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Override ContentType="application/vnd.openxmlformats-officedocument.spreadsheetml.worksheet+xml" PartName="/xl/worksheets/sheet208.xml"/>
  <Override ContentType="application/vnd.openxmlformats-officedocument.spreadsheetml.worksheet+xml" PartName="/xl/worksheets/sheet209.xml"/>
  <Override ContentType="application/vnd.openxmlformats-officedocument.spreadsheetml.worksheet+xml" PartName="/xl/worksheets/sheet210.xml"/>
  <Override ContentType="application/vnd.openxmlformats-officedocument.spreadsheetml.worksheet+xml" PartName="/xl/worksheets/sheet211.xml"/>
  <Override ContentType="application/vnd.openxmlformats-officedocument.spreadsheetml.worksheet+xml" PartName="/xl/worksheets/sheet212.xml"/>
  <Override ContentType="application/vnd.openxmlformats-officedocument.spreadsheetml.worksheet+xml" PartName="/xl/worksheets/sheet213.xml"/>
  <Override ContentType="application/vnd.openxmlformats-officedocument.spreadsheetml.worksheet+xml" PartName="/xl/worksheets/sheet214.xml"/>
  <Override ContentType="application/vnd.openxmlformats-officedocument.spreadsheetml.worksheet+xml" PartName="/xl/worksheets/sheet215.xml"/>
  <Override ContentType="application/vnd.openxmlformats-officedocument.spreadsheetml.worksheet+xml" PartName="/xl/worksheets/sheet216.xml"/>
  <Override ContentType="application/vnd.openxmlformats-officedocument.spreadsheetml.worksheet+xml" PartName="/xl/worksheets/sheet217.xml"/>
  <Override ContentType="application/vnd.openxmlformats-officedocument.spreadsheetml.worksheet+xml" PartName="/xl/worksheets/sheet218.xml"/>
  <Override ContentType="application/vnd.openxmlformats-officedocument.spreadsheetml.worksheet+xml" PartName="/xl/worksheets/sheet219.xml"/>
  <Override ContentType="application/vnd.openxmlformats-officedocument.spreadsheetml.worksheet+xml" PartName="/xl/worksheets/sheet220.xml"/>
  <Override ContentType="application/vnd.openxmlformats-officedocument.spreadsheetml.worksheet+xml" PartName="/xl/worksheets/sheet221.xml"/>
  <Override ContentType="application/vnd.openxmlformats-officedocument.spreadsheetml.worksheet+xml" PartName="/xl/worksheets/sheet222.xml"/>
  <Override ContentType="application/vnd.openxmlformats-officedocument.spreadsheetml.worksheet+xml" PartName="/xl/worksheets/sheet223.xml"/>
  <Override ContentType="application/vnd.openxmlformats-officedocument.spreadsheetml.worksheet+xml" PartName="/xl/worksheets/sheet224.xml"/>
  <Override ContentType="application/vnd.openxmlformats-officedocument.spreadsheetml.worksheet+xml" PartName="/xl/worksheets/sheet225.xml"/>
  <Override ContentType="application/vnd.openxmlformats-officedocument.spreadsheetml.worksheet+xml" PartName="/xl/worksheets/sheet226.xml"/>
  <Override ContentType="application/vnd.openxmlformats-officedocument.spreadsheetml.worksheet+xml" PartName="/xl/worksheets/sheet227.xml"/>
  <Override ContentType="application/vnd.openxmlformats-officedocument.spreadsheetml.worksheet+xml" PartName="/xl/worksheets/sheet228.xml"/>
  <Override ContentType="application/vnd.openxmlformats-officedocument.spreadsheetml.worksheet+xml" PartName="/xl/worksheets/sheet229.xml"/>
  <Override ContentType="application/vnd.openxmlformats-officedocument.spreadsheetml.worksheet+xml" PartName="/xl/worksheets/sheet230.xml"/>
  <Override ContentType="application/vnd.openxmlformats-officedocument.spreadsheetml.worksheet+xml" PartName="/xl/worksheets/sheet23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ST001D01T" sheetId="2" r:id="rId2"/>
    <s:sheet name="ST003D02T" sheetId="3" r:id="rId3"/>
    <s:sheet name="ST004D01T" sheetId="4" r:id="rId4"/>
    <s:sheet name="ST005Q01TA" sheetId="5" r:id="rId5"/>
    <s:sheet name="ST006Q01TA" sheetId="6" r:id="rId6"/>
    <s:sheet name="ST006Q02TA" sheetId="7" r:id="rId7"/>
    <s:sheet name="ST006Q03TA" sheetId="8" r:id="rId8"/>
    <s:sheet name="ST006Q04TA" sheetId="9" r:id="rId9"/>
    <s:sheet name="ST007Q01TA" sheetId="10" r:id="rId10"/>
    <s:sheet name="ST008Q01TA" sheetId="11" r:id="rId11"/>
    <s:sheet name="ST008Q02TA" sheetId="12" r:id="rId12"/>
    <s:sheet name="ST008Q03TA" sheetId="13" r:id="rId13"/>
    <s:sheet name="ST008Q04TA" sheetId="14" r:id="rId14"/>
    <s:sheet name="ST011Q01TA" sheetId="15" r:id="rId15"/>
    <s:sheet name="ST011Q02TA" sheetId="16" r:id="rId16"/>
    <s:sheet name="ST011Q03TA" sheetId="17" r:id="rId17"/>
    <s:sheet name="ST011Q04TA" sheetId="18" r:id="rId18"/>
    <s:sheet name="ST011Q05TA" sheetId="19" r:id="rId19"/>
    <s:sheet name="ST011Q06TA" sheetId="20" r:id="rId20"/>
    <s:sheet name="ST011Q07TA" sheetId="21" r:id="rId21"/>
    <s:sheet name="ST011Q08TA" sheetId="22" r:id="rId22"/>
    <s:sheet name="ST011Q09TA" sheetId="23" r:id="rId23"/>
    <s:sheet name="ST011Q10TA" sheetId="24" r:id="rId24"/>
    <s:sheet name="ST011Q11TA" sheetId="25" r:id="rId25"/>
    <s:sheet name="ST011Q12TA" sheetId="26" r:id="rId26"/>
    <s:sheet name="ST011Q16NA" sheetId="27" r:id="rId27"/>
    <s:sheet name="ST012Q01TA" sheetId="28" r:id="rId28"/>
    <s:sheet name="ST012Q02TA" sheetId="29" r:id="rId29"/>
    <s:sheet name="ST012Q03TA" sheetId="30" r:id="rId30"/>
    <s:sheet name="ST012Q05NA" sheetId="31" r:id="rId31"/>
    <s:sheet name="ST012Q06NA" sheetId="32" r:id="rId32"/>
    <s:sheet name="ST012Q07NA" sheetId="33" r:id="rId33"/>
    <s:sheet name="ST012Q08NA" sheetId="34" r:id="rId34"/>
    <s:sheet name="ST012Q09NA" sheetId="35" r:id="rId35"/>
    <s:sheet name="ST013Q01TA" sheetId="36" r:id="rId36"/>
    <s:sheet name="ST123Q01NA" sheetId="37" r:id="rId37"/>
    <s:sheet name="ST123Q02NA" sheetId="38" r:id="rId38"/>
    <s:sheet name="ST123Q03NA" sheetId="39" r:id="rId39"/>
    <s:sheet name="ST123Q04NA" sheetId="40" r:id="rId40"/>
    <s:sheet name="ST019AQ01T" sheetId="41" r:id="rId41"/>
    <s:sheet name="ST019BQ01T" sheetId="42" r:id="rId42"/>
    <s:sheet name="ST019CQ01T" sheetId="43" r:id="rId43"/>
    <s:sheet name="ST021Q01TA" sheetId="44" r:id="rId44"/>
    <s:sheet name="ST022Q01TA" sheetId="45" r:id="rId45"/>
    <s:sheet name="ST124Q01TA" sheetId="46" r:id="rId46"/>
    <s:sheet name="ST125Q01NA" sheetId="47" r:id="rId47"/>
    <s:sheet name="ST126Q01TA" sheetId="48" r:id="rId48"/>
    <s:sheet name="ST127Q01TA" sheetId="49" r:id="rId49"/>
    <s:sheet name="ST127Q02TA" sheetId="50" r:id="rId50"/>
    <s:sheet name="ST127Q03TA" sheetId="51" r:id="rId51"/>
    <s:sheet name="ST111Q01TA" sheetId="52" r:id="rId52"/>
    <s:sheet name="ST118Q01NA" sheetId="53" r:id="rId53"/>
    <s:sheet name="ST118Q02NA" sheetId="54" r:id="rId54"/>
    <s:sheet name="ST118Q03NA" sheetId="55" r:id="rId55"/>
    <s:sheet name="ST118Q04NA" sheetId="56" r:id="rId56"/>
    <s:sheet name="ST118Q05NA" sheetId="57" r:id="rId57"/>
    <s:sheet name="ST119Q01NA" sheetId="58" r:id="rId58"/>
    <s:sheet name="ST119Q02NA" sheetId="59" r:id="rId59"/>
    <s:sheet name="ST119Q03NA" sheetId="60" r:id="rId60"/>
    <s:sheet name="ST119Q04NA" sheetId="61" r:id="rId61"/>
    <s:sheet name="ST119Q05NA" sheetId="62" r:id="rId62"/>
    <s:sheet name="ST121Q01NA" sheetId="63" r:id="rId63"/>
    <s:sheet name="ST121Q02NA" sheetId="64" r:id="rId64"/>
    <s:sheet name="ST121Q03NA" sheetId="65" r:id="rId65"/>
    <s:sheet name="ST082Q01NA" sheetId="66" r:id="rId66"/>
    <s:sheet name="ST082Q02NA" sheetId="67" r:id="rId67"/>
    <s:sheet name="ST082Q03NA" sheetId="68" r:id="rId68"/>
    <s:sheet name="ST082Q08NA" sheetId="69" r:id="rId69"/>
    <s:sheet name="ST082Q09NA" sheetId="70" r:id="rId70"/>
    <s:sheet name="ST082Q12NA" sheetId="71" r:id="rId71"/>
    <s:sheet name="ST082Q13NA" sheetId="72" r:id="rId72"/>
    <s:sheet name="ST082Q14NA" sheetId="73" r:id="rId73"/>
    <s:sheet name="ST034Q01TA" sheetId="74" r:id="rId74"/>
    <s:sheet name="ST034Q02TA" sheetId="75" r:id="rId75"/>
    <s:sheet name="ST034Q03TA" sheetId="76" r:id="rId76"/>
    <s:sheet name="ST034Q04TA" sheetId="77" r:id="rId77"/>
    <s:sheet name="ST034Q05TA" sheetId="78" r:id="rId78"/>
    <s:sheet name="ST034Q06TA" sheetId="79" r:id="rId79"/>
    <s:sheet name="ST039Q01NA" sheetId="80" r:id="rId80"/>
    <s:sheet name="ST039Q02NA" sheetId="81" r:id="rId81"/>
    <s:sheet name="ST039Q03NA" sheetId="82" r:id="rId82"/>
    <s:sheet name="ST039Q04NA" sheetId="83" r:id="rId83"/>
    <s:sheet name="ST039Q05NA" sheetId="84" r:id="rId84"/>
    <s:sheet name="ST039Q06NA" sheetId="85" r:id="rId85"/>
    <s:sheet name="ST062Q01TA" sheetId="86" r:id="rId86"/>
    <s:sheet name="ST062Q02TA" sheetId="87" r:id="rId87"/>
    <s:sheet name="ST062Q03TA" sheetId="88" r:id="rId88"/>
    <s:sheet name="ST031Q01NA" sheetId="89" r:id="rId89"/>
    <s:sheet name="ST032Q01NA" sheetId="90" r:id="rId90"/>
    <s:sheet name="ST032Q02NA" sheetId="91" r:id="rId91"/>
    <s:sheet name="ST063Q01NA" sheetId="92" r:id="rId92"/>
    <s:sheet name="ST063Q01NB" sheetId="93" r:id="rId93"/>
    <s:sheet name="ST063Q02NA" sheetId="94" r:id="rId94"/>
    <s:sheet name="ST063Q02NB" sheetId="95" r:id="rId95"/>
    <s:sheet name="ST063Q03NA" sheetId="96" r:id="rId96"/>
    <s:sheet name="ST063Q03NB" sheetId="97" r:id="rId97"/>
    <s:sheet name="ST063Q04NA" sheetId="98" r:id="rId98"/>
    <s:sheet name="ST063Q04NB" sheetId="99" r:id="rId99"/>
    <s:sheet name="ST063Q05NA" sheetId="100" r:id="rId100"/>
    <s:sheet name="ST063Q05NB" sheetId="101" r:id="rId101"/>
    <s:sheet name="ST063Q06NA" sheetId="102" r:id="rId102"/>
    <s:sheet name="ST063Q06NB" sheetId="103" r:id="rId103"/>
    <s:sheet name="ST064Q01NA" sheetId="104" r:id="rId104"/>
    <s:sheet name="ST064Q02NA" sheetId="105" r:id="rId105"/>
    <s:sheet name="ST064Q03NA" sheetId="106" r:id="rId106"/>
    <s:sheet name="ST097Q01TA" sheetId="107" r:id="rId107"/>
    <s:sheet name="ST097Q02TA" sheetId="108" r:id="rId108"/>
    <s:sheet name="ST097Q03TA" sheetId="109" r:id="rId109"/>
    <s:sheet name="ST097Q04TA" sheetId="110" r:id="rId110"/>
    <s:sheet name="ST097Q05TA" sheetId="111" r:id="rId111"/>
    <s:sheet name="ST098Q01TA" sheetId="112" r:id="rId112"/>
    <s:sheet name="ST098Q02TA" sheetId="113" r:id="rId113"/>
    <s:sheet name="ST098Q03NA" sheetId="114" r:id="rId114"/>
    <s:sheet name="ST098Q05TA" sheetId="115" r:id="rId115"/>
    <s:sheet name="ST098Q06TA" sheetId="116" r:id="rId116"/>
    <s:sheet name="ST098Q07TA" sheetId="117" r:id="rId117"/>
    <s:sheet name="ST098Q08NA" sheetId="118" r:id="rId118"/>
    <s:sheet name="ST098Q09TA" sheetId="119" r:id="rId119"/>
    <s:sheet name="ST098Q10NA" sheetId="120" r:id="rId120"/>
    <s:sheet name="ST100Q01TA" sheetId="121" r:id="rId121"/>
    <s:sheet name="ST100Q02TA" sheetId="122" r:id="rId122"/>
    <s:sheet name="ST100Q03TA" sheetId="123" r:id="rId123"/>
    <s:sheet name="ST100Q04TA" sheetId="124" r:id="rId124"/>
    <s:sheet name="ST100Q05TA" sheetId="125" r:id="rId125"/>
    <s:sheet name="ST103Q01NA" sheetId="126" r:id="rId126"/>
    <s:sheet name="ST103Q03NA" sheetId="127" r:id="rId127"/>
    <s:sheet name="ST103Q08NA" sheetId="128" r:id="rId128"/>
    <s:sheet name="ST103Q11NA" sheetId="129" r:id="rId129"/>
    <s:sheet name="ST104Q01NA" sheetId="130" r:id="rId130"/>
    <s:sheet name="ST104Q02NA" sheetId="131" r:id="rId131"/>
    <s:sheet name="ST104Q03NA" sheetId="132" r:id="rId132"/>
    <s:sheet name="ST104Q04NA" sheetId="133" r:id="rId133"/>
    <s:sheet name="ST104Q05NA" sheetId="134" r:id="rId134"/>
    <s:sheet name="ST107Q01NA" sheetId="135" r:id="rId135"/>
    <s:sheet name="ST107Q02NA" sheetId="136" r:id="rId136"/>
    <s:sheet name="ST107Q03NA" sheetId="137" r:id="rId137"/>
    <s:sheet name="ST092Q01TA" sheetId="138" r:id="rId138"/>
    <s:sheet name="ST092Q02TA" sheetId="139" r:id="rId139"/>
    <s:sheet name="ST092Q04TA" sheetId="140" r:id="rId140"/>
    <s:sheet name="ST092Q05TA" sheetId="141" r:id="rId141"/>
    <s:sheet name="ST092Q06NA" sheetId="142" r:id="rId142"/>
    <s:sheet name="ST092Q08NA" sheetId="143" r:id="rId143"/>
    <s:sheet name="ST092Q09NA" sheetId="144" r:id="rId144"/>
    <s:sheet name="ST093Q01TA" sheetId="145" r:id="rId145"/>
    <s:sheet name="ST093Q03TA" sheetId="146" r:id="rId146"/>
    <s:sheet name="ST093Q04TA" sheetId="147" r:id="rId147"/>
    <s:sheet name="ST093Q05TA" sheetId="148" r:id="rId148"/>
    <s:sheet name="ST093Q06TA" sheetId="149" r:id="rId149"/>
    <s:sheet name="ST093Q07NA" sheetId="150" r:id="rId150"/>
    <s:sheet name="ST093Q08NA" sheetId="151" r:id="rId151"/>
    <s:sheet name="ST094Q01NA" sheetId="152" r:id="rId152"/>
    <s:sheet name="ST094Q02NA" sheetId="153" r:id="rId153"/>
    <s:sheet name="ST094Q03NA" sheetId="154" r:id="rId154"/>
    <s:sheet name="ST094Q04NA" sheetId="155" r:id="rId155"/>
    <s:sheet name="ST094Q05NA" sheetId="156" r:id="rId156"/>
    <s:sheet name="ST095Q04NA" sheetId="157" r:id="rId157"/>
    <s:sheet name="ST095Q07NA" sheetId="158" r:id="rId158"/>
    <s:sheet name="ST095Q08NA" sheetId="159" r:id="rId159"/>
    <s:sheet name="ST095Q13NA" sheetId="160" r:id="rId160"/>
    <s:sheet name="ST095Q15NA" sheetId="161" r:id="rId161"/>
    <s:sheet name="ST113Q01TA" sheetId="162" r:id="rId162"/>
    <s:sheet name="ST113Q02TA" sheetId="163" r:id="rId163"/>
    <s:sheet name="ST113Q03TA" sheetId="164" r:id="rId164"/>
    <s:sheet name="ST113Q04TA" sheetId="165" r:id="rId165"/>
    <s:sheet name="ST129Q01TA" sheetId="166" r:id="rId166"/>
    <s:sheet name="ST129Q02TA" sheetId="167" r:id="rId167"/>
    <s:sheet name="ST129Q03TA" sheetId="168" r:id="rId168"/>
    <s:sheet name="ST129Q04TA" sheetId="169" r:id="rId169"/>
    <s:sheet name="ST129Q05TA" sheetId="170" r:id="rId170"/>
    <s:sheet name="ST129Q06TA" sheetId="171" r:id="rId171"/>
    <s:sheet name="ST129Q07TA" sheetId="172" r:id="rId172"/>
    <s:sheet name="ST129Q08TA" sheetId="173" r:id="rId173"/>
    <s:sheet name="ST131Q01NA" sheetId="174" r:id="rId174"/>
    <s:sheet name="ST131Q03NA" sheetId="175" r:id="rId175"/>
    <s:sheet name="ST131Q04NA" sheetId="176" r:id="rId176"/>
    <s:sheet name="ST131Q06NA" sheetId="177" r:id="rId177"/>
    <s:sheet name="ST131Q08NA" sheetId="178" r:id="rId178"/>
    <s:sheet name="ST131Q11NA" sheetId="179" r:id="rId179"/>
    <s:sheet name="ST146Q01TA" sheetId="180" r:id="rId180"/>
    <s:sheet name="ST146Q02TA" sheetId="181" r:id="rId181"/>
    <s:sheet name="ST146Q03TA" sheetId="182" r:id="rId182"/>
    <s:sheet name="ST146Q04TA" sheetId="183" r:id="rId183"/>
    <s:sheet name="ST146Q05TA" sheetId="184" r:id="rId184"/>
    <s:sheet name="ST146Q06NA" sheetId="185" r:id="rId185"/>
    <s:sheet name="ST146Q07NA" sheetId="186" r:id="rId186"/>
    <s:sheet name="ST146Q08NA" sheetId="187" r:id="rId187"/>
    <s:sheet name="ST146Q09NA" sheetId="188" r:id="rId188"/>
    <s:sheet name="ST076Q01NA" sheetId="189" r:id="rId189"/>
    <s:sheet name="ST076Q02NA" sheetId="190" r:id="rId190"/>
    <s:sheet name="ST076Q03NA" sheetId="191" r:id="rId191"/>
    <s:sheet name="ST076Q04NA" sheetId="192" r:id="rId192"/>
    <s:sheet name="ST076Q05NA" sheetId="193" r:id="rId193"/>
    <s:sheet name="ST076Q06NA" sheetId="194" r:id="rId194"/>
    <s:sheet name="ST076Q07NA" sheetId="195" r:id="rId195"/>
    <s:sheet name="ST076Q08NA" sheetId="196" r:id="rId196"/>
    <s:sheet name="ST076Q09NA" sheetId="197" r:id="rId197"/>
    <s:sheet name="ST076Q10NA" sheetId="198" r:id="rId198"/>
    <s:sheet name="ST076Q11NA" sheetId="199" r:id="rId199"/>
    <s:sheet name="ST078Q01NA" sheetId="200" r:id="rId200"/>
    <s:sheet name="ST078Q02NA" sheetId="201" r:id="rId201"/>
    <s:sheet name="ST078Q03NA" sheetId="202" r:id="rId202"/>
    <s:sheet name="ST078Q04NA" sheetId="203" r:id="rId203"/>
    <s:sheet name="ST078Q05NA" sheetId="204" r:id="rId204"/>
    <s:sheet name="ST078Q06NA" sheetId="205" r:id="rId205"/>
    <s:sheet name="ST078Q07NA" sheetId="206" r:id="rId206"/>
    <s:sheet name="ST078Q08NA" sheetId="207" r:id="rId207"/>
    <s:sheet name="ST078Q09NA" sheetId="208" r:id="rId208"/>
    <s:sheet name="ST078Q10NA" sheetId="209" r:id="rId209"/>
    <s:sheet name="ST078Q11NA" sheetId="210" r:id="rId210"/>
    <s:sheet name="ST065Class" sheetId="211" r:id="rId211"/>
    <s:sheet name="ST038Q01NA" sheetId="212" r:id="rId212"/>
    <s:sheet name="ST038Q02NA" sheetId="213" r:id="rId213"/>
    <s:sheet name="ST038Q03NA" sheetId="214" r:id="rId214"/>
    <s:sheet name="ST038Q04NA" sheetId="215" r:id="rId215"/>
    <s:sheet name="ST038Q05NA" sheetId="216" r:id="rId216"/>
    <s:sheet name="ST038Q06NA" sheetId="217" r:id="rId217"/>
    <s:sheet name="ST038Q07NA" sheetId="218" r:id="rId218"/>
    <s:sheet name="ST038Q08NA" sheetId="219" r:id="rId219"/>
    <s:sheet name="ISCEDL" sheetId="220" r:id="rId220"/>
    <s:sheet name="ISCEDD" sheetId="221" r:id="rId221"/>
    <s:sheet name="ISCEDO" sheetId="222" r:id="rId222"/>
    <s:sheet name="IMMIG" sheetId="223" r:id="rId223"/>
    <s:sheet name="MISCED" sheetId="224" r:id="rId224"/>
    <s:sheet name="FISCED" sheetId="225" r:id="rId225"/>
    <s:sheet name="HISCED" sheetId="226" r:id="rId226"/>
    <s:sheet name="REPEAT" sheetId="227" r:id="rId227"/>
    <s:sheet name="DURECEC" sheetId="228" r:id="rId228"/>
    <s:sheet name="SCCHANGE" sheetId="229" r:id="rId229"/>
    <s:sheet name="OECD" sheetId="230" r:id="rId230"/>
    <s:sheet name="ADMINMODE" sheetId="231" r:id="rId231"/>
  </s:sheets>
  <s:definedNames/>
  <s:calcPr calcId="124519" fullCalcOnLoad="1"/>
</s:workbook>
</file>

<file path=xl/sharedStrings.xml><?xml version="1.0" encoding="utf-8"?>
<sst xmlns="http://schemas.openxmlformats.org/spreadsheetml/2006/main" uniqueCount="978">
  <si>
    <t>Table of Contents</t>
  </si>
  <si>
    <t>ST001D01T</t>
  </si>
  <si>
    <t>Student International Grade (Derived)</t>
  </si>
  <si>
    <t>ST003D02T</t>
  </si>
  <si>
    <t>Student (Standardized) Birth - Month</t>
  </si>
  <si>
    <t>ST004D01T</t>
  </si>
  <si>
    <t>Student (Standardized) Gender</t>
  </si>
  <si>
    <t>ST005Q01TA</t>
  </si>
  <si>
    <t>What is the &lt;highest level of schooling&gt; completed by your mother?</t>
  </si>
  <si>
    <t>ST006Q01TA</t>
  </si>
  <si>
    <t>Does your mother have this qualification? &lt;ISCED level 6&gt;</t>
  </si>
  <si>
    <t>ST006Q02TA</t>
  </si>
  <si>
    <t>Does your mother have this qualification? &lt;ISCED level 5A&gt;</t>
  </si>
  <si>
    <t>ST006Q03TA</t>
  </si>
  <si>
    <t>Does your mother have this qualification? &lt;ISCED level 5B&gt;</t>
  </si>
  <si>
    <t>ST006Q04TA</t>
  </si>
  <si>
    <t>Does your mother have this qualification? &lt;ISCED level 4&gt;</t>
  </si>
  <si>
    <t>ST007Q01TA</t>
  </si>
  <si>
    <t>What is the &lt;highest level of schooling&gt; completed by your father?</t>
  </si>
  <si>
    <t>ST008Q01TA</t>
  </si>
  <si>
    <t>Does your father have this qualification? &lt;ISCED level 6&gt;</t>
  </si>
  <si>
    <t>ST008Q02TA</t>
  </si>
  <si>
    <t>Does your father have this qualification? &lt;ISCED level 5A&gt;</t>
  </si>
  <si>
    <t>ST008Q03TA</t>
  </si>
  <si>
    <t>Does your father have this qualification? &lt;ISCED level 5B&gt;</t>
  </si>
  <si>
    <t>ST008Q04TA</t>
  </si>
  <si>
    <t>Does your father have this qualification? &lt;ISCED level 4&gt;</t>
  </si>
  <si>
    <t>ST011Q01TA</t>
  </si>
  <si>
    <t>In your home: A desk to study at</t>
  </si>
  <si>
    <t>ST011Q02TA</t>
  </si>
  <si>
    <t>In your home: A room of your own</t>
  </si>
  <si>
    <t>ST011Q03TA</t>
  </si>
  <si>
    <t>In your home: A quiet place to study</t>
  </si>
  <si>
    <t>ST011Q04TA</t>
  </si>
  <si>
    <t>In your home: A computer you can use for school work</t>
  </si>
  <si>
    <t>ST011Q05TA</t>
  </si>
  <si>
    <t>In your home: Educational software</t>
  </si>
  <si>
    <t>ST011Q06TA</t>
  </si>
  <si>
    <t>In your home: A link to the Internet</t>
  </si>
  <si>
    <t>ST011Q07TA</t>
  </si>
  <si>
    <t>In your home: Classic literature (e.g. &lt;Shakespeare&gt;)</t>
  </si>
  <si>
    <t>ST011Q08TA</t>
  </si>
  <si>
    <t>In your home: Books of poetry</t>
  </si>
  <si>
    <t>ST011Q09TA</t>
  </si>
  <si>
    <t>In your home: Works of art (e.g. paintings)</t>
  </si>
  <si>
    <t>ST011Q10TA</t>
  </si>
  <si>
    <t>In your home: Books to help with your school work</t>
  </si>
  <si>
    <t>ST011Q11TA</t>
  </si>
  <si>
    <t>In your home: &lt;Technical reference books&gt;</t>
  </si>
  <si>
    <t>ST011Q12TA</t>
  </si>
  <si>
    <t>In your home: A dictionary</t>
  </si>
  <si>
    <t>ST011Q16NA</t>
  </si>
  <si>
    <t>In your home: Books on art, music, or design</t>
  </si>
  <si>
    <t>ST012Q01TA</t>
  </si>
  <si>
    <t>How many in your home: Televisions</t>
  </si>
  <si>
    <t>ST012Q02TA</t>
  </si>
  <si>
    <t>How many in your home: Cars</t>
  </si>
  <si>
    <t>ST012Q03TA</t>
  </si>
  <si>
    <t>How many in your home: Rooms with a bath or shower</t>
  </si>
  <si>
    <t>ST012Q05NA</t>
  </si>
  <si>
    <t>How many in your home: &lt;Cell phones&gt; with Internet access (e.g. smartphones)</t>
  </si>
  <si>
    <t>ST012Q06NA</t>
  </si>
  <si>
    <t>How many in your home: Computers (desktop computer, portable laptop, or notebook)</t>
  </si>
  <si>
    <t>ST012Q07NA</t>
  </si>
  <si>
    <t>How many in your home: &lt;Tablet computers&gt; (e.g. &lt;iPad®&gt;, &lt;BlackBerry® PlayBookTM&gt;)</t>
  </si>
  <si>
    <t>ST012Q08NA</t>
  </si>
  <si>
    <t>How many in your home: E-book readers (e.g. &lt;KindleTM&gt;, &lt;Kobo&gt;, &lt;Bookeen&gt;)</t>
  </si>
  <si>
    <t>ST012Q09NA</t>
  </si>
  <si>
    <t>How many in your home: Musical instruments (e.g. guitar, piano)</t>
  </si>
  <si>
    <t>ST013Q01TA</t>
  </si>
  <si>
    <t>How many books are there in your home?</t>
  </si>
  <si>
    <t>ST123Q01NA</t>
  </si>
  <si>
    <t>&lt;this academic year&gt;: My parents are interested in my school activities.</t>
  </si>
  <si>
    <t>ST123Q02NA</t>
  </si>
  <si>
    <t>&lt;this academic year&gt;: My parents support my educational efforts and achievements.</t>
  </si>
  <si>
    <t>ST123Q03NA</t>
  </si>
  <si>
    <t>&lt;this academic year&gt;: My parents support me when I am facing difficulties at school.</t>
  </si>
  <si>
    <t>ST123Q04NA</t>
  </si>
  <si>
    <t>&lt;this academic year&gt;: My parents encourage me to be confident.</t>
  </si>
  <si>
    <t>ST019AQ01T</t>
  </si>
  <si>
    <t>Country of Birth International - Self</t>
  </si>
  <si>
    <t>ST019BQ01T</t>
  </si>
  <si>
    <t>Country of Birth International - Mother</t>
  </si>
  <si>
    <t>ST019CQ01T</t>
  </si>
  <si>
    <t>Country of Birth International - Father</t>
  </si>
  <si>
    <t>ST021Q01TA</t>
  </si>
  <si>
    <t>How old were you when you arrived in &lt;country of test&gt;?</t>
  </si>
  <si>
    <t>ST022Q01TA</t>
  </si>
  <si>
    <t>International Language at Home</t>
  </si>
  <si>
    <t>ST124Q01TA</t>
  </si>
  <si>
    <t>Did you attend &lt;ISCED 0&gt;?</t>
  </si>
  <si>
    <t>ST125Q01NA</t>
  </si>
  <si>
    <t>How old were you when you started &lt;ISCED 0&gt;? Years</t>
  </si>
  <si>
    <t>ST126Q01TA</t>
  </si>
  <si>
    <t>How old were you when you started &lt;ISCED 1&gt;? Years</t>
  </si>
  <si>
    <t>ST127Q01TA</t>
  </si>
  <si>
    <t>Have you ever repeated a &lt;grade&gt;? At &lt;ISCED 1&gt;</t>
  </si>
  <si>
    <t>ST127Q02TA</t>
  </si>
  <si>
    <t>Have you ever repeated a &lt;grade&gt;? At &lt;ISCED 2&gt;</t>
  </si>
  <si>
    <t>ST127Q03TA</t>
  </si>
  <si>
    <t>Have you ever repeated a &lt;grade&gt;? At &lt;ISCED 3&gt;</t>
  </si>
  <si>
    <t>ST111Q01TA</t>
  </si>
  <si>
    <t>Which of the following do you expect to complete?</t>
  </si>
  <si>
    <t>ST118Q01NA</t>
  </si>
  <si>
    <t>To what extent do you disagree or agree about yourself? I often worry that it will be difficult for me taking a test.</t>
  </si>
  <si>
    <t>ST118Q02NA</t>
  </si>
  <si>
    <t>To what extent do you disagree or agree about yourself? I worry that I will get poor &lt;grades&gt; at school.</t>
  </si>
  <si>
    <t>ST118Q03NA</t>
  </si>
  <si>
    <t>To what extent do you disagree or agree about yourself? Even if I am well-prepared for a test I feel very anxious.</t>
  </si>
  <si>
    <t>ST118Q04NA</t>
  </si>
  <si>
    <t>I get very tense when I study for a test.</t>
  </si>
  <si>
    <t>ST118Q05NA</t>
  </si>
  <si>
    <t>I get nervous when I don't know how to solve a task at school.</t>
  </si>
  <si>
    <t>ST119Q01NA</t>
  </si>
  <si>
    <t>I want top grades in most or all of my courses.</t>
  </si>
  <si>
    <t>ST119Q02NA</t>
  </si>
  <si>
    <t>I want to be able to select from among the best opportunities available when I graduate.</t>
  </si>
  <si>
    <t>ST119Q03NA</t>
  </si>
  <si>
    <t>I want to be the best, whatever I do.</t>
  </si>
  <si>
    <t>ST119Q04NA</t>
  </si>
  <si>
    <t>I see myself as an ambitious person.</t>
  </si>
  <si>
    <t>ST119Q05NA</t>
  </si>
  <si>
    <t>I want to be one of the best students in my class.</t>
  </si>
  <si>
    <t>ST121Q01NA</t>
  </si>
  <si>
    <t>&lt;NAME 1&gt; is motivated? Gives up easily when confronted with a problem and is often not prepared</t>
  </si>
  <si>
    <t>ST121Q02NA</t>
  </si>
  <si>
    <t>&lt;NAME 2&gt; is motivated? Mostly remains interested in the tasks she starts and sometimes does more than expected</t>
  </si>
  <si>
    <t>ST121Q03NA</t>
  </si>
  <si>
    <t>&lt;NAME 3&gt; is motivated? Wants to get top grades at school and continues working on tasks until perfect.</t>
  </si>
  <si>
    <t>ST082Q01NA</t>
  </si>
  <si>
    <t>To what extent do you disagree or agree about yourself? I prefer working as part of a team to working alone.</t>
  </si>
  <si>
    <t>ST082Q02NA</t>
  </si>
  <si>
    <t>To what extent do you disagree or agree about yourself? I am a good listener.</t>
  </si>
  <si>
    <t>ST082Q03NA</t>
  </si>
  <si>
    <t>To what extent do you disagree or agree about yourself? I enjoy seeing my classmates be successful.</t>
  </si>
  <si>
    <t>ST082Q08NA</t>
  </si>
  <si>
    <t>To what extent do you disagree or agree about yourself? I take into account what others are interested in.</t>
  </si>
  <si>
    <t>ST082Q09NA</t>
  </si>
  <si>
    <t>To what extent do you disagree or agree about yourself? I find that teams make better decisions than individuals.</t>
  </si>
  <si>
    <t>ST082Q12NA</t>
  </si>
  <si>
    <t>To what extent do you disagree or agree about yourself? I enjoy considering different perspectives.</t>
  </si>
  <si>
    <t>ST082Q13NA</t>
  </si>
  <si>
    <t>To what extent do you disagree or agree about yourself? I find that teamwork raises my own efficiency.</t>
  </si>
  <si>
    <t>ST082Q14NA</t>
  </si>
  <si>
    <t>To what extent do you disagree or agree about yourself? I enjoy cooperating with peers.</t>
  </si>
  <si>
    <t>ST034Q01TA</t>
  </si>
  <si>
    <t>I feel like an outsider (or left out of things) at school.</t>
  </si>
  <si>
    <t>ST034Q02TA</t>
  </si>
  <si>
    <t>I make friends easily at school.</t>
  </si>
  <si>
    <t>ST034Q03TA</t>
  </si>
  <si>
    <t>I feel like I belong at school.</t>
  </si>
  <si>
    <t>ST034Q04TA</t>
  </si>
  <si>
    <t>I feel awkward and out of place in my school.</t>
  </si>
  <si>
    <t>ST034Q05TA</t>
  </si>
  <si>
    <t>Other students seem to like me.</t>
  </si>
  <si>
    <t>ST034Q06TA</t>
  </si>
  <si>
    <t>I feel lonely at school.</t>
  </si>
  <si>
    <t>ST039Q01NA</t>
  </si>
  <si>
    <t>Teachers called on me less often than they called on other students.</t>
  </si>
  <si>
    <t>ST039Q02NA</t>
  </si>
  <si>
    <t>Teachers graded me harder than they graded other students.</t>
  </si>
  <si>
    <t>ST039Q03NA</t>
  </si>
  <si>
    <t>Teachers gave me the impression that they think I am less smart than I really am.</t>
  </si>
  <si>
    <t>ST039Q04NA</t>
  </si>
  <si>
    <t>Teachers disciplined me more harshly than other students.</t>
  </si>
  <si>
    <t>ST039Q05NA</t>
  </si>
  <si>
    <t>Teachers ridiculed me in front of others.</t>
  </si>
  <si>
    <t>ST039Q06NA</t>
  </si>
  <si>
    <t>Teachers said something insulting to me in front of others.</t>
  </si>
  <si>
    <t>ST062Q01TA</t>
  </si>
  <si>
    <t>In the last two full weeks of school, how often: I &lt;skipped&gt; a whole school day</t>
  </si>
  <si>
    <t>ST062Q02TA</t>
  </si>
  <si>
    <t>In the last two full weeks of school, how often: I &lt;skipped&gt; some classes</t>
  </si>
  <si>
    <t>ST062Q03TA</t>
  </si>
  <si>
    <t>In the last two full weeks of school, how often: I arrived late for school</t>
  </si>
  <si>
    <t>ST031Q01NA</t>
  </si>
  <si>
    <t>On avg, how many days do you attend physical education classes each week?</t>
  </si>
  <si>
    <t>ST032Q01NA</t>
  </si>
  <si>
    <t>Moderate physical activities for a total of at least 60 minutes per day</t>
  </si>
  <si>
    <t>ST032Q02NA</t>
  </si>
  <si>
    <t>Vigorous physical activities for at least 20 minutes per day that made you sweat and breathe hard</t>
  </si>
  <si>
    <t>ST063Q01NA</t>
  </si>
  <si>
    <t>Which &lt;school science&gt; course did you attend? Physics: This year</t>
  </si>
  <si>
    <t>ST063Q01NB</t>
  </si>
  <si>
    <t>Which &lt;school science&gt; course did you attend? Physics: Last year</t>
  </si>
  <si>
    <t>ST063Q02NA</t>
  </si>
  <si>
    <t>Which &lt;school science&gt; course did you attend? Chemistry: This year</t>
  </si>
  <si>
    <t>ST063Q02NB</t>
  </si>
  <si>
    <t>Which &lt;school science&gt; course did you attend? Chemistry: Last year</t>
  </si>
  <si>
    <t>ST063Q03NA</t>
  </si>
  <si>
    <t>Which &lt;school science&gt; course did you attend? Biology: This year</t>
  </si>
  <si>
    <t>ST063Q03NB</t>
  </si>
  <si>
    <t>Which &lt;school science&gt; course did you attend? Biology: Last year</t>
  </si>
  <si>
    <t>ST063Q04NA</t>
  </si>
  <si>
    <t>Which &lt;school science&gt; course did you attend? &lt;Earth and space&gt;: This year</t>
  </si>
  <si>
    <t>ST063Q04NB</t>
  </si>
  <si>
    <t>Which &lt;school science&gt; course did you attend? &lt;Earth and space&gt;: Last year</t>
  </si>
  <si>
    <t>ST063Q05NA</t>
  </si>
  <si>
    <t>Which &lt;school science&gt; course did you attend? Applied sciences and technology: This year</t>
  </si>
  <si>
    <t>ST063Q05NB</t>
  </si>
  <si>
    <t>Which &lt;school science&gt; course did you attend? Applied sciences and technology: Last year</t>
  </si>
  <si>
    <t>ST063Q06NA</t>
  </si>
  <si>
    <t>Which &lt;school science&gt; course did you attend? &lt;General, integrated, or comprehen science&gt; course: This year</t>
  </si>
  <si>
    <t>ST063Q06NB</t>
  </si>
  <si>
    <t>Which &lt;school science&gt; course did you attend? &lt;General, integrated, or comprehen science&gt; course: Last year</t>
  </si>
  <si>
    <t>ST064Q01NA</t>
  </si>
  <si>
    <t>&lt;school science&gt; courses? I can choose the &lt;school science&gt; course(s) I study.</t>
  </si>
  <si>
    <t>ST064Q02NA</t>
  </si>
  <si>
    <t>&lt;school science&gt; courses? I can choose the level of difficulty.</t>
  </si>
  <si>
    <t>ST064Q03NA</t>
  </si>
  <si>
    <t>&lt;school science&gt; courses? I can choose the number of &lt;school science&gt; courses or &lt;class periods&gt;.</t>
  </si>
  <si>
    <t>ST097Q01TA</t>
  </si>
  <si>
    <t>How often does this happen in your &lt;school science&gt; lessons? Students don't listen to what the teacher says.</t>
  </si>
  <si>
    <t>ST097Q02TA</t>
  </si>
  <si>
    <t>How often does this happen in your &lt;school science&gt; lessons? There is noise and disorder.</t>
  </si>
  <si>
    <t>ST097Q03TA</t>
  </si>
  <si>
    <t>How often does this happen in your &lt;school science&gt; lessons? The teacher waits long for students to quiet down.</t>
  </si>
  <si>
    <t>ST097Q04TA</t>
  </si>
  <si>
    <t>How often does this happen in your &lt;school science&gt; lessons? Students cannot work well.</t>
  </si>
  <si>
    <t>ST097Q05TA</t>
  </si>
  <si>
    <t>How often does this happen in your &lt;school science&gt; lessons? Students don't start working for a long time after.</t>
  </si>
  <si>
    <t>ST098Q01TA</t>
  </si>
  <si>
    <t>When learning &lt;school science&gt;? Students are given opportunities to explain their ideas.</t>
  </si>
  <si>
    <t>ST098Q02TA</t>
  </si>
  <si>
    <t>When learning &lt;school science&gt;? Students spend time in the laboratory doing practical experiments.</t>
  </si>
  <si>
    <t>ST098Q03NA</t>
  </si>
  <si>
    <t>When learning &lt;school science&gt;? Students are required to argue about science questions.</t>
  </si>
  <si>
    <t>ST098Q05TA</t>
  </si>
  <si>
    <t>When learning &lt;school science&gt;? Students are asked to draw conclusions from an experiment they have conducted.</t>
  </si>
  <si>
    <t>ST098Q06TA</t>
  </si>
  <si>
    <t>When learning &lt;school science&gt;? The teacher explains &lt;school science&gt; idea can be applied</t>
  </si>
  <si>
    <t>ST098Q07TA</t>
  </si>
  <si>
    <t>When learning &lt;school science&gt;? Students are allowed to design their own experiments.</t>
  </si>
  <si>
    <t>ST098Q08NA</t>
  </si>
  <si>
    <t>When learning &lt;school science&gt;? There is a class debate about investigations.</t>
  </si>
  <si>
    <t>ST098Q09TA</t>
  </si>
  <si>
    <t>When learning &lt;school science&gt;? The teacher clearly explains relevance  &lt;broad science&gt; concepts to our lives.</t>
  </si>
  <si>
    <t>ST098Q10NA</t>
  </si>
  <si>
    <t>When learning &lt;school science&gt;? Students are asked to do an investigation to test ideas.</t>
  </si>
  <si>
    <t>ST100Q01TA</t>
  </si>
  <si>
    <t>How often does this happen in your &lt;school science&gt; lessons? The teacher shows  interest every students learning.</t>
  </si>
  <si>
    <t>ST100Q02TA</t>
  </si>
  <si>
    <t>How often does this happen in your &lt;school science&gt; lessons? The teacher gives extra help.</t>
  </si>
  <si>
    <t>ST100Q03TA</t>
  </si>
  <si>
    <t>How often does this happen in your &lt;school science&gt; lessons? The teacher helps students with their learning.</t>
  </si>
  <si>
    <t>ST100Q04TA</t>
  </si>
  <si>
    <t>How often does this happen in your &lt;school science&gt;? The teacher continues teaching\students understand.</t>
  </si>
  <si>
    <t>ST100Q05TA</t>
  </si>
  <si>
    <t>How often does this happen in your &lt;school science&gt;? Teacher gives an opportunity to express opinions.</t>
  </si>
  <si>
    <t>ST103Q01NA</t>
  </si>
  <si>
    <t>How often does this happen in &lt;school science&gt;? The teacher explains scientific ideas.</t>
  </si>
  <si>
    <t>ST103Q03NA</t>
  </si>
  <si>
    <t>How often does this happen in &lt;school science&gt;? A whole class discussion takes place with the teacher.</t>
  </si>
  <si>
    <t>ST103Q08NA</t>
  </si>
  <si>
    <t>How often does this happen in &lt;school science&gt;? The teacher discusses our questions.</t>
  </si>
  <si>
    <t>ST103Q11NA</t>
  </si>
  <si>
    <t>How often does this happen in &lt;school science&gt;? The teacher demonstrates an idea.</t>
  </si>
  <si>
    <t>ST104Q01NA</t>
  </si>
  <si>
    <t>How often does this happen in &lt;school science&gt;? The teacher tells me how I am performing in this course.</t>
  </si>
  <si>
    <t>ST104Q02NA</t>
  </si>
  <si>
    <t>How often does this happen in &lt;school science&gt;? The teacher gives me feedback on my strengths &lt;school science&gt; subjec</t>
  </si>
  <si>
    <t>ST104Q03NA</t>
  </si>
  <si>
    <t>How often does this happen in &lt;school science&gt;? The teacher tells me in which areas I can still improve.</t>
  </si>
  <si>
    <t>ST104Q04NA</t>
  </si>
  <si>
    <t>How often does this happen in &lt;school science&gt;? The teacher tells me how I can improve my performance.</t>
  </si>
  <si>
    <t>ST104Q05NA</t>
  </si>
  <si>
    <t>How often does this happen in &lt;school science&gt;? The teacher advises me on how to reach my learning goals.</t>
  </si>
  <si>
    <t>ST107Q01NA</t>
  </si>
  <si>
    <t>How often does this happen in &lt;school science&gt;? The teacher adapts the lesson to my class needs and knowledge.</t>
  </si>
  <si>
    <t>ST107Q02NA</t>
  </si>
  <si>
    <t>How often does this happen in &lt;school science&gt;? The teacher provides individual help when a student has difficulties</t>
  </si>
  <si>
    <t>ST107Q03NA</t>
  </si>
  <si>
    <t>How often does this happen in &lt;school science&gt;? The teacher changes the structure of the lesson on a topic</t>
  </si>
  <si>
    <t>ST092Q01TA</t>
  </si>
  <si>
    <t>How informed are you about this environmental issue? The increase of greenhouse gases in the atmosphere</t>
  </si>
  <si>
    <t>ST092Q02TA</t>
  </si>
  <si>
    <t>How informed are you about this environmental issue? The use of genetically modified organisms (&lt;GMO&gt;)</t>
  </si>
  <si>
    <t>ST092Q04TA</t>
  </si>
  <si>
    <t>How informed are you about this environmental issue? Nuclear waste</t>
  </si>
  <si>
    <t>ST092Q05TA</t>
  </si>
  <si>
    <t>How informed are you about this environmental issue? The consequences of clearing forests\other land use</t>
  </si>
  <si>
    <t>ST092Q06NA</t>
  </si>
  <si>
    <t>How informed are you about this environmental issue? Air pollution</t>
  </si>
  <si>
    <t>ST092Q08NA</t>
  </si>
  <si>
    <t>How informed are you about this environmental issue? Extinction of plants and animals</t>
  </si>
  <si>
    <t>ST092Q09NA</t>
  </si>
  <si>
    <t>How informed are you about this environmental issue? Water shortage</t>
  </si>
  <si>
    <t>ST093Q01TA</t>
  </si>
  <si>
    <t>This issue will improve or get worse over next 20 years? Air pollution (student)</t>
  </si>
  <si>
    <t>ST093Q03TA</t>
  </si>
  <si>
    <t>This issue will improve or get worse over next 20 years? Extinction of plants and animals (student)</t>
  </si>
  <si>
    <t>ST093Q04TA</t>
  </si>
  <si>
    <t>This issue will improve or get worse over next 20 years? Clearing of forests for other land use (student)</t>
  </si>
  <si>
    <t>ST093Q05TA</t>
  </si>
  <si>
    <t>This issue will improve or get worse over next 20 years? Water shortages (student)</t>
  </si>
  <si>
    <t>ST093Q06TA</t>
  </si>
  <si>
    <t>This issue will improve or get worse over next 20 years? Nuclear waste (student)</t>
  </si>
  <si>
    <t>ST093Q07NA</t>
  </si>
  <si>
    <t>This issue will improve or get worse over next 20 years? The increase of greenhouse gases in the atmosphere</t>
  </si>
  <si>
    <t>ST093Q08NA</t>
  </si>
  <si>
    <t>This issue will improve or get worse over next 20 years? The use of genetically modified organisms (&lt;GMO&gt;)</t>
  </si>
  <si>
    <t>ST094Q01NA</t>
  </si>
  <si>
    <t>Disagree or agree with the statements? I have fun when I am learning &lt;broad science&gt;</t>
  </si>
  <si>
    <t>ST094Q02NA</t>
  </si>
  <si>
    <t>Disagree or agree with the statements? I like reading about &lt;broad science&gt; topics.</t>
  </si>
  <si>
    <t>ST094Q03NA</t>
  </si>
  <si>
    <t>Disagree or agree with the statements? I am happy working on &lt;broad science&gt; topics.</t>
  </si>
  <si>
    <t>ST094Q04NA</t>
  </si>
  <si>
    <t>Disagree or agree with the statements? I enjoy acquiring new knowledge in &lt;broad science&gt;.</t>
  </si>
  <si>
    <t>ST094Q05NA</t>
  </si>
  <si>
    <t>Disagree or agree with the statements? I am interested in learning about &lt;broad science&gt;.</t>
  </si>
  <si>
    <t>ST095Q04NA</t>
  </si>
  <si>
    <t>To what extent are you interested in: Biosphere (e.g. ecosystem services, sustainability)</t>
  </si>
  <si>
    <t>ST095Q07NA</t>
  </si>
  <si>
    <t>To what extent are you interested in: Motion and forces (e.g. velocity, friction, magnetic and gravi forces)</t>
  </si>
  <si>
    <t>ST095Q08NA</t>
  </si>
  <si>
    <t>To what extent are you interested in: Energy and its transformation (e.g. conservation, chemical reactions)</t>
  </si>
  <si>
    <t>ST095Q13NA</t>
  </si>
  <si>
    <t>To what extent are you interested in: &lt;broad science&gt; topics? The Universe and its history</t>
  </si>
  <si>
    <t>ST095Q15NA</t>
  </si>
  <si>
    <t>To what extent are you interested in: &lt;broad science&gt; topics? How science can help us prevent disease</t>
  </si>
  <si>
    <t>ST113Q01TA</t>
  </si>
  <si>
    <t>Making an effort in my &lt;school science&gt; subject(s) is worth it because this will help me in the work I want to do lat</t>
  </si>
  <si>
    <t>ST113Q02TA</t>
  </si>
  <si>
    <t>What I learn in my &lt;school science&gt; subject(s) is important for me because I need this for what I want to do later on</t>
  </si>
  <si>
    <t>ST113Q03TA</t>
  </si>
  <si>
    <t>Studying my &lt;school science&gt; subject(s) is worthwhile for me because what I learn will improve my career prospects.</t>
  </si>
  <si>
    <t>ST113Q04TA</t>
  </si>
  <si>
    <t>Many things I learn in my &lt;school science&gt; subject(s) will help me to get a job.</t>
  </si>
  <si>
    <t>ST129Q01TA</t>
  </si>
  <si>
    <t>Recognise the science question that underlies a newspaper report on a health issue.</t>
  </si>
  <si>
    <t>ST129Q02TA</t>
  </si>
  <si>
    <t>Explain why earthquakes occur more frequently in some areas than in others.</t>
  </si>
  <si>
    <t>ST129Q03TA</t>
  </si>
  <si>
    <t>Describe the role of antibiotics in the treatment of disease.</t>
  </si>
  <si>
    <t>ST129Q04TA</t>
  </si>
  <si>
    <t>Identify the science question associated with the disposal of garbage.</t>
  </si>
  <si>
    <t>ST129Q05TA</t>
  </si>
  <si>
    <t>Predict how changes to an environment will affect the survival of certain species.</t>
  </si>
  <si>
    <t>ST129Q06TA</t>
  </si>
  <si>
    <t>Interpret the scientific information provided on the labelling of food items.</t>
  </si>
  <si>
    <t>ST129Q07TA</t>
  </si>
  <si>
    <t>Discuss how new evidence can lead you to change your understanding about the possibility of life on Mars.</t>
  </si>
  <si>
    <t>ST129Q08TA</t>
  </si>
  <si>
    <t>Identify the better of two explanations for the formation of acid rain.</t>
  </si>
  <si>
    <t>ST131Q01NA</t>
  </si>
  <si>
    <t>A good way to know if something is true is to do an experiment.</t>
  </si>
  <si>
    <t>ST131Q03NA</t>
  </si>
  <si>
    <t>How much do you disagree or agree with the statements below? Ideas in &lt;broad science&gt; sometimes change.</t>
  </si>
  <si>
    <t>ST131Q04NA</t>
  </si>
  <si>
    <t>Good answers are based on evidence from many different experiments.</t>
  </si>
  <si>
    <t>ST131Q06NA</t>
  </si>
  <si>
    <t>It is good to try experiments more than once to make sure of your findings.</t>
  </si>
  <si>
    <t>ST131Q08NA</t>
  </si>
  <si>
    <t>Sometimes &lt;broad science&gt; scientists change their minds about what is true</t>
  </si>
  <si>
    <t>ST131Q11NA</t>
  </si>
  <si>
    <t>The ideas in &lt;broad science&gt; science books sometimes change.</t>
  </si>
  <si>
    <t>ST146Q01TA</t>
  </si>
  <si>
    <t>How often do you do these things? Watch TV programmes about &lt;broad science&gt;</t>
  </si>
  <si>
    <t>ST146Q02TA</t>
  </si>
  <si>
    <t>How often do you do these things? Borrow or buy books on &lt;broad science&gt; topics</t>
  </si>
  <si>
    <t>ST146Q03TA</t>
  </si>
  <si>
    <t>How often do you do these things? Visit web sites about &lt;broad science&gt; topics</t>
  </si>
  <si>
    <t>ST146Q04TA</t>
  </si>
  <si>
    <t>How often do you do these things? Read &lt;broad science&gt; magazines or science articles in newspapers</t>
  </si>
  <si>
    <t>ST146Q05TA</t>
  </si>
  <si>
    <t>How often do you do these things? Attend a &lt;science club&gt;</t>
  </si>
  <si>
    <t>ST146Q06NA</t>
  </si>
  <si>
    <t>How often do you do these things? Simulate natural phenomena in computer programs\virtual labs</t>
  </si>
  <si>
    <t>ST146Q07NA</t>
  </si>
  <si>
    <t>How often do you do these things? Simulate technical processes in computer programs\virtual labs</t>
  </si>
  <si>
    <t>ST146Q08NA</t>
  </si>
  <si>
    <t>How often do you do these things? Visit web sites of ecology organisations</t>
  </si>
  <si>
    <t>ST146Q09NA</t>
  </si>
  <si>
    <t>How often do you do these things? Follow news via blogs and microblogging</t>
  </si>
  <si>
    <t>ST076Q01NA</t>
  </si>
  <si>
    <t>Before going to school did you: Eat breakfast</t>
  </si>
  <si>
    <t>ST076Q02NA</t>
  </si>
  <si>
    <t>Before going to school did you: Study for school or homework</t>
  </si>
  <si>
    <t>ST076Q03NA</t>
  </si>
  <si>
    <t>Before going to school did you: Watch TV\&lt;DVD&gt;\Video</t>
  </si>
  <si>
    <t>ST076Q04NA</t>
  </si>
  <si>
    <t>Before going to school did you: Read a book\newspaper\magazine</t>
  </si>
  <si>
    <t>ST076Q05NA</t>
  </si>
  <si>
    <t>Before going to school did you: Internet\Chat\Social networks (e.g. &lt;Facebook&gt;, &lt;country-specific social network&gt;)</t>
  </si>
  <si>
    <t>ST076Q06NA</t>
  </si>
  <si>
    <t>Before going to school did you: Play video-games</t>
  </si>
  <si>
    <t>ST076Q07NA</t>
  </si>
  <si>
    <t>Before going to school did you: Meet friends or talk to friends on the phone</t>
  </si>
  <si>
    <t>ST076Q08NA</t>
  </si>
  <si>
    <t>Before going to school did you: Talk to your parents</t>
  </si>
  <si>
    <t>ST076Q09NA</t>
  </si>
  <si>
    <t>Before going to school did you: Work in the household or take care</t>
  </si>
  <si>
    <t>ST076Q10NA</t>
  </si>
  <si>
    <t>Before going to school did you: Work for pay</t>
  </si>
  <si>
    <t>ST076Q11NA</t>
  </si>
  <si>
    <t>Before going to school did you: Exercise or practice a sport</t>
  </si>
  <si>
    <t>ST078Q01NA</t>
  </si>
  <si>
    <t>After leaving school did you: Eat dinner</t>
  </si>
  <si>
    <t>ST078Q02NA</t>
  </si>
  <si>
    <t>After leaving school did you: Study\school\hmk</t>
  </si>
  <si>
    <t>ST078Q03NA</t>
  </si>
  <si>
    <t>After leaving school did you: Watch TV\&lt;DVD&gt;\Video</t>
  </si>
  <si>
    <t>ST078Q04NA</t>
  </si>
  <si>
    <t>After leaving school did you: Read a book\newspaper\magazine</t>
  </si>
  <si>
    <t>ST078Q05NA</t>
  </si>
  <si>
    <t>After leaving school did you: Internet\Chat\Social net (e.g. &lt;Facebook&gt;)</t>
  </si>
  <si>
    <t>ST078Q06NA</t>
  </si>
  <si>
    <t>After leaving school did you: Play video-games</t>
  </si>
  <si>
    <t>ST078Q07NA</t>
  </si>
  <si>
    <t>After leaving school did you: Meet friends or talk to friends on the phone</t>
  </si>
  <si>
    <t>ST078Q08NA</t>
  </si>
  <si>
    <t>After leaving school did you: Talk to your parents</t>
  </si>
  <si>
    <t>ST078Q09NA</t>
  </si>
  <si>
    <t>After leaving school did you: Work in the household or take care of other family members</t>
  </si>
  <si>
    <t>ST078Q10NA</t>
  </si>
  <si>
    <t>After leaving school did you: Work for pay</t>
  </si>
  <si>
    <t>ST078Q11NA</t>
  </si>
  <si>
    <t>After leaving school did you: Exercise or practice a sport</t>
  </si>
  <si>
    <t>ST065Class</t>
  </si>
  <si>
    <t>Student coded science class (from ST065Q01NA)</t>
  </si>
  <si>
    <t>ST038Q01NA</t>
  </si>
  <si>
    <t>I got called names by other students.</t>
  </si>
  <si>
    <t>ST038Q02NA</t>
  </si>
  <si>
    <t>I got picked on by other students.</t>
  </si>
  <si>
    <t>ST038Q03NA</t>
  </si>
  <si>
    <t>Other students left me out of things on purpose.</t>
  </si>
  <si>
    <t>ST038Q04NA</t>
  </si>
  <si>
    <t>Other students made fun of me.</t>
  </si>
  <si>
    <t>ST038Q05NA</t>
  </si>
  <si>
    <t>I was threatened by other students.</t>
  </si>
  <si>
    <t>ST038Q06NA</t>
  </si>
  <si>
    <t>Other students took away or destroyed things that belonged to me.</t>
  </si>
  <si>
    <t>ST038Q07NA</t>
  </si>
  <si>
    <t>I got hit or pushed around by other students.</t>
  </si>
  <si>
    <t>ST038Q08NA</t>
  </si>
  <si>
    <t>Other students spread nasty rumours about me.</t>
  </si>
  <si>
    <t>ISCEDL</t>
  </si>
  <si>
    <t>ISCED level</t>
  </si>
  <si>
    <t>ISCEDD</t>
  </si>
  <si>
    <t>ISCED designation</t>
  </si>
  <si>
    <t>ISCEDO</t>
  </si>
  <si>
    <t>ISCED orientation</t>
  </si>
  <si>
    <t>IMMIG</t>
  </si>
  <si>
    <t>Index Immigration status</t>
  </si>
  <si>
    <t>MISCED</t>
  </si>
  <si>
    <t>Index Is Education (ISCED)</t>
  </si>
  <si>
    <t>FISCED</t>
  </si>
  <si>
    <t>HISCED</t>
  </si>
  <si>
    <t>Highest Education of parents (ISCED)</t>
  </si>
  <si>
    <t>REPEAT</t>
  </si>
  <si>
    <t>Grade Repetition</t>
  </si>
  <si>
    <t>DURECEC</t>
  </si>
  <si>
    <t>Duration in early childhood education and care</t>
  </si>
  <si>
    <t>SCCHANGE</t>
  </si>
  <si>
    <t>Number of school changes</t>
  </si>
  <si>
    <t>OECD</t>
  </si>
  <si>
    <t>OECD country</t>
  </si>
  <si>
    <t>ADMINMODE</t>
  </si>
  <si>
    <t>Mode of Respondent</t>
  </si>
  <si>
    <t>Student questionnaire: Science results</t>
  </si>
  <si>
    <t>ST001D01T: Student International Grade (Derived)</t>
  </si>
  <si>
    <t>N</t>
  </si>
  <si>
    <t>System</t>
  </si>
  <si>
    <t>Grade 7</t>
  </si>
  <si>
    <t>Grade 8</t>
  </si>
  <si>
    <t>Grade 9</t>
  </si>
  <si>
    <t>Grade 10</t>
  </si>
  <si>
    <t>Grade 11</t>
  </si>
  <si>
    <t>Grade 12</t>
  </si>
  <si>
    <t>Grade 13</t>
  </si>
  <si>
    <t>Ungraded</t>
  </si>
  <si>
    <t>Not Applicable</t>
  </si>
  <si>
    <t>Invalid</t>
  </si>
  <si>
    <t>Missing</t>
  </si>
  <si>
    <t>All</t>
  </si>
  <si>
    <t>Missing %</t>
  </si>
  <si>
    <t>Valid</t>
  </si>
  <si>
    <t>mean</t>
  </si>
  <si>
    <t>(SE)</t>
  </si>
  <si>
    <t>Australia</t>
  </si>
  <si>
    <t>—</t>
  </si>
  <si>
    <t>n/a</t>
  </si>
  <si>
    <t>Austria</t>
  </si>
  <si>
    <t>Belgium</t>
  </si>
  <si>
    <t>Canada</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</si>
  <si>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</si>
  <si>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</si>
  <si>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</si>
  <si>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</si>
  <si>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</si>
  <si>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</si>
  <si>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</si>
  <si>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</si>
  <si>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</si>
  <si>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</si>
  <si>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</si>
  <si>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</si>
  <si>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</si>
  <si>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</si>
  <si>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</si>
  <si>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</si>
  <si>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</si>
  <si>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</si>
  <si>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</si>
  <si>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</si>
  <si>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</si>
  <si>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</si>
  <si>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</si>
  <si>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</si>
  <si>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</si>
  <si>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</si>
  <si>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</si>
  <si>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</si>
  <si>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</si>
  <si>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</si>
  <si>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</si>
  <si>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</si>
  <si>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</si>
  <si>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</si>
  <si>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</si>
  <si>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</si>
  <si>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</si>
  <si>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</si>
  <si>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</si>
  <si>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</si>
  <si>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</si>
  <si>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</si>
  <si>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</si>
  <si>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</si>
  <si>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</si>
  <si>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</si>
  <si>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</si>
  <si>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</si>
  <si>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</si>
  <si>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</si>
  <si>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</si>
  <si>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</si>
  <si>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</si>
  <si>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</si>
  <si>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</si>
  <si>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</si>
  <si>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</si>
  <si>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</si>
  <si>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</si>
  <si>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</si>
  <si>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</si>
  <si>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</si>
  <si>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</si>
  <si>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</si>
  <si>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</si>
  <si>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</si>
  <si>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</si>
  <si>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</si>
  <si>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</si>
  <si>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</si>
  <si>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</si>
  <si>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</si>
  <si>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</si>
  <si>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</si>
  <si>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</si>
  <si>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questionnaires refers to the percentage of data missing because a respondent did not see a question although they were given the opportunity to see it. This may have occurred when a respondent exited the assessment early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</si>
  <si>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</si>
  <si>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</si>
  <si>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</si>
  <si>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</si>
  <si>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</si>
  <si>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</si>
  <si>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</si>
  <si>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</si>
  <si>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</si>
  <si>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ST003D02T: Student (Standardized) Birth - Month</t>
  </si>
  <si>
    <t>January</t>
  </si>
  <si>
    <t>February</t>
  </si>
  <si>
    <t>March</t>
  </si>
  <si>
    <t>April</t>
  </si>
  <si>
    <t>May</t>
  </si>
  <si>
    <t>June</t>
  </si>
  <si>
    <t>July</t>
  </si>
  <si>
    <t>August</t>
  </si>
  <si>
    <t>September</t>
  </si>
  <si>
    <t>October</t>
  </si>
  <si>
    <t>November</t>
  </si>
  <si>
    <t>December</t>
  </si>
  <si>
    <t>Valid Skip</t>
  </si>
  <si>
    <t>Not Reached</t>
  </si>
  <si>
    <t>No Response</t>
  </si>
  <si>
    <t>ST004D01T: Student (Standardized) Gender</t>
  </si>
  <si>
    <t>Female</t>
  </si>
  <si>
    <t>Male</t>
  </si>
  <si>
    <t>ST005Q01TA: What is the &lt;highest level of schooling&gt; completed by your mother?</t>
  </si>
  <si>
    <t>&lt;ISCED level 3A&gt;</t>
  </si>
  <si>
    <t>&lt;ISCED level 3B, 3C&gt;</t>
  </si>
  <si>
    <t>&lt;ISCED level 2&gt;</t>
  </si>
  <si>
    <t>&lt;ISCED level 1&gt;</t>
  </si>
  <si>
    <t>She did not complete &lt;ISCED level 1&gt;</t>
  </si>
  <si>
    <t>ST006Q01TA: Does your mother have this qualification? &lt;ISCED level 6&gt;</t>
  </si>
  <si>
    <t>Yes</t>
  </si>
  <si>
    <t>No</t>
  </si>
  <si>
    <t>ST006Q02TA: Does your mother have this qualification? &lt;ISCED level 5A&gt;</t>
  </si>
  <si>
    <t>ST006Q03TA: Does your mother have this qualification? &lt;ISCED level 5B&gt;</t>
  </si>
  <si>
    <t>ST006Q04TA: Does your mother have this qualification? &lt;ISCED level 4&gt;</t>
  </si>
  <si>
    <t>ST007Q01TA: What is the &lt;highest level of schooling&gt; completed by your father?</t>
  </si>
  <si>
    <t>He did not complete &lt;ISCED level 1&gt;</t>
  </si>
  <si>
    <t>ST008Q01TA: Does your father have this qualification? &lt;ISCED level 6&gt;</t>
  </si>
  <si>
    <t>ST008Q02TA: Does your father have this qualification? &lt;ISCED level 5A&gt;</t>
  </si>
  <si>
    <t>ST008Q03TA: Does your father have this qualification? &lt;ISCED level 5B&gt;</t>
  </si>
  <si>
    <t>ST008Q04TA: Does your father have this qualification? &lt;ISCED level 4&gt;</t>
  </si>
  <si>
    <t>ST011Q01TA: In your home: A desk to study at</t>
  </si>
  <si>
    <t>ST011Q02TA: In your home: A room of your own</t>
  </si>
  <si>
    <t>ST011Q03TA: In your home: A quiet place to study</t>
  </si>
  <si>
    <t>ST011Q04TA: In your home: A computer you can use for school work</t>
  </si>
  <si>
    <t>ST011Q05TA: In your home: Educational software</t>
  </si>
  <si>
    <t>ST011Q06TA: In your home: A link to the Internet</t>
  </si>
  <si>
    <t>ST011Q07TA: In your home: Classic literature (e.g. &lt;Shakespeare&gt;)</t>
  </si>
  <si>
    <t>ST011Q08TA: In your home: Books of poetry</t>
  </si>
  <si>
    <t>ST011Q09TA: In your home: Works of art (e.g. paintings)</t>
  </si>
  <si>
    <t>ST011Q10TA: In your home: Books to help with your school work</t>
  </si>
  <si>
    <t>ST011Q11TA: In your home: &lt;Technical reference books&gt;</t>
  </si>
  <si>
    <t>ST011Q12TA: In your home: A dictionary</t>
  </si>
  <si>
    <t>ST011Q16NA: In your home: Books on art, music, or design</t>
  </si>
  <si>
    <t>ST012Q01TA: How many in your home: Televisions</t>
  </si>
  <si>
    <t>None</t>
  </si>
  <si>
    <t>One</t>
  </si>
  <si>
    <t>Two</t>
  </si>
  <si>
    <t>Three or more</t>
  </si>
  <si>
    <t>ST012Q02TA: How many in your home: Cars</t>
  </si>
  <si>
    <t>ST012Q03TA: How many in your home: Rooms with a bath or shower</t>
  </si>
  <si>
    <t>ST012Q05NA: How many in your home: &lt;Cell phones&gt; with Internet access (e.g. smartphones)</t>
  </si>
  <si>
    <t>ST012Q06NA: How many in your home: Computers (desktop computer, portable laptop, or notebook)</t>
  </si>
  <si>
    <t>ST012Q07NA: How many in your home: &lt;Tablet computers&gt; (e.g. &lt;iPad®&gt;, &lt;BlackBerry® PlayBookTM&gt;)</t>
  </si>
  <si>
    <t>ST012Q08NA: How many in your home: E-book readers (e.g. &lt;KindleTM&gt;, &lt;Kobo&gt;, &lt;Bookeen&gt;)</t>
  </si>
  <si>
    <t>ST012Q09NA: How many in your home: Musical instruments (e.g. guitar, piano)</t>
  </si>
  <si>
    <t>ST013Q01TA: How many books are there in your home?</t>
  </si>
  <si>
    <t>0-10 books</t>
  </si>
  <si>
    <t>11-25 books</t>
  </si>
  <si>
    <t>26-100 books</t>
  </si>
  <si>
    <t>101-200 books</t>
  </si>
  <si>
    <t>201-500 books</t>
  </si>
  <si>
    <t>More than 500 books</t>
  </si>
  <si>
    <t>ST123Q01NA: &lt;this academic year&gt;: My parents are interested in my school activities.</t>
  </si>
  <si>
    <t>Strongly disagree</t>
  </si>
  <si>
    <t>Disagree</t>
  </si>
  <si>
    <t>Agree</t>
  </si>
  <si>
    <t>Strongly agree</t>
  </si>
  <si>
    <t>ST123Q02NA: &lt;this academic year&gt;: My parents support my educational efforts and achievements.</t>
  </si>
  <si>
    <t>ST123Q03NA: &lt;this academic year&gt;: My parents support me when I am facing difficulties at school.</t>
  </si>
  <si>
    <t>ST123Q04NA: &lt;this academic year&gt;: My parents encourage me to be confident.</t>
  </si>
  <si>
    <t>ST019AQ01T: Country of Birth International - Self</t>
  </si>
  <si>
    <t>Country of test</t>
  </si>
  <si>
    <t>Other country</t>
  </si>
  <si>
    <t>ST019BQ01T: Country of Birth International - Mother</t>
  </si>
  <si>
    <t>ST019CQ01T: Country of Birth International - Father</t>
  </si>
  <si>
    <t>ST021Q01TA: How old were you when you arrived in &lt;country of test&gt;?</t>
  </si>
  <si>
    <t>age 0 - 1</t>
  </si>
  <si>
    <t>age 1</t>
  </si>
  <si>
    <t>age 2</t>
  </si>
  <si>
    <t>age 3</t>
  </si>
  <si>
    <t>age 4</t>
  </si>
  <si>
    <t>age 5</t>
  </si>
  <si>
    <t>age 6</t>
  </si>
  <si>
    <t>age 7</t>
  </si>
  <si>
    <t>age 8</t>
  </si>
  <si>
    <t>age 9</t>
  </si>
  <si>
    <t>age 10</t>
  </si>
  <si>
    <t>age 11</t>
  </si>
  <si>
    <t>age 12</t>
  </si>
  <si>
    <t>age 13</t>
  </si>
  <si>
    <t>age 14</t>
  </si>
  <si>
    <t>age 15</t>
  </si>
  <si>
    <t>age 16</t>
  </si>
  <si>
    <t>ST022Q01TA: International Language at Home</t>
  </si>
  <si>
    <t>Language of test</t>
  </si>
  <si>
    <t>Other language</t>
  </si>
  <si>
    <t>ST124Q01TA: Did you attend &lt;ISCED 0&gt;?</t>
  </si>
  <si>
    <t>Yes, for one year or less</t>
  </si>
  <si>
    <t>Yes, for more than one year</t>
  </si>
  <si>
    <t>ST125Q01NA: How old were you when you started &lt;ISCED 0&gt;? Years</t>
  </si>
  <si>
    <t>1 year or younger</t>
  </si>
  <si>
    <t>2 years</t>
  </si>
  <si>
    <t>3 years</t>
  </si>
  <si>
    <t>4 years</t>
  </si>
  <si>
    <t>5 years</t>
  </si>
  <si>
    <t>6 years or older</t>
  </si>
  <si>
    <t>I did not attend &lt;ISCED 0&gt;</t>
  </si>
  <si>
    <t>I do not remember</t>
  </si>
  <si>
    <t>ST126Q01TA: How old were you when you started &lt;ISCED 1&gt;? Years</t>
  </si>
  <si>
    <t>3 or younger</t>
  </si>
  <si>
    <t>4</t>
  </si>
  <si>
    <t>5</t>
  </si>
  <si>
    <t>6</t>
  </si>
  <si>
    <t>7</t>
  </si>
  <si>
    <t>8</t>
  </si>
  <si>
    <t>9 or older</t>
  </si>
  <si>
    <t>ST127Q01TA: Have you ever repeated a &lt;grade&gt;? At &lt;ISCED 1&gt;</t>
  </si>
  <si>
    <t>No, never</t>
  </si>
  <si>
    <t>Yes, once</t>
  </si>
  <si>
    <t>Yes, twice or more</t>
  </si>
  <si>
    <t>ST127Q02TA: Have you ever repeated a &lt;grade&gt;? At &lt;ISCED 2&gt;</t>
  </si>
  <si>
    <t>ST127Q03TA: Have you ever repeated a &lt;grade&gt;? At &lt;ISCED 3&gt;</t>
  </si>
  <si>
    <t>ST111Q01TA: Which of the following do you expect to complete?</t>
  </si>
  <si>
    <t>&lt;ISCED level 3B or C&gt;</t>
  </si>
  <si>
    <t>&lt;ISCED level 4&gt;</t>
  </si>
  <si>
    <t>&lt;ISCED level 5B&gt;</t>
  </si>
  <si>
    <t>&lt;ISCED level 5A or 6&gt;</t>
  </si>
  <si>
    <t>ST118Q01NA: To what extent do you disagree or agree about yourself? I often worry that it will be difficult for me taking a test.</t>
  </si>
  <si>
    <t>ST118Q02NA: To what extent do you disagree or agree about yourself? I worry that I will get poor &lt;grades&gt; at school.</t>
  </si>
  <si>
    <t>ST118Q03NA: To what extent do you disagree or agree about yourself? Even if I am well-prepared for a test I feel very anxious.</t>
  </si>
  <si>
    <t>ST118Q04NA: I get very tense when I study for a test.</t>
  </si>
  <si>
    <t>ST118Q05NA: I get nervous when I don't know how to solve a task at school.</t>
  </si>
  <si>
    <t>ST119Q01NA: I want top grades in most or all of my courses.</t>
  </si>
  <si>
    <t>ST119Q02NA: I want to be able to select from among the best opportunities available when I graduate.</t>
  </si>
  <si>
    <t>ST119Q03NA: I want to be the best, whatever I do.</t>
  </si>
  <si>
    <t>ST119Q04NA: I see myself as an ambitious person.</t>
  </si>
  <si>
    <t>ST119Q05NA: I want to be one of the best students in my class.</t>
  </si>
  <si>
    <t>ST121Q01NA: &lt;NAME 1&gt; is motivated? Gives up easily when confronted with a problem and is often not prepared</t>
  </si>
  <si>
    <t>ST121Q02NA: &lt;NAME 2&gt; is motivated? Mostly remains interested in the tasks she starts and sometimes does more than expected</t>
  </si>
  <si>
    <t>ST121Q03NA: &lt;NAME 3&gt; is motivated? Wants to get top grades at school and continues working on tasks until perfect.</t>
  </si>
  <si>
    <t>ST082Q01NA: To what extent do you disagree or agree about yourself? I prefer working as part of a team to working alone.</t>
  </si>
  <si>
    <t>ST082Q02NA: To what extent do you disagree or agree about yourself? I am a good listener.</t>
  </si>
  <si>
    <t>ST082Q03NA: To what extent do you disagree or agree about yourself? I enjoy seeing my classmates be successful.</t>
  </si>
  <si>
    <t>ST082Q08NA: To what extent do you disagree or agree about yourself? I take into account what others are interested in.</t>
  </si>
  <si>
    <t>ST082Q09NA: To what extent do you disagree or agree about yourself? I find that teams make better decisions than individuals.</t>
  </si>
  <si>
    <t>ST082Q12NA: To what extent do you disagree or agree about yourself? I enjoy considering different perspectives.</t>
  </si>
  <si>
    <t>ST082Q13NA: To what extent do you disagree or agree about yourself? I find that teamwork raises my own efficiency.</t>
  </si>
  <si>
    <t>ST082Q14NA: To what extent do you disagree or agree about yourself? I enjoy cooperating with peers.</t>
  </si>
  <si>
    <t>ST034Q01TA: I feel like an outsider (or left out of things) at school.</t>
  </si>
  <si>
    <t>ST034Q02TA: I make friends easily at school.</t>
  </si>
  <si>
    <t>ST034Q03TA: I feel like I belong at school.</t>
  </si>
  <si>
    <t>ST034Q04TA: I feel awkward and out of place in my school.</t>
  </si>
  <si>
    <t>ST034Q05TA: Other students seem to like me.</t>
  </si>
  <si>
    <t>ST034Q06TA: I feel lonely at school.</t>
  </si>
  <si>
    <t>ST039Q01NA: Teachers called on me less often than they called on other students.</t>
  </si>
  <si>
    <t>Never or almost never</t>
  </si>
  <si>
    <t>A few times a year</t>
  </si>
  <si>
    <t>A few times a month</t>
  </si>
  <si>
    <t>Once a week or more</t>
  </si>
  <si>
    <t>ST039Q02NA: Teachers graded me harder than they graded other students.</t>
  </si>
  <si>
    <t>ST039Q03NA: Teachers gave me the impression that they think I am less smart than I really am.</t>
  </si>
  <si>
    <t>ST039Q04NA: Teachers disciplined me more harshly than other students.</t>
  </si>
  <si>
    <t>ST039Q05NA: Teachers ridiculed me in front of others.</t>
  </si>
  <si>
    <t>ST039Q06NA: Teachers said something insulting to me in front of others.</t>
  </si>
  <si>
    <t>ST062Q01TA: In the last two full weeks of school, how often: I &lt;skipped&gt; a whole school day</t>
  </si>
  <si>
    <t>One or two times</t>
  </si>
  <si>
    <t>Three or four times</t>
  </si>
  <si>
    <t>Five or more times</t>
  </si>
  <si>
    <t>ST062Q02TA: In the last two full weeks of school, how often: I &lt;skipped&gt; some classes</t>
  </si>
  <si>
    <t>ST062Q03TA: In the last two full weeks of school, how often: I arrived late for school</t>
  </si>
  <si>
    <t>ST031Q01NA: On avg, how many days do you attend physical education classes each week?</t>
  </si>
  <si>
    <t>0 days</t>
  </si>
  <si>
    <t>1 day</t>
  </si>
  <si>
    <t>2 days</t>
  </si>
  <si>
    <t>3 days</t>
  </si>
  <si>
    <t>4 days</t>
  </si>
  <si>
    <t>5 days</t>
  </si>
  <si>
    <t>6 days</t>
  </si>
  <si>
    <t>7 days</t>
  </si>
  <si>
    <t>ST032Q01NA: Moderate physical activities for a total of at least 60 minutes per day</t>
  </si>
  <si>
    <t>ST032Q02NA: Vigorous physical activities for at least 20 minutes per day that made you sweat and breathe hard</t>
  </si>
  <si>
    <t>ST063Q01NA: Which &lt;school science&gt; course did you attend? Physics: This year</t>
  </si>
  <si>
    <t>Not checked</t>
  </si>
  <si>
    <t>Checked</t>
  </si>
  <si>
    <t>ST063Q01NB: Which &lt;school science&gt; course did you attend? Physics: Last year</t>
  </si>
  <si>
    <t>ST063Q02NA: Which &lt;school science&gt; course did you attend? Chemistry: This year</t>
  </si>
  <si>
    <t>ST063Q02NB: Which &lt;school science&gt; course did you attend? Chemistry: Last year</t>
  </si>
  <si>
    <t>ST063Q03NA: Which &lt;school science&gt; course did you attend? Biology: This year</t>
  </si>
  <si>
    <t>ST063Q03NB: Which &lt;school science&gt; course did you attend? Biology: Last year</t>
  </si>
  <si>
    <t>ST063Q04NA: Which &lt;school science&gt; course did you attend? &lt;Earth and space&gt;: This year</t>
  </si>
  <si>
    <t>ST063Q04NB: Which &lt;school science&gt; course did you attend? &lt;Earth and space&gt;: Last year</t>
  </si>
  <si>
    <t>ST063Q05NA: Which &lt;school science&gt; course did you attend? Applied sciences and technology: This year</t>
  </si>
  <si>
    <t>ST063Q05NB: Which &lt;school science&gt; course did you attend? Applied sciences and technology: Last year</t>
  </si>
  <si>
    <t>ST063Q06NA: Which &lt;school science&gt; course did you attend? &lt;General, integrated, or comprehen science&gt; course: This year</t>
  </si>
  <si>
    <t>ST063Q06NB: Which &lt;school science&gt; course did you attend? &lt;General, integrated, or comprehen science&gt; course: Last year</t>
  </si>
  <si>
    <t>ST064Q01NA: &lt;school science&gt; courses? I can choose the &lt;school science&gt; course(s) I study.</t>
  </si>
  <si>
    <t>No, not at all</t>
  </si>
  <si>
    <t>Yes, to a certain degree</t>
  </si>
  <si>
    <t>Yes, I can choose freely</t>
  </si>
  <si>
    <t>ST064Q02NA: &lt;school science&gt; courses? I can choose the level of difficulty.</t>
  </si>
  <si>
    <t>ST064Q03NA: &lt;school science&gt; courses? I can choose the number of &lt;school science&gt; courses or &lt;class periods&gt;.</t>
  </si>
  <si>
    <t>ST097Q01TA: How often does this happen in your &lt;school science&gt; lessons? Students don't listen to what the teacher says.</t>
  </si>
  <si>
    <t>Every lesson</t>
  </si>
  <si>
    <t>Most lessons</t>
  </si>
  <si>
    <t>Some lessons</t>
  </si>
  <si>
    <t>Never or hardly ever</t>
  </si>
  <si>
    <t>ST097Q02TA: How often does this happen in your &lt;school science&gt; lessons? There is noise and disorder.</t>
  </si>
  <si>
    <t>ST097Q03TA: How often does this happen in your &lt;school science&gt; lessons? The teacher waits long for students to quiet down.</t>
  </si>
  <si>
    <t>ST097Q04TA: How often does this happen in your &lt;school science&gt; lessons? Students cannot work well.</t>
  </si>
  <si>
    <t>ST097Q05TA: How often does this happen in your &lt;school science&gt; lessons? Students don't start working for a long time after.</t>
  </si>
  <si>
    <t>ST098Q01TA: When learning &lt;school science&gt;? Students are given opportunities to explain their ideas.</t>
  </si>
  <si>
    <t>In all lessons</t>
  </si>
  <si>
    <t>In most lessons</t>
  </si>
  <si>
    <t>In some lessons</t>
  </si>
  <si>
    <t>ST098Q02TA: When learning &lt;school science&gt;? Students spend time in the laboratory doing practical experiments.</t>
  </si>
  <si>
    <t>ST098Q03NA: When learning &lt;school science&gt;? Students are required to argue about science questions.</t>
  </si>
  <si>
    <t>ST098Q05TA: When learning &lt;school science&gt;? Students are asked to draw conclusions from an experiment they have conducted.</t>
  </si>
  <si>
    <t>ST098Q06TA: When learning &lt;school science&gt;? The teacher explains &lt;school science&gt; idea can be applied</t>
  </si>
  <si>
    <t>ST098Q07TA: When learning &lt;school science&gt;? Students are allowed to design their own experiments.</t>
  </si>
  <si>
    <t>ST098Q08NA: When learning &lt;school science&gt;? There is a class debate about investigations.</t>
  </si>
  <si>
    <t>ST098Q09TA: When learning &lt;school science&gt;? The teacher clearly explains relevance  &lt;broad science&gt; concepts to our lives.</t>
  </si>
  <si>
    <t>ST098Q10NA: When learning &lt;school science&gt;? Students are asked to do an investigation to test ideas.</t>
  </si>
  <si>
    <t>ST100Q01TA: How often does this happen in your &lt;school science&gt; lessons? The teacher shows  interest every students learning.</t>
  </si>
  <si>
    <t>ST100Q02TA: How often does this happen in your &lt;school science&gt; lessons? The teacher gives extra help.</t>
  </si>
  <si>
    <t>ST100Q03TA: How often does this happen in your &lt;school science&gt; lessons? The teacher helps students with their learning.</t>
  </si>
  <si>
    <t>ST100Q04TA: How often does this happen in your &lt;school science&gt;? The teacher continues teaching\students understand.</t>
  </si>
  <si>
    <t>ST100Q05TA: How often does this happen in your &lt;school science&gt;? Teacher gives an opportunity to express opinions.</t>
  </si>
  <si>
    <t>ST103Q01NA: How often does this happen in &lt;school science&gt;? The teacher explains scientific ideas.</t>
  </si>
  <si>
    <t>Many lessons</t>
  </si>
  <si>
    <t>Every lesson or almost every lesson</t>
  </si>
  <si>
    <t>ST103Q03NA: How often does this happen in &lt;school science&gt;? A whole class discussion takes place with the teacher.</t>
  </si>
  <si>
    <t>ST103Q08NA: How often does this happen in &lt;school science&gt;? The teacher discusses our questions.</t>
  </si>
  <si>
    <t>ST103Q11NA: How often does this happen in &lt;school science&gt;? The teacher demonstrates an idea.</t>
  </si>
  <si>
    <t>ST104Q01NA: How often does this happen in &lt;school science&gt;? The teacher tells me how I am performing in this course.</t>
  </si>
  <si>
    <t>ST104Q02NA: How often does this happen in &lt;school science&gt;? The teacher gives me feedback on my strengths &lt;school science&gt; subjec</t>
  </si>
  <si>
    <t>ST104Q03NA: How often does this happen in &lt;school science&gt;? The teacher tells me in which areas I can still improve.</t>
  </si>
  <si>
    <t>ST104Q04NA: How often does this happen in &lt;school science&gt;? The teacher tells me how I can improve my performance.</t>
  </si>
  <si>
    <t>ST104Q05NA: How often does this happen in &lt;school science&gt;? The teacher advises me on how to reach my learning goals.</t>
  </si>
  <si>
    <t>ST107Q01NA: How often does this happen in &lt;school science&gt;? The teacher adapts the lesson to my class needs and knowledge.</t>
  </si>
  <si>
    <t>ST107Q02NA: How often does this happen in &lt;school science&gt;? The teacher provides individual help when a student has difficulties</t>
  </si>
  <si>
    <t>ST107Q03NA: How often does this happen in &lt;school science&gt;? The teacher changes the structure of the lesson on a topic</t>
  </si>
  <si>
    <t>ST092Q01TA: How informed are you about this environmental issue? The increase of greenhouse gases in the atmosphere</t>
  </si>
  <si>
    <t>I have never heard of this</t>
  </si>
  <si>
    <t>I have heard about this but I would not be able to explain what it is really about</t>
  </si>
  <si>
    <t>I know something about this and could explain the general issue</t>
  </si>
  <si>
    <t>I am familiar with this and I would be able to explain this well</t>
  </si>
  <si>
    <t>ST092Q02TA: How informed are you about this environmental issue? The use of genetically modified organisms (&lt;GMO&gt;)</t>
  </si>
  <si>
    <t>ST092Q04TA: How informed are you about this environmental issue? Nuclear waste</t>
  </si>
  <si>
    <t>ST092Q05TA: How informed are you about this environmental issue? The consequences of clearing forests\other land use</t>
  </si>
  <si>
    <t>ST092Q06NA: How informed are you about this environmental issue? Air pollution</t>
  </si>
  <si>
    <t>ST092Q08NA: How informed are you about this environmental issue? Extinction of plants and animals</t>
  </si>
  <si>
    <t>ST092Q09NA: How informed are you about this environmental issue? Water shortage</t>
  </si>
  <si>
    <t>ST093Q01TA: This issue will improve or get worse over next 20 years? Air pollution (student)</t>
  </si>
  <si>
    <t>Improve</t>
  </si>
  <si>
    <t>Stay about the same</t>
  </si>
  <si>
    <t>Get worse</t>
  </si>
  <si>
    <t>ST093Q03TA: This issue will improve or get worse over next 20 years? Extinction of plants and animals (student)</t>
  </si>
  <si>
    <t>ST093Q04TA: This issue will improve or get worse over next 20 years? Clearing of forests for other land use (student)</t>
  </si>
  <si>
    <t>ST093Q05TA: This issue will improve or get worse over next 20 years? Water shortages (student)</t>
  </si>
  <si>
    <t>ST093Q06TA: This issue will improve or get worse over next 20 years? Nuclear waste (student)</t>
  </si>
  <si>
    <t>ST093Q07NA: This issue will improve or get worse over next 20 years? The increase of greenhouse gases in the atmosphere</t>
  </si>
  <si>
    <t>ST093Q08NA: This issue will improve or get worse over next 20 years? The use of genetically modified organisms (&lt;GMO&gt;)</t>
  </si>
  <si>
    <t>ST094Q01NA: Disagree or agree with the statements? I have fun when I am learning &lt;broad science&gt;</t>
  </si>
  <si>
    <t>ST094Q02NA: Disagree or agree with the statements? I like reading about &lt;broad science&gt; topics.</t>
  </si>
  <si>
    <t>ST094Q03NA: Disagree or agree with the statements? I am happy working on &lt;broad science&gt; topics.</t>
  </si>
  <si>
    <t>ST094Q04NA: Disagree or agree with the statements? I enjoy acquiring new knowledge in &lt;broad science&gt;.</t>
  </si>
  <si>
    <t>ST094Q05NA: Disagree or agree with the statements? I am interested in learning about &lt;broad science&gt;.</t>
  </si>
  <si>
    <t>ST095Q04NA: To what extent are you interested in: Biosphere (e.g. ecosystem services, sustainability)</t>
  </si>
  <si>
    <t>Not interested</t>
  </si>
  <si>
    <t>Hardly interested</t>
  </si>
  <si>
    <t>Interested</t>
  </si>
  <si>
    <t>Highly interested</t>
  </si>
  <si>
    <t>I don't know what this is</t>
  </si>
  <si>
    <t>ST095Q07NA: To what extent are you interested in: Motion and forces (e.g. velocity, friction, magnetic and gravi forces)</t>
  </si>
  <si>
    <t>ST095Q08NA: To what extent are you interested in: Energy and its transformation (e.g. conservation, chemical reactions)</t>
  </si>
  <si>
    <t>ST095Q13NA: To what extent are you interested in: &lt;broad science&gt; topics? The Universe and its history</t>
  </si>
  <si>
    <t>ST095Q15NA: To what extent are you interested in: &lt;broad science&gt; topics? How science can help us prevent disease</t>
  </si>
  <si>
    <t>ST113Q01TA: Making an effort in my &lt;school science&gt; subject(s) is worth it because this will help me in the work I want to do lat</t>
  </si>
  <si>
    <t>Strongly Agree</t>
  </si>
  <si>
    <t>Strongly Disagree</t>
  </si>
  <si>
    <t>ST113Q02TA: What I learn in my &lt;school science&gt; subject(s) is important for me because I need this for what I want to do later on</t>
  </si>
  <si>
    <t>ST113Q03TA: Studying my &lt;school science&gt; subject(s) is worthwhile for me because what I learn will improve my career prospects.</t>
  </si>
  <si>
    <t>ST113Q04TA: Many things I learn in my &lt;school science&gt; subject(s) will help me to get a job.</t>
  </si>
  <si>
    <t>ST129Q01TA: Recognise the science question that underlies a newspaper report on a health issue.</t>
  </si>
  <si>
    <t>I could do this easily</t>
  </si>
  <si>
    <t>I could do this with a bit of effort</t>
  </si>
  <si>
    <t>I would struggle to do this on my own</t>
  </si>
  <si>
    <t>I couldn't do this</t>
  </si>
  <si>
    <t>ST129Q02TA: Explain why earthquakes occur more frequently in some areas than in others.</t>
  </si>
  <si>
    <t>ST129Q03TA: Describe the role of antibiotics in the treatment of disease.</t>
  </si>
  <si>
    <t>ST129Q04TA: Identify the science question associated with the disposal of garbage.</t>
  </si>
  <si>
    <t>ST129Q05TA: Predict how changes to an environment will affect the survival of certain species.</t>
  </si>
  <si>
    <t>ST129Q06TA: Interpret the scientific information provided on the labelling of food items.</t>
  </si>
  <si>
    <t>ST129Q07TA: Discuss how new evidence can lead you to change your understanding about the possibility of life on Mars.</t>
  </si>
  <si>
    <t>ST129Q08TA: Identify the better of two explanations for the formation of acid rain.</t>
  </si>
  <si>
    <t>ST131Q01NA: A good way to know if something is true is to do an experiment.</t>
  </si>
  <si>
    <t>ST131Q03NA: How much do you disagree or agree with the statements below? Ideas in &lt;broad science&gt; sometimes change.</t>
  </si>
  <si>
    <t>ST131Q04NA: Good answers are based on evidence from many different experiments.</t>
  </si>
  <si>
    <t>ST131Q06NA: It is good to try experiments more than once to make sure of your findings.</t>
  </si>
  <si>
    <t>ST131Q08NA: Sometimes &lt;broad science&gt; scientists change their minds about what is true</t>
  </si>
  <si>
    <t>ST131Q11NA: The ideas in &lt;broad science&gt; science books sometimes change.</t>
  </si>
  <si>
    <t>ST146Q01TA: How often do you do these things? Watch TV programmes about &lt;broad science&gt;</t>
  </si>
  <si>
    <t>Very often</t>
  </si>
  <si>
    <t>Regularly</t>
  </si>
  <si>
    <t>Sometimes</t>
  </si>
  <si>
    <t>ST146Q02TA: How often do you do these things? Borrow or buy books on &lt;broad science&gt; topics</t>
  </si>
  <si>
    <t>ST146Q03TA: How often do you do these things? Visit web sites about &lt;broad science&gt; topics</t>
  </si>
  <si>
    <t>ST146Q04TA: How often do you do these things? Read &lt;broad science&gt; magazines or science articles in newspapers</t>
  </si>
  <si>
    <t>ST146Q05TA: How often do you do these things? Attend a &lt;science club&gt;</t>
  </si>
  <si>
    <t>ST146Q06NA: How often do you do these things? Simulate natural phenomena in computer programs\virtual labs</t>
  </si>
  <si>
    <t>ST146Q07NA: How often do you do these things? Simulate technical processes in computer programs\virtual labs</t>
  </si>
  <si>
    <t>ST146Q08NA: How often do you do these things? Visit web sites of ecology organisations</t>
  </si>
  <si>
    <t>ST146Q09NA: How often do you do these things? Follow news via blogs and microblogging</t>
  </si>
  <si>
    <t>ST076Q01NA: Before going to school did you: Eat breakfast</t>
  </si>
  <si>
    <t>ST076Q02NA: Before going to school did you: Study for school or homework</t>
  </si>
  <si>
    <t>ST076Q03NA: Before going to school did you: Watch TV\&lt;DVD&gt;\Video</t>
  </si>
  <si>
    <t>ST076Q04NA: Before going to school did you: Read a book\newspaper\magazine</t>
  </si>
  <si>
    <t>ST076Q05NA: Before going to school did you: Internet\Chat\Social networks (e.g. &lt;Facebook&gt;, &lt;country-specific social network&gt;)</t>
  </si>
  <si>
    <t>ST076Q06NA: Before going to school did you: Play video-games</t>
  </si>
  <si>
    <t>ST076Q07NA: Before going to school did you: Meet friends or talk to friends on the phone</t>
  </si>
  <si>
    <t>ST076Q08NA: Before going to school did you: Talk to your parents</t>
  </si>
  <si>
    <t>ST076Q09NA: Before going to school did you: Work in the household or take care</t>
  </si>
  <si>
    <t>ST076Q10NA: Before going to school did you: Work for pay</t>
  </si>
  <si>
    <t>ST076Q11NA: Before going to school did you: Exercise or practice a sport</t>
  </si>
  <si>
    <t>ST078Q01NA: After leaving school did you: Eat dinner</t>
  </si>
  <si>
    <t>ST078Q02NA: After leaving school did you: Study\school\hmk</t>
  </si>
  <si>
    <t>ST078Q03NA: After leaving school did you: Watch TV\&lt;DVD&gt;\Video</t>
  </si>
  <si>
    <t>ST078Q04NA: After leaving school did you: Read a book\newspaper\magazine</t>
  </si>
  <si>
    <t>ST078Q05NA: After leaving school did you: Internet\Chat\Social net (e.g. &lt;Facebook&gt;)</t>
  </si>
  <si>
    <t>ST078Q06NA: After leaving school did you: Play video-games</t>
  </si>
  <si>
    <t>ST078Q07NA: After leaving school did you: Meet friends or talk to friends on the phone</t>
  </si>
  <si>
    <t>ST078Q08NA: After leaving school did you: Talk to your parents</t>
  </si>
  <si>
    <t>ST078Q09NA: After leaving school did you: Work in the household or take care of other family members</t>
  </si>
  <si>
    <t>ST078Q10NA: After leaving school did you: Work for pay</t>
  </si>
  <si>
    <t>ST078Q11NA: After leaving school did you: Exercise or practice a sport</t>
  </si>
  <si>
    <t>ST065Class: Student coded science class (from ST065Q01NA)</t>
  </si>
  <si>
    <t>Physics</t>
  </si>
  <si>
    <t>Chemistry</t>
  </si>
  <si>
    <t>Biology</t>
  </si>
  <si>
    <t>Earth and space</t>
  </si>
  <si>
    <t>Applied sciences and technology</t>
  </si>
  <si>
    <t>General, integrated, or comprehensive science</t>
  </si>
  <si>
    <t>Could not determine</t>
  </si>
  <si>
    <t>ST038Q01NA: I got called names by other students.</t>
  </si>
  <si>
    <t>ST038Q02NA: I got picked on by other students.</t>
  </si>
  <si>
    <t>ST038Q03NA: Other students left me out of things on purpose.</t>
  </si>
  <si>
    <t>ST038Q04NA: Other students made fun of me.</t>
  </si>
  <si>
    <t>ST038Q05NA: I was threatened by other students.</t>
  </si>
  <si>
    <t>ST038Q06NA: Other students took away or destroyed things that belonged to me.</t>
  </si>
  <si>
    <t>ST038Q07NA: I got hit or pushed around by other students.</t>
  </si>
  <si>
    <t>ST038Q08NA: Other students spread nasty rumours about me.</t>
  </si>
  <si>
    <t>ISCEDL: ISCED level</t>
  </si>
  <si>
    <t>ISCED level 1</t>
  </si>
  <si>
    <t>ISCED level 2</t>
  </si>
  <si>
    <t>ISCED level 3</t>
  </si>
  <si>
    <t>ISCED level 4</t>
  </si>
  <si>
    <t>ISCEDD: ISCED designation</t>
  </si>
  <si>
    <t>A</t>
  </si>
  <si>
    <t>B</t>
  </si>
  <si>
    <t>C</t>
  </si>
  <si>
    <t>M</t>
  </si>
  <si>
    <t>ISCEDO: ISCED orientation</t>
  </si>
  <si>
    <t>General</t>
  </si>
  <si>
    <t>Pre-Vocational</t>
  </si>
  <si>
    <t>Vocational</t>
  </si>
  <si>
    <t>Modular</t>
  </si>
  <si>
    <t>IMMIG: Index Immigration status</t>
  </si>
  <si>
    <t>Native</t>
  </si>
  <si>
    <t>Second-Generation</t>
  </si>
  <si>
    <t>First-Generation</t>
  </si>
  <si>
    <t>MISCED: Index Is Education (ISCED)</t>
  </si>
  <si>
    <t>ISCED 1</t>
  </si>
  <si>
    <t>ISCED 2</t>
  </si>
  <si>
    <t>ISCED 3B, C</t>
  </si>
  <si>
    <t>ISCED 3A, ISCED 4</t>
  </si>
  <si>
    <t>ISCED 5B</t>
  </si>
  <si>
    <t>ISCED 5A, 6</t>
  </si>
  <si>
    <t>FISCED: Index Is Education (ISCED)</t>
  </si>
  <si>
    <t>HISCED: Highest Education of parents (ISCED)</t>
  </si>
  <si>
    <t>REPEAT: Grade Repetition</t>
  </si>
  <si>
    <t>Did not repeat a &lt;grade&gt;</t>
  </si>
  <si>
    <t>Repeated a &lt;grade&gt;</t>
  </si>
  <si>
    <t>DURECEC: Duration in early childhood education and care</t>
  </si>
  <si>
    <t>Attended ECEC for less than a year</t>
  </si>
  <si>
    <t>Attended ECEC for at least one but less than two years</t>
  </si>
  <si>
    <t>Attended ECEC for at least two but less than three years</t>
  </si>
  <si>
    <t>Attended ECEC for at least three but less than four years</t>
  </si>
  <si>
    <t>Attended ECEC for at least four but less than five years</t>
  </si>
  <si>
    <t>Attended ECEC for at least five but less than six years</t>
  </si>
  <si>
    <t>Attended ECEC for at least six but less than seven years</t>
  </si>
  <si>
    <t>Attended ECEC for at least seven but less than eight years</t>
  </si>
  <si>
    <t>Attended ECEC for at least eight years</t>
  </si>
  <si>
    <t>SCCHANGE: Number of school changes</t>
  </si>
  <si>
    <t>no change</t>
  </si>
  <si>
    <t>one change</t>
  </si>
  <si>
    <t>two or more changes</t>
  </si>
  <si>
    <t>OECD: OECD country</t>
  </si>
  <si>
    <t>ADMINMODE: Mode of Respondent</t>
  </si>
  <si>
    <t>Paper</t>
  </si>
  <si>
    <t>Computer</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</si>
</sst>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6">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applyAlignment="1" borderId="0" fillId="3" fontId="3" numFmtId="0" xfId="0">
      <alignment horizontal="right" vertical="bottom" wrapText="1"/>
    </xf>
    <xf applyAlignment="1" borderId="6" fillId="3" fontId="3" numFmtId="0"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worksheets/sheet167.xml" Type="http://schemas.openxmlformats.org/officeDocument/2006/relationships/worksheet"/><Relationship Id="rId168" Target="worksheets/sheet168.xml" Type="http://schemas.openxmlformats.org/officeDocument/2006/relationships/worksheet"/><Relationship Id="rId169" Target="worksheets/sheet169.xml" Type="http://schemas.openxmlformats.org/officeDocument/2006/relationships/worksheet"/><Relationship Id="rId170" Target="worksheets/sheet170.xml" Type="http://schemas.openxmlformats.org/officeDocument/2006/relationships/worksheet"/><Relationship Id="rId171" Target="worksheets/sheet171.xml" Type="http://schemas.openxmlformats.org/officeDocument/2006/relationships/worksheet"/><Relationship Id="rId172" Target="worksheets/sheet172.xml" Type="http://schemas.openxmlformats.org/officeDocument/2006/relationships/worksheet"/><Relationship Id="rId173" Target="worksheets/sheet173.xml" Type="http://schemas.openxmlformats.org/officeDocument/2006/relationships/worksheet"/><Relationship Id="rId174" Target="worksheets/sheet174.xml" Type="http://schemas.openxmlformats.org/officeDocument/2006/relationships/worksheet"/><Relationship Id="rId175" Target="worksheets/sheet175.xml" Type="http://schemas.openxmlformats.org/officeDocument/2006/relationships/worksheet"/><Relationship Id="rId176" Target="worksheets/sheet176.xml" Type="http://schemas.openxmlformats.org/officeDocument/2006/relationships/worksheet"/><Relationship Id="rId177" Target="worksheets/sheet177.xml" Type="http://schemas.openxmlformats.org/officeDocument/2006/relationships/worksheet"/><Relationship Id="rId178" Target="worksheets/sheet178.xml" Type="http://schemas.openxmlformats.org/officeDocument/2006/relationships/worksheet"/><Relationship Id="rId179" Target="worksheets/sheet179.xml" Type="http://schemas.openxmlformats.org/officeDocument/2006/relationships/worksheet"/><Relationship Id="rId180" Target="worksheets/sheet180.xml" Type="http://schemas.openxmlformats.org/officeDocument/2006/relationships/worksheet"/><Relationship Id="rId181" Target="worksheets/sheet181.xml" Type="http://schemas.openxmlformats.org/officeDocument/2006/relationships/worksheet"/><Relationship Id="rId182" Target="worksheets/sheet182.xml" Type="http://schemas.openxmlformats.org/officeDocument/2006/relationships/worksheet"/><Relationship Id="rId183" Target="worksheets/sheet183.xml" Type="http://schemas.openxmlformats.org/officeDocument/2006/relationships/worksheet"/><Relationship Id="rId184" Target="worksheets/sheet184.xml" Type="http://schemas.openxmlformats.org/officeDocument/2006/relationships/worksheet"/><Relationship Id="rId185" Target="worksheets/sheet185.xml" Type="http://schemas.openxmlformats.org/officeDocument/2006/relationships/worksheet"/><Relationship Id="rId186" Target="worksheets/sheet186.xml" Type="http://schemas.openxmlformats.org/officeDocument/2006/relationships/worksheet"/><Relationship Id="rId187" Target="worksheets/sheet187.xml" Type="http://schemas.openxmlformats.org/officeDocument/2006/relationships/worksheet"/><Relationship Id="rId188" Target="worksheets/sheet188.xml" Type="http://schemas.openxmlformats.org/officeDocument/2006/relationships/worksheet"/><Relationship Id="rId189" Target="worksheets/sheet189.xml" Type="http://schemas.openxmlformats.org/officeDocument/2006/relationships/worksheet"/><Relationship Id="rId190" Target="worksheets/sheet190.xml" Type="http://schemas.openxmlformats.org/officeDocument/2006/relationships/worksheet"/><Relationship Id="rId191" Target="worksheets/sheet191.xml" Type="http://schemas.openxmlformats.org/officeDocument/2006/relationships/worksheet"/><Relationship Id="rId192" Target="worksheets/sheet192.xml" Type="http://schemas.openxmlformats.org/officeDocument/2006/relationships/worksheet"/><Relationship Id="rId193" Target="worksheets/sheet193.xml" Type="http://schemas.openxmlformats.org/officeDocument/2006/relationships/worksheet"/><Relationship Id="rId194" Target="worksheets/sheet194.xml" Type="http://schemas.openxmlformats.org/officeDocument/2006/relationships/worksheet"/><Relationship Id="rId195" Target="worksheets/sheet195.xml" Type="http://schemas.openxmlformats.org/officeDocument/2006/relationships/worksheet"/><Relationship Id="rId196" Target="worksheets/sheet196.xml" Type="http://schemas.openxmlformats.org/officeDocument/2006/relationships/worksheet"/><Relationship Id="rId197" Target="worksheets/sheet197.xml" Type="http://schemas.openxmlformats.org/officeDocument/2006/relationships/worksheet"/><Relationship Id="rId198" Target="worksheets/sheet198.xml" Type="http://schemas.openxmlformats.org/officeDocument/2006/relationships/worksheet"/><Relationship Id="rId199" Target="worksheets/sheet199.xml" Type="http://schemas.openxmlformats.org/officeDocument/2006/relationships/worksheet"/><Relationship Id="rId200" Target="worksheets/sheet200.xml" Type="http://schemas.openxmlformats.org/officeDocument/2006/relationships/worksheet"/><Relationship Id="rId201" Target="worksheets/sheet201.xml" Type="http://schemas.openxmlformats.org/officeDocument/2006/relationships/worksheet"/><Relationship Id="rId202" Target="worksheets/sheet202.xml" Type="http://schemas.openxmlformats.org/officeDocument/2006/relationships/worksheet"/><Relationship Id="rId203" Target="worksheets/sheet203.xml" Type="http://schemas.openxmlformats.org/officeDocument/2006/relationships/worksheet"/><Relationship Id="rId204" Target="worksheets/sheet204.xml" Type="http://schemas.openxmlformats.org/officeDocument/2006/relationships/worksheet"/><Relationship Id="rId205" Target="worksheets/sheet205.xml" Type="http://schemas.openxmlformats.org/officeDocument/2006/relationships/worksheet"/><Relationship Id="rId206" Target="worksheets/sheet206.xml" Type="http://schemas.openxmlformats.org/officeDocument/2006/relationships/worksheet"/><Relationship Id="rId207" Target="worksheets/sheet207.xml" Type="http://schemas.openxmlformats.org/officeDocument/2006/relationships/worksheet"/><Relationship Id="rId208" Target="worksheets/sheet208.xml" Type="http://schemas.openxmlformats.org/officeDocument/2006/relationships/worksheet"/><Relationship Id="rId209" Target="worksheets/sheet209.xml" Type="http://schemas.openxmlformats.org/officeDocument/2006/relationships/worksheet"/><Relationship Id="rId210" Target="worksheets/sheet210.xml" Type="http://schemas.openxmlformats.org/officeDocument/2006/relationships/worksheet"/><Relationship Id="rId211" Target="worksheets/sheet211.xml" Type="http://schemas.openxmlformats.org/officeDocument/2006/relationships/worksheet"/><Relationship Id="rId212" Target="worksheets/sheet212.xml" Type="http://schemas.openxmlformats.org/officeDocument/2006/relationships/worksheet"/><Relationship Id="rId213" Target="worksheets/sheet213.xml" Type="http://schemas.openxmlformats.org/officeDocument/2006/relationships/worksheet"/><Relationship Id="rId214" Target="worksheets/sheet214.xml" Type="http://schemas.openxmlformats.org/officeDocument/2006/relationships/worksheet"/><Relationship Id="rId215" Target="worksheets/sheet215.xml" Type="http://schemas.openxmlformats.org/officeDocument/2006/relationships/worksheet"/><Relationship Id="rId216" Target="worksheets/sheet216.xml" Type="http://schemas.openxmlformats.org/officeDocument/2006/relationships/worksheet"/><Relationship Id="rId217" Target="worksheets/sheet217.xml" Type="http://schemas.openxmlformats.org/officeDocument/2006/relationships/worksheet"/><Relationship Id="rId218" Target="worksheets/sheet218.xml" Type="http://schemas.openxmlformats.org/officeDocument/2006/relationships/worksheet"/><Relationship Id="rId219" Target="worksheets/sheet219.xml" Type="http://schemas.openxmlformats.org/officeDocument/2006/relationships/worksheet"/><Relationship Id="rId220" Target="worksheets/sheet220.xml" Type="http://schemas.openxmlformats.org/officeDocument/2006/relationships/worksheet"/><Relationship Id="rId221" Target="worksheets/sheet221.xml" Type="http://schemas.openxmlformats.org/officeDocument/2006/relationships/worksheet"/><Relationship Id="rId222" Target="worksheets/sheet222.xml" Type="http://schemas.openxmlformats.org/officeDocument/2006/relationships/worksheet"/><Relationship Id="rId223" Target="worksheets/sheet223.xml" Type="http://schemas.openxmlformats.org/officeDocument/2006/relationships/worksheet"/><Relationship Id="rId224" Target="worksheets/sheet224.xml" Type="http://schemas.openxmlformats.org/officeDocument/2006/relationships/worksheet"/><Relationship Id="rId225" Target="worksheets/sheet225.xml" Type="http://schemas.openxmlformats.org/officeDocument/2006/relationships/worksheet"/><Relationship Id="rId226" Target="worksheets/sheet226.xml" Type="http://schemas.openxmlformats.org/officeDocument/2006/relationships/worksheet"/><Relationship Id="rId227" Target="worksheets/sheet227.xml" Type="http://schemas.openxmlformats.org/officeDocument/2006/relationships/worksheet"/><Relationship Id="rId228" Target="worksheets/sheet228.xml" Type="http://schemas.openxmlformats.org/officeDocument/2006/relationships/worksheet"/><Relationship Id="rId229" Target="worksheets/sheet229.xml" Type="http://schemas.openxmlformats.org/officeDocument/2006/relationships/worksheet"/><Relationship Id="rId230" Target="worksheets/sheet230.xml" Type="http://schemas.openxmlformats.org/officeDocument/2006/relationships/worksheet"/><Relationship Id="rId231" Target="worksheets/sheet231.xml" Type="http://schemas.openxmlformats.org/officeDocument/2006/relationships/worksheet"/><Relationship Id="rId232" Target="sharedStrings.xml" Type="http://schemas.openxmlformats.org/officeDocument/2006/relationships/sharedStrings"/><Relationship Id="rId233" Target="styles.xml" Type="http://schemas.openxmlformats.org/officeDocument/2006/relationships/styles"/><Relationship Id="rId23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ST001D01T'!A6" TargetMode="External" Type="http://schemas.openxmlformats.org/officeDocument/2006/relationships/hyperlink"/><Relationship Id="rId2" Target="#'ST003D02T'!A6" TargetMode="External" Type="http://schemas.openxmlformats.org/officeDocument/2006/relationships/hyperlink"/><Relationship Id="rId3" Target="#'ST004D01T'!A6" TargetMode="External" Type="http://schemas.openxmlformats.org/officeDocument/2006/relationships/hyperlink"/><Relationship Id="rId4" Target="#'ST005Q01TA'!A6" TargetMode="External" Type="http://schemas.openxmlformats.org/officeDocument/2006/relationships/hyperlink"/><Relationship Id="rId5" Target="#'ST006Q01TA'!A6" TargetMode="External" Type="http://schemas.openxmlformats.org/officeDocument/2006/relationships/hyperlink"/><Relationship Id="rId6" Target="#'ST006Q02TA'!A6" TargetMode="External" Type="http://schemas.openxmlformats.org/officeDocument/2006/relationships/hyperlink"/><Relationship Id="rId7" Target="#'ST006Q03TA'!A6" TargetMode="External" Type="http://schemas.openxmlformats.org/officeDocument/2006/relationships/hyperlink"/><Relationship Id="rId8" Target="#'ST006Q04TA'!A6" TargetMode="External" Type="http://schemas.openxmlformats.org/officeDocument/2006/relationships/hyperlink"/><Relationship Id="rId9" Target="#'ST007Q01TA'!A6" TargetMode="External" Type="http://schemas.openxmlformats.org/officeDocument/2006/relationships/hyperlink"/><Relationship Id="rId10" Target="#'ST008Q01TA'!A6" TargetMode="External" Type="http://schemas.openxmlformats.org/officeDocument/2006/relationships/hyperlink"/><Relationship Id="rId11" Target="#'ST008Q02TA'!A6" TargetMode="External" Type="http://schemas.openxmlformats.org/officeDocument/2006/relationships/hyperlink"/><Relationship Id="rId12" Target="#'ST008Q03TA'!A6" TargetMode="External" Type="http://schemas.openxmlformats.org/officeDocument/2006/relationships/hyperlink"/><Relationship Id="rId13" Target="#'ST008Q04TA'!A6" TargetMode="External" Type="http://schemas.openxmlformats.org/officeDocument/2006/relationships/hyperlink"/><Relationship Id="rId14" Target="#'ST011Q01TA'!A6" TargetMode="External" Type="http://schemas.openxmlformats.org/officeDocument/2006/relationships/hyperlink"/><Relationship Id="rId15" Target="#'ST011Q02TA'!A6" TargetMode="External" Type="http://schemas.openxmlformats.org/officeDocument/2006/relationships/hyperlink"/><Relationship Id="rId16" Target="#'ST011Q03TA'!A6" TargetMode="External" Type="http://schemas.openxmlformats.org/officeDocument/2006/relationships/hyperlink"/><Relationship Id="rId17" Target="#'ST011Q04TA'!A6" TargetMode="External" Type="http://schemas.openxmlformats.org/officeDocument/2006/relationships/hyperlink"/><Relationship Id="rId18" Target="#'ST011Q05TA'!A6" TargetMode="External" Type="http://schemas.openxmlformats.org/officeDocument/2006/relationships/hyperlink"/><Relationship Id="rId19" Target="#'ST011Q06TA'!A6" TargetMode="External" Type="http://schemas.openxmlformats.org/officeDocument/2006/relationships/hyperlink"/><Relationship Id="rId20" Target="#'ST011Q07TA'!A6" TargetMode="External" Type="http://schemas.openxmlformats.org/officeDocument/2006/relationships/hyperlink"/><Relationship Id="rId21" Target="#'ST011Q08TA'!A6" TargetMode="External" Type="http://schemas.openxmlformats.org/officeDocument/2006/relationships/hyperlink"/><Relationship Id="rId22" Target="#'ST011Q09TA'!A6" TargetMode="External" Type="http://schemas.openxmlformats.org/officeDocument/2006/relationships/hyperlink"/><Relationship Id="rId23" Target="#'ST011Q10TA'!A6" TargetMode="External" Type="http://schemas.openxmlformats.org/officeDocument/2006/relationships/hyperlink"/><Relationship Id="rId24" Target="#'ST011Q11TA'!A6" TargetMode="External" Type="http://schemas.openxmlformats.org/officeDocument/2006/relationships/hyperlink"/><Relationship Id="rId25" Target="#'ST011Q12TA'!A6" TargetMode="External" Type="http://schemas.openxmlformats.org/officeDocument/2006/relationships/hyperlink"/><Relationship Id="rId26" Target="#'ST011Q16NA'!A6" TargetMode="External" Type="http://schemas.openxmlformats.org/officeDocument/2006/relationships/hyperlink"/><Relationship Id="rId27" Target="#'ST012Q01TA'!A6" TargetMode="External" Type="http://schemas.openxmlformats.org/officeDocument/2006/relationships/hyperlink"/><Relationship Id="rId28" Target="#'ST012Q02TA'!A6" TargetMode="External" Type="http://schemas.openxmlformats.org/officeDocument/2006/relationships/hyperlink"/><Relationship Id="rId29" Target="#'ST012Q03TA'!A6" TargetMode="External" Type="http://schemas.openxmlformats.org/officeDocument/2006/relationships/hyperlink"/><Relationship Id="rId30" Target="#'ST012Q05NA'!A6" TargetMode="External" Type="http://schemas.openxmlformats.org/officeDocument/2006/relationships/hyperlink"/><Relationship Id="rId31" Target="#'ST012Q06NA'!A6" TargetMode="External" Type="http://schemas.openxmlformats.org/officeDocument/2006/relationships/hyperlink"/><Relationship Id="rId32" Target="#'ST012Q07NA'!A6" TargetMode="External" Type="http://schemas.openxmlformats.org/officeDocument/2006/relationships/hyperlink"/><Relationship Id="rId33" Target="#'ST012Q08NA'!A6" TargetMode="External" Type="http://schemas.openxmlformats.org/officeDocument/2006/relationships/hyperlink"/><Relationship Id="rId34" Target="#'ST012Q09NA'!A6" TargetMode="External" Type="http://schemas.openxmlformats.org/officeDocument/2006/relationships/hyperlink"/><Relationship Id="rId35" Target="#'ST013Q01TA'!A6" TargetMode="External" Type="http://schemas.openxmlformats.org/officeDocument/2006/relationships/hyperlink"/><Relationship Id="rId36" Target="#'ST123Q01NA'!A6" TargetMode="External" Type="http://schemas.openxmlformats.org/officeDocument/2006/relationships/hyperlink"/><Relationship Id="rId37" Target="#'ST123Q02NA'!A6" TargetMode="External" Type="http://schemas.openxmlformats.org/officeDocument/2006/relationships/hyperlink"/><Relationship Id="rId38" Target="#'ST123Q03NA'!A6" TargetMode="External" Type="http://schemas.openxmlformats.org/officeDocument/2006/relationships/hyperlink"/><Relationship Id="rId39" Target="#'ST123Q04NA'!A6" TargetMode="External" Type="http://schemas.openxmlformats.org/officeDocument/2006/relationships/hyperlink"/><Relationship Id="rId40" Target="#'ST019AQ01T'!A6" TargetMode="External" Type="http://schemas.openxmlformats.org/officeDocument/2006/relationships/hyperlink"/><Relationship Id="rId41" Target="#'ST019BQ01T'!A6" TargetMode="External" Type="http://schemas.openxmlformats.org/officeDocument/2006/relationships/hyperlink"/><Relationship Id="rId42" Target="#'ST019CQ01T'!A6" TargetMode="External" Type="http://schemas.openxmlformats.org/officeDocument/2006/relationships/hyperlink"/><Relationship Id="rId43" Target="#'ST021Q01TA'!A6" TargetMode="External" Type="http://schemas.openxmlformats.org/officeDocument/2006/relationships/hyperlink"/><Relationship Id="rId44" Target="#'ST022Q01TA'!A6" TargetMode="External" Type="http://schemas.openxmlformats.org/officeDocument/2006/relationships/hyperlink"/><Relationship Id="rId45" Target="#'ST124Q01TA'!A6" TargetMode="External" Type="http://schemas.openxmlformats.org/officeDocument/2006/relationships/hyperlink"/><Relationship Id="rId46" Target="#'ST125Q01NA'!A6" TargetMode="External" Type="http://schemas.openxmlformats.org/officeDocument/2006/relationships/hyperlink"/><Relationship Id="rId47" Target="#'ST126Q01TA'!A6" TargetMode="External" Type="http://schemas.openxmlformats.org/officeDocument/2006/relationships/hyperlink"/><Relationship Id="rId48" Target="#'ST127Q01TA'!A6" TargetMode="External" Type="http://schemas.openxmlformats.org/officeDocument/2006/relationships/hyperlink"/><Relationship Id="rId49" Target="#'ST127Q02TA'!A6" TargetMode="External" Type="http://schemas.openxmlformats.org/officeDocument/2006/relationships/hyperlink"/><Relationship Id="rId50" Target="#'ST127Q03TA'!A6" TargetMode="External" Type="http://schemas.openxmlformats.org/officeDocument/2006/relationships/hyperlink"/><Relationship Id="rId51" Target="#'ST111Q01TA'!A6" TargetMode="External" Type="http://schemas.openxmlformats.org/officeDocument/2006/relationships/hyperlink"/><Relationship Id="rId52" Target="#'ST118Q01NA'!A6" TargetMode="External" Type="http://schemas.openxmlformats.org/officeDocument/2006/relationships/hyperlink"/><Relationship Id="rId53" Target="#'ST118Q02NA'!A6" TargetMode="External" Type="http://schemas.openxmlformats.org/officeDocument/2006/relationships/hyperlink"/><Relationship Id="rId54" Target="#'ST118Q03NA'!A6" TargetMode="External" Type="http://schemas.openxmlformats.org/officeDocument/2006/relationships/hyperlink"/><Relationship Id="rId55" Target="#'ST118Q04NA'!A6" TargetMode="External" Type="http://schemas.openxmlformats.org/officeDocument/2006/relationships/hyperlink"/><Relationship Id="rId56" Target="#'ST118Q05NA'!A6" TargetMode="External" Type="http://schemas.openxmlformats.org/officeDocument/2006/relationships/hyperlink"/><Relationship Id="rId57" Target="#'ST119Q01NA'!A6" TargetMode="External" Type="http://schemas.openxmlformats.org/officeDocument/2006/relationships/hyperlink"/><Relationship Id="rId58" Target="#'ST119Q02NA'!A6" TargetMode="External" Type="http://schemas.openxmlformats.org/officeDocument/2006/relationships/hyperlink"/><Relationship Id="rId59" Target="#'ST119Q03NA'!A6" TargetMode="External" Type="http://schemas.openxmlformats.org/officeDocument/2006/relationships/hyperlink"/><Relationship Id="rId60" Target="#'ST119Q04NA'!A6" TargetMode="External" Type="http://schemas.openxmlformats.org/officeDocument/2006/relationships/hyperlink"/><Relationship Id="rId61" Target="#'ST119Q05NA'!A6" TargetMode="External" Type="http://schemas.openxmlformats.org/officeDocument/2006/relationships/hyperlink"/><Relationship Id="rId62" Target="#'ST121Q01NA'!A6" TargetMode="External" Type="http://schemas.openxmlformats.org/officeDocument/2006/relationships/hyperlink"/><Relationship Id="rId63" Target="#'ST121Q02NA'!A6" TargetMode="External" Type="http://schemas.openxmlformats.org/officeDocument/2006/relationships/hyperlink"/><Relationship Id="rId64" Target="#'ST121Q03NA'!A6" TargetMode="External" Type="http://schemas.openxmlformats.org/officeDocument/2006/relationships/hyperlink"/><Relationship Id="rId65" Target="#'ST082Q01NA'!A6" TargetMode="External" Type="http://schemas.openxmlformats.org/officeDocument/2006/relationships/hyperlink"/><Relationship Id="rId66" Target="#'ST082Q02NA'!A6" TargetMode="External" Type="http://schemas.openxmlformats.org/officeDocument/2006/relationships/hyperlink"/><Relationship Id="rId67" Target="#'ST082Q03NA'!A6" TargetMode="External" Type="http://schemas.openxmlformats.org/officeDocument/2006/relationships/hyperlink"/><Relationship Id="rId68" Target="#'ST082Q08NA'!A6" TargetMode="External" Type="http://schemas.openxmlformats.org/officeDocument/2006/relationships/hyperlink"/><Relationship Id="rId69" Target="#'ST082Q09NA'!A6" TargetMode="External" Type="http://schemas.openxmlformats.org/officeDocument/2006/relationships/hyperlink"/><Relationship Id="rId70" Target="#'ST082Q12NA'!A6" TargetMode="External" Type="http://schemas.openxmlformats.org/officeDocument/2006/relationships/hyperlink"/><Relationship Id="rId71" Target="#'ST082Q13NA'!A6" TargetMode="External" Type="http://schemas.openxmlformats.org/officeDocument/2006/relationships/hyperlink"/><Relationship Id="rId72" Target="#'ST082Q14NA'!A6" TargetMode="External" Type="http://schemas.openxmlformats.org/officeDocument/2006/relationships/hyperlink"/><Relationship Id="rId73" Target="#'ST034Q01TA'!A6" TargetMode="External" Type="http://schemas.openxmlformats.org/officeDocument/2006/relationships/hyperlink"/><Relationship Id="rId74" Target="#'ST034Q02TA'!A6" TargetMode="External" Type="http://schemas.openxmlformats.org/officeDocument/2006/relationships/hyperlink"/><Relationship Id="rId75" Target="#'ST034Q03TA'!A6" TargetMode="External" Type="http://schemas.openxmlformats.org/officeDocument/2006/relationships/hyperlink"/><Relationship Id="rId76" Target="#'ST034Q04TA'!A6" TargetMode="External" Type="http://schemas.openxmlformats.org/officeDocument/2006/relationships/hyperlink"/><Relationship Id="rId77" Target="#'ST034Q05TA'!A6" TargetMode="External" Type="http://schemas.openxmlformats.org/officeDocument/2006/relationships/hyperlink"/><Relationship Id="rId78" Target="#'ST034Q06TA'!A6" TargetMode="External" Type="http://schemas.openxmlformats.org/officeDocument/2006/relationships/hyperlink"/><Relationship Id="rId79" Target="#'ST039Q01NA'!A6" TargetMode="External" Type="http://schemas.openxmlformats.org/officeDocument/2006/relationships/hyperlink"/><Relationship Id="rId80" Target="#'ST039Q02NA'!A6" TargetMode="External" Type="http://schemas.openxmlformats.org/officeDocument/2006/relationships/hyperlink"/><Relationship Id="rId81" Target="#'ST039Q03NA'!A6" TargetMode="External" Type="http://schemas.openxmlformats.org/officeDocument/2006/relationships/hyperlink"/><Relationship Id="rId82" Target="#'ST039Q04NA'!A6" TargetMode="External" Type="http://schemas.openxmlformats.org/officeDocument/2006/relationships/hyperlink"/><Relationship Id="rId83" Target="#'ST039Q05NA'!A6" TargetMode="External" Type="http://schemas.openxmlformats.org/officeDocument/2006/relationships/hyperlink"/><Relationship Id="rId84" Target="#'ST039Q06NA'!A6" TargetMode="External" Type="http://schemas.openxmlformats.org/officeDocument/2006/relationships/hyperlink"/><Relationship Id="rId85" Target="#'ST062Q01TA'!A6" TargetMode="External" Type="http://schemas.openxmlformats.org/officeDocument/2006/relationships/hyperlink"/><Relationship Id="rId86" Target="#'ST062Q02TA'!A6" TargetMode="External" Type="http://schemas.openxmlformats.org/officeDocument/2006/relationships/hyperlink"/><Relationship Id="rId87" Target="#'ST062Q03TA'!A6" TargetMode="External" Type="http://schemas.openxmlformats.org/officeDocument/2006/relationships/hyperlink"/><Relationship Id="rId88" Target="#'ST031Q01NA'!A6" TargetMode="External" Type="http://schemas.openxmlformats.org/officeDocument/2006/relationships/hyperlink"/><Relationship Id="rId89" Target="#'ST032Q01NA'!A6" TargetMode="External" Type="http://schemas.openxmlformats.org/officeDocument/2006/relationships/hyperlink"/><Relationship Id="rId90" Target="#'ST032Q02NA'!A6" TargetMode="External" Type="http://schemas.openxmlformats.org/officeDocument/2006/relationships/hyperlink"/><Relationship Id="rId91" Target="#'ST063Q01NA'!A6" TargetMode="External" Type="http://schemas.openxmlformats.org/officeDocument/2006/relationships/hyperlink"/><Relationship Id="rId92" Target="#'ST063Q01NB'!A6" TargetMode="External" Type="http://schemas.openxmlformats.org/officeDocument/2006/relationships/hyperlink"/><Relationship Id="rId93" Target="#'ST063Q02NA'!A6" TargetMode="External" Type="http://schemas.openxmlformats.org/officeDocument/2006/relationships/hyperlink"/><Relationship Id="rId94" Target="#'ST063Q02NB'!A6" TargetMode="External" Type="http://schemas.openxmlformats.org/officeDocument/2006/relationships/hyperlink"/><Relationship Id="rId95" Target="#'ST063Q03NA'!A6" TargetMode="External" Type="http://schemas.openxmlformats.org/officeDocument/2006/relationships/hyperlink"/><Relationship Id="rId96" Target="#'ST063Q03NB'!A6" TargetMode="External" Type="http://schemas.openxmlformats.org/officeDocument/2006/relationships/hyperlink"/><Relationship Id="rId97" Target="#'ST063Q04NA'!A6" TargetMode="External" Type="http://schemas.openxmlformats.org/officeDocument/2006/relationships/hyperlink"/><Relationship Id="rId98" Target="#'ST063Q04NB'!A6" TargetMode="External" Type="http://schemas.openxmlformats.org/officeDocument/2006/relationships/hyperlink"/><Relationship Id="rId99" Target="#'ST063Q05NA'!A6" TargetMode="External" Type="http://schemas.openxmlformats.org/officeDocument/2006/relationships/hyperlink"/><Relationship Id="rId100" Target="#'ST063Q05NB'!A6" TargetMode="External" Type="http://schemas.openxmlformats.org/officeDocument/2006/relationships/hyperlink"/><Relationship Id="rId101" Target="#'ST063Q06NA'!A6" TargetMode="External" Type="http://schemas.openxmlformats.org/officeDocument/2006/relationships/hyperlink"/><Relationship Id="rId102" Target="#'ST063Q06NB'!A6" TargetMode="External" Type="http://schemas.openxmlformats.org/officeDocument/2006/relationships/hyperlink"/><Relationship Id="rId103" Target="#'ST064Q01NA'!A6" TargetMode="External" Type="http://schemas.openxmlformats.org/officeDocument/2006/relationships/hyperlink"/><Relationship Id="rId104" Target="#'ST064Q02NA'!A6" TargetMode="External" Type="http://schemas.openxmlformats.org/officeDocument/2006/relationships/hyperlink"/><Relationship Id="rId105" Target="#'ST064Q03NA'!A6" TargetMode="External" Type="http://schemas.openxmlformats.org/officeDocument/2006/relationships/hyperlink"/><Relationship Id="rId106" Target="#'ST097Q01TA'!A6" TargetMode="External" Type="http://schemas.openxmlformats.org/officeDocument/2006/relationships/hyperlink"/><Relationship Id="rId107" Target="#'ST097Q02TA'!A6" TargetMode="External" Type="http://schemas.openxmlformats.org/officeDocument/2006/relationships/hyperlink"/><Relationship Id="rId108" Target="#'ST097Q03TA'!A6" TargetMode="External" Type="http://schemas.openxmlformats.org/officeDocument/2006/relationships/hyperlink"/><Relationship Id="rId109" Target="#'ST097Q04TA'!A6" TargetMode="External" Type="http://schemas.openxmlformats.org/officeDocument/2006/relationships/hyperlink"/><Relationship Id="rId110" Target="#'ST097Q05TA'!A6" TargetMode="External" Type="http://schemas.openxmlformats.org/officeDocument/2006/relationships/hyperlink"/><Relationship Id="rId111" Target="#'ST098Q01TA'!A6" TargetMode="External" Type="http://schemas.openxmlformats.org/officeDocument/2006/relationships/hyperlink"/><Relationship Id="rId112" Target="#'ST098Q02TA'!A6" TargetMode="External" Type="http://schemas.openxmlformats.org/officeDocument/2006/relationships/hyperlink"/><Relationship Id="rId113" Target="#'ST098Q03NA'!A6" TargetMode="External" Type="http://schemas.openxmlformats.org/officeDocument/2006/relationships/hyperlink"/><Relationship Id="rId114" Target="#'ST098Q05TA'!A6" TargetMode="External" Type="http://schemas.openxmlformats.org/officeDocument/2006/relationships/hyperlink"/><Relationship Id="rId115" Target="#'ST098Q06TA'!A6" TargetMode="External" Type="http://schemas.openxmlformats.org/officeDocument/2006/relationships/hyperlink"/><Relationship Id="rId116" Target="#'ST098Q07TA'!A6" TargetMode="External" Type="http://schemas.openxmlformats.org/officeDocument/2006/relationships/hyperlink"/><Relationship Id="rId117" Target="#'ST098Q08NA'!A6" TargetMode="External" Type="http://schemas.openxmlformats.org/officeDocument/2006/relationships/hyperlink"/><Relationship Id="rId118" Target="#'ST098Q09TA'!A6" TargetMode="External" Type="http://schemas.openxmlformats.org/officeDocument/2006/relationships/hyperlink"/><Relationship Id="rId119" Target="#'ST098Q10NA'!A6" TargetMode="External" Type="http://schemas.openxmlformats.org/officeDocument/2006/relationships/hyperlink"/><Relationship Id="rId120" Target="#'ST100Q01TA'!A6" TargetMode="External" Type="http://schemas.openxmlformats.org/officeDocument/2006/relationships/hyperlink"/><Relationship Id="rId121" Target="#'ST100Q02TA'!A6" TargetMode="External" Type="http://schemas.openxmlformats.org/officeDocument/2006/relationships/hyperlink"/><Relationship Id="rId122" Target="#'ST100Q03TA'!A6" TargetMode="External" Type="http://schemas.openxmlformats.org/officeDocument/2006/relationships/hyperlink"/><Relationship Id="rId123" Target="#'ST100Q04TA'!A6" TargetMode="External" Type="http://schemas.openxmlformats.org/officeDocument/2006/relationships/hyperlink"/><Relationship Id="rId124" Target="#'ST100Q05TA'!A6" TargetMode="External" Type="http://schemas.openxmlformats.org/officeDocument/2006/relationships/hyperlink"/><Relationship Id="rId125" Target="#'ST103Q01NA'!A6" TargetMode="External" Type="http://schemas.openxmlformats.org/officeDocument/2006/relationships/hyperlink"/><Relationship Id="rId126" Target="#'ST103Q03NA'!A6" TargetMode="External" Type="http://schemas.openxmlformats.org/officeDocument/2006/relationships/hyperlink"/><Relationship Id="rId127" Target="#'ST103Q08NA'!A6" TargetMode="External" Type="http://schemas.openxmlformats.org/officeDocument/2006/relationships/hyperlink"/><Relationship Id="rId128" Target="#'ST103Q11NA'!A6" TargetMode="External" Type="http://schemas.openxmlformats.org/officeDocument/2006/relationships/hyperlink"/><Relationship Id="rId129" Target="#'ST104Q01NA'!A6" TargetMode="External" Type="http://schemas.openxmlformats.org/officeDocument/2006/relationships/hyperlink"/><Relationship Id="rId130" Target="#'ST104Q02NA'!A6" TargetMode="External" Type="http://schemas.openxmlformats.org/officeDocument/2006/relationships/hyperlink"/><Relationship Id="rId131" Target="#'ST104Q03NA'!A6" TargetMode="External" Type="http://schemas.openxmlformats.org/officeDocument/2006/relationships/hyperlink"/><Relationship Id="rId132" Target="#'ST104Q04NA'!A6" TargetMode="External" Type="http://schemas.openxmlformats.org/officeDocument/2006/relationships/hyperlink"/><Relationship Id="rId133" Target="#'ST104Q05NA'!A6" TargetMode="External" Type="http://schemas.openxmlformats.org/officeDocument/2006/relationships/hyperlink"/><Relationship Id="rId134" Target="#'ST107Q01NA'!A6" TargetMode="External" Type="http://schemas.openxmlformats.org/officeDocument/2006/relationships/hyperlink"/><Relationship Id="rId135" Target="#'ST107Q02NA'!A6" TargetMode="External" Type="http://schemas.openxmlformats.org/officeDocument/2006/relationships/hyperlink"/><Relationship Id="rId136" Target="#'ST107Q03NA'!A6" TargetMode="External" Type="http://schemas.openxmlformats.org/officeDocument/2006/relationships/hyperlink"/><Relationship Id="rId137" Target="#'ST092Q01TA'!A6" TargetMode="External" Type="http://schemas.openxmlformats.org/officeDocument/2006/relationships/hyperlink"/><Relationship Id="rId138" Target="#'ST092Q02TA'!A6" TargetMode="External" Type="http://schemas.openxmlformats.org/officeDocument/2006/relationships/hyperlink"/><Relationship Id="rId139" Target="#'ST092Q04TA'!A6" TargetMode="External" Type="http://schemas.openxmlformats.org/officeDocument/2006/relationships/hyperlink"/><Relationship Id="rId140" Target="#'ST092Q05TA'!A6" TargetMode="External" Type="http://schemas.openxmlformats.org/officeDocument/2006/relationships/hyperlink"/><Relationship Id="rId141" Target="#'ST092Q06NA'!A6" TargetMode="External" Type="http://schemas.openxmlformats.org/officeDocument/2006/relationships/hyperlink"/><Relationship Id="rId142" Target="#'ST092Q08NA'!A6" TargetMode="External" Type="http://schemas.openxmlformats.org/officeDocument/2006/relationships/hyperlink"/><Relationship Id="rId143" Target="#'ST092Q09NA'!A6" TargetMode="External" Type="http://schemas.openxmlformats.org/officeDocument/2006/relationships/hyperlink"/><Relationship Id="rId144" Target="#'ST093Q01TA'!A6" TargetMode="External" Type="http://schemas.openxmlformats.org/officeDocument/2006/relationships/hyperlink"/><Relationship Id="rId145" Target="#'ST093Q03TA'!A6" TargetMode="External" Type="http://schemas.openxmlformats.org/officeDocument/2006/relationships/hyperlink"/><Relationship Id="rId146" Target="#'ST093Q04TA'!A6" TargetMode="External" Type="http://schemas.openxmlformats.org/officeDocument/2006/relationships/hyperlink"/><Relationship Id="rId147" Target="#'ST093Q05TA'!A6" TargetMode="External" Type="http://schemas.openxmlformats.org/officeDocument/2006/relationships/hyperlink"/><Relationship Id="rId148" Target="#'ST093Q06TA'!A6" TargetMode="External" Type="http://schemas.openxmlformats.org/officeDocument/2006/relationships/hyperlink"/><Relationship Id="rId149" Target="#'ST093Q07NA'!A6" TargetMode="External" Type="http://schemas.openxmlformats.org/officeDocument/2006/relationships/hyperlink"/><Relationship Id="rId150" Target="#'ST093Q08NA'!A6" TargetMode="External" Type="http://schemas.openxmlformats.org/officeDocument/2006/relationships/hyperlink"/><Relationship Id="rId151" Target="#'ST094Q01NA'!A6" TargetMode="External" Type="http://schemas.openxmlformats.org/officeDocument/2006/relationships/hyperlink"/><Relationship Id="rId152" Target="#'ST094Q02NA'!A6" TargetMode="External" Type="http://schemas.openxmlformats.org/officeDocument/2006/relationships/hyperlink"/><Relationship Id="rId153" Target="#'ST094Q03NA'!A6" TargetMode="External" Type="http://schemas.openxmlformats.org/officeDocument/2006/relationships/hyperlink"/><Relationship Id="rId154" Target="#'ST094Q04NA'!A6" TargetMode="External" Type="http://schemas.openxmlformats.org/officeDocument/2006/relationships/hyperlink"/><Relationship Id="rId155" Target="#'ST094Q05NA'!A6" TargetMode="External" Type="http://schemas.openxmlformats.org/officeDocument/2006/relationships/hyperlink"/><Relationship Id="rId156" Target="#'ST095Q04NA'!A6" TargetMode="External" Type="http://schemas.openxmlformats.org/officeDocument/2006/relationships/hyperlink"/><Relationship Id="rId157" Target="#'ST095Q07NA'!A6" TargetMode="External" Type="http://schemas.openxmlformats.org/officeDocument/2006/relationships/hyperlink"/><Relationship Id="rId158" Target="#'ST095Q08NA'!A6" TargetMode="External" Type="http://schemas.openxmlformats.org/officeDocument/2006/relationships/hyperlink"/><Relationship Id="rId159" Target="#'ST095Q13NA'!A6" TargetMode="External" Type="http://schemas.openxmlformats.org/officeDocument/2006/relationships/hyperlink"/><Relationship Id="rId160" Target="#'ST095Q15NA'!A6" TargetMode="External" Type="http://schemas.openxmlformats.org/officeDocument/2006/relationships/hyperlink"/><Relationship Id="rId161" Target="#'ST113Q01TA'!A6" TargetMode="External" Type="http://schemas.openxmlformats.org/officeDocument/2006/relationships/hyperlink"/><Relationship Id="rId162" Target="#'ST113Q02TA'!A6" TargetMode="External" Type="http://schemas.openxmlformats.org/officeDocument/2006/relationships/hyperlink"/><Relationship Id="rId163" Target="#'ST113Q03TA'!A6" TargetMode="External" Type="http://schemas.openxmlformats.org/officeDocument/2006/relationships/hyperlink"/><Relationship Id="rId164" Target="#'ST113Q04TA'!A6" TargetMode="External" Type="http://schemas.openxmlformats.org/officeDocument/2006/relationships/hyperlink"/><Relationship Id="rId165" Target="#'ST129Q01TA'!A6" TargetMode="External" Type="http://schemas.openxmlformats.org/officeDocument/2006/relationships/hyperlink"/><Relationship Id="rId166" Target="#'ST129Q02TA'!A6" TargetMode="External" Type="http://schemas.openxmlformats.org/officeDocument/2006/relationships/hyperlink"/><Relationship Id="rId167" Target="#'ST129Q03TA'!A6" TargetMode="External" Type="http://schemas.openxmlformats.org/officeDocument/2006/relationships/hyperlink"/><Relationship Id="rId168" Target="#'ST129Q04TA'!A6" TargetMode="External" Type="http://schemas.openxmlformats.org/officeDocument/2006/relationships/hyperlink"/><Relationship Id="rId169" Target="#'ST129Q05TA'!A6" TargetMode="External" Type="http://schemas.openxmlformats.org/officeDocument/2006/relationships/hyperlink"/><Relationship Id="rId170" Target="#'ST129Q06TA'!A6" TargetMode="External" Type="http://schemas.openxmlformats.org/officeDocument/2006/relationships/hyperlink"/><Relationship Id="rId171" Target="#'ST129Q07TA'!A6" TargetMode="External" Type="http://schemas.openxmlformats.org/officeDocument/2006/relationships/hyperlink"/><Relationship Id="rId172" Target="#'ST129Q08TA'!A6" TargetMode="External" Type="http://schemas.openxmlformats.org/officeDocument/2006/relationships/hyperlink"/><Relationship Id="rId173" Target="#'ST131Q01NA'!A6" TargetMode="External" Type="http://schemas.openxmlformats.org/officeDocument/2006/relationships/hyperlink"/><Relationship Id="rId174" Target="#'ST131Q03NA'!A6" TargetMode="External" Type="http://schemas.openxmlformats.org/officeDocument/2006/relationships/hyperlink"/><Relationship Id="rId175" Target="#'ST131Q04NA'!A6" TargetMode="External" Type="http://schemas.openxmlformats.org/officeDocument/2006/relationships/hyperlink"/><Relationship Id="rId176" Target="#'ST131Q06NA'!A6" TargetMode="External" Type="http://schemas.openxmlformats.org/officeDocument/2006/relationships/hyperlink"/><Relationship Id="rId177" Target="#'ST131Q08NA'!A6" TargetMode="External" Type="http://schemas.openxmlformats.org/officeDocument/2006/relationships/hyperlink"/><Relationship Id="rId178" Target="#'ST131Q11NA'!A6" TargetMode="External" Type="http://schemas.openxmlformats.org/officeDocument/2006/relationships/hyperlink"/><Relationship Id="rId179" Target="#'ST146Q01TA'!A6" TargetMode="External" Type="http://schemas.openxmlformats.org/officeDocument/2006/relationships/hyperlink"/><Relationship Id="rId180" Target="#'ST146Q02TA'!A6" TargetMode="External" Type="http://schemas.openxmlformats.org/officeDocument/2006/relationships/hyperlink"/><Relationship Id="rId181" Target="#'ST146Q03TA'!A6" TargetMode="External" Type="http://schemas.openxmlformats.org/officeDocument/2006/relationships/hyperlink"/><Relationship Id="rId182" Target="#'ST146Q04TA'!A6" TargetMode="External" Type="http://schemas.openxmlformats.org/officeDocument/2006/relationships/hyperlink"/><Relationship Id="rId183" Target="#'ST146Q05TA'!A6" TargetMode="External" Type="http://schemas.openxmlformats.org/officeDocument/2006/relationships/hyperlink"/><Relationship Id="rId184" Target="#'ST146Q06NA'!A6" TargetMode="External" Type="http://schemas.openxmlformats.org/officeDocument/2006/relationships/hyperlink"/><Relationship Id="rId185" Target="#'ST146Q07NA'!A6" TargetMode="External" Type="http://schemas.openxmlformats.org/officeDocument/2006/relationships/hyperlink"/><Relationship Id="rId186" Target="#'ST146Q08NA'!A6" TargetMode="External" Type="http://schemas.openxmlformats.org/officeDocument/2006/relationships/hyperlink"/><Relationship Id="rId187" Target="#'ST146Q09NA'!A6" TargetMode="External" Type="http://schemas.openxmlformats.org/officeDocument/2006/relationships/hyperlink"/><Relationship Id="rId188" Target="#'ST076Q01NA'!A6" TargetMode="External" Type="http://schemas.openxmlformats.org/officeDocument/2006/relationships/hyperlink"/><Relationship Id="rId189" Target="#'ST076Q02NA'!A6" TargetMode="External" Type="http://schemas.openxmlformats.org/officeDocument/2006/relationships/hyperlink"/><Relationship Id="rId190" Target="#'ST076Q03NA'!A6" TargetMode="External" Type="http://schemas.openxmlformats.org/officeDocument/2006/relationships/hyperlink"/><Relationship Id="rId191" Target="#'ST076Q04NA'!A6" TargetMode="External" Type="http://schemas.openxmlformats.org/officeDocument/2006/relationships/hyperlink"/><Relationship Id="rId192" Target="#'ST076Q05NA'!A6" TargetMode="External" Type="http://schemas.openxmlformats.org/officeDocument/2006/relationships/hyperlink"/><Relationship Id="rId193" Target="#'ST076Q06NA'!A6" TargetMode="External" Type="http://schemas.openxmlformats.org/officeDocument/2006/relationships/hyperlink"/><Relationship Id="rId194" Target="#'ST076Q07NA'!A6" TargetMode="External" Type="http://schemas.openxmlformats.org/officeDocument/2006/relationships/hyperlink"/><Relationship Id="rId195" Target="#'ST076Q08NA'!A6" TargetMode="External" Type="http://schemas.openxmlformats.org/officeDocument/2006/relationships/hyperlink"/><Relationship Id="rId196" Target="#'ST076Q09NA'!A6" TargetMode="External" Type="http://schemas.openxmlformats.org/officeDocument/2006/relationships/hyperlink"/><Relationship Id="rId197" Target="#'ST076Q10NA'!A6" TargetMode="External" Type="http://schemas.openxmlformats.org/officeDocument/2006/relationships/hyperlink"/><Relationship Id="rId198" Target="#'ST076Q11NA'!A6" TargetMode="External" Type="http://schemas.openxmlformats.org/officeDocument/2006/relationships/hyperlink"/><Relationship Id="rId199" Target="#'ST078Q01NA'!A6" TargetMode="External" Type="http://schemas.openxmlformats.org/officeDocument/2006/relationships/hyperlink"/><Relationship Id="rId200" Target="#'ST078Q02NA'!A6" TargetMode="External" Type="http://schemas.openxmlformats.org/officeDocument/2006/relationships/hyperlink"/><Relationship Id="rId201" Target="#'ST078Q03NA'!A6" TargetMode="External" Type="http://schemas.openxmlformats.org/officeDocument/2006/relationships/hyperlink"/><Relationship Id="rId202" Target="#'ST078Q04NA'!A6" TargetMode="External" Type="http://schemas.openxmlformats.org/officeDocument/2006/relationships/hyperlink"/><Relationship Id="rId203" Target="#'ST078Q05NA'!A6" TargetMode="External" Type="http://schemas.openxmlformats.org/officeDocument/2006/relationships/hyperlink"/><Relationship Id="rId204" Target="#'ST078Q06NA'!A6" TargetMode="External" Type="http://schemas.openxmlformats.org/officeDocument/2006/relationships/hyperlink"/><Relationship Id="rId205" Target="#'ST078Q07NA'!A6" TargetMode="External" Type="http://schemas.openxmlformats.org/officeDocument/2006/relationships/hyperlink"/><Relationship Id="rId206" Target="#'ST078Q08NA'!A6" TargetMode="External" Type="http://schemas.openxmlformats.org/officeDocument/2006/relationships/hyperlink"/><Relationship Id="rId207" Target="#'ST078Q09NA'!A6" TargetMode="External" Type="http://schemas.openxmlformats.org/officeDocument/2006/relationships/hyperlink"/><Relationship Id="rId208" Target="#'ST078Q10NA'!A6" TargetMode="External" Type="http://schemas.openxmlformats.org/officeDocument/2006/relationships/hyperlink"/><Relationship Id="rId209" Target="#'ST078Q11NA'!A6" TargetMode="External" Type="http://schemas.openxmlformats.org/officeDocument/2006/relationships/hyperlink"/><Relationship Id="rId210" Target="#'ST065Class'!A6" TargetMode="External" Type="http://schemas.openxmlformats.org/officeDocument/2006/relationships/hyperlink"/><Relationship Id="rId211" Target="#'ST038Q01NA'!A6" TargetMode="External" Type="http://schemas.openxmlformats.org/officeDocument/2006/relationships/hyperlink"/><Relationship Id="rId212" Target="#'ST038Q02NA'!A6" TargetMode="External" Type="http://schemas.openxmlformats.org/officeDocument/2006/relationships/hyperlink"/><Relationship Id="rId213" Target="#'ST038Q03NA'!A6" TargetMode="External" Type="http://schemas.openxmlformats.org/officeDocument/2006/relationships/hyperlink"/><Relationship Id="rId214" Target="#'ST038Q04NA'!A6" TargetMode="External" Type="http://schemas.openxmlformats.org/officeDocument/2006/relationships/hyperlink"/><Relationship Id="rId215" Target="#'ST038Q05NA'!A6" TargetMode="External" Type="http://schemas.openxmlformats.org/officeDocument/2006/relationships/hyperlink"/><Relationship Id="rId216" Target="#'ST038Q06NA'!A6" TargetMode="External" Type="http://schemas.openxmlformats.org/officeDocument/2006/relationships/hyperlink"/><Relationship Id="rId217" Target="#'ST038Q07NA'!A6" TargetMode="External" Type="http://schemas.openxmlformats.org/officeDocument/2006/relationships/hyperlink"/><Relationship Id="rId218" Target="#'ST038Q08NA'!A6" TargetMode="External" Type="http://schemas.openxmlformats.org/officeDocument/2006/relationships/hyperlink"/><Relationship Id="rId219" Target="#'ISCEDL'!A6" TargetMode="External" Type="http://schemas.openxmlformats.org/officeDocument/2006/relationships/hyperlink"/><Relationship Id="rId220" Target="#'ISCEDD'!A6" TargetMode="External" Type="http://schemas.openxmlformats.org/officeDocument/2006/relationships/hyperlink"/><Relationship Id="rId221" Target="#'ISCEDO'!A6" TargetMode="External" Type="http://schemas.openxmlformats.org/officeDocument/2006/relationships/hyperlink"/><Relationship Id="rId222" Target="#'IMMIG'!A6" TargetMode="External" Type="http://schemas.openxmlformats.org/officeDocument/2006/relationships/hyperlink"/><Relationship Id="rId223" Target="#'MISCED'!A6" TargetMode="External" Type="http://schemas.openxmlformats.org/officeDocument/2006/relationships/hyperlink"/><Relationship Id="rId224" Target="#'FISCED'!A6" TargetMode="External" Type="http://schemas.openxmlformats.org/officeDocument/2006/relationships/hyperlink"/><Relationship Id="rId225" Target="#'HISCED'!A6" TargetMode="External" Type="http://schemas.openxmlformats.org/officeDocument/2006/relationships/hyperlink"/><Relationship Id="rId226" Target="#'REPEAT'!A6" TargetMode="External" Type="http://schemas.openxmlformats.org/officeDocument/2006/relationships/hyperlink"/><Relationship Id="rId227" Target="#'DURECEC'!A6" TargetMode="External" Type="http://schemas.openxmlformats.org/officeDocument/2006/relationships/hyperlink"/><Relationship Id="rId228" Target="#'SCCHANGE'!A6" TargetMode="External" Type="http://schemas.openxmlformats.org/officeDocument/2006/relationships/hyperlink"/><Relationship Id="rId229" Target="#'OECD'!A6" TargetMode="External" Type="http://schemas.openxmlformats.org/officeDocument/2006/relationships/hyperlink"/><Relationship Id="rId230" Target="#'ADMINMODE'!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231"/>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row r="156" spans="1:2">
      <c r="A156" s="2" t="s">
        <v>309</v>
      </c>
      <c r="B156" s="3" t="s">
        <v>310</v>
      </c>
    </row>
    <row r="157" spans="1:2">
      <c r="A157" s="2" t="s">
        <v>311</v>
      </c>
      <c r="B157" s="3" t="s">
        <v>312</v>
      </c>
    </row>
    <row r="158" spans="1:2">
      <c r="A158" s="2" t="s">
        <v>313</v>
      </c>
      <c r="B158" s="3" t="s">
        <v>314</v>
      </c>
    </row>
    <row r="159" spans="1:2">
      <c r="A159" s="2" t="s">
        <v>315</v>
      </c>
      <c r="B159" s="3" t="s">
        <v>316</v>
      </c>
    </row>
    <row r="160" spans="1:2">
      <c r="A160" s="2" t="s">
        <v>317</v>
      </c>
      <c r="B160" s="3" t="s">
        <v>318</v>
      </c>
    </row>
    <row r="161" spans="1:2">
      <c r="A161" s="2" t="s">
        <v>319</v>
      </c>
      <c r="B161" s="3" t="s">
        <v>320</v>
      </c>
    </row>
    <row r="162" spans="1:2">
      <c r="A162" s="2" t="s">
        <v>321</v>
      </c>
      <c r="B162" s="3" t="s">
        <v>322</v>
      </c>
    </row>
    <row r="163" spans="1:2">
      <c r="A163" s="2" t="s">
        <v>323</v>
      </c>
      <c r="B163" s="3" t="s">
        <v>324</v>
      </c>
    </row>
    <row r="164" spans="1:2">
      <c r="A164" s="2" t="s">
        <v>325</v>
      </c>
      <c r="B164" s="3" t="s">
        <v>326</v>
      </c>
    </row>
    <row r="165" spans="1:2">
      <c r="A165" s="2" t="s">
        <v>327</v>
      </c>
      <c r="B165" s="3" t="s">
        <v>328</v>
      </c>
    </row>
    <row r="166" spans="1:2">
      <c r="A166" s="2" t="s">
        <v>329</v>
      </c>
      <c r="B166" s="3" t="s">
        <v>330</v>
      </c>
    </row>
    <row r="167" spans="1:2">
      <c r="A167" s="2" t="s">
        <v>331</v>
      </c>
      <c r="B167" s="3" t="s">
        <v>332</v>
      </c>
    </row>
    <row r="168" spans="1:2">
      <c r="A168" s="2" t="s">
        <v>333</v>
      </c>
      <c r="B168" s="3" t="s">
        <v>334</v>
      </c>
    </row>
    <row r="169" spans="1:2">
      <c r="A169" s="2" t="s">
        <v>335</v>
      </c>
      <c r="B169" s="3" t="s">
        <v>336</v>
      </c>
    </row>
    <row r="170" spans="1:2">
      <c r="A170" s="2" t="s">
        <v>337</v>
      </c>
      <c r="B170" s="3" t="s">
        <v>338</v>
      </c>
    </row>
    <row r="171" spans="1:2">
      <c r="A171" s="2" t="s">
        <v>339</v>
      </c>
      <c r="B171" s="3" t="s">
        <v>340</v>
      </c>
    </row>
    <row r="172" spans="1:2">
      <c r="A172" s="2" t="s">
        <v>341</v>
      </c>
      <c r="B172" s="3" t="s">
        <v>342</v>
      </c>
    </row>
    <row r="173" spans="1:2">
      <c r="A173" s="2" t="s">
        <v>343</v>
      </c>
      <c r="B173" s="3" t="s">
        <v>344</v>
      </c>
    </row>
    <row r="174" spans="1:2">
      <c r="A174" s="2" t="s">
        <v>345</v>
      </c>
      <c r="B174" s="3" t="s">
        <v>346</v>
      </c>
    </row>
    <row r="175" spans="1:2">
      <c r="A175" s="2" t="s">
        <v>347</v>
      </c>
      <c r="B175" s="3" t="s">
        <v>348</v>
      </c>
    </row>
    <row r="176" spans="1:2">
      <c r="A176" s="2" t="s">
        <v>349</v>
      </c>
      <c r="B176" s="3" t="s">
        <v>350</v>
      </c>
    </row>
    <row r="177" spans="1:2">
      <c r="A177" s="2" t="s">
        <v>351</v>
      </c>
      <c r="B177" s="3" t="s">
        <v>352</v>
      </c>
    </row>
    <row r="178" spans="1:2">
      <c r="A178" s="2" t="s">
        <v>353</v>
      </c>
      <c r="B178" s="3" t="s">
        <v>354</v>
      </c>
    </row>
    <row r="179" spans="1:2">
      <c r="A179" s="2" t="s">
        <v>355</v>
      </c>
      <c r="B179" s="3" t="s">
        <v>356</v>
      </c>
    </row>
    <row r="180" spans="1:2">
      <c r="A180" s="2" t="s">
        <v>357</v>
      </c>
      <c r="B180" s="3" t="s">
        <v>358</v>
      </c>
    </row>
    <row r="181" spans="1:2">
      <c r="A181" s="2" t="s">
        <v>359</v>
      </c>
      <c r="B181" s="3" t="s">
        <v>360</v>
      </c>
    </row>
    <row r="182" spans="1:2">
      <c r="A182" s="2" t="s">
        <v>361</v>
      </c>
      <c r="B182" s="3" t="s">
        <v>362</v>
      </c>
    </row>
    <row r="183" spans="1:2">
      <c r="A183" s="2" t="s">
        <v>363</v>
      </c>
      <c r="B183" s="3" t="s">
        <v>364</v>
      </c>
    </row>
    <row r="184" spans="1:2">
      <c r="A184" s="2" t="s">
        <v>365</v>
      </c>
      <c r="B184" s="3" t="s">
        <v>366</v>
      </c>
    </row>
    <row r="185" spans="1:2">
      <c r="A185" s="2" t="s">
        <v>367</v>
      </c>
      <c r="B185" s="3" t="s">
        <v>368</v>
      </c>
    </row>
    <row r="186" spans="1:2">
      <c r="A186" s="2" t="s">
        <v>369</v>
      </c>
      <c r="B186" s="3" t="s">
        <v>370</v>
      </c>
    </row>
    <row r="187" spans="1:2">
      <c r="A187" s="2" t="s">
        <v>371</v>
      </c>
      <c r="B187" s="3" t="s">
        <v>372</v>
      </c>
    </row>
    <row r="188" spans="1:2">
      <c r="A188" s="2" t="s">
        <v>373</v>
      </c>
      <c r="B188" s="3" t="s">
        <v>374</v>
      </c>
    </row>
    <row r="189" spans="1:2">
      <c r="A189" s="2" t="s">
        <v>375</v>
      </c>
      <c r="B189" s="3" t="s">
        <v>376</v>
      </c>
    </row>
    <row r="190" spans="1:2">
      <c r="A190" s="2" t="s">
        <v>377</v>
      </c>
      <c r="B190" s="3" t="s">
        <v>378</v>
      </c>
    </row>
    <row r="191" spans="1:2">
      <c r="A191" s="2" t="s">
        <v>379</v>
      </c>
      <c r="B191" s="3" t="s">
        <v>380</v>
      </c>
    </row>
    <row r="192" spans="1:2">
      <c r="A192" s="2" t="s">
        <v>381</v>
      </c>
      <c r="B192" s="3" t="s">
        <v>382</v>
      </c>
    </row>
    <row r="193" spans="1:2">
      <c r="A193" s="2" t="s">
        <v>383</v>
      </c>
      <c r="B193" s="3" t="s">
        <v>384</v>
      </c>
    </row>
    <row r="194" spans="1:2">
      <c r="A194" s="2" t="s">
        <v>385</v>
      </c>
      <c r="B194" s="3" t="s">
        <v>386</v>
      </c>
    </row>
    <row r="195" spans="1:2">
      <c r="A195" s="2" t="s">
        <v>387</v>
      </c>
      <c r="B195" s="3" t="s">
        <v>388</v>
      </c>
    </row>
    <row r="196" spans="1:2">
      <c r="A196" s="2" t="s">
        <v>389</v>
      </c>
      <c r="B196" s="3" t="s">
        <v>390</v>
      </c>
    </row>
    <row r="197" spans="1:2">
      <c r="A197" s="2" t="s">
        <v>391</v>
      </c>
      <c r="B197" s="3" t="s">
        <v>392</v>
      </c>
    </row>
    <row r="198" spans="1:2">
      <c r="A198" s="2" t="s">
        <v>393</v>
      </c>
      <c r="B198" s="3" t="s">
        <v>394</v>
      </c>
    </row>
    <row r="199" spans="1:2">
      <c r="A199" s="2" t="s">
        <v>395</v>
      </c>
      <c r="B199" s="3" t="s">
        <v>396</v>
      </c>
    </row>
    <row r="200" spans="1:2">
      <c r="A200" s="2" t="s">
        <v>397</v>
      </c>
      <c r="B200" s="3" t="s">
        <v>398</v>
      </c>
    </row>
    <row r="201" spans="1:2">
      <c r="A201" s="2" t="s">
        <v>399</v>
      </c>
      <c r="B201" s="3" t="s">
        <v>400</v>
      </c>
    </row>
    <row r="202" spans="1:2">
      <c r="A202" s="2" t="s">
        <v>401</v>
      </c>
      <c r="B202" s="3" t="s">
        <v>402</v>
      </c>
    </row>
    <row r="203" spans="1:2">
      <c r="A203" s="2" t="s">
        <v>403</v>
      </c>
      <c r="B203" s="3" t="s">
        <v>404</v>
      </c>
    </row>
    <row r="204" spans="1:2">
      <c r="A204" s="2" t="s">
        <v>405</v>
      </c>
      <c r="B204" s="3" t="s">
        <v>406</v>
      </c>
    </row>
    <row r="205" spans="1:2">
      <c r="A205" s="2" t="s">
        <v>407</v>
      </c>
      <c r="B205" s="3" t="s">
        <v>408</v>
      </c>
    </row>
    <row r="206" spans="1:2">
      <c r="A206" s="2" t="s">
        <v>409</v>
      </c>
      <c r="B206" s="3" t="s">
        <v>410</v>
      </c>
    </row>
    <row r="207" spans="1:2">
      <c r="A207" s="2" t="s">
        <v>411</v>
      </c>
      <c r="B207" s="3" t="s">
        <v>412</v>
      </c>
    </row>
    <row r="208" spans="1:2">
      <c r="A208" s="2" t="s">
        <v>413</v>
      </c>
      <c r="B208" s="3" t="s">
        <v>414</v>
      </c>
    </row>
    <row r="209" spans="1:2">
      <c r="A209" s="2" t="s">
        <v>415</v>
      </c>
      <c r="B209" s="3" t="s">
        <v>416</v>
      </c>
    </row>
    <row r="210" spans="1:2">
      <c r="A210" s="2" t="s">
        <v>417</v>
      </c>
      <c r="B210" s="3" t="s">
        <v>418</v>
      </c>
    </row>
    <row r="211" spans="1:2">
      <c r="A211" s="2" t="s">
        <v>419</v>
      </c>
      <c r="B211" s="3" t="s">
        <v>420</v>
      </c>
    </row>
    <row r="212" spans="1:2">
      <c r="A212" s="2" t="s">
        <v>421</v>
      </c>
      <c r="B212" s="3" t="s">
        <v>422</v>
      </c>
    </row>
    <row r="213" spans="1:2">
      <c r="A213" s="2" t="s">
        <v>423</v>
      </c>
      <c r="B213" s="3" t="s">
        <v>424</v>
      </c>
    </row>
    <row r="214" spans="1:2">
      <c r="A214" s="2" t="s">
        <v>425</v>
      </c>
      <c r="B214" s="3" t="s">
        <v>426</v>
      </c>
    </row>
    <row r="215" spans="1:2">
      <c r="A215" s="2" t="s">
        <v>427</v>
      </c>
      <c r="B215" s="3" t="s">
        <v>428</v>
      </c>
    </row>
    <row r="216" spans="1:2">
      <c r="A216" s="2" t="s">
        <v>429</v>
      </c>
      <c r="B216" s="3" t="s">
        <v>430</v>
      </c>
    </row>
    <row r="217" spans="1:2">
      <c r="A217" s="2" t="s">
        <v>431</v>
      </c>
      <c r="B217" s="3" t="s">
        <v>432</v>
      </c>
    </row>
    <row r="218" spans="1:2">
      <c r="A218" s="2" t="s">
        <v>433</v>
      </c>
      <c r="B218" s="3" t="s">
        <v>434</v>
      </c>
    </row>
    <row r="219" spans="1:2">
      <c r="A219" s="2" t="s">
        <v>435</v>
      </c>
      <c r="B219" s="3" t="s">
        <v>436</v>
      </c>
    </row>
    <row r="220" spans="1:2">
      <c r="A220" s="2" t="s">
        <v>437</v>
      </c>
      <c r="B220" s="3" t="s">
        <v>438</v>
      </c>
    </row>
    <row r="221" spans="1:2">
      <c r="A221" s="2" t="s">
        <v>439</v>
      </c>
      <c r="B221" s="3" t="s">
        <v>440</v>
      </c>
    </row>
    <row r="222" spans="1:2">
      <c r="A222" s="2" t="s">
        <v>441</v>
      </c>
      <c r="B222" s="3" t="s">
        <v>442</v>
      </c>
    </row>
    <row r="223" spans="1:2">
      <c r="A223" s="2" t="s">
        <v>443</v>
      </c>
      <c r="B223" s="3" t="s">
        <v>444</v>
      </c>
    </row>
    <row r="224" spans="1:2">
      <c r="A224" s="2" t="s">
        <v>445</v>
      </c>
      <c r="B224" s="3" t="s">
        <v>446</v>
      </c>
    </row>
    <row r="225" spans="1:2">
      <c r="A225" s="2" t="s">
        <v>447</v>
      </c>
      <c r="B225" s="3" t="s">
        <v>446</v>
      </c>
    </row>
    <row r="226" spans="1:2">
      <c r="A226" s="2" t="s">
        <v>448</v>
      </c>
      <c r="B226" s="3" t="s">
        <v>449</v>
      </c>
    </row>
    <row r="227" spans="1:2">
      <c r="A227" s="2" t="s">
        <v>450</v>
      </c>
      <c r="B227" s="3" t="s">
        <v>451</v>
      </c>
    </row>
    <row r="228" spans="1:2">
      <c r="A228" s="2" t="s">
        <v>452</v>
      </c>
      <c r="B228" s="3" t="s">
        <v>453</v>
      </c>
    </row>
    <row r="229" spans="1:2">
      <c r="A229" s="2" t="s">
        <v>454</v>
      </c>
      <c r="B229" s="3" t="s">
        <v>455</v>
      </c>
    </row>
    <row r="230" spans="1:2">
      <c r="A230" s="2" t="s">
        <v>456</v>
      </c>
      <c r="B230" s="3" t="s">
        <v>457</v>
      </c>
    </row>
    <row r="231" spans="1:2">
      <c r="A231" s="2" t="s">
        <v>458</v>
      </c>
      <c r="B231" s="3" t="s">
        <v>459</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 xmlns:r="http://schemas.openxmlformats.org/officeDocument/2006/relationships" ref="A208" r:id="rId207"/>
    <hyperlink xmlns:r="http://schemas.openxmlformats.org/officeDocument/2006/relationships" ref="A209" r:id="rId208"/>
    <hyperlink xmlns:r="http://schemas.openxmlformats.org/officeDocument/2006/relationships" ref="A210" r:id="rId209"/>
    <hyperlink xmlns:r="http://schemas.openxmlformats.org/officeDocument/2006/relationships" ref="A211" r:id="rId210"/>
    <hyperlink xmlns:r="http://schemas.openxmlformats.org/officeDocument/2006/relationships" ref="A212" r:id="rId211"/>
    <hyperlink xmlns:r="http://schemas.openxmlformats.org/officeDocument/2006/relationships" ref="A213" r:id="rId212"/>
    <hyperlink xmlns:r="http://schemas.openxmlformats.org/officeDocument/2006/relationships" ref="A214" r:id="rId213"/>
    <hyperlink xmlns:r="http://schemas.openxmlformats.org/officeDocument/2006/relationships" ref="A215" r:id="rId214"/>
    <hyperlink xmlns:r="http://schemas.openxmlformats.org/officeDocument/2006/relationships" ref="A216" r:id="rId215"/>
    <hyperlink xmlns:r="http://schemas.openxmlformats.org/officeDocument/2006/relationships" ref="A217" r:id="rId216"/>
    <hyperlink xmlns:r="http://schemas.openxmlformats.org/officeDocument/2006/relationships" ref="A218" r:id="rId217"/>
    <hyperlink xmlns:r="http://schemas.openxmlformats.org/officeDocument/2006/relationships" ref="A219" r:id="rId218"/>
    <hyperlink xmlns:r="http://schemas.openxmlformats.org/officeDocument/2006/relationships" ref="A220" r:id="rId219"/>
    <hyperlink xmlns:r="http://schemas.openxmlformats.org/officeDocument/2006/relationships" ref="A221" r:id="rId220"/>
    <hyperlink xmlns:r="http://schemas.openxmlformats.org/officeDocument/2006/relationships" ref="A222" r:id="rId221"/>
    <hyperlink xmlns:r="http://schemas.openxmlformats.org/officeDocument/2006/relationships" ref="A223" r:id="rId222"/>
    <hyperlink xmlns:r="http://schemas.openxmlformats.org/officeDocument/2006/relationships" ref="A224" r:id="rId223"/>
    <hyperlink xmlns:r="http://schemas.openxmlformats.org/officeDocument/2006/relationships" ref="A225" r:id="rId224"/>
    <hyperlink xmlns:r="http://schemas.openxmlformats.org/officeDocument/2006/relationships" ref="A226" r:id="rId225"/>
    <hyperlink xmlns:r="http://schemas.openxmlformats.org/officeDocument/2006/relationships" ref="A227" r:id="rId226"/>
    <hyperlink xmlns:r="http://schemas.openxmlformats.org/officeDocument/2006/relationships" ref="A228" r:id="rId227"/>
    <hyperlink xmlns:r="http://schemas.openxmlformats.org/officeDocument/2006/relationships" ref="A229" r:id="rId228"/>
    <hyperlink xmlns:r="http://schemas.openxmlformats.org/officeDocument/2006/relationships" ref="A230" r:id="rId229"/>
    <hyperlink xmlns:r="http://schemas.openxmlformats.org/officeDocument/2006/relationships" ref="A231" r:id="rId230"/>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460</v>
      </c>
    </row>
    <row r="2" spans="1:26">
      <c r="A2" s="5" t="s">
        <v>461</v>
      </c>
    </row>
    <row customHeight="1" ht="30" r="4" spans="1:26">
      <c r="A4" s="6" t="n"/>
      <c r="B4" s="7" t="s">
        <v>462</v>
      </c>
      <c r="C4" s="7" t="s">
        <v>463</v>
      </c>
      <c r="D4" s="8" t="s">
        <v>462</v>
      </c>
      <c r="E4" s="9" t="s">
        <v>464</v>
      </c>
      <c r="F4" s="10" t="n"/>
      <c r="G4" s="9" t="s">
        <v>465</v>
      </c>
      <c r="H4" s="10" t="n"/>
      <c r="I4" s="9" t="s">
        <v>466</v>
      </c>
      <c r="J4" s="10" t="n"/>
      <c r="K4" s="9" t="s">
        <v>467</v>
      </c>
      <c r="L4" s="10" t="n"/>
      <c r="M4" s="9" t="s">
        <v>468</v>
      </c>
      <c r="N4" s="10" t="n"/>
      <c r="O4" s="9" t="s">
        <v>469</v>
      </c>
      <c r="P4" s="10" t="n"/>
      <c r="Q4" s="9" t="s">
        <v>470</v>
      </c>
      <c r="R4" s="10" t="n"/>
      <c r="S4" s="9" t="s">
        <v>471</v>
      </c>
      <c r="T4" s="10" t="n"/>
      <c r="U4" s="9" t="s">
        <v>472</v>
      </c>
      <c r="V4" s="10" t="n"/>
      <c r="W4" s="9" t="s">
        <v>473</v>
      </c>
      <c r="X4" s="10" t="n"/>
      <c r="Y4" s="9" t="s">
        <v>474</v>
      </c>
      <c r="Z4" s="10" t="n"/>
    </row>
    <row r="5" spans="1:26">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row>
    <row r="6" spans="1:26">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480</v>
      </c>
      <c r="B7" s="17" t="n">
        <v>14530</v>
      </c>
      <c r="C7" s="18">
        <f>(0.0/B7*100)</f>
        <v/>
      </c>
      <c r="D7" s="19" t="n">
        <v>14530</v>
      </c>
      <c r="E7" s="18" t="n">
        <v>560.01704651</v>
      </c>
      <c r="F7" s="20" t="n">
        <v>31.66024046</v>
      </c>
      <c r="G7" s="18" t="n">
        <v>383.58176919</v>
      </c>
      <c r="H7" s="20" t="n">
        <v>16.76998744</v>
      </c>
      <c r="I7" s="18" t="n">
        <v>484.1885379</v>
      </c>
      <c r="J7" s="20" t="n">
        <v>3.51733105</v>
      </c>
      <c r="K7" s="18" t="n">
        <v>511.46344997</v>
      </c>
      <c r="L7" s="20" t="n">
        <v>1.70647916</v>
      </c>
      <c r="M7" s="18" t="n">
        <v>523.82164596</v>
      </c>
      <c r="N7" s="20" t="n">
        <v>3.45396436</v>
      </c>
      <c r="O7" s="18" t="n">
        <v>603.08244651</v>
      </c>
      <c r="P7" s="20" t="n">
        <v>30.75355575</v>
      </c>
      <c r="Q7" s="18" t="s">
        <v>481</v>
      </c>
      <c r="R7" s="20" t="s">
        <v>481</v>
      </c>
      <c r="S7" s="18" t="s">
        <v>481</v>
      </c>
      <c r="T7" s="20" t="s">
        <v>481</v>
      </c>
      <c r="U7" s="18" t="s">
        <v>481</v>
      </c>
      <c r="V7" s="20" t="s">
        <v>481</v>
      </c>
      <c r="W7" s="18" t="s">
        <v>481</v>
      </c>
      <c r="X7" s="20" t="s">
        <v>481</v>
      </c>
      <c r="Y7" s="21" t="s">
        <v>482</v>
      </c>
      <c r="Z7" s="22" t="s">
        <v>482</v>
      </c>
    </row>
    <row r="8" spans="1:26">
      <c r="A8" s="15" t="s">
        <v>483</v>
      </c>
      <c r="B8" s="17" t="n">
        <v>7007</v>
      </c>
      <c r="C8" s="18">
        <f>(0.0/B8*100)</f>
        <v/>
      </c>
      <c r="D8" s="19" t="n">
        <v>7007</v>
      </c>
      <c r="E8" s="18" t="n">
        <v>344.34320565</v>
      </c>
      <c r="F8" s="20" t="n">
        <v>34.69936891</v>
      </c>
      <c r="G8" s="18" t="n">
        <v>395.11464451</v>
      </c>
      <c r="H8" s="20" t="n">
        <v>10.37692959</v>
      </c>
      <c r="I8" s="18" t="n">
        <v>444.36751953</v>
      </c>
      <c r="J8" s="20" t="n">
        <v>4.11903356</v>
      </c>
      <c r="K8" s="18" t="n">
        <v>508.59553905</v>
      </c>
      <c r="L8" s="20" t="n">
        <v>2.3977194</v>
      </c>
      <c r="M8" s="18" t="n">
        <v>544.44494222</v>
      </c>
      <c r="N8" s="20" t="n">
        <v>5.39486045</v>
      </c>
      <c r="O8" s="18" t="n">
        <v>483.60362841</v>
      </c>
      <c r="P8" s="20" t="n">
        <v>64.13098890000001</v>
      </c>
      <c r="Q8" s="18" t="s">
        <v>481</v>
      </c>
      <c r="R8" s="20" t="s">
        <v>481</v>
      </c>
      <c r="S8" s="18" t="n">
        <v>463.3978</v>
      </c>
      <c r="T8" s="20" t="n">
        <v>19.08666911</v>
      </c>
      <c r="U8" s="18" t="s">
        <v>481</v>
      </c>
      <c r="V8" s="20" t="s">
        <v>481</v>
      </c>
      <c r="W8" s="18" t="s">
        <v>481</v>
      </c>
      <c r="X8" s="20" t="s">
        <v>481</v>
      </c>
      <c r="Y8" s="21" t="s">
        <v>482</v>
      </c>
      <c r="Z8" s="22" t="s">
        <v>482</v>
      </c>
    </row>
    <row r="9" spans="1:26">
      <c r="A9" s="15" t="s">
        <v>484</v>
      </c>
      <c r="B9" s="17" t="n">
        <v>9651</v>
      </c>
      <c r="C9" s="18">
        <f>(0.0/B9*100)</f>
        <v/>
      </c>
      <c r="D9" s="19" t="n">
        <v>9651</v>
      </c>
      <c r="E9" s="18" t="n">
        <v>365.52387139</v>
      </c>
      <c r="F9" s="20" t="n">
        <v>13.16480249</v>
      </c>
      <c r="G9" s="18" t="n">
        <v>395.80153495</v>
      </c>
      <c r="H9" s="20" t="n">
        <v>4.41785906</v>
      </c>
      <c r="I9" s="18" t="n">
        <v>443.62562167</v>
      </c>
      <c r="J9" s="20" t="n">
        <v>2.82194364</v>
      </c>
      <c r="K9" s="18" t="n">
        <v>544.6074883799999</v>
      </c>
      <c r="L9" s="20" t="n">
        <v>1.7728662</v>
      </c>
      <c r="M9" s="18" t="n">
        <v>624.09943161</v>
      </c>
      <c r="N9" s="20" t="n">
        <v>7.83704284</v>
      </c>
      <c r="O9" s="18" t="n">
        <v>364.0945</v>
      </c>
      <c r="P9" s="20" t="n">
        <v>30.86287955</v>
      </c>
      <c r="Q9" s="18" t="s">
        <v>481</v>
      </c>
      <c r="R9" s="20" t="s">
        <v>481</v>
      </c>
      <c r="S9" s="18" t="n">
        <v>366.24898056</v>
      </c>
      <c r="T9" s="20" t="n">
        <v>12.07664187</v>
      </c>
      <c r="U9" s="18" t="s">
        <v>481</v>
      </c>
      <c r="V9" s="20" t="s">
        <v>481</v>
      </c>
      <c r="W9" s="18" t="s">
        <v>481</v>
      </c>
      <c r="X9" s="20" t="s">
        <v>481</v>
      </c>
      <c r="Y9" s="21" t="s">
        <v>482</v>
      </c>
      <c r="Z9" s="22" t="s">
        <v>482</v>
      </c>
    </row>
    <row r="10" spans="1:26">
      <c r="A10" s="15" t="s">
        <v>485</v>
      </c>
      <c r="B10" s="17" t="n">
        <v>20058</v>
      </c>
      <c r="C10" s="18">
        <f>(0.0/B10*100)</f>
        <v/>
      </c>
      <c r="D10" s="19" t="n">
        <v>20058</v>
      </c>
      <c r="E10" s="18" t="n">
        <v>361.21357209</v>
      </c>
      <c r="F10" s="20" t="n">
        <v>21.55818459</v>
      </c>
      <c r="G10" s="18" t="n">
        <v>432.27056961</v>
      </c>
      <c r="H10" s="20" t="n">
        <v>10.90223777</v>
      </c>
      <c r="I10" s="18" t="n">
        <v>501.05327237</v>
      </c>
      <c r="J10" s="20" t="n">
        <v>3.73865806</v>
      </c>
      <c r="K10" s="18" t="n">
        <v>531.53111032</v>
      </c>
      <c r="L10" s="20" t="n">
        <v>2.14746928</v>
      </c>
      <c r="M10" s="18" t="n">
        <v>591.3184866300001</v>
      </c>
      <c r="N10" s="20" t="n">
        <v>9.62331934</v>
      </c>
      <c r="O10" s="18" t="n">
        <v>604.54108242</v>
      </c>
      <c r="P10" s="20" t="n">
        <v>57.23241592</v>
      </c>
      <c r="Q10" s="18" t="s">
        <v>481</v>
      </c>
      <c r="R10" s="20" t="s">
        <v>481</v>
      </c>
      <c r="S10" s="18" t="n">
        <v>414.18993653</v>
      </c>
      <c r="T10" s="20" t="n">
        <v>20.58577927</v>
      </c>
      <c r="U10" s="18" t="s">
        <v>481</v>
      </c>
      <c r="V10" s="20" t="s">
        <v>481</v>
      </c>
      <c r="W10" s="18" t="s">
        <v>481</v>
      </c>
      <c r="X10" s="20" t="s">
        <v>481</v>
      </c>
      <c r="Y10" s="21" t="s">
        <v>482</v>
      </c>
      <c r="Z10" s="22" t="s">
        <v>482</v>
      </c>
    </row>
    <row r="11" spans="1:26">
      <c r="A11" s="15" t="s">
        <v>486</v>
      </c>
      <c r="B11" s="17" t="n">
        <v>7053</v>
      </c>
      <c r="C11" s="18">
        <f>(0.0/B11*100)</f>
        <v/>
      </c>
      <c r="D11" s="19" t="n">
        <v>7053</v>
      </c>
      <c r="E11" s="18" t="n">
        <v>337.85477451</v>
      </c>
      <c r="F11" s="20" t="n">
        <v>9.080513720000001</v>
      </c>
      <c r="G11" s="18" t="n">
        <v>366.3517982</v>
      </c>
      <c r="H11" s="20" t="n">
        <v>8.36587235</v>
      </c>
      <c r="I11" s="18" t="n">
        <v>409.62440678</v>
      </c>
      <c r="J11" s="20" t="n">
        <v>3.04101422</v>
      </c>
      <c r="K11" s="18" t="n">
        <v>466.7537669</v>
      </c>
      <c r="L11" s="20" t="n">
        <v>2.45991849</v>
      </c>
      <c r="M11" s="18" t="n">
        <v>474.05934254</v>
      </c>
      <c r="N11" s="20" t="n">
        <v>7.75146506</v>
      </c>
      <c r="O11" s="18" t="n">
        <v>578.28033609</v>
      </c>
      <c r="P11" s="20" t="n">
        <v>31.3611792</v>
      </c>
      <c r="Q11" s="18" t="s">
        <v>481</v>
      </c>
      <c r="R11" s="20" t="s">
        <v>481</v>
      </c>
      <c r="S11" s="18" t="s">
        <v>481</v>
      </c>
      <c r="T11" s="20" t="s">
        <v>481</v>
      </c>
      <c r="U11" s="18" t="s">
        <v>481</v>
      </c>
      <c r="V11" s="20" t="s">
        <v>481</v>
      </c>
      <c r="W11" s="18" t="s">
        <v>481</v>
      </c>
      <c r="X11" s="20" t="s">
        <v>481</v>
      </c>
      <c r="Y11" s="21" t="s">
        <v>482</v>
      </c>
      <c r="Z11" s="22" t="s">
        <v>482</v>
      </c>
    </row>
    <row r="12" spans="1:26">
      <c r="A12" s="15" t="s">
        <v>487</v>
      </c>
      <c r="B12" s="17" t="n">
        <v>6894</v>
      </c>
      <c r="C12" s="18">
        <f>(0.0/B12*100)</f>
        <v/>
      </c>
      <c r="D12" s="19" t="n">
        <v>6894</v>
      </c>
      <c r="E12" s="18" t="n">
        <v>340.09484202</v>
      </c>
      <c r="F12" s="20" t="n">
        <v>12.74788508</v>
      </c>
      <c r="G12" s="18" t="n">
        <v>391.24260412</v>
      </c>
      <c r="H12" s="20" t="n">
        <v>6.64069444</v>
      </c>
      <c r="I12" s="18" t="n">
        <v>486.88041031</v>
      </c>
      <c r="J12" s="20" t="n">
        <v>3.15220987</v>
      </c>
      <c r="K12" s="18" t="n">
        <v>509.43957157</v>
      </c>
      <c r="L12" s="20" t="n">
        <v>2.93768783</v>
      </c>
      <c r="M12" s="18" t="n">
        <v>579.7279108</v>
      </c>
      <c r="N12" s="20" t="n">
        <v>18.68115442</v>
      </c>
      <c r="O12" s="18" t="s">
        <v>481</v>
      </c>
      <c r="P12" s="20" t="s">
        <v>481</v>
      </c>
      <c r="Q12" s="18" t="s">
        <v>481</v>
      </c>
      <c r="R12" s="20" t="s">
        <v>481</v>
      </c>
      <c r="S12" s="18" t="s">
        <v>481</v>
      </c>
      <c r="T12" s="20" t="s">
        <v>481</v>
      </c>
      <c r="U12" s="18" t="s">
        <v>481</v>
      </c>
      <c r="V12" s="20" t="s">
        <v>481</v>
      </c>
      <c r="W12" s="18" t="s">
        <v>481</v>
      </c>
      <c r="X12" s="20" t="s">
        <v>481</v>
      </c>
      <c r="Y12" s="21" t="s">
        <v>482</v>
      </c>
      <c r="Z12" s="22" t="s">
        <v>482</v>
      </c>
    </row>
    <row r="13" spans="1:26">
      <c r="A13" s="15" t="s">
        <v>488</v>
      </c>
      <c r="B13" s="17" t="n">
        <v>7161</v>
      </c>
      <c r="C13" s="18">
        <f>(0.0/B13*100)</f>
        <v/>
      </c>
      <c r="D13" s="19" t="n">
        <v>7161</v>
      </c>
      <c r="E13" s="18" t="n">
        <v>380.01871062</v>
      </c>
      <c r="F13" s="20" t="n">
        <v>21.88594717</v>
      </c>
      <c r="G13" s="18" t="n">
        <v>459.6147609</v>
      </c>
      <c r="H13" s="20" t="n">
        <v>3.47312682</v>
      </c>
      <c r="I13" s="18" t="n">
        <v>510.10244988</v>
      </c>
      <c r="J13" s="20" t="n">
        <v>2.53654784</v>
      </c>
      <c r="K13" s="18" t="n">
        <v>538.18519974</v>
      </c>
      <c r="L13" s="20" t="n">
        <v>38.55448185</v>
      </c>
      <c r="M13" s="18" t="s">
        <v>481</v>
      </c>
      <c r="N13" s="20" t="s">
        <v>481</v>
      </c>
      <c r="O13" s="18" t="s">
        <v>481</v>
      </c>
      <c r="P13" s="20" t="s">
        <v>481</v>
      </c>
      <c r="Q13" s="18" t="s">
        <v>481</v>
      </c>
      <c r="R13" s="20" t="s">
        <v>481</v>
      </c>
      <c r="S13" s="18" t="s">
        <v>481</v>
      </c>
      <c r="T13" s="20" t="s">
        <v>481</v>
      </c>
      <c r="U13" s="18" t="s">
        <v>481</v>
      </c>
      <c r="V13" s="20" t="s">
        <v>481</v>
      </c>
      <c r="W13" s="18" t="s">
        <v>481</v>
      </c>
      <c r="X13" s="20" t="s">
        <v>481</v>
      </c>
      <c r="Y13" s="21" t="s">
        <v>482</v>
      </c>
      <c r="Z13" s="22" t="s">
        <v>482</v>
      </c>
    </row>
    <row r="14" spans="1:26">
      <c r="A14" s="15" t="s">
        <v>489</v>
      </c>
      <c r="B14" s="17" t="n">
        <v>5587</v>
      </c>
      <c r="C14" s="18">
        <f>(0.0/B14*100)</f>
        <v/>
      </c>
      <c r="D14" s="19" t="n">
        <v>5587</v>
      </c>
      <c r="E14" s="18" t="n">
        <v>426.08023632</v>
      </c>
      <c r="F14" s="20" t="n">
        <v>15.55569236</v>
      </c>
      <c r="G14" s="18" t="n">
        <v>509.78602599</v>
      </c>
      <c r="H14" s="20" t="n">
        <v>3.25420888</v>
      </c>
      <c r="I14" s="18" t="n">
        <v>541.43400394</v>
      </c>
      <c r="J14" s="20" t="n">
        <v>2.20466033</v>
      </c>
      <c r="K14" s="18" t="n">
        <v>569.63298036</v>
      </c>
      <c r="L14" s="20" t="n">
        <v>14.86939684</v>
      </c>
      <c r="M14" s="18" t="s">
        <v>481</v>
      </c>
      <c r="N14" s="20" t="s">
        <v>481</v>
      </c>
      <c r="O14" s="18" t="n">
        <v>628.5208</v>
      </c>
      <c r="P14" s="20" t="n">
        <v>27.30667644</v>
      </c>
      <c r="Q14" s="18" t="s">
        <v>481</v>
      </c>
      <c r="R14" s="20" t="s">
        <v>481</v>
      </c>
      <c r="S14" s="18" t="s">
        <v>481</v>
      </c>
      <c r="T14" s="20" t="s">
        <v>481</v>
      </c>
      <c r="U14" s="18" t="s">
        <v>481</v>
      </c>
      <c r="V14" s="20" t="s">
        <v>481</v>
      </c>
      <c r="W14" s="18" t="s">
        <v>481</v>
      </c>
      <c r="X14" s="20" t="s">
        <v>481</v>
      </c>
      <c r="Y14" s="21" t="s">
        <v>482</v>
      </c>
      <c r="Z14" s="22" t="s">
        <v>482</v>
      </c>
    </row>
    <row r="15" spans="1:26">
      <c r="A15" s="15" t="s">
        <v>490</v>
      </c>
      <c r="B15" s="17" t="n">
        <v>5882</v>
      </c>
      <c r="C15" s="18">
        <f>(0.0/B15*100)</f>
        <v/>
      </c>
      <c r="D15" s="19" t="n">
        <v>5882</v>
      </c>
      <c r="E15" s="18" t="n">
        <v>354.19901669</v>
      </c>
      <c r="F15" s="20" t="n">
        <v>16.23208707</v>
      </c>
      <c r="G15" s="18" t="n">
        <v>492.89820794</v>
      </c>
      <c r="H15" s="20" t="n">
        <v>4.0506911</v>
      </c>
      <c r="I15" s="18" t="n">
        <v>537.25837568</v>
      </c>
      <c r="J15" s="20" t="n">
        <v>2.29404871</v>
      </c>
      <c r="K15" s="18" t="n">
        <v>494.2873</v>
      </c>
      <c r="L15" s="20" t="n">
        <v>26.90463413</v>
      </c>
      <c r="M15" s="18" t="n">
        <v>650.70450635</v>
      </c>
      <c r="N15" s="20" t="n">
        <v>22.39374023</v>
      </c>
      <c r="O15" s="18" t="s">
        <v>481</v>
      </c>
      <c r="P15" s="20" t="s">
        <v>481</v>
      </c>
      <c r="Q15" s="18" t="s">
        <v>481</v>
      </c>
      <c r="R15" s="20" t="s">
        <v>481</v>
      </c>
      <c r="S15" s="18" t="s">
        <v>481</v>
      </c>
      <c r="T15" s="20" t="s">
        <v>481</v>
      </c>
      <c r="U15" s="18" t="s">
        <v>481</v>
      </c>
      <c r="V15" s="20" t="s">
        <v>481</v>
      </c>
      <c r="W15" s="18" t="s">
        <v>481</v>
      </c>
      <c r="X15" s="20" t="s">
        <v>481</v>
      </c>
      <c r="Y15" s="21" t="s">
        <v>482</v>
      </c>
      <c r="Z15" s="22" t="s">
        <v>482</v>
      </c>
    </row>
    <row r="16" spans="1:26">
      <c r="A16" s="15" t="s">
        <v>491</v>
      </c>
      <c r="B16" s="17" t="n">
        <v>6108</v>
      </c>
      <c r="C16" s="18">
        <f>(0.0/B16*100)</f>
        <v/>
      </c>
      <c r="D16" s="19" t="n">
        <v>6108</v>
      </c>
      <c r="E16" s="18" t="n">
        <v>306.70176588</v>
      </c>
      <c r="F16" s="20" t="n">
        <v>37.18264438</v>
      </c>
      <c r="G16" s="18" t="n">
        <v>373.84281993</v>
      </c>
      <c r="H16" s="20" t="n">
        <v>11.61856944</v>
      </c>
      <c r="I16" s="18" t="n">
        <v>396.33482329</v>
      </c>
      <c r="J16" s="20" t="n">
        <v>3.97660164</v>
      </c>
      <c r="K16" s="18" t="n">
        <v>523.68140791</v>
      </c>
      <c r="L16" s="20" t="n">
        <v>2.35449923</v>
      </c>
      <c r="M16" s="18" t="n">
        <v>593.28973691</v>
      </c>
      <c r="N16" s="20" t="n">
        <v>9.49440654</v>
      </c>
      <c r="O16" s="18" t="n">
        <v>541.03430445</v>
      </c>
      <c r="P16" s="20" t="n">
        <v>93.87949097000001</v>
      </c>
      <c r="Q16" s="18" t="s">
        <v>481</v>
      </c>
      <c r="R16" s="20" t="s">
        <v>481</v>
      </c>
      <c r="S16" s="18" t="s">
        <v>481</v>
      </c>
      <c r="T16" s="20" t="s">
        <v>481</v>
      </c>
      <c r="U16" s="18" t="s">
        <v>481</v>
      </c>
      <c r="V16" s="20" t="s">
        <v>481</v>
      </c>
      <c r="W16" s="18" t="s">
        <v>481</v>
      </c>
      <c r="X16" s="20" t="s">
        <v>481</v>
      </c>
      <c r="Y16" s="21" t="s">
        <v>482</v>
      </c>
      <c r="Z16" s="22" t="s">
        <v>482</v>
      </c>
    </row>
    <row r="17" spans="1:26">
      <c r="A17" s="15" t="s">
        <v>492</v>
      </c>
      <c r="B17" s="17" t="n">
        <v>6504</v>
      </c>
      <c r="C17" s="18">
        <f>(0.0/B17*100)</f>
        <v/>
      </c>
      <c r="D17" s="19" t="n">
        <v>6504</v>
      </c>
      <c r="E17" s="18" t="n">
        <v>377.47579897</v>
      </c>
      <c r="F17" s="20" t="n">
        <v>15.13582068</v>
      </c>
      <c r="G17" s="18" t="n">
        <v>423.48696176</v>
      </c>
      <c r="H17" s="20" t="n">
        <v>5.34374504</v>
      </c>
      <c r="I17" s="18" t="n">
        <v>491.80940063</v>
      </c>
      <c r="J17" s="20" t="n">
        <v>2.7929625</v>
      </c>
      <c r="K17" s="18" t="n">
        <v>541.78967252</v>
      </c>
      <c r="L17" s="20" t="n">
        <v>3.21821981</v>
      </c>
      <c r="M17" s="18" t="n">
        <v>600.75764172</v>
      </c>
      <c r="N17" s="20" t="n">
        <v>13.50688375</v>
      </c>
      <c r="O17" s="18" t="n">
        <v>628.0922</v>
      </c>
      <c r="P17" s="20" t="n">
        <v>35.55200924</v>
      </c>
      <c r="Q17" s="18" t="s">
        <v>481</v>
      </c>
      <c r="R17" s="20" t="s">
        <v>481</v>
      </c>
      <c r="S17" s="18" t="s">
        <v>481</v>
      </c>
      <c r="T17" s="20" t="s">
        <v>481</v>
      </c>
      <c r="U17" s="18" t="s">
        <v>481</v>
      </c>
      <c r="V17" s="20" t="s">
        <v>481</v>
      </c>
      <c r="W17" s="18" t="s">
        <v>481</v>
      </c>
      <c r="X17" s="20" t="s">
        <v>481</v>
      </c>
      <c r="Y17" s="21" t="s">
        <v>482</v>
      </c>
      <c r="Z17" s="22" t="s">
        <v>482</v>
      </c>
    </row>
    <row r="18" spans="1:26">
      <c r="A18" s="15" t="s">
        <v>493</v>
      </c>
      <c r="B18" s="17" t="n">
        <v>5532</v>
      </c>
      <c r="C18" s="18">
        <f>(0.0/B18*100)</f>
        <v/>
      </c>
      <c r="D18" s="19" t="n">
        <v>5532</v>
      </c>
      <c r="E18" s="18" t="n">
        <v>298.13192116</v>
      </c>
      <c r="F18" s="20" t="n">
        <v>19.91078633</v>
      </c>
      <c r="G18" s="18" t="n">
        <v>348.61084605</v>
      </c>
      <c r="H18" s="20" t="n">
        <v>17.91208096</v>
      </c>
      <c r="I18" s="18" t="n">
        <v>360.43308183</v>
      </c>
      <c r="J18" s="20" t="n">
        <v>10.25781663</v>
      </c>
      <c r="K18" s="18" t="n">
        <v>459.72548278</v>
      </c>
      <c r="L18" s="20" t="n">
        <v>3.94482367</v>
      </c>
      <c r="M18" s="18" t="s">
        <v>481</v>
      </c>
      <c r="N18" s="20" t="s">
        <v>481</v>
      </c>
      <c r="O18" s="18" t="s">
        <v>481</v>
      </c>
      <c r="P18" s="20" t="s">
        <v>481</v>
      </c>
      <c r="Q18" s="18" t="s">
        <v>481</v>
      </c>
      <c r="R18" s="20" t="s">
        <v>481</v>
      </c>
      <c r="S18" s="18" t="s">
        <v>481</v>
      </c>
      <c r="T18" s="20" t="s">
        <v>481</v>
      </c>
      <c r="U18" s="18" t="s">
        <v>481</v>
      </c>
      <c r="V18" s="20" t="s">
        <v>481</v>
      </c>
      <c r="W18" s="18" t="s">
        <v>481</v>
      </c>
      <c r="X18" s="20" t="s">
        <v>481</v>
      </c>
      <c r="Y18" s="21" t="s">
        <v>482</v>
      </c>
      <c r="Z18" s="22" t="s">
        <v>482</v>
      </c>
    </row>
    <row r="19" spans="1:26">
      <c r="A19" s="15" t="s">
        <v>494</v>
      </c>
      <c r="B19" s="17" t="n">
        <v>5658</v>
      </c>
      <c r="C19" s="18">
        <f>(0.0/B19*100)</f>
        <v/>
      </c>
      <c r="D19" s="19" t="n">
        <v>5658</v>
      </c>
      <c r="E19" s="18" t="n">
        <v>342.92022112</v>
      </c>
      <c r="F19" s="20" t="n">
        <v>13.27441135</v>
      </c>
      <c r="G19" s="18" t="n">
        <v>404.83436496</v>
      </c>
      <c r="H19" s="20" t="n">
        <v>8.97647057</v>
      </c>
      <c r="I19" s="18" t="n">
        <v>482.40045923</v>
      </c>
      <c r="J19" s="20" t="n">
        <v>2.5525844</v>
      </c>
      <c r="K19" s="18" t="n">
        <v>506.14292528</v>
      </c>
      <c r="L19" s="20" t="n">
        <v>3.98389088</v>
      </c>
      <c r="M19" s="18" t="s">
        <v>481</v>
      </c>
      <c r="N19" s="20" t="s">
        <v>481</v>
      </c>
      <c r="O19" s="18" t="s">
        <v>481</v>
      </c>
      <c r="P19" s="20" t="s">
        <v>481</v>
      </c>
      <c r="Q19" s="18" t="s">
        <v>481</v>
      </c>
      <c r="R19" s="20" t="s">
        <v>481</v>
      </c>
      <c r="S19" s="18" t="s">
        <v>481</v>
      </c>
      <c r="T19" s="20" t="s">
        <v>481</v>
      </c>
      <c r="U19" s="18" t="s">
        <v>481</v>
      </c>
      <c r="V19" s="20" t="s">
        <v>481</v>
      </c>
      <c r="W19" s="18" t="s">
        <v>481</v>
      </c>
      <c r="X19" s="20" t="s">
        <v>481</v>
      </c>
      <c r="Y19" s="21" t="s">
        <v>482</v>
      </c>
      <c r="Z19" s="22" t="s">
        <v>482</v>
      </c>
    </row>
    <row r="20" spans="1:26">
      <c r="A20" s="15" t="s">
        <v>495</v>
      </c>
      <c r="B20" s="17" t="n">
        <v>3371</v>
      </c>
      <c r="C20" s="18">
        <f>(0.0/B20*100)</f>
        <v/>
      </c>
      <c r="D20" s="19" t="n">
        <v>3371</v>
      </c>
      <c r="E20" s="18" t="s">
        <v>481</v>
      </c>
      <c r="F20" s="20" t="s">
        <v>481</v>
      </c>
      <c r="G20" s="18" t="s">
        <v>481</v>
      </c>
      <c r="H20" s="20" t="s">
        <v>481</v>
      </c>
      <c r="I20" s="18" t="s">
        <v>481</v>
      </c>
      <c r="J20" s="20" t="s">
        <v>481</v>
      </c>
      <c r="K20" s="18" t="n">
        <v>473.23008609</v>
      </c>
      <c r="L20" s="20" t="n">
        <v>1.68092489</v>
      </c>
      <c r="M20" s="18" t="s">
        <v>481</v>
      </c>
      <c r="N20" s="20" t="s">
        <v>481</v>
      </c>
      <c r="O20" s="18" t="s">
        <v>481</v>
      </c>
      <c r="P20" s="20" t="s">
        <v>481</v>
      </c>
      <c r="Q20" s="18" t="s">
        <v>481</v>
      </c>
      <c r="R20" s="20" t="s">
        <v>481</v>
      </c>
      <c r="S20" s="18" t="s">
        <v>481</v>
      </c>
      <c r="T20" s="20" t="s">
        <v>481</v>
      </c>
      <c r="U20" s="18" t="s">
        <v>481</v>
      </c>
      <c r="V20" s="20" t="s">
        <v>481</v>
      </c>
      <c r="W20" s="18" t="s">
        <v>481</v>
      </c>
      <c r="X20" s="20" t="s">
        <v>481</v>
      </c>
      <c r="Y20" s="21" t="s">
        <v>482</v>
      </c>
      <c r="Z20" s="22" t="s">
        <v>482</v>
      </c>
    </row>
    <row r="21" spans="1:26">
      <c r="A21" s="15" t="s">
        <v>496</v>
      </c>
      <c r="B21" s="17" t="n">
        <v>5741</v>
      </c>
      <c r="C21" s="18">
        <f>(0.0/B21*100)</f>
        <v/>
      </c>
      <c r="D21" s="19" t="n">
        <v>5741</v>
      </c>
      <c r="E21" s="18" t="n">
        <v>319.3889</v>
      </c>
      <c r="F21" s="20" t="n">
        <v>31.68358591</v>
      </c>
      <c r="G21" s="18" t="n">
        <v>424.93223171</v>
      </c>
      <c r="H21" s="20" t="n">
        <v>9.808087220000001</v>
      </c>
      <c r="I21" s="18" t="n">
        <v>500.3759762</v>
      </c>
      <c r="J21" s="20" t="n">
        <v>2.50618664</v>
      </c>
      <c r="K21" s="18" t="n">
        <v>519.81569269</v>
      </c>
      <c r="L21" s="20" t="n">
        <v>3.86549785</v>
      </c>
      <c r="M21" s="18" t="n">
        <v>486.4561836</v>
      </c>
      <c r="N21" s="20" t="n">
        <v>5.17618936</v>
      </c>
      <c r="O21" s="18" t="s">
        <v>481</v>
      </c>
      <c r="P21" s="20" t="s">
        <v>481</v>
      </c>
      <c r="Q21" s="18" t="s">
        <v>481</v>
      </c>
      <c r="R21" s="20" t="s">
        <v>481</v>
      </c>
      <c r="S21" s="18" t="s">
        <v>481</v>
      </c>
      <c r="T21" s="20" t="s">
        <v>481</v>
      </c>
      <c r="U21" s="18" t="s">
        <v>481</v>
      </c>
      <c r="V21" s="20" t="s">
        <v>481</v>
      </c>
      <c r="W21" s="18" t="s">
        <v>481</v>
      </c>
      <c r="X21" s="20" t="s">
        <v>481</v>
      </c>
      <c r="Y21" s="21" t="s">
        <v>482</v>
      </c>
      <c r="Z21" s="22" t="s">
        <v>482</v>
      </c>
    </row>
    <row r="22" spans="1:26">
      <c r="A22" s="15" t="s">
        <v>497</v>
      </c>
      <c r="B22" s="17" t="n">
        <v>6598</v>
      </c>
      <c r="C22" s="18">
        <f>(0.0/B22*100)</f>
        <v/>
      </c>
      <c r="D22" s="19" t="n">
        <v>6598</v>
      </c>
      <c r="E22" s="18" t="s">
        <v>481</v>
      </c>
      <c r="F22" s="20" t="s">
        <v>481</v>
      </c>
      <c r="G22" s="18" t="n">
        <v>328.10693673</v>
      </c>
      <c r="H22" s="20" t="n">
        <v>28.83617935</v>
      </c>
      <c r="I22" s="18" t="n">
        <v>444.0225048</v>
      </c>
      <c r="J22" s="20" t="n">
        <v>5.46634978</v>
      </c>
      <c r="K22" s="18" t="n">
        <v>471.42089981</v>
      </c>
      <c r="L22" s="20" t="n">
        <v>3.66901952</v>
      </c>
      <c r="M22" s="18" t="n">
        <v>441.56351728</v>
      </c>
      <c r="N22" s="20" t="n">
        <v>27.9053331</v>
      </c>
      <c r="O22" s="18" t="s">
        <v>481</v>
      </c>
      <c r="P22" s="20" t="s">
        <v>481</v>
      </c>
      <c r="Q22" s="18" t="s">
        <v>481</v>
      </c>
      <c r="R22" s="20" t="s">
        <v>481</v>
      </c>
      <c r="S22" s="18" t="s">
        <v>481</v>
      </c>
      <c r="T22" s="20" t="s">
        <v>481</v>
      </c>
      <c r="U22" s="18" t="s">
        <v>481</v>
      </c>
      <c r="V22" s="20" t="s">
        <v>481</v>
      </c>
      <c r="W22" s="18" t="s">
        <v>481</v>
      </c>
      <c r="X22" s="20" t="s">
        <v>481</v>
      </c>
      <c r="Y22" s="21" t="s">
        <v>482</v>
      </c>
      <c r="Z22" s="22" t="s">
        <v>482</v>
      </c>
    </row>
    <row r="23" spans="1:26">
      <c r="A23" s="15" t="s">
        <v>498</v>
      </c>
      <c r="B23" s="17" t="n">
        <v>11583</v>
      </c>
      <c r="C23" s="18">
        <f>(0.0/B23*100)</f>
        <v/>
      </c>
      <c r="D23" s="19" t="n">
        <v>11583</v>
      </c>
      <c r="E23" s="18" t="n">
        <v>341.37006954</v>
      </c>
      <c r="F23" s="20" t="n">
        <v>29.24095941</v>
      </c>
      <c r="G23" s="18" t="n">
        <v>375.36366453</v>
      </c>
      <c r="H23" s="20" t="n">
        <v>13.29374105</v>
      </c>
      <c r="I23" s="18" t="n">
        <v>426.46285558</v>
      </c>
      <c r="J23" s="20" t="n">
        <v>4.25429211</v>
      </c>
      <c r="K23" s="18" t="n">
        <v>491.32144205</v>
      </c>
      <c r="L23" s="20" t="n">
        <v>2.53653081</v>
      </c>
      <c r="M23" s="18" t="n">
        <v>496.76879375</v>
      </c>
      <c r="N23" s="20" t="n">
        <v>5.9579651</v>
      </c>
      <c r="O23" s="18" t="s">
        <v>481</v>
      </c>
      <c r="P23" s="20" t="s">
        <v>481</v>
      </c>
      <c r="Q23" s="18" t="s">
        <v>481</v>
      </c>
      <c r="R23" s="20" t="s">
        <v>481</v>
      </c>
      <c r="S23" s="18" t="s">
        <v>481</v>
      </c>
      <c r="T23" s="20" t="s">
        <v>481</v>
      </c>
      <c r="U23" s="18" t="s">
        <v>481</v>
      </c>
      <c r="V23" s="20" t="s">
        <v>481</v>
      </c>
      <c r="W23" s="18" t="s">
        <v>481</v>
      </c>
      <c r="X23" s="20" t="s">
        <v>481</v>
      </c>
      <c r="Y23" s="21" t="s">
        <v>482</v>
      </c>
      <c r="Z23" s="22" t="s">
        <v>482</v>
      </c>
    </row>
    <row r="24" spans="1:26">
      <c r="A24" s="15" t="s">
        <v>499</v>
      </c>
      <c r="B24" s="17" t="n">
        <v>6647</v>
      </c>
      <c r="C24" s="18">
        <f>(0.0/B24*100)</f>
        <v/>
      </c>
      <c r="D24" s="19" t="n">
        <v>6647</v>
      </c>
      <c r="E24" s="18" t="s">
        <v>481</v>
      </c>
      <c r="F24" s="20" t="s">
        <v>481</v>
      </c>
      <c r="G24" s="18" t="s">
        <v>481</v>
      </c>
      <c r="H24" s="20" t="s">
        <v>481</v>
      </c>
      <c r="I24" s="18" t="s">
        <v>481</v>
      </c>
      <c r="J24" s="20" t="s">
        <v>481</v>
      </c>
      <c r="K24" s="18" t="n">
        <v>538.3947510199999</v>
      </c>
      <c r="L24" s="20" t="n">
        <v>2.96617877</v>
      </c>
      <c r="M24" s="18" t="s">
        <v>481</v>
      </c>
      <c r="N24" s="20" t="s">
        <v>481</v>
      </c>
      <c r="O24" s="18" t="s">
        <v>481</v>
      </c>
      <c r="P24" s="20" t="s">
        <v>481</v>
      </c>
      <c r="Q24" s="18" t="s">
        <v>481</v>
      </c>
      <c r="R24" s="20" t="s">
        <v>481</v>
      </c>
      <c r="S24" s="18" t="s">
        <v>481</v>
      </c>
      <c r="T24" s="20" t="s">
        <v>481</v>
      </c>
      <c r="U24" s="18" t="s">
        <v>481</v>
      </c>
      <c r="V24" s="20" t="s">
        <v>481</v>
      </c>
      <c r="W24" s="18" t="s">
        <v>481</v>
      </c>
      <c r="X24" s="20" t="s">
        <v>481</v>
      </c>
      <c r="Y24" s="21" t="s">
        <v>482</v>
      </c>
      <c r="Z24" s="22" t="s">
        <v>482</v>
      </c>
    </row>
    <row r="25" spans="1:26">
      <c r="A25" s="15" t="s">
        <v>500</v>
      </c>
      <c r="B25" s="17" t="n">
        <v>5581</v>
      </c>
      <c r="C25" s="18">
        <f>(0.0/B25*100)</f>
        <v/>
      </c>
      <c r="D25" s="19" t="n">
        <v>5581</v>
      </c>
      <c r="E25" s="18" t="s">
        <v>481</v>
      </c>
      <c r="F25" s="20" t="s">
        <v>481</v>
      </c>
      <c r="G25" s="18" t="s">
        <v>481</v>
      </c>
      <c r="H25" s="20" t="s">
        <v>481</v>
      </c>
      <c r="I25" s="18" t="n">
        <v>502.90750985</v>
      </c>
      <c r="J25" s="20" t="n">
        <v>8.889469220000001</v>
      </c>
      <c r="K25" s="18" t="n">
        <v>516.97139883</v>
      </c>
      <c r="L25" s="20" t="n">
        <v>3.340724</v>
      </c>
      <c r="M25" s="18" t="n">
        <v>541.35967577</v>
      </c>
      <c r="N25" s="20" t="n">
        <v>16.33785209</v>
      </c>
      <c r="O25" s="18" t="s">
        <v>481</v>
      </c>
      <c r="P25" s="20" t="s">
        <v>481</v>
      </c>
      <c r="Q25" s="18" t="s">
        <v>481</v>
      </c>
      <c r="R25" s="20" t="s">
        <v>481</v>
      </c>
      <c r="S25" s="18" t="s">
        <v>481</v>
      </c>
      <c r="T25" s="20" t="s">
        <v>481</v>
      </c>
      <c r="U25" s="18" t="s">
        <v>481</v>
      </c>
      <c r="V25" s="20" t="s">
        <v>481</v>
      </c>
      <c r="W25" s="18" t="s">
        <v>481</v>
      </c>
      <c r="X25" s="20" t="s">
        <v>481</v>
      </c>
      <c r="Y25" s="21" t="s">
        <v>482</v>
      </c>
      <c r="Z25" s="22" t="s">
        <v>482</v>
      </c>
    </row>
    <row r="26" spans="1:26">
      <c r="A26" s="15" t="s">
        <v>501</v>
      </c>
      <c r="B26" s="17" t="n">
        <v>4869</v>
      </c>
      <c r="C26" s="18">
        <f>(0.0/B26*100)</f>
        <v/>
      </c>
      <c r="D26" s="19" t="n">
        <v>4869</v>
      </c>
      <c r="E26" s="18" t="n">
        <v>363.60102644</v>
      </c>
      <c r="F26" s="20" t="n">
        <v>9.08963236</v>
      </c>
      <c r="G26" s="18" t="n">
        <v>446.38737995</v>
      </c>
      <c r="H26" s="20" t="n">
        <v>4.24549953</v>
      </c>
      <c r="I26" s="18" t="n">
        <v>496.01538305</v>
      </c>
      <c r="J26" s="20" t="n">
        <v>1.61304296</v>
      </c>
      <c r="K26" s="18" t="n">
        <v>537.62272668</v>
      </c>
      <c r="L26" s="20" t="n">
        <v>7.82248727</v>
      </c>
      <c r="M26" s="18" t="n">
        <v>617.6332</v>
      </c>
      <c r="N26" s="20" t="n">
        <v>22.6614001</v>
      </c>
      <c r="O26" s="18" t="s">
        <v>481</v>
      </c>
      <c r="P26" s="20" t="s">
        <v>481</v>
      </c>
      <c r="Q26" s="18" t="s">
        <v>481</v>
      </c>
      <c r="R26" s="20" t="s">
        <v>481</v>
      </c>
      <c r="S26" s="18" t="n">
        <v>498.43164638</v>
      </c>
      <c r="T26" s="20" t="n">
        <v>12.45285571</v>
      </c>
      <c r="U26" s="18" t="s">
        <v>481</v>
      </c>
      <c r="V26" s="20" t="s">
        <v>481</v>
      </c>
      <c r="W26" s="18" t="s">
        <v>481</v>
      </c>
      <c r="X26" s="20" t="s">
        <v>481</v>
      </c>
      <c r="Y26" s="21" t="s">
        <v>482</v>
      </c>
      <c r="Z26" s="22" t="s">
        <v>482</v>
      </c>
    </row>
    <row r="27" spans="1:26">
      <c r="A27" s="15" t="s">
        <v>502</v>
      </c>
      <c r="B27" s="17" t="n">
        <v>5299</v>
      </c>
      <c r="C27" s="18">
        <f>(0.0/B27*100)</f>
        <v/>
      </c>
      <c r="D27" s="19" t="n">
        <v>5299</v>
      </c>
      <c r="E27" s="18" t="n">
        <v>369.29447528</v>
      </c>
      <c r="F27" s="20" t="n">
        <v>20.35753623</v>
      </c>
      <c r="G27" s="18" t="n">
        <v>414.84770497</v>
      </c>
      <c r="H27" s="20" t="n">
        <v>3.7257337</v>
      </c>
      <c r="I27" s="18" t="n">
        <v>447.4545362</v>
      </c>
      <c r="J27" s="20" t="n">
        <v>1.75839153</v>
      </c>
      <c r="K27" s="18" t="n">
        <v>538.97329059</v>
      </c>
      <c r="L27" s="20" t="n">
        <v>1.66466674</v>
      </c>
      <c r="M27" s="18" t="n">
        <v>648.15556513</v>
      </c>
      <c r="N27" s="20" t="n">
        <v>11.41094102</v>
      </c>
      <c r="O27" s="18" t="s">
        <v>481</v>
      </c>
      <c r="P27" s="20" t="s">
        <v>481</v>
      </c>
      <c r="Q27" s="18" t="s">
        <v>481</v>
      </c>
      <c r="R27" s="20" t="s">
        <v>481</v>
      </c>
      <c r="S27" s="18" t="s">
        <v>481</v>
      </c>
      <c r="T27" s="20" t="s">
        <v>481</v>
      </c>
      <c r="U27" s="18" t="s">
        <v>481</v>
      </c>
      <c r="V27" s="20" t="s">
        <v>481</v>
      </c>
      <c r="W27" s="18" t="s">
        <v>481</v>
      </c>
      <c r="X27" s="20" t="s">
        <v>481</v>
      </c>
      <c r="Y27" s="21" t="s">
        <v>482</v>
      </c>
      <c r="Z27" s="22" t="s">
        <v>482</v>
      </c>
    </row>
    <row r="28" spans="1:26">
      <c r="A28" s="15" t="s">
        <v>503</v>
      </c>
      <c r="B28" s="17" t="n">
        <v>7568</v>
      </c>
      <c r="C28" s="18">
        <f>(0.0/B28*100)</f>
        <v/>
      </c>
      <c r="D28" s="19" t="n">
        <v>7568</v>
      </c>
      <c r="E28" s="18" t="n">
        <v>346.0113235</v>
      </c>
      <c r="F28" s="20" t="n">
        <v>9.62034944</v>
      </c>
      <c r="G28" s="18" t="n">
        <v>357.78781769</v>
      </c>
      <c r="H28" s="20" t="n">
        <v>5.29736824</v>
      </c>
      <c r="I28" s="18" t="n">
        <v>399.90784499</v>
      </c>
      <c r="J28" s="20" t="n">
        <v>3.56190101</v>
      </c>
      <c r="K28" s="18" t="n">
        <v>431.38891668</v>
      </c>
      <c r="L28" s="20" t="n">
        <v>2.80644698</v>
      </c>
      <c r="M28" s="18" t="n">
        <v>422.22506508</v>
      </c>
      <c r="N28" s="20" t="n">
        <v>12.88177276</v>
      </c>
      <c r="O28" s="18" t="n">
        <v>394.04634449</v>
      </c>
      <c r="P28" s="20" t="n">
        <v>18.56208654</v>
      </c>
      <c r="Q28" s="18" t="s">
        <v>481</v>
      </c>
      <c r="R28" s="20" t="s">
        <v>481</v>
      </c>
      <c r="S28" s="18" t="s">
        <v>481</v>
      </c>
      <c r="T28" s="20" t="s">
        <v>481</v>
      </c>
      <c r="U28" s="18" t="s">
        <v>481</v>
      </c>
      <c r="V28" s="20" t="s">
        <v>481</v>
      </c>
      <c r="W28" s="18" t="s">
        <v>481</v>
      </c>
      <c r="X28" s="20" t="s">
        <v>481</v>
      </c>
      <c r="Y28" s="21" t="s">
        <v>482</v>
      </c>
      <c r="Z28" s="22" t="s">
        <v>482</v>
      </c>
    </row>
    <row r="29" spans="1:26">
      <c r="A29" s="15" t="s">
        <v>504</v>
      </c>
      <c r="B29" s="17" t="n">
        <v>5385</v>
      </c>
      <c r="C29" s="18">
        <f>(0.0/B29*100)</f>
        <v/>
      </c>
      <c r="D29" s="19" t="n">
        <v>5385</v>
      </c>
      <c r="E29" s="18" t="n">
        <v>330.20114824</v>
      </c>
      <c r="F29" s="20" t="n">
        <v>49.15137417</v>
      </c>
      <c r="G29" s="18" t="n">
        <v>424.36282959</v>
      </c>
      <c r="H29" s="20" t="n">
        <v>8.37637486</v>
      </c>
      <c r="I29" s="18" t="n">
        <v>476.36859812</v>
      </c>
      <c r="J29" s="20" t="n">
        <v>2.80988472</v>
      </c>
      <c r="K29" s="18" t="n">
        <v>536.6823209</v>
      </c>
      <c r="L29" s="20" t="n">
        <v>2.51796506</v>
      </c>
      <c r="M29" s="18" t="n">
        <v>565.78738271</v>
      </c>
      <c r="N29" s="20" t="n">
        <v>67.45751722999999</v>
      </c>
      <c r="O29" s="18" t="n">
        <v>733.8649</v>
      </c>
      <c r="P29" s="20" t="n">
        <v>26.74379917</v>
      </c>
      <c r="Q29" s="18" t="s">
        <v>481</v>
      </c>
      <c r="R29" s="20" t="s">
        <v>481</v>
      </c>
      <c r="S29" s="18" t="s">
        <v>481</v>
      </c>
      <c r="T29" s="20" t="s">
        <v>481</v>
      </c>
      <c r="U29" s="18" t="s">
        <v>481</v>
      </c>
      <c r="V29" s="20" t="s">
        <v>481</v>
      </c>
      <c r="W29" s="18" t="s">
        <v>481</v>
      </c>
      <c r="X29" s="20" t="s">
        <v>481</v>
      </c>
      <c r="Y29" s="21" t="s">
        <v>482</v>
      </c>
      <c r="Z29" s="22" t="s">
        <v>482</v>
      </c>
    </row>
    <row r="30" spans="1:26">
      <c r="A30" s="15" t="s">
        <v>505</v>
      </c>
      <c r="B30" s="17" t="n">
        <v>4520</v>
      </c>
      <c r="C30" s="18">
        <f>(0.0/B30*100)</f>
        <v/>
      </c>
      <c r="D30" s="19" t="n">
        <v>4520</v>
      </c>
      <c r="E30" s="18" t="s">
        <v>481</v>
      </c>
      <c r="F30" s="20" t="s">
        <v>481</v>
      </c>
      <c r="G30" s="18" t="s">
        <v>481</v>
      </c>
      <c r="H30" s="20" t="s">
        <v>481</v>
      </c>
      <c r="I30" s="18" t="n">
        <v>320.6027</v>
      </c>
      <c r="J30" s="20" t="n">
        <v>35.01632864</v>
      </c>
      <c r="K30" s="18" t="n">
        <v>474.16336695</v>
      </c>
      <c r="L30" s="20" t="n">
        <v>7.02791292</v>
      </c>
      <c r="M30" s="18" t="n">
        <v>514.75772756</v>
      </c>
      <c r="N30" s="20" t="n">
        <v>2.51679143</v>
      </c>
      <c r="O30" s="18" t="n">
        <v>537.12473089</v>
      </c>
      <c r="P30" s="20" t="n">
        <v>9.77320508</v>
      </c>
      <c r="Q30" s="18" t="n">
        <v>478.76685683</v>
      </c>
      <c r="R30" s="20" t="n">
        <v>70.34767059000001</v>
      </c>
      <c r="S30" s="18" t="s">
        <v>481</v>
      </c>
      <c r="T30" s="20" t="s">
        <v>481</v>
      </c>
      <c r="U30" s="18" t="s">
        <v>481</v>
      </c>
      <c r="V30" s="20" t="s">
        <v>481</v>
      </c>
      <c r="W30" s="18" t="s">
        <v>481</v>
      </c>
      <c r="X30" s="20" t="s">
        <v>481</v>
      </c>
      <c r="Y30" s="21" t="s">
        <v>482</v>
      </c>
      <c r="Z30" s="22" t="s">
        <v>482</v>
      </c>
    </row>
    <row r="31" spans="1:26">
      <c r="A31" s="15" t="s">
        <v>506</v>
      </c>
      <c r="B31" s="17" t="n">
        <v>5456</v>
      </c>
      <c r="C31" s="18">
        <f>(0.0/B31*100)</f>
        <v/>
      </c>
      <c r="D31" s="19" t="n">
        <v>5456</v>
      </c>
      <c r="E31" s="18" t="s">
        <v>481</v>
      </c>
      <c r="F31" s="20" t="s">
        <v>481</v>
      </c>
      <c r="G31" s="18" t="s">
        <v>481</v>
      </c>
      <c r="H31" s="20" t="s">
        <v>481</v>
      </c>
      <c r="I31" s="18" t="n">
        <v>428.60826186</v>
      </c>
      <c r="J31" s="20" t="n">
        <v>21.40617821</v>
      </c>
      <c r="K31" s="18" t="n">
        <v>498.73170076</v>
      </c>
      <c r="L31" s="20" t="n">
        <v>2.2492184</v>
      </c>
      <c r="M31" s="18" t="n">
        <v>646.24565527</v>
      </c>
      <c r="N31" s="20" t="n">
        <v>7.93523683</v>
      </c>
      <c r="O31" s="18" t="s">
        <v>481</v>
      </c>
      <c r="P31" s="20" t="s">
        <v>481</v>
      </c>
      <c r="Q31" s="18" t="s">
        <v>481</v>
      </c>
      <c r="R31" s="20" t="s">
        <v>481</v>
      </c>
      <c r="S31" s="18" t="s">
        <v>481</v>
      </c>
      <c r="T31" s="20" t="s">
        <v>481</v>
      </c>
      <c r="U31" s="18" t="s">
        <v>481</v>
      </c>
      <c r="V31" s="20" t="s">
        <v>481</v>
      </c>
      <c r="W31" s="18" t="s">
        <v>481</v>
      </c>
      <c r="X31" s="20" t="s">
        <v>481</v>
      </c>
      <c r="Y31" s="21" t="s">
        <v>482</v>
      </c>
      <c r="Z31" s="22" t="s">
        <v>482</v>
      </c>
    </row>
    <row r="32" spans="1:26">
      <c r="A32" s="15" t="s">
        <v>507</v>
      </c>
      <c r="B32" s="17" t="n">
        <v>4478</v>
      </c>
      <c r="C32" s="18">
        <f>(0.0/B32*100)</f>
        <v/>
      </c>
      <c r="D32" s="19" t="n">
        <v>4478</v>
      </c>
      <c r="E32" s="18" t="n">
        <v>327.15145809</v>
      </c>
      <c r="F32" s="20" t="n">
        <v>16.70529332</v>
      </c>
      <c r="G32" s="18" t="n">
        <v>405.05911608</v>
      </c>
      <c r="H32" s="20" t="n">
        <v>6.8410765</v>
      </c>
      <c r="I32" s="18" t="n">
        <v>507.03116471</v>
      </c>
      <c r="J32" s="20" t="n">
        <v>2.43070644</v>
      </c>
      <c r="K32" s="18" t="n">
        <v>595.3860872</v>
      </c>
      <c r="L32" s="20" t="n">
        <v>20.38839821</v>
      </c>
      <c r="M32" s="18" t="s">
        <v>481</v>
      </c>
      <c r="N32" s="20" t="s">
        <v>481</v>
      </c>
      <c r="O32" s="18" t="s">
        <v>481</v>
      </c>
      <c r="P32" s="20" t="s">
        <v>481</v>
      </c>
      <c r="Q32" s="18" t="s">
        <v>481</v>
      </c>
      <c r="R32" s="20" t="s">
        <v>481</v>
      </c>
      <c r="S32" s="18" t="s">
        <v>481</v>
      </c>
      <c r="T32" s="20" t="s">
        <v>481</v>
      </c>
      <c r="U32" s="18" t="s">
        <v>481</v>
      </c>
      <c r="V32" s="20" t="s">
        <v>481</v>
      </c>
      <c r="W32" s="18" t="s">
        <v>481</v>
      </c>
      <c r="X32" s="20" t="s">
        <v>481</v>
      </c>
      <c r="Y32" s="21" t="s">
        <v>482</v>
      </c>
      <c r="Z32" s="22" t="s">
        <v>482</v>
      </c>
    </row>
    <row r="33" spans="1:26">
      <c r="A33" s="15" t="s">
        <v>508</v>
      </c>
      <c r="B33" s="17" t="n">
        <v>7325</v>
      </c>
      <c r="C33" s="18">
        <f>(0.0/B33*100)</f>
        <v/>
      </c>
      <c r="D33" s="19" t="n">
        <v>7325</v>
      </c>
      <c r="E33" s="18" t="n">
        <v>376.08472873</v>
      </c>
      <c r="F33" s="20" t="n">
        <v>5.54037884</v>
      </c>
      <c r="G33" s="18" t="n">
        <v>412.78542476</v>
      </c>
      <c r="H33" s="20" t="n">
        <v>3.86818756</v>
      </c>
      <c r="I33" s="18" t="n">
        <v>450.98706307</v>
      </c>
      <c r="J33" s="20" t="n">
        <v>2.7845142</v>
      </c>
      <c r="K33" s="18" t="n">
        <v>548.66156639</v>
      </c>
      <c r="L33" s="20" t="n">
        <v>2.29791395</v>
      </c>
      <c r="M33" s="18" t="n">
        <v>587.56419447</v>
      </c>
      <c r="N33" s="20" t="n">
        <v>18.24623283</v>
      </c>
      <c r="O33" s="18" t="s">
        <v>481</v>
      </c>
      <c r="P33" s="20" t="s">
        <v>481</v>
      </c>
      <c r="Q33" s="18" t="s">
        <v>481</v>
      </c>
      <c r="R33" s="20" t="s">
        <v>481</v>
      </c>
      <c r="S33" s="18" t="n">
        <v>444.60623552</v>
      </c>
      <c r="T33" s="20" t="n">
        <v>7.70099799</v>
      </c>
      <c r="U33" s="18" t="s">
        <v>481</v>
      </c>
      <c r="V33" s="20" t="s">
        <v>481</v>
      </c>
      <c r="W33" s="18" t="s">
        <v>481</v>
      </c>
      <c r="X33" s="20" t="s">
        <v>481</v>
      </c>
      <c r="Y33" s="21" t="s">
        <v>482</v>
      </c>
      <c r="Z33" s="22" t="s">
        <v>482</v>
      </c>
    </row>
    <row r="34" spans="1:26">
      <c r="A34" s="15" t="s">
        <v>509</v>
      </c>
      <c r="B34" s="17" t="n">
        <v>6350</v>
      </c>
      <c r="C34" s="18">
        <f>(0.0/B34*100)</f>
        <v/>
      </c>
      <c r="D34" s="19" t="n">
        <v>6350</v>
      </c>
      <c r="E34" s="18" t="n">
        <v>326.59405445</v>
      </c>
      <c r="F34" s="20" t="n">
        <v>12.62178999</v>
      </c>
      <c r="G34" s="18" t="n">
        <v>336.79286819</v>
      </c>
      <c r="H34" s="20" t="n">
        <v>7.10650865</v>
      </c>
      <c r="I34" s="18" t="n">
        <v>454.7633087</v>
      </c>
      <c r="J34" s="20" t="n">
        <v>3.67511246</v>
      </c>
      <c r="K34" s="18" t="n">
        <v>482.62786335</v>
      </c>
      <c r="L34" s="20" t="n">
        <v>3.10594399</v>
      </c>
      <c r="M34" s="18" t="n">
        <v>590.36370863</v>
      </c>
      <c r="N34" s="20" t="n">
        <v>29.64173649</v>
      </c>
      <c r="O34" s="18" t="s">
        <v>481</v>
      </c>
      <c r="P34" s="20" t="s">
        <v>481</v>
      </c>
      <c r="Q34" s="18" t="s">
        <v>481</v>
      </c>
      <c r="R34" s="20" t="s">
        <v>481</v>
      </c>
      <c r="S34" s="18" t="s">
        <v>481</v>
      </c>
      <c r="T34" s="20" t="s">
        <v>481</v>
      </c>
      <c r="U34" s="18" t="s">
        <v>481</v>
      </c>
      <c r="V34" s="20" t="s">
        <v>481</v>
      </c>
      <c r="W34" s="18" t="s">
        <v>481</v>
      </c>
      <c r="X34" s="20" t="s">
        <v>481</v>
      </c>
      <c r="Y34" s="21" t="s">
        <v>482</v>
      </c>
      <c r="Z34" s="22" t="s">
        <v>482</v>
      </c>
    </row>
    <row r="35" spans="1:26">
      <c r="A35" s="15" t="s">
        <v>510</v>
      </c>
      <c r="B35" s="17" t="n">
        <v>6406</v>
      </c>
      <c r="C35" s="18">
        <f>(0.0/B35*100)</f>
        <v/>
      </c>
      <c r="D35" s="19" t="n">
        <v>6406</v>
      </c>
      <c r="E35" s="18" t="s">
        <v>481</v>
      </c>
      <c r="F35" s="20" t="s">
        <v>481</v>
      </c>
      <c r="G35" s="18" t="n">
        <v>371.47890647</v>
      </c>
      <c r="H35" s="20" t="n">
        <v>25.54197047</v>
      </c>
      <c r="I35" s="18" t="n">
        <v>449.71767877</v>
      </c>
      <c r="J35" s="20" t="n">
        <v>9.65326709</v>
      </c>
      <c r="K35" s="18" t="n">
        <v>516.4377452</v>
      </c>
      <c r="L35" s="20" t="n">
        <v>1.2172895</v>
      </c>
      <c r="M35" s="18" t="n">
        <v>555.18128841</v>
      </c>
      <c r="N35" s="20" t="n">
        <v>24.78910118</v>
      </c>
      <c r="O35" s="18" t="s">
        <v>481</v>
      </c>
      <c r="P35" s="20" t="s">
        <v>481</v>
      </c>
      <c r="Q35" s="18" t="s">
        <v>481</v>
      </c>
      <c r="R35" s="20" t="s">
        <v>481</v>
      </c>
      <c r="S35" s="18" t="s">
        <v>481</v>
      </c>
      <c r="T35" s="20" t="s">
        <v>481</v>
      </c>
      <c r="U35" s="18" t="s">
        <v>481</v>
      </c>
      <c r="V35" s="20" t="s">
        <v>481</v>
      </c>
      <c r="W35" s="18" t="s">
        <v>481</v>
      </c>
      <c r="X35" s="20" t="s">
        <v>481</v>
      </c>
      <c r="Y35" s="21" t="s">
        <v>482</v>
      </c>
      <c r="Z35" s="22" t="s">
        <v>482</v>
      </c>
    </row>
    <row r="36" spans="1:26">
      <c r="A36" s="15" t="s">
        <v>511</v>
      </c>
      <c r="B36" s="17" t="n">
        <v>6736</v>
      </c>
      <c r="C36" s="18">
        <f>(0.0/B36*100)</f>
        <v/>
      </c>
      <c r="D36" s="19" t="n">
        <v>6736</v>
      </c>
      <c r="E36" s="18" t="n">
        <v>352.69565519</v>
      </c>
      <c r="F36" s="20" t="n">
        <v>28.69182401</v>
      </c>
      <c r="G36" s="18" t="n">
        <v>388.38648494</v>
      </c>
      <c r="H36" s="20" t="n">
        <v>3.5831422</v>
      </c>
      <c r="I36" s="18" t="n">
        <v>438.60134368</v>
      </c>
      <c r="J36" s="20" t="n">
        <v>2.72895858</v>
      </c>
      <c r="K36" s="18" t="n">
        <v>524.68803757</v>
      </c>
      <c r="L36" s="20" t="n">
        <v>1.86404705</v>
      </c>
      <c r="M36" s="18" t="n">
        <v>563.98520722</v>
      </c>
      <c r="N36" s="20" t="n">
        <v>27.1983386</v>
      </c>
      <c r="O36" s="18" t="s">
        <v>481</v>
      </c>
      <c r="P36" s="20" t="s">
        <v>481</v>
      </c>
      <c r="Q36" s="18" t="s">
        <v>481</v>
      </c>
      <c r="R36" s="20" t="s">
        <v>481</v>
      </c>
      <c r="S36" s="18" t="s">
        <v>481</v>
      </c>
      <c r="T36" s="20" t="s">
        <v>481</v>
      </c>
      <c r="U36" s="18" t="s">
        <v>481</v>
      </c>
      <c r="V36" s="20" t="s">
        <v>481</v>
      </c>
      <c r="W36" s="18" t="s">
        <v>481</v>
      </c>
      <c r="X36" s="20" t="s">
        <v>481</v>
      </c>
      <c r="Y36" s="21" t="s">
        <v>482</v>
      </c>
      <c r="Z36" s="22" t="s">
        <v>482</v>
      </c>
    </row>
    <row r="37" spans="1:26">
      <c r="A37" s="15" t="s">
        <v>512</v>
      </c>
      <c r="B37" s="17" t="n">
        <v>5458</v>
      </c>
      <c r="C37" s="18">
        <f>(0.0/B37*100)</f>
        <v/>
      </c>
      <c r="D37" s="19" t="n">
        <v>5458</v>
      </c>
      <c r="E37" s="18" t="n">
        <v>300.53937798</v>
      </c>
      <c r="F37" s="20" t="n">
        <v>25.27628089</v>
      </c>
      <c r="G37" s="18" t="n">
        <v>390.80343995</v>
      </c>
      <c r="H37" s="20" t="n">
        <v>8.73804378</v>
      </c>
      <c r="I37" s="18" t="n">
        <v>494.74466862</v>
      </c>
      <c r="J37" s="20" t="n">
        <v>3.34223998</v>
      </c>
      <c r="K37" s="18" t="n">
        <v>607.0505167699999</v>
      </c>
      <c r="L37" s="20" t="n">
        <v>20.45808477</v>
      </c>
      <c r="M37" s="18" t="n">
        <v>609.5507</v>
      </c>
      <c r="N37" s="20" t="n">
        <v>71.03883009</v>
      </c>
      <c r="O37" s="18" t="s">
        <v>481</v>
      </c>
      <c r="P37" s="20" t="s">
        <v>481</v>
      </c>
      <c r="Q37" s="18" t="s">
        <v>481</v>
      </c>
      <c r="R37" s="20" t="s">
        <v>481</v>
      </c>
      <c r="S37" s="18" t="s">
        <v>481</v>
      </c>
      <c r="T37" s="20" t="s">
        <v>481</v>
      </c>
      <c r="U37" s="18" t="s">
        <v>481</v>
      </c>
      <c r="V37" s="20" t="s">
        <v>481</v>
      </c>
      <c r="W37" s="18" t="s">
        <v>481</v>
      </c>
      <c r="X37" s="20" t="s">
        <v>481</v>
      </c>
      <c r="Y37" s="21" t="s">
        <v>482</v>
      </c>
      <c r="Z37" s="22" t="s">
        <v>482</v>
      </c>
    </row>
    <row r="38" spans="1:26">
      <c r="A38" s="15" t="s">
        <v>513</v>
      </c>
      <c r="B38" s="17" t="n">
        <v>5860</v>
      </c>
      <c r="C38" s="18">
        <f>(0.0/B38*100)</f>
        <v/>
      </c>
      <c r="D38" s="19" t="n">
        <v>5860</v>
      </c>
      <c r="E38" s="18" t="n">
        <v>385.50451627</v>
      </c>
      <c r="F38" s="20" t="n">
        <v>12.53395413</v>
      </c>
      <c r="G38" s="18" t="n">
        <v>435.77177118</v>
      </c>
      <c r="H38" s="20" t="n">
        <v>5.41226562</v>
      </c>
      <c r="I38" s="18" t="n">
        <v>496.76930802</v>
      </c>
      <c r="J38" s="20" t="n">
        <v>3.37037688</v>
      </c>
      <c r="K38" s="18" t="n">
        <v>561.20495008</v>
      </c>
      <c r="L38" s="20" t="n">
        <v>4.70225498</v>
      </c>
      <c r="M38" s="18" t="n">
        <v>633.80875112</v>
      </c>
      <c r="N38" s="20" t="n">
        <v>13.55036367</v>
      </c>
      <c r="O38" s="18" t="n">
        <v>702.4901</v>
      </c>
      <c r="P38" s="20" t="n">
        <v>55.43630769</v>
      </c>
      <c r="Q38" s="18" t="s">
        <v>481</v>
      </c>
      <c r="R38" s="20" t="s">
        <v>481</v>
      </c>
      <c r="S38" s="18" t="n">
        <v>371.32946851</v>
      </c>
      <c r="T38" s="20" t="n">
        <v>15.61577705</v>
      </c>
      <c r="U38" s="18" t="s">
        <v>481</v>
      </c>
      <c r="V38" s="20" t="s">
        <v>481</v>
      </c>
      <c r="W38" s="18" t="s">
        <v>481</v>
      </c>
      <c r="X38" s="20" t="s">
        <v>481</v>
      </c>
      <c r="Y38" s="21" t="s">
        <v>482</v>
      </c>
      <c r="Z38" s="22" t="s">
        <v>482</v>
      </c>
    </row>
    <row r="39" spans="1:26">
      <c r="A39" s="15" t="s">
        <v>514</v>
      </c>
      <c r="B39" s="17" t="n">
        <v>5895</v>
      </c>
      <c r="C39" s="18">
        <f>(0.0/B39*100)</f>
        <v/>
      </c>
      <c r="D39" s="19" t="n">
        <v>5895</v>
      </c>
      <c r="E39" s="18" t="n">
        <v>323.47537502</v>
      </c>
      <c r="F39" s="20" t="n">
        <v>16.6852186</v>
      </c>
      <c r="G39" s="18" t="n">
        <v>337.05260698</v>
      </c>
      <c r="H39" s="20" t="n">
        <v>11.35394716</v>
      </c>
      <c r="I39" s="18" t="n">
        <v>387.53244477</v>
      </c>
      <c r="J39" s="20" t="n">
        <v>5.24869593</v>
      </c>
      <c r="K39" s="18" t="n">
        <v>440.63282414</v>
      </c>
      <c r="L39" s="20" t="n">
        <v>4.42823296</v>
      </c>
      <c r="M39" s="18" t="n">
        <v>417.43034253</v>
      </c>
      <c r="N39" s="20" t="n">
        <v>9.138185699999999</v>
      </c>
      <c r="O39" s="18" t="n">
        <v>424.35213384</v>
      </c>
      <c r="P39" s="20" t="n">
        <v>40.45079006</v>
      </c>
      <c r="Q39" s="18" t="s">
        <v>481</v>
      </c>
      <c r="R39" s="20" t="s">
        <v>481</v>
      </c>
      <c r="S39" s="18" t="s">
        <v>481</v>
      </c>
      <c r="T39" s="20" t="s">
        <v>481</v>
      </c>
      <c r="U39" s="18" t="s">
        <v>481</v>
      </c>
      <c r="V39" s="20" t="s">
        <v>481</v>
      </c>
      <c r="W39" s="18" t="s">
        <v>481</v>
      </c>
      <c r="X39" s="20" t="s">
        <v>481</v>
      </c>
      <c r="Y39" s="21" t="s">
        <v>482</v>
      </c>
      <c r="Z39" s="22" t="s">
        <v>482</v>
      </c>
    </row>
    <row r="40" spans="1:26">
      <c r="A40" s="15" t="s">
        <v>515</v>
      </c>
      <c r="B40" s="17" t="n">
        <v>14157</v>
      </c>
      <c r="C40" s="18">
        <f>(0.0/B40*100)</f>
        <v/>
      </c>
      <c r="D40" s="19" t="n">
        <v>14157</v>
      </c>
      <c r="E40" s="18" t="s">
        <v>481</v>
      </c>
      <c r="F40" s="20" t="s">
        <v>481</v>
      </c>
      <c r="G40" s="18" t="s">
        <v>481</v>
      </c>
      <c r="H40" s="20" t="s">
        <v>481</v>
      </c>
      <c r="I40" s="18" t="s">
        <v>481</v>
      </c>
      <c r="J40" s="20" t="s">
        <v>481</v>
      </c>
      <c r="K40" s="18" t="n">
        <v>483.81034352</v>
      </c>
      <c r="L40" s="20" t="n">
        <v>8.814730859999999</v>
      </c>
      <c r="M40" s="18" t="n">
        <v>509.25948437</v>
      </c>
      <c r="N40" s="20" t="n">
        <v>2.60780742</v>
      </c>
      <c r="O40" s="18" t="n">
        <v>548.10733227</v>
      </c>
      <c r="P40" s="20" t="n">
        <v>11.09788623</v>
      </c>
      <c r="Q40" s="18" t="n">
        <v>646.9271</v>
      </c>
      <c r="R40" s="20" t="n">
        <v>23.14445264</v>
      </c>
      <c r="S40" s="18" t="s">
        <v>481</v>
      </c>
      <c r="T40" s="20" t="s">
        <v>481</v>
      </c>
      <c r="U40" s="18" t="s">
        <v>481</v>
      </c>
      <c r="V40" s="20" t="s">
        <v>481</v>
      </c>
      <c r="W40" s="18" t="s">
        <v>481</v>
      </c>
      <c r="X40" s="20" t="s">
        <v>481</v>
      </c>
      <c r="Y40" s="21" t="s">
        <v>482</v>
      </c>
      <c r="Z40" s="22" t="s">
        <v>482</v>
      </c>
    </row>
    <row r="41" spans="1:26">
      <c r="A41" s="15" t="s">
        <v>516</v>
      </c>
      <c r="B41" s="17" t="n">
        <v>5712</v>
      </c>
      <c r="C41" s="18">
        <f>(0.0/B41*100)</f>
        <v/>
      </c>
      <c r="D41" s="19" t="n">
        <v>5712</v>
      </c>
      <c r="E41" s="18" t="n">
        <v>398.3818</v>
      </c>
      <c r="F41" s="20" t="n">
        <v>19.37218869</v>
      </c>
      <c r="G41" s="18" t="n">
        <v>384.05336223</v>
      </c>
      <c r="H41" s="20" t="n">
        <v>32.46128541</v>
      </c>
      <c r="I41" s="18" t="n">
        <v>419.04944745</v>
      </c>
      <c r="J41" s="20" t="n">
        <v>6.15675365</v>
      </c>
      <c r="K41" s="18" t="n">
        <v>502.38477127</v>
      </c>
      <c r="L41" s="20" t="n">
        <v>2.87304402</v>
      </c>
      <c r="M41" s="18" t="n">
        <v>516.86967566</v>
      </c>
      <c r="N41" s="20" t="n">
        <v>5.17275583</v>
      </c>
      <c r="O41" s="18" t="n">
        <v>500.43208464</v>
      </c>
      <c r="P41" s="20" t="n">
        <v>77.95470668999999</v>
      </c>
      <c r="Q41" s="18" t="s">
        <v>481</v>
      </c>
      <c r="R41" s="20" t="s">
        <v>481</v>
      </c>
      <c r="S41" s="18" t="s">
        <v>481</v>
      </c>
      <c r="T41" s="20" t="s">
        <v>481</v>
      </c>
      <c r="U41" s="18" t="s">
        <v>481</v>
      </c>
      <c r="V41" s="20" t="s">
        <v>481</v>
      </c>
      <c r="W41" s="18" t="s">
        <v>481</v>
      </c>
      <c r="X41" s="20" t="s">
        <v>481</v>
      </c>
      <c r="Y41" s="21" t="s">
        <v>482</v>
      </c>
      <c r="Z41" s="22" t="s">
        <v>482</v>
      </c>
    </row>
    <row r="42" spans="1:26">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519</v>
      </c>
      <c r="B44" s="17" t="n">
        <v>5215</v>
      </c>
      <c r="C44" s="18">
        <f>(0.0/B44*100)</f>
        <v/>
      </c>
      <c r="D44" s="19" t="n">
        <v>5215</v>
      </c>
      <c r="E44" s="18" t="n">
        <v>294.88726681</v>
      </c>
      <c r="F44" s="20" t="n">
        <v>31.48039508</v>
      </c>
      <c r="G44" s="18" t="n">
        <v>386.15345907</v>
      </c>
      <c r="H44" s="20" t="n">
        <v>11.12062206</v>
      </c>
      <c r="I44" s="18" t="n">
        <v>418.19092787</v>
      </c>
      <c r="J44" s="20" t="n">
        <v>3.92866512</v>
      </c>
      <c r="K44" s="18" t="n">
        <v>432.73529029</v>
      </c>
      <c r="L44" s="20" t="n">
        <v>4.27317537</v>
      </c>
      <c r="M44" s="18" t="n">
        <v>465.42617818</v>
      </c>
      <c r="N44" s="20" t="n">
        <v>21.40078724</v>
      </c>
      <c r="O44" s="18" t="n">
        <v>430.61690051</v>
      </c>
      <c r="P44" s="20" t="n">
        <v>24.26892018</v>
      </c>
      <c r="Q44" s="18" t="s">
        <v>481</v>
      </c>
      <c r="R44" s="20" t="s">
        <v>481</v>
      </c>
      <c r="S44" s="18" t="s">
        <v>481</v>
      </c>
      <c r="T44" s="20" t="s">
        <v>481</v>
      </c>
      <c r="U44" s="18" t="s">
        <v>481</v>
      </c>
      <c r="V44" s="20" t="s">
        <v>481</v>
      </c>
      <c r="W44" s="18" t="s">
        <v>481</v>
      </c>
      <c r="X44" s="20" t="s">
        <v>481</v>
      </c>
      <c r="Y44" s="21" t="s">
        <v>482</v>
      </c>
      <c r="Z44" s="22" t="s">
        <v>482</v>
      </c>
    </row>
    <row r="45" spans="1:26">
      <c r="A45" s="15" t="s">
        <v>520</v>
      </c>
      <c r="B45" s="17" t="n">
        <v>5519</v>
      </c>
      <c r="C45" s="18">
        <f>(0.0/B45*100)</f>
        <v/>
      </c>
      <c r="D45" s="19" t="n">
        <v>5519</v>
      </c>
      <c r="E45" s="18" t="n">
        <v>334.89422404</v>
      </c>
      <c r="F45" s="20" t="n">
        <v>2.7342931</v>
      </c>
      <c r="G45" s="18" t="n">
        <v>352.63743037</v>
      </c>
      <c r="H45" s="20" t="n">
        <v>2.26228456</v>
      </c>
      <c r="I45" s="18" t="n">
        <v>375.32857827</v>
      </c>
      <c r="J45" s="20" t="n">
        <v>2.27776654</v>
      </c>
      <c r="K45" s="18" t="n">
        <v>433.92843497</v>
      </c>
      <c r="L45" s="20" t="n">
        <v>5.41315984</v>
      </c>
      <c r="M45" s="18" t="n">
        <v>459.58446608</v>
      </c>
      <c r="N45" s="20" t="n">
        <v>8.468202140000001</v>
      </c>
      <c r="O45" s="18" t="s">
        <v>481</v>
      </c>
      <c r="P45" s="20" t="s">
        <v>481</v>
      </c>
      <c r="Q45" s="18" t="s">
        <v>481</v>
      </c>
      <c r="R45" s="20" t="s">
        <v>481</v>
      </c>
      <c r="S45" s="18" t="n">
        <v>265.54345875</v>
      </c>
      <c r="T45" s="20" t="n">
        <v>20.32931512</v>
      </c>
      <c r="U45" s="18" t="s">
        <v>481</v>
      </c>
      <c r="V45" s="20" t="s">
        <v>481</v>
      </c>
      <c r="W45" s="18" t="s">
        <v>481</v>
      </c>
      <c r="X45" s="20" t="s">
        <v>481</v>
      </c>
      <c r="Y45" s="21" t="s">
        <v>482</v>
      </c>
      <c r="Z45" s="22" t="s">
        <v>482</v>
      </c>
    </row>
    <row r="46" spans="1:26">
      <c r="A46" s="15" t="s">
        <v>521</v>
      </c>
      <c r="B46" s="17" t="n">
        <v>23141</v>
      </c>
      <c r="C46" s="18">
        <f>(0.0/B46*100)</f>
        <v/>
      </c>
      <c r="D46" s="19" t="n">
        <v>23141</v>
      </c>
      <c r="E46" s="18" t="n">
        <v>313.35551153</v>
      </c>
      <c r="F46" s="20" t="n">
        <v>2.92109604</v>
      </c>
      <c r="G46" s="18" t="n">
        <v>329.56420829</v>
      </c>
      <c r="H46" s="20" t="n">
        <v>2.89904417</v>
      </c>
      <c r="I46" s="18" t="n">
        <v>346.99624988</v>
      </c>
      <c r="J46" s="20" t="n">
        <v>3.12786524</v>
      </c>
      <c r="K46" s="18" t="n">
        <v>393.9183867</v>
      </c>
      <c r="L46" s="20" t="n">
        <v>2.62396042</v>
      </c>
      <c r="M46" s="18" t="n">
        <v>439.86005531</v>
      </c>
      <c r="N46" s="20" t="n">
        <v>2.82825423</v>
      </c>
      <c r="O46" s="18" t="n">
        <v>453.54451148</v>
      </c>
      <c r="P46" s="20" t="n">
        <v>4.96213213</v>
      </c>
      <c r="Q46" s="18" t="s">
        <v>481</v>
      </c>
      <c r="R46" s="20" t="s">
        <v>481</v>
      </c>
      <c r="S46" s="18" t="s">
        <v>481</v>
      </c>
      <c r="T46" s="20" t="s">
        <v>481</v>
      </c>
      <c r="U46" s="18" t="s">
        <v>481</v>
      </c>
      <c r="V46" s="20" t="s">
        <v>481</v>
      </c>
      <c r="W46" s="18" t="s">
        <v>481</v>
      </c>
      <c r="X46" s="20" t="s">
        <v>481</v>
      </c>
      <c r="Y46" s="21" t="s">
        <v>482</v>
      </c>
      <c r="Z46" s="22" t="s">
        <v>482</v>
      </c>
    </row>
    <row r="47" spans="1:26">
      <c r="A47" s="15" t="s">
        <v>522</v>
      </c>
      <c r="B47" s="17" t="n">
        <v>5928</v>
      </c>
      <c r="C47" s="18">
        <f>(0.0/B47*100)</f>
        <v/>
      </c>
      <c r="D47" s="19" t="n">
        <v>5928</v>
      </c>
      <c r="E47" s="18" t="n">
        <v>319.2255568</v>
      </c>
      <c r="F47" s="20" t="n">
        <v>26.31693445</v>
      </c>
      <c r="G47" s="18" t="n">
        <v>342.24182173</v>
      </c>
      <c r="H47" s="20" t="n">
        <v>9.99230693</v>
      </c>
      <c r="I47" s="18" t="n">
        <v>449.7029714</v>
      </c>
      <c r="J47" s="20" t="n">
        <v>4.32482574</v>
      </c>
      <c r="K47" s="18" t="n">
        <v>448.70477133</v>
      </c>
      <c r="L47" s="20" t="n">
        <v>9.74007059</v>
      </c>
      <c r="M47" s="18" t="s">
        <v>481</v>
      </c>
      <c r="N47" s="20" t="s">
        <v>481</v>
      </c>
      <c r="O47" s="18" t="s">
        <v>481</v>
      </c>
      <c r="P47" s="20" t="s">
        <v>481</v>
      </c>
      <c r="Q47" s="18" t="s">
        <v>481</v>
      </c>
      <c r="R47" s="20" t="s">
        <v>481</v>
      </c>
      <c r="S47" s="18" t="s">
        <v>481</v>
      </c>
      <c r="T47" s="20" t="s">
        <v>481</v>
      </c>
      <c r="U47" s="18" t="s">
        <v>481</v>
      </c>
      <c r="V47" s="20" t="s">
        <v>481</v>
      </c>
      <c r="W47" s="18" t="s">
        <v>481</v>
      </c>
      <c r="X47" s="20" t="s">
        <v>481</v>
      </c>
      <c r="Y47" s="21" t="s">
        <v>482</v>
      </c>
      <c r="Z47" s="22" t="s">
        <v>482</v>
      </c>
    </row>
    <row r="48" spans="1:26">
      <c r="A48" s="15" t="s">
        <v>523</v>
      </c>
      <c r="B48" s="17" t="n">
        <v>9841</v>
      </c>
      <c r="C48" s="18">
        <f>(0.0/B48*100)</f>
        <v/>
      </c>
      <c r="D48" s="19" t="n">
        <v>9841</v>
      </c>
      <c r="E48" s="18" t="n">
        <v>394.33476085</v>
      </c>
      <c r="F48" s="20" t="n">
        <v>11.51629645</v>
      </c>
      <c r="G48" s="18" t="n">
        <v>419.30121839</v>
      </c>
      <c r="H48" s="20" t="n">
        <v>5.82516112</v>
      </c>
      <c r="I48" s="18" t="n">
        <v>500.01152983</v>
      </c>
      <c r="J48" s="20" t="n">
        <v>4.33855185</v>
      </c>
      <c r="K48" s="18" t="n">
        <v>572.01219115</v>
      </c>
      <c r="L48" s="20" t="n">
        <v>7.25571571</v>
      </c>
      <c r="M48" s="18" t="n">
        <v>562.52859786</v>
      </c>
      <c r="N48" s="20" t="n">
        <v>21.51994594</v>
      </c>
      <c r="O48" s="18" t="n">
        <v>578.37736144</v>
      </c>
      <c r="P48" s="20" t="n">
        <v>42.4855981</v>
      </c>
      <c r="Q48" s="18" t="s">
        <v>481</v>
      </c>
      <c r="R48" s="20" t="s">
        <v>481</v>
      </c>
      <c r="S48" s="18" t="s">
        <v>481</v>
      </c>
      <c r="T48" s="20" t="s">
        <v>481</v>
      </c>
      <c r="U48" s="18" t="s">
        <v>481</v>
      </c>
      <c r="V48" s="20" t="s">
        <v>481</v>
      </c>
      <c r="W48" s="18" t="s">
        <v>481</v>
      </c>
      <c r="X48" s="20" t="s">
        <v>481</v>
      </c>
      <c r="Y48" s="21" t="s">
        <v>482</v>
      </c>
      <c r="Z48" s="22" t="s">
        <v>482</v>
      </c>
    </row>
    <row r="49" spans="1:26">
      <c r="A49" s="15" t="s">
        <v>524</v>
      </c>
      <c r="B49" s="17" t="n">
        <v>6349</v>
      </c>
      <c r="C49" s="18">
        <f>(0.0/B49*100)</f>
        <v/>
      </c>
      <c r="D49" s="19" t="n">
        <v>6349</v>
      </c>
      <c r="E49" s="18" t="n">
        <v>383.23619872</v>
      </c>
      <c r="F49" s="20" t="n">
        <v>12.59933866</v>
      </c>
      <c r="G49" s="18" t="n">
        <v>388.79517765</v>
      </c>
      <c r="H49" s="20" t="n">
        <v>5.59024979</v>
      </c>
      <c r="I49" s="18" t="n">
        <v>418.79096979</v>
      </c>
      <c r="J49" s="20" t="n">
        <v>3.94467433</v>
      </c>
      <c r="K49" s="18" t="n">
        <v>445.89680236</v>
      </c>
      <c r="L49" s="20" t="n">
        <v>3.20111671</v>
      </c>
      <c r="M49" s="18" t="n">
        <v>456.66074484</v>
      </c>
      <c r="N49" s="20" t="n">
        <v>6.53975203</v>
      </c>
      <c r="O49" s="18" t="s">
        <v>481</v>
      </c>
      <c r="P49" s="20" t="s">
        <v>481</v>
      </c>
      <c r="Q49" s="18" t="s">
        <v>481</v>
      </c>
      <c r="R49" s="20" t="s">
        <v>481</v>
      </c>
      <c r="S49" s="18" t="s">
        <v>481</v>
      </c>
      <c r="T49" s="20" t="s">
        <v>481</v>
      </c>
      <c r="U49" s="18" t="s">
        <v>481</v>
      </c>
      <c r="V49" s="20" t="s">
        <v>481</v>
      </c>
      <c r="W49" s="18" t="s">
        <v>481</v>
      </c>
      <c r="X49" s="20" t="s">
        <v>481</v>
      </c>
      <c r="Y49" s="21" t="s">
        <v>482</v>
      </c>
      <c r="Z49" s="22" t="s">
        <v>482</v>
      </c>
    </row>
    <row r="50" spans="1:26">
      <c r="A50" s="15" t="s">
        <v>525</v>
      </c>
      <c r="B50" s="17" t="n">
        <v>11795</v>
      </c>
      <c r="C50" s="18">
        <f>(0.0/B50*100)</f>
        <v/>
      </c>
      <c r="D50" s="19" t="n">
        <v>11795</v>
      </c>
      <c r="E50" s="18" t="n">
        <v>339.89584411</v>
      </c>
      <c r="F50" s="20" t="n">
        <v>4.18707231</v>
      </c>
      <c r="G50" s="18" t="n">
        <v>365.95036876</v>
      </c>
      <c r="H50" s="20" t="n">
        <v>3.8407298</v>
      </c>
      <c r="I50" s="18" t="n">
        <v>393.14127637</v>
      </c>
      <c r="J50" s="20" t="n">
        <v>2.8334835</v>
      </c>
      <c r="K50" s="18" t="n">
        <v>433.09227517</v>
      </c>
      <c r="L50" s="20" t="n">
        <v>2.70818865</v>
      </c>
      <c r="M50" s="18" t="n">
        <v>458.16240831</v>
      </c>
      <c r="N50" s="20" t="n">
        <v>3.66185717</v>
      </c>
      <c r="O50" s="18" t="s">
        <v>481</v>
      </c>
      <c r="P50" s="20" t="s">
        <v>481</v>
      </c>
      <c r="Q50" s="18" t="s">
        <v>481</v>
      </c>
      <c r="R50" s="20" t="s">
        <v>481</v>
      </c>
      <c r="S50" s="18" t="s">
        <v>481</v>
      </c>
      <c r="T50" s="20" t="s">
        <v>481</v>
      </c>
      <c r="U50" s="18" t="s">
        <v>481</v>
      </c>
      <c r="V50" s="20" t="s">
        <v>481</v>
      </c>
      <c r="W50" s="18" t="s">
        <v>481</v>
      </c>
      <c r="X50" s="20" t="s">
        <v>481</v>
      </c>
      <c r="Y50" s="21" t="s">
        <v>482</v>
      </c>
      <c r="Z50" s="22" t="s">
        <v>482</v>
      </c>
    </row>
    <row r="51" spans="1:26">
      <c r="A51" s="15" t="s">
        <v>526</v>
      </c>
      <c r="B51" s="17" t="n">
        <v>6866</v>
      </c>
      <c r="C51" s="18">
        <f>(0.0/B51*100)</f>
        <v/>
      </c>
      <c r="D51" s="19" t="n">
        <v>6866</v>
      </c>
      <c r="E51" s="18" t="n">
        <v>355.02080152</v>
      </c>
      <c r="F51" s="20" t="n">
        <v>3.99555009</v>
      </c>
      <c r="G51" s="18" t="n">
        <v>374.83324978</v>
      </c>
      <c r="H51" s="20" t="n">
        <v>3.35248607</v>
      </c>
      <c r="I51" s="18" t="n">
        <v>417.68253943</v>
      </c>
      <c r="J51" s="20" t="n">
        <v>2.43049907</v>
      </c>
      <c r="K51" s="18" t="n">
        <v>442.87035233</v>
      </c>
      <c r="L51" s="20" t="n">
        <v>2.37430523</v>
      </c>
      <c r="M51" s="18" t="n">
        <v>457.68907334</v>
      </c>
      <c r="N51" s="20" t="n">
        <v>26.26039782</v>
      </c>
      <c r="O51" s="18" t="n">
        <v>432.46337631</v>
      </c>
      <c r="P51" s="20" t="n">
        <v>40.7085566</v>
      </c>
      <c r="Q51" s="18" t="s">
        <v>481</v>
      </c>
      <c r="R51" s="20" t="s">
        <v>481</v>
      </c>
      <c r="S51" s="18" t="s">
        <v>481</v>
      </c>
      <c r="T51" s="20" t="s">
        <v>481</v>
      </c>
      <c r="U51" s="18" t="s">
        <v>481</v>
      </c>
      <c r="V51" s="20" t="s">
        <v>481</v>
      </c>
      <c r="W51" s="18" t="s">
        <v>481</v>
      </c>
      <c r="X51" s="20" t="s">
        <v>481</v>
      </c>
      <c r="Y51" s="21" t="s">
        <v>482</v>
      </c>
      <c r="Z51" s="22" t="s">
        <v>482</v>
      </c>
    </row>
    <row r="52" spans="1:26">
      <c r="A52" s="15" t="s">
        <v>527</v>
      </c>
      <c r="B52" s="17" t="n">
        <v>5809</v>
      </c>
      <c r="C52" s="18">
        <f>(0.0/B52*100)</f>
        <v/>
      </c>
      <c r="D52" s="19" t="n">
        <v>5809</v>
      </c>
      <c r="E52" s="18" t="s">
        <v>481</v>
      </c>
      <c r="F52" s="20" t="s">
        <v>481</v>
      </c>
      <c r="G52" s="18" t="n">
        <v>363.67352439</v>
      </c>
      <c r="H52" s="20" t="n">
        <v>17.96633029</v>
      </c>
      <c r="I52" s="18" t="n">
        <v>471.50438389</v>
      </c>
      <c r="J52" s="20" t="n">
        <v>2.40861889</v>
      </c>
      <c r="K52" s="18" t="n">
        <v>491.51716321</v>
      </c>
      <c r="L52" s="20" t="n">
        <v>3.90487935</v>
      </c>
      <c r="M52" s="18" t="s">
        <v>481</v>
      </c>
      <c r="N52" s="20" t="s">
        <v>481</v>
      </c>
      <c r="O52" s="18" t="s">
        <v>481</v>
      </c>
      <c r="P52" s="20" t="s">
        <v>481</v>
      </c>
      <c r="Q52" s="18" t="s">
        <v>481</v>
      </c>
      <c r="R52" s="20" t="s">
        <v>481</v>
      </c>
      <c r="S52" s="18" t="s">
        <v>481</v>
      </c>
      <c r="T52" s="20" t="s">
        <v>481</v>
      </c>
      <c r="U52" s="18" t="s">
        <v>481</v>
      </c>
      <c r="V52" s="20" t="s">
        <v>481</v>
      </c>
      <c r="W52" s="18" t="s">
        <v>481</v>
      </c>
      <c r="X52" s="20" t="s">
        <v>481</v>
      </c>
      <c r="Y52" s="21" t="s">
        <v>482</v>
      </c>
      <c r="Z52" s="22" t="s">
        <v>482</v>
      </c>
    </row>
    <row r="53" spans="1:26">
      <c r="A53" s="15" t="s">
        <v>528</v>
      </c>
      <c r="B53" s="17" t="n">
        <v>5571</v>
      </c>
      <c r="C53" s="18">
        <f>(0.0/B53*100)</f>
        <v/>
      </c>
      <c r="D53" s="19" t="n">
        <v>5571</v>
      </c>
      <c r="E53" s="18" t="s">
        <v>481</v>
      </c>
      <c r="F53" s="20" t="s">
        <v>481</v>
      </c>
      <c r="G53" s="18" t="n">
        <v>338.42742668</v>
      </c>
      <c r="H53" s="20" t="n">
        <v>14.69262059</v>
      </c>
      <c r="I53" s="18" t="n">
        <v>370.27061297</v>
      </c>
      <c r="J53" s="20" t="n">
        <v>4.49378636</v>
      </c>
      <c r="K53" s="18" t="n">
        <v>435.75423215</v>
      </c>
      <c r="L53" s="20" t="n">
        <v>1.38582293</v>
      </c>
      <c r="M53" s="18" t="n">
        <v>562.83643412</v>
      </c>
      <c r="N53" s="20" t="n">
        <v>14.51058419</v>
      </c>
      <c r="O53" s="18" t="s">
        <v>481</v>
      </c>
      <c r="P53" s="20" t="s">
        <v>481</v>
      </c>
      <c r="Q53" s="18" t="s">
        <v>481</v>
      </c>
      <c r="R53" s="20" t="s">
        <v>481</v>
      </c>
      <c r="S53" s="18" t="s">
        <v>481</v>
      </c>
      <c r="T53" s="20" t="s">
        <v>481</v>
      </c>
      <c r="U53" s="18" t="s">
        <v>481</v>
      </c>
      <c r="V53" s="20" t="s">
        <v>481</v>
      </c>
      <c r="W53" s="18" t="s">
        <v>481</v>
      </c>
      <c r="X53" s="20" t="s">
        <v>481</v>
      </c>
      <c r="Y53" s="21" t="s">
        <v>482</v>
      </c>
      <c r="Z53" s="22" t="s">
        <v>482</v>
      </c>
    </row>
    <row r="54" spans="1:26">
      <c r="A54" s="15" t="s">
        <v>529</v>
      </c>
      <c r="B54" s="17" t="n">
        <v>4740</v>
      </c>
      <c r="C54" s="18">
        <f>(0.0/B54*100)</f>
        <v/>
      </c>
      <c r="D54" s="19" t="n">
        <v>4740</v>
      </c>
      <c r="E54" s="18" t="n">
        <v>269.06342016</v>
      </c>
      <c r="F54" s="20" t="n">
        <v>3.81411626</v>
      </c>
      <c r="G54" s="18" t="n">
        <v>283.35918953</v>
      </c>
      <c r="H54" s="20" t="n">
        <v>3.43692346</v>
      </c>
      <c r="I54" s="18" t="n">
        <v>307.25235925</v>
      </c>
      <c r="J54" s="20" t="n">
        <v>2.71097396</v>
      </c>
      <c r="K54" s="18" t="n">
        <v>351.09567038</v>
      </c>
      <c r="L54" s="20" t="n">
        <v>3.77770369</v>
      </c>
      <c r="M54" s="18" t="n">
        <v>377.11581015</v>
      </c>
      <c r="N54" s="20" t="n">
        <v>4.03219615</v>
      </c>
      <c r="O54" s="18" t="n">
        <v>395.51283473</v>
      </c>
      <c r="P54" s="20" t="n">
        <v>9.07738198</v>
      </c>
      <c r="Q54" s="18" t="s">
        <v>481</v>
      </c>
      <c r="R54" s="20" t="s">
        <v>481</v>
      </c>
      <c r="S54" s="18" t="s">
        <v>481</v>
      </c>
      <c r="T54" s="20" t="s">
        <v>481</v>
      </c>
      <c r="U54" s="18" t="s">
        <v>481</v>
      </c>
      <c r="V54" s="20" t="s">
        <v>481</v>
      </c>
      <c r="W54" s="18" t="s">
        <v>481</v>
      </c>
      <c r="X54" s="20" t="s">
        <v>481</v>
      </c>
      <c r="Y54" s="21" t="s">
        <v>482</v>
      </c>
      <c r="Z54" s="22" t="s">
        <v>482</v>
      </c>
    </row>
    <row r="55" spans="1:26">
      <c r="A55" s="15" t="s">
        <v>530</v>
      </c>
      <c r="B55" s="17" t="n">
        <v>5316</v>
      </c>
      <c r="C55" s="18">
        <f>(0.0/B55*100)</f>
        <v/>
      </c>
      <c r="D55" s="19" t="n">
        <v>5316</v>
      </c>
      <c r="E55" s="18" t="n">
        <v>325.59374741</v>
      </c>
      <c r="F55" s="20" t="n">
        <v>33.42884998</v>
      </c>
      <c r="G55" s="18" t="n">
        <v>345.66080241</v>
      </c>
      <c r="H55" s="20" t="n">
        <v>14.62700063</v>
      </c>
      <c r="I55" s="18" t="n">
        <v>385.98889195</v>
      </c>
      <c r="J55" s="20" t="n">
        <v>3.58154522</v>
      </c>
      <c r="K55" s="18" t="n">
        <v>420.7091994</v>
      </c>
      <c r="L55" s="20" t="n">
        <v>2.32442046</v>
      </c>
      <c r="M55" s="18" t="n">
        <v>448.03549857</v>
      </c>
      <c r="N55" s="20" t="n">
        <v>17.5859265</v>
      </c>
      <c r="O55" s="18" t="s">
        <v>481</v>
      </c>
      <c r="P55" s="20" t="s">
        <v>481</v>
      </c>
      <c r="Q55" s="18" t="s">
        <v>481</v>
      </c>
      <c r="R55" s="20" t="s">
        <v>481</v>
      </c>
      <c r="S55" s="18" t="n">
        <v>322.92547917</v>
      </c>
      <c r="T55" s="20" t="n">
        <v>10.85764691</v>
      </c>
      <c r="U55" s="18" t="s">
        <v>481</v>
      </c>
      <c r="V55" s="20" t="s">
        <v>481</v>
      </c>
      <c r="W55" s="18" t="s">
        <v>481</v>
      </c>
      <c r="X55" s="20" t="s">
        <v>481</v>
      </c>
      <c r="Y55" s="21" t="s">
        <v>482</v>
      </c>
      <c r="Z55" s="22" t="s">
        <v>482</v>
      </c>
    </row>
    <row r="56" spans="1:26">
      <c r="A56" s="15" t="s">
        <v>531</v>
      </c>
      <c r="B56" s="17" t="n">
        <v>5359</v>
      </c>
      <c r="C56" s="18">
        <f>(0.0/B56*100)</f>
        <v/>
      </c>
      <c r="D56" s="19" t="n">
        <v>5359</v>
      </c>
      <c r="E56" s="18" t="n">
        <v>420.68804431</v>
      </c>
      <c r="F56" s="20" t="n">
        <v>9.97896225</v>
      </c>
      <c r="G56" s="18" t="n">
        <v>461.97408341</v>
      </c>
      <c r="H56" s="20" t="n">
        <v>5.70816336</v>
      </c>
      <c r="I56" s="18" t="n">
        <v>504.43494925</v>
      </c>
      <c r="J56" s="20" t="n">
        <v>3.07466516</v>
      </c>
      <c r="K56" s="18" t="n">
        <v>537.09622689</v>
      </c>
      <c r="L56" s="20" t="n">
        <v>2.28080718</v>
      </c>
      <c r="M56" s="18" t="n">
        <v>567.6321602199999</v>
      </c>
      <c r="N56" s="20" t="n">
        <v>33.42693301</v>
      </c>
      <c r="O56" s="18" t="s">
        <v>481</v>
      </c>
      <c r="P56" s="20" t="s">
        <v>481</v>
      </c>
      <c r="Q56" s="18" t="s">
        <v>481</v>
      </c>
      <c r="R56" s="20" t="s">
        <v>481</v>
      </c>
      <c r="S56" s="18" t="s">
        <v>481</v>
      </c>
      <c r="T56" s="20" t="s">
        <v>481</v>
      </c>
      <c r="U56" s="18" t="s">
        <v>481</v>
      </c>
      <c r="V56" s="20" t="s">
        <v>481</v>
      </c>
      <c r="W56" s="18" t="s">
        <v>481</v>
      </c>
      <c r="X56" s="20" t="s">
        <v>481</v>
      </c>
      <c r="Y56" s="21" t="s">
        <v>482</v>
      </c>
      <c r="Z56" s="22" t="s">
        <v>482</v>
      </c>
    </row>
    <row r="57" spans="1:26">
      <c r="A57" s="15" t="s">
        <v>532</v>
      </c>
      <c r="B57" s="17" t="n">
        <v>6513</v>
      </c>
      <c r="C57" s="18">
        <f>(0.0/B57*100)</f>
        <v/>
      </c>
      <c r="D57" s="19" t="n">
        <v>6513</v>
      </c>
      <c r="E57" s="18" t="n">
        <v>350.80839692</v>
      </c>
      <c r="F57" s="20" t="n">
        <v>8.96149041</v>
      </c>
      <c r="G57" s="18" t="n">
        <v>361.87434897</v>
      </c>
      <c r="H57" s="20" t="n">
        <v>4.48026845</v>
      </c>
      <c r="I57" s="18" t="n">
        <v>392.2178746</v>
      </c>
      <c r="J57" s="20" t="n">
        <v>3.89244119</v>
      </c>
      <c r="K57" s="18" t="n">
        <v>421.42671427</v>
      </c>
      <c r="L57" s="20" t="n">
        <v>4.03372441</v>
      </c>
      <c r="M57" s="18" t="n">
        <v>431.54887434</v>
      </c>
      <c r="N57" s="20" t="n">
        <v>7.75636224</v>
      </c>
      <c r="O57" s="18" t="n">
        <v>594.4007</v>
      </c>
      <c r="P57" s="20" t="n">
        <v>35.16450134</v>
      </c>
      <c r="Q57" s="18" t="s">
        <v>481</v>
      </c>
      <c r="R57" s="20" t="s">
        <v>481</v>
      </c>
      <c r="S57" s="18" t="s">
        <v>481</v>
      </c>
      <c r="T57" s="20" t="s">
        <v>481</v>
      </c>
      <c r="U57" s="18" t="s">
        <v>481</v>
      </c>
      <c r="V57" s="20" t="s">
        <v>481</v>
      </c>
      <c r="W57" s="18" t="s">
        <v>481</v>
      </c>
      <c r="X57" s="20" t="s">
        <v>481</v>
      </c>
      <c r="Y57" s="21" t="s">
        <v>482</v>
      </c>
      <c r="Z57" s="22" t="s">
        <v>482</v>
      </c>
    </row>
    <row r="58" spans="1:26">
      <c r="A58" s="15" t="s">
        <v>533</v>
      </c>
      <c r="B58" s="17" t="n">
        <v>7267</v>
      </c>
      <c r="C58" s="18">
        <f>(0.0/B58*100)</f>
        <v/>
      </c>
      <c r="D58" s="19" t="n">
        <v>7267</v>
      </c>
      <c r="E58" s="18" t="n">
        <v>321.84859038</v>
      </c>
      <c r="F58" s="20" t="n">
        <v>22.34714421</v>
      </c>
      <c r="G58" s="18" t="n">
        <v>334.54665905</v>
      </c>
      <c r="H58" s="20" t="n">
        <v>18.05001041</v>
      </c>
      <c r="I58" s="18" t="n">
        <v>356.23202313</v>
      </c>
      <c r="J58" s="20" t="n">
        <v>6.73197386</v>
      </c>
      <c r="K58" s="18" t="n">
        <v>413.02680817</v>
      </c>
      <c r="L58" s="20" t="n">
        <v>2.60675291</v>
      </c>
      <c r="M58" s="18" t="s">
        <v>481</v>
      </c>
      <c r="N58" s="20" t="s">
        <v>481</v>
      </c>
      <c r="O58" s="18" t="s">
        <v>481</v>
      </c>
      <c r="P58" s="20" t="s">
        <v>481</v>
      </c>
      <c r="Q58" s="18" t="s">
        <v>481</v>
      </c>
      <c r="R58" s="20" t="s">
        <v>481</v>
      </c>
      <c r="S58" s="18" t="s">
        <v>481</v>
      </c>
      <c r="T58" s="20" t="s">
        <v>481</v>
      </c>
      <c r="U58" s="18" t="s">
        <v>481</v>
      </c>
      <c r="V58" s="20" t="s">
        <v>481</v>
      </c>
      <c r="W58" s="18" t="s">
        <v>481</v>
      </c>
      <c r="X58" s="20" t="s">
        <v>481</v>
      </c>
      <c r="Y58" s="21" t="s">
        <v>482</v>
      </c>
      <c r="Z58" s="22" t="s">
        <v>482</v>
      </c>
    </row>
    <row r="59" spans="1:26">
      <c r="A59" s="15" t="s">
        <v>534</v>
      </c>
      <c r="B59" s="17" t="n">
        <v>4826</v>
      </c>
      <c r="C59" s="18">
        <f>(0.0/B59*100)</f>
        <v/>
      </c>
      <c r="D59" s="19" t="n">
        <v>4826</v>
      </c>
      <c r="E59" s="18" t="n">
        <v>300.0224</v>
      </c>
      <c r="F59" s="20" t="n">
        <v>34.59978254</v>
      </c>
      <c r="G59" s="18" t="n">
        <v>323.68520025</v>
      </c>
      <c r="H59" s="20" t="n">
        <v>10.47081909</v>
      </c>
      <c r="I59" s="18" t="n">
        <v>360.12737426</v>
      </c>
      <c r="J59" s="20" t="n">
        <v>2.99565684</v>
      </c>
      <c r="K59" s="18" t="n">
        <v>384.67921716</v>
      </c>
      <c r="L59" s="20" t="n">
        <v>1.87436922</v>
      </c>
      <c r="M59" s="18" t="n">
        <v>398.74264739</v>
      </c>
      <c r="N59" s="20" t="n">
        <v>9.815130720000001</v>
      </c>
      <c r="O59" s="18" t="s">
        <v>481</v>
      </c>
      <c r="P59" s="20" t="s">
        <v>481</v>
      </c>
      <c r="Q59" s="18" t="s">
        <v>481</v>
      </c>
      <c r="R59" s="20" t="s">
        <v>481</v>
      </c>
      <c r="S59" s="18" t="s">
        <v>481</v>
      </c>
      <c r="T59" s="20" t="s">
        <v>481</v>
      </c>
      <c r="U59" s="18" t="s">
        <v>481</v>
      </c>
      <c r="V59" s="20" t="s">
        <v>481</v>
      </c>
      <c r="W59" s="18" t="s">
        <v>481</v>
      </c>
      <c r="X59" s="20" t="s">
        <v>481</v>
      </c>
      <c r="Y59" s="21" t="s">
        <v>482</v>
      </c>
      <c r="Z59" s="22" t="s">
        <v>482</v>
      </c>
    </row>
    <row r="60" spans="1:26">
      <c r="A60" s="15" t="s">
        <v>535</v>
      </c>
      <c r="B60" s="17" t="n">
        <v>4546</v>
      </c>
      <c r="C60" s="18">
        <f>(0.0/B60*100)</f>
        <v/>
      </c>
      <c r="D60" s="19" t="n">
        <v>4546</v>
      </c>
      <c r="E60" s="18" t="n">
        <v>295.38657749</v>
      </c>
      <c r="F60" s="20" t="n">
        <v>7.18516836</v>
      </c>
      <c r="G60" s="18" t="n">
        <v>310.47894151</v>
      </c>
      <c r="H60" s="20" t="n">
        <v>5.31171615</v>
      </c>
      <c r="I60" s="18" t="n">
        <v>347.61441208</v>
      </c>
      <c r="J60" s="20" t="n">
        <v>5.87422376</v>
      </c>
      <c r="K60" s="18" t="n">
        <v>409.32176154</v>
      </c>
      <c r="L60" s="20" t="n">
        <v>4.26375953</v>
      </c>
      <c r="M60" s="18" t="n">
        <v>407.71906684</v>
      </c>
      <c r="N60" s="20" t="n">
        <v>6.07989155</v>
      </c>
      <c r="O60" s="18" t="n">
        <v>375.07652952</v>
      </c>
      <c r="P60" s="20" t="n">
        <v>19.33983119</v>
      </c>
      <c r="Q60" s="18" t="s">
        <v>481</v>
      </c>
      <c r="R60" s="20" t="s">
        <v>481</v>
      </c>
      <c r="S60" s="18" t="s">
        <v>481</v>
      </c>
      <c r="T60" s="20" t="s">
        <v>481</v>
      </c>
      <c r="U60" s="18" t="s">
        <v>481</v>
      </c>
      <c r="V60" s="20" t="s">
        <v>481</v>
      </c>
      <c r="W60" s="18" t="s">
        <v>481</v>
      </c>
      <c r="X60" s="20" t="s">
        <v>481</v>
      </c>
      <c r="Y60" s="21" t="s">
        <v>482</v>
      </c>
      <c r="Z60" s="22" t="s">
        <v>482</v>
      </c>
    </row>
    <row r="61" spans="1:26">
      <c r="A61" s="15" t="s">
        <v>536</v>
      </c>
      <c r="B61" s="17" t="n">
        <v>6525</v>
      </c>
      <c r="C61" s="18">
        <f>(0.0/B61*100)</f>
        <v/>
      </c>
      <c r="D61" s="19" t="n">
        <v>6525</v>
      </c>
      <c r="E61" s="18" t="n">
        <v>349.9140982</v>
      </c>
      <c r="F61" s="20" t="n">
        <v>22.37832828</v>
      </c>
      <c r="G61" s="18" t="n">
        <v>393.84100221</v>
      </c>
      <c r="H61" s="20" t="n">
        <v>7.85087878</v>
      </c>
      <c r="I61" s="18" t="n">
        <v>475.2079114</v>
      </c>
      <c r="J61" s="20" t="n">
        <v>2.76896805</v>
      </c>
      <c r="K61" s="18" t="n">
        <v>497.43129887</v>
      </c>
      <c r="L61" s="20" t="n">
        <v>4.20038583</v>
      </c>
      <c r="M61" s="18" t="n">
        <v>543.25807277</v>
      </c>
      <c r="N61" s="20" t="n">
        <v>42.7971411</v>
      </c>
      <c r="O61" s="18" t="s">
        <v>481</v>
      </c>
      <c r="P61" s="20" t="s">
        <v>481</v>
      </c>
      <c r="Q61" s="18" t="s">
        <v>481</v>
      </c>
      <c r="R61" s="20" t="s">
        <v>481</v>
      </c>
      <c r="S61" s="18" t="s">
        <v>481</v>
      </c>
      <c r="T61" s="20" t="s">
        <v>481</v>
      </c>
      <c r="U61" s="18" t="s">
        <v>481</v>
      </c>
      <c r="V61" s="20" t="s">
        <v>481</v>
      </c>
      <c r="W61" s="18" t="s">
        <v>481</v>
      </c>
      <c r="X61" s="20" t="s">
        <v>481</v>
      </c>
      <c r="Y61" s="21" t="s">
        <v>482</v>
      </c>
      <c r="Z61" s="22" t="s">
        <v>482</v>
      </c>
    </row>
    <row r="62" spans="1:26">
      <c r="A62" s="15" t="s">
        <v>537</v>
      </c>
      <c r="B62" s="17" t="n">
        <v>4476</v>
      </c>
      <c r="C62" s="18">
        <f>(0.0/B62*100)</f>
        <v/>
      </c>
      <c r="D62" s="19" t="n">
        <v>4476</v>
      </c>
      <c r="E62" s="18" t="n">
        <v>422.58816011</v>
      </c>
      <c r="F62" s="20" t="n">
        <v>6.26175379</v>
      </c>
      <c r="G62" s="18" t="n">
        <v>467.48409286</v>
      </c>
      <c r="H62" s="20" t="n">
        <v>3.11087756</v>
      </c>
      <c r="I62" s="18" t="n">
        <v>512.05639063</v>
      </c>
      <c r="J62" s="20" t="n">
        <v>2.07068326</v>
      </c>
      <c r="K62" s="18" t="n">
        <v>556.38327429</v>
      </c>
      <c r="L62" s="20" t="n">
        <v>1.5111184</v>
      </c>
      <c r="M62" s="18" t="n">
        <v>575.63485641</v>
      </c>
      <c r="N62" s="20" t="n">
        <v>12.66865213</v>
      </c>
      <c r="O62" s="18" t="s">
        <v>481</v>
      </c>
      <c r="P62" s="20" t="s">
        <v>481</v>
      </c>
      <c r="Q62" s="18" t="s">
        <v>481</v>
      </c>
      <c r="R62" s="20" t="s">
        <v>481</v>
      </c>
      <c r="S62" s="18" t="s">
        <v>481</v>
      </c>
      <c r="T62" s="20" t="s">
        <v>481</v>
      </c>
      <c r="U62" s="18" t="s">
        <v>481</v>
      </c>
      <c r="V62" s="20" t="s">
        <v>481</v>
      </c>
      <c r="W62" s="18" t="s">
        <v>481</v>
      </c>
      <c r="X62" s="20" t="s">
        <v>481</v>
      </c>
      <c r="Y62" s="21" t="s">
        <v>482</v>
      </c>
      <c r="Z62" s="22" t="s">
        <v>482</v>
      </c>
    </row>
    <row r="63" spans="1:26">
      <c r="A63" s="15" t="s">
        <v>538</v>
      </c>
      <c r="B63" s="17" t="n">
        <v>5324</v>
      </c>
      <c r="C63" s="18">
        <f>(0.0/B63*100)</f>
        <v/>
      </c>
      <c r="D63" s="19" t="n">
        <v>5324</v>
      </c>
      <c r="E63" s="18" t="n">
        <v>256.9535</v>
      </c>
      <c r="F63" s="20" t="n">
        <v>58.43461919</v>
      </c>
      <c r="G63" s="18" t="n">
        <v>291.6541</v>
      </c>
      <c r="H63" s="20" t="n">
        <v>31.46493698</v>
      </c>
      <c r="I63" s="18" t="n">
        <v>381.34089465</v>
      </c>
      <c r="J63" s="20" t="n">
        <v>1.38096321</v>
      </c>
      <c r="K63" s="18" t="n">
        <v>389.84893458</v>
      </c>
      <c r="L63" s="20" t="n">
        <v>2.62656587</v>
      </c>
      <c r="M63" s="18" t="s">
        <v>481</v>
      </c>
      <c r="N63" s="20" t="s">
        <v>481</v>
      </c>
      <c r="O63" s="18" t="s">
        <v>481</v>
      </c>
      <c r="P63" s="20" t="s">
        <v>481</v>
      </c>
      <c r="Q63" s="18" t="s">
        <v>481</v>
      </c>
      <c r="R63" s="20" t="s">
        <v>481</v>
      </c>
      <c r="S63" s="18" t="s">
        <v>481</v>
      </c>
      <c r="T63" s="20" t="s">
        <v>481</v>
      </c>
      <c r="U63" s="18" t="s">
        <v>481</v>
      </c>
      <c r="V63" s="20" t="s">
        <v>481</v>
      </c>
      <c r="W63" s="18" t="s">
        <v>481</v>
      </c>
      <c r="X63" s="20" t="s">
        <v>481</v>
      </c>
      <c r="Y63" s="21" t="s">
        <v>482</v>
      </c>
      <c r="Z63" s="22" t="s">
        <v>482</v>
      </c>
    </row>
    <row r="64" spans="1:26">
      <c r="A64" s="15" t="s">
        <v>539</v>
      </c>
      <c r="B64" s="17" t="n">
        <v>3634</v>
      </c>
      <c r="C64" s="18">
        <f>(0.0/B64*100)</f>
        <v/>
      </c>
      <c r="D64" s="19" t="n">
        <v>3634</v>
      </c>
      <c r="E64" s="18" t="s">
        <v>481</v>
      </c>
      <c r="F64" s="20" t="s">
        <v>481</v>
      </c>
      <c r="G64" s="18" t="s">
        <v>481</v>
      </c>
      <c r="H64" s="20" t="s">
        <v>481</v>
      </c>
      <c r="I64" s="18" t="n">
        <v>366.41300263</v>
      </c>
      <c r="J64" s="20" t="n">
        <v>35.45463713</v>
      </c>
      <c r="K64" s="18" t="n">
        <v>419.24164888</v>
      </c>
      <c r="L64" s="20" t="n">
        <v>7.25035963</v>
      </c>
      <c r="M64" s="18" t="n">
        <v>468.01035488</v>
      </c>
      <c r="N64" s="20" t="n">
        <v>1.65407856</v>
      </c>
      <c r="O64" s="18" t="n">
        <v>549.57708934</v>
      </c>
      <c r="P64" s="20" t="n">
        <v>31.53754776</v>
      </c>
      <c r="Q64" s="18" t="s">
        <v>481</v>
      </c>
      <c r="R64" s="20" t="s">
        <v>481</v>
      </c>
      <c r="S64" s="18" t="s">
        <v>481</v>
      </c>
      <c r="T64" s="20" t="s">
        <v>481</v>
      </c>
      <c r="U64" s="18" t="s">
        <v>481</v>
      </c>
      <c r="V64" s="20" t="s">
        <v>481</v>
      </c>
      <c r="W64" s="18" t="s">
        <v>481</v>
      </c>
      <c r="X64" s="20" t="s">
        <v>481</v>
      </c>
      <c r="Y64" s="21" t="s">
        <v>482</v>
      </c>
      <c r="Z64" s="22" t="s">
        <v>482</v>
      </c>
    </row>
    <row r="65" spans="1:26">
      <c r="A65" s="15" t="s">
        <v>540</v>
      </c>
      <c r="B65" s="17" t="n">
        <v>5325</v>
      </c>
      <c r="C65" s="18">
        <f>(0.0/B65*100)</f>
        <v/>
      </c>
      <c r="D65" s="19" t="n">
        <v>5325</v>
      </c>
      <c r="E65" s="18" t="n">
        <v>355.46747844</v>
      </c>
      <c r="F65" s="20" t="n">
        <v>29.49160969</v>
      </c>
      <c r="G65" s="18" t="n">
        <v>399.4465191</v>
      </c>
      <c r="H65" s="20" t="n">
        <v>4.89104544</v>
      </c>
      <c r="I65" s="18" t="n">
        <v>428.47133861</v>
      </c>
      <c r="J65" s="20" t="n">
        <v>1.95928572</v>
      </c>
      <c r="K65" s="18" t="n">
        <v>453.80506674</v>
      </c>
      <c r="L65" s="20" t="n">
        <v>8.035141230000001</v>
      </c>
      <c r="M65" s="18" t="n">
        <v>429.75599489</v>
      </c>
      <c r="N65" s="20" t="n">
        <v>60.82527863</v>
      </c>
      <c r="O65" s="18" t="s">
        <v>481</v>
      </c>
      <c r="P65" s="20" t="s">
        <v>481</v>
      </c>
      <c r="Q65" s="18" t="s">
        <v>481</v>
      </c>
      <c r="R65" s="20" t="s">
        <v>481</v>
      </c>
      <c r="S65" s="18" t="s">
        <v>481</v>
      </c>
      <c r="T65" s="20" t="s">
        <v>481</v>
      </c>
      <c r="U65" s="18" t="s">
        <v>481</v>
      </c>
      <c r="V65" s="20" t="s">
        <v>481</v>
      </c>
      <c r="W65" s="18" t="s">
        <v>481</v>
      </c>
      <c r="X65" s="20" t="s">
        <v>481</v>
      </c>
      <c r="Y65" s="21" t="s">
        <v>482</v>
      </c>
      <c r="Z65" s="22" t="s">
        <v>482</v>
      </c>
    </row>
    <row r="66" spans="1:26">
      <c r="A66" s="15" t="s">
        <v>541</v>
      </c>
      <c r="B66" s="17" t="n">
        <v>5665</v>
      </c>
      <c r="C66" s="18">
        <f>(0.0/B66*100)</f>
        <v/>
      </c>
      <c r="D66" s="19" t="n">
        <v>5665</v>
      </c>
      <c r="E66" s="18" t="s">
        <v>481</v>
      </c>
      <c r="F66" s="20" t="s">
        <v>481</v>
      </c>
      <c r="G66" s="18" t="s">
        <v>481</v>
      </c>
      <c r="H66" s="20" t="s">
        <v>481</v>
      </c>
      <c r="I66" s="18" t="n">
        <v>410.55634263</v>
      </c>
      <c r="J66" s="20" t="n">
        <v>1.11405328</v>
      </c>
      <c r="K66" s="18" t="n">
        <v>415.21318984</v>
      </c>
      <c r="L66" s="20" t="n">
        <v>2.44598762</v>
      </c>
      <c r="M66" s="18" t="s">
        <v>481</v>
      </c>
      <c r="N66" s="20" t="s">
        <v>481</v>
      </c>
      <c r="O66" s="18" t="s">
        <v>481</v>
      </c>
      <c r="P66" s="20" t="s">
        <v>481</v>
      </c>
      <c r="Q66" s="18" t="s">
        <v>481</v>
      </c>
      <c r="R66" s="20" t="s">
        <v>481</v>
      </c>
      <c r="S66" s="18" t="s">
        <v>481</v>
      </c>
      <c r="T66" s="20" t="s">
        <v>481</v>
      </c>
      <c r="U66" s="18" t="s">
        <v>481</v>
      </c>
      <c r="V66" s="20" t="s">
        <v>481</v>
      </c>
      <c r="W66" s="18" t="s">
        <v>481</v>
      </c>
      <c r="X66" s="20" t="s">
        <v>481</v>
      </c>
      <c r="Y66" s="21" t="s">
        <v>482</v>
      </c>
      <c r="Z66" s="22" t="s">
        <v>482</v>
      </c>
    </row>
    <row r="67" spans="1:26">
      <c r="A67" s="15" t="s">
        <v>542</v>
      </c>
      <c r="B67" s="17" t="n">
        <v>6971</v>
      </c>
      <c r="C67" s="18">
        <f>(0.0/B67*100)</f>
        <v/>
      </c>
      <c r="D67" s="19" t="n">
        <v>6971</v>
      </c>
      <c r="E67" s="18" t="n">
        <v>318.06302672</v>
      </c>
      <c r="F67" s="20" t="n">
        <v>5.94082896</v>
      </c>
      <c r="G67" s="18" t="n">
        <v>325.09554304</v>
      </c>
      <c r="H67" s="20" t="n">
        <v>3.85263615</v>
      </c>
      <c r="I67" s="18" t="n">
        <v>355.03483047</v>
      </c>
      <c r="J67" s="20" t="n">
        <v>2.40803354</v>
      </c>
      <c r="K67" s="18" t="n">
        <v>406.97125514</v>
      </c>
      <c r="L67" s="20" t="n">
        <v>2.68334781</v>
      </c>
      <c r="M67" s="18" t="n">
        <v>429.29579307</v>
      </c>
      <c r="N67" s="20" t="n">
        <v>2.70013795</v>
      </c>
      <c r="O67" s="18" t="s">
        <v>481</v>
      </c>
      <c r="P67" s="20" t="s">
        <v>481</v>
      </c>
      <c r="Q67" s="18" t="s">
        <v>481</v>
      </c>
      <c r="R67" s="20" t="s">
        <v>481</v>
      </c>
      <c r="S67" s="18" t="s">
        <v>481</v>
      </c>
      <c r="T67" s="20" t="s">
        <v>481</v>
      </c>
      <c r="U67" s="18" t="s">
        <v>481</v>
      </c>
      <c r="V67" s="20" t="s">
        <v>481</v>
      </c>
      <c r="W67" s="18" t="s">
        <v>481</v>
      </c>
      <c r="X67" s="20" t="s">
        <v>481</v>
      </c>
      <c r="Y67" s="21" t="s">
        <v>482</v>
      </c>
      <c r="Z67" s="22" t="s">
        <v>482</v>
      </c>
    </row>
    <row r="68" spans="1:26">
      <c r="A68" s="15" t="s">
        <v>543</v>
      </c>
      <c r="B68" s="17" t="n">
        <v>12083</v>
      </c>
      <c r="C68" s="18">
        <f>(0.0/B68*100)</f>
        <v/>
      </c>
      <c r="D68" s="19" t="n">
        <v>12083</v>
      </c>
      <c r="E68" s="18" t="n">
        <v>300.51332027</v>
      </c>
      <c r="F68" s="20" t="n">
        <v>6.94561923</v>
      </c>
      <c r="G68" s="18" t="n">
        <v>325.87845948</v>
      </c>
      <c r="H68" s="20" t="n">
        <v>3.68242267</v>
      </c>
      <c r="I68" s="18" t="n">
        <v>383.58342174</v>
      </c>
      <c r="J68" s="20" t="n">
        <v>2.1405545</v>
      </c>
      <c r="K68" s="18" t="n">
        <v>419.38990728</v>
      </c>
      <c r="L68" s="20" t="n">
        <v>1.18340872</v>
      </c>
      <c r="M68" s="18" t="n">
        <v>463.42609146</v>
      </c>
      <c r="N68" s="20" t="n">
        <v>2.05734146</v>
      </c>
      <c r="O68" s="18" t="n">
        <v>499.59554989</v>
      </c>
      <c r="P68" s="20" t="n">
        <v>12.16099872</v>
      </c>
      <c r="Q68" s="18" t="s">
        <v>481</v>
      </c>
      <c r="R68" s="20" t="s">
        <v>481</v>
      </c>
      <c r="S68" s="18" t="s">
        <v>481</v>
      </c>
      <c r="T68" s="20" t="s">
        <v>481</v>
      </c>
      <c r="U68" s="18" t="s">
        <v>481</v>
      </c>
      <c r="V68" s="20" t="s">
        <v>481</v>
      </c>
      <c r="W68" s="18" t="s">
        <v>481</v>
      </c>
      <c r="X68" s="20" t="s">
        <v>481</v>
      </c>
      <c r="Y68" s="21" t="s">
        <v>482</v>
      </c>
      <c r="Z68" s="22" t="s">
        <v>482</v>
      </c>
    </row>
    <row r="69" spans="1:26">
      <c r="A69" s="15" t="s">
        <v>544</v>
      </c>
      <c r="B69" s="17" t="n">
        <v>4876</v>
      </c>
      <c r="C69" s="18">
        <f>(0.0/B69*100)</f>
        <v/>
      </c>
      <c r="D69" s="19" t="n">
        <v>4876</v>
      </c>
      <c r="E69" s="18" t="n">
        <v>407.06020194</v>
      </c>
      <c r="F69" s="20" t="n">
        <v>14.5832119</v>
      </c>
      <c r="G69" s="18" t="n">
        <v>410.14113117</v>
      </c>
      <c r="H69" s="20" t="n">
        <v>8.68767925</v>
      </c>
      <c r="I69" s="18" t="n">
        <v>437.1516751</v>
      </c>
      <c r="J69" s="20" t="n">
        <v>3.47202909</v>
      </c>
      <c r="K69" s="18" t="n">
        <v>440.97759581</v>
      </c>
      <c r="L69" s="20" t="n">
        <v>4.78543543</v>
      </c>
      <c r="M69" s="18" t="s">
        <v>481</v>
      </c>
      <c r="N69" s="20" t="s">
        <v>481</v>
      </c>
      <c r="O69" s="18" t="s">
        <v>481</v>
      </c>
      <c r="P69" s="20" t="s">
        <v>481</v>
      </c>
      <c r="Q69" s="18" t="s">
        <v>481</v>
      </c>
      <c r="R69" s="20" t="s">
        <v>481</v>
      </c>
      <c r="S69" s="18" t="s">
        <v>481</v>
      </c>
      <c r="T69" s="20" t="s">
        <v>481</v>
      </c>
      <c r="U69" s="18" t="s">
        <v>481</v>
      </c>
      <c r="V69" s="20" t="s">
        <v>481</v>
      </c>
      <c r="W69" s="18" t="s">
        <v>481</v>
      </c>
      <c r="X69" s="20" t="s">
        <v>481</v>
      </c>
      <c r="Y69" s="21" t="s">
        <v>482</v>
      </c>
      <c r="Z69" s="22" t="s">
        <v>482</v>
      </c>
    </row>
    <row r="70" spans="1:26">
      <c r="A70" s="15" t="s">
        <v>545</v>
      </c>
      <c r="B70" s="17" t="n">
        <v>6036</v>
      </c>
      <c r="C70" s="18">
        <f>(0.0/B70*100)</f>
        <v/>
      </c>
      <c r="D70" s="19" t="n">
        <v>6036</v>
      </c>
      <c r="E70" s="18" t="n">
        <v>468.90793309</v>
      </c>
      <c r="F70" s="20" t="n">
        <v>30.12222515</v>
      </c>
      <c r="G70" s="18" t="n">
        <v>465.02125707</v>
      </c>
      <c r="H70" s="20" t="n">
        <v>6.23687557</v>
      </c>
      <c r="I70" s="18" t="n">
        <v>486.44413452</v>
      </c>
      <c r="J70" s="20" t="n">
        <v>3.09564277</v>
      </c>
      <c r="K70" s="18" t="n">
        <v>498.93839061</v>
      </c>
      <c r="L70" s="20" t="n">
        <v>6.95045856</v>
      </c>
      <c r="M70" s="18" t="n">
        <v>417.24683476</v>
      </c>
      <c r="N70" s="20" t="n">
        <v>24.15912788</v>
      </c>
      <c r="O70" s="18" t="s">
        <v>481</v>
      </c>
      <c r="P70" s="20" t="s">
        <v>481</v>
      </c>
      <c r="Q70" s="18" t="s">
        <v>481</v>
      </c>
      <c r="R70" s="20" t="s">
        <v>481</v>
      </c>
      <c r="S70" s="18" t="s">
        <v>481</v>
      </c>
      <c r="T70" s="20" t="s">
        <v>481</v>
      </c>
      <c r="U70" s="18" t="s">
        <v>481</v>
      </c>
      <c r="V70" s="20" t="s">
        <v>481</v>
      </c>
      <c r="W70" s="18" t="s">
        <v>481</v>
      </c>
      <c r="X70" s="20" t="s">
        <v>481</v>
      </c>
      <c r="Y70" s="21" t="s">
        <v>482</v>
      </c>
      <c r="Z70" s="22" t="s">
        <v>482</v>
      </c>
    </row>
    <row r="71" spans="1:26">
      <c r="A71" s="15" t="s">
        <v>546</v>
      </c>
      <c r="B71" s="17" t="n">
        <v>6115</v>
      </c>
      <c r="C71" s="18">
        <f>(0.0/B71*100)</f>
        <v/>
      </c>
      <c r="D71" s="19" t="n">
        <v>6115</v>
      </c>
      <c r="E71" s="18" t="n">
        <v>322.56037585</v>
      </c>
      <c r="F71" s="20" t="n">
        <v>39.18105918</v>
      </c>
      <c r="G71" s="18" t="n">
        <v>466.52106019</v>
      </c>
      <c r="H71" s="20" t="n">
        <v>16.29326518</v>
      </c>
      <c r="I71" s="18" t="n">
        <v>509.61374439</v>
      </c>
      <c r="J71" s="20" t="n">
        <v>5.51421158</v>
      </c>
      <c r="K71" s="18" t="n">
        <v>561.52404289</v>
      </c>
      <c r="L71" s="20" t="n">
        <v>1.30718226</v>
      </c>
      <c r="M71" s="18" t="n">
        <v>586.42648619</v>
      </c>
      <c r="N71" s="20" t="n">
        <v>36.30522692</v>
      </c>
      <c r="O71" s="18" t="n">
        <v>616.30934762</v>
      </c>
      <c r="P71" s="20" t="n">
        <v>37.77204443</v>
      </c>
      <c r="Q71" s="18" t="s">
        <v>481</v>
      </c>
      <c r="R71" s="20" t="s">
        <v>481</v>
      </c>
      <c r="S71" s="18" t="s">
        <v>481</v>
      </c>
      <c r="T71" s="20" t="s">
        <v>481</v>
      </c>
      <c r="U71" s="18" t="s">
        <v>481</v>
      </c>
      <c r="V71" s="20" t="s">
        <v>481</v>
      </c>
      <c r="W71" s="18" t="s">
        <v>481</v>
      </c>
      <c r="X71" s="20" t="s">
        <v>481</v>
      </c>
      <c r="Y71" s="21" t="s">
        <v>482</v>
      </c>
      <c r="Z71" s="22" t="s">
        <v>482</v>
      </c>
    </row>
    <row r="72" spans="1:26">
      <c r="A72" s="15" t="s">
        <v>547</v>
      </c>
      <c r="B72" s="17" t="n">
        <v>7708</v>
      </c>
      <c r="C72" s="18">
        <f>(0.0/B72*100)</f>
        <v/>
      </c>
      <c r="D72" s="19" t="n">
        <v>7708</v>
      </c>
      <c r="E72" s="18" t="s">
        <v>481</v>
      </c>
      <c r="F72" s="20" t="s">
        <v>481</v>
      </c>
      <c r="G72" s="18" t="s">
        <v>481</v>
      </c>
      <c r="H72" s="20" t="s">
        <v>481</v>
      </c>
      <c r="I72" s="18" t="n">
        <v>530.71161565</v>
      </c>
      <c r="J72" s="20" t="n">
        <v>2.62111117</v>
      </c>
      <c r="K72" s="18" t="n">
        <v>533.24373521</v>
      </c>
      <c r="L72" s="20" t="n">
        <v>3.82495632</v>
      </c>
      <c r="M72" s="18" t="s">
        <v>481</v>
      </c>
      <c r="N72" s="20" t="s">
        <v>481</v>
      </c>
      <c r="O72" s="18" t="s">
        <v>481</v>
      </c>
      <c r="P72" s="20" t="s">
        <v>481</v>
      </c>
      <c r="Q72" s="18" t="s">
        <v>481</v>
      </c>
      <c r="R72" s="20" t="s">
        <v>481</v>
      </c>
      <c r="S72" s="18" t="s">
        <v>481</v>
      </c>
      <c r="T72" s="20" t="s">
        <v>481</v>
      </c>
      <c r="U72" s="18" t="s">
        <v>481</v>
      </c>
      <c r="V72" s="20" t="s">
        <v>481</v>
      </c>
      <c r="W72" s="18" t="s">
        <v>481</v>
      </c>
      <c r="X72" s="20" t="s">
        <v>481</v>
      </c>
      <c r="Y72" s="21" t="s">
        <v>482</v>
      </c>
      <c r="Z72" s="22" t="s">
        <v>482</v>
      </c>
    </row>
    <row r="73" spans="1:26">
      <c r="A73" s="15" t="s">
        <v>548</v>
      </c>
      <c r="B73" s="17" t="n">
        <v>8249</v>
      </c>
      <c r="C73" s="18">
        <f>(0.0/B73*100)</f>
        <v/>
      </c>
      <c r="D73" s="19" t="n">
        <v>8249</v>
      </c>
      <c r="E73" s="18" t="n">
        <v>340.49131607</v>
      </c>
      <c r="F73" s="20" t="n">
        <v>14.79248081</v>
      </c>
      <c r="G73" s="18" t="n">
        <v>374.86780745</v>
      </c>
      <c r="H73" s="20" t="n">
        <v>15.04425724</v>
      </c>
      <c r="I73" s="18" t="n">
        <v>404.88442911</v>
      </c>
      <c r="J73" s="20" t="n">
        <v>3.44967</v>
      </c>
      <c r="K73" s="18" t="n">
        <v>426.21489988</v>
      </c>
      <c r="L73" s="20" t="n">
        <v>3.21592126</v>
      </c>
      <c r="M73" s="18" t="n">
        <v>455.74478802</v>
      </c>
      <c r="N73" s="20" t="n">
        <v>9.16215957</v>
      </c>
      <c r="O73" s="18" t="s">
        <v>481</v>
      </c>
      <c r="P73" s="20" t="s">
        <v>481</v>
      </c>
      <c r="Q73" s="18" t="s">
        <v>481</v>
      </c>
      <c r="R73" s="20" t="s">
        <v>481</v>
      </c>
      <c r="S73" s="18" t="s">
        <v>481</v>
      </c>
      <c r="T73" s="20" t="s">
        <v>481</v>
      </c>
      <c r="U73" s="18" t="s">
        <v>481</v>
      </c>
      <c r="V73" s="20" t="s">
        <v>481</v>
      </c>
      <c r="W73" s="18" t="s">
        <v>481</v>
      </c>
      <c r="X73" s="20" t="s">
        <v>481</v>
      </c>
      <c r="Y73" s="21" t="s">
        <v>482</v>
      </c>
      <c r="Z73" s="22" t="s">
        <v>482</v>
      </c>
    </row>
    <row r="74" spans="1:26">
      <c r="A74" s="15" t="s">
        <v>549</v>
      </c>
      <c r="B74" s="17" t="n">
        <v>4692</v>
      </c>
      <c r="C74" s="18">
        <f>(0.0/B74*100)</f>
        <v/>
      </c>
      <c r="D74" s="19" t="n">
        <v>4692</v>
      </c>
      <c r="E74" s="18" t="n">
        <v>340.50164651</v>
      </c>
      <c r="F74" s="20" t="n">
        <v>6.75169608</v>
      </c>
      <c r="G74" s="18" t="n">
        <v>340.46799365</v>
      </c>
      <c r="H74" s="20" t="n">
        <v>3.70390823</v>
      </c>
      <c r="I74" s="18" t="n">
        <v>383.94719557</v>
      </c>
      <c r="J74" s="20" t="n">
        <v>2.36713675</v>
      </c>
      <c r="K74" s="18" t="n">
        <v>463.69054292</v>
      </c>
      <c r="L74" s="20" t="n">
        <v>1.83013959</v>
      </c>
      <c r="M74" s="18" t="n">
        <v>460.85298815</v>
      </c>
      <c r="N74" s="20" t="n">
        <v>9.19066437</v>
      </c>
      <c r="O74" s="18" t="s">
        <v>481</v>
      </c>
      <c r="P74" s="20" t="s">
        <v>481</v>
      </c>
      <c r="Q74" s="18" t="s">
        <v>481</v>
      </c>
      <c r="R74" s="20" t="s">
        <v>481</v>
      </c>
      <c r="S74" s="18" t="s">
        <v>481</v>
      </c>
      <c r="T74" s="20" t="s">
        <v>481</v>
      </c>
      <c r="U74" s="18" t="s">
        <v>481</v>
      </c>
      <c r="V74" s="20" t="s">
        <v>481</v>
      </c>
      <c r="W74" s="18" t="s">
        <v>481</v>
      </c>
      <c r="X74" s="20" t="s">
        <v>481</v>
      </c>
      <c r="Y74" s="21" t="s">
        <v>482</v>
      </c>
      <c r="Z74" s="22" t="s">
        <v>482</v>
      </c>
    </row>
    <row r="75" spans="1:26">
      <c r="A75" s="15" t="s">
        <v>550</v>
      </c>
      <c r="B75" s="17" t="n">
        <v>5375</v>
      </c>
      <c r="C75" s="18">
        <f>(0.0/B75*100)</f>
        <v/>
      </c>
      <c r="D75" s="19" t="n">
        <v>5375</v>
      </c>
      <c r="E75" s="18" t="n">
        <v>314.72204772</v>
      </c>
      <c r="F75" s="20" t="n">
        <v>3.6688843</v>
      </c>
      <c r="G75" s="18" t="n">
        <v>332.66863569</v>
      </c>
      <c r="H75" s="20" t="n">
        <v>2.84136107</v>
      </c>
      <c r="I75" s="18" t="n">
        <v>351.22872943</v>
      </c>
      <c r="J75" s="20" t="n">
        <v>2.6687126</v>
      </c>
      <c r="K75" s="18" t="n">
        <v>408.25466319</v>
      </c>
      <c r="L75" s="20" t="n">
        <v>2.17687626</v>
      </c>
      <c r="M75" s="18" t="n">
        <v>438.08296997</v>
      </c>
      <c r="N75" s="20" t="n">
        <v>6.31574844</v>
      </c>
      <c r="O75" s="18" t="s">
        <v>481</v>
      </c>
      <c r="P75" s="20" t="s">
        <v>481</v>
      </c>
      <c r="Q75" s="18" t="s">
        <v>481</v>
      </c>
      <c r="R75" s="20" t="s">
        <v>481</v>
      </c>
      <c r="S75" s="18" t="s">
        <v>481</v>
      </c>
      <c r="T75" s="20" t="s">
        <v>481</v>
      </c>
      <c r="U75" s="18" t="s">
        <v>481</v>
      </c>
      <c r="V75" s="20" t="s">
        <v>481</v>
      </c>
      <c r="W75" s="18" t="s">
        <v>481</v>
      </c>
      <c r="X75" s="20" t="s">
        <v>481</v>
      </c>
      <c r="Y75" s="21" t="s">
        <v>482</v>
      </c>
      <c r="Z75" s="22" t="s">
        <v>482</v>
      </c>
    </row>
    <row r="76" spans="1:26">
      <c r="A76" s="15" t="s">
        <v>551</v>
      </c>
      <c r="B76" s="17" t="n">
        <v>14167</v>
      </c>
      <c r="C76" s="18">
        <f>(0.0/B76*100)</f>
        <v/>
      </c>
      <c r="D76" s="19" t="n">
        <v>14167</v>
      </c>
      <c r="E76" s="18" t="n">
        <v>320.92200238</v>
      </c>
      <c r="F76" s="20" t="n">
        <v>9.02274791</v>
      </c>
      <c r="G76" s="18" t="n">
        <v>346.27363592</v>
      </c>
      <c r="H76" s="20" t="n">
        <v>9.280221839999999</v>
      </c>
      <c r="I76" s="18" t="n">
        <v>397.76192482</v>
      </c>
      <c r="J76" s="20" t="n">
        <v>6.25791463</v>
      </c>
      <c r="K76" s="18" t="n">
        <v>431.01477977</v>
      </c>
      <c r="L76" s="20" t="n">
        <v>2.80390583</v>
      </c>
      <c r="M76" s="18" t="n">
        <v>464.67157675</v>
      </c>
      <c r="N76" s="20" t="n">
        <v>2.87901229</v>
      </c>
      <c r="O76" s="18" t="n">
        <v>530.5790303</v>
      </c>
      <c r="P76" s="20" t="n">
        <v>11.67503474</v>
      </c>
      <c r="Q76" s="18" t="s">
        <v>481</v>
      </c>
      <c r="R76" s="20" t="s">
        <v>481</v>
      </c>
      <c r="S76" s="18" t="s">
        <v>481</v>
      </c>
      <c r="T76" s="20" t="s">
        <v>481</v>
      </c>
      <c r="U76" s="18" t="s">
        <v>481</v>
      </c>
      <c r="V76" s="20" t="s">
        <v>481</v>
      </c>
      <c r="W76" s="18" t="s">
        <v>481</v>
      </c>
      <c r="X76" s="20" t="s">
        <v>481</v>
      </c>
      <c r="Y76" s="21" t="s">
        <v>482</v>
      </c>
      <c r="Z76" s="22" t="s">
        <v>482</v>
      </c>
    </row>
    <row r="77" spans="1:26">
      <c r="A77" s="15" t="s">
        <v>552</v>
      </c>
      <c r="B77" s="17" t="n">
        <v>6062</v>
      </c>
      <c r="C77" s="18">
        <f>(0.0/B77*100)</f>
        <v/>
      </c>
      <c r="D77" s="19" t="n">
        <v>6062</v>
      </c>
      <c r="E77" s="18" t="n">
        <v>350.99004757</v>
      </c>
      <c r="F77" s="20" t="n">
        <v>4.68516517</v>
      </c>
      <c r="G77" s="18" t="n">
        <v>360.26870442</v>
      </c>
      <c r="H77" s="20" t="n">
        <v>3.77808786</v>
      </c>
      <c r="I77" s="18" t="n">
        <v>392.40681508</v>
      </c>
      <c r="J77" s="20" t="n">
        <v>2.39490558</v>
      </c>
      <c r="K77" s="18" t="n">
        <v>471.01840682</v>
      </c>
      <c r="L77" s="20" t="n">
        <v>2.38963292</v>
      </c>
      <c r="M77" s="18" t="n">
        <v>513.6723979</v>
      </c>
      <c r="N77" s="20" t="n">
        <v>10.29722146</v>
      </c>
      <c r="O77" s="18" t="s">
        <v>481</v>
      </c>
      <c r="P77" s="20" t="s">
        <v>481</v>
      </c>
      <c r="Q77" s="18" t="s">
        <v>481</v>
      </c>
      <c r="R77" s="20" t="s">
        <v>481</v>
      </c>
      <c r="S77" s="18" t="s">
        <v>481</v>
      </c>
      <c r="T77" s="20" t="s">
        <v>481</v>
      </c>
      <c r="U77" s="18" t="s">
        <v>481</v>
      </c>
      <c r="V77" s="20" t="s">
        <v>481</v>
      </c>
      <c r="W77" s="18" t="s">
        <v>481</v>
      </c>
      <c r="X77" s="20" t="s">
        <v>481</v>
      </c>
      <c r="Y77" s="21" t="s">
        <v>482</v>
      </c>
      <c r="Z77" s="22" t="s">
        <v>482</v>
      </c>
    </row>
    <row r="78" spans="1:26">
      <c r="A78" s="15" t="s">
        <v>553</v>
      </c>
      <c r="B78" s="17" t="n">
        <v>5826</v>
      </c>
      <c r="C78" s="18">
        <f>(0.0/B78*100)</f>
        <v/>
      </c>
      <c r="D78" s="19" t="n">
        <v>5826</v>
      </c>
      <c r="E78" s="18" t="n">
        <v>423.97959865</v>
      </c>
      <c r="F78" s="20" t="n">
        <v>20.37150302</v>
      </c>
      <c r="G78" s="18" t="n">
        <v>439.73929896</v>
      </c>
      <c r="H78" s="20" t="n">
        <v>10.09222454</v>
      </c>
      <c r="I78" s="18" t="n">
        <v>464.6822822</v>
      </c>
      <c r="J78" s="20" t="n">
        <v>5.89831883</v>
      </c>
      <c r="K78" s="18" t="n">
        <v>534.64210891</v>
      </c>
      <c r="L78" s="20" t="n">
        <v>4.20369751</v>
      </c>
      <c r="M78" s="18" t="n">
        <v>621.0906</v>
      </c>
      <c r="N78" s="20" t="n">
        <v>33.1389602</v>
      </c>
      <c r="O78" s="18" t="s">
        <v>481</v>
      </c>
      <c r="P78" s="20" t="s">
        <v>481</v>
      </c>
      <c r="Q78" s="18" t="s">
        <v>481</v>
      </c>
      <c r="R78" s="20" t="s">
        <v>481</v>
      </c>
      <c r="S78" s="18" t="n">
        <v>476.4553321</v>
      </c>
      <c r="T78" s="20" t="n">
        <v>12.71217193</v>
      </c>
      <c r="U78" s="18" t="s">
        <v>481</v>
      </c>
      <c r="V78" s="20" t="s">
        <v>481</v>
      </c>
      <c r="W78" s="18" t="s">
        <v>481</v>
      </c>
      <c r="X78" s="20" t="s">
        <v>481</v>
      </c>
      <c r="Y78" s="21" t="s">
        <v>482</v>
      </c>
      <c r="Z78" s="22" t="s">
        <v>482</v>
      </c>
    </row>
    <row customHeight="1" ht="25" r="79" spans="1:26">
      <c r="A79" s="15" t="s">
        <v>554</v>
      </c>
      <c r="B79" s="17" t="n">
        <v>1657</v>
      </c>
      <c r="C79" s="18">
        <f>(0.0/B79*100)</f>
        <v/>
      </c>
      <c r="D79" s="19" t="n">
        <v>1657</v>
      </c>
      <c r="E79" s="18" t="n">
        <v>370.04851275</v>
      </c>
      <c r="F79" s="20" t="n">
        <v>13.0140332</v>
      </c>
      <c r="G79" s="18" t="n">
        <v>418.49143666</v>
      </c>
      <c r="H79" s="20" t="n">
        <v>8.438030449999999</v>
      </c>
      <c r="I79" s="18" t="n">
        <v>490.50638311</v>
      </c>
      <c r="J79" s="20" t="n">
        <v>6.17944045</v>
      </c>
      <c r="K79" s="18" t="n">
        <v>516.90124162</v>
      </c>
      <c r="L79" s="20" t="n">
        <v>10.37480046</v>
      </c>
      <c r="M79" s="18" t="n">
        <v>550.5052048</v>
      </c>
      <c r="N79" s="20" t="n">
        <v>16.82146161</v>
      </c>
      <c r="O79" s="18" t="s">
        <v>481</v>
      </c>
      <c r="P79" s="20" t="s">
        <v>481</v>
      </c>
      <c r="Q79" s="18" t="s">
        <v>481</v>
      </c>
      <c r="R79" s="20" t="s">
        <v>481</v>
      </c>
      <c r="S79" s="18" t="s">
        <v>481</v>
      </c>
      <c r="T79" s="20" t="s">
        <v>481</v>
      </c>
      <c r="U79" s="18" t="s">
        <v>481</v>
      </c>
      <c r="V79" s="20" t="s">
        <v>481</v>
      </c>
      <c r="W79" s="18" t="s">
        <v>481</v>
      </c>
      <c r="X79" s="20" t="s">
        <v>481</v>
      </c>
      <c r="Y79" s="21" t="s">
        <v>482</v>
      </c>
      <c r="Z79" s="22" t="s">
        <v>482</v>
      </c>
    </row>
    <row r="80" spans="1:26">
      <c r="A80" s="15" t="s">
        <v>555</v>
      </c>
      <c r="B80" s="17" t="n">
        <v>7841</v>
      </c>
      <c r="C80" s="18">
        <f>(0.0/B80*100)</f>
        <v/>
      </c>
      <c r="D80" s="19" t="n">
        <v>7841</v>
      </c>
      <c r="E80" s="18" t="n">
        <v>453.96018341</v>
      </c>
      <c r="F80" s="20" t="n">
        <v>29.63444627</v>
      </c>
      <c r="G80" s="18" t="n">
        <v>459.86087613</v>
      </c>
      <c r="H80" s="20" t="n">
        <v>8.48623044</v>
      </c>
      <c r="I80" s="18" t="n">
        <v>465.28603482</v>
      </c>
      <c r="J80" s="20" t="n">
        <v>4.13318328</v>
      </c>
      <c r="K80" s="18" t="n">
        <v>440.84870145</v>
      </c>
      <c r="L80" s="20" t="n">
        <v>4.374128</v>
      </c>
      <c r="M80" s="18" t="n">
        <v>499.37656449</v>
      </c>
      <c r="N80" s="20" t="n">
        <v>6.5601626</v>
      </c>
      <c r="O80" s="18" t="s">
        <v>481</v>
      </c>
      <c r="P80" s="20" t="s">
        <v>481</v>
      </c>
      <c r="Q80" s="18" t="s">
        <v>481</v>
      </c>
      <c r="R80" s="20" t="s">
        <v>481</v>
      </c>
      <c r="S80" s="18" t="s">
        <v>481</v>
      </c>
      <c r="T80" s="20" t="s">
        <v>481</v>
      </c>
      <c r="U80" s="18" t="s">
        <v>481</v>
      </c>
      <c r="V80" s="20" t="s">
        <v>481</v>
      </c>
      <c r="W80" s="18" t="s">
        <v>481</v>
      </c>
      <c r="X80" s="20" t="s">
        <v>481</v>
      </c>
      <c r="Y80" s="21" t="s">
        <v>482</v>
      </c>
      <c r="Z80" s="22" t="s">
        <v>482</v>
      </c>
    </row>
    <row r="81" spans="1:26">
      <c r="A81" s="23" t="s">
        <v>556</v>
      </c>
      <c r="B81" s="17" t="n">
        <v>8861</v>
      </c>
      <c r="C81" s="18">
        <f>(0.0/B81*100)</f>
        <v/>
      </c>
      <c r="D81" s="19" t="n">
        <v>8861</v>
      </c>
      <c r="E81" s="18" t="s">
        <v>481</v>
      </c>
      <c r="F81" s="20" t="s">
        <v>481</v>
      </c>
      <c r="G81" s="18" t="s">
        <v>481</v>
      </c>
      <c r="H81" s="20" t="s">
        <v>481</v>
      </c>
      <c r="I81" s="18" t="n">
        <v>349.63640568</v>
      </c>
      <c r="J81" s="20" t="n">
        <v>5.86239198</v>
      </c>
      <c r="K81" s="18" t="n">
        <v>445.62458534</v>
      </c>
      <c r="L81" s="20" t="n">
        <v>2.95244178</v>
      </c>
      <c r="M81" s="18" t="n">
        <v>550.20725338</v>
      </c>
      <c r="N81" s="20" t="n">
        <v>20.42526152</v>
      </c>
      <c r="O81" s="18" t="s">
        <v>481</v>
      </c>
      <c r="P81" s="20" t="s">
        <v>481</v>
      </c>
      <c r="Q81" s="18" t="s">
        <v>481</v>
      </c>
      <c r="R81" s="20" t="s">
        <v>481</v>
      </c>
      <c r="S81" s="18" t="s">
        <v>481</v>
      </c>
      <c r="T81" s="20" t="s">
        <v>481</v>
      </c>
      <c r="U81" s="18" t="s">
        <v>481</v>
      </c>
      <c r="V81" s="20" t="s">
        <v>481</v>
      </c>
      <c r="W81" s="18" t="s">
        <v>481</v>
      </c>
      <c r="X81" s="20" t="s">
        <v>481</v>
      </c>
      <c r="Y81" s="21" t="s">
        <v>482</v>
      </c>
      <c r="Z81" s="22" t="s">
        <v>482</v>
      </c>
    </row>
    <row r="82" spans="1:26">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row>
    <row r="83" spans="1:26">
      <c r="A83" s="3" t="s">
        <v>558</v>
      </c>
    </row>
    <row r="84" spans="1:26">
      <c r="A84" s="25" t="s">
        <v>559</v>
      </c>
    </row>
    <row r="85" spans="1:26">
      <c r="A85" s="25" t="s">
        <v>560</v>
      </c>
    </row>
    <row customHeight="1" ht="30" r="86" spans="1:26">
      <c r="A86" s="25" t="s">
        <v>561</v>
      </c>
    </row>
    <row customHeight="1" ht="30" r="87" spans="1:26">
      <c r="A87" s="25" t="s">
        <v>557</v>
      </c>
    </row>
    <row customHeight="1" ht="30" r="88" spans="1:26">
      <c r="A88" s="25" t="s">
        <v>562</v>
      </c>
    </row>
    <row customHeight="1" ht="30" r="89" spans="1:26">
      <c r="A89" s="25" t="s">
        <v>563</v>
      </c>
    </row>
    <row customHeight="1" ht="30" r="90" spans="1:26">
      <c r="A90" s="25" t="s">
        <v>564</v>
      </c>
    </row>
    <row customHeight="1" ht="30" r="91" spans="1:26">
      <c r="A91" s="25" t="s">
        <v>565</v>
      </c>
    </row>
    <row customHeight="1" ht="30" r="92" spans="1:26">
      <c r="A92" s="25" t="s">
        <v>566</v>
      </c>
    </row>
    <row customHeight="1" ht="30" r="93" spans="1:26">
      <c r="A93" s="25" t="s">
        <v>567</v>
      </c>
    </row>
    <row customHeight="1" ht="30" r="94" spans="1:26">
      <c r="A94" s="25" t="s">
        <v>568</v>
      </c>
    </row>
    <row customHeight="1" ht="30" r="95" spans="1:26">
      <c r="A95" s="25" t="s">
        <v>569</v>
      </c>
    </row>
    <row customHeight="1" ht="30" r="96" spans="1:26">
      <c r="A96" s="25" t="s">
        <v>570</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AL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8">
      <c r="A1" s="4" t="s">
        <v>460</v>
      </c>
    </row>
    <row r="2" spans="1:38">
      <c r="A2" s="5" t="s">
        <v>571</v>
      </c>
    </row>
    <row customHeight="1" ht="30" r="4" spans="1:38">
      <c r="A4" s="6" t="n"/>
      <c r="B4" s="7" t="s">
        <v>462</v>
      </c>
      <c r="C4" s="7" t="s">
        <v>463</v>
      </c>
      <c r="D4" s="8" t="s">
        <v>462</v>
      </c>
      <c r="E4" s="9" t="s">
        <v>572</v>
      </c>
      <c r="F4" s="10" t="n"/>
      <c r="G4" s="9" t="s">
        <v>573</v>
      </c>
      <c r="H4" s="10" t="n"/>
      <c r="I4" s="9" t="s">
        <v>574</v>
      </c>
      <c r="J4" s="10" t="n"/>
      <c r="K4" s="9" t="s">
        <v>575</v>
      </c>
      <c r="L4" s="10" t="n"/>
      <c r="M4" s="9" t="s">
        <v>576</v>
      </c>
      <c r="N4" s="10" t="n"/>
      <c r="O4" s="9" t="s">
        <v>577</v>
      </c>
      <c r="P4" s="10" t="n"/>
      <c r="Q4" s="9" t="s">
        <v>578</v>
      </c>
      <c r="R4" s="10" t="n"/>
      <c r="S4" s="9" t="s">
        <v>579</v>
      </c>
      <c r="T4" s="10" t="n"/>
      <c r="U4" s="9" t="s">
        <v>580</v>
      </c>
      <c r="V4" s="10" t="n"/>
      <c r="W4" s="9" t="s">
        <v>581</v>
      </c>
      <c r="X4" s="10" t="n"/>
      <c r="Y4" s="9" t="s">
        <v>582</v>
      </c>
      <c r="Z4" s="10" t="n"/>
      <c r="AA4" s="9" t="s">
        <v>583</v>
      </c>
      <c r="AB4" s="10" t="n"/>
      <c r="AC4" s="9" t="s">
        <v>584</v>
      </c>
      <c r="AD4" s="10" t="n"/>
      <c r="AE4" s="9" t="s">
        <v>585</v>
      </c>
      <c r="AF4" s="10" t="n"/>
      <c r="AG4" s="9" t="s">
        <v>472</v>
      </c>
      <c r="AH4" s="10" t="n"/>
      <c r="AI4" s="9" t="s">
        <v>473</v>
      </c>
      <c r="AJ4" s="10" t="n"/>
      <c r="AK4" s="9" t="s">
        <v>586</v>
      </c>
      <c r="AL4" s="10" t="n"/>
    </row>
    <row r="5" spans="1:3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c r="AC5" s="12" t="s">
        <v>478</v>
      </c>
      <c r="AD5" s="11" t="s">
        <v>479</v>
      </c>
      <c r="AE5" s="12" t="s">
        <v>478</v>
      </c>
      <c r="AF5" s="11" t="s">
        <v>479</v>
      </c>
      <c r="AG5" s="12" t="s">
        <v>478</v>
      </c>
      <c r="AH5" s="11" t="s">
        <v>479</v>
      </c>
      <c r="AI5" s="12" t="s">
        <v>478</v>
      </c>
      <c r="AJ5" s="11" t="s">
        <v>479</v>
      </c>
      <c r="AK5" s="12" t="s">
        <v>478</v>
      </c>
      <c r="AL5" s="11" t="s">
        <v>479</v>
      </c>
    </row>
    <row r="6" spans="1:38">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5" t="n"/>
      <c r="AE6" s="14" t="n"/>
      <c r="AF6" s="15" t="n"/>
      <c r="AG6" s="14" t="n"/>
      <c r="AH6" s="15" t="n"/>
      <c r="AI6" s="14" t="n"/>
      <c r="AJ6" s="15" t="n"/>
      <c r="AK6" s="14" t="n"/>
      <c r="AL6" s="16" t="n"/>
    </row>
    <row r="7" spans="1:38">
      <c r="A7" s="15" t="s">
        <v>480</v>
      </c>
      <c r="B7" s="17" t="n">
        <v>14530</v>
      </c>
      <c r="C7" s="18">
        <f>(0.0/B7*100)</f>
        <v/>
      </c>
      <c r="D7" s="19" t="n">
        <v>14530</v>
      </c>
      <c r="E7" s="18" t="n">
        <v>504.9145876</v>
      </c>
      <c r="F7" s="20" t="n">
        <v>4.38966307</v>
      </c>
      <c r="G7" s="18" t="n">
        <v>505.62399285</v>
      </c>
      <c r="H7" s="20" t="n">
        <v>3.79469186</v>
      </c>
      <c r="I7" s="18" t="n">
        <v>504.70354209</v>
      </c>
      <c r="J7" s="20" t="n">
        <v>3.51428984</v>
      </c>
      <c r="K7" s="18" t="n">
        <v>502.29266203</v>
      </c>
      <c r="L7" s="20" t="n">
        <v>3.69811814</v>
      </c>
      <c r="M7" s="18" t="n">
        <v>514.33682422</v>
      </c>
      <c r="N7" s="20" t="n">
        <v>3.90283865</v>
      </c>
      <c r="O7" s="18" t="n">
        <v>517.67258111</v>
      </c>
      <c r="P7" s="20" t="n">
        <v>3.81693933</v>
      </c>
      <c r="Q7" s="18" t="n">
        <v>511.9015547</v>
      </c>
      <c r="R7" s="20" t="n">
        <v>4.10505642</v>
      </c>
      <c r="S7" s="18" t="n">
        <v>515.37758594</v>
      </c>
      <c r="T7" s="20" t="n">
        <v>4.05169683</v>
      </c>
      <c r="U7" s="18" t="n">
        <v>512.20122215</v>
      </c>
      <c r="V7" s="20" t="n">
        <v>3.73759689</v>
      </c>
      <c r="W7" s="18" t="n">
        <v>512.53660555</v>
      </c>
      <c r="X7" s="20" t="n">
        <v>4.1124488</v>
      </c>
      <c r="Y7" s="18" t="n">
        <v>512.0510202200001</v>
      </c>
      <c r="Z7" s="20" t="n">
        <v>3.44919324</v>
      </c>
      <c r="AA7" s="18" t="n">
        <v>505.77608519</v>
      </c>
      <c r="AB7" s="20" t="n">
        <v>3.79486285</v>
      </c>
      <c r="AC7" s="18" t="s">
        <v>481</v>
      </c>
      <c r="AD7" s="20" t="s">
        <v>481</v>
      </c>
      <c r="AE7" s="18" t="s">
        <v>481</v>
      </c>
      <c r="AF7" s="20" t="s">
        <v>481</v>
      </c>
      <c r="AG7" s="18" t="s">
        <v>481</v>
      </c>
      <c r="AH7" s="20" t="s">
        <v>481</v>
      </c>
      <c r="AI7" s="18" t="s">
        <v>481</v>
      </c>
      <c r="AJ7" s="20" t="s">
        <v>481</v>
      </c>
      <c r="AK7" s="18" t="s">
        <v>481</v>
      </c>
      <c r="AL7" s="20" t="s">
        <v>481</v>
      </c>
    </row>
    <row r="8" spans="1:38">
      <c r="A8" s="15" t="s">
        <v>483</v>
      </c>
      <c r="B8" s="17" t="n">
        <v>7007</v>
      </c>
      <c r="C8" s="18">
        <f>(0.0/B8*100)</f>
        <v/>
      </c>
      <c r="D8" s="19" t="n">
        <v>7007</v>
      </c>
      <c r="E8" s="18" t="n">
        <v>484.42502987</v>
      </c>
      <c r="F8" s="20" t="n">
        <v>5.48490986</v>
      </c>
      <c r="G8" s="18" t="n">
        <v>490.49200253</v>
      </c>
      <c r="H8" s="20" t="n">
        <v>5.28053806</v>
      </c>
      <c r="I8" s="18" t="n">
        <v>491.38583478</v>
      </c>
      <c r="J8" s="20" t="n">
        <v>4.84420837</v>
      </c>
      <c r="K8" s="18" t="n">
        <v>496.78628339</v>
      </c>
      <c r="L8" s="20" t="n">
        <v>5.03324053</v>
      </c>
      <c r="M8" s="18" t="n">
        <v>499.16005097</v>
      </c>
      <c r="N8" s="20" t="n">
        <v>4.66694158</v>
      </c>
      <c r="O8" s="18" t="n">
        <v>487.71260348</v>
      </c>
      <c r="P8" s="20" t="n">
        <v>5.61988947</v>
      </c>
      <c r="Q8" s="18" t="n">
        <v>483.50189661</v>
      </c>
      <c r="R8" s="20" t="n">
        <v>5.34340585</v>
      </c>
      <c r="S8" s="18" t="n">
        <v>506.27685378</v>
      </c>
      <c r="T8" s="20" t="n">
        <v>4.78951448</v>
      </c>
      <c r="U8" s="18" t="n">
        <v>499.36796191</v>
      </c>
      <c r="V8" s="20" t="n">
        <v>5.18074778</v>
      </c>
      <c r="W8" s="18" t="n">
        <v>493.33464099</v>
      </c>
      <c r="X8" s="20" t="n">
        <v>4.71382955</v>
      </c>
      <c r="Y8" s="18" t="n">
        <v>505.20023458</v>
      </c>
      <c r="Z8" s="20" t="n">
        <v>4.67606218</v>
      </c>
      <c r="AA8" s="18" t="n">
        <v>503.7456621</v>
      </c>
      <c r="AB8" s="20" t="n">
        <v>4.28168796</v>
      </c>
      <c r="AC8" s="18" t="s">
        <v>481</v>
      </c>
      <c r="AD8" s="20" t="s">
        <v>481</v>
      </c>
      <c r="AE8" s="18" t="s">
        <v>481</v>
      </c>
      <c r="AF8" s="20" t="s">
        <v>481</v>
      </c>
      <c r="AG8" s="18" t="s">
        <v>481</v>
      </c>
      <c r="AH8" s="20" t="s">
        <v>481</v>
      </c>
      <c r="AI8" s="18" t="s">
        <v>481</v>
      </c>
      <c r="AJ8" s="20" t="s">
        <v>481</v>
      </c>
      <c r="AK8" s="18" t="s">
        <v>481</v>
      </c>
      <c r="AL8" s="20" t="s">
        <v>481</v>
      </c>
    </row>
    <row r="9" spans="1:38">
      <c r="A9" s="15" t="s">
        <v>484</v>
      </c>
      <c r="B9" s="17" t="n">
        <v>9651</v>
      </c>
      <c r="C9" s="18">
        <f>(0.0/B9*100)</f>
        <v/>
      </c>
      <c r="D9" s="19" t="n">
        <v>9651</v>
      </c>
      <c r="E9" s="18" t="n">
        <v>508.3162077</v>
      </c>
      <c r="F9" s="20" t="n">
        <v>5.02800775</v>
      </c>
      <c r="G9" s="18" t="n">
        <v>508.40388856</v>
      </c>
      <c r="H9" s="20" t="n">
        <v>4.12347461</v>
      </c>
      <c r="I9" s="18" t="n">
        <v>510.52148987</v>
      </c>
      <c r="J9" s="20" t="n">
        <v>4.15404327</v>
      </c>
      <c r="K9" s="18" t="n">
        <v>509.51281777</v>
      </c>
      <c r="L9" s="20" t="n">
        <v>4.46405134</v>
      </c>
      <c r="M9" s="18" t="n">
        <v>505.97573982</v>
      </c>
      <c r="N9" s="20" t="n">
        <v>4.38169127</v>
      </c>
      <c r="O9" s="18" t="n">
        <v>501.83301307</v>
      </c>
      <c r="P9" s="20" t="n">
        <v>4.04454813</v>
      </c>
      <c r="Q9" s="18" t="n">
        <v>498.88353588</v>
      </c>
      <c r="R9" s="20" t="n">
        <v>4.15982927</v>
      </c>
      <c r="S9" s="18" t="n">
        <v>498.74749312</v>
      </c>
      <c r="T9" s="20" t="n">
        <v>5.13816169</v>
      </c>
      <c r="U9" s="18" t="n">
        <v>497.86704211</v>
      </c>
      <c r="V9" s="20" t="n">
        <v>3.95393435</v>
      </c>
      <c r="W9" s="18" t="n">
        <v>490.31010414</v>
      </c>
      <c r="X9" s="20" t="n">
        <v>4.78713821</v>
      </c>
      <c r="Y9" s="18" t="n">
        <v>494.80589941</v>
      </c>
      <c r="Z9" s="20" t="n">
        <v>4.27330096</v>
      </c>
      <c r="AA9" s="18" t="n">
        <v>498.12634529</v>
      </c>
      <c r="AB9" s="20" t="n">
        <v>4.12302945</v>
      </c>
      <c r="AC9" s="18" t="s">
        <v>481</v>
      </c>
      <c r="AD9" s="20" t="s">
        <v>481</v>
      </c>
      <c r="AE9" s="18" t="s">
        <v>481</v>
      </c>
      <c r="AF9" s="20" t="s">
        <v>481</v>
      </c>
      <c r="AG9" s="18" t="s">
        <v>481</v>
      </c>
      <c r="AH9" s="20" t="s">
        <v>481</v>
      </c>
      <c r="AI9" s="18" t="s">
        <v>481</v>
      </c>
      <c r="AJ9" s="20" t="s">
        <v>481</v>
      </c>
      <c r="AK9" s="18" t="s">
        <v>481</v>
      </c>
      <c r="AL9" s="20" t="s">
        <v>481</v>
      </c>
    </row>
    <row r="10" spans="1:38">
      <c r="A10" s="15" t="s">
        <v>485</v>
      </c>
      <c r="B10" s="17" t="n">
        <v>20058</v>
      </c>
      <c r="C10" s="18">
        <f>(0.0/B10*100)</f>
        <v/>
      </c>
      <c r="D10" s="19" t="n">
        <v>20058</v>
      </c>
      <c r="E10" s="18" t="n">
        <v>524.3112511</v>
      </c>
      <c r="F10" s="20" t="n">
        <v>4.22956661</v>
      </c>
      <c r="G10" s="18" t="n">
        <v>533.45661474</v>
      </c>
      <c r="H10" s="20" t="n">
        <v>4.70962065</v>
      </c>
      <c r="I10" s="18" t="n">
        <v>535.92401508</v>
      </c>
      <c r="J10" s="20" t="n">
        <v>4.13294582</v>
      </c>
      <c r="K10" s="18" t="n">
        <v>527.50312254</v>
      </c>
      <c r="L10" s="20" t="n">
        <v>3.93033825</v>
      </c>
      <c r="M10" s="18" t="n">
        <v>533.31557388</v>
      </c>
      <c r="N10" s="20" t="n">
        <v>3.50479275</v>
      </c>
      <c r="O10" s="18" t="n">
        <v>531.24677231</v>
      </c>
      <c r="P10" s="20" t="n">
        <v>3.81185438</v>
      </c>
      <c r="Q10" s="18" t="n">
        <v>528.75619622</v>
      </c>
      <c r="R10" s="20" t="n">
        <v>3.72795514</v>
      </c>
      <c r="S10" s="18" t="n">
        <v>525.85196033</v>
      </c>
      <c r="T10" s="20" t="n">
        <v>4.14665981</v>
      </c>
      <c r="U10" s="18" t="n">
        <v>522.85981894</v>
      </c>
      <c r="V10" s="20" t="n">
        <v>4.26703791</v>
      </c>
      <c r="W10" s="18" t="n">
        <v>521.54964853</v>
      </c>
      <c r="X10" s="20" t="n">
        <v>3.83614455</v>
      </c>
      <c r="Y10" s="18" t="n">
        <v>524.24972618</v>
      </c>
      <c r="Z10" s="20" t="n">
        <v>3.94256163</v>
      </c>
      <c r="AA10" s="18" t="n">
        <v>523.842616</v>
      </c>
      <c r="AB10" s="20" t="n">
        <v>3.38735499</v>
      </c>
      <c r="AC10" s="18" t="s">
        <v>481</v>
      </c>
      <c r="AD10" s="20" t="s">
        <v>481</v>
      </c>
      <c r="AE10" s="18" t="s">
        <v>481</v>
      </c>
      <c r="AF10" s="20" t="s">
        <v>481</v>
      </c>
      <c r="AG10" s="18" t="s">
        <v>481</v>
      </c>
      <c r="AH10" s="20" t="s">
        <v>481</v>
      </c>
      <c r="AI10" s="18" t="s">
        <v>481</v>
      </c>
      <c r="AJ10" s="20" t="s">
        <v>481</v>
      </c>
      <c r="AK10" s="18" t="s">
        <v>481</v>
      </c>
      <c r="AL10" s="20" t="s">
        <v>481</v>
      </c>
    </row>
    <row r="11" spans="1:38">
      <c r="A11" s="15" t="s">
        <v>486</v>
      </c>
      <c r="B11" s="17" t="n">
        <v>7053</v>
      </c>
      <c r="C11" s="18">
        <f>(0.0/B11*100)</f>
        <v/>
      </c>
      <c r="D11" s="19" t="n">
        <v>7053</v>
      </c>
      <c r="E11" s="18" t="n">
        <v>447.30014785</v>
      </c>
      <c r="F11" s="20" t="n">
        <v>4.8041847</v>
      </c>
      <c r="G11" s="18" t="n">
        <v>443.10140572</v>
      </c>
      <c r="H11" s="20" t="n">
        <v>5.33476061</v>
      </c>
      <c r="I11" s="18" t="n">
        <v>446.83436556</v>
      </c>
      <c r="J11" s="20" t="n">
        <v>4.8493031</v>
      </c>
      <c r="K11" s="18" t="n">
        <v>436.20939337</v>
      </c>
      <c r="L11" s="20" t="n">
        <v>4.65177827</v>
      </c>
      <c r="M11" s="18" t="n">
        <v>442.01443405</v>
      </c>
      <c r="N11" s="20" t="n">
        <v>4.84394963</v>
      </c>
      <c r="O11" s="18" t="n">
        <v>456.14749185</v>
      </c>
      <c r="P11" s="20" t="n">
        <v>4.47608526</v>
      </c>
      <c r="Q11" s="18" t="n">
        <v>450.58875794</v>
      </c>
      <c r="R11" s="20" t="n">
        <v>5.3467397</v>
      </c>
      <c r="S11" s="18" t="n">
        <v>454.70294013</v>
      </c>
      <c r="T11" s="20" t="n">
        <v>5.42183245</v>
      </c>
      <c r="U11" s="18" t="n">
        <v>449.79353387</v>
      </c>
      <c r="V11" s="20" t="n">
        <v>4.60045794</v>
      </c>
      <c r="W11" s="18" t="n">
        <v>451.68580409</v>
      </c>
      <c r="X11" s="20" t="n">
        <v>4.47741455</v>
      </c>
      <c r="Y11" s="18" t="n">
        <v>443.30678723</v>
      </c>
      <c r="Z11" s="20" t="n">
        <v>4.83758669</v>
      </c>
      <c r="AA11" s="18" t="n">
        <v>441.81377014</v>
      </c>
      <c r="AB11" s="20" t="n">
        <v>4.53771081</v>
      </c>
      <c r="AC11" s="18" t="s">
        <v>481</v>
      </c>
      <c r="AD11" s="20" t="s">
        <v>481</v>
      </c>
      <c r="AE11" s="18" t="s">
        <v>481</v>
      </c>
      <c r="AF11" s="20" t="s">
        <v>481</v>
      </c>
      <c r="AG11" s="18" t="s">
        <v>481</v>
      </c>
      <c r="AH11" s="20" t="s">
        <v>481</v>
      </c>
      <c r="AI11" s="18" t="s">
        <v>481</v>
      </c>
      <c r="AJ11" s="20" t="s">
        <v>481</v>
      </c>
      <c r="AK11" s="18" t="s">
        <v>481</v>
      </c>
      <c r="AL11" s="20" t="s">
        <v>481</v>
      </c>
    </row>
    <row r="12" spans="1:38">
      <c r="A12" s="15" t="s">
        <v>487</v>
      </c>
      <c r="B12" s="17" t="n">
        <v>6894</v>
      </c>
      <c r="C12" s="18">
        <f>(0.0/B12*100)</f>
        <v/>
      </c>
      <c r="D12" s="19" t="n">
        <v>6894</v>
      </c>
      <c r="E12" s="18" t="n">
        <v>497.63791805</v>
      </c>
      <c r="F12" s="20" t="n">
        <v>4.92225585</v>
      </c>
      <c r="G12" s="18" t="n">
        <v>484.98978298</v>
      </c>
      <c r="H12" s="20" t="n">
        <v>5.26815816</v>
      </c>
      <c r="I12" s="18" t="n">
        <v>504.62975823</v>
      </c>
      <c r="J12" s="20" t="n">
        <v>4.6954077</v>
      </c>
      <c r="K12" s="18" t="n">
        <v>494.82021525</v>
      </c>
      <c r="L12" s="20" t="n">
        <v>5.00386911</v>
      </c>
      <c r="M12" s="18" t="n">
        <v>489.4986244</v>
      </c>
      <c r="N12" s="20" t="n">
        <v>5.05224531</v>
      </c>
      <c r="O12" s="18" t="n">
        <v>489.46135354</v>
      </c>
      <c r="P12" s="20" t="n">
        <v>4.95885425</v>
      </c>
      <c r="Q12" s="18" t="n">
        <v>497.70086245</v>
      </c>
      <c r="R12" s="20" t="n">
        <v>4.35805272</v>
      </c>
      <c r="S12" s="18" t="n">
        <v>490.9419016</v>
      </c>
      <c r="T12" s="20" t="n">
        <v>4.89928179</v>
      </c>
      <c r="U12" s="18" t="n">
        <v>494.51519535</v>
      </c>
      <c r="V12" s="20" t="n">
        <v>4.88629558</v>
      </c>
      <c r="W12" s="18" t="n">
        <v>493.84341342</v>
      </c>
      <c r="X12" s="20" t="n">
        <v>4.95509255</v>
      </c>
      <c r="Y12" s="18" t="n">
        <v>487.18736583</v>
      </c>
      <c r="Z12" s="20" t="n">
        <v>6.48007447</v>
      </c>
      <c r="AA12" s="18" t="n">
        <v>486.73926741</v>
      </c>
      <c r="AB12" s="20" t="n">
        <v>5.14108555</v>
      </c>
      <c r="AC12" s="18" t="s">
        <v>481</v>
      </c>
      <c r="AD12" s="20" t="s">
        <v>481</v>
      </c>
      <c r="AE12" s="18" t="s">
        <v>481</v>
      </c>
      <c r="AF12" s="20" t="s">
        <v>481</v>
      </c>
      <c r="AG12" s="18" t="s">
        <v>481</v>
      </c>
      <c r="AH12" s="20" t="s">
        <v>481</v>
      </c>
      <c r="AI12" s="18" t="s">
        <v>481</v>
      </c>
      <c r="AJ12" s="20" t="s">
        <v>481</v>
      </c>
      <c r="AK12" s="18" t="s">
        <v>481</v>
      </c>
      <c r="AL12" s="20" t="s">
        <v>481</v>
      </c>
    </row>
    <row r="13" spans="1:38">
      <c r="A13" s="15" t="s">
        <v>488</v>
      </c>
      <c r="B13" s="17" t="n">
        <v>7161</v>
      </c>
      <c r="C13" s="18">
        <f>(0.0/B13*100)</f>
        <v/>
      </c>
      <c r="D13" s="19" t="n">
        <v>7161</v>
      </c>
      <c r="E13" s="18" t="n">
        <v>507.90401538</v>
      </c>
      <c r="F13" s="20" t="n">
        <v>6.14887772</v>
      </c>
      <c r="G13" s="18" t="n">
        <v>509.01936683</v>
      </c>
      <c r="H13" s="20" t="n">
        <v>4.95143138</v>
      </c>
      <c r="I13" s="18" t="n">
        <v>505.9701228</v>
      </c>
      <c r="J13" s="20" t="n">
        <v>4.23041635</v>
      </c>
      <c r="K13" s="18" t="n">
        <v>507.86432903</v>
      </c>
      <c r="L13" s="20" t="n">
        <v>5.00954227</v>
      </c>
      <c r="M13" s="18" t="n">
        <v>498.00746471</v>
      </c>
      <c r="N13" s="20" t="n">
        <v>4.97583488</v>
      </c>
      <c r="O13" s="18" t="n">
        <v>506.16512876</v>
      </c>
      <c r="P13" s="20" t="n">
        <v>5.54482534</v>
      </c>
      <c r="Q13" s="18" t="n">
        <v>501.79239322</v>
      </c>
      <c r="R13" s="20" t="n">
        <v>4.86030163</v>
      </c>
      <c r="S13" s="18" t="n">
        <v>508.30215723</v>
      </c>
      <c r="T13" s="20" t="n">
        <v>5.56166753</v>
      </c>
      <c r="U13" s="18" t="n">
        <v>502.81284631</v>
      </c>
      <c r="V13" s="20" t="n">
        <v>4.46863563</v>
      </c>
      <c r="W13" s="18" t="n">
        <v>495.67079791</v>
      </c>
      <c r="X13" s="20" t="n">
        <v>4.45476393</v>
      </c>
      <c r="Y13" s="18" t="n">
        <v>493.00328741</v>
      </c>
      <c r="Z13" s="20" t="n">
        <v>5.57767327</v>
      </c>
      <c r="AA13" s="18" t="n">
        <v>485.15895865</v>
      </c>
      <c r="AB13" s="20" t="n">
        <v>4.85941291</v>
      </c>
      <c r="AC13" s="18" t="s">
        <v>481</v>
      </c>
      <c r="AD13" s="20" t="s">
        <v>481</v>
      </c>
      <c r="AE13" s="18" t="s">
        <v>481</v>
      </c>
      <c r="AF13" s="20" t="s">
        <v>481</v>
      </c>
      <c r="AG13" s="18" t="s">
        <v>481</v>
      </c>
      <c r="AH13" s="20" t="s">
        <v>481</v>
      </c>
      <c r="AI13" s="18" t="s">
        <v>481</v>
      </c>
      <c r="AJ13" s="20" t="s">
        <v>481</v>
      </c>
      <c r="AK13" s="18" t="s">
        <v>481</v>
      </c>
      <c r="AL13" s="20" t="s">
        <v>481</v>
      </c>
    </row>
    <row r="14" spans="1:38">
      <c r="A14" s="15" t="s">
        <v>489</v>
      </c>
      <c r="B14" s="17" t="n">
        <v>5587</v>
      </c>
      <c r="C14" s="18">
        <f>(0.0/B14*100)</f>
        <v/>
      </c>
      <c r="D14" s="19" t="n">
        <v>5587</v>
      </c>
      <c r="E14" s="18" t="n">
        <v>542.39372637</v>
      </c>
      <c r="F14" s="20" t="n">
        <v>5.47378721</v>
      </c>
      <c r="G14" s="18" t="n">
        <v>540.94901946</v>
      </c>
      <c r="H14" s="20" t="n">
        <v>5.15287699</v>
      </c>
      <c r="I14" s="18" t="n">
        <v>536.50089626</v>
      </c>
      <c r="J14" s="20" t="n">
        <v>5.19656651</v>
      </c>
      <c r="K14" s="18" t="n">
        <v>544.98969959</v>
      </c>
      <c r="L14" s="20" t="n">
        <v>4.94215893</v>
      </c>
      <c r="M14" s="18" t="n">
        <v>545.84428243</v>
      </c>
      <c r="N14" s="20" t="n">
        <v>4.93531038</v>
      </c>
      <c r="O14" s="18" t="n">
        <v>539.39753981</v>
      </c>
      <c r="P14" s="20" t="n">
        <v>5.57131362</v>
      </c>
      <c r="Q14" s="18" t="n">
        <v>531.95081664</v>
      </c>
      <c r="R14" s="20" t="n">
        <v>5.02244078</v>
      </c>
      <c r="S14" s="18" t="n">
        <v>524.71848356</v>
      </c>
      <c r="T14" s="20" t="n">
        <v>4.51417205</v>
      </c>
      <c r="U14" s="18" t="n">
        <v>530.82313574</v>
      </c>
      <c r="V14" s="20" t="n">
        <v>4.35472957</v>
      </c>
      <c r="W14" s="18" t="n">
        <v>525.09351769</v>
      </c>
      <c r="X14" s="20" t="n">
        <v>5.46587079</v>
      </c>
      <c r="Y14" s="18" t="n">
        <v>524.07285313</v>
      </c>
      <c r="Z14" s="20" t="n">
        <v>4.93559477</v>
      </c>
      <c r="AA14" s="18" t="n">
        <v>521.65357736</v>
      </c>
      <c r="AB14" s="20" t="n">
        <v>4.61785956</v>
      </c>
      <c r="AC14" s="18" t="s">
        <v>481</v>
      </c>
      <c r="AD14" s="20" t="s">
        <v>481</v>
      </c>
      <c r="AE14" s="18" t="s">
        <v>481</v>
      </c>
      <c r="AF14" s="20" t="s">
        <v>481</v>
      </c>
      <c r="AG14" s="18" t="s">
        <v>481</v>
      </c>
      <c r="AH14" s="20" t="s">
        <v>481</v>
      </c>
      <c r="AI14" s="18" t="s">
        <v>481</v>
      </c>
      <c r="AJ14" s="20" t="s">
        <v>481</v>
      </c>
      <c r="AK14" s="18" t="s">
        <v>481</v>
      </c>
      <c r="AL14" s="20" t="s">
        <v>481</v>
      </c>
    </row>
    <row r="15" spans="1:38">
      <c r="A15" s="15" t="s">
        <v>490</v>
      </c>
      <c r="B15" s="17" t="n">
        <v>5882</v>
      </c>
      <c r="C15" s="18">
        <f>(0.0/B15*100)</f>
        <v/>
      </c>
      <c r="D15" s="19" t="n">
        <v>5882</v>
      </c>
      <c r="E15" s="18" t="n">
        <v>524.02169059</v>
      </c>
      <c r="F15" s="20" t="n">
        <v>4.63181763</v>
      </c>
      <c r="G15" s="18" t="n">
        <v>533.71666828</v>
      </c>
      <c r="H15" s="20" t="n">
        <v>5.36548533</v>
      </c>
      <c r="I15" s="18" t="n">
        <v>534.6645621599999</v>
      </c>
      <c r="J15" s="20" t="n">
        <v>4.98708402</v>
      </c>
      <c r="K15" s="18" t="n">
        <v>530.82443647</v>
      </c>
      <c r="L15" s="20" t="n">
        <v>5.50123211</v>
      </c>
      <c r="M15" s="18" t="n">
        <v>546.73779532</v>
      </c>
      <c r="N15" s="20" t="n">
        <v>4.39556225</v>
      </c>
      <c r="O15" s="18" t="n">
        <v>532.44657477</v>
      </c>
      <c r="P15" s="20" t="n">
        <v>4.74579013</v>
      </c>
      <c r="Q15" s="18" t="n">
        <v>536.33496938</v>
      </c>
      <c r="R15" s="20" t="n">
        <v>4.75840743</v>
      </c>
      <c r="S15" s="18" t="n">
        <v>521.47499121</v>
      </c>
      <c r="T15" s="20" t="n">
        <v>5.55976215</v>
      </c>
      <c r="U15" s="18" t="n">
        <v>540.41009209</v>
      </c>
      <c r="V15" s="20" t="n">
        <v>4.90467207</v>
      </c>
      <c r="W15" s="18" t="n">
        <v>523.57305607</v>
      </c>
      <c r="X15" s="20" t="n">
        <v>5.48403705</v>
      </c>
      <c r="Y15" s="18" t="n">
        <v>524.25837981</v>
      </c>
      <c r="Z15" s="20" t="n">
        <v>5.57793079</v>
      </c>
      <c r="AA15" s="18" t="n">
        <v>515.34424888</v>
      </c>
      <c r="AB15" s="20" t="n">
        <v>5.00374686</v>
      </c>
      <c r="AC15" s="18" t="s">
        <v>481</v>
      </c>
      <c r="AD15" s="20" t="s">
        <v>481</v>
      </c>
      <c r="AE15" s="18" t="s">
        <v>481</v>
      </c>
      <c r="AF15" s="20" t="s">
        <v>481</v>
      </c>
      <c r="AG15" s="18" t="s">
        <v>481</v>
      </c>
      <c r="AH15" s="20" t="s">
        <v>481</v>
      </c>
      <c r="AI15" s="18" t="s">
        <v>481</v>
      </c>
      <c r="AJ15" s="20" t="s">
        <v>481</v>
      </c>
      <c r="AK15" s="18" t="s">
        <v>481</v>
      </c>
      <c r="AL15" s="20" t="s">
        <v>481</v>
      </c>
    </row>
    <row r="16" spans="1:38">
      <c r="A16" s="15" t="s">
        <v>491</v>
      </c>
      <c r="B16" s="17" t="n">
        <v>6108</v>
      </c>
      <c r="C16" s="18">
        <f>(0.0/B16*100)</f>
        <v/>
      </c>
      <c r="D16" s="19" t="n">
        <v>6108</v>
      </c>
      <c r="E16" s="18" t="n">
        <v>505.08474728</v>
      </c>
      <c r="F16" s="20" t="n">
        <v>5.20070111</v>
      </c>
      <c r="G16" s="18" t="n">
        <v>502.15435067</v>
      </c>
      <c r="H16" s="20" t="n">
        <v>5.15900245</v>
      </c>
      <c r="I16" s="18" t="n">
        <v>501.43841284</v>
      </c>
      <c r="J16" s="20" t="n">
        <v>5.56254414</v>
      </c>
      <c r="K16" s="18" t="n">
        <v>502.77294365</v>
      </c>
      <c r="L16" s="20" t="n">
        <v>5.52611946</v>
      </c>
      <c r="M16" s="18" t="n">
        <v>504.8425896</v>
      </c>
      <c r="N16" s="20" t="n">
        <v>4.64243408</v>
      </c>
      <c r="O16" s="18" t="n">
        <v>489.01329816</v>
      </c>
      <c r="P16" s="20" t="n">
        <v>4.89654699</v>
      </c>
      <c r="Q16" s="18" t="n">
        <v>490.58406848</v>
      </c>
      <c r="R16" s="20" t="n">
        <v>5.28615456</v>
      </c>
      <c r="S16" s="18" t="n">
        <v>487.52914621</v>
      </c>
      <c r="T16" s="20" t="n">
        <v>4.89379499</v>
      </c>
      <c r="U16" s="18" t="n">
        <v>489.87041255</v>
      </c>
      <c r="V16" s="20" t="n">
        <v>4.3158038</v>
      </c>
      <c r="W16" s="18" t="n">
        <v>494.52109956</v>
      </c>
      <c r="X16" s="20" t="n">
        <v>4.80553019</v>
      </c>
      <c r="Y16" s="18" t="n">
        <v>489.9667962</v>
      </c>
      <c r="Z16" s="20" t="n">
        <v>5.6819869</v>
      </c>
      <c r="AA16" s="18" t="n">
        <v>484.92480475</v>
      </c>
      <c r="AB16" s="20" t="n">
        <v>5.40695226</v>
      </c>
      <c r="AC16" s="18" t="s">
        <v>481</v>
      </c>
      <c r="AD16" s="20" t="s">
        <v>481</v>
      </c>
      <c r="AE16" s="18" t="s">
        <v>481</v>
      </c>
      <c r="AF16" s="20" t="s">
        <v>481</v>
      </c>
      <c r="AG16" s="18" t="s">
        <v>481</v>
      </c>
      <c r="AH16" s="20" t="s">
        <v>481</v>
      </c>
      <c r="AI16" s="18" t="s">
        <v>481</v>
      </c>
      <c r="AJ16" s="20" t="s">
        <v>481</v>
      </c>
      <c r="AK16" s="18" t="s">
        <v>481</v>
      </c>
      <c r="AL16" s="20" t="s">
        <v>481</v>
      </c>
    </row>
    <row r="17" spans="1:38">
      <c r="A17" s="15" t="s">
        <v>492</v>
      </c>
      <c r="B17" s="17" t="n">
        <v>6504</v>
      </c>
      <c r="C17" s="18">
        <f>(0.0/B17*100)</f>
        <v/>
      </c>
      <c r="D17" s="19" t="n">
        <v>6504</v>
      </c>
      <c r="E17" s="18" t="n">
        <v>514.55890088</v>
      </c>
      <c r="F17" s="20" t="n">
        <v>5.11303355</v>
      </c>
      <c r="G17" s="18" t="n">
        <v>519.34415413</v>
      </c>
      <c r="H17" s="20" t="n">
        <v>5.68611982</v>
      </c>
      <c r="I17" s="18" t="n">
        <v>511.10470336</v>
      </c>
      <c r="J17" s="20" t="n">
        <v>5.72549952</v>
      </c>
      <c r="K17" s="18" t="n">
        <v>517.24619232</v>
      </c>
      <c r="L17" s="20" t="n">
        <v>5.17807331</v>
      </c>
      <c r="M17" s="18" t="n">
        <v>516.09873679</v>
      </c>
      <c r="N17" s="20" t="n">
        <v>5.56683385</v>
      </c>
      <c r="O17" s="18" t="n">
        <v>515.04574842</v>
      </c>
      <c r="P17" s="20" t="n">
        <v>4.88500315</v>
      </c>
      <c r="Q17" s="18" t="n">
        <v>507.67593829</v>
      </c>
      <c r="R17" s="20" t="n">
        <v>4.87362916</v>
      </c>
      <c r="S17" s="18" t="n">
        <v>507.32300601</v>
      </c>
      <c r="T17" s="20" t="n">
        <v>6.05647528</v>
      </c>
      <c r="U17" s="18" t="n">
        <v>501.61081175</v>
      </c>
      <c r="V17" s="20" t="n">
        <v>4.70364925</v>
      </c>
      <c r="W17" s="18" t="n">
        <v>498.56488244</v>
      </c>
      <c r="X17" s="20" t="n">
        <v>5.02304301</v>
      </c>
      <c r="Y17" s="18" t="n">
        <v>503.2022465</v>
      </c>
      <c r="Z17" s="20" t="n">
        <v>4.74628973</v>
      </c>
      <c r="AA17" s="18" t="n">
        <v>496.88475523</v>
      </c>
      <c r="AB17" s="20" t="n">
        <v>5.13592835</v>
      </c>
      <c r="AC17" s="18" t="s">
        <v>481</v>
      </c>
      <c r="AD17" s="20" t="s">
        <v>481</v>
      </c>
      <c r="AE17" s="18" t="s">
        <v>481</v>
      </c>
      <c r="AF17" s="20" t="s">
        <v>481</v>
      </c>
      <c r="AG17" s="18" t="s">
        <v>481</v>
      </c>
      <c r="AH17" s="20" t="s">
        <v>481</v>
      </c>
      <c r="AI17" s="18" t="s">
        <v>481</v>
      </c>
      <c r="AJ17" s="20" t="s">
        <v>481</v>
      </c>
      <c r="AK17" s="18" t="s">
        <v>481</v>
      </c>
      <c r="AL17" s="20" t="s">
        <v>481</v>
      </c>
    </row>
    <row r="18" spans="1:38">
      <c r="A18" s="15" t="s">
        <v>493</v>
      </c>
      <c r="B18" s="17" t="n">
        <v>5532</v>
      </c>
      <c r="C18" s="18">
        <f>(0.0/B18*100)</f>
        <v/>
      </c>
      <c r="D18" s="19" t="n">
        <v>5532</v>
      </c>
      <c r="E18" s="18" t="n">
        <v>461.15699375</v>
      </c>
      <c r="F18" s="20" t="n">
        <v>6.3005321</v>
      </c>
      <c r="G18" s="18" t="n">
        <v>469.39191046</v>
      </c>
      <c r="H18" s="20" t="n">
        <v>7.33394113</v>
      </c>
      <c r="I18" s="18" t="n">
        <v>457.3696523</v>
      </c>
      <c r="J18" s="20" t="n">
        <v>6.86027365</v>
      </c>
      <c r="K18" s="18" t="n">
        <v>461.97513203</v>
      </c>
      <c r="L18" s="20" t="n">
        <v>6.85925165</v>
      </c>
      <c r="M18" s="18" t="n">
        <v>455.91667062</v>
      </c>
      <c r="N18" s="20" t="n">
        <v>5.60624513</v>
      </c>
      <c r="O18" s="18" t="n">
        <v>452.34182397</v>
      </c>
      <c r="P18" s="20" t="n">
        <v>5.15344547</v>
      </c>
      <c r="Q18" s="18" t="n">
        <v>448.80531453</v>
      </c>
      <c r="R18" s="20" t="n">
        <v>6.12132229</v>
      </c>
      <c r="S18" s="18" t="n">
        <v>461.54171493</v>
      </c>
      <c r="T18" s="20" t="n">
        <v>5.83303027</v>
      </c>
      <c r="U18" s="18" t="n">
        <v>447.20440598</v>
      </c>
      <c r="V18" s="20" t="n">
        <v>5.01802169</v>
      </c>
      <c r="W18" s="18" t="n">
        <v>452.47718333</v>
      </c>
      <c r="X18" s="20" t="n">
        <v>5.95008981</v>
      </c>
      <c r="Y18" s="18" t="n">
        <v>446.94555313</v>
      </c>
      <c r="Z18" s="20" t="n">
        <v>6.2682015</v>
      </c>
      <c r="AA18" s="18" t="n">
        <v>444.79740489</v>
      </c>
      <c r="AB18" s="20" t="n">
        <v>6.83572046</v>
      </c>
      <c r="AC18" s="18" t="s">
        <v>481</v>
      </c>
      <c r="AD18" s="20" t="s">
        <v>481</v>
      </c>
      <c r="AE18" s="18" t="s">
        <v>481</v>
      </c>
      <c r="AF18" s="20" t="s">
        <v>481</v>
      </c>
      <c r="AG18" s="18" t="s">
        <v>481</v>
      </c>
      <c r="AH18" s="20" t="s">
        <v>481</v>
      </c>
      <c r="AI18" s="18" t="s">
        <v>481</v>
      </c>
      <c r="AJ18" s="20" t="s">
        <v>481</v>
      </c>
      <c r="AK18" s="18" t="s">
        <v>481</v>
      </c>
      <c r="AL18" s="20" t="s">
        <v>481</v>
      </c>
    </row>
    <row r="19" spans="1:38">
      <c r="A19" s="15" t="s">
        <v>494</v>
      </c>
      <c r="B19" s="17" t="n">
        <v>5658</v>
      </c>
      <c r="C19" s="18">
        <f>(0.0/B19*100)</f>
        <v/>
      </c>
      <c r="D19" s="19" t="n">
        <v>5658</v>
      </c>
      <c r="E19" s="18" t="n">
        <v>477.02477741</v>
      </c>
      <c r="F19" s="20" t="n">
        <v>5.43665839</v>
      </c>
      <c r="G19" s="18" t="n">
        <v>482.86328217</v>
      </c>
      <c r="H19" s="20" t="n">
        <v>6.16395563</v>
      </c>
      <c r="I19" s="18" t="n">
        <v>492.05206463</v>
      </c>
      <c r="J19" s="20" t="n">
        <v>5.05830983</v>
      </c>
      <c r="K19" s="18" t="n">
        <v>481.7276903</v>
      </c>
      <c r="L19" s="20" t="n">
        <v>6.55432289</v>
      </c>
      <c r="M19" s="18" t="n">
        <v>471.35285945</v>
      </c>
      <c r="N19" s="20" t="n">
        <v>5.24952216</v>
      </c>
      <c r="O19" s="18" t="n">
        <v>473.36604221</v>
      </c>
      <c r="P19" s="20" t="n">
        <v>5.12960124</v>
      </c>
      <c r="Q19" s="18" t="n">
        <v>472.88687689</v>
      </c>
      <c r="R19" s="20" t="n">
        <v>5.08422247</v>
      </c>
      <c r="S19" s="18" t="n">
        <v>468.74688481</v>
      </c>
      <c r="T19" s="20" t="n">
        <v>4.99725789</v>
      </c>
      <c r="U19" s="18" t="n">
        <v>479.13142522</v>
      </c>
      <c r="V19" s="20" t="n">
        <v>5.59361902</v>
      </c>
      <c r="W19" s="18" t="n">
        <v>474.04669069</v>
      </c>
      <c r="X19" s="20" t="n">
        <v>5.64297372</v>
      </c>
      <c r="Y19" s="18" t="n">
        <v>473.12392672</v>
      </c>
      <c r="Z19" s="20" t="n">
        <v>5.58318913</v>
      </c>
      <c r="AA19" s="18" t="n">
        <v>475.58627725</v>
      </c>
      <c r="AB19" s="20" t="n">
        <v>6.04054537</v>
      </c>
      <c r="AC19" s="18" t="s">
        <v>481</v>
      </c>
      <c r="AD19" s="20" t="s">
        <v>481</v>
      </c>
      <c r="AE19" s="18" t="s">
        <v>481</v>
      </c>
      <c r="AF19" s="20" t="s">
        <v>481</v>
      </c>
      <c r="AG19" s="18" t="s">
        <v>481</v>
      </c>
      <c r="AH19" s="20" t="s">
        <v>481</v>
      </c>
      <c r="AI19" s="18" t="s">
        <v>481</v>
      </c>
      <c r="AJ19" s="20" t="s">
        <v>481</v>
      </c>
      <c r="AK19" s="18" t="s">
        <v>481</v>
      </c>
      <c r="AL19" s="20" t="s">
        <v>481</v>
      </c>
    </row>
    <row r="20" spans="1:38">
      <c r="A20" s="15" t="s">
        <v>495</v>
      </c>
      <c r="B20" s="17" t="n">
        <v>3371</v>
      </c>
      <c r="C20" s="18">
        <f>(0.0/B20*100)</f>
        <v/>
      </c>
      <c r="D20" s="19" t="n">
        <v>3371</v>
      </c>
      <c r="E20" s="18" t="n">
        <v>487.15854332</v>
      </c>
      <c r="F20" s="20" t="n">
        <v>5.03894306</v>
      </c>
      <c r="G20" s="18" t="n">
        <v>472.52088707</v>
      </c>
      <c r="H20" s="20" t="n">
        <v>5.47541477</v>
      </c>
      <c r="I20" s="18" t="n">
        <v>477.60097519</v>
      </c>
      <c r="J20" s="20" t="n">
        <v>5.98229916</v>
      </c>
      <c r="K20" s="18" t="n">
        <v>477.90041166</v>
      </c>
      <c r="L20" s="20" t="n">
        <v>6.76752675</v>
      </c>
      <c r="M20" s="18" t="n">
        <v>481.48468311</v>
      </c>
      <c r="N20" s="20" t="n">
        <v>6.43503698</v>
      </c>
      <c r="O20" s="18" t="n">
        <v>477.31327992</v>
      </c>
      <c r="P20" s="20" t="n">
        <v>6.45479945</v>
      </c>
      <c r="Q20" s="18" t="n">
        <v>465.89261203</v>
      </c>
      <c r="R20" s="20" t="n">
        <v>5.19656529</v>
      </c>
      <c r="S20" s="18" t="n">
        <v>468.06303066</v>
      </c>
      <c r="T20" s="20" t="n">
        <v>5.49374936</v>
      </c>
      <c r="U20" s="18" t="n">
        <v>465.20641146</v>
      </c>
      <c r="V20" s="20" t="n">
        <v>5.01020455</v>
      </c>
      <c r="W20" s="18" t="n">
        <v>470.64147242</v>
      </c>
      <c r="X20" s="20" t="n">
        <v>5.11987396</v>
      </c>
      <c r="Y20" s="18" t="n">
        <v>470.85323939</v>
      </c>
      <c r="Z20" s="20" t="n">
        <v>5.5739917</v>
      </c>
      <c r="AA20" s="18" t="n">
        <v>465.46586271</v>
      </c>
      <c r="AB20" s="20" t="n">
        <v>6.6731977</v>
      </c>
      <c r="AC20" s="18" t="s">
        <v>481</v>
      </c>
      <c r="AD20" s="20" t="s">
        <v>481</v>
      </c>
      <c r="AE20" s="18" t="s">
        <v>481</v>
      </c>
      <c r="AF20" s="20" t="s">
        <v>481</v>
      </c>
      <c r="AG20" s="18" t="s">
        <v>481</v>
      </c>
      <c r="AH20" s="20" t="s">
        <v>481</v>
      </c>
      <c r="AI20" s="18" t="s">
        <v>481</v>
      </c>
      <c r="AJ20" s="20" t="s">
        <v>481</v>
      </c>
      <c r="AK20" s="18" t="s">
        <v>481</v>
      </c>
      <c r="AL20" s="20" t="s">
        <v>481</v>
      </c>
    </row>
    <row r="21" spans="1:38">
      <c r="A21" s="15" t="s">
        <v>496</v>
      </c>
      <c r="B21" s="17" t="n">
        <v>5741</v>
      </c>
      <c r="C21" s="18">
        <f>(0.0/B21*100)</f>
        <v/>
      </c>
      <c r="D21" s="19" t="n">
        <v>5741</v>
      </c>
      <c r="E21" s="18" t="n">
        <v>508.21817909</v>
      </c>
      <c r="F21" s="20" t="n">
        <v>5.42032528</v>
      </c>
      <c r="G21" s="18" t="n">
        <v>509.52400156</v>
      </c>
      <c r="H21" s="20" t="n">
        <v>6.37171813</v>
      </c>
      <c r="I21" s="18" t="n">
        <v>502.51860652</v>
      </c>
      <c r="J21" s="20" t="n">
        <v>4.38652712</v>
      </c>
      <c r="K21" s="18" t="n">
        <v>497.68573211</v>
      </c>
      <c r="L21" s="20" t="n">
        <v>5.28810458</v>
      </c>
      <c r="M21" s="18" t="n">
        <v>507.41211677</v>
      </c>
      <c r="N21" s="20" t="n">
        <v>4.48295369</v>
      </c>
      <c r="O21" s="18" t="n">
        <v>509.9044386</v>
      </c>
      <c r="P21" s="20" t="n">
        <v>4.79462993</v>
      </c>
      <c r="Q21" s="18" t="n">
        <v>501.06502203</v>
      </c>
      <c r="R21" s="20" t="n">
        <v>4.77182188</v>
      </c>
      <c r="S21" s="18" t="n">
        <v>495.44659778</v>
      </c>
      <c r="T21" s="20" t="n">
        <v>4.95775071</v>
      </c>
      <c r="U21" s="18" t="n">
        <v>504.75867159</v>
      </c>
      <c r="V21" s="20" t="n">
        <v>4.06386513</v>
      </c>
      <c r="W21" s="18" t="n">
        <v>495.96766449</v>
      </c>
      <c r="X21" s="20" t="n">
        <v>4.96890308</v>
      </c>
      <c r="Y21" s="18" t="n">
        <v>496.73415546</v>
      </c>
      <c r="Z21" s="20" t="n">
        <v>4.64728514</v>
      </c>
      <c r="AA21" s="18" t="n">
        <v>502.41717826</v>
      </c>
      <c r="AB21" s="20" t="n">
        <v>4.37542374</v>
      </c>
      <c r="AC21" s="18" t="s">
        <v>481</v>
      </c>
      <c r="AD21" s="20" t="s">
        <v>481</v>
      </c>
      <c r="AE21" s="18" t="s">
        <v>481</v>
      </c>
      <c r="AF21" s="20" t="s">
        <v>481</v>
      </c>
      <c r="AG21" s="18" t="s">
        <v>481</v>
      </c>
      <c r="AH21" s="20" t="s">
        <v>481</v>
      </c>
      <c r="AI21" s="18" t="s">
        <v>481</v>
      </c>
      <c r="AJ21" s="20" t="s">
        <v>481</v>
      </c>
      <c r="AK21" s="18" t="s">
        <v>481</v>
      </c>
      <c r="AL21" s="20" t="s">
        <v>481</v>
      </c>
    </row>
    <row r="22" spans="1:38">
      <c r="A22" s="15" t="s">
        <v>497</v>
      </c>
      <c r="B22" s="17" t="n">
        <v>6598</v>
      </c>
      <c r="C22" s="18">
        <f>(0.0/B22*100)</f>
        <v/>
      </c>
      <c r="D22" s="19" t="n">
        <v>6598</v>
      </c>
      <c r="E22" s="18" t="n">
        <v>466.69880932</v>
      </c>
      <c r="F22" s="20" t="n">
        <v>9.46247447</v>
      </c>
      <c r="G22" s="18" t="n">
        <v>472.4772742</v>
      </c>
      <c r="H22" s="20" t="n">
        <v>5.52569009</v>
      </c>
      <c r="I22" s="18" t="n">
        <v>477.35751529</v>
      </c>
      <c r="J22" s="20" t="n">
        <v>5.53975949</v>
      </c>
      <c r="K22" s="18" t="n">
        <v>472.37047891</v>
      </c>
      <c r="L22" s="20" t="n">
        <v>6.03087585</v>
      </c>
      <c r="M22" s="18" t="n">
        <v>475.15149194</v>
      </c>
      <c r="N22" s="20" t="n">
        <v>5.92607503</v>
      </c>
      <c r="O22" s="18" t="n">
        <v>462.53524802</v>
      </c>
      <c r="P22" s="20" t="n">
        <v>6.67857322</v>
      </c>
      <c r="Q22" s="18" t="n">
        <v>467.64619236</v>
      </c>
      <c r="R22" s="20" t="n">
        <v>4.71532958</v>
      </c>
      <c r="S22" s="18" t="n">
        <v>461.29467484</v>
      </c>
      <c r="T22" s="20" t="n">
        <v>6.13903171</v>
      </c>
      <c r="U22" s="18" t="n">
        <v>460.54385099</v>
      </c>
      <c r="V22" s="20" t="n">
        <v>5.24207688</v>
      </c>
      <c r="W22" s="18" t="n">
        <v>462.75825831</v>
      </c>
      <c r="X22" s="20" t="n">
        <v>5.65461411</v>
      </c>
      <c r="Y22" s="18" t="n">
        <v>465.45925269</v>
      </c>
      <c r="Z22" s="20" t="n">
        <v>5.82079688</v>
      </c>
      <c r="AA22" s="18" t="n">
        <v>457.81455821</v>
      </c>
      <c r="AB22" s="20" t="n">
        <v>6.24943509</v>
      </c>
      <c r="AC22" s="18" t="s">
        <v>481</v>
      </c>
      <c r="AD22" s="20" t="s">
        <v>481</v>
      </c>
      <c r="AE22" s="18" t="s">
        <v>481</v>
      </c>
      <c r="AF22" s="20" t="s">
        <v>481</v>
      </c>
      <c r="AG22" s="18" t="s">
        <v>481</v>
      </c>
      <c r="AH22" s="20" t="s">
        <v>481</v>
      </c>
      <c r="AI22" s="18" t="s">
        <v>481</v>
      </c>
      <c r="AJ22" s="20" t="s">
        <v>481</v>
      </c>
      <c r="AK22" s="18" t="s">
        <v>481</v>
      </c>
      <c r="AL22" s="20" t="s">
        <v>481</v>
      </c>
    </row>
    <row r="23" spans="1:38">
      <c r="A23" s="15" t="s">
        <v>498</v>
      </c>
      <c r="B23" s="17" t="n">
        <v>11583</v>
      </c>
      <c r="C23" s="18">
        <f>(0.0/B23*100)</f>
        <v/>
      </c>
      <c r="D23" s="19" t="n">
        <v>11583</v>
      </c>
      <c r="E23" s="18" t="n">
        <v>483.16116124</v>
      </c>
      <c r="F23" s="20" t="n">
        <v>5.73380761</v>
      </c>
      <c r="G23" s="18" t="n">
        <v>494.12932971</v>
      </c>
      <c r="H23" s="20" t="n">
        <v>7.14011902</v>
      </c>
      <c r="I23" s="18" t="n">
        <v>482.53060081</v>
      </c>
      <c r="J23" s="20" t="n">
        <v>5.77832618</v>
      </c>
      <c r="K23" s="18" t="n">
        <v>485.55110075</v>
      </c>
      <c r="L23" s="20" t="n">
        <v>5.76894539</v>
      </c>
      <c r="M23" s="18" t="n">
        <v>485.1720527</v>
      </c>
      <c r="N23" s="20" t="n">
        <v>4.50400938</v>
      </c>
      <c r="O23" s="18" t="n">
        <v>485.12069187</v>
      </c>
      <c r="P23" s="20" t="n">
        <v>5.70158114</v>
      </c>
      <c r="Q23" s="18" t="n">
        <v>478.52072301</v>
      </c>
      <c r="R23" s="20" t="n">
        <v>5.22883678</v>
      </c>
      <c r="S23" s="18" t="n">
        <v>476.80808325</v>
      </c>
      <c r="T23" s="20" t="n">
        <v>4.82770196</v>
      </c>
      <c r="U23" s="18" t="n">
        <v>469.93792288</v>
      </c>
      <c r="V23" s="20" t="n">
        <v>4.64978235</v>
      </c>
      <c r="W23" s="18" t="n">
        <v>471.49921566</v>
      </c>
      <c r="X23" s="20" t="n">
        <v>6.29925142</v>
      </c>
      <c r="Y23" s="18" t="n">
        <v>473.13130565</v>
      </c>
      <c r="Z23" s="20" t="n">
        <v>6.1214952</v>
      </c>
      <c r="AA23" s="18" t="n">
        <v>484.69824533</v>
      </c>
      <c r="AB23" s="20" t="n">
        <v>4.63756272</v>
      </c>
      <c r="AC23" s="18" t="s">
        <v>481</v>
      </c>
      <c r="AD23" s="20" t="s">
        <v>481</v>
      </c>
      <c r="AE23" s="18" t="s">
        <v>481</v>
      </c>
      <c r="AF23" s="20" t="s">
        <v>481</v>
      </c>
      <c r="AG23" s="18" t="s">
        <v>481</v>
      </c>
      <c r="AH23" s="20" t="s">
        <v>481</v>
      </c>
      <c r="AI23" s="18" t="s">
        <v>481</v>
      </c>
      <c r="AJ23" s="20" t="s">
        <v>481</v>
      </c>
      <c r="AK23" s="18" t="s">
        <v>481</v>
      </c>
      <c r="AL23" s="20" t="s">
        <v>481</v>
      </c>
    </row>
    <row r="24" spans="1:38">
      <c r="A24" s="15" t="s">
        <v>499</v>
      </c>
      <c r="B24" s="17" t="n">
        <v>6647</v>
      </c>
      <c r="C24" s="18">
        <f>(0.0/B24*100)</f>
        <v/>
      </c>
      <c r="D24" s="19" t="n">
        <v>6647</v>
      </c>
      <c r="E24" s="18" t="n">
        <v>543.55545417</v>
      </c>
      <c r="F24" s="20" t="n">
        <v>4.68960118</v>
      </c>
      <c r="G24" s="18" t="n">
        <v>535.49627845</v>
      </c>
      <c r="H24" s="20" t="n">
        <v>5.22556257</v>
      </c>
      <c r="I24" s="18" t="n">
        <v>525.40762595</v>
      </c>
      <c r="J24" s="20" t="n">
        <v>4.77375298</v>
      </c>
      <c r="K24" s="18" t="n">
        <v>536.14525649</v>
      </c>
      <c r="L24" s="20" t="n">
        <v>4.96945409</v>
      </c>
      <c r="M24" s="18" t="n">
        <v>544.00396645</v>
      </c>
      <c r="N24" s="20" t="n">
        <v>5.72450857</v>
      </c>
      <c r="O24" s="18" t="n">
        <v>546.84638094</v>
      </c>
      <c r="P24" s="20" t="n">
        <v>4.92046523</v>
      </c>
      <c r="Q24" s="18" t="n">
        <v>533.4709536</v>
      </c>
      <c r="R24" s="20" t="n">
        <v>5.14951781</v>
      </c>
      <c r="S24" s="18" t="n">
        <v>544.24040329</v>
      </c>
      <c r="T24" s="20" t="n">
        <v>5.22624075</v>
      </c>
      <c r="U24" s="18" t="n">
        <v>540.93949028</v>
      </c>
      <c r="V24" s="20" t="n">
        <v>4.86754102</v>
      </c>
      <c r="W24" s="18" t="n">
        <v>541.92380838</v>
      </c>
      <c r="X24" s="20" t="n">
        <v>4.77270487</v>
      </c>
      <c r="Y24" s="18" t="n">
        <v>534.68258788</v>
      </c>
      <c r="Z24" s="20" t="n">
        <v>5.28591304</v>
      </c>
      <c r="AA24" s="18" t="n">
        <v>535.1791631900001</v>
      </c>
      <c r="AB24" s="20" t="n">
        <v>5.31348093</v>
      </c>
      <c r="AC24" s="18" t="s">
        <v>481</v>
      </c>
      <c r="AD24" s="20" t="s">
        <v>481</v>
      </c>
      <c r="AE24" s="18" t="s">
        <v>481</v>
      </c>
      <c r="AF24" s="20" t="s">
        <v>481</v>
      </c>
      <c r="AG24" s="18" t="s">
        <v>481</v>
      </c>
      <c r="AH24" s="20" t="s">
        <v>481</v>
      </c>
      <c r="AI24" s="18" t="s">
        <v>481</v>
      </c>
      <c r="AJ24" s="20" t="s">
        <v>481</v>
      </c>
      <c r="AK24" s="18" t="s">
        <v>481</v>
      </c>
      <c r="AL24" s="20" t="s">
        <v>481</v>
      </c>
    </row>
    <row r="25" spans="1:38">
      <c r="A25" s="15" t="s">
        <v>500</v>
      </c>
      <c r="B25" s="17" t="n">
        <v>5581</v>
      </c>
      <c r="C25" s="18">
        <f>(0.0/B25*100)</f>
        <v/>
      </c>
      <c r="D25" s="19" t="n">
        <v>5581</v>
      </c>
      <c r="E25" s="18" t="n">
        <v>508.088835</v>
      </c>
      <c r="F25" s="20" t="n">
        <v>5.07448121</v>
      </c>
      <c r="G25" s="18" t="n">
        <v>514.57485052</v>
      </c>
      <c r="H25" s="20" t="n">
        <v>5.796032</v>
      </c>
      <c r="I25" s="18" t="n">
        <v>521.59591013</v>
      </c>
      <c r="J25" s="20" t="n">
        <v>5.28719027</v>
      </c>
      <c r="K25" s="18" t="n">
        <v>525.32766427</v>
      </c>
      <c r="L25" s="20" t="n">
        <v>5.50318754</v>
      </c>
      <c r="M25" s="18" t="n">
        <v>517.38609515</v>
      </c>
      <c r="N25" s="20" t="n">
        <v>5.45261531</v>
      </c>
      <c r="O25" s="18" t="n">
        <v>512.16578616</v>
      </c>
      <c r="P25" s="20" t="n">
        <v>5.6707273</v>
      </c>
      <c r="Q25" s="18" t="n">
        <v>527.4034847</v>
      </c>
      <c r="R25" s="20" t="n">
        <v>5.22785584</v>
      </c>
      <c r="S25" s="18" t="n">
        <v>517.2796508599999</v>
      </c>
      <c r="T25" s="20" t="n">
        <v>6.36236991</v>
      </c>
      <c r="U25" s="18" t="n">
        <v>515.67673777</v>
      </c>
      <c r="V25" s="20" t="n">
        <v>5.56365304</v>
      </c>
      <c r="W25" s="18" t="n">
        <v>512.30496805</v>
      </c>
      <c r="X25" s="20" t="n">
        <v>6.81181379</v>
      </c>
      <c r="Y25" s="18" t="n">
        <v>509.52241473</v>
      </c>
      <c r="Z25" s="20" t="n">
        <v>5.34735962</v>
      </c>
      <c r="AA25" s="18" t="n">
        <v>508.7688298</v>
      </c>
      <c r="AB25" s="20" t="n">
        <v>5.92491262</v>
      </c>
      <c r="AC25" s="18" t="s">
        <v>481</v>
      </c>
      <c r="AD25" s="20" t="s">
        <v>481</v>
      </c>
      <c r="AE25" s="18" t="s">
        <v>481</v>
      </c>
      <c r="AF25" s="20" t="s">
        <v>481</v>
      </c>
      <c r="AG25" s="18" t="s">
        <v>481</v>
      </c>
      <c r="AH25" s="20" t="s">
        <v>481</v>
      </c>
      <c r="AI25" s="18" t="s">
        <v>481</v>
      </c>
      <c r="AJ25" s="20" t="s">
        <v>481</v>
      </c>
      <c r="AK25" s="18" t="s">
        <v>481</v>
      </c>
      <c r="AL25" s="20" t="s">
        <v>481</v>
      </c>
    </row>
    <row r="26" spans="1:38">
      <c r="A26" s="15" t="s">
        <v>501</v>
      </c>
      <c r="B26" s="17" t="n">
        <v>4869</v>
      </c>
      <c r="C26" s="18">
        <f>(0.0/B26*100)</f>
        <v/>
      </c>
      <c r="D26" s="19" t="n">
        <v>4869</v>
      </c>
      <c r="E26" s="18" t="n">
        <v>485.71127468</v>
      </c>
      <c r="F26" s="20" t="n">
        <v>4.64467718</v>
      </c>
      <c r="G26" s="18" t="n">
        <v>492.8138544</v>
      </c>
      <c r="H26" s="20" t="n">
        <v>4.60672326</v>
      </c>
      <c r="I26" s="18" t="n">
        <v>495.53328985</v>
      </c>
      <c r="J26" s="20" t="n">
        <v>4.99577026</v>
      </c>
      <c r="K26" s="18" t="n">
        <v>489.75698098</v>
      </c>
      <c r="L26" s="20" t="n">
        <v>4.84297193</v>
      </c>
      <c r="M26" s="18" t="n">
        <v>484.78218594</v>
      </c>
      <c r="N26" s="20" t="n">
        <v>4.76387206</v>
      </c>
      <c r="O26" s="18" t="n">
        <v>495.37150686</v>
      </c>
      <c r="P26" s="20" t="n">
        <v>4.64273652</v>
      </c>
      <c r="Q26" s="18" t="n">
        <v>489.27106643</v>
      </c>
      <c r="R26" s="20" t="n">
        <v>4.71422428</v>
      </c>
      <c r="S26" s="18" t="n">
        <v>493.13153458</v>
      </c>
      <c r="T26" s="20" t="n">
        <v>5.08194307</v>
      </c>
      <c r="U26" s="18" t="n">
        <v>483.58345801</v>
      </c>
      <c r="V26" s="20" t="n">
        <v>4.70805995</v>
      </c>
      <c r="W26" s="18" t="n">
        <v>489.30989084</v>
      </c>
      <c r="X26" s="20" t="n">
        <v>5.79689045</v>
      </c>
      <c r="Y26" s="18" t="n">
        <v>490.44576934</v>
      </c>
      <c r="Z26" s="20" t="n">
        <v>4.31404153</v>
      </c>
      <c r="AA26" s="18" t="n">
        <v>492.3447182</v>
      </c>
      <c r="AB26" s="20" t="n">
        <v>5.47432165</v>
      </c>
      <c r="AC26" s="18" t="s">
        <v>481</v>
      </c>
      <c r="AD26" s="20" t="s">
        <v>481</v>
      </c>
      <c r="AE26" s="18" t="s">
        <v>481</v>
      </c>
      <c r="AF26" s="20" t="s">
        <v>481</v>
      </c>
      <c r="AG26" s="18" t="s">
        <v>481</v>
      </c>
      <c r="AH26" s="20" t="s">
        <v>481</v>
      </c>
      <c r="AI26" s="18" t="s">
        <v>481</v>
      </c>
      <c r="AJ26" s="20" t="s">
        <v>481</v>
      </c>
      <c r="AK26" s="18" t="s">
        <v>481</v>
      </c>
      <c r="AL26" s="20" t="s">
        <v>481</v>
      </c>
    </row>
    <row r="27" spans="1:38">
      <c r="A27" s="15" t="s">
        <v>502</v>
      </c>
      <c r="B27" s="17" t="n">
        <v>5299</v>
      </c>
      <c r="C27" s="18">
        <f>(0.0/B27*100)</f>
        <v/>
      </c>
      <c r="D27" s="19" t="n">
        <v>5299</v>
      </c>
      <c r="E27" s="18" t="n">
        <v>479.51370417</v>
      </c>
      <c r="F27" s="20" t="n">
        <v>5.9717781</v>
      </c>
      <c r="G27" s="18" t="n">
        <v>497.94970612</v>
      </c>
      <c r="H27" s="20" t="n">
        <v>5.12509796</v>
      </c>
      <c r="I27" s="18" t="n">
        <v>482.95869652</v>
      </c>
      <c r="J27" s="20" t="n">
        <v>4.85338967</v>
      </c>
      <c r="K27" s="18" t="n">
        <v>491.108842</v>
      </c>
      <c r="L27" s="20" t="n">
        <v>5.13780311</v>
      </c>
      <c r="M27" s="18" t="n">
        <v>482.9373391</v>
      </c>
      <c r="N27" s="20" t="n">
        <v>4.28848102</v>
      </c>
      <c r="O27" s="18" t="n">
        <v>483.3475293</v>
      </c>
      <c r="P27" s="20" t="n">
        <v>4.46856989</v>
      </c>
      <c r="Q27" s="18" t="n">
        <v>483.34080388</v>
      </c>
      <c r="R27" s="20" t="n">
        <v>4.38499763</v>
      </c>
      <c r="S27" s="18" t="n">
        <v>479.3515817</v>
      </c>
      <c r="T27" s="20" t="n">
        <v>4.54756207</v>
      </c>
      <c r="U27" s="18" t="n">
        <v>487.9657563</v>
      </c>
      <c r="V27" s="20" t="n">
        <v>4.92436321</v>
      </c>
      <c r="W27" s="18" t="n">
        <v>475.56041401</v>
      </c>
      <c r="X27" s="20" t="n">
        <v>5.13571021</v>
      </c>
      <c r="Y27" s="18" t="n">
        <v>471.65912936</v>
      </c>
      <c r="Z27" s="20" t="n">
        <v>5.24101229</v>
      </c>
      <c r="AA27" s="18" t="n">
        <v>475.81768124</v>
      </c>
      <c r="AB27" s="20" t="n">
        <v>6.60427616</v>
      </c>
      <c r="AC27" s="18" t="s">
        <v>481</v>
      </c>
      <c r="AD27" s="20" t="s">
        <v>481</v>
      </c>
      <c r="AE27" s="18" t="s">
        <v>481</v>
      </c>
      <c r="AF27" s="20" t="s">
        <v>481</v>
      </c>
      <c r="AG27" s="18" t="s">
        <v>481</v>
      </c>
      <c r="AH27" s="20" t="s">
        <v>481</v>
      </c>
      <c r="AI27" s="18" t="s">
        <v>481</v>
      </c>
      <c r="AJ27" s="20" t="s">
        <v>481</v>
      </c>
      <c r="AK27" s="18" t="s">
        <v>481</v>
      </c>
      <c r="AL27" s="20" t="s">
        <v>481</v>
      </c>
    </row>
    <row r="28" spans="1:38">
      <c r="A28" s="15" t="s">
        <v>503</v>
      </c>
      <c r="B28" s="17" t="n">
        <v>7568</v>
      </c>
      <c r="C28" s="18">
        <f>(0.0/B28*100)</f>
        <v/>
      </c>
      <c r="D28" s="19" t="n">
        <v>7568</v>
      </c>
      <c r="E28" s="18" t="n">
        <v>425.74285041</v>
      </c>
      <c r="F28" s="20" t="n">
        <v>4.04477296</v>
      </c>
      <c r="G28" s="18" t="n">
        <v>423.61060714</v>
      </c>
      <c r="H28" s="20" t="n">
        <v>4.39662161</v>
      </c>
      <c r="I28" s="18" t="n">
        <v>422.51632703</v>
      </c>
      <c r="J28" s="20" t="n">
        <v>4.16560342</v>
      </c>
      <c r="K28" s="18" t="n">
        <v>420.29608069</v>
      </c>
      <c r="L28" s="20" t="n">
        <v>4.29552335</v>
      </c>
      <c r="M28" s="18" t="n">
        <v>422.007192</v>
      </c>
      <c r="N28" s="20" t="n">
        <v>3.88838545</v>
      </c>
      <c r="O28" s="18" t="n">
        <v>413.80061459</v>
      </c>
      <c r="P28" s="20" t="n">
        <v>4.31485625</v>
      </c>
      <c r="Q28" s="18" t="n">
        <v>413.85294048</v>
      </c>
      <c r="R28" s="20" t="n">
        <v>4.48793649</v>
      </c>
      <c r="S28" s="18" t="n">
        <v>408.57891129</v>
      </c>
      <c r="T28" s="20" t="n">
        <v>3.81657691</v>
      </c>
      <c r="U28" s="18" t="n">
        <v>414.05456009</v>
      </c>
      <c r="V28" s="20" t="n">
        <v>3.62608195</v>
      </c>
      <c r="W28" s="18" t="n">
        <v>409.02052931</v>
      </c>
      <c r="X28" s="20" t="n">
        <v>3.17731184</v>
      </c>
      <c r="Y28" s="18" t="n">
        <v>409.07197755</v>
      </c>
      <c r="Z28" s="20" t="n">
        <v>3.99857678</v>
      </c>
      <c r="AA28" s="18" t="n">
        <v>413.40170221</v>
      </c>
      <c r="AB28" s="20" t="n">
        <v>4.44474749</v>
      </c>
      <c r="AC28" s="18" t="s">
        <v>481</v>
      </c>
      <c r="AD28" s="20" t="s">
        <v>481</v>
      </c>
      <c r="AE28" s="18" t="s">
        <v>481</v>
      </c>
      <c r="AF28" s="20" t="s">
        <v>481</v>
      </c>
      <c r="AG28" s="18" t="s">
        <v>481</v>
      </c>
      <c r="AH28" s="20" t="s">
        <v>481</v>
      </c>
      <c r="AI28" s="18" t="s">
        <v>481</v>
      </c>
      <c r="AJ28" s="20" t="s">
        <v>481</v>
      </c>
      <c r="AK28" s="18" t="s">
        <v>481</v>
      </c>
      <c r="AL28" s="20" t="s">
        <v>481</v>
      </c>
    </row>
    <row r="29" spans="1:38">
      <c r="A29" s="15" t="s">
        <v>504</v>
      </c>
      <c r="B29" s="17" t="n">
        <v>5385</v>
      </c>
      <c r="C29" s="18">
        <f>(0.0/B29*100)</f>
        <v/>
      </c>
      <c r="D29" s="19" t="n">
        <v>5385</v>
      </c>
      <c r="E29" s="18" t="n">
        <v>525.25118625</v>
      </c>
      <c r="F29" s="20" t="n">
        <v>6.29948117</v>
      </c>
      <c r="G29" s="18" t="n">
        <v>512.98977961</v>
      </c>
      <c r="H29" s="20" t="n">
        <v>5.4096219</v>
      </c>
      <c r="I29" s="18" t="n">
        <v>510.24590535</v>
      </c>
      <c r="J29" s="20" t="n">
        <v>5.87837581</v>
      </c>
      <c r="K29" s="18" t="n">
        <v>518.57783915</v>
      </c>
      <c r="L29" s="20" t="n">
        <v>5.94163197</v>
      </c>
      <c r="M29" s="18" t="n">
        <v>505.64816444</v>
      </c>
      <c r="N29" s="20" t="n">
        <v>5.07120297</v>
      </c>
      <c r="O29" s="18" t="n">
        <v>508.61467031</v>
      </c>
      <c r="P29" s="20" t="n">
        <v>5.02936982</v>
      </c>
      <c r="Q29" s="18" t="n">
        <v>502.79765275</v>
      </c>
      <c r="R29" s="20" t="n">
        <v>5.12268513</v>
      </c>
      <c r="S29" s="18" t="n">
        <v>499.14048366</v>
      </c>
      <c r="T29" s="20" t="n">
        <v>4.41853388</v>
      </c>
      <c r="U29" s="18" t="n">
        <v>516.30277696</v>
      </c>
      <c r="V29" s="20" t="n">
        <v>4.8140761</v>
      </c>
      <c r="W29" s="18" t="n">
        <v>502.7131365</v>
      </c>
      <c r="X29" s="20" t="n">
        <v>5.79773308</v>
      </c>
      <c r="Y29" s="18" t="n">
        <v>503.18313408</v>
      </c>
      <c r="Z29" s="20" t="n">
        <v>5.43558705</v>
      </c>
      <c r="AA29" s="18" t="n">
        <v>499.52338223</v>
      </c>
      <c r="AB29" s="20" t="n">
        <v>5.65790432</v>
      </c>
      <c r="AC29" s="18" t="s">
        <v>481</v>
      </c>
      <c r="AD29" s="20" t="s">
        <v>481</v>
      </c>
      <c r="AE29" s="18" t="s">
        <v>481</v>
      </c>
      <c r="AF29" s="20" t="s">
        <v>481</v>
      </c>
      <c r="AG29" s="18" t="s">
        <v>481</v>
      </c>
      <c r="AH29" s="20" t="s">
        <v>481</v>
      </c>
      <c r="AI29" s="18" t="s">
        <v>481</v>
      </c>
      <c r="AJ29" s="20" t="s">
        <v>481</v>
      </c>
      <c r="AK29" s="18" t="s">
        <v>481</v>
      </c>
      <c r="AL29" s="20" t="s">
        <v>481</v>
      </c>
    </row>
    <row r="30" spans="1:38">
      <c r="A30" s="15" t="s">
        <v>505</v>
      </c>
      <c r="B30" s="17" t="n">
        <v>4520</v>
      </c>
      <c r="C30" s="18">
        <f>(0.0/B30*100)</f>
        <v/>
      </c>
      <c r="D30" s="19" t="n">
        <v>4520</v>
      </c>
      <c r="E30" s="18" t="n">
        <v>500.11435028</v>
      </c>
      <c r="F30" s="20" t="n">
        <v>4.91140988</v>
      </c>
      <c r="G30" s="18" t="n">
        <v>512.19824492</v>
      </c>
      <c r="H30" s="20" t="n">
        <v>6.68022314</v>
      </c>
      <c r="I30" s="18" t="n">
        <v>504.23395111</v>
      </c>
      <c r="J30" s="20" t="n">
        <v>5.95102953</v>
      </c>
      <c r="K30" s="18" t="n">
        <v>503.76737646</v>
      </c>
      <c r="L30" s="20" t="n">
        <v>6.46834604</v>
      </c>
      <c r="M30" s="18" t="n">
        <v>518.20118058</v>
      </c>
      <c r="N30" s="20" t="n">
        <v>5.84364851</v>
      </c>
      <c r="O30" s="18" t="n">
        <v>512.5480850500001</v>
      </c>
      <c r="P30" s="20" t="n">
        <v>7.14315084</v>
      </c>
      <c r="Q30" s="18" t="n">
        <v>524.20899881</v>
      </c>
      <c r="R30" s="20" t="n">
        <v>5.15856896</v>
      </c>
      <c r="S30" s="18" t="n">
        <v>515.55878671</v>
      </c>
      <c r="T30" s="20" t="n">
        <v>5.81585806</v>
      </c>
      <c r="U30" s="18" t="n">
        <v>518.06036579</v>
      </c>
      <c r="V30" s="20" t="n">
        <v>5.70400607</v>
      </c>
      <c r="W30" s="18" t="n">
        <v>524.96318085</v>
      </c>
      <c r="X30" s="20" t="n">
        <v>6.43489698</v>
      </c>
      <c r="Y30" s="18" t="n">
        <v>513.26281079</v>
      </c>
      <c r="Z30" s="20" t="n">
        <v>6.07370306</v>
      </c>
      <c r="AA30" s="18" t="n">
        <v>510.18002743</v>
      </c>
      <c r="AB30" s="20" t="n">
        <v>6.15440953</v>
      </c>
      <c r="AC30" s="18" t="s">
        <v>481</v>
      </c>
      <c r="AD30" s="20" t="s">
        <v>481</v>
      </c>
      <c r="AE30" s="18" t="s">
        <v>481</v>
      </c>
      <c r="AF30" s="20" t="s">
        <v>481</v>
      </c>
      <c r="AG30" s="18" t="s">
        <v>481</v>
      </c>
      <c r="AH30" s="20" t="s">
        <v>481</v>
      </c>
      <c r="AI30" s="18" t="s">
        <v>481</v>
      </c>
      <c r="AJ30" s="20" t="s">
        <v>481</v>
      </c>
      <c r="AK30" s="18" t="s">
        <v>481</v>
      </c>
      <c r="AL30" s="20" t="s">
        <v>481</v>
      </c>
    </row>
    <row r="31" spans="1:38">
      <c r="A31" s="15" t="s">
        <v>506</v>
      </c>
      <c r="B31" s="17" t="n">
        <v>5456</v>
      </c>
      <c r="C31" s="18">
        <f>(0.0/B31*100)</f>
        <v/>
      </c>
      <c r="D31" s="19" t="n">
        <v>5456</v>
      </c>
      <c r="E31" s="18" t="n">
        <v>504.13152745</v>
      </c>
      <c r="F31" s="20" t="n">
        <v>5.42860718</v>
      </c>
      <c r="G31" s="18" t="n">
        <v>505.7323718</v>
      </c>
      <c r="H31" s="20" t="n">
        <v>4.69944629</v>
      </c>
      <c r="I31" s="18" t="n">
        <v>499.69904943</v>
      </c>
      <c r="J31" s="20" t="n">
        <v>4.80210098</v>
      </c>
      <c r="K31" s="18" t="n">
        <v>504.54212227</v>
      </c>
      <c r="L31" s="20" t="n">
        <v>4.9496575</v>
      </c>
      <c r="M31" s="18" t="n">
        <v>507.12715444</v>
      </c>
      <c r="N31" s="20" t="n">
        <v>5.35405941</v>
      </c>
      <c r="O31" s="18" t="n">
        <v>504.36563146</v>
      </c>
      <c r="P31" s="20" t="n">
        <v>4.75578213</v>
      </c>
      <c r="Q31" s="18" t="n">
        <v>499.10087743</v>
      </c>
      <c r="R31" s="20" t="n">
        <v>4.3982381</v>
      </c>
      <c r="S31" s="18" t="n">
        <v>492.0049103</v>
      </c>
      <c r="T31" s="20" t="n">
        <v>4.50900794</v>
      </c>
      <c r="U31" s="18" t="n">
        <v>491.64232249</v>
      </c>
      <c r="V31" s="20" t="n">
        <v>5.01599716</v>
      </c>
      <c r="W31" s="18" t="n">
        <v>495.94004539</v>
      </c>
      <c r="X31" s="20" t="n">
        <v>5.25354524</v>
      </c>
      <c r="Y31" s="18" t="n">
        <v>488.06522789</v>
      </c>
      <c r="Z31" s="20" t="n">
        <v>5.5203737</v>
      </c>
      <c r="AA31" s="18" t="n">
        <v>486.32668437</v>
      </c>
      <c r="AB31" s="20" t="n">
        <v>5.53998477</v>
      </c>
      <c r="AC31" s="18" t="s">
        <v>481</v>
      </c>
      <c r="AD31" s="20" t="s">
        <v>481</v>
      </c>
      <c r="AE31" s="18" t="s">
        <v>481</v>
      </c>
      <c r="AF31" s="20" t="s">
        <v>481</v>
      </c>
      <c r="AG31" s="18" t="s">
        <v>481</v>
      </c>
      <c r="AH31" s="20" t="s">
        <v>481</v>
      </c>
      <c r="AI31" s="18" t="s">
        <v>481</v>
      </c>
      <c r="AJ31" s="20" t="s">
        <v>481</v>
      </c>
      <c r="AK31" s="18" t="s">
        <v>481</v>
      </c>
      <c r="AL31" s="20" t="s">
        <v>481</v>
      </c>
    </row>
    <row r="32" spans="1:38">
      <c r="A32" s="15" t="s">
        <v>507</v>
      </c>
      <c r="B32" s="17" t="n">
        <v>4478</v>
      </c>
      <c r="C32" s="18">
        <f>(0.0/B32*100)</f>
        <v/>
      </c>
      <c r="D32" s="19" t="n">
        <v>4478</v>
      </c>
      <c r="E32" s="18" t="n">
        <v>507.58385588</v>
      </c>
      <c r="F32" s="20" t="n">
        <v>5.94725681</v>
      </c>
      <c r="G32" s="18" t="n">
        <v>497.74689554</v>
      </c>
      <c r="H32" s="20" t="n">
        <v>5.74002745</v>
      </c>
      <c r="I32" s="18" t="n">
        <v>499.03693842</v>
      </c>
      <c r="J32" s="20" t="n">
        <v>5.26212688</v>
      </c>
      <c r="K32" s="18" t="n">
        <v>502.68176557</v>
      </c>
      <c r="L32" s="20" t="n">
        <v>6.2634542</v>
      </c>
      <c r="M32" s="18" t="n">
        <v>502.97040788</v>
      </c>
      <c r="N32" s="20" t="n">
        <v>5.69071321</v>
      </c>
      <c r="O32" s="18" t="n">
        <v>498.18214217</v>
      </c>
      <c r="P32" s="20" t="n">
        <v>5.68109417</v>
      </c>
      <c r="Q32" s="18" t="n">
        <v>501.2453326</v>
      </c>
      <c r="R32" s="20" t="n">
        <v>4.85631988</v>
      </c>
      <c r="S32" s="18" t="n">
        <v>499.44267023</v>
      </c>
      <c r="T32" s="20" t="n">
        <v>4.82443321</v>
      </c>
      <c r="U32" s="18" t="n">
        <v>500.58269315</v>
      </c>
      <c r="V32" s="20" t="n">
        <v>5.18025148</v>
      </c>
      <c r="W32" s="18" t="n">
        <v>501.49615406</v>
      </c>
      <c r="X32" s="20" t="n">
        <v>5.77460828</v>
      </c>
      <c r="Y32" s="18" t="n">
        <v>504.34564045</v>
      </c>
      <c r="Z32" s="20" t="n">
        <v>6.05899358</v>
      </c>
      <c r="AA32" s="18" t="n">
        <v>502.82157849</v>
      </c>
      <c r="AB32" s="20" t="n">
        <v>5.33752635</v>
      </c>
      <c r="AC32" s="18" t="s">
        <v>481</v>
      </c>
      <c r="AD32" s="20" t="s">
        <v>481</v>
      </c>
      <c r="AE32" s="18" t="s">
        <v>481</v>
      </c>
      <c r="AF32" s="20" t="s">
        <v>481</v>
      </c>
      <c r="AG32" s="18" t="s">
        <v>481</v>
      </c>
      <c r="AH32" s="20" t="s">
        <v>481</v>
      </c>
      <c r="AI32" s="18" t="s">
        <v>481</v>
      </c>
      <c r="AJ32" s="20" t="s">
        <v>481</v>
      </c>
      <c r="AK32" s="18" t="s">
        <v>481</v>
      </c>
      <c r="AL32" s="20" t="s">
        <v>481</v>
      </c>
    </row>
    <row r="33" spans="1:38">
      <c r="A33" s="15" t="s">
        <v>508</v>
      </c>
      <c r="B33" s="17" t="n">
        <v>7325</v>
      </c>
      <c r="C33" s="18">
        <f>(0.0/B33*100)</f>
        <v/>
      </c>
      <c r="D33" s="19" t="n">
        <v>7325</v>
      </c>
      <c r="E33" s="18" t="n">
        <v>505.16148042</v>
      </c>
      <c r="F33" s="20" t="n">
        <v>4.85149927</v>
      </c>
      <c r="G33" s="18" t="n">
        <v>503.21433474</v>
      </c>
      <c r="H33" s="20" t="n">
        <v>5.75039387</v>
      </c>
      <c r="I33" s="18" t="n">
        <v>504.12413395</v>
      </c>
      <c r="J33" s="20" t="n">
        <v>5.84136019</v>
      </c>
      <c r="K33" s="18" t="n">
        <v>513.44606417</v>
      </c>
      <c r="L33" s="20" t="n">
        <v>5.36947731</v>
      </c>
      <c r="M33" s="18" t="n">
        <v>514.70892445</v>
      </c>
      <c r="N33" s="20" t="n">
        <v>4.92577291</v>
      </c>
      <c r="O33" s="18" t="n">
        <v>502.83986425</v>
      </c>
      <c r="P33" s="20" t="n">
        <v>4.36002656</v>
      </c>
      <c r="Q33" s="18" t="n">
        <v>498.69909523</v>
      </c>
      <c r="R33" s="20" t="n">
        <v>4.30621101</v>
      </c>
      <c r="S33" s="18" t="n">
        <v>499.0458756</v>
      </c>
      <c r="T33" s="20" t="n">
        <v>4.19879209</v>
      </c>
      <c r="U33" s="18" t="n">
        <v>502.77507296</v>
      </c>
      <c r="V33" s="20" t="n">
        <v>4.57795434</v>
      </c>
      <c r="W33" s="18" t="n">
        <v>493.20369746</v>
      </c>
      <c r="X33" s="20" t="n">
        <v>4.57808985</v>
      </c>
      <c r="Y33" s="18" t="n">
        <v>484.05149341</v>
      </c>
      <c r="Z33" s="20" t="n">
        <v>4.31479912</v>
      </c>
      <c r="AA33" s="18" t="n">
        <v>492.12617959</v>
      </c>
      <c r="AB33" s="20" t="n">
        <v>5.88140024</v>
      </c>
      <c r="AC33" s="18" t="s">
        <v>481</v>
      </c>
      <c r="AD33" s="20" t="s">
        <v>481</v>
      </c>
      <c r="AE33" s="18" t="s">
        <v>481</v>
      </c>
      <c r="AF33" s="20" t="s">
        <v>481</v>
      </c>
      <c r="AG33" s="18" t="s">
        <v>481</v>
      </c>
      <c r="AH33" s="20" t="s">
        <v>481</v>
      </c>
      <c r="AI33" s="18" t="s">
        <v>481</v>
      </c>
      <c r="AJ33" s="20" t="s">
        <v>481</v>
      </c>
      <c r="AK33" s="18" t="s">
        <v>481</v>
      </c>
      <c r="AL33" s="20" t="s">
        <v>481</v>
      </c>
    </row>
    <row r="34" spans="1:38">
      <c r="A34" s="15" t="s">
        <v>509</v>
      </c>
      <c r="B34" s="17" t="n">
        <v>6350</v>
      </c>
      <c r="C34" s="18">
        <f>(0.0/B34*100)</f>
        <v/>
      </c>
      <c r="D34" s="19" t="n">
        <v>6350</v>
      </c>
      <c r="E34" s="18" t="n">
        <v>470.02700012</v>
      </c>
      <c r="F34" s="20" t="n">
        <v>5.07643096</v>
      </c>
      <c r="G34" s="18" t="n">
        <v>470.55967101</v>
      </c>
      <c r="H34" s="20" t="n">
        <v>5.40064041</v>
      </c>
      <c r="I34" s="18" t="n">
        <v>464.31918767</v>
      </c>
      <c r="J34" s="20" t="n">
        <v>5.06536493</v>
      </c>
      <c r="K34" s="18" t="n">
        <v>469.66482109</v>
      </c>
      <c r="L34" s="20" t="n">
        <v>5.93349606</v>
      </c>
      <c r="M34" s="18" t="n">
        <v>466.66083139</v>
      </c>
      <c r="N34" s="20" t="n">
        <v>5.44955132</v>
      </c>
      <c r="O34" s="18" t="n">
        <v>456.27913605</v>
      </c>
      <c r="P34" s="20" t="n">
        <v>5.39268383</v>
      </c>
      <c r="Q34" s="18" t="n">
        <v>466.06726399</v>
      </c>
      <c r="R34" s="20" t="n">
        <v>5.09301558</v>
      </c>
      <c r="S34" s="18" t="n">
        <v>449.45144623</v>
      </c>
      <c r="T34" s="20" t="n">
        <v>5.0038685</v>
      </c>
      <c r="U34" s="18" t="n">
        <v>456.16488741</v>
      </c>
      <c r="V34" s="20" t="n">
        <v>5.04651948</v>
      </c>
      <c r="W34" s="18" t="n">
        <v>453.6086725</v>
      </c>
      <c r="X34" s="20" t="n">
        <v>6.22090382</v>
      </c>
      <c r="Y34" s="18" t="n">
        <v>457.25056702</v>
      </c>
      <c r="Z34" s="20" t="n">
        <v>5.71300447</v>
      </c>
      <c r="AA34" s="18" t="n">
        <v>450.99753643</v>
      </c>
      <c r="AB34" s="20" t="n">
        <v>5.86459045</v>
      </c>
      <c r="AC34" s="18" t="s">
        <v>481</v>
      </c>
      <c r="AD34" s="20" t="s">
        <v>481</v>
      </c>
      <c r="AE34" s="18" t="s">
        <v>481</v>
      </c>
      <c r="AF34" s="20" t="s">
        <v>481</v>
      </c>
      <c r="AG34" s="18" t="s">
        <v>481</v>
      </c>
      <c r="AH34" s="20" t="s">
        <v>481</v>
      </c>
      <c r="AI34" s="18" t="s">
        <v>481</v>
      </c>
      <c r="AJ34" s="20" t="s">
        <v>481</v>
      </c>
      <c r="AK34" s="18" t="s">
        <v>481</v>
      </c>
      <c r="AL34" s="20" t="s">
        <v>481</v>
      </c>
    </row>
    <row r="35" spans="1:38">
      <c r="A35" s="15" t="s">
        <v>510</v>
      </c>
      <c r="B35" s="17" t="n">
        <v>6406</v>
      </c>
      <c r="C35" s="18">
        <f>(0.0/B35*100)</f>
        <v/>
      </c>
      <c r="D35" s="19" t="n">
        <v>6406</v>
      </c>
      <c r="E35" s="18" t="n">
        <v>516.93475821</v>
      </c>
      <c r="F35" s="20" t="n">
        <v>5.48512816</v>
      </c>
      <c r="G35" s="18" t="n">
        <v>515.36280723</v>
      </c>
      <c r="H35" s="20" t="n">
        <v>5.48708841</v>
      </c>
      <c r="I35" s="18" t="n">
        <v>518.17268179</v>
      </c>
      <c r="J35" s="20" t="n">
        <v>5.04011903</v>
      </c>
      <c r="K35" s="18" t="n">
        <v>516.84655238</v>
      </c>
      <c r="L35" s="20" t="n">
        <v>4.78934646</v>
      </c>
      <c r="M35" s="18" t="n">
        <v>518.8787238800001</v>
      </c>
      <c r="N35" s="20" t="n">
        <v>4.51542121</v>
      </c>
      <c r="O35" s="18" t="n">
        <v>515.85487976</v>
      </c>
      <c r="P35" s="20" t="n">
        <v>4.65257725</v>
      </c>
      <c r="Q35" s="18" t="n">
        <v>511.45807467</v>
      </c>
      <c r="R35" s="20" t="n">
        <v>5.83069895</v>
      </c>
      <c r="S35" s="18" t="n">
        <v>509.05550449</v>
      </c>
      <c r="T35" s="20" t="n">
        <v>4.96680218</v>
      </c>
      <c r="U35" s="18" t="n">
        <v>501.94500549</v>
      </c>
      <c r="V35" s="20" t="n">
        <v>4.99409993</v>
      </c>
      <c r="W35" s="18" t="n">
        <v>511.88911731</v>
      </c>
      <c r="X35" s="20" t="n">
        <v>4.27024111</v>
      </c>
      <c r="Y35" s="18" t="n">
        <v>514.41189831</v>
      </c>
      <c r="Z35" s="20" t="n">
        <v>4.73077044</v>
      </c>
      <c r="AA35" s="18" t="n">
        <v>505.20217418</v>
      </c>
      <c r="AB35" s="20" t="n">
        <v>5.63416871</v>
      </c>
      <c r="AC35" s="18" t="s">
        <v>481</v>
      </c>
      <c r="AD35" s="20" t="s">
        <v>481</v>
      </c>
      <c r="AE35" s="18" t="s">
        <v>481</v>
      </c>
      <c r="AF35" s="20" t="s">
        <v>481</v>
      </c>
      <c r="AG35" s="18" t="s">
        <v>481</v>
      </c>
      <c r="AH35" s="20" t="s">
        <v>481</v>
      </c>
      <c r="AI35" s="18" t="s">
        <v>481</v>
      </c>
      <c r="AJ35" s="20" t="s">
        <v>481</v>
      </c>
      <c r="AK35" s="18" t="s">
        <v>481</v>
      </c>
      <c r="AL35" s="20" t="s">
        <v>481</v>
      </c>
    </row>
    <row r="36" spans="1:38">
      <c r="A36" s="15" t="s">
        <v>511</v>
      </c>
      <c r="B36" s="17" t="n">
        <v>6736</v>
      </c>
      <c r="C36" s="18">
        <f>(0.0/B36*100)</f>
        <v/>
      </c>
      <c r="D36" s="19" t="n">
        <v>6736</v>
      </c>
      <c r="E36" s="18" t="n">
        <v>501.67402616</v>
      </c>
      <c r="F36" s="20" t="n">
        <v>4.34444917</v>
      </c>
      <c r="G36" s="18" t="n">
        <v>490.36776199</v>
      </c>
      <c r="H36" s="20" t="n">
        <v>4.11877898</v>
      </c>
      <c r="I36" s="18" t="n">
        <v>498.76976813</v>
      </c>
      <c r="J36" s="20" t="n">
        <v>4.49968832</v>
      </c>
      <c r="K36" s="18" t="n">
        <v>492.6258692</v>
      </c>
      <c r="L36" s="20" t="n">
        <v>4.45517776</v>
      </c>
      <c r="M36" s="18" t="n">
        <v>501.64972693</v>
      </c>
      <c r="N36" s="20" t="n">
        <v>4.39697004</v>
      </c>
      <c r="O36" s="18" t="n">
        <v>492.6658191</v>
      </c>
      <c r="P36" s="20" t="n">
        <v>4.6742543</v>
      </c>
      <c r="Q36" s="18" t="n">
        <v>492.70585942</v>
      </c>
      <c r="R36" s="20" t="n">
        <v>4.15870673</v>
      </c>
      <c r="S36" s="18" t="n">
        <v>495.38479181</v>
      </c>
      <c r="T36" s="20" t="n">
        <v>4.79547554</v>
      </c>
      <c r="U36" s="18" t="n">
        <v>485.65100118</v>
      </c>
      <c r="V36" s="20" t="n">
        <v>4.42971618</v>
      </c>
      <c r="W36" s="18" t="n">
        <v>493.80616974</v>
      </c>
      <c r="X36" s="20" t="n">
        <v>4.29010143</v>
      </c>
      <c r="Y36" s="18" t="n">
        <v>485.63038404</v>
      </c>
      <c r="Z36" s="20" t="n">
        <v>5.18967037</v>
      </c>
      <c r="AA36" s="18" t="n">
        <v>484.71782575</v>
      </c>
      <c r="AB36" s="20" t="n">
        <v>4.48962649</v>
      </c>
      <c r="AC36" s="18" t="s">
        <v>481</v>
      </c>
      <c r="AD36" s="20" t="s">
        <v>481</v>
      </c>
      <c r="AE36" s="18" t="s">
        <v>481</v>
      </c>
      <c r="AF36" s="20" t="s">
        <v>481</v>
      </c>
      <c r="AG36" s="18" t="s">
        <v>481</v>
      </c>
      <c r="AH36" s="20" t="s">
        <v>481</v>
      </c>
      <c r="AI36" s="18" t="s">
        <v>481</v>
      </c>
      <c r="AJ36" s="20" t="s">
        <v>481</v>
      </c>
      <c r="AK36" s="18" t="s">
        <v>481</v>
      </c>
      <c r="AL36" s="20" t="s">
        <v>481</v>
      </c>
    </row>
    <row r="37" spans="1:38">
      <c r="A37" s="15" t="s">
        <v>512</v>
      </c>
      <c r="B37" s="17" t="n">
        <v>5458</v>
      </c>
      <c r="C37" s="18">
        <f>(0.0/B37*100)</f>
        <v/>
      </c>
      <c r="D37" s="19" t="n">
        <v>5458</v>
      </c>
      <c r="E37" s="18" t="s">
        <v>481</v>
      </c>
      <c r="F37" s="20" t="s">
        <v>481</v>
      </c>
      <c r="G37" s="18" t="s">
        <v>481</v>
      </c>
      <c r="H37" s="20" t="s">
        <v>481</v>
      </c>
      <c r="I37" s="18" t="s">
        <v>481</v>
      </c>
      <c r="J37" s="20" t="s">
        <v>481</v>
      </c>
      <c r="K37" s="18" t="s">
        <v>481</v>
      </c>
      <c r="L37" s="20" t="s">
        <v>481</v>
      </c>
      <c r="M37" s="18" t="s">
        <v>481</v>
      </c>
      <c r="N37" s="20" t="s">
        <v>481</v>
      </c>
      <c r="O37" s="18" t="s">
        <v>481</v>
      </c>
      <c r="P37" s="20" t="s">
        <v>481</v>
      </c>
      <c r="Q37" s="18" t="s">
        <v>481</v>
      </c>
      <c r="R37" s="20" t="s">
        <v>481</v>
      </c>
      <c r="S37" s="18" t="s">
        <v>481</v>
      </c>
      <c r="T37" s="20" t="s">
        <v>481</v>
      </c>
      <c r="U37" s="18" t="s">
        <v>481</v>
      </c>
      <c r="V37" s="20" t="s">
        <v>481</v>
      </c>
      <c r="W37" s="18" t="s">
        <v>481</v>
      </c>
      <c r="X37" s="20" t="s">
        <v>481</v>
      </c>
      <c r="Y37" s="18" t="s">
        <v>481</v>
      </c>
      <c r="Z37" s="20" t="s">
        <v>481</v>
      </c>
      <c r="AA37" s="18" t="s">
        <v>481</v>
      </c>
      <c r="AB37" s="20" t="s">
        <v>481</v>
      </c>
      <c r="AC37" s="18" t="s">
        <v>481</v>
      </c>
      <c r="AD37" s="20" t="s">
        <v>481</v>
      </c>
      <c r="AE37" s="18" t="s">
        <v>481</v>
      </c>
      <c r="AF37" s="20" t="s">
        <v>481</v>
      </c>
      <c r="AG37" s="18" t="s">
        <v>481</v>
      </c>
      <c r="AH37" s="20" t="s">
        <v>481</v>
      </c>
      <c r="AI37" s="18" t="n">
        <v>493.42235631</v>
      </c>
      <c r="AJ37" s="20" t="n">
        <v>3.60072073</v>
      </c>
      <c r="AK37" s="18" t="s">
        <v>481</v>
      </c>
      <c r="AL37" s="20" t="s">
        <v>481</v>
      </c>
    </row>
    <row r="38" spans="1:38">
      <c r="A38" s="15" t="s">
        <v>513</v>
      </c>
      <c r="B38" s="17" t="n">
        <v>5860</v>
      </c>
      <c r="C38" s="18">
        <f>(0.0/B38*100)</f>
        <v/>
      </c>
      <c r="D38" s="19" t="n">
        <v>5860</v>
      </c>
      <c r="E38" s="18" t="n">
        <v>514.81428576</v>
      </c>
      <c r="F38" s="20" t="n">
        <v>6.50522461</v>
      </c>
      <c r="G38" s="18" t="n">
        <v>511.11363858</v>
      </c>
      <c r="H38" s="20" t="n">
        <v>6.75023189</v>
      </c>
      <c r="I38" s="18" t="n">
        <v>523.27593012</v>
      </c>
      <c r="J38" s="20" t="n">
        <v>6.52109279</v>
      </c>
      <c r="K38" s="18" t="n">
        <v>509.25772594</v>
      </c>
      <c r="L38" s="20" t="n">
        <v>5.81809426</v>
      </c>
      <c r="M38" s="18" t="n">
        <v>504.59575687</v>
      </c>
      <c r="N38" s="20" t="n">
        <v>5.70836147</v>
      </c>
      <c r="O38" s="18" t="n">
        <v>503.44618484</v>
      </c>
      <c r="P38" s="20" t="n">
        <v>5.7779034</v>
      </c>
      <c r="Q38" s="18" t="n">
        <v>502.74164153</v>
      </c>
      <c r="R38" s="20" t="n">
        <v>5.85316073</v>
      </c>
      <c r="S38" s="18" t="n">
        <v>497.14405214</v>
      </c>
      <c r="T38" s="20" t="n">
        <v>6.43517396</v>
      </c>
      <c r="U38" s="18" t="n">
        <v>503.09517416</v>
      </c>
      <c r="V38" s="20" t="n">
        <v>5.70343035</v>
      </c>
      <c r="W38" s="18" t="n">
        <v>497.29936029</v>
      </c>
      <c r="X38" s="20" t="n">
        <v>6.89358659</v>
      </c>
      <c r="Y38" s="18" t="n">
        <v>499.00969084</v>
      </c>
      <c r="Z38" s="20" t="n">
        <v>5.62596497</v>
      </c>
      <c r="AA38" s="18" t="n">
        <v>502.65499632</v>
      </c>
      <c r="AB38" s="20" t="n">
        <v>5.65088661</v>
      </c>
      <c r="AC38" s="18" t="s">
        <v>481</v>
      </c>
      <c r="AD38" s="20" t="s">
        <v>481</v>
      </c>
      <c r="AE38" s="18" t="s">
        <v>481</v>
      </c>
      <c r="AF38" s="20" t="s">
        <v>481</v>
      </c>
      <c r="AG38" s="18" t="s">
        <v>481</v>
      </c>
      <c r="AH38" s="20" t="s">
        <v>481</v>
      </c>
      <c r="AI38" s="18" t="s">
        <v>481</v>
      </c>
      <c r="AJ38" s="20" t="s">
        <v>481</v>
      </c>
      <c r="AK38" s="18" t="s">
        <v>481</v>
      </c>
      <c r="AL38" s="20" t="s">
        <v>481</v>
      </c>
    </row>
    <row r="39" spans="1:38">
      <c r="A39" s="15" t="s">
        <v>514</v>
      </c>
      <c r="B39" s="17" t="n">
        <v>5895</v>
      </c>
      <c r="C39" s="18">
        <f>(0.0/B39*100)</f>
        <v/>
      </c>
      <c r="D39" s="19" t="n">
        <v>5895</v>
      </c>
      <c r="E39" s="18" t="n">
        <v>427.46969964</v>
      </c>
      <c r="F39" s="20" t="n">
        <v>4.34223119</v>
      </c>
      <c r="G39" s="18" t="n">
        <v>433.65513732</v>
      </c>
      <c r="H39" s="20" t="n">
        <v>6.27494063</v>
      </c>
      <c r="I39" s="18" t="n">
        <v>434.39335396</v>
      </c>
      <c r="J39" s="20" t="n">
        <v>6.46924277</v>
      </c>
      <c r="K39" s="18" t="n">
        <v>424.91627538</v>
      </c>
      <c r="L39" s="20" t="n">
        <v>6.43351067</v>
      </c>
      <c r="M39" s="18" t="n">
        <v>424.56839427</v>
      </c>
      <c r="N39" s="20" t="n">
        <v>5.53179332</v>
      </c>
      <c r="O39" s="18" t="n">
        <v>435.02148766</v>
      </c>
      <c r="P39" s="20" t="n">
        <v>5.24645474</v>
      </c>
      <c r="Q39" s="18" t="n">
        <v>428.95523824</v>
      </c>
      <c r="R39" s="20" t="n">
        <v>5.7027557</v>
      </c>
      <c r="S39" s="18" t="n">
        <v>422.82578337</v>
      </c>
      <c r="T39" s="20" t="n">
        <v>4.94592893</v>
      </c>
      <c r="U39" s="18" t="n">
        <v>419.70014907</v>
      </c>
      <c r="V39" s="20" t="n">
        <v>5.35384437</v>
      </c>
      <c r="W39" s="18" t="n">
        <v>415.76911724</v>
      </c>
      <c r="X39" s="20" t="n">
        <v>5.29622624</v>
      </c>
      <c r="Y39" s="18" t="n">
        <v>418.92399801</v>
      </c>
      <c r="Z39" s="20" t="n">
        <v>6.11901555</v>
      </c>
      <c r="AA39" s="18" t="n">
        <v>415.83241371</v>
      </c>
      <c r="AB39" s="20" t="n">
        <v>6.42934696</v>
      </c>
      <c r="AC39" s="18" t="s">
        <v>481</v>
      </c>
      <c r="AD39" s="20" t="s">
        <v>481</v>
      </c>
      <c r="AE39" s="18" t="s">
        <v>481</v>
      </c>
      <c r="AF39" s="20" t="s">
        <v>481</v>
      </c>
      <c r="AG39" s="18" t="s">
        <v>481</v>
      </c>
      <c r="AH39" s="20" t="s">
        <v>481</v>
      </c>
      <c r="AI39" s="18" t="s">
        <v>481</v>
      </c>
      <c r="AJ39" s="20" t="s">
        <v>481</v>
      </c>
      <c r="AK39" s="18" t="s">
        <v>481</v>
      </c>
      <c r="AL39" s="20" t="s">
        <v>481</v>
      </c>
    </row>
    <row r="40" spans="1:38">
      <c r="A40" s="15" t="s">
        <v>515</v>
      </c>
      <c r="B40" s="17" t="n">
        <v>14157</v>
      </c>
      <c r="C40" s="18">
        <f>(0.0/B40*100)</f>
        <v/>
      </c>
      <c r="D40" s="19" t="n">
        <v>14157</v>
      </c>
      <c r="E40" s="18" t="n">
        <v>505.69290427</v>
      </c>
      <c r="F40" s="20" t="n">
        <v>5.58248843</v>
      </c>
      <c r="G40" s="18" t="n">
        <v>514.36239603</v>
      </c>
      <c r="H40" s="20" t="n">
        <v>4.88815882</v>
      </c>
      <c r="I40" s="18" t="n">
        <v>508.82777031</v>
      </c>
      <c r="J40" s="20" t="n">
        <v>4.90447766</v>
      </c>
      <c r="K40" s="18" t="n">
        <v>510.46686304</v>
      </c>
      <c r="L40" s="20" t="n">
        <v>5.38684387</v>
      </c>
      <c r="M40" s="18" t="n">
        <v>509.34820257</v>
      </c>
      <c r="N40" s="20" t="n">
        <v>5.07309474</v>
      </c>
      <c r="O40" s="18" t="n">
        <v>510.43335388</v>
      </c>
      <c r="P40" s="20" t="n">
        <v>5.22726477</v>
      </c>
      <c r="Q40" s="18" t="n">
        <v>503.80054386</v>
      </c>
      <c r="R40" s="20" t="n">
        <v>5.08948434</v>
      </c>
      <c r="S40" s="18" t="n">
        <v>510.39022521</v>
      </c>
      <c r="T40" s="20" t="n">
        <v>4.51116412</v>
      </c>
      <c r="U40" s="18" t="n">
        <v>513.53528376</v>
      </c>
      <c r="V40" s="20" t="n">
        <v>4.47614844</v>
      </c>
      <c r="W40" s="18" t="n">
        <v>508.63286875</v>
      </c>
      <c r="X40" s="20" t="n">
        <v>5.31679083</v>
      </c>
      <c r="Y40" s="18" t="n">
        <v>510.1016593</v>
      </c>
      <c r="Z40" s="20" t="n">
        <v>5.06318019</v>
      </c>
      <c r="AA40" s="18" t="n">
        <v>504.83413243</v>
      </c>
      <c r="AB40" s="20" t="n">
        <v>4.76241138</v>
      </c>
      <c r="AC40" s="18" t="s">
        <v>481</v>
      </c>
      <c r="AD40" s="20" t="s">
        <v>481</v>
      </c>
      <c r="AE40" s="18" t="s">
        <v>481</v>
      </c>
      <c r="AF40" s="20" t="s">
        <v>481</v>
      </c>
      <c r="AG40" s="18" t="s">
        <v>481</v>
      </c>
      <c r="AH40" s="20" t="s">
        <v>481</v>
      </c>
      <c r="AI40" s="18" t="s">
        <v>481</v>
      </c>
      <c r="AJ40" s="20" t="s">
        <v>481</v>
      </c>
      <c r="AK40" s="18" t="s">
        <v>481</v>
      </c>
      <c r="AL40" s="20" t="s">
        <v>481</v>
      </c>
    </row>
    <row r="41" spans="1:38">
      <c r="A41" s="15" t="s">
        <v>516</v>
      </c>
      <c r="B41" s="17" t="n">
        <v>5712</v>
      </c>
      <c r="C41" s="18">
        <f>(0.0/B41*100)</f>
        <v/>
      </c>
      <c r="D41" s="19" t="n">
        <v>5712</v>
      </c>
      <c r="E41" s="18" t="n">
        <v>493.25072966</v>
      </c>
      <c r="F41" s="20" t="n">
        <v>4.68941043</v>
      </c>
      <c r="G41" s="18" t="n">
        <v>500.46313945</v>
      </c>
      <c r="H41" s="20" t="n">
        <v>5.81980342</v>
      </c>
      <c r="I41" s="18" t="n">
        <v>494.51845266</v>
      </c>
      <c r="J41" s="20" t="n">
        <v>5.657158</v>
      </c>
      <c r="K41" s="18" t="n">
        <v>487.36409435</v>
      </c>
      <c r="L41" s="20" t="n">
        <v>5.24798963</v>
      </c>
      <c r="M41" s="18" t="n">
        <v>494.37116786</v>
      </c>
      <c r="N41" s="20" t="n">
        <v>5.53141905</v>
      </c>
      <c r="O41" s="18" t="n">
        <v>491.26278667</v>
      </c>
      <c r="P41" s="20" t="n">
        <v>4.91901604</v>
      </c>
      <c r="Q41" s="18" t="n">
        <v>505.51060198</v>
      </c>
      <c r="R41" s="20" t="n">
        <v>5.922039</v>
      </c>
      <c r="S41" s="18" t="n">
        <v>499.61108825</v>
      </c>
      <c r="T41" s="20" t="n">
        <v>5.99755584</v>
      </c>
      <c r="U41" s="18" t="n">
        <v>503.05793041</v>
      </c>
      <c r="V41" s="20" t="n">
        <v>5.34836125</v>
      </c>
      <c r="W41" s="18" t="n">
        <v>492.80572512</v>
      </c>
      <c r="X41" s="20" t="n">
        <v>6.71112098</v>
      </c>
      <c r="Y41" s="18" t="n">
        <v>496.25380388</v>
      </c>
      <c r="Z41" s="20" t="n">
        <v>6.49020796</v>
      </c>
      <c r="AA41" s="18" t="n">
        <v>497.36310703</v>
      </c>
      <c r="AB41" s="20" t="n">
        <v>5.82163386</v>
      </c>
      <c r="AC41" s="18" t="s">
        <v>481</v>
      </c>
      <c r="AD41" s="20" t="s">
        <v>481</v>
      </c>
      <c r="AE41" s="18" t="s">
        <v>481</v>
      </c>
      <c r="AF41" s="20" t="s">
        <v>481</v>
      </c>
      <c r="AG41" s="18" t="s">
        <v>481</v>
      </c>
      <c r="AH41" s="20" t="s">
        <v>481</v>
      </c>
      <c r="AI41" s="18" t="s">
        <v>481</v>
      </c>
      <c r="AJ41" s="20" t="s">
        <v>481</v>
      </c>
      <c r="AK41" s="18" t="s">
        <v>481</v>
      </c>
      <c r="AL41" s="20" t="s">
        <v>481</v>
      </c>
    </row>
    <row r="42" spans="1:3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c r="AE42" s="18">
        <f>IF(COUNT(AE7:AE41) &gt; 0, AVERAGE(AE7:AE41), "—")</f>
        <v/>
      </c>
      <c r="AF42" s="20">
        <f>IF(COUNT(AF7:AF41) &gt; 0, SQRT(SUMSQ(AF7:AF41)/(COUNT(AF7:AF41)*COUNT(AF7:AF41)) ), "—")</f>
        <v/>
      </c>
      <c r="AG42" s="18">
        <f>IF(COUNT(AG7:AG41) &gt; 0, AVERAGE(AG7:AG41), "—")</f>
        <v/>
      </c>
      <c r="AH42" s="20">
        <f>IF(COUNT(AH7:AH41) &gt; 0, SQRT(SUMSQ(AH7:AH41)/(COUNT(AH7:AH41)*COUNT(AH7:AH41)) ), "—")</f>
        <v/>
      </c>
      <c r="AI42" s="18">
        <f>IF(COUNT(AI7:AI41) &gt; 0, AVERAGE(AI7:AI41), "—")</f>
        <v/>
      </c>
      <c r="AJ42" s="20">
        <f>IF(COUNT(AJ7:AJ41) &gt; 0, SQRT(SUMSQ(AJ7:AJ41)/(COUNT(AJ7:AJ41)*COUNT(AJ7:AJ41)) ), "—")</f>
        <v/>
      </c>
      <c r="AK42" s="18">
        <f>IF(COUNT(AK7:AK41) &gt; 0, AVERAGE(AK7:AK41), "—")</f>
        <v/>
      </c>
      <c r="AL42" s="20">
        <f>IF(COUNT(AL7:AL41) &gt; 0, SQRT(SUMSQ(AL7:AL41)/(COUNT(AL7:AL41)*COUNT(AL7:AL41)) ), "—")</f>
        <v/>
      </c>
    </row>
    <row r="43" spans="1:38">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5" t="n"/>
      <c r="AE43" s="14" t="n"/>
      <c r="AF43" s="15" t="n"/>
      <c r="AG43" s="14" t="n"/>
      <c r="AH43" s="15" t="n"/>
      <c r="AI43" s="14" t="n"/>
      <c r="AJ43" s="15" t="n"/>
      <c r="AK43" s="14" t="n"/>
      <c r="AL43" s="16" t="n"/>
    </row>
    <row r="44" spans="1:38">
      <c r="A44" s="15" t="s">
        <v>519</v>
      </c>
      <c r="B44" s="17" t="n">
        <v>5215</v>
      </c>
      <c r="C44" s="18">
        <f>(0.0/B44*100)</f>
        <v/>
      </c>
      <c r="D44" s="19" t="n">
        <v>5215</v>
      </c>
      <c r="E44" s="18" t="n">
        <v>424.07327599</v>
      </c>
      <c r="F44" s="20" t="n">
        <v>5.58357188</v>
      </c>
      <c r="G44" s="18" t="n">
        <v>435.45766153</v>
      </c>
      <c r="H44" s="20" t="n">
        <v>8.017042500000001</v>
      </c>
      <c r="I44" s="18" t="n">
        <v>427.32710128</v>
      </c>
      <c r="J44" s="20" t="n">
        <v>5.52238097</v>
      </c>
      <c r="K44" s="18" t="n">
        <v>429.97688848</v>
      </c>
      <c r="L44" s="20" t="n">
        <v>7.45559784</v>
      </c>
      <c r="M44" s="18" t="n">
        <v>430.97275456</v>
      </c>
      <c r="N44" s="20" t="n">
        <v>6.15160858</v>
      </c>
      <c r="O44" s="18" t="n">
        <v>436.83107437</v>
      </c>
      <c r="P44" s="20" t="n">
        <v>5.3631132</v>
      </c>
      <c r="Q44" s="18" t="n">
        <v>422.46580467</v>
      </c>
      <c r="R44" s="20" t="n">
        <v>5.48156868</v>
      </c>
      <c r="S44" s="18" t="n">
        <v>424.06004705</v>
      </c>
      <c r="T44" s="20" t="n">
        <v>4.64756058</v>
      </c>
      <c r="U44" s="18" t="n">
        <v>429.07192365</v>
      </c>
      <c r="V44" s="20" t="n">
        <v>4.99089874</v>
      </c>
      <c r="W44" s="18" t="n">
        <v>421.60945159</v>
      </c>
      <c r="X44" s="20" t="n">
        <v>5.72647842</v>
      </c>
      <c r="Y44" s="18" t="n">
        <v>422.4311953</v>
      </c>
      <c r="Z44" s="20" t="n">
        <v>5.6894687</v>
      </c>
      <c r="AA44" s="18" t="n">
        <v>425.45071675</v>
      </c>
      <c r="AB44" s="20" t="n">
        <v>5.77257045</v>
      </c>
      <c r="AC44" s="18" t="s">
        <v>481</v>
      </c>
      <c r="AD44" s="20" t="s">
        <v>481</v>
      </c>
      <c r="AE44" s="18" t="s">
        <v>481</v>
      </c>
      <c r="AF44" s="20" t="s">
        <v>481</v>
      </c>
      <c r="AG44" s="18" t="s">
        <v>481</v>
      </c>
      <c r="AH44" s="20" t="s">
        <v>481</v>
      </c>
      <c r="AI44" s="18" t="s">
        <v>481</v>
      </c>
      <c r="AJ44" s="20" t="s">
        <v>481</v>
      </c>
      <c r="AK44" s="18" t="s">
        <v>481</v>
      </c>
      <c r="AL44" s="20" t="s">
        <v>481</v>
      </c>
    </row>
    <row r="45" spans="1:38">
      <c r="A45" s="15" t="s">
        <v>520</v>
      </c>
      <c r="B45" s="17" t="n">
        <v>5519</v>
      </c>
      <c r="C45" s="18">
        <f>(0.0/B45*100)</f>
        <v/>
      </c>
      <c r="D45" s="19" t="n">
        <v>5519</v>
      </c>
      <c r="E45" s="18" t="n">
        <v>372.39752729</v>
      </c>
      <c r="F45" s="20" t="n">
        <v>4.75835347</v>
      </c>
      <c r="G45" s="18" t="n">
        <v>379.50625199</v>
      </c>
      <c r="H45" s="20" t="n">
        <v>4.77149249</v>
      </c>
      <c r="I45" s="18" t="n">
        <v>379.14038033</v>
      </c>
      <c r="J45" s="20" t="n">
        <v>4.67852409</v>
      </c>
      <c r="K45" s="18" t="n">
        <v>372.40677377</v>
      </c>
      <c r="L45" s="20" t="n">
        <v>4.85447386</v>
      </c>
      <c r="M45" s="18" t="n">
        <v>384.17951511</v>
      </c>
      <c r="N45" s="20" t="n">
        <v>4.42511395</v>
      </c>
      <c r="O45" s="18" t="n">
        <v>377.30629777</v>
      </c>
      <c r="P45" s="20" t="n">
        <v>5.39604929</v>
      </c>
      <c r="Q45" s="18" t="n">
        <v>375.72311923</v>
      </c>
      <c r="R45" s="20" t="n">
        <v>4.79728758</v>
      </c>
      <c r="S45" s="18" t="n">
        <v>374.25094923</v>
      </c>
      <c r="T45" s="20" t="n">
        <v>5.61522969</v>
      </c>
      <c r="U45" s="18" t="n">
        <v>380.49734303</v>
      </c>
      <c r="V45" s="20" t="n">
        <v>5.42833656</v>
      </c>
      <c r="W45" s="18" t="n">
        <v>374.10179385</v>
      </c>
      <c r="X45" s="20" t="n">
        <v>4.25324634</v>
      </c>
      <c r="Y45" s="18" t="n">
        <v>371.31394774</v>
      </c>
      <c r="Z45" s="20" t="n">
        <v>4.83911652</v>
      </c>
      <c r="AA45" s="18" t="n">
        <v>369.17342667</v>
      </c>
      <c r="AB45" s="20" t="n">
        <v>4.14100649</v>
      </c>
      <c r="AC45" s="18" t="s">
        <v>481</v>
      </c>
      <c r="AD45" s="20" t="s">
        <v>481</v>
      </c>
      <c r="AE45" s="18" t="s">
        <v>481</v>
      </c>
      <c r="AF45" s="20" t="s">
        <v>481</v>
      </c>
      <c r="AG45" s="18" t="s">
        <v>481</v>
      </c>
      <c r="AH45" s="20" t="s">
        <v>481</v>
      </c>
      <c r="AI45" s="18" t="s">
        <v>481</v>
      </c>
      <c r="AJ45" s="20" t="s">
        <v>481</v>
      </c>
      <c r="AK45" s="18" t="s">
        <v>481</v>
      </c>
      <c r="AL45" s="20" t="s">
        <v>481</v>
      </c>
    </row>
    <row r="46" spans="1:38">
      <c r="A46" s="15" t="s">
        <v>521</v>
      </c>
      <c r="B46" s="17" t="n">
        <v>23141</v>
      </c>
      <c r="C46" s="18">
        <f>(0.0/B46*100)</f>
        <v/>
      </c>
      <c r="D46" s="19" t="n">
        <v>23141</v>
      </c>
      <c r="E46" s="18" t="n">
        <v>408.5528639</v>
      </c>
      <c r="F46" s="20" t="n">
        <v>4.28510305</v>
      </c>
      <c r="G46" s="18" t="n">
        <v>411.07365899</v>
      </c>
      <c r="H46" s="20" t="n">
        <v>4.20995233</v>
      </c>
      <c r="I46" s="18" t="n">
        <v>403.6530794</v>
      </c>
      <c r="J46" s="20" t="n">
        <v>3.59807714</v>
      </c>
      <c r="K46" s="18" t="n">
        <v>405.41775155</v>
      </c>
      <c r="L46" s="20" t="n">
        <v>3.6694983</v>
      </c>
      <c r="M46" s="18" t="n">
        <v>402.86855561</v>
      </c>
      <c r="N46" s="20" t="n">
        <v>4.33720387</v>
      </c>
      <c r="O46" s="18" t="n">
        <v>398.75697884</v>
      </c>
      <c r="P46" s="20" t="n">
        <v>3.84040696</v>
      </c>
      <c r="Q46" s="18" t="n">
        <v>398.28278304</v>
      </c>
      <c r="R46" s="20" t="n">
        <v>3.54330651</v>
      </c>
      <c r="S46" s="18" t="n">
        <v>397.77604775</v>
      </c>
      <c r="T46" s="20" t="n">
        <v>3.66167951</v>
      </c>
      <c r="U46" s="18" t="n">
        <v>398.11931735</v>
      </c>
      <c r="V46" s="20" t="n">
        <v>3.76919715</v>
      </c>
      <c r="W46" s="18" t="n">
        <v>396.32351195</v>
      </c>
      <c r="X46" s="20" t="n">
        <v>4.06347409</v>
      </c>
      <c r="Y46" s="18" t="n">
        <v>398.03103193</v>
      </c>
      <c r="Z46" s="20" t="n">
        <v>4.13788637</v>
      </c>
      <c r="AA46" s="18" t="n">
        <v>390.96205624</v>
      </c>
      <c r="AB46" s="20" t="n">
        <v>3.66553512</v>
      </c>
      <c r="AC46" s="18" t="s">
        <v>481</v>
      </c>
      <c r="AD46" s="20" t="s">
        <v>481</v>
      </c>
      <c r="AE46" s="18" t="s">
        <v>481</v>
      </c>
      <c r="AF46" s="20" t="s">
        <v>481</v>
      </c>
      <c r="AG46" s="18" t="s">
        <v>481</v>
      </c>
      <c r="AH46" s="20" t="s">
        <v>481</v>
      </c>
      <c r="AI46" s="18" t="s">
        <v>481</v>
      </c>
      <c r="AJ46" s="20" t="s">
        <v>481</v>
      </c>
      <c r="AK46" s="18" t="s">
        <v>481</v>
      </c>
      <c r="AL46" s="20" t="s">
        <v>481</v>
      </c>
    </row>
    <row r="47" spans="1:38">
      <c r="A47" s="15" t="s">
        <v>522</v>
      </c>
      <c r="B47" s="17" t="n">
        <v>5928</v>
      </c>
      <c r="C47" s="18">
        <f>(0.0/B47*100)</f>
        <v/>
      </c>
      <c r="D47" s="19" t="n">
        <v>5928</v>
      </c>
      <c r="E47" s="18" t="n">
        <v>455.65330755</v>
      </c>
      <c r="F47" s="20" t="n">
        <v>6.22457631</v>
      </c>
      <c r="G47" s="18" t="n">
        <v>446.29626916</v>
      </c>
      <c r="H47" s="20" t="n">
        <v>6.88176672</v>
      </c>
      <c r="I47" s="18" t="n">
        <v>450.90100205</v>
      </c>
      <c r="J47" s="20" t="n">
        <v>6.23031762</v>
      </c>
      <c r="K47" s="18" t="n">
        <v>446.50710183</v>
      </c>
      <c r="L47" s="20" t="n">
        <v>7.92751191</v>
      </c>
      <c r="M47" s="18" t="n">
        <v>443.36133825</v>
      </c>
      <c r="N47" s="20" t="n">
        <v>6.62765212</v>
      </c>
      <c r="O47" s="18" t="n">
        <v>439.98613427</v>
      </c>
      <c r="P47" s="20" t="n">
        <v>5.59817872</v>
      </c>
      <c r="Q47" s="18" t="n">
        <v>446.85887063</v>
      </c>
      <c r="R47" s="20" t="n">
        <v>6.22001455</v>
      </c>
      <c r="S47" s="18" t="n">
        <v>447.76049159</v>
      </c>
      <c r="T47" s="20" t="n">
        <v>5.76100889</v>
      </c>
      <c r="U47" s="18" t="n">
        <v>445.09955393</v>
      </c>
      <c r="V47" s="20" t="n">
        <v>5.64571351</v>
      </c>
      <c r="W47" s="18" t="n">
        <v>441.7012689</v>
      </c>
      <c r="X47" s="20" t="n">
        <v>6.20975311</v>
      </c>
      <c r="Y47" s="18" t="n">
        <v>443.39888163</v>
      </c>
      <c r="Z47" s="20" t="n">
        <v>5.75057718</v>
      </c>
      <c r="AA47" s="18" t="n">
        <v>441.67247319</v>
      </c>
      <c r="AB47" s="20" t="n">
        <v>6.62213003</v>
      </c>
      <c r="AC47" s="18" t="s">
        <v>481</v>
      </c>
      <c r="AD47" s="20" t="s">
        <v>481</v>
      </c>
      <c r="AE47" s="18" t="s">
        <v>481</v>
      </c>
      <c r="AF47" s="20" t="s">
        <v>481</v>
      </c>
      <c r="AG47" s="18" t="s">
        <v>481</v>
      </c>
      <c r="AH47" s="20" t="s">
        <v>481</v>
      </c>
      <c r="AI47" s="18" t="s">
        <v>481</v>
      </c>
      <c r="AJ47" s="20" t="s">
        <v>481</v>
      </c>
      <c r="AK47" s="18" t="s">
        <v>481</v>
      </c>
      <c r="AL47" s="20" t="s">
        <v>481</v>
      </c>
    </row>
    <row r="48" spans="1:38">
      <c r="A48" s="15" t="s">
        <v>523</v>
      </c>
      <c r="B48" s="17" t="n">
        <v>9841</v>
      </c>
      <c r="C48" s="18">
        <f>(0.0/B48*100)</f>
        <v/>
      </c>
      <c r="D48" s="19" t="n">
        <v>9841</v>
      </c>
      <c r="E48" s="18" t="n">
        <v>528.84399359</v>
      </c>
      <c r="F48" s="20" t="n">
        <v>7.99937846</v>
      </c>
      <c r="G48" s="18" t="n">
        <v>522.70087442</v>
      </c>
      <c r="H48" s="20" t="n">
        <v>7.41541548</v>
      </c>
      <c r="I48" s="18" t="n">
        <v>525.15460249</v>
      </c>
      <c r="J48" s="20" t="n">
        <v>7.64508002</v>
      </c>
      <c r="K48" s="18" t="n">
        <v>521.20636615</v>
      </c>
      <c r="L48" s="20" t="n">
        <v>8.49869288</v>
      </c>
      <c r="M48" s="18" t="n">
        <v>517.59201452</v>
      </c>
      <c r="N48" s="20" t="n">
        <v>7.14061262</v>
      </c>
      <c r="O48" s="18" t="n">
        <v>515.6904312200001</v>
      </c>
      <c r="P48" s="20" t="n">
        <v>7.98374876</v>
      </c>
      <c r="Q48" s="18" t="n">
        <v>521.00926832</v>
      </c>
      <c r="R48" s="20" t="n">
        <v>6.82252777</v>
      </c>
      <c r="S48" s="18" t="n">
        <v>505.3264772</v>
      </c>
      <c r="T48" s="20" t="n">
        <v>7.15005431</v>
      </c>
      <c r="U48" s="18" t="n">
        <v>507.49837966</v>
      </c>
      <c r="V48" s="20" t="n">
        <v>6.30202733</v>
      </c>
      <c r="W48" s="18" t="n">
        <v>512.94995868</v>
      </c>
      <c r="X48" s="20" t="n">
        <v>5.38554784</v>
      </c>
      <c r="Y48" s="18" t="n">
        <v>524.47301645</v>
      </c>
      <c r="Z48" s="20" t="n">
        <v>5.56937957</v>
      </c>
      <c r="AA48" s="18" t="n">
        <v>516.56862854</v>
      </c>
      <c r="AB48" s="20" t="n">
        <v>4.90975152</v>
      </c>
      <c r="AC48" s="18" t="s">
        <v>481</v>
      </c>
      <c r="AD48" s="20" t="s">
        <v>481</v>
      </c>
      <c r="AE48" s="18" t="s">
        <v>481</v>
      </c>
      <c r="AF48" s="20" t="s">
        <v>481</v>
      </c>
      <c r="AG48" s="18" t="s">
        <v>481</v>
      </c>
      <c r="AH48" s="20" t="s">
        <v>481</v>
      </c>
      <c r="AI48" s="18" t="s">
        <v>481</v>
      </c>
      <c r="AJ48" s="20" t="s">
        <v>481</v>
      </c>
      <c r="AK48" s="18" t="s">
        <v>481</v>
      </c>
      <c r="AL48" s="20" t="s">
        <v>481</v>
      </c>
    </row>
    <row r="49" spans="1:38">
      <c r="A49" s="15" t="s">
        <v>524</v>
      </c>
      <c r="B49" s="17" t="n">
        <v>6349</v>
      </c>
      <c r="C49" s="18">
        <f>(0.0/B49*100)</f>
        <v/>
      </c>
      <c r="D49" s="19" t="n">
        <v>6349</v>
      </c>
      <c r="E49" s="18" t="n">
        <v>433.70124554</v>
      </c>
      <c r="F49" s="20" t="n">
        <v>5.16533531</v>
      </c>
      <c r="G49" s="18" t="n">
        <v>431.87833152</v>
      </c>
      <c r="H49" s="20" t="n">
        <v>5.07573237</v>
      </c>
      <c r="I49" s="18" t="n">
        <v>429.1659634</v>
      </c>
      <c r="J49" s="20" t="n">
        <v>4.63980684</v>
      </c>
      <c r="K49" s="18" t="n">
        <v>420.90879762</v>
      </c>
      <c r="L49" s="20" t="n">
        <v>5.27520481</v>
      </c>
      <c r="M49" s="18" t="n">
        <v>432.64003303</v>
      </c>
      <c r="N49" s="20" t="n">
        <v>4.98933347</v>
      </c>
      <c r="O49" s="18" t="n">
        <v>434.82538191</v>
      </c>
      <c r="P49" s="20" t="n">
        <v>4.95608503</v>
      </c>
      <c r="Q49" s="18" t="n">
        <v>441.22972812</v>
      </c>
      <c r="R49" s="20" t="n">
        <v>5.82231785</v>
      </c>
      <c r="S49" s="18" t="n">
        <v>428.69567587</v>
      </c>
      <c r="T49" s="20" t="n">
        <v>5.22772296</v>
      </c>
      <c r="U49" s="18" t="n">
        <v>434.17967217</v>
      </c>
      <c r="V49" s="20" t="n">
        <v>5.37429476</v>
      </c>
      <c r="W49" s="18" t="n">
        <v>432.71892317</v>
      </c>
      <c r="X49" s="20" t="n">
        <v>5.20473052</v>
      </c>
      <c r="Y49" s="18" t="n">
        <v>438.47267176</v>
      </c>
      <c r="Z49" s="20" t="n">
        <v>4.88364358</v>
      </c>
      <c r="AA49" s="18" t="n">
        <v>430.96424734</v>
      </c>
      <c r="AB49" s="20" t="n">
        <v>5.42353006</v>
      </c>
      <c r="AC49" s="18" t="s">
        <v>481</v>
      </c>
      <c r="AD49" s="20" t="s">
        <v>481</v>
      </c>
      <c r="AE49" s="18" t="s">
        <v>481</v>
      </c>
      <c r="AF49" s="20" t="s">
        <v>481</v>
      </c>
      <c r="AG49" s="18" t="s">
        <v>481</v>
      </c>
      <c r="AH49" s="20" t="s">
        <v>481</v>
      </c>
      <c r="AI49" s="18" t="s">
        <v>481</v>
      </c>
      <c r="AJ49" s="20" t="s">
        <v>481</v>
      </c>
      <c r="AK49" s="18" t="s">
        <v>481</v>
      </c>
      <c r="AL49" s="20" t="s">
        <v>481</v>
      </c>
    </row>
    <row r="50" spans="1:38">
      <c r="A50" s="15" t="s">
        <v>525</v>
      </c>
      <c r="B50" s="17" t="n">
        <v>11795</v>
      </c>
      <c r="C50" s="18">
        <f>(0.0/B50*100)</f>
        <v/>
      </c>
      <c r="D50" s="19" t="n">
        <v>11795</v>
      </c>
      <c r="E50" s="18" t="n">
        <v>414.2359129</v>
      </c>
      <c r="F50" s="20" t="n">
        <v>5.62347177</v>
      </c>
      <c r="G50" s="18" t="n">
        <v>421.84898381</v>
      </c>
      <c r="H50" s="20" t="n">
        <v>4.53262877</v>
      </c>
      <c r="I50" s="18" t="n">
        <v>422.68493265</v>
      </c>
      <c r="J50" s="20" t="n">
        <v>4.41264615</v>
      </c>
      <c r="K50" s="18" t="n">
        <v>423.18900955</v>
      </c>
      <c r="L50" s="20" t="n">
        <v>3.96329364</v>
      </c>
      <c r="M50" s="18" t="n">
        <v>419.57217384</v>
      </c>
      <c r="N50" s="20" t="n">
        <v>3.83414865</v>
      </c>
      <c r="O50" s="18" t="n">
        <v>414.41725751</v>
      </c>
      <c r="P50" s="20" t="n">
        <v>4.73735943</v>
      </c>
      <c r="Q50" s="18" t="n">
        <v>415.7587029</v>
      </c>
      <c r="R50" s="20" t="n">
        <v>4.49926022</v>
      </c>
      <c r="S50" s="18" t="n">
        <v>416.17052581</v>
      </c>
      <c r="T50" s="20" t="n">
        <v>4.66810581</v>
      </c>
      <c r="U50" s="18" t="n">
        <v>416.92968163</v>
      </c>
      <c r="V50" s="20" t="n">
        <v>3.68679181</v>
      </c>
      <c r="W50" s="18" t="n">
        <v>408.57597642</v>
      </c>
      <c r="X50" s="20" t="n">
        <v>4.02645864</v>
      </c>
      <c r="Y50" s="18" t="n">
        <v>408.46631491</v>
      </c>
      <c r="Z50" s="20" t="n">
        <v>4.48840384</v>
      </c>
      <c r="AA50" s="18" t="n">
        <v>408.71928844</v>
      </c>
      <c r="AB50" s="20" t="n">
        <v>4.30780219</v>
      </c>
      <c r="AC50" s="18" t="s">
        <v>481</v>
      </c>
      <c r="AD50" s="20" t="s">
        <v>481</v>
      </c>
      <c r="AE50" s="18" t="s">
        <v>481</v>
      </c>
      <c r="AF50" s="20" t="s">
        <v>481</v>
      </c>
      <c r="AG50" s="18" t="s">
        <v>481</v>
      </c>
      <c r="AH50" s="20" t="s">
        <v>481</v>
      </c>
      <c r="AI50" s="18" t="s">
        <v>481</v>
      </c>
      <c r="AJ50" s="20" t="s">
        <v>481</v>
      </c>
      <c r="AK50" s="18" t="s">
        <v>481</v>
      </c>
      <c r="AL50" s="20" t="s">
        <v>481</v>
      </c>
    </row>
    <row r="51" spans="1:38">
      <c r="A51" s="15" t="s">
        <v>526</v>
      </c>
      <c r="B51" s="17" t="n">
        <v>6866</v>
      </c>
      <c r="C51" s="18">
        <f>(0.0/B51*100)</f>
        <v/>
      </c>
      <c r="D51" s="19" t="n">
        <v>6866</v>
      </c>
      <c r="E51" s="18" t="n">
        <v>414.91493109</v>
      </c>
      <c r="F51" s="20" t="n">
        <v>4.06203541</v>
      </c>
      <c r="G51" s="18" t="n">
        <v>410.89720881</v>
      </c>
      <c r="H51" s="20" t="n">
        <v>4.29694621</v>
      </c>
      <c r="I51" s="18" t="n">
        <v>425.7271778</v>
      </c>
      <c r="J51" s="20" t="n">
        <v>4.19215519</v>
      </c>
      <c r="K51" s="18" t="n">
        <v>426.94598531</v>
      </c>
      <c r="L51" s="20" t="n">
        <v>4.20467496</v>
      </c>
      <c r="M51" s="18" t="n">
        <v>418.27155049</v>
      </c>
      <c r="N51" s="20" t="n">
        <v>4.21144631</v>
      </c>
      <c r="O51" s="18" t="n">
        <v>424.34353106</v>
      </c>
      <c r="P51" s="20" t="n">
        <v>3.87133938</v>
      </c>
      <c r="Q51" s="18" t="n">
        <v>418.92312562</v>
      </c>
      <c r="R51" s="20" t="n">
        <v>3.74784199</v>
      </c>
      <c r="S51" s="18" t="n">
        <v>417.89142806</v>
      </c>
      <c r="T51" s="20" t="n">
        <v>3.95597153</v>
      </c>
      <c r="U51" s="18" t="n">
        <v>419.87102169</v>
      </c>
      <c r="V51" s="20" t="n">
        <v>3.82128986</v>
      </c>
      <c r="W51" s="18" t="n">
        <v>420.84344707</v>
      </c>
      <c r="X51" s="20" t="n">
        <v>3.98828785</v>
      </c>
      <c r="Y51" s="18" t="n">
        <v>420.0046506</v>
      </c>
      <c r="Z51" s="20" t="n">
        <v>3.79056526</v>
      </c>
      <c r="AA51" s="18" t="n">
        <v>417.01306001</v>
      </c>
      <c r="AB51" s="20" t="n">
        <v>3.56287752</v>
      </c>
      <c r="AC51" s="18" t="s">
        <v>481</v>
      </c>
      <c r="AD51" s="20" t="s">
        <v>481</v>
      </c>
      <c r="AE51" s="18" t="s">
        <v>481</v>
      </c>
      <c r="AF51" s="20" t="s">
        <v>481</v>
      </c>
      <c r="AG51" s="18" t="s">
        <v>481</v>
      </c>
      <c r="AH51" s="20" t="s">
        <v>481</v>
      </c>
      <c r="AI51" s="18" t="s">
        <v>481</v>
      </c>
      <c r="AJ51" s="20" t="s">
        <v>481</v>
      </c>
      <c r="AK51" s="18" t="s">
        <v>481</v>
      </c>
      <c r="AL51" s="20" t="s">
        <v>481</v>
      </c>
    </row>
    <row r="52" spans="1:38">
      <c r="A52" s="15" t="s">
        <v>527</v>
      </c>
      <c r="B52" s="17" t="n">
        <v>5809</v>
      </c>
      <c r="C52" s="18">
        <f>(0.0/B52*100)</f>
        <v/>
      </c>
      <c r="D52" s="19" t="n">
        <v>5809</v>
      </c>
      <c r="E52" s="18" t="n">
        <v>482.09909274</v>
      </c>
      <c r="F52" s="20" t="n">
        <v>5.66631842</v>
      </c>
      <c r="G52" s="18" t="n">
        <v>474.78705321</v>
      </c>
      <c r="H52" s="20" t="n">
        <v>5.28724017</v>
      </c>
      <c r="I52" s="18" t="n">
        <v>478.10522353</v>
      </c>
      <c r="J52" s="20" t="n">
        <v>5.2623991</v>
      </c>
      <c r="K52" s="18" t="n">
        <v>481.31067972</v>
      </c>
      <c r="L52" s="20" t="n">
        <v>4.5883671</v>
      </c>
      <c r="M52" s="18" t="n">
        <v>485.18631651</v>
      </c>
      <c r="N52" s="20" t="n">
        <v>4.77227643</v>
      </c>
      <c r="O52" s="18" t="n">
        <v>473.53431673</v>
      </c>
      <c r="P52" s="20" t="n">
        <v>4.62672151</v>
      </c>
      <c r="Q52" s="18" t="n">
        <v>474.4741631</v>
      </c>
      <c r="R52" s="20" t="n">
        <v>5.02388779</v>
      </c>
      <c r="S52" s="18" t="n">
        <v>471.461555</v>
      </c>
      <c r="T52" s="20" t="n">
        <v>4.4908066</v>
      </c>
      <c r="U52" s="18" t="n">
        <v>473.23084259</v>
      </c>
      <c r="V52" s="20" t="n">
        <v>4.35731889</v>
      </c>
      <c r="W52" s="18" t="n">
        <v>468.31827108</v>
      </c>
      <c r="X52" s="20" t="n">
        <v>5.16745408</v>
      </c>
      <c r="Y52" s="18" t="n">
        <v>470.20473082</v>
      </c>
      <c r="Z52" s="20" t="n">
        <v>4.79058439</v>
      </c>
      <c r="AA52" s="18" t="n">
        <v>474.1985591</v>
      </c>
      <c r="AB52" s="20" t="n">
        <v>4.29229808</v>
      </c>
      <c r="AC52" s="18" t="s">
        <v>481</v>
      </c>
      <c r="AD52" s="20" t="s">
        <v>481</v>
      </c>
      <c r="AE52" s="18" t="s">
        <v>481</v>
      </c>
      <c r="AF52" s="20" t="s">
        <v>481</v>
      </c>
      <c r="AG52" s="18" t="s">
        <v>481</v>
      </c>
      <c r="AH52" s="20" t="s">
        <v>481</v>
      </c>
      <c r="AI52" s="18" t="s">
        <v>481</v>
      </c>
      <c r="AJ52" s="20" t="s">
        <v>481</v>
      </c>
      <c r="AK52" s="18" t="s">
        <v>481</v>
      </c>
      <c r="AL52" s="20" t="s">
        <v>481</v>
      </c>
    </row>
    <row r="53" spans="1:38">
      <c r="A53" s="15" t="s">
        <v>528</v>
      </c>
      <c r="B53" s="17" t="n">
        <v>5571</v>
      </c>
      <c r="C53" s="18">
        <f>(0.0/B53*100)</f>
        <v/>
      </c>
      <c r="D53" s="19" t="n">
        <v>5571</v>
      </c>
      <c r="E53" s="18" t="n">
        <v>442.75645756</v>
      </c>
      <c r="F53" s="20" t="n">
        <v>5.0255532</v>
      </c>
      <c r="G53" s="18" t="n">
        <v>438.29266407</v>
      </c>
      <c r="H53" s="20" t="n">
        <v>5.14884902</v>
      </c>
      <c r="I53" s="18" t="n">
        <v>441.62361121</v>
      </c>
      <c r="J53" s="20" t="n">
        <v>4.64022393</v>
      </c>
      <c r="K53" s="18" t="n">
        <v>447.44175911</v>
      </c>
      <c r="L53" s="20" t="n">
        <v>5.08376132</v>
      </c>
      <c r="M53" s="18" t="n">
        <v>444.45262807</v>
      </c>
      <c r="N53" s="20" t="n">
        <v>4.97544809</v>
      </c>
      <c r="O53" s="18" t="n">
        <v>428.8271879</v>
      </c>
      <c r="P53" s="20" t="n">
        <v>4.74938599</v>
      </c>
      <c r="Q53" s="18" t="n">
        <v>421.86511687</v>
      </c>
      <c r="R53" s="20" t="n">
        <v>4.34026563</v>
      </c>
      <c r="S53" s="18" t="n">
        <v>438.72120954</v>
      </c>
      <c r="T53" s="20" t="n">
        <v>4.33641815</v>
      </c>
      <c r="U53" s="18" t="n">
        <v>428.63069543</v>
      </c>
      <c r="V53" s="20" t="n">
        <v>3.97050663</v>
      </c>
      <c r="W53" s="18" t="n">
        <v>426.56461743</v>
      </c>
      <c r="X53" s="20" t="n">
        <v>4.4474781</v>
      </c>
      <c r="Y53" s="18" t="n">
        <v>417.82563789</v>
      </c>
      <c r="Z53" s="20" t="n">
        <v>4.34751307</v>
      </c>
      <c r="AA53" s="18" t="n">
        <v>420.2183263</v>
      </c>
      <c r="AB53" s="20" t="n">
        <v>4.74006562</v>
      </c>
      <c r="AC53" s="18" t="s">
        <v>481</v>
      </c>
      <c r="AD53" s="20" t="s">
        <v>481</v>
      </c>
      <c r="AE53" s="18" t="s">
        <v>481</v>
      </c>
      <c r="AF53" s="20" t="s">
        <v>481</v>
      </c>
      <c r="AG53" s="18" t="s">
        <v>481</v>
      </c>
      <c r="AH53" s="20" t="s">
        <v>481</v>
      </c>
      <c r="AI53" s="18" t="s">
        <v>481</v>
      </c>
      <c r="AJ53" s="20" t="s">
        <v>481</v>
      </c>
      <c r="AK53" s="18" t="s">
        <v>481</v>
      </c>
      <c r="AL53" s="20" t="s">
        <v>481</v>
      </c>
    </row>
    <row r="54" spans="1:38">
      <c r="A54" s="15" t="s">
        <v>529</v>
      </c>
      <c r="B54" s="17" t="n">
        <v>4740</v>
      </c>
      <c r="C54" s="18">
        <f>(0.0/B54*100)</f>
        <v/>
      </c>
      <c r="D54" s="19" t="n">
        <v>4740</v>
      </c>
      <c r="E54" s="18" t="n">
        <v>331.27476595</v>
      </c>
      <c r="F54" s="20" t="n">
        <v>4.85103945</v>
      </c>
      <c r="G54" s="18" t="n">
        <v>339.65058822</v>
      </c>
      <c r="H54" s="20" t="n">
        <v>6.20645087</v>
      </c>
      <c r="I54" s="18" t="n">
        <v>342.48438893</v>
      </c>
      <c r="J54" s="20" t="n">
        <v>5.48218736</v>
      </c>
      <c r="K54" s="18" t="n">
        <v>325.76237297</v>
      </c>
      <c r="L54" s="20" t="n">
        <v>5.31989001</v>
      </c>
      <c r="M54" s="18" t="n">
        <v>337.69205051</v>
      </c>
      <c r="N54" s="20" t="n">
        <v>5.56990412</v>
      </c>
      <c r="O54" s="18" t="n">
        <v>328.80995769</v>
      </c>
      <c r="P54" s="20" t="n">
        <v>5.34790254</v>
      </c>
      <c r="Q54" s="18" t="n">
        <v>335.18909192</v>
      </c>
      <c r="R54" s="20" t="n">
        <v>4.49670739</v>
      </c>
      <c r="S54" s="18" t="n">
        <v>328.85403601</v>
      </c>
      <c r="T54" s="20" t="n">
        <v>5.32786806</v>
      </c>
      <c r="U54" s="18" t="n">
        <v>328.87040044</v>
      </c>
      <c r="V54" s="20" t="n">
        <v>3.8071245</v>
      </c>
      <c r="W54" s="18" t="n">
        <v>328.10134887</v>
      </c>
      <c r="X54" s="20" t="n">
        <v>4.66265608</v>
      </c>
      <c r="Y54" s="18" t="n">
        <v>331.5908966</v>
      </c>
      <c r="Z54" s="20" t="n">
        <v>4.206061</v>
      </c>
      <c r="AA54" s="18" t="n">
        <v>326.09252771</v>
      </c>
      <c r="AB54" s="20" t="n">
        <v>4.34056448</v>
      </c>
      <c r="AC54" s="18" t="s">
        <v>481</v>
      </c>
      <c r="AD54" s="20" t="s">
        <v>481</v>
      </c>
      <c r="AE54" s="18" t="s">
        <v>481</v>
      </c>
      <c r="AF54" s="20" t="s">
        <v>481</v>
      </c>
      <c r="AG54" s="18" t="s">
        <v>481</v>
      </c>
      <c r="AH54" s="20" t="s">
        <v>481</v>
      </c>
      <c r="AI54" s="18" t="s">
        <v>481</v>
      </c>
      <c r="AJ54" s="20" t="s">
        <v>481</v>
      </c>
      <c r="AK54" s="18" t="s">
        <v>481</v>
      </c>
      <c r="AL54" s="20" t="s">
        <v>481</v>
      </c>
    </row>
    <row r="55" spans="1:38">
      <c r="A55" s="15" t="s">
        <v>530</v>
      </c>
      <c r="B55" s="17" t="n">
        <v>5316</v>
      </c>
      <c r="C55" s="18">
        <f>(0.0/B55*100)</f>
        <v/>
      </c>
      <c r="D55" s="19" t="n">
        <v>5316</v>
      </c>
      <c r="E55" s="18" t="n">
        <v>413.57293153</v>
      </c>
      <c r="F55" s="20" t="n">
        <v>5.06916325</v>
      </c>
      <c r="G55" s="18" t="n">
        <v>414.20410078</v>
      </c>
      <c r="H55" s="20" t="n">
        <v>5.87192152</v>
      </c>
      <c r="I55" s="18" t="n">
        <v>418.71430151</v>
      </c>
      <c r="J55" s="20" t="n">
        <v>5.00010671</v>
      </c>
      <c r="K55" s="18" t="n">
        <v>414.73297006</v>
      </c>
      <c r="L55" s="20" t="n">
        <v>5.87289201</v>
      </c>
      <c r="M55" s="18" t="n">
        <v>419.48378149</v>
      </c>
      <c r="N55" s="20" t="n">
        <v>5.27400091</v>
      </c>
      <c r="O55" s="18" t="n">
        <v>409.51713438</v>
      </c>
      <c r="P55" s="20" t="n">
        <v>5.77582273</v>
      </c>
      <c r="Q55" s="18" t="n">
        <v>410.79465159</v>
      </c>
      <c r="R55" s="20" t="n">
        <v>5.42905971</v>
      </c>
      <c r="S55" s="18" t="n">
        <v>408.65604763</v>
      </c>
      <c r="T55" s="20" t="n">
        <v>4.87543017</v>
      </c>
      <c r="U55" s="18" t="n">
        <v>406.65219299</v>
      </c>
      <c r="V55" s="20" t="n">
        <v>4.99845666</v>
      </c>
      <c r="W55" s="18" t="n">
        <v>410.66829755</v>
      </c>
      <c r="X55" s="20" t="n">
        <v>4.49476863</v>
      </c>
      <c r="Y55" s="18" t="n">
        <v>406.93113764</v>
      </c>
      <c r="Z55" s="20" t="n">
        <v>5.21808638</v>
      </c>
      <c r="AA55" s="18" t="n">
        <v>400.7003462</v>
      </c>
      <c r="AB55" s="20" t="n">
        <v>6.01036423</v>
      </c>
      <c r="AC55" s="18" t="s">
        <v>481</v>
      </c>
      <c r="AD55" s="20" t="s">
        <v>481</v>
      </c>
      <c r="AE55" s="18" t="s">
        <v>481</v>
      </c>
      <c r="AF55" s="20" t="s">
        <v>481</v>
      </c>
      <c r="AG55" s="18" t="s">
        <v>481</v>
      </c>
      <c r="AH55" s="20" t="s">
        <v>481</v>
      </c>
      <c r="AI55" s="18" t="s">
        <v>481</v>
      </c>
      <c r="AJ55" s="20" t="s">
        <v>481</v>
      </c>
      <c r="AK55" s="18" t="s">
        <v>481</v>
      </c>
      <c r="AL55" s="20" t="s">
        <v>481</v>
      </c>
    </row>
    <row r="56" spans="1:38">
      <c r="A56" s="15" t="s">
        <v>531</v>
      </c>
      <c r="B56" s="17" t="n">
        <v>5359</v>
      </c>
      <c r="C56" s="18">
        <f>(0.0/B56*100)</f>
        <v/>
      </c>
      <c r="D56" s="19" t="n">
        <v>5359</v>
      </c>
      <c r="E56" s="18" t="n">
        <v>515.1679415999999</v>
      </c>
      <c r="F56" s="20" t="n">
        <v>4.89539714</v>
      </c>
      <c r="G56" s="18" t="n">
        <v>529.68906617</v>
      </c>
      <c r="H56" s="20" t="n">
        <v>5.01337125</v>
      </c>
      <c r="I56" s="18" t="n">
        <v>534.47263567</v>
      </c>
      <c r="J56" s="20" t="n">
        <v>4.81572248</v>
      </c>
      <c r="K56" s="18" t="n">
        <v>528.61947504</v>
      </c>
      <c r="L56" s="20" t="n">
        <v>4.85789333</v>
      </c>
      <c r="M56" s="18" t="n">
        <v>531.56047148</v>
      </c>
      <c r="N56" s="20" t="n">
        <v>4.35390795</v>
      </c>
      <c r="O56" s="18" t="n">
        <v>531.49942027</v>
      </c>
      <c r="P56" s="20" t="n">
        <v>5.09144375</v>
      </c>
      <c r="Q56" s="18" t="n">
        <v>523.63717571</v>
      </c>
      <c r="R56" s="20" t="n">
        <v>4.48185015</v>
      </c>
      <c r="S56" s="18" t="n">
        <v>523.5149803</v>
      </c>
      <c r="T56" s="20" t="n">
        <v>4.71877594</v>
      </c>
      <c r="U56" s="18" t="n">
        <v>517.38710741</v>
      </c>
      <c r="V56" s="20" t="n">
        <v>4.55191202</v>
      </c>
      <c r="W56" s="18" t="n">
        <v>513.37925503</v>
      </c>
      <c r="X56" s="20" t="n">
        <v>5.25546738</v>
      </c>
      <c r="Y56" s="18" t="n">
        <v>513.87602478</v>
      </c>
      <c r="Z56" s="20" t="n">
        <v>4.22457151</v>
      </c>
      <c r="AA56" s="18" t="n">
        <v>521.05843781</v>
      </c>
      <c r="AB56" s="20" t="n">
        <v>3.86237967</v>
      </c>
      <c r="AC56" s="18" t="s">
        <v>481</v>
      </c>
      <c r="AD56" s="20" t="s">
        <v>481</v>
      </c>
      <c r="AE56" s="18" t="s">
        <v>481</v>
      </c>
      <c r="AF56" s="20" t="s">
        <v>481</v>
      </c>
      <c r="AG56" s="18" t="s">
        <v>481</v>
      </c>
      <c r="AH56" s="20" t="s">
        <v>481</v>
      </c>
      <c r="AI56" s="18" t="s">
        <v>481</v>
      </c>
      <c r="AJ56" s="20" t="s">
        <v>481</v>
      </c>
      <c r="AK56" s="18" t="s">
        <v>481</v>
      </c>
      <c r="AL56" s="20" t="s">
        <v>481</v>
      </c>
    </row>
    <row r="57" spans="1:38">
      <c r="A57" s="15" t="s">
        <v>532</v>
      </c>
      <c r="B57" s="17" t="n">
        <v>6513</v>
      </c>
      <c r="C57" s="18">
        <f>(0.0/B57*100)</f>
        <v/>
      </c>
      <c r="D57" s="19" t="n">
        <v>6513</v>
      </c>
      <c r="E57" s="18" t="n">
        <v>397.63539475</v>
      </c>
      <c r="F57" s="20" t="n">
        <v>4.430155</v>
      </c>
      <c r="G57" s="18" t="n">
        <v>406.81998778</v>
      </c>
      <c r="H57" s="20" t="n">
        <v>4.66844659</v>
      </c>
      <c r="I57" s="18" t="n">
        <v>412.38636749</v>
      </c>
      <c r="J57" s="20" t="n">
        <v>5.96038516</v>
      </c>
      <c r="K57" s="18" t="n">
        <v>396.33799163</v>
      </c>
      <c r="L57" s="20" t="n">
        <v>4.21956683</v>
      </c>
      <c r="M57" s="18" t="n">
        <v>397.75940631</v>
      </c>
      <c r="N57" s="20" t="n">
        <v>4.12625033</v>
      </c>
      <c r="O57" s="18" t="n">
        <v>400.27750105</v>
      </c>
      <c r="P57" s="20" t="n">
        <v>4.03710581</v>
      </c>
      <c r="Q57" s="18" t="n">
        <v>406.76883552</v>
      </c>
      <c r="R57" s="20" t="n">
        <v>4.0524651</v>
      </c>
      <c r="S57" s="18" t="n">
        <v>401.99108484</v>
      </c>
      <c r="T57" s="20" t="n">
        <v>4.08934645</v>
      </c>
      <c r="U57" s="18" t="n">
        <v>407.90687986</v>
      </c>
      <c r="V57" s="20" t="n">
        <v>5.21337133</v>
      </c>
      <c r="W57" s="18" t="n">
        <v>402.69343972</v>
      </c>
      <c r="X57" s="20" t="n">
        <v>4.0513063</v>
      </c>
      <c r="Y57" s="18" t="n">
        <v>403.95855495</v>
      </c>
      <c r="Z57" s="20" t="n">
        <v>4.24969779</v>
      </c>
      <c r="AA57" s="18" t="n">
        <v>403.8831876</v>
      </c>
      <c r="AB57" s="20" t="n">
        <v>4.44239392</v>
      </c>
      <c r="AC57" s="18" t="s">
        <v>481</v>
      </c>
      <c r="AD57" s="20" t="s">
        <v>481</v>
      </c>
      <c r="AE57" s="18" t="s">
        <v>481</v>
      </c>
      <c r="AF57" s="20" t="s">
        <v>481</v>
      </c>
      <c r="AG57" s="18" t="s">
        <v>481</v>
      </c>
      <c r="AH57" s="20" t="s">
        <v>481</v>
      </c>
      <c r="AI57" s="18" t="s">
        <v>481</v>
      </c>
      <c r="AJ57" s="20" t="s">
        <v>481</v>
      </c>
      <c r="AK57" s="18" t="s">
        <v>481</v>
      </c>
      <c r="AL57" s="20" t="s">
        <v>481</v>
      </c>
    </row>
    <row r="58" spans="1:38">
      <c r="A58" s="15" t="s">
        <v>533</v>
      </c>
      <c r="B58" s="17" t="n">
        <v>7267</v>
      </c>
      <c r="C58" s="18">
        <f>(0.0/B58*100)</f>
        <v/>
      </c>
      <c r="D58" s="19" t="n">
        <v>7267</v>
      </c>
      <c r="E58" s="18" t="n">
        <v>407.83884577</v>
      </c>
      <c r="F58" s="20" t="n">
        <v>4.6709891</v>
      </c>
      <c r="G58" s="18" t="n">
        <v>412.09839679</v>
      </c>
      <c r="H58" s="20" t="n">
        <v>5.95453198</v>
      </c>
      <c r="I58" s="18" t="n">
        <v>411.223724</v>
      </c>
      <c r="J58" s="20" t="n">
        <v>5.33405696</v>
      </c>
      <c r="K58" s="18" t="n">
        <v>414.37790734</v>
      </c>
      <c r="L58" s="20" t="n">
        <v>4.63082672</v>
      </c>
      <c r="M58" s="18" t="n">
        <v>418.89505923</v>
      </c>
      <c r="N58" s="20" t="n">
        <v>5.00603696</v>
      </c>
      <c r="O58" s="18" t="n">
        <v>411.40829303</v>
      </c>
      <c r="P58" s="20" t="n">
        <v>4.64418244</v>
      </c>
      <c r="Q58" s="18" t="n">
        <v>414.2257673</v>
      </c>
      <c r="R58" s="20" t="n">
        <v>4.51820407</v>
      </c>
      <c r="S58" s="18" t="n">
        <v>407.27953046</v>
      </c>
      <c r="T58" s="20" t="n">
        <v>4.94604781</v>
      </c>
      <c r="U58" s="18" t="n">
        <v>411.53019223</v>
      </c>
      <c r="V58" s="20" t="n">
        <v>4.73637079</v>
      </c>
      <c r="W58" s="18" t="n">
        <v>399.58017491</v>
      </c>
      <c r="X58" s="20" t="n">
        <v>4.79379803</v>
      </c>
      <c r="Y58" s="18" t="n">
        <v>394.57119908</v>
      </c>
      <c r="Z58" s="20" t="n">
        <v>4.9283719</v>
      </c>
      <c r="AA58" s="18" t="n">
        <v>403.25655755</v>
      </c>
      <c r="AB58" s="20" t="n">
        <v>4.42092069</v>
      </c>
      <c r="AC58" s="18" t="s">
        <v>481</v>
      </c>
      <c r="AD58" s="20" t="s">
        <v>481</v>
      </c>
      <c r="AE58" s="18" t="s">
        <v>481</v>
      </c>
      <c r="AF58" s="20" t="s">
        <v>481</v>
      </c>
      <c r="AG58" s="18" t="s">
        <v>481</v>
      </c>
      <c r="AH58" s="20" t="s">
        <v>481</v>
      </c>
      <c r="AI58" s="18" t="s">
        <v>481</v>
      </c>
      <c r="AJ58" s="20" t="s">
        <v>481</v>
      </c>
      <c r="AK58" s="18" t="s">
        <v>481</v>
      </c>
      <c r="AL58" s="20" t="s">
        <v>481</v>
      </c>
    </row>
    <row r="59" spans="1:38">
      <c r="A59" s="15" t="s">
        <v>534</v>
      </c>
      <c r="B59" s="17" t="n">
        <v>4826</v>
      </c>
      <c r="C59" s="18">
        <f>(0.0/B59*100)</f>
        <v/>
      </c>
      <c r="D59" s="19" t="n">
        <v>4826</v>
      </c>
      <c r="E59" s="18" t="n">
        <v>383.82084164</v>
      </c>
      <c r="F59" s="20" t="n">
        <v>6.0046354</v>
      </c>
      <c r="G59" s="18" t="n">
        <v>385.8579909</v>
      </c>
      <c r="H59" s="20" t="n">
        <v>5.59642975</v>
      </c>
      <c r="I59" s="18" t="n">
        <v>374.85695659</v>
      </c>
      <c r="J59" s="20" t="n">
        <v>5.89220605</v>
      </c>
      <c r="K59" s="18" t="n">
        <v>374.30751596</v>
      </c>
      <c r="L59" s="20" t="n">
        <v>5.23536643</v>
      </c>
      <c r="M59" s="18" t="n">
        <v>386.60819485</v>
      </c>
      <c r="N59" s="20" t="n">
        <v>5.57106651</v>
      </c>
      <c r="O59" s="18" t="n">
        <v>375.68942955</v>
      </c>
      <c r="P59" s="20" t="n">
        <v>4.85625647</v>
      </c>
      <c r="Q59" s="18" t="n">
        <v>383.52671221</v>
      </c>
      <c r="R59" s="20" t="n">
        <v>5.25414783</v>
      </c>
      <c r="S59" s="18" t="n">
        <v>376.50972157</v>
      </c>
      <c r="T59" s="20" t="n">
        <v>4.44019549</v>
      </c>
      <c r="U59" s="18" t="n">
        <v>372.59288295</v>
      </c>
      <c r="V59" s="20" t="n">
        <v>4.92338365</v>
      </c>
      <c r="W59" s="18" t="n">
        <v>372.56580956</v>
      </c>
      <c r="X59" s="20" t="n">
        <v>4.48245466</v>
      </c>
      <c r="Y59" s="18" t="n">
        <v>377.67128286</v>
      </c>
      <c r="Z59" s="20" t="n">
        <v>4.79845324</v>
      </c>
      <c r="AA59" s="18" t="n">
        <v>380.38692111</v>
      </c>
      <c r="AB59" s="20" t="n">
        <v>5.23247814</v>
      </c>
      <c r="AC59" s="18" t="s">
        <v>481</v>
      </c>
      <c r="AD59" s="20" t="s">
        <v>481</v>
      </c>
      <c r="AE59" s="18" t="s">
        <v>481</v>
      </c>
      <c r="AF59" s="20" t="s">
        <v>481</v>
      </c>
      <c r="AG59" s="18" t="s">
        <v>481</v>
      </c>
      <c r="AH59" s="20" t="s">
        <v>481</v>
      </c>
      <c r="AI59" s="18" t="s">
        <v>481</v>
      </c>
      <c r="AJ59" s="20" t="s">
        <v>481</v>
      </c>
      <c r="AK59" s="18" t="s">
        <v>481</v>
      </c>
      <c r="AL59" s="20" t="s">
        <v>481</v>
      </c>
    </row>
    <row r="60" spans="1:38">
      <c r="A60" s="15" t="s">
        <v>535</v>
      </c>
      <c r="B60" s="17" t="n">
        <v>4546</v>
      </c>
      <c r="C60" s="18">
        <f>(0.0/B60*100)</f>
        <v/>
      </c>
      <c r="D60" s="19" t="n">
        <v>4546</v>
      </c>
      <c r="E60" s="18" t="n">
        <v>376.10249188</v>
      </c>
      <c r="F60" s="20" t="n">
        <v>6.10962381</v>
      </c>
      <c r="G60" s="18" t="n">
        <v>385.51744381</v>
      </c>
      <c r="H60" s="20" t="n">
        <v>8.03122149</v>
      </c>
      <c r="I60" s="18" t="n">
        <v>387.00718479</v>
      </c>
      <c r="J60" s="20" t="n">
        <v>6.04579347</v>
      </c>
      <c r="K60" s="18" t="n">
        <v>393.59573305</v>
      </c>
      <c r="L60" s="20" t="n">
        <v>6.49006226</v>
      </c>
      <c r="M60" s="18" t="n">
        <v>382.97016731</v>
      </c>
      <c r="N60" s="20" t="n">
        <v>7.23462449</v>
      </c>
      <c r="O60" s="18" t="n">
        <v>390.15936863</v>
      </c>
      <c r="P60" s="20" t="n">
        <v>6.19412685</v>
      </c>
      <c r="Q60" s="18" t="n">
        <v>389.28619516</v>
      </c>
      <c r="R60" s="20" t="n">
        <v>5.7152846</v>
      </c>
      <c r="S60" s="18" t="n">
        <v>394.31334074</v>
      </c>
      <c r="T60" s="20" t="n">
        <v>6.15205062</v>
      </c>
      <c r="U60" s="18" t="n">
        <v>387.08272861</v>
      </c>
      <c r="V60" s="20" t="n">
        <v>5.48187849</v>
      </c>
      <c r="W60" s="18" t="n">
        <v>387.07680235</v>
      </c>
      <c r="X60" s="20" t="n">
        <v>6.12714658</v>
      </c>
      <c r="Y60" s="18" t="n">
        <v>381.40879737</v>
      </c>
      <c r="Z60" s="20" t="n">
        <v>6.36317282</v>
      </c>
      <c r="AA60" s="18" t="n">
        <v>384.53330482</v>
      </c>
      <c r="AB60" s="20" t="n">
        <v>7.78978571</v>
      </c>
      <c r="AC60" s="18" t="s">
        <v>481</v>
      </c>
      <c r="AD60" s="20" t="s">
        <v>481</v>
      </c>
      <c r="AE60" s="18" t="s">
        <v>481</v>
      </c>
      <c r="AF60" s="20" t="s">
        <v>481</v>
      </c>
      <c r="AG60" s="18" t="s">
        <v>481</v>
      </c>
      <c r="AH60" s="20" t="s">
        <v>481</v>
      </c>
      <c r="AI60" s="18" t="s">
        <v>481</v>
      </c>
      <c r="AJ60" s="20" t="s">
        <v>481</v>
      </c>
      <c r="AK60" s="18" t="s">
        <v>481</v>
      </c>
      <c r="AL60" s="20" t="s">
        <v>481</v>
      </c>
    </row>
    <row r="61" spans="1:38">
      <c r="A61" s="15" t="s">
        <v>536</v>
      </c>
      <c r="B61" s="17" t="n">
        <v>6525</v>
      </c>
      <c r="C61" s="18">
        <f>(0.0/B61*100)</f>
        <v/>
      </c>
      <c r="D61" s="19" t="n">
        <v>6525</v>
      </c>
      <c r="E61" s="18" t="n">
        <v>482.38433218</v>
      </c>
      <c r="F61" s="20" t="n">
        <v>5.10284187</v>
      </c>
      <c r="G61" s="18" t="n">
        <v>484.06017682</v>
      </c>
      <c r="H61" s="20" t="n">
        <v>5.53037485</v>
      </c>
      <c r="I61" s="18" t="n">
        <v>482.2062643</v>
      </c>
      <c r="J61" s="20" t="n">
        <v>4.78875957</v>
      </c>
      <c r="K61" s="18" t="n">
        <v>479.4802702</v>
      </c>
      <c r="L61" s="20" t="n">
        <v>5.67980926</v>
      </c>
      <c r="M61" s="18" t="n">
        <v>473.11180932</v>
      </c>
      <c r="N61" s="20" t="n">
        <v>4.23144229</v>
      </c>
      <c r="O61" s="18" t="n">
        <v>481.47602</v>
      </c>
      <c r="P61" s="20" t="n">
        <v>4.95366882</v>
      </c>
      <c r="Q61" s="18" t="n">
        <v>477.85052622</v>
      </c>
      <c r="R61" s="20" t="n">
        <v>5.67761706</v>
      </c>
      <c r="S61" s="18" t="n">
        <v>473.91891581</v>
      </c>
      <c r="T61" s="20" t="n">
        <v>5.13675111</v>
      </c>
      <c r="U61" s="18" t="n">
        <v>469.77585271</v>
      </c>
      <c r="V61" s="20" t="n">
        <v>4.85328309</v>
      </c>
      <c r="W61" s="18" t="n">
        <v>467.63443168</v>
      </c>
      <c r="X61" s="20" t="n">
        <v>5.12406723</v>
      </c>
      <c r="Y61" s="18" t="n">
        <v>467.02720922</v>
      </c>
      <c r="Z61" s="20" t="n">
        <v>5.95872105</v>
      </c>
      <c r="AA61" s="18" t="n">
        <v>459.82242106</v>
      </c>
      <c r="AB61" s="20" t="n">
        <v>5.25769883</v>
      </c>
      <c r="AC61" s="18" t="s">
        <v>481</v>
      </c>
      <c r="AD61" s="20" t="s">
        <v>481</v>
      </c>
      <c r="AE61" s="18" t="s">
        <v>481</v>
      </c>
      <c r="AF61" s="20" t="s">
        <v>481</v>
      </c>
      <c r="AG61" s="18" t="s">
        <v>481</v>
      </c>
      <c r="AH61" s="20" t="s">
        <v>481</v>
      </c>
      <c r="AI61" s="18" t="s">
        <v>481</v>
      </c>
      <c r="AJ61" s="20" t="s">
        <v>481</v>
      </c>
      <c r="AK61" s="18" t="s">
        <v>481</v>
      </c>
      <c r="AL61" s="20" t="s">
        <v>481</v>
      </c>
    </row>
    <row r="62" spans="1:38">
      <c r="A62" s="15" t="s">
        <v>537</v>
      </c>
      <c r="B62" s="17" t="n">
        <v>4476</v>
      </c>
      <c r="C62" s="18">
        <f>(0.0/B62*100)</f>
        <v/>
      </c>
      <c r="D62" s="19" t="n">
        <v>4476</v>
      </c>
      <c r="E62" s="18" t="n">
        <v>536.87150639</v>
      </c>
      <c r="F62" s="20" t="n">
        <v>4.44878357</v>
      </c>
      <c r="G62" s="18" t="n">
        <v>531.7847924</v>
      </c>
      <c r="H62" s="20" t="n">
        <v>5.06034824</v>
      </c>
      <c r="I62" s="18" t="n">
        <v>537.3295455799999</v>
      </c>
      <c r="J62" s="20" t="n">
        <v>4.49593463</v>
      </c>
      <c r="K62" s="18" t="n">
        <v>528.45415078</v>
      </c>
      <c r="L62" s="20" t="n">
        <v>4.34689446</v>
      </c>
      <c r="M62" s="18" t="n">
        <v>528.48858382</v>
      </c>
      <c r="N62" s="20" t="n">
        <v>5.2127552</v>
      </c>
      <c r="O62" s="18" t="n">
        <v>525.77008515</v>
      </c>
      <c r="P62" s="20" t="n">
        <v>4.22986766</v>
      </c>
      <c r="Q62" s="18" t="n">
        <v>524.52611864</v>
      </c>
      <c r="R62" s="20" t="n">
        <v>4.03971881</v>
      </c>
      <c r="S62" s="18" t="n">
        <v>528.25153123</v>
      </c>
      <c r="T62" s="20" t="n">
        <v>3.82603194</v>
      </c>
      <c r="U62" s="18" t="n">
        <v>532.08616266</v>
      </c>
      <c r="V62" s="20" t="n">
        <v>3.99857031</v>
      </c>
      <c r="W62" s="18" t="n">
        <v>529.68533502</v>
      </c>
      <c r="X62" s="20" t="n">
        <v>4.34086867</v>
      </c>
      <c r="Y62" s="18" t="n">
        <v>522.53064305</v>
      </c>
      <c r="Z62" s="20" t="n">
        <v>4.43119358</v>
      </c>
      <c r="AA62" s="18" t="n">
        <v>516.4284072299999</v>
      </c>
      <c r="AB62" s="20" t="n">
        <v>3.96910242</v>
      </c>
      <c r="AC62" s="18" t="s">
        <v>481</v>
      </c>
      <c r="AD62" s="20" t="s">
        <v>481</v>
      </c>
      <c r="AE62" s="18" t="s">
        <v>481</v>
      </c>
      <c r="AF62" s="20" t="s">
        <v>481</v>
      </c>
      <c r="AG62" s="18" t="s">
        <v>481</v>
      </c>
      <c r="AH62" s="20" t="s">
        <v>481</v>
      </c>
      <c r="AI62" s="18" t="s">
        <v>481</v>
      </c>
      <c r="AJ62" s="20" t="s">
        <v>481</v>
      </c>
      <c r="AK62" s="18" t="s">
        <v>481</v>
      </c>
      <c r="AL62" s="20" t="s">
        <v>481</v>
      </c>
    </row>
    <row r="63" spans="1:38">
      <c r="A63" s="15" t="s">
        <v>538</v>
      </c>
      <c r="B63" s="17" t="n">
        <v>5324</v>
      </c>
      <c r="C63" s="18">
        <f>(0.0/B63*100)</f>
        <v/>
      </c>
      <c r="D63" s="19" t="n">
        <v>5324</v>
      </c>
      <c r="E63" s="18" t="n">
        <v>384.99713091</v>
      </c>
      <c r="F63" s="20" t="n">
        <v>4.79653891</v>
      </c>
      <c r="G63" s="18" t="n">
        <v>386.43754621</v>
      </c>
      <c r="H63" s="20" t="n">
        <v>4.73861059</v>
      </c>
      <c r="I63" s="18" t="n">
        <v>381.13490434</v>
      </c>
      <c r="J63" s="20" t="n">
        <v>5.76788246</v>
      </c>
      <c r="K63" s="18" t="n">
        <v>381.71312598</v>
      </c>
      <c r="L63" s="20" t="n">
        <v>4.96251115</v>
      </c>
      <c r="M63" s="18" t="n">
        <v>385.24469689</v>
      </c>
      <c r="N63" s="20" t="n">
        <v>4.81070345</v>
      </c>
      <c r="O63" s="18" t="n">
        <v>392.08582285</v>
      </c>
      <c r="P63" s="20" t="n">
        <v>4.60512355</v>
      </c>
      <c r="Q63" s="18" t="n">
        <v>382.07645193</v>
      </c>
      <c r="R63" s="20" t="n">
        <v>4.49686691</v>
      </c>
      <c r="S63" s="18" t="n">
        <v>381.47493807</v>
      </c>
      <c r="T63" s="20" t="n">
        <v>3.64359192</v>
      </c>
      <c r="U63" s="18" t="n">
        <v>374.78414886</v>
      </c>
      <c r="V63" s="20" t="n">
        <v>4.24201963</v>
      </c>
      <c r="W63" s="18" t="n">
        <v>381.72873063</v>
      </c>
      <c r="X63" s="20" t="n">
        <v>5.11780628</v>
      </c>
      <c r="Y63" s="18" t="n">
        <v>388.14989771</v>
      </c>
      <c r="Z63" s="20" t="n">
        <v>5.16177574</v>
      </c>
      <c r="AA63" s="18" t="n">
        <v>386.56691884</v>
      </c>
      <c r="AB63" s="20" t="n">
        <v>5.38534055</v>
      </c>
      <c r="AC63" s="18" t="s">
        <v>481</v>
      </c>
      <c r="AD63" s="20" t="s">
        <v>481</v>
      </c>
      <c r="AE63" s="18" t="s">
        <v>481</v>
      </c>
      <c r="AF63" s="20" t="s">
        <v>481</v>
      </c>
      <c r="AG63" s="18" t="s">
        <v>481</v>
      </c>
      <c r="AH63" s="20" t="s">
        <v>481</v>
      </c>
      <c r="AI63" s="18" t="s">
        <v>481</v>
      </c>
      <c r="AJ63" s="20" t="s">
        <v>481</v>
      </c>
      <c r="AK63" s="18" t="s">
        <v>481</v>
      </c>
      <c r="AL63" s="20" t="s">
        <v>481</v>
      </c>
    </row>
    <row r="64" spans="1:38">
      <c r="A64" s="15" t="s">
        <v>539</v>
      </c>
      <c r="B64" s="17" t="n">
        <v>3634</v>
      </c>
      <c r="C64" s="18">
        <f>(0.0/B64*100)</f>
        <v/>
      </c>
      <c r="D64" s="19" t="n">
        <v>3634</v>
      </c>
      <c r="E64" s="18" t="n">
        <v>465.17385154</v>
      </c>
      <c r="F64" s="20" t="n">
        <v>6.48603618</v>
      </c>
      <c r="G64" s="18" t="n">
        <v>474.46187945</v>
      </c>
      <c r="H64" s="20" t="n">
        <v>6.98642696</v>
      </c>
      <c r="I64" s="18" t="n">
        <v>463.29449175</v>
      </c>
      <c r="J64" s="20" t="n">
        <v>7.52519932</v>
      </c>
      <c r="K64" s="18" t="n">
        <v>474.39649825</v>
      </c>
      <c r="L64" s="20" t="n">
        <v>7.69493835</v>
      </c>
      <c r="M64" s="18" t="n">
        <v>476.51543514</v>
      </c>
      <c r="N64" s="20" t="n">
        <v>6.35818551</v>
      </c>
      <c r="O64" s="18" t="n">
        <v>478.60865694</v>
      </c>
      <c r="P64" s="20" t="n">
        <v>7.789251</v>
      </c>
      <c r="Q64" s="18" t="n">
        <v>473.44746036</v>
      </c>
      <c r="R64" s="20" t="n">
        <v>6.93994229</v>
      </c>
      <c r="S64" s="18" t="n">
        <v>451.62504126</v>
      </c>
      <c r="T64" s="20" t="n">
        <v>7.04069875</v>
      </c>
      <c r="U64" s="18" t="n">
        <v>468.13784424</v>
      </c>
      <c r="V64" s="20" t="n">
        <v>6.64268797</v>
      </c>
      <c r="W64" s="18" t="n">
        <v>446.60394135</v>
      </c>
      <c r="X64" s="20" t="n">
        <v>5.77699349</v>
      </c>
      <c r="Y64" s="18" t="n">
        <v>460.23517646</v>
      </c>
      <c r="Z64" s="20" t="n">
        <v>7.20473569</v>
      </c>
      <c r="AA64" s="18" t="n">
        <v>450.67446747</v>
      </c>
      <c r="AB64" s="20" t="n">
        <v>5.87338296</v>
      </c>
      <c r="AC64" s="18" t="s">
        <v>481</v>
      </c>
      <c r="AD64" s="20" t="s">
        <v>481</v>
      </c>
      <c r="AE64" s="18" t="s">
        <v>481</v>
      </c>
      <c r="AF64" s="20" t="s">
        <v>481</v>
      </c>
      <c r="AG64" s="18" t="s">
        <v>481</v>
      </c>
      <c r="AH64" s="20" t="s">
        <v>481</v>
      </c>
      <c r="AI64" s="18" t="s">
        <v>481</v>
      </c>
      <c r="AJ64" s="20" t="s">
        <v>481</v>
      </c>
      <c r="AK64" s="18" t="s">
        <v>481</v>
      </c>
      <c r="AL64" s="20" t="s">
        <v>481</v>
      </c>
    </row>
    <row r="65" spans="1:38">
      <c r="A65" s="15" t="s">
        <v>540</v>
      </c>
      <c r="B65" s="17" t="n">
        <v>5325</v>
      </c>
      <c r="C65" s="18">
        <f>(0.0/B65*100)</f>
        <v/>
      </c>
      <c r="D65" s="19" t="n">
        <v>5325</v>
      </c>
      <c r="E65" s="18" t="n">
        <v>419.05727283</v>
      </c>
      <c r="F65" s="20" t="n">
        <v>4.94947033</v>
      </c>
      <c r="G65" s="18" t="n">
        <v>428.5200074</v>
      </c>
      <c r="H65" s="20" t="n">
        <v>4.89473987</v>
      </c>
      <c r="I65" s="18" t="n">
        <v>427.40749741</v>
      </c>
      <c r="J65" s="20" t="n">
        <v>5.1747366</v>
      </c>
      <c r="K65" s="18" t="n">
        <v>420.71781281</v>
      </c>
      <c r="L65" s="20" t="n">
        <v>5.00822696</v>
      </c>
      <c r="M65" s="18" t="n">
        <v>437.08225727</v>
      </c>
      <c r="N65" s="20" t="n">
        <v>4.98837101</v>
      </c>
      <c r="O65" s="18" t="n">
        <v>430.35723451</v>
      </c>
      <c r="P65" s="20" t="n">
        <v>4.25663443</v>
      </c>
      <c r="Q65" s="18" t="n">
        <v>431.32699259</v>
      </c>
      <c r="R65" s="20" t="n">
        <v>4.76333088</v>
      </c>
      <c r="S65" s="18" t="n">
        <v>438.64569045</v>
      </c>
      <c r="T65" s="20" t="n">
        <v>5.2439847</v>
      </c>
      <c r="U65" s="18" t="n">
        <v>424.3584381</v>
      </c>
      <c r="V65" s="20" t="n">
        <v>4.38611357</v>
      </c>
      <c r="W65" s="18" t="n">
        <v>425.20211842</v>
      </c>
      <c r="X65" s="20" t="n">
        <v>4.60917665</v>
      </c>
      <c r="Y65" s="18" t="n">
        <v>423.24005225</v>
      </c>
      <c r="Z65" s="20" t="n">
        <v>5.99109646</v>
      </c>
      <c r="AA65" s="18" t="n">
        <v>426.13176804</v>
      </c>
      <c r="AB65" s="20" t="n">
        <v>5.79477679</v>
      </c>
      <c r="AC65" s="18" t="s">
        <v>481</v>
      </c>
      <c r="AD65" s="20" t="s">
        <v>481</v>
      </c>
      <c r="AE65" s="18" t="s">
        <v>481</v>
      </c>
      <c r="AF65" s="20" t="s">
        <v>481</v>
      </c>
      <c r="AG65" s="18" t="s">
        <v>481</v>
      </c>
      <c r="AH65" s="20" t="s">
        <v>481</v>
      </c>
      <c r="AI65" s="18" t="s">
        <v>481</v>
      </c>
      <c r="AJ65" s="20" t="s">
        <v>481</v>
      </c>
      <c r="AK65" s="18" t="s">
        <v>481</v>
      </c>
      <c r="AL65" s="20" t="s">
        <v>481</v>
      </c>
    </row>
    <row r="66" spans="1:38">
      <c r="A66" s="15" t="s">
        <v>541</v>
      </c>
      <c r="B66" s="17" t="n">
        <v>5665</v>
      </c>
      <c r="C66" s="18">
        <f>(0.0/B66*100)</f>
        <v/>
      </c>
      <c r="D66" s="19" t="n">
        <v>5665</v>
      </c>
      <c r="E66" s="18" t="n">
        <v>417.43089515</v>
      </c>
      <c r="F66" s="20" t="n">
        <v>4.5002055</v>
      </c>
      <c r="G66" s="18" t="n">
        <v>413.01056425</v>
      </c>
      <c r="H66" s="20" t="n">
        <v>4.36927997</v>
      </c>
      <c r="I66" s="18" t="n">
        <v>420.95037493</v>
      </c>
      <c r="J66" s="20" t="n">
        <v>3.92117358</v>
      </c>
      <c r="K66" s="18" t="n">
        <v>411.90932901</v>
      </c>
      <c r="L66" s="20" t="n">
        <v>4.68074925</v>
      </c>
      <c r="M66" s="18" t="n">
        <v>412.81601124</v>
      </c>
      <c r="N66" s="20" t="n">
        <v>4.30612723</v>
      </c>
      <c r="O66" s="18" t="n">
        <v>407.87020931</v>
      </c>
      <c r="P66" s="20" t="n">
        <v>3.89319208</v>
      </c>
      <c r="Q66" s="18" t="n">
        <v>408.29906851</v>
      </c>
      <c r="R66" s="20" t="n">
        <v>4.44549154</v>
      </c>
      <c r="S66" s="18" t="n">
        <v>411.74800614</v>
      </c>
      <c r="T66" s="20" t="n">
        <v>4.06565405</v>
      </c>
      <c r="U66" s="18" t="n">
        <v>409.90841579</v>
      </c>
      <c r="V66" s="20" t="n">
        <v>3.90444562</v>
      </c>
      <c r="W66" s="18" t="n">
        <v>408.48252538</v>
      </c>
      <c r="X66" s="20" t="n">
        <v>4.25856775</v>
      </c>
      <c r="Y66" s="18" t="n">
        <v>409.65061545</v>
      </c>
      <c r="Z66" s="20" t="n">
        <v>4.1082966</v>
      </c>
      <c r="AA66" s="18" t="n">
        <v>405.1617316</v>
      </c>
      <c r="AB66" s="20" t="n">
        <v>4.09834718</v>
      </c>
      <c r="AC66" s="18" t="s">
        <v>481</v>
      </c>
      <c r="AD66" s="20" t="s">
        <v>481</v>
      </c>
      <c r="AE66" s="18" t="s">
        <v>481</v>
      </c>
      <c r="AF66" s="20" t="s">
        <v>481</v>
      </c>
      <c r="AG66" s="18" t="s">
        <v>481</v>
      </c>
      <c r="AH66" s="20" t="s">
        <v>481</v>
      </c>
      <c r="AI66" s="18" t="s">
        <v>481</v>
      </c>
      <c r="AJ66" s="20" t="s">
        <v>481</v>
      </c>
      <c r="AK66" s="18" t="s">
        <v>481</v>
      </c>
      <c r="AL66" s="20" t="s">
        <v>481</v>
      </c>
    </row>
    <row r="67" spans="1:38">
      <c r="A67" s="15" t="s">
        <v>542</v>
      </c>
      <c r="B67" s="17" t="n">
        <v>6971</v>
      </c>
      <c r="C67" s="18">
        <f>(0.0/B67*100)</f>
        <v/>
      </c>
      <c r="D67" s="19" t="n">
        <v>6971</v>
      </c>
      <c r="E67" s="18" t="n">
        <v>392.59862374</v>
      </c>
      <c r="F67" s="20" t="n">
        <v>4.37368928</v>
      </c>
      <c r="G67" s="18" t="n">
        <v>392.97135382</v>
      </c>
      <c r="H67" s="20" t="n">
        <v>3.92332227</v>
      </c>
      <c r="I67" s="18" t="n">
        <v>396.81322973</v>
      </c>
      <c r="J67" s="20" t="n">
        <v>4.2086155</v>
      </c>
      <c r="K67" s="18" t="n">
        <v>394.9580247</v>
      </c>
      <c r="L67" s="20" t="n">
        <v>4.16428738</v>
      </c>
      <c r="M67" s="18" t="n">
        <v>401.11526037</v>
      </c>
      <c r="N67" s="20" t="n">
        <v>4.66859773</v>
      </c>
      <c r="O67" s="18" t="n">
        <v>398.14695858</v>
      </c>
      <c r="P67" s="20" t="n">
        <v>3.97435436</v>
      </c>
      <c r="Q67" s="18" t="n">
        <v>403.07412205</v>
      </c>
      <c r="R67" s="20" t="n">
        <v>4.12887075</v>
      </c>
      <c r="S67" s="18" t="n">
        <v>393.65617779</v>
      </c>
      <c r="T67" s="20" t="n">
        <v>4.10651953</v>
      </c>
      <c r="U67" s="18" t="n">
        <v>397.42566087</v>
      </c>
      <c r="V67" s="20" t="n">
        <v>4.23765544</v>
      </c>
      <c r="W67" s="18" t="n">
        <v>394.13593813</v>
      </c>
      <c r="X67" s="20" t="n">
        <v>3.8873374</v>
      </c>
      <c r="Y67" s="18" t="n">
        <v>396.91419483</v>
      </c>
      <c r="Z67" s="20" t="n">
        <v>4.35246924</v>
      </c>
      <c r="AA67" s="18" t="n">
        <v>397.71663936</v>
      </c>
      <c r="AB67" s="20" t="n">
        <v>3.47327393</v>
      </c>
      <c r="AC67" s="18" t="s">
        <v>481</v>
      </c>
      <c r="AD67" s="20" t="s">
        <v>481</v>
      </c>
      <c r="AE67" s="18" t="s">
        <v>481</v>
      </c>
      <c r="AF67" s="20" t="s">
        <v>481</v>
      </c>
      <c r="AG67" s="18" t="s">
        <v>481</v>
      </c>
      <c r="AH67" s="20" t="s">
        <v>481</v>
      </c>
      <c r="AI67" s="18" t="s">
        <v>481</v>
      </c>
      <c r="AJ67" s="20" t="s">
        <v>481</v>
      </c>
      <c r="AK67" s="18" t="s">
        <v>481</v>
      </c>
      <c r="AL67" s="20" t="s">
        <v>481</v>
      </c>
    </row>
    <row r="68" spans="1:38">
      <c r="A68" s="15" t="s">
        <v>543</v>
      </c>
      <c r="B68" s="17" t="n">
        <v>12083</v>
      </c>
      <c r="C68" s="18">
        <f>(0.0/B68*100)</f>
        <v/>
      </c>
      <c r="D68" s="19" t="n">
        <v>12083</v>
      </c>
      <c r="E68" s="18" t="n">
        <v>421.00157078</v>
      </c>
      <c r="F68" s="20" t="n">
        <v>3.09382914</v>
      </c>
      <c r="G68" s="18" t="n">
        <v>421.6120449</v>
      </c>
      <c r="H68" s="20" t="n">
        <v>4.73116676</v>
      </c>
      <c r="I68" s="18" t="n">
        <v>415.1301671</v>
      </c>
      <c r="J68" s="20" t="n">
        <v>3.39762933</v>
      </c>
      <c r="K68" s="18" t="n">
        <v>422.34097075</v>
      </c>
      <c r="L68" s="20" t="n">
        <v>3.62714153</v>
      </c>
      <c r="M68" s="18" t="n">
        <v>422.03131974</v>
      </c>
      <c r="N68" s="20" t="n">
        <v>3.63243285</v>
      </c>
      <c r="O68" s="18" t="n">
        <v>412.85327148</v>
      </c>
      <c r="P68" s="20" t="n">
        <v>3.56103503</v>
      </c>
      <c r="Q68" s="18" t="n">
        <v>417.63421814</v>
      </c>
      <c r="R68" s="20" t="n">
        <v>3.75969505</v>
      </c>
      <c r="S68" s="18" t="n">
        <v>420.01705514</v>
      </c>
      <c r="T68" s="20" t="n">
        <v>3.36772056</v>
      </c>
      <c r="U68" s="18" t="n">
        <v>420.79481608</v>
      </c>
      <c r="V68" s="20" t="n">
        <v>3.20256079</v>
      </c>
      <c r="W68" s="18" t="n">
        <v>411.68161079</v>
      </c>
      <c r="X68" s="20" t="n">
        <v>3.09186714</v>
      </c>
      <c r="Y68" s="18" t="n">
        <v>410.51819517</v>
      </c>
      <c r="Z68" s="20" t="n">
        <v>3.63109279</v>
      </c>
      <c r="AA68" s="18" t="n">
        <v>415.3483454</v>
      </c>
      <c r="AB68" s="20" t="n">
        <v>3.3780638</v>
      </c>
      <c r="AC68" s="18" t="s">
        <v>481</v>
      </c>
      <c r="AD68" s="20" t="s">
        <v>481</v>
      </c>
      <c r="AE68" s="18" t="s">
        <v>481</v>
      </c>
      <c r="AF68" s="20" t="s">
        <v>481</v>
      </c>
      <c r="AG68" s="18" t="s">
        <v>481</v>
      </c>
      <c r="AH68" s="20" t="s">
        <v>481</v>
      </c>
      <c r="AI68" s="18" t="s">
        <v>481</v>
      </c>
      <c r="AJ68" s="20" t="s">
        <v>481</v>
      </c>
      <c r="AK68" s="18" t="s">
        <v>481</v>
      </c>
      <c r="AL68" s="20" t="s">
        <v>481</v>
      </c>
    </row>
    <row r="69" spans="1:38">
      <c r="A69" s="15" t="s">
        <v>544</v>
      </c>
      <c r="B69" s="17" t="n">
        <v>4876</v>
      </c>
      <c r="C69" s="18">
        <f>(0.0/B69*100)</f>
        <v/>
      </c>
      <c r="D69" s="19" t="n">
        <v>4876</v>
      </c>
      <c r="E69" s="18" t="n">
        <v>438.52261826</v>
      </c>
      <c r="F69" s="20" t="n">
        <v>4.88650035</v>
      </c>
      <c r="G69" s="18" t="n">
        <v>439.16410486</v>
      </c>
      <c r="H69" s="20" t="n">
        <v>5.16995685</v>
      </c>
      <c r="I69" s="18" t="n">
        <v>437.3563818</v>
      </c>
      <c r="J69" s="20" t="n">
        <v>5.48172495</v>
      </c>
      <c r="K69" s="18" t="n">
        <v>431.03416857</v>
      </c>
      <c r="L69" s="20" t="n">
        <v>5.45063081</v>
      </c>
      <c r="M69" s="18" t="n">
        <v>428.80724268</v>
      </c>
      <c r="N69" s="20" t="n">
        <v>5.65297843</v>
      </c>
      <c r="O69" s="18" t="n">
        <v>438.2446186</v>
      </c>
      <c r="P69" s="20" t="n">
        <v>5.39488248</v>
      </c>
      <c r="Q69" s="18" t="n">
        <v>436.44256857</v>
      </c>
      <c r="R69" s="20" t="n">
        <v>5.07876515</v>
      </c>
      <c r="S69" s="18" t="n">
        <v>439.40750012</v>
      </c>
      <c r="T69" s="20" t="n">
        <v>5.00971342</v>
      </c>
      <c r="U69" s="18" t="n">
        <v>431.11116054</v>
      </c>
      <c r="V69" s="20" t="n">
        <v>4.9776825</v>
      </c>
      <c r="W69" s="18" t="n">
        <v>430.05589359</v>
      </c>
      <c r="X69" s="20" t="n">
        <v>4.92265787</v>
      </c>
      <c r="Y69" s="18" t="n">
        <v>436.02750912</v>
      </c>
      <c r="Z69" s="20" t="n">
        <v>6.73594908</v>
      </c>
      <c r="AA69" s="18" t="n">
        <v>432.63975935</v>
      </c>
      <c r="AB69" s="20" t="n">
        <v>5.66731638</v>
      </c>
      <c r="AC69" s="18" t="s">
        <v>481</v>
      </c>
      <c r="AD69" s="20" t="s">
        <v>481</v>
      </c>
      <c r="AE69" s="18" t="s">
        <v>481</v>
      </c>
      <c r="AF69" s="20" t="s">
        <v>481</v>
      </c>
      <c r="AG69" s="18" t="s">
        <v>481</v>
      </c>
      <c r="AH69" s="20" t="s">
        <v>481</v>
      </c>
      <c r="AI69" s="18" t="s">
        <v>481</v>
      </c>
      <c r="AJ69" s="20" t="s">
        <v>481</v>
      </c>
      <c r="AK69" s="18" t="s">
        <v>481</v>
      </c>
      <c r="AL69" s="20" t="s">
        <v>481</v>
      </c>
    </row>
    <row r="70" spans="1:38">
      <c r="A70" s="15" t="s">
        <v>545</v>
      </c>
      <c r="B70" s="17" t="n">
        <v>6036</v>
      </c>
      <c r="C70" s="18">
        <f>(0.0/B70*100)</f>
        <v/>
      </c>
      <c r="D70" s="19" t="n">
        <v>6036</v>
      </c>
      <c r="E70" s="18" t="n">
        <v>489.0110732</v>
      </c>
      <c r="F70" s="20" t="n">
        <v>5.30418033</v>
      </c>
      <c r="G70" s="18" t="n">
        <v>495.15004689</v>
      </c>
      <c r="H70" s="20" t="n">
        <v>4.96392132</v>
      </c>
      <c r="I70" s="18" t="n">
        <v>483.6633925</v>
      </c>
      <c r="J70" s="20" t="n">
        <v>5.69444882</v>
      </c>
      <c r="K70" s="18" t="n">
        <v>492.87324268</v>
      </c>
      <c r="L70" s="20" t="n">
        <v>4.53800111</v>
      </c>
      <c r="M70" s="18" t="n">
        <v>491.25092414</v>
      </c>
      <c r="N70" s="20" t="n">
        <v>5.08215633</v>
      </c>
      <c r="O70" s="18" t="n">
        <v>486.29564473</v>
      </c>
      <c r="P70" s="20" t="n">
        <v>5.25876944</v>
      </c>
      <c r="Q70" s="18" t="n">
        <v>485.2606678</v>
      </c>
      <c r="R70" s="20" t="n">
        <v>5.06875512</v>
      </c>
      <c r="S70" s="18" t="n">
        <v>481.76014677</v>
      </c>
      <c r="T70" s="20" t="n">
        <v>4.71050777</v>
      </c>
      <c r="U70" s="18" t="n">
        <v>482.2720354</v>
      </c>
      <c r="V70" s="20" t="n">
        <v>4.83248196</v>
      </c>
      <c r="W70" s="18" t="n">
        <v>485.71035894</v>
      </c>
      <c r="X70" s="20" t="n">
        <v>5.19324538</v>
      </c>
      <c r="Y70" s="18" t="n">
        <v>486.26051464</v>
      </c>
      <c r="Z70" s="20" t="n">
        <v>5.96450253</v>
      </c>
      <c r="AA70" s="18" t="n">
        <v>478.76391194</v>
      </c>
      <c r="AB70" s="20" t="n">
        <v>4.42502651</v>
      </c>
      <c r="AC70" s="18" t="s">
        <v>481</v>
      </c>
      <c r="AD70" s="20" t="s">
        <v>481</v>
      </c>
      <c r="AE70" s="18" t="s">
        <v>481</v>
      </c>
      <c r="AF70" s="20" t="s">
        <v>481</v>
      </c>
      <c r="AG70" s="18" t="s">
        <v>481</v>
      </c>
      <c r="AH70" s="20" t="s">
        <v>481</v>
      </c>
      <c r="AI70" s="18" t="s">
        <v>481</v>
      </c>
      <c r="AJ70" s="20" t="s">
        <v>481</v>
      </c>
      <c r="AK70" s="18" t="s">
        <v>481</v>
      </c>
      <c r="AL70" s="20" t="s">
        <v>481</v>
      </c>
    </row>
    <row r="71" spans="1:38">
      <c r="A71" s="15" t="s">
        <v>546</v>
      </c>
      <c r="B71" s="17" t="n">
        <v>6115</v>
      </c>
      <c r="C71" s="18">
        <f>(0.0/B71*100)</f>
        <v/>
      </c>
      <c r="D71" s="19" t="n">
        <v>6115</v>
      </c>
      <c r="E71" s="18" t="n">
        <v>559.9711535</v>
      </c>
      <c r="F71" s="20" t="n">
        <v>4.07768603</v>
      </c>
      <c r="G71" s="18" t="n">
        <v>565.1086274199999</v>
      </c>
      <c r="H71" s="20" t="n">
        <v>5.08497138</v>
      </c>
      <c r="I71" s="18" t="n">
        <v>560.47640705</v>
      </c>
      <c r="J71" s="20" t="n">
        <v>4.85077094</v>
      </c>
      <c r="K71" s="18" t="n">
        <v>561.62366806</v>
      </c>
      <c r="L71" s="20" t="n">
        <v>5.27452891</v>
      </c>
      <c r="M71" s="18" t="n">
        <v>559.93860522</v>
      </c>
      <c r="N71" s="20" t="n">
        <v>3.85581107</v>
      </c>
      <c r="O71" s="18" t="n">
        <v>552.6763034099999</v>
      </c>
      <c r="P71" s="20" t="n">
        <v>4.92054154</v>
      </c>
      <c r="Q71" s="18" t="n">
        <v>554.03437471</v>
      </c>
      <c r="R71" s="20" t="n">
        <v>4.85249241</v>
      </c>
      <c r="S71" s="18" t="n">
        <v>546.2289780999999</v>
      </c>
      <c r="T71" s="20" t="n">
        <v>4.88154605</v>
      </c>
      <c r="U71" s="18" t="n">
        <v>552.42139162</v>
      </c>
      <c r="V71" s="20" t="n">
        <v>5.28416368</v>
      </c>
      <c r="W71" s="18" t="n">
        <v>553.94791815</v>
      </c>
      <c r="X71" s="20" t="n">
        <v>5.06383332</v>
      </c>
      <c r="Y71" s="18" t="n">
        <v>555.40482723</v>
      </c>
      <c r="Z71" s="20" t="n">
        <v>4.25748317</v>
      </c>
      <c r="AA71" s="18" t="n">
        <v>546.8773718899999</v>
      </c>
      <c r="AB71" s="20" t="n">
        <v>5.33047528</v>
      </c>
      <c r="AC71" s="18" t="s">
        <v>481</v>
      </c>
      <c r="AD71" s="20" t="s">
        <v>481</v>
      </c>
      <c r="AE71" s="18" t="s">
        <v>481</v>
      </c>
      <c r="AF71" s="20" t="s">
        <v>481</v>
      </c>
      <c r="AG71" s="18" t="s">
        <v>481</v>
      </c>
      <c r="AH71" s="20" t="s">
        <v>481</v>
      </c>
      <c r="AI71" s="18" t="s">
        <v>481</v>
      </c>
      <c r="AJ71" s="20" t="s">
        <v>481</v>
      </c>
      <c r="AK71" s="18" t="s">
        <v>481</v>
      </c>
      <c r="AL71" s="20" t="s">
        <v>481</v>
      </c>
    </row>
    <row r="72" spans="1:38">
      <c r="A72" s="15" t="s">
        <v>547</v>
      </c>
      <c r="B72" s="17" t="n">
        <v>7708</v>
      </c>
      <c r="C72" s="18">
        <f>(0.0/B72*100)</f>
        <v/>
      </c>
      <c r="D72" s="19" t="n">
        <v>7708</v>
      </c>
      <c r="E72" s="18" t="n">
        <v>534.26678126</v>
      </c>
      <c r="F72" s="20" t="n">
        <v>6.27988027</v>
      </c>
      <c r="G72" s="18" t="n">
        <v>533.79123023</v>
      </c>
      <c r="H72" s="20" t="n">
        <v>6.64362568</v>
      </c>
      <c r="I72" s="18" t="n">
        <v>539.15322558</v>
      </c>
      <c r="J72" s="20" t="n">
        <v>5.7540338</v>
      </c>
      <c r="K72" s="18" t="n">
        <v>536.64607195</v>
      </c>
      <c r="L72" s="20" t="n">
        <v>5.53129628</v>
      </c>
      <c r="M72" s="18" t="n">
        <v>534.46808547</v>
      </c>
      <c r="N72" s="20" t="n">
        <v>5.51638998</v>
      </c>
      <c r="O72" s="18" t="n">
        <v>531.15077865</v>
      </c>
      <c r="P72" s="20" t="n">
        <v>5.3887131</v>
      </c>
      <c r="Q72" s="18" t="n">
        <v>526.20825364</v>
      </c>
      <c r="R72" s="20" t="n">
        <v>5.78961187</v>
      </c>
      <c r="S72" s="18" t="n">
        <v>526.92187835</v>
      </c>
      <c r="T72" s="20" t="n">
        <v>5.36875022</v>
      </c>
      <c r="U72" s="18" t="n">
        <v>531.97562565</v>
      </c>
      <c r="V72" s="20" t="n">
        <v>4.62348466</v>
      </c>
      <c r="W72" s="18" t="n">
        <v>529.56207596</v>
      </c>
      <c r="X72" s="20" t="n">
        <v>3.96297139</v>
      </c>
      <c r="Y72" s="18" t="n">
        <v>526.70485013</v>
      </c>
      <c r="Z72" s="20" t="n">
        <v>3.51096198</v>
      </c>
      <c r="AA72" s="18" t="n">
        <v>537.26787509</v>
      </c>
      <c r="AB72" s="20" t="n">
        <v>3.63334828</v>
      </c>
      <c r="AC72" s="18" t="s">
        <v>481</v>
      </c>
      <c r="AD72" s="20" t="s">
        <v>481</v>
      </c>
      <c r="AE72" s="18" t="s">
        <v>481</v>
      </c>
      <c r="AF72" s="20" t="s">
        <v>481</v>
      </c>
      <c r="AG72" s="18" t="s">
        <v>481</v>
      </c>
      <c r="AH72" s="20" t="s">
        <v>481</v>
      </c>
      <c r="AI72" s="18" t="s">
        <v>481</v>
      </c>
      <c r="AJ72" s="20" t="s">
        <v>481</v>
      </c>
      <c r="AK72" s="18" t="s">
        <v>481</v>
      </c>
      <c r="AL72" s="20" t="s">
        <v>481</v>
      </c>
    </row>
    <row r="73" spans="1:38">
      <c r="A73" s="15" t="s">
        <v>548</v>
      </c>
      <c r="B73" s="17" t="n">
        <v>8249</v>
      </c>
      <c r="C73" s="18">
        <f>(0.0/B73*100)</f>
        <v/>
      </c>
      <c r="D73" s="19" t="n">
        <v>8249</v>
      </c>
      <c r="E73" s="18" t="n">
        <v>418.98750436</v>
      </c>
      <c r="F73" s="20" t="n">
        <v>4.70141545</v>
      </c>
      <c r="G73" s="18" t="n">
        <v>420.82557661</v>
      </c>
      <c r="H73" s="20" t="n">
        <v>4.68325464</v>
      </c>
      <c r="I73" s="18" t="n">
        <v>420.93947312</v>
      </c>
      <c r="J73" s="20" t="n">
        <v>4.51555592</v>
      </c>
      <c r="K73" s="18" t="n">
        <v>420.04986817</v>
      </c>
      <c r="L73" s="20" t="n">
        <v>4.64764549</v>
      </c>
      <c r="M73" s="18" t="n">
        <v>417.33801301</v>
      </c>
      <c r="N73" s="20" t="n">
        <v>4.88662506</v>
      </c>
      <c r="O73" s="18" t="n">
        <v>416.90811732</v>
      </c>
      <c r="P73" s="20" t="n">
        <v>5.03824722</v>
      </c>
      <c r="Q73" s="18" t="n">
        <v>418.87686337</v>
      </c>
      <c r="R73" s="20" t="n">
        <v>5.05522519</v>
      </c>
      <c r="S73" s="18" t="n">
        <v>420.4755802</v>
      </c>
      <c r="T73" s="20" t="n">
        <v>4.36567785</v>
      </c>
      <c r="U73" s="18" t="n">
        <v>420.84866705</v>
      </c>
      <c r="V73" s="20" t="n">
        <v>4.4549209</v>
      </c>
      <c r="W73" s="18" t="n">
        <v>432.12138074</v>
      </c>
      <c r="X73" s="20" t="n">
        <v>4.70591584</v>
      </c>
      <c r="Y73" s="18" t="n">
        <v>426.7053697</v>
      </c>
      <c r="Z73" s="20" t="n">
        <v>5.05882707</v>
      </c>
      <c r="AA73" s="18" t="n">
        <v>421.01930538</v>
      </c>
      <c r="AB73" s="20" t="n">
        <v>4.21104245</v>
      </c>
      <c r="AC73" s="18" t="s">
        <v>481</v>
      </c>
      <c r="AD73" s="20" t="s">
        <v>481</v>
      </c>
      <c r="AE73" s="18" t="s">
        <v>481</v>
      </c>
      <c r="AF73" s="20" t="s">
        <v>481</v>
      </c>
      <c r="AG73" s="18" t="s">
        <v>481</v>
      </c>
      <c r="AH73" s="20" t="s">
        <v>481</v>
      </c>
      <c r="AI73" s="18" t="s">
        <v>481</v>
      </c>
      <c r="AJ73" s="20" t="s">
        <v>481</v>
      </c>
      <c r="AK73" s="18" t="s">
        <v>481</v>
      </c>
      <c r="AL73" s="20" t="s">
        <v>481</v>
      </c>
    </row>
    <row r="74" spans="1:38">
      <c r="A74" s="15" t="s">
        <v>549</v>
      </c>
      <c r="B74" s="17" t="n">
        <v>4692</v>
      </c>
      <c r="C74" s="18">
        <f>(0.0/B74*100)</f>
        <v/>
      </c>
      <c r="D74" s="19" t="n">
        <v>4692</v>
      </c>
      <c r="E74" s="18" t="n">
        <v>419.18932583</v>
      </c>
      <c r="F74" s="20" t="n">
        <v>6.83306506</v>
      </c>
      <c r="G74" s="18" t="n">
        <v>427.88009302</v>
      </c>
      <c r="H74" s="20" t="n">
        <v>5.90317015</v>
      </c>
      <c r="I74" s="18" t="n">
        <v>426.00752078</v>
      </c>
      <c r="J74" s="20" t="n">
        <v>7.12459751</v>
      </c>
      <c r="K74" s="18" t="n">
        <v>424.35439284</v>
      </c>
      <c r="L74" s="20" t="n">
        <v>6.40048796</v>
      </c>
      <c r="M74" s="18" t="n">
        <v>437.59553584</v>
      </c>
      <c r="N74" s="20" t="n">
        <v>6.23864097</v>
      </c>
      <c r="O74" s="18" t="n">
        <v>423.95258954</v>
      </c>
      <c r="P74" s="20" t="n">
        <v>6.33897425</v>
      </c>
      <c r="Q74" s="18" t="n">
        <v>440.91778069</v>
      </c>
      <c r="R74" s="20" t="n">
        <v>5.63102739</v>
      </c>
      <c r="S74" s="18" t="n">
        <v>427.72683226</v>
      </c>
      <c r="T74" s="20" t="n">
        <v>5.64435346</v>
      </c>
      <c r="U74" s="18" t="n">
        <v>419.77848609</v>
      </c>
      <c r="V74" s="20" t="n">
        <v>4.77734173</v>
      </c>
      <c r="W74" s="18" t="n">
        <v>422.73430086</v>
      </c>
      <c r="X74" s="20" t="n">
        <v>4.71856261</v>
      </c>
      <c r="Y74" s="18" t="n">
        <v>417.00056365</v>
      </c>
      <c r="Z74" s="20" t="n">
        <v>4.60663613</v>
      </c>
      <c r="AA74" s="18" t="n">
        <v>416.44613313</v>
      </c>
      <c r="AB74" s="20" t="n">
        <v>4.88986333</v>
      </c>
      <c r="AC74" s="18" t="s">
        <v>481</v>
      </c>
      <c r="AD74" s="20" t="s">
        <v>481</v>
      </c>
      <c r="AE74" s="18" t="s">
        <v>481</v>
      </c>
      <c r="AF74" s="20" t="s">
        <v>481</v>
      </c>
      <c r="AG74" s="18" t="s">
        <v>481</v>
      </c>
      <c r="AH74" s="20" t="s">
        <v>481</v>
      </c>
      <c r="AI74" s="18" t="s">
        <v>481</v>
      </c>
      <c r="AJ74" s="20" t="s">
        <v>481</v>
      </c>
      <c r="AK74" s="18" t="s">
        <v>481</v>
      </c>
      <c r="AL74" s="20" t="s">
        <v>481</v>
      </c>
    </row>
    <row r="75" spans="1:38">
      <c r="A75" s="15" t="s">
        <v>550</v>
      </c>
      <c r="B75" s="17" t="n">
        <v>5375</v>
      </c>
      <c r="C75" s="18">
        <f>(0.0/B75*100)</f>
        <v/>
      </c>
      <c r="D75" s="19" t="n">
        <v>5375</v>
      </c>
      <c r="E75" s="18" t="n">
        <v>386.48908155</v>
      </c>
      <c r="F75" s="20" t="n">
        <v>3.64556768</v>
      </c>
      <c r="G75" s="18" t="n">
        <v>392.18621403</v>
      </c>
      <c r="H75" s="20" t="n">
        <v>4.02876636</v>
      </c>
      <c r="I75" s="18" t="n">
        <v>388.57076143</v>
      </c>
      <c r="J75" s="20" t="n">
        <v>4.98640521</v>
      </c>
      <c r="K75" s="18" t="n">
        <v>382.50574152</v>
      </c>
      <c r="L75" s="20" t="n">
        <v>4.09509999</v>
      </c>
      <c r="M75" s="18" t="n">
        <v>388.48629149</v>
      </c>
      <c r="N75" s="20" t="n">
        <v>3.82384464</v>
      </c>
      <c r="O75" s="18" t="n">
        <v>388.06057887</v>
      </c>
      <c r="P75" s="20" t="n">
        <v>3.42945967</v>
      </c>
      <c r="Q75" s="18" t="n">
        <v>388.23388961</v>
      </c>
      <c r="R75" s="20" t="n">
        <v>3.85575214</v>
      </c>
      <c r="S75" s="18" t="n">
        <v>384.52447992</v>
      </c>
      <c r="T75" s="20" t="n">
        <v>4.17039626</v>
      </c>
      <c r="U75" s="18" t="n">
        <v>383.32591102</v>
      </c>
      <c r="V75" s="20" t="n">
        <v>3.52146631</v>
      </c>
      <c r="W75" s="18" t="n">
        <v>383.23153115</v>
      </c>
      <c r="X75" s="20" t="n">
        <v>3.86191476</v>
      </c>
      <c r="Y75" s="18" t="n">
        <v>387.91760587</v>
      </c>
      <c r="Z75" s="20" t="n">
        <v>4.34054377</v>
      </c>
      <c r="AA75" s="18" t="n">
        <v>383.72580798</v>
      </c>
      <c r="AB75" s="20" t="n">
        <v>4.41703315</v>
      </c>
      <c r="AC75" s="18" t="s">
        <v>481</v>
      </c>
      <c r="AD75" s="20" t="s">
        <v>481</v>
      </c>
      <c r="AE75" s="18" t="s">
        <v>481</v>
      </c>
      <c r="AF75" s="20" t="s">
        <v>481</v>
      </c>
      <c r="AG75" s="18" t="s">
        <v>481</v>
      </c>
      <c r="AH75" s="20" t="s">
        <v>481</v>
      </c>
      <c r="AI75" s="18" t="s">
        <v>481</v>
      </c>
      <c r="AJ75" s="20" t="s">
        <v>481</v>
      </c>
      <c r="AK75" s="18" t="s">
        <v>481</v>
      </c>
      <c r="AL75" s="20" t="s">
        <v>481</v>
      </c>
    </row>
    <row r="76" spans="1:38">
      <c r="A76" s="15" t="s">
        <v>551</v>
      </c>
      <c r="B76" s="17" t="n">
        <v>14167</v>
      </c>
      <c r="C76" s="18">
        <f>(0.0/B76*100)</f>
        <v/>
      </c>
      <c r="D76" s="19" t="n">
        <v>14167</v>
      </c>
      <c r="E76" s="18" t="n">
        <v>435.23852633</v>
      </c>
      <c r="F76" s="20" t="n">
        <v>4.22692896</v>
      </c>
      <c r="G76" s="18" t="n">
        <v>447.54541622</v>
      </c>
      <c r="H76" s="20" t="n">
        <v>3.66277382</v>
      </c>
      <c r="I76" s="18" t="n">
        <v>437.86249431</v>
      </c>
      <c r="J76" s="20" t="n">
        <v>5.04107719</v>
      </c>
      <c r="K76" s="18" t="n">
        <v>441.29723015</v>
      </c>
      <c r="L76" s="20" t="n">
        <v>4.48188908</v>
      </c>
      <c r="M76" s="18" t="n">
        <v>446.12711286</v>
      </c>
      <c r="N76" s="20" t="n">
        <v>5.06506448</v>
      </c>
      <c r="O76" s="18" t="n">
        <v>437.08405109</v>
      </c>
      <c r="P76" s="20" t="n">
        <v>4.97703218</v>
      </c>
      <c r="Q76" s="18" t="n">
        <v>430.39412186</v>
      </c>
      <c r="R76" s="20" t="n">
        <v>4.22930512</v>
      </c>
      <c r="S76" s="18" t="n">
        <v>436.53930411</v>
      </c>
      <c r="T76" s="20" t="n">
        <v>4.04102026</v>
      </c>
      <c r="U76" s="18" t="n">
        <v>437.22923661</v>
      </c>
      <c r="V76" s="20" t="n">
        <v>4.21528176</v>
      </c>
      <c r="W76" s="18" t="n">
        <v>432.21935016</v>
      </c>
      <c r="X76" s="20" t="n">
        <v>4.080792</v>
      </c>
      <c r="Y76" s="18" t="n">
        <v>431.82132074</v>
      </c>
      <c r="Z76" s="20" t="n">
        <v>4.03457017</v>
      </c>
      <c r="AA76" s="18" t="n">
        <v>431.24224548</v>
      </c>
      <c r="AB76" s="20" t="n">
        <v>3.99260238</v>
      </c>
      <c r="AC76" s="18" t="s">
        <v>481</v>
      </c>
      <c r="AD76" s="20" t="s">
        <v>481</v>
      </c>
      <c r="AE76" s="18" t="s">
        <v>481</v>
      </c>
      <c r="AF76" s="20" t="s">
        <v>481</v>
      </c>
      <c r="AG76" s="18" t="s">
        <v>481</v>
      </c>
      <c r="AH76" s="20" t="s">
        <v>481</v>
      </c>
      <c r="AI76" s="18" t="s">
        <v>481</v>
      </c>
      <c r="AJ76" s="20" t="s">
        <v>481</v>
      </c>
      <c r="AK76" s="18" t="s">
        <v>481</v>
      </c>
      <c r="AL76" s="20" t="s">
        <v>481</v>
      </c>
    </row>
    <row r="77" spans="1:38">
      <c r="A77" s="15" t="s">
        <v>552</v>
      </c>
      <c r="B77" s="17" t="n">
        <v>6062</v>
      </c>
      <c r="C77" s="18">
        <f>(0.0/B77*100)</f>
        <v/>
      </c>
      <c r="D77" s="19" t="n">
        <v>6062</v>
      </c>
      <c r="E77" s="18" t="n">
        <v>429.91468857</v>
      </c>
      <c r="F77" s="20" t="n">
        <v>5.37068969</v>
      </c>
      <c r="G77" s="18" t="n">
        <v>427.37328506</v>
      </c>
      <c r="H77" s="20" t="n">
        <v>4.72892719</v>
      </c>
      <c r="I77" s="18" t="n">
        <v>424.6887063</v>
      </c>
      <c r="J77" s="20" t="n">
        <v>4.62464834</v>
      </c>
      <c r="K77" s="18" t="n">
        <v>432.49555</v>
      </c>
      <c r="L77" s="20" t="n">
        <v>4.95916786</v>
      </c>
      <c r="M77" s="18" t="n">
        <v>439.98748874</v>
      </c>
      <c r="N77" s="20" t="n">
        <v>4.57574978</v>
      </c>
      <c r="O77" s="18" t="n">
        <v>435.63243661</v>
      </c>
      <c r="P77" s="20" t="n">
        <v>4.67196365</v>
      </c>
      <c r="Q77" s="18" t="n">
        <v>434.75690411</v>
      </c>
      <c r="R77" s="20" t="n">
        <v>5.04977293</v>
      </c>
      <c r="S77" s="18" t="n">
        <v>440.40938127</v>
      </c>
      <c r="T77" s="20" t="n">
        <v>5.24426382</v>
      </c>
      <c r="U77" s="18" t="n">
        <v>446.51085122</v>
      </c>
      <c r="V77" s="20" t="n">
        <v>4.00960433</v>
      </c>
      <c r="W77" s="18" t="n">
        <v>437.16814143</v>
      </c>
      <c r="X77" s="20" t="n">
        <v>4.12407203</v>
      </c>
      <c r="Y77" s="18" t="n">
        <v>441.94902329</v>
      </c>
      <c r="Z77" s="20" t="n">
        <v>5.05780024</v>
      </c>
      <c r="AA77" s="18" t="n">
        <v>435.12723567</v>
      </c>
      <c r="AB77" s="20" t="n">
        <v>4.60950506</v>
      </c>
      <c r="AC77" s="18" t="s">
        <v>481</v>
      </c>
      <c r="AD77" s="20" t="s">
        <v>481</v>
      </c>
      <c r="AE77" s="18" t="s">
        <v>481</v>
      </c>
      <c r="AF77" s="20" t="s">
        <v>481</v>
      </c>
      <c r="AG77" s="18" t="s">
        <v>481</v>
      </c>
      <c r="AH77" s="20" t="s">
        <v>481</v>
      </c>
      <c r="AI77" s="18" t="s">
        <v>481</v>
      </c>
      <c r="AJ77" s="20" t="s">
        <v>481</v>
      </c>
      <c r="AK77" s="18" t="s">
        <v>481</v>
      </c>
      <c r="AL77" s="20" t="s">
        <v>481</v>
      </c>
    </row>
    <row r="78" spans="1:38">
      <c r="A78" s="15" t="s">
        <v>553</v>
      </c>
      <c r="B78" s="17" t="n">
        <v>5826</v>
      </c>
      <c r="C78" s="18">
        <f>(0.0/B78*100)</f>
        <v/>
      </c>
      <c r="D78" s="19" t="n">
        <v>5826</v>
      </c>
      <c r="E78" s="18" t="n">
        <v>522.35957254</v>
      </c>
      <c r="F78" s="20" t="n">
        <v>5.99253162</v>
      </c>
      <c r="G78" s="18" t="n">
        <v>536.88196269</v>
      </c>
      <c r="H78" s="20" t="n">
        <v>5.51084964</v>
      </c>
      <c r="I78" s="18" t="n">
        <v>523.88353227</v>
      </c>
      <c r="J78" s="20" t="n">
        <v>6.12156544</v>
      </c>
      <c r="K78" s="18" t="n">
        <v>534.72122411</v>
      </c>
      <c r="L78" s="20" t="n">
        <v>5.09898025</v>
      </c>
      <c r="M78" s="18" t="n">
        <v>528.91091354</v>
      </c>
      <c r="N78" s="20" t="n">
        <v>5.77872613</v>
      </c>
      <c r="O78" s="18" t="n">
        <v>529.0453848</v>
      </c>
      <c r="P78" s="20" t="n">
        <v>5.49423102</v>
      </c>
      <c r="Q78" s="18" t="n">
        <v>526.32051716</v>
      </c>
      <c r="R78" s="20" t="n">
        <v>5.98857182</v>
      </c>
      <c r="S78" s="18" t="n">
        <v>524.74606515</v>
      </c>
      <c r="T78" s="20" t="n">
        <v>6.46795702</v>
      </c>
      <c r="U78" s="18" t="n">
        <v>514.65284292</v>
      </c>
      <c r="V78" s="20" t="n">
        <v>5.146828</v>
      </c>
      <c r="W78" s="18" t="n">
        <v>520.4175539</v>
      </c>
      <c r="X78" s="20" t="n">
        <v>5.47611547</v>
      </c>
      <c r="Y78" s="18" t="n">
        <v>516.9821068</v>
      </c>
      <c r="Z78" s="20" t="n">
        <v>5.47533451</v>
      </c>
      <c r="AA78" s="18" t="n">
        <v>523.56808136</v>
      </c>
      <c r="AB78" s="20" t="n">
        <v>5.51326357</v>
      </c>
      <c r="AC78" s="18" t="s">
        <v>481</v>
      </c>
      <c r="AD78" s="20" t="s">
        <v>481</v>
      </c>
      <c r="AE78" s="18" t="s">
        <v>481</v>
      </c>
      <c r="AF78" s="20" t="s">
        <v>481</v>
      </c>
      <c r="AG78" s="18" t="s">
        <v>481</v>
      </c>
      <c r="AH78" s="20" t="s">
        <v>481</v>
      </c>
      <c r="AI78" s="18" t="s">
        <v>481</v>
      </c>
      <c r="AJ78" s="20" t="s">
        <v>481</v>
      </c>
      <c r="AK78" s="18" t="s">
        <v>481</v>
      </c>
      <c r="AL78" s="20" t="s">
        <v>481</v>
      </c>
    </row>
    <row customHeight="1" ht="25" r="79" spans="1:38">
      <c r="A79" s="15" t="s">
        <v>554</v>
      </c>
      <c r="B79" s="17" t="n">
        <v>1657</v>
      </c>
      <c r="C79" s="18">
        <f>(0.0/B79*100)</f>
        <v/>
      </c>
      <c r="D79" s="19" t="n">
        <v>1657</v>
      </c>
      <c r="E79" s="18" t="n">
        <v>473.41687711</v>
      </c>
      <c r="F79" s="20" t="n">
        <v>11.82748109</v>
      </c>
      <c r="G79" s="18" t="n">
        <v>469.22665642</v>
      </c>
      <c r="H79" s="20" t="n">
        <v>9.23190451</v>
      </c>
      <c r="I79" s="18" t="n">
        <v>465.85003409</v>
      </c>
      <c r="J79" s="20" t="n">
        <v>10.44525839</v>
      </c>
      <c r="K79" s="18" t="n">
        <v>470.54677016</v>
      </c>
      <c r="L79" s="20" t="n">
        <v>8.36553711</v>
      </c>
      <c r="M79" s="18" t="n">
        <v>462.6833027</v>
      </c>
      <c r="N79" s="20" t="n">
        <v>8.179410089999999</v>
      </c>
      <c r="O79" s="18" t="n">
        <v>479.12067509</v>
      </c>
      <c r="P79" s="20" t="n">
        <v>12.21243213</v>
      </c>
      <c r="Q79" s="18" t="n">
        <v>485.59000967</v>
      </c>
      <c r="R79" s="20" t="n">
        <v>8.398091880000001</v>
      </c>
      <c r="S79" s="18" t="n">
        <v>489.79880636</v>
      </c>
      <c r="T79" s="20" t="n">
        <v>11.36376383</v>
      </c>
      <c r="U79" s="18" t="n">
        <v>479.31849274</v>
      </c>
      <c r="V79" s="20" t="n">
        <v>11.53318001</v>
      </c>
      <c r="W79" s="18" t="n">
        <v>474.44597695</v>
      </c>
      <c r="X79" s="20" t="n">
        <v>12.02811849</v>
      </c>
      <c r="Y79" s="18" t="n">
        <v>469.76522639</v>
      </c>
      <c r="Z79" s="20" t="n">
        <v>8.4230637</v>
      </c>
      <c r="AA79" s="18" t="n">
        <v>483.90703773</v>
      </c>
      <c r="AB79" s="20" t="n">
        <v>11.2547417</v>
      </c>
      <c r="AC79" s="18" t="s">
        <v>481</v>
      </c>
      <c r="AD79" s="20" t="s">
        <v>481</v>
      </c>
      <c r="AE79" s="18" t="s">
        <v>481</v>
      </c>
      <c r="AF79" s="20" t="s">
        <v>481</v>
      </c>
      <c r="AG79" s="18" t="s">
        <v>481</v>
      </c>
      <c r="AH79" s="20" t="s">
        <v>481</v>
      </c>
      <c r="AI79" s="18" t="s">
        <v>481</v>
      </c>
      <c r="AJ79" s="20" t="s">
        <v>481</v>
      </c>
      <c r="AK79" s="18" t="s">
        <v>481</v>
      </c>
      <c r="AL79" s="20" t="s">
        <v>481</v>
      </c>
    </row>
    <row r="80" spans="1:38">
      <c r="A80" s="15" t="s">
        <v>555</v>
      </c>
      <c r="B80" s="17" t="n">
        <v>7841</v>
      </c>
      <c r="C80" s="18">
        <f>(0.0/B80*100)</f>
        <v/>
      </c>
      <c r="D80" s="19" t="n">
        <v>7841</v>
      </c>
      <c r="E80" s="18" t="n">
        <v>450.00660176</v>
      </c>
      <c r="F80" s="20" t="n">
        <v>5.1398896</v>
      </c>
      <c r="G80" s="18" t="n">
        <v>459.17867939</v>
      </c>
      <c r="H80" s="20" t="n">
        <v>6.08956983</v>
      </c>
      <c r="I80" s="18" t="n">
        <v>455.35291463</v>
      </c>
      <c r="J80" s="20" t="n">
        <v>6.12258618</v>
      </c>
      <c r="K80" s="18" t="n">
        <v>446.37718474</v>
      </c>
      <c r="L80" s="20" t="n">
        <v>5.89227678</v>
      </c>
      <c r="M80" s="18" t="n">
        <v>450.18085622</v>
      </c>
      <c r="N80" s="20" t="n">
        <v>5.77184604</v>
      </c>
      <c r="O80" s="18" t="n">
        <v>460.34522589</v>
      </c>
      <c r="P80" s="20" t="n">
        <v>4.27801897</v>
      </c>
      <c r="Q80" s="18" t="n">
        <v>457.04125638</v>
      </c>
      <c r="R80" s="20" t="n">
        <v>5.80773533</v>
      </c>
      <c r="S80" s="18" t="n">
        <v>456.95493437</v>
      </c>
      <c r="T80" s="20" t="n">
        <v>5.42259528</v>
      </c>
      <c r="U80" s="18" t="n">
        <v>459.64025793</v>
      </c>
      <c r="V80" s="20" t="n">
        <v>5.57842639</v>
      </c>
      <c r="W80" s="18" t="n">
        <v>464.75508909</v>
      </c>
      <c r="X80" s="20" t="n">
        <v>6.16883134</v>
      </c>
      <c r="Y80" s="18" t="n">
        <v>459.77199682</v>
      </c>
      <c r="Z80" s="20" t="n">
        <v>6.77294783</v>
      </c>
      <c r="AA80" s="18" t="n">
        <v>459.85496312</v>
      </c>
      <c r="AB80" s="20" t="n">
        <v>6.67369579</v>
      </c>
      <c r="AC80" s="18" t="s">
        <v>481</v>
      </c>
      <c r="AD80" s="20" t="s">
        <v>481</v>
      </c>
      <c r="AE80" s="18" t="s">
        <v>481</v>
      </c>
      <c r="AF80" s="20" t="s">
        <v>481</v>
      </c>
      <c r="AG80" s="18" t="s">
        <v>481</v>
      </c>
      <c r="AH80" s="20" t="s">
        <v>481</v>
      </c>
      <c r="AI80" s="18" t="s">
        <v>481</v>
      </c>
      <c r="AJ80" s="20" t="s">
        <v>481</v>
      </c>
      <c r="AK80" s="18" t="s">
        <v>481</v>
      </c>
      <c r="AL80" s="20" t="s">
        <v>481</v>
      </c>
    </row>
    <row r="81" spans="1:38">
      <c r="A81" s="23" t="s">
        <v>556</v>
      </c>
      <c r="B81" s="17" t="n">
        <v>8861</v>
      </c>
      <c r="C81" s="18">
        <f>(0.0/B81*100)</f>
        <v/>
      </c>
      <c r="D81" s="19" t="n">
        <v>8861</v>
      </c>
      <c r="E81" s="18" t="n">
        <v>441.63099178</v>
      </c>
      <c r="F81" s="20" t="n">
        <v>4.4275647</v>
      </c>
      <c r="G81" s="18" t="n">
        <v>445.20252584</v>
      </c>
      <c r="H81" s="20" t="n">
        <v>4.66510639</v>
      </c>
      <c r="I81" s="18" t="n">
        <v>439.35811832</v>
      </c>
      <c r="J81" s="20" t="n">
        <v>5.09028141</v>
      </c>
      <c r="K81" s="18" t="n">
        <v>444.18548994</v>
      </c>
      <c r="L81" s="20" t="n">
        <v>4.52763486</v>
      </c>
      <c r="M81" s="18" t="n">
        <v>445.98122054</v>
      </c>
      <c r="N81" s="20" t="n">
        <v>4.51382689</v>
      </c>
      <c r="O81" s="18" t="n">
        <v>442.23275652</v>
      </c>
      <c r="P81" s="20" t="n">
        <v>4.67985953</v>
      </c>
      <c r="Q81" s="18" t="n">
        <v>447.48424093</v>
      </c>
      <c r="R81" s="20" t="n">
        <v>4.41981804</v>
      </c>
      <c r="S81" s="18" t="n">
        <v>442.76257268</v>
      </c>
      <c r="T81" s="20" t="n">
        <v>4.38245015</v>
      </c>
      <c r="U81" s="18" t="n">
        <v>440.81192696</v>
      </c>
      <c r="V81" s="20" t="n">
        <v>5.75058917</v>
      </c>
      <c r="W81" s="18" t="n">
        <v>448.02705364</v>
      </c>
      <c r="X81" s="20" t="n">
        <v>4.08118334</v>
      </c>
      <c r="Y81" s="18" t="n">
        <v>442.40992593</v>
      </c>
      <c r="Z81" s="20" t="n">
        <v>4.82455267</v>
      </c>
      <c r="AA81" s="18" t="n">
        <v>434.85948614</v>
      </c>
      <c r="AB81" s="20" t="n">
        <v>4.35132275</v>
      </c>
      <c r="AC81" s="18" t="s">
        <v>481</v>
      </c>
      <c r="AD81" s="20" t="s">
        <v>481</v>
      </c>
      <c r="AE81" s="18" t="s">
        <v>481</v>
      </c>
      <c r="AF81" s="20" t="s">
        <v>481</v>
      </c>
      <c r="AG81" s="18" t="s">
        <v>481</v>
      </c>
      <c r="AH81" s="20" t="s">
        <v>481</v>
      </c>
      <c r="AI81" s="18" t="s">
        <v>481</v>
      </c>
      <c r="AJ81" s="20" t="s">
        <v>481</v>
      </c>
      <c r="AK81" s="18" t="s">
        <v>481</v>
      </c>
      <c r="AL81" s="20" t="s">
        <v>481</v>
      </c>
    </row>
    <row r="82" spans="1:3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c r="AC82" s="24" t="s">
        <v>557</v>
      </c>
      <c r="AD82" s="24" t="s">
        <v>557</v>
      </c>
      <c r="AE82" s="24" t="s">
        <v>557</v>
      </c>
      <c r="AF82" s="24" t="s">
        <v>557</v>
      </c>
      <c r="AG82" s="24" t="s">
        <v>557</v>
      </c>
      <c r="AH82" s="24" t="s">
        <v>557</v>
      </c>
      <c r="AI82" s="24" t="s">
        <v>557</v>
      </c>
      <c r="AJ82" s="24" t="s">
        <v>557</v>
      </c>
      <c r="AK82" s="24" t="s">
        <v>557</v>
      </c>
      <c r="AL82" s="24" t="s">
        <v>557</v>
      </c>
    </row>
    <row r="83" spans="1:38">
      <c r="A83" s="3" t="s">
        <v>558</v>
      </c>
    </row>
    <row r="84" spans="1:38">
      <c r="A84" s="25" t="s">
        <v>559</v>
      </c>
    </row>
    <row r="85" spans="1:38">
      <c r="A85" s="25" t="s">
        <v>560</v>
      </c>
    </row>
    <row customHeight="1" ht="30" r="86" spans="1:38">
      <c r="A86" s="25" t="s">
        <v>561</v>
      </c>
    </row>
    <row customHeight="1" ht="30" r="87" spans="1:38">
      <c r="A87" s="25" t="s">
        <v>557</v>
      </c>
    </row>
    <row customHeight="1" ht="30" r="88" spans="1:38">
      <c r="A88" s="25" t="s">
        <v>562</v>
      </c>
    </row>
    <row customHeight="1" ht="30" r="89" spans="1:38">
      <c r="A89" s="25" t="s">
        <v>563</v>
      </c>
    </row>
    <row customHeight="1" ht="30" r="90" spans="1:38">
      <c r="A90" s="25" t="s">
        <v>564</v>
      </c>
    </row>
    <row customHeight="1" ht="30" r="91" spans="1:38">
      <c r="A91" s="25" t="s">
        <v>565</v>
      </c>
    </row>
    <row customHeight="1" ht="30" r="92" spans="1:38">
      <c r="A92" s="25" t="s">
        <v>566</v>
      </c>
    </row>
    <row customHeight="1" ht="30" r="93" spans="1:38">
      <c r="A93" s="25" t="s">
        <v>567</v>
      </c>
    </row>
    <row customHeight="1" ht="30" r="94" spans="1:38">
      <c r="A94" s="25" t="s">
        <v>568</v>
      </c>
    </row>
    <row customHeight="1" ht="30" r="95" spans="1:38">
      <c r="A95" s="25" t="s">
        <v>569</v>
      </c>
    </row>
    <row customHeight="1" ht="30" r="96" spans="1:38">
      <c r="A96" s="25" t="s">
        <v>570</v>
      </c>
    </row>
  </sheetData>
  <mergeCells count="32">
    <mergeCell ref="E4:F4"/>
    <mergeCell ref="G4:H4"/>
    <mergeCell ref="I4:J4"/>
    <mergeCell ref="K4:L4"/>
    <mergeCell ref="M4:N4"/>
    <mergeCell ref="O4:P4"/>
    <mergeCell ref="Q4:R4"/>
    <mergeCell ref="S4:T4"/>
    <mergeCell ref="U4:V4"/>
    <mergeCell ref="W4:X4"/>
    <mergeCell ref="Y4:Z4"/>
    <mergeCell ref="AA4:AB4"/>
    <mergeCell ref="AC4:AD4"/>
    <mergeCell ref="AE4:AF4"/>
    <mergeCell ref="AG4:AH4"/>
    <mergeCell ref="AI4:AJ4"/>
    <mergeCell ref="AK4:AL4"/>
    <mergeCell ref="A1:AL1"/>
    <mergeCell ref="A2:AL2"/>
    <mergeCell ref="A84:AL84"/>
    <mergeCell ref="A85:AL85"/>
    <mergeCell ref="A86:AL86"/>
    <mergeCell ref="A87:AL87"/>
    <mergeCell ref="A88:AL88"/>
    <mergeCell ref="A89:AL89"/>
    <mergeCell ref="A90:AL90"/>
    <mergeCell ref="A91:AL91"/>
    <mergeCell ref="A92:AL92"/>
    <mergeCell ref="A93:AL93"/>
    <mergeCell ref="A94:AL94"/>
    <mergeCell ref="A95:AL95"/>
    <mergeCell ref="A96:AL96"/>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587</v>
      </c>
    </row>
    <row customHeight="1" ht="30" r="4" spans="1:18">
      <c r="A4" s="6" t="n"/>
      <c r="B4" s="7" t="s">
        <v>462</v>
      </c>
      <c r="C4" s="7" t="s">
        <v>463</v>
      </c>
      <c r="D4" s="8" t="s">
        <v>462</v>
      </c>
      <c r="E4" s="9" t="s">
        <v>588</v>
      </c>
      <c r="F4" s="10" t="n"/>
      <c r="G4" s="9" t="s">
        <v>589</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(0.0/B7*100)</f>
        <v/>
      </c>
      <c r="D7" s="19" t="n">
        <v>14530</v>
      </c>
      <c r="E7" s="18" t="n">
        <v>508.92164715</v>
      </c>
      <c r="F7" s="20" t="n">
        <v>1.71572382</v>
      </c>
      <c r="G7" s="18" t="n">
        <v>511.04925768</v>
      </c>
      <c r="H7" s="20" t="n">
        <v>2.11824735</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(0.0/B8*100)</f>
        <v/>
      </c>
      <c r="D8" s="19" t="n">
        <v>7007</v>
      </c>
      <c r="E8" s="18" t="n">
        <v>485.52675375</v>
      </c>
      <c r="F8" s="20" t="n">
        <v>3.14812706</v>
      </c>
      <c r="G8" s="18" t="n">
        <v>504.3711982</v>
      </c>
      <c r="H8" s="20" t="n">
        <v>3.56945045</v>
      </c>
      <c r="I8" s="18" t="s">
        <v>481</v>
      </c>
      <c r="J8" s="20" t="s">
        <v>481</v>
      </c>
      <c r="K8" s="18" t="s">
        <v>481</v>
      </c>
      <c r="L8" s="20" t="s">
        <v>481</v>
      </c>
      <c r="M8" s="18" t="s">
        <v>481</v>
      </c>
      <c r="N8" s="20" t="s">
        <v>481</v>
      </c>
      <c r="O8" s="18" t="s">
        <v>481</v>
      </c>
      <c r="P8" s="20" t="s">
        <v>481</v>
      </c>
      <c r="Q8" s="18" t="s">
        <v>481</v>
      </c>
      <c r="R8" s="20" t="s">
        <v>481</v>
      </c>
    </row>
    <row r="9" spans="1:18">
      <c r="A9" s="15" t="s">
        <v>484</v>
      </c>
      <c r="B9" s="17" t="n">
        <v>9651</v>
      </c>
      <c r="C9" s="18">
        <f>(0.0/B9*100)</f>
        <v/>
      </c>
      <c r="D9" s="19" t="n">
        <v>9651</v>
      </c>
      <c r="E9" s="18" t="n">
        <v>496.03186714</v>
      </c>
      <c r="F9" s="20" t="n">
        <v>2.73009506</v>
      </c>
      <c r="G9" s="18" t="n">
        <v>507.78047661</v>
      </c>
      <c r="H9" s="20" t="n">
        <v>3.06814551</v>
      </c>
      <c r="I9" s="18" t="s">
        <v>481</v>
      </c>
      <c r="J9" s="20" t="s">
        <v>481</v>
      </c>
      <c r="K9" s="18" t="s">
        <v>481</v>
      </c>
      <c r="L9" s="20" t="s">
        <v>481</v>
      </c>
      <c r="M9" s="18" t="s">
        <v>481</v>
      </c>
      <c r="N9" s="20" t="s">
        <v>481</v>
      </c>
      <c r="O9" s="18" t="s">
        <v>481</v>
      </c>
      <c r="P9" s="20" t="s">
        <v>481</v>
      </c>
      <c r="Q9" s="18" t="s">
        <v>481</v>
      </c>
      <c r="R9" s="20" t="s">
        <v>481</v>
      </c>
    </row>
    <row r="10" spans="1:18">
      <c r="A10" s="15" t="s">
        <v>485</v>
      </c>
      <c r="B10" s="17" t="n">
        <v>20058</v>
      </c>
      <c r="C10" s="18">
        <f>(0.0/B10*100)</f>
        <v/>
      </c>
      <c r="D10" s="19" t="n">
        <v>20058</v>
      </c>
      <c r="E10" s="18" t="n">
        <v>527.15618465</v>
      </c>
      <c r="F10" s="20" t="n">
        <v>2.25245389</v>
      </c>
      <c r="G10" s="18" t="n">
        <v>528.25476594</v>
      </c>
      <c r="H10" s="20" t="n">
        <v>2.52394506</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(0.0/B11*100)</f>
        <v/>
      </c>
      <c r="D11" s="19" t="n">
        <v>7053</v>
      </c>
      <c r="E11" s="18" t="n">
        <v>439.61740397</v>
      </c>
      <c r="F11" s="20" t="n">
        <v>2.67328498</v>
      </c>
      <c r="G11" s="18" t="n">
        <v>454.21861773</v>
      </c>
      <c r="H11" s="20" t="n">
        <v>3.09824507</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(0.0/B12*100)</f>
        <v/>
      </c>
      <c r="D12" s="19" t="n">
        <v>6894</v>
      </c>
      <c r="E12" s="18" t="n">
        <v>488.39827962</v>
      </c>
      <c r="F12" s="20" t="n">
        <v>2.49322621</v>
      </c>
      <c r="G12" s="18" t="n">
        <v>497.03040298</v>
      </c>
      <c r="H12" s="20" t="n">
        <v>3.30447103</v>
      </c>
      <c r="I12" s="18" t="s">
        <v>481</v>
      </c>
      <c r="J12" s="20" t="s">
        <v>481</v>
      </c>
      <c r="K12" s="18" t="s">
        <v>481</v>
      </c>
      <c r="L12" s="20" t="s">
        <v>481</v>
      </c>
      <c r="M12" s="18" t="s">
        <v>481</v>
      </c>
      <c r="N12" s="20" t="s">
        <v>481</v>
      </c>
      <c r="O12" s="18" t="s">
        <v>481</v>
      </c>
      <c r="P12" s="20" t="s">
        <v>481</v>
      </c>
      <c r="Q12" s="18" t="s">
        <v>481</v>
      </c>
      <c r="R12" s="20" t="s">
        <v>481</v>
      </c>
    </row>
    <row r="13" spans="1:18">
      <c r="A13" s="15" t="s">
        <v>488</v>
      </c>
      <c r="B13" s="17" t="n">
        <v>7161</v>
      </c>
      <c r="C13" s="18">
        <f>(0.0/B13*100)</f>
        <v/>
      </c>
      <c r="D13" s="19" t="n">
        <v>7161</v>
      </c>
      <c r="E13" s="18" t="n">
        <v>498.90270396</v>
      </c>
      <c r="F13" s="20" t="n">
        <v>3.16592005</v>
      </c>
      <c r="G13" s="18" t="n">
        <v>504.94271326</v>
      </c>
      <c r="H13" s="20" t="n">
        <v>2.61496271</v>
      </c>
      <c r="I13" s="18" t="s">
        <v>481</v>
      </c>
      <c r="J13" s="20" t="s">
        <v>481</v>
      </c>
      <c r="K13" s="18" t="s">
        <v>481</v>
      </c>
      <c r="L13" s="20" t="s">
        <v>481</v>
      </c>
      <c r="M13" s="18" t="s">
        <v>481</v>
      </c>
      <c r="N13" s="20" t="s">
        <v>481</v>
      </c>
      <c r="O13" s="18" t="s">
        <v>481</v>
      </c>
      <c r="P13" s="20" t="s">
        <v>481</v>
      </c>
      <c r="Q13" s="18" t="s">
        <v>481</v>
      </c>
      <c r="R13" s="20" t="s">
        <v>481</v>
      </c>
    </row>
    <row r="14" spans="1:18">
      <c r="A14" s="15" t="s">
        <v>489</v>
      </c>
      <c r="B14" s="17" t="n">
        <v>5587</v>
      </c>
      <c r="C14" s="18">
        <f>(0.0/B14*100)</f>
        <v/>
      </c>
      <c r="D14" s="19" t="n">
        <v>5587</v>
      </c>
      <c r="E14" s="18" t="n">
        <v>532.5227806</v>
      </c>
      <c r="F14" s="20" t="n">
        <v>2.26349006</v>
      </c>
      <c r="G14" s="18" t="n">
        <v>535.79859013</v>
      </c>
      <c r="H14" s="20" t="n">
        <v>2.72321462</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(0.0/B15*100)</f>
        <v/>
      </c>
      <c r="D15" s="19" t="n">
        <v>5882</v>
      </c>
      <c r="E15" s="18" t="n">
        <v>540.51182212</v>
      </c>
      <c r="F15" s="20" t="n">
        <v>2.63713593</v>
      </c>
      <c r="G15" s="18" t="n">
        <v>521.47967526</v>
      </c>
      <c r="H15" s="20" t="n">
        <v>2.71594632</v>
      </c>
      <c r="I15" s="18" t="s">
        <v>481</v>
      </c>
      <c r="J15" s="20" t="s">
        <v>481</v>
      </c>
      <c r="K15" s="18" t="s">
        <v>481</v>
      </c>
      <c r="L15" s="20" t="s">
        <v>481</v>
      </c>
      <c r="M15" s="18" t="s">
        <v>481</v>
      </c>
      <c r="N15" s="20" t="s">
        <v>481</v>
      </c>
      <c r="O15" s="18" t="s">
        <v>481</v>
      </c>
      <c r="P15" s="20" t="s">
        <v>481</v>
      </c>
      <c r="Q15" s="18" t="s">
        <v>481</v>
      </c>
      <c r="R15" s="20" t="s">
        <v>481</v>
      </c>
    </row>
    <row r="16" spans="1:18">
      <c r="A16" s="15" t="s">
        <v>491</v>
      </c>
      <c r="B16" s="17" t="n">
        <v>6108</v>
      </c>
      <c r="C16" s="18">
        <f>(0.0/B16*100)</f>
        <v/>
      </c>
      <c r="D16" s="19" t="n">
        <v>6108</v>
      </c>
      <c r="E16" s="18" t="n">
        <v>494.03420887</v>
      </c>
      <c r="F16" s="20" t="n">
        <v>2.65541552</v>
      </c>
      <c r="G16" s="18" t="n">
        <v>495.93528023</v>
      </c>
      <c r="H16" s="20" t="n">
        <v>2.70479359</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(0.0/B17*100)</f>
        <v/>
      </c>
      <c r="D17" s="19" t="n">
        <v>6504</v>
      </c>
      <c r="E17" s="18" t="n">
        <v>503.81212039</v>
      </c>
      <c r="F17" s="20" t="n">
        <v>2.77140476</v>
      </c>
      <c r="G17" s="18" t="n">
        <v>514.28366939</v>
      </c>
      <c r="H17" s="20" t="n">
        <v>3.21913751</v>
      </c>
      <c r="I17" s="18" t="s">
        <v>481</v>
      </c>
      <c r="J17" s="20" t="s">
        <v>481</v>
      </c>
      <c r="K17" s="18" t="s">
        <v>481</v>
      </c>
      <c r="L17" s="20" t="s">
        <v>481</v>
      </c>
      <c r="M17" s="18" t="s">
        <v>481</v>
      </c>
      <c r="N17" s="20" t="s">
        <v>481</v>
      </c>
      <c r="O17" s="18" t="s">
        <v>481</v>
      </c>
      <c r="P17" s="20" t="s">
        <v>481</v>
      </c>
      <c r="Q17" s="18" t="s">
        <v>481</v>
      </c>
      <c r="R17" s="20" t="s">
        <v>481</v>
      </c>
    </row>
    <row r="18" spans="1:18">
      <c r="A18" s="15" t="s">
        <v>493</v>
      </c>
      <c r="B18" s="17" t="n">
        <v>5532</v>
      </c>
      <c r="C18" s="18">
        <f>(0.0/B18*100)</f>
        <v/>
      </c>
      <c r="D18" s="19" t="n">
        <v>5532</v>
      </c>
      <c r="E18" s="18" t="n">
        <v>459.41774207</v>
      </c>
      <c r="F18" s="20" t="n">
        <v>3.87520656</v>
      </c>
      <c r="G18" s="18" t="n">
        <v>450.59839473</v>
      </c>
      <c r="H18" s="20" t="n">
        <v>4.64579979</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(0.0/B19*100)</f>
        <v/>
      </c>
      <c r="D19" s="19" t="n">
        <v>5658</v>
      </c>
      <c r="E19" s="18" t="n">
        <v>475.24839418</v>
      </c>
      <c r="F19" s="20" t="n">
        <v>2.94708575</v>
      </c>
      <c r="G19" s="18" t="n">
        <v>478.24050897</v>
      </c>
      <c r="H19" s="20" t="n">
        <v>3.35395395</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(0.0/B20*100)</f>
        <v/>
      </c>
      <c r="D20" s="19" t="n">
        <v>3371</v>
      </c>
      <c r="E20" s="18" t="n">
        <v>474.65561442</v>
      </c>
      <c r="F20" s="20" t="n">
        <v>2.1228047</v>
      </c>
      <c r="G20" s="18" t="n">
        <v>471.71766185</v>
      </c>
      <c r="H20" s="20" t="n">
        <v>2.64107796</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(0.0/B21*100)</f>
        <v/>
      </c>
      <c r="D21" s="19" t="n">
        <v>5741</v>
      </c>
      <c r="E21" s="18" t="n">
        <v>497.17395753</v>
      </c>
      <c r="F21" s="20" t="n">
        <v>2.61923204</v>
      </c>
      <c r="G21" s="18" t="n">
        <v>507.70261297</v>
      </c>
      <c r="H21" s="20" t="n">
        <v>3.15831925</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(0.0/B22*100)</f>
        <v/>
      </c>
      <c r="D22" s="19" t="n">
        <v>6598</v>
      </c>
      <c r="E22" s="18" t="n">
        <v>464.44767149</v>
      </c>
      <c r="F22" s="20" t="n">
        <v>4.08771755</v>
      </c>
      <c r="G22" s="18" t="n">
        <v>468.74321202</v>
      </c>
      <c r="H22" s="20" t="n">
        <v>4.6852237</v>
      </c>
      <c r="I22" s="18" t="s">
        <v>481</v>
      </c>
      <c r="J22" s="20" t="s">
        <v>481</v>
      </c>
      <c r="K22" s="18" t="s">
        <v>481</v>
      </c>
      <c r="L22" s="20" t="s">
        <v>481</v>
      </c>
      <c r="M22" s="18" t="s">
        <v>481</v>
      </c>
      <c r="N22" s="20" t="s">
        <v>481</v>
      </c>
      <c r="O22" s="18" t="s">
        <v>481</v>
      </c>
      <c r="P22" s="20" t="s">
        <v>481</v>
      </c>
      <c r="Q22" s="18" t="s">
        <v>481</v>
      </c>
      <c r="R22" s="20" t="s">
        <v>481</v>
      </c>
    </row>
    <row r="23" spans="1:18">
      <c r="A23" s="15" t="s">
        <v>498</v>
      </c>
      <c r="B23" s="17" t="n">
        <v>11583</v>
      </c>
      <c r="C23" s="18">
        <f>(0.0/B23*100)</f>
        <v/>
      </c>
      <c r="D23" s="19" t="n">
        <v>11583</v>
      </c>
      <c r="E23" s="18" t="n">
        <v>472.11897263</v>
      </c>
      <c r="F23" s="20" t="n">
        <v>3.5557052</v>
      </c>
      <c r="G23" s="18" t="n">
        <v>489.08379864</v>
      </c>
      <c r="H23" s="20" t="n">
        <v>3.13237036</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(0.0/B24*100)</f>
        <v/>
      </c>
      <c r="D24" s="19" t="n">
        <v>6647</v>
      </c>
      <c r="E24" s="18" t="n">
        <v>531.5328988</v>
      </c>
      <c r="F24" s="20" t="n">
        <v>2.87949767</v>
      </c>
      <c r="G24" s="18" t="n">
        <v>545.14148631</v>
      </c>
      <c r="H24" s="20" t="n">
        <v>4.14256645</v>
      </c>
      <c r="I24" s="18" t="s">
        <v>481</v>
      </c>
      <c r="J24" s="20" t="s">
        <v>481</v>
      </c>
      <c r="K24" s="18" t="s">
        <v>481</v>
      </c>
      <c r="L24" s="20" t="s">
        <v>481</v>
      </c>
      <c r="M24" s="18" t="s">
        <v>481</v>
      </c>
      <c r="N24" s="20" t="s">
        <v>481</v>
      </c>
      <c r="O24" s="18" t="s">
        <v>481</v>
      </c>
      <c r="P24" s="20" t="s">
        <v>481</v>
      </c>
      <c r="Q24" s="18" t="s">
        <v>481</v>
      </c>
      <c r="R24" s="20" t="s">
        <v>481</v>
      </c>
    </row>
    <row r="25" spans="1:18">
      <c r="A25" s="15" t="s">
        <v>500</v>
      </c>
      <c r="B25" s="17" t="n">
        <v>5581</v>
      </c>
      <c r="C25" s="18">
        <f>(0.0/B25*100)</f>
        <v/>
      </c>
      <c r="D25" s="19" t="n">
        <v>5581</v>
      </c>
      <c r="E25" s="18" t="n">
        <v>520.83292775</v>
      </c>
      <c r="F25" s="20" t="n">
        <v>3.26940117</v>
      </c>
      <c r="G25" s="18" t="n">
        <v>511.21506721</v>
      </c>
      <c r="H25" s="20" t="n">
        <v>4.59197666</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(0.0/B26*100)</f>
        <v/>
      </c>
      <c r="D26" s="19" t="n">
        <v>4869</v>
      </c>
      <c r="E26" s="18" t="n">
        <v>495.57914865</v>
      </c>
      <c r="F26" s="20" t="n">
        <v>2.21519683</v>
      </c>
      <c r="G26" s="18" t="n">
        <v>484.8871756</v>
      </c>
      <c r="H26" s="20" t="n">
        <v>1.99581635</v>
      </c>
      <c r="I26" s="18" t="s">
        <v>481</v>
      </c>
      <c r="J26" s="20" t="s">
        <v>481</v>
      </c>
      <c r="K26" s="18" t="s">
        <v>481</v>
      </c>
      <c r="L26" s="20" t="s">
        <v>481</v>
      </c>
      <c r="M26" s="18" t="s">
        <v>481</v>
      </c>
      <c r="N26" s="20" t="s">
        <v>481</v>
      </c>
      <c r="O26" s="18" t="s">
        <v>481</v>
      </c>
      <c r="P26" s="20" t="s">
        <v>481</v>
      </c>
      <c r="Q26" s="18" t="s">
        <v>481</v>
      </c>
      <c r="R26" s="20" t="s">
        <v>481</v>
      </c>
    </row>
    <row r="27" spans="1:18">
      <c r="A27" s="15" t="s">
        <v>502</v>
      </c>
      <c r="B27" s="17" t="n">
        <v>5299</v>
      </c>
      <c r="C27" s="18">
        <f>(0.0/B27*100)</f>
        <v/>
      </c>
      <c r="D27" s="19" t="n">
        <v>5299</v>
      </c>
      <c r="E27" s="18" t="n">
        <v>479.01310979</v>
      </c>
      <c r="F27" s="20" t="n">
        <v>1.54713638</v>
      </c>
      <c r="G27" s="18" t="n">
        <v>486.65205714</v>
      </c>
      <c r="H27" s="20" t="n">
        <v>1.66677927</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(0.0/B28*100)</f>
        <v/>
      </c>
      <c r="D28" s="19" t="n">
        <v>7568</v>
      </c>
      <c r="E28" s="18" t="n">
        <v>411.55357929</v>
      </c>
      <c r="F28" s="20" t="n">
        <v>2.28059617</v>
      </c>
      <c r="G28" s="18" t="n">
        <v>419.75173326</v>
      </c>
      <c r="H28" s="20" t="n">
        <v>2.56341953</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(0.0/B29*100)</f>
        <v/>
      </c>
      <c r="D29" s="19" t="n">
        <v>5385</v>
      </c>
      <c r="E29" s="18" t="n">
        <v>506.51809164</v>
      </c>
      <c r="F29" s="20" t="n">
        <v>2.46311398</v>
      </c>
      <c r="G29" s="18" t="n">
        <v>510.64516922</v>
      </c>
      <c r="H29" s="20" t="n">
        <v>2.91117488</v>
      </c>
      <c r="I29" s="18" t="s">
        <v>481</v>
      </c>
      <c r="J29" s="20" t="s">
        <v>481</v>
      </c>
      <c r="K29" s="18" t="s">
        <v>481</v>
      </c>
      <c r="L29" s="20" t="s">
        <v>481</v>
      </c>
      <c r="M29" s="18" t="s">
        <v>481</v>
      </c>
      <c r="N29" s="20" t="s">
        <v>481</v>
      </c>
      <c r="O29" s="18" t="s">
        <v>481</v>
      </c>
      <c r="P29" s="20" t="s">
        <v>481</v>
      </c>
      <c r="Q29" s="18" t="s">
        <v>481</v>
      </c>
      <c r="R29" s="20" t="s">
        <v>481</v>
      </c>
    </row>
    <row r="30" spans="1:18">
      <c r="A30" s="15" t="s">
        <v>505</v>
      </c>
      <c r="B30" s="17" t="n">
        <v>4520</v>
      </c>
      <c r="C30" s="18">
        <f>(0.0/B30*100)</f>
        <v/>
      </c>
      <c r="D30" s="19" t="n">
        <v>4520</v>
      </c>
      <c r="E30" s="18" t="n">
        <v>510.72502774</v>
      </c>
      <c r="F30" s="20" t="n">
        <v>2.73661789</v>
      </c>
      <c r="G30" s="18" t="n">
        <v>515.84959022</v>
      </c>
      <c r="H30" s="20" t="n">
        <v>3.20404768</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n">
        <v>497.00138024</v>
      </c>
      <c r="F31" s="20" t="n">
        <v>2.6815435</v>
      </c>
      <c r="G31" s="18" t="n">
        <v>499.92338447</v>
      </c>
      <c r="H31" s="20" t="n">
        <v>2.69185604</v>
      </c>
      <c r="I31" s="18" t="s">
        <v>481</v>
      </c>
      <c r="J31" s="20" t="s">
        <v>481</v>
      </c>
      <c r="K31" s="18" t="s">
        <v>481</v>
      </c>
      <c r="L31" s="20" t="s">
        <v>481</v>
      </c>
      <c r="M31" s="18" t="s">
        <v>481</v>
      </c>
      <c r="N31" s="20" t="s">
        <v>481</v>
      </c>
      <c r="O31" s="18" t="s">
        <v>481</v>
      </c>
      <c r="P31" s="20" t="s">
        <v>481</v>
      </c>
      <c r="Q31" s="18" t="s">
        <v>481</v>
      </c>
      <c r="R31" s="20" t="s">
        <v>481</v>
      </c>
    </row>
    <row r="32" spans="1:18">
      <c r="A32" s="15" t="s">
        <v>507</v>
      </c>
      <c r="B32" s="17" t="n">
        <v>4478</v>
      </c>
      <c r="C32" s="18">
        <f>(0.0/B32*100)</f>
        <v/>
      </c>
      <c r="D32" s="19" t="n">
        <v>4478</v>
      </c>
      <c r="E32" s="18" t="n">
        <v>498.30323617</v>
      </c>
      <c r="F32" s="20" t="n">
        <v>2.83085508</v>
      </c>
      <c r="G32" s="18" t="n">
        <v>504.45761069</v>
      </c>
      <c r="H32" s="20" t="n">
        <v>2.94912956</v>
      </c>
      <c r="I32" s="18" t="s">
        <v>481</v>
      </c>
      <c r="J32" s="20" t="s">
        <v>481</v>
      </c>
      <c r="K32" s="18" t="s">
        <v>481</v>
      </c>
      <c r="L32" s="20" t="s">
        <v>481</v>
      </c>
      <c r="M32" s="18" t="s">
        <v>481</v>
      </c>
      <c r="N32" s="20" t="s">
        <v>481</v>
      </c>
      <c r="O32" s="18" t="s">
        <v>481</v>
      </c>
      <c r="P32" s="20" t="s">
        <v>481</v>
      </c>
      <c r="Q32" s="18" t="s">
        <v>481</v>
      </c>
      <c r="R32" s="20" t="s">
        <v>481</v>
      </c>
    </row>
    <row r="33" spans="1:18">
      <c r="A33" s="15" t="s">
        <v>508</v>
      </c>
      <c r="B33" s="17" t="n">
        <v>7325</v>
      </c>
      <c r="C33" s="18">
        <f>(0.0/B33*100)</f>
        <v/>
      </c>
      <c r="D33" s="19" t="n">
        <v>7325</v>
      </c>
      <c r="E33" s="18" t="n">
        <v>496.05522194</v>
      </c>
      <c r="F33" s="20" t="n">
        <v>2.55191316</v>
      </c>
      <c r="G33" s="18" t="n">
        <v>506.05095515</v>
      </c>
      <c r="H33" s="20" t="n">
        <v>2.85044544</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(0.0/B34*100)</f>
        <v/>
      </c>
      <c r="D34" s="19" t="n">
        <v>6350</v>
      </c>
      <c r="E34" s="18" t="n">
        <v>461.21526127</v>
      </c>
      <c r="F34" s="20" t="n">
        <v>3.31215207</v>
      </c>
      <c r="G34" s="18" t="n">
        <v>460.36044165</v>
      </c>
      <c r="H34" s="20" t="n">
        <v>2.97723036</v>
      </c>
      <c r="I34" s="18" t="s">
        <v>481</v>
      </c>
      <c r="J34" s="20" t="s">
        <v>481</v>
      </c>
      <c r="K34" s="18" t="s">
        <v>481</v>
      </c>
      <c r="L34" s="20" t="s">
        <v>481</v>
      </c>
      <c r="M34" s="18" t="s">
        <v>481</v>
      </c>
      <c r="N34" s="20" t="s">
        <v>481</v>
      </c>
      <c r="O34" s="18" t="s">
        <v>481</v>
      </c>
      <c r="P34" s="20" t="s">
        <v>481</v>
      </c>
      <c r="Q34" s="18" t="s">
        <v>481</v>
      </c>
      <c r="R34" s="20" t="s">
        <v>481</v>
      </c>
    </row>
    <row r="35" spans="1:18">
      <c r="A35" s="15" t="s">
        <v>510</v>
      </c>
      <c r="B35" s="17" t="n">
        <v>6406</v>
      </c>
      <c r="C35" s="18">
        <f>(0.0/B35*100)</f>
        <v/>
      </c>
      <c r="D35" s="19" t="n">
        <v>6406</v>
      </c>
      <c r="E35" s="18" t="n">
        <v>515.77357754</v>
      </c>
      <c r="F35" s="20" t="n">
        <v>1.87778904</v>
      </c>
      <c r="G35" s="18" t="n">
        <v>510.14012292</v>
      </c>
      <c r="H35" s="20" t="n">
        <v>1.91700339</v>
      </c>
      <c r="I35" s="18" t="s">
        <v>481</v>
      </c>
      <c r="J35" s="20" t="s">
        <v>481</v>
      </c>
      <c r="K35" s="18" t="s">
        <v>481</v>
      </c>
      <c r="L35" s="20" t="s">
        <v>481</v>
      </c>
      <c r="M35" s="18" t="s">
        <v>481</v>
      </c>
      <c r="N35" s="20" t="s">
        <v>481</v>
      </c>
      <c r="O35" s="18" t="s">
        <v>481</v>
      </c>
      <c r="P35" s="20" t="s">
        <v>481</v>
      </c>
      <c r="Q35" s="18" t="s">
        <v>481</v>
      </c>
      <c r="R35" s="20" t="s">
        <v>481</v>
      </c>
    </row>
    <row r="36" spans="1:18">
      <c r="A36" s="15" t="s">
        <v>511</v>
      </c>
      <c r="B36" s="17" t="n">
        <v>6736</v>
      </c>
      <c r="C36" s="18">
        <f>(0.0/B36*100)</f>
        <v/>
      </c>
      <c r="D36" s="19" t="n">
        <v>6736</v>
      </c>
      <c r="E36" s="18" t="n">
        <v>489.45604548</v>
      </c>
      <c r="F36" s="20" t="n">
        <v>2.47321881</v>
      </c>
      <c r="G36" s="18" t="n">
        <v>496.12512335</v>
      </c>
      <c r="H36" s="20" t="n">
        <v>2.46217152</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(0.0/B37*100)</f>
        <v/>
      </c>
      <c r="D37" s="19" t="n">
        <v>5458</v>
      </c>
      <c r="E37" s="18" t="n">
        <v>495.71830774</v>
      </c>
      <c r="F37" s="20" t="n">
        <v>3.70323743</v>
      </c>
      <c r="G37" s="18" t="n">
        <v>491.16779965</v>
      </c>
      <c r="H37" s="20" t="n">
        <v>4.11690178</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(0.0/B38*100)</f>
        <v/>
      </c>
      <c r="D38" s="19" t="n">
        <v>5860</v>
      </c>
      <c r="E38" s="18" t="n">
        <v>502.30593361</v>
      </c>
      <c r="F38" s="20" t="n">
        <v>3.51298372</v>
      </c>
      <c r="G38" s="18" t="n">
        <v>508.44916479</v>
      </c>
      <c r="H38" s="20" t="n">
        <v>3.08836102</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(0.0/B39*100)</f>
        <v/>
      </c>
      <c r="D39" s="19" t="n">
        <v>5895</v>
      </c>
      <c r="E39" s="18" t="n">
        <v>428.65477266</v>
      </c>
      <c r="F39" s="20" t="n">
        <v>4.40540005</v>
      </c>
      <c r="G39" s="18" t="n">
        <v>422.32776686</v>
      </c>
      <c r="H39" s="20" t="n">
        <v>4.50327543</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(0.0/B40*100)</f>
        <v/>
      </c>
      <c r="D40" s="19" t="n">
        <v>14157</v>
      </c>
      <c r="E40" s="18" t="n">
        <v>508.84092562</v>
      </c>
      <c r="F40" s="20" t="n">
        <v>3.29479766</v>
      </c>
      <c r="G40" s="18" t="n">
        <v>509.5903522</v>
      </c>
      <c r="H40" s="20" t="n">
        <v>2.89167973</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(0.0/B41*100)</f>
        <v/>
      </c>
      <c r="D41" s="19" t="n">
        <v>5712</v>
      </c>
      <c r="E41" s="18" t="n">
        <v>492.86507244</v>
      </c>
      <c r="F41" s="20" t="n">
        <v>3.40377613</v>
      </c>
      <c r="G41" s="18" t="n">
        <v>499.61763873</v>
      </c>
      <c r="H41" s="20" t="n">
        <v>3.66993657</v>
      </c>
      <c r="I41" s="18" t="s">
        <v>481</v>
      </c>
      <c r="J41" s="20" t="s">
        <v>481</v>
      </c>
      <c r="K41" s="18" t="s">
        <v>481</v>
      </c>
      <c r="L41" s="20" t="s">
        <v>481</v>
      </c>
      <c r="M41" s="18" t="s">
        <v>481</v>
      </c>
      <c r="N41" s="20" t="s">
        <v>481</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(0.0/B44*100)</f>
        <v/>
      </c>
      <c r="D44" s="19" t="n">
        <v>5215</v>
      </c>
      <c r="E44" s="18" t="n">
        <v>439.44296304</v>
      </c>
      <c r="F44" s="20" t="n">
        <v>3.00339608</v>
      </c>
      <c r="G44" s="18" t="n">
        <v>414.9576433</v>
      </c>
      <c r="H44" s="20" t="n">
        <v>3.98417672</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383.22093907</v>
      </c>
      <c r="F45" s="20" t="n">
        <v>3.0708694</v>
      </c>
      <c r="G45" s="18" t="n">
        <v>369.03523388</v>
      </c>
      <c r="H45" s="20" t="n">
        <v>2.98422144</v>
      </c>
      <c r="I45" s="18" t="s">
        <v>481</v>
      </c>
      <c r="J45" s="20" t="s">
        <v>481</v>
      </c>
      <c r="K45" s="18" t="s">
        <v>481</v>
      </c>
      <c r="L45" s="20" t="s">
        <v>481</v>
      </c>
      <c r="M45" s="18" t="s">
        <v>481</v>
      </c>
      <c r="N45" s="20" t="s">
        <v>481</v>
      </c>
      <c r="O45" s="18" t="s">
        <v>481</v>
      </c>
      <c r="P45" s="20" t="s">
        <v>481</v>
      </c>
      <c r="Q45" s="18" t="s">
        <v>481</v>
      </c>
      <c r="R45" s="20" t="s">
        <v>481</v>
      </c>
    </row>
    <row r="46" spans="1:18">
      <c r="A46" s="15" t="s">
        <v>521</v>
      </c>
      <c r="B46" s="17" t="n">
        <v>23141</v>
      </c>
      <c r="C46" s="18">
        <f>(0.0/B46*100)</f>
        <v/>
      </c>
      <c r="D46" s="19" t="n">
        <v>23141</v>
      </c>
      <c r="E46" s="18" t="n">
        <v>398.69999971</v>
      </c>
      <c r="F46" s="20" t="n">
        <v>2.36179889</v>
      </c>
      <c r="G46" s="18" t="n">
        <v>402.78303761</v>
      </c>
      <c r="H46" s="20" t="n">
        <v>2.50523983</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(0.0/B47*100)</f>
        <v/>
      </c>
      <c r="D47" s="19" t="n">
        <v>5928</v>
      </c>
      <c r="E47" s="18" t="n">
        <v>453.90109915</v>
      </c>
      <c r="F47" s="20" t="n">
        <v>4.36740623</v>
      </c>
      <c r="G47" s="18" t="n">
        <v>438.49662792</v>
      </c>
      <c r="H47" s="20" t="n">
        <v>5.29393911</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(0.0/B48*100)</f>
        <v/>
      </c>
      <c r="D48" s="19" t="n">
        <v>9841</v>
      </c>
      <c r="E48" s="18" t="n">
        <v>512.7897051800001</v>
      </c>
      <c r="F48" s="20" t="n">
        <v>5.30024607</v>
      </c>
      <c r="G48" s="18" t="n">
        <v>522.1463476500001</v>
      </c>
      <c r="H48" s="20" t="n">
        <v>4.50501419</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(0.0/B49*100)</f>
        <v/>
      </c>
      <c r="D49" s="19" t="n">
        <v>6349</v>
      </c>
      <c r="E49" s="18" t="n">
        <v>424.99435154</v>
      </c>
      <c r="F49" s="20" t="n">
        <v>3.18698197</v>
      </c>
      <c r="G49" s="18" t="n">
        <v>440.10202949</v>
      </c>
      <c r="H49" s="20" t="n">
        <v>3.19813724</v>
      </c>
      <c r="I49" s="18" t="s">
        <v>481</v>
      </c>
      <c r="J49" s="20" t="s">
        <v>481</v>
      </c>
      <c r="K49" s="18" t="s">
        <v>481</v>
      </c>
      <c r="L49" s="20" t="s">
        <v>481</v>
      </c>
      <c r="M49" s="18" t="s">
        <v>481</v>
      </c>
      <c r="N49" s="20" t="s">
        <v>481</v>
      </c>
      <c r="O49" s="18" t="s">
        <v>481</v>
      </c>
      <c r="P49" s="20" t="s">
        <v>481</v>
      </c>
      <c r="Q49" s="18" t="s">
        <v>481</v>
      </c>
      <c r="R49" s="20" t="s">
        <v>481</v>
      </c>
    </row>
    <row r="50" spans="1:18">
      <c r="A50" s="15" t="s">
        <v>525</v>
      </c>
      <c r="B50" s="17" t="n">
        <v>11795</v>
      </c>
      <c r="C50" s="18">
        <f>(0.0/B50*100)</f>
        <v/>
      </c>
      <c r="D50" s="19" t="n">
        <v>11795</v>
      </c>
      <c r="E50" s="18" t="n">
        <v>411.03159851</v>
      </c>
      <c r="F50" s="20" t="n">
        <v>2.43915624</v>
      </c>
      <c r="G50" s="18" t="n">
        <v>420.96511217</v>
      </c>
      <c r="H50" s="20" t="n">
        <v>3.10474549</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(0.0/B51*100)</f>
        <v/>
      </c>
      <c r="D51" s="19" t="n">
        <v>6866</v>
      </c>
      <c r="E51" s="18" t="n">
        <v>410.83486073</v>
      </c>
      <c r="F51" s="20" t="n">
        <v>2.20994295</v>
      </c>
      <c r="G51" s="18" t="n">
        <v>428.6659621</v>
      </c>
      <c r="H51" s="20" t="n">
        <v>2.46496955</v>
      </c>
      <c r="I51" s="18" t="s">
        <v>481</v>
      </c>
      <c r="J51" s="20" t="s">
        <v>481</v>
      </c>
      <c r="K51" s="18" t="s">
        <v>481</v>
      </c>
      <c r="L51" s="20" t="s">
        <v>481</v>
      </c>
      <c r="M51" s="18" t="s">
        <v>481</v>
      </c>
      <c r="N51" s="20" t="s">
        <v>481</v>
      </c>
      <c r="O51" s="18" t="s">
        <v>481</v>
      </c>
      <c r="P51" s="20" t="s">
        <v>481</v>
      </c>
      <c r="Q51" s="18" t="s">
        <v>481</v>
      </c>
      <c r="R51" s="20" t="s">
        <v>481</v>
      </c>
    </row>
    <row r="52" spans="1:18">
      <c r="A52" s="15" t="s">
        <v>527</v>
      </c>
      <c r="B52" s="17" t="n">
        <v>5809</v>
      </c>
      <c r="C52" s="18">
        <f>(0.0/B52*100)</f>
        <v/>
      </c>
      <c r="D52" s="19" t="n">
        <v>5809</v>
      </c>
      <c r="E52" s="18" t="n">
        <v>472.58634628</v>
      </c>
      <c r="F52" s="20" t="n">
        <v>2.79532985</v>
      </c>
      <c r="G52" s="18" t="n">
        <v>478.41732518</v>
      </c>
      <c r="H52" s="20" t="n">
        <v>3.23728455</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(0.0/B53*100)</f>
        <v/>
      </c>
      <c r="D53" s="19" t="n">
        <v>5571</v>
      </c>
      <c r="E53" s="18" t="n">
        <v>440.94818468</v>
      </c>
      <c r="F53" s="20" t="n">
        <v>1.90960594</v>
      </c>
      <c r="G53" s="18" t="n">
        <v>424.14781747</v>
      </c>
      <c r="H53" s="20" t="n">
        <v>1.71880114</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(0.0/B54*100)</f>
        <v/>
      </c>
      <c r="D54" s="19" t="n">
        <v>4740</v>
      </c>
      <c r="E54" s="18" t="n">
        <v>330.82899207</v>
      </c>
      <c r="F54" s="20" t="n">
        <v>2.59921167</v>
      </c>
      <c r="G54" s="18" t="n">
        <v>332.47701484</v>
      </c>
      <c r="H54" s="20" t="n">
        <v>3.18890494</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(0.0/B55*100)</f>
        <v/>
      </c>
      <c r="D55" s="19" t="n">
        <v>5316</v>
      </c>
      <c r="E55" s="18" t="n">
        <v>419.61641251</v>
      </c>
      <c r="F55" s="20" t="n">
        <v>2.32808457</v>
      </c>
      <c r="G55" s="18" t="n">
        <v>403.49646709</v>
      </c>
      <c r="H55" s="20" t="n">
        <v>3.26788235</v>
      </c>
      <c r="I55" s="18" t="s">
        <v>481</v>
      </c>
      <c r="J55" s="20" t="s">
        <v>481</v>
      </c>
      <c r="K55" s="18" t="s">
        <v>481</v>
      </c>
      <c r="L55" s="20" t="s">
        <v>481</v>
      </c>
      <c r="M55" s="18" t="s">
        <v>481</v>
      </c>
      <c r="N55" s="20" t="s">
        <v>481</v>
      </c>
      <c r="O55" s="18" t="s">
        <v>481</v>
      </c>
      <c r="P55" s="20" t="s">
        <v>481</v>
      </c>
      <c r="Q55" s="18" t="s">
        <v>481</v>
      </c>
      <c r="R55" s="20" t="s">
        <v>481</v>
      </c>
    </row>
    <row r="56" spans="1:18">
      <c r="A56" s="15" t="s">
        <v>531</v>
      </c>
      <c r="B56" s="17" t="n">
        <v>5359</v>
      </c>
      <c r="C56" s="18">
        <f>(0.0/B56*100)</f>
        <v/>
      </c>
      <c r="D56" s="19" t="n">
        <v>5359</v>
      </c>
      <c r="E56" s="18" t="n">
        <v>523.74908137</v>
      </c>
      <c r="F56" s="20" t="n">
        <v>3.43915892</v>
      </c>
      <c r="G56" s="18" t="n">
        <v>522.8171879400001</v>
      </c>
      <c r="H56" s="20" t="n">
        <v>3.11306398</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405.12892774</v>
      </c>
      <c r="F57" s="20" t="n">
        <v>2.82291301</v>
      </c>
      <c r="G57" s="18" t="n">
        <v>401.07826954</v>
      </c>
      <c r="H57" s="20" t="n">
        <v>3.03394554</v>
      </c>
      <c r="I57" s="18" t="s">
        <v>481</v>
      </c>
      <c r="J57" s="20" t="s">
        <v>481</v>
      </c>
      <c r="K57" s="18" t="s">
        <v>481</v>
      </c>
      <c r="L57" s="20" t="s">
        <v>481</v>
      </c>
      <c r="M57" s="18" t="s">
        <v>481</v>
      </c>
      <c r="N57" s="20" t="s">
        <v>481</v>
      </c>
      <c r="O57" s="18" t="s">
        <v>481</v>
      </c>
      <c r="P57" s="20" t="s">
        <v>481</v>
      </c>
      <c r="Q57" s="18" t="s">
        <v>481</v>
      </c>
      <c r="R57" s="20" t="s">
        <v>481</v>
      </c>
    </row>
    <row r="58" spans="1:18">
      <c r="A58" s="15" t="s">
        <v>533</v>
      </c>
      <c r="B58" s="17" t="n">
        <v>7267</v>
      </c>
      <c r="C58" s="18">
        <f>(0.0/B58*100)</f>
        <v/>
      </c>
      <c r="D58" s="19" t="n">
        <v>7267</v>
      </c>
      <c r="E58" s="18" t="n">
        <v>427.99671073</v>
      </c>
      <c r="F58" s="20" t="n">
        <v>3.57830681</v>
      </c>
      <c r="G58" s="18" t="n">
        <v>388.96272798</v>
      </c>
      <c r="H58" s="20" t="n">
        <v>3.90824145</v>
      </c>
      <c r="I58" s="18" t="s">
        <v>481</v>
      </c>
      <c r="J58" s="20" t="s">
        <v>481</v>
      </c>
      <c r="K58" s="18" t="s">
        <v>481</v>
      </c>
      <c r="L58" s="20" t="s">
        <v>481</v>
      </c>
      <c r="M58" s="18" t="s">
        <v>481</v>
      </c>
      <c r="N58" s="20" t="s">
        <v>481</v>
      </c>
      <c r="O58" s="18" t="s">
        <v>481</v>
      </c>
      <c r="P58" s="20" t="s">
        <v>481</v>
      </c>
      <c r="Q58" s="18" t="s">
        <v>481</v>
      </c>
      <c r="R58" s="20" t="s">
        <v>481</v>
      </c>
    </row>
    <row r="59" spans="1:18">
      <c r="A59" s="15" t="s">
        <v>534</v>
      </c>
      <c r="B59" s="17" t="n">
        <v>4826</v>
      </c>
      <c r="C59" s="18">
        <f>(0.0/B59*100)</f>
        <v/>
      </c>
      <c r="D59" s="19" t="n">
        <v>4826</v>
      </c>
      <c r="E59" s="18" t="n">
        <v>383.24417867</v>
      </c>
      <c r="F59" s="20" t="n">
        <v>2.13176179</v>
      </c>
      <c r="G59" s="18" t="n">
        <v>373.78920092</v>
      </c>
      <c r="H59" s="20" t="n">
        <v>2.01207732</v>
      </c>
      <c r="I59" s="18" t="s">
        <v>481</v>
      </c>
      <c r="J59" s="20" t="s">
        <v>481</v>
      </c>
      <c r="K59" s="18" t="s">
        <v>481</v>
      </c>
      <c r="L59" s="20" t="s">
        <v>481</v>
      </c>
      <c r="M59" s="18" t="s">
        <v>481</v>
      </c>
      <c r="N59" s="20" t="s">
        <v>481</v>
      </c>
      <c r="O59" s="18" t="s">
        <v>481</v>
      </c>
      <c r="P59" s="20" t="s">
        <v>481</v>
      </c>
      <c r="Q59" s="18" t="s">
        <v>481</v>
      </c>
      <c r="R59" s="20" t="s">
        <v>481</v>
      </c>
    </row>
    <row r="60" spans="1:18">
      <c r="A60" s="15" t="s">
        <v>535</v>
      </c>
      <c r="B60" s="17" t="n">
        <v>4546</v>
      </c>
      <c r="C60" s="18">
        <f>(0.0/B60*100)</f>
        <v/>
      </c>
      <c r="D60" s="19" t="n">
        <v>4546</v>
      </c>
      <c r="E60" s="18" t="n">
        <v>385.54649731</v>
      </c>
      <c r="F60" s="20" t="n">
        <v>3.7433759</v>
      </c>
      <c r="G60" s="18" t="n">
        <v>387.56580673</v>
      </c>
      <c r="H60" s="20" t="n">
        <v>4.00864992</v>
      </c>
      <c r="I60" s="18" t="s">
        <v>481</v>
      </c>
      <c r="J60" s="20" t="s">
        <v>481</v>
      </c>
      <c r="K60" s="18" t="s">
        <v>481</v>
      </c>
      <c r="L60" s="20" t="s">
        <v>481</v>
      </c>
      <c r="M60" s="18" t="s">
        <v>481</v>
      </c>
      <c r="N60" s="20" t="s">
        <v>481</v>
      </c>
      <c r="O60" s="18" t="s">
        <v>481</v>
      </c>
      <c r="P60" s="20" t="s">
        <v>481</v>
      </c>
      <c r="Q60" s="18" t="s">
        <v>481</v>
      </c>
      <c r="R60" s="20" t="s">
        <v>481</v>
      </c>
    </row>
    <row r="61" spans="1:18">
      <c r="A61" s="15" t="s">
        <v>536</v>
      </c>
      <c r="B61" s="17" t="n">
        <v>6525</v>
      </c>
      <c r="C61" s="18">
        <f>(0.0/B61*100)</f>
        <v/>
      </c>
      <c r="D61" s="19" t="n">
        <v>6525</v>
      </c>
      <c r="E61" s="18" t="n">
        <v>479.16181878</v>
      </c>
      <c r="F61" s="20" t="n">
        <v>2.78622944</v>
      </c>
      <c r="G61" s="18" t="n">
        <v>471.76692005</v>
      </c>
      <c r="H61" s="20" t="n">
        <v>3.26884046</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(0.0/B62*100)</f>
        <v/>
      </c>
      <c r="D62" s="19" t="n">
        <v>4476</v>
      </c>
      <c r="E62" s="18" t="n">
        <v>532.4156651</v>
      </c>
      <c r="F62" s="20" t="n">
        <v>1.53045639</v>
      </c>
      <c r="G62" s="18" t="n">
        <v>524.71262427</v>
      </c>
      <c r="H62" s="20" t="n">
        <v>1.46667169</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(0.0/B63*100)</f>
        <v/>
      </c>
      <c r="D63" s="19" t="n">
        <v>5324</v>
      </c>
      <c r="E63" s="18" t="n">
        <v>394.40274254</v>
      </c>
      <c r="F63" s="20" t="n">
        <v>1.78186627</v>
      </c>
      <c r="G63" s="18" t="n">
        <v>374.06977202</v>
      </c>
      <c r="H63" s="20" t="n">
        <v>1.58757416</v>
      </c>
      <c r="I63" s="18" t="s">
        <v>481</v>
      </c>
      <c r="J63" s="20" t="s">
        <v>481</v>
      </c>
      <c r="K63" s="18" t="s">
        <v>481</v>
      </c>
      <c r="L63" s="20" t="s">
        <v>481</v>
      </c>
      <c r="M63" s="18" t="s">
        <v>481</v>
      </c>
      <c r="N63" s="20" t="s">
        <v>481</v>
      </c>
      <c r="O63" s="18" t="s">
        <v>481</v>
      </c>
      <c r="P63" s="20" t="s">
        <v>481</v>
      </c>
      <c r="Q63" s="18" t="s">
        <v>481</v>
      </c>
      <c r="R63" s="20" t="s">
        <v>481</v>
      </c>
    </row>
    <row r="64" spans="1:18">
      <c r="A64" s="15" t="s">
        <v>539</v>
      </c>
      <c r="B64" s="17" t="n">
        <v>3634</v>
      </c>
      <c r="C64" s="18">
        <f>(0.0/B64*100)</f>
        <v/>
      </c>
      <c r="D64" s="19" t="n">
        <v>3634</v>
      </c>
      <c r="E64" s="18" t="n">
        <v>470.21368648</v>
      </c>
      <c r="F64" s="20" t="n">
        <v>2.15499043</v>
      </c>
      <c r="G64" s="18" t="n">
        <v>459.51171544</v>
      </c>
      <c r="H64" s="20" t="n">
        <v>2.47080698</v>
      </c>
      <c r="I64" s="18" t="s">
        <v>481</v>
      </c>
      <c r="J64" s="20" t="s">
        <v>481</v>
      </c>
      <c r="K64" s="18" t="s">
        <v>481</v>
      </c>
      <c r="L64" s="20" t="s">
        <v>481</v>
      </c>
      <c r="M64" s="18" t="s">
        <v>481</v>
      </c>
      <c r="N64" s="20" t="s">
        <v>481</v>
      </c>
      <c r="O64" s="18" t="s">
        <v>481</v>
      </c>
      <c r="P64" s="20" t="s">
        <v>481</v>
      </c>
      <c r="Q64" s="18" t="s">
        <v>481</v>
      </c>
      <c r="R64" s="20" t="s">
        <v>481</v>
      </c>
    </row>
    <row r="65" spans="1:18">
      <c r="A65" s="15" t="s">
        <v>540</v>
      </c>
      <c r="B65" s="17" t="n">
        <v>5325</v>
      </c>
      <c r="C65" s="18">
        <f>(0.0/B65*100)</f>
        <v/>
      </c>
      <c r="D65" s="19" t="n">
        <v>5325</v>
      </c>
      <c r="E65" s="18" t="n">
        <v>431.41859792</v>
      </c>
      <c r="F65" s="20" t="n">
        <v>2.43557115</v>
      </c>
      <c r="G65" s="18" t="n">
        <v>424.60583043</v>
      </c>
      <c r="H65" s="20" t="n">
        <v>2.38304344</v>
      </c>
      <c r="I65" s="18" t="s">
        <v>481</v>
      </c>
      <c r="J65" s="20" t="s">
        <v>481</v>
      </c>
      <c r="K65" s="18" t="s">
        <v>481</v>
      </c>
      <c r="L65" s="20" t="s">
        <v>481</v>
      </c>
      <c r="M65" s="18" t="s">
        <v>481</v>
      </c>
      <c r="N65" s="20" t="s">
        <v>481</v>
      </c>
      <c r="O65" s="18" t="s">
        <v>481</v>
      </c>
      <c r="P65" s="20" t="s">
        <v>481</v>
      </c>
      <c r="Q65" s="18" t="s">
        <v>481</v>
      </c>
      <c r="R65" s="20" t="s">
        <v>481</v>
      </c>
    </row>
    <row r="66" spans="1:18">
      <c r="A66" s="15" t="s">
        <v>541</v>
      </c>
      <c r="B66" s="17" t="n">
        <v>5665</v>
      </c>
      <c r="C66" s="18">
        <f>(0.0/B66*100)</f>
        <v/>
      </c>
      <c r="D66" s="19" t="n">
        <v>5665</v>
      </c>
      <c r="E66" s="18" t="n">
        <v>413.81343329</v>
      </c>
      <c r="F66" s="20" t="n">
        <v>1.2890526</v>
      </c>
      <c r="G66" s="18" t="n">
        <v>408.92378863</v>
      </c>
      <c r="H66" s="20" t="n">
        <v>1.70413271</v>
      </c>
      <c r="I66" s="18" t="s">
        <v>481</v>
      </c>
      <c r="J66" s="20" t="s">
        <v>481</v>
      </c>
      <c r="K66" s="18" t="s">
        <v>481</v>
      </c>
      <c r="L66" s="20" t="s">
        <v>481</v>
      </c>
      <c r="M66" s="18" t="s">
        <v>481</v>
      </c>
      <c r="N66" s="20" t="s">
        <v>481</v>
      </c>
      <c r="O66" s="18" t="s">
        <v>481</v>
      </c>
      <c r="P66" s="20" t="s">
        <v>481</v>
      </c>
      <c r="Q66" s="18" t="s">
        <v>481</v>
      </c>
      <c r="R66" s="20" t="s">
        <v>481</v>
      </c>
    </row>
    <row r="67" spans="1:18">
      <c r="A67" s="15" t="s">
        <v>542</v>
      </c>
      <c r="B67" s="17" t="n">
        <v>6971</v>
      </c>
      <c r="C67" s="18">
        <f>(0.0/B67*100)</f>
        <v/>
      </c>
      <c r="D67" s="19" t="n">
        <v>6971</v>
      </c>
      <c r="E67" s="18" t="n">
        <v>391.68095794</v>
      </c>
      <c r="F67" s="20" t="n">
        <v>2.92415863</v>
      </c>
      <c r="G67" s="18" t="n">
        <v>401.63862749</v>
      </c>
      <c r="H67" s="20" t="n">
        <v>2.82192897</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(0.0/B68*100)</f>
        <v/>
      </c>
      <c r="D68" s="19" t="n">
        <v>12083</v>
      </c>
      <c r="E68" s="18" t="n">
        <v>429.44787072</v>
      </c>
      <c r="F68" s="20" t="n">
        <v>1.25452941</v>
      </c>
      <c r="G68" s="18" t="n">
        <v>406.32387352</v>
      </c>
      <c r="H68" s="20" t="n">
        <v>1.36870479</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437.87747857</v>
      </c>
      <c r="F69" s="20" t="n">
        <v>3.40898477</v>
      </c>
      <c r="G69" s="18" t="n">
        <v>431.86383286</v>
      </c>
      <c r="H69" s="20" t="n">
        <v>3.68700155</v>
      </c>
      <c r="I69" s="18" t="s">
        <v>481</v>
      </c>
      <c r="J69" s="20" t="s">
        <v>481</v>
      </c>
      <c r="K69" s="18" t="s">
        <v>481</v>
      </c>
      <c r="L69" s="20" t="s">
        <v>481</v>
      </c>
      <c r="M69" s="18" t="s">
        <v>481</v>
      </c>
      <c r="N69" s="20" t="s">
        <v>481</v>
      </c>
      <c r="O69" s="18" t="s">
        <v>481</v>
      </c>
      <c r="P69" s="20" t="s">
        <v>481</v>
      </c>
      <c r="Q69" s="18" t="s">
        <v>481</v>
      </c>
      <c r="R69" s="20" t="s">
        <v>481</v>
      </c>
    </row>
    <row r="70" spans="1:18">
      <c r="A70" s="15" t="s">
        <v>545</v>
      </c>
      <c r="B70" s="17" t="n">
        <v>6036</v>
      </c>
      <c r="C70" s="18">
        <f>(0.0/B70*100)</f>
        <v/>
      </c>
      <c r="D70" s="19" t="n">
        <v>6036</v>
      </c>
      <c r="E70" s="18" t="n">
        <v>484.51428461</v>
      </c>
      <c r="F70" s="20" t="n">
        <v>3.07715936</v>
      </c>
      <c r="G70" s="18" t="n">
        <v>488.81333289</v>
      </c>
      <c r="H70" s="20" t="n">
        <v>3.59485543</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(0.0/B71*100)</f>
        <v/>
      </c>
      <c r="D71" s="19" t="n">
        <v>6115</v>
      </c>
      <c r="E71" s="18" t="n">
        <v>552.27303203</v>
      </c>
      <c r="F71" s="20" t="n">
        <v>1.71757108</v>
      </c>
      <c r="G71" s="18" t="n">
        <v>558.66372868</v>
      </c>
      <c r="H71" s="20" t="n">
        <v>1.7574748</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(0.0/B72*100)</f>
        <v/>
      </c>
      <c r="D72" s="19" t="n">
        <v>7708</v>
      </c>
      <c r="E72" s="18" t="n">
        <v>530.08204169</v>
      </c>
      <c r="F72" s="20" t="n">
        <v>3.80710024</v>
      </c>
      <c r="G72" s="18" t="n">
        <v>534.56309231</v>
      </c>
      <c r="H72" s="20" t="n">
        <v>4.07567891</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(0.0/B73*100)</f>
        <v/>
      </c>
      <c r="D73" s="19" t="n">
        <v>8249</v>
      </c>
      <c r="E73" s="18" t="n">
        <v>425.25179757</v>
      </c>
      <c r="F73" s="20" t="n">
        <v>2.86614223</v>
      </c>
      <c r="G73" s="18" t="n">
        <v>416.22073706</v>
      </c>
      <c r="H73" s="20" t="n">
        <v>3.63556985</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(0.0/B74*100)</f>
        <v/>
      </c>
      <c r="D74" s="19" t="n">
        <v>4692</v>
      </c>
      <c r="E74" s="18" t="n">
        <v>434.70751058</v>
      </c>
      <c r="F74" s="20" t="n">
        <v>1.85504433</v>
      </c>
      <c r="G74" s="18" t="n">
        <v>414.21395599</v>
      </c>
      <c r="H74" s="20" t="n">
        <v>2.08094657</v>
      </c>
      <c r="I74" s="18" t="s">
        <v>481</v>
      </c>
      <c r="J74" s="20" t="s">
        <v>481</v>
      </c>
      <c r="K74" s="18" t="s">
        <v>481</v>
      </c>
      <c r="L74" s="20" t="s">
        <v>481</v>
      </c>
      <c r="M74" s="18" t="s">
        <v>481</v>
      </c>
      <c r="N74" s="20" t="s">
        <v>481</v>
      </c>
      <c r="O74" s="18" t="s">
        <v>481</v>
      </c>
      <c r="P74" s="20" t="s">
        <v>481</v>
      </c>
      <c r="Q74" s="18" t="s">
        <v>481</v>
      </c>
      <c r="R74" s="20" t="s">
        <v>481</v>
      </c>
    </row>
    <row r="75" spans="1:18">
      <c r="A75" s="15" t="s">
        <v>550</v>
      </c>
      <c r="B75" s="17" t="n">
        <v>5375</v>
      </c>
      <c r="C75" s="18">
        <f>(0.0/B75*100)</f>
        <v/>
      </c>
      <c r="D75" s="19" t="n">
        <v>5375</v>
      </c>
      <c r="E75" s="18" t="n">
        <v>384.6151583</v>
      </c>
      <c r="F75" s="20" t="n">
        <v>2.21330778</v>
      </c>
      <c r="G75" s="18" t="n">
        <v>388.47397986</v>
      </c>
      <c r="H75" s="20" t="n">
        <v>2.3706114</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(0.0/B76*100)</f>
        <v/>
      </c>
      <c r="D76" s="19" t="n">
        <v>14167</v>
      </c>
      <c r="E76" s="18" t="n">
        <v>449.33855874</v>
      </c>
      <c r="F76" s="20" t="n">
        <v>3.01917431</v>
      </c>
      <c r="G76" s="18" t="n">
        <v>423.77105037</v>
      </c>
      <c r="H76" s="20" t="n">
        <v>3.40338952</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(0.0/B77*100)</f>
        <v/>
      </c>
      <c r="D77" s="19" t="n">
        <v>6062</v>
      </c>
      <c r="E77" s="18" t="n">
        <v>431.3076643</v>
      </c>
      <c r="F77" s="20" t="n">
        <v>2.16872722</v>
      </c>
      <c r="G77" s="18" t="n">
        <v>439.82851379</v>
      </c>
      <c r="H77" s="20" t="n">
        <v>3.10538249</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525.91391885</v>
      </c>
      <c r="F78" s="20" t="n">
        <v>4.24830194</v>
      </c>
      <c r="G78" s="18" t="n">
        <v>523.31407485</v>
      </c>
      <c r="H78" s="20" t="n">
        <v>4.04111401</v>
      </c>
      <c r="I78" s="18" t="s">
        <v>481</v>
      </c>
      <c r="J78" s="20" t="s">
        <v>481</v>
      </c>
      <c r="K78" s="18" t="s">
        <v>481</v>
      </c>
      <c r="L78" s="20" t="s">
        <v>481</v>
      </c>
      <c r="M78" s="18" t="s">
        <v>481</v>
      </c>
      <c r="N78" s="20" t="s">
        <v>481</v>
      </c>
      <c r="O78" s="18" t="s">
        <v>481</v>
      </c>
      <c r="P78" s="20" t="s">
        <v>481</v>
      </c>
      <c r="Q78" s="18" t="s">
        <v>481</v>
      </c>
      <c r="R78" s="20" t="s">
        <v>481</v>
      </c>
    </row>
    <row customHeight="1" ht="25" r="79" spans="1:18">
      <c r="A79" s="15" t="s">
        <v>554</v>
      </c>
      <c r="B79" s="17" t="n">
        <v>1657</v>
      </c>
      <c r="C79" s="18">
        <f>(0.0/B79*100)</f>
        <v/>
      </c>
      <c r="D79" s="19" t="n">
        <v>1657</v>
      </c>
      <c r="E79" s="18" t="n">
        <v>468.28568879</v>
      </c>
      <c r="F79" s="20" t="n">
        <v>7.12017398</v>
      </c>
      <c r="G79" s="18" t="n">
        <v>482.59516351</v>
      </c>
      <c r="H79" s="20" t="n">
        <v>7.19236734</v>
      </c>
      <c r="I79" s="18" t="s">
        <v>481</v>
      </c>
      <c r="J79" s="20" t="s">
        <v>481</v>
      </c>
      <c r="K79" s="18" t="s">
        <v>481</v>
      </c>
      <c r="L79" s="20" t="s">
        <v>481</v>
      </c>
      <c r="M79" s="18" t="s">
        <v>481</v>
      </c>
      <c r="N79" s="20" t="s">
        <v>481</v>
      </c>
      <c r="O79" s="18" t="s">
        <v>481</v>
      </c>
      <c r="P79" s="20" t="s">
        <v>481</v>
      </c>
      <c r="Q79" s="18" t="s">
        <v>481</v>
      </c>
      <c r="R79" s="20" t="s">
        <v>481</v>
      </c>
    </row>
    <row r="80" spans="1:18">
      <c r="A80" s="15" t="s">
        <v>555</v>
      </c>
      <c r="B80" s="17" t="n">
        <v>7841</v>
      </c>
      <c r="C80" s="18">
        <f>(0.0/B80*100)</f>
        <v/>
      </c>
      <c r="D80" s="19" t="n">
        <v>7841</v>
      </c>
      <c r="E80" s="18" t="n">
        <v>457.86018913</v>
      </c>
      <c r="F80" s="20" t="n">
        <v>3.82996374</v>
      </c>
      <c r="G80" s="18" t="n">
        <v>455.19544492</v>
      </c>
      <c r="H80" s="20" t="n">
        <v>4.13924468</v>
      </c>
      <c r="I80" s="18" t="s">
        <v>481</v>
      </c>
      <c r="J80" s="20" t="s">
        <v>481</v>
      </c>
      <c r="K80" s="18" t="s">
        <v>481</v>
      </c>
      <c r="L80" s="20" t="s">
        <v>481</v>
      </c>
      <c r="M80" s="18" t="s">
        <v>481</v>
      </c>
      <c r="N80" s="20" t="s">
        <v>481</v>
      </c>
      <c r="O80" s="18" t="s">
        <v>481</v>
      </c>
      <c r="P80" s="20" t="s">
        <v>481</v>
      </c>
      <c r="Q80" s="18" t="s">
        <v>481</v>
      </c>
      <c r="R80" s="20" t="s">
        <v>481</v>
      </c>
    </row>
    <row r="81" spans="1:18">
      <c r="A81" s="23" t="s">
        <v>556</v>
      </c>
      <c r="B81" s="17" t="n">
        <v>8861</v>
      </c>
      <c r="C81" s="18">
        <f>(0.0/B81*100)</f>
        <v/>
      </c>
      <c r="D81" s="19" t="n">
        <v>8861</v>
      </c>
      <c r="E81" s="18" t="n">
        <v>444.73083043</v>
      </c>
      <c r="F81" s="20" t="n">
        <v>3.07454779</v>
      </c>
      <c r="G81" s="18" t="n">
        <v>440.96223259</v>
      </c>
      <c r="H81" s="20" t="n">
        <v>3.34340016</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460</v>
      </c>
    </row>
    <row r="2" spans="1:24">
      <c r="A2" s="5" t="s">
        <v>590</v>
      </c>
    </row>
    <row customHeight="1" ht="30" r="4" spans="1:24">
      <c r="A4" s="6" t="n"/>
      <c r="B4" s="7" t="s">
        <v>462</v>
      </c>
      <c r="C4" s="7" t="s">
        <v>463</v>
      </c>
      <c r="D4" s="8" t="s">
        <v>462</v>
      </c>
      <c r="E4" s="9" t="s">
        <v>591</v>
      </c>
      <c r="F4" s="10" t="n"/>
      <c r="G4" s="9" t="s">
        <v>592</v>
      </c>
      <c r="H4" s="10" t="n"/>
      <c r="I4" s="9" t="s">
        <v>593</v>
      </c>
      <c r="J4" s="10" t="n"/>
      <c r="K4" s="9" t="s">
        <v>594</v>
      </c>
      <c r="L4" s="10" t="n"/>
      <c r="M4" s="9" t="s">
        <v>595</v>
      </c>
      <c r="N4" s="10" t="n"/>
      <c r="O4" s="9" t="s">
        <v>584</v>
      </c>
      <c r="P4" s="10" t="n"/>
      <c r="Q4" s="9" t="s">
        <v>585</v>
      </c>
      <c r="R4" s="10" t="n"/>
      <c r="S4" s="9" t="s">
        <v>472</v>
      </c>
      <c r="T4" s="10" t="n"/>
      <c r="U4" s="9" t="s">
        <v>473</v>
      </c>
      <c r="V4" s="10" t="n"/>
      <c r="W4" s="9" t="s">
        <v>586</v>
      </c>
      <c r="X4" s="10" t="n"/>
    </row>
    <row r="5" spans="1:24">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row>
    <row r="6" spans="1:24">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480</v>
      </c>
      <c r="B7" s="17" t="n">
        <v>14530</v>
      </c>
      <c r="C7" s="18">
        <f>(343.0/B7*100)</f>
        <v/>
      </c>
      <c r="D7" s="19" t="n">
        <v>14187</v>
      </c>
      <c r="E7" s="18" t="n">
        <v>526.98041741</v>
      </c>
      <c r="F7" s="20" t="n">
        <v>1.72167736</v>
      </c>
      <c r="G7" s="18" t="n">
        <v>499.61579259</v>
      </c>
      <c r="H7" s="20" t="n">
        <v>3.78929959</v>
      </c>
      <c r="I7" s="18" t="n">
        <v>487.25057138</v>
      </c>
      <c r="J7" s="20" t="n">
        <v>2.71933082</v>
      </c>
      <c r="K7" s="18" t="n">
        <v>463.53791624</v>
      </c>
      <c r="L7" s="20" t="n">
        <v>5.66545761</v>
      </c>
      <c r="M7" s="18" t="n">
        <v>456.39223251</v>
      </c>
      <c r="N7" s="20" t="n">
        <v>13.53178442</v>
      </c>
      <c r="O7" s="18" t="s">
        <v>481</v>
      </c>
      <c r="P7" s="20" t="s">
        <v>481</v>
      </c>
      <c r="Q7" s="18" t="s">
        <v>481</v>
      </c>
      <c r="R7" s="20" t="s">
        <v>481</v>
      </c>
      <c r="S7" s="18" t="s">
        <v>481</v>
      </c>
      <c r="T7" s="20" t="s">
        <v>481</v>
      </c>
      <c r="U7" s="18" t="s">
        <v>481</v>
      </c>
      <c r="V7" s="20" t="s">
        <v>481</v>
      </c>
      <c r="W7" s="18" t="n">
        <v>444.40067753</v>
      </c>
      <c r="X7" s="20" t="n">
        <v>5.8977086</v>
      </c>
    </row>
    <row r="8" spans="1:24">
      <c r="A8" s="15" t="s">
        <v>483</v>
      </c>
      <c r="B8" s="17" t="n">
        <v>7007</v>
      </c>
      <c r="C8" s="18">
        <f>(20.0/B8*100)</f>
        <v/>
      </c>
      <c r="D8" s="19" t="n">
        <v>6987</v>
      </c>
      <c r="E8" s="18" t="n">
        <v>526.2374521</v>
      </c>
      <c r="F8" s="20" t="n">
        <v>3.12901437</v>
      </c>
      <c r="G8" s="18" t="n">
        <v>486.30537662</v>
      </c>
      <c r="H8" s="20" t="n">
        <v>2.68580821</v>
      </c>
      <c r="I8" s="18" t="n">
        <v>449.30109685</v>
      </c>
      <c r="J8" s="20" t="n">
        <v>6.01075932</v>
      </c>
      <c r="K8" s="18" t="n">
        <v>410.18414152</v>
      </c>
      <c r="L8" s="20" t="n">
        <v>10.14617155</v>
      </c>
      <c r="M8" s="18" t="n">
        <v>410.61965282</v>
      </c>
      <c r="N8" s="20" t="n">
        <v>9.6643176</v>
      </c>
      <c r="O8" s="18" t="s">
        <v>481</v>
      </c>
      <c r="P8" s="20" t="s">
        <v>481</v>
      </c>
      <c r="Q8" s="18" t="s">
        <v>481</v>
      </c>
      <c r="R8" s="20" t="s">
        <v>481</v>
      </c>
      <c r="S8" s="18" t="s">
        <v>481</v>
      </c>
      <c r="T8" s="20" t="s">
        <v>481</v>
      </c>
      <c r="U8" s="18" t="s">
        <v>481</v>
      </c>
      <c r="V8" s="20" t="s">
        <v>481</v>
      </c>
      <c r="W8" s="18" t="n">
        <v>425.50120215</v>
      </c>
      <c r="X8" s="20" t="n">
        <v>7.98990174</v>
      </c>
    </row>
    <row r="9" spans="1:24">
      <c r="A9" s="15" t="s">
        <v>484</v>
      </c>
      <c r="B9" s="17" t="n">
        <v>9651</v>
      </c>
      <c r="C9" s="18">
        <f>(76.0/B9*100)</f>
        <v/>
      </c>
      <c r="D9" s="19" t="n">
        <v>9575</v>
      </c>
      <c r="E9" s="18" t="n">
        <v>535.95210898</v>
      </c>
      <c r="F9" s="20" t="n">
        <v>2.22085975</v>
      </c>
      <c r="G9" s="18" t="n">
        <v>462.32440419</v>
      </c>
      <c r="H9" s="20" t="n">
        <v>2.55968947</v>
      </c>
      <c r="I9" s="18" t="n">
        <v>464.81290402</v>
      </c>
      <c r="J9" s="20" t="n">
        <v>4.12997699</v>
      </c>
      <c r="K9" s="18" t="n">
        <v>432.35143374</v>
      </c>
      <c r="L9" s="20" t="n">
        <v>7.6341239</v>
      </c>
      <c r="M9" s="18" t="n">
        <v>405.32641642</v>
      </c>
      <c r="N9" s="20" t="n">
        <v>8.31173261</v>
      </c>
      <c r="O9" s="18" t="s">
        <v>481</v>
      </c>
      <c r="P9" s="20" t="s">
        <v>481</v>
      </c>
      <c r="Q9" s="18" t="s">
        <v>481</v>
      </c>
      <c r="R9" s="20" t="s">
        <v>481</v>
      </c>
      <c r="S9" s="18" t="s">
        <v>481</v>
      </c>
      <c r="T9" s="20" t="s">
        <v>481</v>
      </c>
      <c r="U9" s="18" t="s">
        <v>481</v>
      </c>
      <c r="V9" s="20" t="s">
        <v>481</v>
      </c>
      <c r="W9" s="18" t="n">
        <v>430.32507594</v>
      </c>
      <c r="X9" s="20" t="n">
        <v>5.2786075</v>
      </c>
    </row>
    <row r="10" spans="1:24">
      <c r="A10" s="15" t="s">
        <v>485</v>
      </c>
      <c r="B10" s="17" t="n">
        <v>20058</v>
      </c>
      <c r="C10" s="18">
        <f>(526.0/B10*100)</f>
        <v/>
      </c>
      <c r="D10" s="19" t="n">
        <v>19532</v>
      </c>
      <c r="E10" s="18" t="n">
        <v>533.87192156</v>
      </c>
      <c r="F10" s="20" t="n">
        <v>2.01440836</v>
      </c>
      <c r="G10" s="18" t="s">
        <v>481</v>
      </c>
      <c r="H10" s="20" t="s">
        <v>481</v>
      </c>
      <c r="I10" s="18" t="n">
        <v>480.14452491</v>
      </c>
      <c r="J10" s="20" t="n">
        <v>4.86222655</v>
      </c>
      <c r="K10" s="18" t="n">
        <v>484.34083637</v>
      </c>
      <c r="L10" s="20" t="n">
        <v>16.28326637</v>
      </c>
      <c r="M10" s="18" t="n">
        <v>481.88958524</v>
      </c>
      <c r="N10" s="20" t="n">
        <v>12.65132008</v>
      </c>
      <c r="O10" s="18" t="s">
        <v>481</v>
      </c>
      <c r="P10" s="20" t="s">
        <v>481</v>
      </c>
      <c r="Q10" s="18" t="s">
        <v>481</v>
      </c>
      <c r="R10" s="20" t="s">
        <v>481</v>
      </c>
      <c r="S10" s="18" t="s">
        <v>481</v>
      </c>
      <c r="T10" s="20" t="s">
        <v>481</v>
      </c>
      <c r="U10" s="18" t="s">
        <v>481</v>
      </c>
      <c r="V10" s="20" t="s">
        <v>481</v>
      </c>
      <c r="W10" s="18" t="n">
        <v>496.11544868</v>
      </c>
      <c r="X10" s="20" t="n">
        <v>9.681140020000001</v>
      </c>
    </row>
    <row r="11" spans="1:24">
      <c r="A11" s="15" t="s">
        <v>486</v>
      </c>
      <c r="B11" s="17" t="n">
        <v>7053</v>
      </c>
      <c r="C11" s="18">
        <f>(45.0/B11*100)</f>
        <v/>
      </c>
      <c r="D11" s="19" t="n">
        <v>7008</v>
      </c>
      <c r="E11" s="18" t="n">
        <v>470.81557478</v>
      </c>
      <c r="F11" s="20" t="n">
        <v>2.83666247</v>
      </c>
      <c r="G11" s="18" t="n">
        <v>457.81862424</v>
      </c>
      <c r="H11" s="20" t="n">
        <v>2.90068212</v>
      </c>
      <c r="I11" s="18" t="n">
        <v>410.63240933</v>
      </c>
      <c r="J11" s="20" t="n">
        <v>3.37888261</v>
      </c>
      <c r="K11" s="18" t="n">
        <v>390.28986501</v>
      </c>
      <c r="L11" s="20" t="n">
        <v>6.51498857</v>
      </c>
      <c r="M11" s="18" t="n">
        <v>387.72613792</v>
      </c>
      <c r="N11" s="20" t="n">
        <v>7.42817173</v>
      </c>
      <c r="O11" s="18" t="s">
        <v>481</v>
      </c>
      <c r="P11" s="20" t="s">
        <v>481</v>
      </c>
      <c r="Q11" s="18" t="s">
        <v>481</v>
      </c>
      <c r="R11" s="20" t="s">
        <v>481</v>
      </c>
      <c r="S11" s="18" t="s">
        <v>481</v>
      </c>
      <c r="T11" s="20" t="s">
        <v>481</v>
      </c>
      <c r="U11" s="18" t="s">
        <v>481</v>
      </c>
      <c r="V11" s="20" t="s">
        <v>481</v>
      </c>
      <c r="W11" s="18" t="n">
        <v>415.63750073</v>
      </c>
      <c r="X11" s="20" t="n">
        <v>6.3917087</v>
      </c>
    </row>
    <row r="12" spans="1:24">
      <c r="A12" s="15" t="s">
        <v>487</v>
      </c>
      <c r="B12" s="17" t="n">
        <v>6894</v>
      </c>
      <c r="C12" s="18">
        <f>(0.0/B12*100)</f>
        <v/>
      </c>
      <c r="D12" s="19" t="n">
        <v>6894</v>
      </c>
      <c r="E12" s="18" t="n">
        <v>514.66903603</v>
      </c>
      <c r="F12" s="20" t="n">
        <v>2.33806884</v>
      </c>
      <c r="G12" s="18" t="n">
        <v>470.71873285</v>
      </c>
      <c r="H12" s="20" t="n">
        <v>2.93998475</v>
      </c>
      <c r="I12" s="18" t="n">
        <v>458.34673439</v>
      </c>
      <c r="J12" s="20" t="n">
        <v>6.28098464</v>
      </c>
      <c r="K12" s="18" t="n">
        <v>435.6819272</v>
      </c>
      <c r="L12" s="20" t="n">
        <v>7.10384314</v>
      </c>
      <c r="M12" s="18" t="n">
        <v>349.91217443</v>
      </c>
      <c r="N12" s="20" t="n">
        <v>28.7346369</v>
      </c>
      <c r="O12" s="18" t="s">
        <v>481</v>
      </c>
      <c r="P12" s="20" t="s">
        <v>481</v>
      </c>
      <c r="Q12" s="18" t="s">
        <v>481</v>
      </c>
      <c r="R12" s="20" t="s">
        <v>481</v>
      </c>
      <c r="S12" s="18" t="s">
        <v>481</v>
      </c>
      <c r="T12" s="20" t="s">
        <v>481</v>
      </c>
      <c r="U12" s="18" t="s">
        <v>481</v>
      </c>
      <c r="V12" s="20" t="s">
        <v>481</v>
      </c>
      <c r="W12" s="18" t="n">
        <v>472.58682297</v>
      </c>
      <c r="X12" s="20" t="n">
        <v>7.42650735</v>
      </c>
    </row>
    <row r="13" spans="1:24">
      <c r="A13" s="15" t="s">
        <v>488</v>
      </c>
      <c r="B13" s="17" t="n">
        <v>7161</v>
      </c>
      <c r="C13" s="18">
        <f>(98.0/B13*100)</f>
        <v/>
      </c>
      <c r="D13" s="19" t="n">
        <v>7063</v>
      </c>
      <c r="E13" s="18" t="n">
        <v>524.0182851</v>
      </c>
      <c r="F13" s="20" t="n">
        <v>2.81207698</v>
      </c>
      <c r="G13" s="18" t="n">
        <v>490.76965978</v>
      </c>
      <c r="H13" s="20" t="n">
        <v>3.67624457</v>
      </c>
      <c r="I13" s="18" t="n">
        <v>468.53120799</v>
      </c>
      <c r="J13" s="20" t="n">
        <v>3.13769987</v>
      </c>
      <c r="K13" s="18" t="n">
        <v>412.047333</v>
      </c>
      <c r="L13" s="20" t="n">
        <v>8.74540863</v>
      </c>
      <c r="M13" s="18" t="n">
        <v>399.06061988</v>
      </c>
      <c r="N13" s="20" t="n">
        <v>13.49009444</v>
      </c>
      <c r="O13" s="18" t="s">
        <v>481</v>
      </c>
      <c r="P13" s="20" t="s">
        <v>481</v>
      </c>
      <c r="Q13" s="18" t="s">
        <v>481</v>
      </c>
      <c r="R13" s="20" t="s">
        <v>481</v>
      </c>
      <c r="S13" s="18" t="s">
        <v>481</v>
      </c>
      <c r="T13" s="20" t="s">
        <v>481</v>
      </c>
      <c r="U13" s="18" t="s">
        <v>481</v>
      </c>
      <c r="V13" s="20" t="s">
        <v>481</v>
      </c>
      <c r="W13" s="18" t="n">
        <v>417.04544867</v>
      </c>
      <c r="X13" s="20" t="n">
        <v>8.954015890000001</v>
      </c>
    </row>
    <row r="14" spans="1:24">
      <c r="A14" s="15" t="s">
        <v>489</v>
      </c>
      <c r="B14" s="17" t="n">
        <v>5587</v>
      </c>
      <c r="C14" s="18">
        <f>(74.0/B14*100)</f>
        <v/>
      </c>
      <c r="D14" s="19" t="n">
        <v>5513</v>
      </c>
      <c r="E14" s="18" t="n">
        <v>547.4610896200001</v>
      </c>
      <c r="F14" s="20" t="n">
        <v>2.3578514</v>
      </c>
      <c r="G14" s="18" t="n">
        <v>522.35657692</v>
      </c>
      <c r="H14" s="20" t="n">
        <v>3.31486342</v>
      </c>
      <c r="I14" s="18" t="n">
        <v>499.33318709</v>
      </c>
      <c r="J14" s="20" t="n">
        <v>3.90804091</v>
      </c>
      <c r="K14" s="18" t="n">
        <v>504.46427086</v>
      </c>
      <c r="L14" s="20" t="n">
        <v>18.63490587</v>
      </c>
      <c r="M14" s="18" t="n">
        <v>380.30574591</v>
      </c>
      <c r="N14" s="20" t="n">
        <v>49.19483387</v>
      </c>
      <c r="O14" s="18" t="s">
        <v>481</v>
      </c>
      <c r="P14" s="20" t="s">
        <v>481</v>
      </c>
      <c r="Q14" s="18" t="s">
        <v>481</v>
      </c>
      <c r="R14" s="20" t="s">
        <v>481</v>
      </c>
      <c r="S14" s="18" t="s">
        <v>481</v>
      </c>
      <c r="T14" s="20" t="s">
        <v>481</v>
      </c>
      <c r="U14" s="18" t="s">
        <v>481</v>
      </c>
      <c r="V14" s="20" t="s">
        <v>481</v>
      </c>
      <c r="W14" s="18" t="n">
        <v>503.18848559</v>
      </c>
      <c r="X14" s="20" t="n">
        <v>14.88738465</v>
      </c>
    </row>
    <row r="15" spans="1:24">
      <c r="A15" s="15" t="s">
        <v>490</v>
      </c>
      <c r="B15" s="17" t="n">
        <v>5882</v>
      </c>
      <c r="C15" s="18">
        <f>(52.0/B15*100)</f>
        <v/>
      </c>
      <c r="D15" s="19" t="n">
        <v>5830</v>
      </c>
      <c r="E15" s="18" t="n">
        <v>552.07436044</v>
      </c>
      <c r="F15" s="20" t="n">
        <v>2.6230547</v>
      </c>
      <c r="G15" s="18" t="n">
        <v>519.11737303</v>
      </c>
      <c r="H15" s="20" t="n">
        <v>2.40155842</v>
      </c>
      <c r="I15" s="18" t="n">
        <v>481.33386502</v>
      </c>
      <c r="J15" s="20" t="n">
        <v>8.80595156</v>
      </c>
      <c r="K15" s="18" t="n">
        <v>485.36814849</v>
      </c>
      <c r="L15" s="20" t="n">
        <v>10.55036502</v>
      </c>
      <c r="M15" s="18" t="n">
        <v>387.101034</v>
      </c>
      <c r="N15" s="20" t="n">
        <v>16.0917753</v>
      </c>
      <c r="O15" s="18" t="s">
        <v>481</v>
      </c>
      <c r="P15" s="20" t="s">
        <v>481</v>
      </c>
      <c r="Q15" s="18" t="s">
        <v>481</v>
      </c>
      <c r="R15" s="20" t="s">
        <v>481</v>
      </c>
      <c r="S15" s="18" t="s">
        <v>481</v>
      </c>
      <c r="T15" s="20" t="s">
        <v>481</v>
      </c>
      <c r="U15" s="18" t="s">
        <v>481</v>
      </c>
      <c r="V15" s="20" t="s">
        <v>481</v>
      </c>
      <c r="W15" s="18" t="n">
        <v>475.18186259</v>
      </c>
      <c r="X15" s="20" t="n">
        <v>10.48863338</v>
      </c>
    </row>
    <row r="16" spans="1:24">
      <c r="A16" s="15" t="s">
        <v>491</v>
      </c>
      <c r="B16" s="17" t="n">
        <v>6108</v>
      </c>
      <c r="C16" s="18">
        <f>(98.0/B16*100)</f>
        <v/>
      </c>
      <c r="D16" s="19" t="n">
        <v>6010</v>
      </c>
      <c r="E16" s="18" t="n">
        <v>529.79932358</v>
      </c>
      <c r="F16" s="20" t="n">
        <v>2.16478134</v>
      </c>
      <c r="G16" s="18" t="n">
        <v>469.88364407</v>
      </c>
      <c r="H16" s="20" t="n">
        <v>3.69772317</v>
      </c>
      <c r="I16" s="18" t="n">
        <v>440.6307556</v>
      </c>
      <c r="J16" s="20" t="n">
        <v>4.15046501</v>
      </c>
      <c r="K16" s="18" t="n">
        <v>430.4525184</v>
      </c>
      <c r="L16" s="20" t="n">
        <v>13.66185273</v>
      </c>
      <c r="M16" s="18" t="n">
        <v>385.59660774</v>
      </c>
      <c r="N16" s="20" t="n">
        <v>12.1920989</v>
      </c>
      <c r="O16" s="18" t="s">
        <v>481</v>
      </c>
      <c r="P16" s="20" t="s">
        <v>481</v>
      </c>
      <c r="Q16" s="18" t="s">
        <v>481</v>
      </c>
      <c r="R16" s="20" t="s">
        <v>481</v>
      </c>
      <c r="S16" s="18" t="s">
        <v>481</v>
      </c>
      <c r="T16" s="20" t="s">
        <v>481</v>
      </c>
      <c r="U16" s="18" t="s">
        <v>481</v>
      </c>
      <c r="V16" s="20" t="s">
        <v>481</v>
      </c>
      <c r="W16" s="18" t="n">
        <v>418.94342109</v>
      </c>
      <c r="X16" s="20" t="n">
        <v>7.7230016</v>
      </c>
    </row>
    <row r="17" spans="1:24">
      <c r="A17" s="15" t="s">
        <v>492</v>
      </c>
      <c r="B17" s="17" t="n">
        <v>6504</v>
      </c>
      <c r="C17" s="18">
        <f>(658.0/B17*100)</f>
        <v/>
      </c>
      <c r="D17" s="19" t="n">
        <v>5846</v>
      </c>
      <c r="E17" s="18" t="n">
        <v>555.01145743</v>
      </c>
      <c r="F17" s="20" t="n">
        <v>3.13791462</v>
      </c>
      <c r="G17" s="18" t="n">
        <v>532.05733719</v>
      </c>
      <c r="H17" s="20" t="n">
        <v>4.19668124</v>
      </c>
      <c r="I17" s="18" t="n">
        <v>503.05853203</v>
      </c>
      <c r="J17" s="20" t="n">
        <v>3.07322894</v>
      </c>
      <c r="K17" s="18" t="n">
        <v>361.94604074</v>
      </c>
      <c r="L17" s="20" t="n">
        <v>21.38284334</v>
      </c>
      <c r="M17" s="18" t="n">
        <v>443.32151576</v>
      </c>
      <c r="N17" s="20" t="n">
        <v>10.17529572</v>
      </c>
      <c r="O17" s="18" t="s">
        <v>481</v>
      </c>
      <c r="P17" s="20" t="s">
        <v>481</v>
      </c>
      <c r="Q17" s="18" t="s">
        <v>481</v>
      </c>
      <c r="R17" s="20" t="s">
        <v>481</v>
      </c>
      <c r="S17" s="18" t="n">
        <v>444.5183935</v>
      </c>
      <c r="T17" s="20" t="n">
        <v>8.22092123</v>
      </c>
      <c r="U17" s="18" t="s">
        <v>481</v>
      </c>
      <c r="V17" s="20" t="s">
        <v>481</v>
      </c>
      <c r="W17" s="18" t="n">
        <v>460.45753456</v>
      </c>
      <c r="X17" s="20" t="n">
        <v>7.12101564</v>
      </c>
    </row>
    <row r="18" spans="1:24">
      <c r="A18" s="15" t="s">
        <v>493</v>
      </c>
      <c r="B18" s="17" t="n">
        <v>5532</v>
      </c>
      <c r="C18" s="18">
        <f>(28.0/B18*100)</f>
        <v/>
      </c>
      <c r="D18" s="19" t="n">
        <v>5504</v>
      </c>
      <c r="E18" s="18" t="n">
        <v>473.36095715</v>
      </c>
      <c r="F18" s="20" t="n">
        <v>2.98785191</v>
      </c>
      <c r="G18" s="18" t="n">
        <v>427.90967701</v>
      </c>
      <c r="H18" s="20" t="n">
        <v>8.13380568</v>
      </c>
      <c r="I18" s="18" t="n">
        <v>414.65514251</v>
      </c>
      <c r="J18" s="20" t="n">
        <v>5.6443316</v>
      </c>
      <c r="K18" s="18" t="n">
        <v>408.30248702</v>
      </c>
      <c r="L18" s="20" t="n">
        <v>7.0667732</v>
      </c>
      <c r="M18" s="18" t="n">
        <v>394.81419391</v>
      </c>
      <c r="N18" s="20" t="n">
        <v>14.74067247</v>
      </c>
      <c r="O18" s="18" t="s">
        <v>481</v>
      </c>
      <c r="P18" s="20" t="s">
        <v>481</v>
      </c>
      <c r="Q18" s="18" t="s">
        <v>481</v>
      </c>
      <c r="R18" s="20" t="s">
        <v>481</v>
      </c>
      <c r="S18" s="18" t="s">
        <v>481</v>
      </c>
      <c r="T18" s="20" t="s">
        <v>481</v>
      </c>
      <c r="U18" s="18" t="s">
        <v>481</v>
      </c>
      <c r="V18" s="20" t="s">
        <v>481</v>
      </c>
      <c r="W18" s="18" t="n">
        <v>415.61661521</v>
      </c>
      <c r="X18" s="20" t="n">
        <v>19.29896853</v>
      </c>
    </row>
    <row r="19" spans="1:24">
      <c r="A19" s="15" t="s">
        <v>494</v>
      </c>
      <c r="B19" s="17" t="n">
        <v>5658</v>
      </c>
      <c r="C19" s="18">
        <f>(58.0/B19*100)</f>
        <v/>
      </c>
      <c r="D19" s="19" t="n">
        <v>5600</v>
      </c>
      <c r="E19" s="18" t="n">
        <v>508.01999765</v>
      </c>
      <c r="F19" s="20" t="n">
        <v>2.56352225</v>
      </c>
      <c r="G19" s="18" t="n">
        <v>445.41969904</v>
      </c>
      <c r="H19" s="20" t="n">
        <v>3.46991953</v>
      </c>
      <c r="I19" s="18" t="n">
        <v>392.95386048</v>
      </c>
      <c r="J19" s="20" t="n">
        <v>4.46237804</v>
      </c>
      <c r="K19" s="18" t="n">
        <v>334.32172282</v>
      </c>
      <c r="L19" s="20" t="n">
        <v>21.62992644</v>
      </c>
      <c r="M19" s="18" t="n">
        <v>352.98396409</v>
      </c>
      <c r="N19" s="20" t="n">
        <v>14.16094829</v>
      </c>
      <c r="O19" s="18" t="s">
        <v>481</v>
      </c>
      <c r="P19" s="20" t="s">
        <v>481</v>
      </c>
      <c r="Q19" s="18" t="s">
        <v>481</v>
      </c>
      <c r="R19" s="20" t="s">
        <v>481</v>
      </c>
      <c r="S19" s="18" t="s">
        <v>481</v>
      </c>
      <c r="T19" s="20" t="s">
        <v>481</v>
      </c>
      <c r="U19" s="18" t="s">
        <v>481</v>
      </c>
      <c r="V19" s="20" t="s">
        <v>481</v>
      </c>
      <c r="W19" s="18" t="n">
        <v>473.21447191</v>
      </c>
      <c r="X19" s="20" t="n">
        <v>12.12677748</v>
      </c>
    </row>
    <row r="20" spans="1:24">
      <c r="A20" s="15" t="s">
        <v>495</v>
      </c>
      <c r="B20" s="17" t="n">
        <v>3371</v>
      </c>
      <c r="C20" s="18">
        <f>(74.0/B20*100)</f>
        <v/>
      </c>
      <c r="D20" s="19" t="n">
        <v>3297</v>
      </c>
      <c r="E20" s="18" t="n">
        <v>488.29508057</v>
      </c>
      <c r="F20" s="20" t="n">
        <v>2.19076212</v>
      </c>
      <c r="G20" s="18" t="n">
        <v>462.79157033</v>
      </c>
      <c r="H20" s="20" t="n">
        <v>4.30208648</v>
      </c>
      <c r="I20" s="18" t="n">
        <v>441.46498449</v>
      </c>
      <c r="J20" s="20" t="n">
        <v>3.63089605</v>
      </c>
      <c r="K20" s="18" t="s">
        <v>481</v>
      </c>
      <c r="L20" s="20" t="s">
        <v>481</v>
      </c>
      <c r="M20" s="18" t="n">
        <v>402.18528069</v>
      </c>
      <c r="N20" s="20" t="n">
        <v>16.50222326</v>
      </c>
      <c r="O20" s="18" t="s">
        <v>481</v>
      </c>
      <c r="P20" s="20" t="s">
        <v>481</v>
      </c>
      <c r="Q20" s="18" t="s">
        <v>481</v>
      </c>
      <c r="R20" s="20" t="s">
        <v>481</v>
      </c>
      <c r="S20" s="18" t="s">
        <v>481</v>
      </c>
      <c r="T20" s="20" t="s">
        <v>481</v>
      </c>
      <c r="U20" s="18" t="s">
        <v>481</v>
      </c>
      <c r="V20" s="20" t="s">
        <v>481</v>
      </c>
      <c r="W20" s="18" t="n">
        <v>422.15781563</v>
      </c>
      <c r="X20" s="20" t="n">
        <v>10.0847797</v>
      </c>
    </row>
    <row r="21" spans="1:24">
      <c r="A21" s="15" t="s">
        <v>496</v>
      </c>
      <c r="B21" s="17" t="n">
        <v>5741</v>
      </c>
      <c r="C21" s="18">
        <f>(44.0/B21*100)</f>
        <v/>
      </c>
      <c r="D21" s="19" t="n">
        <v>5697</v>
      </c>
      <c r="E21" s="18" t="n">
        <v>514.5702483</v>
      </c>
      <c r="F21" s="20" t="n">
        <v>2.30529703</v>
      </c>
      <c r="G21" s="18" t="n">
        <v>485.22508483</v>
      </c>
      <c r="H21" s="20" t="n">
        <v>4.56972582</v>
      </c>
      <c r="I21" s="18" t="n">
        <v>466.55892613</v>
      </c>
      <c r="J21" s="20" t="n">
        <v>4.70298835</v>
      </c>
      <c r="K21" s="18" t="n">
        <v>459.03992158</v>
      </c>
      <c r="L21" s="20" t="n">
        <v>8.264661719999999</v>
      </c>
      <c r="M21" s="18" t="n">
        <v>429.31409231</v>
      </c>
      <c r="N21" s="20" t="n">
        <v>21.44309457</v>
      </c>
      <c r="O21" s="18" t="s">
        <v>481</v>
      </c>
      <c r="P21" s="20" t="s">
        <v>481</v>
      </c>
      <c r="Q21" s="18" t="s">
        <v>481</v>
      </c>
      <c r="R21" s="20" t="s">
        <v>481</v>
      </c>
      <c r="S21" s="18" t="s">
        <v>481</v>
      </c>
      <c r="T21" s="20" t="s">
        <v>481</v>
      </c>
      <c r="U21" s="18" t="s">
        <v>481</v>
      </c>
      <c r="V21" s="20" t="s">
        <v>481</v>
      </c>
      <c r="W21" s="18" t="n">
        <v>475.80148508</v>
      </c>
      <c r="X21" s="20" t="n">
        <v>11.14299884</v>
      </c>
    </row>
    <row r="22" spans="1:24">
      <c r="A22" s="15" t="s">
        <v>497</v>
      </c>
      <c r="B22" s="17" t="n">
        <v>6598</v>
      </c>
      <c r="C22" s="18">
        <f>(33.0/B22*100)</f>
        <v/>
      </c>
      <c r="D22" s="19" t="n">
        <v>6565</v>
      </c>
      <c r="E22" s="18" t="n">
        <v>484.21676865</v>
      </c>
      <c r="F22" s="20" t="n">
        <v>3.40361998</v>
      </c>
      <c r="G22" s="18" t="n">
        <v>439.64417566</v>
      </c>
      <c r="H22" s="20" t="n">
        <v>4.14193052</v>
      </c>
      <c r="I22" s="18" t="n">
        <v>399.1131083</v>
      </c>
      <c r="J22" s="20" t="n">
        <v>5.42293487</v>
      </c>
      <c r="K22" s="18" t="n">
        <v>397.41407463</v>
      </c>
      <c r="L22" s="20" t="n">
        <v>7.59875585</v>
      </c>
      <c r="M22" s="18" t="n">
        <v>382.77750731</v>
      </c>
      <c r="N22" s="20" t="n">
        <v>15.90408117</v>
      </c>
      <c r="O22" s="18" t="s">
        <v>481</v>
      </c>
      <c r="P22" s="20" t="s">
        <v>481</v>
      </c>
      <c r="Q22" s="18" t="s">
        <v>481</v>
      </c>
      <c r="R22" s="20" t="s">
        <v>481</v>
      </c>
      <c r="S22" s="18" t="s">
        <v>481</v>
      </c>
      <c r="T22" s="20" t="s">
        <v>481</v>
      </c>
      <c r="U22" s="18" t="n">
        <v>441.13886863</v>
      </c>
      <c r="V22" s="20" t="n">
        <v>86.94262712</v>
      </c>
      <c r="W22" s="18" t="n">
        <v>420.17539829</v>
      </c>
      <c r="X22" s="20" t="n">
        <v>9.7360969</v>
      </c>
    </row>
    <row r="23" spans="1:24">
      <c r="A23" s="15" t="s">
        <v>498</v>
      </c>
      <c r="B23" s="17" t="n">
        <v>11583</v>
      </c>
      <c r="C23" s="18">
        <f>(210.0/B23*100)</f>
        <v/>
      </c>
      <c r="D23" s="19" t="n">
        <v>11373</v>
      </c>
      <c r="E23" s="18" t="n">
        <v>501.72764263</v>
      </c>
      <c r="F23" s="20" t="n">
        <v>2.81345788</v>
      </c>
      <c r="G23" s="18" t="n">
        <v>490.86103411</v>
      </c>
      <c r="H23" s="20" t="n">
        <v>3.9279573</v>
      </c>
      <c r="I23" s="18" t="n">
        <v>454.52851019</v>
      </c>
      <c r="J23" s="20" t="n">
        <v>3.33133857</v>
      </c>
      <c r="K23" s="18" t="n">
        <v>416.14064021</v>
      </c>
      <c r="L23" s="20" t="n">
        <v>7.63042075</v>
      </c>
      <c r="M23" s="18" t="n">
        <v>409.19578668</v>
      </c>
      <c r="N23" s="20" t="n">
        <v>17.71328602</v>
      </c>
      <c r="O23" s="18" t="s">
        <v>481</v>
      </c>
      <c r="P23" s="20" t="s">
        <v>481</v>
      </c>
      <c r="Q23" s="18" t="s">
        <v>481</v>
      </c>
      <c r="R23" s="20" t="s">
        <v>481</v>
      </c>
      <c r="S23" s="18" t="s">
        <v>481</v>
      </c>
      <c r="T23" s="20" t="s">
        <v>481</v>
      </c>
      <c r="U23" s="18" t="s">
        <v>481</v>
      </c>
      <c r="V23" s="20" t="s">
        <v>481</v>
      </c>
      <c r="W23" s="18" t="n">
        <v>437.79375809</v>
      </c>
      <c r="X23" s="20" t="n">
        <v>12.9166293</v>
      </c>
    </row>
    <row r="24" spans="1:24">
      <c r="A24" s="15" t="s">
        <v>499</v>
      </c>
      <c r="B24" s="17" t="n">
        <v>6647</v>
      </c>
      <c r="C24" s="18">
        <f>(7.0/B24*100)</f>
        <v/>
      </c>
      <c r="D24" s="19" t="n">
        <v>6640</v>
      </c>
      <c r="E24" s="18" t="n">
        <v>544.25219135</v>
      </c>
      <c r="F24" s="20" t="n">
        <v>2.94527395</v>
      </c>
      <c r="G24" s="18" t="n">
        <v>530.04204777</v>
      </c>
      <c r="H24" s="20" t="n">
        <v>4.86682821</v>
      </c>
      <c r="I24" s="18" t="n">
        <v>488.46772211</v>
      </c>
      <c r="J24" s="20" t="n">
        <v>7.62426209</v>
      </c>
      <c r="K24" s="18" t="s">
        <v>481</v>
      </c>
      <c r="L24" s="20" t="s">
        <v>481</v>
      </c>
      <c r="M24" s="18" t="s">
        <v>481</v>
      </c>
      <c r="N24" s="20" t="s">
        <v>481</v>
      </c>
      <c r="O24" s="18" t="s">
        <v>481</v>
      </c>
      <c r="P24" s="20" t="s">
        <v>481</v>
      </c>
      <c r="Q24" s="18" t="s">
        <v>481</v>
      </c>
      <c r="R24" s="20" t="s">
        <v>481</v>
      </c>
      <c r="S24" s="18" t="s">
        <v>481</v>
      </c>
      <c r="T24" s="20" t="s">
        <v>481</v>
      </c>
      <c r="U24" s="18" t="s">
        <v>481</v>
      </c>
      <c r="V24" s="20" t="s">
        <v>481</v>
      </c>
      <c r="W24" s="18" t="n">
        <v>502.445839</v>
      </c>
      <c r="X24" s="20" t="n">
        <v>8.463563219999999</v>
      </c>
    </row>
    <row r="25" spans="1:24">
      <c r="A25" s="15" t="s">
        <v>500</v>
      </c>
      <c r="B25" s="17" t="n">
        <v>5581</v>
      </c>
      <c r="C25" s="18">
        <f>(24.0/B25*100)</f>
        <v/>
      </c>
      <c r="D25" s="19" t="n">
        <v>5557</v>
      </c>
      <c r="E25" s="18" t="n">
        <v>523.28054406</v>
      </c>
      <c r="F25" s="20" t="n">
        <v>3.17768203</v>
      </c>
      <c r="G25" s="18" t="n">
        <v>518.66202932</v>
      </c>
      <c r="H25" s="20" t="n">
        <v>4.38775097</v>
      </c>
      <c r="I25" s="18" t="n">
        <v>472.69243407</v>
      </c>
      <c r="J25" s="20" t="n">
        <v>5.67659385</v>
      </c>
      <c r="K25" s="18" t="n">
        <v>445.55530192</v>
      </c>
      <c r="L25" s="20" t="n">
        <v>9.40984274</v>
      </c>
      <c r="M25" s="18" t="n">
        <v>477.14834923</v>
      </c>
      <c r="N25" s="20" t="n">
        <v>38.0414162</v>
      </c>
      <c r="O25" s="18" t="s">
        <v>481</v>
      </c>
      <c r="P25" s="20" t="s">
        <v>481</v>
      </c>
      <c r="Q25" s="18" t="s">
        <v>481</v>
      </c>
      <c r="R25" s="20" t="s">
        <v>481</v>
      </c>
      <c r="S25" s="18" t="s">
        <v>481</v>
      </c>
      <c r="T25" s="20" t="s">
        <v>481</v>
      </c>
      <c r="U25" s="18" t="s">
        <v>481</v>
      </c>
      <c r="V25" s="20" t="s">
        <v>481</v>
      </c>
      <c r="W25" s="18" t="n">
        <v>467.45622567</v>
      </c>
      <c r="X25" s="20" t="n">
        <v>18.25675501</v>
      </c>
    </row>
    <row r="26" spans="1:24">
      <c r="A26" s="15" t="s">
        <v>501</v>
      </c>
      <c r="B26" s="17" t="n">
        <v>4869</v>
      </c>
      <c r="C26" s="18">
        <f>(32.0/B26*100)</f>
        <v/>
      </c>
      <c r="D26" s="19" t="n">
        <v>4837</v>
      </c>
      <c r="E26" s="18" t="n">
        <v>496.56906899</v>
      </c>
      <c r="F26" s="20" t="n">
        <v>2.09049023</v>
      </c>
      <c r="G26" s="18" t="n">
        <v>493.53241332</v>
      </c>
      <c r="H26" s="20" t="n">
        <v>2.6733375</v>
      </c>
      <c r="I26" s="18" t="n">
        <v>457.83927044</v>
      </c>
      <c r="J26" s="20" t="n">
        <v>4.92770175</v>
      </c>
      <c r="K26" s="18" t="n">
        <v>430.90560299</v>
      </c>
      <c r="L26" s="20" t="n">
        <v>14.52934836</v>
      </c>
      <c r="M26" s="18" t="n">
        <v>413.84240635</v>
      </c>
      <c r="N26" s="20" t="n">
        <v>14.20271627</v>
      </c>
      <c r="O26" s="18" t="s">
        <v>481</v>
      </c>
      <c r="P26" s="20" t="s">
        <v>481</v>
      </c>
      <c r="Q26" s="18" t="s">
        <v>481</v>
      </c>
      <c r="R26" s="20" t="s">
        <v>481</v>
      </c>
      <c r="S26" s="18" t="s">
        <v>481</v>
      </c>
      <c r="T26" s="20" t="s">
        <v>481</v>
      </c>
      <c r="U26" s="18" t="s">
        <v>481</v>
      </c>
      <c r="V26" s="20" t="s">
        <v>481</v>
      </c>
      <c r="W26" s="18" t="n">
        <v>458.26225966</v>
      </c>
      <c r="X26" s="20" t="n">
        <v>10.73320658</v>
      </c>
    </row>
    <row r="27" spans="1:24">
      <c r="A27" s="15" t="s">
        <v>502</v>
      </c>
      <c r="B27" s="17" t="n">
        <v>5299</v>
      </c>
      <c r="C27" s="18">
        <f>(17.0/B27*100)</f>
        <v/>
      </c>
      <c r="D27" s="19" t="n">
        <v>5282</v>
      </c>
      <c r="E27" s="18" t="n">
        <v>527.04712992</v>
      </c>
      <c r="F27" s="20" t="n">
        <v>1.78212935</v>
      </c>
      <c r="G27" s="18" t="n">
        <v>483.5179762</v>
      </c>
      <c r="H27" s="20" t="n">
        <v>3.03759425</v>
      </c>
      <c r="I27" s="18" t="n">
        <v>438.55232499</v>
      </c>
      <c r="J27" s="20" t="n">
        <v>3.26964415</v>
      </c>
      <c r="K27" s="18" t="n">
        <v>432.63983126</v>
      </c>
      <c r="L27" s="20" t="n">
        <v>4.23082941</v>
      </c>
      <c r="M27" s="18" t="n">
        <v>426.7010555</v>
      </c>
      <c r="N27" s="20" t="n">
        <v>5.52716853</v>
      </c>
      <c r="O27" s="18" t="s">
        <v>481</v>
      </c>
      <c r="P27" s="20" t="s">
        <v>481</v>
      </c>
      <c r="Q27" s="18" t="s">
        <v>481</v>
      </c>
      <c r="R27" s="20" t="s">
        <v>481</v>
      </c>
      <c r="S27" s="18" t="s">
        <v>481</v>
      </c>
      <c r="T27" s="20" t="s">
        <v>481</v>
      </c>
      <c r="U27" s="18" t="s">
        <v>481</v>
      </c>
      <c r="V27" s="20" t="s">
        <v>481</v>
      </c>
      <c r="W27" s="18" t="n">
        <v>442.30860693</v>
      </c>
      <c r="X27" s="20" t="n">
        <v>5.06466707</v>
      </c>
    </row>
    <row r="28" spans="1:24">
      <c r="A28" s="15" t="s">
        <v>503</v>
      </c>
      <c r="B28" s="17" t="n">
        <v>7568</v>
      </c>
      <c r="C28" s="18">
        <f>(51.0/B28*100)</f>
        <v/>
      </c>
      <c r="D28" s="19" t="n">
        <v>7517</v>
      </c>
      <c r="E28" s="18" t="n">
        <v>436.65695594</v>
      </c>
      <c r="F28" s="20" t="n">
        <v>2.97276788</v>
      </c>
      <c r="G28" s="18" t="n">
        <v>455.56147671</v>
      </c>
      <c r="H28" s="20" t="n">
        <v>4.12458335</v>
      </c>
      <c r="I28" s="18" t="n">
        <v>410.37837354</v>
      </c>
      <c r="J28" s="20" t="n">
        <v>2.38538391</v>
      </c>
      <c r="K28" s="18" t="n">
        <v>393.84657762</v>
      </c>
      <c r="L28" s="20" t="n">
        <v>2.93810744</v>
      </c>
      <c r="M28" s="18" t="n">
        <v>388.19413068</v>
      </c>
      <c r="N28" s="20" t="n">
        <v>3.78111852</v>
      </c>
      <c r="O28" s="18" t="s">
        <v>481</v>
      </c>
      <c r="P28" s="20" t="s">
        <v>481</v>
      </c>
      <c r="Q28" s="18" t="s">
        <v>481</v>
      </c>
      <c r="R28" s="20" t="s">
        <v>481</v>
      </c>
      <c r="S28" s="18" t="s">
        <v>481</v>
      </c>
      <c r="T28" s="20" t="s">
        <v>481</v>
      </c>
      <c r="U28" s="18" t="s">
        <v>481</v>
      </c>
      <c r="V28" s="20" t="s">
        <v>481</v>
      </c>
      <c r="W28" s="18" t="n">
        <v>391.67056808</v>
      </c>
      <c r="X28" s="20" t="n">
        <v>12.68045534</v>
      </c>
    </row>
    <row r="29" spans="1:24">
      <c r="A29" s="15" t="s">
        <v>504</v>
      </c>
      <c r="B29" s="17" t="n">
        <v>5385</v>
      </c>
      <c r="C29" s="18">
        <f>(30.0/B29*100)</f>
        <v/>
      </c>
      <c r="D29" s="19" t="n">
        <v>5355</v>
      </c>
      <c r="E29" s="18" t="n">
        <v>537.00548413</v>
      </c>
      <c r="F29" s="20" t="n">
        <v>2.70109691</v>
      </c>
      <c r="G29" s="18" t="s">
        <v>481</v>
      </c>
      <c r="H29" s="20" t="s">
        <v>481</v>
      </c>
      <c r="I29" s="18" t="n">
        <v>492.0626373</v>
      </c>
      <c r="J29" s="20" t="n">
        <v>2.64356569</v>
      </c>
      <c r="K29" s="18" t="n">
        <v>463.56994189</v>
      </c>
      <c r="L29" s="20" t="n">
        <v>8.781894429999999</v>
      </c>
      <c r="M29" s="18" t="n">
        <v>420.14524167</v>
      </c>
      <c r="N29" s="20" t="n">
        <v>11.47292364</v>
      </c>
      <c r="O29" s="18" t="s">
        <v>481</v>
      </c>
      <c r="P29" s="20" t="s">
        <v>481</v>
      </c>
      <c r="Q29" s="18" t="s">
        <v>481</v>
      </c>
      <c r="R29" s="20" t="s">
        <v>481</v>
      </c>
      <c r="S29" s="18" t="s">
        <v>481</v>
      </c>
      <c r="T29" s="20" t="s">
        <v>481</v>
      </c>
      <c r="U29" s="18" t="s">
        <v>481</v>
      </c>
      <c r="V29" s="20" t="s">
        <v>481</v>
      </c>
      <c r="W29" s="18" t="n">
        <v>447.38925867</v>
      </c>
      <c r="X29" s="20" t="n">
        <v>13.4816246</v>
      </c>
    </row>
    <row r="30" spans="1:24">
      <c r="A30" s="15" t="s">
        <v>505</v>
      </c>
      <c r="B30" s="17" t="n">
        <v>4520</v>
      </c>
      <c r="C30" s="18">
        <f>(96.0/B30*100)</f>
        <v/>
      </c>
      <c r="D30" s="19" t="n">
        <v>4424</v>
      </c>
      <c r="E30" s="18" t="n">
        <v>555.05809056</v>
      </c>
      <c r="F30" s="20" t="n">
        <v>2.85116616</v>
      </c>
      <c r="G30" s="18" t="n">
        <v>501.36316684</v>
      </c>
      <c r="H30" s="20" t="n">
        <v>3.20420395</v>
      </c>
      <c r="I30" s="18" t="n">
        <v>479.60140803</v>
      </c>
      <c r="J30" s="20" t="n">
        <v>4.71594992</v>
      </c>
      <c r="K30" s="18" t="n">
        <v>460.74459717</v>
      </c>
      <c r="L30" s="20" t="n">
        <v>11.96224693</v>
      </c>
      <c r="M30" s="18" t="n">
        <v>427.71113598</v>
      </c>
      <c r="N30" s="20" t="n">
        <v>14.71708216</v>
      </c>
      <c r="O30" s="18" t="s">
        <v>481</v>
      </c>
      <c r="P30" s="20" t="s">
        <v>481</v>
      </c>
      <c r="Q30" s="18" t="s">
        <v>481</v>
      </c>
      <c r="R30" s="20" t="s">
        <v>481</v>
      </c>
      <c r="S30" s="18" t="s">
        <v>481</v>
      </c>
      <c r="T30" s="20" t="s">
        <v>481</v>
      </c>
      <c r="U30" s="18" t="s">
        <v>481</v>
      </c>
      <c r="V30" s="20" t="s">
        <v>481</v>
      </c>
      <c r="W30" s="18" t="n">
        <v>468.76307639</v>
      </c>
      <c r="X30" s="20" t="n">
        <v>5.31504306</v>
      </c>
    </row>
    <row r="31" spans="1:24">
      <c r="A31" s="15" t="s">
        <v>506</v>
      </c>
      <c r="B31" s="17" t="n">
        <v>5456</v>
      </c>
      <c r="C31" s="18">
        <f>(125.0/B31*100)</f>
        <v/>
      </c>
      <c r="D31" s="19" t="n">
        <v>5331</v>
      </c>
      <c r="E31" s="18" t="n">
        <v>520.3752026</v>
      </c>
      <c r="F31" s="20" t="n">
        <v>2.46858533</v>
      </c>
      <c r="G31" s="18" t="n">
        <v>484.16772162</v>
      </c>
      <c r="H31" s="20" t="n">
        <v>2.8152805</v>
      </c>
      <c r="I31" s="18" t="n">
        <v>451.44419399</v>
      </c>
      <c r="J31" s="20" t="n">
        <v>4.30253256</v>
      </c>
      <c r="K31" s="18" t="n">
        <v>433.35342713</v>
      </c>
      <c r="L31" s="20" t="n">
        <v>12.87362904</v>
      </c>
      <c r="M31" s="18" t="n">
        <v>409.02602407</v>
      </c>
      <c r="N31" s="20" t="n">
        <v>15.46837316</v>
      </c>
      <c r="O31" s="18" t="s">
        <v>481</v>
      </c>
      <c r="P31" s="20" t="s">
        <v>481</v>
      </c>
      <c r="Q31" s="18" t="s">
        <v>481</v>
      </c>
      <c r="R31" s="20" t="s">
        <v>481</v>
      </c>
      <c r="S31" s="18" t="s">
        <v>481</v>
      </c>
      <c r="T31" s="20" t="s">
        <v>481</v>
      </c>
      <c r="U31" s="18" t="s">
        <v>481</v>
      </c>
      <c r="V31" s="20" t="s">
        <v>481</v>
      </c>
      <c r="W31" s="18" t="n">
        <v>440.97457908</v>
      </c>
      <c r="X31" s="20" t="n">
        <v>7.95971551</v>
      </c>
    </row>
    <row r="32" spans="1:24">
      <c r="A32" s="15" t="s">
        <v>507</v>
      </c>
      <c r="B32" s="17" t="n">
        <v>4478</v>
      </c>
      <c r="C32" s="18">
        <f>(5.0/B32*100)</f>
        <v/>
      </c>
      <c r="D32" s="19" t="n">
        <v>4473</v>
      </c>
      <c r="E32" s="18" t="n">
        <v>517.14118167</v>
      </c>
      <c r="F32" s="20" t="n">
        <v>2.71513685</v>
      </c>
      <c r="G32" s="18" t="n">
        <v>471.97442632</v>
      </c>
      <c r="H32" s="20" t="n">
        <v>3.21494353</v>
      </c>
      <c r="I32" s="18" t="n">
        <v>479.33717565</v>
      </c>
      <c r="J32" s="20" t="n">
        <v>5.55329354</v>
      </c>
      <c r="K32" s="18" t="s">
        <v>481</v>
      </c>
      <c r="L32" s="20" t="s">
        <v>481</v>
      </c>
      <c r="M32" s="18" t="s">
        <v>481</v>
      </c>
      <c r="N32" s="20" t="s">
        <v>481</v>
      </c>
      <c r="O32" s="18" t="s">
        <v>481</v>
      </c>
      <c r="P32" s="20" t="s">
        <v>481</v>
      </c>
      <c r="Q32" s="18" t="s">
        <v>481</v>
      </c>
      <c r="R32" s="20" t="s">
        <v>481</v>
      </c>
      <c r="S32" s="18" t="s">
        <v>481</v>
      </c>
      <c r="T32" s="20" t="s">
        <v>481</v>
      </c>
      <c r="U32" s="18" t="s">
        <v>481</v>
      </c>
      <c r="V32" s="20" t="s">
        <v>481</v>
      </c>
      <c r="W32" s="18" t="n">
        <v>451.86925529</v>
      </c>
      <c r="X32" s="20" t="n">
        <v>12.94795573</v>
      </c>
    </row>
    <row r="33" spans="1:24">
      <c r="A33" s="15" t="s">
        <v>508</v>
      </c>
      <c r="B33" s="17" t="n">
        <v>7325</v>
      </c>
      <c r="C33" s="18">
        <f>(74.0/B33*100)</f>
        <v/>
      </c>
      <c r="D33" s="19" t="n">
        <v>7251</v>
      </c>
      <c r="E33" s="18" t="n">
        <v>549.50461522</v>
      </c>
      <c r="F33" s="20" t="n">
        <v>2.83088566</v>
      </c>
      <c r="G33" s="18" t="n">
        <v>496.17359733</v>
      </c>
      <c r="H33" s="20" t="n">
        <v>4.25853227</v>
      </c>
      <c r="I33" s="18" t="n">
        <v>473.82675062</v>
      </c>
      <c r="J33" s="20" t="n">
        <v>3.22560347</v>
      </c>
      <c r="K33" s="18" t="n">
        <v>468.75062521</v>
      </c>
      <c r="L33" s="20" t="n">
        <v>4.03968033</v>
      </c>
      <c r="M33" s="18" t="n">
        <v>466.54028766</v>
      </c>
      <c r="N33" s="20" t="n">
        <v>4.72964927</v>
      </c>
      <c r="O33" s="18" t="s">
        <v>481</v>
      </c>
      <c r="P33" s="20" t="s">
        <v>481</v>
      </c>
      <c r="Q33" s="18" t="s">
        <v>481</v>
      </c>
      <c r="R33" s="20" t="s">
        <v>481</v>
      </c>
      <c r="S33" s="18" t="s">
        <v>481</v>
      </c>
      <c r="T33" s="20" t="s">
        <v>481</v>
      </c>
      <c r="U33" s="18" t="s">
        <v>481</v>
      </c>
      <c r="V33" s="20" t="s">
        <v>481</v>
      </c>
      <c r="W33" s="18" t="n">
        <v>465.02838255</v>
      </c>
      <c r="X33" s="20" t="n">
        <v>10.75525326</v>
      </c>
    </row>
    <row r="34" spans="1:24">
      <c r="A34" s="15" t="s">
        <v>509</v>
      </c>
      <c r="B34" s="17" t="n">
        <v>6350</v>
      </c>
      <c r="C34" s="18">
        <f>(65.0/B34*100)</f>
        <v/>
      </c>
      <c r="D34" s="19" t="n">
        <v>6285</v>
      </c>
      <c r="E34" s="18" t="n">
        <v>481.41981554</v>
      </c>
      <c r="F34" s="20" t="n">
        <v>2.5760226</v>
      </c>
      <c r="G34" s="18" t="n">
        <v>430.31423662</v>
      </c>
      <c r="H34" s="20" t="n">
        <v>3.95302124</v>
      </c>
      <c r="I34" s="18" t="n">
        <v>367.37427756</v>
      </c>
      <c r="J34" s="20" t="n">
        <v>8.15123503</v>
      </c>
      <c r="K34" s="18" t="n">
        <v>327.4987322</v>
      </c>
      <c r="L34" s="20" t="n">
        <v>14.42235767</v>
      </c>
      <c r="M34" s="18" t="n">
        <v>311.57670907</v>
      </c>
      <c r="N34" s="20" t="n">
        <v>15.73248715</v>
      </c>
      <c r="O34" s="18" t="s">
        <v>481</v>
      </c>
      <c r="P34" s="20" t="s">
        <v>481</v>
      </c>
      <c r="Q34" s="18" t="s">
        <v>481</v>
      </c>
      <c r="R34" s="20" t="s">
        <v>481</v>
      </c>
      <c r="S34" s="18" t="s">
        <v>481</v>
      </c>
      <c r="T34" s="20" t="s">
        <v>481</v>
      </c>
      <c r="U34" s="18" t="s">
        <v>481</v>
      </c>
      <c r="V34" s="20" t="s">
        <v>481</v>
      </c>
      <c r="W34" s="18" t="n">
        <v>417.00493919</v>
      </c>
      <c r="X34" s="20" t="n">
        <v>16.22487678</v>
      </c>
    </row>
    <row r="35" spans="1:24">
      <c r="A35" s="15" t="s">
        <v>510</v>
      </c>
      <c r="B35" s="17" t="n">
        <v>6406</v>
      </c>
      <c r="C35" s="18">
        <f>(36.0/B35*100)</f>
        <v/>
      </c>
      <c r="D35" s="19" t="n">
        <v>6370</v>
      </c>
      <c r="E35" s="18" t="n">
        <v>551.02357488</v>
      </c>
      <c r="F35" s="20" t="n">
        <v>2.41145773</v>
      </c>
      <c r="G35" s="18" t="n">
        <v>505.26393872</v>
      </c>
      <c r="H35" s="20" t="n">
        <v>1.63166881</v>
      </c>
      <c r="I35" s="18" t="n">
        <v>453.20486812</v>
      </c>
      <c r="J35" s="20" t="n">
        <v>5.48064883</v>
      </c>
      <c r="K35" s="18" t="n">
        <v>390.49561228</v>
      </c>
      <c r="L35" s="20" t="n">
        <v>23.53057513</v>
      </c>
      <c r="M35" s="18" t="n">
        <v>392.09679278</v>
      </c>
      <c r="N35" s="20" t="n">
        <v>31.88548004</v>
      </c>
      <c r="O35" s="18" t="s">
        <v>481</v>
      </c>
      <c r="P35" s="20" t="s">
        <v>481</v>
      </c>
      <c r="Q35" s="18" t="s">
        <v>481</v>
      </c>
      <c r="R35" s="20" t="s">
        <v>481</v>
      </c>
      <c r="S35" s="18" t="s">
        <v>481</v>
      </c>
      <c r="T35" s="20" t="s">
        <v>481</v>
      </c>
      <c r="U35" s="18" t="s">
        <v>481</v>
      </c>
      <c r="V35" s="20" t="s">
        <v>481</v>
      </c>
      <c r="W35" s="18" t="n">
        <v>497.13189016</v>
      </c>
      <c r="X35" s="20" t="n">
        <v>21.00368365</v>
      </c>
    </row>
    <row r="36" spans="1:24">
      <c r="A36" s="15" t="s">
        <v>511</v>
      </c>
      <c r="B36" s="17" t="n">
        <v>6736</v>
      </c>
      <c r="C36" s="18">
        <f>(26.0/B36*100)</f>
        <v/>
      </c>
      <c r="D36" s="19" t="n">
        <v>6710</v>
      </c>
      <c r="E36" s="18" t="n">
        <v>518.27616748</v>
      </c>
      <c r="F36" s="20" t="n">
        <v>2.31251933</v>
      </c>
      <c r="G36" s="18" t="n">
        <v>497.54681666</v>
      </c>
      <c r="H36" s="20" t="n">
        <v>3.36917803</v>
      </c>
      <c r="I36" s="18" t="n">
        <v>470.49950515</v>
      </c>
      <c r="J36" s="20" t="n">
        <v>3.05971357</v>
      </c>
      <c r="K36" s="18" t="n">
        <v>468.96631955</v>
      </c>
      <c r="L36" s="20" t="n">
        <v>3.89208058</v>
      </c>
      <c r="M36" s="18" t="n">
        <v>417.50408756</v>
      </c>
      <c r="N36" s="20" t="n">
        <v>7.90922427</v>
      </c>
      <c r="O36" s="18" t="s">
        <v>481</v>
      </c>
      <c r="P36" s="20" t="s">
        <v>481</v>
      </c>
      <c r="Q36" s="18" t="s">
        <v>481</v>
      </c>
      <c r="R36" s="20" t="s">
        <v>481</v>
      </c>
      <c r="S36" s="18" t="s">
        <v>481</v>
      </c>
      <c r="T36" s="20" t="s">
        <v>481</v>
      </c>
      <c r="U36" s="18" t="s">
        <v>481</v>
      </c>
      <c r="V36" s="20" t="s">
        <v>481</v>
      </c>
      <c r="W36" s="18" t="n">
        <v>455.12122667</v>
      </c>
      <c r="X36" s="20" t="n">
        <v>8.918736900000001</v>
      </c>
    </row>
    <row r="37" spans="1:24">
      <c r="A37" s="15" t="s">
        <v>512</v>
      </c>
      <c r="B37" s="17" t="n">
        <v>5458</v>
      </c>
      <c r="C37" s="18">
        <f>(62.0/B37*100)</f>
        <v/>
      </c>
      <c r="D37" s="19" t="n">
        <v>5396</v>
      </c>
      <c r="E37" s="18" t="n">
        <v>515.61874458</v>
      </c>
      <c r="F37" s="20" t="n">
        <v>3.58620056</v>
      </c>
      <c r="G37" s="18" t="n">
        <v>494.66296421</v>
      </c>
      <c r="H37" s="20" t="n">
        <v>4.77639787</v>
      </c>
      <c r="I37" s="18" t="n">
        <v>439.71966924</v>
      </c>
      <c r="J37" s="20" t="n">
        <v>4.75360238</v>
      </c>
      <c r="K37" s="18" t="n">
        <v>406.42117822</v>
      </c>
      <c r="L37" s="20" t="n">
        <v>9.34308618</v>
      </c>
      <c r="M37" s="18" t="n">
        <v>385.88087502</v>
      </c>
      <c r="N37" s="20" t="n">
        <v>10.62289672</v>
      </c>
      <c r="O37" s="18" t="s">
        <v>481</v>
      </c>
      <c r="P37" s="20" t="s">
        <v>481</v>
      </c>
      <c r="Q37" s="18" t="s">
        <v>481</v>
      </c>
      <c r="R37" s="20" t="s">
        <v>481</v>
      </c>
      <c r="S37" s="18" t="s">
        <v>481</v>
      </c>
      <c r="T37" s="20" t="s">
        <v>481</v>
      </c>
      <c r="U37" s="18" t="s">
        <v>481</v>
      </c>
      <c r="V37" s="20" t="s">
        <v>481</v>
      </c>
      <c r="W37" s="18" t="n">
        <v>409.61100802</v>
      </c>
      <c r="X37" s="20" t="n">
        <v>6.7552372</v>
      </c>
    </row>
    <row r="38" spans="1:24">
      <c r="A38" s="15" t="s">
        <v>513</v>
      </c>
      <c r="B38" s="17" t="n">
        <v>5860</v>
      </c>
      <c r="C38" s="18">
        <f>(16.0/B38*100)</f>
        <v/>
      </c>
      <c r="D38" s="19" t="n">
        <v>5844</v>
      </c>
      <c r="E38" s="18" t="n">
        <v>543.16557019</v>
      </c>
      <c r="F38" s="20" t="n">
        <v>4.38052299</v>
      </c>
      <c r="G38" s="18" t="n">
        <v>520.20433645</v>
      </c>
      <c r="H38" s="20" t="n">
        <v>2.86857966</v>
      </c>
      <c r="I38" s="18" t="n">
        <v>456.2600347</v>
      </c>
      <c r="J38" s="20" t="n">
        <v>3.96752772</v>
      </c>
      <c r="K38" s="18" t="n">
        <v>442.73893746</v>
      </c>
      <c r="L38" s="20" t="n">
        <v>7.8100806</v>
      </c>
      <c r="M38" s="18" t="n">
        <v>407.02102438</v>
      </c>
      <c r="N38" s="20" t="n">
        <v>11.12938621</v>
      </c>
      <c r="O38" s="18" t="s">
        <v>481</v>
      </c>
      <c r="P38" s="20" t="s">
        <v>481</v>
      </c>
      <c r="Q38" s="18" t="s">
        <v>481</v>
      </c>
      <c r="R38" s="20" t="s">
        <v>481</v>
      </c>
      <c r="S38" s="18" t="s">
        <v>481</v>
      </c>
      <c r="T38" s="20" t="s">
        <v>481</v>
      </c>
      <c r="U38" s="18" t="s">
        <v>481</v>
      </c>
      <c r="V38" s="20" t="s">
        <v>481</v>
      </c>
      <c r="W38" s="18" t="n">
        <v>444.29836891</v>
      </c>
      <c r="X38" s="20" t="n">
        <v>8.94489564</v>
      </c>
    </row>
    <row r="39" spans="1:24">
      <c r="A39" s="15" t="s">
        <v>514</v>
      </c>
      <c r="B39" s="17" t="n">
        <v>5895</v>
      </c>
      <c r="C39" s="18">
        <f>(30.0/B39*100)</f>
        <v/>
      </c>
      <c r="D39" s="19" t="n">
        <v>5865</v>
      </c>
      <c r="E39" s="18" t="n">
        <v>468.50222908</v>
      </c>
      <c r="F39" s="20" t="n">
        <v>6.50697005</v>
      </c>
      <c r="G39" s="18" t="n">
        <v>410.58953855</v>
      </c>
      <c r="H39" s="20" t="n">
        <v>4.9383485</v>
      </c>
      <c r="I39" s="18" t="n">
        <v>422.28331216</v>
      </c>
      <c r="J39" s="20" t="n">
        <v>4.50998713</v>
      </c>
      <c r="K39" s="18" t="n">
        <v>425.81188711</v>
      </c>
      <c r="L39" s="20" t="n">
        <v>4.87965462</v>
      </c>
      <c r="M39" s="18" t="n">
        <v>402.24618725</v>
      </c>
      <c r="N39" s="20" t="n">
        <v>5.01445673</v>
      </c>
      <c r="O39" s="18" t="s">
        <v>481</v>
      </c>
      <c r="P39" s="20" t="s">
        <v>481</v>
      </c>
      <c r="Q39" s="18" t="s">
        <v>481</v>
      </c>
      <c r="R39" s="20" t="s">
        <v>481</v>
      </c>
      <c r="S39" s="18" t="s">
        <v>481</v>
      </c>
      <c r="T39" s="20" t="s">
        <v>481</v>
      </c>
      <c r="U39" s="18" t="s">
        <v>481</v>
      </c>
      <c r="V39" s="20" t="s">
        <v>481</v>
      </c>
      <c r="W39" s="18" t="n">
        <v>357.86414934</v>
      </c>
      <c r="X39" s="20" t="n">
        <v>11.58145473</v>
      </c>
    </row>
    <row r="40" spans="1:24">
      <c r="A40" s="15" t="s">
        <v>515</v>
      </c>
      <c r="B40" s="17" t="n">
        <v>14157</v>
      </c>
      <c r="C40" s="18">
        <f>(257.0/B40*100)</f>
        <v/>
      </c>
      <c r="D40" s="19" t="n">
        <v>13900</v>
      </c>
      <c r="E40" s="18" t="n">
        <v>544.44497695</v>
      </c>
      <c r="F40" s="20" t="n">
        <v>3.13503503</v>
      </c>
      <c r="G40" s="18" t="n">
        <v>498.61054156</v>
      </c>
      <c r="H40" s="20" t="n">
        <v>2.5723787</v>
      </c>
      <c r="I40" s="18" t="n">
        <v>470.82674386</v>
      </c>
      <c r="J40" s="20" t="n">
        <v>6.04221705</v>
      </c>
      <c r="K40" s="18" t="n">
        <v>437.08306989</v>
      </c>
      <c r="L40" s="20" t="n">
        <v>12.70167487</v>
      </c>
      <c r="M40" s="18" t="n">
        <v>429.52053067</v>
      </c>
      <c r="N40" s="20" t="n">
        <v>11.84820833</v>
      </c>
      <c r="O40" s="18" t="s">
        <v>481</v>
      </c>
      <c r="P40" s="20" t="s">
        <v>481</v>
      </c>
      <c r="Q40" s="18" t="s">
        <v>481</v>
      </c>
      <c r="R40" s="20" t="s">
        <v>481</v>
      </c>
      <c r="S40" s="18" t="s">
        <v>481</v>
      </c>
      <c r="T40" s="20" t="s">
        <v>481</v>
      </c>
      <c r="U40" s="18" t="s">
        <v>481</v>
      </c>
      <c r="V40" s="20" t="s">
        <v>481</v>
      </c>
      <c r="W40" s="18" t="n">
        <v>459.47462855</v>
      </c>
      <c r="X40" s="20" t="n">
        <v>4.36065612</v>
      </c>
    </row>
    <row r="41" spans="1:24">
      <c r="A41" s="15" t="s">
        <v>516</v>
      </c>
      <c r="B41" s="17" t="n">
        <v>5712</v>
      </c>
      <c r="C41" s="18">
        <f>(40.0/B41*100)</f>
        <v/>
      </c>
      <c r="D41" s="19" t="n">
        <v>5672</v>
      </c>
      <c r="E41" s="18" t="n">
        <v>507.38337893</v>
      </c>
      <c r="F41" s="20" t="n">
        <v>3.10052488</v>
      </c>
      <c r="G41" s="18" t="s">
        <v>481</v>
      </c>
      <c r="H41" s="20" t="s">
        <v>481</v>
      </c>
      <c r="I41" s="18" t="n">
        <v>453.52359442</v>
      </c>
      <c r="J41" s="20" t="n">
        <v>4.57358634</v>
      </c>
      <c r="K41" s="18" t="n">
        <v>455.97169946</v>
      </c>
      <c r="L41" s="20" t="n">
        <v>7.76756957</v>
      </c>
      <c r="M41" s="18" t="n">
        <v>452.01970659</v>
      </c>
      <c r="N41" s="20" t="n">
        <v>8.60753366</v>
      </c>
      <c r="O41" s="18" t="s">
        <v>481</v>
      </c>
      <c r="P41" s="20" t="s">
        <v>481</v>
      </c>
      <c r="Q41" s="18" t="s">
        <v>481</v>
      </c>
      <c r="R41" s="20" t="s">
        <v>481</v>
      </c>
      <c r="S41" s="18" t="s">
        <v>481</v>
      </c>
      <c r="T41" s="20" t="s">
        <v>481</v>
      </c>
      <c r="U41" s="18" t="s">
        <v>481</v>
      </c>
      <c r="V41" s="20" t="s">
        <v>481</v>
      </c>
      <c r="W41" s="18" t="n">
        <v>429.87708554</v>
      </c>
      <c r="X41" s="20" t="n">
        <v>12.56412809</v>
      </c>
    </row>
    <row r="42" spans="1:24">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row>
    <row r="45" spans="1:24">
      <c r="A45" s="15" t="s">
        <v>520</v>
      </c>
      <c r="B45" s="17" t="n">
        <v>5519</v>
      </c>
      <c r="C45" s="18">
        <f>(0.0/B45*100)</f>
        <v/>
      </c>
      <c r="D45" s="19" t="n">
        <v>5519</v>
      </c>
      <c r="E45" s="18" t="n">
        <v>400.09195161</v>
      </c>
      <c r="F45" s="20" t="n">
        <v>5.62043174</v>
      </c>
      <c r="G45" s="18" t="n">
        <v>375.53710376</v>
      </c>
      <c r="H45" s="20" t="n">
        <v>4.11664357</v>
      </c>
      <c r="I45" s="18" t="n">
        <v>362.63502578</v>
      </c>
      <c r="J45" s="20" t="n">
        <v>3.19061585</v>
      </c>
      <c r="K45" s="18" t="n">
        <v>371.27662295</v>
      </c>
      <c r="L45" s="20" t="n">
        <v>3.67154569</v>
      </c>
      <c r="M45" s="18" t="n">
        <v>371.39485751</v>
      </c>
      <c r="N45" s="20" t="n">
        <v>3.00980723</v>
      </c>
      <c r="O45" s="18" t="s">
        <v>481</v>
      </c>
      <c r="P45" s="20" t="s">
        <v>481</v>
      </c>
      <c r="Q45" s="18" t="s">
        <v>481</v>
      </c>
      <c r="R45" s="20" t="s">
        <v>481</v>
      </c>
      <c r="S45" s="18" t="s">
        <v>481</v>
      </c>
      <c r="T45" s="20" t="s">
        <v>481</v>
      </c>
      <c r="U45" s="18" t="n">
        <v>345.75820973</v>
      </c>
      <c r="V45" s="20" t="n">
        <v>9.67407</v>
      </c>
      <c r="W45" s="18" t="n">
        <v>378.42403026</v>
      </c>
      <c r="X45" s="20" t="n">
        <v>5.18652361</v>
      </c>
    </row>
    <row r="46" spans="1:24">
      <c r="A46" s="15" t="s">
        <v>521</v>
      </c>
      <c r="B46" s="17" t="n">
        <v>23141</v>
      </c>
      <c r="C46" s="18">
        <f>(1128.0/B46*100)</f>
        <v/>
      </c>
      <c r="D46" s="19" t="n">
        <v>22013</v>
      </c>
      <c r="E46" s="18" t="n">
        <v>428.31152449</v>
      </c>
      <c r="F46" s="20" t="n">
        <v>3.16209971</v>
      </c>
      <c r="G46" s="18" t="n">
        <v>424.6661108</v>
      </c>
      <c r="H46" s="20" t="n">
        <v>4.53162648</v>
      </c>
      <c r="I46" s="18" t="n">
        <v>383.76641086</v>
      </c>
      <c r="J46" s="20" t="n">
        <v>2.41360497</v>
      </c>
      <c r="K46" s="18" t="n">
        <v>378.65123668</v>
      </c>
      <c r="L46" s="20" t="n">
        <v>2.86096433</v>
      </c>
      <c r="M46" s="18" t="n">
        <v>369.55243414</v>
      </c>
      <c r="N46" s="20" t="n">
        <v>3.64651144</v>
      </c>
      <c r="O46" s="18" t="s">
        <v>481</v>
      </c>
      <c r="P46" s="20" t="s">
        <v>481</v>
      </c>
      <c r="Q46" s="18" t="s">
        <v>481</v>
      </c>
      <c r="R46" s="20" t="s">
        <v>481</v>
      </c>
      <c r="S46" s="18" t="s">
        <v>481</v>
      </c>
      <c r="T46" s="20" t="s">
        <v>481</v>
      </c>
      <c r="U46" s="18" t="s">
        <v>481</v>
      </c>
      <c r="V46" s="20" t="s">
        <v>481</v>
      </c>
      <c r="W46" s="18" t="n">
        <v>355.2920685</v>
      </c>
      <c r="X46" s="20" t="n">
        <v>3.76795587</v>
      </c>
    </row>
    <row r="47" spans="1:24">
      <c r="A47" s="15" t="s">
        <v>522</v>
      </c>
      <c r="B47" s="17" t="n">
        <v>5928</v>
      </c>
      <c r="C47" s="18">
        <f>(68.0/B47*100)</f>
        <v/>
      </c>
      <c r="D47" s="19" t="n">
        <v>5860</v>
      </c>
      <c r="E47" s="18" t="n">
        <v>463.81495271</v>
      </c>
      <c r="F47" s="20" t="n">
        <v>4.37895476</v>
      </c>
      <c r="G47" s="18" t="n">
        <v>450.87732054</v>
      </c>
      <c r="H47" s="20" t="n">
        <v>4.62489801</v>
      </c>
      <c r="I47" s="18" t="n">
        <v>380.06124205</v>
      </c>
      <c r="J47" s="20" t="n">
        <v>6.86642715</v>
      </c>
      <c r="K47" s="18" t="n">
        <v>348.20168063</v>
      </c>
      <c r="L47" s="20" t="n">
        <v>12.48612297</v>
      </c>
      <c r="M47" s="18" t="n">
        <v>334.14897393</v>
      </c>
      <c r="N47" s="20" t="n">
        <v>15.85445554</v>
      </c>
      <c r="O47" s="18" t="s">
        <v>481</v>
      </c>
      <c r="P47" s="20" t="s">
        <v>481</v>
      </c>
      <c r="Q47" s="18" t="s">
        <v>481</v>
      </c>
      <c r="R47" s="20" t="s">
        <v>481</v>
      </c>
      <c r="S47" s="18" t="s">
        <v>481</v>
      </c>
      <c r="T47" s="20" t="s">
        <v>481</v>
      </c>
      <c r="U47" s="18" t="s">
        <v>481</v>
      </c>
      <c r="V47" s="20" t="s">
        <v>481</v>
      </c>
      <c r="W47" s="18" t="n">
        <v>410.22984834</v>
      </c>
      <c r="X47" s="20" t="n">
        <v>10.53301065</v>
      </c>
    </row>
    <row r="48" spans="1:24">
      <c r="A48" s="15" t="s">
        <v>523</v>
      </c>
      <c r="B48" s="17" t="n">
        <v>9841</v>
      </c>
      <c r="C48" s="18">
        <f>(7.0/B48*100)</f>
        <v/>
      </c>
      <c r="D48" s="19" t="n">
        <v>9834</v>
      </c>
      <c r="E48" s="18" t="n">
        <v>573.77409934</v>
      </c>
      <c r="F48" s="20" t="n">
        <v>7.03635794</v>
      </c>
      <c r="G48" s="18" t="n">
        <v>557.82521861</v>
      </c>
      <c r="H48" s="20" t="n">
        <v>6.40012253</v>
      </c>
      <c r="I48" s="18" t="n">
        <v>498.30992352</v>
      </c>
      <c r="J48" s="20" t="n">
        <v>5.21687642</v>
      </c>
      <c r="K48" s="18" t="n">
        <v>509.27549891</v>
      </c>
      <c r="L48" s="20" t="n">
        <v>5.72232732</v>
      </c>
      <c r="M48" s="18" t="n">
        <v>488.37693836</v>
      </c>
      <c r="N48" s="20" t="n">
        <v>5.17343434</v>
      </c>
      <c r="O48" s="18" t="s">
        <v>481</v>
      </c>
      <c r="P48" s="20" t="s">
        <v>481</v>
      </c>
      <c r="Q48" s="18" t="s">
        <v>481</v>
      </c>
      <c r="R48" s="20" t="s">
        <v>481</v>
      </c>
      <c r="S48" s="18" t="s">
        <v>481</v>
      </c>
      <c r="T48" s="20" t="s">
        <v>481</v>
      </c>
      <c r="U48" s="18" t="s">
        <v>481</v>
      </c>
      <c r="V48" s="20" t="s">
        <v>481</v>
      </c>
      <c r="W48" s="18" t="n">
        <v>480.24683875</v>
      </c>
      <c r="X48" s="20" t="n">
        <v>32.38664315</v>
      </c>
    </row>
    <row r="49" spans="1:24">
      <c r="A49" s="15" t="s">
        <v>524</v>
      </c>
      <c r="B49" s="17" t="n">
        <v>6349</v>
      </c>
      <c r="C49" s="18">
        <f>(56.0/B49*100)</f>
        <v/>
      </c>
      <c r="D49" s="19" t="n">
        <v>6293</v>
      </c>
      <c r="E49" s="18" t="n">
        <v>454.90805891</v>
      </c>
      <c r="F49" s="20" t="n">
        <v>3.25210784</v>
      </c>
      <c r="G49" s="18" t="s">
        <v>481</v>
      </c>
      <c r="H49" s="20" t="s">
        <v>481</v>
      </c>
      <c r="I49" s="18" t="n">
        <v>418.62842833</v>
      </c>
      <c r="J49" s="20" t="n">
        <v>3.89152499</v>
      </c>
      <c r="K49" s="18" t="n">
        <v>410.076813</v>
      </c>
      <c r="L49" s="20" t="n">
        <v>3.60822027</v>
      </c>
      <c r="M49" s="18" t="n">
        <v>392.00162227</v>
      </c>
      <c r="N49" s="20" t="n">
        <v>4.87653176</v>
      </c>
      <c r="O49" s="18" t="s">
        <v>481</v>
      </c>
      <c r="P49" s="20" t="s">
        <v>481</v>
      </c>
      <c r="Q49" s="18" t="s">
        <v>481</v>
      </c>
      <c r="R49" s="20" t="s">
        <v>481</v>
      </c>
      <c r="S49" s="18" t="s">
        <v>481</v>
      </c>
      <c r="T49" s="20" t="s">
        <v>481</v>
      </c>
      <c r="U49" s="18" t="n">
        <v>412.34599346</v>
      </c>
      <c r="V49" s="20" t="n">
        <v>20.79106003</v>
      </c>
      <c r="W49" s="18" t="n">
        <v>398.88327765</v>
      </c>
      <c r="X49" s="20" t="n">
        <v>13.4110315</v>
      </c>
    </row>
    <row r="50" spans="1:24">
      <c r="A50" s="15" t="s">
        <v>525</v>
      </c>
      <c r="B50" s="17" t="n">
        <v>11795</v>
      </c>
      <c r="C50" s="18">
        <f>(218.0/B50*100)</f>
        <v/>
      </c>
      <c r="D50" s="19" t="n">
        <v>11577</v>
      </c>
      <c r="E50" s="18" t="n">
        <v>441.21085017</v>
      </c>
      <c r="F50" s="20" t="n">
        <v>2.70798868</v>
      </c>
      <c r="G50" s="18" t="n">
        <v>379.23283226</v>
      </c>
      <c r="H50" s="20" t="n">
        <v>2.9683422</v>
      </c>
      <c r="I50" s="18" t="n">
        <v>404.60446559</v>
      </c>
      <c r="J50" s="20" t="n">
        <v>3.40894683</v>
      </c>
      <c r="K50" s="18" t="s">
        <v>481</v>
      </c>
      <c r="L50" s="20" t="s">
        <v>481</v>
      </c>
      <c r="M50" s="18" t="n">
        <v>390.19080352</v>
      </c>
      <c r="N50" s="20" t="n">
        <v>3.71296853</v>
      </c>
      <c r="O50" s="18" t="s">
        <v>481</v>
      </c>
      <c r="P50" s="20" t="s">
        <v>481</v>
      </c>
      <c r="Q50" s="18" t="s">
        <v>481</v>
      </c>
      <c r="R50" s="20" t="s">
        <v>481</v>
      </c>
      <c r="S50" s="18" t="s">
        <v>481</v>
      </c>
      <c r="T50" s="20" t="s">
        <v>481</v>
      </c>
      <c r="U50" s="18" t="s">
        <v>481</v>
      </c>
      <c r="V50" s="20" t="s">
        <v>481</v>
      </c>
      <c r="W50" s="18" t="n">
        <v>371.02052845</v>
      </c>
      <c r="X50" s="20" t="n">
        <v>12.83740014</v>
      </c>
    </row>
    <row r="51" spans="1:24">
      <c r="A51" s="15" t="s">
        <v>526</v>
      </c>
      <c r="B51" s="17" t="n">
        <v>6866</v>
      </c>
      <c r="C51" s="18">
        <f>(116.0/B51*100)</f>
        <v/>
      </c>
      <c r="D51" s="19" t="n">
        <v>6750</v>
      </c>
      <c r="E51" s="18" t="n">
        <v>451.3842109</v>
      </c>
      <c r="F51" s="20" t="n">
        <v>2.77591897</v>
      </c>
      <c r="G51" s="18" t="n">
        <v>436.53528482</v>
      </c>
      <c r="H51" s="20" t="n">
        <v>4.4308662</v>
      </c>
      <c r="I51" s="18" t="n">
        <v>405.22954441</v>
      </c>
      <c r="J51" s="20" t="n">
        <v>2.61335855</v>
      </c>
      <c r="K51" s="18" t="n">
        <v>408.19848703</v>
      </c>
      <c r="L51" s="20" t="n">
        <v>2.07823144</v>
      </c>
      <c r="M51" s="18" t="n">
        <v>382.06456553</v>
      </c>
      <c r="N51" s="20" t="n">
        <v>3.17114052</v>
      </c>
      <c r="O51" s="18" t="s">
        <v>481</v>
      </c>
      <c r="P51" s="20" t="s">
        <v>481</v>
      </c>
      <c r="Q51" s="18" t="s">
        <v>481</v>
      </c>
      <c r="R51" s="20" t="s">
        <v>481</v>
      </c>
      <c r="S51" s="18" t="s">
        <v>481</v>
      </c>
      <c r="T51" s="20" t="s">
        <v>481</v>
      </c>
      <c r="U51" s="18" t="s">
        <v>481</v>
      </c>
      <c r="V51" s="20" t="s">
        <v>481</v>
      </c>
      <c r="W51" s="18" t="n">
        <v>393.52717752</v>
      </c>
      <c r="X51" s="20" t="n">
        <v>10.32118031</v>
      </c>
    </row>
    <row r="52" spans="1:24">
      <c r="A52" s="15" t="s">
        <v>527</v>
      </c>
      <c r="B52" s="17" t="n">
        <v>5809</v>
      </c>
      <c r="C52" s="18">
        <f>(71.0/B52*100)</f>
        <v/>
      </c>
      <c r="D52" s="19" t="n">
        <v>5738</v>
      </c>
      <c r="E52" s="18" t="n">
        <v>497.43096286</v>
      </c>
      <c r="F52" s="20" t="n">
        <v>2.63607037</v>
      </c>
      <c r="G52" s="18" t="n">
        <v>435.73948689</v>
      </c>
      <c r="H52" s="20" t="n">
        <v>3.33984726</v>
      </c>
      <c r="I52" s="18" t="n">
        <v>438.64045627</v>
      </c>
      <c r="J52" s="20" t="n">
        <v>4.03976285</v>
      </c>
      <c r="K52" s="18" t="n">
        <v>402.42903527</v>
      </c>
      <c r="L52" s="20" t="n">
        <v>16.465476</v>
      </c>
      <c r="M52" s="18" t="n">
        <v>419.73044675</v>
      </c>
      <c r="N52" s="20" t="n">
        <v>23.49032543</v>
      </c>
      <c r="O52" s="18" t="s">
        <v>481</v>
      </c>
      <c r="P52" s="20" t="s">
        <v>481</v>
      </c>
      <c r="Q52" s="18" t="s">
        <v>481</v>
      </c>
      <c r="R52" s="20" t="s">
        <v>481</v>
      </c>
      <c r="S52" s="18" t="s">
        <v>481</v>
      </c>
      <c r="T52" s="20" t="s">
        <v>481</v>
      </c>
      <c r="U52" s="18" t="s">
        <v>481</v>
      </c>
      <c r="V52" s="20" t="s">
        <v>481</v>
      </c>
      <c r="W52" s="18" t="n">
        <v>489.4248648</v>
      </c>
      <c r="X52" s="20" t="n">
        <v>22.99945868</v>
      </c>
    </row>
    <row r="53" spans="1:24">
      <c r="A53" s="15" t="s">
        <v>528</v>
      </c>
      <c r="B53" s="17" t="n">
        <v>5571</v>
      </c>
      <c r="C53" s="18">
        <f>(84.0/B53*100)</f>
        <v/>
      </c>
      <c r="D53" s="19" t="n">
        <v>5487</v>
      </c>
      <c r="E53" s="18" t="n">
        <v>444.88378464</v>
      </c>
      <c r="F53" s="20" t="n">
        <v>1.70779959</v>
      </c>
      <c r="G53" s="18" t="n">
        <v>387.245191</v>
      </c>
      <c r="H53" s="20" t="n">
        <v>4.80703085</v>
      </c>
      <c r="I53" s="18" t="n">
        <v>394.31669947</v>
      </c>
      <c r="J53" s="20" t="n">
        <v>3.91965968</v>
      </c>
      <c r="K53" s="18" t="n">
        <v>395.45655887</v>
      </c>
      <c r="L53" s="20" t="n">
        <v>6.82240989</v>
      </c>
      <c r="M53" s="18" t="n">
        <v>370.68060073</v>
      </c>
      <c r="N53" s="20" t="n">
        <v>13.54278611</v>
      </c>
      <c r="O53" s="18" t="s">
        <v>481</v>
      </c>
      <c r="P53" s="20" t="s">
        <v>481</v>
      </c>
      <c r="Q53" s="18" t="s">
        <v>481</v>
      </c>
      <c r="R53" s="20" t="s">
        <v>481</v>
      </c>
      <c r="S53" s="18" t="s">
        <v>481</v>
      </c>
      <c r="T53" s="20" t="s">
        <v>481</v>
      </c>
      <c r="U53" s="18" t="s">
        <v>481</v>
      </c>
      <c r="V53" s="20" t="s">
        <v>481</v>
      </c>
      <c r="W53" s="18" t="n">
        <v>379.79301881</v>
      </c>
      <c r="X53" s="20" t="n">
        <v>11.29300125</v>
      </c>
    </row>
    <row r="54" spans="1:24">
      <c r="A54" s="15" t="s">
        <v>529</v>
      </c>
      <c r="B54" s="17" t="n">
        <v>4740</v>
      </c>
      <c r="C54" s="18">
        <f>(38.0/B54*100)</f>
        <v/>
      </c>
      <c r="D54" s="19" t="n">
        <v>4702</v>
      </c>
      <c r="E54" s="18" t="n">
        <v>354.50281172</v>
      </c>
      <c r="F54" s="20" t="n">
        <v>3.85228628</v>
      </c>
      <c r="G54" s="18" t="n">
        <v>341.41766231</v>
      </c>
      <c r="H54" s="20" t="n">
        <v>4.24615927</v>
      </c>
      <c r="I54" s="18" t="n">
        <v>306.01214371</v>
      </c>
      <c r="J54" s="20" t="n">
        <v>3.03233894</v>
      </c>
      <c r="K54" s="18" t="n">
        <v>307.02176087</v>
      </c>
      <c r="L54" s="20" t="n">
        <v>4.74210403</v>
      </c>
      <c r="M54" s="18" t="n">
        <v>306.63487485</v>
      </c>
      <c r="N54" s="20" t="n">
        <v>5.28016916</v>
      </c>
      <c r="O54" s="18" t="s">
        <v>481</v>
      </c>
      <c r="P54" s="20" t="s">
        <v>481</v>
      </c>
      <c r="Q54" s="18" t="s">
        <v>481</v>
      </c>
      <c r="R54" s="20" t="s">
        <v>481</v>
      </c>
      <c r="S54" s="18" t="s">
        <v>481</v>
      </c>
      <c r="T54" s="20" t="s">
        <v>481</v>
      </c>
      <c r="U54" s="18" t="s">
        <v>481</v>
      </c>
      <c r="V54" s="20" t="s">
        <v>481</v>
      </c>
      <c r="W54" s="18" t="n">
        <v>299.80650436</v>
      </c>
      <c r="X54" s="20" t="n">
        <v>6.18431634</v>
      </c>
    </row>
    <row r="55" spans="1:24">
      <c r="A55" s="15" t="s">
        <v>530</v>
      </c>
      <c r="B55" s="17" t="n">
        <v>5316</v>
      </c>
      <c r="C55" s="18">
        <f>(22.0/B55*100)</f>
        <v/>
      </c>
      <c r="D55" s="19" t="n">
        <v>5294</v>
      </c>
      <c r="E55" s="18" t="n">
        <v>408.69568254</v>
      </c>
      <c r="F55" s="20" t="n">
        <v>2.55203068</v>
      </c>
      <c r="G55" s="18" t="n">
        <v>440.18447155</v>
      </c>
      <c r="H55" s="20" t="n">
        <v>3.60664334</v>
      </c>
      <c r="I55" s="18" t="n">
        <v>363.53487325</v>
      </c>
      <c r="J55" s="20" t="n">
        <v>5.84278575</v>
      </c>
      <c r="K55" s="18" t="n">
        <v>368.51790267</v>
      </c>
      <c r="L55" s="20" t="n">
        <v>15.81416076</v>
      </c>
      <c r="M55" s="18" t="n">
        <v>313.60900605</v>
      </c>
      <c r="N55" s="20" t="n">
        <v>23.62339877</v>
      </c>
      <c r="O55" s="18" t="s">
        <v>481</v>
      </c>
      <c r="P55" s="20" t="s">
        <v>481</v>
      </c>
      <c r="Q55" s="18" t="s">
        <v>481</v>
      </c>
      <c r="R55" s="20" t="s">
        <v>481</v>
      </c>
      <c r="S55" s="18" t="s">
        <v>481</v>
      </c>
      <c r="T55" s="20" t="s">
        <v>481</v>
      </c>
      <c r="U55" s="18" t="n">
        <v>402.16548845</v>
      </c>
      <c r="V55" s="20" t="n">
        <v>10.29849169</v>
      </c>
      <c r="W55" s="18" t="n">
        <v>393.49285339</v>
      </c>
      <c r="X55" s="20" t="n">
        <v>11.15630934</v>
      </c>
    </row>
    <row r="56" spans="1:24">
      <c r="A56" s="15" t="s">
        <v>531</v>
      </c>
      <c r="B56" s="17" t="n">
        <v>5359</v>
      </c>
      <c r="C56" s="18">
        <f>(76.0/B56*100)</f>
        <v/>
      </c>
      <c r="D56" s="19" t="n">
        <v>5283</v>
      </c>
      <c r="E56" s="18" t="n">
        <v>534.39545767</v>
      </c>
      <c r="F56" s="20" t="n">
        <v>3.5656199</v>
      </c>
      <c r="G56" s="18" t="n">
        <v>530.03905063</v>
      </c>
      <c r="H56" s="20" t="n">
        <v>3.36923084</v>
      </c>
      <c r="I56" s="18" t="n">
        <v>511.68310531</v>
      </c>
      <c r="J56" s="20" t="n">
        <v>3.35914886</v>
      </c>
      <c r="K56" s="18" t="n">
        <v>517.93912513</v>
      </c>
      <c r="L56" s="20" t="n">
        <v>3.84543595</v>
      </c>
      <c r="M56" s="18" t="n">
        <v>495.92625766</v>
      </c>
      <c r="N56" s="20" t="n">
        <v>5.94337925</v>
      </c>
      <c r="O56" s="18" t="s">
        <v>481</v>
      </c>
      <c r="P56" s="20" t="s">
        <v>481</v>
      </c>
      <c r="Q56" s="18" t="s">
        <v>481</v>
      </c>
      <c r="R56" s="20" t="s">
        <v>481</v>
      </c>
      <c r="S56" s="18" t="s">
        <v>481</v>
      </c>
      <c r="T56" s="20" t="s">
        <v>481</v>
      </c>
      <c r="U56" s="18" t="s">
        <v>481</v>
      </c>
      <c r="V56" s="20" t="s">
        <v>481</v>
      </c>
      <c r="W56" s="18" t="n">
        <v>486.37931717</v>
      </c>
      <c r="X56" s="20" t="n">
        <v>7.65004001</v>
      </c>
    </row>
    <row r="57" spans="1:24">
      <c r="A57" s="15" t="s">
        <v>532</v>
      </c>
      <c r="B57" s="17" t="n">
        <v>6513</v>
      </c>
      <c r="C57" s="18">
        <f>(0.0/B57*100)</f>
        <v/>
      </c>
      <c r="D57" s="19" t="n">
        <v>6513</v>
      </c>
      <c r="E57" s="18" t="n">
        <v>425.52681036</v>
      </c>
      <c r="F57" s="20" t="n">
        <v>4.21387881</v>
      </c>
      <c r="G57" s="18" t="n">
        <v>416.73195974</v>
      </c>
      <c r="H57" s="20" t="n">
        <v>6.92657945</v>
      </c>
      <c r="I57" s="18" t="n">
        <v>396.78767957</v>
      </c>
      <c r="J57" s="20" t="n">
        <v>3.68800923</v>
      </c>
      <c r="K57" s="18" t="n">
        <v>390.79203434</v>
      </c>
      <c r="L57" s="20" t="n">
        <v>3.02820662</v>
      </c>
      <c r="M57" s="18" t="n">
        <v>379.79802617</v>
      </c>
      <c r="N57" s="20" t="n">
        <v>4.32989734</v>
      </c>
      <c r="O57" s="18" t="s">
        <v>481</v>
      </c>
      <c r="P57" s="20" t="s">
        <v>481</v>
      </c>
      <c r="Q57" s="18" t="s">
        <v>481</v>
      </c>
      <c r="R57" s="20" t="s">
        <v>481</v>
      </c>
      <c r="S57" s="18" t="n">
        <v>481.37134573</v>
      </c>
      <c r="T57" s="20" t="n">
        <v>25.14035005</v>
      </c>
      <c r="U57" s="18" t="n">
        <v>424.74039953</v>
      </c>
      <c r="V57" s="20" t="n">
        <v>34.14217732</v>
      </c>
      <c r="W57" s="18" t="n">
        <v>454.74921169</v>
      </c>
      <c r="X57" s="20" t="n">
        <v>12.24547911</v>
      </c>
    </row>
    <row r="58" spans="1:24">
      <c r="A58" s="15" t="s">
        <v>533</v>
      </c>
      <c r="B58" s="17" t="n">
        <v>7267</v>
      </c>
      <c r="C58" s="18">
        <f>(10.0/B58*100)</f>
        <v/>
      </c>
      <c r="D58" s="19" t="n">
        <v>7257</v>
      </c>
      <c r="E58" s="18" t="n">
        <v>428.60808078</v>
      </c>
      <c r="F58" s="20" t="n">
        <v>2.68137646</v>
      </c>
      <c r="G58" s="18" t="n">
        <v>398.0508167</v>
      </c>
      <c r="H58" s="20" t="n">
        <v>5.50884938</v>
      </c>
      <c r="I58" s="18" t="n">
        <v>392.51427541</v>
      </c>
      <c r="J58" s="20" t="n">
        <v>3.60979117</v>
      </c>
      <c r="K58" s="18" t="n">
        <v>372.91293868</v>
      </c>
      <c r="L58" s="20" t="n">
        <v>6.96005695</v>
      </c>
      <c r="M58" s="18" t="n">
        <v>343.40323999</v>
      </c>
      <c r="N58" s="20" t="n">
        <v>9.454770699999999</v>
      </c>
      <c r="O58" s="18" t="s">
        <v>481</v>
      </c>
      <c r="P58" s="20" t="s">
        <v>481</v>
      </c>
      <c r="Q58" s="18" t="s">
        <v>481</v>
      </c>
      <c r="R58" s="20" t="s">
        <v>481</v>
      </c>
      <c r="S58" s="18" t="n">
        <v>428.32416667</v>
      </c>
      <c r="T58" s="20" t="n">
        <v>13.19468373</v>
      </c>
      <c r="U58" s="18" t="n">
        <v>325.51248412</v>
      </c>
      <c r="V58" s="20" t="n">
        <v>7.21179542</v>
      </c>
      <c r="W58" s="18" t="n">
        <v>367.03854572</v>
      </c>
      <c r="X58" s="20" t="n">
        <v>10.04952636</v>
      </c>
    </row>
    <row r="59" spans="1:24">
      <c r="A59" s="15" t="s">
        <v>534</v>
      </c>
      <c r="B59" s="17" t="n">
        <v>4826</v>
      </c>
      <c r="C59" s="18">
        <f>(26.0/B59*100)</f>
        <v/>
      </c>
      <c r="D59" s="19" t="n">
        <v>4800</v>
      </c>
      <c r="E59" s="18" t="n">
        <v>388.51170504</v>
      </c>
      <c r="F59" s="20" t="n">
        <v>2.36345228</v>
      </c>
      <c r="G59" s="18" t="n">
        <v>383.7270652</v>
      </c>
      <c r="H59" s="20" t="n">
        <v>3.48039885</v>
      </c>
      <c r="I59" s="18" t="n">
        <v>375.79534335</v>
      </c>
      <c r="J59" s="20" t="n">
        <v>2.93440144</v>
      </c>
      <c r="K59" s="18" t="n">
        <v>362.64741513</v>
      </c>
      <c r="L59" s="20" t="n">
        <v>3.83845343</v>
      </c>
      <c r="M59" s="18" t="n">
        <v>351.93672788</v>
      </c>
      <c r="N59" s="20" t="n">
        <v>9.50279488</v>
      </c>
      <c r="O59" s="18" t="s">
        <v>481</v>
      </c>
      <c r="P59" s="20" t="s">
        <v>481</v>
      </c>
      <c r="Q59" s="18" t="s">
        <v>481</v>
      </c>
      <c r="R59" s="20" t="s">
        <v>481</v>
      </c>
      <c r="S59" s="18" t="n">
        <v>358.6599</v>
      </c>
      <c r="T59" s="20" t="n">
        <v>33.67658524</v>
      </c>
      <c r="U59" s="18" t="n">
        <v>341.44689417</v>
      </c>
      <c r="V59" s="20" t="n">
        <v>12.66661305</v>
      </c>
      <c r="W59" s="18" t="n">
        <v>327.39741427</v>
      </c>
      <c r="X59" s="20" t="n">
        <v>8.908482449999999</v>
      </c>
    </row>
    <row r="60" spans="1:24">
      <c r="A60" s="15" t="s">
        <v>535</v>
      </c>
      <c r="B60" s="17" t="n">
        <v>4546</v>
      </c>
      <c r="C60" s="18">
        <f>(15.0/B60*100)</f>
        <v/>
      </c>
      <c r="D60" s="19" t="n">
        <v>4531</v>
      </c>
      <c r="E60" s="18" t="n">
        <v>389.44288498</v>
      </c>
      <c r="F60" s="20" t="n">
        <v>4.1008627</v>
      </c>
      <c r="G60" s="18" t="n">
        <v>422.11824922</v>
      </c>
      <c r="H60" s="20" t="n">
        <v>5.12876968</v>
      </c>
      <c r="I60" s="18" t="n">
        <v>378.88371345</v>
      </c>
      <c r="J60" s="20" t="n">
        <v>6.23900221</v>
      </c>
      <c r="K60" s="18" t="n">
        <v>372.60212781</v>
      </c>
      <c r="L60" s="20" t="n">
        <v>5.1424941</v>
      </c>
      <c r="M60" s="18" t="n">
        <v>345.71243174</v>
      </c>
      <c r="N60" s="20" t="n">
        <v>5.5628492</v>
      </c>
      <c r="O60" s="18" t="s">
        <v>481</v>
      </c>
      <c r="P60" s="20" t="s">
        <v>481</v>
      </c>
      <c r="Q60" s="18" t="s">
        <v>481</v>
      </c>
      <c r="R60" s="20" t="s">
        <v>481</v>
      </c>
      <c r="S60" s="18" t="s">
        <v>481</v>
      </c>
      <c r="T60" s="20" t="s">
        <v>481</v>
      </c>
      <c r="U60" s="18" t="n">
        <v>339.38478161</v>
      </c>
      <c r="V60" s="20" t="n">
        <v>18.48248239</v>
      </c>
      <c r="W60" s="18" t="n">
        <v>372.15842997</v>
      </c>
      <c r="X60" s="20" t="n">
        <v>9.42702493</v>
      </c>
    </row>
    <row r="61" spans="1:24">
      <c r="A61" s="15" t="s">
        <v>536</v>
      </c>
      <c r="B61" s="17" t="n">
        <v>6525</v>
      </c>
      <c r="C61" s="18">
        <f>(135.0/B61*100)</f>
        <v/>
      </c>
      <c r="D61" s="19" t="n">
        <v>6390</v>
      </c>
      <c r="E61" s="18" t="n">
        <v>489.2688822</v>
      </c>
      <c r="F61" s="20" t="n">
        <v>3.20781975</v>
      </c>
      <c r="G61" s="18" t="n">
        <v>468.14537809</v>
      </c>
      <c r="H61" s="20" t="n">
        <v>2.84458871</v>
      </c>
      <c r="I61" s="18" t="n">
        <v>456.47366845</v>
      </c>
      <c r="J61" s="20" t="n">
        <v>3.94495998</v>
      </c>
      <c r="K61" s="18" t="n">
        <v>428.22375</v>
      </c>
      <c r="L61" s="20" t="n">
        <v>9.90037368</v>
      </c>
      <c r="M61" s="18" t="n">
        <v>367.47329407</v>
      </c>
      <c r="N61" s="20" t="n">
        <v>24.17094179</v>
      </c>
      <c r="O61" s="18" t="s">
        <v>481</v>
      </c>
      <c r="P61" s="20" t="s">
        <v>481</v>
      </c>
      <c r="Q61" s="18" t="s">
        <v>481</v>
      </c>
      <c r="R61" s="20" t="s">
        <v>481</v>
      </c>
      <c r="S61" s="18" t="s">
        <v>481</v>
      </c>
      <c r="T61" s="20" t="s">
        <v>481</v>
      </c>
      <c r="U61" s="18" t="s">
        <v>481</v>
      </c>
      <c r="V61" s="20" t="s">
        <v>481</v>
      </c>
      <c r="W61" s="18" t="n">
        <v>448.54051653</v>
      </c>
      <c r="X61" s="20" t="n">
        <v>7.97909896</v>
      </c>
    </row>
    <row r="62" spans="1:24">
      <c r="A62" s="15" t="s">
        <v>537</v>
      </c>
      <c r="B62" s="17" t="n">
        <v>4476</v>
      </c>
      <c r="C62" s="18">
        <f>(3.0/B62*100)</f>
        <v/>
      </c>
      <c r="D62" s="19" t="n">
        <v>4473</v>
      </c>
      <c r="E62" s="18" t="n">
        <v>538.75188845</v>
      </c>
      <c r="F62" s="20" t="n">
        <v>2.26113372</v>
      </c>
      <c r="G62" s="18" t="n">
        <v>518.64642703</v>
      </c>
      <c r="H62" s="20" t="n">
        <v>4.07492541</v>
      </c>
      <c r="I62" s="18" t="n">
        <v>526.14470018</v>
      </c>
      <c r="J62" s="20" t="n">
        <v>2.13155242</v>
      </c>
      <c r="K62" s="18" t="n">
        <v>521.82522562</v>
      </c>
      <c r="L62" s="20" t="n">
        <v>2.76386652</v>
      </c>
      <c r="M62" s="18" t="n">
        <v>525.6415237</v>
      </c>
      <c r="N62" s="20" t="n">
        <v>6.0017778</v>
      </c>
      <c r="O62" s="18" t="s">
        <v>481</v>
      </c>
      <c r="P62" s="20" t="s">
        <v>481</v>
      </c>
      <c r="Q62" s="18" t="s">
        <v>481</v>
      </c>
      <c r="R62" s="20" t="s">
        <v>481</v>
      </c>
      <c r="S62" s="18" t="s">
        <v>481</v>
      </c>
      <c r="T62" s="20" t="s">
        <v>481</v>
      </c>
      <c r="U62" s="18" t="s">
        <v>481</v>
      </c>
      <c r="V62" s="20" t="s">
        <v>481</v>
      </c>
      <c r="W62" s="18" t="n">
        <v>490.56108857</v>
      </c>
      <c r="X62" s="20" t="n">
        <v>12.21053739</v>
      </c>
    </row>
    <row r="63" spans="1:24">
      <c r="A63" s="15" t="s">
        <v>538</v>
      </c>
      <c r="B63" s="17" t="n">
        <v>5324</v>
      </c>
      <c r="C63" s="18">
        <f>(13.0/B63*100)</f>
        <v/>
      </c>
      <c r="D63" s="19" t="n">
        <v>5311</v>
      </c>
      <c r="E63" s="18" t="n">
        <v>398.44938422</v>
      </c>
      <c r="F63" s="20" t="n">
        <v>2.39093388</v>
      </c>
      <c r="G63" s="18" t="n">
        <v>400.91764964</v>
      </c>
      <c r="H63" s="20" t="n">
        <v>2.31176209</v>
      </c>
      <c r="I63" s="18" t="n">
        <v>347.11968979</v>
      </c>
      <c r="J63" s="20" t="n">
        <v>3.09951405</v>
      </c>
      <c r="K63" s="18" t="n">
        <v>324.07193124</v>
      </c>
      <c r="L63" s="20" t="n">
        <v>8.157323180000001</v>
      </c>
      <c r="M63" s="18" t="n">
        <v>311.20991973</v>
      </c>
      <c r="N63" s="20" t="n">
        <v>13.60253711</v>
      </c>
      <c r="O63" s="18" t="s">
        <v>481</v>
      </c>
      <c r="P63" s="20" t="s">
        <v>481</v>
      </c>
      <c r="Q63" s="18" t="s">
        <v>481</v>
      </c>
      <c r="R63" s="20" t="s">
        <v>481</v>
      </c>
      <c r="S63" s="18" t="s">
        <v>481</v>
      </c>
      <c r="T63" s="20" t="s">
        <v>481</v>
      </c>
      <c r="U63" s="18" t="n">
        <v>323.89641461</v>
      </c>
      <c r="V63" s="20" t="n">
        <v>16.79480184</v>
      </c>
      <c r="W63" s="18" t="n">
        <v>362.81890826</v>
      </c>
      <c r="X63" s="20" t="n">
        <v>7.62419364</v>
      </c>
    </row>
    <row r="64" spans="1:24">
      <c r="A64" s="15" t="s">
        <v>539</v>
      </c>
      <c r="B64" s="17" t="n">
        <v>3634</v>
      </c>
      <c r="C64" s="18">
        <f>(3.0/B64*100)</f>
        <v/>
      </c>
      <c r="D64" s="19" t="n">
        <v>3631</v>
      </c>
      <c r="E64" s="18" t="n">
        <v>513.86568786</v>
      </c>
      <c r="F64" s="20" t="n">
        <v>3.72373387</v>
      </c>
      <c r="G64" s="18" t="n">
        <v>477.74964208</v>
      </c>
      <c r="H64" s="20" t="n">
        <v>4.60615213</v>
      </c>
      <c r="I64" s="18" t="n">
        <v>436.0897241</v>
      </c>
      <c r="J64" s="20" t="n">
        <v>2.38440512</v>
      </c>
      <c r="K64" s="18" t="n">
        <v>408.50466472</v>
      </c>
      <c r="L64" s="20" t="n">
        <v>13.14130469</v>
      </c>
      <c r="M64" s="18" t="n">
        <v>351.82557767</v>
      </c>
      <c r="N64" s="20" t="n">
        <v>34.64555595</v>
      </c>
      <c r="O64" s="18" t="s">
        <v>481</v>
      </c>
      <c r="P64" s="20" t="s">
        <v>481</v>
      </c>
      <c r="Q64" s="18" t="s">
        <v>481</v>
      </c>
      <c r="R64" s="20" t="s">
        <v>481</v>
      </c>
      <c r="S64" s="18" t="n">
        <v>255.152</v>
      </c>
      <c r="T64" s="20" t="n">
        <v>50.58622227</v>
      </c>
      <c r="U64" s="18" t="n">
        <v>466.1866323</v>
      </c>
      <c r="V64" s="20" t="n">
        <v>27.22908546</v>
      </c>
      <c r="W64" s="18" t="n">
        <v>396.94911172</v>
      </c>
      <c r="X64" s="20" t="n">
        <v>14.42622983</v>
      </c>
    </row>
    <row r="65" spans="1:24">
      <c r="A65" s="15" t="s">
        <v>540</v>
      </c>
      <c r="B65" s="17" t="n">
        <v>5325</v>
      </c>
      <c r="C65" s="18">
        <f>(14.0/B65*100)</f>
        <v/>
      </c>
      <c r="D65" s="19" t="n">
        <v>5311</v>
      </c>
      <c r="E65" s="18" t="n">
        <v>446.39802716</v>
      </c>
      <c r="F65" s="20" t="n">
        <v>2.83996358</v>
      </c>
      <c r="G65" s="18" t="n">
        <v>445.09986553</v>
      </c>
      <c r="H65" s="20" t="n">
        <v>2.79979554</v>
      </c>
      <c r="I65" s="18" t="n">
        <v>399.93190194</v>
      </c>
      <c r="J65" s="20" t="n">
        <v>2.87240167</v>
      </c>
      <c r="K65" s="18" t="n">
        <v>389.30573487</v>
      </c>
      <c r="L65" s="20" t="n">
        <v>10.3113944</v>
      </c>
      <c r="M65" s="18" t="n">
        <v>354.56191183</v>
      </c>
      <c r="N65" s="20" t="n">
        <v>22.76217872</v>
      </c>
      <c r="O65" s="18" t="s">
        <v>481</v>
      </c>
      <c r="P65" s="20" t="s">
        <v>481</v>
      </c>
      <c r="Q65" s="18" t="s">
        <v>481</v>
      </c>
      <c r="R65" s="20" t="s">
        <v>481</v>
      </c>
      <c r="S65" s="18" t="n">
        <v>408.26170894</v>
      </c>
      <c r="T65" s="20" t="n">
        <v>16.01525279</v>
      </c>
      <c r="U65" s="18" t="n">
        <v>404.09707626</v>
      </c>
      <c r="V65" s="20" t="n">
        <v>55.54956546</v>
      </c>
      <c r="W65" s="18" t="n">
        <v>391.27860857</v>
      </c>
      <c r="X65" s="20" t="n">
        <v>11.80395462</v>
      </c>
    </row>
    <row r="66" spans="1:24">
      <c r="A66" s="15" t="s">
        <v>541</v>
      </c>
      <c r="B66" s="17" t="n">
        <v>5665</v>
      </c>
      <c r="C66" s="18">
        <f>(74.0/B66*100)</f>
        <v/>
      </c>
      <c r="D66" s="19" t="n">
        <v>5591</v>
      </c>
      <c r="E66" s="18" t="n">
        <v>427.82615448</v>
      </c>
      <c r="F66" s="20" t="n">
        <v>2.07719964</v>
      </c>
      <c r="G66" s="18" t="n">
        <v>409.24243374</v>
      </c>
      <c r="H66" s="20" t="n">
        <v>1.43596952</v>
      </c>
      <c r="I66" s="18" t="n">
        <v>371.4698495</v>
      </c>
      <c r="J66" s="20" t="n">
        <v>5.23680428</v>
      </c>
      <c r="K66" s="18" t="n">
        <v>356.37474235</v>
      </c>
      <c r="L66" s="20" t="n">
        <v>8.32851872</v>
      </c>
      <c r="M66" s="18" t="n">
        <v>346.69398418</v>
      </c>
      <c r="N66" s="20" t="n">
        <v>18.73602968</v>
      </c>
      <c r="O66" s="18" t="s">
        <v>481</v>
      </c>
      <c r="P66" s="20" t="s">
        <v>481</v>
      </c>
      <c r="Q66" s="18" t="s">
        <v>481</v>
      </c>
      <c r="R66" s="20" t="s">
        <v>481</v>
      </c>
      <c r="S66" s="18" t="s">
        <v>481</v>
      </c>
      <c r="T66" s="20" t="s">
        <v>481</v>
      </c>
      <c r="U66" s="18" t="s">
        <v>481</v>
      </c>
      <c r="V66" s="20" t="s">
        <v>481</v>
      </c>
      <c r="W66" s="18" t="n">
        <v>403.51848963</v>
      </c>
      <c r="X66" s="20" t="n">
        <v>11.1734366</v>
      </c>
    </row>
    <row r="67" spans="1:24">
      <c r="A67" s="15" t="s">
        <v>542</v>
      </c>
      <c r="B67" s="17" t="n">
        <v>6971</v>
      </c>
      <c r="C67" s="18">
        <f>(21.0/B67*100)</f>
        <v/>
      </c>
      <c r="D67" s="19" t="n">
        <v>6950</v>
      </c>
      <c r="E67" s="18" t="n">
        <v>427.14900548</v>
      </c>
      <c r="F67" s="20" t="n">
        <v>3.02236793</v>
      </c>
      <c r="G67" s="18" t="n">
        <v>385.83622067</v>
      </c>
      <c r="H67" s="20" t="n">
        <v>3.14262152</v>
      </c>
      <c r="I67" s="18" t="n">
        <v>367.29865128</v>
      </c>
      <c r="J67" s="20" t="n">
        <v>2.79919852</v>
      </c>
      <c r="K67" s="18" t="n">
        <v>360.38322052</v>
      </c>
      <c r="L67" s="20" t="n">
        <v>3.17471079</v>
      </c>
      <c r="M67" s="18" t="n">
        <v>338.1738335</v>
      </c>
      <c r="N67" s="20" t="n">
        <v>4.69916575</v>
      </c>
      <c r="O67" s="18" t="s">
        <v>481</v>
      </c>
      <c r="P67" s="20" t="s">
        <v>481</v>
      </c>
      <c r="Q67" s="18" t="s">
        <v>481</v>
      </c>
      <c r="R67" s="20" t="s">
        <v>481</v>
      </c>
      <c r="S67" s="18" t="s">
        <v>481</v>
      </c>
      <c r="T67" s="20" t="s">
        <v>481</v>
      </c>
      <c r="U67" s="18" t="s">
        <v>481</v>
      </c>
      <c r="V67" s="20" t="s">
        <v>481</v>
      </c>
      <c r="W67" s="18" t="n">
        <v>353.9071843</v>
      </c>
      <c r="X67" s="20" t="n">
        <v>13.81763817</v>
      </c>
    </row>
    <row r="68" spans="1:24">
      <c r="A68" s="15" t="s">
        <v>543</v>
      </c>
      <c r="B68" s="17" t="n">
        <v>12083</v>
      </c>
      <c r="C68" s="18">
        <f>(26.0/B68*100)</f>
        <v/>
      </c>
      <c r="D68" s="19" t="n">
        <v>12057</v>
      </c>
      <c r="E68" s="18" t="n">
        <v>426.70704181</v>
      </c>
      <c r="F68" s="20" t="n">
        <v>1.5953133</v>
      </c>
      <c r="G68" s="18" t="n">
        <v>440.63767393</v>
      </c>
      <c r="H68" s="20" t="n">
        <v>2.36687879</v>
      </c>
      <c r="I68" s="18" t="n">
        <v>374.261044</v>
      </c>
      <c r="J68" s="20" t="n">
        <v>2.78494331</v>
      </c>
      <c r="K68" s="18" t="n">
        <v>375.08573084</v>
      </c>
      <c r="L68" s="20" t="n">
        <v>4.22206923</v>
      </c>
      <c r="M68" s="18" t="n">
        <v>368.58693713</v>
      </c>
      <c r="N68" s="20" t="n">
        <v>3.92381446</v>
      </c>
      <c r="O68" s="18" t="s">
        <v>481</v>
      </c>
      <c r="P68" s="20" t="s">
        <v>481</v>
      </c>
      <c r="Q68" s="18" t="s">
        <v>481</v>
      </c>
      <c r="R68" s="20" t="s">
        <v>481</v>
      </c>
      <c r="S68" s="18" t="s">
        <v>481</v>
      </c>
      <c r="T68" s="20" t="s">
        <v>481</v>
      </c>
      <c r="U68" s="18" t="s">
        <v>481</v>
      </c>
      <c r="V68" s="20" t="s">
        <v>481</v>
      </c>
      <c r="W68" s="18" t="n">
        <v>416.00046095</v>
      </c>
      <c r="X68" s="20" t="n">
        <v>5.66922211</v>
      </c>
    </row>
    <row r="69" spans="1:24">
      <c r="A69" s="15" t="s">
        <v>544</v>
      </c>
      <c r="B69" s="17" t="n">
        <v>4876</v>
      </c>
      <c r="C69" s="18">
        <f>(0.0/B69*100)</f>
        <v/>
      </c>
      <c r="D69" s="19" t="n">
        <v>4876</v>
      </c>
      <c r="E69" s="18" t="n">
        <v>441.7915437</v>
      </c>
      <c r="F69" s="20" t="n">
        <v>3.7695079</v>
      </c>
      <c r="G69" s="18" t="n">
        <v>431.61699874</v>
      </c>
      <c r="H69" s="20" t="n">
        <v>5.20562585</v>
      </c>
      <c r="I69" s="18" t="n">
        <v>425.09588571</v>
      </c>
      <c r="J69" s="20" t="n">
        <v>3.75940755</v>
      </c>
      <c r="K69" s="18" t="n">
        <v>391.03881806</v>
      </c>
      <c r="L69" s="20" t="n">
        <v>5.33105096</v>
      </c>
      <c r="M69" s="18" t="n">
        <v>371.69671545</v>
      </c>
      <c r="N69" s="20" t="n">
        <v>13.14417574</v>
      </c>
      <c r="O69" s="18" t="s">
        <v>481</v>
      </c>
      <c r="P69" s="20" t="s">
        <v>481</v>
      </c>
      <c r="Q69" s="18" t="s">
        <v>481</v>
      </c>
      <c r="R69" s="20" t="s">
        <v>481</v>
      </c>
      <c r="S69" s="18" t="s">
        <v>481</v>
      </c>
      <c r="T69" s="20" t="s">
        <v>481</v>
      </c>
      <c r="U69" s="18" t="s">
        <v>481</v>
      </c>
      <c r="V69" s="20" t="s">
        <v>481</v>
      </c>
      <c r="W69" s="18" t="n">
        <v>383.69917676</v>
      </c>
      <c r="X69" s="20" t="n">
        <v>29.06348769</v>
      </c>
    </row>
    <row r="70" spans="1:24">
      <c r="A70" s="15" t="s">
        <v>545</v>
      </c>
      <c r="B70" s="17" t="n">
        <v>6036</v>
      </c>
      <c r="C70" s="18">
        <f>(223.0/B70*100)</f>
        <v/>
      </c>
      <c r="D70" s="19" t="n">
        <v>5813</v>
      </c>
      <c r="E70" s="18" t="n">
        <v>495.24207408</v>
      </c>
      <c r="F70" s="20" t="n">
        <v>3.23917479</v>
      </c>
      <c r="G70" s="18" t="n">
        <v>499.88922527</v>
      </c>
      <c r="H70" s="20" t="n">
        <v>2.88683014</v>
      </c>
      <c r="I70" s="18" t="n">
        <v>448.76371294</v>
      </c>
      <c r="J70" s="20" t="n">
        <v>3.74166009</v>
      </c>
      <c r="K70" s="18" t="n">
        <v>416.59423476</v>
      </c>
      <c r="L70" s="20" t="n">
        <v>23.59732473</v>
      </c>
      <c r="M70" s="18" t="n">
        <v>398.16325443</v>
      </c>
      <c r="N70" s="20" t="n">
        <v>43.41933019</v>
      </c>
      <c r="O70" s="18" t="s">
        <v>481</v>
      </c>
      <c r="P70" s="20" t="s">
        <v>481</v>
      </c>
      <c r="Q70" s="18" t="s">
        <v>481</v>
      </c>
      <c r="R70" s="20" t="s">
        <v>481</v>
      </c>
      <c r="S70" s="18" t="s">
        <v>481</v>
      </c>
      <c r="T70" s="20" t="s">
        <v>481</v>
      </c>
      <c r="U70" s="18" t="s">
        <v>481</v>
      </c>
      <c r="V70" s="20" t="s">
        <v>481</v>
      </c>
      <c r="W70" s="18" t="n">
        <v>449.80316923</v>
      </c>
      <c r="X70" s="20" t="n">
        <v>11.67423636</v>
      </c>
    </row>
    <row r="71" spans="1:24">
      <c r="A71" s="15" t="s">
        <v>546</v>
      </c>
      <c r="B71" s="17" t="n">
        <v>6115</v>
      </c>
      <c r="C71" s="18">
        <f>(17.0/B71*100)</f>
        <v/>
      </c>
      <c r="D71" s="19" t="n">
        <v>6098</v>
      </c>
      <c r="E71" s="18" t="n">
        <v>564.37564447</v>
      </c>
      <c r="F71" s="20" t="n">
        <v>1.3093224</v>
      </c>
      <c r="G71" s="18" t="s">
        <v>481</v>
      </c>
      <c r="H71" s="20" t="s">
        <v>481</v>
      </c>
      <c r="I71" s="18" t="n">
        <v>519.80780839</v>
      </c>
      <c r="J71" s="20" t="n">
        <v>5.46989462</v>
      </c>
      <c r="K71" s="18" t="n">
        <v>509.08917196</v>
      </c>
      <c r="L71" s="20" t="n">
        <v>4.76386427</v>
      </c>
      <c r="M71" s="18" t="n">
        <v>508.07628547</v>
      </c>
      <c r="N71" s="20" t="n">
        <v>8.66442466</v>
      </c>
      <c r="O71" s="18" t="s">
        <v>481</v>
      </c>
      <c r="P71" s="20" t="s">
        <v>481</v>
      </c>
      <c r="Q71" s="18" t="s">
        <v>481</v>
      </c>
      <c r="R71" s="20" t="s">
        <v>481</v>
      </c>
      <c r="S71" s="18" t="s">
        <v>481</v>
      </c>
      <c r="T71" s="20" t="s">
        <v>481</v>
      </c>
      <c r="U71" s="18" t="s">
        <v>481</v>
      </c>
      <c r="V71" s="20" t="s">
        <v>481</v>
      </c>
      <c r="W71" s="18" t="n">
        <v>526.85083207</v>
      </c>
      <c r="X71" s="20" t="n">
        <v>16.83083303</v>
      </c>
    </row>
    <row r="72" spans="1:24">
      <c r="A72" s="15" t="s">
        <v>547</v>
      </c>
      <c r="B72" s="17" t="n">
        <v>7708</v>
      </c>
      <c r="C72" s="18">
        <f>(5.0/B72*100)</f>
        <v/>
      </c>
      <c r="D72" s="19" t="n">
        <v>7703</v>
      </c>
      <c r="E72" s="18" t="n">
        <v>533.5396826</v>
      </c>
      <c r="F72" s="20" t="n">
        <v>4.03545358</v>
      </c>
      <c r="G72" s="18" t="n">
        <v>548.09037818</v>
      </c>
      <c r="H72" s="20" t="n">
        <v>2.52939507</v>
      </c>
      <c r="I72" s="18" t="n">
        <v>493.43059575</v>
      </c>
      <c r="J72" s="20" t="n">
        <v>4.12017843</v>
      </c>
      <c r="K72" s="18" t="n">
        <v>488.81729233</v>
      </c>
      <c r="L72" s="20" t="n">
        <v>7.04435077</v>
      </c>
      <c r="M72" s="18" t="n">
        <v>494.48268962</v>
      </c>
      <c r="N72" s="20" t="n">
        <v>12.91972633</v>
      </c>
      <c r="O72" s="18" t="s">
        <v>481</v>
      </c>
      <c r="P72" s="20" t="s">
        <v>481</v>
      </c>
      <c r="Q72" s="18" t="s">
        <v>481</v>
      </c>
      <c r="R72" s="20" t="s">
        <v>481</v>
      </c>
      <c r="S72" s="18" t="s">
        <v>481</v>
      </c>
      <c r="T72" s="20" t="s">
        <v>481</v>
      </c>
      <c r="U72" s="18" t="s">
        <v>481</v>
      </c>
      <c r="V72" s="20" t="s">
        <v>481</v>
      </c>
      <c r="W72" s="18" t="n">
        <v>485.89056741</v>
      </c>
      <c r="X72" s="20" t="n">
        <v>15.22906316</v>
      </c>
    </row>
    <row r="73" spans="1:24">
      <c r="A73" s="15" t="s">
        <v>548</v>
      </c>
      <c r="B73" s="17" t="n">
        <v>8249</v>
      </c>
      <c r="C73" s="18">
        <f>(143.0/B73*100)</f>
        <v/>
      </c>
      <c r="D73" s="19" t="n">
        <v>8106</v>
      </c>
      <c r="E73" s="18" t="n">
        <v>434.9169052</v>
      </c>
      <c r="F73" s="20" t="n">
        <v>4.82170105</v>
      </c>
      <c r="G73" s="18" t="n">
        <v>427.15371379</v>
      </c>
      <c r="H73" s="20" t="n">
        <v>5.20448824</v>
      </c>
      <c r="I73" s="18" t="n">
        <v>406.81809075</v>
      </c>
      <c r="J73" s="20" t="n">
        <v>2.98755626</v>
      </c>
      <c r="K73" s="18" t="n">
        <v>416.51488439</v>
      </c>
      <c r="L73" s="20" t="n">
        <v>2.64420408</v>
      </c>
      <c r="M73" s="18" t="n">
        <v>417.28280997</v>
      </c>
      <c r="N73" s="20" t="n">
        <v>5.479721</v>
      </c>
      <c r="O73" s="18" t="s">
        <v>481</v>
      </c>
      <c r="P73" s="20" t="s">
        <v>481</v>
      </c>
      <c r="Q73" s="18" t="s">
        <v>481</v>
      </c>
      <c r="R73" s="20" t="s">
        <v>481</v>
      </c>
      <c r="S73" s="18" t="s">
        <v>481</v>
      </c>
      <c r="T73" s="20" t="s">
        <v>481</v>
      </c>
      <c r="U73" s="18" t="s">
        <v>481</v>
      </c>
      <c r="V73" s="20" t="s">
        <v>481</v>
      </c>
      <c r="W73" s="18" t="n">
        <v>417.71200598</v>
      </c>
      <c r="X73" s="20" t="n">
        <v>18.48462557</v>
      </c>
    </row>
    <row r="74" spans="1:24">
      <c r="A74" s="15" t="s">
        <v>549</v>
      </c>
      <c r="B74" s="17" t="n">
        <v>4692</v>
      </c>
      <c r="C74" s="18">
        <f>(82.0/B74*100)</f>
        <v/>
      </c>
      <c r="D74" s="19" t="n">
        <v>4610</v>
      </c>
      <c r="E74" s="18" t="n">
        <v>441.58190949</v>
      </c>
      <c r="F74" s="20" t="n">
        <v>1.83778292</v>
      </c>
      <c r="G74" s="18" t="n">
        <v>425.40226227</v>
      </c>
      <c r="H74" s="20" t="n">
        <v>5.92538839</v>
      </c>
      <c r="I74" s="18" t="n">
        <v>400.43310437</v>
      </c>
      <c r="J74" s="20" t="n">
        <v>5.54047041</v>
      </c>
      <c r="K74" s="18" t="n">
        <v>390.59547284</v>
      </c>
      <c r="L74" s="20" t="n">
        <v>5.58916895</v>
      </c>
      <c r="M74" s="18" t="n">
        <v>375.47961626</v>
      </c>
      <c r="N74" s="20" t="n">
        <v>6.70510277</v>
      </c>
      <c r="O74" s="18" t="s">
        <v>481</v>
      </c>
      <c r="P74" s="20" t="s">
        <v>481</v>
      </c>
      <c r="Q74" s="18" t="s">
        <v>481</v>
      </c>
      <c r="R74" s="20" t="s">
        <v>481</v>
      </c>
      <c r="S74" s="18" t="s">
        <v>481</v>
      </c>
      <c r="T74" s="20" t="s">
        <v>481</v>
      </c>
      <c r="U74" s="18" t="n">
        <v>376.85863566</v>
      </c>
      <c r="V74" s="20" t="n">
        <v>18.99997223</v>
      </c>
      <c r="W74" s="18" t="n">
        <v>386.93210435</v>
      </c>
      <c r="X74" s="20" t="n">
        <v>5.91715228</v>
      </c>
    </row>
    <row r="75" spans="1:24">
      <c r="A75" s="15" t="s">
        <v>550</v>
      </c>
      <c r="B75" s="17" t="n">
        <v>5375</v>
      </c>
      <c r="C75" s="18">
        <f>(194.0/B75*100)</f>
        <v/>
      </c>
      <c r="D75" s="19" t="n">
        <v>5181</v>
      </c>
      <c r="E75" s="18" t="n">
        <v>400.38636576</v>
      </c>
      <c r="F75" s="20" t="n">
        <v>2.3993123</v>
      </c>
      <c r="G75" s="18" t="n">
        <v>384.1647088</v>
      </c>
      <c r="H75" s="20" t="n">
        <v>6.91665606</v>
      </c>
      <c r="I75" s="18" t="n">
        <v>350.2433759</v>
      </c>
      <c r="J75" s="20" t="n">
        <v>3.74339672</v>
      </c>
      <c r="K75" s="18" t="n">
        <v>386.01528972</v>
      </c>
      <c r="L75" s="20" t="n">
        <v>3.06287031</v>
      </c>
      <c r="M75" s="18" t="n">
        <v>378.47334775</v>
      </c>
      <c r="N75" s="20" t="n">
        <v>4.10926442</v>
      </c>
      <c r="O75" s="18" t="s">
        <v>481</v>
      </c>
      <c r="P75" s="20" t="s">
        <v>481</v>
      </c>
      <c r="Q75" s="18" t="s">
        <v>481</v>
      </c>
      <c r="R75" s="20" t="s">
        <v>481</v>
      </c>
      <c r="S75" s="18" t="s">
        <v>481</v>
      </c>
      <c r="T75" s="20" t="s">
        <v>481</v>
      </c>
      <c r="U75" s="18" t="s">
        <v>481</v>
      </c>
      <c r="V75" s="20" t="s">
        <v>481</v>
      </c>
      <c r="W75" s="18" t="n">
        <v>400.88566262</v>
      </c>
      <c r="X75" s="20" t="n">
        <v>15.49350462</v>
      </c>
    </row>
    <row r="76" spans="1:24">
      <c r="A76" s="15" t="s">
        <v>551</v>
      </c>
      <c r="B76" s="17" t="n">
        <v>14167</v>
      </c>
      <c r="C76" s="18">
        <f>(226.0/B76*100)</f>
        <v/>
      </c>
      <c r="D76" s="19" t="n">
        <v>13941</v>
      </c>
      <c r="E76" s="18" t="n">
        <v>451.73165398</v>
      </c>
      <c r="F76" s="20" t="n">
        <v>2.54758695</v>
      </c>
      <c r="G76" s="18" t="n">
        <v>416.15788672</v>
      </c>
      <c r="H76" s="20" t="n">
        <v>4.94822143</v>
      </c>
      <c r="I76" s="18" t="n">
        <v>392.6730633</v>
      </c>
      <c r="J76" s="20" t="n">
        <v>3.42644226</v>
      </c>
      <c r="K76" s="18" t="n">
        <v>388.54135156</v>
      </c>
      <c r="L76" s="20" t="n">
        <v>6.07327168</v>
      </c>
      <c r="M76" s="18" t="n">
        <v>389.74315314</v>
      </c>
      <c r="N76" s="20" t="n">
        <v>7.09162113</v>
      </c>
      <c r="O76" s="18" t="s">
        <v>481</v>
      </c>
      <c r="P76" s="20" t="s">
        <v>481</v>
      </c>
      <c r="Q76" s="18" t="s">
        <v>481</v>
      </c>
      <c r="R76" s="20" t="s">
        <v>481</v>
      </c>
      <c r="S76" s="18" t="s">
        <v>481</v>
      </c>
      <c r="T76" s="20" t="s">
        <v>481</v>
      </c>
      <c r="U76" s="18" t="s">
        <v>481</v>
      </c>
      <c r="V76" s="20" t="s">
        <v>481</v>
      </c>
      <c r="W76" s="18" t="n">
        <v>387.2487898</v>
      </c>
      <c r="X76" s="20" t="n">
        <v>9.29108928</v>
      </c>
    </row>
    <row r="77" spans="1:24">
      <c r="A77" s="15" t="s">
        <v>552</v>
      </c>
      <c r="B77" s="17" t="n">
        <v>6062</v>
      </c>
      <c r="C77" s="18">
        <f>(82.0/B77*100)</f>
        <v/>
      </c>
      <c r="D77" s="19" t="n">
        <v>5980</v>
      </c>
      <c r="E77" s="18" t="n">
        <v>472.84480939</v>
      </c>
      <c r="F77" s="20" t="n">
        <v>2.8781988</v>
      </c>
      <c r="G77" s="18" t="n">
        <v>452.75224592</v>
      </c>
      <c r="H77" s="20" t="n">
        <v>7.86893237</v>
      </c>
      <c r="I77" s="18" t="n">
        <v>413.43608974</v>
      </c>
      <c r="J77" s="20" t="n">
        <v>3.03591727</v>
      </c>
      <c r="K77" s="18" t="n">
        <v>406.87655692</v>
      </c>
      <c r="L77" s="20" t="n">
        <v>2.75732671</v>
      </c>
      <c r="M77" s="18" t="n">
        <v>379.16789652</v>
      </c>
      <c r="N77" s="20" t="n">
        <v>6.96690158</v>
      </c>
      <c r="O77" s="18" t="s">
        <v>481</v>
      </c>
      <c r="P77" s="20" t="s">
        <v>481</v>
      </c>
      <c r="Q77" s="18" t="s">
        <v>481</v>
      </c>
      <c r="R77" s="20" t="s">
        <v>481</v>
      </c>
      <c r="S77" s="18" t="s">
        <v>481</v>
      </c>
      <c r="T77" s="20" t="s">
        <v>481</v>
      </c>
      <c r="U77" s="18" t="s">
        <v>481</v>
      </c>
      <c r="V77" s="20" t="s">
        <v>481</v>
      </c>
      <c r="W77" s="18" t="n">
        <v>382.20532679</v>
      </c>
      <c r="X77" s="20" t="n">
        <v>10.31374968</v>
      </c>
    </row>
    <row r="78" spans="1:24">
      <c r="A78" s="15" t="s">
        <v>553</v>
      </c>
      <c r="B78" s="17" t="n">
        <v>5826</v>
      </c>
      <c r="C78" s="18">
        <f>(0.0/B78*100)</f>
        <v/>
      </c>
      <c r="D78" s="19" t="n">
        <v>5826</v>
      </c>
      <c r="E78" s="18" t="n">
        <v>549.00064761</v>
      </c>
      <c r="F78" s="20" t="n">
        <v>6.88090064</v>
      </c>
      <c r="G78" s="18" t="n">
        <v>567.31219699</v>
      </c>
      <c r="H78" s="20" t="n">
        <v>14.252142</v>
      </c>
      <c r="I78" s="18" t="n">
        <v>520.01371041</v>
      </c>
      <c r="J78" s="20" t="n">
        <v>3.74112845</v>
      </c>
      <c r="K78" s="18" t="n">
        <v>521.55883728</v>
      </c>
      <c r="L78" s="20" t="n">
        <v>4.28574174</v>
      </c>
      <c r="M78" s="18" t="n">
        <v>504.43803239</v>
      </c>
      <c r="N78" s="20" t="n">
        <v>4.85178298</v>
      </c>
      <c r="O78" s="18" t="s">
        <v>481</v>
      </c>
      <c r="P78" s="20" t="s">
        <v>481</v>
      </c>
      <c r="Q78" s="18" t="s">
        <v>481</v>
      </c>
      <c r="R78" s="20" t="s">
        <v>481</v>
      </c>
      <c r="S78" s="18" t="n">
        <v>373.1282</v>
      </c>
      <c r="T78" s="20" t="n">
        <v>40.57537957</v>
      </c>
      <c r="U78" s="18" t="n">
        <v>551.96614332</v>
      </c>
      <c r="V78" s="20" t="n">
        <v>25.56331659</v>
      </c>
      <c r="W78" s="18" t="n">
        <v>458.52355111</v>
      </c>
      <c r="X78" s="20" t="n">
        <v>16.37964822</v>
      </c>
    </row>
    <row customHeight="1" ht="25" r="79" spans="1:24">
      <c r="A79" s="15" t="s">
        <v>554</v>
      </c>
      <c r="B79" s="17" t="n">
        <v>1657</v>
      </c>
      <c r="C79" s="18">
        <f>(41.0/B79*100)</f>
        <v/>
      </c>
      <c r="D79" s="19" t="n">
        <v>1616</v>
      </c>
      <c r="E79" s="18" t="n">
        <v>495.76566884</v>
      </c>
      <c r="F79" s="20" t="n">
        <v>6.62206085</v>
      </c>
      <c r="G79" s="18" t="s">
        <v>481</v>
      </c>
      <c r="H79" s="20" t="s">
        <v>481</v>
      </c>
      <c r="I79" s="18" t="n">
        <v>443.06614154</v>
      </c>
      <c r="J79" s="20" t="n">
        <v>7.51031366</v>
      </c>
      <c r="K79" s="18" t="n">
        <v>410.39325365</v>
      </c>
      <c r="L79" s="20" t="n">
        <v>7.46989706</v>
      </c>
      <c r="M79" s="18" t="n">
        <v>400.00657055</v>
      </c>
      <c r="N79" s="20" t="n">
        <v>10.60304094</v>
      </c>
      <c r="O79" s="18" t="s">
        <v>481</v>
      </c>
      <c r="P79" s="20" t="s">
        <v>481</v>
      </c>
      <c r="Q79" s="18" t="s">
        <v>481</v>
      </c>
      <c r="R79" s="20" t="s">
        <v>481</v>
      </c>
      <c r="S79" s="18" t="s">
        <v>481</v>
      </c>
      <c r="T79" s="20" t="s">
        <v>481</v>
      </c>
      <c r="U79" s="18" t="n">
        <v>402.95493325</v>
      </c>
      <c r="V79" s="20" t="n">
        <v>32.24129951</v>
      </c>
      <c r="W79" s="18" t="n">
        <v>380.8381789</v>
      </c>
      <c r="X79" s="20" t="n">
        <v>25.81933313</v>
      </c>
    </row>
    <row r="80" spans="1:24">
      <c r="A80" s="15" t="s">
        <v>555</v>
      </c>
      <c r="B80" s="17" t="n">
        <v>7841</v>
      </c>
      <c r="C80" s="18">
        <f>(0.0/B80*100)</f>
        <v/>
      </c>
      <c r="D80" s="19" t="n">
        <v>7841</v>
      </c>
      <c r="E80" s="18" t="n">
        <v>459.13996171</v>
      </c>
      <c r="F80" s="20" t="n">
        <v>3.81197192</v>
      </c>
      <c r="G80" s="18" t="n">
        <v>456.72479135</v>
      </c>
      <c r="H80" s="20" t="n">
        <v>4.47756795</v>
      </c>
      <c r="I80" s="18" t="n">
        <v>448.52581315</v>
      </c>
      <c r="J80" s="20" t="n">
        <v>5.33792263</v>
      </c>
      <c r="K80" s="18" t="n">
        <v>396.252801</v>
      </c>
      <c r="L80" s="20" t="n">
        <v>17.83854974</v>
      </c>
      <c r="M80" s="18" t="n">
        <v>436.21642579</v>
      </c>
      <c r="N80" s="20" t="n">
        <v>38.92182764</v>
      </c>
      <c r="O80" s="18" t="s">
        <v>481</v>
      </c>
      <c r="P80" s="20" t="s">
        <v>481</v>
      </c>
      <c r="Q80" s="18" t="s">
        <v>481</v>
      </c>
      <c r="R80" s="20" t="s">
        <v>481</v>
      </c>
      <c r="S80" s="18" t="s">
        <v>481</v>
      </c>
      <c r="T80" s="20" t="s">
        <v>481</v>
      </c>
      <c r="U80" s="18" t="s">
        <v>481</v>
      </c>
      <c r="V80" s="20" t="s">
        <v>481</v>
      </c>
      <c r="W80" s="18" t="n">
        <v>415.84070704</v>
      </c>
      <c r="X80" s="20" t="n">
        <v>41.76714249</v>
      </c>
    </row>
    <row r="81" spans="1:24">
      <c r="A81" s="23" t="s">
        <v>556</v>
      </c>
      <c r="B81" s="17" t="n">
        <v>8861</v>
      </c>
      <c r="C81" s="18">
        <f>(76.0/B81*100)</f>
        <v/>
      </c>
      <c r="D81" s="19" t="n">
        <v>8785</v>
      </c>
      <c r="E81" s="18" t="n">
        <v>454.61491414</v>
      </c>
      <c r="F81" s="20" t="n">
        <v>3.15669474</v>
      </c>
      <c r="G81" s="18" t="n">
        <v>426.58394083</v>
      </c>
      <c r="H81" s="20" t="n">
        <v>8.12740956</v>
      </c>
      <c r="I81" s="18" t="n">
        <v>413.49798801</v>
      </c>
      <c r="J81" s="20" t="n">
        <v>3.38881144</v>
      </c>
      <c r="K81" s="18" t="n">
        <v>410.69901696</v>
      </c>
      <c r="L81" s="20" t="n">
        <v>5.38987408</v>
      </c>
      <c r="M81" s="18" t="n">
        <v>413.35120034</v>
      </c>
      <c r="N81" s="20" t="n">
        <v>6.33159126</v>
      </c>
      <c r="O81" s="18" t="s">
        <v>481</v>
      </c>
      <c r="P81" s="20" t="s">
        <v>481</v>
      </c>
      <c r="Q81" s="18" t="s">
        <v>481</v>
      </c>
      <c r="R81" s="20" t="s">
        <v>481</v>
      </c>
      <c r="S81" s="18" t="s">
        <v>481</v>
      </c>
      <c r="T81" s="20" t="s">
        <v>481</v>
      </c>
      <c r="U81" s="18" t="s">
        <v>481</v>
      </c>
      <c r="V81" s="20" t="s">
        <v>481</v>
      </c>
      <c r="W81" s="18" t="n">
        <v>369.97491014</v>
      </c>
      <c r="X81" s="20" t="n">
        <v>24.02439116</v>
      </c>
    </row>
    <row r="82" spans="1:24">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row>
    <row r="83" spans="1:24">
      <c r="A83" s="3" t="s">
        <v>558</v>
      </c>
    </row>
    <row r="84" spans="1:24">
      <c r="A84" s="25" t="s">
        <v>559</v>
      </c>
    </row>
    <row r="85" spans="1:24">
      <c r="A85" s="25" t="s">
        <v>560</v>
      </c>
    </row>
    <row customHeight="1" ht="30" r="86" spans="1:24">
      <c r="A86" s="25" t="s">
        <v>561</v>
      </c>
    </row>
    <row customHeight="1" ht="30" r="87" spans="1:24">
      <c r="A87" s="25" t="s">
        <v>557</v>
      </c>
    </row>
    <row customHeight="1" ht="30" r="88" spans="1:24">
      <c r="A88" s="25" t="s">
        <v>562</v>
      </c>
    </row>
    <row customHeight="1" ht="30" r="89" spans="1:24">
      <c r="A89" s="25" t="s">
        <v>563</v>
      </c>
    </row>
    <row customHeight="1" ht="30" r="90" spans="1:24">
      <c r="A90" s="25" t="s">
        <v>564</v>
      </c>
    </row>
    <row customHeight="1" ht="30" r="91" spans="1:24">
      <c r="A91" s="25" t="s">
        <v>565</v>
      </c>
    </row>
    <row customHeight="1" ht="30" r="92" spans="1:24">
      <c r="A92" s="25" t="s">
        <v>566</v>
      </c>
    </row>
    <row customHeight="1" ht="30" r="93" spans="1:24">
      <c r="A93" s="25" t="s">
        <v>567</v>
      </c>
    </row>
    <row customHeight="1" ht="30" r="94" spans="1:24">
      <c r="A94" s="25" t="s">
        <v>568</v>
      </c>
    </row>
    <row customHeight="1" ht="30" r="95" spans="1:24">
      <c r="A95" s="25" t="s">
        <v>569</v>
      </c>
    </row>
    <row customHeight="1" ht="30" r="96" spans="1:24">
      <c r="A96" s="25" t="s">
        <v>570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596</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(345.0/B7*100)</f>
        <v/>
      </c>
      <c r="D7" s="19" t="n">
        <v>14185</v>
      </c>
      <c r="E7" s="18" t="n">
        <v>493.22989535</v>
      </c>
      <c r="F7" s="20" t="n">
        <v>5.33694031</v>
      </c>
      <c r="G7" s="18" t="n">
        <v>519.07557697</v>
      </c>
      <c r="H7" s="20" t="n">
        <v>1.61457775</v>
      </c>
      <c r="I7" s="18" t="s">
        <v>481</v>
      </c>
      <c r="J7" s="20" t="s">
        <v>481</v>
      </c>
      <c r="K7" s="18" t="s">
        <v>481</v>
      </c>
      <c r="L7" s="20" t="s">
        <v>481</v>
      </c>
      <c r="M7" s="18" t="s">
        <v>481</v>
      </c>
      <c r="N7" s="20" t="s">
        <v>481</v>
      </c>
      <c r="O7" s="18" t="s">
        <v>481</v>
      </c>
      <c r="P7" s="20" t="s">
        <v>481</v>
      </c>
      <c r="Q7" s="18" t="n">
        <v>488.201445</v>
      </c>
      <c r="R7" s="20" t="n">
        <v>2.38642721</v>
      </c>
    </row>
    <row r="8" spans="1:18">
      <c r="A8" s="15" t="s">
        <v>483</v>
      </c>
      <c r="B8" s="17" t="n">
        <v>7007</v>
      </c>
      <c r="C8" s="18">
        <f>(20.0/B8*100)</f>
        <v/>
      </c>
      <c r="D8" s="19" t="n">
        <v>6987</v>
      </c>
      <c r="E8" s="18" t="n">
        <v>521.8559671199999</v>
      </c>
      <c r="F8" s="20" t="n">
        <v>10.28703807</v>
      </c>
      <c r="G8" s="18" t="n">
        <v>503.29925699</v>
      </c>
      <c r="H8" s="20" t="n">
        <v>2.42892114</v>
      </c>
      <c r="I8" s="18" t="s">
        <v>481</v>
      </c>
      <c r="J8" s="20" t="s">
        <v>481</v>
      </c>
      <c r="K8" s="18" t="s">
        <v>481</v>
      </c>
      <c r="L8" s="20" t="s">
        <v>481</v>
      </c>
      <c r="M8" s="18" t="s">
        <v>481</v>
      </c>
      <c r="N8" s="20" t="s">
        <v>481</v>
      </c>
      <c r="O8" s="18" t="s">
        <v>481</v>
      </c>
      <c r="P8" s="20" t="s">
        <v>481</v>
      </c>
      <c r="Q8" s="18" t="n">
        <v>451.32058418</v>
      </c>
      <c r="R8" s="20" t="n">
        <v>4.14593616</v>
      </c>
    </row>
    <row r="9" spans="1:18">
      <c r="A9" s="15" t="s">
        <v>484</v>
      </c>
      <c r="B9" s="17" t="n">
        <v>9651</v>
      </c>
      <c r="C9" s="18">
        <f>(76.0/B9*100)</f>
        <v/>
      </c>
      <c r="D9" s="19" t="n">
        <v>9575</v>
      </c>
      <c r="E9" s="18" t="n">
        <v>501.45014077</v>
      </c>
      <c r="F9" s="20" t="n">
        <v>4.81000957</v>
      </c>
      <c r="G9" s="18" t="n">
        <v>512.28592133</v>
      </c>
      <c r="H9" s="20" t="n">
        <v>2.32948842</v>
      </c>
      <c r="I9" s="18" t="s">
        <v>481</v>
      </c>
      <c r="J9" s="20" t="s">
        <v>481</v>
      </c>
      <c r="K9" s="18" t="s">
        <v>481</v>
      </c>
      <c r="L9" s="20" t="s">
        <v>481</v>
      </c>
      <c r="M9" s="18" t="s">
        <v>481</v>
      </c>
      <c r="N9" s="20" t="s">
        <v>481</v>
      </c>
      <c r="O9" s="18" t="s">
        <v>481</v>
      </c>
      <c r="P9" s="20" t="s">
        <v>481</v>
      </c>
      <c r="Q9" s="18" t="n">
        <v>463.92442355</v>
      </c>
      <c r="R9" s="20" t="n">
        <v>3.38239167</v>
      </c>
    </row>
    <row r="10" spans="1:18">
      <c r="A10" s="15" t="s">
        <v>485</v>
      </c>
      <c r="B10" s="17" t="n">
        <v>20058</v>
      </c>
      <c r="C10" s="18">
        <f>(521.0/B10*100)</f>
        <v/>
      </c>
      <c r="D10" s="19" t="n">
        <v>19537</v>
      </c>
      <c r="E10" s="18" t="n">
        <v>522.67124512</v>
      </c>
      <c r="F10" s="20" t="n">
        <v>4.71894354</v>
      </c>
      <c r="G10" s="18" t="n">
        <v>535.35722957</v>
      </c>
      <c r="H10" s="20" t="n">
        <v>1.96388721</v>
      </c>
      <c r="I10" s="18" t="s">
        <v>481</v>
      </c>
      <c r="J10" s="20" t="s">
        <v>481</v>
      </c>
      <c r="K10" s="18" t="s">
        <v>481</v>
      </c>
      <c r="L10" s="20" t="s">
        <v>481</v>
      </c>
      <c r="M10" s="18" t="s">
        <v>481</v>
      </c>
      <c r="N10" s="20" t="s">
        <v>481</v>
      </c>
      <c r="O10" s="18" t="s">
        <v>481</v>
      </c>
      <c r="P10" s="20" t="s">
        <v>481</v>
      </c>
      <c r="Q10" s="18" t="n">
        <v>507.2236577</v>
      </c>
      <c r="R10" s="20" t="n">
        <v>3.17183022</v>
      </c>
    </row>
    <row r="11" spans="1:18">
      <c r="A11" s="15" t="s">
        <v>486</v>
      </c>
      <c r="B11" s="17" t="n">
        <v>7053</v>
      </c>
      <c r="C11" s="18">
        <f>(45.0/B11*100)</f>
        <v/>
      </c>
      <c r="D11" s="19" t="n">
        <v>7008</v>
      </c>
      <c r="E11" s="18" t="n">
        <v>477.50083966</v>
      </c>
      <c r="F11" s="20" t="n">
        <v>6.40004211</v>
      </c>
      <c r="G11" s="18" t="n">
        <v>451.73072475</v>
      </c>
      <c r="H11" s="20" t="n">
        <v>2.62489673</v>
      </c>
      <c r="I11" s="18" t="s">
        <v>481</v>
      </c>
      <c r="J11" s="20" t="s">
        <v>481</v>
      </c>
      <c r="K11" s="18" t="s">
        <v>481</v>
      </c>
      <c r="L11" s="20" t="s">
        <v>481</v>
      </c>
      <c r="M11" s="18" t="s">
        <v>481</v>
      </c>
      <c r="N11" s="20" t="s">
        <v>481</v>
      </c>
      <c r="O11" s="18" t="s">
        <v>481</v>
      </c>
      <c r="P11" s="20" t="s">
        <v>481</v>
      </c>
      <c r="Q11" s="18" t="n">
        <v>419.84436577</v>
      </c>
      <c r="R11" s="20" t="n">
        <v>3.8191823</v>
      </c>
    </row>
    <row r="12" spans="1:18">
      <c r="A12" s="15" t="s">
        <v>487</v>
      </c>
      <c r="B12" s="17" t="n">
        <v>6894</v>
      </c>
      <c r="C12" s="18">
        <f>(55.0/B12*100)</f>
        <v/>
      </c>
      <c r="D12" s="19" t="n">
        <v>6839</v>
      </c>
      <c r="E12" s="18" t="n">
        <v>465.20952773</v>
      </c>
      <c r="F12" s="20" t="n">
        <v>11.06807755</v>
      </c>
      <c r="G12" s="18" t="n">
        <v>505.00804189</v>
      </c>
      <c r="H12" s="20" t="n">
        <v>2.01537658</v>
      </c>
      <c r="I12" s="18" t="s">
        <v>481</v>
      </c>
      <c r="J12" s="20" t="s">
        <v>481</v>
      </c>
      <c r="K12" s="18" t="s">
        <v>481</v>
      </c>
      <c r="L12" s="20" t="s">
        <v>481</v>
      </c>
      <c r="M12" s="18" t="s">
        <v>481</v>
      </c>
      <c r="N12" s="20" t="s">
        <v>481</v>
      </c>
      <c r="O12" s="18" t="s">
        <v>481</v>
      </c>
      <c r="P12" s="20" t="s">
        <v>481</v>
      </c>
      <c r="Q12" s="18" t="n">
        <v>449.23246779</v>
      </c>
      <c r="R12" s="20" t="n">
        <v>4.61863261</v>
      </c>
    </row>
    <row r="13" spans="1:18">
      <c r="A13" s="15" t="s">
        <v>488</v>
      </c>
      <c r="B13" s="17" t="n">
        <v>7161</v>
      </c>
      <c r="C13" s="18">
        <f>(98.0/B13*100)</f>
        <v/>
      </c>
      <c r="D13" s="19" t="n">
        <v>7063</v>
      </c>
      <c r="E13" s="18" t="n">
        <v>492.27472374</v>
      </c>
      <c r="F13" s="20" t="n">
        <v>7.37197899</v>
      </c>
      <c r="G13" s="18" t="n">
        <v>508.96438784</v>
      </c>
      <c r="H13" s="20" t="n">
        <v>2.2958323</v>
      </c>
      <c r="I13" s="18" t="s">
        <v>481</v>
      </c>
      <c r="J13" s="20" t="s">
        <v>481</v>
      </c>
      <c r="K13" s="18" t="s">
        <v>481</v>
      </c>
      <c r="L13" s="20" t="s">
        <v>481</v>
      </c>
      <c r="M13" s="18" t="s">
        <v>481</v>
      </c>
      <c r="N13" s="20" t="s">
        <v>481</v>
      </c>
      <c r="O13" s="18" t="s">
        <v>481</v>
      </c>
      <c r="P13" s="20" t="s">
        <v>481</v>
      </c>
      <c r="Q13" s="18" t="n">
        <v>468.52007684</v>
      </c>
      <c r="R13" s="20" t="n">
        <v>4.70953067</v>
      </c>
    </row>
    <row r="14" spans="1:18">
      <c r="A14" s="15" t="s">
        <v>489</v>
      </c>
      <c r="B14" s="17" t="n">
        <v>5587</v>
      </c>
      <c r="C14" s="18">
        <f>(74.0/B14*100)</f>
        <v/>
      </c>
      <c r="D14" s="19" t="n">
        <v>5513</v>
      </c>
      <c r="E14" s="18" t="n">
        <v>516.92432099</v>
      </c>
      <c r="F14" s="20" t="n">
        <v>6.10685362</v>
      </c>
      <c r="G14" s="18" t="n">
        <v>542.41072503</v>
      </c>
      <c r="H14" s="20" t="n">
        <v>2.0522209</v>
      </c>
      <c r="I14" s="18" t="s">
        <v>481</v>
      </c>
      <c r="J14" s="20" t="s">
        <v>481</v>
      </c>
      <c r="K14" s="18" t="s">
        <v>481</v>
      </c>
      <c r="L14" s="20" t="s">
        <v>481</v>
      </c>
      <c r="M14" s="18" t="s">
        <v>481</v>
      </c>
      <c r="N14" s="20" t="s">
        <v>481</v>
      </c>
      <c r="O14" s="18" t="s">
        <v>481</v>
      </c>
      <c r="P14" s="20" t="s">
        <v>481</v>
      </c>
      <c r="Q14" s="18" t="n">
        <v>504.76352411</v>
      </c>
      <c r="R14" s="20" t="n">
        <v>4.42072755</v>
      </c>
    </row>
    <row r="15" spans="1:18">
      <c r="A15" s="15" t="s">
        <v>490</v>
      </c>
      <c r="B15" s="17" t="n">
        <v>5882</v>
      </c>
      <c r="C15" s="18">
        <f>(52.0/B15*100)</f>
        <v/>
      </c>
      <c r="D15" s="19" t="n">
        <v>5830</v>
      </c>
      <c r="E15" s="18" t="n">
        <v>535.91389079</v>
      </c>
      <c r="F15" s="20" t="n">
        <v>9.813524060000001</v>
      </c>
      <c r="G15" s="18" t="n">
        <v>538.5182688</v>
      </c>
      <c r="H15" s="20" t="n">
        <v>2.2098693</v>
      </c>
      <c r="I15" s="18" t="s">
        <v>481</v>
      </c>
      <c r="J15" s="20" t="s">
        <v>481</v>
      </c>
      <c r="K15" s="18" t="s">
        <v>481</v>
      </c>
      <c r="L15" s="20" t="s">
        <v>481</v>
      </c>
      <c r="M15" s="18" t="s">
        <v>481</v>
      </c>
      <c r="N15" s="20" t="s">
        <v>481</v>
      </c>
      <c r="O15" s="18" t="s">
        <v>481</v>
      </c>
      <c r="P15" s="20" t="s">
        <v>481</v>
      </c>
      <c r="Q15" s="18" t="n">
        <v>497.82430827</v>
      </c>
      <c r="R15" s="20" t="n">
        <v>4.2267284</v>
      </c>
    </row>
    <row r="16" spans="1:18">
      <c r="A16" s="15" t="s">
        <v>491</v>
      </c>
      <c r="B16" s="17" t="n">
        <v>6108</v>
      </c>
      <c r="C16" s="18">
        <f>(98.0/B16*100)</f>
        <v/>
      </c>
      <c r="D16" s="19" t="n">
        <v>6010</v>
      </c>
      <c r="E16" s="18" t="n">
        <v>505.22735222</v>
      </c>
      <c r="F16" s="20" t="n">
        <v>7.54989151</v>
      </c>
      <c r="G16" s="18" t="n">
        <v>504.43512666</v>
      </c>
      <c r="H16" s="20" t="n">
        <v>1.98033605</v>
      </c>
      <c r="I16" s="18" t="s">
        <v>481</v>
      </c>
      <c r="J16" s="20" t="s">
        <v>481</v>
      </c>
      <c r="K16" s="18" t="s">
        <v>481</v>
      </c>
      <c r="L16" s="20" t="s">
        <v>481</v>
      </c>
      <c r="M16" s="18" t="s">
        <v>481</v>
      </c>
      <c r="N16" s="20" t="s">
        <v>481</v>
      </c>
      <c r="O16" s="18" t="s">
        <v>481</v>
      </c>
      <c r="P16" s="20" t="s">
        <v>481</v>
      </c>
      <c r="Q16" s="18" t="n">
        <v>452.5998309</v>
      </c>
      <c r="R16" s="20" t="n">
        <v>4.23361126</v>
      </c>
    </row>
    <row r="17" spans="1:18">
      <c r="A17" s="15" t="s">
        <v>492</v>
      </c>
      <c r="B17" s="17" t="n">
        <v>6504</v>
      </c>
      <c r="C17" s="18">
        <f>(658.0/B17*100)</f>
        <v/>
      </c>
      <c r="D17" s="19" t="n">
        <v>5846</v>
      </c>
      <c r="E17" s="18" t="n">
        <v>517.70769232</v>
      </c>
      <c r="F17" s="20" t="n">
        <v>11.52115683</v>
      </c>
      <c r="G17" s="18" t="n">
        <v>531.19600974</v>
      </c>
      <c r="H17" s="20" t="n">
        <v>2.76914187</v>
      </c>
      <c r="I17" s="18" t="s">
        <v>481</v>
      </c>
      <c r="J17" s="20" t="s">
        <v>481</v>
      </c>
      <c r="K17" s="18" t="s">
        <v>481</v>
      </c>
      <c r="L17" s="20" t="s">
        <v>481</v>
      </c>
      <c r="M17" s="18" t="s">
        <v>481</v>
      </c>
      <c r="N17" s="20" t="s">
        <v>481</v>
      </c>
      <c r="O17" s="18" t="s">
        <v>481</v>
      </c>
      <c r="P17" s="20" t="s">
        <v>481</v>
      </c>
      <c r="Q17" s="18" t="n">
        <v>475.90868812</v>
      </c>
      <c r="R17" s="20" t="n">
        <v>3.76773739</v>
      </c>
    </row>
    <row r="18" spans="1:18">
      <c r="A18" s="15" t="s">
        <v>493</v>
      </c>
      <c r="B18" s="17" t="n">
        <v>5532</v>
      </c>
      <c r="C18" s="18">
        <f>(28.0/B18*100)</f>
        <v/>
      </c>
      <c r="D18" s="19" t="n">
        <v>5504</v>
      </c>
      <c r="E18" s="18" t="n">
        <v>463.15972488</v>
      </c>
      <c r="F18" s="20" t="n">
        <v>5.70621316</v>
      </c>
      <c r="G18" s="18" t="n">
        <v>459.90831065</v>
      </c>
      <c r="H18" s="20" t="n">
        <v>3.69376359</v>
      </c>
      <c r="I18" s="18" t="s">
        <v>481</v>
      </c>
      <c r="J18" s="20" t="s">
        <v>481</v>
      </c>
      <c r="K18" s="18" t="s">
        <v>481</v>
      </c>
      <c r="L18" s="20" t="s">
        <v>481</v>
      </c>
      <c r="M18" s="18" t="s">
        <v>481</v>
      </c>
      <c r="N18" s="20" t="s">
        <v>481</v>
      </c>
      <c r="O18" s="18" t="s">
        <v>481</v>
      </c>
      <c r="P18" s="20" t="s">
        <v>481</v>
      </c>
      <c r="Q18" s="18" t="n">
        <v>432.58744189</v>
      </c>
      <c r="R18" s="20" t="n">
        <v>5.20517488</v>
      </c>
    </row>
    <row r="19" spans="1:18">
      <c r="A19" s="15" t="s">
        <v>494</v>
      </c>
      <c r="B19" s="17" t="n">
        <v>5658</v>
      </c>
      <c r="C19" s="18">
        <f>(60.0/B19*100)</f>
        <v/>
      </c>
      <c r="D19" s="19" t="n">
        <v>5598</v>
      </c>
      <c r="E19" s="18" t="n">
        <v>490.97974903</v>
      </c>
      <c r="F19" s="20" t="n">
        <v>5.94562928</v>
      </c>
      <c r="G19" s="18" t="n">
        <v>481.16486966</v>
      </c>
      <c r="H19" s="20" t="n">
        <v>2.42238433</v>
      </c>
      <c r="I19" s="18" t="s">
        <v>481</v>
      </c>
      <c r="J19" s="20" t="s">
        <v>481</v>
      </c>
      <c r="K19" s="18" t="s">
        <v>481</v>
      </c>
      <c r="L19" s="20" t="s">
        <v>481</v>
      </c>
      <c r="M19" s="18" t="s">
        <v>481</v>
      </c>
      <c r="N19" s="20" t="s">
        <v>481</v>
      </c>
      <c r="O19" s="18" t="s">
        <v>481</v>
      </c>
      <c r="P19" s="20" t="s">
        <v>481</v>
      </c>
      <c r="Q19" s="18" t="n">
        <v>443.70699952</v>
      </c>
      <c r="R19" s="20" t="n">
        <v>4.93506328</v>
      </c>
    </row>
    <row r="20" spans="1:18">
      <c r="A20" s="15" t="s">
        <v>495</v>
      </c>
      <c r="B20" s="17" t="n">
        <v>3371</v>
      </c>
      <c r="C20" s="18">
        <f>(74.0/B20*100)</f>
        <v/>
      </c>
      <c r="D20" s="19" t="n">
        <v>3297</v>
      </c>
      <c r="E20" s="18" t="n">
        <v>484.012362</v>
      </c>
      <c r="F20" s="20" t="n">
        <v>3.58596942</v>
      </c>
      <c r="G20" s="18" t="n">
        <v>476.84463498</v>
      </c>
      <c r="H20" s="20" t="n">
        <v>2.284656</v>
      </c>
      <c r="I20" s="18" t="s">
        <v>481</v>
      </c>
      <c r="J20" s="20" t="s">
        <v>481</v>
      </c>
      <c r="K20" s="18" t="s">
        <v>481</v>
      </c>
      <c r="L20" s="20" t="s">
        <v>481</v>
      </c>
      <c r="M20" s="18" t="s">
        <v>481</v>
      </c>
      <c r="N20" s="20" t="s">
        <v>481</v>
      </c>
      <c r="O20" s="18" t="s">
        <v>481</v>
      </c>
      <c r="P20" s="20" t="s">
        <v>481</v>
      </c>
      <c r="Q20" s="18" t="n">
        <v>446.03213317</v>
      </c>
      <c r="R20" s="20" t="n">
        <v>3.68442714</v>
      </c>
    </row>
    <row r="21" spans="1:18">
      <c r="A21" s="15" t="s">
        <v>496</v>
      </c>
      <c r="B21" s="17" t="n">
        <v>5741</v>
      </c>
      <c r="C21" s="18">
        <f>(44.0/B21*100)</f>
        <v/>
      </c>
      <c r="D21" s="19" t="n">
        <v>5697</v>
      </c>
      <c r="E21" s="18" t="n">
        <v>490.80046873</v>
      </c>
      <c r="F21" s="20" t="n">
        <v>7.2255535</v>
      </c>
      <c r="G21" s="18" t="n">
        <v>509.69655654</v>
      </c>
      <c r="H21" s="20" t="n">
        <v>2.25599737</v>
      </c>
      <c r="I21" s="18" t="s">
        <v>481</v>
      </c>
      <c r="J21" s="20" t="s">
        <v>481</v>
      </c>
      <c r="K21" s="18" t="s">
        <v>481</v>
      </c>
      <c r="L21" s="20" t="s">
        <v>481</v>
      </c>
      <c r="M21" s="18" t="s">
        <v>481</v>
      </c>
      <c r="N21" s="20" t="s">
        <v>481</v>
      </c>
      <c r="O21" s="18" t="s">
        <v>481</v>
      </c>
      <c r="P21" s="20" t="s">
        <v>481</v>
      </c>
      <c r="Q21" s="18" t="n">
        <v>479.87622202</v>
      </c>
      <c r="R21" s="20" t="n">
        <v>4.28020567</v>
      </c>
    </row>
    <row r="22" spans="1:18">
      <c r="A22" s="15" t="s">
        <v>497</v>
      </c>
      <c r="B22" s="17" t="n">
        <v>6598</v>
      </c>
      <c r="C22" s="18">
        <f>(33.0/B22*100)</f>
        <v/>
      </c>
      <c r="D22" s="19" t="n">
        <v>6565</v>
      </c>
      <c r="E22" s="18" t="n">
        <v>423.73199707</v>
      </c>
      <c r="F22" s="20" t="n">
        <v>8.313289190000001</v>
      </c>
      <c r="G22" s="18" t="n">
        <v>477.61708807</v>
      </c>
      <c r="H22" s="20" t="n">
        <v>3.40228733</v>
      </c>
      <c r="I22" s="18" t="s">
        <v>481</v>
      </c>
      <c r="J22" s="20" t="s">
        <v>481</v>
      </c>
      <c r="K22" s="18" t="s">
        <v>481</v>
      </c>
      <c r="L22" s="20" t="s">
        <v>481</v>
      </c>
      <c r="M22" s="18" t="s">
        <v>481</v>
      </c>
      <c r="N22" s="20" t="s">
        <v>481</v>
      </c>
      <c r="O22" s="18" t="s">
        <v>481</v>
      </c>
      <c r="P22" s="20" t="s">
        <v>481</v>
      </c>
      <c r="Q22" s="18" t="n">
        <v>439.00532149</v>
      </c>
      <c r="R22" s="20" t="n">
        <v>4.95786344</v>
      </c>
    </row>
    <row r="23" spans="1:18">
      <c r="A23" s="15" t="s">
        <v>498</v>
      </c>
      <c r="B23" s="17" t="n">
        <v>11583</v>
      </c>
      <c r="C23" s="18">
        <f>(210.0/B23*100)</f>
        <v/>
      </c>
      <c r="D23" s="19" t="n">
        <v>11373</v>
      </c>
      <c r="E23" s="18" t="n">
        <v>479.66475859</v>
      </c>
      <c r="F23" s="20" t="n">
        <v>8.388532100000001</v>
      </c>
      <c r="G23" s="18" t="n">
        <v>486.79490085</v>
      </c>
      <c r="H23" s="20" t="n">
        <v>2.46915286</v>
      </c>
      <c r="I23" s="18" t="s">
        <v>481</v>
      </c>
      <c r="J23" s="20" t="s">
        <v>481</v>
      </c>
      <c r="K23" s="18" t="s">
        <v>481</v>
      </c>
      <c r="L23" s="20" t="s">
        <v>481</v>
      </c>
      <c r="M23" s="18" t="s">
        <v>481</v>
      </c>
      <c r="N23" s="20" t="s">
        <v>481</v>
      </c>
      <c r="O23" s="18" t="s">
        <v>481</v>
      </c>
      <c r="P23" s="20" t="s">
        <v>481</v>
      </c>
      <c r="Q23" s="18" t="n">
        <v>444.04998731</v>
      </c>
      <c r="R23" s="20" t="n">
        <v>4.36544671</v>
      </c>
    </row>
    <row r="24" spans="1:18">
      <c r="A24" s="15" t="s">
        <v>499</v>
      </c>
      <c r="B24" s="17" t="n">
        <v>6647</v>
      </c>
      <c r="C24" s="18">
        <f>(7.0/B24*100)</f>
        <v/>
      </c>
      <c r="D24" s="19" t="n">
        <v>6640</v>
      </c>
      <c r="E24" s="18" t="n">
        <v>573.22158719</v>
      </c>
      <c r="F24" s="20" t="n">
        <v>15.85919293</v>
      </c>
      <c r="G24" s="18" t="n">
        <v>539.7727961000001</v>
      </c>
      <c r="H24" s="20" t="n">
        <v>2.88377576</v>
      </c>
      <c r="I24" s="18" t="s">
        <v>481</v>
      </c>
      <c r="J24" s="20" t="s">
        <v>481</v>
      </c>
      <c r="K24" s="18" t="s">
        <v>481</v>
      </c>
      <c r="L24" s="20" t="s">
        <v>481</v>
      </c>
      <c r="M24" s="18" t="s">
        <v>481</v>
      </c>
      <c r="N24" s="20" t="s">
        <v>481</v>
      </c>
      <c r="O24" s="18" t="s">
        <v>481</v>
      </c>
      <c r="P24" s="20" t="s">
        <v>481</v>
      </c>
      <c r="Q24" s="18" t="n">
        <v>502.445839</v>
      </c>
      <c r="R24" s="20" t="n">
        <v>8.463563219999999</v>
      </c>
    </row>
    <row r="25" spans="1:18">
      <c r="A25" s="15" t="s">
        <v>500</v>
      </c>
      <c r="B25" s="17" t="n">
        <v>5581</v>
      </c>
      <c r="C25" s="18">
        <f>(24.0/B25*100)</f>
        <v/>
      </c>
      <c r="D25" s="19" t="n">
        <v>5557</v>
      </c>
      <c r="E25" s="18" t="n">
        <v>517.0576141</v>
      </c>
      <c r="F25" s="20" t="n">
        <v>17.42999513</v>
      </c>
      <c r="G25" s="18" t="n">
        <v>520.27552289</v>
      </c>
      <c r="H25" s="20" t="n">
        <v>3.13643858</v>
      </c>
      <c r="I25" s="18" t="s">
        <v>481</v>
      </c>
      <c r="J25" s="20" t="s">
        <v>481</v>
      </c>
      <c r="K25" s="18" t="s">
        <v>481</v>
      </c>
      <c r="L25" s="20" t="s">
        <v>481</v>
      </c>
      <c r="M25" s="18" t="s">
        <v>481</v>
      </c>
      <c r="N25" s="20" t="s">
        <v>481</v>
      </c>
      <c r="O25" s="18" t="s">
        <v>481</v>
      </c>
      <c r="P25" s="20" t="s">
        <v>481</v>
      </c>
      <c r="Q25" s="18" t="n">
        <v>498.5412215</v>
      </c>
      <c r="R25" s="20" t="n">
        <v>4.22127631</v>
      </c>
    </row>
    <row r="26" spans="1:18">
      <c r="A26" s="15" t="s">
        <v>501</v>
      </c>
      <c r="B26" s="17" t="n">
        <v>4869</v>
      </c>
      <c r="C26" s="18">
        <f>(32.0/B26*100)</f>
        <v/>
      </c>
      <c r="D26" s="19" t="n">
        <v>4837</v>
      </c>
      <c r="E26" s="18" t="n">
        <v>474.60201301</v>
      </c>
      <c r="F26" s="20" t="n">
        <v>4.39238888</v>
      </c>
      <c r="G26" s="18" t="n">
        <v>496.19948438</v>
      </c>
      <c r="H26" s="20" t="n">
        <v>1.72908958</v>
      </c>
      <c r="I26" s="18" t="s">
        <v>481</v>
      </c>
      <c r="J26" s="20" t="s">
        <v>481</v>
      </c>
      <c r="K26" s="18" t="s">
        <v>481</v>
      </c>
      <c r="L26" s="20" t="s">
        <v>481</v>
      </c>
      <c r="M26" s="18" t="s">
        <v>481</v>
      </c>
      <c r="N26" s="20" t="s">
        <v>481</v>
      </c>
      <c r="O26" s="18" t="s">
        <v>481</v>
      </c>
      <c r="P26" s="20" t="s">
        <v>481</v>
      </c>
      <c r="Q26" s="18" t="n">
        <v>477.03299877</v>
      </c>
      <c r="R26" s="20" t="n">
        <v>3.62892026</v>
      </c>
    </row>
    <row r="27" spans="1:18">
      <c r="A27" s="15" t="s">
        <v>502</v>
      </c>
      <c r="B27" s="17" t="n">
        <v>5299</v>
      </c>
      <c r="C27" s="18">
        <f>(17.0/B27*100)</f>
        <v/>
      </c>
      <c r="D27" s="19" t="n">
        <v>5282</v>
      </c>
      <c r="E27" s="18" t="n">
        <v>478.64535393</v>
      </c>
      <c r="F27" s="20" t="n">
        <v>5.90050045</v>
      </c>
      <c r="G27" s="18" t="n">
        <v>489.47823317</v>
      </c>
      <c r="H27" s="20" t="n">
        <v>1.3699862</v>
      </c>
      <c r="I27" s="18" t="s">
        <v>481</v>
      </c>
      <c r="J27" s="20" t="s">
        <v>481</v>
      </c>
      <c r="K27" s="18" t="s">
        <v>481</v>
      </c>
      <c r="L27" s="20" t="s">
        <v>481</v>
      </c>
      <c r="M27" s="18" t="s">
        <v>481</v>
      </c>
      <c r="N27" s="20" t="s">
        <v>481</v>
      </c>
      <c r="O27" s="18" t="s">
        <v>481</v>
      </c>
      <c r="P27" s="20" t="s">
        <v>481</v>
      </c>
      <c r="Q27" s="18" t="n">
        <v>462.45405396</v>
      </c>
      <c r="R27" s="20" t="n">
        <v>2.95735174</v>
      </c>
    </row>
    <row r="28" spans="1:18">
      <c r="A28" s="15" t="s">
        <v>503</v>
      </c>
      <c r="B28" s="17" t="n">
        <v>7568</v>
      </c>
      <c r="C28" s="18">
        <f>(51.0/B28*100)</f>
        <v/>
      </c>
      <c r="D28" s="19" t="n">
        <v>7517</v>
      </c>
      <c r="E28" s="18" t="n">
        <v>394.31751491</v>
      </c>
      <c r="F28" s="20" t="n">
        <v>7.61156636</v>
      </c>
      <c r="G28" s="18" t="n">
        <v>418.22177653</v>
      </c>
      <c r="H28" s="20" t="n">
        <v>2.11883552</v>
      </c>
      <c r="I28" s="18" t="s">
        <v>481</v>
      </c>
      <c r="J28" s="20" t="s">
        <v>481</v>
      </c>
      <c r="K28" s="18" t="s">
        <v>481</v>
      </c>
      <c r="L28" s="20" t="s">
        <v>481</v>
      </c>
      <c r="M28" s="18" t="s">
        <v>481</v>
      </c>
      <c r="N28" s="20" t="s">
        <v>481</v>
      </c>
      <c r="O28" s="18" t="s">
        <v>481</v>
      </c>
      <c r="P28" s="20" t="s">
        <v>481</v>
      </c>
      <c r="Q28" s="18" t="n">
        <v>396.46418069</v>
      </c>
      <c r="R28" s="20" t="n">
        <v>4.82503853</v>
      </c>
    </row>
    <row r="29" spans="1:18">
      <c r="A29" s="15" t="s">
        <v>504</v>
      </c>
      <c r="B29" s="17" t="n">
        <v>5385</v>
      </c>
      <c r="C29" s="18">
        <f>(30.0/B29*100)</f>
        <v/>
      </c>
      <c r="D29" s="19" t="n">
        <v>5355</v>
      </c>
      <c r="E29" s="18" t="n">
        <v>516.06060818</v>
      </c>
      <c r="F29" s="20" t="n">
        <v>9.98677086</v>
      </c>
      <c r="G29" s="18" t="n">
        <v>516.20404797</v>
      </c>
      <c r="H29" s="20" t="n">
        <v>2.27166048</v>
      </c>
      <c r="I29" s="18" t="s">
        <v>481</v>
      </c>
      <c r="J29" s="20" t="s">
        <v>481</v>
      </c>
      <c r="K29" s="18" t="s">
        <v>481</v>
      </c>
      <c r="L29" s="20" t="s">
        <v>481</v>
      </c>
      <c r="M29" s="18" t="s">
        <v>481</v>
      </c>
      <c r="N29" s="20" t="s">
        <v>481</v>
      </c>
      <c r="O29" s="18" t="s">
        <v>481</v>
      </c>
      <c r="P29" s="20" t="s">
        <v>481</v>
      </c>
      <c r="Q29" s="18" t="n">
        <v>475.97304999</v>
      </c>
      <c r="R29" s="20" t="n">
        <v>4.1921269</v>
      </c>
    </row>
    <row r="30" spans="1:18">
      <c r="A30" s="15" t="s">
        <v>505</v>
      </c>
      <c r="B30" s="17" t="n">
        <v>4520</v>
      </c>
      <c r="C30" s="18">
        <f>(96.0/B30*100)</f>
        <v/>
      </c>
      <c r="D30" s="19" t="n">
        <v>4424</v>
      </c>
      <c r="E30" s="18" t="n">
        <v>485.3801924</v>
      </c>
      <c r="F30" s="20" t="n">
        <v>8.28815758</v>
      </c>
      <c r="G30" s="18" t="n">
        <v>527.36563943</v>
      </c>
      <c r="H30" s="20" t="n">
        <v>2.46523573</v>
      </c>
      <c r="I30" s="18" t="s">
        <v>481</v>
      </c>
      <c r="J30" s="20" t="s">
        <v>481</v>
      </c>
      <c r="K30" s="18" t="s">
        <v>481</v>
      </c>
      <c r="L30" s="20" t="s">
        <v>481</v>
      </c>
      <c r="M30" s="18" t="s">
        <v>481</v>
      </c>
      <c r="N30" s="20" t="s">
        <v>481</v>
      </c>
      <c r="O30" s="18" t="s">
        <v>481</v>
      </c>
      <c r="P30" s="20" t="s">
        <v>481</v>
      </c>
      <c r="Q30" s="18" t="n">
        <v>486.23331673</v>
      </c>
      <c r="R30" s="20" t="n">
        <v>3.5688219</v>
      </c>
    </row>
    <row r="31" spans="1:18">
      <c r="A31" s="15" t="s">
        <v>506</v>
      </c>
      <c r="B31" s="17" t="n">
        <v>5456</v>
      </c>
      <c r="C31" s="18">
        <f>(125.0/B31*100)</f>
        <v/>
      </c>
      <c r="D31" s="19" t="n">
        <v>5331</v>
      </c>
      <c r="E31" s="18" t="n">
        <v>466.26235844</v>
      </c>
      <c r="F31" s="20" t="n">
        <v>9.541231359999999</v>
      </c>
      <c r="G31" s="18" t="n">
        <v>508.46922169</v>
      </c>
      <c r="H31" s="20" t="n">
        <v>2.3025084</v>
      </c>
      <c r="I31" s="18" t="s">
        <v>481</v>
      </c>
      <c r="J31" s="20" t="s">
        <v>481</v>
      </c>
      <c r="K31" s="18" t="s">
        <v>481</v>
      </c>
      <c r="L31" s="20" t="s">
        <v>481</v>
      </c>
      <c r="M31" s="18" t="s">
        <v>481</v>
      </c>
      <c r="N31" s="20" t="s">
        <v>481</v>
      </c>
      <c r="O31" s="18" t="s">
        <v>481</v>
      </c>
      <c r="P31" s="20" t="s">
        <v>481</v>
      </c>
      <c r="Q31" s="18" t="n">
        <v>482.97995642</v>
      </c>
      <c r="R31" s="20" t="n">
        <v>2.9846104</v>
      </c>
    </row>
    <row r="32" spans="1:18">
      <c r="A32" s="15" t="s">
        <v>507</v>
      </c>
      <c r="B32" s="17" t="n">
        <v>4478</v>
      </c>
      <c r="C32" s="18">
        <f>(5.0/B32*100)</f>
        <v/>
      </c>
      <c r="D32" s="19" t="n">
        <v>4473</v>
      </c>
      <c r="E32" s="18" t="n">
        <v>497.52844809</v>
      </c>
      <c r="F32" s="20" t="n">
        <v>11.37026062</v>
      </c>
      <c r="G32" s="18" t="n">
        <v>502.6947219</v>
      </c>
      <c r="H32" s="20" t="n">
        <v>2.48422003</v>
      </c>
      <c r="I32" s="18" t="s">
        <v>481</v>
      </c>
      <c r="J32" s="20" t="s">
        <v>481</v>
      </c>
      <c r="K32" s="18" t="s">
        <v>481</v>
      </c>
      <c r="L32" s="20" t="s">
        <v>481</v>
      </c>
      <c r="M32" s="18" t="s">
        <v>481</v>
      </c>
      <c r="N32" s="20" t="s">
        <v>481</v>
      </c>
      <c r="O32" s="18" t="s">
        <v>481</v>
      </c>
      <c r="P32" s="20" t="s">
        <v>481</v>
      </c>
      <c r="Q32" s="18" t="n">
        <v>451.86925529</v>
      </c>
      <c r="R32" s="20" t="n">
        <v>12.94795573</v>
      </c>
    </row>
    <row r="33" spans="1:18">
      <c r="A33" s="15" t="s">
        <v>508</v>
      </c>
      <c r="B33" s="17" t="n">
        <v>7325</v>
      </c>
      <c r="C33" s="18">
        <f>(74.0/B33*100)</f>
        <v/>
      </c>
      <c r="D33" s="19" t="n">
        <v>7251</v>
      </c>
      <c r="E33" s="18" t="n">
        <v>514.27583407</v>
      </c>
      <c r="F33" s="20" t="n">
        <v>5.87686808</v>
      </c>
      <c r="G33" s="18" t="n">
        <v>502.89386419</v>
      </c>
      <c r="H33" s="20" t="n">
        <v>2.57986148</v>
      </c>
      <c r="I33" s="18" t="s">
        <v>481</v>
      </c>
      <c r="J33" s="20" t="s">
        <v>481</v>
      </c>
      <c r="K33" s="18" t="s">
        <v>481</v>
      </c>
      <c r="L33" s="20" t="s">
        <v>481</v>
      </c>
      <c r="M33" s="18" t="s">
        <v>481</v>
      </c>
      <c r="N33" s="20" t="s">
        <v>481</v>
      </c>
      <c r="O33" s="18" t="s">
        <v>481</v>
      </c>
      <c r="P33" s="20" t="s">
        <v>481</v>
      </c>
      <c r="Q33" s="18" t="n">
        <v>481.25088318</v>
      </c>
      <c r="R33" s="20" t="n">
        <v>4.62671285</v>
      </c>
    </row>
    <row r="34" spans="1:18">
      <c r="A34" s="15" t="s">
        <v>509</v>
      </c>
      <c r="B34" s="17" t="n">
        <v>6350</v>
      </c>
      <c r="C34" s="18">
        <f>(65.0/B34*100)</f>
        <v/>
      </c>
      <c r="D34" s="19" t="n">
        <v>6285</v>
      </c>
      <c r="E34" s="18" t="n">
        <v>440.54350515</v>
      </c>
      <c r="F34" s="20" t="n">
        <v>10.99671251</v>
      </c>
      <c r="G34" s="18" t="n">
        <v>468.39324877</v>
      </c>
      <c r="H34" s="20" t="n">
        <v>2.57770826</v>
      </c>
      <c r="I34" s="18" t="s">
        <v>481</v>
      </c>
      <c r="J34" s="20" t="s">
        <v>481</v>
      </c>
      <c r="K34" s="18" t="s">
        <v>481</v>
      </c>
      <c r="L34" s="20" t="s">
        <v>481</v>
      </c>
      <c r="M34" s="18" t="s">
        <v>481</v>
      </c>
      <c r="N34" s="20" t="s">
        <v>481</v>
      </c>
      <c r="O34" s="18" t="s">
        <v>481</v>
      </c>
      <c r="P34" s="20" t="s">
        <v>481</v>
      </c>
      <c r="Q34" s="18" t="n">
        <v>423.97486994</v>
      </c>
      <c r="R34" s="20" t="n">
        <v>4.59321378</v>
      </c>
    </row>
    <row r="35" spans="1:18">
      <c r="A35" s="15" t="s">
        <v>510</v>
      </c>
      <c r="B35" s="17" t="n">
        <v>6406</v>
      </c>
      <c r="C35" s="18">
        <f>(36.0/B35*100)</f>
        <v/>
      </c>
      <c r="D35" s="19" t="n">
        <v>6370</v>
      </c>
      <c r="E35" s="18" t="n">
        <v>514.2233825</v>
      </c>
      <c r="F35" s="20" t="n">
        <v>5.14472331</v>
      </c>
      <c r="G35" s="18" t="n">
        <v>517.23295624</v>
      </c>
      <c r="H35" s="20" t="n">
        <v>1.59808461</v>
      </c>
      <c r="I35" s="18" t="s">
        <v>481</v>
      </c>
      <c r="J35" s="20" t="s">
        <v>481</v>
      </c>
      <c r="K35" s="18" t="s">
        <v>481</v>
      </c>
      <c r="L35" s="20" t="s">
        <v>481</v>
      </c>
      <c r="M35" s="18" t="s">
        <v>481</v>
      </c>
      <c r="N35" s="20" t="s">
        <v>481</v>
      </c>
      <c r="O35" s="18" t="s">
        <v>481</v>
      </c>
      <c r="P35" s="20" t="s">
        <v>481</v>
      </c>
      <c r="Q35" s="18" t="n">
        <v>482.04644038</v>
      </c>
      <c r="R35" s="20" t="n">
        <v>4.79979026</v>
      </c>
    </row>
    <row r="36" spans="1:18">
      <c r="A36" s="15" t="s">
        <v>511</v>
      </c>
      <c r="B36" s="17" t="n">
        <v>6736</v>
      </c>
      <c r="C36" s="18">
        <f>(26.0/B36*100)</f>
        <v/>
      </c>
      <c r="D36" s="19" t="n">
        <v>6710</v>
      </c>
      <c r="E36" s="18" t="n">
        <v>504.50203793</v>
      </c>
      <c r="F36" s="20" t="n">
        <v>6.20244792</v>
      </c>
      <c r="G36" s="18" t="n">
        <v>495.30293103</v>
      </c>
      <c r="H36" s="20" t="n">
        <v>1.97767917</v>
      </c>
      <c r="I36" s="18" t="s">
        <v>481</v>
      </c>
      <c r="J36" s="20" t="s">
        <v>481</v>
      </c>
      <c r="K36" s="18" t="s">
        <v>481</v>
      </c>
      <c r="L36" s="20" t="s">
        <v>481</v>
      </c>
      <c r="M36" s="18" t="s">
        <v>481</v>
      </c>
      <c r="N36" s="20" t="s">
        <v>481</v>
      </c>
      <c r="O36" s="18" t="s">
        <v>481</v>
      </c>
      <c r="P36" s="20" t="s">
        <v>481</v>
      </c>
      <c r="Q36" s="18" t="n">
        <v>474.58821892</v>
      </c>
      <c r="R36" s="20" t="n">
        <v>3.67319637</v>
      </c>
    </row>
    <row r="37" spans="1:18">
      <c r="A37" s="15" t="s">
        <v>512</v>
      </c>
      <c r="B37" s="17" t="n">
        <v>5458</v>
      </c>
      <c r="C37" s="18">
        <f>(62.0/B37*100)</f>
        <v/>
      </c>
      <c r="D37" s="19" t="n">
        <v>5396</v>
      </c>
      <c r="E37" s="18" t="n">
        <v>488.85358178</v>
      </c>
      <c r="F37" s="20" t="n">
        <v>9.476729199999999</v>
      </c>
      <c r="G37" s="18" t="n">
        <v>505.03780794</v>
      </c>
      <c r="H37" s="20" t="n">
        <v>3.36498502</v>
      </c>
      <c r="I37" s="18" t="s">
        <v>481</v>
      </c>
      <c r="J37" s="20" t="s">
        <v>481</v>
      </c>
      <c r="K37" s="18" t="s">
        <v>481</v>
      </c>
      <c r="L37" s="20" t="s">
        <v>481</v>
      </c>
      <c r="M37" s="18" t="s">
        <v>481</v>
      </c>
      <c r="N37" s="20" t="s">
        <v>481</v>
      </c>
      <c r="O37" s="18" t="s">
        <v>481</v>
      </c>
      <c r="P37" s="20" t="s">
        <v>481</v>
      </c>
      <c r="Q37" s="18" t="n">
        <v>463.88635546</v>
      </c>
      <c r="R37" s="20" t="n">
        <v>4.12868694</v>
      </c>
    </row>
    <row r="38" spans="1:18">
      <c r="A38" s="15" t="s">
        <v>513</v>
      </c>
      <c r="B38" s="17" t="n">
        <v>5860</v>
      </c>
      <c r="C38" s="18">
        <f>(16.0/B38*100)</f>
        <v/>
      </c>
      <c r="D38" s="19" t="n">
        <v>5844</v>
      </c>
      <c r="E38" s="18" t="n">
        <v>507.71334457</v>
      </c>
      <c r="F38" s="20" t="n">
        <v>7.40085962</v>
      </c>
      <c r="G38" s="18" t="n">
        <v>512.63600351</v>
      </c>
      <c r="H38" s="20" t="n">
        <v>2.73277567</v>
      </c>
      <c r="I38" s="18" t="s">
        <v>481</v>
      </c>
      <c r="J38" s="20" t="s">
        <v>481</v>
      </c>
      <c r="K38" s="18" t="s">
        <v>481</v>
      </c>
      <c r="L38" s="20" t="s">
        <v>481</v>
      </c>
      <c r="M38" s="18" t="s">
        <v>481</v>
      </c>
      <c r="N38" s="20" t="s">
        <v>481</v>
      </c>
      <c r="O38" s="18" t="s">
        <v>481</v>
      </c>
      <c r="P38" s="20" t="s">
        <v>481</v>
      </c>
      <c r="Q38" s="18" t="n">
        <v>461.96739903</v>
      </c>
      <c r="R38" s="20" t="n">
        <v>5.36868437</v>
      </c>
    </row>
    <row r="39" spans="1:18">
      <c r="A39" s="15" t="s">
        <v>514</v>
      </c>
      <c r="B39" s="17" t="n">
        <v>5895</v>
      </c>
      <c r="C39" s="18">
        <f>(30.0/B39*100)</f>
        <v/>
      </c>
      <c r="D39" s="19" t="n">
        <v>5865</v>
      </c>
      <c r="E39" s="18" t="n">
        <v>420.82067508</v>
      </c>
      <c r="F39" s="20" t="n">
        <v>10.7758215</v>
      </c>
      <c r="G39" s="18" t="n">
        <v>429.60002488</v>
      </c>
      <c r="H39" s="20" t="n">
        <v>3.96743644</v>
      </c>
      <c r="I39" s="18" t="s">
        <v>481</v>
      </c>
      <c r="J39" s="20" t="s">
        <v>481</v>
      </c>
      <c r="K39" s="18" t="s">
        <v>481</v>
      </c>
      <c r="L39" s="20" t="s">
        <v>481</v>
      </c>
      <c r="M39" s="18" t="s">
        <v>481</v>
      </c>
      <c r="N39" s="20" t="s">
        <v>481</v>
      </c>
      <c r="O39" s="18" t="s">
        <v>481</v>
      </c>
      <c r="P39" s="20" t="s">
        <v>481</v>
      </c>
      <c r="Q39" s="18" t="n">
        <v>391.77045542</v>
      </c>
      <c r="R39" s="20" t="n">
        <v>6.40495169</v>
      </c>
    </row>
    <row r="40" spans="1:18">
      <c r="A40" s="15" t="s">
        <v>515</v>
      </c>
      <c r="B40" s="17" t="n">
        <v>14157</v>
      </c>
      <c r="C40" s="18">
        <f>(258.0/B40*100)</f>
        <v/>
      </c>
      <c r="D40" s="19" t="n">
        <v>13899</v>
      </c>
      <c r="E40" s="18" t="n">
        <v>468.90430796</v>
      </c>
      <c r="F40" s="20" t="n">
        <v>6.63704876</v>
      </c>
      <c r="G40" s="18" t="n">
        <v>525.13561041</v>
      </c>
      <c r="H40" s="20" t="n">
        <v>2.51349477</v>
      </c>
      <c r="I40" s="18" t="s">
        <v>481</v>
      </c>
      <c r="J40" s="20" t="s">
        <v>481</v>
      </c>
      <c r="K40" s="18" t="s">
        <v>481</v>
      </c>
      <c r="L40" s="20" t="s">
        <v>481</v>
      </c>
      <c r="M40" s="18" t="s">
        <v>481</v>
      </c>
      <c r="N40" s="20" t="s">
        <v>481</v>
      </c>
      <c r="O40" s="18" t="s">
        <v>481</v>
      </c>
      <c r="P40" s="20" t="s">
        <v>481</v>
      </c>
      <c r="Q40" s="18" t="n">
        <v>479.99619396</v>
      </c>
      <c r="R40" s="20" t="n">
        <v>3.21511367</v>
      </c>
    </row>
    <row r="41" spans="1:18">
      <c r="A41" s="15" t="s">
        <v>516</v>
      </c>
      <c r="B41" s="17" t="n">
        <v>5712</v>
      </c>
      <c r="C41" s="18">
        <f>(40.0/B41*100)</f>
        <v/>
      </c>
      <c r="D41" s="19" t="n">
        <v>5672</v>
      </c>
      <c r="E41" s="18" t="n">
        <v>508.31239039</v>
      </c>
      <c r="F41" s="20" t="n">
        <v>5.08201553</v>
      </c>
      <c r="G41" s="18" t="n">
        <v>499.73672361</v>
      </c>
      <c r="H41" s="20" t="n">
        <v>3.21591989</v>
      </c>
      <c r="I41" s="18" t="s">
        <v>481</v>
      </c>
      <c r="J41" s="20" t="s">
        <v>481</v>
      </c>
      <c r="K41" s="18" t="s">
        <v>481</v>
      </c>
      <c r="L41" s="20" t="s">
        <v>481</v>
      </c>
      <c r="M41" s="18" t="s">
        <v>481</v>
      </c>
      <c r="N41" s="20" t="s">
        <v>481</v>
      </c>
      <c r="O41" s="18" t="s">
        <v>481</v>
      </c>
      <c r="P41" s="20" t="s">
        <v>481</v>
      </c>
      <c r="Q41" s="18" t="n">
        <v>471.96962407</v>
      </c>
      <c r="R41" s="20" t="n">
        <v>4.8919798</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371.59163453</v>
      </c>
      <c r="F45" s="20" t="n">
        <v>7.97977717</v>
      </c>
      <c r="G45" s="18" t="n">
        <v>382.61983827</v>
      </c>
      <c r="H45" s="20" t="n">
        <v>3.11027028</v>
      </c>
      <c r="I45" s="18" t="s">
        <v>481</v>
      </c>
      <c r="J45" s="20" t="s">
        <v>481</v>
      </c>
      <c r="K45" s="18" t="s">
        <v>481</v>
      </c>
      <c r="L45" s="20" t="s">
        <v>481</v>
      </c>
      <c r="M45" s="18" t="s">
        <v>481</v>
      </c>
      <c r="N45" s="20" t="s">
        <v>481</v>
      </c>
      <c r="O45" s="18" t="n">
        <v>339.6123613</v>
      </c>
      <c r="P45" s="20" t="n">
        <v>20.94558441</v>
      </c>
      <c r="Q45" s="18" t="n">
        <v>368.59808979</v>
      </c>
      <c r="R45" s="20" t="n">
        <v>2.83372566</v>
      </c>
    </row>
    <row r="46" spans="1:18">
      <c r="A46" s="15" t="s">
        <v>521</v>
      </c>
      <c r="B46" s="17" t="n">
        <v>23141</v>
      </c>
      <c r="C46" s="18">
        <f>(1130.0/B46*100)</f>
        <v/>
      </c>
      <c r="D46" s="19" t="n">
        <v>22011</v>
      </c>
      <c r="E46" s="18" t="n">
        <v>423.90043212</v>
      </c>
      <c r="F46" s="20" t="n">
        <v>5.08920294</v>
      </c>
      <c r="G46" s="18" t="n">
        <v>405.61882257</v>
      </c>
      <c r="H46" s="20" t="n">
        <v>2.12300198</v>
      </c>
      <c r="I46" s="18" t="s">
        <v>481</v>
      </c>
      <c r="J46" s="20" t="s">
        <v>481</v>
      </c>
      <c r="K46" s="18" t="s">
        <v>481</v>
      </c>
      <c r="L46" s="20" t="s">
        <v>481</v>
      </c>
      <c r="M46" s="18" t="s">
        <v>481</v>
      </c>
      <c r="N46" s="20" t="s">
        <v>481</v>
      </c>
      <c r="O46" s="18" t="s">
        <v>481</v>
      </c>
      <c r="P46" s="20" t="s">
        <v>481</v>
      </c>
      <c r="Q46" s="18" t="n">
        <v>366.41882655</v>
      </c>
      <c r="R46" s="20" t="n">
        <v>3.20282311</v>
      </c>
    </row>
    <row r="47" spans="1:18">
      <c r="A47" s="15" t="s">
        <v>522</v>
      </c>
      <c r="B47" s="17" t="n">
        <v>5928</v>
      </c>
      <c r="C47" s="18">
        <f>(70.0/B47*100)</f>
        <v/>
      </c>
      <c r="D47" s="19" t="n">
        <v>5858</v>
      </c>
      <c r="E47" s="18" t="n">
        <v>411.83369089</v>
      </c>
      <c r="F47" s="20" t="n">
        <v>8.17658449</v>
      </c>
      <c r="G47" s="18" t="n">
        <v>454.83484507</v>
      </c>
      <c r="H47" s="20" t="n">
        <v>4.09199026</v>
      </c>
      <c r="I47" s="18" t="s">
        <v>481</v>
      </c>
      <c r="J47" s="20" t="s">
        <v>481</v>
      </c>
      <c r="K47" s="18" t="s">
        <v>481</v>
      </c>
      <c r="L47" s="20" t="s">
        <v>481</v>
      </c>
      <c r="M47" s="18" t="s">
        <v>481</v>
      </c>
      <c r="N47" s="20" t="s">
        <v>481</v>
      </c>
      <c r="O47" s="18" t="s">
        <v>481</v>
      </c>
      <c r="P47" s="20" t="s">
        <v>481</v>
      </c>
      <c r="Q47" s="18" t="n">
        <v>427.57449624</v>
      </c>
      <c r="R47" s="20" t="n">
        <v>6.21145259</v>
      </c>
    </row>
    <row r="48" spans="1:18">
      <c r="A48" s="15" t="s">
        <v>523</v>
      </c>
      <c r="B48" s="17" t="n">
        <v>9841</v>
      </c>
      <c r="C48" s="18">
        <f>(7.0/B48*100)</f>
        <v/>
      </c>
      <c r="D48" s="19" t="n">
        <v>9834</v>
      </c>
      <c r="E48" s="18" t="n">
        <v>545.23427014</v>
      </c>
      <c r="F48" s="20" t="n">
        <v>25.54056005</v>
      </c>
      <c r="G48" s="18" t="n">
        <v>519.43716163</v>
      </c>
      <c r="H48" s="20" t="n">
        <v>4.52063805</v>
      </c>
      <c r="I48" s="18" t="s">
        <v>481</v>
      </c>
      <c r="J48" s="20" t="s">
        <v>481</v>
      </c>
      <c r="K48" s="18" t="s">
        <v>481</v>
      </c>
      <c r="L48" s="20" t="s">
        <v>481</v>
      </c>
      <c r="M48" s="18" t="s">
        <v>481</v>
      </c>
      <c r="N48" s="20" t="s">
        <v>481</v>
      </c>
      <c r="O48" s="18" t="s">
        <v>481</v>
      </c>
      <c r="P48" s="20" t="s">
        <v>481</v>
      </c>
      <c r="Q48" s="18" t="n">
        <v>471.81917462</v>
      </c>
      <c r="R48" s="20" t="n">
        <v>10.05853498</v>
      </c>
    </row>
    <row r="49" spans="1:18">
      <c r="A49" s="15" t="s">
        <v>524</v>
      </c>
      <c r="B49" s="17" t="n">
        <v>6349</v>
      </c>
      <c r="C49" s="18">
        <f>(56.0/B49*100)</f>
        <v/>
      </c>
      <c r="D49" s="19" t="n">
        <v>6293</v>
      </c>
      <c r="E49" s="18" t="n">
        <v>451.88320112</v>
      </c>
      <c r="F49" s="20" t="n">
        <v>4.2826855</v>
      </c>
      <c r="G49" s="18" t="n">
        <v>432.71998726</v>
      </c>
      <c r="H49" s="20" t="n">
        <v>2.95413547</v>
      </c>
      <c r="I49" s="18" t="s">
        <v>481</v>
      </c>
      <c r="J49" s="20" t="s">
        <v>481</v>
      </c>
      <c r="K49" s="18" t="s">
        <v>481</v>
      </c>
      <c r="L49" s="20" t="s">
        <v>481</v>
      </c>
      <c r="M49" s="18" t="s">
        <v>481</v>
      </c>
      <c r="N49" s="20" t="s">
        <v>481</v>
      </c>
      <c r="O49" s="18" t="s">
        <v>481</v>
      </c>
      <c r="P49" s="20" t="s">
        <v>481</v>
      </c>
      <c r="Q49" s="18" t="n">
        <v>405.42816372</v>
      </c>
      <c r="R49" s="20" t="n">
        <v>5.35808993</v>
      </c>
    </row>
    <row r="50" spans="1:18">
      <c r="A50" s="15" t="s">
        <v>525</v>
      </c>
      <c r="B50" s="17" t="n">
        <v>11795</v>
      </c>
      <c r="C50" s="18">
        <f>(218.0/B50*100)</f>
        <v/>
      </c>
      <c r="D50" s="19" t="n">
        <v>11577</v>
      </c>
      <c r="E50" s="18" t="n">
        <v>424.14932735</v>
      </c>
      <c r="F50" s="20" t="n">
        <v>6.0202691</v>
      </c>
      <c r="G50" s="18" t="n">
        <v>418.68882034</v>
      </c>
      <c r="H50" s="20" t="n">
        <v>2.29602174</v>
      </c>
      <c r="I50" s="18" t="s">
        <v>481</v>
      </c>
      <c r="J50" s="20" t="s">
        <v>481</v>
      </c>
      <c r="K50" s="18" t="s">
        <v>481</v>
      </c>
      <c r="L50" s="20" t="s">
        <v>481</v>
      </c>
      <c r="M50" s="18" t="s">
        <v>481</v>
      </c>
      <c r="N50" s="20" t="s">
        <v>481</v>
      </c>
      <c r="O50" s="18" t="s">
        <v>481</v>
      </c>
      <c r="P50" s="20" t="s">
        <v>481</v>
      </c>
      <c r="Q50" s="18" t="n">
        <v>387.13969465</v>
      </c>
      <c r="R50" s="20" t="n">
        <v>4.59295688</v>
      </c>
    </row>
    <row r="51" spans="1:18">
      <c r="A51" s="15" t="s">
        <v>526</v>
      </c>
      <c r="B51" s="17" t="n">
        <v>6866</v>
      </c>
      <c r="C51" s="18">
        <f>(116.0/B51*100)</f>
        <v/>
      </c>
      <c r="D51" s="19" t="n">
        <v>6750</v>
      </c>
      <c r="E51" s="18" t="n">
        <v>449.91469183</v>
      </c>
      <c r="F51" s="20" t="n">
        <v>4.26062751</v>
      </c>
      <c r="G51" s="18" t="n">
        <v>423.14133229</v>
      </c>
      <c r="H51" s="20" t="n">
        <v>2.08566757</v>
      </c>
      <c r="I51" s="18" t="s">
        <v>481</v>
      </c>
      <c r="J51" s="20" t="s">
        <v>481</v>
      </c>
      <c r="K51" s="18" t="s">
        <v>481</v>
      </c>
      <c r="L51" s="20" t="s">
        <v>481</v>
      </c>
      <c r="M51" s="18" t="s">
        <v>481</v>
      </c>
      <c r="N51" s="20" t="s">
        <v>481</v>
      </c>
      <c r="O51" s="18" t="s">
        <v>481</v>
      </c>
      <c r="P51" s="20" t="s">
        <v>481</v>
      </c>
      <c r="Q51" s="18" t="n">
        <v>393.22379932</v>
      </c>
      <c r="R51" s="20" t="n">
        <v>3.36776557</v>
      </c>
    </row>
    <row r="52" spans="1:18">
      <c r="A52" s="15" t="s">
        <v>527</v>
      </c>
      <c r="B52" s="17" t="n">
        <v>5809</v>
      </c>
      <c r="C52" s="18">
        <f>(70.0/B52*100)</f>
        <v/>
      </c>
      <c r="D52" s="19" t="n">
        <v>5739</v>
      </c>
      <c r="E52" s="18" t="n">
        <v>516.92757823</v>
      </c>
      <c r="F52" s="20" t="n">
        <v>7.11584178</v>
      </c>
      <c r="G52" s="18" t="n">
        <v>480.27233959</v>
      </c>
      <c r="H52" s="20" t="n">
        <v>2.46133019</v>
      </c>
      <c r="I52" s="18" t="s">
        <v>481</v>
      </c>
      <c r="J52" s="20" t="s">
        <v>481</v>
      </c>
      <c r="K52" s="18" t="s">
        <v>481</v>
      </c>
      <c r="L52" s="20" t="s">
        <v>481</v>
      </c>
      <c r="M52" s="18" t="s">
        <v>481</v>
      </c>
      <c r="N52" s="20" t="s">
        <v>481</v>
      </c>
      <c r="O52" s="18" t="s">
        <v>481</v>
      </c>
      <c r="P52" s="20" t="s">
        <v>481</v>
      </c>
      <c r="Q52" s="18" t="n">
        <v>430.68757536</v>
      </c>
      <c r="R52" s="20" t="n">
        <v>4.20687246</v>
      </c>
    </row>
    <row r="53" spans="1:18">
      <c r="A53" s="15" t="s">
        <v>528</v>
      </c>
      <c r="B53" s="17" t="n">
        <v>5571</v>
      </c>
      <c r="C53" s="18">
        <f>(84.0/B53*100)</f>
        <v/>
      </c>
      <c r="D53" s="19" t="n">
        <v>5487</v>
      </c>
      <c r="E53" s="18" t="n">
        <v>440.85316768</v>
      </c>
      <c r="F53" s="20" t="n">
        <v>3.37899382</v>
      </c>
      <c r="G53" s="18" t="n">
        <v>436.75062793</v>
      </c>
      <c r="H53" s="20" t="n">
        <v>1.6462507</v>
      </c>
      <c r="I53" s="18" t="s">
        <v>481</v>
      </c>
      <c r="J53" s="20" t="s">
        <v>481</v>
      </c>
      <c r="K53" s="18" t="s">
        <v>481</v>
      </c>
      <c r="L53" s="20" t="s">
        <v>481</v>
      </c>
      <c r="M53" s="18" t="s">
        <v>481</v>
      </c>
      <c r="N53" s="20" t="s">
        <v>481</v>
      </c>
      <c r="O53" s="18" t="s">
        <v>481</v>
      </c>
      <c r="P53" s="20" t="s">
        <v>481</v>
      </c>
      <c r="Q53" s="18" t="n">
        <v>408.32229658</v>
      </c>
      <c r="R53" s="20" t="n">
        <v>3.27497613</v>
      </c>
    </row>
    <row r="54" spans="1:18">
      <c r="A54" s="15" t="s">
        <v>529</v>
      </c>
      <c r="B54" s="17" t="n">
        <v>4740</v>
      </c>
      <c r="C54" s="18">
        <f>(38.0/B54*100)</f>
        <v/>
      </c>
      <c r="D54" s="19" t="n">
        <v>4702</v>
      </c>
      <c r="E54" s="18" t="n">
        <v>337.95054555</v>
      </c>
      <c r="F54" s="20" t="n">
        <v>5.47298782</v>
      </c>
      <c r="G54" s="18" t="n">
        <v>337.26406721</v>
      </c>
      <c r="H54" s="20" t="n">
        <v>2.62735462</v>
      </c>
      <c r="I54" s="18" t="s">
        <v>481</v>
      </c>
      <c r="J54" s="20" t="s">
        <v>481</v>
      </c>
      <c r="K54" s="18" t="s">
        <v>481</v>
      </c>
      <c r="L54" s="20" t="s">
        <v>481</v>
      </c>
      <c r="M54" s="18" t="s">
        <v>481</v>
      </c>
      <c r="N54" s="20" t="s">
        <v>481</v>
      </c>
      <c r="O54" s="18" t="s">
        <v>481</v>
      </c>
      <c r="P54" s="20" t="s">
        <v>481</v>
      </c>
      <c r="Q54" s="18" t="n">
        <v>310.5952182</v>
      </c>
      <c r="R54" s="20" t="n">
        <v>3.31189689</v>
      </c>
    </row>
    <row r="55" spans="1:18">
      <c r="A55" s="15" t="s">
        <v>530</v>
      </c>
      <c r="B55" s="17" t="n">
        <v>5316</v>
      </c>
      <c r="C55" s="18">
        <f>(22.0/B55*100)</f>
        <v/>
      </c>
      <c r="D55" s="19" t="n">
        <v>5294</v>
      </c>
      <c r="E55" s="18" t="n">
        <v>420.06841888</v>
      </c>
      <c r="F55" s="20" t="n">
        <v>4.58001655</v>
      </c>
      <c r="G55" s="18" t="n">
        <v>411.97650954</v>
      </c>
      <c r="H55" s="20" t="n">
        <v>3.11949348</v>
      </c>
      <c r="I55" s="18" t="s">
        <v>481</v>
      </c>
      <c r="J55" s="20" t="s">
        <v>481</v>
      </c>
      <c r="K55" s="18" t="s">
        <v>481</v>
      </c>
      <c r="L55" s="20" t="s">
        <v>481</v>
      </c>
      <c r="M55" s="18" t="s">
        <v>481</v>
      </c>
      <c r="N55" s="20" t="s">
        <v>481</v>
      </c>
      <c r="O55" s="18" t="n">
        <v>394.80134526</v>
      </c>
      <c r="P55" s="20" t="n">
        <v>19.74681416</v>
      </c>
      <c r="Q55" s="18" t="n">
        <v>408.04770226</v>
      </c>
      <c r="R55" s="20" t="n">
        <v>2.85702815</v>
      </c>
    </row>
    <row r="56" spans="1:18">
      <c r="A56" s="15" t="s">
        <v>531</v>
      </c>
      <c r="B56" s="17" t="n">
        <v>5359</v>
      </c>
      <c r="C56" s="18">
        <f>(76.0/B56*100)</f>
        <v/>
      </c>
      <c r="D56" s="19" t="n">
        <v>5283</v>
      </c>
      <c r="E56" s="18" t="n">
        <v>540.9578506300001</v>
      </c>
      <c r="F56" s="20" t="n">
        <v>8.64847449</v>
      </c>
      <c r="G56" s="18" t="n">
        <v>524.15161802</v>
      </c>
      <c r="H56" s="20" t="n">
        <v>2.51060673</v>
      </c>
      <c r="I56" s="18" t="s">
        <v>481</v>
      </c>
      <c r="J56" s="20" t="s">
        <v>481</v>
      </c>
      <c r="K56" s="18" t="s">
        <v>481</v>
      </c>
      <c r="L56" s="20" t="s">
        <v>481</v>
      </c>
      <c r="M56" s="18" t="s">
        <v>481</v>
      </c>
      <c r="N56" s="20" t="s">
        <v>481</v>
      </c>
      <c r="O56" s="18" t="s">
        <v>481</v>
      </c>
      <c r="P56" s="20" t="s">
        <v>481</v>
      </c>
      <c r="Q56" s="18" t="n">
        <v>495.998816</v>
      </c>
      <c r="R56" s="20" t="n">
        <v>6.29170492</v>
      </c>
    </row>
    <row r="57" spans="1:18">
      <c r="A57" s="15" t="s">
        <v>532</v>
      </c>
      <c r="B57" s="17" t="n">
        <v>6513</v>
      </c>
      <c r="C57" s="18">
        <f>(0.0/B57*100)</f>
        <v/>
      </c>
      <c r="D57" s="19" t="n">
        <v>6513</v>
      </c>
      <c r="E57" s="18" t="n">
        <v>375.85193754</v>
      </c>
      <c r="F57" s="20" t="n">
        <v>13.30928545</v>
      </c>
      <c r="G57" s="18" t="n">
        <v>403.27091711</v>
      </c>
      <c r="H57" s="20" t="n">
        <v>2.71427889</v>
      </c>
      <c r="I57" s="18" t="s">
        <v>481</v>
      </c>
      <c r="J57" s="20" t="s">
        <v>481</v>
      </c>
      <c r="K57" s="18" t="s">
        <v>481</v>
      </c>
      <c r="L57" s="20" t="s">
        <v>481</v>
      </c>
      <c r="M57" s="18" t="s">
        <v>481</v>
      </c>
      <c r="N57" s="20" t="s">
        <v>481</v>
      </c>
      <c r="O57" s="18" t="n">
        <v>335.78062507</v>
      </c>
      <c r="P57" s="20" t="n">
        <v>29.14754817</v>
      </c>
      <c r="Q57" s="18" t="n">
        <v>403.60320323</v>
      </c>
      <c r="R57" s="20" t="n">
        <v>3.89773151</v>
      </c>
    </row>
    <row r="58" spans="1:18">
      <c r="A58" s="15" t="s">
        <v>533</v>
      </c>
      <c r="B58" s="17" t="n">
        <v>7267</v>
      </c>
      <c r="C58" s="18">
        <f>(10.0/B58*100)</f>
        <v/>
      </c>
      <c r="D58" s="19" t="n">
        <v>7257</v>
      </c>
      <c r="E58" s="18" t="n">
        <v>374.26720995</v>
      </c>
      <c r="F58" s="20" t="n">
        <v>7.6802998</v>
      </c>
      <c r="G58" s="18" t="n">
        <v>412.76231641</v>
      </c>
      <c r="H58" s="20" t="n">
        <v>2.76014932</v>
      </c>
      <c r="I58" s="18" t="s">
        <v>481</v>
      </c>
      <c r="J58" s="20" t="s">
        <v>481</v>
      </c>
      <c r="K58" s="18" t="s">
        <v>481</v>
      </c>
      <c r="L58" s="20" t="s">
        <v>481</v>
      </c>
      <c r="M58" s="18" t="n">
        <v>461.208</v>
      </c>
      <c r="N58" s="20" t="n">
        <v>33.46912066</v>
      </c>
      <c r="O58" s="18" t="n">
        <v>292.53920386</v>
      </c>
      <c r="P58" s="20" t="n">
        <v>18.0353276</v>
      </c>
      <c r="Q58" s="18" t="n">
        <v>408.89997532</v>
      </c>
      <c r="R58" s="20" t="n">
        <v>3.7551091</v>
      </c>
    </row>
    <row r="59" spans="1:18">
      <c r="A59" s="15" t="s">
        <v>534</v>
      </c>
      <c r="B59" s="17" t="n">
        <v>4826</v>
      </c>
      <c r="C59" s="18">
        <f>(26.0/B59*100)</f>
        <v/>
      </c>
      <c r="D59" s="19" t="n">
        <v>4800</v>
      </c>
      <c r="E59" s="18" t="n">
        <v>380.62697292</v>
      </c>
      <c r="F59" s="20" t="n">
        <v>7.85720883</v>
      </c>
      <c r="G59" s="18" t="n">
        <v>385.79062213</v>
      </c>
      <c r="H59" s="20" t="n">
        <v>1.75168737</v>
      </c>
      <c r="I59" s="18" t="s">
        <v>481</v>
      </c>
      <c r="J59" s="20" t="s">
        <v>481</v>
      </c>
      <c r="K59" s="18" t="s">
        <v>481</v>
      </c>
      <c r="L59" s="20" t="s">
        <v>481</v>
      </c>
      <c r="M59" s="18" t="n">
        <v>358.6599</v>
      </c>
      <c r="N59" s="20" t="n">
        <v>33.67658524</v>
      </c>
      <c r="O59" s="18" t="n">
        <v>345.81866736</v>
      </c>
      <c r="P59" s="20" t="n">
        <v>15.00821328</v>
      </c>
      <c r="Q59" s="18" t="n">
        <v>356.19885407</v>
      </c>
      <c r="R59" s="20" t="n">
        <v>3.0846436</v>
      </c>
    </row>
    <row r="60" spans="1:18">
      <c r="A60" s="15" t="s">
        <v>535</v>
      </c>
      <c r="B60" s="17" t="n">
        <v>4546</v>
      </c>
      <c r="C60" s="18">
        <f>(15.0/B60*100)</f>
        <v/>
      </c>
      <c r="D60" s="19" t="n">
        <v>4531</v>
      </c>
      <c r="E60" s="18" t="n">
        <v>352.00827979</v>
      </c>
      <c r="F60" s="20" t="n">
        <v>9.07124033</v>
      </c>
      <c r="G60" s="18" t="n">
        <v>393.93854852</v>
      </c>
      <c r="H60" s="20" t="n">
        <v>3.3576334</v>
      </c>
      <c r="I60" s="18" t="s">
        <v>481</v>
      </c>
      <c r="J60" s="20" t="s">
        <v>481</v>
      </c>
      <c r="K60" s="18" t="s">
        <v>481</v>
      </c>
      <c r="L60" s="20" t="s">
        <v>481</v>
      </c>
      <c r="M60" s="18" t="s">
        <v>481</v>
      </c>
      <c r="N60" s="20" t="s">
        <v>481</v>
      </c>
      <c r="O60" s="18" t="n">
        <v>359.13621166</v>
      </c>
      <c r="P60" s="20" t="n">
        <v>37.76223543</v>
      </c>
      <c r="Q60" s="18" t="n">
        <v>379.03308174</v>
      </c>
      <c r="R60" s="20" t="n">
        <v>4.95760631</v>
      </c>
    </row>
    <row r="61" spans="1:18">
      <c r="A61" s="15" t="s">
        <v>536</v>
      </c>
      <c r="B61" s="17" t="n">
        <v>6525</v>
      </c>
      <c r="C61" s="18">
        <f>(135.0/B61*100)</f>
        <v/>
      </c>
      <c r="D61" s="19" t="n">
        <v>6390</v>
      </c>
      <c r="E61" s="18" t="n">
        <v>447.83714685</v>
      </c>
      <c r="F61" s="20" t="n">
        <v>7.7234337</v>
      </c>
      <c r="G61" s="18" t="n">
        <v>484.00466219</v>
      </c>
      <c r="H61" s="20" t="n">
        <v>2.57544265</v>
      </c>
      <c r="I61" s="18" t="s">
        <v>481</v>
      </c>
      <c r="J61" s="20" t="s">
        <v>481</v>
      </c>
      <c r="K61" s="18" t="s">
        <v>481</v>
      </c>
      <c r="L61" s="20" t="s">
        <v>481</v>
      </c>
      <c r="M61" s="18" t="s">
        <v>481</v>
      </c>
      <c r="N61" s="20" t="s">
        <v>481</v>
      </c>
      <c r="O61" s="18" t="s">
        <v>481</v>
      </c>
      <c r="P61" s="20" t="s">
        <v>481</v>
      </c>
      <c r="Q61" s="18" t="n">
        <v>448.54447121</v>
      </c>
      <c r="R61" s="20" t="n">
        <v>4.01531339</v>
      </c>
    </row>
    <row r="62" spans="1:18">
      <c r="A62" s="15" t="s">
        <v>537</v>
      </c>
      <c r="B62" s="17" t="n">
        <v>4476</v>
      </c>
      <c r="C62" s="18">
        <f>(3.0/B62*100)</f>
        <v/>
      </c>
      <c r="D62" s="19" t="n">
        <v>4473</v>
      </c>
      <c r="E62" s="18" t="n">
        <v>531.08657579</v>
      </c>
      <c r="F62" s="20" t="n">
        <v>6.37235579</v>
      </c>
      <c r="G62" s="18" t="n">
        <v>529.02198502</v>
      </c>
      <c r="H62" s="20" t="n">
        <v>1.13284108</v>
      </c>
      <c r="I62" s="18" t="s">
        <v>481</v>
      </c>
      <c r="J62" s="20" t="s">
        <v>481</v>
      </c>
      <c r="K62" s="18" t="s">
        <v>481</v>
      </c>
      <c r="L62" s="20" t="s">
        <v>481</v>
      </c>
      <c r="M62" s="18" t="s">
        <v>481</v>
      </c>
      <c r="N62" s="20" t="s">
        <v>481</v>
      </c>
      <c r="O62" s="18" t="s">
        <v>481</v>
      </c>
      <c r="P62" s="20" t="s">
        <v>481</v>
      </c>
      <c r="Q62" s="18" t="n">
        <v>508.42238072</v>
      </c>
      <c r="R62" s="20" t="n">
        <v>6.71073822</v>
      </c>
    </row>
    <row r="63" spans="1:18">
      <c r="A63" s="15" t="s">
        <v>538</v>
      </c>
      <c r="B63" s="17" t="n">
        <v>5324</v>
      </c>
      <c r="C63" s="18">
        <f>(13.0/B63*100)</f>
        <v/>
      </c>
      <c r="D63" s="19" t="n">
        <v>5311</v>
      </c>
      <c r="E63" s="18" t="n">
        <v>394.35516676</v>
      </c>
      <c r="F63" s="20" t="n">
        <v>5.89980093</v>
      </c>
      <c r="G63" s="18" t="n">
        <v>391.84783745</v>
      </c>
      <c r="H63" s="20" t="n">
        <v>1.64844939</v>
      </c>
      <c r="I63" s="18" t="s">
        <v>481</v>
      </c>
      <c r="J63" s="20" t="s">
        <v>481</v>
      </c>
      <c r="K63" s="18" t="s">
        <v>481</v>
      </c>
      <c r="L63" s="20" t="s">
        <v>481</v>
      </c>
      <c r="M63" s="18" t="n">
        <v>461.8126</v>
      </c>
      <c r="N63" s="20" t="n">
        <v>42.62073316</v>
      </c>
      <c r="O63" s="18" t="n">
        <v>348.37198045</v>
      </c>
      <c r="P63" s="20" t="n">
        <v>27.31573878</v>
      </c>
      <c r="Q63" s="18" t="n">
        <v>364.69529405</v>
      </c>
      <c r="R63" s="20" t="n">
        <v>2.3754469</v>
      </c>
    </row>
    <row r="64" spans="1:18">
      <c r="A64" s="15" t="s">
        <v>539</v>
      </c>
      <c r="B64" s="17" t="n">
        <v>3634</v>
      </c>
      <c r="C64" s="18">
        <f>(3.0/B64*100)</f>
        <v/>
      </c>
      <c r="D64" s="19" t="n">
        <v>3631</v>
      </c>
      <c r="E64" s="18" t="n">
        <v>454.24972532</v>
      </c>
      <c r="F64" s="20" t="n">
        <v>10.67144171</v>
      </c>
      <c r="G64" s="18" t="n">
        <v>472.54908189</v>
      </c>
      <c r="H64" s="20" t="n">
        <v>1.88339673</v>
      </c>
      <c r="I64" s="18" t="s">
        <v>481</v>
      </c>
      <c r="J64" s="20" t="s">
        <v>481</v>
      </c>
      <c r="K64" s="18" t="s">
        <v>481</v>
      </c>
      <c r="L64" s="20" t="s">
        <v>481</v>
      </c>
      <c r="M64" s="18" t="n">
        <v>386.9844</v>
      </c>
      <c r="N64" s="20" t="n">
        <v>22.48324633</v>
      </c>
      <c r="O64" s="18" t="n">
        <v>309.21066986</v>
      </c>
      <c r="P64" s="20" t="n">
        <v>83.60739056</v>
      </c>
      <c r="Q64" s="18" t="n">
        <v>415.95016503</v>
      </c>
      <c r="R64" s="20" t="n">
        <v>5.1064444</v>
      </c>
    </row>
    <row r="65" spans="1:18">
      <c r="A65" s="15" t="s">
        <v>540</v>
      </c>
      <c r="B65" s="17" t="n">
        <v>5325</v>
      </c>
      <c r="C65" s="18">
        <f>(14.0/B65*100)</f>
        <v/>
      </c>
      <c r="D65" s="19" t="n">
        <v>5311</v>
      </c>
      <c r="E65" s="18" t="n">
        <v>418.23145361</v>
      </c>
      <c r="F65" s="20" t="n">
        <v>12.54274009</v>
      </c>
      <c r="G65" s="18" t="n">
        <v>435.7491999</v>
      </c>
      <c r="H65" s="20" t="n">
        <v>2.11911006</v>
      </c>
      <c r="I65" s="18" t="s">
        <v>481</v>
      </c>
      <c r="J65" s="20" t="s">
        <v>481</v>
      </c>
      <c r="K65" s="18" t="s">
        <v>481</v>
      </c>
      <c r="L65" s="20" t="s">
        <v>481</v>
      </c>
      <c r="M65" s="18" t="n">
        <v>263.99389728</v>
      </c>
      <c r="N65" s="20" t="n">
        <v>59.83409816</v>
      </c>
      <c r="O65" s="18" t="n">
        <v>336.4121</v>
      </c>
      <c r="P65" s="20" t="n">
        <v>30.10957459</v>
      </c>
      <c r="Q65" s="18" t="n">
        <v>398.37385641</v>
      </c>
      <c r="R65" s="20" t="n">
        <v>3.8544436</v>
      </c>
    </row>
    <row r="66" spans="1:18">
      <c r="A66" s="15" t="s">
        <v>541</v>
      </c>
      <c r="B66" s="17" t="n">
        <v>5665</v>
      </c>
      <c r="C66" s="18">
        <f>(74.0/B66*100)</f>
        <v/>
      </c>
      <c r="D66" s="19" t="n">
        <v>5591</v>
      </c>
      <c r="E66" s="18" t="n">
        <v>403.0056952</v>
      </c>
      <c r="F66" s="20" t="n">
        <v>5.3999546</v>
      </c>
      <c r="G66" s="18" t="n">
        <v>421.53258467</v>
      </c>
      <c r="H66" s="20" t="n">
        <v>1.26350974</v>
      </c>
      <c r="I66" s="18" t="s">
        <v>481</v>
      </c>
      <c r="J66" s="20" t="s">
        <v>481</v>
      </c>
      <c r="K66" s="18" t="s">
        <v>481</v>
      </c>
      <c r="L66" s="20" t="s">
        <v>481</v>
      </c>
      <c r="M66" s="18" t="s">
        <v>481</v>
      </c>
      <c r="N66" s="20" t="s">
        <v>481</v>
      </c>
      <c r="O66" s="18" t="s">
        <v>481</v>
      </c>
      <c r="P66" s="20" t="s">
        <v>481</v>
      </c>
      <c r="Q66" s="18" t="n">
        <v>381.23242413</v>
      </c>
      <c r="R66" s="20" t="n">
        <v>2.42622391</v>
      </c>
    </row>
    <row r="67" spans="1:18">
      <c r="A67" s="15" t="s">
        <v>542</v>
      </c>
      <c r="B67" s="17" t="n">
        <v>6971</v>
      </c>
      <c r="C67" s="18">
        <f>(21.0/B67*100)</f>
        <v/>
      </c>
      <c r="D67" s="19" t="n">
        <v>6950</v>
      </c>
      <c r="E67" s="18" t="n">
        <v>392.82206722</v>
      </c>
      <c r="F67" s="20" t="n">
        <v>5.85703086</v>
      </c>
      <c r="G67" s="18" t="n">
        <v>398.94036407</v>
      </c>
      <c r="H67" s="20" t="n">
        <v>2.33520105</v>
      </c>
      <c r="I67" s="18" t="s">
        <v>481</v>
      </c>
      <c r="J67" s="20" t="s">
        <v>481</v>
      </c>
      <c r="K67" s="18" t="s">
        <v>481</v>
      </c>
      <c r="L67" s="20" t="s">
        <v>481</v>
      </c>
      <c r="M67" s="18" t="s">
        <v>481</v>
      </c>
      <c r="N67" s="20" t="s">
        <v>481</v>
      </c>
      <c r="O67" s="18" t="s">
        <v>481</v>
      </c>
      <c r="P67" s="20" t="s">
        <v>481</v>
      </c>
      <c r="Q67" s="18" t="n">
        <v>379.81412754</v>
      </c>
      <c r="R67" s="20" t="n">
        <v>4.36891814</v>
      </c>
    </row>
    <row r="68" spans="1:18">
      <c r="A68" s="15" t="s">
        <v>543</v>
      </c>
      <c r="B68" s="17" t="n">
        <v>12083</v>
      </c>
      <c r="C68" s="18">
        <f>(26.0/B68*100)</f>
        <v/>
      </c>
      <c r="D68" s="19" t="n">
        <v>12057</v>
      </c>
      <c r="E68" s="18" t="n">
        <v>394.55203553</v>
      </c>
      <c r="F68" s="20" t="n">
        <v>2.46109559</v>
      </c>
      <c r="G68" s="18" t="n">
        <v>427.88712263</v>
      </c>
      <c r="H68" s="20" t="n">
        <v>1.27843825</v>
      </c>
      <c r="I68" s="18" t="s">
        <v>481</v>
      </c>
      <c r="J68" s="20" t="s">
        <v>481</v>
      </c>
      <c r="K68" s="18" t="s">
        <v>481</v>
      </c>
      <c r="L68" s="20" t="s">
        <v>481</v>
      </c>
      <c r="M68" s="18" t="s">
        <v>481</v>
      </c>
      <c r="N68" s="20" t="s">
        <v>481</v>
      </c>
      <c r="O68" s="18" t="s">
        <v>481</v>
      </c>
      <c r="P68" s="20" t="s">
        <v>481</v>
      </c>
      <c r="Q68" s="18" t="n">
        <v>409.80263474</v>
      </c>
      <c r="R68" s="20" t="n">
        <v>2.43383835</v>
      </c>
    </row>
    <row r="69" spans="1:18">
      <c r="A69" s="15" t="s">
        <v>544</v>
      </c>
      <c r="B69" s="17" t="n">
        <v>4876</v>
      </c>
      <c r="C69" s="18">
        <f>(0.0/B69*100)</f>
        <v/>
      </c>
      <c r="D69" s="19" t="n">
        <v>4876</v>
      </c>
      <c r="E69" s="18" t="n">
        <v>435.95028195</v>
      </c>
      <c r="F69" s="20" t="n">
        <v>8.37873347</v>
      </c>
      <c r="G69" s="18" t="n">
        <v>437.12207856</v>
      </c>
      <c r="H69" s="20" t="n">
        <v>3.24803235</v>
      </c>
      <c r="I69" s="18" t="s">
        <v>481</v>
      </c>
      <c r="J69" s="20" t="s">
        <v>481</v>
      </c>
      <c r="K69" s="18" t="s">
        <v>481</v>
      </c>
      <c r="L69" s="20" t="s">
        <v>481</v>
      </c>
      <c r="M69" s="18" t="s">
        <v>481</v>
      </c>
      <c r="N69" s="20" t="s">
        <v>481</v>
      </c>
      <c r="O69" s="18" t="s">
        <v>481</v>
      </c>
      <c r="P69" s="20" t="s">
        <v>481</v>
      </c>
      <c r="Q69" s="18" t="n">
        <v>406.24151427</v>
      </c>
      <c r="R69" s="20" t="n">
        <v>5.95424281</v>
      </c>
    </row>
    <row r="70" spans="1:18">
      <c r="A70" s="15" t="s">
        <v>545</v>
      </c>
      <c r="B70" s="17" t="n">
        <v>6036</v>
      </c>
      <c r="C70" s="18">
        <f>(223.0/B70*100)</f>
        <v/>
      </c>
      <c r="D70" s="19" t="n">
        <v>5813</v>
      </c>
      <c r="E70" s="18" t="n">
        <v>454.65313899</v>
      </c>
      <c r="F70" s="20" t="n">
        <v>10.51602082</v>
      </c>
      <c r="G70" s="18" t="n">
        <v>495.75433406</v>
      </c>
      <c r="H70" s="20" t="n">
        <v>2.7224463</v>
      </c>
      <c r="I70" s="18" t="s">
        <v>481</v>
      </c>
      <c r="J70" s="20" t="s">
        <v>481</v>
      </c>
      <c r="K70" s="18" t="s">
        <v>481</v>
      </c>
      <c r="L70" s="20" t="s">
        <v>481</v>
      </c>
      <c r="M70" s="18" t="s">
        <v>481</v>
      </c>
      <c r="N70" s="20" t="s">
        <v>481</v>
      </c>
      <c r="O70" s="18" t="s">
        <v>481</v>
      </c>
      <c r="P70" s="20" t="s">
        <v>481</v>
      </c>
      <c r="Q70" s="18" t="n">
        <v>460.80785677</v>
      </c>
      <c r="R70" s="20" t="n">
        <v>3.16850374</v>
      </c>
    </row>
    <row r="71" spans="1:18">
      <c r="A71" s="15" t="s">
        <v>546</v>
      </c>
      <c r="B71" s="17" t="n">
        <v>6115</v>
      </c>
      <c r="C71" s="18">
        <f>(17.0/B71*100)</f>
        <v/>
      </c>
      <c r="D71" s="19" t="n">
        <v>6098</v>
      </c>
      <c r="E71" s="18" t="n">
        <v>530.0486786</v>
      </c>
      <c r="F71" s="20" t="n">
        <v>8.36049438</v>
      </c>
      <c r="G71" s="18" t="n">
        <v>560.42644206</v>
      </c>
      <c r="H71" s="20" t="n">
        <v>1.19221347</v>
      </c>
      <c r="I71" s="18" t="s">
        <v>481</v>
      </c>
      <c r="J71" s="20" t="s">
        <v>481</v>
      </c>
      <c r="K71" s="18" t="s">
        <v>481</v>
      </c>
      <c r="L71" s="20" t="s">
        <v>481</v>
      </c>
      <c r="M71" s="18" t="s">
        <v>481</v>
      </c>
      <c r="N71" s="20" t="s">
        <v>481</v>
      </c>
      <c r="O71" s="18" t="s">
        <v>481</v>
      </c>
      <c r="P71" s="20" t="s">
        <v>481</v>
      </c>
      <c r="Q71" s="18" t="n">
        <v>529.28945973</v>
      </c>
      <c r="R71" s="20" t="n">
        <v>3.84047013</v>
      </c>
    </row>
    <row r="72" spans="1:18">
      <c r="A72" s="15" t="s">
        <v>547</v>
      </c>
      <c r="B72" s="17" t="n">
        <v>7708</v>
      </c>
      <c r="C72" s="18">
        <f>(5.0/B72*100)</f>
        <v/>
      </c>
      <c r="D72" s="19" t="n">
        <v>7703</v>
      </c>
      <c r="E72" s="18" t="n">
        <v>594.22598312</v>
      </c>
      <c r="F72" s="20" t="n">
        <v>7.48769393</v>
      </c>
      <c r="G72" s="18" t="n">
        <v>530.47598368</v>
      </c>
      <c r="H72" s="20" t="n">
        <v>2.5567621</v>
      </c>
      <c r="I72" s="18" t="s">
        <v>481</v>
      </c>
      <c r="J72" s="20" t="s">
        <v>481</v>
      </c>
      <c r="K72" s="18" t="s">
        <v>481</v>
      </c>
      <c r="L72" s="20" t="s">
        <v>481</v>
      </c>
      <c r="M72" s="18" t="s">
        <v>481</v>
      </c>
      <c r="N72" s="20" t="s">
        <v>481</v>
      </c>
      <c r="O72" s="18" t="s">
        <v>481</v>
      </c>
      <c r="P72" s="20" t="s">
        <v>481</v>
      </c>
      <c r="Q72" s="18" t="n">
        <v>498.29174203</v>
      </c>
      <c r="R72" s="20" t="n">
        <v>8.7651257</v>
      </c>
    </row>
    <row r="73" spans="1:18">
      <c r="A73" s="15" t="s">
        <v>548</v>
      </c>
      <c r="B73" s="17" t="n">
        <v>8249</v>
      </c>
      <c r="C73" s="18">
        <f>(143.0/B73*100)</f>
        <v/>
      </c>
      <c r="D73" s="19" t="n">
        <v>8106</v>
      </c>
      <c r="E73" s="18" t="n">
        <v>430.44331373</v>
      </c>
      <c r="F73" s="20" t="n">
        <v>8.6222507</v>
      </c>
      <c r="G73" s="18" t="n">
        <v>423.76216483</v>
      </c>
      <c r="H73" s="20" t="n">
        <v>2.69618216</v>
      </c>
      <c r="I73" s="18" t="s">
        <v>481</v>
      </c>
      <c r="J73" s="20" t="s">
        <v>481</v>
      </c>
      <c r="K73" s="18" t="s">
        <v>481</v>
      </c>
      <c r="L73" s="20" t="s">
        <v>481</v>
      </c>
      <c r="M73" s="18" t="s">
        <v>481</v>
      </c>
      <c r="N73" s="20" t="s">
        <v>481</v>
      </c>
      <c r="O73" s="18" t="s">
        <v>481</v>
      </c>
      <c r="P73" s="20" t="s">
        <v>481</v>
      </c>
      <c r="Q73" s="18" t="n">
        <v>404.33339686</v>
      </c>
      <c r="R73" s="20" t="n">
        <v>4.81437631</v>
      </c>
    </row>
    <row r="74" spans="1:18">
      <c r="A74" s="15" t="s">
        <v>549</v>
      </c>
      <c r="B74" s="17" t="n">
        <v>4692</v>
      </c>
      <c r="C74" s="18">
        <f>(82.0/B74*100)</f>
        <v/>
      </c>
      <c r="D74" s="19" t="n">
        <v>4610</v>
      </c>
      <c r="E74" s="18" t="n">
        <v>381.30485098</v>
      </c>
      <c r="F74" s="20" t="n">
        <v>5.75549144</v>
      </c>
      <c r="G74" s="18" t="n">
        <v>442.94618183</v>
      </c>
      <c r="H74" s="20" t="n">
        <v>1.84242924</v>
      </c>
      <c r="I74" s="18" t="s">
        <v>481</v>
      </c>
      <c r="J74" s="20" t="s">
        <v>481</v>
      </c>
      <c r="K74" s="18" t="s">
        <v>481</v>
      </c>
      <c r="L74" s="20" t="s">
        <v>481</v>
      </c>
      <c r="M74" s="18" t="s">
        <v>481</v>
      </c>
      <c r="N74" s="20" t="s">
        <v>481</v>
      </c>
      <c r="O74" s="18" t="n">
        <v>398.91438032</v>
      </c>
      <c r="P74" s="20" t="n">
        <v>36.1888903</v>
      </c>
      <c r="Q74" s="18" t="n">
        <v>389.1996379</v>
      </c>
      <c r="R74" s="20" t="n">
        <v>3.16458118</v>
      </c>
    </row>
    <row r="75" spans="1:18">
      <c r="A75" s="15" t="s">
        <v>550</v>
      </c>
      <c r="B75" s="17" t="n">
        <v>5375</v>
      </c>
      <c r="C75" s="18">
        <f>(195.0/B75*100)</f>
        <v/>
      </c>
      <c r="D75" s="19" t="n">
        <v>5180</v>
      </c>
      <c r="E75" s="18" t="n">
        <v>377.61323373</v>
      </c>
      <c r="F75" s="20" t="n">
        <v>6.23124272</v>
      </c>
      <c r="G75" s="18" t="n">
        <v>388.29107737</v>
      </c>
      <c r="H75" s="20" t="n">
        <v>2.07580842</v>
      </c>
      <c r="I75" s="18" t="s">
        <v>481</v>
      </c>
      <c r="J75" s="20" t="s">
        <v>481</v>
      </c>
      <c r="K75" s="18" t="s">
        <v>481</v>
      </c>
      <c r="L75" s="20" t="s">
        <v>481</v>
      </c>
      <c r="M75" s="18" t="s">
        <v>481</v>
      </c>
      <c r="N75" s="20" t="s">
        <v>481</v>
      </c>
      <c r="O75" s="18" t="s">
        <v>481</v>
      </c>
      <c r="P75" s="20" t="s">
        <v>481</v>
      </c>
      <c r="Q75" s="18" t="n">
        <v>382.17567025</v>
      </c>
      <c r="R75" s="20" t="n">
        <v>3.45379952</v>
      </c>
    </row>
    <row r="76" spans="1:18">
      <c r="A76" s="15" t="s">
        <v>551</v>
      </c>
      <c r="B76" s="17" t="n">
        <v>14167</v>
      </c>
      <c r="C76" s="18">
        <f>(226.0/B76*100)</f>
        <v/>
      </c>
      <c r="D76" s="19" t="n">
        <v>13941</v>
      </c>
      <c r="E76" s="18" t="n">
        <v>423.75947267</v>
      </c>
      <c r="F76" s="20" t="n">
        <v>3.89995841</v>
      </c>
      <c r="G76" s="18" t="n">
        <v>443.69811753</v>
      </c>
      <c r="H76" s="20" t="n">
        <v>2.25167025</v>
      </c>
      <c r="I76" s="18" t="s">
        <v>481</v>
      </c>
      <c r="J76" s="20" t="s">
        <v>481</v>
      </c>
      <c r="K76" s="18" t="s">
        <v>481</v>
      </c>
      <c r="L76" s="20" t="s">
        <v>481</v>
      </c>
      <c r="M76" s="18" t="s">
        <v>481</v>
      </c>
      <c r="N76" s="20" t="s">
        <v>481</v>
      </c>
      <c r="O76" s="18" t="s">
        <v>481</v>
      </c>
      <c r="P76" s="20" t="s">
        <v>481</v>
      </c>
      <c r="Q76" s="18" t="n">
        <v>425.08126266</v>
      </c>
      <c r="R76" s="20" t="n">
        <v>3.76212989</v>
      </c>
    </row>
    <row r="77" spans="1:18">
      <c r="A77" s="15" t="s">
        <v>552</v>
      </c>
      <c r="B77" s="17" t="n">
        <v>6062</v>
      </c>
      <c r="C77" s="18">
        <f>(82.0/B77*100)</f>
        <v/>
      </c>
      <c r="D77" s="19" t="n">
        <v>5980</v>
      </c>
      <c r="E77" s="18" t="n">
        <v>471.89497533</v>
      </c>
      <c r="F77" s="20" t="n">
        <v>5.11180755</v>
      </c>
      <c r="G77" s="18" t="n">
        <v>439.18395817</v>
      </c>
      <c r="H77" s="20" t="n">
        <v>2.10062903</v>
      </c>
      <c r="I77" s="18" t="s">
        <v>481</v>
      </c>
      <c r="J77" s="20" t="s">
        <v>481</v>
      </c>
      <c r="K77" s="18" t="s">
        <v>481</v>
      </c>
      <c r="L77" s="20" t="s">
        <v>481</v>
      </c>
      <c r="M77" s="18" t="s">
        <v>481</v>
      </c>
      <c r="N77" s="20" t="s">
        <v>481</v>
      </c>
      <c r="O77" s="18" t="s">
        <v>481</v>
      </c>
      <c r="P77" s="20" t="s">
        <v>481</v>
      </c>
      <c r="Q77" s="18" t="n">
        <v>411.61226128</v>
      </c>
      <c r="R77" s="20" t="n">
        <v>3.45616795</v>
      </c>
    </row>
    <row r="78" spans="1:18">
      <c r="A78" s="15" t="s">
        <v>553</v>
      </c>
      <c r="B78" s="17" t="n">
        <v>5826</v>
      </c>
      <c r="C78" s="18">
        <f>(0.0/B78*100)</f>
        <v/>
      </c>
      <c r="D78" s="19" t="n">
        <v>5826</v>
      </c>
      <c r="E78" s="18" t="n">
        <v>535.87858765</v>
      </c>
      <c r="F78" s="20" t="n">
        <v>17.37079413</v>
      </c>
      <c r="G78" s="18" t="n">
        <v>525.0236564</v>
      </c>
      <c r="H78" s="20" t="n">
        <v>3.9504125</v>
      </c>
      <c r="I78" s="18" t="s">
        <v>481</v>
      </c>
      <c r="J78" s="20" t="s">
        <v>481</v>
      </c>
      <c r="K78" s="18" t="s">
        <v>481</v>
      </c>
      <c r="L78" s="20" t="s">
        <v>481</v>
      </c>
      <c r="M78" s="18" t="s">
        <v>481</v>
      </c>
      <c r="N78" s="20" t="s">
        <v>481</v>
      </c>
      <c r="O78" s="18" t="n">
        <v>538.2499</v>
      </c>
      <c r="P78" s="20" t="n">
        <v>14.28622399</v>
      </c>
      <c r="Q78" s="18" t="n">
        <v>513.2777131</v>
      </c>
      <c r="R78" s="20" t="n">
        <v>7.93928646</v>
      </c>
    </row>
    <row customHeight="1" ht="25" r="79" spans="1:18">
      <c r="A79" s="15" t="s">
        <v>554</v>
      </c>
      <c r="B79" s="17" t="n">
        <v>1657</v>
      </c>
      <c r="C79" s="18">
        <f>(41.0/B79*100)</f>
        <v/>
      </c>
      <c r="D79" s="19" t="n">
        <v>1616</v>
      </c>
      <c r="E79" s="18" t="n">
        <v>504.49919046</v>
      </c>
      <c r="F79" s="20" t="n">
        <v>8.301959849999999</v>
      </c>
      <c r="G79" s="18" t="n">
        <v>473.37705977</v>
      </c>
      <c r="H79" s="20" t="n">
        <v>5.92977807</v>
      </c>
      <c r="I79" s="18" t="s">
        <v>481</v>
      </c>
      <c r="J79" s="20" t="s">
        <v>481</v>
      </c>
      <c r="K79" s="18" t="s">
        <v>481</v>
      </c>
      <c r="L79" s="20" t="s">
        <v>481</v>
      </c>
      <c r="M79" s="18" t="s">
        <v>481</v>
      </c>
      <c r="N79" s="20" t="s">
        <v>481</v>
      </c>
      <c r="O79" s="18" t="s">
        <v>481</v>
      </c>
      <c r="P79" s="20" t="s">
        <v>481</v>
      </c>
      <c r="Q79" s="18" t="n">
        <v>423.69224886</v>
      </c>
      <c r="R79" s="20" t="n">
        <v>9.487374859999999</v>
      </c>
    </row>
    <row r="80" spans="1:18">
      <c r="A80" s="15" t="s">
        <v>555</v>
      </c>
      <c r="B80" s="17" t="n">
        <v>7841</v>
      </c>
      <c r="C80" s="18">
        <f>(0.0/B80*100)</f>
        <v/>
      </c>
      <c r="D80" s="19" t="n">
        <v>7841</v>
      </c>
      <c r="E80" s="18" t="n">
        <v>446.02524649</v>
      </c>
      <c r="F80" s="20" t="n">
        <v>5.96613482</v>
      </c>
      <c r="G80" s="18" t="n">
        <v>458.08902197</v>
      </c>
      <c r="H80" s="20" t="n">
        <v>3.76727565</v>
      </c>
      <c r="I80" s="18" t="s">
        <v>481</v>
      </c>
      <c r="J80" s="20" t="s">
        <v>481</v>
      </c>
      <c r="K80" s="18" t="s">
        <v>481</v>
      </c>
      <c r="L80" s="20" t="s">
        <v>481</v>
      </c>
      <c r="M80" s="18" t="s">
        <v>481</v>
      </c>
      <c r="N80" s="20" t="s">
        <v>481</v>
      </c>
      <c r="O80" s="18" t="s">
        <v>481</v>
      </c>
      <c r="P80" s="20" t="s">
        <v>481</v>
      </c>
      <c r="Q80" s="18" t="n">
        <v>435.76076987</v>
      </c>
      <c r="R80" s="20" t="n">
        <v>13.84332811</v>
      </c>
    </row>
    <row r="81" spans="1:18">
      <c r="A81" s="23" t="s">
        <v>556</v>
      </c>
      <c r="B81" s="17" t="n">
        <v>8861</v>
      </c>
      <c r="C81" s="18">
        <f>(76.0/B81*100)</f>
        <v/>
      </c>
      <c r="D81" s="19" t="n">
        <v>8785</v>
      </c>
      <c r="E81" s="18" t="n">
        <v>391.75657758</v>
      </c>
      <c r="F81" s="20" t="n">
        <v>10.75387306</v>
      </c>
      <c r="G81" s="18" t="n">
        <v>446.35915</v>
      </c>
      <c r="H81" s="20" t="n">
        <v>3.05265689</v>
      </c>
      <c r="I81" s="18" t="s">
        <v>481</v>
      </c>
      <c r="J81" s="20" t="s">
        <v>481</v>
      </c>
      <c r="K81" s="18" t="s">
        <v>481</v>
      </c>
      <c r="L81" s="20" t="s">
        <v>481</v>
      </c>
      <c r="M81" s="18" t="s">
        <v>481</v>
      </c>
      <c r="N81" s="20" t="s">
        <v>481</v>
      </c>
      <c r="O81" s="18" t="s">
        <v>481</v>
      </c>
      <c r="P81" s="20" t="s">
        <v>481</v>
      </c>
      <c r="Q81" s="18" t="n">
        <v>419.74421856</v>
      </c>
      <c r="R81" s="20" t="n">
        <v>4.27655033</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599</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(345.0/B7*100)</f>
        <v/>
      </c>
      <c r="D7" s="19" t="n">
        <v>14185</v>
      </c>
      <c r="E7" s="18" t="n">
        <v>545.84855607</v>
      </c>
      <c r="F7" s="20" t="n">
        <v>1.97247847</v>
      </c>
      <c r="G7" s="18" t="n">
        <v>499.72198662</v>
      </c>
      <c r="H7" s="20" t="n">
        <v>1.80592449</v>
      </c>
      <c r="I7" s="18" t="s">
        <v>481</v>
      </c>
      <c r="J7" s="20" t="s">
        <v>481</v>
      </c>
      <c r="K7" s="18" t="s">
        <v>481</v>
      </c>
      <c r="L7" s="20" t="s">
        <v>481</v>
      </c>
      <c r="M7" s="18" t="s">
        <v>481</v>
      </c>
      <c r="N7" s="20" t="s">
        <v>481</v>
      </c>
      <c r="O7" s="18" t="s">
        <v>481</v>
      </c>
      <c r="P7" s="20" t="s">
        <v>481</v>
      </c>
      <c r="Q7" s="18" t="n">
        <v>463.9623034</v>
      </c>
      <c r="R7" s="20" t="n">
        <v>3.16525042</v>
      </c>
    </row>
    <row r="8" spans="1:18">
      <c r="A8" s="15" t="s">
        <v>483</v>
      </c>
      <c r="B8" s="17" t="n">
        <v>7007</v>
      </c>
      <c r="C8" s="18">
        <f>(20.0/B8*100)</f>
        <v/>
      </c>
      <c r="D8" s="19" t="n">
        <v>6987</v>
      </c>
      <c r="E8" s="18" t="n">
        <v>537.20701923</v>
      </c>
      <c r="F8" s="20" t="n">
        <v>4.12834359</v>
      </c>
      <c r="G8" s="18" t="n">
        <v>496.55841755</v>
      </c>
      <c r="H8" s="20" t="n">
        <v>2.61968387</v>
      </c>
      <c r="I8" s="18" t="s">
        <v>481</v>
      </c>
      <c r="J8" s="20" t="s">
        <v>481</v>
      </c>
      <c r="K8" s="18" t="s">
        <v>481</v>
      </c>
      <c r="L8" s="20" t="s">
        <v>481</v>
      </c>
      <c r="M8" s="18" t="s">
        <v>481</v>
      </c>
      <c r="N8" s="20" t="s">
        <v>481</v>
      </c>
      <c r="O8" s="18" t="s">
        <v>481</v>
      </c>
      <c r="P8" s="20" t="s">
        <v>481</v>
      </c>
      <c r="Q8" s="18" t="n">
        <v>442.11233415</v>
      </c>
      <c r="R8" s="20" t="n">
        <v>4.25618587</v>
      </c>
    </row>
    <row r="9" spans="1:18">
      <c r="A9" s="15" t="s">
        <v>484</v>
      </c>
      <c r="B9" s="17" t="n">
        <v>9651</v>
      </c>
      <c r="C9" s="18">
        <f>(76.0/B9*100)</f>
        <v/>
      </c>
      <c r="D9" s="19" t="n">
        <v>9575</v>
      </c>
      <c r="E9" s="18" t="n">
        <v>540.51355083</v>
      </c>
      <c r="F9" s="20" t="n">
        <v>3.05240712</v>
      </c>
      <c r="G9" s="18" t="n">
        <v>496.03818862</v>
      </c>
      <c r="H9" s="20" t="n">
        <v>2.56749157</v>
      </c>
      <c r="I9" s="18" t="s">
        <v>481</v>
      </c>
      <c r="J9" s="20" t="s">
        <v>481</v>
      </c>
      <c r="K9" s="18" t="s">
        <v>481</v>
      </c>
      <c r="L9" s="20" t="s">
        <v>481</v>
      </c>
      <c r="M9" s="18" t="s">
        <v>481</v>
      </c>
      <c r="N9" s="20" t="s">
        <v>481</v>
      </c>
      <c r="O9" s="18" t="s">
        <v>481</v>
      </c>
      <c r="P9" s="20" t="s">
        <v>481</v>
      </c>
      <c r="Q9" s="18" t="n">
        <v>451.93074395</v>
      </c>
      <c r="R9" s="20" t="n">
        <v>3.52765077</v>
      </c>
    </row>
    <row r="10" spans="1:18">
      <c r="A10" s="15" t="s">
        <v>485</v>
      </c>
      <c r="B10" s="17" t="n">
        <v>20058</v>
      </c>
      <c r="C10" s="18">
        <f>(521.0/B10*100)</f>
        <v/>
      </c>
      <c r="D10" s="19" t="n">
        <v>19537</v>
      </c>
      <c r="E10" s="18" t="n">
        <v>548.83409628</v>
      </c>
      <c r="F10" s="20" t="n">
        <v>2.59240382</v>
      </c>
      <c r="G10" s="18" t="n">
        <v>519.61792138</v>
      </c>
      <c r="H10" s="20" t="n">
        <v>2.20352209</v>
      </c>
      <c r="I10" s="18" t="s">
        <v>481</v>
      </c>
      <c r="J10" s="20" t="s">
        <v>481</v>
      </c>
      <c r="K10" s="18" t="s">
        <v>481</v>
      </c>
      <c r="L10" s="20" t="s">
        <v>481</v>
      </c>
      <c r="M10" s="18" t="s">
        <v>481</v>
      </c>
      <c r="N10" s="20" t="s">
        <v>481</v>
      </c>
      <c r="O10" s="18" t="s">
        <v>481</v>
      </c>
      <c r="P10" s="20" t="s">
        <v>481</v>
      </c>
      <c r="Q10" s="18" t="n">
        <v>493.53682905</v>
      </c>
      <c r="R10" s="20" t="n">
        <v>3.44857557</v>
      </c>
    </row>
    <row r="11" spans="1:18">
      <c r="A11" s="15" t="s">
        <v>486</v>
      </c>
      <c r="B11" s="17" t="n">
        <v>7053</v>
      </c>
      <c r="C11" s="18">
        <f>(45.0/B11*100)</f>
        <v/>
      </c>
      <c r="D11" s="19" t="n">
        <v>7008</v>
      </c>
      <c r="E11" s="18" t="n">
        <v>492.11713689</v>
      </c>
      <c r="F11" s="20" t="n">
        <v>3.90601474</v>
      </c>
      <c r="G11" s="18" t="n">
        <v>444.16327211</v>
      </c>
      <c r="H11" s="20" t="n">
        <v>2.71755607</v>
      </c>
      <c r="I11" s="18" t="s">
        <v>481</v>
      </c>
      <c r="J11" s="20" t="s">
        <v>481</v>
      </c>
      <c r="K11" s="18" t="s">
        <v>481</v>
      </c>
      <c r="L11" s="20" t="s">
        <v>481</v>
      </c>
      <c r="M11" s="18" t="s">
        <v>481</v>
      </c>
      <c r="N11" s="20" t="s">
        <v>481</v>
      </c>
      <c r="O11" s="18" t="s">
        <v>481</v>
      </c>
      <c r="P11" s="20" t="s">
        <v>481</v>
      </c>
      <c r="Q11" s="18" t="n">
        <v>410.24392412</v>
      </c>
      <c r="R11" s="20" t="n">
        <v>3.40608814</v>
      </c>
    </row>
    <row r="12" spans="1:18">
      <c r="A12" s="15" t="s">
        <v>487</v>
      </c>
      <c r="B12" s="17" t="n">
        <v>6894</v>
      </c>
      <c r="C12" s="18">
        <f>(55.0/B12*100)</f>
        <v/>
      </c>
      <c r="D12" s="19" t="n">
        <v>6839</v>
      </c>
      <c r="E12" s="18" t="n">
        <v>546.48820334</v>
      </c>
      <c r="F12" s="20" t="n">
        <v>3.75322978</v>
      </c>
      <c r="G12" s="18" t="n">
        <v>493.65691022</v>
      </c>
      <c r="H12" s="20" t="n">
        <v>2.26592994</v>
      </c>
      <c r="I12" s="18" t="s">
        <v>481</v>
      </c>
      <c r="J12" s="20" t="s">
        <v>481</v>
      </c>
      <c r="K12" s="18" t="s">
        <v>481</v>
      </c>
      <c r="L12" s="20" t="s">
        <v>481</v>
      </c>
      <c r="M12" s="18" t="s">
        <v>481</v>
      </c>
      <c r="N12" s="20" t="s">
        <v>481</v>
      </c>
      <c r="O12" s="18" t="s">
        <v>481</v>
      </c>
      <c r="P12" s="20" t="s">
        <v>481</v>
      </c>
      <c r="Q12" s="18" t="n">
        <v>440.13043721</v>
      </c>
      <c r="R12" s="20" t="n">
        <v>4.57918647</v>
      </c>
    </row>
    <row r="13" spans="1:18">
      <c r="A13" s="15" t="s">
        <v>488</v>
      </c>
      <c r="B13" s="17" t="n">
        <v>7161</v>
      </c>
      <c r="C13" s="18">
        <f>(0.0/B13*100)</f>
        <v/>
      </c>
      <c r="D13" s="19" t="n">
        <v>7161</v>
      </c>
      <c r="E13" s="18" t="n">
        <v>515.63239999</v>
      </c>
      <c r="F13" s="20" t="n">
        <v>2.98174501</v>
      </c>
      <c r="G13" s="18" t="n">
        <v>488.04278919</v>
      </c>
      <c r="H13" s="20" t="n">
        <v>2.25392149</v>
      </c>
      <c r="I13" s="18" t="s">
        <v>481</v>
      </c>
      <c r="J13" s="20" t="s">
        <v>481</v>
      </c>
      <c r="K13" s="18" t="s">
        <v>481</v>
      </c>
      <c r="L13" s="20" t="s">
        <v>481</v>
      </c>
      <c r="M13" s="18" t="s">
        <v>481</v>
      </c>
      <c r="N13" s="20" t="s">
        <v>481</v>
      </c>
      <c r="O13" s="18" t="s">
        <v>481</v>
      </c>
      <c r="P13" s="20" t="s">
        <v>481</v>
      </c>
      <c r="Q13" s="18" t="s">
        <v>481</v>
      </c>
      <c r="R13" s="20" t="s">
        <v>481</v>
      </c>
    </row>
    <row r="14" spans="1:18">
      <c r="A14" s="15" t="s">
        <v>489</v>
      </c>
      <c r="B14" s="17" t="n">
        <v>5587</v>
      </c>
      <c r="C14" s="18">
        <f>(74.0/B14*100)</f>
        <v/>
      </c>
      <c r="D14" s="19" t="n">
        <v>5513</v>
      </c>
      <c r="E14" s="18" t="n">
        <v>559.31928391</v>
      </c>
      <c r="F14" s="20" t="n">
        <v>2.53515824</v>
      </c>
      <c r="G14" s="18" t="n">
        <v>528.22969793</v>
      </c>
      <c r="H14" s="20" t="n">
        <v>2.5719771</v>
      </c>
      <c r="I14" s="18" t="s">
        <v>481</v>
      </c>
      <c r="J14" s="20" t="s">
        <v>481</v>
      </c>
      <c r="K14" s="18" t="s">
        <v>481</v>
      </c>
      <c r="L14" s="20" t="s">
        <v>481</v>
      </c>
      <c r="M14" s="18" t="s">
        <v>481</v>
      </c>
      <c r="N14" s="20" t="s">
        <v>481</v>
      </c>
      <c r="O14" s="18" t="s">
        <v>481</v>
      </c>
      <c r="P14" s="20" t="s">
        <v>481</v>
      </c>
      <c r="Q14" s="18" t="n">
        <v>492.22432842</v>
      </c>
      <c r="R14" s="20" t="n">
        <v>4.95539776</v>
      </c>
    </row>
    <row r="15" spans="1:18">
      <c r="A15" s="15" t="s">
        <v>490</v>
      </c>
      <c r="B15" s="17" t="n">
        <v>5882</v>
      </c>
      <c r="C15" s="18">
        <f>(52.0/B15*100)</f>
        <v/>
      </c>
      <c r="D15" s="19" t="n">
        <v>5830</v>
      </c>
      <c r="E15" s="18" t="n">
        <v>548.7571263999999</v>
      </c>
      <c r="F15" s="20" t="n">
        <v>2.68255187</v>
      </c>
      <c r="G15" s="18" t="n">
        <v>522.31688474</v>
      </c>
      <c r="H15" s="20" t="n">
        <v>2.88609763</v>
      </c>
      <c r="I15" s="18" t="s">
        <v>481</v>
      </c>
      <c r="J15" s="20" t="s">
        <v>481</v>
      </c>
      <c r="K15" s="18" t="s">
        <v>481</v>
      </c>
      <c r="L15" s="20" t="s">
        <v>481</v>
      </c>
      <c r="M15" s="18" t="s">
        <v>481</v>
      </c>
      <c r="N15" s="20" t="s">
        <v>481</v>
      </c>
      <c r="O15" s="18" t="s">
        <v>481</v>
      </c>
      <c r="P15" s="20" t="s">
        <v>481</v>
      </c>
      <c r="Q15" s="18" t="n">
        <v>482.46265776</v>
      </c>
      <c r="R15" s="20" t="n">
        <v>4.51490869</v>
      </c>
    </row>
    <row r="16" spans="1:18">
      <c r="A16" s="15" t="s">
        <v>491</v>
      </c>
      <c r="B16" s="17" t="n">
        <v>6108</v>
      </c>
      <c r="C16" s="18">
        <f>(98.0/B16*100)</f>
        <v/>
      </c>
      <c r="D16" s="19" t="n">
        <v>6010</v>
      </c>
      <c r="E16" s="18" t="n">
        <v>531.7297794</v>
      </c>
      <c r="F16" s="20" t="n">
        <v>3.73328408</v>
      </c>
      <c r="G16" s="18" t="n">
        <v>494.88922299</v>
      </c>
      <c r="H16" s="20" t="n">
        <v>1.95736108</v>
      </c>
      <c r="I16" s="18" t="s">
        <v>481</v>
      </c>
      <c r="J16" s="20" t="s">
        <v>481</v>
      </c>
      <c r="K16" s="18" t="s">
        <v>481</v>
      </c>
      <c r="L16" s="20" t="s">
        <v>481</v>
      </c>
      <c r="M16" s="18" t="s">
        <v>481</v>
      </c>
      <c r="N16" s="20" t="s">
        <v>481</v>
      </c>
      <c r="O16" s="18" t="s">
        <v>481</v>
      </c>
      <c r="P16" s="20" t="s">
        <v>481</v>
      </c>
      <c r="Q16" s="18" t="n">
        <v>442.55896136</v>
      </c>
      <c r="R16" s="20" t="n">
        <v>4.42758728</v>
      </c>
    </row>
    <row r="17" spans="1:18">
      <c r="A17" s="15" t="s">
        <v>492</v>
      </c>
      <c r="B17" s="17" t="n">
        <v>6504</v>
      </c>
      <c r="C17" s="18">
        <f>(658.0/B17*100)</f>
        <v/>
      </c>
      <c r="D17" s="19" t="n">
        <v>5846</v>
      </c>
      <c r="E17" s="18" t="n">
        <v>549.50318234</v>
      </c>
      <c r="F17" s="20" t="n">
        <v>4.36978414</v>
      </c>
      <c r="G17" s="18" t="n">
        <v>524.4514928900001</v>
      </c>
      <c r="H17" s="20" t="n">
        <v>2.88485673</v>
      </c>
      <c r="I17" s="18" t="s">
        <v>481</v>
      </c>
      <c r="J17" s="20" t="s">
        <v>481</v>
      </c>
      <c r="K17" s="18" t="s">
        <v>481</v>
      </c>
      <c r="L17" s="20" t="s">
        <v>481</v>
      </c>
      <c r="M17" s="18" t="s">
        <v>481</v>
      </c>
      <c r="N17" s="20" t="s">
        <v>481</v>
      </c>
      <c r="O17" s="18" t="s">
        <v>481</v>
      </c>
      <c r="P17" s="20" t="s">
        <v>481</v>
      </c>
      <c r="Q17" s="18" t="n">
        <v>469.82265282</v>
      </c>
      <c r="R17" s="20" t="n">
        <v>3.94627701</v>
      </c>
    </row>
    <row r="18" spans="1:18">
      <c r="A18" s="15" t="s">
        <v>493</v>
      </c>
      <c r="B18" s="17" t="n">
        <v>5532</v>
      </c>
      <c r="C18" s="18">
        <f>(28.0/B18*100)</f>
        <v/>
      </c>
      <c r="D18" s="19" t="n">
        <v>5504</v>
      </c>
      <c r="E18" s="18" t="n">
        <v>493.33669798</v>
      </c>
      <c r="F18" s="20" t="n">
        <v>4.21228357</v>
      </c>
      <c r="G18" s="18" t="n">
        <v>448.0167992</v>
      </c>
      <c r="H18" s="20" t="n">
        <v>3.83532002</v>
      </c>
      <c r="I18" s="18" t="s">
        <v>481</v>
      </c>
      <c r="J18" s="20" t="s">
        <v>481</v>
      </c>
      <c r="K18" s="18" t="s">
        <v>481</v>
      </c>
      <c r="L18" s="20" t="s">
        <v>481</v>
      </c>
      <c r="M18" s="18" t="s">
        <v>481</v>
      </c>
      <c r="N18" s="20" t="s">
        <v>481</v>
      </c>
      <c r="O18" s="18" t="s">
        <v>481</v>
      </c>
      <c r="P18" s="20" t="s">
        <v>481</v>
      </c>
      <c r="Q18" s="18" t="n">
        <v>412.65601245</v>
      </c>
      <c r="R18" s="20" t="n">
        <v>5.36254519</v>
      </c>
    </row>
    <row r="19" spans="1:18">
      <c r="A19" s="15" t="s">
        <v>494</v>
      </c>
      <c r="B19" s="17" t="n">
        <v>5658</v>
      </c>
      <c r="C19" s="18">
        <f>(60.0/B19*100)</f>
        <v/>
      </c>
      <c r="D19" s="19" t="n">
        <v>5598</v>
      </c>
      <c r="E19" s="18" t="n">
        <v>506.90667407</v>
      </c>
      <c r="F19" s="20" t="n">
        <v>3.81738436</v>
      </c>
      <c r="G19" s="18" t="n">
        <v>465.68003976</v>
      </c>
      <c r="H19" s="20" t="n">
        <v>2.49628893</v>
      </c>
      <c r="I19" s="18" t="s">
        <v>481</v>
      </c>
      <c r="J19" s="20" t="s">
        <v>481</v>
      </c>
      <c r="K19" s="18" t="s">
        <v>481</v>
      </c>
      <c r="L19" s="20" t="s">
        <v>481</v>
      </c>
      <c r="M19" s="18" t="s">
        <v>481</v>
      </c>
      <c r="N19" s="20" t="s">
        <v>481</v>
      </c>
      <c r="O19" s="18" t="s">
        <v>481</v>
      </c>
      <c r="P19" s="20" t="s">
        <v>481</v>
      </c>
      <c r="Q19" s="18" t="n">
        <v>424.95661261</v>
      </c>
      <c r="R19" s="20" t="n">
        <v>5.82759892</v>
      </c>
    </row>
    <row r="20" spans="1:18">
      <c r="A20" s="15" t="s">
        <v>495</v>
      </c>
      <c r="B20" s="17" t="n">
        <v>3371</v>
      </c>
      <c r="C20" s="18">
        <f>(74.0/B20*100)</f>
        <v/>
      </c>
      <c r="D20" s="19" t="n">
        <v>3297</v>
      </c>
      <c r="E20" s="18" t="n">
        <v>494.80197724</v>
      </c>
      <c r="F20" s="20" t="n">
        <v>2.46052428</v>
      </c>
      <c r="G20" s="18" t="n">
        <v>461.03662372</v>
      </c>
      <c r="H20" s="20" t="n">
        <v>2.74243354</v>
      </c>
      <c r="I20" s="18" t="s">
        <v>481</v>
      </c>
      <c r="J20" s="20" t="s">
        <v>481</v>
      </c>
      <c r="K20" s="18" t="s">
        <v>481</v>
      </c>
      <c r="L20" s="20" t="s">
        <v>481</v>
      </c>
      <c r="M20" s="18" t="s">
        <v>481</v>
      </c>
      <c r="N20" s="20" t="s">
        <v>481</v>
      </c>
      <c r="O20" s="18" t="s">
        <v>481</v>
      </c>
      <c r="P20" s="20" t="s">
        <v>481</v>
      </c>
      <c r="Q20" s="18" t="n">
        <v>446.22841187</v>
      </c>
      <c r="R20" s="20" t="n">
        <v>4.03635343</v>
      </c>
    </row>
    <row r="21" spans="1:18">
      <c r="A21" s="15" t="s">
        <v>496</v>
      </c>
      <c r="B21" s="17" t="n">
        <v>5741</v>
      </c>
      <c r="C21" s="18">
        <f>(44.0/B21*100)</f>
        <v/>
      </c>
      <c r="D21" s="19" t="n">
        <v>5697</v>
      </c>
      <c r="E21" s="18" t="n">
        <v>526.87735085</v>
      </c>
      <c r="F21" s="20" t="n">
        <v>2.96104106</v>
      </c>
      <c r="G21" s="18" t="n">
        <v>497.869773</v>
      </c>
      <c r="H21" s="20" t="n">
        <v>2.36031954</v>
      </c>
      <c r="I21" s="18" t="s">
        <v>481</v>
      </c>
      <c r="J21" s="20" t="s">
        <v>481</v>
      </c>
      <c r="K21" s="18" t="s">
        <v>481</v>
      </c>
      <c r="L21" s="20" t="s">
        <v>481</v>
      </c>
      <c r="M21" s="18" t="s">
        <v>481</v>
      </c>
      <c r="N21" s="20" t="s">
        <v>481</v>
      </c>
      <c r="O21" s="18" t="s">
        <v>481</v>
      </c>
      <c r="P21" s="20" t="s">
        <v>481</v>
      </c>
      <c r="Q21" s="18" t="n">
        <v>467.5353531</v>
      </c>
      <c r="R21" s="20" t="n">
        <v>4.97066198</v>
      </c>
    </row>
    <row r="22" spans="1:18">
      <c r="A22" s="15" t="s">
        <v>497</v>
      </c>
      <c r="B22" s="17" t="n">
        <v>6598</v>
      </c>
      <c r="C22" s="18">
        <f>(32.0/B22*100)</f>
        <v/>
      </c>
      <c r="D22" s="19" t="n">
        <v>6566</v>
      </c>
      <c r="E22" s="18" t="n">
        <v>509.18569406</v>
      </c>
      <c r="F22" s="20" t="n">
        <v>3.5873926</v>
      </c>
      <c r="G22" s="18" t="n">
        <v>445.08361612</v>
      </c>
      <c r="H22" s="20" t="n">
        <v>3.24306538</v>
      </c>
      <c r="I22" s="18" t="s">
        <v>481</v>
      </c>
      <c r="J22" s="20" t="s">
        <v>481</v>
      </c>
      <c r="K22" s="18" t="s">
        <v>481</v>
      </c>
      <c r="L22" s="20" t="s">
        <v>481</v>
      </c>
      <c r="M22" s="18" t="s">
        <v>481</v>
      </c>
      <c r="N22" s="20" t="s">
        <v>481</v>
      </c>
      <c r="O22" s="18" t="n">
        <v>500.58745091</v>
      </c>
      <c r="P22" s="20" t="n">
        <v>21.90459793</v>
      </c>
      <c r="Q22" s="18" t="n">
        <v>411.87942174</v>
      </c>
      <c r="R22" s="20" t="n">
        <v>5.82355418</v>
      </c>
    </row>
    <row r="23" spans="1:18">
      <c r="A23" s="15" t="s">
        <v>498</v>
      </c>
      <c r="B23" s="17" t="n">
        <v>11583</v>
      </c>
      <c r="C23" s="18">
        <f>(210.0/B23*100)</f>
        <v/>
      </c>
      <c r="D23" s="19" t="n">
        <v>11373</v>
      </c>
      <c r="E23" s="18" t="n">
        <v>500.28465348</v>
      </c>
      <c r="F23" s="20" t="n">
        <v>3.64941145</v>
      </c>
      <c r="G23" s="18" t="n">
        <v>481.06224729</v>
      </c>
      <c r="H23" s="20" t="n">
        <v>2.51346473</v>
      </c>
      <c r="I23" s="18" t="s">
        <v>481</v>
      </c>
      <c r="J23" s="20" t="s">
        <v>481</v>
      </c>
      <c r="K23" s="18" t="s">
        <v>481</v>
      </c>
      <c r="L23" s="20" t="s">
        <v>481</v>
      </c>
      <c r="M23" s="18" t="s">
        <v>481</v>
      </c>
      <c r="N23" s="20" t="s">
        <v>481</v>
      </c>
      <c r="O23" s="18" t="s">
        <v>481</v>
      </c>
      <c r="P23" s="20" t="s">
        <v>481</v>
      </c>
      <c r="Q23" s="18" t="n">
        <v>432.43651591</v>
      </c>
      <c r="R23" s="20" t="n">
        <v>4.94425305</v>
      </c>
    </row>
    <row r="24" spans="1:18">
      <c r="A24" s="15" t="s">
        <v>499</v>
      </c>
      <c r="B24" s="17" t="n">
        <v>6647</v>
      </c>
      <c r="C24" s="18">
        <f>(7.0/B24*100)</f>
        <v/>
      </c>
      <c r="D24" s="19" t="n">
        <v>6640</v>
      </c>
      <c r="E24" s="18" t="n">
        <v>566.0277834</v>
      </c>
      <c r="F24" s="20" t="n">
        <v>3.94097464</v>
      </c>
      <c r="G24" s="18" t="n">
        <v>530.7514598499999</v>
      </c>
      <c r="H24" s="20" t="n">
        <v>2.93147043</v>
      </c>
      <c r="I24" s="18" t="s">
        <v>481</v>
      </c>
      <c r="J24" s="20" t="s">
        <v>481</v>
      </c>
      <c r="K24" s="18" t="s">
        <v>481</v>
      </c>
      <c r="L24" s="20" t="s">
        <v>481</v>
      </c>
      <c r="M24" s="18" t="s">
        <v>481</v>
      </c>
      <c r="N24" s="20" t="s">
        <v>481</v>
      </c>
      <c r="O24" s="18" t="s">
        <v>481</v>
      </c>
      <c r="P24" s="20" t="s">
        <v>481</v>
      </c>
      <c r="Q24" s="18" t="n">
        <v>502.445839</v>
      </c>
      <c r="R24" s="20" t="n">
        <v>8.463563219999999</v>
      </c>
    </row>
    <row r="25" spans="1:18">
      <c r="A25" s="15" t="s">
        <v>500</v>
      </c>
      <c r="B25" s="17" t="n">
        <v>5581</v>
      </c>
      <c r="C25" s="18">
        <f>(24.0/B25*100)</f>
        <v/>
      </c>
      <c r="D25" s="19" t="n">
        <v>5557</v>
      </c>
      <c r="E25" s="18" t="n">
        <v>550.73172691</v>
      </c>
      <c r="F25" s="20" t="n">
        <v>8.258574940000001</v>
      </c>
      <c r="G25" s="18" t="n">
        <v>518.95289574</v>
      </c>
      <c r="H25" s="20" t="n">
        <v>3.08677492</v>
      </c>
      <c r="I25" s="18" t="s">
        <v>481</v>
      </c>
      <c r="J25" s="20" t="s">
        <v>481</v>
      </c>
      <c r="K25" s="18" t="s">
        <v>481</v>
      </c>
      <c r="L25" s="20" t="s">
        <v>481</v>
      </c>
      <c r="M25" s="18" t="s">
        <v>481</v>
      </c>
      <c r="N25" s="20" t="s">
        <v>481</v>
      </c>
      <c r="O25" s="18" t="s">
        <v>481</v>
      </c>
      <c r="P25" s="20" t="s">
        <v>481</v>
      </c>
      <c r="Q25" s="18" t="n">
        <v>495.87606384</v>
      </c>
      <c r="R25" s="20" t="n">
        <v>4.49389718</v>
      </c>
    </row>
    <row r="26" spans="1:18">
      <c r="A26" s="15" t="s">
        <v>501</v>
      </c>
      <c r="B26" s="17" t="n">
        <v>4869</v>
      </c>
      <c r="C26" s="18">
        <f>(32.0/B26*100)</f>
        <v/>
      </c>
      <c r="D26" s="19" t="n">
        <v>4837</v>
      </c>
      <c r="E26" s="18" t="n">
        <v>515.2931776</v>
      </c>
      <c r="F26" s="20" t="n">
        <v>2.45243024</v>
      </c>
      <c r="G26" s="18" t="n">
        <v>483.56577282</v>
      </c>
      <c r="H26" s="20" t="n">
        <v>1.8296641</v>
      </c>
      <c r="I26" s="18" t="s">
        <v>481</v>
      </c>
      <c r="J26" s="20" t="s">
        <v>481</v>
      </c>
      <c r="K26" s="18" t="s">
        <v>481</v>
      </c>
      <c r="L26" s="20" t="s">
        <v>481</v>
      </c>
      <c r="M26" s="18" t="s">
        <v>481</v>
      </c>
      <c r="N26" s="20" t="s">
        <v>481</v>
      </c>
      <c r="O26" s="18" t="s">
        <v>481</v>
      </c>
      <c r="P26" s="20" t="s">
        <v>481</v>
      </c>
      <c r="Q26" s="18" t="n">
        <v>465.44879944</v>
      </c>
      <c r="R26" s="20" t="n">
        <v>4.07697117</v>
      </c>
    </row>
    <row r="27" spans="1:18">
      <c r="A27" s="15" t="s">
        <v>502</v>
      </c>
      <c r="B27" s="17" t="n">
        <v>5299</v>
      </c>
      <c r="C27" s="18">
        <f>(17.0/B27*100)</f>
        <v/>
      </c>
      <c r="D27" s="19" t="n">
        <v>5282</v>
      </c>
      <c r="E27" s="18" t="n">
        <v>533.50577928</v>
      </c>
      <c r="F27" s="20" t="n">
        <v>2.70603643</v>
      </c>
      <c r="G27" s="18" t="n">
        <v>472.80176879</v>
      </c>
      <c r="H27" s="20" t="n">
        <v>1.44785891</v>
      </c>
      <c r="I27" s="18" t="s">
        <v>481</v>
      </c>
      <c r="J27" s="20" t="s">
        <v>481</v>
      </c>
      <c r="K27" s="18" t="s">
        <v>481</v>
      </c>
      <c r="L27" s="20" t="s">
        <v>481</v>
      </c>
      <c r="M27" s="18" t="s">
        <v>481</v>
      </c>
      <c r="N27" s="20" t="s">
        <v>481</v>
      </c>
      <c r="O27" s="18" t="s">
        <v>481</v>
      </c>
      <c r="P27" s="20" t="s">
        <v>481</v>
      </c>
      <c r="Q27" s="18" t="n">
        <v>450.70715488</v>
      </c>
      <c r="R27" s="20" t="n">
        <v>3.49408781</v>
      </c>
    </row>
    <row r="28" spans="1:18">
      <c r="A28" s="15" t="s">
        <v>503</v>
      </c>
      <c r="B28" s="17" t="n">
        <v>7568</v>
      </c>
      <c r="C28" s="18">
        <f>(51.0/B28*100)</f>
        <v/>
      </c>
      <c r="D28" s="19" t="n">
        <v>7517</v>
      </c>
      <c r="E28" s="18" t="n">
        <v>445.45638753</v>
      </c>
      <c r="F28" s="20" t="n">
        <v>4.4080678</v>
      </c>
      <c r="G28" s="18" t="n">
        <v>413.97887362</v>
      </c>
      <c r="H28" s="20" t="n">
        <v>2.04692613</v>
      </c>
      <c r="I28" s="18" t="s">
        <v>481</v>
      </c>
      <c r="J28" s="20" t="s">
        <v>481</v>
      </c>
      <c r="K28" s="18" t="s">
        <v>481</v>
      </c>
      <c r="L28" s="20" t="s">
        <v>481</v>
      </c>
      <c r="M28" s="18" t="s">
        <v>481</v>
      </c>
      <c r="N28" s="20" t="s">
        <v>481</v>
      </c>
      <c r="O28" s="18" t="s">
        <v>481</v>
      </c>
      <c r="P28" s="20" t="s">
        <v>481</v>
      </c>
      <c r="Q28" s="18" t="n">
        <v>380.12130213</v>
      </c>
      <c r="R28" s="20" t="n">
        <v>4.83721261</v>
      </c>
    </row>
    <row r="29" spans="1:18">
      <c r="A29" s="15" t="s">
        <v>504</v>
      </c>
      <c r="B29" s="17" t="n">
        <v>5385</v>
      </c>
      <c r="C29" s="18">
        <f>(30.0/B29*100)</f>
        <v/>
      </c>
      <c r="D29" s="19" t="n">
        <v>5355</v>
      </c>
      <c r="E29" s="18" t="n">
        <v>547.5429804299999</v>
      </c>
      <c r="F29" s="20" t="n">
        <v>6.52748954</v>
      </c>
      <c r="G29" s="18" t="n">
        <v>513.60268664</v>
      </c>
      <c r="H29" s="20" t="n">
        <v>2.31037657</v>
      </c>
      <c r="I29" s="18" t="s">
        <v>481</v>
      </c>
      <c r="J29" s="20" t="s">
        <v>481</v>
      </c>
      <c r="K29" s="18" t="s">
        <v>481</v>
      </c>
      <c r="L29" s="20" t="s">
        <v>481</v>
      </c>
      <c r="M29" s="18" t="s">
        <v>481</v>
      </c>
      <c r="N29" s="20" t="s">
        <v>481</v>
      </c>
      <c r="O29" s="18" t="s">
        <v>481</v>
      </c>
      <c r="P29" s="20" t="s">
        <v>481</v>
      </c>
      <c r="Q29" s="18" t="n">
        <v>472.28985144</v>
      </c>
      <c r="R29" s="20" t="n">
        <v>4.23574029</v>
      </c>
    </row>
    <row r="30" spans="1:18">
      <c r="A30" s="15" t="s">
        <v>505</v>
      </c>
      <c r="B30" s="17" t="n">
        <v>4520</v>
      </c>
      <c r="C30" s="18">
        <f>(96.0/B30*100)</f>
        <v/>
      </c>
      <c r="D30" s="19" t="n">
        <v>4424</v>
      </c>
      <c r="E30" s="18" t="n">
        <v>543.28189754</v>
      </c>
      <c r="F30" s="20" t="n">
        <v>3.63423183</v>
      </c>
      <c r="G30" s="18" t="n">
        <v>513.79954215</v>
      </c>
      <c r="H30" s="20" t="n">
        <v>2.72175265</v>
      </c>
      <c r="I30" s="18" t="s">
        <v>481</v>
      </c>
      <c r="J30" s="20" t="s">
        <v>481</v>
      </c>
      <c r="K30" s="18" t="s">
        <v>481</v>
      </c>
      <c r="L30" s="20" t="s">
        <v>481</v>
      </c>
      <c r="M30" s="18" t="s">
        <v>481</v>
      </c>
      <c r="N30" s="20" t="s">
        <v>481</v>
      </c>
      <c r="O30" s="18" t="s">
        <v>481</v>
      </c>
      <c r="P30" s="20" t="s">
        <v>481</v>
      </c>
      <c r="Q30" s="18" t="n">
        <v>476.66144311</v>
      </c>
      <c r="R30" s="20" t="n">
        <v>4.26956916</v>
      </c>
    </row>
    <row r="31" spans="1:18">
      <c r="A31" s="15" t="s">
        <v>506</v>
      </c>
      <c r="B31" s="17" t="n">
        <v>5456</v>
      </c>
      <c r="C31" s="18">
        <f>(125.0/B31*100)</f>
        <v/>
      </c>
      <c r="D31" s="19" t="n">
        <v>5331</v>
      </c>
      <c r="E31" s="18" t="n">
        <v>511.0000586</v>
      </c>
      <c r="F31" s="20" t="n">
        <v>3.6558631</v>
      </c>
      <c r="G31" s="18" t="n">
        <v>504.02809912</v>
      </c>
      <c r="H31" s="20" t="n">
        <v>2.34528762</v>
      </c>
      <c r="I31" s="18" t="s">
        <v>481</v>
      </c>
      <c r="J31" s="20" t="s">
        <v>481</v>
      </c>
      <c r="K31" s="18" t="s">
        <v>481</v>
      </c>
      <c r="L31" s="20" t="s">
        <v>481</v>
      </c>
      <c r="M31" s="18" t="s">
        <v>481</v>
      </c>
      <c r="N31" s="20" t="s">
        <v>481</v>
      </c>
      <c r="O31" s="18" t="s">
        <v>481</v>
      </c>
      <c r="P31" s="20" t="s">
        <v>481</v>
      </c>
      <c r="Q31" s="18" t="n">
        <v>477.49310425</v>
      </c>
      <c r="R31" s="20" t="n">
        <v>3.02316259</v>
      </c>
    </row>
    <row r="32" spans="1:18">
      <c r="A32" s="15" t="s">
        <v>507</v>
      </c>
      <c r="B32" s="17" t="n">
        <v>4478</v>
      </c>
      <c r="C32" s="18">
        <f>(5.0/B32*100)</f>
        <v/>
      </c>
      <c r="D32" s="19" t="n">
        <v>4473</v>
      </c>
      <c r="E32" s="18" t="n">
        <v>548.08880472</v>
      </c>
      <c r="F32" s="20" t="n">
        <v>3.95656386</v>
      </c>
      <c r="G32" s="18" t="n">
        <v>489.14333259</v>
      </c>
      <c r="H32" s="20" t="n">
        <v>2.32926769</v>
      </c>
      <c r="I32" s="18" t="s">
        <v>481</v>
      </c>
      <c r="J32" s="20" t="s">
        <v>481</v>
      </c>
      <c r="K32" s="18" t="s">
        <v>481</v>
      </c>
      <c r="L32" s="20" t="s">
        <v>481</v>
      </c>
      <c r="M32" s="18" t="s">
        <v>481</v>
      </c>
      <c r="N32" s="20" t="s">
        <v>481</v>
      </c>
      <c r="O32" s="18" t="s">
        <v>481</v>
      </c>
      <c r="P32" s="20" t="s">
        <v>481</v>
      </c>
      <c r="Q32" s="18" t="n">
        <v>451.86925529</v>
      </c>
      <c r="R32" s="20" t="n">
        <v>12.94795573</v>
      </c>
    </row>
    <row r="33" spans="1:18">
      <c r="A33" s="15" t="s">
        <v>508</v>
      </c>
      <c r="B33" s="17" t="n">
        <v>7325</v>
      </c>
      <c r="C33" s="18">
        <f>(74.0/B33*100)</f>
        <v/>
      </c>
      <c r="D33" s="19" t="n">
        <v>7251</v>
      </c>
      <c r="E33" s="18" t="n">
        <v>544.14696145</v>
      </c>
      <c r="F33" s="20" t="n">
        <v>4.08769423</v>
      </c>
      <c r="G33" s="18" t="n">
        <v>495.79734428</v>
      </c>
      <c r="H33" s="20" t="n">
        <v>2.51611978</v>
      </c>
      <c r="I33" s="18" t="s">
        <v>481</v>
      </c>
      <c r="J33" s="20" t="s">
        <v>481</v>
      </c>
      <c r="K33" s="18" t="s">
        <v>481</v>
      </c>
      <c r="L33" s="20" t="s">
        <v>481</v>
      </c>
      <c r="M33" s="18" t="s">
        <v>481</v>
      </c>
      <c r="N33" s="20" t="s">
        <v>481</v>
      </c>
      <c r="O33" s="18" t="s">
        <v>481</v>
      </c>
      <c r="P33" s="20" t="s">
        <v>481</v>
      </c>
      <c r="Q33" s="18" t="n">
        <v>463.04927679</v>
      </c>
      <c r="R33" s="20" t="n">
        <v>4.86647106</v>
      </c>
    </row>
    <row r="34" spans="1:18">
      <c r="A34" s="15" t="s">
        <v>509</v>
      </c>
      <c r="B34" s="17" t="n">
        <v>6350</v>
      </c>
      <c r="C34" s="18">
        <f>(65.0/B34*100)</f>
        <v/>
      </c>
      <c r="D34" s="19" t="n">
        <v>6285</v>
      </c>
      <c r="E34" s="18" t="n">
        <v>501.97051231</v>
      </c>
      <c r="F34" s="20" t="n">
        <v>4.38345985</v>
      </c>
      <c r="G34" s="18" t="n">
        <v>458.76645498</v>
      </c>
      <c r="H34" s="20" t="n">
        <v>2.58574422</v>
      </c>
      <c r="I34" s="18" t="s">
        <v>481</v>
      </c>
      <c r="J34" s="20" t="s">
        <v>481</v>
      </c>
      <c r="K34" s="18" t="s">
        <v>481</v>
      </c>
      <c r="L34" s="20" t="s">
        <v>481</v>
      </c>
      <c r="M34" s="18" t="s">
        <v>481</v>
      </c>
      <c r="N34" s="20" t="s">
        <v>481</v>
      </c>
      <c r="O34" s="18" t="s">
        <v>481</v>
      </c>
      <c r="P34" s="20" t="s">
        <v>481</v>
      </c>
      <c r="Q34" s="18" t="n">
        <v>396.73336733</v>
      </c>
      <c r="R34" s="20" t="n">
        <v>4.89422061</v>
      </c>
    </row>
    <row r="35" spans="1:18">
      <c r="A35" s="15" t="s">
        <v>510</v>
      </c>
      <c r="B35" s="17" t="n">
        <v>6406</v>
      </c>
      <c r="C35" s="18">
        <f>(36.0/B35*100)</f>
        <v/>
      </c>
      <c r="D35" s="19" t="n">
        <v>6370</v>
      </c>
      <c r="E35" s="18" t="n">
        <v>545.13565865</v>
      </c>
      <c r="F35" s="20" t="n">
        <v>2.61751277</v>
      </c>
      <c r="G35" s="18" t="n">
        <v>505.07283518</v>
      </c>
      <c r="H35" s="20" t="n">
        <v>1.85717243</v>
      </c>
      <c r="I35" s="18" t="s">
        <v>481</v>
      </c>
      <c r="J35" s="20" t="s">
        <v>481</v>
      </c>
      <c r="K35" s="18" t="s">
        <v>481</v>
      </c>
      <c r="L35" s="20" t="s">
        <v>481</v>
      </c>
      <c r="M35" s="18" t="s">
        <v>481</v>
      </c>
      <c r="N35" s="20" t="s">
        <v>481</v>
      </c>
      <c r="O35" s="18" t="s">
        <v>481</v>
      </c>
      <c r="P35" s="20" t="s">
        <v>481</v>
      </c>
      <c r="Q35" s="18" t="n">
        <v>478.35846004</v>
      </c>
      <c r="R35" s="20" t="n">
        <v>4.32926129</v>
      </c>
    </row>
    <row r="36" spans="1:18">
      <c r="A36" s="15" t="s">
        <v>511</v>
      </c>
      <c r="B36" s="17" t="n">
        <v>6736</v>
      </c>
      <c r="C36" s="18">
        <f>(26.0/B36*100)</f>
        <v/>
      </c>
      <c r="D36" s="19" t="n">
        <v>6710</v>
      </c>
      <c r="E36" s="18" t="n">
        <v>525.45806657</v>
      </c>
      <c r="F36" s="20" t="n">
        <v>2.89967026</v>
      </c>
      <c r="G36" s="18" t="n">
        <v>484.13831881</v>
      </c>
      <c r="H36" s="20" t="n">
        <v>2.1027399</v>
      </c>
      <c r="I36" s="18" t="s">
        <v>481</v>
      </c>
      <c r="J36" s="20" t="s">
        <v>481</v>
      </c>
      <c r="K36" s="18" t="s">
        <v>481</v>
      </c>
      <c r="L36" s="20" t="s">
        <v>481</v>
      </c>
      <c r="M36" s="18" t="s">
        <v>481</v>
      </c>
      <c r="N36" s="20" t="s">
        <v>481</v>
      </c>
      <c r="O36" s="18" t="s">
        <v>481</v>
      </c>
      <c r="P36" s="20" t="s">
        <v>481</v>
      </c>
      <c r="Q36" s="18" t="n">
        <v>453.70818013</v>
      </c>
      <c r="R36" s="20" t="n">
        <v>4.06933581</v>
      </c>
    </row>
    <row r="37" spans="1:18">
      <c r="A37" s="15" t="s">
        <v>512</v>
      </c>
      <c r="B37" s="17" t="n">
        <v>5458</v>
      </c>
      <c r="C37" s="18">
        <f>(62.0/B37*100)</f>
        <v/>
      </c>
      <c r="D37" s="19" t="n">
        <v>5396</v>
      </c>
      <c r="E37" s="18" t="n">
        <v>518.84354003</v>
      </c>
      <c r="F37" s="20" t="n">
        <v>4.19598519</v>
      </c>
      <c r="G37" s="18" t="n">
        <v>489.60312806</v>
      </c>
      <c r="H37" s="20" t="n">
        <v>3.13263113</v>
      </c>
      <c r="I37" s="18" t="s">
        <v>481</v>
      </c>
      <c r="J37" s="20" t="s">
        <v>481</v>
      </c>
      <c r="K37" s="18" t="s">
        <v>481</v>
      </c>
      <c r="L37" s="20" t="s">
        <v>481</v>
      </c>
      <c r="M37" s="18" t="s">
        <v>481</v>
      </c>
      <c r="N37" s="20" t="s">
        <v>481</v>
      </c>
      <c r="O37" s="18" t="s">
        <v>481</v>
      </c>
      <c r="P37" s="20" t="s">
        <v>481</v>
      </c>
      <c r="Q37" s="18" t="n">
        <v>443.5948078</v>
      </c>
      <c r="R37" s="20" t="n">
        <v>5.12417701</v>
      </c>
    </row>
    <row r="38" spans="1:18">
      <c r="A38" s="15" t="s">
        <v>513</v>
      </c>
      <c r="B38" s="17" t="n">
        <v>5860</v>
      </c>
      <c r="C38" s="18">
        <f>(16.0/B38*100)</f>
        <v/>
      </c>
      <c r="D38" s="19" t="n">
        <v>5844</v>
      </c>
      <c r="E38" s="18" t="n">
        <v>540.26616214</v>
      </c>
      <c r="F38" s="20" t="n">
        <v>5.10610403</v>
      </c>
      <c r="G38" s="18" t="n">
        <v>505.10752274</v>
      </c>
      <c r="H38" s="20" t="n">
        <v>2.80264165</v>
      </c>
      <c r="I38" s="18" t="s">
        <v>481</v>
      </c>
      <c r="J38" s="20" t="s">
        <v>481</v>
      </c>
      <c r="K38" s="18" t="s">
        <v>481</v>
      </c>
      <c r="L38" s="20" t="s">
        <v>481</v>
      </c>
      <c r="M38" s="18" t="s">
        <v>481</v>
      </c>
      <c r="N38" s="20" t="s">
        <v>481</v>
      </c>
      <c r="O38" s="18" t="s">
        <v>481</v>
      </c>
      <c r="P38" s="20" t="s">
        <v>481</v>
      </c>
      <c r="Q38" s="18" t="n">
        <v>455.88607498</v>
      </c>
      <c r="R38" s="20" t="n">
        <v>4.87898824</v>
      </c>
    </row>
    <row r="39" spans="1:18">
      <c r="A39" s="15" t="s">
        <v>514</v>
      </c>
      <c r="B39" s="17" t="n">
        <v>5895</v>
      </c>
      <c r="C39" s="18">
        <f>(30.0/B39*100)</f>
        <v/>
      </c>
      <c r="D39" s="19" t="n">
        <v>5865</v>
      </c>
      <c r="E39" s="18" t="n">
        <v>449.17999799</v>
      </c>
      <c r="F39" s="20" t="n">
        <v>8.022193769999999</v>
      </c>
      <c r="G39" s="18" t="n">
        <v>427.7879139</v>
      </c>
      <c r="H39" s="20" t="n">
        <v>3.98565802</v>
      </c>
      <c r="I39" s="18" t="s">
        <v>481</v>
      </c>
      <c r="J39" s="20" t="s">
        <v>481</v>
      </c>
      <c r="K39" s="18" t="s">
        <v>481</v>
      </c>
      <c r="L39" s="20" t="s">
        <v>481</v>
      </c>
      <c r="M39" s="18" t="s">
        <v>481</v>
      </c>
      <c r="N39" s="20" t="s">
        <v>481</v>
      </c>
      <c r="O39" s="18" t="s">
        <v>481</v>
      </c>
      <c r="P39" s="20" t="s">
        <v>481</v>
      </c>
      <c r="Q39" s="18" t="n">
        <v>382.9867315</v>
      </c>
      <c r="R39" s="20" t="n">
        <v>5.31847804</v>
      </c>
    </row>
    <row r="40" spans="1:18">
      <c r="A40" s="15" t="s">
        <v>515</v>
      </c>
      <c r="B40" s="17" t="n">
        <v>14157</v>
      </c>
      <c r="C40" s="18">
        <f>(258.0/B40*100)</f>
        <v/>
      </c>
      <c r="D40" s="19" t="n">
        <v>13899</v>
      </c>
      <c r="E40" s="18" t="n">
        <v>542.15705044</v>
      </c>
      <c r="F40" s="20" t="n">
        <v>3.70929851</v>
      </c>
      <c r="G40" s="18" t="n">
        <v>510.29485177</v>
      </c>
      <c r="H40" s="20" t="n">
        <v>2.47074451</v>
      </c>
      <c r="I40" s="18" t="s">
        <v>481</v>
      </c>
      <c r="J40" s="20" t="s">
        <v>481</v>
      </c>
      <c r="K40" s="18" t="s">
        <v>481</v>
      </c>
      <c r="L40" s="20" t="s">
        <v>481</v>
      </c>
      <c r="M40" s="18" t="s">
        <v>481</v>
      </c>
      <c r="N40" s="20" t="s">
        <v>481</v>
      </c>
      <c r="O40" s="18" t="s">
        <v>481</v>
      </c>
      <c r="P40" s="20" t="s">
        <v>481</v>
      </c>
      <c r="Q40" s="18" t="n">
        <v>471.14657409</v>
      </c>
      <c r="R40" s="20" t="n">
        <v>3.4825824</v>
      </c>
    </row>
    <row r="41" spans="1:18">
      <c r="A41" s="15" t="s">
        <v>516</v>
      </c>
      <c r="B41" s="17" t="n">
        <v>5712</v>
      </c>
      <c r="C41" s="18">
        <f>(40.0/B41*100)</f>
        <v/>
      </c>
      <c r="D41" s="19" t="n">
        <v>5672</v>
      </c>
      <c r="E41" s="18" t="n">
        <v>528.2299132099999</v>
      </c>
      <c r="F41" s="20" t="n">
        <v>3.73550676</v>
      </c>
      <c r="G41" s="18" t="n">
        <v>485.29057186</v>
      </c>
      <c r="H41" s="20" t="n">
        <v>3.47937588</v>
      </c>
      <c r="I41" s="18" t="s">
        <v>481</v>
      </c>
      <c r="J41" s="20" t="s">
        <v>481</v>
      </c>
      <c r="K41" s="18" t="s">
        <v>481</v>
      </c>
      <c r="L41" s="20" t="s">
        <v>481</v>
      </c>
      <c r="M41" s="18" t="s">
        <v>481</v>
      </c>
      <c r="N41" s="20" t="s">
        <v>481</v>
      </c>
      <c r="O41" s="18" t="s">
        <v>481</v>
      </c>
      <c r="P41" s="20" t="s">
        <v>481</v>
      </c>
      <c r="Q41" s="18" t="n">
        <v>458.5828339</v>
      </c>
      <c r="R41" s="20" t="n">
        <v>5.33240461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379.77257347</v>
      </c>
      <c r="F45" s="20" t="n">
        <v>8.249719320000001</v>
      </c>
      <c r="G45" s="18" t="n">
        <v>381.68385277</v>
      </c>
      <c r="H45" s="20" t="n">
        <v>3.04769628</v>
      </c>
      <c r="I45" s="18" t="s">
        <v>481</v>
      </c>
      <c r="J45" s="20" t="s">
        <v>481</v>
      </c>
      <c r="K45" s="18" t="s">
        <v>481</v>
      </c>
      <c r="L45" s="20" t="s">
        <v>481</v>
      </c>
      <c r="M45" s="18" t="n">
        <v>334.78754316</v>
      </c>
      <c r="N45" s="20" t="n">
        <v>18.73636658</v>
      </c>
      <c r="O45" s="18" t="n">
        <v>340.81831516</v>
      </c>
      <c r="P45" s="20" t="n">
        <v>16.98486904</v>
      </c>
      <c r="Q45" s="18" t="n">
        <v>368.89454488</v>
      </c>
      <c r="R45" s="20" t="n">
        <v>2.95925305</v>
      </c>
    </row>
    <row r="46" spans="1:18">
      <c r="A46" s="15" t="s">
        <v>521</v>
      </c>
      <c r="B46" s="17" t="n">
        <v>23141</v>
      </c>
      <c r="C46" s="18">
        <f>(1130.0/B46*100)</f>
        <v/>
      </c>
      <c r="D46" s="19" t="n">
        <v>22011</v>
      </c>
      <c r="E46" s="18" t="n">
        <v>453.20145627</v>
      </c>
      <c r="F46" s="20" t="n">
        <v>4.94316409</v>
      </c>
      <c r="G46" s="18" t="n">
        <v>401.65826923</v>
      </c>
      <c r="H46" s="20" t="n">
        <v>1.89990696</v>
      </c>
      <c r="I46" s="18" t="s">
        <v>481</v>
      </c>
      <c r="J46" s="20" t="s">
        <v>481</v>
      </c>
      <c r="K46" s="18" t="s">
        <v>481</v>
      </c>
      <c r="L46" s="20" t="s">
        <v>481</v>
      </c>
      <c r="M46" s="18" t="s">
        <v>481</v>
      </c>
      <c r="N46" s="20" t="s">
        <v>481</v>
      </c>
      <c r="O46" s="18" t="s">
        <v>481</v>
      </c>
      <c r="P46" s="20" t="s">
        <v>481</v>
      </c>
      <c r="Q46" s="18" t="n">
        <v>360.20084838</v>
      </c>
      <c r="R46" s="20" t="n">
        <v>2.94996581</v>
      </c>
    </row>
    <row r="47" spans="1:18">
      <c r="A47" s="15" t="s">
        <v>522</v>
      </c>
      <c r="B47" s="17" t="n">
        <v>5928</v>
      </c>
      <c r="C47" s="18">
        <f>(70.0/B47*100)</f>
        <v/>
      </c>
      <c r="D47" s="19" t="n">
        <v>5858</v>
      </c>
      <c r="E47" s="18" t="n">
        <v>488.06103698</v>
      </c>
      <c r="F47" s="20" t="n">
        <v>4.57737274</v>
      </c>
      <c r="G47" s="18" t="n">
        <v>429.41509436</v>
      </c>
      <c r="H47" s="20" t="n">
        <v>4.17602434</v>
      </c>
      <c r="I47" s="18" t="s">
        <v>481</v>
      </c>
      <c r="J47" s="20" t="s">
        <v>481</v>
      </c>
      <c r="K47" s="18" t="s">
        <v>481</v>
      </c>
      <c r="L47" s="20" t="s">
        <v>481</v>
      </c>
      <c r="M47" s="18" t="s">
        <v>481</v>
      </c>
      <c r="N47" s="20" t="s">
        <v>481</v>
      </c>
      <c r="O47" s="18" t="s">
        <v>481</v>
      </c>
      <c r="P47" s="20" t="s">
        <v>481</v>
      </c>
      <c r="Q47" s="18" t="n">
        <v>389.55821284</v>
      </c>
      <c r="R47" s="20" t="n">
        <v>6.58506204</v>
      </c>
    </row>
    <row r="48" spans="1:18">
      <c r="A48" s="15" t="s">
        <v>523</v>
      </c>
      <c r="B48" s="17" t="n">
        <v>9841</v>
      </c>
      <c r="C48" s="18">
        <f>(7.0/B48*100)</f>
        <v/>
      </c>
      <c r="D48" s="19" t="n">
        <v>9834</v>
      </c>
      <c r="E48" s="18" t="n">
        <v>558.61908032</v>
      </c>
      <c r="F48" s="20" t="n">
        <v>12.9503791</v>
      </c>
      <c r="G48" s="18" t="n">
        <v>515.5717714800001</v>
      </c>
      <c r="H48" s="20" t="n">
        <v>4.32290275</v>
      </c>
      <c r="I48" s="18" t="s">
        <v>481</v>
      </c>
      <c r="J48" s="20" t="s">
        <v>481</v>
      </c>
      <c r="K48" s="18" t="s">
        <v>481</v>
      </c>
      <c r="L48" s="20" t="s">
        <v>481</v>
      </c>
      <c r="M48" s="18" t="s">
        <v>481</v>
      </c>
      <c r="N48" s="20" t="s">
        <v>481</v>
      </c>
      <c r="O48" s="18" t="s">
        <v>481</v>
      </c>
      <c r="P48" s="20" t="s">
        <v>481</v>
      </c>
      <c r="Q48" s="18" t="n">
        <v>465.2944732</v>
      </c>
      <c r="R48" s="20" t="n">
        <v>11.10865082</v>
      </c>
    </row>
    <row r="49" spans="1:18">
      <c r="A49" s="15" t="s">
        <v>524</v>
      </c>
      <c r="B49" s="17" t="n">
        <v>6349</v>
      </c>
      <c r="C49" s="18">
        <f>(56.0/B49*100)</f>
        <v/>
      </c>
      <c r="D49" s="19" t="n">
        <v>6293</v>
      </c>
      <c r="E49" s="18" t="n">
        <v>467.41546475</v>
      </c>
      <c r="F49" s="20" t="n">
        <v>5.03727498</v>
      </c>
      <c r="G49" s="18" t="n">
        <v>430.21898678</v>
      </c>
      <c r="H49" s="20" t="n">
        <v>2.91802859</v>
      </c>
      <c r="I49" s="18" t="s">
        <v>481</v>
      </c>
      <c r="J49" s="20" t="s">
        <v>481</v>
      </c>
      <c r="K49" s="18" t="s">
        <v>481</v>
      </c>
      <c r="L49" s="20" t="s">
        <v>481</v>
      </c>
      <c r="M49" s="18" t="s">
        <v>481</v>
      </c>
      <c r="N49" s="20" t="s">
        <v>481</v>
      </c>
      <c r="O49" s="18" t="n">
        <v>458.0463</v>
      </c>
      <c r="P49" s="20" t="n">
        <v>20.38309484</v>
      </c>
      <c r="Q49" s="18" t="n">
        <v>402.95594898</v>
      </c>
      <c r="R49" s="20" t="n">
        <v>5.28026363</v>
      </c>
    </row>
    <row r="50" spans="1:18">
      <c r="A50" s="15" t="s">
        <v>525</v>
      </c>
      <c r="B50" s="17" t="n">
        <v>11795</v>
      </c>
      <c r="C50" s="18">
        <f>(218.0/B50*100)</f>
        <v/>
      </c>
      <c r="D50" s="19" t="n">
        <v>11577</v>
      </c>
      <c r="E50" s="18" t="n">
        <v>442.89780642</v>
      </c>
      <c r="F50" s="20" t="n">
        <v>5.51536359</v>
      </c>
      <c r="G50" s="18" t="n">
        <v>413.07689943</v>
      </c>
      <c r="H50" s="20" t="n">
        <v>2.17302151</v>
      </c>
      <c r="I50" s="18" t="s">
        <v>481</v>
      </c>
      <c r="J50" s="20" t="s">
        <v>481</v>
      </c>
      <c r="K50" s="18" t="s">
        <v>481</v>
      </c>
      <c r="L50" s="20" t="s">
        <v>481</v>
      </c>
      <c r="M50" s="18" t="s">
        <v>481</v>
      </c>
      <c r="N50" s="20" t="s">
        <v>481</v>
      </c>
      <c r="O50" s="18" t="s">
        <v>481</v>
      </c>
      <c r="P50" s="20" t="s">
        <v>481</v>
      </c>
      <c r="Q50" s="18" t="n">
        <v>376.06729355</v>
      </c>
      <c r="R50" s="20" t="n">
        <v>4.71945502</v>
      </c>
    </row>
    <row r="51" spans="1:18">
      <c r="A51" s="15" t="s">
        <v>526</v>
      </c>
      <c r="B51" s="17" t="n">
        <v>6866</v>
      </c>
      <c r="C51" s="18">
        <f>(116.0/B51*100)</f>
        <v/>
      </c>
      <c r="D51" s="19" t="n">
        <v>6750</v>
      </c>
      <c r="E51" s="18" t="n">
        <v>450.93103536</v>
      </c>
      <c r="F51" s="20" t="n">
        <v>2.92945985</v>
      </c>
      <c r="G51" s="18" t="n">
        <v>413.62620242</v>
      </c>
      <c r="H51" s="20" t="n">
        <v>1.86292283</v>
      </c>
      <c r="I51" s="18" t="s">
        <v>481</v>
      </c>
      <c r="J51" s="20" t="s">
        <v>481</v>
      </c>
      <c r="K51" s="18" t="s">
        <v>481</v>
      </c>
      <c r="L51" s="20" t="s">
        <v>481</v>
      </c>
      <c r="M51" s="18" t="s">
        <v>481</v>
      </c>
      <c r="N51" s="20" t="s">
        <v>481</v>
      </c>
      <c r="O51" s="18" t="s">
        <v>481</v>
      </c>
      <c r="P51" s="20" t="s">
        <v>481</v>
      </c>
      <c r="Q51" s="18" t="n">
        <v>384.41515212</v>
      </c>
      <c r="R51" s="20" t="n">
        <v>3.61891017</v>
      </c>
    </row>
    <row r="52" spans="1:18">
      <c r="A52" s="15" t="s">
        <v>527</v>
      </c>
      <c r="B52" s="17" t="n">
        <v>5809</v>
      </c>
      <c r="C52" s="18">
        <f>(70.0/B52*100)</f>
        <v/>
      </c>
      <c r="D52" s="19" t="n">
        <v>5739</v>
      </c>
      <c r="E52" s="18" t="n">
        <v>516.3119206699999</v>
      </c>
      <c r="F52" s="20" t="n">
        <v>3.71838263</v>
      </c>
      <c r="G52" s="18" t="n">
        <v>472.47758785</v>
      </c>
      <c r="H52" s="20" t="n">
        <v>2.53951935</v>
      </c>
      <c r="I52" s="18" t="s">
        <v>481</v>
      </c>
      <c r="J52" s="20" t="s">
        <v>481</v>
      </c>
      <c r="K52" s="18" t="s">
        <v>481</v>
      </c>
      <c r="L52" s="20" t="s">
        <v>481</v>
      </c>
      <c r="M52" s="18" t="s">
        <v>481</v>
      </c>
      <c r="N52" s="20" t="s">
        <v>481</v>
      </c>
      <c r="O52" s="18" t="s">
        <v>481</v>
      </c>
      <c r="P52" s="20" t="s">
        <v>481</v>
      </c>
      <c r="Q52" s="18" t="n">
        <v>416.2040123</v>
      </c>
      <c r="R52" s="20" t="n">
        <v>4.27230288</v>
      </c>
    </row>
    <row r="53" spans="1:18">
      <c r="A53" s="15" t="s">
        <v>528</v>
      </c>
      <c r="B53" s="17" t="n">
        <v>5571</v>
      </c>
      <c r="C53" s="18">
        <f>(84.0/B53*100)</f>
        <v/>
      </c>
      <c r="D53" s="19" t="n">
        <v>5487</v>
      </c>
      <c r="E53" s="18" t="n">
        <v>458.66877619</v>
      </c>
      <c r="F53" s="20" t="n">
        <v>2.5431019</v>
      </c>
      <c r="G53" s="18" t="n">
        <v>422.01584685</v>
      </c>
      <c r="H53" s="20" t="n">
        <v>1.62191167</v>
      </c>
      <c r="I53" s="18" t="s">
        <v>481</v>
      </c>
      <c r="J53" s="20" t="s">
        <v>481</v>
      </c>
      <c r="K53" s="18" t="s">
        <v>481</v>
      </c>
      <c r="L53" s="20" t="s">
        <v>481</v>
      </c>
      <c r="M53" s="18" t="s">
        <v>481</v>
      </c>
      <c r="N53" s="20" t="s">
        <v>481</v>
      </c>
      <c r="O53" s="18" t="s">
        <v>481</v>
      </c>
      <c r="P53" s="20" t="s">
        <v>481</v>
      </c>
      <c r="Q53" s="18" t="n">
        <v>394.93893129</v>
      </c>
      <c r="R53" s="20" t="n">
        <v>3.40089149</v>
      </c>
    </row>
    <row r="54" spans="1:18">
      <c r="A54" s="15" t="s">
        <v>529</v>
      </c>
      <c r="B54" s="17" t="n">
        <v>4740</v>
      </c>
      <c r="C54" s="18">
        <f>(38.0/B54*100)</f>
        <v/>
      </c>
      <c r="D54" s="19" t="n">
        <v>4702</v>
      </c>
      <c r="E54" s="18" t="n">
        <v>361.96883148</v>
      </c>
      <c r="F54" s="20" t="n">
        <v>4.86383888</v>
      </c>
      <c r="G54" s="18" t="n">
        <v>336.25212247</v>
      </c>
      <c r="H54" s="20" t="n">
        <v>2.68851132</v>
      </c>
      <c r="I54" s="18" t="s">
        <v>481</v>
      </c>
      <c r="J54" s="20" t="s">
        <v>481</v>
      </c>
      <c r="K54" s="18" t="s">
        <v>481</v>
      </c>
      <c r="L54" s="20" t="s">
        <v>481</v>
      </c>
      <c r="M54" s="18" t="s">
        <v>481</v>
      </c>
      <c r="N54" s="20" t="s">
        <v>481</v>
      </c>
      <c r="O54" s="18" t="s">
        <v>481</v>
      </c>
      <c r="P54" s="20" t="s">
        <v>481</v>
      </c>
      <c r="Q54" s="18" t="n">
        <v>297.09231834</v>
      </c>
      <c r="R54" s="20" t="n">
        <v>2.89259062</v>
      </c>
    </row>
    <row r="55" spans="1:18">
      <c r="A55" s="15" t="s">
        <v>530</v>
      </c>
      <c r="B55" s="17" t="n">
        <v>5316</v>
      </c>
      <c r="C55" s="18">
        <f>(22.0/B55*100)</f>
        <v/>
      </c>
      <c r="D55" s="19" t="n">
        <v>5294</v>
      </c>
      <c r="E55" s="18" t="n">
        <v>440.49315425</v>
      </c>
      <c r="F55" s="20" t="n">
        <v>3.48134564</v>
      </c>
      <c r="G55" s="18" t="n">
        <v>396.03341888</v>
      </c>
      <c r="H55" s="20" t="n">
        <v>3.03632578</v>
      </c>
      <c r="I55" s="18" t="s">
        <v>481</v>
      </c>
      <c r="J55" s="20" t="s">
        <v>481</v>
      </c>
      <c r="K55" s="18" t="s">
        <v>481</v>
      </c>
      <c r="L55" s="20" t="s">
        <v>481</v>
      </c>
      <c r="M55" s="18" t="s">
        <v>481</v>
      </c>
      <c r="N55" s="20" t="s">
        <v>481</v>
      </c>
      <c r="O55" s="18" t="n">
        <v>393.52990638</v>
      </c>
      <c r="P55" s="20" t="n">
        <v>12.793497</v>
      </c>
      <c r="Q55" s="18" t="n">
        <v>394.95013994</v>
      </c>
      <c r="R55" s="20" t="n">
        <v>2.96253598</v>
      </c>
    </row>
    <row r="56" spans="1:18">
      <c r="A56" s="15" t="s">
        <v>531</v>
      </c>
      <c r="B56" s="17" t="n">
        <v>5359</v>
      </c>
      <c r="C56" s="18">
        <f>(76.0/B56*100)</f>
        <v/>
      </c>
      <c r="D56" s="19" t="n">
        <v>5283</v>
      </c>
      <c r="E56" s="18" t="n">
        <v>548.39843661</v>
      </c>
      <c r="F56" s="20" t="n">
        <v>5.39308013</v>
      </c>
      <c r="G56" s="18" t="n">
        <v>522.44036563</v>
      </c>
      <c r="H56" s="20" t="n">
        <v>2.49362882</v>
      </c>
      <c r="I56" s="18" t="s">
        <v>481</v>
      </c>
      <c r="J56" s="20" t="s">
        <v>481</v>
      </c>
      <c r="K56" s="18" t="s">
        <v>481</v>
      </c>
      <c r="L56" s="20" t="s">
        <v>481</v>
      </c>
      <c r="M56" s="18" t="s">
        <v>481</v>
      </c>
      <c r="N56" s="20" t="s">
        <v>481</v>
      </c>
      <c r="O56" s="18" t="s">
        <v>481</v>
      </c>
      <c r="P56" s="20" t="s">
        <v>481</v>
      </c>
      <c r="Q56" s="18" t="n">
        <v>493.15784797</v>
      </c>
      <c r="R56" s="20" t="n">
        <v>6.31927481</v>
      </c>
    </row>
    <row r="57" spans="1:18">
      <c r="A57" s="15" t="s">
        <v>532</v>
      </c>
      <c r="B57" s="17" t="n">
        <v>6513</v>
      </c>
      <c r="C57" s="18">
        <f>(0.0/B57*100)</f>
        <v/>
      </c>
      <c r="D57" s="19" t="n">
        <v>6513</v>
      </c>
      <c r="E57" s="18" t="n">
        <v>454.13718598</v>
      </c>
      <c r="F57" s="20" t="n">
        <v>6.72133595</v>
      </c>
      <c r="G57" s="18" t="n">
        <v>399.81742393</v>
      </c>
      <c r="H57" s="20" t="n">
        <v>2.60737541</v>
      </c>
      <c r="I57" s="18" t="s">
        <v>481</v>
      </c>
      <c r="J57" s="20" t="s">
        <v>481</v>
      </c>
      <c r="K57" s="18" t="s">
        <v>481</v>
      </c>
      <c r="L57" s="20" t="s">
        <v>481</v>
      </c>
      <c r="M57" s="18" t="s">
        <v>481</v>
      </c>
      <c r="N57" s="20" t="s">
        <v>481</v>
      </c>
      <c r="O57" s="18" t="n">
        <v>316.20776321</v>
      </c>
      <c r="P57" s="20" t="n">
        <v>29.16426592</v>
      </c>
      <c r="Q57" s="18" t="n">
        <v>395.29986902</v>
      </c>
      <c r="R57" s="20" t="n">
        <v>3.88011211</v>
      </c>
    </row>
    <row r="58" spans="1:18">
      <c r="A58" s="15" t="s">
        <v>533</v>
      </c>
      <c r="B58" s="17" t="n">
        <v>7267</v>
      </c>
      <c r="C58" s="18">
        <f>(10.0/B58*100)</f>
        <v/>
      </c>
      <c r="D58" s="19" t="n">
        <v>7257</v>
      </c>
      <c r="E58" s="18" t="n">
        <v>434.22101743</v>
      </c>
      <c r="F58" s="20" t="n">
        <v>3.97086952</v>
      </c>
      <c r="G58" s="18" t="n">
        <v>406.44426006</v>
      </c>
      <c r="H58" s="20" t="n">
        <v>2.77659659</v>
      </c>
      <c r="I58" s="18" t="s">
        <v>481</v>
      </c>
      <c r="J58" s="20" t="s">
        <v>481</v>
      </c>
      <c r="K58" s="18" t="s">
        <v>481</v>
      </c>
      <c r="L58" s="20" t="s">
        <v>481</v>
      </c>
      <c r="M58" s="18" t="n">
        <v>461.208</v>
      </c>
      <c r="N58" s="20" t="n">
        <v>33.46912066</v>
      </c>
      <c r="O58" s="18" t="n">
        <v>318.61456767</v>
      </c>
      <c r="P58" s="20" t="n">
        <v>21.89750898</v>
      </c>
      <c r="Q58" s="18" t="n">
        <v>394.82786556</v>
      </c>
      <c r="R58" s="20" t="n">
        <v>4.48483368</v>
      </c>
    </row>
    <row r="59" spans="1:18">
      <c r="A59" s="15" t="s">
        <v>534</v>
      </c>
      <c r="B59" s="17" t="n">
        <v>4826</v>
      </c>
      <c r="C59" s="18">
        <f>(26.0/B59*100)</f>
        <v/>
      </c>
      <c r="D59" s="19" t="n">
        <v>4800</v>
      </c>
      <c r="E59" s="18" t="n">
        <v>394.63141593</v>
      </c>
      <c r="F59" s="20" t="n">
        <v>3.51676912</v>
      </c>
      <c r="G59" s="18" t="n">
        <v>382.27827655</v>
      </c>
      <c r="H59" s="20" t="n">
        <v>1.8665247</v>
      </c>
      <c r="I59" s="18" t="s">
        <v>481</v>
      </c>
      <c r="J59" s="20" t="s">
        <v>481</v>
      </c>
      <c r="K59" s="18" t="s">
        <v>481</v>
      </c>
      <c r="L59" s="20" t="s">
        <v>481</v>
      </c>
      <c r="M59" s="18" t="s">
        <v>481</v>
      </c>
      <c r="N59" s="20" t="s">
        <v>481</v>
      </c>
      <c r="O59" s="18" t="n">
        <v>334.35045794</v>
      </c>
      <c r="P59" s="20" t="n">
        <v>14.66868928</v>
      </c>
      <c r="Q59" s="18" t="n">
        <v>353.65838865</v>
      </c>
      <c r="R59" s="20" t="n">
        <v>3.43393674</v>
      </c>
    </row>
    <row r="60" spans="1:18">
      <c r="A60" s="15" t="s">
        <v>535</v>
      </c>
      <c r="B60" s="17" t="n">
        <v>4546</v>
      </c>
      <c r="C60" s="18">
        <f>(15.0/B60*100)</f>
        <v/>
      </c>
      <c r="D60" s="19" t="n">
        <v>4531</v>
      </c>
      <c r="E60" s="18" t="n">
        <v>400.21845865</v>
      </c>
      <c r="F60" s="20" t="n">
        <v>7.91322652</v>
      </c>
      <c r="G60" s="18" t="n">
        <v>389.26188362</v>
      </c>
      <c r="H60" s="20" t="n">
        <v>3.28239946</v>
      </c>
      <c r="I60" s="18" t="s">
        <v>481</v>
      </c>
      <c r="J60" s="20" t="s">
        <v>481</v>
      </c>
      <c r="K60" s="18" t="s">
        <v>481</v>
      </c>
      <c r="L60" s="20" t="s">
        <v>481</v>
      </c>
      <c r="M60" s="18" t="s">
        <v>481</v>
      </c>
      <c r="N60" s="20" t="s">
        <v>481</v>
      </c>
      <c r="O60" s="18" t="n">
        <v>386.46600966</v>
      </c>
      <c r="P60" s="20" t="n">
        <v>29.90798428</v>
      </c>
      <c r="Q60" s="18" t="n">
        <v>370.76944647</v>
      </c>
      <c r="R60" s="20" t="n">
        <v>4.64813796</v>
      </c>
    </row>
    <row r="61" spans="1:18">
      <c r="A61" s="15" t="s">
        <v>536</v>
      </c>
      <c r="B61" s="17" t="n">
        <v>6525</v>
      </c>
      <c r="C61" s="18">
        <f>(135.0/B61*100)</f>
        <v/>
      </c>
      <c r="D61" s="19" t="n">
        <v>6390</v>
      </c>
      <c r="E61" s="18" t="n">
        <v>502.22087081</v>
      </c>
      <c r="F61" s="20" t="n">
        <v>3.88217759</v>
      </c>
      <c r="G61" s="18" t="n">
        <v>464.86339083</v>
      </c>
      <c r="H61" s="20" t="n">
        <v>2.46680122</v>
      </c>
      <c r="I61" s="18" t="s">
        <v>481</v>
      </c>
      <c r="J61" s="20" t="s">
        <v>481</v>
      </c>
      <c r="K61" s="18" t="s">
        <v>481</v>
      </c>
      <c r="L61" s="20" t="s">
        <v>481</v>
      </c>
      <c r="M61" s="18" t="s">
        <v>481</v>
      </c>
      <c r="N61" s="20" t="s">
        <v>481</v>
      </c>
      <c r="O61" s="18" t="s">
        <v>481</v>
      </c>
      <c r="P61" s="20" t="s">
        <v>481</v>
      </c>
      <c r="Q61" s="18" t="n">
        <v>432.1947282</v>
      </c>
      <c r="R61" s="20" t="n">
        <v>4.15191896</v>
      </c>
    </row>
    <row r="62" spans="1:18">
      <c r="A62" s="15" t="s">
        <v>537</v>
      </c>
      <c r="B62" s="17" t="n">
        <v>4476</v>
      </c>
      <c r="C62" s="18">
        <f>(3.0/B62*100)</f>
        <v/>
      </c>
      <c r="D62" s="19" t="n">
        <v>4473</v>
      </c>
      <c r="E62" s="18" t="n">
        <v>541.24819505</v>
      </c>
      <c r="F62" s="20" t="n">
        <v>4.11431736</v>
      </c>
      <c r="G62" s="18" t="n">
        <v>527.60012629</v>
      </c>
      <c r="H62" s="20" t="n">
        <v>1.18806763</v>
      </c>
      <c r="I62" s="18" t="s">
        <v>481</v>
      </c>
      <c r="J62" s="20" t="s">
        <v>481</v>
      </c>
      <c r="K62" s="18" t="s">
        <v>481</v>
      </c>
      <c r="L62" s="20" t="s">
        <v>481</v>
      </c>
      <c r="M62" s="18" t="s">
        <v>481</v>
      </c>
      <c r="N62" s="20" t="s">
        <v>481</v>
      </c>
      <c r="O62" s="18" t="s">
        <v>481</v>
      </c>
      <c r="P62" s="20" t="s">
        <v>481</v>
      </c>
      <c r="Q62" s="18" t="n">
        <v>506.48959672</v>
      </c>
      <c r="R62" s="20" t="n">
        <v>7.14927009</v>
      </c>
    </row>
    <row r="63" spans="1:18">
      <c r="A63" s="15" t="s">
        <v>538</v>
      </c>
      <c r="B63" s="17" t="n">
        <v>5324</v>
      </c>
      <c r="C63" s="18">
        <f>(13.0/B63*100)</f>
        <v/>
      </c>
      <c r="D63" s="19" t="n">
        <v>5311</v>
      </c>
      <c r="E63" s="18" t="n">
        <v>403.85589365</v>
      </c>
      <c r="F63" s="20" t="n">
        <v>2.69543723</v>
      </c>
      <c r="G63" s="18" t="n">
        <v>386.4168198</v>
      </c>
      <c r="H63" s="20" t="n">
        <v>1.80906502</v>
      </c>
      <c r="I63" s="18" t="s">
        <v>481</v>
      </c>
      <c r="J63" s="20" t="s">
        <v>481</v>
      </c>
      <c r="K63" s="18" t="s">
        <v>481</v>
      </c>
      <c r="L63" s="20" t="s">
        <v>481</v>
      </c>
      <c r="M63" s="18" t="n">
        <v>430.50589225</v>
      </c>
      <c r="N63" s="20" t="n">
        <v>37.68034191</v>
      </c>
      <c r="O63" s="18" t="n">
        <v>313.24013286</v>
      </c>
      <c r="P63" s="20" t="n">
        <v>43.47918417</v>
      </c>
      <c r="Q63" s="18" t="n">
        <v>357.2491799</v>
      </c>
      <c r="R63" s="20" t="n">
        <v>2.35874842</v>
      </c>
    </row>
    <row r="64" spans="1:18">
      <c r="A64" s="15" t="s">
        <v>539</v>
      </c>
      <c r="B64" s="17" t="n">
        <v>3634</v>
      </c>
      <c r="C64" s="18">
        <f>(3.0/B64*100)</f>
        <v/>
      </c>
      <c r="D64" s="19" t="n">
        <v>3631</v>
      </c>
      <c r="E64" s="18" t="n">
        <v>516.78872562</v>
      </c>
      <c r="F64" s="20" t="n">
        <v>4.76159863</v>
      </c>
      <c r="G64" s="18" t="n">
        <v>462.16531983</v>
      </c>
      <c r="H64" s="20" t="n">
        <v>2.15612679</v>
      </c>
      <c r="I64" s="18" t="s">
        <v>481</v>
      </c>
      <c r="J64" s="20" t="s">
        <v>481</v>
      </c>
      <c r="K64" s="18" t="s">
        <v>481</v>
      </c>
      <c r="L64" s="20" t="s">
        <v>481</v>
      </c>
      <c r="M64" s="18" t="n">
        <v>386.9844</v>
      </c>
      <c r="N64" s="20" t="n">
        <v>22.48324633</v>
      </c>
      <c r="O64" s="18" t="n">
        <v>462.01457666</v>
      </c>
      <c r="P64" s="20" t="n">
        <v>26.60404839</v>
      </c>
      <c r="Q64" s="18" t="n">
        <v>397.84682047</v>
      </c>
      <c r="R64" s="20" t="n">
        <v>5.76196289</v>
      </c>
    </row>
    <row r="65" spans="1:18">
      <c r="A65" s="15" t="s">
        <v>540</v>
      </c>
      <c r="B65" s="17" t="n">
        <v>5325</v>
      </c>
      <c r="C65" s="18">
        <f>(14.0/B65*100)</f>
        <v/>
      </c>
      <c r="D65" s="19" t="n">
        <v>5311</v>
      </c>
      <c r="E65" s="18" t="n">
        <v>454.17483458</v>
      </c>
      <c r="F65" s="20" t="n">
        <v>4.42100969</v>
      </c>
      <c r="G65" s="18" t="n">
        <v>430.5060999</v>
      </c>
      <c r="H65" s="20" t="n">
        <v>2.00449432</v>
      </c>
      <c r="I65" s="18" t="s">
        <v>481</v>
      </c>
      <c r="J65" s="20" t="s">
        <v>481</v>
      </c>
      <c r="K65" s="18" t="s">
        <v>481</v>
      </c>
      <c r="L65" s="20" t="s">
        <v>481</v>
      </c>
      <c r="M65" s="18" t="n">
        <v>388.99069648</v>
      </c>
      <c r="N65" s="20" t="n">
        <v>24.36225406</v>
      </c>
      <c r="O65" s="18" t="n">
        <v>298.2169</v>
      </c>
      <c r="P65" s="20" t="n">
        <v>14.93718029</v>
      </c>
      <c r="Q65" s="18" t="n">
        <v>388.84878409</v>
      </c>
      <c r="R65" s="20" t="n">
        <v>3.98958348</v>
      </c>
    </row>
    <row r="66" spans="1:18">
      <c r="A66" s="15" t="s">
        <v>541</v>
      </c>
      <c r="B66" s="17" t="n">
        <v>5665</v>
      </c>
      <c r="C66" s="18">
        <f>(74.0/B66*100)</f>
        <v/>
      </c>
      <c r="D66" s="19" t="n">
        <v>5591</v>
      </c>
      <c r="E66" s="18" t="n">
        <v>424.75037673</v>
      </c>
      <c r="F66" s="20" t="n">
        <v>2.15210448</v>
      </c>
      <c r="G66" s="18" t="n">
        <v>416.87769488</v>
      </c>
      <c r="H66" s="20" t="n">
        <v>1.54515703</v>
      </c>
      <c r="I66" s="18" t="s">
        <v>481</v>
      </c>
      <c r="J66" s="20" t="s">
        <v>481</v>
      </c>
      <c r="K66" s="18" t="s">
        <v>481</v>
      </c>
      <c r="L66" s="20" t="s">
        <v>481</v>
      </c>
      <c r="M66" s="18" t="s">
        <v>481</v>
      </c>
      <c r="N66" s="20" t="s">
        <v>481</v>
      </c>
      <c r="O66" s="18" t="s">
        <v>481</v>
      </c>
      <c r="P66" s="20" t="s">
        <v>481</v>
      </c>
      <c r="Q66" s="18" t="n">
        <v>367.02809192</v>
      </c>
      <c r="R66" s="20" t="n">
        <v>3.22040618</v>
      </c>
    </row>
    <row r="67" spans="1:18">
      <c r="A67" s="15" t="s">
        <v>542</v>
      </c>
      <c r="B67" s="17" t="n">
        <v>6971</v>
      </c>
      <c r="C67" s="18">
        <f>(21.0/B67*100)</f>
        <v/>
      </c>
      <c r="D67" s="19" t="n">
        <v>6950</v>
      </c>
      <c r="E67" s="18" t="n">
        <v>437.31471536</v>
      </c>
      <c r="F67" s="20" t="n">
        <v>5.83731811</v>
      </c>
      <c r="G67" s="18" t="n">
        <v>392.92737428</v>
      </c>
      <c r="H67" s="20" t="n">
        <v>2.00243454</v>
      </c>
      <c r="I67" s="18" t="s">
        <v>481</v>
      </c>
      <c r="J67" s="20" t="s">
        <v>481</v>
      </c>
      <c r="K67" s="18" t="s">
        <v>481</v>
      </c>
      <c r="L67" s="20" t="s">
        <v>481</v>
      </c>
      <c r="M67" s="18" t="s">
        <v>481</v>
      </c>
      <c r="N67" s="20" t="s">
        <v>481</v>
      </c>
      <c r="O67" s="18" t="s">
        <v>481</v>
      </c>
      <c r="P67" s="20" t="s">
        <v>481</v>
      </c>
      <c r="Q67" s="18" t="n">
        <v>373.39662479</v>
      </c>
      <c r="R67" s="20" t="n">
        <v>4.23096439</v>
      </c>
    </row>
    <row r="68" spans="1:18">
      <c r="A68" s="15" t="s">
        <v>543</v>
      </c>
      <c r="B68" s="17" t="n">
        <v>12083</v>
      </c>
      <c r="C68" s="18">
        <f>(26.0/B68*100)</f>
        <v/>
      </c>
      <c r="D68" s="19" t="n">
        <v>12057</v>
      </c>
      <c r="E68" s="18" t="n">
        <v>441.68610771</v>
      </c>
      <c r="F68" s="20" t="n">
        <v>1.78522814</v>
      </c>
      <c r="G68" s="18" t="n">
        <v>404.9531185</v>
      </c>
      <c r="H68" s="20" t="n">
        <v>1.39879861</v>
      </c>
      <c r="I68" s="18" t="s">
        <v>481</v>
      </c>
      <c r="J68" s="20" t="s">
        <v>481</v>
      </c>
      <c r="K68" s="18" t="s">
        <v>481</v>
      </c>
      <c r="L68" s="20" t="s">
        <v>481</v>
      </c>
      <c r="M68" s="18" t="s">
        <v>481</v>
      </c>
      <c r="N68" s="20" t="s">
        <v>481</v>
      </c>
      <c r="O68" s="18" t="s">
        <v>481</v>
      </c>
      <c r="P68" s="20" t="s">
        <v>481</v>
      </c>
      <c r="Q68" s="18" t="n">
        <v>385.30406752</v>
      </c>
      <c r="R68" s="20" t="n">
        <v>2.45866442</v>
      </c>
    </row>
    <row r="69" spans="1:18">
      <c r="A69" s="15" t="s">
        <v>544</v>
      </c>
      <c r="B69" s="17" t="n">
        <v>4876</v>
      </c>
      <c r="C69" s="18">
        <f>(0.0/B69*100)</f>
        <v/>
      </c>
      <c r="D69" s="19" t="n">
        <v>4876</v>
      </c>
      <c r="E69" s="18" t="n">
        <v>467.7946022</v>
      </c>
      <c r="F69" s="20" t="n">
        <v>5.66951139</v>
      </c>
      <c r="G69" s="18" t="n">
        <v>429.51605642</v>
      </c>
      <c r="H69" s="20" t="n">
        <v>3.01053942</v>
      </c>
      <c r="I69" s="18" t="s">
        <v>481</v>
      </c>
      <c r="J69" s="20" t="s">
        <v>481</v>
      </c>
      <c r="K69" s="18" t="s">
        <v>481</v>
      </c>
      <c r="L69" s="20" t="s">
        <v>481</v>
      </c>
      <c r="M69" s="18" t="s">
        <v>481</v>
      </c>
      <c r="N69" s="20" t="s">
        <v>481</v>
      </c>
      <c r="O69" s="18" t="s">
        <v>481</v>
      </c>
      <c r="P69" s="20" t="s">
        <v>481</v>
      </c>
      <c r="Q69" s="18" t="n">
        <v>389.82159905</v>
      </c>
      <c r="R69" s="20" t="n">
        <v>5.71092452</v>
      </c>
    </row>
    <row r="70" spans="1:18">
      <c r="A70" s="15" t="s">
        <v>545</v>
      </c>
      <c r="B70" s="17" t="n">
        <v>6036</v>
      </c>
      <c r="C70" s="18">
        <f>(223.0/B70*100)</f>
        <v/>
      </c>
      <c r="D70" s="19" t="n">
        <v>5813</v>
      </c>
      <c r="E70" s="18" t="n">
        <v>504.45666537</v>
      </c>
      <c r="F70" s="20" t="n">
        <v>3.04617655</v>
      </c>
      <c r="G70" s="18" t="n">
        <v>480.46499772</v>
      </c>
      <c r="H70" s="20" t="n">
        <v>3.37386533</v>
      </c>
      <c r="I70" s="18" t="s">
        <v>481</v>
      </c>
      <c r="J70" s="20" t="s">
        <v>481</v>
      </c>
      <c r="K70" s="18" t="s">
        <v>481</v>
      </c>
      <c r="L70" s="20" t="s">
        <v>481</v>
      </c>
      <c r="M70" s="18" t="s">
        <v>481</v>
      </c>
      <c r="N70" s="20" t="s">
        <v>481</v>
      </c>
      <c r="O70" s="18" t="s">
        <v>481</v>
      </c>
      <c r="P70" s="20" t="s">
        <v>481</v>
      </c>
      <c r="Q70" s="18" t="n">
        <v>446.48913169</v>
      </c>
      <c r="R70" s="20" t="n">
        <v>4.13502835</v>
      </c>
    </row>
    <row r="71" spans="1:18">
      <c r="A71" s="15" t="s">
        <v>546</v>
      </c>
      <c r="B71" s="17" t="n">
        <v>6115</v>
      </c>
      <c r="C71" s="18">
        <f>(17.0/B71*100)</f>
        <v/>
      </c>
      <c r="D71" s="19" t="n">
        <v>6098</v>
      </c>
      <c r="E71" s="18" t="n">
        <v>602.5950269</v>
      </c>
      <c r="F71" s="20" t="n">
        <v>3.0021688</v>
      </c>
      <c r="G71" s="18" t="n">
        <v>545.49823064</v>
      </c>
      <c r="H71" s="20" t="n">
        <v>1.48872031</v>
      </c>
      <c r="I71" s="18" t="s">
        <v>481</v>
      </c>
      <c r="J71" s="20" t="s">
        <v>481</v>
      </c>
      <c r="K71" s="18" t="s">
        <v>481</v>
      </c>
      <c r="L71" s="20" t="s">
        <v>481</v>
      </c>
      <c r="M71" s="18" t="s">
        <v>481</v>
      </c>
      <c r="N71" s="20" t="s">
        <v>481</v>
      </c>
      <c r="O71" s="18" t="s">
        <v>481</v>
      </c>
      <c r="P71" s="20" t="s">
        <v>481</v>
      </c>
      <c r="Q71" s="18" t="n">
        <v>505.57757732</v>
      </c>
      <c r="R71" s="20" t="n">
        <v>4.13285319</v>
      </c>
    </row>
    <row r="72" spans="1:18">
      <c r="A72" s="15" t="s">
        <v>547</v>
      </c>
      <c r="B72" s="17" t="n">
        <v>7708</v>
      </c>
      <c r="C72" s="18">
        <f>(5.0/B72*100)</f>
        <v/>
      </c>
      <c r="D72" s="19" t="n">
        <v>7703</v>
      </c>
      <c r="E72" s="18" t="n">
        <v>585.45685445</v>
      </c>
      <c r="F72" s="20" t="n">
        <v>5.63028334</v>
      </c>
      <c r="G72" s="18" t="n">
        <v>524.92354644</v>
      </c>
      <c r="H72" s="20" t="n">
        <v>2.42716782</v>
      </c>
      <c r="I72" s="18" t="s">
        <v>481</v>
      </c>
      <c r="J72" s="20" t="s">
        <v>481</v>
      </c>
      <c r="K72" s="18" t="s">
        <v>481</v>
      </c>
      <c r="L72" s="20" t="s">
        <v>481</v>
      </c>
      <c r="M72" s="18" t="s">
        <v>481</v>
      </c>
      <c r="N72" s="20" t="s">
        <v>481</v>
      </c>
      <c r="O72" s="18" t="s">
        <v>481</v>
      </c>
      <c r="P72" s="20" t="s">
        <v>481</v>
      </c>
      <c r="Q72" s="18" t="n">
        <v>492.22789349</v>
      </c>
      <c r="R72" s="20" t="n">
        <v>9.56435825</v>
      </c>
    </row>
    <row r="73" spans="1:18">
      <c r="A73" s="15" t="s">
        <v>548</v>
      </c>
      <c r="B73" s="17" t="n">
        <v>8249</v>
      </c>
      <c r="C73" s="18">
        <f>(143.0/B73*100)</f>
        <v/>
      </c>
      <c r="D73" s="19" t="n">
        <v>8106</v>
      </c>
      <c r="E73" s="18" t="n">
        <v>466.98818658</v>
      </c>
      <c r="F73" s="20" t="n">
        <v>6.51346266</v>
      </c>
      <c r="G73" s="18" t="n">
        <v>417.53305155</v>
      </c>
      <c r="H73" s="20" t="n">
        <v>2.38574882</v>
      </c>
      <c r="I73" s="18" t="s">
        <v>481</v>
      </c>
      <c r="J73" s="20" t="s">
        <v>481</v>
      </c>
      <c r="K73" s="18" t="s">
        <v>481</v>
      </c>
      <c r="L73" s="20" t="s">
        <v>481</v>
      </c>
      <c r="M73" s="18" t="s">
        <v>481</v>
      </c>
      <c r="N73" s="20" t="s">
        <v>481</v>
      </c>
      <c r="O73" s="18" t="s">
        <v>481</v>
      </c>
      <c r="P73" s="20" t="s">
        <v>481</v>
      </c>
      <c r="Q73" s="18" t="n">
        <v>384.87234032</v>
      </c>
      <c r="R73" s="20" t="n">
        <v>4.11900442</v>
      </c>
    </row>
    <row r="74" spans="1:18">
      <c r="A74" s="15" t="s">
        <v>549</v>
      </c>
      <c r="B74" s="17" t="n">
        <v>4692</v>
      </c>
      <c r="C74" s="18">
        <f>(82.0/B74*100)</f>
        <v/>
      </c>
      <c r="D74" s="19" t="n">
        <v>4610</v>
      </c>
      <c r="E74" s="18" t="n">
        <v>450.48338286</v>
      </c>
      <c r="F74" s="20" t="n">
        <v>4.48379809</v>
      </c>
      <c r="G74" s="18" t="n">
        <v>435.15042817</v>
      </c>
      <c r="H74" s="20" t="n">
        <v>1.73334602</v>
      </c>
      <c r="I74" s="18" t="s">
        <v>481</v>
      </c>
      <c r="J74" s="20" t="s">
        <v>481</v>
      </c>
      <c r="K74" s="18" t="s">
        <v>481</v>
      </c>
      <c r="L74" s="20" t="s">
        <v>481</v>
      </c>
      <c r="M74" s="18" t="s">
        <v>481</v>
      </c>
      <c r="N74" s="20" t="s">
        <v>481</v>
      </c>
      <c r="O74" s="18" t="n">
        <v>387.5097383</v>
      </c>
      <c r="P74" s="20" t="n">
        <v>31.63393977</v>
      </c>
      <c r="Q74" s="18" t="n">
        <v>381.66440863</v>
      </c>
      <c r="R74" s="20" t="n">
        <v>3.17789736</v>
      </c>
    </row>
    <row r="75" spans="1:18">
      <c r="A75" s="15" t="s">
        <v>550</v>
      </c>
      <c r="B75" s="17" t="n">
        <v>5375</v>
      </c>
      <c r="C75" s="18">
        <f>(195.0/B75*100)</f>
        <v/>
      </c>
      <c r="D75" s="19" t="n">
        <v>5180</v>
      </c>
      <c r="E75" s="18" t="n">
        <v>410.70758666</v>
      </c>
      <c r="F75" s="20" t="n">
        <v>6.3869034</v>
      </c>
      <c r="G75" s="18" t="n">
        <v>384.78085549</v>
      </c>
      <c r="H75" s="20" t="n">
        <v>2.02711849</v>
      </c>
      <c r="I75" s="18" t="s">
        <v>481</v>
      </c>
      <c r="J75" s="20" t="s">
        <v>481</v>
      </c>
      <c r="K75" s="18" t="s">
        <v>481</v>
      </c>
      <c r="L75" s="20" t="s">
        <v>481</v>
      </c>
      <c r="M75" s="18" t="s">
        <v>481</v>
      </c>
      <c r="N75" s="20" t="s">
        <v>481</v>
      </c>
      <c r="O75" s="18" t="s">
        <v>481</v>
      </c>
      <c r="P75" s="20" t="s">
        <v>481</v>
      </c>
      <c r="Q75" s="18" t="n">
        <v>375.6154875</v>
      </c>
      <c r="R75" s="20" t="n">
        <v>3.05681276</v>
      </c>
    </row>
    <row r="76" spans="1:18">
      <c r="A76" s="15" t="s">
        <v>551</v>
      </c>
      <c r="B76" s="17" t="n">
        <v>14167</v>
      </c>
      <c r="C76" s="18">
        <f>(226.0/B76*100)</f>
        <v/>
      </c>
      <c r="D76" s="19" t="n">
        <v>13941</v>
      </c>
      <c r="E76" s="18" t="n">
        <v>465.95587842</v>
      </c>
      <c r="F76" s="20" t="n">
        <v>2.99258078</v>
      </c>
      <c r="G76" s="18" t="n">
        <v>420.64158923</v>
      </c>
      <c r="H76" s="20" t="n">
        <v>2.26783653</v>
      </c>
      <c r="I76" s="18" t="s">
        <v>481</v>
      </c>
      <c r="J76" s="20" t="s">
        <v>481</v>
      </c>
      <c r="K76" s="18" t="s">
        <v>481</v>
      </c>
      <c r="L76" s="20" t="s">
        <v>481</v>
      </c>
      <c r="M76" s="18" t="s">
        <v>481</v>
      </c>
      <c r="N76" s="20" t="s">
        <v>481</v>
      </c>
      <c r="O76" s="18" t="s">
        <v>481</v>
      </c>
      <c r="P76" s="20" t="s">
        <v>481</v>
      </c>
      <c r="Q76" s="18" t="n">
        <v>397.20724547</v>
      </c>
      <c r="R76" s="20" t="n">
        <v>3.70986266</v>
      </c>
    </row>
    <row r="77" spans="1:18">
      <c r="A77" s="15" t="s">
        <v>552</v>
      </c>
      <c r="B77" s="17" t="n">
        <v>6062</v>
      </c>
      <c r="C77" s="18">
        <f>(82.0/B77*100)</f>
        <v/>
      </c>
      <c r="D77" s="19" t="n">
        <v>5980</v>
      </c>
      <c r="E77" s="18" t="n">
        <v>479.38963402</v>
      </c>
      <c r="F77" s="20" t="n">
        <v>5.24640093</v>
      </c>
      <c r="G77" s="18" t="n">
        <v>437.98874703</v>
      </c>
      <c r="H77" s="20" t="n">
        <v>2.02304924</v>
      </c>
      <c r="I77" s="18" t="s">
        <v>481</v>
      </c>
      <c r="J77" s="20" t="s">
        <v>481</v>
      </c>
      <c r="K77" s="18" t="s">
        <v>481</v>
      </c>
      <c r="L77" s="20" t="s">
        <v>481</v>
      </c>
      <c r="M77" s="18" t="s">
        <v>481</v>
      </c>
      <c r="N77" s="20" t="s">
        <v>481</v>
      </c>
      <c r="O77" s="18" t="s">
        <v>481</v>
      </c>
      <c r="P77" s="20" t="s">
        <v>481</v>
      </c>
      <c r="Q77" s="18" t="n">
        <v>407.11910673</v>
      </c>
      <c r="R77" s="20" t="n">
        <v>3.30920518</v>
      </c>
    </row>
    <row r="78" spans="1:18">
      <c r="A78" s="15" t="s">
        <v>553</v>
      </c>
      <c r="B78" s="17" t="n">
        <v>5826</v>
      </c>
      <c r="C78" s="18">
        <f>(0.0/B78*100)</f>
        <v/>
      </c>
      <c r="D78" s="19" t="n">
        <v>5826</v>
      </c>
      <c r="E78" s="18" t="n">
        <v>598.12178666</v>
      </c>
      <c r="F78" s="20" t="n">
        <v>10.40031742</v>
      </c>
      <c r="G78" s="18" t="n">
        <v>522.6421636600001</v>
      </c>
      <c r="H78" s="20" t="n">
        <v>3.70591655</v>
      </c>
      <c r="I78" s="18" t="s">
        <v>481</v>
      </c>
      <c r="J78" s="20" t="s">
        <v>481</v>
      </c>
      <c r="K78" s="18" t="s">
        <v>481</v>
      </c>
      <c r="L78" s="20" t="s">
        <v>481</v>
      </c>
      <c r="M78" s="18" t="s">
        <v>481</v>
      </c>
      <c r="N78" s="20" t="s">
        <v>481</v>
      </c>
      <c r="O78" s="18" t="n">
        <v>538.2499</v>
      </c>
      <c r="P78" s="20" t="n">
        <v>14.28622399</v>
      </c>
      <c r="Q78" s="18" t="n">
        <v>495.29300101</v>
      </c>
      <c r="R78" s="20" t="n">
        <v>7.8164016</v>
      </c>
    </row>
    <row customHeight="1" ht="25" r="79" spans="1:18">
      <c r="A79" s="15" t="s">
        <v>554</v>
      </c>
      <c r="B79" s="17" t="n">
        <v>1657</v>
      </c>
      <c r="C79" s="18">
        <f>(41.0/B79*100)</f>
        <v/>
      </c>
      <c r="D79" s="19" t="n">
        <v>1616</v>
      </c>
      <c r="E79" s="18" t="n">
        <v>508.10210068</v>
      </c>
      <c r="F79" s="20" t="n">
        <v>7.40235619</v>
      </c>
      <c r="G79" s="18" t="n">
        <v>462.6220437</v>
      </c>
      <c r="H79" s="20" t="n">
        <v>5.40736893</v>
      </c>
      <c r="I79" s="18" t="s">
        <v>481</v>
      </c>
      <c r="J79" s="20" t="s">
        <v>481</v>
      </c>
      <c r="K79" s="18" t="s">
        <v>481</v>
      </c>
      <c r="L79" s="20" t="s">
        <v>481</v>
      </c>
      <c r="M79" s="18" t="s">
        <v>481</v>
      </c>
      <c r="N79" s="20" t="s">
        <v>481</v>
      </c>
      <c r="O79" s="18" t="s">
        <v>481</v>
      </c>
      <c r="P79" s="20" t="s">
        <v>481</v>
      </c>
      <c r="Q79" s="18" t="n">
        <v>419.91314085</v>
      </c>
      <c r="R79" s="20" t="n">
        <v>8.35398481</v>
      </c>
    </row>
    <row r="80" spans="1:18">
      <c r="A80" s="15" t="s">
        <v>555</v>
      </c>
      <c r="B80" s="17" t="n">
        <v>7841</v>
      </c>
      <c r="C80" s="18">
        <f>(0.0/B80*100)</f>
        <v/>
      </c>
      <c r="D80" s="19" t="n">
        <v>7841</v>
      </c>
      <c r="E80" s="18" t="n">
        <v>468.92180795</v>
      </c>
      <c r="F80" s="20" t="n">
        <v>4.58174338</v>
      </c>
      <c r="G80" s="18" t="n">
        <v>449.41031941</v>
      </c>
      <c r="H80" s="20" t="n">
        <v>3.92751354</v>
      </c>
      <c r="I80" s="18" t="s">
        <v>481</v>
      </c>
      <c r="J80" s="20" t="s">
        <v>481</v>
      </c>
      <c r="K80" s="18" t="s">
        <v>481</v>
      </c>
      <c r="L80" s="20" t="s">
        <v>481</v>
      </c>
      <c r="M80" s="18" t="s">
        <v>481</v>
      </c>
      <c r="N80" s="20" t="s">
        <v>481</v>
      </c>
      <c r="O80" s="18" t="s">
        <v>481</v>
      </c>
      <c r="P80" s="20" t="s">
        <v>481</v>
      </c>
      <c r="Q80" s="18" t="n">
        <v>428.27655436</v>
      </c>
      <c r="R80" s="20" t="n">
        <v>11.54077345</v>
      </c>
    </row>
    <row r="81" spans="1:18">
      <c r="A81" s="23" t="s">
        <v>556</v>
      </c>
      <c r="B81" s="17" t="n">
        <v>8861</v>
      </c>
      <c r="C81" s="18">
        <f>(76.0/B81*100)</f>
        <v/>
      </c>
      <c r="D81" s="19" t="n">
        <v>8785</v>
      </c>
      <c r="E81" s="18" t="n">
        <v>447.84651661</v>
      </c>
      <c r="F81" s="20" t="n">
        <v>6.80706753</v>
      </c>
      <c r="G81" s="18" t="n">
        <v>445.1474953</v>
      </c>
      <c r="H81" s="20" t="n">
        <v>3.01518281</v>
      </c>
      <c r="I81" s="18" t="s">
        <v>481</v>
      </c>
      <c r="J81" s="20" t="s">
        <v>481</v>
      </c>
      <c r="K81" s="18" t="s">
        <v>481</v>
      </c>
      <c r="L81" s="20" t="s">
        <v>481</v>
      </c>
      <c r="M81" s="18" t="s">
        <v>481</v>
      </c>
      <c r="N81" s="20" t="s">
        <v>481</v>
      </c>
      <c r="O81" s="18" t="s">
        <v>481</v>
      </c>
      <c r="P81" s="20" t="s">
        <v>481</v>
      </c>
      <c r="Q81" s="18" t="n">
        <v>416.80354513</v>
      </c>
      <c r="R81" s="20" t="n">
        <v>4.32392444</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600</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(345.0/B7*100)</f>
        <v/>
      </c>
      <c r="D7" s="19" t="n">
        <v>14185</v>
      </c>
      <c r="E7" s="18" t="n">
        <v>508.3916178</v>
      </c>
      <c r="F7" s="20" t="n">
        <v>3.04990137</v>
      </c>
      <c r="G7" s="18" t="n">
        <v>518.33516843</v>
      </c>
      <c r="H7" s="20" t="n">
        <v>1.67382616</v>
      </c>
      <c r="I7" s="18" t="s">
        <v>481</v>
      </c>
      <c r="J7" s="20" t="s">
        <v>481</v>
      </c>
      <c r="K7" s="18" t="s">
        <v>481</v>
      </c>
      <c r="L7" s="20" t="s">
        <v>481</v>
      </c>
      <c r="M7" s="18" t="s">
        <v>481</v>
      </c>
      <c r="N7" s="20" t="s">
        <v>481</v>
      </c>
      <c r="O7" s="18" t="s">
        <v>481</v>
      </c>
      <c r="P7" s="20" t="s">
        <v>481</v>
      </c>
      <c r="Q7" s="18" t="n">
        <v>490.29668694</v>
      </c>
      <c r="R7" s="20" t="n">
        <v>2.53443408</v>
      </c>
    </row>
    <row r="8" spans="1:18">
      <c r="A8" s="15" t="s">
        <v>483</v>
      </c>
      <c r="B8" s="17" t="n">
        <v>7007</v>
      </c>
      <c r="C8" s="18">
        <f>(20.0/B8*100)</f>
        <v/>
      </c>
      <c r="D8" s="19" t="n">
        <v>6987</v>
      </c>
      <c r="E8" s="18" t="n">
        <v>497.2567112</v>
      </c>
      <c r="F8" s="20" t="n">
        <v>4.31802346</v>
      </c>
      <c r="G8" s="18" t="n">
        <v>504.3850751</v>
      </c>
      <c r="H8" s="20" t="n">
        <v>2.46588635</v>
      </c>
      <c r="I8" s="18" t="s">
        <v>481</v>
      </c>
      <c r="J8" s="20" t="s">
        <v>481</v>
      </c>
      <c r="K8" s="18" t="s">
        <v>481</v>
      </c>
      <c r="L8" s="20" t="s">
        <v>481</v>
      </c>
      <c r="M8" s="18" t="s">
        <v>481</v>
      </c>
      <c r="N8" s="20" t="s">
        <v>481</v>
      </c>
      <c r="O8" s="18" t="s">
        <v>481</v>
      </c>
      <c r="P8" s="20" t="s">
        <v>481</v>
      </c>
      <c r="Q8" s="18" t="n">
        <v>450.54407149</v>
      </c>
      <c r="R8" s="20" t="n">
        <v>4.70032347</v>
      </c>
    </row>
    <row r="9" spans="1:18">
      <c r="A9" s="15" t="s">
        <v>484</v>
      </c>
      <c r="B9" s="17" t="n">
        <v>9651</v>
      </c>
      <c r="C9" s="18">
        <f>(76.0/B9*100)</f>
        <v/>
      </c>
      <c r="D9" s="19" t="n">
        <v>9575</v>
      </c>
      <c r="E9" s="18" t="n">
        <v>519.16128355</v>
      </c>
      <c r="F9" s="20" t="n">
        <v>2.5588175</v>
      </c>
      <c r="G9" s="18" t="n">
        <v>505.23170396</v>
      </c>
      <c r="H9" s="20" t="n">
        <v>2.9409417</v>
      </c>
      <c r="I9" s="18" t="s">
        <v>481</v>
      </c>
      <c r="J9" s="20" t="s">
        <v>481</v>
      </c>
      <c r="K9" s="18" t="s">
        <v>481</v>
      </c>
      <c r="L9" s="20" t="s">
        <v>481</v>
      </c>
      <c r="M9" s="18" t="s">
        <v>481</v>
      </c>
      <c r="N9" s="20" t="s">
        <v>481</v>
      </c>
      <c r="O9" s="18" t="s">
        <v>481</v>
      </c>
      <c r="P9" s="20" t="s">
        <v>481</v>
      </c>
      <c r="Q9" s="18" t="n">
        <v>460.37550268</v>
      </c>
      <c r="R9" s="20" t="n">
        <v>3.47272292</v>
      </c>
    </row>
    <row r="10" spans="1:18">
      <c r="A10" s="15" t="s">
        <v>485</v>
      </c>
      <c r="B10" s="17" t="n">
        <v>20058</v>
      </c>
      <c r="C10" s="18">
        <f>(521.0/B10*100)</f>
        <v/>
      </c>
      <c r="D10" s="19" t="n">
        <v>19537</v>
      </c>
      <c r="E10" s="18" t="n">
        <v>530.68424291</v>
      </c>
      <c r="F10" s="20" t="n">
        <v>2.36647628</v>
      </c>
      <c r="G10" s="18" t="n">
        <v>531.78654623</v>
      </c>
      <c r="H10" s="20" t="n">
        <v>2.49197929</v>
      </c>
      <c r="I10" s="18" t="s">
        <v>481</v>
      </c>
      <c r="J10" s="20" t="s">
        <v>481</v>
      </c>
      <c r="K10" s="18" t="s">
        <v>481</v>
      </c>
      <c r="L10" s="20" t="s">
        <v>481</v>
      </c>
      <c r="M10" s="18" t="s">
        <v>481</v>
      </c>
      <c r="N10" s="20" t="s">
        <v>481</v>
      </c>
      <c r="O10" s="18" t="s">
        <v>481</v>
      </c>
      <c r="P10" s="20" t="s">
        <v>481</v>
      </c>
      <c r="Q10" s="18" t="n">
        <v>509.97967748</v>
      </c>
      <c r="R10" s="20" t="n">
        <v>3.78482963</v>
      </c>
    </row>
    <row r="11" spans="1:18">
      <c r="A11" s="15" t="s">
        <v>486</v>
      </c>
      <c r="B11" s="17" t="n">
        <v>7053</v>
      </c>
      <c r="C11" s="18">
        <f>(45.0/B11*100)</f>
        <v/>
      </c>
      <c r="D11" s="19" t="n">
        <v>7008</v>
      </c>
      <c r="E11" s="18" t="n">
        <v>467.23680273</v>
      </c>
      <c r="F11" s="20" t="n">
        <v>3.97597583</v>
      </c>
      <c r="G11" s="18" t="n">
        <v>449.04673364</v>
      </c>
      <c r="H11" s="20" t="n">
        <v>2.61277321</v>
      </c>
      <c r="I11" s="18" t="s">
        <v>481</v>
      </c>
      <c r="J11" s="20" t="s">
        <v>481</v>
      </c>
      <c r="K11" s="18" t="s">
        <v>481</v>
      </c>
      <c r="L11" s="20" t="s">
        <v>481</v>
      </c>
      <c r="M11" s="18" t="s">
        <v>481</v>
      </c>
      <c r="N11" s="20" t="s">
        <v>481</v>
      </c>
      <c r="O11" s="18" t="s">
        <v>481</v>
      </c>
      <c r="P11" s="20" t="s">
        <v>481</v>
      </c>
      <c r="Q11" s="18" t="n">
        <v>418.30481547</v>
      </c>
      <c r="R11" s="20" t="n">
        <v>3.67275908</v>
      </c>
    </row>
    <row r="12" spans="1:18">
      <c r="A12" s="15" t="s">
        <v>487</v>
      </c>
      <c r="B12" s="17" t="n">
        <v>6894</v>
      </c>
      <c r="C12" s="18">
        <f>(55.0/B12*100)</f>
        <v/>
      </c>
      <c r="D12" s="19" t="n">
        <v>6839</v>
      </c>
      <c r="E12" s="18" t="n">
        <v>501.44812782</v>
      </c>
      <c r="F12" s="20" t="n">
        <v>4.88746938</v>
      </c>
      <c r="G12" s="18" t="n">
        <v>504.76237928</v>
      </c>
      <c r="H12" s="20" t="n">
        <v>2.00615256</v>
      </c>
      <c r="I12" s="18" t="s">
        <v>481</v>
      </c>
      <c r="J12" s="20" t="s">
        <v>481</v>
      </c>
      <c r="K12" s="18" t="s">
        <v>481</v>
      </c>
      <c r="L12" s="20" t="s">
        <v>481</v>
      </c>
      <c r="M12" s="18" t="s">
        <v>481</v>
      </c>
      <c r="N12" s="20" t="s">
        <v>481</v>
      </c>
      <c r="O12" s="18" t="s">
        <v>481</v>
      </c>
      <c r="P12" s="20" t="s">
        <v>481</v>
      </c>
      <c r="Q12" s="18" t="n">
        <v>447.25329226</v>
      </c>
      <c r="R12" s="20" t="n">
        <v>4.57420665</v>
      </c>
    </row>
    <row r="13" spans="1:18">
      <c r="A13" s="15" t="s">
        <v>488</v>
      </c>
      <c r="B13" s="17" t="n">
        <v>7161</v>
      </c>
      <c r="C13" s="18">
        <f>(98.0/B13*100)</f>
        <v/>
      </c>
      <c r="D13" s="19" t="n">
        <v>7063</v>
      </c>
      <c r="E13" s="18" t="n">
        <v>514.91999948</v>
      </c>
      <c r="F13" s="20" t="n">
        <v>3.40277662</v>
      </c>
      <c r="G13" s="18" t="n">
        <v>505.92015858</v>
      </c>
      <c r="H13" s="20" t="n">
        <v>2.49279478</v>
      </c>
      <c r="I13" s="18" t="s">
        <v>481</v>
      </c>
      <c r="J13" s="20" t="s">
        <v>481</v>
      </c>
      <c r="K13" s="18" t="s">
        <v>481</v>
      </c>
      <c r="L13" s="20" t="s">
        <v>481</v>
      </c>
      <c r="M13" s="18" t="s">
        <v>481</v>
      </c>
      <c r="N13" s="20" t="s">
        <v>481</v>
      </c>
      <c r="O13" s="18" t="s">
        <v>481</v>
      </c>
      <c r="P13" s="20" t="s">
        <v>481</v>
      </c>
      <c r="Q13" s="18" t="n">
        <v>466.47488275</v>
      </c>
      <c r="R13" s="20" t="n">
        <v>4.95325568</v>
      </c>
    </row>
    <row r="14" spans="1:18">
      <c r="A14" s="15" t="s">
        <v>489</v>
      </c>
      <c r="B14" s="17" t="n">
        <v>5587</v>
      </c>
      <c r="C14" s="18">
        <f>(74.0/B14*100)</f>
        <v/>
      </c>
      <c r="D14" s="19" t="n">
        <v>5513</v>
      </c>
      <c r="E14" s="18" t="n">
        <v>529.79007258</v>
      </c>
      <c r="F14" s="20" t="n">
        <v>3.76187149</v>
      </c>
      <c r="G14" s="18" t="n">
        <v>542.70339346</v>
      </c>
      <c r="H14" s="20" t="n">
        <v>2.27018681</v>
      </c>
      <c r="I14" s="18" t="s">
        <v>481</v>
      </c>
      <c r="J14" s="20" t="s">
        <v>481</v>
      </c>
      <c r="K14" s="18" t="s">
        <v>481</v>
      </c>
      <c r="L14" s="20" t="s">
        <v>481</v>
      </c>
      <c r="M14" s="18" t="s">
        <v>481</v>
      </c>
      <c r="N14" s="20" t="s">
        <v>481</v>
      </c>
      <c r="O14" s="18" t="s">
        <v>481</v>
      </c>
      <c r="P14" s="20" t="s">
        <v>481</v>
      </c>
      <c r="Q14" s="18" t="n">
        <v>509.08742951</v>
      </c>
      <c r="R14" s="20" t="n">
        <v>4.83088184</v>
      </c>
    </row>
    <row r="15" spans="1:18">
      <c r="A15" s="15" t="s">
        <v>490</v>
      </c>
      <c r="B15" s="17" t="n">
        <v>5882</v>
      </c>
      <c r="C15" s="18">
        <f>(52.0/B15*100)</f>
        <v/>
      </c>
      <c r="D15" s="19" t="n">
        <v>5830</v>
      </c>
      <c r="E15" s="18" t="n">
        <v>532.14438683</v>
      </c>
      <c r="F15" s="20" t="n">
        <v>2.98934158</v>
      </c>
      <c r="G15" s="18" t="n">
        <v>539.05046623</v>
      </c>
      <c r="H15" s="20" t="n">
        <v>2.87244397</v>
      </c>
      <c r="I15" s="18" t="s">
        <v>481</v>
      </c>
      <c r="J15" s="20" t="s">
        <v>481</v>
      </c>
      <c r="K15" s="18" t="s">
        <v>481</v>
      </c>
      <c r="L15" s="20" t="s">
        <v>481</v>
      </c>
      <c r="M15" s="18" t="s">
        <v>481</v>
      </c>
      <c r="N15" s="20" t="s">
        <v>481</v>
      </c>
      <c r="O15" s="18" t="s">
        <v>481</v>
      </c>
      <c r="P15" s="20" t="s">
        <v>481</v>
      </c>
      <c r="Q15" s="18" t="n">
        <v>500.71859329</v>
      </c>
      <c r="R15" s="20" t="n">
        <v>4.30613781</v>
      </c>
    </row>
    <row r="16" spans="1:18">
      <c r="A16" s="15" t="s">
        <v>491</v>
      </c>
      <c r="B16" s="17" t="n">
        <v>6108</v>
      </c>
      <c r="C16" s="18">
        <f>(98.0/B16*100)</f>
        <v/>
      </c>
      <c r="D16" s="19" t="n">
        <v>6010</v>
      </c>
      <c r="E16" s="18" t="n">
        <v>515.19126381</v>
      </c>
      <c r="F16" s="20" t="n">
        <v>2.56916574</v>
      </c>
      <c r="G16" s="18" t="n">
        <v>498.83344869</v>
      </c>
      <c r="H16" s="20" t="n">
        <v>2.27716665</v>
      </c>
      <c r="I16" s="18" t="s">
        <v>481</v>
      </c>
      <c r="J16" s="20" t="s">
        <v>481</v>
      </c>
      <c r="K16" s="18" t="s">
        <v>481</v>
      </c>
      <c r="L16" s="20" t="s">
        <v>481</v>
      </c>
      <c r="M16" s="18" t="s">
        <v>481</v>
      </c>
      <c r="N16" s="20" t="s">
        <v>481</v>
      </c>
      <c r="O16" s="18" t="s">
        <v>481</v>
      </c>
      <c r="P16" s="20" t="s">
        <v>481</v>
      </c>
      <c r="Q16" s="18" t="n">
        <v>445.04108314</v>
      </c>
      <c r="R16" s="20" t="n">
        <v>4.69491444</v>
      </c>
    </row>
    <row r="17" spans="1:18">
      <c r="A17" s="15" t="s">
        <v>492</v>
      </c>
      <c r="B17" s="17" t="n">
        <v>6504</v>
      </c>
      <c r="C17" s="18">
        <f>(658.0/B17*100)</f>
        <v/>
      </c>
      <c r="D17" s="19" t="n">
        <v>5846</v>
      </c>
      <c r="E17" s="18" t="n">
        <v>526.81762797</v>
      </c>
      <c r="F17" s="20" t="n">
        <v>4.64603354</v>
      </c>
      <c r="G17" s="18" t="n">
        <v>530.79914514</v>
      </c>
      <c r="H17" s="20" t="n">
        <v>2.7896916</v>
      </c>
      <c r="I17" s="18" t="s">
        <v>481</v>
      </c>
      <c r="J17" s="20" t="s">
        <v>481</v>
      </c>
      <c r="K17" s="18" t="s">
        <v>481</v>
      </c>
      <c r="L17" s="20" t="s">
        <v>481</v>
      </c>
      <c r="M17" s="18" t="s">
        <v>481</v>
      </c>
      <c r="N17" s="20" t="s">
        <v>481</v>
      </c>
      <c r="O17" s="18" t="s">
        <v>481</v>
      </c>
      <c r="P17" s="20" t="s">
        <v>481</v>
      </c>
      <c r="Q17" s="18" t="n">
        <v>478.238712</v>
      </c>
      <c r="R17" s="20" t="n">
        <v>3.80115002</v>
      </c>
    </row>
    <row r="18" spans="1:18">
      <c r="A18" s="15" t="s">
        <v>493</v>
      </c>
      <c r="B18" s="17" t="n">
        <v>5532</v>
      </c>
      <c r="C18" s="18">
        <f>(28.0/B18*100)</f>
        <v/>
      </c>
      <c r="D18" s="19" t="n">
        <v>5504</v>
      </c>
      <c r="E18" s="18" t="n">
        <v>452.92063607</v>
      </c>
      <c r="F18" s="20" t="n">
        <v>4.90041983</v>
      </c>
      <c r="G18" s="18" t="n">
        <v>461.92382404</v>
      </c>
      <c r="H18" s="20" t="n">
        <v>3.83214788</v>
      </c>
      <c r="I18" s="18" t="s">
        <v>481</v>
      </c>
      <c r="J18" s="20" t="s">
        <v>481</v>
      </c>
      <c r="K18" s="18" t="s">
        <v>481</v>
      </c>
      <c r="L18" s="20" t="s">
        <v>481</v>
      </c>
      <c r="M18" s="18" t="s">
        <v>481</v>
      </c>
      <c r="N18" s="20" t="s">
        <v>481</v>
      </c>
      <c r="O18" s="18" t="s">
        <v>481</v>
      </c>
      <c r="P18" s="20" t="s">
        <v>481</v>
      </c>
      <c r="Q18" s="18" t="n">
        <v>432.66865335</v>
      </c>
      <c r="R18" s="20" t="n">
        <v>5.51812208</v>
      </c>
    </row>
    <row r="19" spans="1:18">
      <c r="A19" s="15" t="s">
        <v>494</v>
      </c>
      <c r="B19" s="17" t="n">
        <v>5658</v>
      </c>
      <c r="C19" s="18">
        <f>(60.0/B19*100)</f>
        <v/>
      </c>
      <c r="D19" s="19" t="n">
        <v>5598</v>
      </c>
      <c r="E19" s="18" t="n">
        <v>481.7645654</v>
      </c>
      <c r="F19" s="20" t="n">
        <v>3.90777031</v>
      </c>
      <c r="G19" s="18" t="n">
        <v>482.14784872</v>
      </c>
      <c r="H19" s="20" t="n">
        <v>2.56280691</v>
      </c>
      <c r="I19" s="18" t="s">
        <v>481</v>
      </c>
      <c r="J19" s="20" t="s">
        <v>481</v>
      </c>
      <c r="K19" s="18" t="s">
        <v>481</v>
      </c>
      <c r="L19" s="20" t="s">
        <v>481</v>
      </c>
      <c r="M19" s="18" t="s">
        <v>481</v>
      </c>
      <c r="N19" s="20" t="s">
        <v>481</v>
      </c>
      <c r="O19" s="18" t="s">
        <v>481</v>
      </c>
      <c r="P19" s="20" t="s">
        <v>481</v>
      </c>
      <c r="Q19" s="18" t="n">
        <v>446.98975178</v>
      </c>
      <c r="R19" s="20" t="n">
        <v>4.90056448</v>
      </c>
    </row>
    <row r="20" spans="1:18">
      <c r="A20" s="15" t="s">
        <v>495</v>
      </c>
      <c r="B20" s="17" t="n">
        <v>3371</v>
      </c>
      <c r="C20" s="18">
        <f>(74.0/B20*100)</f>
        <v/>
      </c>
      <c r="D20" s="19" t="n">
        <v>3297</v>
      </c>
      <c r="E20" s="18" t="n">
        <v>462.55968557</v>
      </c>
      <c r="F20" s="20" t="n">
        <v>3.76793297</v>
      </c>
      <c r="G20" s="18" t="n">
        <v>484.21210004</v>
      </c>
      <c r="H20" s="20" t="n">
        <v>2.04707785</v>
      </c>
      <c r="I20" s="18" t="s">
        <v>481</v>
      </c>
      <c r="J20" s="20" t="s">
        <v>481</v>
      </c>
      <c r="K20" s="18" t="s">
        <v>481</v>
      </c>
      <c r="L20" s="20" t="s">
        <v>481</v>
      </c>
      <c r="M20" s="18" t="s">
        <v>481</v>
      </c>
      <c r="N20" s="20" t="s">
        <v>481</v>
      </c>
      <c r="O20" s="18" t="s">
        <v>481</v>
      </c>
      <c r="P20" s="20" t="s">
        <v>481</v>
      </c>
      <c r="Q20" s="18" t="n">
        <v>453.99210932</v>
      </c>
      <c r="R20" s="20" t="n">
        <v>3.55603317</v>
      </c>
    </row>
    <row r="21" spans="1:18">
      <c r="A21" s="15" t="s">
        <v>496</v>
      </c>
      <c r="B21" s="17" t="n">
        <v>5741</v>
      </c>
      <c r="C21" s="18">
        <f>(44.0/B21*100)</f>
        <v/>
      </c>
      <c r="D21" s="19" t="n">
        <v>5697</v>
      </c>
      <c r="E21" s="18" t="n">
        <v>515.05991178</v>
      </c>
      <c r="F21" s="20" t="n">
        <v>2.8648223</v>
      </c>
      <c r="G21" s="18" t="n">
        <v>503.66974288</v>
      </c>
      <c r="H21" s="20" t="n">
        <v>2.53472233</v>
      </c>
      <c r="I21" s="18" t="s">
        <v>481</v>
      </c>
      <c r="J21" s="20" t="s">
        <v>481</v>
      </c>
      <c r="K21" s="18" t="s">
        <v>481</v>
      </c>
      <c r="L21" s="20" t="s">
        <v>481</v>
      </c>
      <c r="M21" s="18" t="s">
        <v>481</v>
      </c>
      <c r="N21" s="20" t="s">
        <v>481</v>
      </c>
      <c r="O21" s="18" t="s">
        <v>481</v>
      </c>
      <c r="P21" s="20" t="s">
        <v>481</v>
      </c>
      <c r="Q21" s="18" t="n">
        <v>479.05895297</v>
      </c>
      <c r="R21" s="20" t="n">
        <v>4.84417251</v>
      </c>
    </row>
    <row r="22" spans="1:18">
      <c r="A22" s="15" t="s">
        <v>497</v>
      </c>
      <c r="B22" s="17" t="n">
        <v>6598</v>
      </c>
      <c r="C22" s="18">
        <f>(33.0/B22*100)</f>
        <v/>
      </c>
      <c r="D22" s="19" t="n">
        <v>6565</v>
      </c>
      <c r="E22" s="18" t="n">
        <v>469.62296106</v>
      </c>
      <c r="F22" s="20" t="n">
        <v>4.85583291</v>
      </c>
      <c r="G22" s="18" t="n">
        <v>474.14788429</v>
      </c>
      <c r="H22" s="20" t="n">
        <v>3.4774425</v>
      </c>
      <c r="I22" s="18" t="s">
        <v>481</v>
      </c>
      <c r="J22" s="20" t="s">
        <v>481</v>
      </c>
      <c r="K22" s="18" t="s">
        <v>481</v>
      </c>
      <c r="L22" s="20" t="s">
        <v>481</v>
      </c>
      <c r="M22" s="18" t="s">
        <v>481</v>
      </c>
      <c r="N22" s="20" t="s">
        <v>481</v>
      </c>
      <c r="O22" s="18" t="n">
        <v>499.92378804</v>
      </c>
      <c r="P22" s="20" t="n">
        <v>50.22538198</v>
      </c>
      <c r="Q22" s="18" t="n">
        <v>439.42697041</v>
      </c>
      <c r="R22" s="20" t="n">
        <v>5.17111141</v>
      </c>
    </row>
    <row r="23" spans="1:18">
      <c r="A23" s="15" t="s">
        <v>498</v>
      </c>
      <c r="B23" s="17" t="n">
        <v>11583</v>
      </c>
      <c r="C23" s="18">
        <f>(210.0/B23*100)</f>
        <v/>
      </c>
      <c r="D23" s="19" t="n">
        <v>11373</v>
      </c>
      <c r="E23" s="18" t="n">
        <v>456.4851772</v>
      </c>
      <c r="F23" s="20" t="n">
        <v>5.16767757</v>
      </c>
      <c r="G23" s="18" t="n">
        <v>489.06742655</v>
      </c>
      <c r="H23" s="20" t="n">
        <v>2.46912513</v>
      </c>
      <c r="I23" s="18" t="s">
        <v>481</v>
      </c>
      <c r="J23" s="20" t="s">
        <v>481</v>
      </c>
      <c r="K23" s="18" t="s">
        <v>481</v>
      </c>
      <c r="L23" s="20" t="s">
        <v>481</v>
      </c>
      <c r="M23" s="18" t="s">
        <v>481</v>
      </c>
      <c r="N23" s="20" t="s">
        <v>481</v>
      </c>
      <c r="O23" s="18" t="s">
        <v>481</v>
      </c>
      <c r="P23" s="20" t="s">
        <v>481</v>
      </c>
      <c r="Q23" s="18" t="n">
        <v>445.11633184</v>
      </c>
      <c r="R23" s="20" t="n">
        <v>4.27925557</v>
      </c>
    </row>
    <row r="24" spans="1:18">
      <c r="A24" s="15" t="s">
        <v>499</v>
      </c>
      <c r="B24" s="17" t="n">
        <v>6647</v>
      </c>
      <c r="C24" s="18">
        <f>(7.0/B24*100)</f>
        <v/>
      </c>
      <c r="D24" s="19" t="n">
        <v>6640</v>
      </c>
      <c r="E24" s="18" t="n">
        <v>560.3615672</v>
      </c>
      <c r="F24" s="20" t="n">
        <v>3.20704875</v>
      </c>
      <c r="G24" s="18" t="n">
        <v>533.62565087</v>
      </c>
      <c r="H24" s="20" t="n">
        <v>3.08916981</v>
      </c>
      <c r="I24" s="18" t="s">
        <v>481</v>
      </c>
      <c r="J24" s="20" t="s">
        <v>481</v>
      </c>
      <c r="K24" s="18" t="s">
        <v>481</v>
      </c>
      <c r="L24" s="20" t="s">
        <v>481</v>
      </c>
      <c r="M24" s="18" t="s">
        <v>481</v>
      </c>
      <c r="N24" s="20" t="s">
        <v>481</v>
      </c>
      <c r="O24" s="18" t="s">
        <v>481</v>
      </c>
      <c r="P24" s="20" t="s">
        <v>481</v>
      </c>
      <c r="Q24" s="18" t="n">
        <v>502.445839</v>
      </c>
      <c r="R24" s="20" t="n">
        <v>8.463563219999999</v>
      </c>
    </row>
    <row r="25" spans="1:18">
      <c r="A25" s="15" t="s">
        <v>500</v>
      </c>
      <c r="B25" s="17" t="n">
        <v>5581</v>
      </c>
      <c r="C25" s="18">
        <f>(24.0/B25*100)</f>
        <v/>
      </c>
      <c r="D25" s="19" t="n">
        <v>5557</v>
      </c>
      <c r="E25" s="18" t="n">
        <v>534.30124074</v>
      </c>
      <c r="F25" s="20" t="n">
        <v>4.05012131</v>
      </c>
      <c r="G25" s="18" t="n">
        <v>504.30588885</v>
      </c>
      <c r="H25" s="20" t="n">
        <v>3.06248047</v>
      </c>
      <c r="I25" s="18" t="s">
        <v>481</v>
      </c>
      <c r="J25" s="20" t="s">
        <v>481</v>
      </c>
      <c r="K25" s="18" t="s">
        <v>481</v>
      </c>
      <c r="L25" s="20" t="s">
        <v>481</v>
      </c>
      <c r="M25" s="18" t="s">
        <v>481</v>
      </c>
      <c r="N25" s="20" t="s">
        <v>481</v>
      </c>
      <c r="O25" s="18" t="s">
        <v>481</v>
      </c>
      <c r="P25" s="20" t="s">
        <v>481</v>
      </c>
      <c r="Q25" s="18" t="n">
        <v>487.29489093</v>
      </c>
      <c r="R25" s="20" t="n">
        <v>6.11324806</v>
      </c>
    </row>
    <row r="26" spans="1:18">
      <c r="A26" s="15" t="s">
        <v>501</v>
      </c>
      <c r="B26" s="17" t="n">
        <v>4869</v>
      </c>
      <c r="C26" s="18">
        <f>(32.0/B26*100)</f>
        <v/>
      </c>
      <c r="D26" s="19" t="n">
        <v>4837</v>
      </c>
      <c r="E26" s="18" t="n">
        <v>504.98098808</v>
      </c>
      <c r="F26" s="20" t="n">
        <v>2.31693845</v>
      </c>
      <c r="G26" s="18" t="n">
        <v>485.3895821</v>
      </c>
      <c r="H26" s="20" t="n">
        <v>2.02890771</v>
      </c>
      <c r="I26" s="18" t="s">
        <v>481</v>
      </c>
      <c r="J26" s="20" t="s">
        <v>481</v>
      </c>
      <c r="K26" s="18" t="s">
        <v>481</v>
      </c>
      <c r="L26" s="20" t="s">
        <v>481</v>
      </c>
      <c r="M26" s="18" t="s">
        <v>481</v>
      </c>
      <c r="N26" s="20" t="s">
        <v>481</v>
      </c>
      <c r="O26" s="18" t="s">
        <v>481</v>
      </c>
      <c r="P26" s="20" t="s">
        <v>481</v>
      </c>
      <c r="Q26" s="18" t="n">
        <v>472.50272195</v>
      </c>
      <c r="R26" s="20" t="n">
        <v>3.72307496</v>
      </c>
    </row>
    <row r="27" spans="1:18">
      <c r="A27" s="15" t="s">
        <v>502</v>
      </c>
      <c r="B27" s="17" t="n">
        <v>5299</v>
      </c>
      <c r="C27" s="18">
        <f>(17.0/B27*100)</f>
        <v/>
      </c>
      <c r="D27" s="19" t="n">
        <v>5282</v>
      </c>
      <c r="E27" s="18" t="n">
        <v>499.69471812</v>
      </c>
      <c r="F27" s="20" t="n">
        <v>3.05788054</v>
      </c>
      <c r="G27" s="18" t="n">
        <v>482.85221077</v>
      </c>
      <c r="H27" s="20" t="n">
        <v>1.64080219</v>
      </c>
      <c r="I27" s="18" t="s">
        <v>481</v>
      </c>
      <c r="J27" s="20" t="s">
        <v>481</v>
      </c>
      <c r="K27" s="18" t="s">
        <v>481</v>
      </c>
      <c r="L27" s="20" t="s">
        <v>481</v>
      </c>
      <c r="M27" s="18" t="s">
        <v>481</v>
      </c>
      <c r="N27" s="20" t="s">
        <v>481</v>
      </c>
      <c r="O27" s="18" t="s">
        <v>481</v>
      </c>
      <c r="P27" s="20" t="s">
        <v>481</v>
      </c>
      <c r="Q27" s="18" t="n">
        <v>463.37117039</v>
      </c>
      <c r="R27" s="20" t="n">
        <v>3.15982997</v>
      </c>
    </row>
    <row r="28" spans="1:18">
      <c r="A28" s="15" t="s">
        <v>503</v>
      </c>
      <c r="B28" s="17" t="n">
        <v>7568</v>
      </c>
      <c r="C28" s="18">
        <f>(51.0/B28*100)</f>
        <v/>
      </c>
      <c r="D28" s="19" t="n">
        <v>7517</v>
      </c>
      <c r="E28" s="18" t="n">
        <v>436.917731</v>
      </c>
      <c r="F28" s="20" t="n">
        <v>3.57921355</v>
      </c>
      <c r="G28" s="18" t="n">
        <v>415.15433729</v>
      </c>
      <c r="H28" s="20" t="n">
        <v>2.140797</v>
      </c>
      <c r="I28" s="18" t="s">
        <v>481</v>
      </c>
      <c r="J28" s="20" t="s">
        <v>481</v>
      </c>
      <c r="K28" s="18" t="s">
        <v>481</v>
      </c>
      <c r="L28" s="20" t="s">
        <v>481</v>
      </c>
      <c r="M28" s="18" t="s">
        <v>481</v>
      </c>
      <c r="N28" s="20" t="s">
        <v>481</v>
      </c>
      <c r="O28" s="18" t="s">
        <v>481</v>
      </c>
      <c r="P28" s="20" t="s">
        <v>481</v>
      </c>
      <c r="Q28" s="18" t="n">
        <v>388.57134265</v>
      </c>
      <c r="R28" s="20" t="n">
        <v>5.19155868</v>
      </c>
    </row>
    <row r="29" spans="1:18">
      <c r="A29" s="15" t="s">
        <v>504</v>
      </c>
      <c r="B29" s="17" t="n">
        <v>5385</v>
      </c>
      <c r="C29" s="18">
        <f>(30.0/B29*100)</f>
        <v/>
      </c>
      <c r="D29" s="19" t="n">
        <v>5355</v>
      </c>
      <c r="E29" s="18" t="n">
        <v>521.32893627</v>
      </c>
      <c r="F29" s="20" t="n">
        <v>3.18082209</v>
      </c>
      <c r="G29" s="18" t="n">
        <v>509.91693192</v>
      </c>
      <c r="H29" s="20" t="n">
        <v>2.55555595</v>
      </c>
      <c r="I29" s="18" t="s">
        <v>481</v>
      </c>
      <c r="J29" s="20" t="s">
        <v>481</v>
      </c>
      <c r="K29" s="18" t="s">
        <v>481</v>
      </c>
      <c r="L29" s="20" t="s">
        <v>481</v>
      </c>
      <c r="M29" s="18" t="s">
        <v>481</v>
      </c>
      <c r="N29" s="20" t="s">
        <v>481</v>
      </c>
      <c r="O29" s="18" t="s">
        <v>481</v>
      </c>
      <c r="P29" s="20" t="s">
        <v>481</v>
      </c>
      <c r="Q29" s="18" t="n">
        <v>469.35641822</v>
      </c>
      <c r="R29" s="20" t="n">
        <v>4.87715256</v>
      </c>
    </row>
    <row r="30" spans="1:18">
      <c r="A30" s="15" t="s">
        <v>505</v>
      </c>
      <c r="B30" s="17" t="n">
        <v>4520</v>
      </c>
      <c r="C30" s="18">
        <f>(96.0/B30*100)</f>
        <v/>
      </c>
      <c r="D30" s="19" t="n">
        <v>4424</v>
      </c>
      <c r="E30" s="18" t="n">
        <v>527.83530653</v>
      </c>
      <c r="F30" s="20" t="n">
        <v>4.02323773</v>
      </c>
      <c r="G30" s="18" t="n">
        <v>520.97856737</v>
      </c>
      <c r="H30" s="20" t="n">
        <v>2.6910048</v>
      </c>
      <c r="I30" s="18" t="s">
        <v>481</v>
      </c>
      <c r="J30" s="20" t="s">
        <v>481</v>
      </c>
      <c r="K30" s="18" t="s">
        <v>481</v>
      </c>
      <c r="L30" s="20" t="s">
        <v>481</v>
      </c>
      <c r="M30" s="18" t="s">
        <v>481</v>
      </c>
      <c r="N30" s="20" t="s">
        <v>481</v>
      </c>
      <c r="O30" s="18" t="s">
        <v>481</v>
      </c>
      <c r="P30" s="20" t="s">
        <v>481</v>
      </c>
      <c r="Q30" s="18" t="n">
        <v>487.16157252</v>
      </c>
      <c r="R30" s="20" t="n">
        <v>3.81647894</v>
      </c>
    </row>
    <row r="31" spans="1:18">
      <c r="A31" s="15" t="s">
        <v>506</v>
      </c>
      <c r="B31" s="17" t="n">
        <v>5456</v>
      </c>
      <c r="C31" s="18">
        <f>(125.0/B31*100)</f>
        <v/>
      </c>
      <c r="D31" s="19" t="n">
        <v>5331</v>
      </c>
      <c r="E31" s="18" t="n">
        <v>514.27672352</v>
      </c>
      <c r="F31" s="20" t="n">
        <v>2.71343502</v>
      </c>
      <c r="G31" s="18" t="n">
        <v>492.42199927</v>
      </c>
      <c r="H31" s="20" t="n">
        <v>2.78078008</v>
      </c>
      <c r="I31" s="18" t="s">
        <v>481</v>
      </c>
      <c r="J31" s="20" t="s">
        <v>481</v>
      </c>
      <c r="K31" s="18" t="s">
        <v>481</v>
      </c>
      <c r="L31" s="20" t="s">
        <v>481</v>
      </c>
      <c r="M31" s="18" t="s">
        <v>481</v>
      </c>
      <c r="N31" s="20" t="s">
        <v>481</v>
      </c>
      <c r="O31" s="18" t="s">
        <v>481</v>
      </c>
      <c r="P31" s="20" t="s">
        <v>481</v>
      </c>
      <c r="Q31" s="18" t="n">
        <v>469.78436546</v>
      </c>
      <c r="R31" s="20" t="n">
        <v>4.229936</v>
      </c>
    </row>
    <row r="32" spans="1:18">
      <c r="A32" s="15" t="s">
        <v>507</v>
      </c>
      <c r="B32" s="17" t="n">
        <v>4478</v>
      </c>
      <c r="C32" s="18">
        <f>(5.0/B32*100)</f>
        <v/>
      </c>
      <c r="D32" s="19" t="n">
        <v>4473</v>
      </c>
      <c r="E32" s="18" t="s">
        <v>481</v>
      </c>
      <c r="F32" s="20" t="s">
        <v>481</v>
      </c>
      <c r="G32" s="18" t="n">
        <v>502.59255645</v>
      </c>
      <c r="H32" s="20" t="n">
        <v>2.49624914</v>
      </c>
      <c r="I32" s="18" t="s">
        <v>481</v>
      </c>
      <c r="J32" s="20" t="s">
        <v>481</v>
      </c>
      <c r="K32" s="18" t="s">
        <v>481</v>
      </c>
      <c r="L32" s="20" t="s">
        <v>481</v>
      </c>
      <c r="M32" s="18" t="s">
        <v>481</v>
      </c>
      <c r="N32" s="20" t="s">
        <v>481</v>
      </c>
      <c r="O32" s="18" t="s">
        <v>481</v>
      </c>
      <c r="P32" s="20" t="s">
        <v>481</v>
      </c>
      <c r="Q32" s="18" t="n">
        <v>451.86925529</v>
      </c>
      <c r="R32" s="20" t="n">
        <v>12.94795573</v>
      </c>
    </row>
    <row r="33" spans="1:18">
      <c r="A33" s="15" t="s">
        <v>508</v>
      </c>
      <c r="B33" s="17" t="n">
        <v>7325</v>
      </c>
      <c r="C33" s="18">
        <f>(74.0/B33*100)</f>
        <v/>
      </c>
      <c r="D33" s="19" t="n">
        <v>7251</v>
      </c>
      <c r="E33" s="18" t="n">
        <v>546.98022303</v>
      </c>
      <c r="F33" s="20" t="n">
        <v>4.14122717</v>
      </c>
      <c r="G33" s="18" t="n">
        <v>495.77020864</v>
      </c>
      <c r="H33" s="20" t="n">
        <v>2.52982315</v>
      </c>
      <c r="I33" s="18" t="s">
        <v>481</v>
      </c>
      <c r="J33" s="20" t="s">
        <v>481</v>
      </c>
      <c r="K33" s="18" t="s">
        <v>481</v>
      </c>
      <c r="L33" s="20" t="s">
        <v>481</v>
      </c>
      <c r="M33" s="18" t="s">
        <v>481</v>
      </c>
      <c r="N33" s="20" t="s">
        <v>481</v>
      </c>
      <c r="O33" s="18" t="s">
        <v>481</v>
      </c>
      <c r="P33" s="20" t="s">
        <v>481</v>
      </c>
      <c r="Q33" s="18" t="n">
        <v>472.57775444</v>
      </c>
      <c r="R33" s="20" t="n">
        <v>4.43456196</v>
      </c>
    </row>
    <row r="34" spans="1:18">
      <c r="A34" s="15" t="s">
        <v>509</v>
      </c>
      <c r="B34" s="17" t="n">
        <v>6350</v>
      </c>
      <c r="C34" s="18">
        <f>(65.0/B34*100)</f>
        <v/>
      </c>
      <c r="D34" s="19" t="n">
        <v>6285</v>
      </c>
      <c r="E34" s="18" t="n">
        <v>492.27850061</v>
      </c>
      <c r="F34" s="20" t="n">
        <v>4.71293057</v>
      </c>
      <c r="G34" s="18" t="n">
        <v>462.73311001</v>
      </c>
      <c r="H34" s="20" t="n">
        <v>2.61369309</v>
      </c>
      <c r="I34" s="18" t="s">
        <v>481</v>
      </c>
      <c r="J34" s="20" t="s">
        <v>481</v>
      </c>
      <c r="K34" s="18" t="s">
        <v>481</v>
      </c>
      <c r="L34" s="20" t="s">
        <v>481</v>
      </c>
      <c r="M34" s="18" t="s">
        <v>481</v>
      </c>
      <c r="N34" s="20" t="s">
        <v>481</v>
      </c>
      <c r="O34" s="18" t="s">
        <v>481</v>
      </c>
      <c r="P34" s="20" t="s">
        <v>481</v>
      </c>
      <c r="Q34" s="18" t="n">
        <v>410.83415483</v>
      </c>
      <c r="R34" s="20" t="n">
        <v>5.31457996</v>
      </c>
    </row>
    <row r="35" spans="1:18">
      <c r="A35" s="15" t="s">
        <v>510</v>
      </c>
      <c r="B35" s="17" t="n">
        <v>6406</v>
      </c>
      <c r="C35" s="18">
        <f>(36.0/B35*100)</f>
        <v/>
      </c>
      <c r="D35" s="19" t="n">
        <v>6370</v>
      </c>
      <c r="E35" s="18" t="n">
        <v>535.6384283899999</v>
      </c>
      <c r="F35" s="20" t="n">
        <v>2.62347894</v>
      </c>
      <c r="G35" s="18" t="n">
        <v>507.55683706</v>
      </c>
      <c r="H35" s="20" t="n">
        <v>1.79340843</v>
      </c>
      <c r="I35" s="18" t="s">
        <v>481</v>
      </c>
      <c r="J35" s="20" t="s">
        <v>481</v>
      </c>
      <c r="K35" s="18" t="s">
        <v>481</v>
      </c>
      <c r="L35" s="20" t="s">
        <v>481</v>
      </c>
      <c r="M35" s="18" t="s">
        <v>481</v>
      </c>
      <c r="N35" s="20" t="s">
        <v>481</v>
      </c>
      <c r="O35" s="18" t="s">
        <v>481</v>
      </c>
      <c r="P35" s="20" t="s">
        <v>481</v>
      </c>
      <c r="Q35" s="18" t="n">
        <v>482.3605534</v>
      </c>
      <c r="R35" s="20" t="n">
        <v>5.10033963</v>
      </c>
    </row>
    <row r="36" spans="1:18">
      <c r="A36" s="15" t="s">
        <v>511</v>
      </c>
      <c r="B36" s="17" t="n">
        <v>6736</v>
      </c>
      <c r="C36" s="18">
        <f>(26.0/B36*100)</f>
        <v/>
      </c>
      <c r="D36" s="19" t="n">
        <v>6710</v>
      </c>
      <c r="E36" s="18" t="n">
        <v>494.55515386</v>
      </c>
      <c r="F36" s="20" t="n">
        <v>3.40153695</v>
      </c>
      <c r="G36" s="18" t="n">
        <v>495.65533113</v>
      </c>
      <c r="H36" s="20" t="n">
        <v>2.23163727</v>
      </c>
      <c r="I36" s="18" t="s">
        <v>481</v>
      </c>
      <c r="J36" s="20" t="s">
        <v>481</v>
      </c>
      <c r="K36" s="18" t="s">
        <v>481</v>
      </c>
      <c r="L36" s="20" t="s">
        <v>481</v>
      </c>
      <c r="M36" s="18" t="s">
        <v>481</v>
      </c>
      <c r="N36" s="20" t="s">
        <v>481</v>
      </c>
      <c r="O36" s="18" t="s">
        <v>481</v>
      </c>
      <c r="P36" s="20" t="s">
        <v>481</v>
      </c>
      <c r="Q36" s="18" t="n">
        <v>477.97618029</v>
      </c>
      <c r="R36" s="20" t="n">
        <v>3.68010197</v>
      </c>
    </row>
    <row r="37" spans="1:18">
      <c r="A37" s="15" t="s">
        <v>512</v>
      </c>
      <c r="B37" s="17" t="n">
        <v>5458</v>
      </c>
      <c r="C37" s="18">
        <f>(62.0/B37*100)</f>
        <v/>
      </c>
      <c r="D37" s="19" t="n">
        <v>5396</v>
      </c>
      <c r="E37" s="18" t="n">
        <v>504.95316813</v>
      </c>
      <c r="F37" s="20" t="n">
        <v>3.84121701</v>
      </c>
      <c r="G37" s="18" t="n">
        <v>500.38741711</v>
      </c>
      <c r="H37" s="20" t="n">
        <v>3.81578192</v>
      </c>
      <c r="I37" s="18" t="s">
        <v>481</v>
      </c>
      <c r="J37" s="20" t="s">
        <v>481</v>
      </c>
      <c r="K37" s="18" t="s">
        <v>481</v>
      </c>
      <c r="L37" s="20" t="s">
        <v>481</v>
      </c>
      <c r="M37" s="18" t="s">
        <v>481</v>
      </c>
      <c r="N37" s="20" t="s">
        <v>481</v>
      </c>
      <c r="O37" s="18" t="s">
        <v>481</v>
      </c>
      <c r="P37" s="20" t="s">
        <v>481</v>
      </c>
      <c r="Q37" s="18" t="n">
        <v>460.94014662</v>
      </c>
      <c r="R37" s="20" t="n">
        <v>5.14411775</v>
      </c>
    </row>
    <row r="38" spans="1:18">
      <c r="A38" s="15" t="s">
        <v>513</v>
      </c>
      <c r="B38" s="17" t="n">
        <v>5860</v>
      </c>
      <c r="C38" s="18">
        <f>(16.0/B38*100)</f>
        <v/>
      </c>
      <c r="D38" s="19" t="n">
        <v>5844</v>
      </c>
      <c r="E38" s="18" t="n">
        <v>515.82159109</v>
      </c>
      <c r="F38" s="20" t="n">
        <v>3.97157693</v>
      </c>
      <c r="G38" s="18" t="n">
        <v>508.96070876</v>
      </c>
      <c r="H38" s="20" t="n">
        <v>2.96144848</v>
      </c>
      <c r="I38" s="18" t="s">
        <v>481</v>
      </c>
      <c r="J38" s="20" t="s">
        <v>481</v>
      </c>
      <c r="K38" s="18" t="s">
        <v>481</v>
      </c>
      <c r="L38" s="20" t="s">
        <v>481</v>
      </c>
      <c r="M38" s="18" t="s">
        <v>481</v>
      </c>
      <c r="N38" s="20" t="s">
        <v>481</v>
      </c>
      <c r="O38" s="18" t="s">
        <v>481</v>
      </c>
      <c r="P38" s="20" t="s">
        <v>481</v>
      </c>
      <c r="Q38" s="18" t="n">
        <v>466.59062335</v>
      </c>
      <c r="R38" s="20" t="n">
        <v>5.82943371</v>
      </c>
    </row>
    <row r="39" spans="1:18">
      <c r="A39" s="15" t="s">
        <v>514</v>
      </c>
      <c r="B39" s="17" t="n">
        <v>5895</v>
      </c>
      <c r="C39" s="18">
        <f>(30.0/B39*100)</f>
        <v/>
      </c>
      <c r="D39" s="19" t="n">
        <v>5865</v>
      </c>
      <c r="E39" s="18" t="n">
        <v>426.56615702</v>
      </c>
      <c r="F39" s="20" t="n">
        <v>6.3186931</v>
      </c>
      <c r="G39" s="18" t="n">
        <v>428.45951475</v>
      </c>
      <c r="H39" s="20" t="n">
        <v>3.93983686</v>
      </c>
      <c r="I39" s="18" t="s">
        <v>481</v>
      </c>
      <c r="J39" s="20" t="s">
        <v>481</v>
      </c>
      <c r="K39" s="18" t="s">
        <v>481</v>
      </c>
      <c r="L39" s="20" t="s">
        <v>481</v>
      </c>
      <c r="M39" s="18" t="s">
        <v>481</v>
      </c>
      <c r="N39" s="20" t="s">
        <v>481</v>
      </c>
      <c r="O39" s="18" t="s">
        <v>481</v>
      </c>
      <c r="P39" s="20" t="s">
        <v>481</v>
      </c>
      <c r="Q39" s="18" t="n">
        <v>391.66541212</v>
      </c>
      <c r="R39" s="20" t="n">
        <v>8.672865829999999</v>
      </c>
    </row>
    <row r="40" spans="1:18">
      <c r="A40" s="15" t="s">
        <v>515</v>
      </c>
      <c r="B40" s="17" t="n">
        <v>14157</v>
      </c>
      <c r="C40" s="18">
        <f>(258.0/B40*100)</f>
        <v/>
      </c>
      <c r="D40" s="19" t="n">
        <v>13899</v>
      </c>
      <c r="E40" s="18" t="n">
        <v>514.89091248</v>
      </c>
      <c r="F40" s="20" t="n">
        <v>3.37207566</v>
      </c>
      <c r="G40" s="18" t="n">
        <v>521.8530259299999</v>
      </c>
      <c r="H40" s="20" t="n">
        <v>2.88611865</v>
      </c>
      <c r="I40" s="18" t="s">
        <v>481</v>
      </c>
      <c r="J40" s="20" t="s">
        <v>481</v>
      </c>
      <c r="K40" s="18" t="s">
        <v>481</v>
      </c>
      <c r="L40" s="20" t="s">
        <v>481</v>
      </c>
      <c r="M40" s="18" t="s">
        <v>481</v>
      </c>
      <c r="N40" s="20" t="s">
        <v>481</v>
      </c>
      <c r="O40" s="18" t="s">
        <v>481</v>
      </c>
      <c r="P40" s="20" t="s">
        <v>481</v>
      </c>
      <c r="Q40" s="18" t="n">
        <v>480.1397366</v>
      </c>
      <c r="R40" s="20" t="n">
        <v>3.63969908</v>
      </c>
    </row>
    <row r="41" spans="1:18">
      <c r="A41" s="15" t="s">
        <v>516</v>
      </c>
      <c r="B41" s="17" t="n">
        <v>5712</v>
      </c>
      <c r="C41" s="18">
        <f>(40.0/B41*100)</f>
        <v/>
      </c>
      <c r="D41" s="19" t="n">
        <v>5672</v>
      </c>
      <c r="E41" s="18" t="n">
        <v>502.55183616</v>
      </c>
      <c r="F41" s="20" t="n">
        <v>3.82362224</v>
      </c>
      <c r="G41" s="18" t="n">
        <v>498.26979139</v>
      </c>
      <c r="H41" s="20" t="n">
        <v>3.37972696</v>
      </c>
      <c r="I41" s="18" t="s">
        <v>481</v>
      </c>
      <c r="J41" s="20" t="s">
        <v>481</v>
      </c>
      <c r="K41" s="18" t="s">
        <v>481</v>
      </c>
      <c r="L41" s="20" t="s">
        <v>481</v>
      </c>
      <c r="M41" s="18" t="s">
        <v>481</v>
      </c>
      <c r="N41" s="20" t="s">
        <v>481</v>
      </c>
      <c r="O41" s="18" t="s">
        <v>481</v>
      </c>
      <c r="P41" s="20" t="s">
        <v>481</v>
      </c>
      <c r="Q41" s="18" t="n">
        <v>477.67574323</v>
      </c>
      <c r="R41" s="20" t="n">
        <v>5.40435969</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394.74544462</v>
      </c>
      <c r="F45" s="20" t="n">
        <v>7.74479022</v>
      </c>
      <c r="G45" s="18" t="n">
        <v>380.01140486</v>
      </c>
      <c r="H45" s="20" t="n">
        <v>2.85398245</v>
      </c>
      <c r="I45" s="18" t="s">
        <v>481</v>
      </c>
      <c r="J45" s="20" t="s">
        <v>481</v>
      </c>
      <c r="K45" s="18" t="s">
        <v>481</v>
      </c>
      <c r="L45" s="20" t="s">
        <v>481</v>
      </c>
      <c r="M45" s="18" t="n">
        <v>350.28937414</v>
      </c>
      <c r="N45" s="20" t="n">
        <v>26.01680325</v>
      </c>
      <c r="O45" s="18" t="n">
        <v>375.27708045</v>
      </c>
      <c r="P45" s="20" t="n">
        <v>25.46894509</v>
      </c>
      <c r="Q45" s="18" t="n">
        <v>367.11779827</v>
      </c>
      <c r="R45" s="20" t="n">
        <v>2.84557406</v>
      </c>
    </row>
    <row r="46" spans="1:18">
      <c r="A46" s="15" t="s">
        <v>521</v>
      </c>
      <c r="B46" s="17" t="n">
        <v>23141</v>
      </c>
      <c r="C46" s="18">
        <f>(1130.0/B46*100)</f>
        <v/>
      </c>
      <c r="D46" s="19" t="n">
        <v>22011</v>
      </c>
      <c r="E46" s="18" t="n">
        <v>414.97337879</v>
      </c>
      <c r="F46" s="20" t="n">
        <v>5.17520495</v>
      </c>
      <c r="G46" s="18" t="n">
        <v>409.3840475</v>
      </c>
      <c r="H46" s="20" t="n">
        <v>2.18458085</v>
      </c>
      <c r="I46" s="18" t="s">
        <v>481</v>
      </c>
      <c r="J46" s="20" t="s">
        <v>481</v>
      </c>
      <c r="K46" s="18" t="s">
        <v>481</v>
      </c>
      <c r="L46" s="20" t="s">
        <v>481</v>
      </c>
      <c r="M46" s="18" t="s">
        <v>481</v>
      </c>
      <c r="N46" s="20" t="s">
        <v>481</v>
      </c>
      <c r="O46" s="18" t="s">
        <v>481</v>
      </c>
      <c r="P46" s="20" t="s">
        <v>481</v>
      </c>
      <c r="Q46" s="18" t="n">
        <v>365.85219487</v>
      </c>
      <c r="R46" s="20" t="n">
        <v>3.20786959</v>
      </c>
    </row>
    <row r="47" spans="1:18">
      <c r="A47" s="15" t="s">
        <v>522</v>
      </c>
      <c r="B47" s="17" t="n">
        <v>5928</v>
      </c>
      <c r="C47" s="18">
        <f>(70.0/B47*100)</f>
        <v/>
      </c>
      <c r="D47" s="19" t="n">
        <v>5858</v>
      </c>
      <c r="E47" s="18" t="n">
        <v>463.49446101</v>
      </c>
      <c r="F47" s="20" t="n">
        <v>5.98165192</v>
      </c>
      <c r="G47" s="18" t="n">
        <v>450.7921795</v>
      </c>
      <c r="H47" s="20" t="n">
        <v>4.18034657</v>
      </c>
      <c r="I47" s="18" t="s">
        <v>481</v>
      </c>
      <c r="J47" s="20" t="s">
        <v>481</v>
      </c>
      <c r="K47" s="18" t="s">
        <v>481</v>
      </c>
      <c r="L47" s="20" t="s">
        <v>481</v>
      </c>
      <c r="M47" s="18" t="s">
        <v>481</v>
      </c>
      <c r="N47" s="20" t="s">
        <v>481</v>
      </c>
      <c r="O47" s="18" t="s">
        <v>481</v>
      </c>
      <c r="P47" s="20" t="s">
        <v>481</v>
      </c>
      <c r="Q47" s="18" t="n">
        <v>417.98785865</v>
      </c>
      <c r="R47" s="20" t="n">
        <v>6.13180372</v>
      </c>
    </row>
    <row r="48" spans="1:18">
      <c r="A48" s="15" t="s">
        <v>523</v>
      </c>
      <c r="B48" s="17" t="n">
        <v>9841</v>
      </c>
      <c r="C48" s="18">
        <f>(7.0/B48*100)</f>
        <v/>
      </c>
      <c r="D48" s="19" t="n">
        <v>9834</v>
      </c>
      <c r="E48" s="18" t="n">
        <v>573.28907118</v>
      </c>
      <c r="F48" s="20" t="n">
        <v>10.41777872</v>
      </c>
      <c r="G48" s="18" t="n">
        <v>513.8460721</v>
      </c>
      <c r="H48" s="20" t="n">
        <v>4.19235745</v>
      </c>
      <c r="I48" s="18" t="s">
        <v>481</v>
      </c>
      <c r="J48" s="20" t="s">
        <v>481</v>
      </c>
      <c r="K48" s="18" t="s">
        <v>481</v>
      </c>
      <c r="L48" s="20" t="s">
        <v>481</v>
      </c>
      <c r="M48" s="18" t="s">
        <v>481</v>
      </c>
      <c r="N48" s="20" t="s">
        <v>481</v>
      </c>
      <c r="O48" s="18" t="s">
        <v>481</v>
      </c>
      <c r="P48" s="20" t="s">
        <v>481</v>
      </c>
      <c r="Q48" s="18" t="n">
        <v>463.37611441</v>
      </c>
      <c r="R48" s="20" t="n">
        <v>10.4821224</v>
      </c>
    </row>
    <row r="49" spans="1:18">
      <c r="A49" s="15" t="s">
        <v>524</v>
      </c>
      <c r="B49" s="17" t="n">
        <v>6349</v>
      </c>
      <c r="C49" s="18">
        <f>(56.0/B49*100)</f>
        <v/>
      </c>
      <c r="D49" s="19" t="n">
        <v>6293</v>
      </c>
      <c r="E49" s="18" t="n">
        <v>453.77782283</v>
      </c>
      <c r="F49" s="20" t="n">
        <v>3.73026538</v>
      </c>
      <c r="G49" s="18" t="n">
        <v>430.36079916</v>
      </c>
      <c r="H49" s="20" t="n">
        <v>2.94185258</v>
      </c>
      <c r="I49" s="18" t="s">
        <v>481</v>
      </c>
      <c r="J49" s="20" t="s">
        <v>481</v>
      </c>
      <c r="K49" s="18" t="s">
        <v>481</v>
      </c>
      <c r="L49" s="20" t="s">
        <v>481</v>
      </c>
      <c r="M49" s="18" t="n">
        <v>380.4689</v>
      </c>
      <c r="N49" s="20" t="n">
        <v>28.23850737</v>
      </c>
      <c r="O49" s="18" t="n">
        <v>472.4396</v>
      </c>
      <c r="P49" s="20" t="n">
        <v>28.49707261</v>
      </c>
      <c r="Q49" s="18" t="n">
        <v>400.26998008</v>
      </c>
      <c r="R49" s="20" t="n">
        <v>4.93096419</v>
      </c>
    </row>
    <row r="50" spans="1:18">
      <c r="A50" s="15" t="s">
        <v>525</v>
      </c>
      <c r="B50" s="17" t="n">
        <v>11795</v>
      </c>
      <c r="C50" s="18">
        <f>(218.0/B50*100)</f>
        <v/>
      </c>
      <c r="D50" s="19" t="n">
        <v>11577</v>
      </c>
      <c r="E50" s="18" t="n">
        <v>430.93460263</v>
      </c>
      <c r="F50" s="20" t="n">
        <v>3.09619268</v>
      </c>
      <c r="G50" s="18" t="n">
        <v>412.52215414</v>
      </c>
      <c r="H50" s="20" t="n">
        <v>2.27207711</v>
      </c>
      <c r="I50" s="18" t="s">
        <v>481</v>
      </c>
      <c r="J50" s="20" t="s">
        <v>481</v>
      </c>
      <c r="K50" s="18" t="s">
        <v>481</v>
      </c>
      <c r="L50" s="20" t="s">
        <v>481</v>
      </c>
      <c r="M50" s="18" t="s">
        <v>481</v>
      </c>
      <c r="N50" s="20" t="s">
        <v>481</v>
      </c>
      <c r="O50" s="18" t="s">
        <v>481</v>
      </c>
      <c r="P50" s="20" t="s">
        <v>481</v>
      </c>
      <c r="Q50" s="18" t="n">
        <v>379.58546412</v>
      </c>
      <c r="R50" s="20" t="n">
        <v>5.63199336</v>
      </c>
    </row>
    <row r="51" spans="1:18">
      <c r="A51" s="15" t="s">
        <v>526</v>
      </c>
      <c r="B51" s="17" t="n">
        <v>6866</v>
      </c>
      <c r="C51" s="18">
        <f>(116.0/B51*100)</f>
        <v/>
      </c>
      <c r="D51" s="19" t="n">
        <v>6750</v>
      </c>
      <c r="E51" s="18" t="n">
        <v>433.40045903</v>
      </c>
      <c r="F51" s="20" t="n">
        <v>3.15584376</v>
      </c>
      <c r="G51" s="18" t="n">
        <v>420.74651907</v>
      </c>
      <c r="H51" s="20" t="n">
        <v>2.02052019</v>
      </c>
      <c r="I51" s="18" t="s">
        <v>481</v>
      </c>
      <c r="J51" s="20" t="s">
        <v>481</v>
      </c>
      <c r="K51" s="18" t="s">
        <v>481</v>
      </c>
      <c r="L51" s="20" t="s">
        <v>481</v>
      </c>
      <c r="M51" s="18" t="s">
        <v>481</v>
      </c>
      <c r="N51" s="20" t="s">
        <v>481</v>
      </c>
      <c r="O51" s="18" t="s">
        <v>481</v>
      </c>
      <c r="P51" s="20" t="s">
        <v>481</v>
      </c>
      <c r="Q51" s="18" t="n">
        <v>398.25739989</v>
      </c>
      <c r="R51" s="20" t="n">
        <v>3.36932014</v>
      </c>
    </row>
    <row r="52" spans="1:18">
      <c r="A52" s="15" t="s">
        <v>527</v>
      </c>
      <c r="B52" s="17" t="n">
        <v>5809</v>
      </c>
      <c r="C52" s="18">
        <f>(70.0/B52*100)</f>
        <v/>
      </c>
      <c r="D52" s="19" t="n">
        <v>5739</v>
      </c>
      <c r="E52" s="18" t="n">
        <v>457.2345508</v>
      </c>
      <c r="F52" s="20" t="n">
        <v>3.77967221</v>
      </c>
      <c r="G52" s="18" t="n">
        <v>487.88624922</v>
      </c>
      <c r="H52" s="20" t="n">
        <v>2.62319096</v>
      </c>
      <c r="I52" s="18" t="s">
        <v>481</v>
      </c>
      <c r="J52" s="20" t="s">
        <v>481</v>
      </c>
      <c r="K52" s="18" t="s">
        <v>481</v>
      </c>
      <c r="L52" s="20" t="s">
        <v>481</v>
      </c>
      <c r="M52" s="18" t="s">
        <v>481</v>
      </c>
      <c r="N52" s="20" t="s">
        <v>481</v>
      </c>
      <c r="O52" s="18" t="s">
        <v>481</v>
      </c>
      <c r="P52" s="20" t="s">
        <v>481</v>
      </c>
      <c r="Q52" s="18" t="n">
        <v>444.38511851</v>
      </c>
      <c r="R52" s="20" t="n">
        <v>4.21610144</v>
      </c>
    </row>
    <row r="53" spans="1:18">
      <c r="A53" s="15" t="s">
        <v>528</v>
      </c>
      <c r="B53" s="17" t="n">
        <v>5571</v>
      </c>
      <c r="C53" s="18">
        <f>(84.0/B53*100)</f>
        <v/>
      </c>
      <c r="D53" s="19" t="n">
        <v>5487</v>
      </c>
      <c r="E53" s="18" t="n">
        <v>425.42050824</v>
      </c>
      <c r="F53" s="20" t="n">
        <v>4.82548095</v>
      </c>
      <c r="G53" s="18" t="n">
        <v>439.89749953</v>
      </c>
      <c r="H53" s="20" t="n">
        <v>1.65087481</v>
      </c>
      <c r="I53" s="18" t="s">
        <v>481</v>
      </c>
      <c r="J53" s="20" t="s">
        <v>481</v>
      </c>
      <c r="K53" s="18" t="s">
        <v>481</v>
      </c>
      <c r="L53" s="20" t="s">
        <v>481</v>
      </c>
      <c r="M53" s="18" t="s">
        <v>481</v>
      </c>
      <c r="N53" s="20" t="s">
        <v>481</v>
      </c>
      <c r="O53" s="18" t="s">
        <v>481</v>
      </c>
      <c r="P53" s="20" t="s">
        <v>481</v>
      </c>
      <c r="Q53" s="18" t="n">
        <v>412.39873308</v>
      </c>
      <c r="R53" s="20" t="n">
        <v>3.11808439</v>
      </c>
    </row>
    <row r="54" spans="1:18">
      <c r="A54" s="15" t="s">
        <v>529</v>
      </c>
      <c r="B54" s="17" t="n">
        <v>4740</v>
      </c>
      <c r="C54" s="18">
        <f>(38.0/B54*100)</f>
        <v/>
      </c>
      <c r="D54" s="19" t="n">
        <v>4702</v>
      </c>
      <c r="E54" s="18" t="n">
        <v>349.94669025</v>
      </c>
      <c r="F54" s="20" t="n">
        <v>6.34982756</v>
      </c>
      <c r="G54" s="18" t="n">
        <v>342.02057861</v>
      </c>
      <c r="H54" s="20" t="n">
        <v>2.86232917</v>
      </c>
      <c r="I54" s="18" t="s">
        <v>481</v>
      </c>
      <c r="J54" s="20" t="s">
        <v>481</v>
      </c>
      <c r="K54" s="18" t="s">
        <v>481</v>
      </c>
      <c r="L54" s="20" t="s">
        <v>481</v>
      </c>
      <c r="M54" s="18" t="s">
        <v>481</v>
      </c>
      <c r="N54" s="20" t="s">
        <v>481</v>
      </c>
      <c r="O54" s="18" t="s">
        <v>481</v>
      </c>
      <c r="P54" s="20" t="s">
        <v>481</v>
      </c>
      <c r="Q54" s="18" t="n">
        <v>305.37538383</v>
      </c>
      <c r="R54" s="20" t="n">
        <v>2.93066681</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411.13152395</v>
      </c>
      <c r="N55" s="20" t="n">
        <v>2.41692503</v>
      </c>
      <c r="O55" s="18" t="s">
        <v>481</v>
      </c>
      <c r="P55" s="20" t="s">
        <v>481</v>
      </c>
      <c r="Q55" s="18" t="s">
        <v>481</v>
      </c>
      <c r="R55" s="20" t="s">
        <v>481</v>
      </c>
    </row>
    <row r="56" spans="1:18">
      <c r="A56" s="15" t="s">
        <v>531</v>
      </c>
      <c r="B56" s="17" t="n">
        <v>5359</v>
      </c>
      <c r="C56" s="18">
        <f>(76.0/B56*100)</f>
        <v/>
      </c>
      <c r="D56" s="19" t="n">
        <v>5283</v>
      </c>
      <c r="E56" s="18" t="n">
        <v>528.4447249999999</v>
      </c>
      <c r="F56" s="20" t="n">
        <v>7.31222141</v>
      </c>
      <c r="G56" s="18" t="n">
        <v>524.39567874</v>
      </c>
      <c r="H56" s="20" t="n">
        <v>2.34257715</v>
      </c>
      <c r="I56" s="18" t="s">
        <v>481</v>
      </c>
      <c r="J56" s="20" t="s">
        <v>481</v>
      </c>
      <c r="K56" s="18" t="s">
        <v>481</v>
      </c>
      <c r="L56" s="20" t="s">
        <v>481</v>
      </c>
      <c r="M56" s="18" t="s">
        <v>481</v>
      </c>
      <c r="N56" s="20" t="s">
        <v>481</v>
      </c>
      <c r="O56" s="18" t="s">
        <v>481</v>
      </c>
      <c r="P56" s="20" t="s">
        <v>481</v>
      </c>
      <c r="Q56" s="18" t="n">
        <v>499.95442825</v>
      </c>
      <c r="R56" s="20" t="n">
        <v>6.33466143</v>
      </c>
    </row>
    <row r="57" spans="1:18">
      <c r="A57" s="15" t="s">
        <v>532</v>
      </c>
      <c r="B57" s="17" t="n">
        <v>6513</v>
      </c>
      <c r="C57" s="18">
        <f>(0.0/B57*100)</f>
        <v/>
      </c>
      <c r="D57" s="19" t="n">
        <v>6513</v>
      </c>
      <c r="E57" s="18" t="n">
        <v>435.95445123</v>
      </c>
      <c r="F57" s="20" t="n">
        <v>12.12616024</v>
      </c>
      <c r="G57" s="18" t="n">
        <v>403.19892327</v>
      </c>
      <c r="H57" s="20" t="n">
        <v>2.75348046</v>
      </c>
      <c r="I57" s="18" t="s">
        <v>481</v>
      </c>
      <c r="J57" s="20" t="s">
        <v>481</v>
      </c>
      <c r="K57" s="18" t="s">
        <v>481</v>
      </c>
      <c r="L57" s="20" t="s">
        <v>481</v>
      </c>
      <c r="M57" s="18" t="s">
        <v>481</v>
      </c>
      <c r="N57" s="20" t="s">
        <v>481</v>
      </c>
      <c r="O57" s="18" t="n">
        <v>335.78062507</v>
      </c>
      <c r="P57" s="20" t="n">
        <v>29.14754817</v>
      </c>
      <c r="Q57" s="18" t="n">
        <v>399.56600454</v>
      </c>
      <c r="R57" s="20" t="n">
        <v>3.90765379</v>
      </c>
    </row>
    <row r="58" spans="1:18">
      <c r="A58" s="15" t="s">
        <v>533</v>
      </c>
      <c r="B58" s="17" t="n">
        <v>7267</v>
      </c>
      <c r="C58" s="18">
        <f>(10.0/B58*100)</f>
        <v/>
      </c>
      <c r="D58" s="19" t="n">
        <v>7257</v>
      </c>
      <c r="E58" s="18" t="n">
        <v>423.85203447</v>
      </c>
      <c r="F58" s="20" t="n">
        <v>3.45469066</v>
      </c>
      <c r="G58" s="18" t="n">
        <v>406.66378971</v>
      </c>
      <c r="H58" s="20" t="n">
        <v>2.7765473</v>
      </c>
      <c r="I58" s="18" t="s">
        <v>481</v>
      </c>
      <c r="J58" s="20" t="s">
        <v>481</v>
      </c>
      <c r="K58" s="18" t="s">
        <v>481</v>
      </c>
      <c r="L58" s="20" t="s">
        <v>481</v>
      </c>
      <c r="M58" s="18" t="n">
        <v>383.13932613</v>
      </c>
      <c r="N58" s="20" t="n">
        <v>37.51049573</v>
      </c>
      <c r="O58" s="18" t="n">
        <v>326.99544753</v>
      </c>
      <c r="P58" s="20" t="n">
        <v>20.2099896</v>
      </c>
      <c r="Q58" s="18" t="n">
        <v>398.91965918</v>
      </c>
      <c r="R58" s="20" t="n">
        <v>5.17144036</v>
      </c>
    </row>
    <row r="59" spans="1:18">
      <c r="A59" s="15" t="s">
        <v>534</v>
      </c>
      <c r="B59" s="17" t="n">
        <v>4826</v>
      </c>
      <c r="C59" s="18">
        <f>(26.0/B59*100)</f>
        <v/>
      </c>
      <c r="D59" s="19" t="n">
        <v>4800</v>
      </c>
      <c r="E59" s="18" t="n">
        <v>363.89156861</v>
      </c>
      <c r="F59" s="20" t="n">
        <v>4.18319958</v>
      </c>
      <c r="G59" s="18" t="n">
        <v>387.25459019</v>
      </c>
      <c r="H59" s="20" t="n">
        <v>1.82623511</v>
      </c>
      <c r="I59" s="18" t="s">
        <v>481</v>
      </c>
      <c r="J59" s="20" t="s">
        <v>481</v>
      </c>
      <c r="K59" s="18" t="s">
        <v>481</v>
      </c>
      <c r="L59" s="20" t="s">
        <v>481</v>
      </c>
      <c r="M59" s="18" t="s">
        <v>481</v>
      </c>
      <c r="N59" s="20" t="s">
        <v>481</v>
      </c>
      <c r="O59" s="18" t="n">
        <v>337.47677463</v>
      </c>
      <c r="P59" s="20" t="n">
        <v>14.33695297</v>
      </c>
      <c r="Q59" s="18" t="n">
        <v>363.19734978</v>
      </c>
      <c r="R59" s="20" t="n">
        <v>3.25915674</v>
      </c>
    </row>
    <row r="60" spans="1:18">
      <c r="A60" s="15" t="s">
        <v>535</v>
      </c>
      <c r="B60" s="17" t="n">
        <v>4546</v>
      </c>
      <c r="C60" s="18">
        <f>(15.0/B60*100)</f>
        <v/>
      </c>
      <c r="D60" s="19" t="n">
        <v>4531</v>
      </c>
      <c r="E60" s="18" t="n">
        <v>395.85276828</v>
      </c>
      <c r="F60" s="20" t="n">
        <v>6.8359534</v>
      </c>
      <c r="G60" s="18" t="n">
        <v>387.83146625</v>
      </c>
      <c r="H60" s="20" t="n">
        <v>3.47731928</v>
      </c>
      <c r="I60" s="18" t="s">
        <v>481</v>
      </c>
      <c r="J60" s="20" t="s">
        <v>481</v>
      </c>
      <c r="K60" s="18" t="s">
        <v>481</v>
      </c>
      <c r="L60" s="20" t="s">
        <v>481</v>
      </c>
      <c r="M60" s="18" t="s">
        <v>481</v>
      </c>
      <c r="N60" s="20" t="s">
        <v>481</v>
      </c>
      <c r="O60" s="18" t="n">
        <v>417.69751715</v>
      </c>
      <c r="P60" s="20" t="n">
        <v>35.1436692</v>
      </c>
      <c r="Q60" s="18" t="n">
        <v>378.10143309</v>
      </c>
      <c r="R60" s="20" t="n">
        <v>4.92270162</v>
      </c>
    </row>
    <row r="61" spans="1:18">
      <c r="A61" s="15" t="s">
        <v>536</v>
      </c>
      <c r="B61" s="17" t="n">
        <v>6525</v>
      </c>
      <c r="C61" s="18">
        <f>(135.0/B61*100)</f>
        <v/>
      </c>
      <c r="D61" s="19" t="n">
        <v>6390</v>
      </c>
      <c r="E61" s="18" t="n">
        <v>483.37409826</v>
      </c>
      <c r="F61" s="20" t="n">
        <v>2.88955927</v>
      </c>
      <c r="G61" s="18" t="n">
        <v>480.7144417</v>
      </c>
      <c r="H61" s="20" t="n">
        <v>3.14982461</v>
      </c>
      <c r="I61" s="18" t="s">
        <v>481</v>
      </c>
      <c r="J61" s="20" t="s">
        <v>481</v>
      </c>
      <c r="K61" s="18" t="s">
        <v>481</v>
      </c>
      <c r="L61" s="20" t="s">
        <v>481</v>
      </c>
      <c r="M61" s="18" t="s">
        <v>481</v>
      </c>
      <c r="N61" s="20" t="s">
        <v>481</v>
      </c>
      <c r="O61" s="18" t="s">
        <v>481</v>
      </c>
      <c r="P61" s="20" t="s">
        <v>481</v>
      </c>
      <c r="Q61" s="18" t="n">
        <v>442.88702139</v>
      </c>
      <c r="R61" s="20" t="n">
        <v>4.39842773</v>
      </c>
    </row>
    <row r="62" spans="1:18">
      <c r="A62" s="15" t="s">
        <v>537</v>
      </c>
      <c r="B62" s="17" t="n">
        <v>4476</v>
      </c>
      <c r="C62" s="18">
        <f>(3.0/B62*100)</f>
        <v/>
      </c>
      <c r="D62" s="19" t="n">
        <v>4473</v>
      </c>
      <c r="E62" s="18" t="n">
        <v>537.278763</v>
      </c>
      <c r="F62" s="20" t="n">
        <v>3.49502417</v>
      </c>
      <c r="G62" s="18" t="n">
        <v>527.53364101</v>
      </c>
      <c r="H62" s="20" t="n">
        <v>1.26048773</v>
      </c>
      <c r="I62" s="18" t="s">
        <v>481</v>
      </c>
      <c r="J62" s="20" t="s">
        <v>481</v>
      </c>
      <c r="K62" s="18" t="s">
        <v>481</v>
      </c>
      <c r="L62" s="20" t="s">
        <v>481</v>
      </c>
      <c r="M62" s="18" t="s">
        <v>481</v>
      </c>
      <c r="N62" s="20" t="s">
        <v>481</v>
      </c>
      <c r="O62" s="18" t="s">
        <v>481</v>
      </c>
      <c r="P62" s="20" t="s">
        <v>481</v>
      </c>
      <c r="Q62" s="18" t="n">
        <v>511.45264125</v>
      </c>
      <c r="R62" s="20" t="n">
        <v>7.780731</v>
      </c>
    </row>
    <row r="63" spans="1:18">
      <c r="A63" s="15" t="s">
        <v>538</v>
      </c>
      <c r="B63" s="17" t="n">
        <v>5324</v>
      </c>
      <c r="C63" s="18">
        <f>(13.0/B63*100)</f>
        <v/>
      </c>
      <c r="D63" s="19" t="n">
        <v>5311</v>
      </c>
      <c r="E63" s="18" t="n">
        <v>388.1198995</v>
      </c>
      <c r="F63" s="20" t="n">
        <v>2.83260938</v>
      </c>
      <c r="G63" s="18" t="n">
        <v>392.32055835</v>
      </c>
      <c r="H63" s="20" t="n">
        <v>1.60611264</v>
      </c>
      <c r="I63" s="18" t="s">
        <v>481</v>
      </c>
      <c r="J63" s="20" t="s">
        <v>481</v>
      </c>
      <c r="K63" s="18" t="s">
        <v>481</v>
      </c>
      <c r="L63" s="20" t="s">
        <v>481</v>
      </c>
      <c r="M63" s="18" t="n">
        <v>420.35479584</v>
      </c>
      <c r="N63" s="20" t="n">
        <v>52.05946973</v>
      </c>
      <c r="O63" s="18" t="n">
        <v>341.87532229</v>
      </c>
      <c r="P63" s="20" t="n">
        <v>23.9105455</v>
      </c>
      <c r="Q63" s="18" t="n">
        <v>365.77401317</v>
      </c>
      <c r="R63" s="20" t="n">
        <v>2.40266952</v>
      </c>
    </row>
    <row r="64" spans="1:18">
      <c r="A64" s="15" t="s">
        <v>539</v>
      </c>
      <c r="B64" s="17" t="n">
        <v>3634</v>
      </c>
      <c r="C64" s="18">
        <f>(3.0/B64*100)</f>
        <v/>
      </c>
      <c r="D64" s="19" t="n">
        <v>3631</v>
      </c>
      <c r="E64" s="18" t="n">
        <v>495.83441518</v>
      </c>
      <c r="F64" s="20" t="n">
        <v>6.31499302</v>
      </c>
      <c r="G64" s="18" t="n">
        <v>467.53359284</v>
      </c>
      <c r="H64" s="20" t="n">
        <v>2.08727622</v>
      </c>
      <c r="I64" s="18" t="s">
        <v>481</v>
      </c>
      <c r="J64" s="20" t="s">
        <v>481</v>
      </c>
      <c r="K64" s="18" t="s">
        <v>481</v>
      </c>
      <c r="L64" s="20" t="s">
        <v>481</v>
      </c>
      <c r="M64" s="18" t="n">
        <v>386.9844</v>
      </c>
      <c r="N64" s="20" t="n">
        <v>22.48324633</v>
      </c>
      <c r="O64" s="18" t="n">
        <v>402.29537473</v>
      </c>
      <c r="P64" s="20" t="n">
        <v>50.08511055</v>
      </c>
      <c r="Q64" s="18" t="n">
        <v>417.66302931</v>
      </c>
      <c r="R64" s="20" t="n">
        <v>5.09928075</v>
      </c>
    </row>
    <row r="65" spans="1:18">
      <c r="A65" s="15" t="s">
        <v>540</v>
      </c>
      <c r="B65" s="17" t="n">
        <v>5325</v>
      </c>
      <c r="C65" s="18">
        <f>(14.0/B65*100)</f>
        <v/>
      </c>
      <c r="D65" s="19" t="n">
        <v>5311</v>
      </c>
      <c r="E65" s="18" t="n">
        <v>437.00220867</v>
      </c>
      <c r="F65" s="20" t="n">
        <v>3.50830964</v>
      </c>
      <c r="G65" s="18" t="n">
        <v>433.76676441</v>
      </c>
      <c r="H65" s="20" t="n">
        <v>2.23788749</v>
      </c>
      <c r="I65" s="18" t="s">
        <v>481</v>
      </c>
      <c r="J65" s="20" t="s">
        <v>481</v>
      </c>
      <c r="K65" s="18" t="s">
        <v>481</v>
      </c>
      <c r="L65" s="20" t="s">
        <v>481</v>
      </c>
      <c r="M65" s="18" t="n">
        <v>335.47400875</v>
      </c>
      <c r="N65" s="20" t="n">
        <v>23.49899685</v>
      </c>
      <c r="O65" s="18" t="n">
        <v>384.66422663</v>
      </c>
      <c r="P65" s="20" t="n">
        <v>69.82566573</v>
      </c>
      <c r="Q65" s="18" t="n">
        <v>400.16846656</v>
      </c>
      <c r="R65" s="20" t="n">
        <v>3.68813996</v>
      </c>
    </row>
    <row r="66" spans="1:18">
      <c r="A66" s="15" t="s">
        <v>541</v>
      </c>
      <c r="B66" s="17" t="n">
        <v>5665</v>
      </c>
      <c r="C66" s="18">
        <f>(74.0/B66*100)</f>
        <v/>
      </c>
      <c r="D66" s="19" t="n">
        <v>5591</v>
      </c>
      <c r="E66" s="18" t="n">
        <v>419.38381399</v>
      </c>
      <c r="F66" s="20" t="n">
        <v>2.11846921</v>
      </c>
      <c r="G66" s="18" t="n">
        <v>417.58497808</v>
      </c>
      <c r="H66" s="20" t="n">
        <v>1.72540661</v>
      </c>
      <c r="I66" s="18" t="s">
        <v>481</v>
      </c>
      <c r="J66" s="20" t="s">
        <v>481</v>
      </c>
      <c r="K66" s="18" t="s">
        <v>481</v>
      </c>
      <c r="L66" s="20" t="s">
        <v>481</v>
      </c>
      <c r="M66" s="18" t="s">
        <v>481</v>
      </c>
      <c r="N66" s="20" t="s">
        <v>481</v>
      </c>
      <c r="O66" s="18" t="s">
        <v>481</v>
      </c>
      <c r="P66" s="20" t="s">
        <v>481</v>
      </c>
      <c r="Q66" s="18" t="n">
        <v>381.83028884</v>
      </c>
      <c r="R66" s="20" t="n">
        <v>2.99163334</v>
      </c>
    </row>
    <row r="67" spans="1:18">
      <c r="A67" s="15" t="s">
        <v>542</v>
      </c>
      <c r="B67" s="17" t="n">
        <v>6971</v>
      </c>
      <c r="C67" s="18">
        <f>(21.0/B67*100)</f>
        <v/>
      </c>
      <c r="D67" s="19" t="n">
        <v>6950</v>
      </c>
      <c r="E67" s="18" t="n">
        <v>427.31530477</v>
      </c>
      <c r="F67" s="20" t="n">
        <v>4.1584788</v>
      </c>
      <c r="G67" s="18" t="n">
        <v>394.92108331</v>
      </c>
      <c r="H67" s="20" t="n">
        <v>2.27692424</v>
      </c>
      <c r="I67" s="18" t="s">
        <v>481</v>
      </c>
      <c r="J67" s="20" t="s">
        <v>481</v>
      </c>
      <c r="K67" s="18" t="s">
        <v>481</v>
      </c>
      <c r="L67" s="20" t="s">
        <v>481</v>
      </c>
      <c r="M67" s="18" t="s">
        <v>481</v>
      </c>
      <c r="N67" s="20" t="s">
        <v>481</v>
      </c>
      <c r="O67" s="18" t="s">
        <v>481</v>
      </c>
      <c r="P67" s="20" t="s">
        <v>481</v>
      </c>
      <c r="Q67" s="18" t="n">
        <v>372.89747703</v>
      </c>
      <c r="R67" s="20" t="n">
        <v>4.35801288</v>
      </c>
    </row>
    <row r="68" spans="1:18">
      <c r="A68" s="15" t="s">
        <v>543</v>
      </c>
      <c r="B68" s="17" t="n">
        <v>12083</v>
      </c>
      <c r="C68" s="18">
        <f>(26.0/B68*100)</f>
        <v/>
      </c>
      <c r="D68" s="19" t="n">
        <v>12057</v>
      </c>
      <c r="E68" s="18" t="n">
        <v>427.47821393</v>
      </c>
      <c r="F68" s="20" t="n">
        <v>1.96609661</v>
      </c>
      <c r="G68" s="18" t="n">
        <v>417.3449593</v>
      </c>
      <c r="H68" s="20" t="n">
        <v>1.35581656</v>
      </c>
      <c r="I68" s="18" t="s">
        <v>481</v>
      </c>
      <c r="J68" s="20" t="s">
        <v>481</v>
      </c>
      <c r="K68" s="18" t="s">
        <v>481</v>
      </c>
      <c r="L68" s="20" t="s">
        <v>481</v>
      </c>
      <c r="M68" s="18" t="s">
        <v>481</v>
      </c>
      <c r="N68" s="20" t="s">
        <v>481</v>
      </c>
      <c r="O68" s="18" t="s">
        <v>481</v>
      </c>
      <c r="P68" s="20" t="s">
        <v>481</v>
      </c>
      <c r="Q68" s="18" t="n">
        <v>405.02175468</v>
      </c>
      <c r="R68" s="20" t="n">
        <v>2.138839</v>
      </c>
    </row>
    <row r="69" spans="1:18">
      <c r="A69" s="15" t="s">
        <v>544</v>
      </c>
      <c r="B69" s="17" t="n">
        <v>4876</v>
      </c>
      <c r="C69" s="18">
        <f>(0.0/B69*100)</f>
        <v/>
      </c>
      <c r="D69" s="19" t="n">
        <v>4876</v>
      </c>
      <c r="E69" s="18" t="n">
        <v>440.05149489</v>
      </c>
      <c r="F69" s="20" t="n">
        <v>4.44888717</v>
      </c>
      <c r="G69" s="18" t="n">
        <v>435.35066696</v>
      </c>
      <c r="H69" s="20" t="n">
        <v>3.24759091</v>
      </c>
      <c r="I69" s="18" t="s">
        <v>481</v>
      </c>
      <c r="J69" s="20" t="s">
        <v>481</v>
      </c>
      <c r="K69" s="18" t="s">
        <v>481</v>
      </c>
      <c r="L69" s="20" t="s">
        <v>481</v>
      </c>
      <c r="M69" s="18" t="s">
        <v>481</v>
      </c>
      <c r="N69" s="20" t="s">
        <v>481</v>
      </c>
      <c r="O69" s="18" t="s">
        <v>481</v>
      </c>
      <c r="P69" s="20" t="s">
        <v>481</v>
      </c>
      <c r="Q69" s="18" t="n">
        <v>408.97825689</v>
      </c>
      <c r="R69" s="20" t="n">
        <v>6.79820646</v>
      </c>
    </row>
    <row r="70" spans="1:18">
      <c r="A70" s="15" t="s">
        <v>545</v>
      </c>
      <c r="B70" s="17" t="n">
        <v>6036</v>
      </c>
      <c r="C70" s="18">
        <f>(223.0/B70*100)</f>
        <v/>
      </c>
      <c r="D70" s="19" t="n">
        <v>5813</v>
      </c>
      <c r="E70" s="18" t="n">
        <v>483.83066926</v>
      </c>
      <c r="F70" s="20" t="n">
        <v>2.92656859</v>
      </c>
      <c r="G70" s="18" t="n">
        <v>501.77559344</v>
      </c>
      <c r="H70" s="20" t="n">
        <v>4.0342</v>
      </c>
      <c r="I70" s="18" t="s">
        <v>481</v>
      </c>
      <c r="J70" s="20" t="s">
        <v>481</v>
      </c>
      <c r="K70" s="18" t="s">
        <v>481</v>
      </c>
      <c r="L70" s="20" t="s">
        <v>481</v>
      </c>
      <c r="M70" s="18" t="s">
        <v>481</v>
      </c>
      <c r="N70" s="20" t="s">
        <v>481</v>
      </c>
      <c r="O70" s="18" t="s">
        <v>481</v>
      </c>
      <c r="P70" s="20" t="s">
        <v>481</v>
      </c>
      <c r="Q70" s="18" t="n">
        <v>466.88483799</v>
      </c>
      <c r="R70" s="20" t="n">
        <v>4.00224878</v>
      </c>
    </row>
    <row r="71" spans="1:18">
      <c r="A71" s="15" t="s">
        <v>546</v>
      </c>
      <c r="B71" s="17" t="n">
        <v>6115</v>
      </c>
      <c r="C71" s="18">
        <f>(17.0/B71*100)</f>
        <v/>
      </c>
      <c r="D71" s="19" t="n">
        <v>6098</v>
      </c>
      <c r="E71" s="18" t="n">
        <v>563.04779644</v>
      </c>
      <c r="F71" s="20" t="n">
        <v>2.85111325</v>
      </c>
      <c r="G71" s="18" t="n">
        <v>556.7662767</v>
      </c>
      <c r="H71" s="20" t="n">
        <v>1.41032537</v>
      </c>
      <c r="I71" s="18" t="s">
        <v>481</v>
      </c>
      <c r="J71" s="20" t="s">
        <v>481</v>
      </c>
      <c r="K71" s="18" t="s">
        <v>481</v>
      </c>
      <c r="L71" s="20" t="s">
        <v>481</v>
      </c>
      <c r="M71" s="18" t="s">
        <v>481</v>
      </c>
      <c r="N71" s="20" t="s">
        <v>481</v>
      </c>
      <c r="O71" s="18" t="s">
        <v>481</v>
      </c>
      <c r="P71" s="20" t="s">
        <v>481</v>
      </c>
      <c r="Q71" s="18" t="n">
        <v>531.74911905</v>
      </c>
      <c r="R71" s="20" t="n">
        <v>4.847825</v>
      </c>
    </row>
    <row r="72" spans="1:18">
      <c r="A72" s="15" t="s">
        <v>547</v>
      </c>
      <c r="B72" s="17" t="n">
        <v>7708</v>
      </c>
      <c r="C72" s="18">
        <f>(5.0/B72*100)</f>
        <v/>
      </c>
      <c r="D72" s="19" t="n">
        <v>7703</v>
      </c>
      <c r="E72" s="18" t="n">
        <v>543.1238673</v>
      </c>
      <c r="F72" s="20" t="n">
        <v>2.69733472</v>
      </c>
      <c r="G72" s="18" t="n">
        <v>526.3562904</v>
      </c>
      <c r="H72" s="20" t="n">
        <v>3.15540913</v>
      </c>
      <c r="I72" s="18" t="s">
        <v>481</v>
      </c>
      <c r="J72" s="20" t="s">
        <v>481</v>
      </c>
      <c r="K72" s="18" t="s">
        <v>481</v>
      </c>
      <c r="L72" s="20" t="s">
        <v>481</v>
      </c>
      <c r="M72" s="18" t="s">
        <v>481</v>
      </c>
      <c r="N72" s="20" t="s">
        <v>481</v>
      </c>
      <c r="O72" s="18" t="s">
        <v>481</v>
      </c>
      <c r="P72" s="20" t="s">
        <v>481</v>
      </c>
      <c r="Q72" s="18" t="n">
        <v>506.08923207</v>
      </c>
      <c r="R72" s="20" t="n">
        <v>11.02087281</v>
      </c>
    </row>
    <row r="73" spans="1:18">
      <c r="A73" s="15" t="s">
        <v>548</v>
      </c>
      <c r="B73" s="17" t="n">
        <v>8249</v>
      </c>
      <c r="C73" s="18">
        <f>(0.0/B73*100)</f>
        <v/>
      </c>
      <c r="D73" s="19" t="n">
        <v>8249</v>
      </c>
      <c r="E73" s="18" t="s">
        <v>481</v>
      </c>
      <c r="F73" s="20" t="s">
        <v>481</v>
      </c>
      <c r="G73" s="18" t="s">
        <v>481</v>
      </c>
      <c r="H73" s="20" t="s">
        <v>481</v>
      </c>
      <c r="I73" s="18" t="s">
        <v>481</v>
      </c>
      <c r="J73" s="20" t="s">
        <v>481</v>
      </c>
      <c r="K73" s="18" t="s">
        <v>481</v>
      </c>
      <c r="L73" s="20" t="s">
        <v>481</v>
      </c>
      <c r="M73" s="18" t="n">
        <v>421.33732593</v>
      </c>
      <c r="N73" s="20" t="n">
        <v>2.83298974</v>
      </c>
      <c r="O73" s="18" t="s">
        <v>481</v>
      </c>
      <c r="P73" s="20" t="s">
        <v>481</v>
      </c>
      <c r="Q73" s="18" t="s">
        <v>481</v>
      </c>
      <c r="R73" s="20" t="s">
        <v>481</v>
      </c>
    </row>
    <row r="74" spans="1:18">
      <c r="A74" s="15" t="s">
        <v>549</v>
      </c>
      <c r="B74" s="17" t="n">
        <v>4692</v>
      </c>
      <c r="C74" s="18">
        <f>(82.0/B74*100)</f>
        <v/>
      </c>
      <c r="D74" s="19" t="n">
        <v>4610</v>
      </c>
      <c r="E74" s="18" t="n">
        <v>456.80692736</v>
      </c>
      <c r="F74" s="20" t="n">
        <v>3.44456731</v>
      </c>
      <c r="G74" s="18" t="n">
        <v>431.52089414</v>
      </c>
      <c r="H74" s="20" t="n">
        <v>1.92162822</v>
      </c>
      <c r="I74" s="18" t="s">
        <v>481</v>
      </c>
      <c r="J74" s="20" t="s">
        <v>481</v>
      </c>
      <c r="K74" s="18" t="s">
        <v>481</v>
      </c>
      <c r="L74" s="20" t="s">
        <v>481</v>
      </c>
      <c r="M74" s="18" t="s">
        <v>481</v>
      </c>
      <c r="N74" s="20" t="s">
        <v>481</v>
      </c>
      <c r="O74" s="18" t="n">
        <v>386.9493165</v>
      </c>
      <c r="P74" s="20" t="n">
        <v>33.71001699</v>
      </c>
      <c r="Q74" s="18" t="n">
        <v>383.5707219</v>
      </c>
      <c r="R74" s="20" t="n">
        <v>2.85331826</v>
      </c>
    </row>
    <row r="75" spans="1:18">
      <c r="A75" s="15" t="s">
        <v>550</v>
      </c>
      <c r="B75" s="17" t="n">
        <v>5375</v>
      </c>
      <c r="C75" s="18">
        <f>(195.0/B75*100)</f>
        <v/>
      </c>
      <c r="D75" s="19" t="n">
        <v>5180</v>
      </c>
      <c r="E75" s="18" t="n">
        <v>405.81217608</v>
      </c>
      <c r="F75" s="20" t="n">
        <v>5.33412311</v>
      </c>
      <c r="G75" s="18" t="n">
        <v>384.49232761</v>
      </c>
      <c r="H75" s="20" t="n">
        <v>2.10182116</v>
      </c>
      <c r="I75" s="18" t="s">
        <v>481</v>
      </c>
      <c r="J75" s="20" t="s">
        <v>481</v>
      </c>
      <c r="K75" s="18" t="s">
        <v>481</v>
      </c>
      <c r="L75" s="20" t="s">
        <v>481</v>
      </c>
      <c r="M75" s="18" t="s">
        <v>481</v>
      </c>
      <c r="N75" s="20" t="s">
        <v>481</v>
      </c>
      <c r="O75" s="18" t="s">
        <v>481</v>
      </c>
      <c r="P75" s="20" t="s">
        <v>481</v>
      </c>
      <c r="Q75" s="18" t="n">
        <v>379.6938675</v>
      </c>
      <c r="R75" s="20" t="n">
        <v>3.31843392</v>
      </c>
    </row>
    <row r="76" spans="1:18">
      <c r="A76" s="15" t="s">
        <v>551</v>
      </c>
      <c r="B76" s="17" t="n">
        <v>14167</v>
      </c>
      <c r="C76" s="18">
        <f>(226.0/B76*100)</f>
        <v/>
      </c>
      <c r="D76" s="19" t="n">
        <v>13941</v>
      </c>
      <c r="E76" s="18" t="n">
        <v>435.97274585</v>
      </c>
      <c r="F76" s="20" t="n">
        <v>3.32012911</v>
      </c>
      <c r="G76" s="18" t="n">
        <v>441.57015017</v>
      </c>
      <c r="H76" s="20" t="n">
        <v>2.31205165</v>
      </c>
      <c r="I76" s="18" t="s">
        <v>481</v>
      </c>
      <c r="J76" s="20" t="s">
        <v>481</v>
      </c>
      <c r="K76" s="18" t="s">
        <v>481</v>
      </c>
      <c r="L76" s="20" t="s">
        <v>481</v>
      </c>
      <c r="M76" s="18" t="s">
        <v>481</v>
      </c>
      <c r="N76" s="20" t="s">
        <v>481</v>
      </c>
      <c r="O76" s="18" t="s">
        <v>481</v>
      </c>
      <c r="P76" s="20" t="s">
        <v>481</v>
      </c>
      <c r="Q76" s="18" t="n">
        <v>423.27594486</v>
      </c>
      <c r="R76" s="20" t="n">
        <v>3.63531554</v>
      </c>
    </row>
    <row r="77" spans="1:18">
      <c r="A77" s="15" t="s">
        <v>552</v>
      </c>
      <c r="B77" s="17" t="n">
        <v>6062</v>
      </c>
      <c r="C77" s="18">
        <f>(0.0/B77*100)</f>
        <v/>
      </c>
      <c r="D77" s="19" t="n">
        <v>6062</v>
      </c>
      <c r="E77" s="18" t="n">
        <v>469.33933881</v>
      </c>
      <c r="F77" s="20" t="n">
        <v>4.78902598</v>
      </c>
      <c r="G77" s="18" t="n">
        <v>431.37421983</v>
      </c>
      <c r="H77" s="20" t="n">
        <v>2.19718843</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524.64451931</v>
      </c>
      <c r="N78" s="20" t="n">
        <v>3.91006783</v>
      </c>
      <c r="O78" s="18" t="s">
        <v>481</v>
      </c>
      <c r="P78" s="20" t="s">
        <v>481</v>
      </c>
      <c r="Q78" s="18" t="s">
        <v>481</v>
      </c>
      <c r="R78" s="20" t="s">
        <v>481</v>
      </c>
    </row>
    <row customHeight="1" ht="25" r="79" spans="1:18">
      <c r="A79" s="15" t="s">
        <v>554</v>
      </c>
      <c r="B79" s="17" t="n">
        <v>1657</v>
      </c>
      <c r="C79" s="18">
        <f>(41.0/B79*100)</f>
        <v/>
      </c>
      <c r="D79" s="19" t="n">
        <v>1616</v>
      </c>
      <c r="E79" s="18" t="n">
        <v>497.18085557</v>
      </c>
      <c r="F79" s="20" t="n">
        <v>7.70780277</v>
      </c>
      <c r="G79" s="18" t="n">
        <v>473.72246611</v>
      </c>
      <c r="H79" s="20" t="n">
        <v>6.60462897</v>
      </c>
      <c r="I79" s="18" t="s">
        <v>481</v>
      </c>
      <c r="J79" s="20" t="s">
        <v>481</v>
      </c>
      <c r="K79" s="18" t="s">
        <v>481</v>
      </c>
      <c r="L79" s="20" t="s">
        <v>481</v>
      </c>
      <c r="M79" s="18" t="s">
        <v>481</v>
      </c>
      <c r="N79" s="20" t="s">
        <v>481</v>
      </c>
      <c r="O79" s="18" t="s">
        <v>481</v>
      </c>
      <c r="P79" s="20" t="s">
        <v>481</v>
      </c>
      <c r="Q79" s="18" t="n">
        <v>425.78502626</v>
      </c>
      <c r="R79" s="20" t="n">
        <v>8.08530431</v>
      </c>
    </row>
    <row r="80" spans="1:18">
      <c r="A80" s="15" t="s">
        <v>555</v>
      </c>
      <c r="B80" s="17" t="n">
        <v>7841</v>
      </c>
      <c r="C80" s="18">
        <f>(0.0/B80*100)</f>
        <v/>
      </c>
      <c r="D80" s="19" t="n">
        <v>7841</v>
      </c>
      <c r="E80" s="18" t="n">
        <v>457.07951544</v>
      </c>
      <c r="F80" s="20" t="n">
        <v>4.07092909</v>
      </c>
      <c r="G80" s="18" t="n">
        <v>456.82588513</v>
      </c>
      <c r="H80" s="20" t="n">
        <v>3.97847743</v>
      </c>
      <c r="I80" s="18" t="s">
        <v>481</v>
      </c>
      <c r="J80" s="20" t="s">
        <v>481</v>
      </c>
      <c r="K80" s="18" t="s">
        <v>481</v>
      </c>
      <c r="L80" s="20" t="s">
        <v>481</v>
      </c>
      <c r="M80" s="18" t="s">
        <v>481</v>
      </c>
      <c r="N80" s="20" t="s">
        <v>481</v>
      </c>
      <c r="O80" s="18" t="s">
        <v>481</v>
      </c>
      <c r="P80" s="20" t="s">
        <v>481</v>
      </c>
      <c r="Q80" s="18" t="n">
        <v>432.49175501</v>
      </c>
      <c r="R80" s="20" t="n">
        <v>12.70491429</v>
      </c>
    </row>
    <row r="81" spans="1:18">
      <c r="A81" s="23" t="s">
        <v>556</v>
      </c>
      <c r="B81" s="17" t="n">
        <v>8861</v>
      </c>
      <c r="C81" s="18">
        <f>(76.0/B81*100)</f>
        <v/>
      </c>
      <c r="D81" s="19" t="n">
        <v>8785</v>
      </c>
      <c r="E81" s="18" t="n">
        <v>470.93160968</v>
      </c>
      <c r="F81" s="20" t="n">
        <v>5.23441358</v>
      </c>
      <c r="G81" s="18" t="n">
        <v>441.05140478</v>
      </c>
      <c r="H81" s="20" t="n">
        <v>2.87865516</v>
      </c>
      <c r="I81" s="18" t="s">
        <v>481</v>
      </c>
      <c r="J81" s="20" t="s">
        <v>481</v>
      </c>
      <c r="K81" s="18" t="s">
        <v>481</v>
      </c>
      <c r="L81" s="20" t="s">
        <v>481</v>
      </c>
      <c r="M81" s="18" t="s">
        <v>481</v>
      </c>
      <c r="N81" s="20" t="s">
        <v>481</v>
      </c>
      <c r="O81" s="18" t="s">
        <v>481</v>
      </c>
      <c r="P81" s="20" t="s">
        <v>481</v>
      </c>
      <c r="Q81" s="18" t="n">
        <v>411.61932984</v>
      </c>
      <c r="R81" s="20" t="n">
        <v>4.19598545</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601</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(345.0/B7*100)</f>
        <v/>
      </c>
      <c r="D7" s="19" t="n">
        <v>14185</v>
      </c>
      <c r="E7" s="18" t="n">
        <v>503.94935069</v>
      </c>
      <c r="F7" s="20" t="n">
        <v>2.90647879</v>
      </c>
      <c r="G7" s="18" t="n">
        <v>519.91846851</v>
      </c>
      <c r="H7" s="20" t="n">
        <v>1.75544612</v>
      </c>
      <c r="I7" s="18" t="s">
        <v>481</v>
      </c>
      <c r="J7" s="20" t="s">
        <v>481</v>
      </c>
      <c r="K7" s="18" t="s">
        <v>481</v>
      </c>
      <c r="L7" s="20" t="s">
        <v>481</v>
      </c>
      <c r="M7" s="18" t="s">
        <v>481</v>
      </c>
      <c r="N7" s="20" t="s">
        <v>481</v>
      </c>
      <c r="O7" s="18" t="s">
        <v>481</v>
      </c>
      <c r="P7" s="20" t="s">
        <v>481</v>
      </c>
      <c r="Q7" s="18" t="n">
        <v>489.34798621</v>
      </c>
      <c r="R7" s="20" t="n">
        <v>2.54940966</v>
      </c>
    </row>
    <row r="8" spans="1:18">
      <c r="A8" s="15" t="s">
        <v>483</v>
      </c>
      <c r="B8" s="17" t="n">
        <v>7007</v>
      </c>
      <c r="C8" s="18">
        <f>(20.0/B8*100)</f>
        <v/>
      </c>
      <c r="D8" s="19" t="n">
        <v>6987</v>
      </c>
      <c r="E8" s="18" t="n">
        <v>496.89302271</v>
      </c>
      <c r="F8" s="20" t="n">
        <v>4.48083169</v>
      </c>
      <c r="G8" s="18" t="n">
        <v>504.52145952</v>
      </c>
      <c r="H8" s="20" t="n">
        <v>2.65601107</v>
      </c>
      <c r="I8" s="18" t="s">
        <v>481</v>
      </c>
      <c r="J8" s="20" t="s">
        <v>481</v>
      </c>
      <c r="K8" s="18" t="s">
        <v>481</v>
      </c>
      <c r="L8" s="20" t="s">
        <v>481</v>
      </c>
      <c r="M8" s="18" t="s">
        <v>481</v>
      </c>
      <c r="N8" s="20" t="s">
        <v>481</v>
      </c>
      <c r="O8" s="18" t="s">
        <v>481</v>
      </c>
      <c r="P8" s="20" t="s">
        <v>481</v>
      </c>
      <c r="Q8" s="18" t="n">
        <v>453.09208702</v>
      </c>
      <c r="R8" s="20" t="n">
        <v>4.22835791</v>
      </c>
    </row>
    <row r="9" spans="1:18">
      <c r="A9" s="15" t="s">
        <v>484</v>
      </c>
      <c r="B9" s="17" t="n">
        <v>9651</v>
      </c>
      <c r="C9" s="18">
        <f>(76.0/B9*100)</f>
        <v/>
      </c>
      <c r="D9" s="19" t="n">
        <v>9575</v>
      </c>
      <c r="E9" s="18" t="n">
        <v>474.82945524</v>
      </c>
      <c r="F9" s="20" t="n">
        <v>2.68952506</v>
      </c>
      <c r="G9" s="18" t="n">
        <v>522.6946368500001</v>
      </c>
      <c r="H9" s="20" t="n">
        <v>2.52812607</v>
      </c>
      <c r="I9" s="18" t="s">
        <v>481</v>
      </c>
      <c r="J9" s="20" t="s">
        <v>481</v>
      </c>
      <c r="K9" s="18" t="s">
        <v>481</v>
      </c>
      <c r="L9" s="20" t="s">
        <v>481</v>
      </c>
      <c r="M9" s="18" t="s">
        <v>481</v>
      </c>
      <c r="N9" s="20" t="s">
        <v>481</v>
      </c>
      <c r="O9" s="18" t="s">
        <v>481</v>
      </c>
      <c r="P9" s="20" t="s">
        <v>481</v>
      </c>
      <c r="Q9" s="18" t="n">
        <v>468.02697534</v>
      </c>
      <c r="R9" s="20" t="n">
        <v>3.74163957</v>
      </c>
    </row>
    <row r="10" spans="1:18">
      <c r="A10" s="15" t="s">
        <v>485</v>
      </c>
      <c r="B10" s="17" t="n">
        <v>20058</v>
      </c>
      <c r="C10" s="18">
        <f>(521.0/B10*100)</f>
        <v/>
      </c>
      <c r="D10" s="19" t="n">
        <v>19537</v>
      </c>
      <c r="E10" s="18" t="n">
        <v>516.25632419</v>
      </c>
      <c r="F10" s="20" t="n">
        <v>2.8321977</v>
      </c>
      <c r="G10" s="18" t="n">
        <v>539.3633588599999</v>
      </c>
      <c r="H10" s="20" t="n">
        <v>2.18213023</v>
      </c>
      <c r="I10" s="18" t="s">
        <v>481</v>
      </c>
      <c r="J10" s="20" t="s">
        <v>481</v>
      </c>
      <c r="K10" s="18" t="s">
        <v>481</v>
      </c>
      <c r="L10" s="20" t="s">
        <v>481</v>
      </c>
      <c r="M10" s="18" t="s">
        <v>481</v>
      </c>
      <c r="N10" s="20" t="s">
        <v>481</v>
      </c>
      <c r="O10" s="18" t="s">
        <v>481</v>
      </c>
      <c r="P10" s="20" t="s">
        <v>481</v>
      </c>
      <c r="Q10" s="18" t="n">
        <v>509.63870613</v>
      </c>
      <c r="R10" s="20" t="n">
        <v>3.44733849</v>
      </c>
    </row>
    <row r="11" spans="1:18">
      <c r="A11" s="15" t="s">
        <v>486</v>
      </c>
      <c r="B11" s="17" t="n">
        <v>7053</v>
      </c>
      <c r="C11" s="18">
        <f>(45.0/B11*100)</f>
        <v/>
      </c>
      <c r="D11" s="19" t="n">
        <v>7008</v>
      </c>
      <c r="E11" s="18" t="n">
        <v>464.52279195</v>
      </c>
      <c r="F11" s="20" t="n">
        <v>4.03577921</v>
      </c>
      <c r="G11" s="18" t="n">
        <v>449.20939706</v>
      </c>
      <c r="H11" s="20" t="n">
        <v>2.74548169</v>
      </c>
      <c r="I11" s="18" t="s">
        <v>481</v>
      </c>
      <c r="J11" s="20" t="s">
        <v>481</v>
      </c>
      <c r="K11" s="18" t="s">
        <v>481</v>
      </c>
      <c r="L11" s="20" t="s">
        <v>481</v>
      </c>
      <c r="M11" s="18" t="s">
        <v>481</v>
      </c>
      <c r="N11" s="20" t="s">
        <v>481</v>
      </c>
      <c r="O11" s="18" t="s">
        <v>481</v>
      </c>
      <c r="P11" s="20" t="s">
        <v>481</v>
      </c>
      <c r="Q11" s="18" t="n">
        <v>423.15120634</v>
      </c>
      <c r="R11" s="20" t="n">
        <v>3.88897665</v>
      </c>
    </row>
    <row r="12" spans="1:18">
      <c r="A12" s="15" t="s">
        <v>487</v>
      </c>
      <c r="B12" s="17" t="n">
        <v>6894</v>
      </c>
      <c r="C12" s="18">
        <f>(55.0/B12*100)</f>
        <v/>
      </c>
      <c r="D12" s="19" t="n">
        <v>6839</v>
      </c>
      <c r="E12" s="18" t="n">
        <v>494.22731337</v>
      </c>
      <c r="F12" s="20" t="n">
        <v>4.71049302</v>
      </c>
      <c r="G12" s="18" t="n">
        <v>505.81970201</v>
      </c>
      <c r="H12" s="20" t="n">
        <v>2.00729149</v>
      </c>
      <c r="I12" s="18" t="s">
        <v>481</v>
      </c>
      <c r="J12" s="20" t="s">
        <v>481</v>
      </c>
      <c r="K12" s="18" t="s">
        <v>481</v>
      </c>
      <c r="L12" s="20" t="s">
        <v>481</v>
      </c>
      <c r="M12" s="18" t="s">
        <v>481</v>
      </c>
      <c r="N12" s="20" t="s">
        <v>481</v>
      </c>
      <c r="O12" s="18" t="s">
        <v>481</v>
      </c>
      <c r="P12" s="20" t="s">
        <v>481</v>
      </c>
      <c r="Q12" s="18" t="n">
        <v>449.99487736</v>
      </c>
      <c r="R12" s="20" t="n">
        <v>4.68848852</v>
      </c>
    </row>
    <row r="13" spans="1:18">
      <c r="A13" s="15" t="s">
        <v>488</v>
      </c>
      <c r="B13" s="17" t="n">
        <v>7161</v>
      </c>
      <c r="C13" s="18">
        <f>(0.0/B13*100)</f>
        <v/>
      </c>
      <c r="D13" s="19" t="n">
        <v>7161</v>
      </c>
      <c r="E13" s="18" t="s">
        <v>481</v>
      </c>
      <c r="F13" s="20" t="s">
        <v>481</v>
      </c>
      <c r="G13" s="18" t="s">
        <v>481</v>
      </c>
      <c r="H13" s="20" t="s">
        <v>481</v>
      </c>
      <c r="I13" s="18" t="s">
        <v>481</v>
      </c>
      <c r="J13" s="20" t="s">
        <v>481</v>
      </c>
      <c r="K13" s="18" t="s">
        <v>481</v>
      </c>
      <c r="L13" s="20" t="s">
        <v>481</v>
      </c>
      <c r="M13" s="18" t="n">
        <v>501.936887</v>
      </c>
      <c r="N13" s="20" t="n">
        <v>2.37547789</v>
      </c>
      <c r="O13" s="18" t="s">
        <v>481</v>
      </c>
      <c r="P13" s="20" t="s">
        <v>481</v>
      </c>
      <c r="Q13" s="18" t="s">
        <v>481</v>
      </c>
      <c r="R13" s="20" t="s">
        <v>481</v>
      </c>
    </row>
    <row r="14" spans="1:18">
      <c r="A14" s="15" t="s">
        <v>489</v>
      </c>
      <c r="B14" s="17" t="n">
        <v>5587</v>
      </c>
      <c r="C14" s="18">
        <f>(74.0/B14*100)</f>
        <v/>
      </c>
      <c r="D14" s="19" t="n">
        <v>5513</v>
      </c>
      <c r="E14" s="18" t="n">
        <v>519.86774876</v>
      </c>
      <c r="F14" s="20" t="n">
        <v>2.87110644</v>
      </c>
      <c r="G14" s="18" t="n">
        <v>551.90480628</v>
      </c>
      <c r="H14" s="20" t="n">
        <v>2.26046387</v>
      </c>
      <c r="I14" s="18" t="s">
        <v>481</v>
      </c>
      <c r="J14" s="20" t="s">
        <v>481</v>
      </c>
      <c r="K14" s="18" t="s">
        <v>481</v>
      </c>
      <c r="L14" s="20" t="s">
        <v>481</v>
      </c>
      <c r="M14" s="18" t="s">
        <v>481</v>
      </c>
      <c r="N14" s="20" t="s">
        <v>481</v>
      </c>
      <c r="O14" s="18" t="s">
        <v>481</v>
      </c>
      <c r="P14" s="20" t="s">
        <v>481</v>
      </c>
      <c r="Q14" s="18" t="n">
        <v>510.71303119</v>
      </c>
      <c r="R14" s="20" t="n">
        <v>4.74032006</v>
      </c>
    </row>
    <row r="15" spans="1:18">
      <c r="A15" s="15" t="s">
        <v>490</v>
      </c>
      <c r="B15" s="17" t="n">
        <v>5882</v>
      </c>
      <c r="C15" s="18">
        <f>(52.0/B15*100)</f>
        <v/>
      </c>
      <c r="D15" s="19" t="n">
        <v>5830</v>
      </c>
      <c r="E15" s="18" t="n">
        <v>520.80720087</v>
      </c>
      <c r="F15" s="20" t="n">
        <v>4.06693663</v>
      </c>
      <c r="G15" s="18" t="n">
        <v>540.2176745199999</v>
      </c>
      <c r="H15" s="20" t="n">
        <v>2.45406036</v>
      </c>
      <c r="I15" s="18" t="s">
        <v>481</v>
      </c>
      <c r="J15" s="20" t="s">
        <v>481</v>
      </c>
      <c r="K15" s="18" t="s">
        <v>481</v>
      </c>
      <c r="L15" s="20" t="s">
        <v>481</v>
      </c>
      <c r="M15" s="18" t="s">
        <v>481</v>
      </c>
      <c r="N15" s="20" t="s">
        <v>481</v>
      </c>
      <c r="O15" s="18" t="s">
        <v>481</v>
      </c>
      <c r="P15" s="20" t="s">
        <v>481</v>
      </c>
      <c r="Q15" s="18" t="n">
        <v>502.97894489</v>
      </c>
      <c r="R15" s="20" t="n">
        <v>4.09289674</v>
      </c>
    </row>
    <row r="16" spans="1:18">
      <c r="A16" s="15" t="s">
        <v>491</v>
      </c>
      <c r="B16" s="17" t="n">
        <v>6108</v>
      </c>
      <c r="C16" s="18">
        <f>(0.0/B16*100)</f>
        <v/>
      </c>
      <c r="D16" s="19" t="n">
        <v>6108</v>
      </c>
      <c r="E16" s="18" t="s">
        <v>481</v>
      </c>
      <c r="F16" s="20" t="s">
        <v>481</v>
      </c>
      <c r="G16" s="18" t="s">
        <v>481</v>
      </c>
      <c r="H16" s="20" t="s">
        <v>481</v>
      </c>
      <c r="I16" s="18" t="s">
        <v>481</v>
      </c>
      <c r="J16" s="20" t="s">
        <v>481</v>
      </c>
      <c r="K16" s="18" t="s">
        <v>481</v>
      </c>
      <c r="L16" s="20" t="s">
        <v>481</v>
      </c>
      <c r="M16" s="18" t="n">
        <v>494.9776003</v>
      </c>
      <c r="N16" s="20" t="n">
        <v>2.06072662</v>
      </c>
      <c r="O16" s="18" t="s">
        <v>481</v>
      </c>
      <c r="P16" s="20" t="s">
        <v>481</v>
      </c>
      <c r="Q16" s="18" t="s">
        <v>481</v>
      </c>
      <c r="R16" s="20" t="s">
        <v>481</v>
      </c>
    </row>
    <row r="17" spans="1:18">
      <c r="A17" s="15" t="s">
        <v>492</v>
      </c>
      <c r="B17" s="17" t="n">
        <v>6504</v>
      </c>
      <c r="C17" s="18">
        <f>(658.0/B17*100)</f>
        <v/>
      </c>
      <c r="D17" s="19" t="n">
        <v>5846</v>
      </c>
      <c r="E17" s="18" t="n">
        <v>528.90704607</v>
      </c>
      <c r="F17" s="20" t="n">
        <v>3.3887648</v>
      </c>
      <c r="G17" s="18" t="n">
        <v>530.15658645</v>
      </c>
      <c r="H17" s="20" t="n">
        <v>3.01180765</v>
      </c>
      <c r="I17" s="18" t="s">
        <v>481</v>
      </c>
      <c r="J17" s="20" t="s">
        <v>481</v>
      </c>
      <c r="K17" s="18" t="s">
        <v>481</v>
      </c>
      <c r="L17" s="20" t="s">
        <v>481</v>
      </c>
      <c r="M17" s="18" t="s">
        <v>481</v>
      </c>
      <c r="N17" s="20" t="s">
        <v>481</v>
      </c>
      <c r="O17" s="18" t="s">
        <v>481</v>
      </c>
      <c r="P17" s="20" t="s">
        <v>481</v>
      </c>
      <c r="Q17" s="18" t="n">
        <v>477.16095181</v>
      </c>
      <c r="R17" s="20" t="n">
        <v>3.89082624</v>
      </c>
    </row>
    <row r="18" spans="1:18">
      <c r="A18" s="15" t="s">
        <v>493</v>
      </c>
      <c r="B18" s="17" t="n">
        <v>5532</v>
      </c>
      <c r="C18" s="18">
        <f>(28.0/B18*100)</f>
        <v/>
      </c>
      <c r="D18" s="19" t="n">
        <v>5504</v>
      </c>
      <c r="E18" s="18" t="n">
        <v>447.89691513</v>
      </c>
      <c r="F18" s="20" t="n">
        <v>5.03036476</v>
      </c>
      <c r="G18" s="18" t="n">
        <v>463.98679129</v>
      </c>
      <c r="H18" s="20" t="n">
        <v>3.84139575</v>
      </c>
      <c r="I18" s="18" t="s">
        <v>481</v>
      </c>
      <c r="J18" s="20" t="s">
        <v>481</v>
      </c>
      <c r="K18" s="18" t="s">
        <v>481</v>
      </c>
      <c r="L18" s="20" t="s">
        <v>481</v>
      </c>
      <c r="M18" s="18" t="s">
        <v>481</v>
      </c>
      <c r="N18" s="20" t="s">
        <v>481</v>
      </c>
      <c r="O18" s="18" t="s">
        <v>481</v>
      </c>
      <c r="P18" s="20" t="s">
        <v>481</v>
      </c>
      <c r="Q18" s="18" t="n">
        <v>433.10621652</v>
      </c>
      <c r="R18" s="20" t="n">
        <v>5.40200216</v>
      </c>
    </row>
    <row r="19" spans="1:18">
      <c r="A19" s="15" t="s">
        <v>494</v>
      </c>
      <c r="B19" s="17" t="n">
        <v>5658</v>
      </c>
      <c r="C19" s="18">
        <f>(60.0/B19*100)</f>
        <v/>
      </c>
      <c r="D19" s="19" t="n">
        <v>5598</v>
      </c>
      <c r="E19" s="18" t="n">
        <v>479.2935072</v>
      </c>
      <c r="F19" s="20" t="n">
        <v>3.47908457</v>
      </c>
      <c r="G19" s="18" t="n">
        <v>482.5097744</v>
      </c>
      <c r="H19" s="20" t="n">
        <v>2.67629184</v>
      </c>
      <c r="I19" s="18" t="s">
        <v>481</v>
      </c>
      <c r="J19" s="20" t="s">
        <v>481</v>
      </c>
      <c r="K19" s="18" t="s">
        <v>481</v>
      </c>
      <c r="L19" s="20" t="s">
        <v>481</v>
      </c>
      <c r="M19" s="18" t="s">
        <v>481</v>
      </c>
      <c r="N19" s="20" t="s">
        <v>481</v>
      </c>
      <c r="O19" s="18" t="s">
        <v>481</v>
      </c>
      <c r="P19" s="20" t="s">
        <v>481</v>
      </c>
      <c r="Q19" s="18" t="n">
        <v>446.62160638</v>
      </c>
      <c r="R19" s="20" t="n">
        <v>4.68914236</v>
      </c>
    </row>
    <row r="20" spans="1:18">
      <c r="A20" s="15" t="s">
        <v>495</v>
      </c>
      <c r="B20" s="17" t="n">
        <v>3371</v>
      </c>
      <c r="C20" s="18">
        <f>(74.0/B20*100)</f>
        <v/>
      </c>
      <c r="D20" s="19" t="n">
        <v>3297</v>
      </c>
      <c r="E20" s="18" t="n">
        <v>461.95081331</v>
      </c>
      <c r="F20" s="20" t="n">
        <v>3.9484995</v>
      </c>
      <c r="G20" s="18" t="n">
        <v>484.82729472</v>
      </c>
      <c r="H20" s="20" t="n">
        <v>2.0897246</v>
      </c>
      <c r="I20" s="18" t="s">
        <v>481</v>
      </c>
      <c r="J20" s="20" t="s">
        <v>481</v>
      </c>
      <c r="K20" s="18" t="s">
        <v>481</v>
      </c>
      <c r="L20" s="20" t="s">
        <v>481</v>
      </c>
      <c r="M20" s="18" t="s">
        <v>481</v>
      </c>
      <c r="N20" s="20" t="s">
        <v>481</v>
      </c>
      <c r="O20" s="18" t="s">
        <v>481</v>
      </c>
      <c r="P20" s="20" t="s">
        <v>481</v>
      </c>
      <c r="Q20" s="18" t="n">
        <v>451.47283219</v>
      </c>
      <c r="R20" s="20" t="n">
        <v>3.50181573</v>
      </c>
    </row>
    <row r="21" spans="1:18">
      <c r="A21" s="15" t="s">
        <v>496</v>
      </c>
      <c r="B21" s="17" t="n">
        <v>5741</v>
      </c>
      <c r="C21" s="18">
        <f>(44.0/B21*100)</f>
        <v/>
      </c>
      <c r="D21" s="19" t="n">
        <v>5697</v>
      </c>
      <c r="E21" s="18" t="n">
        <v>512.50866799</v>
      </c>
      <c r="F21" s="20" t="n">
        <v>2.69807218</v>
      </c>
      <c r="G21" s="18" t="n">
        <v>505.04262595</v>
      </c>
      <c r="H21" s="20" t="n">
        <v>2.52693999</v>
      </c>
      <c r="I21" s="18" t="s">
        <v>481</v>
      </c>
      <c r="J21" s="20" t="s">
        <v>481</v>
      </c>
      <c r="K21" s="18" t="s">
        <v>481</v>
      </c>
      <c r="L21" s="20" t="s">
        <v>481</v>
      </c>
      <c r="M21" s="18" t="s">
        <v>481</v>
      </c>
      <c r="N21" s="20" t="s">
        <v>481</v>
      </c>
      <c r="O21" s="18" t="s">
        <v>481</v>
      </c>
      <c r="P21" s="20" t="s">
        <v>481</v>
      </c>
      <c r="Q21" s="18" t="n">
        <v>478.34971244</v>
      </c>
      <c r="R21" s="20" t="n">
        <v>4.65213165</v>
      </c>
    </row>
    <row r="22" spans="1:18">
      <c r="A22" s="15" t="s">
        <v>497</v>
      </c>
      <c r="B22" s="17" t="n">
        <v>6598</v>
      </c>
      <c r="C22" s="18">
        <f>(33.0/B22*100)</f>
        <v/>
      </c>
      <c r="D22" s="19" t="n">
        <v>6565</v>
      </c>
      <c r="E22" s="18" t="n">
        <v>453.6957034</v>
      </c>
      <c r="F22" s="20" t="n">
        <v>4.7226056</v>
      </c>
      <c r="G22" s="18" t="n">
        <v>479.06994785</v>
      </c>
      <c r="H22" s="20" t="n">
        <v>3.45081453</v>
      </c>
      <c r="I22" s="18" t="s">
        <v>481</v>
      </c>
      <c r="J22" s="20" t="s">
        <v>481</v>
      </c>
      <c r="K22" s="18" t="s">
        <v>481</v>
      </c>
      <c r="L22" s="20" t="s">
        <v>481</v>
      </c>
      <c r="M22" s="18" t="s">
        <v>481</v>
      </c>
      <c r="N22" s="20" t="s">
        <v>481</v>
      </c>
      <c r="O22" s="18" t="n">
        <v>499.1578807</v>
      </c>
      <c r="P22" s="20" t="n">
        <v>60.52375549</v>
      </c>
      <c r="Q22" s="18" t="n">
        <v>443.89758329</v>
      </c>
      <c r="R22" s="20" t="n">
        <v>5.0176228</v>
      </c>
    </row>
    <row r="23" spans="1:18">
      <c r="A23" s="15" t="s">
        <v>498</v>
      </c>
      <c r="B23" s="17" t="n">
        <v>11583</v>
      </c>
      <c r="C23" s="18">
        <f>(210.0/B23*100)</f>
        <v/>
      </c>
      <c r="D23" s="19" t="n">
        <v>11373</v>
      </c>
      <c r="E23" s="18" t="n">
        <v>470.46810439</v>
      </c>
      <c r="F23" s="20" t="n">
        <v>3.08939194</v>
      </c>
      <c r="G23" s="18" t="n">
        <v>491.6410839</v>
      </c>
      <c r="H23" s="20" t="n">
        <v>2.74402271</v>
      </c>
      <c r="I23" s="18" t="s">
        <v>481</v>
      </c>
      <c r="J23" s="20" t="s">
        <v>481</v>
      </c>
      <c r="K23" s="18" t="s">
        <v>481</v>
      </c>
      <c r="L23" s="20" t="s">
        <v>481</v>
      </c>
      <c r="M23" s="18" t="s">
        <v>481</v>
      </c>
      <c r="N23" s="20" t="s">
        <v>481</v>
      </c>
      <c r="O23" s="18" t="s">
        <v>481</v>
      </c>
      <c r="P23" s="20" t="s">
        <v>481</v>
      </c>
      <c r="Q23" s="18" t="n">
        <v>450.29297116</v>
      </c>
      <c r="R23" s="20" t="n">
        <v>4.51509947</v>
      </c>
    </row>
    <row r="24" spans="1:18">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n">
        <v>538.3947510199999</v>
      </c>
      <c r="N24" s="20" t="n">
        <v>2.96617877</v>
      </c>
      <c r="O24" s="18" t="s">
        <v>481</v>
      </c>
      <c r="P24" s="20" t="s">
        <v>481</v>
      </c>
      <c r="Q24" s="18" t="s">
        <v>481</v>
      </c>
      <c r="R24" s="20" t="s">
        <v>481</v>
      </c>
    </row>
    <row r="25" spans="1:18">
      <c r="A25" s="15" t="s">
        <v>500</v>
      </c>
      <c r="B25" s="17" t="n">
        <v>5581</v>
      </c>
      <c r="C25" s="18">
        <f>(24.0/B25*100)</f>
        <v/>
      </c>
      <c r="D25" s="19" t="n">
        <v>5557</v>
      </c>
      <c r="E25" s="18" t="n">
        <v>515.33120751</v>
      </c>
      <c r="F25" s="20" t="n">
        <v>5.84413886</v>
      </c>
      <c r="G25" s="18" t="n">
        <v>519.86680172</v>
      </c>
      <c r="H25" s="20" t="n">
        <v>3.2553021</v>
      </c>
      <c r="I25" s="18" t="s">
        <v>481</v>
      </c>
      <c r="J25" s="20" t="s">
        <v>481</v>
      </c>
      <c r="K25" s="18" t="s">
        <v>481</v>
      </c>
      <c r="L25" s="20" t="s">
        <v>481</v>
      </c>
      <c r="M25" s="18" t="s">
        <v>481</v>
      </c>
      <c r="N25" s="20" t="s">
        <v>481</v>
      </c>
      <c r="O25" s="18" t="s">
        <v>481</v>
      </c>
      <c r="P25" s="20" t="s">
        <v>481</v>
      </c>
      <c r="Q25" s="18" t="n">
        <v>500.53917478</v>
      </c>
      <c r="R25" s="20" t="n">
        <v>4.61185044</v>
      </c>
    </row>
    <row r="26" spans="1:18">
      <c r="A26" s="15" t="s">
        <v>501</v>
      </c>
      <c r="B26" s="17" t="n">
        <v>4869</v>
      </c>
      <c r="C26" s="18">
        <f>(32.0/B26*100)</f>
        <v/>
      </c>
      <c r="D26" s="19" t="n">
        <v>4837</v>
      </c>
      <c r="E26" s="18" t="n">
        <v>480.64239106</v>
      </c>
      <c r="F26" s="20" t="n">
        <v>2.08417667</v>
      </c>
      <c r="G26" s="18" t="n">
        <v>504.86416443</v>
      </c>
      <c r="H26" s="20" t="n">
        <v>2.38305443</v>
      </c>
      <c r="I26" s="18" t="s">
        <v>481</v>
      </c>
      <c r="J26" s="20" t="s">
        <v>481</v>
      </c>
      <c r="K26" s="18" t="s">
        <v>481</v>
      </c>
      <c r="L26" s="20" t="s">
        <v>481</v>
      </c>
      <c r="M26" s="18" t="s">
        <v>481</v>
      </c>
      <c r="N26" s="20" t="s">
        <v>481</v>
      </c>
      <c r="O26" s="18" t="s">
        <v>481</v>
      </c>
      <c r="P26" s="20" t="s">
        <v>481</v>
      </c>
      <c r="Q26" s="18" t="n">
        <v>484.93463855</v>
      </c>
      <c r="R26" s="20" t="n">
        <v>4.09774561</v>
      </c>
    </row>
    <row r="27" spans="1:18">
      <c r="A27" s="15" t="s">
        <v>502</v>
      </c>
      <c r="B27" s="17" t="n">
        <v>5299</v>
      </c>
      <c r="C27" s="18">
        <f>(17.0/B27*100)</f>
        <v/>
      </c>
      <c r="D27" s="19" t="n">
        <v>5282</v>
      </c>
      <c r="E27" s="18" t="n">
        <v>477.14531726</v>
      </c>
      <c r="F27" s="20" t="n">
        <v>3.68390824</v>
      </c>
      <c r="G27" s="18" t="n">
        <v>490.91651675</v>
      </c>
      <c r="H27" s="20" t="n">
        <v>1.42105984</v>
      </c>
      <c r="I27" s="18" t="s">
        <v>481</v>
      </c>
      <c r="J27" s="20" t="s">
        <v>481</v>
      </c>
      <c r="K27" s="18" t="s">
        <v>481</v>
      </c>
      <c r="L27" s="20" t="s">
        <v>481</v>
      </c>
      <c r="M27" s="18" t="s">
        <v>481</v>
      </c>
      <c r="N27" s="20" t="s">
        <v>481</v>
      </c>
      <c r="O27" s="18" t="s">
        <v>481</v>
      </c>
      <c r="P27" s="20" t="s">
        <v>481</v>
      </c>
      <c r="Q27" s="18" t="n">
        <v>465.94215762</v>
      </c>
      <c r="R27" s="20" t="n">
        <v>3.02217783</v>
      </c>
    </row>
    <row r="28" spans="1:18">
      <c r="A28" s="15" t="s">
        <v>503</v>
      </c>
      <c r="B28" s="17" t="n">
        <v>7568</v>
      </c>
      <c r="C28" s="18">
        <f>(0.0/B28*100)</f>
        <v/>
      </c>
      <c r="D28" s="19" t="n">
        <v>7568</v>
      </c>
      <c r="E28" s="18" t="s">
        <v>481</v>
      </c>
      <c r="F28" s="20" t="s">
        <v>481</v>
      </c>
      <c r="G28" s="18" t="s">
        <v>481</v>
      </c>
      <c r="H28" s="20" t="s">
        <v>481</v>
      </c>
      <c r="I28" s="18" t="s">
        <v>481</v>
      </c>
      <c r="J28" s="20" t="s">
        <v>481</v>
      </c>
      <c r="K28" s="18" t="s">
        <v>481</v>
      </c>
      <c r="L28" s="20" t="s">
        <v>481</v>
      </c>
      <c r="M28" s="18" t="n">
        <v>415.70988296</v>
      </c>
      <c r="N28" s="20" t="n">
        <v>2.13049059</v>
      </c>
      <c r="O28" s="18" t="s">
        <v>481</v>
      </c>
      <c r="P28" s="20" t="s">
        <v>481</v>
      </c>
      <c r="Q28" s="18" t="s">
        <v>481</v>
      </c>
      <c r="R28" s="20" t="s">
        <v>481</v>
      </c>
    </row>
    <row r="29" spans="1:18">
      <c r="A29" s="15" t="s">
        <v>504</v>
      </c>
      <c r="B29" s="17" t="n">
        <v>5385</v>
      </c>
      <c r="C29" s="18">
        <f>(30.0/B29*100)</f>
        <v/>
      </c>
      <c r="D29" s="19" t="n">
        <v>5355</v>
      </c>
      <c r="E29" s="18" t="n">
        <v>495.7847591</v>
      </c>
      <c r="F29" s="20" t="n">
        <v>2.62883385</v>
      </c>
      <c r="G29" s="18" t="n">
        <v>535.78674641</v>
      </c>
      <c r="H29" s="20" t="n">
        <v>3.02644662</v>
      </c>
      <c r="I29" s="18" t="s">
        <v>481</v>
      </c>
      <c r="J29" s="20" t="s">
        <v>481</v>
      </c>
      <c r="K29" s="18" t="s">
        <v>481</v>
      </c>
      <c r="L29" s="20" t="s">
        <v>481</v>
      </c>
      <c r="M29" s="18" t="s">
        <v>481</v>
      </c>
      <c r="N29" s="20" t="s">
        <v>481</v>
      </c>
      <c r="O29" s="18" t="s">
        <v>481</v>
      </c>
      <c r="P29" s="20" t="s">
        <v>481</v>
      </c>
      <c r="Q29" s="18" t="n">
        <v>486.22463112</v>
      </c>
      <c r="R29" s="20" t="n">
        <v>5.09984404</v>
      </c>
    </row>
    <row r="30" spans="1:18">
      <c r="A30" s="15" t="s">
        <v>505</v>
      </c>
      <c r="B30" s="17" t="n">
        <v>4520</v>
      </c>
      <c r="C30" s="18">
        <f>(96.0/B30*100)</f>
        <v/>
      </c>
      <c r="D30" s="19" t="n">
        <v>4424</v>
      </c>
      <c r="E30" s="18" t="n">
        <v>492.71968048</v>
      </c>
      <c r="F30" s="20" t="n">
        <v>5.05897137</v>
      </c>
      <c r="G30" s="18" t="n">
        <v>529.84763733</v>
      </c>
      <c r="H30" s="20" t="n">
        <v>2.42786153</v>
      </c>
      <c r="I30" s="18" t="s">
        <v>481</v>
      </c>
      <c r="J30" s="20" t="s">
        <v>481</v>
      </c>
      <c r="K30" s="18" t="s">
        <v>481</v>
      </c>
      <c r="L30" s="20" t="s">
        <v>481</v>
      </c>
      <c r="M30" s="18" t="s">
        <v>481</v>
      </c>
      <c r="N30" s="20" t="s">
        <v>481</v>
      </c>
      <c r="O30" s="18" t="s">
        <v>481</v>
      </c>
      <c r="P30" s="20" t="s">
        <v>481</v>
      </c>
      <c r="Q30" s="18" t="n">
        <v>491.8078929</v>
      </c>
      <c r="R30" s="20" t="n">
        <v>3.87971016</v>
      </c>
    </row>
    <row r="31" spans="1:18">
      <c r="A31" s="15" t="s">
        <v>506</v>
      </c>
      <c r="B31" s="17" t="n">
        <v>5456</v>
      </c>
      <c r="C31" s="18">
        <f>(125.0/B31*100)</f>
        <v/>
      </c>
      <c r="D31" s="19" t="n">
        <v>5331</v>
      </c>
      <c r="E31" s="18" t="n">
        <v>500.31257135</v>
      </c>
      <c r="F31" s="20" t="n">
        <v>2.43657735</v>
      </c>
      <c r="G31" s="18" t="n">
        <v>509.14536691</v>
      </c>
      <c r="H31" s="20" t="n">
        <v>3.50475949</v>
      </c>
      <c r="I31" s="18" t="s">
        <v>481</v>
      </c>
      <c r="J31" s="20" t="s">
        <v>481</v>
      </c>
      <c r="K31" s="18" t="s">
        <v>481</v>
      </c>
      <c r="L31" s="20" t="s">
        <v>481</v>
      </c>
      <c r="M31" s="18" t="s">
        <v>481</v>
      </c>
      <c r="N31" s="20" t="s">
        <v>481</v>
      </c>
      <c r="O31" s="18" t="s">
        <v>481</v>
      </c>
      <c r="P31" s="20" t="s">
        <v>481</v>
      </c>
      <c r="Q31" s="18" t="n">
        <v>485.55664564</v>
      </c>
      <c r="R31" s="20" t="n">
        <v>3.17195721</v>
      </c>
    </row>
    <row r="32" spans="1:18">
      <c r="A32" s="15" t="s">
        <v>507</v>
      </c>
      <c r="B32" s="17" t="n">
        <v>4478</v>
      </c>
      <c r="C32" s="18">
        <f>(5.0/B32*100)</f>
        <v/>
      </c>
      <c r="D32" s="19" t="n">
        <v>4473</v>
      </c>
      <c r="E32" s="18" t="n">
        <v>546.62457837</v>
      </c>
      <c r="F32" s="20" t="n">
        <v>8.223397309999999</v>
      </c>
      <c r="G32" s="18" t="n">
        <v>500.6617675</v>
      </c>
      <c r="H32" s="20" t="n">
        <v>2.41014009</v>
      </c>
      <c r="I32" s="18" t="s">
        <v>481</v>
      </c>
      <c r="J32" s="20" t="s">
        <v>481</v>
      </c>
      <c r="K32" s="18" t="s">
        <v>481</v>
      </c>
      <c r="L32" s="20" t="s">
        <v>481</v>
      </c>
      <c r="M32" s="18" t="s">
        <v>481</v>
      </c>
      <c r="N32" s="20" t="s">
        <v>481</v>
      </c>
      <c r="O32" s="18" t="s">
        <v>481</v>
      </c>
      <c r="P32" s="20" t="s">
        <v>481</v>
      </c>
      <c r="Q32" s="18" t="n">
        <v>451.86925529</v>
      </c>
      <c r="R32" s="20" t="n">
        <v>12.94795573</v>
      </c>
    </row>
    <row r="33" spans="1:18">
      <c r="A33" s="15" t="s">
        <v>508</v>
      </c>
      <c r="B33" s="17" t="n">
        <v>7325</v>
      </c>
      <c r="C33" s="18">
        <f>(74.0/B33*100)</f>
        <v/>
      </c>
      <c r="D33" s="19" t="n">
        <v>7251</v>
      </c>
      <c r="E33" s="18" t="n">
        <v>509.80807383</v>
      </c>
      <c r="F33" s="20" t="n">
        <v>5.11049585</v>
      </c>
      <c r="G33" s="18" t="n">
        <v>503.33944427</v>
      </c>
      <c r="H33" s="20" t="n">
        <v>2.57795253</v>
      </c>
      <c r="I33" s="18" t="s">
        <v>481</v>
      </c>
      <c r="J33" s="20" t="s">
        <v>481</v>
      </c>
      <c r="K33" s="18" t="s">
        <v>481</v>
      </c>
      <c r="L33" s="20" t="s">
        <v>481</v>
      </c>
      <c r="M33" s="18" t="s">
        <v>481</v>
      </c>
      <c r="N33" s="20" t="s">
        <v>481</v>
      </c>
      <c r="O33" s="18" t="s">
        <v>481</v>
      </c>
      <c r="P33" s="20" t="s">
        <v>481</v>
      </c>
      <c r="Q33" s="18" t="n">
        <v>482.18422108</v>
      </c>
      <c r="R33" s="20" t="n">
        <v>4.63137777</v>
      </c>
    </row>
    <row r="34" spans="1:18">
      <c r="A34" s="15" t="s">
        <v>509</v>
      </c>
      <c r="B34" s="17" t="n">
        <v>6350</v>
      </c>
      <c r="C34" s="18">
        <f>(65.0/B34*100)</f>
        <v/>
      </c>
      <c r="D34" s="19" t="n">
        <v>6285</v>
      </c>
      <c r="E34" s="18" t="n">
        <v>456.31914466</v>
      </c>
      <c r="F34" s="20" t="n">
        <v>3.35781083</v>
      </c>
      <c r="G34" s="18" t="n">
        <v>470.82183309</v>
      </c>
      <c r="H34" s="20" t="n">
        <v>2.71271162</v>
      </c>
      <c r="I34" s="18" t="s">
        <v>481</v>
      </c>
      <c r="J34" s="20" t="s">
        <v>481</v>
      </c>
      <c r="K34" s="18" t="s">
        <v>481</v>
      </c>
      <c r="L34" s="20" t="s">
        <v>481</v>
      </c>
      <c r="M34" s="18" t="s">
        <v>481</v>
      </c>
      <c r="N34" s="20" t="s">
        <v>481</v>
      </c>
      <c r="O34" s="18" t="s">
        <v>481</v>
      </c>
      <c r="P34" s="20" t="s">
        <v>481</v>
      </c>
      <c r="Q34" s="18" t="n">
        <v>416.7005906</v>
      </c>
      <c r="R34" s="20" t="n">
        <v>5.73015848</v>
      </c>
    </row>
    <row r="35" spans="1:18">
      <c r="A35" s="15" t="s">
        <v>510</v>
      </c>
      <c r="B35" s="17" t="n">
        <v>6406</v>
      </c>
      <c r="C35" s="18">
        <f>(36.0/B35*100)</f>
        <v/>
      </c>
      <c r="D35" s="19" t="n">
        <v>6370</v>
      </c>
      <c r="E35" s="18" t="n">
        <v>505.22750966</v>
      </c>
      <c r="F35" s="20" t="n">
        <v>2.92549315</v>
      </c>
      <c r="G35" s="18" t="n">
        <v>521.74593696</v>
      </c>
      <c r="H35" s="20" t="n">
        <v>1.95043823</v>
      </c>
      <c r="I35" s="18" t="s">
        <v>481</v>
      </c>
      <c r="J35" s="20" t="s">
        <v>481</v>
      </c>
      <c r="K35" s="18" t="s">
        <v>481</v>
      </c>
      <c r="L35" s="20" t="s">
        <v>481</v>
      </c>
      <c r="M35" s="18" t="s">
        <v>481</v>
      </c>
      <c r="N35" s="20" t="s">
        <v>481</v>
      </c>
      <c r="O35" s="18" t="s">
        <v>481</v>
      </c>
      <c r="P35" s="20" t="s">
        <v>481</v>
      </c>
      <c r="Q35" s="18" t="n">
        <v>487.2946172</v>
      </c>
      <c r="R35" s="20" t="n">
        <v>4.1330357</v>
      </c>
    </row>
    <row r="36" spans="1:18">
      <c r="A36" s="15" t="s">
        <v>511</v>
      </c>
      <c r="B36" s="17" t="n">
        <v>6736</v>
      </c>
      <c r="C36" s="18">
        <f>(0.0/B36*100)</f>
        <v/>
      </c>
      <c r="D36" s="19" t="n">
        <v>6736</v>
      </c>
      <c r="E36" s="18" t="s">
        <v>481</v>
      </c>
      <c r="F36" s="20" t="s">
        <v>481</v>
      </c>
      <c r="G36" s="18" t="s">
        <v>481</v>
      </c>
      <c r="H36" s="20" t="s">
        <v>481</v>
      </c>
      <c r="I36" s="18" t="s">
        <v>481</v>
      </c>
      <c r="J36" s="20" t="s">
        <v>481</v>
      </c>
      <c r="K36" s="18" t="s">
        <v>481</v>
      </c>
      <c r="L36" s="20" t="s">
        <v>481</v>
      </c>
      <c r="M36" s="18" t="n">
        <v>492.78613594</v>
      </c>
      <c r="N36" s="20" t="n">
        <v>2.06547398</v>
      </c>
      <c r="O36" s="18" t="s">
        <v>481</v>
      </c>
      <c r="P36" s="20" t="s">
        <v>481</v>
      </c>
      <c r="Q36" s="18" t="s">
        <v>481</v>
      </c>
      <c r="R36" s="20" t="s">
        <v>481</v>
      </c>
    </row>
    <row r="37" spans="1:18">
      <c r="A37" s="15" t="s">
        <v>512</v>
      </c>
      <c r="B37" s="17" t="n">
        <v>5458</v>
      </c>
      <c r="C37" s="18">
        <f>(0.0/B37*100)</f>
        <v/>
      </c>
      <c r="D37" s="19" t="n">
        <v>5458</v>
      </c>
      <c r="E37" s="18" t="s">
        <v>481</v>
      </c>
      <c r="F37" s="20" t="s">
        <v>481</v>
      </c>
      <c r="G37" s="18" t="s">
        <v>481</v>
      </c>
      <c r="H37" s="20" t="s">
        <v>481</v>
      </c>
      <c r="I37" s="18" t="s">
        <v>481</v>
      </c>
      <c r="J37" s="20" t="s">
        <v>481</v>
      </c>
      <c r="K37" s="18" t="s">
        <v>481</v>
      </c>
      <c r="L37" s="20" t="s">
        <v>481</v>
      </c>
      <c r="M37" s="18" t="n">
        <v>493.42235631</v>
      </c>
      <c r="N37" s="20" t="n">
        <v>3.60072073</v>
      </c>
      <c r="O37" s="18" t="s">
        <v>481</v>
      </c>
      <c r="P37" s="20" t="s">
        <v>481</v>
      </c>
      <c r="Q37" s="18" t="s">
        <v>481</v>
      </c>
      <c r="R37" s="20" t="s">
        <v>481</v>
      </c>
    </row>
    <row r="38" spans="1:18">
      <c r="A38" s="15" t="s">
        <v>513</v>
      </c>
      <c r="B38" s="17" t="n">
        <v>5860</v>
      </c>
      <c r="C38" s="18">
        <f>(16.0/B38*100)</f>
        <v/>
      </c>
      <c r="D38" s="19" t="n">
        <v>5844</v>
      </c>
      <c r="E38" s="18" t="n">
        <v>498.7800452</v>
      </c>
      <c r="F38" s="20" t="n">
        <v>4.22446798</v>
      </c>
      <c r="G38" s="18" t="n">
        <v>515.8538690300001</v>
      </c>
      <c r="H38" s="20" t="n">
        <v>2.85277939</v>
      </c>
      <c r="I38" s="18" t="s">
        <v>481</v>
      </c>
      <c r="J38" s="20" t="s">
        <v>481</v>
      </c>
      <c r="K38" s="18" t="s">
        <v>481</v>
      </c>
      <c r="L38" s="20" t="s">
        <v>481</v>
      </c>
      <c r="M38" s="18" t="s">
        <v>481</v>
      </c>
      <c r="N38" s="20" t="s">
        <v>481</v>
      </c>
      <c r="O38" s="18" t="s">
        <v>481</v>
      </c>
      <c r="P38" s="20" t="s">
        <v>481</v>
      </c>
      <c r="Q38" s="18" t="n">
        <v>465.08027736</v>
      </c>
      <c r="R38" s="20" t="n">
        <v>5.50523795</v>
      </c>
    </row>
    <row r="39" spans="1:18">
      <c r="A39" s="15" t="s">
        <v>514</v>
      </c>
      <c r="B39" s="17" t="n">
        <v>5895</v>
      </c>
      <c r="C39" s="18">
        <f>(0.0/B39*100)</f>
        <v/>
      </c>
      <c r="D39" s="19" t="n">
        <v>5895</v>
      </c>
      <c r="E39" s="18" t="s">
        <v>481</v>
      </c>
      <c r="F39" s="20" t="s">
        <v>481</v>
      </c>
      <c r="G39" s="18" t="s">
        <v>481</v>
      </c>
      <c r="H39" s="20" t="s">
        <v>481</v>
      </c>
      <c r="I39" s="18" t="s">
        <v>481</v>
      </c>
      <c r="J39" s="20" t="s">
        <v>481</v>
      </c>
      <c r="K39" s="18" t="s">
        <v>481</v>
      </c>
      <c r="L39" s="20" t="s">
        <v>481</v>
      </c>
      <c r="M39" s="18" t="n">
        <v>425.48950894</v>
      </c>
      <c r="N39" s="20" t="n">
        <v>3.93390091</v>
      </c>
      <c r="O39" s="18" t="s">
        <v>481</v>
      </c>
      <c r="P39" s="20" t="s">
        <v>481</v>
      </c>
      <c r="Q39" s="18" t="s">
        <v>481</v>
      </c>
      <c r="R39" s="20" t="s">
        <v>481</v>
      </c>
    </row>
    <row r="40" spans="1:18">
      <c r="A40" s="15" t="s">
        <v>515</v>
      </c>
      <c r="B40" s="17" t="n">
        <v>14157</v>
      </c>
      <c r="C40" s="18">
        <f>(258.0/B40*100)</f>
        <v/>
      </c>
      <c r="D40" s="19" t="n">
        <v>13899</v>
      </c>
      <c r="E40" s="18" t="n">
        <v>503.39695484</v>
      </c>
      <c r="F40" s="20" t="n">
        <v>3.62939487</v>
      </c>
      <c r="G40" s="18" t="n">
        <v>528.94445895</v>
      </c>
      <c r="H40" s="20" t="n">
        <v>2.90593245</v>
      </c>
      <c r="I40" s="18" t="s">
        <v>481</v>
      </c>
      <c r="J40" s="20" t="s">
        <v>481</v>
      </c>
      <c r="K40" s="18" t="s">
        <v>481</v>
      </c>
      <c r="L40" s="20" t="s">
        <v>481</v>
      </c>
      <c r="M40" s="18" t="s">
        <v>481</v>
      </c>
      <c r="N40" s="20" t="s">
        <v>481</v>
      </c>
      <c r="O40" s="18" t="s">
        <v>481</v>
      </c>
      <c r="P40" s="20" t="s">
        <v>481</v>
      </c>
      <c r="Q40" s="18" t="n">
        <v>483.12407654</v>
      </c>
      <c r="R40" s="20" t="n">
        <v>3.43989612</v>
      </c>
    </row>
    <row r="41" spans="1:18">
      <c r="A41" s="15" t="s">
        <v>516</v>
      </c>
      <c r="B41" s="17" t="n">
        <v>5712</v>
      </c>
      <c r="C41" s="18">
        <f>(40.0/B41*100)</f>
        <v/>
      </c>
      <c r="D41" s="19" t="n">
        <v>5672</v>
      </c>
      <c r="E41" s="18" t="n">
        <v>482.46853395</v>
      </c>
      <c r="F41" s="20" t="n">
        <v>4.62314373</v>
      </c>
      <c r="G41" s="18" t="n">
        <v>504.13206675</v>
      </c>
      <c r="H41" s="20" t="n">
        <v>3.28349449</v>
      </c>
      <c r="I41" s="18" t="s">
        <v>481</v>
      </c>
      <c r="J41" s="20" t="s">
        <v>481</v>
      </c>
      <c r="K41" s="18" t="s">
        <v>481</v>
      </c>
      <c r="L41" s="20" t="s">
        <v>481</v>
      </c>
      <c r="M41" s="18" t="s">
        <v>481</v>
      </c>
      <c r="N41" s="20" t="s">
        <v>481</v>
      </c>
      <c r="O41" s="18" t="s">
        <v>481</v>
      </c>
      <c r="P41" s="20" t="s">
        <v>481</v>
      </c>
      <c r="Q41" s="18" t="n">
        <v>478.44031166</v>
      </c>
      <c r="R41" s="20" t="n">
        <v>4.41665998</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374.51384797</v>
      </c>
      <c r="F45" s="20" t="n">
        <v>3.75353255</v>
      </c>
      <c r="G45" s="18" t="n">
        <v>380.86740287</v>
      </c>
      <c r="H45" s="20" t="n">
        <v>3.14126955</v>
      </c>
      <c r="I45" s="18" t="s">
        <v>481</v>
      </c>
      <c r="J45" s="20" t="s">
        <v>481</v>
      </c>
      <c r="K45" s="18" t="s">
        <v>481</v>
      </c>
      <c r="L45" s="20" t="s">
        <v>481</v>
      </c>
      <c r="M45" s="18" t="n">
        <v>346.41479471</v>
      </c>
      <c r="N45" s="20" t="n">
        <v>19.64588949</v>
      </c>
      <c r="O45" s="18" t="n">
        <v>353.49405052</v>
      </c>
      <c r="P45" s="20" t="n">
        <v>18.58042068</v>
      </c>
      <c r="Q45" s="18" t="n">
        <v>370.0550417</v>
      </c>
      <c r="R45" s="20" t="n">
        <v>3.27187551</v>
      </c>
    </row>
    <row r="46" spans="1:18">
      <c r="A46" s="15" t="s">
        <v>521</v>
      </c>
      <c r="B46" s="17" t="n">
        <v>23141</v>
      </c>
      <c r="C46" s="18">
        <f>(1130.0/B46*100)</f>
        <v/>
      </c>
      <c r="D46" s="19" t="n">
        <v>22011</v>
      </c>
      <c r="E46" s="18" t="n">
        <v>416.29198222</v>
      </c>
      <c r="F46" s="20" t="n">
        <v>3.23427326</v>
      </c>
      <c r="G46" s="18" t="n">
        <v>407.48438524</v>
      </c>
      <c r="H46" s="20" t="n">
        <v>2.25689929</v>
      </c>
      <c r="I46" s="18" t="s">
        <v>481</v>
      </c>
      <c r="J46" s="20" t="s">
        <v>481</v>
      </c>
      <c r="K46" s="18" t="s">
        <v>481</v>
      </c>
      <c r="L46" s="20" t="s">
        <v>481</v>
      </c>
      <c r="M46" s="18" t="s">
        <v>481</v>
      </c>
      <c r="N46" s="20" t="s">
        <v>481</v>
      </c>
      <c r="O46" s="18" t="s">
        <v>481</v>
      </c>
      <c r="P46" s="20" t="s">
        <v>481</v>
      </c>
      <c r="Q46" s="18" t="n">
        <v>363.51447371</v>
      </c>
      <c r="R46" s="20" t="n">
        <v>3.16746342</v>
      </c>
    </row>
    <row r="47" spans="1:18">
      <c r="A47" s="15" t="s">
        <v>522</v>
      </c>
      <c r="B47" s="17" t="n">
        <v>5928</v>
      </c>
      <c r="C47" s="18">
        <f>(70.0/B47*100)</f>
        <v/>
      </c>
      <c r="D47" s="19" t="n">
        <v>5858</v>
      </c>
      <c r="E47" s="18" t="n">
        <v>462.70483364</v>
      </c>
      <c r="F47" s="20" t="n">
        <v>4.22280545</v>
      </c>
      <c r="G47" s="18" t="n">
        <v>440.05327233</v>
      </c>
      <c r="H47" s="20" t="n">
        <v>4.6312238</v>
      </c>
      <c r="I47" s="18" t="s">
        <v>481</v>
      </c>
      <c r="J47" s="20" t="s">
        <v>481</v>
      </c>
      <c r="K47" s="18" t="s">
        <v>481</v>
      </c>
      <c r="L47" s="20" t="s">
        <v>481</v>
      </c>
      <c r="M47" s="18" t="s">
        <v>481</v>
      </c>
      <c r="N47" s="20" t="s">
        <v>481</v>
      </c>
      <c r="O47" s="18" t="s">
        <v>481</v>
      </c>
      <c r="P47" s="20" t="s">
        <v>481</v>
      </c>
      <c r="Q47" s="18" t="n">
        <v>421.66380703</v>
      </c>
      <c r="R47" s="20" t="n">
        <v>6.94096029</v>
      </c>
    </row>
    <row r="48" spans="1:18">
      <c r="A48" s="15" t="s">
        <v>523</v>
      </c>
      <c r="B48" s="17" t="n">
        <v>9841</v>
      </c>
      <c r="C48" s="18">
        <f>(7.0/B48*100)</f>
        <v/>
      </c>
      <c r="D48" s="19" t="n">
        <v>9834</v>
      </c>
      <c r="E48" s="18" t="n">
        <v>562.05224333</v>
      </c>
      <c r="F48" s="20" t="n">
        <v>7.18725175</v>
      </c>
      <c r="G48" s="18" t="n">
        <v>514.9799130599999</v>
      </c>
      <c r="H48" s="20" t="n">
        <v>4.47329657</v>
      </c>
      <c r="I48" s="18" t="s">
        <v>481</v>
      </c>
      <c r="J48" s="20" t="s">
        <v>481</v>
      </c>
      <c r="K48" s="18" t="s">
        <v>481</v>
      </c>
      <c r="L48" s="20" t="s">
        <v>481</v>
      </c>
      <c r="M48" s="18" t="s">
        <v>481</v>
      </c>
      <c r="N48" s="20" t="s">
        <v>481</v>
      </c>
      <c r="O48" s="18" t="s">
        <v>481</v>
      </c>
      <c r="P48" s="20" t="s">
        <v>481</v>
      </c>
      <c r="Q48" s="18" t="n">
        <v>465.21501811</v>
      </c>
      <c r="R48" s="20" t="n">
        <v>10.56042802</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432.22624802</v>
      </c>
      <c r="N49" s="20" t="n">
        <v>2.8653235</v>
      </c>
      <c r="O49" s="18" t="s">
        <v>481</v>
      </c>
      <c r="P49" s="20" t="s">
        <v>481</v>
      </c>
      <c r="Q49" s="18" t="s">
        <v>481</v>
      </c>
      <c r="R49" s="20" t="s">
        <v>481</v>
      </c>
    </row>
    <row r="50" spans="1:18">
      <c r="A50" s="15" t="s">
        <v>525</v>
      </c>
      <c r="B50" s="17" t="n">
        <v>11795</v>
      </c>
      <c r="C50" s="18">
        <f>(0.0/B50*100)</f>
        <v/>
      </c>
      <c r="D50" s="19" t="n">
        <v>11795</v>
      </c>
      <c r="E50" s="18" t="s">
        <v>481</v>
      </c>
      <c r="F50" s="20" t="s">
        <v>481</v>
      </c>
      <c r="G50" s="18" t="s">
        <v>481</v>
      </c>
      <c r="H50" s="20" t="s">
        <v>481</v>
      </c>
      <c r="I50" s="18" t="s">
        <v>481</v>
      </c>
      <c r="J50" s="20" t="s">
        <v>481</v>
      </c>
      <c r="K50" s="18" t="s">
        <v>481</v>
      </c>
      <c r="L50" s="20" t="s">
        <v>481</v>
      </c>
      <c r="M50" s="18" t="n">
        <v>415.72876064</v>
      </c>
      <c r="N50" s="20" t="n">
        <v>2.36107792</v>
      </c>
      <c r="O50" s="18" t="s">
        <v>481</v>
      </c>
      <c r="P50" s="20" t="s">
        <v>481</v>
      </c>
      <c r="Q50" s="18" t="s">
        <v>481</v>
      </c>
      <c r="R50" s="20" t="s">
        <v>481</v>
      </c>
    </row>
    <row r="51" spans="1:18">
      <c r="A51" s="15" t="s">
        <v>526</v>
      </c>
      <c r="B51" s="17" t="n">
        <v>6866</v>
      </c>
      <c r="C51" s="18">
        <f>(116.0/B51*100)</f>
        <v/>
      </c>
      <c r="D51" s="19" t="n">
        <v>6750</v>
      </c>
      <c r="E51" s="18" t="n">
        <v>442.42100555</v>
      </c>
      <c r="F51" s="20" t="n">
        <v>2.65552594</v>
      </c>
      <c r="G51" s="18" t="n">
        <v>407.65235945</v>
      </c>
      <c r="H51" s="20" t="n">
        <v>1.90009208</v>
      </c>
      <c r="I51" s="18" t="s">
        <v>481</v>
      </c>
      <c r="J51" s="20" t="s">
        <v>481</v>
      </c>
      <c r="K51" s="18" t="s">
        <v>481</v>
      </c>
      <c r="L51" s="20" t="s">
        <v>481</v>
      </c>
      <c r="M51" s="18" t="s">
        <v>481</v>
      </c>
      <c r="N51" s="20" t="s">
        <v>481</v>
      </c>
      <c r="O51" s="18" t="s">
        <v>481</v>
      </c>
      <c r="P51" s="20" t="s">
        <v>481</v>
      </c>
      <c r="Q51" s="18" t="n">
        <v>394.55460937</v>
      </c>
      <c r="R51" s="20" t="n">
        <v>3.51792012</v>
      </c>
    </row>
    <row r="52" spans="1:18">
      <c r="A52" s="15" t="s">
        <v>527</v>
      </c>
      <c r="B52" s="17" t="n">
        <v>5809</v>
      </c>
      <c r="C52" s="18">
        <f>(70.0/B52*100)</f>
        <v/>
      </c>
      <c r="D52" s="19" t="n">
        <v>5739</v>
      </c>
      <c r="E52" s="18" t="n">
        <v>478.01752911</v>
      </c>
      <c r="F52" s="20" t="n">
        <v>2.81272098</v>
      </c>
      <c r="G52" s="18" t="n">
        <v>482.6631481</v>
      </c>
      <c r="H52" s="20" t="n">
        <v>2.71251367</v>
      </c>
      <c r="I52" s="18" t="s">
        <v>481</v>
      </c>
      <c r="J52" s="20" t="s">
        <v>481</v>
      </c>
      <c r="K52" s="18" t="s">
        <v>481</v>
      </c>
      <c r="L52" s="20" t="s">
        <v>481</v>
      </c>
      <c r="M52" s="18" t="s">
        <v>481</v>
      </c>
      <c r="N52" s="20" t="s">
        <v>481</v>
      </c>
      <c r="O52" s="18" t="s">
        <v>481</v>
      </c>
      <c r="P52" s="20" t="s">
        <v>481</v>
      </c>
      <c r="Q52" s="18" t="n">
        <v>434.37904702</v>
      </c>
      <c r="R52" s="20" t="n">
        <v>4.50850318</v>
      </c>
    </row>
    <row r="53" spans="1:18">
      <c r="A53" s="15" t="s">
        <v>528</v>
      </c>
      <c r="B53" s="17" t="n">
        <v>5571</v>
      </c>
      <c r="C53" s="18">
        <f>(84.0/B53*100)</f>
        <v/>
      </c>
      <c r="D53" s="19" t="n">
        <v>5487</v>
      </c>
      <c r="E53" s="18" t="n">
        <v>425.89841905</v>
      </c>
      <c r="F53" s="20" t="n">
        <v>2.38036336</v>
      </c>
      <c r="G53" s="18" t="n">
        <v>441.98740419</v>
      </c>
      <c r="H53" s="20" t="n">
        <v>1.95151907</v>
      </c>
      <c r="I53" s="18" t="s">
        <v>481</v>
      </c>
      <c r="J53" s="20" t="s">
        <v>481</v>
      </c>
      <c r="K53" s="18" t="s">
        <v>481</v>
      </c>
      <c r="L53" s="20" t="s">
        <v>481</v>
      </c>
      <c r="M53" s="18" t="s">
        <v>481</v>
      </c>
      <c r="N53" s="20" t="s">
        <v>481</v>
      </c>
      <c r="O53" s="18" t="s">
        <v>481</v>
      </c>
      <c r="P53" s="20" t="s">
        <v>481</v>
      </c>
      <c r="Q53" s="18" t="n">
        <v>418.01151384</v>
      </c>
      <c r="R53" s="20" t="n">
        <v>3.74161694</v>
      </c>
    </row>
    <row r="54" spans="1:18">
      <c r="A54" s="15" t="s">
        <v>529</v>
      </c>
      <c r="B54" s="17" t="n">
        <v>4740</v>
      </c>
      <c r="C54" s="18">
        <f>(38.0/B54*100)</f>
        <v/>
      </c>
      <c r="D54" s="19" t="n">
        <v>4702</v>
      </c>
      <c r="E54" s="18" t="n">
        <v>343.74734453</v>
      </c>
      <c r="F54" s="20" t="n">
        <v>4.30424101</v>
      </c>
      <c r="G54" s="18" t="n">
        <v>339.29020877</v>
      </c>
      <c r="H54" s="20" t="n">
        <v>2.81586823</v>
      </c>
      <c r="I54" s="18" t="s">
        <v>481</v>
      </c>
      <c r="J54" s="20" t="s">
        <v>481</v>
      </c>
      <c r="K54" s="18" t="s">
        <v>481</v>
      </c>
      <c r="L54" s="20" t="s">
        <v>481</v>
      </c>
      <c r="M54" s="18" t="s">
        <v>481</v>
      </c>
      <c r="N54" s="20" t="s">
        <v>481</v>
      </c>
      <c r="O54" s="18" t="s">
        <v>481</v>
      </c>
      <c r="P54" s="20" t="s">
        <v>481</v>
      </c>
      <c r="Q54" s="18" t="n">
        <v>306.53138563</v>
      </c>
      <c r="R54" s="20" t="n">
        <v>3.09890971</v>
      </c>
    </row>
    <row r="55" spans="1:18">
      <c r="A55" s="15" t="s">
        <v>530</v>
      </c>
      <c r="B55" s="17" t="n">
        <v>5316</v>
      </c>
      <c r="C55" s="18">
        <f>(22.0/B55*100)</f>
        <v/>
      </c>
      <c r="D55" s="19" t="n">
        <v>5294</v>
      </c>
      <c r="E55" s="18" t="n">
        <v>409.87397046</v>
      </c>
      <c r="F55" s="20" t="n">
        <v>3.03011638</v>
      </c>
      <c r="G55" s="18" t="n">
        <v>412.81277747</v>
      </c>
      <c r="H55" s="20" t="n">
        <v>3.81000247</v>
      </c>
      <c r="I55" s="18" t="s">
        <v>481</v>
      </c>
      <c r="J55" s="20" t="s">
        <v>481</v>
      </c>
      <c r="K55" s="18" t="s">
        <v>481</v>
      </c>
      <c r="L55" s="20" t="s">
        <v>481</v>
      </c>
      <c r="M55" s="18" t="s">
        <v>481</v>
      </c>
      <c r="N55" s="20" t="s">
        <v>481</v>
      </c>
      <c r="O55" s="18" t="n">
        <v>390.79784308</v>
      </c>
      <c r="P55" s="20" t="n">
        <v>17.99561857</v>
      </c>
      <c r="Q55" s="18" t="n">
        <v>411.90493551</v>
      </c>
      <c r="R55" s="20" t="n">
        <v>3.07435928</v>
      </c>
    </row>
    <row r="56" spans="1:18">
      <c r="A56" s="15" t="s">
        <v>531</v>
      </c>
      <c r="B56" s="17" t="n">
        <v>5359</v>
      </c>
      <c r="C56" s="18">
        <f>(76.0/B56*100)</f>
        <v/>
      </c>
      <c r="D56" s="19" t="n">
        <v>5283</v>
      </c>
      <c r="E56" s="18" t="n">
        <v>542.8853569</v>
      </c>
      <c r="F56" s="20" t="n">
        <v>4.15493411</v>
      </c>
      <c r="G56" s="18" t="n">
        <v>521.74476242</v>
      </c>
      <c r="H56" s="20" t="n">
        <v>2.49763449</v>
      </c>
      <c r="I56" s="18" t="s">
        <v>481</v>
      </c>
      <c r="J56" s="20" t="s">
        <v>481</v>
      </c>
      <c r="K56" s="18" t="s">
        <v>481</v>
      </c>
      <c r="L56" s="20" t="s">
        <v>481</v>
      </c>
      <c r="M56" s="18" t="s">
        <v>481</v>
      </c>
      <c r="N56" s="20" t="s">
        <v>481</v>
      </c>
      <c r="O56" s="18" t="s">
        <v>481</v>
      </c>
      <c r="P56" s="20" t="s">
        <v>481</v>
      </c>
      <c r="Q56" s="18" t="n">
        <v>493.56205881</v>
      </c>
      <c r="R56" s="20" t="n">
        <v>6.41328595</v>
      </c>
    </row>
    <row r="57" spans="1:18">
      <c r="A57" s="15" t="s">
        <v>532</v>
      </c>
      <c r="B57" s="17" t="n">
        <v>6513</v>
      </c>
      <c r="C57" s="18">
        <f>(0.0/B57*100)</f>
        <v/>
      </c>
      <c r="D57" s="19" t="n">
        <v>6513</v>
      </c>
      <c r="E57" s="18" t="n">
        <v>445.42065918</v>
      </c>
      <c r="F57" s="20" t="n">
        <v>7.56277382</v>
      </c>
      <c r="G57" s="18" t="n">
        <v>401.33322717</v>
      </c>
      <c r="H57" s="20" t="n">
        <v>2.67558249</v>
      </c>
      <c r="I57" s="18" t="s">
        <v>481</v>
      </c>
      <c r="J57" s="20" t="s">
        <v>481</v>
      </c>
      <c r="K57" s="18" t="s">
        <v>481</v>
      </c>
      <c r="L57" s="20" t="s">
        <v>481</v>
      </c>
      <c r="M57" s="18" t="s">
        <v>481</v>
      </c>
      <c r="N57" s="20" t="s">
        <v>481</v>
      </c>
      <c r="O57" s="18" t="n">
        <v>351.212</v>
      </c>
      <c r="P57" s="20" t="n">
        <v>21.0643667</v>
      </c>
      <c r="Q57" s="18" t="n">
        <v>399.45764286</v>
      </c>
      <c r="R57" s="20" t="n">
        <v>4.05847533</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408.6691134</v>
      </c>
      <c r="N58" s="20" t="n">
        <v>2.67440156</v>
      </c>
      <c r="O58" s="18" t="s">
        <v>481</v>
      </c>
      <c r="P58" s="20" t="s">
        <v>481</v>
      </c>
      <c r="Q58" s="18" t="s">
        <v>481</v>
      </c>
      <c r="R58" s="20" t="s">
        <v>481</v>
      </c>
    </row>
    <row r="59" spans="1:18">
      <c r="A59" s="15" t="s">
        <v>534</v>
      </c>
      <c r="B59" s="17" t="n">
        <v>4826</v>
      </c>
      <c r="C59" s="18">
        <f>(26.0/B59*100)</f>
        <v/>
      </c>
      <c r="D59" s="19" t="n">
        <v>4800</v>
      </c>
      <c r="E59" s="18" t="n">
        <v>393.13440242</v>
      </c>
      <c r="F59" s="20" t="n">
        <v>2.66818943</v>
      </c>
      <c r="G59" s="18" t="n">
        <v>377.91045959</v>
      </c>
      <c r="H59" s="20" t="n">
        <v>2.15752529</v>
      </c>
      <c r="I59" s="18" t="s">
        <v>481</v>
      </c>
      <c r="J59" s="20" t="s">
        <v>481</v>
      </c>
      <c r="K59" s="18" t="s">
        <v>481</v>
      </c>
      <c r="L59" s="20" t="s">
        <v>481</v>
      </c>
      <c r="M59" s="18" t="s">
        <v>481</v>
      </c>
      <c r="N59" s="20" t="s">
        <v>481</v>
      </c>
      <c r="O59" s="18" t="n">
        <v>341.88416026</v>
      </c>
      <c r="P59" s="20" t="n">
        <v>13.84564768</v>
      </c>
      <c r="Q59" s="18" t="n">
        <v>353.76814974</v>
      </c>
      <c r="R59" s="20" t="n">
        <v>3.80986714</v>
      </c>
    </row>
    <row r="60" spans="1:18">
      <c r="A60" s="15" t="s">
        <v>535</v>
      </c>
      <c r="B60" s="17" t="n">
        <v>4546</v>
      </c>
      <c r="C60" s="18">
        <f>(15.0/B60*100)</f>
        <v/>
      </c>
      <c r="D60" s="19" t="n">
        <v>4531</v>
      </c>
      <c r="E60" s="18" t="n">
        <v>400.79942487</v>
      </c>
      <c r="F60" s="20" t="n">
        <v>6.46445371</v>
      </c>
      <c r="G60" s="18" t="n">
        <v>386.70499277</v>
      </c>
      <c r="H60" s="20" t="n">
        <v>3.49704466</v>
      </c>
      <c r="I60" s="18" t="s">
        <v>481</v>
      </c>
      <c r="J60" s="20" t="s">
        <v>481</v>
      </c>
      <c r="K60" s="18" t="s">
        <v>481</v>
      </c>
      <c r="L60" s="20" t="s">
        <v>481</v>
      </c>
      <c r="M60" s="18" t="s">
        <v>481</v>
      </c>
      <c r="N60" s="20" t="s">
        <v>481</v>
      </c>
      <c r="O60" s="18" t="n">
        <v>386.19065979</v>
      </c>
      <c r="P60" s="20" t="n">
        <v>44.6874694</v>
      </c>
      <c r="Q60" s="18" t="n">
        <v>376.36693976</v>
      </c>
      <c r="R60" s="20" t="n">
        <v>5.08369957</v>
      </c>
    </row>
    <row r="61" spans="1:18">
      <c r="A61" s="15" t="s">
        <v>536</v>
      </c>
      <c r="B61" s="17" t="n">
        <v>6525</v>
      </c>
      <c r="C61" s="18">
        <f>(135.0/B61*100)</f>
        <v/>
      </c>
      <c r="D61" s="19" t="n">
        <v>6390</v>
      </c>
      <c r="E61" s="18" t="n">
        <v>461.72331272</v>
      </c>
      <c r="F61" s="20" t="n">
        <v>2.68836455</v>
      </c>
      <c r="G61" s="18" t="n">
        <v>494.87264018</v>
      </c>
      <c r="H61" s="20" t="n">
        <v>3.23048842</v>
      </c>
      <c r="I61" s="18" t="s">
        <v>481</v>
      </c>
      <c r="J61" s="20" t="s">
        <v>481</v>
      </c>
      <c r="K61" s="18" t="s">
        <v>481</v>
      </c>
      <c r="L61" s="20" t="s">
        <v>481</v>
      </c>
      <c r="M61" s="18" t="s">
        <v>481</v>
      </c>
      <c r="N61" s="20" t="s">
        <v>481</v>
      </c>
      <c r="O61" s="18" t="s">
        <v>481</v>
      </c>
      <c r="P61" s="20" t="s">
        <v>481</v>
      </c>
      <c r="Q61" s="18" t="n">
        <v>451.18824741</v>
      </c>
      <c r="R61" s="20" t="n">
        <v>4.32087865</v>
      </c>
    </row>
    <row r="62" spans="1:18">
      <c r="A62" s="15" t="s">
        <v>537</v>
      </c>
      <c r="B62" s="17" t="n">
        <v>4476</v>
      </c>
      <c r="C62" s="18">
        <f>(3.0/B62*100)</f>
        <v/>
      </c>
      <c r="D62" s="19" t="n">
        <v>4473</v>
      </c>
      <c r="E62" s="18" t="n">
        <v>538.19942026</v>
      </c>
      <c r="F62" s="20" t="n">
        <v>3.4008555</v>
      </c>
      <c r="G62" s="18" t="n">
        <v>527.19746472</v>
      </c>
      <c r="H62" s="20" t="n">
        <v>1.28478443</v>
      </c>
      <c r="I62" s="18" t="s">
        <v>481</v>
      </c>
      <c r="J62" s="20" t="s">
        <v>481</v>
      </c>
      <c r="K62" s="18" t="s">
        <v>481</v>
      </c>
      <c r="L62" s="20" t="s">
        <v>481</v>
      </c>
      <c r="M62" s="18" t="s">
        <v>481</v>
      </c>
      <c r="N62" s="20" t="s">
        <v>481</v>
      </c>
      <c r="O62" s="18" t="s">
        <v>481</v>
      </c>
      <c r="P62" s="20" t="s">
        <v>481</v>
      </c>
      <c r="Q62" s="18" t="n">
        <v>512.19170389</v>
      </c>
      <c r="R62" s="20" t="n">
        <v>7.28022754</v>
      </c>
    </row>
    <row r="63" spans="1:18">
      <c r="A63" s="15" t="s">
        <v>538</v>
      </c>
      <c r="B63" s="17" t="n">
        <v>5324</v>
      </c>
      <c r="C63" s="18">
        <f>(13.0/B63*100)</f>
        <v/>
      </c>
      <c r="D63" s="19" t="n">
        <v>5311</v>
      </c>
      <c r="E63" s="18" t="n">
        <v>385.29398786</v>
      </c>
      <c r="F63" s="20" t="n">
        <v>3.03514074</v>
      </c>
      <c r="G63" s="18" t="n">
        <v>392.831536</v>
      </c>
      <c r="H63" s="20" t="n">
        <v>1.82721968</v>
      </c>
      <c r="I63" s="18" t="s">
        <v>481</v>
      </c>
      <c r="J63" s="20" t="s">
        <v>481</v>
      </c>
      <c r="K63" s="18" t="s">
        <v>481</v>
      </c>
      <c r="L63" s="20" t="s">
        <v>481</v>
      </c>
      <c r="M63" s="18" t="n">
        <v>420.35479584</v>
      </c>
      <c r="N63" s="20" t="n">
        <v>52.05946973</v>
      </c>
      <c r="O63" s="18" t="n">
        <v>304.30550263</v>
      </c>
      <c r="P63" s="20" t="n">
        <v>20.06327426</v>
      </c>
      <c r="Q63" s="18" t="n">
        <v>367.85075251</v>
      </c>
      <c r="R63" s="20" t="n">
        <v>2.42360305</v>
      </c>
    </row>
    <row r="64" spans="1:18">
      <c r="A64" s="15" t="s">
        <v>539</v>
      </c>
      <c r="B64" s="17" t="n">
        <v>3634</v>
      </c>
      <c r="C64" s="18">
        <f>(3.0/B64*100)</f>
        <v/>
      </c>
      <c r="D64" s="19" t="n">
        <v>3631</v>
      </c>
      <c r="E64" s="18" t="n">
        <v>498.03151003</v>
      </c>
      <c r="F64" s="20" t="n">
        <v>3.06225257</v>
      </c>
      <c r="G64" s="18" t="n">
        <v>452.30367408</v>
      </c>
      <c r="H64" s="20" t="n">
        <v>2.25755148</v>
      </c>
      <c r="I64" s="18" t="s">
        <v>481</v>
      </c>
      <c r="J64" s="20" t="s">
        <v>481</v>
      </c>
      <c r="K64" s="18" t="s">
        <v>481</v>
      </c>
      <c r="L64" s="20" t="s">
        <v>481</v>
      </c>
      <c r="M64" s="18" t="n">
        <v>386.9844</v>
      </c>
      <c r="N64" s="20" t="n">
        <v>22.48324633</v>
      </c>
      <c r="O64" s="18" t="n">
        <v>457.35291938</v>
      </c>
      <c r="P64" s="20" t="n">
        <v>50.20080298</v>
      </c>
      <c r="Q64" s="18" t="n">
        <v>411.95042669</v>
      </c>
      <c r="R64" s="20" t="n">
        <v>5.71018353</v>
      </c>
    </row>
    <row r="65" spans="1:18">
      <c r="A65" s="15" t="s">
        <v>540</v>
      </c>
      <c r="B65" s="17" t="n">
        <v>5325</v>
      </c>
      <c r="C65" s="18">
        <f>(14.0/B65*100)</f>
        <v/>
      </c>
      <c r="D65" s="19" t="n">
        <v>5311</v>
      </c>
      <c r="E65" s="18" t="n">
        <v>440.03381996</v>
      </c>
      <c r="F65" s="20" t="n">
        <v>2.33704968</v>
      </c>
      <c r="G65" s="18" t="n">
        <v>424.67150269</v>
      </c>
      <c r="H65" s="20" t="n">
        <v>2.88288817</v>
      </c>
      <c r="I65" s="18" t="s">
        <v>481</v>
      </c>
      <c r="J65" s="20" t="s">
        <v>481</v>
      </c>
      <c r="K65" s="18" t="s">
        <v>481</v>
      </c>
      <c r="L65" s="20" t="s">
        <v>481</v>
      </c>
      <c r="M65" s="18" t="n">
        <v>387.99282615</v>
      </c>
      <c r="N65" s="20" t="n">
        <v>27.93001518</v>
      </c>
      <c r="O65" s="18" t="s">
        <v>481</v>
      </c>
      <c r="P65" s="20" t="s">
        <v>481</v>
      </c>
      <c r="Q65" s="18" t="n">
        <v>396.17448294</v>
      </c>
      <c r="R65" s="20" t="n">
        <v>4.19190277</v>
      </c>
    </row>
    <row r="66" spans="1:18">
      <c r="A66" s="15" t="s">
        <v>541</v>
      </c>
      <c r="B66" s="17" t="n">
        <v>5665</v>
      </c>
      <c r="C66" s="18">
        <f>(0.0/B66*100)</f>
        <v/>
      </c>
      <c r="D66" s="19" t="n">
        <v>5665</v>
      </c>
      <c r="E66" s="18" t="s">
        <v>481</v>
      </c>
      <c r="F66" s="20" t="s">
        <v>481</v>
      </c>
      <c r="G66" s="18" t="s">
        <v>481</v>
      </c>
      <c r="H66" s="20" t="s">
        <v>481</v>
      </c>
      <c r="I66" s="18" t="s">
        <v>481</v>
      </c>
      <c r="J66" s="20" t="s">
        <v>481</v>
      </c>
      <c r="K66" s="18" t="s">
        <v>481</v>
      </c>
      <c r="L66" s="20" t="s">
        <v>481</v>
      </c>
      <c r="M66" s="18" t="n">
        <v>411.31364817</v>
      </c>
      <c r="N66" s="20" t="n">
        <v>1.02925596</v>
      </c>
      <c r="O66" s="18" t="s">
        <v>481</v>
      </c>
      <c r="P66" s="20" t="s">
        <v>481</v>
      </c>
      <c r="Q66" s="18" t="s">
        <v>481</v>
      </c>
      <c r="R66" s="20" t="s">
        <v>481</v>
      </c>
    </row>
    <row r="67" spans="1:18">
      <c r="A67" s="15" t="s">
        <v>542</v>
      </c>
      <c r="B67" s="17" t="n">
        <v>6971</v>
      </c>
      <c r="C67" s="18">
        <f>(21.0/B67*100)</f>
        <v/>
      </c>
      <c r="D67" s="19" t="n">
        <v>6950</v>
      </c>
      <c r="E67" s="18" t="n">
        <v>418.36919438</v>
      </c>
      <c r="F67" s="20" t="n">
        <v>3.27699642</v>
      </c>
      <c r="G67" s="18" t="n">
        <v>390.19732383</v>
      </c>
      <c r="H67" s="20" t="n">
        <v>2.2977071</v>
      </c>
      <c r="I67" s="18" t="s">
        <v>481</v>
      </c>
      <c r="J67" s="20" t="s">
        <v>481</v>
      </c>
      <c r="K67" s="18" t="s">
        <v>481</v>
      </c>
      <c r="L67" s="20" t="s">
        <v>481</v>
      </c>
      <c r="M67" s="18" t="s">
        <v>481</v>
      </c>
      <c r="N67" s="20" t="s">
        <v>481</v>
      </c>
      <c r="O67" s="18" t="s">
        <v>481</v>
      </c>
      <c r="P67" s="20" t="s">
        <v>481</v>
      </c>
      <c r="Q67" s="18" t="n">
        <v>373.91575513</v>
      </c>
      <c r="R67" s="20" t="n">
        <v>4.85736105</v>
      </c>
    </row>
    <row r="68" spans="1:18">
      <c r="A68" s="15" t="s">
        <v>543</v>
      </c>
      <c r="B68" s="17" t="n">
        <v>12083</v>
      </c>
      <c r="C68" s="18">
        <f>(26.0/B68*100)</f>
        <v/>
      </c>
      <c r="D68" s="19" t="n">
        <v>12057</v>
      </c>
      <c r="E68" s="18" t="n">
        <v>419.96543355</v>
      </c>
      <c r="F68" s="20" t="n">
        <v>2.6150195</v>
      </c>
      <c r="G68" s="18" t="n">
        <v>420.14796489</v>
      </c>
      <c r="H68" s="20" t="n">
        <v>1.29309786</v>
      </c>
      <c r="I68" s="18" t="s">
        <v>481</v>
      </c>
      <c r="J68" s="20" t="s">
        <v>481</v>
      </c>
      <c r="K68" s="18" t="s">
        <v>481</v>
      </c>
      <c r="L68" s="20" t="s">
        <v>481</v>
      </c>
      <c r="M68" s="18" t="s">
        <v>481</v>
      </c>
      <c r="N68" s="20" t="s">
        <v>481</v>
      </c>
      <c r="O68" s="18" t="s">
        <v>481</v>
      </c>
      <c r="P68" s="20" t="s">
        <v>481</v>
      </c>
      <c r="Q68" s="18" t="n">
        <v>409.72021414</v>
      </c>
      <c r="R68" s="20" t="n">
        <v>2.04330658</v>
      </c>
    </row>
    <row r="69" spans="1:18">
      <c r="A69" s="15" t="s">
        <v>544</v>
      </c>
      <c r="B69" s="17" t="n">
        <v>4876</v>
      </c>
      <c r="C69" s="18">
        <f>(0.0/B69*100)</f>
        <v/>
      </c>
      <c r="D69" s="19" t="n">
        <v>4876</v>
      </c>
      <c r="E69" s="18" t="n">
        <v>436.67856929</v>
      </c>
      <c r="F69" s="20" t="n">
        <v>3.75794749</v>
      </c>
      <c r="G69" s="18" t="n">
        <v>436.25422161</v>
      </c>
      <c r="H69" s="20" t="n">
        <v>3.4821835</v>
      </c>
      <c r="I69" s="18" t="s">
        <v>481</v>
      </c>
      <c r="J69" s="20" t="s">
        <v>481</v>
      </c>
      <c r="K69" s="18" t="s">
        <v>481</v>
      </c>
      <c r="L69" s="20" t="s">
        <v>481</v>
      </c>
      <c r="M69" s="18" t="n">
        <v>376.3031</v>
      </c>
      <c r="N69" s="20" t="n">
        <v>23.26334329</v>
      </c>
      <c r="O69" s="18" t="s">
        <v>481</v>
      </c>
      <c r="P69" s="20" t="s">
        <v>481</v>
      </c>
      <c r="Q69" s="18" t="n">
        <v>407.2891182</v>
      </c>
      <c r="R69" s="20" t="n">
        <v>8.408677539999999</v>
      </c>
    </row>
    <row r="70" spans="1:18">
      <c r="A70" s="15" t="s">
        <v>545</v>
      </c>
      <c r="B70" s="17" t="n">
        <v>6036</v>
      </c>
      <c r="C70" s="18">
        <f>(223.0/B70*100)</f>
        <v/>
      </c>
      <c r="D70" s="19" t="n">
        <v>5813</v>
      </c>
      <c r="E70" s="18" t="n">
        <v>488.80363441</v>
      </c>
      <c r="F70" s="20" t="n">
        <v>4.25399058</v>
      </c>
      <c r="G70" s="18" t="n">
        <v>498.19134846</v>
      </c>
      <c r="H70" s="20" t="n">
        <v>2.66720818</v>
      </c>
      <c r="I70" s="18" t="s">
        <v>481</v>
      </c>
      <c r="J70" s="20" t="s">
        <v>481</v>
      </c>
      <c r="K70" s="18" t="s">
        <v>481</v>
      </c>
      <c r="L70" s="20" t="s">
        <v>481</v>
      </c>
      <c r="M70" s="18" t="s">
        <v>481</v>
      </c>
      <c r="N70" s="20" t="s">
        <v>481</v>
      </c>
      <c r="O70" s="18" t="s">
        <v>481</v>
      </c>
      <c r="P70" s="20" t="s">
        <v>481</v>
      </c>
      <c r="Q70" s="18" t="n">
        <v>459.18098777</v>
      </c>
      <c r="R70" s="20" t="n">
        <v>3.13210006</v>
      </c>
    </row>
    <row r="71" spans="1:18">
      <c r="A71" s="15" t="s">
        <v>546</v>
      </c>
      <c r="B71" s="17" t="n">
        <v>6115</v>
      </c>
      <c r="C71" s="18">
        <f>(17.0/B71*100)</f>
        <v/>
      </c>
      <c r="D71" s="19" t="n">
        <v>6098</v>
      </c>
      <c r="E71" s="18" t="n">
        <v>568.73732962</v>
      </c>
      <c r="F71" s="20" t="n">
        <v>1.86655685</v>
      </c>
      <c r="G71" s="18" t="n">
        <v>545.22689814</v>
      </c>
      <c r="H71" s="20" t="n">
        <v>1.9604607</v>
      </c>
      <c r="I71" s="18" t="s">
        <v>481</v>
      </c>
      <c r="J71" s="20" t="s">
        <v>481</v>
      </c>
      <c r="K71" s="18" t="s">
        <v>481</v>
      </c>
      <c r="L71" s="20" t="s">
        <v>481</v>
      </c>
      <c r="M71" s="18" t="s">
        <v>481</v>
      </c>
      <c r="N71" s="20" t="s">
        <v>481</v>
      </c>
      <c r="O71" s="18" t="s">
        <v>481</v>
      </c>
      <c r="P71" s="20" t="s">
        <v>481</v>
      </c>
      <c r="Q71" s="18" t="n">
        <v>535.6876837</v>
      </c>
      <c r="R71" s="20" t="n">
        <v>5.23480554</v>
      </c>
    </row>
    <row r="72" spans="1:18">
      <c r="A72" s="15" t="s">
        <v>547</v>
      </c>
      <c r="B72" s="17" t="n">
        <v>7708</v>
      </c>
      <c r="C72" s="18">
        <f>(0.0/B72*100)</f>
        <v/>
      </c>
      <c r="D72" s="19" t="n">
        <v>7708</v>
      </c>
      <c r="E72" s="18" t="s">
        <v>481</v>
      </c>
      <c r="F72" s="20" t="s">
        <v>481</v>
      </c>
      <c r="G72" s="18" t="s">
        <v>481</v>
      </c>
      <c r="H72" s="20" t="s">
        <v>481</v>
      </c>
      <c r="I72" s="18" t="s">
        <v>481</v>
      </c>
      <c r="J72" s="20" t="s">
        <v>481</v>
      </c>
      <c r="K72" s="18" t="s">
        <v>481</v>
      </c>
      <c r="L72" s="20" t="s">
        <v>481</v>
      </c>
      <c r="M72" s="18" t="n">
        <v>532.34745458</v>
      </c>
      <c r="N72" s="20" t="n">
        <v>2.6915596</v>
      </c>
      <c r="O72" s="18" t="s">
        <v>481</v>
      </c>
      <c r="P72" s="20" t="s">
        <v>481</v>
      </c>
      <c r="Q72" s="18" t="s">
        <v>481</v>
      </c>
      <c r="R72" s="20" t="s">
        <v>481</v>
      </c>
    </row>
    <row r="73" spans="1:18">
      <c r="A73" s="15" t="s">
        <v>548</v>
      </c>
      <c r="B73" s="17" t="n">
        <v>8249</v>
      </c>
      <c r="C73" s="18">
        <f>(143.0/B73*100)</f>
        <v/>
      </c>
      <c r="D73" s="19" t="n">
        <v>8106</v>
      </c>
      <c r="E73" s="18" t="n">
        <v>417.6117166</v>
      </c>
      <c r="F73" s="20" t="n">
        <v>5.05888573</v>
      </c>
      <c r="G73" s="18" t="n">
        <v>424.1283334</v>
      </c>
      <c r="H73" s="20" t="n">
        <v>2.64194199</v>
      </c>
      <c r="I73" s="18" t="s">
        <v>481</v>
      </c>
      <c r="J73" s="20" t="s">
        <v>481</v>
      </c>
      <c r="K73" s="18" t="s">
        <v>481</v>
      </c>
      <c r="L73" s="20" t="s">
        <v>481</v>
      </c>
      <c r="M73" s="18" t="s">
        <v>481</v>
      </c>
      <c r="N73" s="20" t="s">
        <v>481</v>
      </c>
      <c r="O73" s="18" t="s">
        <v>481</v>
      </c>
      <c r="P73" s="20" t="s">
        <v>481</v>
      </c>
      <c r="Q73" s="18" t="n">
        <v>410.31003013</v>
      </c>
      <c r="R73" s="20" t="n">
        <v>5.39065264</v>
      </c>
    </row>
    <row r="74" spans="1:18">
      <c r="A74" s="15" t="s">
        <v>549</v>
      </c>
      <c r="B74" s="17" t="n">
        <v>4692</v>
      </c>
      <c r="C74" s="18">
        <f>(82.0/B74*100)</f>
        <v/>
      </c>
      <c r="D74" s="19" t="n">
        <v>4610</v>
      </c>
      <c r="E74" s="18" t="n">
        <v>446.24955838</v>
      </c>
      <c r="F74" s="20" t="n">
        <v>2.81478817</v>
      </c>
      <c r="G74" s="18" t="n">
        <v>429.16583933</v>
      </c>
      <c r="H74" s="20" t="n">
        <v>2.3436504</v>
      </c>
      <c r="I74" s="18" t="s">
        <v>481</v>
      </c>
      <c r="J74" s="20" t="s">
        <v>481</v>
      </c>
      <c r="K74" s="18" t="s">
        <v>481</v>
      </c>
      <c r="L74" s="20" t="s">
        <v>481</v>
      </c>
      <c r="M74" s="18" t="s">
        <v>481</v>
      </c>
      <c r="N74" s="20" t="s">
        <v>481</v>
      </c>
      <c r="O74" s="18" t="n">
        <v>373.28364808</v>
      </c>
      <c r="P74" s="20" t="n">
        <v>36.47515521</v>
      </c>
      <c r="Q74" s="18" t="n">
        <v>385.89440248</v>
      </c>
      <c r="R74" s="20" t="n">
        <v>3.00595957</v>
      </c>
    </row>
    <row r="75" spans="1:18">
      <c r="A75" s="15" t="s">
        <v>550</v>
      </c>
      <c r="B75" s="17" t="n">
        <v>5375</v>
      </c>
      <c r="C75" s="18">
        <f>(195.0/B75*100)</f>
        <v/>
      </c>
      <c r="D75" s="19" t="n">
        <v>5180</v>
      </c>
      <c r="E75" s="18" t="n">
        <v>390.61428742</v>
      </c>
      <c r="F75" s="20" t="n">
        <v>3.37306817</v>
      </c>
      <c r="G75" s="18" t="n">
        <v>387.54163773</v>
      </c>
      <c r="H75" s="20" t="n">
        <v>2.3557616</v>
      </c>
      <c r="I75" s="18" t="s">
        <v>481</v>
      </c>
      <c r="J75" s="20" t="s">
        <v>481</v>
      </c>
      <c r="K75" s="18" t="s">
        <v>481</v>
      </c>
      <c r="L75" s="20" t="s">
        <v>481</v>
      </c>
      <c r="M75" s="18" t="s">
        <v>481</v>
      </c>
      <c r="N75" s="20" t="s">
        <v>481</v>
      </c>
      <c r="O75" s="18" t="s">
        <v>481</v>
      </c>
      <c r="P75" s="20" t="s">
        <v>481</v>
      </c>
      <c r="Q75" s="18" t="n">
        <v>377.00809609</v>
      </c>
      <c r="R75" s="20" t="n">
        <v>3.37759895</v>
      </c>
    </row>
    <row r="76" spans="1:18">
      <c r="A76" s="15" t="s">
        <v>551</v>
      </c>
      <c r="B76" s="17" t="n">
        <v>14167</v>
      </c>
      <c r="C76" s="18">
        <f>(226.0/B76*100)</f>
        <v/>
      </c>
      <c r="D76" s="19" t="n">
        <v>13941</v>
      </c>
      <c r="E76" s="18" t="n">
        <v>428.47026709</v>
      </c>
      <c r="F76" s="20" t="n">
        <v>3.12822106</v>
      </c>
      <c r="G76" s="18" t="n">
        <v>444.27935295</v>
      </c>
      <c r="H76" s="20" t="n">
        <v>2.34938206</v>
      </c>
      <c r="I76" s="18" t="s">
        <v>481</v>
      </c>
      <c r="J76" s="20" t="s">
        <v>481</v>
      </c>
      <c r="K76" s="18" t="s">
        <v>481</v>
      </c>
      <c r="L76" s="20" t="s">
        <v>481</v>
      </c>
      <c r="M76" s="18" t="s">
        <v>481</v>
      </c>
      <c r="N76" s="20" t="s">
        <v>481</v>
      </c>
      <c r="O76" s="18" t="s">
        <v>481</v>
      </c>
      <c r="P76" s="20" t="s">
        <v>481</v>
      </c>
      <c r="Q76" s="18" t="n">
        <v>428.78965993</v>
      </c>
      <c r="R76" s="20" t="n">
        <v>3.77099924</v>
      </c>
    </row>
    <row r="77" spans="1:18">
      <c r="A77" s="15" t="s">
        <v>552</v>
      </c>
      <c r="B77" s="17" t="n">
        <v>6062</v>
      </c>
      <c r="C77" s="18">
        <f>(0.0/B77*100)</f>
        <v/>
      </c>
      <c r="D77" s="19" t="n">
        <v>6062</v>
      </c>
      <c r="E77" s="18" t="n">
        <v>448.78022569</v>
      </c>
      <c r="F77" s="20" t="n">
        <v>3.57636706</v>
      </c>
      <c r="G77" s="18" t="n">
        <v>432.22968494</v>
      </c>
      <c r="H77" s="20" t="n">
        <v>2.23628386</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560.27302832</v>
      </c>
      <c r="F78" s="20" t="n">
        <v>9.80609318</v>
      </c>
      <c r="G78" s="18" t="n">
        <v>522.39418157</v>
      </c>
      <c r="H78" s="20" t="n">
        <v>3.61793838</v>
      </c>
      <c r="I78" s="18" t="s">
        <v>481</v>
      </c>
      <c r="J78" s="20" t="s">
        <v>481</v>
      </c>
      <c r="K78" s="18" t="s">
        <v>481</v>
      </c>
      <c r="L78" s="20" t="s">
        <v>481</v>
      </c>
      <c r="M78" s="18" t="s">
        <v>481</v>
      </c>
      <c r="N78" s="20" t="s">
        <v>481</v>
      </c>
      <c r="O78" s="18" t="n">
        <v>535.8033748300001</v>
      </c>
      <c r="P78" s="20" t="n">
        <v>22.12377915</v>
      </c>
      <c r="Q78" s="18" t="n">
        <v>504.94800195</v>
      </c>
      <c r="R78" s="20" t="n">
        <v>8.868308369999999</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475.18659836</v>
      </c>
      <c r="N79" s="20" t="n">
        <v>6.280552</v>
      </c>
      <c r="O79" s="18" t="s">
        <v>481</v>
      </c>
      <c r="P79" s="20" t="s">
        <v>481</v>
      </c>
      <c r="Q79" s="18" t="s">
        <v>481</v>
      </c>
      <c r="R79" s="20" t="s">
        <v>481</v>
      </c>
    </row>
    <row r="80" spans="1:18">
      <c r="A80" s="15" t="s">
        <v>555</v>
      </c>
      <c r="B80" s="17" t="n">
        <v>7841</v>
      </c>
      <c r="C80" s="18">
        <f>(0.0/B80*100)</f>
        <v/>
      </c>
      <c r="D80" s="19" t="n">
        <v>7841</v>
      </c>
      <c r="E80" s="18" t="n">
        <v>458.91444104</v>
      </c>
      <c r="F80" s="20" t="n">
        <v>4.05545429</v>
      </c>
      <c r="G80" s="18" t="n">
        <v>456.33629881</v>
      </c>
      <c r="H80" s="20" t="n">
        <v>3.92717048</v>
      </c>
      <c r="I80" s="18" t="s">
        <v>481</v>
      </c>
      <c r="J80" s="20" t="s">
        <v>481</v>
      </c>
      <c r="K80" s="18" t="s">
        <v>481</v>
      </c>
      <c r="L80" s="20" t="s">
        <v>481</v>
      </c>
      <c r="M80" s="18" t="s">
        <v>481</v>
      </c>
      <c r="N80" s="20" t="s">
        <v>481</v>
      </c>
      <c r="O80" s="18" t="s">
        <v>481</v>
      </c>
      <c r="P80" s="20" t="s">
        <v>481</v>
      </c>
      <c r="Q80" s="18" t="n">
        <v>439.60035268</v>
      </c>
      <c r="R80" s="20" t="n">
        <v>14.57218464</v>
      </c>
    </row>
    <row r="81" spans="1:18">
      <c r="A81" s="23" t="s">
        <v>556</v>
      </c>
      <c r="B81" s="17" t="n">
        <v>8861</v>
      </c>
      <c r="C81" s="18">
        <f>(76.0/B81*100)</f>
        <v/>
      </c>
      <c r="D81" s="19" t="n">
        <v>8785</v>
      </c>
      <c r="E81" s="18" t="n">
        <v>467.3945271</v>
      </c>
      <c r="F81" s="20" t="n">
        <v>4.3599578</v>
      </c>
      <c r="G81" s="18" t="n">
        <v>437.49817318</v>
      </c>
      <c r="H81" s="20" t="n">
        <v>2.73054386</v>
      </c>
      <c r="I81" s="18" t="s">
        <v>481</v>
      </c>
      <c r="J81" s="20" t="s">
        <v>481</v>
      </c>
      <c r="K81" s="18" t="s">
        <v>481</v>
      </c>
      <c r="L81" s="20" t="s">
        <v>481</v>
      </c>
      <c r="M81" s="18" t="s">
        <v>481</v>
      </c>
      <c r="N81" s="20" t="s">
        <v>481</v>
      </c>
      <c r="O81" s="18" t="s">
        <v>481</v>
      </c>
      <c r="P81" s="20" t="s">
        <v>481</v>
      </c>
      <c r="Q81" s="18" t="n">
        <v>413.33483167</v>
      </c>
      <c r="R81" s="20" t="n">
        <v>5.2343611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460</v>
      </c>
    </row>
    <row r="2" spans="1:24">
      <c r="A2" s="5" t="s">
        <v>602</v>
      </c>
    </row>
    <row customHeight="1" ht="30" r="4" spans="1:24">
      <c r="A4" s="6" t="n"/>
      <c r="B4" s="7" t="s">
        <v>462</v>
      </c>
      <c r="C4" s="7" t="s">
        <v>463</v>
      </c>
      <c r="D4" s="8" t="s">
        <v>462</v>
      </c>
      <c r="E4" s="9" t="s">
        <v>591</v>
      </c>
      <c r="F4" s="10" t="n"/>
      <c r="G4" s="9" t="s">
        <v>592</v>
      </c>
      <c r="H4" s="10" t="n"/>
      <c r="I4" s="9" t="s">
        <v>593</v>
      </c>
      <c r="J4" s="10" t="n"/>
      <c r="K4" s="9" t="s">
        <v>594</v>
      </c>
      <c r="L4" s="10" t="n"/>
      <c r="M4" s="9" t="s">
        <v>603</v>
      </c>
      <c r="N4" s="10" t="n"/>
      <c r="O4" s="9" t="s">
        <v>584</v>
      </c>
      <c r="P4" s="10" t="n"/>
      <c r="Q4" s="9" t="s">
        <v>585</v>
      </c>
      <c r="R4" s="10" t="n"/>
      <c r="S4" s="9" t="s">
        <v>472</v>
      </c>
      <c r="T4" s="10" t="n"/>
      <c r="U4" s="9" t="s">
        <v>473</v>
      </c>
      <c r="V4" s="10" t="n"/>
      <c r="W4" s="9" t="s">
        <v>586</v>
      </c>
      <c r="X4" s="10" t="n"/>
    </row>
    <row r="5" spans="1:24">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row>
    <row r="6" spans="1:24">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480</v>
      </c>
      <c r="B7" s="17" t="n">
        <v>14530</v>
      </c>
      <c r="C7" s="18">
        <f>(345.0/B7*100)</f>
        <v/>
      </c>
      <c r="D7" s="19" t="n">
        <v>14185</v>
      </c>
      <c r="E7" s="18" t="n">
        <v>530.73288173</v>
      </c>
      <c r="F7" s="20" t="n">
        <v>1.76439496</v>
      </c>
      <c r="G7" s="18" t="n">
        <v>509.80776106</v>
      </c>
      <c r="H7" s="20" t="n">
        <v>3.43628551</v>
      </c>
      <c r="I7" s="18" t="n">
        <v>489.63349271</v>
      </c>
      <c r="J7" s="20" t="n">
        <v>2.74347405</v>
      </c>
      <c r="K7" s="18" t="n">
        <v>475.38321391</v>
      </c>
      <c r="L7" s="20" t="n">
        <v>4.62220087</v>
      </c>
      <c r="M7" s="18" t="n">
        <v>445.06443199</v>
      </c>
      <c r="N7" s="20" t="n">
        <v>12.65846287</v>
      </c>
      <c r="O7" s="18" t="s">
        <v>481</v>
      </c>
      <c r="P7" s="20" t="s">
        <v>481</v>
      </c>
      <c r="Q7" s="18" t="s">
        <v>481</v>
      </c>
      <c r="R7" s="20" t="s">
        <v>481</v>
      </c>
      <c r="S7" s="18" t="s">
        <v>481</v>
      </c>
      <c r="T7" s="20" t="s">
        <v>481</v>
      </c>
      <c r="U7" s="18" t="s">
        <v>481</v>
      </c>
      <c r="V7" s="20" t="s">
        <v>481</v>
      </c>
      <c r="W7" s="18" t="n">
        <v>453.17742158</v>
      </c>
      <c r="X7" s="20" t="n">
        <v>4.41822129</v>
      </c>
    </row>
    <row r="8" spans="1:24">
      <c r="A8" s="15" t="s">
        <v>483</v>
      </c>
      <c r="B8" s="17" t="n">
        <v>7007</v>
      </c>
      <c r="C8" s="18">
        <f>(20.0/B8*100)</f>
        <v/>
      </c>
      <c r="D8" s="19" t="n">
        <v>6987</v>
      </c>
      <c r="E8" s="18" t="n">
        <v>531.82462901</v>
      </c>
      <c r="F8" s="20" t="n">
        <v>3.40132147</v>
      </c>
      <c r="G8" s="18" t="n">
        <v>484.27018063</v>
      </c>
      <c r="H8" s="20" t="n">
        <v>2.66108609</v>
      </c>
      <c r="I8" s="18" t="n">
        <v>457.05333153</v>
      </c>
      <c r="J8" s="20" t="n">
        <v>6.94372587</v>
      </c>
      <c r="K8" s="18" t="n">
        <v>408.39131634</v>
      </c>
      <c r="L8" s="20" t="n">
        <v>17.65344787</v>
      </c>
      <c r="M8" s="18" t="n">
        <v>421.78141797</v>
      </c>
      <c r="N8" s="20" t="n">
        <v>12.56332903</v>
      </c>
      <c r="O8" s="18" t="s">
        <v>481</v>
      </c>
      <c r="P8" s="20" t="s">
        <v>481</v>
      </c>
      <c r="Q8" s="18" t="s">
        <v>481</v>
      </c>
      <c r="R8" s="20" t="s">
        <v>481</v>
      </c>
      <c r="S8" s="18" t="s">
        <v>481</v>
      </c>
      <c r="T8" s="20" t="s">
        <v>481</v>
      </c>
      <c r="U8" s="18" t="s">
        <v>481</v>
      </c>
      <c r="V8" s="20" t="s">
        <v>481</v>
      </c>
      <c r="W8" s="18" t="n">
        <v>438.89865774</v>
      </c>
      <c r="X8" s="20" t="n">
        <v>6.75323856</v>
      </c>
    </row>
    <row r="9" spans="1:24">
      <c r="A9" s="15" t="s">
        <v>484</v>
      </c>
      <c r="B9" s="17" t="n">
        <v>9651</v>
      </c>
      <c r="C9" s="18">
        <f>(76.0/B9*100)</f>
        <v/>
      </c>
      <c r="D9" s="19" t="n">
        <v>9575</v>
      </c>
      <c r="E9" s="18" t="n">
        <v>536.09893387</v>
      </c>
      <c r="F9" s="20" t="n">
        <v>2.22294191</v>
      </c>
      <c r="G9" s="18" t="n">
        <v>477.34812129</v>
      </c>
      <c r="H9" s="20" t="n">
        <v>2.62531132</v>
      </c>
      <c r="I9" s="18" t="n">
        <v>476.38519146</v>
      </c>
      <c r="J9" s="20" t="n">
        <v>4.21353123</v>
      </c>
      <c r="K9" s="18" t="n">
        <v>433.1771683</v>
      </c>
      <c r="L9" s="20" t="n">
        <v>6.08295887</v>
      </c>
      <c r="M9" s="18" t="n">
        <v>416.54443794</v>
      </c>
      <c r="N9" s="20" t="n">
        <v>8.682119050000001</v>
      </c>
      <c r="O9" s="18" t="s">
        <v>481</v>
      </c>
      <c r="P9" s="20" t="s">
        <v>481</v>
      </c>
      <c r="Q9" s="18" t="s">
        <v>481</v>
      </c>
      <c r="R9" s="20" t="s">
        <v>481</v>
      </c>
      <c r="S9" s="18" t="s">
        <v>481</v>
      </c>
      <c r="T9" s="20" t="s">
        <v>481</v>
      </c>
      <c r="U9" s="18" t="s">
        <v>481</v>
      </c>
      <c r="V9" s="20" t="s">
        <v>481</v>
      </c>
      <c r="W9" s="18" t="n">
        <v>433.75623585</v>
      </c>
      <c r="X9" s="20" t="n">
        <v>4.5028195</v>
      </c>
    </row>
    <row r="10" spans="1:24">
      <c r="A10" s="15" t="s">
        <v>485</v>
      </c>
      <c r="B10" s="17" t="n">
        <v>20058</v>
      </c>
      <c r="C10" s="18">
        <f>(528.0/B10*100)</f>
        <v/>
      </c>
      <c r="D10" s="19" t="n">
        <v>19530</v>
      </c>
      <c r="E10" s="18" t="n">
        <v>534.3380752</v>
      </c>
      <c r="F10" s="20" t="n">
        <v>2.00872783</v>
      </c>
      <c r="G10" s="18" t="s">
        <v>481</v>
      </c>
      <c r="H10" s="20" t="s">
        <v>481</v>
      </c>
      <c r="I10" s="18" t="n">
        <v>491.16015569</v>
      </c>
      <c r="J10" s="20" t="n">
        <v>4.35317017</v>
      </c>
      <c r="K10" s="18" t="n">
        <v>478.83882832</v>
      </c>
      <c r="L10" s="20" t="n">
        <v>8.23257935</v>
      </c>
      <c r="M10" s="18" t="n">
        <v>476.85595358</v>
      </c>
      <c r="N10" s="20" t="n">
        <v>9.26726152</v>
      </c>
      <c r="O10" s="18" t="s">
        <v>481</v>
      </c>
      <c r="P10" s="20" t="s">
        <v>481</v>
      </c>
      <c r="Q10" s="18" t="s">
        <v>481</v>
      </c>
      <c r="R10" s="20" t="s">
        <v>481</v>
      </c>
      <c r="S10" s="18" t="s">
        <v>481</v>
      </c>
      <c r="T10" s="20" t="s">
        <v>481</v>
      </c>
      <c r="U10" s="18" t="s">
        <v>481</v>
      </c>
      <c r="V10" s="20" t="s">
        <v>481</v>
      </c>
      <c r="W10" s="18" t="n">
        <v>497.6455076</v>
      </c>
      <c r="X10" s="20" t="n">
        <v>7.6293669</v>
      </c>
    </row>
    <row r="11" spans="1:24">
      <c r="A11" s="15" t="s">
        <v>486</v>
      </c>
      <c r="B11" s="17" t="n">
        <v>7053</v>
      </c>
      <c r="C11" s="18">
        <f>(45.0/B11*100)</f>
        <v/>
      </c>
      <c r="D11" s="19" t="n">
        <v>7008</v>
      </c>
      <c r="E11" s="18" t="n">
        <v>469.63113478</v>
      </c>
      <c r="F11" s="20" t="n">
        <v>3.09959624</v>
      </c>
      <c r="G11" s="18" t="n">
        <v>461.91867661</v>
      </c>
      <c r="H11" s="20" t="n">
        <v>3.204252</v>
      </c>
      <c r="I11" s="18" t="n">
        <v>411.80241673</v>
      </c>
      <c r="J11" s="20" t="n">
        <v>3.15408286</v>
      </c>
      <c r="K11" s="18" t="n">
        <v>401.07954007</v>
      </c>
      <c r="L11" s="20" t="n">
        <v>8.477678790000001</v>
      </c>
      <c r="M11" s="18" t="n">
        <v>398.4157662</v>
      </c>
      <c r="N11" s="20" t="n">
        <v>7.70943003</v>
      </c>
      <c r="O11" s="18" t="s">
        <v>481</v>
      </c>
      <c r="P11" s="20" t="s">
        <v>481</v>
      </c>
      <c r="Q11" s="18" t="s">
        <v>481</v>
      </c>
      <c r="R11" s="20" t="s">
        <v>481</v>
      </c>
      <c r="S11" s="18" t="s">
        <v>481</v>
      </c>
      <c r="T11" s="20" t="s">
        <v>481</v>
      </c>
      <c r="U11" s="18" t="s">
        <v>481</v>
      </c>
      <c r="V11" s="20" t="s">
        <v>481</v>
      </c>
      <c r="W11" s="18" t="n">
        <v>418.64099322</v>
      </c>
      <c r="X11" s="20" t="n">
        <v>5.06893034</v>
      </c>
    </row>
    <row r="12" spans="1:24">
      <c r="A12" s="15" t="s">
        <v>487</v>
      </c>
      <c r="B12" s="17" t="n">
        <v>6894</v>
      </c>
      <c r="C12" s="18">
        <f>(0.0/B12*100)</f>
        <v/>
      </c>
      <c r="D12" s="19" t="n">
        <v>6894</v>
      </c>
      <c r="E12" s="18" t="n">
        <v>514.88235668</v>
      </c>
      <c r="F12" s="20" t="n">
        <v>2.26028996</v>
      </c>
      <c r="G12" s="18" t="n">
        <v>476.32211599</v>
      </c>
      <c r="H12" s="20" t="n">
        <v>3.39082661</v>
      </c>
      <c r="I12" s="18" t="n">
        <v>456.47471262</v>
      </c>
      <c r="J12" s="20" t="n">
        <v>6.89769256</v>
      </c>
      <c r="K12" s="18" t="n">
        <v>433.57046036</v>
      </c>
      <c r="L12" s="20" t="n">
        <v>7.7737292</v>
      </c>
      <c r="M12" s="18" t="n">
        <v>349.65976684</v>
      </c>
      <c r="N12" s="20" t="n">
        <v>23.7339927</v>
      </c>
      <c r="O12" s="18" t="s">
        <v>481</v>
      </c>
      <c r="P12" s="20" t="s">
        <v>481</v>
      </c>
      <c r="Q12" s="18" t="s">
        <v>481</v>
      </c>
      <c r="R12" s="20" t="s">
        <v>481</v>
      </c>
      <c r="S12" s="18" t="s">
        <v>481</v>
      </c>
      <c r="T12" s="20" t="s">
        <v>481</v>
      </c>
      <c r="U12" s="18" t="s">
        <v>481</v>
      </c>
      <c r="V12" s="20" t="s">
        <v>481</v>
      </c>
      <c r="W12" s="18" t="n">
        <v>475.70912936</v>
      </c>
      <c r="X12" s="20" t="n">
        <v>5.55586009</v>
      </c>
    </row>
    <row r="13" spans="1:24">
      <c r="A13" s="15" t="s">
        <v>488</v>
      </c>
      <c r="B13" s="17" t="n">
        <v>7161</v>
      </c>
      <c r="C13" s="18">
        <f>(98.0/B13*100)</f>
        <v/>
      </c>
      <c r="D13" s="19" t="n">
        <v>7063</v>
      </c>
      <c r="E13" s="18" t="n">
        <v>524.51856574</v>
      </c>
      <c r="F13" s="20" t="n">
        <v>2.9600204</v>
      </c>
      <c r="G13" s="18" t="n">
        <v>496.42527083</v>
      </c>
      <c r="H13" s="20" t="n">
        <v>3.04756191</v>
      </c>
      <c r="I13" s="18" t="n">
        <v>486.30547209</v>
      </c>
      <c r="J13" s="20" t="n">
        <v>2.83886707</v>
      </c>
      <c r="K13" s="18" t="n">
        <v>431.68248024</v>
      </c>
      <c r="L13" s="20" t="n">
        <v>10.5374453</v>
      </c>
      <c r="M13" s="18" t="n">
        <v>416.33773539</v>
      </c>
      <c r="N13" s="20" t="n">
        <v>12.08707657</v>
      </c>
      <c r="O13" s="18" t="s">
        <v>481</v>
      </c>
      <c r="P13" s="20" t="s">
        <v>481</v>
      </c>
      <c r="Q13" s="18" t="s">
        <v>481</v>
      </c>
      <c r="R13" s="20" t="s">
        <v>481</v>
      </c>
      <c r="S13" s="18" t="s">
        <v>481</v>
      </c>
      <c r="T13" s="20" t="s">
        <v>481</v>
      </c>
      <c r="U13" s="18" t="s">
        <v>481</v>
      </c>
      <c r="V13" s="20" t="s">
        <v>481</v>
      </c>
      <c r="W13" s="18" t="n">
        <v>436.35221988</v>
      </c>
      <c r="X13" s="20" t="n">
        <v>8.28084329</v>
      </c>
    </row>
    <row r="14" spans="1:24">
      <c r="A14" s="15" t="s">
        <v>489</v>
      </c>
      <c r="B14" s="17" t="n">
        <v>5587</v>
      </c>
      <c r="C14" s="18">
        <f>(74.0/B14*100)</f>
        <v/>
      </c>
      <c r="D14" s="19" t="n">
        <v>5513</v>
      </c>
      <c r="E14" s="18" t="n">
        <v>547.6028718600001</v>
      </c>
      <c r="F14" s="20" t="n">
        <v>2.85029797</v>
      </c>
      <c r="G14" s="18" t="n">
        <v>531.38939765</v>
      </c>
      <c r="H14" s="20" t="n">
        <v>2.70004087</v>
      </c>
      <c r="I14" s="18" t="n">
        <v>504.18660485</v>
      </c>
      <c r="J14" s="20" t="n">
        <v>3.58121728</v>
      </c>
      <c r="K14" s="18" t="n">
        <v>508.46805606</v>
      </c>
      <c r="L14" s="20" t="n">
        <v>14.08998031</v>
      </c>
      <c r="M14" s="18" t="n">
        <v>436.88301214</v>
      </c>
      <c r="N14" s="20" t="n">
        <v>27.60340537</v>
      </c>
      <c r="O14" s="18" t="s">
        <v>481</v>
      </c>
      <c r="P14" s="20" t="s">
        <v>481</v>
      </c>
      <c r="Q14" s="18" t="s">
        <v>481</v>
      </c>
      <c r="R14" s="20" t="s">
        <v>481</v>
      </c>
      <c r="S14" s="18" t="s">
        <v>481</v>
      </c>
      <c r="T14" s="20" t="s">
        <v>481</v>
      </c>
      <c r="U14" s="18" t="s">
        <v>481</v>
      </c>
      <c r="V14" s="20" t="s">
        <v>481</v>
      </c>
      <c r="W14" s="18" t="n">
        <v>508.36473241</v>
      </c>
      <c r="X14" s="20" t="n">
        <v>7.3977386</v>
      </c>
    </row>
    <row r="15" spans="1:24">
      <c r="A15" s="15" t="s">
        <v>490</v>
      </c>
      <c r="B15" s="17" t="n">
        <v>5882</v>
      </c>
      <c r="C15" s="18">
        <f>(52.0/B15*100)</f>
        <v/>
      </c>
      <c r="D15" s="19" t="n">
        <v>5830</v>
      </c>
      <c r="E15" s="18" t="n">
        <v>561.86744731</v>
      </c>
      <c r="F15" s="20" t="n">
        <v>3.23451753</v>
      </c>
      <c r="G15" s="18" t="n">
        <v>521.37148022</v>
      </c>
      <c r="H15" s="20" t="n">
        <v>2.348651</v>
      </c>
      <c r="I15" s="18" t="n">
        <v>507.5000647</v>
      </c>
      <c r="J15" s="20" t="n">
        <v>5.32570654</v>
      </c>
      <c r="K15" s="18" t="n">
        <v>504.30291198</v>
      </c>
      <c r="L15" s="20" t="n">
        <v>10.56955622</v>
      </c>
      <c r="M15" s="18" t="n">
        <v>429.76924532</v>
      </c>
      <c r="N15" s="20" t="n">
        <v>16.10794941</v>
      </c>
      <c r="O15" s="18" t="s">
        <v>481</v>
      </c>
      <c r="P15" s="20" t="s">
        <v>481</v>
      </c>
      <c r="Q15" s="18" t="s">
        <v>481</v>
      </c>
      <c r="R15" s="20" t="s">
        <v>481</v>
      </c>
      <c r="S15" s="18" t="s">
        <v>481</v>
      </c>
      <c r="T15" s="20" t="s">
        <v>481</v>
      </c>
      <c r="U15" s="18" t="s">
        <v>481</v>
      </c>
      <c r="V15" s="20" t="s">
        <v>481</v>
      </c>
      <c r="W15" s="18" t="n">
        <v>478.0805996</v>
      </c>
      <c r="X15" s="20" t="n">
        <v>9.506397189999999</v>
      </c>
    </row>
    <row r="16" spans="1:24">
      <c r="A16" s="15" t="s">
        <v>491</v>
      </c>
      <c r="B16" s="17" t="n">
        <v>6108</v>
      </c>
      <c r="C16" s="18">
        <f>(98.0/B16*100)</f>
        <v/>
      </c>
      <c r="D16" s="19" t="n">
        <v>6010</v>
      </c>
      <c r="E16" s="18" t="n">
        <v>531.39275084</v>
      </c>
      <c r="F16" s="20" t="n">
        <v>2.70492559</v>
      </c>
      <c r="G16" s="18" t="n">
        <v>484.56669442</v>
      </c>
      <c r="H16" s="20" t="n">
        <v>2.79830524</v>
      </c>
      <c r="I16" s="18" t="n">
        <v>462.64192667</v>
      </c>
      <c r="J16" s="20" t="n">
        <v>3.74143454</v>
      </c>
      <c r="K16" s="18" t="n">
        <v>410.1891185</v>
      </c>
      <c r="L16" s="20" t="n">
        <v>13.81680975</v>
      </c>
      <c r="M16" s="18" t="n">
        <v>399.5942219</v>
      </c>
      <c r="N16" s="20" t="n">
        <v>11.65582668</v>
      </c>
      <c r="O16" s="18" t="s">
        <v>481</v>
      </c>
      <c r="P16" s="20" t="s">
        <v>481</v>
      </c>
      <c r="Q16" s="18" t="s">
        <v>481</v>
      </c>
      <c r="R16" s="20" t="s">
        <v>481</v>
      </c>
      <c r="S16" s="18" t="s">
        <v>481</v>
      </c>
      <c r="T16" s="20" t="s">
        <v>481</v>
      </c>
      <c r="U16" s="18" t="s">
        <v>481</v>
      </c>
      <c r="V16" s="20" t="s">
        <v>481</v>
      </c>
      <c r="W16" s="18" t="n">
        <v>427.74106769</v>
      </c>
      <c r="X16" s="20" t="n">
        <v>6.33487149</v>
      </c>
    </row>
    <row r="17" spans="1:24">
      <c r="A17" s="15" t="s">
        <v>492</v>
      </c>
      <c r="B17" s="17" t="n">
        <v>6504</v>
      </c>
      <c r="C17" s="18">
        <f>(658.0/B17*100)</f>
        <v/>
      </c>
      <c r="D17" s="19" t="n">
        <v>5846</v>
      </c>
      <c r="E17" s="18" t="n">
        <v>553.95821382</v>
      </c>
      <c r="F17" s="20" t="n">
        <v>3.33879629</v>
      </c>
      <c r="G17" s="18" t="n">
        <v>527.94783178</v>
      </c>
      <c r="H17" s="20" t="n">
        <v>4.72607217</v>
      </c>
      <c r="I17" s="18" t="n">
        <v>506.78609162</v>
      </c>
      <c r="J17" s="20" t="n">
        <v>2.83607416</v>
      </c>
      <c r="K17" s="18" t="n">
        <v>364.00141857</v>
      </c>
      <c r="L17" s="20" t="n">
        <v>24.01574447</v>
      </c>
      <c r="M17" s="18" t="n">
        <v>443.40907207</v>
      </c>
      <c r="N17" s="20" t="n">
        <v>10.26741466</v>
      </c>
      <c r="O17" s="18" t="s">
        <v>481</v>
      </c>
      <c r="P17" s="20" t="s">
        <v>481</v>
      </c>
      <c r="Q17" s="18" t="s">
        <v>481</v>
      </c>
      <c r="R17" s="20" t="s">
        <v>481</v>
      </c>
      <c r="S17" s="18" t="n">
        <v>449.77140388</v>
      </c>
      <c r="T17" s="20" t="n">
        <v>8.50425907</v>
      </c>
      <c r="U17" s="18" t="s">
        <v>481</v>
      </c>
      <c r="V17" s="20" t="s">
        <v>481</v>
      </c>
      <c r="W17" s="18" t="n">
        <v>459.42195842</v>
      </c>
      <c r="X17" s="20" t="n">
        <v>6.19428061</v>
      </c>
    </row>
    <row r="18" spans="1:24">
      <c r="A18" s="15" t="s">
        <v>493</v>
      </c>
      <c r="B18" s="17" t="n">
        <v>5532</v>
      </c>
      <c r="C18" s="18">
        <f>(28.0/B18*100)</f>
        <v/>
      </c>
      <c r="D18" s="19" t="n">
        <v>5504</v>
      </c>
      <c r="E18" s="18" t="n">
        <v>475.62674003</v>
      </c>
      <c r="F18" s="20" t="n">
        <v>3.10884</v>
      </c>
      <c r="G18" s="18" t="n">
        <v>441.00192475</v>
      </c>
      <c r="H18" s="20" t="n">
        <v>6.2808195</v>
      </c>
      <c r="I18" s="18" t="n">
        <v>421.8197192</v>
      </c>
      <c r="J18" s="20" t="n">
        <v>5.44303149</v>
      </c>
      <c r="K18" s="18" t="n">
        <v>418.44949667</v>
      </c>
      <c r="L18" s="20" t="n">
        <v>6.17755134</v>
      </c>
      <c r="M18" s="18" t="n">
        <v>415.08837281</v>
      </c>
      <c r="N18" s="20" t="n">
        <v>16.01073184</v>
      </c>
      <c r="O18" s="18" t="s">
        <v>481</v>
      </c>
      <c r="P18" s="20" t="s">
        <v>481</v>
      </c>
      <c r="Q18" s="18" t="s">
        <v>481</v>
      </c>
      <c r="R18" s="20" t="s">
        <v>481</v>
      </c>
      <c r="S18" s="18" t="s">
        <v>481</v>
      </c>
      <c r="T18" s="20" t="s">
        <v>481</v>
      </c>
      <c r="U18" s="18" t="s">
        <v>481</v>
      </c>
      <c r="V18" s="20" t="s">
        <v>481</v>
      </c>
      <c r="W18" s="18" t="n">
        <v>409.55952489</v>
      </c>
      <c r="X18" s="20" t="n">
        <v>16.5953922</v>
      </c>
    </row>
    <row r="19" spans="1:24">
      <c r="A19" s="15" t="s">
        <v>494</v>
      </c>
      <c r="B19" s="17" t="n">
        <v>5658</v>
      </c>
      <c r="C19" s="18">
        <f>(61.0/B19*100)</f>
        <v/>
      </c>
      <c r="D19" s="19" t="n">
        <v>5597</v>
      </c>
      <c r="E19" s="18" t="n">
        <v>505.97916113</v>
      </c>
      <c r="F19" s="20" t="n">
        <v>2.64165763</v>
      </c>
      <c r="G19" s="18" t="n">
        <v>459.29247321</v>
      </c>
      <c r="H19" s="20" t="n">
        <v>2.9771463</v>
      </c>
      <c r="I19" s="18" t="n">
        <v>391.27005162</v>
      </c>
      <c r="J19" s="20" t="n">
        <v>5.56087498</v>
      </c>
      <c r="K19" s="18" t="n">
        <v>332.39573265</v>
      </c>
      <c r="L19" s="20" t="n">
        <v>25.09512637</v>
      </c>
      <c r="M19" s="18" t="n">
        <v>352.81098051</v>
      </c>
      <c r="N19" s="20" t="n">
        <v>16.55879096</v>
      </c>
      <c r="O19" s="18" t="s">
        <v>481</v>
      </c>
      <c r="P19" s="20" t="s">
        <v>481</v>
      </c>
      <c r="Q19" s="18" t="s">
        <v>481</v>
      </c>
      <c r="R19" s="20" t="s">
        <v>481</v>
      </c>
      <c r="S19" s="18" t="s">
        <v>481</v>
      </c>
      <c r="T19" s="20" t="s">
        <v>481</v>
      </c>
      <c r="U19" s="18" t="s">
        <v>481</v>
      </c>
      <c r="V19" s="20" t="s">
        <v>481</v>
      </c>
      <c r="W19" s="18" t="n">
        <v>454.46142182</v>
      </c>
      <c r="X19" s="20" t="n">
        <v>10.02270655</v>
      </c>
    </row>
    <row r="20" spans="1:24">
      <c r="A20" s="15" t="s">
        <v>495</v>
      </c>
      <c r="B20" s="17" t="n">
        <v>3371</v>
      </c>
      <c r="C20" s="18">
        <f>(75.0/B20*100)</f>
        <v/>
      </c>
      <c r="D20" s="19" t="n">
        <v>3296</v>
      </c>
      <c r="E20" s="18" t="n">
        <v>490.41843651</v>
      </c>
      <c r="F20" s="20" t="n">
        <v>2.32666003</v>
      </c>
      <c r="G20" s="18" t="n">
        <v>472.13961328</v>
      </c>
      <c r="H20" s="20" t="n">
        <v>2.87623545</v>
      </c>
      <c r="I20" s="18" t="n">
        <v>444.65933378</v>
      </c>
      <c r="J20" s="20" t="n">
        <v>3.81125185</v>
      </c>
      <c r="K20" s="18" t="s">
        <v>481</v>
      </c>
      <c r="L20" s="20" t="s">
        <v>481</v>
      </c>
      <c r="M20" s="18" t="n">
        <v>437.75384571</v>
      </c>
      <c r="N20" s="20" t="n">
        <v>15.7436299</v>
      </c>
      <c r="O20" s="18" t="s">
        <v>481</v>
      </c>
      <c r="P20" s="20" t="s">
        <v>481</v>
      </c>
      <c r="Q20" s="18" t="s">
        <v>481</v>
      </c>
      <c r="R20" s="20" t="s">
        <v>481</v>
      </c>
      <c r="S20" s="18" t="s">
        <v>481</v>
      </c>
      <c r="T20" s="20" t="s">
        <v>481</v>
      </c>
      <c r="U20" s="18" t="s">
        <v>481</v>
      </c>
      <c r="V20" s="20" t="s">
        <v>481</v>
      </c>
      <c r="W20" s="18" t="n">
        <v>420.09109367</v>
      </c>
      <c r="X20" s="20" t="n">
        <v>8.815697800000001</v>
      </c>
    </row>
    <row r="21" spans="1:24">
      <c r="A21" s="15" t="s">
        <v>496</v>
      </c>
      <c r="B21" s="17" t="n">
        <v>5741</v>
      </c>
      <c r="C21" s="18">
        <f>(45.0/B21*100)</f>
        <v/>
      </c>
      <c r="D21" s="19" t="n">
        <v>5696</v>
      </c>
      <c r="E21" s="18" t="n">
        <v>518.70385456</v>
      </c>
      <c r="F21" s="20" t="n">
        <v>2.35467026</v>
      </c>
      <c r="G21" s="18" t="n">
        <v>487.19627418</v>
      </c>
      <c r="H21" s="20" t="n">
        <v>4.96164162</v>
      </c>
      <c r="I21" s="18" t="n">
        <v>486.99593012</v>
      </c>
      <c r="J21" s="20" t="n">
        <v>3.7072066</v>
      </c>
      <c r="K21" s="18" t="n">
        <v>461.00298857</v>
      </c>
      <c r="L21" s="20" t="n">
        <v>6.11238706</v>
      </c>
      <c r="M21" s="18" t="n">
        <v>429.52518996</v>
      </c>
      <c r="N21" s="20" t="n">
        <v>19.71964475</v>
      </c>
      <c r="O21" s="18" t="s">
        <v>481</v>
      </c>
      <c r="P21" s="20" t="s">
        <v>481</v>
      </c>
      <c r="Q21" s="18" t="s">
        <v>481</v>
      </c>
      <c r="R21" s="20" t="s">
        <v>481</v>
      </c>
      <c r="S21" s="18" t="s">
        <v>481</v>
      </c>
      <c r="T21" s="20" t="s">
        <v>481</v>
      </c>
      <c r="U21" s="18" t="s">
        <v>481</v>
      </c>
      <c r="V21" s="20" t="s">
        <v>481</v>
      </c>
      <c r="W21" s="18" t="n">
        <v>456.65119776</v>
      </c>
      <c r="X21" s="20" t="n">
        <v>7.54053891</v>
      </c>
    </row>
    <row r="22" spans="1:24">
      <c r="A22" s="15" t="s">
        <v>497</v>
      </c>
      <c r="B22" s="17" t="n">
        <v>6598</v>
      </c>
      <c r="C22" s="18">
        <f>(32.0/B22*100)</f>
        <v/>
      </c>
      <c r="D22" s="19" t="n">
        <v>6566</v>
      </c>
      <c r="E22" s="18" t="n">
        <v>487.14664753</v>
      </c>
      <c r="F22" s="20" t="n">
        <v>3.5415079</v>
      </c>
      <c r="G22" s="18" t="n">
        <v>445.67146435</v>
      </c>
      <c r="H22" s="20" t="n">
        <v>4.67678654</v>
      </c>
      <c r="I22" s="18" t="n">
        <v>409.96934593</v>
      </c>
      <c r="J22" s="20" t="n">
        <v>5.40022132</v>
      </c>
      <c r="K22" s="18" t="n">
        <v>427.15560034</v>
      </c>
      <c r="L22" s="20" t="n">
        <v>9.555377849999999</v>
      </c>
      <c r="M22" s="18" t="n">
        <v>378.94733289</v>
      </c>
      <c r="N22" s="20" t="n">
        <v>14.92792769</v>
      </c>
      <c r="O22" s="18" t="s">
        <v>481</v>
      </c>
      <c r="P22" s="20" t="s">
        <v>481</v>
      </c>
      <c r="Q22" s="18" t="s">
        <v>481</v>
      </c>
      <c r="R22" s="20" t="s">
        <v>481</v>
      </c>
      <c r="S22" s="18" t="s">
        <v>481</v>
      </c>
      <c r="T22" s="20" t="s">
        <v>481</v>
      </c>
      <c r="U22" s="18" t="n">
        <v>464.98218449</v>
      </c>
      <c r="V22" s="20" t="n">
        <v>49.61762315</v>
      </c>
      <c r="W22" s="18" t="n">
        <v>443.3832721</v>
      </c>
      <c r="X22" s="20" t="n">
        <v>7.52968087</v>
      </c>
    </row>
    <row r="23" spans="1:24">
      <c r="A23" s="15" t="s">
        <v>498</v>
      </c>
      <c r="B23" s="17" t="n">
        <v>11583</v>
      </c>
      <c r="C23" s="18">
        <f>(210.0/B23*100)</f>
        <v/>
      </c>
      <c r="D23" s="19" t="n">
        <v>11373</v>
      </c>
      <c r="E23" s="18" t="n">
        <v>505.50149677</v>
      </c>
      <c r="F23" s="20" t="n">
        <v>2.99777382</v>
      </c>
      <c r="G23" s="18" t="n">
        <v>485.92414693</v>
      </c>
      <c r="H23" s="20" t="n">
        <v>4.04241054</v>
      </c>
      <c r="I23" s="18" t="n">
        <v>456.09643759</v>
      </c>
      <c r="J23" s="20" t="n">
        <v>3.08648931</v>
      </c>
      <c r="K23" s="18" t="n">
        <v>427.67679954</v>
      </c>
      <c r="L23" s="20" t="n">
        <v>9.2940702</v>
      </c>
      <c r="M23" s="18" t="n">
        <v>416.99216783</v>
      </c>
      <c r="N23" s="20" t="n">
        <v>12.0462921</v>
      </c>
      <c r="O23" s="18" t="s">
        <v>481</v>
      </c>
      <c r="P23" s="20" t="s">
        <v>481</v>
      </c>
      <c r="Q23" s="18" t="s">
        <v>481</v>
      </c>
      <c r="R23" s="20" t="s">
        <v>481</v>
      </c>
      <c r="S23" s="18" t="s">
        <v>481</v>
      </c>
      <c r="T23" s="20" t="s">
        <v>481</v>
      </c>
      <c r="U23" s="18" t="s">
        <v>481</v>
      </c>
      <c r="V23" s="20" t="s">
        <v>481</v>
      </c>
      <c r="W23" s="18" t="n">
        <v>442.25027421</v>
      </c>
      <c r="X23" s="20" t="n">
        <v>9.243219890000001</v>
      </c>
    </row>
    <row r="24" spans="1:24">
      <c r="A24" s="15" t="s">
        <v>499</v>
      </c>
      <c r="B24" s="17" t="n">
        <v>6647</v>
      </c>
      <c r="C24" s="18">
        <f>(7.0/B24*100)</f>
        <v/>
      </c>
      <c r="D24" s="19" t="n">
        <v>6640</v>
      </c>
      <c r="E24" s="18" t="n">
        <v>546.76811921</v>
      </c>
      <c r="F24" s="20" t="n">
        <v>2.98515937</v>
      </c>
      <c r="G24" s="18" t="n">
        <v>531.40027387</v>
      </c>
      <c r="H24" s="20" t="n">
        <v>4.06387299</v>
      </c>
      <c r="I24" s="18" t="n">
        <v>485.71093865</v>
      </c>
      <c r="J24" s="20" t="n">
        <v>7.0310633</v>
      </c>
      <c r="K24" s="18" t="s">
        <v>481</v>
      </c>
      <c r="L24" s="20" t="s">
        <v>481</v>
      </c>
      <c r="M24" s="18" t="s">
        <v>481</v>
      </c>
      <c r="N24" s="20" t="s">
        <v>481</v>
      </c>
      <c r="O24" s="18" t="s">
        <v>481</v>
      </c>
      <c r="P24" s="20" t="s">
        <v>481</v>
      </c>
      <c r="Q24" s="18" t="s">
        <v>481</v>
      </c>
      <c r="R24" s="20" t="s">
        <v>481</v>
      </c>
      <c r="S24" s="18" t="s">
        <v>481</v>
      </c>
      <c r="T24" s="20" t="s">
        <v>481</v>
      </c>
      <c r="U24" s="18" t="s">
        <v>481</v>
      </c>
      <c r="V24" s="20" t="s">
        <v>481</v>
      </c>
      <c r="W24" s="18" t="n">
        <v>498.71293431</v>
      </c>
      <c r="X24" s="20" t="n">
        <v>6.63429599</v>
      </c>
    </row>
    <row r="25" spans="1:24">
      <c r="A25" s="15" t="s">
        <v>500</v>
      </c>
      <c r="B25" s="17" t="n">
        <v>5581</v>
      </c>
      <c r="C25" s="18">
        <f>(24.0/B25*100)</f>
        <v/>
      </c>
      <c r="D25" s="19" t="n">
        <v>5557</v>
      </c>
      <c r="E25" s="18" t="n">
        <v>522.07444355</v>
      </c>
      <c r="F25" s="20" t="n">
        <v>3.28084139</v>
      </c>
      <c r="G25" s="18" t="n">
        <v>507.90914039</v>
      </c>
      <c r="H25" s="20" t="n">
        <v>4.3187208</v>
      </c>
      <c r="I25" s="18" t="n">
        <v>464.74720702</v>
      </c>
      <c r="J25" s="20" t="n">
        <v>7.28863769</v>
      </c>
      <c r="K25" s="18" t="n">
        <v>461.17723877</v>
      </c>
      <c r="L25" s="20" t="n">
        <v>13.86441867</v>
      </c>
      <c r="M25" s="18" t="n">
        <v>476.12913897</v>
      </c>
      <c r="N25" s="20" t="n">
        <v>29.96069968</v>
      </c>
      <c r="O25" s="18" t="s">
        <v>481</v>
      </c>
      <c r="P25" s="20" t="s">
        <v>481</v>
      </c>
      <c r="Q25" s="18" t="s">
        <v>481</v>
      </c>
      <c r="R25" s="20" t="s">
        <v>481</v>
      </c>
      <c r="S25" s="18" t="s">
        <v>481</v>
      </c>
      <c r="T25" s="20" t="s">
        <v>481</v>
      </c>
      <c r="U25" s="18" t="s">
        <v>481</v>
      </c>
      <c r="V25" s="20" t="s">
        <v>481</v>
      </c>
      <c r="W25" s="18" t="n">
        <v>462.29402</v>
      </c>
      <c r="X25" s="20" t="n">
        <v>15.42748863</v>
      </c>
    </row>
    <row r="26" spans="1:24">
      <c r="A26" s="15" t="s">
        <v>501</v>
      </c>
      <c r="B26" s="17" t="n">
        <v>4869</v>
      </c>
      <c r="C26" s="18">
        <f>(32.0/B26*100)</f>
        <v/>
      </c>
      <c r="D26" s="19" t="n">
        <v>4837</v>
      </c>
      <c r="E26" s="18" t="n">
        <v>495.54602083</v>
      </c>
      <c r="F26" s="20" t="n">
        <v>2.26236907</v>
      </c>
      <c r="G26" s="18" t="n">
        <v>495.76613192</v>
      </c>
      <c r="H26" s="20" t="n">
        <v>2.47108734</v>
      </c>
      <c r="I26" s="18" t="n">
        <v>465.00470265</v>
      </c>
      <c r="J26" s="20" t="n">
        <v>5.26163022</v>
      </c>
      <c r="K26" s="18" t="n">
        <v>441.54602415</v>
      </c>
      <c r="L26" s="20" t="n">
        <v>15.69916944</v>
      </c>
      <c r="M26" s="18" t="n">
        <v>436.83532816</v>
      </c>
      <c r="N26" s="20" t="n">
        <v>15.3740614</v>
      </c>
      <c r="O26" s="18" t="s">
        <v>481</v>
      </c>
      <c r="P26" s="20" t="s">
        <v>481</v>
      </c>
      <c r="Q26" s="18" t="s">
        <v>481</v>
      </c>
      <c r="R26" s="20" t="s">
        <v>481</v>
      </c>
      <c r="S26" s="18" t="s">
        <v>481</v>
      </c>
      <c r="T26" s="20" t="s">
        <v>481</v>
      </c>
      <c r="U26" s="18" t="s">
        <v>481</v>
      </c>
      <c r="V26" s="20" t="s">
        <v>481</v>
      </c>
      <c r="W26" s="18" t="n">
        <v>471.47120827</v>
      </c>
      <c r="X26" s="20" t="n">
        <v>5.19898671</v>
      </c>
    </row>
    <row r="27" spans="1:24">
      <c r="A27" s="15" t="s">
        <v>502</v>
      </c>
      <c r="B27" s="17" t="n">
        <v>5299</v>
      </c>
      <c r="C27" s="18">
        <f>(17.0/B27*100)</f>
        <v/>
      </c>
      <c r="D27" s="19" t="n">
        <v>5282</v>
      </c>
      <c r="E27" s="18" t="n">
        <v>525.95507753</v>
      </c>
      <c r="F27" s="20" t="n">
        <v>1.97631784</v>
      </c>
      <c r="G27" s="18" t="n">
        <v>489.9630995</v>
      </c>
      <c r="H27" s="20" t="n">
        <v>2.6500367</v>
      </c>
      <c r="I27" s="18" t="n">
        <v>453.90288826</v>
      </c>
      <c r="J27" s="20" t="n">
        <v>3.44547527</v>
      </c>
      <c r="K27" s="18" t="n">
        <v>427.0035609</v>
      </c>
      <c r="L27" s="20" t="n">
        <v>3.74149704</v>
      </c>
      <c r="M27" s="18" t="n">
        <v>421.64028678</v>
      </c>
      <c r="N27" s="20" t="n">
        <v>5.98405859</v>
      </c>
      <c r="O27" s="18" t="s">
        <v>481</v>
      </c>
      <c r="P27" s="20" t="s">
        <v>481</v>
      </c>
      <c r="Q27" s="18" t="s">
        <v>481</v>
      </c>
      <c r="R27" s="20" t="s">
        <v>481</v>
      </c>
      <c r="S27" s="18" t="s">
        <v>481</v>
      </c>
      <c r="T27" s="20" t="s">
        <v>481</v>
      </c>
      <c r="U27" s="18" t="s">
        <v>481</v>
      </c>
      <c r="V27" s="20" t="s">
        <v>481</v>
      </c>
      <c r="W27" s="18" t="n">
        <v>441.34898788</v>
      </c>
      <c r="X27" s="20" t="n">
        <v>4.33487212</v>
      </c>
    </row>
    <row r="28" spans="1:24">
      <c r="A28" s="15" t="s">
        <v>503</v>
      </c>
      <c r="B28" s="17" t="n">
        <v>7568</v>
      </c>
      <c r="C28" s="18">
        <f>(51.0/B28*100)</f>
        <v/>
      </c>
      <c r="D28" s="19" t="n">
        <v>7517</v>
      </c>
      <c r="E28" s="18" t="n">
        <v>434.0438339</v>
      </c>
      <c r="F28" s="20" t="n">
        <v>3.18542238</v>
      </c>
      <c r="G28" s="18" t="n">
        <v>450.34841894</v>
      </c>
      <c r="H28" s="20" t="n">
        <v>3.73693386</v>
      </c>
      <c r="I28" s="18" t="n">
        <v>410.35974331</v>
      </c>
      <c r="J28" s="20" t="n">
        <v>2.55857486</v>
      </c>
      <c r="K28" s="18" t="n">
        <v>390.72559705</v>
      </c>
      <c r="L28" s="20" t="n">
        <v>2.75137909</v>
      </c>
      <c r="M28" s="18" t="n">
        <v>389.94925892</v>
      </c>
      <c r="N28" s="20" t="n">
        <v>4.0650846</v>
      </c>
      <c r="O28" s="18" t="s">
        <v>481</v>
      </c>
      <c r="P28" s="20" t="s">
        <v>481</v>
      </c>
      <c r="Q28" s="18" t="s">
        <v>481</v>
      </c>
      <c r="R28" s="20" t="s">
        <v>481</v>
      </c>
      <c r="S28" s="18" t="s">
        <v>481</v>
      </c>
      <c r="T28" s="20" t="s">
        <v>481</v>
      </c>
      <c r="U28" s="18" t="s">
        <v>481</v>
      </c>
      <c r="V28" s="20" t="s">
        <v>481</v>
      </c>
      <c r="W28" s="18" t="n">
        <v>402.89361544</v>
      </c>
      <c r="X28" s="20" t="n">
        <v>7.17906487</v>
      </c>
    </row>
    <row r="29" spans="1:24">
      <c r="A29" s="15" t="s">
        <v>504</v>
      </c>
      <c r="B29" s="17" t="n">
        <v>5385</v>
      </c>
      <c r="C29" s="18">
        <f>(30.0/B29*100)</f>
        <v/>
      </c>
      <c r="D29" s="19" t="n">
        <v>5355</v>
      </c>
      <c r="E29" s="18" t="n">
        <v>533.48148902</v>
      </c>
      <c r="F29" s="20" t="n">
        <v>2.78022579</v>
      </c>
      <c r="G29" s="18" t="s">
        <v>481</v>
      </c>
      <c r="H29" s="20" t="s">
        <v>481</v>
      </c>
      <c r="I29" s="18" t="n">
        <v>498.0284892</v>
      </c>
      <c r="J29" s="20" t="n">
        <v>2.93678785</v>
      </c>
      <c r="K29" s="18" t="n">
        <v>480.60277383</v>
      </c>
      <c r="L29" s="20" t="n">
        <v>7.58547753</v>
      </c>
      <c r="M29" s="18" t="n">
        <v>425.67839485</v>
      </c>
      <c r="N29" s="20" t="n">
        <v>10.77759179</v>
      </c>
      <c r="O29" s="18" t="s">
        <v>481</v>
      </c>
      <c r="P29" s="20" t="s">
        <v>481</v>
      </c>
      <c r="Q29" s="18" t="s">
        <v>481</v>
      </c>
      <c r="R29" s="20" t="s">
        <v>481</v>
      </c>
      <c r="S29" s="18" t="s">
        <v>481</v>
      </c>
      <c r="T29" s="20" t="s">
        <v>481</v>
      </c>
      <c r="U29" s="18" t="s">
        <v>481</v>
      </c>
      <c r="V29" s="20" t="s">
        <v>481</v>
      </c>
      <c r="W29" s="18" t="n">
        <v>439.99197255</v>
      </c>
      <c r="X29" s="20" t="n">
        <v>9.654392980000001</v>
      </c>
    </row>
    <row r="30" spans="1:24">
      <c r="A30" s="15" t="s">
        <v>505</v>
      </c>
      <c r="B30" s="17" t="n">
        <v>4520</v>
      </c>
      <c r="C30" s="18">
        <f>(97.0/B30*100)</f>
        <v/>
      </c>
      <c r="D30" s="19" t="n">
        <v>4423</v>
      </c>
      <c r="E30" s="18" t="n">
        <v>558.31417914</v>
      </c>
      <c r="F30" s="20" t="n">
        <v>3.1280418</v>
      </c>
      <c r="G30" s="18" t="n">
        <v>507.60306256</v>
      </c>
      <c r="H30" s="20" t="n">
        <v>3.80896824</v>
      </c>
      <c r="I30" s="18" t="n">
        <v>491.16176281</v>
      </c>
      <c r="J30" s="20" t="n">
        <v>4.00736754</v>
      </c>
      <c r="K30" s="18" t="n">
        <v>477.21977573</v>
      </c>
      <c r="L30" s="20" t="n">
        <v>11.99282811</v>
      </c>
      <c r="M30" s="18" t="n">
        <v>430.41573155</v>
      </c>
      <c r="N30" s="20" t="n">
        <v>13.3131037</v>
      </c>
      <c r="O30" s="18" t="s">
        <v>481</v>
      </c>
      <c r="P30" s="20" t="s">
        <v>481</v>
      </c>
      <c r="Q30" s="18" t="s">
        <v>481</v>
      </c>
      <c r="R30" s="20" t="s">
        <v>481</v>
      </c>
      <c r="S30" s="18" t="s">
        <v>481</v>
      </c>
      <c r="T30" s="20" t="s">
        <v>481</v>
      </c>
      <c r="U30" s="18" t="s">
        <v>481</v>
      </c>
      <c r="V30" s="20" t="s">
        <v>481</v>
      </c>
      <c r="W30" s="18" t="n">
        <v>459.79688094</v>
      </c>
      <c r="X30" s="20" t="n">
        <v>4.64874827</v>
      </c>
    </row>
    <row r="31" spans="1:24">
      <c r="A31" s="15" t="s">
        <v>506</v>
      </c>
      <c r="B31" s="17" t="n">
        <v>5456</v>
      </c>
      <c r="C31" s="18">
        <f>(125.0/B31*100)</f>
        <v/>
      </c>
      <c r="D31" s="19" t="n">
        <v>5331</v>
      </c>
      <c r="E31" s="18" t="n">
        <v>519.3489977</v>
      </c>
      <c r="F31" s="20" t="n">
        <v>3.02167109</v>
      </c>
      <c r="G31" s="18" t="n">
        <v>494.18819111</v>
      </c>
      <c r="H31" s="20" t="n">
        <v>2.52013854</v>
      </c>
      <c r="I31" s="18" t="n">
        <v>458.85796026</v>
      </c>
      <c r="J31" s="20" t="n">
        <v>6.26960234</v>
      </c>
      <c r="K31" s="18" t="n">
        <v>425.70753617</v>
      </c>
      <c r="L31" s="20" t="n">
        <v>17.74476406</v>
      </c>
      <c r="M31" s="18" t="n">
        <v>404.50761018</v>
      </c>
      <c r="N31" s="20" t="n">
        <v>13.02082045</v>
      </c>
      <c r="O31" s="18" t="s">
        <v>481</v>
      </c>
      <c r="P31" s="20" t="s">
        <v>481</v>
      </c>
      <c r="Q31" s="18" t="s">
        <v>481</v>
      </c>
      <c r="R31" s="20" t="s">
        <v>481</v>
      </c>
      <c r="S31" s="18" t="s">
        <v>481</v>
      </c>
      <c r="T31" s="20" t="s">
        <v>481</v>
      </c>
      <c r="U31" s="18" t="s">
        <v>481</v>
      </c>
      <c r="V31" s="20" t="s">
        <v>481</v>
      </c>
      <c r="W31" s="18" t="n">
        <v>446.85653565</v>
      </c>
      <c r="X31" s="20" t="n">
        <v>6.40386839</v>
      </c>
    </row>
    <row r="32" spans="1:24">
      <c r="A32" s="15" t="s">
        <v>507</v>
      </c>
      <c r="B32" s="17" t="n">
        <v>4478</v>
      </c>
      <c r="C32" s="18">
        <f>(5.0/B32*100)</f>
        <v/>
      </c>
      <c r="D32" s="19" t="n">
        <v>4473</v>
      </c>
      <c r="E32" s="18" t="n">
        <v>517.52737069</v>
      </c>
      <c r="F32" s="20" t="n">
        <v>2.8282679</v>
      </c>
      <c r="G32" s="18" t="n">
        <v>479.06565742</v>
      </c>
      <c r="H32" s="20" t="n">
        <v>3.29458901</v>
      </c>
      <c r="I32" s="18" t="n">
        <v>468.99298287</v>
      </c>
      <c r="J32" s="20" t="n">
        <v>4.81745148</v>
      </c>
      <c r="K32" s="18" t="s">
        <v>481</v>
      </c>
      <c r="L32" s="20" t="s">
        <v>481</v>
      </c>
      <c r="M32" s="18" t="s">
        <v>481</v>
      </c>
      <c r="N32" s="20" t="s">
        <v>481</v>
      </c>
      <c r="O32" s="18" t="s">
        <v>481</v>
      </c>
      <c r="P32" s="20" t="s">
        <v>481</v>
      </c>
      <c r="Q32" s="18" t="s">
        <v>481</v>
      </c>
      <c r="R32" s="20" t="s">
        <v>481</v>
      </c>
      <c r="S32" s="18" t="s">
        <v>481</v>
      </c>
      <c r="T32" s="20" t="s">
        <v>481</v>
      </c>
      <c r="U32" s="18" t="s">
        <v>481</v>
      </c>
      <c r="V32" s="20" t="s">
        <v>481</v>
      </c>
      <c r="W32" s="18" t="n">
        <v>469.03046844</v>
      </c>
      <c r="X32" s="20" t="n">
        <v>11.82744971</v>
      </c>
    </row>
    <row r="33" spans="1:24">
      <c r="A33" s="15" t="s">
        <v>508</v>
      </c>
      <c r="B33" s="17" t="n">
        <v>7325</v>
      </c>
      <c r="C33" s="18">
        <f>(74.0/B33*100)</f>
        <v/>
      </c>
      <c r="D33" s="19" t="n">
        <v>7251</v>
      </c>
      <c r="E33" s="18" t="n">
        <v>553.21380964</v>
      </c>
      <c r="F33" s="20" t="n">
        <v>3.20554483</v>
      </c>
      <c r="G33" s="18" t="n">
        <v>506.27754964</v>
      </c>
      <c r="H33" s="20" t="n">
        <v>4.18790385</v>
      </c>
      <c r="I33" s="18" t="n">
        <v>486.69226285</v>
      </c>
      <c r="J33" s="20" t="n">
        <v>3.19974967</v>
      </c>
      <c r="K33" s="18" t="n">
        <v>473.99441301</v>
      </c>
      <c r="L33" s="20" t="n">
        <v>3.35999656</v>
      </c>
      <c r="M33" s="18" t="n">
        <v>467.26022485</v>
      </c>
      <c r="N33" s="20" t="n">
        <v>4.25454343</v>
      </c>
      <c r="O33" s="18" t="s">
        <v>481</v>
      </c>
      <c r="P33" s="20" t="s">
        <v>481</v>
      </c>
      <c r="Q33" s="18" t="s">
        <v>481</v>
      </c>
      <c r="R33" s="20" t="s">
        <v>481</v>
      </c>
      <c r="S33" s="18" t="s">
        <v>481</v>
      </c>
      <c r="T33" s="20" t="s">
        <v>481</v>
      </c>
      <c r="U33" s="18" t="s">
        <v>481</v>
      </c>
      <c r="V33" s="20" t="s">
        <v>481</v>
      </c>
      <c r="W33" s="18" t="n">
        <v>463.74880836</v>
      </c>
      <c r="X33" s="20" t="n">
        <v>7.30849092</v>
      </c>
    </row>
    <row r="34" spans="1:24">
      <c r="A34" s="15" t="s">
        <v>509</v>
      </c>
      <c r="B34" s="17" t="n">
        <v>6350</v>
      </c>
      <c r="C34" s="18">
        <f>(65.0/B34*100)</f>
        <v/>
      </c>
      <c r="D34" s="19" t="n">
        <v>6285</v>
      </c>
      <c r="E34" s="18" t="n">
        <v>481.92825428</v>
      </c>
      <c r="F34" s="20" t="n">
        <v>2.67544803</v>
      </c>
      <c r="G34" s="18" t="n">
        <v>440.68228093</v>
      </c>
      <c r="H34" s="20" t="n">
        <v>3.6555571</v>
      </c>
      <c r="I34" s="18" t="n">
        <v>355.86173042</v>
      </c>
      <c r="J34" s="20" t="n">
        <v>8.33139371</v>
      </c>
      <c r="K34" s="18" t="n">
        <v>322.18730434</v>
      </c>
      <c r="L34" s="20" t="n">
        <v>13.54532481</v>
      </c>
      <c r="M34" s="18" t="n">
        <v>321.8844999</v>
      </c>
      <c r="N34" s="20" t="n">
        <v>16.6297881</v>
      </c>
      <c r="O34" s="18" t="s">
        <v>481</v>
      </c>
      <c r="P34" s="20" t="s">
        <v>481</v>
      </c>
      <c r="Q34" s="18" t="s">
        <v>481</v>
      </c>
      <c r="R34" s="20" t="s">
        <v>481</v>
      </c>
      <c r="S34" s="18" t="s">
        <v>481</v>
      </c>
      <c r="T34" s="20" t="s">
        <v>481</v>
      </c>
      <c r="U34" s="18" t="s">
        <v>481</v>
      </c>
      <c r="V34" s="20" t="s">
        <v>481</v>
      </c>
      <c r="W34" s="18" t="n">
        <v>408.41833595</v>
      </c>
      <c r="X34" s="20" t="n">
        <v>11.63666862</v>
      </c>
    </row>
    <row r="35" spans="1:24">
      <c r="A35" s="15" t="s">
        <v>510</v>
      </c>
      <c r="B35" s="17" t="n">
        <v>6406</v>
      </c>
      <c r="C35" s="18">
        <f>(36.0/B35*100)</f>
        <v/>
      </c>
      <c r="D35" s="19" t="n">
        <v>6370</v>
      </c>
      <c r="E35" s="18" t="n">
        <v>560.17074308</v>
      </c>
      <c r="F35" s="20" t="n">
        <v>4.02161336</v>
      </c>
      <c r="G35" s="18" t="n">
        <v>510.19669199</v>
      </c>
      <c r="H35" s="20" t="n">
        <v>1.5847869</v>
      </c>
      <c r="I35" s="18" t="n">
        <v>463.15388221</v>
      </c>
      <c r="J35" s="20" t="n">
        <v>5.7519548</v>
      </c>
      <c r="K35" s="18" t="n">
        <v>466.00529834</v>
      </c>
      <c r="L35" s="20" t="n">
        <v>14.17993809</v>
      </c>
      <c r="M35" s="18" t="n">
        <v>383.12439893</v>
      </c>
      <c r="N35" s="20" t="n">
        <v>17.95466856</v>
      </c>
      <c r="O35" s="18" t="s">
        <v>481</v>
      </c>
      <c r="P35" s="20" t="s">
        <v>481</v>
      </c>
      <c r="Q35" s="18" t="s">
        <v>481</v>
      </c>
      <c r="R35" s="20" t="s">
        <v>481</v>
      </c>
      <c r="S35" s="18" t="s">
        <v>481</v>
      </c>
      <c r="T35" s="20" t="s">
        <v>481</v>
      </c>
      <c r="U35" s="18" t="s">
        <v>481</v>
      </c>
      <c r="V35" s="20" t="s">
        <v>481</v>
      </c>
      <c r="W35" s="18" t="n">
        <v>485.35883239</v>
      </c>
      <c r="X35" s="20" t="n">
        <v>13.09963714</v>
      </c>
    </row>
    <row r="36" spans="1:24">
      <c r="A36" s="15" t="s">
        <v>511</v>
      </c>
      <c r="B36" s="17" t="n">
        <v>6736</v>
      </c>
      <c r="C36" s="18">
        <f>(26.0/B36*100)</f>
        <v/>
      </c>
      <c r="D36" s="19" t="n">
        <v>6710</v>
      </c>
      <c r="E36" s="18" t="n">
        <v>519.58422846</v>
      </c>
      <c r="F36" s="20" t="n">
        <v>2.58072801</v>
      </c>
      <c r="G36" s="18" t="n">
        <v>499.96507665</v>
      </c>
      <c r="H36" s="20" t="n">
        <v>3.68546207</v>
      </c>
      <c r="I36" s="18" t="n">
        <v>477.8373539</v>
      </c>
      <c r="J36" s="20" t="n">
        <v>2.76111076</v>
      </c>
      <c r="K36" s="18" t="n">
        <v>461.67880322</v>
      </c>
      <c r="L36" s="20" t="n">
        <v>3.50957974</v>
      </c>
      <c r="M36" s="18" t="n">
        <v>427.08683659</v>
      </c>
      <c r="N36" s="20" t="n">
        <v>6.67396326</v>
      </c>
      <c r="O36" s="18" t="s">
        <v>481</v>
      </c>
      <c r="P36" s="20" t="s">
        <v>481</v>
      </c>
      <c r="Q36" s="18" t="s">
        <v>481</v>
      </c>
      <c r="R36" s="20" t="s">
        <v>481</v>
      </c>
      <c r="S36" s="18" t="s">
        <v>481</v>
      </c>
      <c r="T36" s="20" t="s">
        <v>481</v>
      </c>
      <c r="U36" s="18" t="s">
        <v>481</v>
      </c>
      <c r="V36" s="20" t="s">
        <v>481</v>
      </c>
      <c r="W36" s="18" t="n">
        <v>456.18977885</v>
      </c>
      <c r="X36" s="20" t="n">
        <v>7.51342676</v>
      </c>
    </row>
    <row r="37" spans="1:24">
      <c r="A37" s="15" t="s">
        <v>512</v>
      </c>
      <c r="B37" s="17" t="n">
        <v>5458</v>
      </c>
      <c r="C37" s="18">
        <f>(62.0/B37*100)</f>
        <v/>
      </c>
      <c r="D37" s="19" t="n">
        <v>5396</v>
      </c>
      <c r="E37" s="18" t="n">
        <v>515.76802478</v>
      </c>
      <c r="F37" s="20" t="n">
        <v>3.74832689</v>
      </c>
      <c r="G37" s="18" t="n">
        <v>492.99332344</v>
      </c>
      <c r="H37" s="20" t="n">
        <v>4.13710975</v>
      </c>
      <c r="I37" s="18" t="n">
        <v>455.0566529</v>
      </c>
      <c r="J37" s="20" t="n">
        <v>4.66682335</v>
      </c>
      <c r="K37" s="18" t="n">
        <v>410.11530895</v>
      </c>
      <c r="L37" s="20" t="n">
        <v>10.54163947</v>
      </c>
      <c r="M37" s="18" t="n">
        <v>378.71673081</v>
      </c>
      <c r="N37" s="20" t="n">
        <v>11.51500642</v>
      </c>
      <c r="O37" s="18" t="s">
        <v>481</v>
      </c>
      <c r="P37" s="20" t="s">
        <v>481</v>
      </c>
      <c r="Q37" s="18" t="s">
        <v>481</v>
      </c>
      <c r="R37" s="20" t="s">
        <v>481</v>
      </c>
      <c r="S37" s="18" t="s">
        <v>481</v>
      </c>
      <c r="T37" s="20" t="s">
        <v>481</v>
      </c>
      <c r="U37" s="18" t="s">
        <v>481</v>
      </c>
      <c r="V37" s="20" t="s">
        <v>481</v>
      </c>
      <c r="W37" s="18" t="n">
        <v>425.7472215</v>
      </c>
      <c r="X37" s="20" t="n">
        <v>6.00096956</v>
      </c>
    </row>
    <row r="38" spans="1:24">
      <c r="A38" s="15" t="s">
        <v>513</v>
      </c>
      <c r="B38" s="17" t="n">
        <v>5860</v>
      </c>
      <c r="C38" s="18">
        <f>(16.0/B38*100)</f>
        <v/>
      </c>
      <c r="D38" s="19" t="n">
        <v>5844</v>
      </c>
      <c r="E38" s="18" t="n">
        <v>544.18095763</v>
      </c>
      <c r="F38" s="20" t="n">
        <v>3.99163062</v>
      </c>
      <c r="G38" s="18" t="n">
        <v>518.85295495</v>
      </c>
      <c r="H38" s="20" t="n">
        <v>2.83670239</v>
      </c>
      <c r="I38" s="18" t="n">
        <v>448.70108267</v>
      </c>
      <c r="J38" s="20" t="n">
        <v>4.37551112</v>
      </c>
      <c r="K38" s="18" t="n">
        <v>440.96553376</v>
      </c>
      <c r="L38" s="20" t="n">
        <v>10.03783179</v>
      </c>
      <c r="M38" s="18" t="n">
        <v>425.03366378</v>
      </c>
      <c r="N38" s="20" t="n">
        <v>9.10804737</v>
      </c>
      <c r="O38" s="18" t="s">
        <v>481</v>
      </c>
      <c r="P38" s="20" t="s">
        <v>481</v>
      </c>
      <c r="Q38" s="18" t="s">
        <v>481</v>
      </c>
      <c r="R38" s="20" t="s">
        <v>481</v>
      </c>
      <c r="S38" s="18" t="s">
        <v>481</v>
      </c>
      <c r="T38" s="20" t="s">
        <v>481</v>
      </c>
      <c r="U38" s="18" t="s">
        <v>481</v>
      </c>
      <c r="V38" s="20" t="s">
        <v>481</v>
      </c>
      <c r="W38" s="18" t="n">
        <v>450.83033099</v>
      </c>
      <c r="X38" s="20" t="n">
        <v>6.70318688</v>
      </c>
    </row>
    <row r="39" spans="1:24">
      <c r="A39" s="15" t="s">
        <v>514</v>
      </c>
      <c r="B39" s="17" t="n">
        <v>5895</v>
      </c>
      <c r="C39" s="18">
        <f>(30.0/B39*100)</f>
        <v/>
      </c>
      <c r="D39" s="19" t="n">
        <v>5865</v>
      </c>
      <c r="E39" s="18" t="n">
        <v>463.94014555</v>
      </c>
      <c r="F39" s="20" t="n">
        <v>6.38418442</v>
      </c>
      <c r="G39" s="18" t="n">
        <v>440.29879951</v>
      </c>
      <c r="H39" s="20" t="n">
        <v>4.753788</v>
      </c>
      <c r="I39" s="18" t="n">
        <v>414.06760541</v>
      </c>
      <c r="J39" s="20" t="n">
        <v>3.89070634</v>
      </c>
      <c r="K39" s="18" t="n">
        <v>414.17769978</v>
      </c>
      <c r="L39" s="20" t="n">
        <v>4.4214381</v>
      </c>
      <c r="M39" s="18" t="n">
        <v>396.68075776</v>
      </c>
      <c r="N39" s="20" t="n">
        <v>6.25859347</v>
      </c>
      <c r="O39" s="18" t="s">
        <v>481</v>
      </c>
      <c r="P39" s="20" t="s">
        <v>481</v>
      </c>
      <c r="Q39" s="18" t="s">
        <v>481</v>
      </c>
      <c r="R39" s="20" t="s">
        <v>481</v>
      </c>
      <c r="S39" s="18" t="s">
        <v>481</v>
      </c>
      <c r="T39" s="20" t="s">
        <v>481</v>
      </c>
      <c r="U39" s="18" t="s">
        <v>481</v>
      </c>
      <c r="V39" s="20" t="s">
        <v>481</v>
      </c>
      <c r="W39" s="18" t="n">
        <v>363.67679668</v>
      </c>
      <c r="X39" s="20" t="n">
        <v>11.1502797</v>
      </c>
    </row>
    <row r="40" spans="1:24">
      <c r="A40" s="15" t="s">
        <v>515</v>
      </c>
      <c r="B40" s="17" t="n">
        <v>14157</v>
      </c>
      <c r="C40" s="18">
        <f>(260.0/B40*100)</f>
        <v/>
      </c>
      <c r="D40" s="19" t="n">
        <v>13897</v>
      </c>
      <c r="E40" s="18" t="n">
        <v>548.89854887</v>
      </c>
      <c r="F40" s="20" t="n">
        <v>3.35576565</v>
      </c>
      <c r="G40" s="18" t="n">
        <v>501.34446135</v>
      </c>
      <c r="H40" s="20" t="n">
        <v>2.41110485</v>
      </c>
      <c r="I40" s="18" t="n">
        <v>481.12519802</v>
      </c>
      <c r="J40" s="20" t="n">
        <v>4.85676068</v>
      </c>
      <c r="K40" s="18" t="n">
        <v>456.32666464</v>
      </c>
      <c r="L40" s="20" t="n">
        <v>15.50560117</v>
      </c>
      <c r="M40" s="18" t="n">
        <v>410.25910471</v>
      </c>
      <c r="N40" s="20" t="n">
        <v>13.1490139</v>
      </c>
      <c r="O40" s="18" t="s">
        <v>481</v>
      </c>
      <c r="P40" s="20" t="s">
        <v>481</v>
      </c>
      <c r="Q40" s="18" t="s">
        <v>481</v>
      </c>
      <c r="R40" s="20" t="s">
        <v>481</v>
      </c>
      <c r="S40" s="18" t="s">
        <v>481</v>
      </c>
      <c r="T40" s="20" t="s">
        <v>481</v>
      </c>
      <c r="U40" s="18" t="s">
        <v>481</v>
      </c>
      <c r="V40" s="20" t="s">
        <v>481</v>
      </c>
      <c r="W40" s="18" t="n">
        <v>463.26283694</v>
      </c>
      <c r="X40" s="20" t="n">
        <v>3.90044762</v>
      </c>
    </row>
    <row r="41" spans="1:24">
      <c r="A41" s="15" t="s">
        <v>516</v>
      </c>
      <c r="B41" s="17" t="n">
        <v>5712</v>
      </c>
      <c r="C41" s="18">
        <f>(40.0/B41*100)</f>
        <v/>
      </c>
      <c r="D41" s="19" t="n">
        <v>5672</v>
      </c>
      <c r="E41" s="18" t="n">
        <v>508.3514243</v>
      </c>
      <c r="F41" s="20" t="n">
        <v>3.07657953</v>
      </c>
      <c r="G41" s="18" t="s">
        <v>481</v>
      </c>
      <c r="H41" s="20" t="s">
        <v>481</v>
      </c>
      <c r="I41" s="18" t="n">
        <v>461.15198784</v>
      </c>
      <c r="J41" s="20" t="n">
        <v>4.62903699</v>
      </c>
      <c r="K41" s="18" t="n">
        <v>461.3904738</v>
      </c>
      <c r="L41" s="20" t="n">
        <v>7.08239884</v>
      </c>
      <c r="M41" s="18" t="n">
        <v>452.38513655</v>
      </c>
      <c r="N41" s="20" t="n">
        <v>8.01979678</v>
      </c>
      <c r="O41" s="18" t="s">
        <v>481</v>
      </c>
      <c r="P41" s="20" t="s">
        <v>481</v>
      </c>
      <c r="Q41" s="18" t="s">
        <v>481</v>
      </c>
      <c r="R41" s="20" t="s">
        <v>481</v>
      </c>
      <c r="S41" s="18" t="s">
        <v>481</v>
      </c>
      <c r="T41" s="20" t="s">
        <v>481</v>
      </c>
      <c r="U41" s="18" t="s">
        <v>481</v>
      </c>
      <c r="V41" s="20" t="s">
        <v>481</v>
      </c>
      <c r="W41" s="18" t="n">
        <v>446.90924487</v>
      </c>
      <c r="X41" s="20" t="n">
        <v>9.651148040000001</v>
      </c>
    </row>
    <row r="42" spans="1:24">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row>
    <row r="45" spans="1:24">
      <c r="A45" s="15" t="s">
        <v>520</v>
      </c>
      <c r="B45" s="17" t="n">
        <v>5519</v>
      </c>
      <c r="C45" s="18">
        <f>(0.0/B45*100)</f>
        <v/>
      </c>
      <c r="D45" s="19" t="n">
        <v>5519</v>
      </c>
      <c r="E45" s="18" t="n">
        <v>391.98771204</v>
      </c>
      <c r="F45" s="20" t="n">
        <v>4.7178574</v>
      </c>
      <c r="G45" s="18" t="n">
        <v>375.26107393</v>
      </c>
      <c r="H45" s="20" t="n">
        <v>4.54539957</v>
      </c>
      <c r="I45" s="18" t="n">
        <v>368.46826403</v>
      </c>
      <c r="J45" s="20" t="n">
        <v>2.88822854</v>
      </c>
      <c r="K45" s="18" t="n">
        <v>369.83600061</v>
      </c>
      <c r="L45" s="20" t="n">
        <v>3.85773543</v>
      </c>
      <c r="M45" s="18" t="n">
        <v>368.76883574</v>
      </c>
      <c r="N45" s="20" t="n">
        <v>3.55907143</v>
      </c>
      <c r="O45" s="18" t="s">
        <v>481</v>
      </c>
      <c r="P45" s="20" t="s">
        <v>481</v>
      </c>
      <c r="Q45" s="18" t="s">
        <v>481</v>
      </c>
      <c r="R45" s="20" t="s">
        <v>481</v>
      </c>
      <c r="S45" s="18" t="s">
        <v>481</v>
      </c>
      <c r="T45" s="20" t="s">
        <v>481</v>
      </c>
      <c r="U45" s="18" t="n">
        <v>341.91177298</v>
      </c>
      <c r="V45" s="20" t="n">
        <v>15.09676093</v>
      </c>
      <c r="W45" s="18" t="n">
        <v>373.4220409</v>
      </c>
      <c r="X45" s="20" t="n">
        <v>5.34714122</v>
      </c>
    </row>
    <row r="46" spans="1:24">
      <c r="A46" s="15" t="s">
        <v>521</v>
      </c>
      <c r="B46" s="17" t="n">
        <v>23141</v>
      </c>
      <c r="C46" s="18">
        <f>(1129.0/B46*100)</f>
        <v/>
      </c>
      <c r="D46" s="19" t="n">
        <v>22012</v>
      </c>
      <c r="E46" s="18" t="n">
        <v>430.51395334</v>
      </c>
      <c r="F46" s="20" t="n">
        <v>3.32651705</v>
      </c>
      <c r="G46" s="18" t="n">
        <v>424.29870242</v>
      </c>
      <c r="H46" s="20" t="n">
        <v>5.10555484</v>
      </c>
      <c r="I46" s="18" t="n">
        <v>387.93785198</v>
      </c>
      <c r="J46" s="20" t="n">
        <v>2.52380672</v>
      </c>
      <c r="K46" s="18" t="n">
        <v>382.40472481</v>
      </c>
      <c r="L46" s="20" t="n">
        <v>3.09132976</v>
      </c>
      <c r="M46" s="18" t="n">
        <v>369.41849635</v>
      </c>
      <c r="N46" s="20" t="n">
        <v>3.08059696</v>
      </c>
      <c r="O46" s="18" t="s">
        <v>481</v>
      </c>
      <c r="P46" s="20" t="s">
        <v>481</v>
      </c>
      <c r="Q46" s="18" t="s">
        <v>481</v>
      </c>
      <c r="R46" s="20" t="s">
        <v>481</v>
      </c>
      <c r="S46" s="18" t="s">
        <v>481</v>
      </c>
      <c r="T46" s="20" t="s">
        <v>481</v>
      </c>
      <c r="U46" s="18" t="s">
        <v>481</v>
      </c>
      <c r="V46" s="20" t="s">
        <v>481</v>
      </c>
      <c r="W46" s="18" t="n">
        <v>368.52567226</v>
      </c>
      <c r="X46" s="20" t="n">
        <v>3.82972043</v>
      </c>
    </row>
    <row r="47" spans="1:24">
      <c r="A47" s="15" t="s">
        <v>522</v>
      </c>
      <c r="B47" s="17" t="n">
        <v>5928</v>
      </c>
      <c r="C47" s="18">
        <f>(70.0/B47*100)</f>
        <v/>
      </c>
      <c r="D47" s="19" t="n">
        <v>5858</v>
      </c>
      <c r="E47" s="18" t="n">
        <v>462.84827524</v>
      </c>
      <c r="F47" s="20" t="n">
        <v>4.37705546</v>
      </c>
      <c r="G47" s="18" t="n">
        <v>454.19683756</v>
      </c>
      <c r="H47" s="20" t="n">
        <v>4.26808813</v>
      </c>
      <c r="I47" s="18" t="n">
        <v>385.30923143</v>
      </c>
      <c r="J47" s="20" t="n">
        <v>6.36411551</v>
      </c>
      <c r="K47" s="18" t="n">
        <v>327.25391855</v>
      </c>
      <c r="L47" s="20" t="n">
        <v>11.92746847</v>
      </c>
      <c r="M47" s="18" t="n">
        <v>332.95367542</v>
      </c>
      <c r="N47" s="20" t="n">
        <v>14.13401414</v>
      </c>
      <c r="O47" s="18" t="s">
        <v>481</v>
      </c>
      <c r="P47" s="20" t="s">
        <v>481</v>
      </c>
      <c r="Q47" s="18" t="s">
        <v>481</v>
      </c>
      <c r="R47" s="20" t="s">
        <v>481</v>
      </c>
      <c r="S47" s="18" t="s">
        <v>481</v>
      </c>
      <c r="T47" s="20" t="s">
        <v>481</v>
      </c>
      <c r="U47" s="18" t="s">
        <v>481</v>
      </c>
      <c r="V47" s="20" t="s">
        <v>481</v>
      </c>
      <c r="W47" s="18" t="n">
        <v>406.41143528</v>
      </c>
      <c r="X47" s="20" t="n">
        <v>9.33006595</v>
      </c>
    </row>
    <row r="48" spans="1:24">
      <c r="A48" s="15" t="s">
        <v>523</v>
      </c>
      <c r="B48" s="17" t="n">
        <v>9841</v>
      </c>
      <c r="C48" s="18">
        <f>(7.0/B48*100)</f>
        <v/>
      </c>
      <c r="D48" s="19" t="n">
        <v>9834</v>
      </c>
      <c r="E48" s="18" t="n">
        <v>565.25299561</v>
      </c>
      <c r="F48" s="20" t="n">
        <v>6.15261265</v>
      </c>
      <c r="G48" s="18" t="n">
        <v>552.0976231</v>
      </c>
      <c r="H48" s="20" t="n">
        <v>5.28715699</v>
      </c>
      <c r="I48" s="18" t="n">
        <v>496.12088272</v>
      </c>
      <c r="J48" s="20" t="n">
        <v>5.3472833</v>
      </c>
      <c r="K48" s="18" t="n">
        <v>488.25200174</v>
      </c>
      <c r="L48" s="20" t="n">
        <v>5.39412345</v>
      </c>
      <c r="M48" s="18" t="n">
        <v>481.22450473</v>
      </c>
      <c r="N48" s="20" t="n">
        <v>7.78331499</v>
      </c>
      <c r="O48" s="18" t="s">
        <v>481</v>
      </c>
      <c r="P48" s="20" t="s">
        <v>481</v>
      </c>
      <c r="Q48" s="18" t="s">
        <v>481</v>
      </c>
      <c r="R48" s="20" t="s">
        <v>481</v>
      </c>
      <c r="S48" s="18" t="s">
        <v>481</v>
      </c>
      <c r="T48" s="20" t="s">
        <v>481</v>
      </c>
      <c r="U48" s="18" t="s">
        <v>481</v>
      </c>
      <c r="V48" s="20" t="s">
        <v>481</v>
      </c>
      <c r="W48" s="18" t="n">
        <v>494.21866787</v>
      </c>
      <c r="X48" s="20" t="n">
        <v>25.97749275</v>
      </c>
    </row>
    <row r="49" spans="1:24">
      <c r="A49" s="15" t="s">
        <v>524</v>
      </c>
      <c r="B49" s="17" t="n">
        <v>6349</v>
      </c>
      <c r="C49" s="18">
        <f>(56.0/B49*100)</f>
        <v/>
      </c>
      <c r="D49" s="19" t="n">
        <v>6293</v>
      </c>
      <c r="E49" s="18" t="n">
        <v>455.9296076</v>
      </c>
      <c r="F49" s="20" t="n">
        <v>3.41673718</v>
      </c>
      <c r="G49" s="18" t="s">
        <v>481</v>
      </c>
      <c r="H49" s="20" t="s">
        <v>481</v>
      </c>
      <c r="I49" s="18" t="n">
        <v>424.3034502</v>
      </c>
      <c r="J49" s="20" t="n">
        <v>3.81152813</v>
      </c>
      <c r="K49" s="18" t="n">
        <v>414.06606529</v>
      </c>
      <c r="L49" s="20" t="n">
        <v>3.31160027</v>
      </c>
      <c r="M49" s="18" t="n">
        <v>405.41220171</v>
      </c>
      <c r="N49" s="20" t="n">
        <v>4.55549488</v>
      </c>
      <c r="O49" s="18" t="s">
        <v>481</v>
      </c>
      <c r="P49" s="20" t="s">
        <v>481</v>
      </c>
      <c r="Q49" s="18" t="s">
        <v>481</v>
      </c>
      <c r="R49" s="20" t="s">
        <v>481</v>
      </c>
      <c r="S49" s="18" t="n">
        <v>401.5572</v>
      </c>
      <c r="T49" s="20" t="n">
        <v>37.08792957</v>
      </c>
      <c r="U49" s="18" t="n">
        <v>401.29807117</v>
      </c>
      <c r="V49" s="20" t="n">
        <v>19.81811582</v>
      </c>
      <c r="W49" s="18" t="n">
        <v>404.01137138</v>
      </c>
      <c r="X49" s="20" t="n">
        <v>6.00948528</v>
      </c>
    </row>
    <row r="50" spans="1:24">
      <c r="A50" s="15" t="s">
        <v>525</v>
      </c>
      <c r="B50" s="17" t="n">
        <v>11795</v>
      </c>
      <c r="C50" s="18">
        <f>(218.0/B50*100)</f>
        <v/>
      </c>
      <c r="D50" s="19" t="n">
        <v>11577</v>
      </c>
      <c r="E50" s="18" t="n">
        <v>444.10441633</v>
      </c>
      <c r="F50" s="20" t="n">
        <v>2.82701115</v>
      </c>
      <c r="G50" s="18" t="n">
        <v>385.02880092</v>
      </c>
      <c r="H50" s="20" t="n">
        <v>3.37037776</v>
      </c>
      <c r="I50" s="18" t="n">
        <v>401.34321678</v>
      </c>
      <c r="J50" s="20" t="n">
        <v>3.09019578</v>
      </c>
      <c r="K50" s="18" t="s">
        <v>481</v>
      </c>
      <c r="L50" s="20" t="s">
        <v>481</v>
      </c>
      <c r="M50" s="18" t="n">
        <v>395.75023714</v>
      </c>
      <c r="N50" s="20" t="n">
        <v>3.49977323</v>
      </c>
      <c r="O50" s="18" t="s">
        <v>481</v>
      </c>
      <c r="P50" s="20" t="s">
        <v>481</v>
      </c>
      <c r="Q50" s="18" t="s">
        <v>481</v>
      </c>
      <c r="R50" s="20" t="s">
        <v>481</v>
      </c>
      <c r="S50" s="18" t="s">
        <v>481</v>
      </c>
      <c r="T50" s="20" t="s">
        <v>481</v>
      </c>
      <c r="U50" s="18" t="s">
        <v>481</v>
      </c>
      <c r="V50" s="20" t="s">
        <v>481</v>
      </c>
      <c r="W50" s="18" t="n">
        <v>396.90269403</v>
      </c>
      <c r="X50" s="20" t="n">
        <v>6.29694908</v>
      </c>
    </row>
    <row r="51" spans="1:24">
      <c r="A51" s="15" t="s">
        <v>526</v>
      </c>
      <c r="B51" s="17" t="n">
        <v>6866</v>
      </c>
      <c r="C51" s="18">
        <f>(116.0/B51*100)</f>
        <v/>
      </c>
      <c r="D51" s="19" t="n">
        <v>6750</v>
      </c>
      <c r="E51" s="18" t="n">
        <v>451.74421652</v>
      </c>
      <c r="F51" s="20" t="n">
        <v>3.08324613</v>
      </c>
      <c r="G51" s="18" t="n">
        <v>437.94339668</v>
      </c>
      <c r="H51" s="20" t="n">
        <v>4.45774707</v>
      </c>
      <c r="I51" s="18" t="n">
        <v>409.17767111</v>
      </c>
      <c r="J51" s="20" t="n">
        <v>2.88680538</v>
      </c>
      <c r="K51" s="18" t="n">
        <v>407.00162044</v>
      </c>
      <c r="L51" s="20" t="n">
        <v>2.34714166</v>
      </c>
      <c r="M51" s="18" t="n">
        <v>385.18080963</v>
      </c>
      <c r="N51" s="20" t="n">
        <v>3.89784149</v>
      </c>
      <c r="O51" s="18" t="s">
        <v>481</v>
      </c>
      <c r="P51" s="20" t="s">
        <v>481</v>
      </c>
      <c r="Q51" s="18" t="s">
        <v>481</v>
      </c>
      <c r="R51" s="20" t="s">
        <v>481</v>
      </c>
      <c r="S51" s="18" t="s">
        <v>481</v>
      </c>
      <c r="T51" s="20" t="s">
        <v>481</v>
      </c>
      <c r="U51" s="18" t="s">
        <v>481</v>
      </c>
      <c r="V51" s="20" t="s">
        <v>481</v>
      </c>
      <c r="W51" s="18" t="n">
        <v>403.11429326</v>
      </c>
      <c r="X51" s="20" t="n">
        <v>4.53363279</v>
      </c>
    </row>
    <row r="52" spans="1:24">
      <c r="A52" s="15" t="s">
        <v>527</v>
      </c>
      <c r="B52" s="17" t="n">
        <v>5809</v>
      </c>
      <c r="C52" s="18">
        <f>(71.0/B52*100)</f>
        <v/>
      </c>
      <c r="D52" s="19" t="n">
        <v>5738</v>
      </c>
      <c r="E52" s="18" t="n">
        <v>494.35436809</v>
      </c>
      <c r="F52" s="20" t="n">
        <v>2.68188936</v>
      </c>
      <c r="G52" s="18" t="n">
        <v>451.55915038</v>
      </c>
      <c r="H52" s="20" t="n">
        <v>3.05029645</v>
      </c>
      <c r="I52" s="18" t="n">
        <v>432.58783587</v>
      </c>
      <c r="J52" s="20" t="n">
        <v>4.85531958</v>
      </c>
      <c r="K52" s="18" t="n">
        <v>390.07544911</v>
      </c>
      <c r="L52" s="20" t="n">
        <v>17.19324062</v>
      </c>
      <c r="M52" s="18" t="n">
        <v>425.66942861</v>
      </c>
      <c r="N52" s="20" t="n">
        <v>20.73330373</v>
      </c>
      <c r="O52" s="18" t="s">
        <v>481</v>
      </c>
      <c r="P52" s="20" t="s">
        <v>481</v>
      </c>
      <c r="Q52" s="18" t="s">
        <v>481</v>
      </c>
      <c r="R52" s="20" t="s">
        <v>481</v>
      </c>
      <c r="S52" s="18" t="s">
        <v>481</v>
      </c>
      <c r="T52" s="20" t="s">
        <v>481</v>
      </c>
      <c r="U52" s="18" t="s">
        <v>481</v>
      </c>
      <c r="V52" s="20" t="s">
        <v>481</v>
      </c>
      <c r="W52" s="18" t="n">
        <v>469.73978288</v>
      </c>
      <c r="X52" s="20" t="n">
        <v>12.85551854</v>
      </c>
    </row>
    <row r="53" spans="1:24">
      <c r="A53" s="15" t="s">
        <v>528</v>
      </c>
      <c r="B53" s="17" t="n">
        <v>5571</v>
      </c>
      <c r="C53" s="18">
        <f>(84.0/B53*100)</f>
        <v/>
      </c>
      <c r="D53" s="19" t="n">
        <v>5487</v>
      </c>
      <c r="E53" s="18" t="n">
        <v>451.36203594</v>
      </c>
      <c r="F53" s="20" t="n">
        <v>1.80974524</v>
      </c>
      <c r="G53" s="18" t="n">
        <v>411.98836557</v>
      </c>
      <c r="H53" s="20" t="n">
        <v>2.36404174</v>
      </c>
      <c r="I53" s="18" t="n">
        <v>392.50175615</v>
      </c>
      <c r="J53" s="20" t="n">
        <v>4.03613115</v>
      </c>
      <c r="K53" s="18" t="n">
        <v>398.87795749</v>
      </c>
      <c r="L53" s="20" t="n">
        <v>6.37367828</v>
      </c>
      <c r="M53" s="18" t="n">
        <v>377.59244646</v>
      </c>
      <c r="N53" s="20" t="n">
        <v>11.57987906</v>
      </c>
      <c r="O53" s="18" t="s">
        <v>481</v>
      </c>
      <c r="P53" s="20" t="s">
        <v>481</v>
      </c>
      <c r="Q53" s="18" t="s">
        <v>481</v>
      </c>
      <c r="R53" s="20" t="s">
        <v>481</v>
      </c>
      <c r="S53" s="18" t="s">
        <v>481</v>
      </c>
      <c r="T53" s="20" t="s">
        <v>481</v>
      </c>
      <c r="U53" s="18" t="s">
        <v>481</v>
      </c>
      <c r="V53" s="20" t="s">
        <v>481</v>
      </c>
      <c r="W53" s="18" t="n">
        <v>373.36620374</v>
      </c>
      <c r="X53" s="20" t="n">
        <v>12.22746356</v>
      </c>
    </row>
    <row r="54" spans="1:24">
      <c r="A54" s="15" t="s">
        <v>529</v>
      </c>
      <c r="B54" s="17" t="n">
        <v>4740</v>
      </c>
      <c r="C54" s="18">
        <f>(38.0/B54*100)</f>
        <v/>
      </c>
      <c r="D54" s="19" t="n">
        <v>4702</v>
      </c>
      <c r="E54" s="18" t="n">
        <v>356.6768603</v>
      </c>
      <c r="F54" s="20" t="n">
        <v>4.71725234</v>
      </c>
      <c r="G54" s="18" t="n">
        <v>336.4190937</v>
      </c>
      <c r="H54" s="20" t="n">
        <v>4.26375636</v>
      </c>
      <c r="I54" s="18" t="n">
        <v>314.76646834</v>
      </c>
      <c r="J54" s="20" t="n">
        <v>2.76769608</v>
      </c>
      <c r="K54" s="18" t="n">
        <v>312.588194</v>
      </c>
      <c r="L54" s="20" t="n">
        <v>4.81631402</v>
      </c>
      <c r="M54" s="18" t="n">
        <v>306.30421724</v>
      </c>
      <c r="N54" s="20" t="n">
        <v>3.97745117</v>
      </c>
      <c r="O54" s="18" t="s">
        <v>481</v>
      </c>
      <c r="P54" s="20" t="s">
        <v>481</v>
      </c>
      <c r="Q54" s="18" t="s">
        <v>481</v>
      </c>
      <c r="R54" s="20" t="s">
        <v>481</v>
      </c>
      <c r="S54" s="18" t="s">
        <v>481</v>
      </c>
      <c r="T54" s="20" t="s">
        <v>481</v>
      </c>
      <c r="U54" s="18" t="s">
        <v>481</v>
      </c>
      <c r="V54" s="20" t="s">
        <v>481</v>
      </c>
      <c r="W54" s="18" t="n">
        <v>316.49641294</v>
      </c>
      <c r="X54" s="20" t="n">
        <v>6.10474832</v>
      </c>
    </row>
    <row r="55" spans="1:24">
      <c r="A55" s="15" t="s">
        <v>530</v>
      </c>
      <c r="B55" s="17" t="n">
        <v>5316</v>
      </c>
      <c r="C55" s="18">
        <f>(22.0/B55*100)</f>
        <v/>
      </c>
      <c r="D55" s="19" t="n">
        <v>5294</v>
      </c>
      <c r="E55" s="18" t="n">
        <v>408.84458548</v>
      </c>
      <c r="F55" s="20" t="n">
        <v>2.51154529</v>
      </c>
      <c r="G55" s="18" t="n">
        <v>439.68459797</v>
      </c>
      <c r="H55" s="20" t="n">
        <v>3.26356309</v>
      </c>
      <c r="I55" s="18" t="n">
        <v>362.46241473</v>
      </c>
      <c r="J55" s="20" t="n">
        <v>5.86009203</v>
      </c>
      <c r="K55" s="18" t="n">
        <v>351.13793993</v>
      </c>
      <c r="L55" s="20" t="n">
        <v>21.39668957</v>
      </c>
      <c r="M55" s="18" t="n">
        <v>313.1806193</v>
      </c>
      <c r="N55" s="20" t="n">
        <v>25.89017437</v>
      </c>
      <c r="O55" s="18" t="s">
        <v>481</v>
      </c>
      <c r="P55" s="20" t="s">
        <v>481</v>
      </c>
      <c r="Q55" s="18" t="s">
        <v>481</v>
      </c>
      <c r="R55" s="20" t="s">
        <v>481</v>
      </c>
      <c r="S55" s="18" t="n">
        <v>497.2659</v>
      </c>
      <c r="T55" s="20" t="n">
        <v>31.13163994</v>
      </c>
      <c r="U55" s="18" t="n">
        <v>393.92173195</v>
      </c>
      <c r="V55" s="20" t="n">
        <v>11.61641291</v>
      </c>
      <c r="W55" s="18" t="n">
        <v>399.31146648</v>
      </c>
      <c r="X55" s="20" t="n">
        <v>8.484876160000001</v>
      </c>
    </row>
    <row r="56" spans="1:24">
      <c r="A56" s="15" t="s">
        <v>531</v>
      </c>
      <c r="B56" s="17" t="n">
        <v>5359</v>
      </c>
      <c r="C56" s="18">
        <f>(76.0/B56*100)</f>
        <v/>
      </c>
      <c r="D56" s="19" t="n">
        <v>5283</v>
      </c>
      <c r="E56" s="18" t="n">
        <v>538.3437380399999</v>
      </c>
      <c r="F56" s="20" t="n">
        <v>2.88867838</v>
      </c>
      <c r="G56" s="18" t="n">
        <v>526.1820737100001</v>
      </c>
      <c r="H56" s="20" t="n">
        <v>3.8193145</v>
      </c>
      <c r="I56" s="18" t="n">
        <v>510.14337483</v>
      </c>
      <c r="J56" s="20" t="n">
        <v>3.3303207</v>
      </c>
      <c r="K56" s="18" t="n">
        <v>509.43306186</v>
      </c>
      <c r="L56" s="20" t="n">
        <v>4.05643878</v>
      </c>
      <c r="M56" s="18" t="n">
        <v>503.49003904</v>
      </c>
      <c r="N56" s="20" t="n">
        <v>6.21637203</v>
      </c>
      <c r="O56" s="18" t="s">
        <v>481</v>
      </c>
      <c r="P56" s="20" t="s">
        <v>481</v>
      </c>
      <c r="Q56" s="18" t="s">
        <v>481</v>
      </c>
      <c r="R56" s="20" t="s">
        <v>481</v>
      </c>
      <c r="S56" s="18" t="s">
        <v>481</v>
      </c>
      <c r="T56" s="20" t="s">
        <v>481</v>
      </c>
      <c r="U56" s="18" t="s">
        <v>481</v>
      </c>
      <c r="V56" s="20" t="s">
        <v>481</v>
      </c>
      <c r="W56" s="18" t="n">
        <v>492.50561315</v>
      </c>
      <c r="X56" s="20" t="n">
        <v>6.85440576</v>
      </c>
    </row>
    <row r="57" spans="1:24">
      <c r="A57" s="15" t="s">
        <v>532</v>
      </c>
      <c r="B57" s="17" t="n">
        <v>6513</v>
      </c>
      <c r="C57" s="18">
        <f>(0.0/B57*100)</f>
        <v/>
      </c>
      <c r="D57" s="19" t="n">
        <v>6513</v>
      </c>
      <c r="E57" s="18" t="n">
        <v>420.62548989</v>
      </c>
      <c r="F57" s="20" t="n">
        <v>3.69109036</v>
      </c>
      <c r="G57" s="18" t="n">
        <v>417.01625527</v>
      </c>
      <c r="H57" s="20" t="n">
        <v>5.64538188</v>
      </c>
      <c r="I57" s="18" t="n">
        <v>394.90996378</v>
      </c>
      <c r="J57" s="20" t="n">
        <v>3.49442298</v>
      </c>
      <c r="K57" s="18" t="n">
        <v>388.74242427</v>
      </c>
      <c r="L57" s="20" t="n">
        <v>3.05816689</v>
      </c>
      <c r="M57" s="18" t="n">
        <v>378.97069187</v>
      </c>
      <c r="N57" s="20" t="n">
        <v>4.68676606</v>
      </c>
      <c r="O57" s="18" t="s">
        <v>481</v>
      </c>
      <c r="P57" s="20" t="s">
        <v>481</v>
      </c>
      <c r="Q57" s="18" t="s">
        <v>481</v>
      </c>
      <c r="R57" s="20" t="s">
        <v>481</v>
      </c>
      <c r="S57" s="18" t="n">
        <v>501.06532307</v>
      </c>
      <c r="T57" s="20" t="n">
        <v>24.47176766</v>
      </c>
      <c r="U57" s="18" t="n">
        <v>450.88297457</v>
      </c>
      <c r="V57" s="20" t="n">
        <v>40.06303721</v>
      </c>
      <c r="W57" s="18" t="n">
        <v>454.09204301</v>
      </c>
      <c r="X57" s="20" t="n">
        <v>11.35187729</v>
      </c>
    </row>
    <row r="58" spans="1:24">
      <c r="A58" s="15" t="s">
        <v>533</v>
      </c>
      <c r="B58" s="17" t="n">
        <v>7267</v>
      </c>
      <c r="C58" s="18">
        <f>(10.0/B58*100)</f>
        <v/>
      </c>
      <c r="D58" s="19" t="n">
        <v>7257</v>
      </c>
      <c r="E58" s="18" t="n">
        <v>427.02403862</v>
      </c>
      <c r="F58" s="20" t="n">
        <v>2.78064349</v>
      </c>
      <c r="G58" s="18" t="n">
        <v>402.66306906</v>
      </c>
      <c r="H58" s="20" t="n">
        <v>3.95332928</v>
      </c>
      <c r="I58" s="18" t="n">
        <v>394.08468727</v>
      </c>
      <c r="J58" s="20" t="n">
        <v>4.20075264</v>
      </c>
      <c r="K58" s="18" t="n">
        <v>372.89209339</v>
      </c>
      <c r="L58" s="20" t="n">
        <v>6.822157</v>
      </c>
      <c r="M58" s="18" t="n">
        <v>341.94658205</v>
      </c>
      <c r="N58" s="20" t="n">
        <v>8.98417837</v>
      </c>
      <c r="O58" s="18" t="s">
        <v>481</v>
      </c>
      <c r="P58" s="20" t="s">
        <v>481</v>
      </c>
      <c r="Q58" s="18" t="s">
        <v>481</v>
      </c>
      <c r="R58" s="20" t="s">
        <v>481</v>
      </c>
      <c r="S58" s="18" t="n">
        <v>424.8315</v>
      </c>
      <c r="T58" s="20" t="n">
        <v>34.50176797</v>
      </c>
      <c r="U58" s="18" t="n">
        <v>320.92878838</v>
      </c>
      <c r="V58" s="20" t="n">
        <v>7.87531138</v>
      </c>
      <c r="W58" s="18" t="n">
        <v>369.07765767</v>
      </c>
      <c r="X58" s="20" t="n">
        <v>8.42921271</v>
      </c>
    </row>
    <row r="59" spans="1:24">
      <c r="A59" s="15" t="s">
        <v>534</v>
      </c>
      <c r="B59" s="17" t="n">
        <v>4826</v>
      </c>
      <c r="C59" s="18">
        <f>(26.0/B59*100)</f>
        <v/>
      </c>
      <c r="D59" s="19" t="n">
        <v>4800</v>
      </c>
      <c r="E59" s="18" t="n">
        <v>382.39147261</v>
      </c>
      <c r="F59" s="20" t="n">
        <v>2.20362454</v>
      </c>
      <c r="G59" s="18" t="n">
        <v>392.56151879</v>
      </c>
      <c r="H59" s="20" t="n">
        <v>2.65034966</v>
      </c>
      <c r="I59" s="18" t="n">
        <v>350.4736646</v>
      </c>
      <c r="J59" s="20" t="n">
        <v>3.81478143</v>
      </c>
      <c r="K59" s="18" t="n">
        <v>349.86410584</v>
      </c>
      <c r="L59" s="20" t="n">
        <v>5.29453893</v>
      </c>
      <c r="M59" s="18" t="n">
        <v>342.43741189</v>
      </c>
      <c r="N59" s="20" t="n">
        <v>15.68959216</v>
      </c>
      <c r="O59" s="18" t="s">
        <v>481</v>
      </c>
      <c r="P59" s="20" t="s">
        <v>481</v>
      </c>
      <c r="Q59" s="18" t="s">
        <v>481</v>
      </c>
      <c r="R59" s="20" t="s">
        <v>481</v>
      </c>
      <c r="S59" s="18" t="s">
        <v>481</v>
      </c>
      <c r="T59" s="20" t="s">
        <v>481</v>
      </c>
      <c r="U59" s="18" t="n">
        <v>345.29675076</v>
      </c>
      <c r="V59" s="20" t="n">
        <v>10.21427813</v>
      </c>
      <c r="W59" s="18" t="n">
        <v>334.05141077</v>
      </c>
      <c r="X59" s="20" t="n">
        <v>9.611271459999999</v>
      </c>
    </row>
    <row r="60" spans="1:24">
      <c r="A60" s="15" t="s">
        <v>535</v>
      </c>
      <c r="B60" s="17" t="n">
        <v>4546</v>
      </c>
      <c r="C60" s="18">
        <f>(15.0/B60*100)</f>
        <v/>
      </c>
      <c r="D60" s="19" t="n">
        <v>4531</v>
      </c>
      <c r="E60" s="18" t="n">
        <v>388.98936374</v>
      </c>
      <c r="F60" s="20" t="n">
        <v>4.23587585</v>
      </c>
      <c r="G60" s="18" t="n">
        <v>421.67936412</v>
      </c>
      <c r="H60" s="20" t="n">
        <v>5.30156425</v>
      </c>
      <c r="I60" s="18" t="n">
        <v>384.39008605</v>
      </c>
      <c r="J60" s="20" t="n">
        <v>6.23555827</v>
      </c>
      <c r="K60" s="18" t="n">
        <v>371.30740286</v>
      </c>
      <c r="L60" s="20" t="n">
        <v>4.52033641</v>
      </c>
      <c r="M60" s="18" t="n">
        <v>358.61586236</v>
      </c>
      <c r="N60" s="20" t="n">
        <v>5.25533077</v>
      </c>
      <c r="O60" s="18" t="s">
        <v>481</v>
      </c>
      <c r="P60" s="20" t="s">
        <v>481</v>
      </c>
      <c r="Q60" s="18" t="s">
        <v>481</v>
      </c>
      <c r="R60" s="20" t="s">
        <v>481</v>
      </c>
      <c r="S60" s="18" t="s">
        <v>481</v>
      </c>
      <c r="T60" s="20" t="s">
        <v>481</v>
      </c>
      <c r="U60" s="18" t="n">
        <v>346.41988529</v>
      </c>
      <c r="V60" s="20" t="n">
        <v>16.46887165</v>
      </c>
      <c r="W60" s="18" t="n">
        <v>368.06722875</v>
      </c>
      <c r="X60" s="20" t="n">
        <v>7.7694548</v>
      </c>
    </row>
    <row r="61" spans="1:24">
      <c r="A61" s="15" t="s">
        <v>536</v>
      </c>
      <c r="B61" s="17" t="n">
        <v>6525</v>
      </c>
      <c r="C61" s="18">
        <f>(135.0/B61*100)</f>
        <v/>
      </c>
      <c r="D61" s="19" t="n">
        <v>6390</v>
      </c>
      <c r="E61" s="18" t="n">
        <v>494.66031266</v>
      </c>
      <c r="F61" s="20" t="n">
        <v>3.52100854</v>
      </c>
      <c r="G61" s="18" t="n">
        <v>465.66805226</v>
      </c>
      <c r="H61" s="20" t="n">
        <v>2.65368371</v>
      </c>
      <c r="I61" s="18" t="n">
        <v>456.23346844</v>
      </c>
      <c r="J61" s="20" t="n">
        <v>3.87166564</v>
      </c>
      <c r="K61" s="18" t="n">
        <v>433.46449535</v>
      </c>
      <c r="L61" s="20" t="n">
        <v>13.72987941</v>
      </c>
      <c r="M61" s="18" t="n">
        <v>396.06715353</v>
      </c>
      <c r="N61" s="20" t="n">
        <v>13.75922939</v>
      </c>
      <c r="O61" s="18" t="s">
        <v>481</v>
      </c>
      <c r="P61" s="20" t="s">
        <v>481</v>
      </c>
      <c r="Q61" s="18" t="s">
        <v>481</v>
      </c>
      <c r="R61" s="20" t="s">
        <v>481</v>
      </c>
      <c r="S61" s="18" t="s">
        <v>481</v>
      </c>
      <c r="T61" s="20" t="s">
        <v>481</v>
      </c>
      <c r="U61" s="18" t="s">
        <v>481</v>
      </c>
      <c r="V61" s="20" t="s">
        <v>481</v>
      </c>
      <c r="W61" s="18" t="n">
        <v>444.12561929</v>
      </c>
      <c r="X61" s="20" t="n">
        <v>5.93407218</v>
      </c>
    </row>
    <row r="62" spans="1:24">
      <c r="A62" s="15" t="s">
        <v>537</v>
      </c>
      <c r="B62" s="17" t="n">
        <v>4476</v>
      </c>
      <c r="C62" s="18">
        <f>(3.0/B62*100)</f>
        <v/>
      </c>
      <c r="D62" s="19" t="n">
        <v>4473</v>
      </c>
      <c r="E62" s="18" t="n">
        <v>544.22876063</v>
      </c>
      <c r="F62" s="20" t="n">
        <v>2.33938437</v>
      </c>
      <c r="G62" s="18" t="n">
        <v>516.90894689</v>
      </c>
      <c r="H62" s="20" t="n">
        <v>3.38438558</v>
      </c>
      <c r="I62" s="18" t="n">
        <v>523.62479667</v>
      </c>
      <c r="J62" s="20" t="n">
        <v>2.3347007</v>
      </c>
      <c r="K62" s="18" t="n">
        <v>523.43962447</v>
      </c>
      <c r="L62" s="20" t="n">
        <v>2.86980395</v>
      </c>
      <c r="M62" s="18" t="n">
        <v>512.24007783</v>
      </c>
      <c r="N62" s="20" t="n">
        <v>4.83428749</v>
      </c>
      <c r="O62" s="18" t="s">
        <v>481</v>
      </c>
      <c r="P62" s="20" t="s">
        <v>481</v>
      </c>
      <c r="Q62" s="18" t="s">
        <v>481</v>
      </c>
      <c r="R62" s="20" t="s">
        <v>481</v>
      </c>
      <c r="S62" s="18" t="s">
        <v>481</v>
      </c>
      <c r="T62" s="20" t="s">
        <v>481</v>
      </c>
      <c r="U62" s="18" t="s">
        <v>481</v>
      </c>
      <c r="V62" s="20" t="s">
        <v>481</v>
      </c>
      <c r="W62" s="18" t="n">
        <v>512.04245632</v>
      </c>
      <c r="X62" s="20" t="n">
        <v>8.916461200000001</v>
      </c>
    </row>
    <row r="63" spans="1:24">
      <c r="A63" s="15" t="s">
        <v>538</v>
      </c>
      <c r="B63" s="17" t="n">
        <v>5324</v>
      </c>
      <c r="C63" s="18">
        <f>(13.0/B63*100)</f>
        <v/>
      </c>
      <c r="D63" s="19" t="n">
        <v>5311</v>
      </c>
      <c r="E63" s="18" t="n">
        <v>393.17379608</v>
      </c>
      <c r="F63" s="20" t="n">
        <v>2.38044842</v>
      </c>
      <c r="G63" s="18" t="n">
        <v>400.10581192</v>
      </c>
      <c r="H63" s="20" t="n">
        <v>2.04554293</v>
      </c>
      <c r="I63" s="18" t="n">
        <v>343.05895168</v>
      </c>
      <c r="J63" s="20" t="n">
        <v>3.18355994</v>
      </c>
      <c r="K63" s="18" t="n">
        <v>316.0740497</v>
      </c>
      <c r="L63" s="20" t="n">
        <v>8.063835770000001</v>
      </c>
      <c r="M63" s="18" t="n">
        <v>292.95839218</v>
      </c>
      <c r="N63" s="20" t="n">
        <v>15.82722865</v>
      </c>
      <c r="O63" s="18" t="s">
        <v>481</v>
      </c>
      <c r="P63" s="20" t="s">
        <v>481</v>
      </c>
      <c r="Q63" s="18" t="s">
        <v>481</v>
      </c>
      <c r="R63" s="20" t="s">
        <v>481</v>
      </c>
      <c r="S63" s="18" t="n">
        <v>313.89660921</v>
      </c>
      <c r="T63" s="20" t="n">
        <v>41.87422863</v>
      </c>
      <c r="U63" s="18" t="n">
        <v>322.67885743</v>
      </c>
      <c r="V63" s="20" t="n">
        <v>12.81636927</v>
      </c>
      <c r="W63" s="18" t="n">
        <v>360.36528184</v>
      </c>
      <c r="X63" s="20" t="n">
        <v>6.60066076</v>
      </c>
    </row>
    <row r="64" spans="1:24">
      <c r="A64" s="15" t="s">
        <v>539</v>
      </c>
      <c r="B64" s="17" t="n">
        <v>3634</v>
      </c>
      <c r="C64" s="18">
        <f>(3.0/B64*100)</f>
        <v/>
      </c>
      <c r="D64" s="19" t="n">
        <v>3631</v>
      </c>
      <c r="E64" s="18" t="n">
        <v>515.1418905</v>
      </c>
      <c r="F64" s="20" t="n">
        <v>4.00922108</v>
      </c>
      <c r="G64" s="18" t="n">
        <v>483.05660558</v>
      </c>
      <c r="H64" s="20" t="n">
        <v>4.07427099</v>
      </c>
      <c r="I64" s="18" t="n">
        <v>440.43999455</v>
      </c>
      <c r="J64" s="20" t="n">
        <v>2.69853183</v>
      </c>
      <c r="K64" s="18" t="n">
        <v>424.01208883</v>
      </c>
      <c r="L64" s="20" t="n">
        <v>8.625802719999999</v>
      </c>
      <c r="M64" s="18" t="n">
        <v>369.41898115</v>
      </c>
      <c r="N64" s="20" t="n">
        <v>19.37261683</v>
      </c>
      <c r="O64" s="18" t="s">
        <v>481</v>
      </c>
      <c r="P64" s="20" t="s">
        <v>481</v>
      </c>
      <c r="Q64" s="18" t="s">
        <v>481</v>
      </c>
      <c r="R64" s="20" t="s">
        <v>481</v>
      </c>
      <c r="S64" s="18" t="n">
        <v>477.16584644</v>
      </c>
      <c r="T64" s="20" t="n">
        <v>30.32149936</v>
      </c>
      <c r="U64" s="18" t="n">
        <v>473.08251981</v>
      </c>
      <c r="V64" s="20" t="n">
        <v>20.69643112</v>
      </c>
      <c r="W64" s="18" t="n">
        <v>383.40835812</v>
      </c>
      <c r="X64" s="20" t="n">
        <v>7.81126342</v>
      </c>
    </row>
    <row r="65" spans="1:24">
      <c r="A65" s="15" t="s">
        <v>540</v>
      </c>
      <c r="B65" s="17" t="n">
        <v>5325</v>
      </c>
      <c r="C65" s="18">
        <f>(14.0/B65*100)</f>
        <v/>
      </c>
      <c r="D65" s="19" t="n">
        <v>5311</v>
      </c>
      <c r="E65" s="18" t="n">
        <v>447.41384294</v>
      </c>
      <c r="F65" s="20" t="n">
        <v>3.56497254</v>
      </c>
      <c r="G65" s="18" t="n">
        <v>442.06930741</v>
      </c>
      <c r="H65" s="20" t="n">
        <v>2.75729735</v>
      </c>
      <c r="I65" s="18" t="n">
        <v>403.52245908</v>
      </c>
      <c r="J65" s="20" t="n">
        <v>2.78279884</v>
      </c>
      <c r="K65" s="18" t="n">
        <v>401.17562006</v>
      </c>
      <c r="L65" s="20" t="n">
        <v>9.335185790000001</v>
      </c>
      <c r="M65" s="18" t="n">
        <v>355.96327558</v>
      </c>
      <c r="N65" s="20" t="n">
        <v>14.84127896</v>
      </c>
      <c r="O65" s="18" t="s">
        <v>481</v>
      </c>
      <c r="P65" s="20" t="s">
        <v>481</v>
      </c>
      <c r="Q65" s="18" t="s">
        <v>481</v>
      </c>
      <c r="R65" s="20" t="s">
        <v>481</v>
      </c>
      <c r="S65" s="18" t="n">
        <v>381.59301086</v>
      </c>
      <c r="T65" s="20" t="n">
        <v>10.54743749</v>
      </c>
      <c r="U65" s="18" t="n">
        <v>286.81914875</v>
      </c>
      <c r="V65" s="20" t="n">
        <v>40.64982829</v>
      </c>
      <c r="W65" s="18" t="n">
        <v>421.23503087</v>
      </c>
      <c r="X65" s="20" t="n">
        <v>7.36360832</v>
      </c>
    </row>
    <row r="66" spans="1:24">
      <c r="A66" s="15" t="s">
        <v>541</v>
      </c>
      <c r="B66" s="17" t="n">
        <v>5665</v>
      </c>
      <c r="C66" s="18">
        <f>(74.0/B66*100)</f>
        <v/>
      </c>
      <c r="D66" s="19" t="n">
        <v>5591</v>
      </c>
      <c r="E66" s="18" t="n">
        <v>427.39103854</v>
      </c>
      <c r="F66" s="20" t="n">
        <v>2.21397266</v>
      </c>
      <c r="G66" s="18" t="n">
        <v>409.95066979</v>
      </c>
      <c r="H66" s="20" t="n">
        <v>1.30358402</v>
      </c>
      <c r="I66" s="18" t="n">
        <v>363.80199634</v>
      </c>
      <c r="J66" s="20" t="n">
        <v>7.14621731</v>
      </c>
      <c r="K66" s="18" t="n">
        <v>360.89768601</v>
      </c>
      <c r="L66" s="20" t="n">
        <v>10.23358768</v>
      </c>
      <c r="M66" s="18" t="n">
        <v>333.79336089</v>
      </c>
      <c r="N66" s="20" t="n">
        <v>22.04886336</v>
      </c>
      <c r="O66" s="18" t="s">
        <v>481</v>
      </c>
      <c r="P66" s="20" t="s">
        <v>481</v>
      </c>
      <c r="Q66" s="18" t="s">
        <v>481</v>
      </c>
      <c r="R66" s="20" t="s">
        <v>481</v>
      </c>
      <c r="S66" s="18" t="s">
        <v>481</v>
      </c>
      <c r="T66" s="20" t="s">
        <v>481</v>
      </c>
      <c r="U66" s="18" t="s">
        <v>481</v>
      </c>
      <c r="V66" s="20" t="s">
        <v>481</v>
      </c>
      <c r="W66" s="18" t="n">
        <v>399.60717821</v>
      </c>
      <c r="X66" s="20" t="n">
        <v>9.875095999999999</v>
      </c>
    </row>
    <row r="67" spans="1:24">
      <c r="A67" s="15" t="s">
        <v>542</v>
      </c>
      <c r="B67" s="17" t="n">
        <v>6971</v>
      </c>
      <c r="C67" s="18">
        <f>(21.0/B67*100)</f>
        <v/>
      </c>
      <c r="D67" s="19" t="n">
        <v>6950</v>
      </c>
      <c r="E67" s="18" t="n">
        <v>419.29022028</v>
      </c>
      <c r="F67" s="20" t="n">
        <v>2.7876171</v>
      </c>
      <c r="G67" s="18" t="n">
        <v>378.04328907</v>
      </c>
      <c r="H67" s="20" t="n">
        <v>3.33789775</v>
      </c>
      <c r="I67" s="18" t="n">
        <v>355.62540068</v>
      </c>
      <c r="J67" s="20" t="n">
        <v>3.29877219</v>
      </c>
      <c r="K67" s="18" t="n">
        <v>354.38680245</v>
      </c>
      <c r="L67" s="20" t="n">
        <v>4.19636678</v>
      </c>
      <c r="M67" s="18" t="n">
        <v>327.84923771</v>
      </c>
      <c r="N67" s="20" t="n">
        <v>8.96434112</v>
      </c>
      <c r="O67" s="18" t="s">
        <v>481</v>
      </c>
      <c r="P67" s="20" t="s">
        <v>481</v>
      </c>
      <c r="Q67" s="18" t="s">
        <v>481</v>
      </c>
      <c r="R67" s="20" t="s">
        <v>481</v>
      </c>
      <c r="S67" s="18" t="s">
        <v>481</v>
      </c>
      <c r="T67" s="20" t="s">
        <v>481</v>
      </c>
      <c r="U67" s="18" t="s">
        <v>481</v>
      </c>
      <c r="V67" s="20" t="s">
        <v>481</v>
      </c>
      <c r="W67" s="18" t="n">
        <v>359.74710292</v>
      </c>
      <c r="X67" s="20" t="n">
        <v>7.42597754</v>
      </c>
    </row>
    <row r="68" spans="1:24">
      <c r="A68" s="15" t="s">
        <v>543</v>
      </c>
      <c r="B68" s="17" t="n">
        <v>12083</v>
      </c>
      <c r="C68" s="18">
        <f>(26.0/B68*100)</f>
        <v/>
      </c>
      <c r="D68" s="19" t="n">
        <v>12057</v>
      </c>
      <c r="E68" s="18" t="n">
        <v>422.03385121</v>
      </c>
      <c r="F68" s="20" t="n">
        <v>1.53329836</v>
      </c>
      <c r="G68" s="18" t="n">
        <v>444.41627231</v>
      </c>
      <c r="H68" s="20" t="n">
        <v>1.74048259</v>
      </c>
      <c r="I68" s="18" t="n">
        <v>361.609015</v>
      </c>
      <c r="J68" s="20" t="n">
        <v>2.42534146</v>
      </c>
      <c r="K68" s="18" t="n">
        <v>364.88795686</v>
      </c>
      <c r="L68" s="20" t="n">
        <v>4.23988751</v>
      </c>
      <c r="M68" s="18" t="n">
        <v>351.04741384</v>
      </c>
      <c r="N68" s="20" t="n">
        <v>4.93372246</v>
      </c>
      <c r="O68" s="18" t="s">
        <v>481</v>
      </c>
      <c r="P68" s="20" t="s">
        <v>481</v>
      </c>
      <c r="Q68" s="18" t="s">
        <v>481</v>
      </c>
      <c r="R68" s="20" t="s">
        <v>481</v>
      </c>
      <c r="S68" s="18" t="s">
        <v>481</v>
      </c>
      <c r="T68" s="20" t="s">
        <v>481</v>
      </c>
      <c r="U68" s="18" t="s">
        <v>481</v>
      </c>
      <c r="V68" s="20" t="s">
        <v>481</v>
      </c>
      <c r="W68" s="18" t="n">
        <v>405.10125485</v>
      </c>
      <c r="X68" s="20" t="n">
        <v>5.46355733</v>
      </c>
    </row>
    <row r="69" spans="1:24">
      <c r="A69" s="15" t="s">
        <v>544</v>
      </c>
      <c r="B69" s="17" t="n">
        <v>4876</v>
      </c>
      <c r="C69" s="18">
        <f>(0.0/B69*100)</f>
        <v/>
      </c>
      <c r="D69" s="19" t="n">
        <v>4876</v>
      </c>
      <c r="E69" s="18" t="n">
        <v>443.10488497</v>
      </c>
      <c r="F69" s="20" t="n">
        <v>3.91950085</v>
      </c>
      <c r="G69" s="18" t="n">
        <v>435.49707188</v>
      </c>
      <c r="H69" s="20" t="n">
        <v>3.35415973</v>
      </c>
      <c r="I69" s="18" t="n">
        <v>412.4546619</v>
      </c>
      <c r="J69" s="20" t="n">
        <v>4.04638542</v>
      </c>
      <c r="K69" s="18" t="n">
        <v>389.62089334</v>
      </c>
      <c r="L69" s="20" t="n">
        <v>6.49687117</v>
      </c>
      <c r="M69" s="18" t="n">
        <v>408.36684366</v>
      </c>
      <c r="N69" s="20" t="n">
        <v>12.12959075</v>
      </c>
      <c r="O69" s="18" t="s">
        <v>481</v>
      </c>
      <c r="P69" s="20" t="s">
        <v>481</v>
      </c>
      <c r="Q69" s="18" t="s">
        <v>481</v>
      </c>
      <c r="R69" s="20" t="s">
        <v>481</v>
      </c>
      <c r="S69" s="18" t="s">
        <v>481</v>
      </c>
      <c r="T69" s="20" t="s">
        <v>481</v>
      </c>
      <c r="U69" s="18" t="s">
        <v>481</v>
      </c>
      <c r="V69" s="20" t="s">
        <v>481</v>
      </c>
      <c r="W69" s="18" t="n">
        <v>412.14239303</v>
      </c>
      <c r="X69" s="20" t="n">
        <v>16.99091629</v>
      </c>
    </row>
    <row r="70" spans="1:24">
      <c r="A70" s="15" t="s">
        <v>545</v>
      </c>
      <c r="B70" s="17" t="n">
        <v>6036</v>
      </c>
      <c r="C70" s="18">
        <f>(223.0/B70*100)</f>
        <v/>
      </c>
      <c r="D70" s="19" t="n">
        <v>5813</v>
      </c>
      <c r="E70" s="18" t="n">
        <v>497.18615259</v>
      </c>
      <c r="F70" s="20" t="n">
        <v>3.00230468</v>
      </c>
      <c r="G70" s="18" t="n">
        <v>500.61423328</v>
      </c>
      <c r="H70" s="20" t="n">
        <v>3.67585974</v>
      </c>
      <c r="I70" s="18" t="n">
        <v>460.08424392</v>
      </c>
      <c r="J70" s="20" t="n">
        <v>3.90356029</v>
      </c>
      <c r="K70" s="18" t="n">
        <v>435.33896185</v>
      </c>
      <c r="L70" s="20" t="n">
        <v>28.58817617</v>
      </c>
      <c r="M70" s="18" t="n">
        <v>406.4735345</v>
      </c>
      <c r="N70" s="20" t="n">
        <v>17.07862839</v>
      </c>
      <c r="O70" s="18" t="s">
        <v>481</v>
      </c>
      <c r="P70" s="20" t="s">
        <v>481</v>
      </c>
      <c r="Q70" s="18" t="s">
        <v>481</v>
      </c>
      <c r="R70" s="20" t="s">
        <v>481</v>
      </c>
      <c r="S70" s="18" t="s">
        <v>481</v>
      </c>
      <c r="T70" s="20" t="s">
        <v>481</v>
      </c>
      <c r="U70" s="18" t="s">
        <v>481</v>
      </c>
      <c r="V70" s="20" t="s">
        <v>481</v>
      </c>
      <c r="W70" s="18" t="n">
        <v>459.05835685</v>
      </c>
      <c r="X70" s="20" t="n">
        <v>7.71568036</v>
      </c>
    </row>
    <row r="71" spans="1:24">
      <c r="A71" s="15" t="s">
        <v>546</v>
      </c>
      <c r="B71" s="17" t="n">
        <v>6115</v>
      </c>
      <c r="C71" s="18">
        <f>(17.0/B71*100)</f>
        <v/>
      </c>
      <c r="D71" s="19" t="n">
        <v>6098</v>
      </c>
      <c r="E71" s="18" t="n">
        <v>566.35913801</v>
      </c>
      <c r="F71" s="20" t="n">
        <v>1.31610109</v>
      </c>
      <c r="G71" s="18" t="s">
        <v>481</v>
      </c>
      <c r="H71" s="20" t="s">
        <v>481</v>
      </c>
      <c r="I71" s="18" t="n">
        <v>520.14429763</v>
      </c>
      <c r="J71" s="20" t="n">
        <v>5.69575231</v>
      </c>
      <c r="K71" s="18" t="n">
        <v>505.76008511</v>
      </c>
      <c r="L71" s="20" t="n">
        <v>4.67920832</v>
      </c>
      <c r="M71" s="18" t="n">
        <v>508.61516291</v>
      </c>
      <c r="N71" s="20" t="n">
        <v>8.37096861</v>
      </c>
      <c r="O71" s="18" t="s">
        <v>481</v>
      </c>
      <c r="P71" s="20" t="s">
        <v>481</v>
      </c>
      <c r="Q71" s="18" t="s">
        <v>481</v>
      </c>
      <c r="R71" s="20" t="s">
        <v>481</v>
      </c>
      <c r="S71" s="18" t="s">
        <v>481</v>
      </c>
      <c r="T71" s="20" t="s">
        <v>481</v>
      </c>
      <c r="U71" s="18" t="s">
        <v>481</v>
      </c>
      <c r="V71" s="20" t="s">
        <v>481</v>
      </c>
      <c r="W71" s="18" t="n">
        <v>526.21126311</v>
      </c>
      <c r="X71" s="20" t="n">
        <v>13.35192203</v>
      </c>
    </row>
    <row r="72" spans="1:24">
      <c r="A72" s="15" t="s">
        <v>547</v>
      </c>
      <c r="B72" s="17" t="n">
        <v>7708</v>
      </c>
      <c r="C72" s="18">
        <f>(5.0/B72*100)</f>
        <v/>
      </c>
      <c r="D72" s="19" t="n">
        <v>7703</v>
      </c>
      <c r="E72" s="18" t="n">
        <v>543.15041373</v>
      </c>
      <c r="F72" s="20" t="n">
        <v>4.19667219</v>
      </c>
      <c r="G72" s="18" t="n">
        <v>544.47234554</v>
      </c>
      <c r="H72" s="20" t="n">
        <v>2.70343657</v>
      </c>
      <c r="I72" s="18" t="n">
        <v>492.78638766</v>
      </c>
      <c r="J72" s="20" t="n">
        <v>3.71932079</v>
      </c>
      <c r="K72" s="18" t="n">
        <v>479.67583122</v>
      </c>
      <c r="L72" s="20" t="n">
        <v>6.18409217</v>
      </c>
      <c r="M72" s="18" t="n">
        <v>462.62210477</v>
      </c>
      <c r="N72" s="20" t="n">
        <v>16.58344274</v>
      </c>
      <c r="O72" s="18" t="s">
        <v>481</v>
      </c>
      <c r="P72" s="20" t="s">
        <v>481</v>
      </c>
      <c r="Q72" s="18" t="s">
        <v>481</v>
      </c>
      <c r="R72" s="20" t="s">
        <v>481</v>
      </c>
      <c r="S72" s="18" t="s">
        <v>481</v>
      </c>
      <c r="T72" s="20" t="s">
        <v>481</v>
      </c>
      <c r="U72" s="18" t="s">
        <v>481</v>
      </c>
      <c r="V72" s="20" t="s">
        <v>481</v>
      </c>
      <c r="W72" s="18" t="n">
        <v>489.83807734</v>
      </c>
      <c r="X72" s="20" t="n">
        <v>12.83512809</v>
      </c>
    </row>
    <row r="73" spans="1:24">
      <c r="A73" s="15" t="s">
        <v>548</v>
      </c>
      <c r="B73" s="17" t="n">
        <v>8249</v>
      </c>
      <c r="C73" s="18">
        <f>(143.0/B73*100)</f>
        <v/>
      </c>
      <c r="D73" s="19" t="n">
        <v>8106</v>
      </c>
      <c r="E73" s="18" t="n">
        <v>439.50498403</v>
      </c>
      <c r="F73" s="20" t="n">
        <v>4.6567854</v>
      </c>
      <c r="G73" s="18" t="n">
        <v>433.74492888</v>
      </c>
      <c r="H73" s="20" t="n">
        <v>4.88955537</v>
      </c>
      <c r="I73" s="18" t="n">
        <v>409.32043312</v>
      </c>
      <c r="J73" s="20" t="n">
        <v>3.04195446</v>
      </c>
      <c r="K73" s="18" t="n">
        <v>408.90598453</v>
      </c>
      <c r="L73" s="20" t="n">
        <v>2.66072786</v>
      </c>
      <c r="M73" s="18" t="n">
        <v>410.28499779</v>
      </c>
      <c r="N73" s="20" t="n">
        <v>4.85550016</v>
      </c>
      <c r="O73" s="18" t="s">
        <v>481</v>
      </c>
      <c r="P73" s="20" t="s">
        <v>481</v>
      </c>
      <c r="Q73" s="18" t="s">
        <v>481</v>
      </c>
      <c r="R73" s="20" t="s">
        <v>481</v>
      </c>
      <c r="S73" s="18" t="s">
        <v>481</v>
      </c>
      <c r="T73" s="20" t="s">
        <v>481</v>
      </c>
      <c r="U73" s="18" t="s">
        <v>481</v>
      </c>
      <c r="V73" s="20" t="s">
        <v>481</v>
      </c>
      <c r="W73" s="18" t="n">
        <v>428.21978575</v>
      </c>
      <c r="X73" s="20" t="n">
        <v>12.33628811</v>
      </c>
    </row>
    <row r="74" spans="1:24">
      <c r="A74" s="15" t="s">
        <v>549</v>
      </c>
      <c r="B74" s="17" t="n">
        <v>4692</v>
      </c>
      <c r="C74" s="18">
        <f>(82.0/B74*100)</f>
        <v/>
      </c>
      <c r="D74" s="19" t="n">
        <v>4610</v>
      </c>
      <c r="E74" s="18" t="n">
        <v>441.21374057</v>
      </c>
      <c r="F74" s="20" t="n">
        <v>2.09562456</v>
      </c>
      <c r="G74" s="18" t="n">
        <v>430.55939505</v>
      </c>
      <c r="H74" s="20" t="n">
        <v>5.56735796</v>
      </c>
      <c r="I74" s="18" t="n">
        <v>405.12045906</v>
      </c>
      <c r="J74" s="20" t="n">
        <v>4.89930509</v>
      </c>
      <c r="K74" s="18" t="n">
        <v>408.82993804</v>
      </c>
      <c r="L74" s="20" t="n">
        <v>5.43864279</v>
      </c>
      <c r="M74" s="18" t="n">
        <v>386.29215337</v>
      </c>
      <c r="N74" s="20" t="n">
        <v>7.0349846</v>
      </c>
      <c r="O74" s="18" t="s">
        <v>481</v>
      </c>
      <c r="P74" s="20" t="s">
        <v>481</v>
      </c>
      <c r="Q74" s="18" t="s">
        <v>481</v>
      </c>
      <c r="R74" s="20" t="s">
        <v>481</v>
      </c>
      <c r="S74" s="18" t="s">
        <v>481</v>
      </c>
      <c r="T74" s="20" t="s">
        <v>481</v>
      </c>
      <c r="U74" s="18" t="n">
        <v>377.77490857</v>
      </c>
      <c r="V74" s="20" t="n">
        <v>15.83525875</v>
      </c>
      <c r="W74" s="18" t="n">
        <v>385.32456647</v>
      </c>
      <c r="X74" s="20" t="n">
        <v>4.65010686</v>
      </c>
    </row>
    <row r="75" spans="1:24">
      <c r="A75" s="15" t="s">
        <v>550</v>
      </c>
      <c r="B75" s="17" t="n">
        <v>5375</v>
      </c>
      <c r="C75" s="18">
        <f>(196.0/B75*100)</f>
        <v/>
      </c>
      <c r="D75" s="19" t="n">
        <v>5179</v>
      </c>
      <c r="E75" s="18" t="n">
        <v>399.59050173</v>
      </c>
      <c r="F75" s="20" t="n">
        <v>2.33172429</v>
      </c>
      <c r="G75" s="18" t="n">
        <v>389.76707884</v>
      </c>
      <c r="H75" s="20" t="n">
        <v>5.28525218</v>
      </c>
      <c r="I75" s="18" t="n">
        <v>351.77417991</v>
      </c>
      <c r="J75" s="20" t="n">
        <v>3.6825337</v>
      </c>
      <c r="K75" s="18" t="n">
        <v>378.4627938</v>
      </c>
      <c r="L75" s="20" t="n">
        <v>3.1615839</v>
      </c>
      <c r="M75" s="18" t="n">
        <v>375.18564977</v>
      </c>
      <c r="N75" s="20" t="n">
        <v>4.79385466</v>
      </c>
      <c r="O75" s="18" t="s">
        <v>481</v>
      </c>
      <c r="P75" s="20" t="s">
        <v>481</v>
      </c>
      <c r="Q75" s="18" t="s">
        <v>481</v>
      </c>
      <c r="R75" s="20" t="s">
        <v>481</v>
      </c>
      <c r="S75" s="18" t="s">
        <v>481</v>
      </c>
      <c r="T75" s="20" t="s">
        <v>481</v>
      </c>
      <c r="U75" s="18" t="s">
        <v>481</v>
      </c>
      <c r="V75" s="20" t="s">
        <v>481</v>
      </c>
      <c r="W75" s="18" t="n">
        <v>393.62353821</v>
      </c>
      <c r="X75" s="20" t="n">
        <v>12.53093519</v>
      </c>
    </row>
    <row r="76" spans="1:24">
      <c r="A76" s="15" t="s">
        <v>551</v>
      </c>
      <c r="B76" s="17" t="n">
        <v>14167</v>
      </c>
      <c r="C76" s="18">
        <f>(226.0/B76*100)</f>
        <v/>
      </c>
      <c r="D76" s="19" t="n">
        <v>13941</v>
      </c>
      <c r="E76" s="18" t="n">
        <v>451.60588258</v>
      </c>
      <c r="F76" s="20" t="n">
        <v>2.53293465</v>
      </c>
      <c r="G76" s="18" t="n">
        <v>424.07204098</v>
      </c>
      <c r="H76" s="20" t="n">
        <v>4.53791626</v>
      </c>
      <c r="I76" s="18" t="n">
        <v>387.54354122</v>
      </c>
      <c r="J76" s="20" t="n">
        <v>3.46276768</v>
      </c>
      <c r="K76" s="18" t="n">
        <v>380.11705568</v>
      </c>
      <c r="L76" s="20" t="n">
        <v>5.70770925</v>
      </c>
      <c r="M76" s="18" t="n">
        <v>386.23443851</v>
      </c>
      <c r="N76" s="20" t="n">
        <v>8.62505558</v>
      </c>
      <c r="O76" s="18" t="s">
        <v>481</v>
      </c>
      <c r="P76" s="20" t="s">
        <v>481</v>
      </c>
      <c r="Q76" s="18" t="s">
        <v>481</v>
      </c>
      <c r="R76" s="20" t="s">
        <v>481</v>
      </c>
      <c r="S76" s="18" t="s">
        <v>481</v>
      </c>
      <c r="T76" s="20" t="s">
        <v>481</v>
      </c>
      <c r="U76" s="18" t="s">
        <v>481</v>
      </c>
      <c r="V76" s="20" t="s">
        <v>481</v>
      </c>
      <c r="W76" s="18" t="n">
        <v>376.21819845</v>
      </c>
      <c r="X76" s="20" t="n">
        <v>7.83068375</v>
      </c>
    </row>
    <row r="77" spans="1:24">
      <c r="A77" s="15" t="s">
        <v>552</v>
      </c>
      <c r="B77" s="17" t="n">
        <v>6062</v>
      </c>
      <c r="C77" s="18">
        <f>(82.0/B77*100)</f>
        <v/>
      </c>
      <c r="D77" s="19" t="n">
        <v>5980</v>
      </c>
      <c r="E77" s="18" t="n">
        <v>478.48695924</v>
      </c>
      <c r="F77" s="20" t="n">
        <v>3.18608174</v>
      </c>
      <c r="G77" s="18" t="n">
        <v>456.97072026</v>
      </c>
      <c r="H77" s="20" t="n">
        <v>4.58874843</v>
      </c>
      <c r="I77" s="18" t="n">
        <v>424.30473623</v>
      </c>
      <c r="J77" s="20" t="n">
        <v>2.51904353</v>
      </c>
      <c r="K77" s="18" t="n">
        <v>407.18398342</v>
      </c>
      <c r="L77" s="20" t="n">
        <v>2.77891047</v>
      </c>
      <c r="M77" s="18" t="n">
        <v>398.20350399</v>
      </c>
      <c r="N77" s="20" t="n">
        <v>6.1142766</v>
      </c>
      <c r="O77" s="18" t="s">
        <v>481</v>
      </c>
      <c r="P77" s="20" t="s">
        <v>481</v>
      </c>
      <c r="Q77" s="18" t="s">
        <v>481</v>
      </c>
      <c r="R77" s="20" t="s">
        <v>481</v>
      </c>
      <c r="S77" s="18" t="s">
        <v>481</v>
      </c>
      <c r="T77" s="20" t="s">
        <v>481</v>
      </c>
      <c r="U77" s="18" t="s">
        <v>481</v>
      </c>
      <c r="V77" s="20" t="s">
        <v>481</v>
      </c>
      <c r="W77" s="18" t="n">
        <v>407.94285594</v>
      </c>
      <c r="X77" s="20" t="n">
        <v>5.85806533</v>
      </c>
    </row>
    <row r="78" spans="1:24">
      <c r="A78" s="15" t="s">
        <v>553</v>
      </c>
      <c r="B78" s="17" t="n">
        <v>5826</v>
      </c>
      <c r="C78" s="18">
        <f>(0.0/B78*100)</f>
        <v/>
      </c>
      <c r="D78" s="19" t="n">
        <v>5826</v>
      </c>
      <c r="E78" s="18" t="n">
        <v>547.3114048899999</v>
      </c>
      <c r="F78" s="20" t="n">
        <v>6.29446224</v>
      </c>
      <c r="G78" s="18" t="n">
        <v>564.45019314</v>
      </c>
      <c r="H78" s="20" t="n">
        <v>11.37085905</v>
      </c>
      <c r="I78" s="18" t="n">
        <v>519.40642851</v>
      </c>
      <c r="J78" s="20" t="n">
        <v>3.17900237</v>
      </c>
      <c r="K78" s="18" t="n">
        <v>513.1489755600001</v>
      </c>
      <c r="L78" s="20" t="n">
        <v>4.66158288</v>
      </c>
      <c r="M78" s="18" t="n">
        <v>504.25887651</v>
      </c>
      <c r="N78" s="20" t="n">
        <v>5.47318962</v>
      </c>
      <c r="O78" s="18" t="s">
        <v>481</v>
      </c>
      <c r="P78" s="20" t="s">
        <v>481</v>
      </c>
      <c r="Q78" s="18" t="s">
        <v>481</v>
      </c>
      <c r="R78" s="20" t="s">
        <v>481</v>
      </c>
      <c r="S78" s="18" t="n">
        <v>381.17308073</v>
      </c>
      <c r="T78" s="20" t="n">
        <v>25.59041642</v>
      </c>
      <c r="U78" s="18" t="n">
        <v>490.69928608</v>
      </c>
      <c r="V78" s="20" t="n">
        <v>22.62760953</v>
      </c>
      <c r="W78" s="18" t="n">
        <v>501.29300484</v>
      </c>
      <c r="X78" s="20" t="n">
        <v>13.18913865</v>
      </c>
    </row>
    <row customHeight="1" ht="25" r="79" spans="1:24">
      <c r="A79" s="15" t="s">
        <v>554</v>
      </c>
      <c r="B79" s="17" t="n">
        <v>1657</v>
      </c>
      <c r="C79" s="18">
        <f>(41.0/B79*100)</f>
        <v/>
      </c>
      <c r="D79" s="19" t="n">
        <v>1616</v>
      </c>
      <c r="E79" s="18" t="n">
        <v>496.61300909</v>
      </c>
      <c r="F79" s="20" t="n">
        <v>6.61140493</v>
      </c>
      <c r="G79" s="18" t="s">
        <v>481</v>
      </c>
      <c r="H79" s="20" t="s">
        <v>481</v>
      </c>
      <c r="I79" s="18" t="n">
        <v>450.86843113</v>
      </c>
      <c r="J79" s="20" t="n">
        <v>7.02989518</v>
      </c>
      <c r="K79" s="18" t="n">
        <v>411.2514727</v>
      </c>
      <c r="L79" s="20" t="n">
        <v>8.43582365</v>
      </c>
      <c r="M79" s="18" t="n">
        <v>421.44887097</v>
      </c>
      <c r="N79" s="20" t="n">
        <v>12.35475608</v>
      </c>
      <c r="O79" s="18" t="s">
        <v>481</v>
      </c>
      <c r="P79" s="20" t="s">
        <v>481</v>
      </c>
      <c r="Q79" s="18" t="s">
        <v>481</v>
      </c>
      <c r="R79" s="20" t="s">
        <v>481</v>
      </c>
      <c r="S79" s="18" t="s">
        <v>481</v>
      </c>
      <c r="T79" s="20" t="s">
        <v>481</v>
      </c>
      <c r="U79" s="18" t="n">
        <v>412.10639958</v>
      </c>
      <c r="V79" s="20" t="n">
        <v>32.63201224</v>
      </c>
      <c r="W79" s="18" t="n">
        <v>417.24744154</v>
      </c>
      <c r="X79" s="20" t="n">
        <v>9.20668189</v>
      </c>
    </row>
    <row r="80" spans="1:24">
      <c r="A80" s="15" t="s">
        <v>555</v>
      </c>
      <c r="B80" s="17" t="n">
        <v>7841</v>
      </c>
      <c r="C80" s="18">
        <f>(0.0/B80*100)</f>
        <v/>
      </c>
      <c r="D80" s="19" t="n">
        <v>7841</v>
      </c>
      <c r="E80" s="18" t="n">
        <v>458.62453344</v>
      </c>
      <c r="F80" s="20" t="n">
        <v>3.9725627</v>
      </c>
      <c r="G80" s="18" t="n">
        <v>457.52853361</v>
      </c>
      <c r="H80" s="20" t="n">
        <v>4.14924745</v>
      </c>
      <c r="I80" s="18" t="n">
        <v>449.62650212</v>
      </c>
      <c r="J80" s="20" t="n">
        <v>5.60986836</v>
      </c>
      <c r="K80" s="18" t="n">
        <v>429.26407563</v>
      </c>
      <c r="L80" s="20" t="n">
        <v>22.78328029</v>
      </c>
      <c r="M80" s="18" t="n">
        <v>404.86662543</v>
      </c>
      <c r="N80" s="20" t="n">
        <v>30.47353792</v>
      </c>
      <c r="O80" s="18" t="s">
        <v>481</v>
      </c>
      <c r="P80" s="20" t="s">
        <v>481</v>
      </c>
      <c r="Q80" s="18" t="s">
        <v>481</v>
      </c>
      <c r="R80" s="20" t="s">
        <v>481</v>
      </c>
      <c r="S80" s="18" t="s">
        <v>481</v>
      </c>
      <c r="T80" s="20" t="s">
        <v>481</v>
      </c>
      <c r="U80" s="18" t="s">
        <v>481</v>
      </c>
      <c r="V80" s="20" t="s">
        <v>481</v>
      </c>
      <c r="W80" s="18" t="n">
        <v>467.36307239</v>
      </c>
      <c r="X80" s="20" t="n">
        <v>15.19171445</v>
      </c>
    </row>
    <row r="81" spans="1:24">
      <c r="A81" s="23" t="s">
        <v>556</v>
      </c>
      <c r="B81" s="17" t="n">
        <v>8861</v>
      </c>
      <c r="C81" s="18">
        <f>(76.0/B81*100)</f>
        <v/>
      </c>
      <c r="D81" s="19" t="n">
        <v>8785</v>
      </c>
      <c r="E81" s="18" t="n">
        <v>454.36144076</v>
      </c>
      <c r="F81" s="20" t="n">
        <v>3.18834463</v>
      </c>
      <c r="G81" s="18" t="n">
        <v>435.80765271</v>
      </c>
      <c r="H81" s="20" t="n">
        <v>6.77739213</v>
      </c>
      <c r="I81" s="18" t="n">
        <v>416.1164825</v>
      </c>
      <c r="J81" s="20" t="n">
        <v>3.49609116</v>
      </c>
      <c r="K81" s="18" t="n">
        <v>411.45197221</v>
      </c>
      <c r="L81" s="20" t="n">
        <v>4.64964118</v>
      </c>
      <c r="M81" s="18" t="n">
        <v>408.87661316</v>
      </c>
      <c r="N81" s="20" t="n">
        <v>6.20462595</v>
      </c>
      <c r="O81" s="18" t="s">
        <v>481</v>
      </c>
      <c r="P81" s="20" t="s">
        <v>481</v>
      </c>
      <c r="Q81" s="18" t="s">
        <v>481</v>
      </c>
      <c r="R81" s="20" t="s">
        <v>481</v>
      </c>
      <c r="S81" s="18" t="s">
        <v>481</v>
      </c>
      <c r="T81" s="20" t="s">
        <v>481</v>
      </c>
      <c r="U81" s="18" t="s">
        <v>481</v>
      </c>
      <c r="V81" s="20" t="s">
        <v>481</v>
      </c>
      <c r="W81" s="18" t="n">
        <v>406.97084238</v>
      </c>
      <c r="X81" s="20" t="n">
        <v>15.8434362</v>
      </c>
    </row>
    <row r="82" spans="1:24">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row>
    <row r="83" spans="1:24">
      <c r="A83" s="3" t="s">
        <v>558</v>
      </c>
    </row>
    <row r="84" spans="1:24">
      <c r="A84" s="25" t="s">
        <v>559</v>
      </c>
    </row>
    <row r="85" spans="1:24">
      <c r="A85" s="25" t="s">
        <v>560</v>
      </c>
    </row>
    <row customHeight="1" ht="30" r="86" spans="1:24">
      <c r="A86" s="25" t="s">
        <v>561</v>
      </c>
    </row>
    <row customHeight="1" ht="30" r="87" spans="1:24">
      <c r="A87" s="25" t="s">
        <v>557</v>
      </c>
    </row>
    <row customHeight="1" ht="30" r="88" spans="1:24">
      <c r="A88" s="25" t="s">
        <v>562</v>
      </c>
    </row>
    <row customHeight="1" ht="30" r="89" spans="1:24">
      <c r="A89" s="25" t="s">
        <v>563</v>
      </c>
    </row>
    <row customHeight="1" ht="30" r="90" spans="1:24">
      <c r="A90" s="25" t="s">
        <v>564</v>
      </c>
    </row>
    <row customHeight="1" ht="30" r="91" spans="1:24">
      <c r="A91" s="25" t="s">
        <v>565</v>
      </c>
    </row>
    <row customHeight="1" ht="30" r="92" spans="1:24">
      <c r="A92" s="25" t="s">
        <v>566</v>
      </c>
    </row>
    <row customHeight="1" ht="30" r="93" spans="1:24">
      <c r="A93" s="25" t="s">
        <v>567</v>
      </c>
    </row>
    <row customHeight="1" ht="30" r="94" spans="1:24">
      <c r="A94" s="25" t="s">
        <v>568</v>
      </c>
    </row>
    <row customHeight="1" ht="30" r="95" spans="1:24">
      <c r="A95" s="25" t="s">
        <v>569</v>
      </c>
    </row>
    <row customHeight="1" ht="30" r="96" spans="1:24">
      <c r="A96" s="25" t="s">
        <v>570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604</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517.64234172</v>
      </c>
      <c r="F7" s="20" t="n">
        <v>6.18649235</v>
      </c>
      <c r="G7" s="18" t="n">
        <v>519.4790987600001</v>
      </c>
      <c r="H7" s="20" t="n">
        <v>1.60573848</v>
      </c>
      <c r="I7" s="18" t="s">
        <v>481</v>
      </c>
      <c r="J7" s="20" t="s">
        <v>481</v>
      </c>
      <c r="K7" s="18" t="s">
        <v>481</v>
      </c>
      <c r="L7" s="20" t="s">
        <v>481</v>
      </c>
      <c r="M7" s="18" t="s">
        <v>481</v>
      </c>
      <c r="N7" s="20" t="s">
        <v>481</v>
      </c>
      <c r="O7" s="18" t="s">
        <v>481</v>
      </c>
      <c r="P7" s="20" t="s">
        <v>481</v>
      </c>
      <c r="Q7" s="18" t="n">
        <v>486.13994389</v>
      </c>
      <c r="R7" s="20" t="n">
        <v>2.53365529</v>
      </c>
    </row>
    <row r="8" spans="1:18">
      <c r="A8" s="15" t="s">
        <v>483</v>
      </c>
      <c r="B8" s="17" t="n">
        <v>7007</v>
      </c>
      <c r="C8" s="18">
        <f>(20.0/B8*100)</f>
        <v/>
      </c>
      <c r="D8" s="19" t="n">
        <v>6987</v>
      </c>
      <c r="E8" s="18" t="n">
        <v>542.34084139</v>
      </c>
      <c r="F8" s="20" t="n">
        <v>9.232177910000001</v>
      </c>
      <c r="G8" s="18" t="n">
        <v>503.44049411</v>
      </c>
      <c r="H8" s="20" t="n">
        <v>2.30718674</v>
      </c>
      <c r="I8" s="18" t="s">
        <v>481</v>
      </c>
      <c r="J8" s="20" t="s">
        <v>481</v>
      </c>
      <c r="K8" s="18" t="s">
        <v>481</v>
      </c>
      <c r="L8" s="20" t="s">
        <v>481</v>
      </c>
      <c r="M8" s="18" t="s">
        <v>481</v>
      </c>
      <c r="N8" s="20" t="s">
        <v>481</v>
      </c>
      <c r="O8" s="18" t="s">
        <v>481</v>
      </c>
      <c r="P8" s="20" t="s">
        <v>481</v>
      </c>
      <c r="Q8" s="18" t="n">
        <v>452.77453593</v>
      </c>
      <c r="R8" s="20" t="n">
        <v>3.94512488</v>
      </c>
    </row>
    <row r="9" spans="1:18">
      <c r="A9" s="15" t="s">
        <v>484</v>
      </c>
      <c r="B9" s="17" t="n">
        <v>9651</v>
      </c>
      <c r="C9" s="18">
        <f>(77.0/B9*100)</f>
        <v/>
      </c>
      <c r="D9" s="19" t="n">
        <v>9574</v>
      </c>
      <c r="E9" s="18" t="n">
        <v>505.21889893</v>
      </c>
      <c r="F9" s="20" t="n">
        <v>4.26434037</v>
      </c>
      <c r="G9" s="18" t="n">
        <v>515.58901884</v>
      </c>
      <c r="H9" s="20" t="n">
        <v>2.30979652</v>
      </c>
      <c r="I9" s="18" t="s">
        <v>481</v>
      </c>
      <c r="J9" s="20" t="s">
        <v>481</v>
      </c>
      <c r="K9" s="18" t="s">
        <v>481</v>
      </c>
      <c r="L9" s="20" t="s">
        <v>481</v>
      </c>
      <c r="M9" s="18" t="s">
        <v>481</v>
      </c>
      <c r="N9" s="20" t="s">
        <v>481</v>
      </c>
      <c r="O9" s="18" t="s">
        <v>481</v>
      </c>
      <c r="P9" s="20" t="s">
        <v>481</v>
      </c>
      <c r="Q9" s="18" t="n">
        <v>461.0231016</v>
      </c>
      <c r="R9" s="20" t="n">
        <v>3.42678</v>
      </c>
    </row>
    <row r="10" spans="1:18">
      <c r="A10" s="15" t="s">
        <v>485</v>
      </c>
      <c r="B10" s="17" t="n">
        <v>20058</v>
      </c>
      <c r="C10" s="18">
        <f>(521.0/B10*100)</f>
        <v/>
      </c>
      <c r="D10" s="19" t="n">
        <v>19537</v>
      </c>
      <c r="E10" s="18" t="n">
        <v>529.05743435</v>
      </c>
      <c r="F10" s="20" t="n">
        <v>4.47136747</v>
      </c>
      <c r="G10" s="18" t="n">
        <v>536.03979223</v>
      </c>
      <c r="H10" s="20" t="n">
        <v>1.93553643</v>
      </c>
      <c r="I10" s="18" t="s">
        <v>481</v>
      </c>
      <c r="J10" s="20" t="s">
        <v>481</v>
      </c>
      <c r="K10" s="18" t="s">
        <v>481</v>
      </c>
      <c r="L10" s="20" t="s">
        <v>481</v>
      </c>
      <c r="M10" s="18" t="s">
        <v>481</v>
      </c>
      <c r="N10" s="20" t="s">
        <v>481</v>
      </c>
      <c r="O10" s="18" t="s">
        <v>481</v>
      </c>
      <c r="P10" s="20" t="s">
        <v>481</v>
      </c>
      <c r="Q10" s="18" t="n">
        <v>505.75334942</v>
      </c>
      <c r="R10" s="20" t="n">
        <v>2.97057464</v>
      </c>
    </row>
    <row r="11" spans="1:18">
      <c r="A11" s="15" t="s">
        <v>486</v>
      </c>
      <c r="B11" s="17" t="n">
        <v>7053</v>
      </c>
      <c r="C11" s="18">
        <f>(45.0/B11*100)</f>
        <v/>
      </c>
      <c r="D11" s="19" t="n">
        <v>7008</v>
      </c>
      <c r="E11" s="18" t="n">
        <v>484.84701378</v>
      </c>
      <c r="F11" s="20" t="n">
        <v>5.75820926</v>
      </c>
      <c r="G11" s="18" t="n">
        <v>450.52061498</v>
      </c>
      <c r="H11" s="20" t="n">
        <v>2.79523261</v>
      </c>
      <c r="I11" s="18" t="s">
        <v>481</v>
      </c>
      <c r="J11" s="20" t="s">
        <v>481</v>
      </c>
      <c r="K11" s="18" t="s">
        <v>481</v>
      </c>
      <c r="L11" s="20" t="s">
        <v>481</v>
      </c>
      <c r="M11" s="18" t="s">
        <v>481</v>
      </c>
      <c r="N11" s="20" t="s">
        <v>481</v>
      </c>
      <c r="O11" s="18" t="s">
        <v>481</v>
      </c>
      <c r="P11" s="20" t="s">
        <v>481</v>
      </c>
      <c r="Q11" s="18" t="n">
        <v>424.8567386</v>
      </c>
      <c r="R11" s="20" t="n">
        <v>3.3876842</v>
      </c>
    </row>
    <row r="12" spans="1:18">
      <c r="A12" s="15" t="s">
        <v>487</v>
      </c>
      <c r="B12" s="17" t="n">
        <v>6894</v>
      </c>
      <c r="C12" s="18">
        <f>(55.0/B12*100)</f>
        <v/>
      </c>
      <c r="D12" s="19" t="n">
        <v>6839</v>
      </c>
      <c r="E12" s="18" t="n">
        <v>483.38037778</v>
      </c>
      <c r="F12" s="20" t="n">
        <v>10.13774174</v>
      </c>
      <c r="G12" s="18" t="n">
        <v>504.97672264</v>
      </c>
      <c r="H12" s="20" t="n">
        <v>2.11909362</v>
      </c>
      <c r="I12" s="18" t="s">
        <v>481</v>
      </c>
      <c r="J12" s="20" t="s">
        <v>481</v>
      </c>
      <c r="K12" s="18" t="s">
        <v>481</v>
      </c>
      <c r="L12" s="20" t="s">
        <v>481</v>
      </c>
      <c r="M12" s="18" t="s">
        <v>481</v>
      </c>
      <c r="N12" s="20" t="s">
        <v>481</v>
      </c>
      <c r="O12" s="18" t="s">
        <v>481</v>
      </c>
      <c r="P12" s="20" t="s">
        <v>481</v>
      </c>
      <c r="Q12" s="18" t="n">
        <v>455.37852635</v>
      </c>
      <c r="R12" s="20" t="n">
        <v>4.2083633</v>
      </c>
    </row>
    <row r="13" spans="1:18">
      <c r="A13" s="15" t="s">
        <v>488</v>
      </c>
      <c r="B13" s="17" t="n">
        <v>7161</v>
      </c>
      <c r="C13" s="18">
        <f>(98.0/B13*100)</f>
        <v/>
      </c>
      <c r="D13" s="19" t="n">
        <v>7063</v>
      </c>
      <c r="E13" s="18" t="n">
        <v>501.83087463</v>
      </c>
      <c r="F13" s="20" t="n">
        <v>8.90076577</v>
      </c>
      <c r="G13" s="18" t="n">
        <v>509.14906786</v>
      </c>
      <c r="H13" s="20" t="n">
        <v>2.30247712</v>
      </c>
      <c r="I13" s="18" t="s">
        <v>481</v>
      </c>
      <c r="J13" s="20" t="s">
        <v>481</v>
      </c>
      <c r="K13" s="18" t="s">
        <v>481</v>
      </c>
      <c r="L13" s="20" t="s">
        <v>481</v>
      </c>
      <c r="M13" s="18" t="s">
        <v>481</v>
      </c>
      <c r="N13" s="20" t="s">
        <v>481</v>
      </c>
      <c r="O13" s="18" t="s">
        <v>481</v>
      </c>
      <c r="P13" s="20" t="s">
        <v>481</v>
      </c>
      <c r="Q13" s="18" t="n">
        <v>471.72491577</v>
      </c>
      <c r="R13" s="20" t="n">
        <v>3.9122174</v>
      </c>
    </row>
    <row r="14" spans="1:18">
      <c r="A14" s="15" t="s">
        <v>489</v>
      </c>
      <c r="B14" s="17" t="n">
        <v>5587</v>
      </c>
      <c r="C14" s="18">
        <f>(74.0/B14*100)</f>
        <v/>
      </c>
      <c r="D14" s="19" t="n">
        <v>5513</v>
      </c>
      <c r="E14" s="18" t="n">
        <v>518.07092348</v>
      </c>
      <c r="F14" s="20" t="n">
        <v>6.97826679</v>
      </c>
      <c r="G14" s="18" t="n">
        <v>542.98517721</v>
      </c>
      <c r="H14" s="20" t="n">
        <v>2.1182517</v>
      </c>
      <c r="I14" s="18" t="s">
        <v>481</v>
      </c>
      <c r="J14" s="20" t="s">
        <v>481</v>
      </c>
      <c r="K14" s="18" t="s">
        <v>481</v>
      </c>
      <c r="L14" s="20" t="s">
        <v>481</v>
      </c>
      <c r="M14" s="18" t="s">
        <v>481</v>
      </c>
      <c r="N14" s="20" t="s">
        <v>481</v>
      </c>
      <c r="O14" s="18" t="s">
        <v>481</v>
      </c>
      <c r="P14" s="20" t="s">
        <v>481</v>
      </c>
      <c r="Q14" s="18" t="n">
        <v>510.3566282</v>
      </c>
      <c r="R14" s="20" t="n">
        <v>3.41323882</v>
      </c>
    </row>
    <row r="15" spans="1:18">
      <c r="A15" s="15" t="s">
        <v>490</v>
      </c>
      <c r="B15" s="17" t="n">
        <v>5882</v>
      </c>
      <c r="C15" s="18">
        <f>(52.0/B15*100)</f>
        <v/>
      </c>
      <c r="D15" s="19" t="n">
        <v>5830</v>
      </c>
      <c r="E15" s="18" t="n">
        <v>561.48668491</v>
      </c>
      <c r="F15" s="20" t="n">
        <v>8.436193210000001</v>
      </c>
      <c r="G15" s="18" t="n">
        <v>538.22356447</v>
      </c>
      <c r="H15" s="20" t="n">
        <v>2.22441673</v>
      </c>
      <c r="I15" s="18" t="s">
        <v>481</v>
      </c>
      <c r="J15" s="20" t="s">
        <v>481</v>
      </c>
      <c r="K15" s="18" t="s">
        <v>481</v>
      </c>
      <c r="L15" s="20" t="s">
        <v>481</v>
      </c>
      <c r="M15" s="18" t="s">
        <v>481</v>
      </c>
      <c r="N15" s="20" t="s">
        <v>481</v>
      </c>
      <c r="O15" s="18" t="s">
        <v>481</v>
      </c>
      <c r="P15" s="20" t="s">
        <v>481</v>
      </c>
      <c r="Q15" s="18" t="n">
        <v>497.13045068</v>
      </c>
      <c r="R15" s="20" t="n">
        <v>3.9840456</v>
      </c>
    </row>
    <row r="16" spans="1:18">
      <c r="A16" s="15" t="s">
        <v>491</v>
      </c>
      <c r="B16" s="17" t="n">
        <v>6108</v>
      </c>
      <c r="C16" s="18">
        <f>(98.0/B16*100)</f>
        <v/>
      </c>
      <c r="D16" s="19" t="n">
        <v>6010</v>
      </c>
      <c r="E16" s="18" t="n">
        <v>505.98347486</v>
      </c>
      <c r="F16" s="20" t="n">
        <v>7.76269553</v>
      </c>
      <c r="G16" s="18" t="n">
        <v>505.92013874</v>
      </c>
      <c r="H16" s="20" t="n">
        <v>1.91390919</v>
      </c>
      <c r="I16" s="18" t="s">
        <v>481</v>
      </c>
      <c r="J16" s="20" t="s">
        <v>481</v>
      </c>
      <c r="K16" s="18" t="s">
        <v>481</v>
      </c>
      <c r="L16" s="20" t="s">
        <v>481</v>
      </c>
      <c r="M16" s="18" t="s">
        <v>481</v>
      </c>
      <c r="N16" s="20" t="s">
        <v>481</v>
      </c>
      <c r="O16" s="18" t="s">
        <v>481</v>
      </c>
      <c r="P16" s="20" t="s">
        <v>481</v>
      </c>
      <c r="Q16" s="18" t="n">
        <v>453.54669807</v>
      </c>
      <c r="R16" s="20" t="n">
        <v>3.98874356</v>
      </c>
    </row>
    <row r="17" spans="1:18">
      <c r="A17" s="15" t="s">
        <v>492</v>
      </c>
      <c r="B17" s="17" t="n">
        <v>6504</v>
      </c>
      <c r="C17" s="18">
        <f>(658.0/B17*100)</f>
        <v/>
      </c>
      <c r="D17" s="19" t="n">
        <v>5846</v>
      </c>
      <c r="E17" s="18" t="n">
        <v>557.79115472</v>
      </c>
      <c r="F17" s="20" t="n">
        <v>8.87044384</v>
      </c>
      <c r="G17" s="18" t="n">
        <v>531.67116526</v>
      </c>
      <c r="H17" s="20" t="n">
        <v>2.78948415</v>
      </c>
      <c r="I17" s="18" t="s">
        <v>481</v>
      </c>
      <c r="J17" s="20" t="s">
        <v>481</v>
      </c>
      <c r="K17" s="18" t="s">
        <v>481</v>
      </c>
      <c r="L17" s="20" t="s">
        <v>481</v>
      </c>
      <c r="M17" s="18" t="s">
        <v>481</v>
      </c>
      <c r="N17" s="20" t="s">
        <v>481</v>
      </c>
      <c r="O17" s="18" t="s">
        <v>481</v>
      </c>
      <c r="P17" s="20" t="s">
        <v>481</v>
      </c>
      <c r="Q17" s="18" t="n">
        <v>476.82114312</v>
      </c>
      <c r="R17" s="20" t="n">
        <v>3.6917169</v>
      </c>
    </row>
    <row r="18" spans="1:18">
      <c r="A18" s="15" t="s">
        <v>493</v>
      </c>
      <c r="B18" s="17" t="n">
        <v>5532</v>
      </c>
      <c r="C18" s="18">
        <f>(28.0/B18*100)</f>
        <v/>
      </c>
      <c r="D18" s="19" t="n">
        <v>5504</v>
      </c>
      <c r="E18" s="18" t="n">
        <v>467.22094494</v>
      </c>
      <c r="F18" s="20" t="n">
        <v>6.95211646</v>
      </c>
      <c r="G18" s="18" t="n">
        <v>459.04800945</v>
      </c>
      <c r="H18" s="20" t="n">
        <v>3.91213595</v>
      </c>
      <c r="I18" s="18" t="s">
        <v>481</v>
      </c>
      <c r="J18" s="20" t="s">
        <v>481</v>
      </c>
      <c r="K18" s="18" t="s">
        <v>481</v>
      </c>
      <c r="L18" s="20" t="s">
        <v>481</v>
      </c>
      <c r="M18" s="18" t="s">
        <v>481</v>
      </c>
      <c r="N18" s="20" t="s">
        <v>481</v>
      </c>
      <c r="O18" s="18" t="s">
        <v>481</v>
      </c>
      <c r="P18" s="20" t="s">
        <v>481</v>
      </c>
      <c r="Q18" s="18" t="n">
        <v>436.76411662</v>
      </c>
      <c r="R18" s="20" t="n">
        <v>4.5825023</v>
      </c>
    </row>
    <row r="19" spans="1:18">
      <c r="A19" s="15" t="s">
        <v>494</v>
      </c>
      <c r="B19" s="17" t="n">
        <v>5658</v>
      </c>
      <c r="C19" s="18">
        <f>(61.0/B19*100)</f>
        <v/>
      </c>
      <c r="D19" s="19" t="n">
        <v>5597</v>
      </c>
      <c r="E19" s="18" t="n">
        <v>495.82451881</v>
      </c>
      <c r="F19" s="20" t="n">
        <v>5.43583543</v>
      </c>
      <c r="G19" s="18" t="n">
        <v>479.90190528</v>
      </c>
      <c r="H19" s="20" t="n">
        <v>2.59002438</v>
      </c>
      <c r="I19" s="18" t="s">
        <v>481</v>
      </c>
      <c r="J19" s="20" t="s">
        <v>481</v>
      </c>
      <c r="K19" s="18" t="s">
        <v>481</v>
      </c>
      <c r="L19" s="20" t="s">
        <v>481</v>
      </c>
      <c r="M19" s="18" t="s">
        <v>481</v>
      </c>
      <c r="N19" s="20" t="s">
        <v>481</v>
      </c>
      <c r="O19" s="18" t="s">
        <v>481</v>
      </c>
      <c r="P19" s="20" t="s">
        <v>481</v>
      </c>
      <c r="Q19" s="18" t="n">
        <v>450.12314218</v>
      </c>
      <c r="R19" s="20" t="n">
        <v>4.69677292</v>
      </c>
    </row>
    <row r="20" spans="1:18">
      <c r="A20" s="15" t="s">
        <v>495</v>
      </c>
      <c r="B20" s="17" t="n">
        <v>3371</v>
      </c>
      <c r="C20" s="18">
        <f>(75.0/B20*100)</f>
        <v/>
      </c>
      <c r="D20" s="19" t="n">
        <v>3296</v>
      </c>
      <c r="E20" s="18" t="n">
        <v>487.8779055</v>
      </c>
      <c r="F20" s="20" t="n">
        <v>3.82104316</v>
      </c>
      <c r="G20" s="18" t="n">
        <v>479.76134493</v>
      </c>
      <c r="H20" s="20" t="n">
        <v>2.2941722</v>
      </c>
      <c r="I20" s="18" t="s">
        <v>481</v>
      </c>
      <c r="J20" s="20" t="s">
        <v>481</v>
      </c>
      <c r="K20" s="18" t="s">
        <v>481</v>
      </c>
      <c r="L20" s="20" t="s">
        <v>481</v>
      </c>
      <c r="M20" s="18" t="s">
        <v>481</v>
      </c>
      <c r="N20" s="20" t="s">
        <v>481</v>
      </c>
      <c r="O20" s="18" t="s">
        <v>481</v>
      </c>
      <c r="P20" s="20" t="s">
        <v>481</v>
      </c>
      <c r="Q20" s="18" t="n">
        <v>446.23289263</v>
      </c>
      <c r="R20" s="20" t="n">
        <v>3.45696613</v>
      </c>
    </row>
    <row r="21" spans="1:18">
      <c r="A21" s="15" t="s">
        <v>496</v>
      </c>
      <c r="B21" s="17" t="n">
        <v>5741</v>
      </c>
      <c r="C21" s="18">
        <f>(44.0/B21*100)</f>
        <v/>
      </c>
      <c r="D21" s="19" t="n">
        <v>5697</v>
      </c>
      <c r="E21" s="18" t="n">
        <v>500.10427994</v>
      </c>
      <c r="F21" s="20" t="n">
        <v>7.79006175</v>
      </c>
      <c r="G21" s="18" t="n">
        <v>510.36928787</v>
      </c>
      <c r="H21" s="20" t="n">
        <v>2.34279037</v>
      </c>
      <c r="I21" s="18" t="s">
        <v>481</v>
      </c>
      <c r="J21" s="20" t="s">
        <v>481</v>
      </c>
      <c r="K21" s="18" t="s">
        <v>481</v>
      </c>
      <c r="L21" s="20" t="s">
        <v>481</v>
      </c>
      <c r="M21" s="18" t="s">
        <v>481</v>
      </c>
      <c r="N21" s="20" t="s">
        <v>481</v>
      </c>
      <c r="O21" s="18" t="s">
        <v>481</v>
      </c>
      <c r="P21" s="20" t="s">
        <v>481</v>
      </c>
      <c r="Q21" s="18" t="n">
        <v>481.95416613</v>
      </c>
      <c r="R21" s="20" t="n">
        <v>3.8038905</v>
      </c>
    </row>
    <row r="22" spans="1:18">
      <c r="A22" s="15" t="s">
        <v>497</v>
      </c>
      <c r="B22" s="17" t="n">
        <v>6598</v>
      </c>
      <c r="C22" s="18">
        <f>(33.0/B22*100)</f>
        <v/>
      </c>
      <c r="D22" s="19" t="n">
        <v>6565</v>
      </c>
      <c r="E22" s="18" t="n">
        <v>440.97216588</v>
      </c>
      <c r="F22" s="20" t="n">
        <v>8.45176528</v>
      </c>
      <c r="G22" s="18" t="n">
        <v>476.5710658</v>
      </c>
      <c r="H22" s="20" t="n">
        <v>3.38289584</v>
      </c>
      <c r="I22" s="18" t="s">
        <v>481</v>
      </c>
      <c r="J22" s="20" t="s">
        <v>481</v>
      </c>
      <c r="K22" s="18" t="s">
        <v>481</v>
      </c>
      <c r="L22" s="20" t="s">
        <v>481</v>
      </c>
      <c r="M22" s="18" t="s">
        <v>481</v>
      </c>
      <c r="N22" s="20" t="s">
        <v>481</v>
      </c>
      <c r="O22" s="18" t="n">
        <v>497.19151551</v>
      </c>
      <c r="P22" s="20" t="n">
        <v>31.93169862</v>
      </c>
      <c r="Q22" s="18" t="n">
        <v>442.20120546</v>
      </c>
      <c r="R22" s="20" t="n">
        <v>5.11678755</v>
      </c>
    </row>
    <row r="23" spans="1:18">
      <c r="A23" s="15" t="s">
        <v>498</v>
      </c>
      <c r="B23" s="17" t="n">
        <v>11583</v>
      </c>
      <c r="C23" s="18">
        <f>(210.0/B23*100)</f>
        <v/>
      </c>
      <c r="D23" s="19" t="n">
        <v>11373</v>
      </c>
      <c r="E23" s="18" t="n">
        <v>489.87214385</v>
      </c>
      <c r="F23" s="20" t="n">
        <v>6.13688375</v>
      </c>
      <c r="G23" s="18" t="n">
        <v>487.07421477</v>
      </c>
      <c r="H23" s="20" t="n">
        <v>2.37690791</v>
      </c>
      <c r="I23" s="18" t="s">
        <v>481</v>
      </c>
      <c r="J23" s="20" t="s">
        <v>481</v>
      </c>
      <c r="K23" s="18" t="s">
        <v>481</v>
      </c>
      <c r="L23" s="20" t="s">
        <v>481</v>
      </c>
      <c r="M23" s="18" t="s">
        <v>481</v>
      </c>
      <c r="N23" s="20" t="s">
        <v>481</v>
      </c>
      <c r="O23" s="18" t="s">
        <v>481</v>
      </c>
      <c r="P23" s="20" t="s">
        <v>481</v>
      </c>
      <c r="Q23" s="18" t="n">
        <v>445.47336036</v>
      </c>
      <c r="R23" s="20" t="n">
        <v>4.26019814</v>
      </c>
    </row>
    <row r="24" spans="1:18">
      <c r="A24" s="15" t="s">
        <v>499</v>
      </c>
      <c r="B24" s="17" t="n">
        <v>6647</v>
      </c>
      <c r="C24" s="18">
        <f>(7.0/B24*100)</f>
        <v/>
      </c>
      <c r="D24" s="19" t="n">
        <v>6640</v>
      </c>
      <c r="E24" s="18" t="n">
        <v>596.74862154</v>
      </c>
      <c r="F24" s="20" t="n">
        <v>9.116550399999999</v>
      </c>
      <c r="G24" s="18" t="n">
        <v>540.2270537000001</v>
      </c>
      <c r="H24" s="20" t="n">
        <v>2.79004336</v>
      </c>
      <c r="I24" s="18" t="s">
        <v>481</v>
      </c>
      <c r="J24" s="20" t="s">
        <v>481</v>
      </c>
      <c r="K24" s="18" t="s">
        <v>481</v>
      </c>
      <c r="L24" s="20" t="s">
        <v>481</v>
      </c>
      <c r="M24" s="18" t="s">
        <v>481</v>
      </c>
      <c r="N24" s="20" t="s">
        <v>481</v>
      </c>
      <c r="O24" s="18" t="s">
        <v>481</v>
      </c>
      <c r="P24" s="20" t="s">
        <v>481</v>
      </c>
      <c r="Q24" s="18" t="n">
        <v>498.71293431</v>
      </c>
      <c r="R24" s="20" t="n">
        <v>6.63429599</v>
      </c>
    </row>
    <row r="25" spans="1:18">
      <c r="A25" s="15" t="s">
        <v>500</v>
      </c>
      <c r="B25" s="17" t="n">
        <v>5581</v>
      </c>
      <c r="C25" s="18">
        <f>(24.0/B25*100)</f>
        <v/>
      </c>
      <c r="D25" s="19" t="n">
        <v>5557</v>
      </c>
      <c r="E25" s="18" t="n">
        <v>549.43969596</v>
      </c>
      <c r="F25" s="20" t="n">
        <v>9.9813644</v>
      </c>
      <c r="G25" s="18" t="n">
        <v>519.62648826</v>
      </c>
      <c r="H25" s="20" t="n">
        <v>3.09957644</v>
      </c>
      <c r="I25" s="18" t="s">
        <v>481</v>
      </c>
      <c r="J25" s="20" t="s">
        <v>481</v>
      </c>
      <c r="K25" s="18" t="s">
        <v>481</v>
      </c>
      <c r="L25" s="20" t="s">
        <v>481</v>
      </c>
      <c r="M25" s="18" t="s">
        <v>481</v>
      </c>
      <c r="N25" s="20" t="s">
        <v>481</v>
      </c>
      <c r="O25" s="18" t="s">
        <v>481</v>
      </c>
      <c r="P25" s="20" t="s">
        <v>481</v>
      </c>
      <c r="Q25" s="18" t="n">
        <v>496.87755585</v>
      </c>
      <c r="R25" s="20" t="n">
        <v>4.29986955</v>
      </c>
    </row>
    <row r="26" spans="1:18">
      <c r="A26" s="15" t="s">
        <v>501</v>
      </c>
      <c r="B26" s="17" t="n">
        <v>4869</v>
      </c>
      <c r="C26" s="18">
        <f>(32.0/B26*100)</f>
        <v/>
      </c>
      <c r="D26" s="19" t="n">
        <v>4837</v>
      </c>
      <c r="E26" s="18" t="n">
        <v>474.98380558</v>
      </c>
      <c r="F26" s="20" t="n">
        <v>5.9265846</v>
      </c>
      <c r="G26" s="18" t="n">
        <v>495.54319833</v>
      </c>
      <c r="H26" s="20" t="n">
        <v>1.86876045</v>
      </c>
      <c r="I26" s="18" t="s">
        <v>481</v>
      </c>
      <c r="J26" s="20" t="s">
        <v>481</v>
      </c>
      <c r="K26" s="18" t="s">
        <v>481</v>
      </c>
      <c r="L26" s="20" t="s">
        <v>481</v>
      </c>
      <c r="M26" s="18" t="s">
        <v>481</v>
      </c>
      <c r="N26" s="20" t="s">
        <v>481</v>
      </c>
      <c r="O26" s="18" t="s">
        <v>481</v>
      </c>
      <c r="P26" s="20" t="s">
        <v>481</v>
      </c>
      <c r="Q26" s="18" t="n">
        <v>480.53300452</v>
      </c>
      <c r="R26" s="20" t="n">
        <v>3.07890948</v>
      </c>
    </row>
    <row r="27" spans="1:18">
      <c r="A27" s="15" t="s">
        <v>502</v>
      </c>
      <c r="B27" s="17" t="n">
        <v>5299</v>
      </c>
      <c r="C27" s="18">
        <f>(17.0/B27*100)</f>
        <v/>
      </c>
      <c r="D27" s="19" t="n">
        <v>5282</v>
      </c>
      <c r="E27" s="18" t="n">
        <v>498.19473924</v>
      </c>
      <c r="F27" s="20" t="n">
        <v>5.8005141</v>
      </c>
      <c r="G27" s="18" t="n">
        <v>488.90236134</v>
      </c>
      <c r="H27" s="20" t="n">
        <v>1.44118932</v>
      </c>
      <c r="I27" s="18" t="s">
        <v>481</v>
      </c>
      <c r="J27" s="20" t="s">
        <v>481</v>
      </c>
      <c r="K27" s="18" t="s">
        <v>481</v>
      </c>
      <c r="L27" s="20" t="s">
        <v>481</v>
      </c>
      <c r="M27" s="18" t="s">
        <v>481</v>
      </c>
      <c r="N27" s="20" t="s">
        <v>481</v>
      </c>
      <c r="O27" s="18" t="s">
        <v>481</v>
      </c>
      <c r="P27" s="20" t="s">
        <v>481</v>
      </c>
      <c r="Q27" s="18" t="n">
        <v>463.17397353</v>
      </c>
      <c r="R27" s="20" t="n">
        <v>2.98272591</v>
      </c>
    </row>
    <row r="28" spans="1:18">
      <c r="A28" s="15" t="s">
        <v>503</v>
      </c>
      <c r="B28" s="17" t="n">
        <v>7568</v>
      </c>
      <c r="C28" s="18">
        <f>(51.0/B28*100)</f>
        <v/>
      </c>
      <c r="D28" s="19" t="n">
        <v>7517</v>
      </c>
      <c r="E28" s="18" t="n">
        <v>413.4970557</v>
      </c>
      <c r="F28" s="20" t="n">
        <v>7.26152973</v>
      </c>
      <c r="G28" s="18" t="n">
        <v>418.10588211</v>
      </c>
      <c r="H28" s="20" t="n">
        <v>2.14717827</v>
      </c>
      <c r="I28" s="18" t="s">
        <v>481</v>
      </c>
      <c r="J28" s="20" t="s">
        <v>481</v>
      </c>
      <c r="K28" s="18" t="s">
        <v>481</v>
      </c>
      <c r="L28" s="20" t="s">
        <v>481</v>
      </c>
      <c r="M28" s="18" t="s">
        <v>481</v>
      </c>
      <c r="N28" s="20" t="s">
        <v>481</v>
      </c>
      <c r="O28" s="18" t="s">
        <v>481</v>
      </c>
      <c r="P28" s="20" t="s">
        <v>481</v>
      </c>
      <c r="Q28" s="18" t="n">
        <v>398.99391203</v>
      </c>
      <c r="R28" s="20" t="n">
        <v>4.20351478</v>
      </c>
    </row>
    <row r="29" spans="1:18">
      <c r="A29" s="15" t="s">
        <v>504</v>
      </c>
      <c r="B29" s="17" t="n">
        <v>5385</v>
      </c>
      <c r="C29" s="18">
        <f>(30.0/B29*100)</f>
        <v/>
      </c>
      <c r="D29" s="19" t="n">
        <v>5355</v>
      </c>
      <c r="E29" s="18" t="n">
        <v>529.37970719</v>
      </c>
      <c r="F29" s="20" t="n">
        <v>7.38499094</v>
      </c>
      <c r="G29" s="18" t="n">
        <v>516.54498841</v>
      </c>
      <c r="H29" s="20" t="n">
        <v>2.30827464</v>
      </c>
      <c r="I29" s="18" t="s">
        <v>481</v>
      </c>
      <c r="J29" s="20" t="s">
        <v>481</v>
      </c>
      <c r="K29" s="18" t="s">
        <v>481</v>
      </c>
      <c r="L29" s="20" t="s">
        <v>481</v>
      </c>
      <c r="M29" s="18" t="s">
        <v>481</v>
      </c>
      <c r="N29" s="20" t="s">
        <v>481</v>
      </c>
      <c r="O29" s="18" t="s">
        <v>481</v>
      </c>
      <c r="P29" s="20" t="s">
        <v>481</v>
      </c>
      <c r="Q29" s="18" t="n">
        <v>474.31486839</v>
      </c>
      <c r="R29" s="20" t="n">
        <v>4.12729948</v>
      </c>
    </row>
    <row r="30" spans="1:18">
      <c r="A30" s="15" t="s">
        <v>505</v>
      </c>
      <c r="B30" s="17" t="n">
        <v>4520</v>
      </c>
      <c r="C30" s="18">
        <f>(96.0/B30*100)</f>
        <v/>
      </c>
      <c r="D30" s="19" t="n">
        <v>4424</v>
      </c>
      <c r="E30" s="18" t="n">
        <v>508.91669987</v>
      </c>
      <c r="F30" s="20" t="n">
        <v>7.70474048</v>
      </c>
      <c r="G30" s="18" t="n">
        <v>530.16065899</v>
      </c>
      <c r="H30" s="20" t="n">
        <v>2.69488939</v>
      </c>
      <c r="I30" s="18" t="s">
        <v>481</v>
      </c>
      <c r="J30" s="20" t="s">
        <v>481</v>
      </c>
      <c r="K30" s="18" t="s">
        <v>481</v>
      </c>
      <c r="L30" s="20" t="s">
        <v>481</v>
      </c>
      <c r="M30" s="18" t="s">
        <v>481</v>
      </c>
      <c r="N30" s="20" t="s">
        <v>481</v>
      </c>
      <c r="O30" s="18" t="s">
        <v>481</v>
      </c>
      <c r="P30" s="20" t="s">
        <v>481</v>
      </c>
      <c r="Q30" s="18" t="n">
        <v>485.0828038</v>
      </c>
      <c r="R30" s="20" t="n">
        <v>3.27363886</v>
      </c>
    </row>
    <row r="31" spans="1:18">
      <c r="A31" s="15" t="s">
        <v>506</v>
      </c>
      <c r="B31" s="17" t="n">
        <v>5456</v>
      </c>
      <c r="C31" s="18">
        <f>(125.0/B31*100)</f>
        <v/>
      </c>
      <c r="D31" s="19" t="n">
        <v>5331</v>
      </c>
      <c r="E31" s="18" t="n">
        <v>476.4002768</v>
      </c>
      <c r="F31" s="20" t="n">
        <v>6.74503285</v>
      </c>
      <c r="G31" s="18" t="n">
        <v>508.64780498</v>
      </c>
      <c r="H31" s="20" t="n">
        <v>2.51805059</v>
      </c>
      <c r="I31" s="18" t="s">
        <v>481</v>
      </c>
      <c r="J31" s="20" t="s">
        <v>481</v>
      </c>
      <c r="K31" s="18" t="s">
        <v>481</v>
      </c>
      <c r="L31" s="20" t="s">
        <v>481</v>
      </c>
      <c r="M31" s="18" t="s">
        <v>481</v>
      </c>
      <c r="N31" s="20" t="s">
        <v>481</v>
      </c>
      <c r="O31" s="18" t="s">
        <v>481</v>
      </c>
      <c r="P31" s="20" t="s">
        <v>481</v>
      </c>
      <c r="Q31" s="18" t="n">
        <v>486.26333159</v>
      </c>
      <c r="R31" s="20" t="n">
        <v>3.06661225</v>
      </c>
    </row>
    <row r="32" spans="1:18">
      <c r="A32" s="15" t="s">
        <v>507</v>
      </c>
      <c r="B32" s="17" t="n">
        <v>4478</v>
      </c>
      <c r="C32" s="18">
        <f>(5.0/B32*100)</f>
        <v/>
      </c>
      <c r="D32" s="19" t="n">
        <v>4473</v>
      </c>
      <c r="E32" s="18" t="n">
        <v>497.52844809</v>
      </c>
      <c r="F32" s="20" t="n">
        <v>11.37026062</v>
      </c>
      <c r="G32" s="18" t="n">
        <v>502.6947219</v>
      </c>
      <c r="H32" s="20" t="n">
        <v>2.48422003</v>
      </c>
      <c r="I32" s="18" t="s">
        <v>481</v>
      </c>
      <c r="J32" s="20" t="s">
        <v>481</v>
      </c>
      <c r="K32" s="18" t="s">
        <v>481</v>
      </c>
      <c r="L32" s="20" t="s">
        <v>481</v>
      </c>
      <c r="M32" s="18" t="s">
        <v>481</v>
      </c>
      <c r="N32" s="20" t="s">
        <v>481</v>
      </c>
      <c r="O32" s="18" t="s">
        <v>481</v>
      </c>
      <c r="P32" s="20" t="s">
        <v>481</v>
      </c>
      <c r="Q32" s="18" t="n">
        <v>451.86925529</v>
      </c>
      <c r="R32" s="20" t="n">
        <v>12.94795573</v>
      </c>
    </row>
    <row r="33" spans="1:18">
      <c r="A33" s="15" t="s">
        <v>508</v>
      </c>
      <c r="B33" s="17" t="n">
        <v>7325</v>
      </c>
      <c r="C33" s="18">
        <f>(74.0/B33*100)</f>
        <v/>
      </c>
      <c r="D33" s="19" t="n">
        <v>7251</v>
      </c>
      <c r="E33" s="18" t="n">
        <v>514.02571661</v>
      </c>
      <c r="F33" s="20" t="n">
        <v>6.8748245</v>
      </c>
      <c r="G33" s="18" t="n">
        <v>503.5088174</v>
      </c>
      <c r="H33" s="20" t="n">
        <v>2.51314524</v>
      </c>
      <c r="I33" s="18" t="s">
        <v>481</v>
      </c>
      <c r="J33" s="20" t="s">
        <v>481</v>
      </c>
      <c r="K33" s="18" t="s">
        <v>481</v>
      </c>
      <c r="L33" s="20" t="s">
        <v>481</v>
      </c>
      <c r="M33" s="18" t="s">
        <v>481</v>
      </c>
      <c r="N33" s="20" t="s">
        <v>481</v>
      </c>
      <c r="O33" s="18" t="s">
        <v>481</v>
      </c>
      <c r="P33" s="20" t="s">
        <v>481</v>
      </c>
      <c r="Q33" s="18" t="n">
        <v>480.97273242</v>
      </c>
      <c r="R33" s="20" t="n">
        <v>4.68518452</v>
      </c>
    </row>
    <row r="34" spans="1:18">
      <c r="A34" s="15" t="s">
        <v>509</v>
      </c>
      <c r="B34" s="17" t="n">
        <v>6350</v>
      </c>
      <c r="C34" s="18">
        <f>(65.0/B34*100)</f>
        <v/>
      </c>
      <c r="D34" s="19" t="n">
        <v>6285</v>
      </c>
      <c r="E34" s="18" t="n">
        <v>447.55027443</v>
      </c>
      <c r="F34" s="20" t="n">
        <v>10.88493263</v>
      </c>
      <c r="G34" s="18" t="n">
        <v>468.84872702</v>
      </c>
      <c r="H34" s="20" t="n">
        <v>2.63901472</v>
      </c>
      <c r="I34" s="18" t="s">
        <v>481</v>
      </c>
      <c r="J34" s="20" t="s">
        <v>481</v>
      </c>
      <c r="K34" s="18" t="s">
        <v>481</v>
      </c>
      <c r="L34" s="20" t="s">
        <v>481</v>
      </c>
      <c r="M34" s="18" t="s">
        <v>481</v>
      </c>
      <c r="N34" s="20" t="s">
        <v>481</v>
      </c>
      <c r="O34" s="18" t="s">
        <v>481</v>
      </c>
      <c r="P34" s="20" t="s">
        <v>481</v>
      </c>
      <c r="Q34" s="18" t="n">
        <v>425.29219674</v>
      </c>
      <c r="R34" s="20" t="n">
        <v>4.23457475</v>
      </c>
    </row>
    <row r="35" spans="1:18">
      <c r="A35" s="15" t="s">
        <v>510</v>
      </c>
      <c r="B35" s="17" t="n">
        <v>6406</v>
      </c>
      <c r="C35" s="18">
        <f>(36.0/B35*100)</f>
        <v/>
      </c>
      <c r="D35" s="19" t="n">
        <v>6370</v>
      </c>
      <c r="E35" s="18" t="n">
        <v>528.7509964</v>
      </c>
      <c r="F35" s="20" t="n">
        <v>6.30114814</v>
      </c>
      <c r="G35" s="18" t="n">
        <v>516.1295364600001</v>
      </c>
      <c r="H35" s="20" t="n">
        <v>1.5089409</v>
      </c>
      <c r="I35" s="18" t="s">
        <v>481</v>
      </c>
      <c r="J35" s="20" t="s">
        <v>481</v>
      </c>
      <c r="K35" s="18" t="s">
        <v>481</v>
      </c>
      <c r="L35" s="20" t="s">
        <v>481</v>
      </c>
      <c r="M35" s="18" t="s">
        <v>481</v>
      </c>
      <c r="N35" s="20" t="s">
        <v>481</v>
      </c>
      <c r="O35" s="18" t="s">
        <v>481</v>
      </c>
      <c r="P35" s="20" t="s">
        <v>481</v>
      </c>
      <c r="Q35" s="18" t="n">
        <v>485.41338795</v>
      </c>
      <c r="R35" s="20" t="n">
        <v>3.86246878</v>
      </c>
    </row>
    <row r="36" spans="1:18">
      <c r="A36" s="15" t="s">
        <v>511</v>
      </c>
      <c r="B36" s="17" t="n">
        <v>6736</v>
      </c>
      <c r="C36" s="18">
        <f>(26.0/B36*100)</f>
        <v/>
      </c>
      <c r="D36" s="19" t="n">
        <v>6710</v>
      </c>
      <c r="E36" s="18" t="n">
        <v>514.96916914</v>
      </c>
      <c r="F36" s="20" t="n">
        <v>5.19667216</v>
      </c>
      <c r="G36" s="18" t="n">
        <v>495.07524226</v>
      </c>
      <c r="H36" s="20" t="n">
        <v>2.01175084</v>
      </c>
      <c r="I36" s="18" t="s">
        <v>481</v>
      </c>
      <c r="J36" s="20" t="s">
        <v>481</v>
      </c>
      <c r="K36" s="18" t="s">
        <v>481</v>
      </c>
      <c r="L36" s="20" t="s">
        <v>481</v>
      </c>
      <c r="M36" s="18" t="s">
        <v>481</v>
      </c>
      <c r="N36" s="20" t="s">
        <v>481</v>
      </c>
      <c r="O36" s="18" t="s">
        <v>481</v>
      </c>
      <c r="P36" s="20" t="s">
        <v>481</v>
      </c>
      <c r="Q36" s="18" t="n">
        <v>475.54449201</v>
      </c>
      <c r="R36" s="20" t="n">
        <v>3.7988427</v>
      </c>
    </row>
    <row r="37" spans="1:18">
      <c r="A37" s="15" t="s">
        <v>512</v>
      </c>
      <c r="B37" s="17" t="n">
        <v>5458</v>
      </c>
      <c r="C37" s="18">
        <f>(62.0/B37*100)</f>
        <v/>
      </c>
      <c r="D37" s="19" t="n">
        <v>5396</v>
      </c>
      <c r="E37" s="18" t="n">
        <v>499.58107517</v>
      </c>
      <c r="F37" s="20" t="n">
        <v>9.01965025</v>
      </c>
      <c r="G37" s="18" t="n">
        <v>504.12726179</v>
      </c>
      <c r="H37" s="20" t="n">
        <v>3.26947025</v>
      </c>
      <c r="I37" s="18" t="s">
        <v>481</v>
      </c>
      <c r="J37" s="20" t="s">
        <v>481</v>
      </c>
      <c r="K37" s="18" t="s">
        <v>481</v>
      </c>
      <c r="L37" s="20" t="s">
        <v>481</v>
      </c>
      <c r="M37" s="18" t="s">
        <v>481</v>
      </c>
      <c r="N37" s="20" t="s">
        <v>481</v>
      </c>
      <c r="O37" s="18" t="s">
        <v>481</v>
      </c>
      <c r="P37" s="20" t="s">
        <v>481</v>
      </c>
      <c r="Q37" s="18" t="n">
        <v>465.61365911</v>
      </c>
      <c r="R37" s="20" t="n">
        <v>4.46975873</v>
      </c>
    </row>
    <row r="38" spans="1:18">
      <c r="A38" s="15" t="s">
        <v>513</v>
      </c>
      <c r="B38" s="17" t="n">
        <v>5860</v>
      </c>
      <c r="C38" s="18">
        <f>(16.0/B38*100)</f>
        <v/>
      </c>
      <c r="D38" s="19" t="n">
        <v>5844</v>
      </c>
      <c r="E38" s="18" t="n">
        <v>531.1837454499999</v>
      </c>
      <c r="F38" s="20" t="n">
        <v>6.55797949</v>
      </c>
      <c r="G38" s="18" t="n">
        <v>510.82202318</v>
      </c>
      <c r="H38" s="20" t="n">
        <v>2.93094978</v>
      </c>
      <c r="I38" s="18" t="s">
        <v>481</v>
      </c>
      <c r="J38" s="20" t="s">
        <v>481</v>
      </c>
      <c r="K38" s="18" t="s">
        <v>481</v>
      </c>
      <c r="L38" s="20" t="s">
        <v>481</v>
      </c>
      <c r="M38" s="18" t="s">
        <v>481</v>
      </c>
      <c r="N38" s="20" t="s">
        <v>481</v>
      </c>
      <c r="O38" s="18" t="s">
        <v>481</v>
      </c>
      <c r="P38" s="20" t="s">
        <v>481</v>
      </c>
      <c r="Q38" s="18" t="n">
        <v>466.87635619</v>
      </c>
      <c r="R38" s="20" t="n">
        <v>4.65053347</v>
      </c>
    </row>
    <row r="39" spans="1:18">
      <c r="A39" s="15" t="s">
        <v>514</v>
      </c>
      <c r="B39" s="17" t="n">
        <v>5895</v>
      </c>
      <c r="C39" s="18">
        <f>(30.0/B39*100)</f>
        <v/>
      </c>
      <c r="D39" s="19" t="n">
        <v>5865</v>
      </c>
      <c r="E39" s="18" t="n">
        <v>439.60250068</v>
      </c>
      <c r="F39" s="20" t="n">
        <v>10.23042089</v>
      </c>
      <c r="G39" s="18" t="n">
        <v>429.52866792</v>
      </c>
      <c r="H39" s="20" t="n">
        <v>3.95183505</v>
      </c>
      <c r="I39" s="18" t="s">
        <v>481</v>
      </c>
      <c r="J39" s="20" t="s">
        <v>481</v>
      </c>
      <c r="K39" s="18" t="s">
        <v>481</v>
      </c>
      <c r="L39" s="20" t="s">
        <v>481</v>
      </c>
      <c r="M39" s="18" t="s">
        <v>481</v>
      </c>
      <c r="N39" s="20" t="s">
        <v>481</v>
      </c>
      <c r="O39" s="18" t="s">
        <v>481</v>
      </c>
      <c r="P39" s="20" t="s">
        <v>481</v>
      </c>
      <c r="Q39" s="18" t="n">
        <v>392.52289616</v>
      </c>
      <c r="R39" s="20" t="n">
        <v>6.2349075</v>
      </c>
    </row>
    <row r="40" spans="1:18">
      <c r="A40" s="15" t="s">
        <v>515</v>
      </c>
      <c r="B40" s="17" t="n">
        <v>14157</v>
      </c>
      <c r="C40" s="18">
        <f>(263.0/B40*100)</f>
        <v/>
      </c>
      <c r="D40" s="19" t="n">
        <v>13894</v>
      </c>
      <c r="E40" s="18" t="n">
        <v>489.70069945</v>
      </c>
      <c r="F40" s="20" t="n">
        <v>7.32125214</v>
      </c>
      <c r="G40" s="18" t="n">
        <v>528.12537399</v>
      </c>
      <c r="H40" s="20" t="n">
        <v>2.48363543</v>
      </c>
      <c r="I40" s="18" t="s">
        <v>481</v>
      </c>
      <c r="J40" s="20" t="s">
        <v>481</v>
      </c>
      <c r="K40" s="18" t="s">
        <v>481</v>
      </c>
      <c r="L40" s="20" t="s">
        <v>481</v>
      </c>
      <c r="M40" s="18" t="s">
        <v>481</v>
      </c>
      <c r="N40" s="20" t="s">
        <v>481</v>
      </c>
      <c r="O40" s="18" t="s">
        <v>481</v>
      </c>
      <c r="P40" s="20" t="s">
        <v>481</v>
      </c>
      <c r="Q40" s="18" t="n">
        <v>479.61814698</v>
      </c>
      <c r="R40" s="20" t="n">
        <v>3.12488363</v>
      </c>
    </row>
    <row r="41" spans="1:18">
      <c r="A41" s="15" t="s">
        <v>516</v>
      </c>
      <c r="B41" s="17" t="n">
        <v>5712</v>
      </c>
      <c r="C41" s="18">
        <f>(40.0/B41*100)</f>
        <v/>
      </c>
      <c r="D41" s="19" t="n">
        <v>5672</v>
      </c>
      <c r="E41" s="18" t="n">
        <v>531.57627586</v>
      </c>
      <c r="F41" s="20" t="n">
        <v>6.00601966</v>
      </c>
      <c r="G41" s="18" t="n">
        <v>496.93578159</v>
      </c>
      <c r="H41" s="20" t="n">
        <v>3.13874764</v>
      </c>
      <c r="I41" s="18" t="s">
        <v>481</v>
      </c>
      <c r="J41" s="20" t="s">
        <v>481</v>
      </c>
      <c r="K41" s="18" t="s">
        <v>481</v>
      </c>
      <c r="L41" s="20" t="s">
        <v>481</v>
      </c>
      <c r="M41" s="18" t="s">
        <v>481</v>
      </c>
      <c r="N41" s="20" t="s">
        <v>481</v>
      </c>
      <c r="O41" s="18" t="s">
        <v>481</v>
      </c>
      <c r="P41" s="20" t="s">
        <v>481</v>
      </c>
      <c r="Q41" s="18" t="n">
        <v>475.7664973</v>
      </c>
      <c r="R41" s="20" t="n">
        <v>4.76303394</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377.30615437</v>
      </c>
      <c r="F45" s="20" t="n">
        <v>8.352012500000001</v>
      </c>
      <c r="G45" s="18" t="n">
        <v>381.0174</v>
      </c>
      <c r="H45" s="20" t="n">
        <v>3.17167885</v>
      </c>
      <c r="I45" s="18" t="s">
        <v>481</v>
      </c>
      <c r="J45" s="20" t="s">
        <v>481</v>
      </c>
      <c r="K45" s="18" t="s">
        <v>481</v>
      </c>
      <c r="L45" s="20" t="s">
        <v>481</v>
      </c>
      <c r="M45" s="18" t="n">
        <v>272.6722</v>
      </c>
      <c r="N45" s="20" t="n">
        <v>29.81486215</v>
      </c>
      <c r="O45" s="18" t="n">
        <v>366.95954762</v>
      </c>
      <c r="P45" s="20" t="n">
        <v>23.42748114</v>
      </c>
      <c r="Q45" s="18" t="n">
        <v>370.39291998</v>
      </c>
      <c r="R45" s="20" t="n">
        <v>2.81757855</v>
      </c>
    </row>
    <row r="46" spans="1:18">
      <c r="A46" s="15" t="s">
        <v>521</v>
      </c>
      <c r="B46" s="17" t="n">
        <v>23141</v>
      </c>
      <c r="C46" s="18">
        <f>(1129.0/B46*100)</f>
        <v/>
      </c>
      <c r="D46" s="19" t="n">
        <v>22012</v>
      </c>
      <c r="E46" s="18" t="n">
        <v>421.71611604</v>
      </c>
      <c r="F46" s="20" t="n">
        <v>6.30538926</v>
      </c>
      <c r="G46" s="18" t="n">
        <v>407.08797158</v>
      </c>
      <c r="H46" s="20" t="n">
        <v>2.123232</v>
      </c>
      <c r="I46" s="18" t="s">
        <v>481</v>
      </c>
      <c r="J46" s="20" t="s">
        <v>481</v>
      </c>
      <c r="K46" s="18" t="s">
        <v>481</v>
      </c>
      <c r="L46" s="20" t="s">
        <v>481</v>
      </c>
      <c r="M46" s="18" t="s">
        <v>481</v>
      </c>
      <c r="N46" s="20" t="s">
        <v>481</v>
      </c>
      <c r="O46" s="18" t="s">
        <v>481</v>
      </c>
      <c r="P46" s="20" t="s">
        <v>481</v>
      </c>
      <c r="Q46" s="18" t="n">
        <v>371.3136282</v>
      </c>
      <c r="R46" s="20" t="n">
        <v>2.87971053</v>
      </c>
    </row>
    <row r="47" spans="1:18">
      <c r="A47" s="15" t="s">
        <v>522</v>
      </c>
      <c r="B47" s="17" t="n">
        <v>5928</v>
      </c>
      <c r="C47" s="18">
        <f>(70.0/B47*100)</f>
        <v/>
      </c>
      <c r="D47" s="19" t="n">
        <v>5858</v>
      </c>
      <c r="E47" s="18" t="n">
        <v>410.92605817</v>
      </c>
      <c r="F47" s="20" t="n">
        <v>7.63332797</v>
      </c>
      <c r="G47" s="18" t="n">
        <v>453.98385496</v>
      </c>
      <c r="H47" s="20" t="n">
        <v>4.23851571</v>
      </c>
      <c r="I47" s="18" t="s">
        <v>481</v>
      </c>
      <c r="J47" s="20" t="s">
        <v>481</v>
      </c>
      <c r="K47" s="18" t="s">
        <v>481</v>
      </c>
      <c r="L47" s="20" t="s">
        <v>481</v>
      </c>
      <c r="M47" s="18" t="s">
        <v>481</v>
      </c>
      <c r="N47" s="20" t="s">
        <v>481</v>
      </c>
      <c r="O47" s="18" t="s">
        <v>481</v>
      </c>
      <c r="P47" s="20" t="s">
        <v>481</v>
      </c>
      <c r="Q47" s="18" t="n">
        <v>432.28034742</v>
      </c>
      <c r="R47" s="20" t="n">
        <v>6.03514252</v>
      </c>
    </row>
    <row r="48" spans="1:18">
      <c r="A48" s="15" t="s">
        <v>523</v>
      </c>
      <c r="B48" s="17" t="n">
        <v>9841</v>
      </c>
      <c r="C48" s="18">
        <f>(7.0/B48*100)</f>
        <v/>
      </c>
      <c r="D48" s="19" t="n">
        <v>9834</v>
      </c>
      <c r="E48" s="18" t="n">
        <v>563.19307709</v>
      </c>
      <c r="F48" s="20" t="n">
        <v>15.79078732</v>
      </c>
      <c r="G48" s="18" t="n">
        <v>519.3705576900001</v>
      </c>
      <c r="H48" s="20" t="n">
        <v>4.55257197</v>
      </c>
      <c r="I48" s="18" t="s">
        <v>481</v>
      </c>
      <c r="J48" s="20" t="s">
        <v>481</v>
      </c>
      <c r="K48" s="18" t="s">
        <v>481</v>
      </c>
      <c r="L48" s="20" t="s">
        <v>481</v>
      </c>
      <c r="M48" s="18" t="s">
        <v>481</v>
      </c>
      <c r="N48" s="20" t="s">
        <v>481</v>
      </c>
      <c r="O48" s="18" t="s">
        <v>481</v>
      </c>
      <c r="P48" s="20" t="s">
        <v>481</v>
      </c>
      <c r="Q48" s="18" t="n">
        <v>472.98885745</v>
      </c>
      <c r="R48" s="20" t="n">
        <v>9.70620145</v>
      </c>
    </row>
    <row r="49" spans="1:18">
      <c r="A49" s="15" t="s">
        <v>524</v>
      </c>
      <c r="B49" s="17" t="n">
        <v>6349</v>
      </c>
      <c r="C49" s="18">
        <f>(56.0/B49*100)</f>
        <v/>
      </c>
      <c r="D49" s="19" t="n">
        <v>6293</v>
      </c>
      <c r="E49" s="18" t="n">
        <v>453.85177446</v>
      </c>
      <c r="F49" s="20" t="n">
        <v>5.9479506</v>
      </c>
      <c r="G49" s="18" t="n">
        <v>434.60924507</v>
      </c>
      <c r="H49" s="20" t="n">
        <v>2.89595533</v>
      </c>
      <c r="I49" s="18" t="s">
        <v>481</v>
      </c>
      <c r="J49" s="20" t="s">
        <v>481</v>
      </c>
      <c r="K49" s="18" t="s">
        <v>481</v>
      </c>
      <c r="L49" s="20" t="s">
        <v>481</v>
      </c>
      <c r="M49" s="18" t="s">
        <v>481</v>
      </c>
      <c r="N49" s="20" t="s">
        <v>481</v>
      </c>
      <c r="O49" s="18" t="n">
        <v>446.7901</v>
      </c>
      <c r="P49" s="20" t="n">
        <v>30.91723256</v>
      </c>
      <c r="Q49" s="18" t="n">
        <v>407.74680285</v>
      </c>
      <c r="R49" s="20" t="n">
        <v>4.52639127</v>
      </c>
    </row>
    <row r="50" spans="1:18">
      <c r="A50" s="15" t="s">
        <v>525</v>
      </c>
      <c r="B50" s="17" t="n">
        <v>11795</v>
      </c>
      <c r="C50" s="18">
        <f>(218.0/B50*100)</f>
        <v/>
      </c>
      <c r="D50" s="19" t="n">
        <v>11577</v>
      </c>
      <c r="E50" s="18" t="n">
        <v>426.42197091</v>
      </c>
      <c r="F50" s="20" t="n">
        <v>7.9068288</v>
      </c>
      <c r="G50" s="18" t="n">
        <v>418.38948066</v>
      </c>
      <c r="H50" s="20" t="n">
        <v>2.14955478</v>
      </c>
      <c r="I50" s="18" t="s">
        <v>481</v>
      </c>
      <c r="J50" s="20" t="s">
        <v>481</v>
      </c>
      <c r="K50" s="18" t="s">
        <v>481</v>
      </c>
      <c r="L50" s="20" t="s">
        <v>481</v>
      </c>
      <c r="M50" s="18" t="s">
        <v>481</v>
      </c>
      <c r="N50" s="20" t="s">
        <v>481</v>
      </c>
      <c r="O50" s="18" t="s">
        <v>481</v>
      </c>
      <c r="P50" s="20" t="s">
        <v>481</v>
      </c>
      <c r="Q50" s="18" t="n">
        <v>393.73127751</v>
      </c>
      <c r="R50" s="20" t="n">
        <v>4.09947663</v>
      </c>
    </row>
    <row r="51" spans="1:18">
      <c r="A51" s="15" t="s">
        <v>526</v>
      </c>
      <c r="B51" s="17" t="n">
        <v>6866</v>
      </c>
      <c r="C51" s="18">
        <f>(116.0/B51*100)</f>
        <v/>
      </c>
      <c r="D51" s="19" t="n">
        <v>6750</v>
      </c>
      <c r="E51" s="18" t="n">
        <v>455.56359027</v>
      </c>
      <c r="F51" s="20" t="n">
        <v>4.9006654</v>
      </c>
      <c r="G51" s="18" t="n">
        <v>422.602958</v>
      </c>
      <c r="H51" s="20" t="n">
        <v>2.21170911</v>
      </c>
      <c r="I51" s="18" t="s">
        <v>481</v>
      </c>
      <c r="J51" s="20" t="s">
        <v>481</v>
      </c>
      <c r="K51" s="18" t="s">
        <v>481</v>
      </c>
      <c r="L51" s="20" t="s">
        <v>481</v>
      </c>
      <c r="M51" s="18" t="s">
        <v>481</v>
      </c>
      <c r="N51" s="20" t="s">
        <v>481</v>
      </c>
      <c r="O51" s="18" t="s">
        <v>481</v>
      </c>
      <c r="P51" s="20" t="s">
        <v>481</v>
      </c>
      <c r="Q51" s="18" t="n">
        <v>399.76417905</v>
      </c>
      <c r="R51" s="20" t="n">
        <v>2.67193705</v>
      </c>
    </row>
    <row r="52" spans="1:18">
      <c r="A52" s="15" t="s">
        <v>527</v>
      </c>
      <c r="B52" s="17" t="n">
        <v>5809</v>
      </c>
      <c r="C52" s="18">
        <f>(71.0/B52*100)</f>
        <v/>
      </c>
      <c r="D52" s="19" t="n">
        <v>5738</v>
      </c>
      <c r="E52" s="18" t="n">
        <v>510.17410921</v>
      </c>
      <c r="F52" s="20" t="n">
        <v>6.79209854</v>
      </c>
      <c r="G52" s="18" t="n">
        <v>482.36127715</v>
      </c>
      <c r="H52" s="20" t="n">
        <v>2.33571681</v>
      </c>
      <c r="I52" s="18" t="s">
        <v>481</v>
      </c>
      <c r="J52" s="20" t="s">
        <v>481</v>
      </c>
      <c r="K52" s="18" t="s">
        <v>481</v>
      </c>
      <c r="L52" s="20" t="s">
        <v>481</v>
      </c>
      <c r="M52" s="18" t="s">
        <v>481</v>
      </c>
      <c r="N52" s="20" t="s">
        <v>481</v>
      </c>
      <c r="O52" s="18" t="s">
        <v>481</v>
      </c>
      <c r="P52" s="20" t="s">
        <v>481</v>
      </c>
      <c r="Q52" s="18" t="n">
        <v>433.87097171</v>
      </c>
      <c r="R52" s="20" t="n">
        <v>4.34739222</v>
      </c>
    </row>
    <row r="53" spans="1:18">
      <c r="A53" s="15" t="s">
        <v>528</v>
      </c>
      <c r="B53" s="17" t="n">
        <v>5571</v>
      </c>
      <c r="C53" s="18">
        <f>(84.0/B53*100)</f>
        <v/>
      </c>
      <c r="D53" s="19" t="n">
        <v>5487</v>
      </c>
      <c r="E53" s="18" t="n">
        <v>454.18572994</v>
      </c>
      <c r="F53" s="20" t="n">
        <v>3.25111679</v>
      </c>
      <c r="G53" s="18" t="n">
        <v>433.47515914</v>
      </c>
      <c r="H53" s="20" t="n">
        <v>1.71187556</v>
      </c>
      <c r="I53" s="18" t="s">
        <v>481</v>
      </c>
      <c r="J53" s="20" t="s">
        <v>481</v>
      </c>
      <c r="K53" s="18" t="s">
        <v>481</v>
      </c>
      <c r="L53" s="20" t="s">
        <v>481</v>
      </c>
      <c r="M53" s="18" t="s">
        <v>481</v>
      </c>
      <c r="N53" s="20" t="s">
        <v>481</v>
      </c>
      <c r="O53" s="18" t="s">
        <v>481</v>
      </c>
      <c r="P53" s="20" t="s">
        <v>481</v>
      </c>
      <c r="Q53" s="18" t="n">
        <v>407.39384725</v>
      </c>
      <c r="R53" s="20" t="n">
        <v>3.19596991</v>
      </c>
    </row>
    <row r="54" spans="1:18">
      <c r="A54" s="15" t="s">
        <v>529</v>
      </c>
      <c r="B54" s="17" t="n">
        <v>4740</v>
      </c>
      <c r="C54" s="18">
        <f>(38.0/B54*100)</f>
        <v/>
      </c>
      <c r="D54" s="19" t="n">
        <v>4702</v>
      </c>
      <c r="E54" s="18" t="n">
        <v>343.00603743</v>
      </c>
      <c r="F54" s="20" t="n">
        <v>5.90610036</v>
      </c>
      <c r="G54" s="18" t="n">
        <v>337.82231922</v>
      </c>
      <c r="H54" s="20" t="n">
        <v>2.844098</v>
      </c>
      <c r="I54" s="18" t="s">
        <v>481</v>
      </c>
      <c r="J54" s="20" t="s">
        <v>481</v>
      </c>
      <c r="K54" s="18" t="s">
        <v>481</v>
      </c>
      <c r="L54" s="20" t="s">
        <v>481</v>
      </c>
      <c r="M54" s="18" t="s">
        <v>481</v>
      </c>
      <c r="N54" s="20" t="s">
        <v>481</v>
      </c>
      <c r="O54" s="18" t="s">
        <v>481</v>
      </c>
      <c r="P54" s="20" t="s">
        <v>481</v>
      </c>
      <c r="Q54" s="18" t="n">
        <v>314.05568979</v>
      </c>
      <c r="R54" s="20" t="n">
        <v>3.26780428</v>
      </c>
    </row>
    <row r="55" spans="1:18">
      <c r="A55" s="15" t="s">
        <v>530</v>
      </c>
      <c r="B55" s="17" t="n">
        <v>5316</v>
      </c>
      <c r="C55" s="18">
        <f>(22.0/B55*100)</f>
        <v/>
      </c>
      <c r="D55" s="19" t="n">
        <v>5294</v>
      </c>
      <c r="E55" s="18" t="n">
        <v>427.58735969</v>
      </c>
      <c r="F55" s="20" t="n">
        <v>4.58109935</v>
      </c>
      <c r="G55" s="18" t="n">
        <v>410.35116494</v>
      </c>
      <c r="H55" s="20" t="n">
        <v>3.1703658</v>
      </c>
      <c r="I55" s="18" t="s">
        <v>481</v>
      </c>
      <c r="J55" s="20" t="s">
        <v>481</v>
      </c>
      <c r="K55" s="18" t="s">
        <v>481</v>
      </c>
      <c r="L55" s="20" t="s">
        <v>481</v>
      </c>
      <c r="M55" s="18" t="s">
        <v>481</v>
      </c>
      <c r="N55" s="20" t="s">
        <v>481</v>
      </c>
      <c r="O55" s="18" t="n">
        <v>376.23400525</v>
      </c>
      <c r="P55" s="20" t="n">
        <v>28.41115781</v>
      </c>
      <c r="Q55" s="18" t="n">
        <v>408.31201881</v>
      </c>
      <c r="R55" s="20" t="n">
        <v>2.82520499</v>
      </c>
    </row>
    <row r="56" spans="1:18">
      <c r="A56" s="15" t="s">
        <v>531</v>
      </c>
      <c r="B56" s="17" t="n">
        <v>5359</v>
      </c>
      <c r="C56" s="18">
        <f>(76.0/B56*100)</f>
        <v/>
      </c>
      <c r="D56" s="19" t="n">
        <v>5283</v>
      </c>
      <c r="E56" s="18" t="n">
        <v>550.31576034</v>
      </c>
      <c r="F56" s="20" t="n">
        <v>5.57595561</v>
      </c>
      <c r="G56" s="18" t="n">
        <v>522.79452768</v>
      </c>
      <c r="H56" s="20" t="n">
        <v>2.50216845</v>
      </c>
      <c r="I56" s="18" t="s">
        <v>481</v>
      </c>
      <c r="J56" s="20" t="s">
        <v>481</v>
      </c>
      <c r="K56" s="18" t="s">
        <v>481</v>
      </c>
      <c r="L56" s="20" t="s">
        <v>481</v>
      </c>
      <c r="M56" s="18" t="s">
        <v>481</v>
      </c>
      <c r="N56" s="20" t="s">
        <v>481</v>
      </c>
      <c r="O56" s="18" t="s">
        <v>481</v>
      </c>
      <c r="P56" s="20" t="s">
        <v>481</v>
      </c>
      <c r="Q56" s="18" t="n">
        <v>500.40334909</v>
      </c>
      <c r="R56" s="20" t="n">
        <v>5.92671741</v>
      </c>
    </row>
    <row r="57" spans="1:18">
      <c r="A57" s="15" t="s">
        <v>532</v>
      </c>
      <c r="B57" s="17" t="n">
        <v>6513</v>
      </c>
      <c r="C57" s="18">
        <f>(0.0/B57*100)</f>
        <v/>
      </c>
      <c r="D57" s="19" t="n">
        <v>6513</v>
      </c>
      <c r="E57" s="18" t="n">
        <v>371.13105092</v>
      </c>
      <c r="F57" s="20" t="n">
        <v>11.50665127</v>
      </c>
      <c r="G57" s="18" t="n">
        <v>402.80568342</v>
      </c>
      <c r="H57" s="20" t="n">
        <v>2.75920973</v>
      </c>
      <c r="I57" s="18" t="s">
        <v>481</v>
      </c>
      <c r="J57" s="20" t="s">
        <v>481</v>
      </c>
      <c r="K57" s="18" t="s">
        <v>481</v>
      </c>
      <c r="L57" s="20" t="s">
        <v>481</v>
      </c>
      <c r="M57" s="18" t="s">
        <v>481</v>
      </c>
      <c r="N57" s="20" t="s">
        <v>481</v>
      </c>
      <c r="O57" s="18" t="s">
        <v>481</v>
      </c>
      <c r="P57" s="20" t="s">
        <v>481</v>
      </c>
      <c r="Q57" s="18" t="n">
        <v>407.08083958</v>
      </c>
      <c r="R57" s="20" t="n">
        <v>3.97876711</v>
      </c>
    </row>
    <row r="58" spans="1:18">
      <c r="A58" s="15" t="s">
        <v>533</v>
      </c>
      <c r="B58" s="17" t="n">
        <v>7267</v>
      </c>
      <c r="C58" s="18">
        <f>(10.0/B58*100)</f>
        <v/>
      </c>
      <c r="D58" s="19" t="n">
        <v>7257</v>
      </c>
      <c r="E58" s="18" t="n">
        <v>413.53307982</v>
      </c>
      <c r="F58" s="20" t="n">
        <v>5.82461923</v>
      </c>
      <c r="G58" s="18" t="n">
        <v>408.87702486</v>
      </c>
      <c r="H58" s="20" t="n">
        <v>2.7613693</v>
      </c>
      <c r="I58" s="18" t="s">
        <v>481</v>
      </c>
      <c r="J58" s="20" t="s">
        <v>481</v>
      </c>
      <c r="K58" s="18" t="s">
        <v>481</v>
      </c>
      <c r="L58" s="20" t="s">
        <v>481</v>
      </c>
      <c r="M58" s="18" t="s">
        <v>481</v>
      </c>
      <c r="N58" s="20" t="s">
        <v>481</v>
      </c>
      <c r="O58" s="18" t="n">
        <v>277.03501268</v>
      </c>
      <c r="P58" s="20" t="n">
        <v>21.50582221</v>
      </c>
      <c r="Q58" s="18" t="n">
        <v>408.87398828</v>
      </c>
      <c r="R58" s="20" t="n">
        <v>3.89428477</v>
      </c>
    </row>
    <row r="59" spans="1:18">
      <c r="A59" s="15" t="s">
        <v>534</v>
      </c>
      <c r="B59" s="17" t="n">
        <v>4826</v>
      </c>
      <c r="C59" s="18">
        <f>(26.0/B59*100)</f>
        <v/>
      </c>
      <c r="D59" s="19" t="n">
        <v>4800</v>
      </c>
      <c r="E59" s="18" t="n">
        <v>391.84335812</v>
      </c>
      <c r="F59" s="20" t="n">
        <v>5.4342388</v>
      </c>
      <c r="G59" s="18" t="n">
        <v>384.34143194</v>
      </c>
      <c r="H59" s="20" t="n">
        <v>1.86835655</v>
      </c>
      <c r="I59" s="18" t="s">
        <v>481</v>
      </c>
      <c r="J59" s="20" t="s">
        <v>481</v>
      </c>
      <c r="K59" s="18" t="s">
        <v>481</v>
      </c>
      <c r="L59" s="20" t="s">
        <v>481</v>
      </c>
      <c r="M59" s="18" t="s">
        <v>481</v>
      </c>
      <c r="N59" s="20" t="s">
        <v>481</v>
      </c>
      <c r="O59" s="18" t="n">
        <v>336.26324492</v>
      </c>
      <c r="P59" s="20" t="n">
        <v>16.79103598</v>
      </c>
      <c r="Q59" s="18" t="n">
        <v>360.61704716</v>
      </c>
      <c r="R59" s="20" t="n">
        <v>3.23198409</v>
      </c>
    </row>
    <row r="60" spans="1:18">
      <c r="A60" s="15" t="s">
        <v>535</v>
      </c>
      <c r="B60" s="17" t="n">
        <v>4546</v>
      </c>
      <c r="C60" s="18">
        <f>(15.0/B60*100)</f>
        <v/>
      </c>
      <c r="D60" s="19" t="n">
        <v>4531</v>
      </c>
      <c r="E60" s="18" t="n">
        <v>368.40815345</v>
      </c>
      <c r="F60" s="20" t="n">
        <v>8.93570847</v>
      </c>
      <c r="G60" s="18" t="n">
        <v>390.66400294</v>
      </c>
      <c r="H60" s="20" t="n">
        <v>3.45106147</v>
      </c>
      <c r="I60" s="18" t="s">
        <v>481</v>
      </c>
      <c r="J60" s="20" t="s">
        <v>481</v>
      </c>
      <c r="K60" s="18" t="s">
        <v>481</v>
      </c>
      <c r="L60" s="20" t="s">
        <v>481</v>
      </c>
      <c r="M60" s="18" t="n">
        <v>333.5757</v>
      </c>
      <c r="N60" s="20" t="n">
        <v>25.33167249</v>
      </c>
      <c r="O60" s="18" t="n">
        <v>324.88145063</v>
      </c>
      <c r="P60" s="20" t="n">
        <v>29.37970479</v>
      </c>
      <c r="Q60" s="18" t="n">
        <v>385.40898359</v>
      </c>
      <c r="R60" s="20" t="n">
        <v>4.98902383</v>
      </c>
    </row>
    <row r="61" spans="1:18">
      <c r="A61" s="15" t="s">
        <v>536</v>
      </c>
      <c r="B61" s="17" t="n">
        <v>6525</v>
      </c>
      <c r="C61" s="18">
        <f>(135.0/B61*100)</f>
        <v/>
      </c>
      <c r="D61" s="19" t="n">
        <v>6390</v>
      </c>
      <c r="E61" s="18" t="n">
        <v>457.63284863</v>
      </c>
      <c r="F61" s="20" t="n">
        <v>9.929302720000001</v>
      </c>
      <c r="G61" s="18" t="n">
        <v>484.70640155</v>
      </c>
      <c r="H61" s="20" t="n">
        <v>2.66521781</v>
      </c>
      <c r="I61" s="18" t="s">
        <v>481</v>
      </c>
      <c r="J61" s="20" t="s">
        <v>481</v>
      </c>
      <c r="K61" s="18" t="s">
        <v>481</v>
      </c>
      <c r="L61" s="20" t="s">
        <v>481</v>
      </c>
      <c r="M61" s="18" t="s">
        <v>481</v>
      </c>
      <c r="N61" s="20" t="s">
        <v>481</v>
      </c>
      <c r="O61" s="18" t="s">
        <v>481</v>
      </c>
      <c r="P61" s="20" t="s">
        <v>481</v>
      </c>
      <c r="Q61" s="18" t="n">
        <v>449.0545178</v>
      </c>
      <c r="R61" s="20" t="n">
        <v>3.52700327</v>
      </c>
    </row>
    <row r="62" spans="1:18">
      <c r="A62" s="15" t="s">
        <v>537</v>
      </c>
      <c r="B62" s="17" t="n">
        <v>4476</v>
      </c>
      <c r="C62" s="18">
        <f>(3.0/B62*100)</f>
        <v/>
      </c>
      <c r="D62" s="19" t="n">
        <v>4473</v>
      </c>
      <c r="E62" s="18" t="n">
        <v>531.9210984</v>
      </c>
      <c r="F62" s="20" t="n">
        <v>5.99314751</v>
      </c>
      <c r="G62" s="18" t="n">
        <v>529.24872867</v>
      </c>
      <c r="H62" s="20" t="n">
        <v>1.13525558</v>
      </c>
      <c r="I62" s="18" t="s">
        <v>481</v>
      </c>
      <c r="J62" s="20" t="s">
        <v>481</v>
      </c>
      <c r="K62" s="18" t="s">
        <v>481</v>
      </c>
      <c r="L62" s="20" t="s">
        <v>481</v>
      </c>
      <c r="M62" s="18" t="s">
        <v>481</v>
      </c>
      <c r="N62" s="20" t="s">
        <v>481</v>
      </c>
      <c r="O62" s="18" t="s">
        <v>481</v>
      </c>
      <c r="P62" s="20" t="s">
        <v>481</v>
      </c>
      <c r="Q62" s="18" t="n">
        <v>503.20024747</v>
      </c>
      <c r="R62" s="20" t="n">
        <v>6.39542842</v>
      </c>
    </row>
    <row r="63" spans="1:18">
      <c r="A63" s="15" t="s">
        <v>538</v>
      </c>
      <c r="B63" s="17" t="n">
        <v>5324</v>
      </c>
      <c r="C63" s="18">
        <f>(13.0/B63*100)</f>
        <v/>
      </c>
      <c r="D63" s="19" t="n">
        <v>5311</v>
      </c>
      <c r="E63" s="18" t="n">
        <v>387.45002797</v>
      </c>
      <c r="F63" s="20" t="n">
        <v>6.01552046</v>
      </c>
      <c r="G63" s="18" t="n">
        <v>393.9632196</v>
      </c>
      <c r="H63" s="20" t="n">
        <v>1.65494299</v>
      </c>
      <c r="I63" s="18" t="s">
        <v>481</v>
      </c>
      <c r="J63" s="20" t="s">
        <v>481</v>
      </c>
      <c r="K63" s="18" t="s">
        <v>481</v>
      </c>
      <c r="L63" s="20" t="s">
        <v>481</v>
      </c>
      <c r="M63" s="18" t="s">
        <v>481</v>
      </c>
      <c r="N63" s="20" t="s">
        <v>481</v>
      </c>
      <c r="O63" s="18" t="n">
        <v>319.19860663</v>
      </c>
      <c r="P63" s="20" t="n">
        <v>29.98598467</v>
      </c>
      <c r="Q63" s="18" t="n">
        <v>365.18977179</v>
      </c>
      <c r="R63" s="20" t="n">
        <v>2.34941224</v>
      </c>
    </row>
    <row r="64" spans="1:18">
      <c r="A64" s="15" t="s">
        <v>539</v>
      </c>
      <c r="B64" s="17" t="n">
        <v>3634</v>
      </c>
      <c r="C64" s="18">
        <f>(3.0/B64*100)</f>
        <v/>
      </c>
      <c r="D64" s="19" t="n">
        <v>3631</v>
      </c>
      <c r="E64" s="18" t="n">
        <v>488.67381805</v>
      </c>
      <c r="F64" s="20" t="n">
        <v>8.90011243</v>
      </c>
      <c r="G64" s="18" t="n">
        <v>472.35986551</v>
      </c>
      <c r="H64" s="20" t="n">
        <v>1.84269267</v>
      </c>
      <c r="I64" s="18" t="s">
        <v>481</v>
      </c>
      <c r="J64" s="20" t="s">
        <v>481</v>
      </c>
      <c r="K64" s="18" t="s">
        <v>481</v>
      </c>
      <c r="L64" s="20" t="s">
        <v>481</v>
      </c>
      <c r="M64" s="18" t="n">
        <v>488.7334</v>
      </c>
      <c r="N64" s="20" t="n">
        <v>40.27572352</v>
      </c>
      <c r="O64" s="18" t="n">
        <v>558.33397237</v>
      </c>
      <c r="P64" s="20" t="n">
        <v>116.62838792</v>
      </c>
      <c r="Q64" s="18" t="n">
        <v>418.33653794</v>
      </c>
      <c r="R64" s="20" t="n">
        <v>4.75894378</v>
      </c>
    </row>
    <row r="65" spans="1:18">
      <c r="A65" s="15" t="s">
        <v>540</v>
      </c>
      <c r="B65" s="17" t="n">
        <v>5325</v>
      </c>
      <c r="C65" s="18">
        <f>(14.0/B65*100)</f>
        <v/>
      </c>
      <c r="D65" s="19" t="n">
        <v>5311</v>
      </c>
      <c r="E65" s="18" t="n">
        <v>398.24208003</v>
      </c>
      <c r="F65" s="20" t="n">
        <v>17.13222886</v>
      </c>
      <c r="G65" s="18" t="n">
        <v>434.82498105</v>
      </c>
      <c r="H65" s="20" t="n">
        <v>2.19037854</v>
      </c>
      <c r="I65" s="18" t="s">
        <v>481</v>
      </c>
      <c r="J65" s="20" t="s">
        <v>481</v>
      </c>
      <c r="K65" s="18" t="s">
        <v>481</v>
      </c>
      <c r="L65" s="20" t="s">
        <v>481</v>
      </c>
      <c r="M65" s="18" t="n">
        <v>269.54119317</v>
      </c>
      <c r="N65" s="20" t="n">
        <v>63.04019102</v>
      </c>
      <c r="O65" s="18" t="n">
        <v>450.51670364</v>
      </c>
      <c r="P65" s="20" t="n">
        <v>59.32002507</v>
      </c>
      <c r="Q65" s="18" t="n">
        <v>407.55306399</v>
      </c>
      <c r="R65" s="20" t="n">
        <v>3.39173639</v>
      </c>
    </row>
    <row r="66" spans="1:18">
      <c r="A66" s="15" t="s">
        <v>541</v>
      </c>
      <c r="B66" s="17" t="n">
        <v>5665</v>
      </c>
      <c r="C66" s="18">
        <f>(74.0/B66*100)</f>
        <v/>
      </c>
      <c r="D66" s="19" t="n">
        <v>5591</v>
      </c>
      <c r="E66" s="18" t="n">
        <v>401.53947928</v>
      </c>
      <c r="F66" s="20" t="n">
        <v>5.25603652</v>
      </c>
      <c r="G66" s="18" t="n">
        <v>423.04774823</v>
      </c>
      <c r="H66" s="20" t="n">
        <v>1.35357113</v>
      </c>
      <c r="I66" s="18" t="s">
        <v>481</v>
      </c>
      <c r="J66" s="20" t="s">
        <v>481</v>
      </c>
      <c r="K66" s="18" t="s">
        <v>481</v>
      </c>
      <c r="L66" s="20" t="s">
        <v>481</v>
      </c>
      <c r="M66" s="18" t="s">
        <v>481</v>
      </c>
      <c r="N66" s="20" t="s">
        <v>481</v>
      </c>
      <c r="O66" s="18" t="s">
        <v>481</v>
      </c>
      <c r="P66" s="20" t="s">
        <v>481</v>
      </c>
      <c r="Q66" s="18" t="n">
        <v>384.5363794</v>
      </c>
      <c r="R66" s="20" t="n">
        <v>2.25018831</v>
      </c>
    </row>
    <row r="67" spans="1:18">
      <c r="A67" s="15" t="s">
        <v>542</v>
      </c>
      <c r="B67" s="17" t="n">
        <v>6971</v>
      </c>
      <c r="C67" s="18">
        <f>(21.0/B67*100)</f>
        <v/>
      </c>
      <c r="D67" s="19" t="n">
        <v>6950</v>
      </c>
      <c r="E67" s="18" t="n">
        <v>407.2596408</v>
      </c>
      <c r="F67" s="20" t="n">
        <v>6.29438584</v>
      </c>
      <c r="G67" s="18" t="n">
        <v>398.29326715</v>
      </c>
      <c r="H67" s="20" t="n">
        <v>2.31623746</v>
      </c>
      <c r="I67" s="18" t="s">
        <v>481</v>
      </c>
      <c r="J67" s="20" t="s">
        <v>481</v>
      </c>
      <c r="K67" s="18" t="s">
        <v>481</v>
      </c>
      <c r="L67" s="20" t="s">
        <v>481</v>
      </c>
      <c r="M67" s="18" t="s">
        <v>481</v>
      </c>
      <c r="N67" s="20" t="s">
        <v>481</v>
      </c>
      <c r="O67" s="18" t="s">
        <v>481</v>
      </c>
      <c r="P67" s="20" t="s">
        <v>481</v>
      </c>
      <c r="Q67" s="18" t="n">
        <v>380.45343424</v>
      </c>
      <c r="R67" s="20" t="n">
        <v>3.92692116</v>
      </c>
    </row>
    <row r="68" spans="1:18">
      <c r="A68" s="15" t="s">
        <v>543</v>
      </c>
      <c r="B68" s="17" t="n">
        <v>12083</v>
      </c>
      <c r="C68" s="18">
        <f>(26.0/B68*100)</f>
        <v/>
      </c>
      <c r="D68" s="19" t="n">
        <v>12057</v>
      </c>
      <c r="E68" s="18" t="n">
        <v>419.48685875</v>
      </c>
      <c r="F68" s="20" t="n">
        <v>2.00032131</v>
      </c>
      <c r="G68" s="18" t="n">
        <v>422.04372164</v>
      </c>
      <c r="H68" s="20" t="n">
        <v>1.45073311</v>
      </c>
      <c r="I68" s="18" t="s">
        <v>481</v>
      </c>
      <c r="J68" s="20" t="s">
        <v>481</v>
      </c>
      <c r="K68" s="18" t="s">
        <v>481</v>
      </c>
      <c r="L68" s="20" t="s">
        <v>481</v>
      </c>
      <c r="M68" s="18" t="s">
        <v>481</v>
      </c>
      <c r="N68" s="20" t="s">
        <v>481</v>
      </c>
      <c r="O68" s="18" t="s">
        <v>481</v>
      </c>
      <c r="P68" s="20" t="s">
        <v>481</v>
      </c>
      <c r="Q68" s="18" t="n">
        <v>404.71208763</v>
      </c>
      <c r="R68" s="20" t="n">
        <v>2.11445173</v>
      </c>
    </row>
    <row r="69" spans="1:18">
      <c r="A69" s="15" t="s">
        <v>544</v>
      </c>
      <c r="B69" s="17" t="n">
        <v>4876</v>
      </c>
      <c r="C69" s="18">
        <f>(0.0/B69*100)</f>
        <v/>
      </c>
      <c r="D69" s="19" t="n">
        <v>4876</v>
      </c>
      <c r="E69" s="18" t="n">
        <v>434.91960839</v>
      </c>
      <c r="F69" s="20" t="n">
        <v>9.95712865</v>
      </c>
      <c r="G69" s="18" t="n">
        <v>437.55385049</v>
      </c>
      <c r="H69" s="20" t="n">
        <v>3.25590611</v>
      </c>
      <c r="I69" s="18" t="s">
        <v>481</v>
      </c>
      <c r="J69" s="20" t="s">
        <v>481</v>
      </c>
      <c r="K69" s="18" t="s">
        <v>481</v>
      </c>
      <c r="L69" s="20" t="s">
        <v>481</v>
      </c>
      <c r="M69" s="18" t="s">
        <v>481</v>
      </c>
      <c r="N69" s="20" t="s">
        <v>481</v>
      </c>
      <c r="O69" s="18" t="s">
        <v>481</v>
      </c>
      <c r="P69" s="20" t="s">
        <v>481</v>
      </c>
      <c r="Q69" s="18" t="n">
        <v>406.53763299</v>
      </c>
      <c r="R69" s="20" t="n">
        <v>5.38747874</v>
      </c>
    </row>
    <row r="70" spans="1:18">
      <c r="A70" s="15" t="s">
        <v>545</v>
      </c>
      <c r="B70" s="17" t="n">
        <v>6036</v>
      </c>
      <c r="C70" s="18">
        <f>(223.0/B70*100)</f>
        <v/>
      </c>
      <c r="D70" s="19" t="n">
        <v>5813</v>
      </c>
      <c r="E70" s="18" t="n">
        <v>484.33152971</v>
      </c>
      <c r="F70" s="20" t="n">
        <v>9.915473199999999</v>
      </c>
      <c r="G70" s="18" t="n">
        <v>496.92329745</v>
      </c>
      <c r="H70" s="20" t="n">
        <v>2.59268169</v>
      </c>
      <c r="I70" s="18" t="s">
        <v>481</v>
      </c>
      <c r="J70" s="20" t="s">
        <v>481</v>
      </c>
      <c r="K70" s="18" t="s">
        <v>481</v>
      </c>
      <c r="L70" s="20" t="s">
        <v>481</v>
      </c>
      <c r="M70" s="18" t="s">
        <v>481</v>
      </c>
      <c r="N70" s="20" t="s">
        <v>481</v>
      </c>
      <c r="O70" s="18" t="s">
        <v>481</v>
      </c>
      <c r="P70" s="20" t="s">
        <v>481</v>
      </c>
      <c r="Q70" s="18" t="n">
        <v>460.079779</v>
      </c>
      <c r="R70" s="20" t="n">
        <v>3.23060223</v>
      </c>
    </row>
    <row r="71" spans="1:18">
      <c r="A71" s="15" t="s">
        <v>546</v>
      </c>
      <c r="B71" s="17" t="n">
        <v>6115</v>
      </c>
      <c r="C71" s="18">
        <f>(17.0/B71*100)</f>
        <v/>
      </c>
      <c r="D71" s="19" t="n">
        <v>6098</v>
      </c>
      <c r="E71" s="18" t="n">
        <v>555.51591219</v>
      </c>
      <c r="F71" s="20" t="n">
        <v>6.55738421</v>
      </c>
      <c r="G71" s="18" t="n">
        <v>559.49679856</v>
      </c>
      <c r="H71" s="20" t="n">
        <v>1.24285822</v>
      </c>
      <c r="I71" s="18" t="s">
        <v>481</v>
      </c>
      <c r="J71" s="20" t="s">
        <v>481</v>
      </c>
      <c r="K71" s="18" t="s">
        <v>481</v>
      </c>
      <c r="L71" s="20" t="s">
        <v>481</v>
      </c>
      <c r="M71" s="18" t="s">
        <v>481</v>
      </c>
      <c r="N71" s="20" t="s">
        <v>481</v>
      </c>
      <c r="O71" s="18" t="s">
        <v>481</v>
      </c>
      <c r="P71" s="20" t="s">
        <v>481</v>
      </c>
      <c r="Q71" s="18" t="n">
        <v>533.30990511</v>
      </c>
      <c r="R71" s="20" t="n">
        <v>3.79307799</v>
      </c>
    </row>
    <row r="72" spans="1:18">
      <c r="A72" s="15" t="s">
        <v>547</v>
      </c>
      <c r="B72" s="17" t="n">
        <v>7708</v>
      </c>
      <c r="C72" s="18">
        <f>(5.0/B72*100)</f>
        <v/>
      </c>
      <c r="D72" s="19" t="n">
        <v>7703</v>
      </c>
      <c r="E72" s="18" t="n">
        <v>596.35872062</v>
      </c>
      <c r="F72" s="20" t="n">
        <v>6.41016355</v>
      </c>
      <c r="G72" s="18" t="n">
        <v>527.25271571</v>
      </c>
      <c r="H72" s="20" t="n">
        <v>2.5173324</v>
      </c>
      <c r="I72" s="18" t="s">
        <v>481</v>
      </c>
      <c r="J72" s="20" t="s">
        <v>481</v>
      </c>
      <c r="K72" s="18" t="s">
        <v>481</v>
      </c>
      <c r="L72" s="20" t="s">
        <v>481</v>
      </c>
      <c r="M72" s="18" t="s">
        <v>481</v>
      </c>
      <c r="N72" s="20" t="s">
        <v>481</v>
      </c>
      <c r="O72" s="18" t="s">
        <v>481</v>
      </c>
      <c r="P72" s="20" t="s">
        <v>481</v>
      </c>
      <c r="Q72" s="18" t="n">
        <v>501.00385081</v>
      </c>
      <c r="R72" s="20" t="n">
        <v>8.370424</v>
      </c>
    </row>
    <row r="73" spans="1:18">
      <c r="A73" s="15" t="s">
        <v>548</v>
      </c>
      <c r="B73" s="17" t="n">
        <v>8249</v>
      </c>
      <c r="C73" s="18">
        <f>(143.0/B73*100)</f>
        <v/>
      </c>
      <c r="D73" s="19" t="n">
        <v>8106</v>
      </c>
      <c r="E73" s="18" t="n">
        <v>444.91334446</v>
      </c>
      <c r="F73" s="20" t="n">
        <v>9.12675548</v>
      </c>
      <c r="G73" s="18" t="n">
        <v>423.14112878</v>
      </c>
      <c r="H73" s="20" t="n">
        <v>2.64023619</v>
      </c>
      <c r="I73" s="18" t="s">
        <v>481</v>
      </c>
      <c r="J73" s="20" t="s">
        <v>481</v>
      </c>
      <c r="K73" s="18" t="s">
        <v>481</v>
      </c>
      <c r="L73" s="20" t="s">
        <v>481</v>
      </c>
      <c r="M73" s="18" t="s">
        <v>481</v>
      </c>
      <c r="N73" s="20" t="s">
        <v>481</v>
      </c>
      <c r="O73" s="18" t="s">
        <v>481</v>
      </c>
      <c r="P73" s="20" t="s">
        <v>481</v>
      </c>
      <c r="Q73" s="18" t="n">
        <v>402.77212464</v>
      </c>
      <c r="R73" s="20" t="n">
        <v>4.67794349</v>
      </c>
    </row>
    <row r="74" spans="1:18">
      <c r="A74" s="15" t="s">
        <v>549</v>
      </c>
      <c r="B74" s="17" t="n">
        <v>4692</v>
      </c>
      <c r="C74" s="18">
        <f>(82.0/B74*100)</f>
        <v/>
      </c>
      <c r="D74" s="19" t="n">
        <v>4610</v>
      </c>
      <c r="E74" s="18" t="n">
        <v>391.39924745</v>
      </c>
      <c r="F74" s="20" t="n">
        <v>7.30050335</v>
      </c>
      <c r="G74" s="18" t="n">
        <v>442.16576403</v>
      </c>
      <c r="H74" s="20" t="n">
        <v>1.84753221</v>
      </c>
      <c r="I74" s="18" t="s">
        <v>481</v>
      </c>
      <c r="J74" s="20" t="s">
        <v>481</v>
      </c>
      <c r="K74" s="18" t="s">
        <v>481</v>
      </c>
      <c r="L74" s="20" t="s">
        <v>481</v>
      </c>
      <c r="M74" s="18" t="n">
        <v>334.9404</v>
      </c>
      <c r="N74" s="20" t="n">
        <v>38.23819631</v>
      </c>
      <c r="O74" s="18" t="n">
        <v>383.18494517</v>
      </c>
      <c r="P74" s="20" t="n">
        <v>30.96807245</v>
      </c>
      <c r="Q74" s="18" t="n">
        <v>394.89384573</v>
      </c>
      <c r="R74" s="20" t="n">
        <v>2.86015723</v>
      </c>
    </row>
    <row r="75" spans="1:18">
      <c r="A75" s="15" t="s">
        <v>550</v>
      </c>
      <c r="B75" s="17" t="n">
        <v>5375</v>
      </c>
      <c r="C75" s="18">
        <f>(196.0/B75*100)</f>
        <v/>
      </c>
      <c r="D75" s="19" t="n">
        <v>5179</v>
      </c>
      <c r="E75" s="18" t="n">
        <v>388.87751549</v>
      </c>
      <c r="F75" s="20" t="n">
        <v>5.97372877</v>
      </c>
      <c r="G75" s="18" t="n">
        <v>388.19752745</v>
      </c>
      <c r="H75" s="20" t="n">
        <v>2.07043628</v>
      </c>
      <c r="I75" s="18" t="s">
        <v>481</v>
      </c>
      <c r="J75" s="20" t="s">
        <v>481</v>
      </c>
      <c r="K75" s="18" t="s">
        <v>481</v>
      </c>
      <c r="L75" s="20" t="s">
        <v>481</v>
      </c>
      <c r="M75" s="18" t="s">
        <v>481</v>
      </c>
      <c r="N75" s="20" t="s">
        <v>481</v>
      </c>
      <c r="O75" s="18" t="s">
        <v>481</v>
      </c>
      <c r="P75" s="20" t="s">
        <v>481</v>
      </c>
      <c r="Q75" s="18" t="n">
        <v>379.19805797</v>
      </c>
      <c r="R75" s="20" t="n">
        <v>3.37464291</v>
      </c>
    </row>
    <row r="76" spans="1:18">
      <c r="A76" s="15" t="s">
        <v>551</v>
      </c>
      <c r="B76" s="17" t="n">
        <v>14167</v>
      </c>
      <c r="C76" s="18">
        <f>(227.0/B76*100)</f>
        <v/>
      </c>
      <c r="D76" s="19" t="n">
        <v>13940</v>
      </c>
      <c r="E76" s="18" t="n">
        <v>440.161541</v>
      </c>
      <c r="F76" s="20" t="n">
        <v>3.93596559</v>
      </c>
      <c r="G76" s="18" t="n">
        <v>441.60156853</v>
      </c>
      <c r="H76" s="20" t="n">
        <v>2.3179365</v>
      </c>
      <c r="I76" s="18" t="s">
        <v>481</v>
      </c>
      <c r="J76" s="20" t="s">
        <v>481</v>
      </c>
      <c r="K76" s="18" t="s">
        <v>481</v>
      </c>
      <c r="L76" s="20" t="s">
        <v>481</v>
      </c>
      <c r="M76" s="18" t="s">
        <v>481</v>
      </c>
      <c r="N76" s="20" t="s">
        <v>481</v>
      </c>
      <c r="O76" s="18" t="s">
        <v>481</v>
      </c>
      <c r="P76" s="20" t="s">
        <v>481</v>
      </c>
      <c r="Q76" s="18" t="n">
        <v>420.51708784</v>
      </c>
      <c r="R76" s="20" t="n">
        <v>3.31780956</v>
      </c>
    </row>
    <row r="77" spans="1:18">
      <c r="A77" s="15" t="s">
        <v>552</v>
      </c>
      <c r="B77" s="17" t="n">
        <v>6062</v>
      </c>
      <c r="C77" s="18">
        <f>(82.0/B77*100)</f>
        <v/>
      </c>
      <c r="D77" s="19" t="n">
        <v>5980</v>
      </c>
      <c r="E77" s="18" t="n">
        <v>478.71577961</v>
      </c>
      <c r="F77" s="20" t="n">
        <v>6.30605883</v>
      </c>
      <c r="G77" s="18" t="n">
        <v>442.11099786</v>
      </c>
      <c r="H77" s="20" t="n">
        <v>2.24749145</v>
      </c>
      <c r="I77" s="18" t="s">
        <v>481</v>
      </c>
      <c r="J77" s="20" t="s">
        <v>481</v>
      </c>
      <c r="K77" s="18" t="s">
        <v>481</v>
      </c>
      <c r="L77" s="20" t="s">
        <v>481</v>
      </c>
      <c r="M77" s="18" t="s">
        <v>481</v>
      </c>
      <c r="N77" s="20" t="s">
        <v>481</v>
      </c>
      <c r="O77" s="18" t="s">
        <v>481</v>
      </c>
      <c r="P77" s="20" t="s">
        <v>481</v>
      </c>
      <c r="Q77" s="18" t="n">
        <v>412.50424802</v>
      </c>
      <c r="R77" s="20" t="n">
        <v>3.16410209</v>
      </c>
    </row>
    <row r="78" spans="1:18">
      <c r="A78" s="15" t="s">
        <v>553</v>
      </c>
      <c r="B78" s="17" t="n">
        <v>5826</v>
      </c>
      <c r="C78" s="18">
        <f>(0.0/B78*100)</f>
        <v/>
      </c>
      <c r="D78" s="19" t="n">
        <v>5826</v>
      </c>
      <c r="E78" s="18" t="n">
        <v>590.5067322</v>
      </c>
      <c r="F78" s="20" t="n">
        <v>27.9103352</v>
      </c>
      <c r="G78" s="18" t="n">
        <v>524.5566775999999</v>
      </c>
      <c r="H78" s="20" t="n">
        <v>3.90273461</v>
      </c>
      <c r="I78" s="18" t="s">
        <v>481</v>
      </c>
      <c r="J78" s="20" t="s">
        <v>481</v>
      </c>
      <c r="K78" s="18" t="s">
        <v>481</v>
      </c>
      <c r="L78" s="20" t="s">
        <v>481</v>
      </c>
      <c r="M78" s="18" t="s">
        <v>481</v>
      </c>
      <c r="N78" s="20" t="s">
        <v>481</v>
      </c>
      <c r="O78" s="18" t="n">
        <v>490.8869642</v>
      </c>
      <c r="P78" s="20" t="n">
        <v>36.45852824</v>
      </c>
      <c r="Q78" s="18" t="n">
        <v>522.49894475</v>
      </c>
      <c r="R78" s="20" t="n">
        <v>7.27415406</v>
      </c>
    </row>
    <row customHeight="1" ht="25" r="79" spans="1:18">
      <c r="A79" s="15" t="s">
        <v>554</v>
      </c>
      <c r="B79" s="17" t="n">
        <v>1657</v>
      </c>
      <c r="C79" s="18">
        <f>(41.0/B79*100)</f>
        <v/>
      </c>
      <c r="D79" s="19" t="n">
        <v>1616</v>
      </c>
      <c r="E79" s="18" t="n">
        <v>509.18982522</v>
      </c>
      <c r="F79" s="20" t="n">
        <v>8.241543249999999</v>
      </c>
      <c r="G79" s="18" t="n">
        <v>474.68186856</v>
      </c>
      <c r="H79" s="20" t="n">
        <v>6.23529536</v>
      </c>
      <c r="I79" s="18" t="s">
        <v>481</v>
      </c>
      <c r="J79" s="20" t="s">
        <v>481</v>
      </c>
      <c r="K79" s="18" t="s">
        <v>481</v>
      </c>
      <c r="L79" s="20" t="s">
        <v>481</v>
      </c>
      <c r="M79" s="18" t="s">
        <v>481</v>
      </c>
      <c r="N79" s="20" t="s">
        <v>481</v>
      </c>
      <c r="O79" s="18" t="s">
        <v>481</v>
      </c>
      <c r="P79" s="20" t="s">
        <v>481</v>
      </c>
      <c r="Q79" s="18" t="n">
        <v>433.07675004</v>
      </c>
      <c r="R79" s="20" t="n">
        <v>7.54570304</v>
      </c>
    </row>
    <row r="80" spans="1:18">
      <c r="A80" s="15" t="s">
        <v>555</v>
      </c>
      <c r="B80" s="17" t="n">
        <v>7841</v>
      </c>
      <c r="C80" s="18">
        <f>(0.0/B80*100)</f>
        <v/>
      </c>
      <c r="D80" s="19" t="n">
        <v>7841</v>
      </c>
      <c r="E80" s="18" t="n">
        <v>446.16670824</v>
      </c>
      <c r="F80" s="20" t="n">
        <v>6.38614486</v>
      </c>
      <c r="G80" s="18" t="n">
        <v>457.70884376</v>
      </c>
      <c r="H80" s="20" t="n">
        <v>3.73913091</v>
      </c>
      <c r="I80" s="18" t="s">
        <v>481</v>
      </c>
      <c r="J80" s="20" t="s">
        <v>481</v>
      </c>
      <c r="K80" s="18" t="s">
        <v>481</v>
      </c>
      <c r="L80" s="20" t="s">
        <v>481</v>
      </c>
      <c r="M80" s="18" t="s">
        <v>481</v>
      </c>
      <c r="N80" s="20" t="s">
        <v>481</v>
      </c>
      <c r="O80" s="18" t="s">
        <v>481</v>
      </c>
      <c r="P80" s="20" t="s">
        <v>481</v>
      </c>
      <c r="Q80" s="18" t="n">
        <v>445.32317686</v>
      </c>
      <c r="R80" s="20" t="n">
        <v>12.49242299</v>
      </c>
    </row>
    <row r="81" spans="1:18">
      <c r="A81" s="23" t="s">
        <v>556</v>
      </c>
      <c r="B81" s="17" t="n">
        <v>8861</v>
      </c>
      <c r="C81" s="18">
        <f>(76.0/B81*100)</f>
        <v/>
      </c>
      <c r="D81" s="19" t="n">
        <v>8785</v>
      </c>
      <c r="E81" s="18" t="n">
        <v>416.04679082</v>
      </c>
      <c r="F81" s="20" t="n">
        <v>11.15123288</v>
      </c>
      <c r="G81" s="18" t="n">
        <v>446.45779666</v>
      </c>
      <c r="H81" s="20" t="n">
        <v>3.14753014</v>
      </c>
      <c r="I81" s="18" t="s">
        <v>481</v>
      </c>
      <c r="J81" s="20" t="s">
        <v>481</v>
      </c>
      <c r="K81" s="18" t="s">
        <v>481</v>
      </c>
      <c r="L81" s="20" t="s">
        <v>481</v>
      </c>
      <c r="M81" s="18" t="s">
        <v>481</v>
      </c>
      <c r="N81" s="20" t="s">
        <v>481</v>
      </c>
      <c r="O81" s="18" t="s">
        <v>481</v>
      </c>
      <c r="P81" s="20" t="s">
        <v>481</v>
      </c>
      <c r="Q81" s="18" t="n">
        <v>421.17722958</v>
      </c>
      <c r="R81" s="20" t="n">
        <v>3.92182132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605</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551.20492834</v>
      </c>
      <c r="F7" s="20" t="n">
        <v>2.3239223</v>
      </c>
      <c r="G7" s="18" t="n">
        <v>501.35770083</v>
      </c>
      <c r="H7" s="20" t="n">
        <v>1.78209746</v>
      </c>
      <c r="I7" s="18" t="s">
        <v>481</v>
      </c>
      <c r="J7" s="20" t="s">
        <v>481</v>
      </c>
      <c r="K7" s="18" t="s">
        <v>481</v>
      </c>
      <c r="L7" s="20" t="s">
        <v>481</v>
      </c>
      <c r="M7" s="18" t="s">
        <v>481</v>
      </c>
      <c r="N7" s="20" t="s">
        <v>481</v>
      </c>
      <c r="O7" s="18" t="s">
        <v>481</v>
      </c>
      <c r="P7" s="20" t="s">
        <v>481</v>
      </c>
      <c r="Q7" s="18" t="n">
        <v>466.52003242</v>
      </c>
      <c r="R7" s="20" t="n">
        <v>2.73300327</v>
      </c>
    </row>
    <row r="8" spans="1:18">
      <c r="A8" s="15" t="s">
        <v>483</v>
      </c>
      <c r="B8" s="17" t="n">
        <v>7007</v>
      </c>
      <c r="C8" s="18">
        <f>(20.0/B8*100)</f>
        <v/>
      </c>
      <c r="D8" s="19" t="n">
        <v>6987</v>
      </c>
      <c r="E8" s="18" t="n">
        <v>541.67535088</v>
      </c>
      <c r="F8" s="20" t="n">
        <v>3.58194303</v>
      </c>
      <c r="G8" s="18" t="n">
        <v>495.12609932</v>
      </c>
      <c r="H8" s="20" t="n">
        <v>2.56796383</v>
      </c>
      <c r="I8" s="18" t="s">
        <v>481</v>
      </c>
      <c r="J8" s="20" t="s">
        <v>481</v>
      </c>
      <c r="K8" s="18" t="s">
        <v>481</v>
      </c>
      <c r="L8" s="20" t="s">
        <v>481</v>
      </c>
      <c r="M8" s="18" t="s">
        <v>481</v>
      </c>
      <c r="N8" s="20" t="s">
        <v>481</v>
      </c>
      <c r="O8" s="18" t="s">
        <v>481</v>
      </c>
      <c r="P8" s="20" t="s">
        <v>481</v>
      </c>
      <c r="Q8" s="18" t="n">
        <v>443.6750511</v>
      </c>
      <c r="R8" s="20" t="n">
        <v>3.89940999</v>
      </c>
    </row>
    <row r="9" spans="1:18">
      <c r="A9" s="15" t="s">
        <v>484</v>
      </c>
      <c r="B9" s="17" t="n">
        <v>9651</v>
      </c>
      <c r="C9" s="18">
        <f>(77.0/B9*100)</f>
        <v/>
      </c>
      <c r="D9" s="19" t="n">
        <v>9574</v>
      </c>
      <c r="E9" s="18" t="n">
        <v>540.2211007</v>
      </c>
      <c r="F9" s="20" t="n">
        <v>3.09350837</v>
      </c>
      <c r="G9" s="18" t="n">
        <v>499.23444861</v>
      </c>
      <c r="H9" s="20" t="n">
        <v>2.5437998</v>
      </c>
      <c r="I9" s="18" t="s">
        <v>481</v>
      </c>
      <c r="J9" s="20" t="s">
        <v>481</v>
      </c>
      <c r="K9" s="18" t="s">
        <v>481</v>
      </c>
      <c r="L9" s="20" t="s">
        <v>481</v>
      </c>
      <c r="M9" s="18" t="s">
        <v>481</v>
      </c>
      <c r="N9" s="20" t="s">
        <v>481</v>
      </c>
      <c r="O9" s="18" t="s">
        <v>481</v>
      </c>
      <c r="P9" s="20" t="s">
        <v>481</v>
      </c>
      <c r="Q9" s="18" t="n">
        <v>451.3774616</v>
      </c>
      <c r="R9" s="20" t="n">
        <v>3.4710427</v>
      </c>
    </row>
    <row r="10" spans="1:18">
      <c r="A10" s="15" t="s">
        <v>485</v>
      </c>
      <c r="B10" s="17" t="n">
        <v>20058</v>
      </c>
      <c r="C10" s="18">
        <f>(521.0/B10*100)</f>
        <v/>
      </c>
      <c r="D10" s="19" t="n">
        <v>19537</v>
      </c>
      <c r="E10" s="18" t="n">
        <v>551.45386947</v>
      </c>
      <c r="F10" s="20" t="n">
        <v>2.52492324</v>
      </c>
      <c r="G10" s="18" t="n">
        <v>520.90584451</v>
      </c>
      <c r="H10" s="20" t="n">
        <v>2.10420133</v>
      </c>
      <c r="I10" s="18" t="s">
        <v>481</v>
      </c>
      <c r="J10" s="20" t="s">
        <v>481</v>
      </c>
      <c r="K10" s="18" t="s">
        <v>481</v>
      </c>
      <c r="L10" s="20" t="s">
        <v>481</v>
      </c>
      <c r="M10" s="18" t="s">
        <v>481</v>
      </c>
      <c r="N10" s="20" t="s">
        <v>481</v>
      </c>
      <c r="O10" s="18" t="s">
        <v>481</v>
      </c>
      <c r="P10" s="20" t="s">
        <v>481</v>
      </c>
      <c r="Q10" s="18" t="n">
        <v>494.03669045</v>
      </c>
      <c r="R10" s="20" t="n">
        <v>3.00424617</v>
      </c>
    </row>
    <row r="11" spans="1:18">
      <c r="A11" s="15" t="s">
        <v>486</v>
      </c>
      <c r="B11" s="17" t="n">
        <v>7053</v>
      </c>
      <c r="C11" s="18">
        <f>(45.0/B11*100)</f>
        <v/>
      </c>
      <c r="D11" s="19" t="n">
        <v>7008</v>
      </c>
      <c r="E11" s="18" t="n">
        <v>490.09505553</v>
      </c>
      <c r="F11" s="20" t="n">
        <v>3.35414761</v>
      </c>
      <c r="G11" s="18" t="n">
        <v>442.43738608</v>
      </c>
      <c r="H11" s="20" t="n">
        <v>2.91268528</v>
      </c>
      <c r="I11" s="18" t="s">
        <v>481</v>
      </c>
      <c r="J11" s="20" t="s">
        <v>481</v>
      </c>
      <c r="K11" s="18" t="s">
        <v>481</v>
      </c>
      <c r="L11" s="20" t="s">
        <v>481</v>
      </c>
      <c r="M11" s="18" t="s">
        <v>481</v>
      </c>
      <c r="N11" s="20" t="s">
        <v>481</v>
      </c>
      <c r="O11" s="18" t="s">
        <v>481</v>
      </c>
      <c r="P11" s="20" t="s">
        <v>481</v>
      </c>
      <c r="Q11" s="18" t="n">
        <v>415.49229081</v>
      </c>
      <c r="R11" s="20" t="n">
        <v>3.49474193</v>
      </c>
    </row>
    <row r="12" spans="1:18">
      <c r="A12" s="15" t="s">
        <v>487</v>
      </c>
      <c r="B12" s="17" t="n">
        <v>6894</v>
      </c>
      <c r="C12" s="18">
        <f>(55.0/B12*100)</f>
        <v/>
      </c>
      <c r="D12" s="19" t="n">
        <v>6839</v>
      </c>
      <c r="E12" s="18" t="n">
        <v>544.63751805</v>
      </c>
      <c r="F12" s="20" t="n">
        <v>3.78813148</v>
      </c>
      <c r="G12" s="18" t="n">
        <v>493.85938673</v>
      </c>
      <c r="H12" s="20" t="n">
        <v>2.32821268</v>
      </c>
      <c r="I12" s="18" t="s">
        <v>481</v>
      </c>
      <c r="J12" s="20" t="s">
        <v>481</v>
      </c>
      <c r="K12" s="18" t="s">
        <v>481</v>
      </c>
      <c r="L12" s="20" t="s">
        <v>481</v>
      </c>
      <c r="M12" s="18" t="s">
        <v>481</v>
      </c>
      <c r="N12" s="20" t="s">
        <v>481</v>
      </c>
      <c r="O12" s="18" t="s">
        <v>481</v>
      </c>
      <c r="P12" s="20" t="s">
        <v>481</v>
      </c>
      <c r="Q12" s="18" t="n">
        <v>444.78505921</v>
      </c>
      <c r="R12" s="20" t="n">
        <v>4.17249101</v>
      </c>
    </row>
    <row r="13" spans="1:18">
      <c r="A13" s="15" t="s">
        <v>488</v>
      </c>
      <c r="B13" s="17" t="n">
        <v>7161</v>
      </c>
      <c r="C13" s="18">
        <f>(0.0/B13*100)</f>
        <v/>
      </c>
      <c r="D13" s="19" t="n">
        <v>7161</v>
      </c>
      <c r="E13" s="18" t="n">
        <v>520.18238705</v>
      </c>
      <c r="F13" s="20" t="n">
        <v>3.40769637</v>
      </c>
      <c r="G13" s="18" t="n">
        <v>490.46536765</v>
      </c>
      <c r="H13" s="20" t="n">
        <v>2.43688617</v>
      </c>
      <c r="I13" s="18" t="s">
        <v>481</v>
      </c>
      <c r="J13" s="20" t="s">
        <v>481</v>
      </c>
      <c r="K13" s="18" t="s">
        <v>481</v>
      </c>
      <c r="L13" s="20" t="s">
        <v>481</v>
      </c>
      <c r="M13" s="18" t="s">
        <v>481</v>
      </c>
      <c r="N13" s="20" t="s">
        <v>481</v>
      </c>
      <c r="O13" s="18" t="s">
        <v>481</v>
      </c>
      <c r="P13" s="20" t="s">
        <v>481</v>
      </c>
      <c r="Q13" s="18" t="s">
        <v>481</v>
      </c>
      <c r="R13" s="20" t="s">
        <v>481</v>
      </c>
    </row>
    <row r="14" spans="1:18">
      <c r="A14" s="15" t="s">
        <v>489</v>
      </c>
      <c r="B14" s="17" t="n">
        <v>5587</v>
      </c>
      <c r="C14" s="18">
        <f>(74.0/B14*100)</f>
        <v/>
      </c>
      <c r="D14" s="19" t="n">
        <v>5513</v>
      </c>
      <c r="E14" s="18" t="n">
        <v>556.28025135</v>
      </c>
      <c r="F14" s="20" t="n">
        <v>3.43729293</v>
      </c>
      <c r="G14" s="18" t="n">
        <v>535.79145121</v>
      </c>
      <c r="H14" s="20" t="n">
        <v>2.20777517</v>
      </c>
      <c r="I14" s="18" t="s">
        <v>481</v>
      </c>
      <c r="J14" s="20" t="s">
        <v>481</v>
      </c>
      <c r="K14" s="18" t="s">
        <v>481</v>
      </c>
      <c r="L14" s="20" t="s">
        <v>481</v>
      </c>
      <c r="M14" s="18" t="s">
        <v>481</v>
      </c>
      <c r="N14" s="20" t="s">
        <v>481</v>
      </c>
      <c r="O14" s="18" t="s">
        <v>481</v>
      </c>
      <c r="P14" s="20" t="s">
        <v>481</v>
      </c>
      <c r="Q14" s="18" t="n">
        <v>503.8220161</v>
      </c>
      <c r="R14" s="20" t="n">
        <v>3.9835839</v>
      </c>
    </row>
    <row r="15" spans="1:18">
      <c r="A15" s="15" t="s">
        <v>490</v>
      </c>
      <c r="B15" s="17" t="n">
        <v>5882</v>
      </c>
      <c r="C15" s="18">
        <f>(52.0/B15*100)</f>
        <v/>
      </c>
      <c r="D15" s="19" t="n">
        <v>5830</v>
      </c>
      <c r="E15" s="18" t="n">
        <v>549.09557325</v>
      </c>
      <c r="F15" s="20" t="n">
        <v>2.95950726</v>
      </c>
      <c r="G15" s="18" t="n">
        <v>527.73579238</v>
      </c>
      <c r="H15" s="20" t="n">
        <v>2.54037663</v>
      </c>
      <c r="I15" s="18" t="s">
        <v>481</v>
      </c>
      <c r="J15" s="20" t="s">
        <v>481</v>
      </c>
      <c r="K15" s="18" t="s">
        <v>481</v>
      </c>
      <c r="L15" s="20" t="s">
        <v>481</v>
      </c>
      <c r="M15" s="18" t="s">
        <v>481</v>
      </c>
      <c r="N15" s="20" t="s">
        <v>481</v>
      </c>
      <c r="O15" s="18" t="s">
        <v>481</v>
      </c>
      <c r="P15" s="20" t="s">
        <v>481</v>
      </c>
      <c r="Q15" s="18" t="n">
        <v>487.35225683</v>
      </c>
      <c r="R15" s="20" t="n">
        <v>4.87524178</v>
      </c>
    </row>
    <row r="16" spans="1:18">
      <c r="A16" s="15" t="s">
        <v>491</v>
      </c>
      <c r="B16" s="17" t="n">
        <v>6108</v>
      </c>
      <c r="C16" s="18">
        <f>(98.0/B16*100)</f>
        <v/>
      </c>
      <c r="D16" s="19" t="n">
        <v>6010</v>
      </c>
      <c r="E16" s="18" t="n">
        <v>530.6261561</v>
      </c>
      <c r="F16" s="20" t="n">
        <v>3.9754348</v>
      </c>
      <c r="G16" s="18" t="n">
        <v>495.86890566</v>
      </c>
      <c r="H16" s="20" t="n">
        <v>1.97336941</v>
      </c>
      <c r="I16" s="18" t="s">
        <v>481</v>
      </c>
      <c r="J16" s="20" t="s">
        <v>481</v>
      </c>
      <c r="K16" s="18" t="s">
        <v>481</v>
      </c>
      <c r="L16" s="20" t="s">
        <v>481</v>
      </c>
      <c r="M16" s="18" t="s">
        <v>481</v>
      </c>
      <c r="N16" s="20" t="s">
        <v>481</v>
      </c>
      <c r="O16" s="18" t="s">
        <v>481</v>
      </c>
      <c r="P16" s="20" t="s">
        <v>481</v>
      </c>
      <c r="Q16" s="18" t="n">
        <v>440.94245267</v>
      </c>
      <c r="R16" s="20" t="n">
        <v>4.72160102</v>
      </c>
    </row>
    <row r="17" spans="1:18">
      <c r="A17" s="15" t="s">
        <v>492</v>
      </c>
      <c r="B17" s="17" t="n">
        <v>6504</v>
      </c>
      <c r="C17" s="18">
        <f>(658.0/B17*100)</f>
        <v/>
      </c>
      <c r="D17" s="19" t="n">
        <v>5846</v>
      </c>
      <c r="E17" s="18" t="n">
        <v>556.08930094</v>
      </c>
      <c r="F17" s="20" t="n">
        <v>3.57074115</v>
      </c>
      <c r="G17" s="18" t="n">
        <v>521.86535084</v>
      </c>
      <c r="H17" s="20" t="n">
        <v>2.85164178</v>
      </c>
      <c r="I17" s="18" t="s">
        <v>481</v>
      </c>
      <c r="J17" s="20" t="s">
        <v>481</v>
      </c>
      <c r="K17" s="18" t="s">
        <v>481</v>
      </c>
      <c r="L17" s="20" t="s">
        <v>481</v>
      </c>
      <c r="M17" s="18" t="s">
        <v>481</v>
      </c>
      <c r="N17" s="20" t="s">
        <v>481</v>
      </c>
      <c r="O17" s="18" t="s">
        <v>481</v>
      </c>
      <c r="P17" s="20" t="s">
        <v>481</v>
      </c>
      <c r="Q17" s="18" t="n">
        <v>469.41604124</v>
      </c>
      <c r="R17" s="20" t="n">
        <v>3.89248095</v>
      </c>
    </row>
    <row r="18" spans="1:18">
      <c r="A18" s="15" t="s">
        <v>493</v>
      </c>
      <c r="B18" s="17" t="n">
        <v>5532</v>
      </c>
      <c r="C18" s="18">
        <f>(28.0/B18*100)</f>
        <v/>
      </c>
      <c r="D18" s="19" t="n">
        <v>5504</v>
      </c>
      <c r="E18" s="18" t="n">
        <v>496.7114749</v>
      </c>
      <c r="F18" s="20" t="n">
        <v>3.8124574</v>
      </c>
      <c r="G18" s="18" t="n">
        <v>447.35719622</v>
      </c>
      <c r="H18" s="20" t="n">
        <v>4.17109121</v>
      </c>
      <c r="I18" s="18" t="s">
        <v>481</v>
      </c>
      <c r="J18" s="20" t="s">
        <v>481</v>
      </c>
      <c r="K18" s="18" t="s">
        <v>481</v>
      </c>
      <c r="L18" s="20" t="s">
        <v>481</v>
      </c>
      <c r="M18" s="18" t="s">
        <v>481</v>
      </c>
      <c r="N18" s="20" t="s">
        <v>481</v>
      </c>
      <c r="O18" s="18" t="s">
        <v>481</v>
      </c>
      <c r="P18" s="20" t="s">
        <v>481</v>
      </c>
      <c r="Q18" s="18" t="n">
        <v>418.55151813</v>
      </c>
      <c r="R18" s="20" t="n">
        <v>4.89757317</v>
      </c>
    </row>
    <row r="19" spans="1:18">
      <c r="A19" s="15" t="s">
        <v>494</v>
      </c>
      <c r="B19" s="17" t="n">
        <v>5658</v>
      </c>
      <c r="C19" s="18">
        <f>(61.0/B19*100)</f>
        <v/>
      </c>
      <c r="D19" s="19" t="n">
        <v>5597</v>
      </c>
      <c r="E19" s="18" t="n">
        <v>502.94941089</v>
      </c>
      <c r="F19" s="20" t="n">
        <v>3.75878483</v>
      </c>
      <c r="G19" s="18" t="n">
        <v>469.40887233</v>
      </c>
      <c r="H19" s="20" t="n">
        <v>2.51331419</v>
      </c>
      <c r="I19" s="18" t="s">
        <v>481</v>
      </c>
      <c r="J19" s="20" t="s">
        <v>481</v>
      </c>
      <c r="K19" s="18" t="s">
        <v>481</v>
      </c>
      <c r="L19" s="20" t="s">
        <v>481</v>
      </c>
      <c r="M19" s="18" t="s">
        <v>481</v>
      </c>
      <c r="N19" s="20" t="s">
        <v>481</v>
      </c>
      <c r="O19" s="18" t="s">
        <v>481</v>
      </c>
      <c r="P19" s="20" t="s">
        <v>481</v>
      </c>
      <c r="Q19" s="18" t="n">
        <v>442.16302436</v>
      </c>
      <c r="R19" s="20" t="n">
        <v>4.93921924</v>
      </c>
    </row>
    <row r="20" spans="1:18">
      <c r="A20" s="15" t="s">
        <v>495</v>
      </c>
      <c r="B20" s="17" t="n">
        <v>3371</v>
      </c>
      <c r="C20" s="18">
        <f>(75.0/B20*100)</f>
        <v/>
      </c>
      <c r="D20" s="19" t="n">
        <v>3296</v>
      </c>
      <c r="E20" s="18" t="n">
        <v>493.54028654</v>
      </c>
      <c r="F20" s="20" t="n">
        <v>3.147156</v>
      </c>
      <c r="G20" s="18" t="n">
        <v>473.36388377</v>
      </c>
      <c r="H20" s="20" t="n">
        <v>2.60796513</v>
      </c>
      <c r="I20" s="18" t="s">
        <v>481</v>
      </c>
      <c r="J20" s="20" t="s">
        <v>481</v>
      </c>
      <c r="K20" s="18" t="s">
        <v>481</v>
      </c>
      <c r="L20" s="20" t="s">
        <v>481</v>
      </c>
      <c r="M20" s="18" t="s">
        <v>481</v>
      </c>
      <c r="N20" s="20" t="s">
        <v>481</v>
      </c>
      <c r="O20" s="18" t="s">
        <v>481</v>
      </c>
      <c r="P20" s="20" t="s">
        <v>481</v>
      </c>
      <c r="Q20" s="18" t="n">
        <v>446.83987201</v>
      </c>
      <c r="R20" s="20" t="n">
        <v>3.46327518</v>
      </c>
    </row>
    <row r="21" spans="1:18">
      <c r="A21" s="15" t="s">
        <v>496</v>
      </c>
      <c r="B21" s="17" t="n">
        <v>5741</v>
      </c>
      <c r="C21" s="18">
        <f>(44.0/B21*100)</f>
        <v/>
      </c>
      <c r="D21" s="19" t="n">
        <v>5697</v>
      </c>
      <c r="E21" s="18" t="n">
        <v>530.7506911</v>
      </c>
      <c r="F21" s="20" t="n">
        <v>3.08251079</v>
      </c>
      <c r="G21" s="18" t="n">
        <v>498.59623425</v>
      </c>
      <c r="H21" s="20" t="n">
        <v>2.52154221</v>
      </c>
      <c r="I21" s="18" t="s">
        <v>481</v>
      </c>
      <c r="J21" s="20" t="s">
        <v>481</v>
      </c>
      <c r="K21" s="18" t="s">
        <v>481</v>
      </c>
      <c r="L21" s="20" t="s">
        <v>481</v>
      </c>
      <c r="M21" s="18" t="s">
        <v>481</v>
      </c>
      <c r="N21" s="20" t="s">
        <v>481</v>
      </c>
      <c r="O21" s="18" t="s">
        <v>481</v>
      </c>
      <c r="P21" s="20" t="s">
        <v>481</v>
      </c>
      <c r="Q21" s="18" t="n">
        <v>470.54640218</v>
      </c>
      <c r="R21" s="20" t="n">
        <v>4.17821589</v>
      </c>
    </row>
    <row r="22" spans="1:18">
      <c r="A22" s="15" t="s">
        <v>497</v>
      </c>
      <c r="B22" s="17" t="n">
        <v>6598</v>
      </c>
      <c r="C22" s="18">
        <f>(32.0/B22*100)</f>
        <v/>
      </c>
      <c r="D22" s="19" t="n">
        <v>6566</v>
      </c>
      <c r="E22" s="18" t="n">
        <v>513.86449025</v>
      </c>
      <c r="F22" s="20" t="n">
        <v>3.93369103</v>
      </c>
      <c r="G22" s="18" t="n">
        <v>451.08044579</v>
      </c>
      <c r="H22" s="20" t="n">
        <v>3.30632373</v>
      </c>
      <c r="I22" s="18" t="s">
        <v>481</v>
      </c>
      <c r="J22" s="20" t="s">
        <v>481</v>
      </c>
      <c r="K22" s="18" t="s">
        <v>481</v>
      </c>
      <c r="L22" s="20" t="s">
        <v>481</v>
      </c>
      <c r="M22" s="18" t="s">
        <v>481</v>
      </c>
      <c r="N22" s="20" t="s">
        <v>481</v>
      </c>
      <c r="O22" s="18" t="n">
        <v>493.10694501</v>
      </c>
      <c r="P22" s="20" t="n">
        <v>25.44743359</v>
      </c>
      <c r="Q22" s="18" t="n">
        <v>422.34826266</v>
      </c>
      <c r="R22" s="20" t="n">
        <v>5.16754044</v>
      </c>
    </row>
    <row r="23" spans="1:18">
      <c r="A23" s="15" t="s">
        <v>498</v>
      </c>
      <c r="B23" s="17" t="n">
        <v>11583</v>
      </c>
      <c r="C23" s="18">
        <f>(210.0/B23*100)</f>
        <v/>
      </c>
      <c r="D23" s="19" t="n">
        <v>11373</v>
      </c>
      <c r="E23" s="18" t="n">
        <v>504.72222805</v>
      </c>
      <c r="F23" s="20" t="n">
        <v>3.87775085</v>
      </c>
      <c r="G23" s="18" t="n">
        <v>481.46642701</v>
      </c>
      <c r="H23" s="20" t="n">
        <v>2.4663238</v>
      </c>
      <c r="I23" s="18" t="s">
        <v>481</v>
      </c>
      <c r="J23" s="20" t="s">
        <v>481</v>
      </c>
      <c r="K23" s="18" t="s">
        <v>481</v>
      </c>
      <c r="L23" s="20" t="s">
        <v>481</v>
      </c>
      <c r="M23" s="18" t="s">
        <v>481</v>
      </c>
      <c r="N23" s="20" t="s">
        <v>481</v>
      </c>
      <c r="O23" s="18" t="s">
        <v>481</v>
      </c>
      <c r="P23" s="20" t="s">
        <v>481</v>
      </c>
      <c r="Q23" s="18" t="n">
        <v>438.62517909</v>
      </c>
      <c r="R23" s="20" t="n">
        <v>5.00213644</v>
      </c>
    </row>
    <row r="24" spans="1:18">
      <c r="A24" s="15" t="s">
        <v>499</v>
      </c>
      <c r="B24" s="17" t="n">
        <v>6647</v>
      </c>
      <c r="C24" s="18">
        <f>(7.0/B24*100)</f>
        <v/>
      </c>
      <c r="D24" s="19" t="n">
        <v>6640</v>
      </c>
      <c r="E24" s="18" t="n">
        <v>567.03433297</v>
      </c>
      <c r="F24" s="20" t="n">
        <v>3.55972293</v>
      </c>
      <c r="G24" s="18" t="n">
        <v>521.89475755</v>
      </c>
      <c r="H24" s="20" t="n">
        <v>2.86207009</v>
      </c>
      <c r="I24" s="18" t="s">
        <v>481</v>
      </c>
      <c r="J24" s="20" t="s">
        <v>481</v>
      </c>
      <c r="K24" s="18" t="s">
        <v>481</v>
      </c>
      <c r="L24" s="20" t="s">
        <v>481</v>
      </c>
      <c r="M24" s="18" t="s">
        <v>481</v>
      </c>
      <c r="N24" s="20" t="s">
        <v>481</v>
      </c>
      <c r="O24" s="18" t="s">
        <v>481</v>
      </c>
      <c r="P24" s="20" t="s">
        <v>481</v>
      </c>
      <c r="Q24" s="18" t="n">
        <v>498.71293431</v>
      </c>
      <c r="R24" s="20" t="n">
        <v>6.63429599</v>
      </c>
    </row>
    <row r="25" spans="1:18">
      <c r="A25" s="15" t="s">
        <v>500</v>
      </c>
      <c r="B25" s="17" t="n">
        <v>5581</v>
      </c>
      <c r="C25" s="18">
        <f>(24.0/B25*100)</f>
        <v/>
      </c>
      <c r="D25" s="19" t="n">
        <v>5557</v>
      </c>
      <c r="E25" s="18" t="n">
        <v>562.28426247</v>
      </c>
      <c r="F25" s="20" t="n">
        <v>6.01436757</v>
      </c>
      <c r="G25" s="18" t="n">
        <v>516.9442530600001</v>
      </c>
      <c r="H25" s="20" t="n">
        <v>3.03996663</v>
      </c>
      <c r="I25" s="18" t="s">
        <v>481</v>
      </c>
      <c r="J25" s="20" t="s">
        <v>481</v>
      </c>
      <c r="K25" s="18" t="s">
        <v>481</v>
      </c>
      <c r="L25" s="20" t="s">
        <v>481</v>
      </c>
      <c r="M25" s="18" t="s">
        <v>481</v>
      </c>
      <c r="N25" s="20" t="s">
        <v>481</v>
      </c>
      <c r="O25" s="18" t="s">
        <v>481</v>
      </c>
      <c r="P25" s="20" t="s">
        <v>481</v>
      </c>
      <c r="Q25" s="18" t="n">
        <v>494.02405365</v>
      </c>
      <c r="R25" s="20" t="n">
        <v>4.18213709</v>
      </c>
    </row>
    <row r="26" spans="1:18">
      <c r="A26" s="15" t="s">
        <v>501</v>
      </c>
      <c r="B26" s="17" t="n">
        <v>4869</v>
      </c>
      <c r="C26" s="18">
        <f>(32.0/B26*100)</f>
        <v/>
      </c>
      <c r="D26" s="19" t="n">
        <v>4837</v>
      </c>
      <c r="E26" s="18" t="n">
        <v>510.14939776</v>
      </c>
      <c r="F26" s="20" t="n">
        <v>3.25334928</v>
      </c>
      <c r="G26" s="18" t="n">
        <v>489.29568483</v>
      </c>
      <c r="H26" s="20" t="n">
        <v>1.95241203</v>
      </c>
      <c r="I26" s="18" t="s">
        <v>481</v>
      </c>
      <c r="J26" s="20" t="s">
        <v>481</v>
      </c>
      <c r="K26" s="18" t="s">
        <v>481</v>
      </c>
      <c r="L26" s="20" t="s">
        <v>481</v>
      </c>
      <c r="M26" s="18" t="s">
        <v>481</v>
      </c>
      <c r="N26" s="20" t="s">
        <v>481</v>
      </c>
      <c r="O26" s="18" t="s">
        <v>481</v>
      </c>
      <c r="P26" s="20" t="s">
        <v>481</v>
      </c>
      <c r="Q26" s="18" t="n">
        <v>476.76759976</v>
      </c>
      <c r="R26" s="20" t="n">
        <v>3.0608412</v>
      </c>
    </row>
    <row r="27" spans="1:18">
      <c r="A27" s="15" t="s">
        <v>502</v>
      </c>
      <c r="B27" s="17" t="n">
        <v>5299</v>
      </c>
      <c r="C27" s="18">
        <f>(17.0/B27*100)</f>
        <v/>
      </c>
      <c r="D27" s="19" t="n">
        <v>5282</v>
      </c>
      <c r="E27" s="18" t="n">
        <v>528.42213299</v>
      </c>
      <c r="F27" s="20" t="n">
        <v>2.88497101</v>
      </c>
      <c r="G27" s="18" t="n">
        <v>472.30631255</v>
      </c>
      <c r="H27" s="20" t="n">
        <v>1.74971574</v>
      </c>
      <c r="I27" s="18" t="s">
        <v>481</v>
      </c>
      <c r="J27" s="20" t="s">
        <v>481</v>
      </c>
      <c r="K27" s="18" t="s">
        <v>481</v>
      </c>
      <c r="L27" s="20" t="s">
        <v>481</v>
      </c>
      <c r="M27" s="18" t="s">
        <v>481</v>
      </c>
      <c r="N27" s="20" t="s">
        <v>481</v>
      </c>
      <c r="O27" s="18" t="s">
        <v>481</v>
      </c>
      <c r="P27" s="20" t="s">
        <v>481</v>
      </c>
      <c r="Q27" s="18" t="n">
        <v>453.51758047</v>
      </c>
      <c r="R27" s="20" t="n">
        <v>3.21041732</v>
      </c>
    </row>
    <row r="28" spans="1:18">
      <c r="A28" s="15" t="s">
        <v>503</v>
      </c>
      <c r="B28" s="17" t="n">
        <v>7568</v>
      </c>
      <c r="C28" s="18">
        <f>(51.0/B28*100)</f>
        <v/>
      </c>
      <c r="D28" s="19" t="n">
        <v>7517</v>
      </c>
      <c r="E28" s="18" t="n">
        <v>443.00234177</v>
      </c>
      <c r="F28" s="20" t="n">
        <v>4.07429891</v>
      </c>
      <c r="G28" s="18" t="n">
        <v>413.8512956</v>
      </c>
      <c r="H28" s="20" t="n">
        <v>2.02405774</v>
      </c>
      <c r="I28" s="18" t="s">
        <v>481</v>
      </c>
      <c r="J28" s="20" t="s">
        <v>481</v>
      </c>
      <c r="K28" s="18" t="s">
        <v>481</v>
      </c>
      <c r="L28" s="20" t="s">
        <v>481</v>
      </c>
      <c r="M28" s="18" t="s">
        <v>481</v>
      </c>
      <c r="N28" s="20" t="s">
        <v>481</v>
      </c>
      <c r="O28" s="18" t="s">
        <v>481</v>
      </c>
      <c r="P28" s="20" t="s">
        <v>481</v>
      </c>
      <c r="Q28" s="18" t="n">
        <v>385.34466357</v>
      </c>
      <c r="R28" s="20" t="n">
        <v>3.93163266</v>
      </c>
    </row>
    <row r="29" spans="1:18">
      <c r="A29" s="15" t="s">
        <v>504</v>
      </c>
      <c r="B29" s="17" t="n">
        <v>5385</v>
      </c>
      <c r="C29" s="18">
        <f>(30.0/B29*100)</f>
        <v/>
      </c>
      <c r="D29" s="19" t="n">
        <v>5355</v>
      </c>
      <c r="E29" s="18" t="n">
        <v>539.74196339</v>
      </c>
      <c r="F29" s="20" t="n">
        <v>5.34609891</v>
      </c>
      <c r="G29" s="18" t="n">
        <v>514.36773248</v>
      </c>
      <c r="H29" s="20" t="n">
        <v>2.31862961</v>
      </c>
      <c r="I29" s="18" t="s">
        <v>481</v>
      </c>
      <c r="J29" s="20" t="s">
        <v>481</v>
      </c>
      <c r="K29" s="18" t="s">
        <v>481</v>
      </c>
      <c r="L29" s="20" t="s">
        <v>481</v>
      </c>
      <c r="M29" s="18" t="s">
        <v>481</v>
      </c>
      <c r="N29" s="20" t="s">
        <v>481</v>
      </c>
      <c r="O29" s="18" t="s">
        <v>481</v>
      </c>
      <c r="P29" s="20" t="s">
        <v>481</v>
      </c>
      <c r="Q29" s="18" t="n">
        <v>471.34788949</v>
      </c>
      <c r="R29" s="20" t="n">
        <v>4.17720053</v>
      </c>
    </row>
    <row r="30" spans="1:18">
      <c r="A30" s="15" t="s">
        <v>505</v>
      </c>
      <c r="B30" s="17" t="n">
        <v>4520</v>
      </c>
      <c r="C30" s="18">
        <f>(96.0/B30*100)</f>
        <v/>
      </c>
      <c r="D30" s="19" t="n">
        <v>4424</v>
      </c>
      <c r="E30" s="18" t="n">
        <v>557.6690444</v>
      </c>
      <c r="F30" s="20" t="n">
        <v>4.33110791</v>
      </c>
      <c r="G30" s="18" t="n">
        <v>518.2370424</v>
      </c>
      <c r="H30" s="20" t="n">
        <v>2.89027716</v>
      </c>
      <c r="I30" s="18" t="s">
        <v>481</v>
      </c>
      <c r="J30" s="20" t="s">
        <v>481</v>
      </c>
      <c r="K30" s="18" t="s">
        <v>481</v>
      </c>
      <c r="L30" s="20" t="s">
        <v>481</v>
      </c>
      <c r="M30" s="18" t="s">
        <v>481</v>
      </c>
      <c r="N30" s="20" t="s">
        <v>481</v>
      </c>
      <c r="O30" s="18" t="s">
        <v>481</v>
      </c>
      <c r="P30" s="20" t="s">
        <v>481</v>
      </c>
      <c r="Q30" s="18" t="n">
        <v>474.26347361</v>
      </c>
      <c r="R30" s="20" t="n">
        <v>3.4265063</v>
      </c>
    </row>
    <row r="31" spans="1:18">
      <c r="A31" s="15" t="s">
        <v>506</v>
      </c>
      <c r="B31" s="17" t="n">
        <v>5456</v>
      </c>
      <c r="C31" s="18">
        <f>(125.0/B31*100)</f>
        <v/>
      </c>
      <c r="D31" s="19" t="n">
        <v>5331</v>
      </c>
      <c r="E31" s="18" t="n">
        <v>512.82746008</v>
      </c>
      <c r="F31" s="20" t="n">
        <v>4.02847993</v>
      </c>
      <c r="G31" s="18" t="n">
        <v>503.28663127</v>
      </c>
      <c r="H31" s="20" t="n">
        <v>2.30323102</v>
      </c>
      <c r="I31" s="18" t="s">
        <v>481</v>
      </c>
      <c r="J31" s="20" t="s">
        <v>481</v>
      </c>
      <c r="K31" s="18" t="s">
        <v>481</v>
      </c>
      <c r="L31" s="20" t="s">
        <v>481</v>
      </c>
      <c r="M31" s="18" t="s">
        <v>481</v>
      </c>
      <c r="N31" s="20" t="s">
        <v>481</v>
      </c>
      <c r="O31" s="18" t="s">
        <v>481</v>
      </c>
      <c r="P31" s="20" t="s">
        <v>481</v>
      </c>
      <c r="Q31" s="18" t="n">
        <v>479.47303275</v>
      </c>
      <c r="R31" s="20" t="n">
        <v>3.12774751</v>
      </c>
    </row>
    <row r="32" spans="1:18">
      <c r="A32" s="15" t="s">
        <v>507</v>
      </c>
      <c r="B32" s="17" t="n">
        <v>4478</v>
      </c>
      <c r="C32" s="18">
        <f>(5.0/B32*100)</f>
        <v/>
      </c>
      <c r="D32" s="19" t="n">
        <v>4473</v>
      </c>
      <c r="E32" s="18" t="n">
        <v>548.08880472</v>
      </c>
      <c r="F32" s="20" t="n">
        <v>3.95656386</v>
      </c>
      <c r="G32" s="18" t="n">
        <v>489.14333259</v>
      </c>
      <c r="H32" s="20" t="n">
        <v>2.32926769</v>
      </c>
      <c r="I32" s="18" t="s">
        <v>481</v>
      </c>
      <c r="J32" s="20" t="s">
        <v>481</v>
      </c>
      <c r="K32" s="18" t="s">
        <v>481</v>
      </c>
      <c r="L32" s="20" t="s">
        <v>481</v>
      </c>
      <c r="M32" s="18" t="s">
        <v>481</v>
      </c>
      <c r="N32" s="20" t="s">
        <v>481</v>
      </c>
      <c r="O32" s="18" t="s">
        <v>481</v>
      </c>
      <c r="P32" s="20" t="s">
        <v>481</v>
      </c>
      <c r="Q32" s="18" t="n">
        <v>451.86925529</v>
      </c>
      <c r="R32" s="20" t="n">
        <v>12.94795573</v>
      </c>
    </row>
    <row r="33" spans="1:18">
      <c r="A33" s="15" t="s">
        <v>508</v>
      </c>
      <c r="B33" s="17" t="n">
        <v>7325</v>
      </c>
      <c r="C33" s="18">
        <f>(74.0/B33*100)</f>
        <v/>
      </c>
      <c r="D33" s="19" t="n">
        <v>7251</v>
      </c>
      <c r="E33" s="18" t="n">
        <v>543.84999153</v>
      </c>
      <c r="F33" s="20" t="n">
        <v>5.24673079</v>
      </c>
      <c r="G33" s="18" t="n">
        <v>497.96840026</v>
      </c>
      <c r="H33" s="20" t="n">
        <v>2.38680772</v>
      </c>
      <c r="I33" s="18" t="s">
        <v>481</v>
      </c>
      <c r="J33" s="20" t="s">
        <v>481</v>
      </c>
      <c r="K33" s="18" t="s">
        <v>481</v>
      </c>
      <c r="L33" s="20" t="s">
        <v>481</v>
      </c>
      <c r="M33" s="18" t="s">
        <v>481</v>
      </c>
      <c r="N33" s="20" t="s">
        <v>481</v>
      </c>
      <c r="O33" s="18" t="s">
        <v>481</v>
      </c>
      <c r="P33" s="20" t="s">
        <v>481</v>
      </c>
      <c r="Q33" s="18" t="n">
        <v>471.50799656</v>
      </c>
      <c r="R33" s="20" t="n">
        <v>4.53082834</v>
      </c>
    </row>
    <row r="34" spans="1:18">
      <c r="A34" s="15" t="s">
        <v>509</v>
      </c>
      <c r="B34" s="17" t="n">
        <v>6350</v>
      </c>
      <c r="C34" s="18">
        <f>(65.0/B34*100)</f>
        <v/>
      </c>
      <c r="D34" s="19" t="n">
        <v>6285</v>
      </c>
      <c r="E34" s="18" t="n">
        <v>507.02989437</v>
      </c>
      <c r="F34" s="20" t="n">
        <v>4.81573238</v>
      </c>
      <c r="G34" s="18" t="n">
        <v>460.14906479</v>
      </c>
      <c r="H34" s="20" t="n">
        <v>2.71969282</v>
      </c>
      <c r="I34" s="18" t="s">
        <v>481</v>
      </c>
      <c r="J34" s="20" t="s">
        <v>481</v>
      </c>
      <c r="K34" s="18" t="s">
        <v>481</v>
      </c>
      <c r="L34" s="20" t="s">
        <v>481</v>
      </c>
      <c r="M34" s="18" t="s">
        <v>481</v>
      </c>
      <c r="N34" s="20" t="s">
        <v>481</v>
      </c>
      <c r="O34" s="18" t="s">
        <v>481</v>
      </c>
      <c r="P34" s="20" t="s">
        <v>481</v>
      </c>
      <c r="Q34" s="18" t="n">
        <v>402.76781731</v>
      </c>
      <c r="R34" s="20" t="n">
        <v>4.72625181</v>
      </c>
    </row>
    <row r="35" spans="1:18">
      <c r="A35" s="15" t="s">
        <v>510</v>
      </c>
      <c r="B35" s="17" t="n">
        <v>6406</v>
      </c>
      <c r="C35" s="18">
        <f>(36.0/B35*100)</f>
        <v/>
      </c>
      <c r="D35" s="19" t="n">
        <v>6370</v>
      </c>
      <c r="E35" s="18" t="n">
        <v>544.1228463899999</v>
      </c>
      <c r="F35" s="20" t="n">
        <v>3.47412219</v>
      </c>
      <c r="G35" s="18" t="n">
        <v>509.4560749</v>
      </c>
      <c r="H35" s="20" t="n">
        <v>1.5694651</v>
      </c>
      <c r="I35" s="18" t="s">
        <v>481</v>
      </c>
      <c r="J35" s="20" t="s">
        <v>481</v>
      </c>
      <c r="K35" s="18" t="s">
        <v>481</v>
      </c>
      <c r="L35" s="20" t="s">
        <v>481</v>
      </c>
      <c r="M35" s="18" t="s">
        <v>481</v>
      </c>
      <c r="N35" s="20" t="s">
        <v>481</v>
      </c>
      <c r="O35" s="18" t="s">
        <v>481</v>
      </c>
      <c r="P35" s="20" t="s">
        <v>481</v>
      </c>
      <c r="Q35" s="18" t="n">
        <v>479.59074594</v>
      </c>
      <c r="R35" s="20" t="n">
        <v>3.76489409</v>
      </c>
    </row>
    <row r="36" spans="1:18">
      <c r="A36" s="15" t="s">
        <v>511</v>
      </c>
      <c r="B36" s="17" t="n">
        <v>6736</v>
      </c>
      <c r="C36" s="18">
        <f>(26.0/B36*100)</f>
        <v/>
      </c>
      <c r="D36" s="19" t="n">
        <v>6710</v>
      </c>
      <c r="E36" s="18" t="n">
        <v>526.8904731600001</v>
      </c>
      <c r="F36" s="20" t="n">
        <v>2.91052736</v>
      </c>
      <c r="G36" s="18" t="n">
        <v>485.60352096</v>
      </c>
      <c r="H36" s="20" t="n">
        <v>2.0827721</v>
      </c>
      <c r="I36" s="18" t="s">
        <v>481</v>
      </c>
      <c r="J36" s="20" t="s">
        <v>481</v>
      </c>
      <c r="K36" s="18" t="s">
        <v>481</v>
      </c>
      <c r="L36" s="20" t="s">
        <v>481</v>
      </c>
      <c r="M36" s="18" t="s">
        <v>481</v>
      </c>
      <c r="N36" s="20" t="s">
        <v>481</v>
      </c>
      <c r="O36" s="18" t="s">
        <v>481</v>
      </c>
      <c r="P36" s="20" t="s">
        <v>481</v>
      </c>
      <c r="Q36" s="18" t="n">
        <v>461.37629069</v>
      </c>
      <c r="R36" s="20" t="n">
        <v>4.3216789</v>
      </c>
    </row>
    <row r="37" spans="1:18">
      <c r="A37" s="15" t="s">
        <v>512</v>
      </c>
      <c r="B37" s="17" t="n">
        <v>5458</v>
      </c>
      <c r="C37" s="18">
        <f>(62.0/B37*100)</f>
        <v/>
      </c>
      <c r="D37" s="19" t="n">
        <v>5396</v>
      </c>
      <c r="E37" s="18" t="n">
        <v>520.1375451599999</v>
      </c>
      <c r="F37" s="20" t="n">
        <v>5.21958279</v>
      </c>
      <c r="G37" s="18" t="n">
        <v>492.52017106</v>
      </c>
      <c r="H37" s="20" t="n">
        <v>3.01296654</v>
      </c>
      <c r="I37" s="18" t="s">
        <v>481</v>
      </c>
      <c r="J37" s="20" t="s">
        <v>481</v>
      </c>
      <c r="K37" s="18" t="s">
        <v>481</v>
      </c>
      <c r="L37" s="20" t="s">
        <v>481</v>
      </c>
      <c r="M37" s="18" t="s">
        <v>481</v>
      </c>
      <c r="N37" s="20" t="s">
        <v>481</v>
      </c>
      <c r="O37" s="18" t="s">
        <v>481</v>
      </c>
      <c r="P37" s="20" t="s">
        <v>481</v>
      </c>
      <c r="Q37" s="18" t="n">
        <v>450.54821488</v>
      </c>
      <c r="R37" s="20" t="n">
        <v>5.18716766</v>
      </c>
    </row>
    <row r="38" spans="1:18">
      <c r="A38" s="15" t="s">
        <v>513</v>
      </c>
      <c r="B38" s="17" t="n">
        <v>5860</v>
      </c>
      <c r="C38" s="18">
        <f>(16.0/B38*100)</f>
        <v/>
      </c>
      <c r="D38" s="19" t="n">
        <v>5844</v>
      </c>
      <c r="E38" s="18" t="n">
        <v>543.1471956</v>
      </c>
      <c r="F38" s="20" t="n">
        <v>4.86956646</v>
      </c>
      <c r="G38" s="18" t="n">
        <v>502.52202112</v>
      </c>
      <c r="H38" s="20" t="n">
        <v>2.82103653</v>
      </c>
      <c r="I38" s="18" t="s">
        <v>481</v>
      </c>
      <c r="J38" s="20" t="s">
        <v>481</v>
      </c>
      <c r="K38" s="18" t="s">
        <v>481</v>
      </c>
      <c r="L38" s="20" t="s">
        <v>481</v>
      </c>
      <c r="M38" s="18" t="s">
        <v>481</v>
      </c>
      <c r="N38" s="20" t="s">
        <v>481</v>
      </c>
      <c r="O38" s="18" t="s">
        <v>481</v>
      </c>
      <c r="P38" s="20" t="s">
        <v>481</v>
      </c>
      <c r="Q38" s="18" t="n">
        <v>459.54209829</v>
      </c>
      <c r="R38" s="20" t="n">
        <v>4.6657894</v>
      </c>
    </row>
    <row r="39" spans="1:18">
      <c r="A39" s="15" t="s">
        <v>514</v>
      </c>
      <c r="B39" s="17" t="n">
        <v>5895</v>
      </c>
      <c r="C39" s="18">
        <f>(30.0/B39*100)</f>
        <v/>
      </c>
      <c r="D39" s="19" t="n">
        <v>5865</v>
      </c>
      <c r="E39" s="18" t="n">
        <v>461.39981981</v>
      </c>
      <c r="F39" s="20" t="n">
        <v>7.27939134</v>
      </c>
      <c r="G39" s="18" t="n">
        <v>424.58011183</v>
      </c>
      <c r="H39" s="20" t="n">
        <v>3.77294986</v>
      </c>
      <c r="I39" s="18" t="s">
        <v>481</v>
      </c>
      <c r="J39" s="20" t="s">
        <v>481</v>
      </c>
      <c r="K39" s="18" t="s">
        <v>481</v>
      </c>
      <c r="L39" s="20" t="s">
        <v>481</v>
      </c>
      <c r="M39" s="18" t="s">
        <v>481</v>
      </c>
      <c r="N39" s="20" t="s">
        <v>481</v>
      </c>
      <c r="O39" s="18" t="s">
        <v>481</v>
      </c>
      <c r="P39" s="20" t="s">
        <v>481</v>
      </c>
      <c r="Q39" s="18" t="n">
        <v>384.53764834</v>
      </c>
      <c r="R39" s="20" t="n">
        <v>5.44917983</v>
      </c>
    </row>
    <row r="40" spans="1:18">
      <c r="A40" s="15" t="s">
        <v>515</v>
      </c>
      <c r="B40" s="17" t="n">
        <v>14157</v>
      </c>
      <c r="C40" s="18">
        <f>(263.0/B40*100)</f>
        <v/>
      </c>
      <c r="D40" s="19" t="n">
        <v>13894</v>
      </c>
      <c r="E40" s="18" t="n">
        <v>544.684694</v>
      </c>
      <c r="F40" s="20" t="n">
        <v>3.9770733</v>
      </c>
      <c r="G40" s="18" t="n">
        <v>513.57557764</v>
      </c>
      <c r="H40" s="20" t="n">
        <v>2.46331828</v>
      </c>
      <c r="I40" s="18" t="s">
        <v>481</v>
      </c>
      <c r="J40" s="20" t="s">
        <v>481</v>
      </c>
      <c r="K40" s="18" t="s">
        <v>481</v>
      </c>
      <c r="L40" s="20" t="s">
        <v>481</v>
      </c>
      <c r="M40" s="18" t="s">
        <v>481</v>
      </c>
      <c r="N40" s="20" t="s">
        <v>481</v>
      </c>
      <c r="O40" s="18" t="s">
        <v>481</v>
      </c>
      <c r="P40" s="20" t="s">
        <v>481</v>
      </c>
      <c r="Q40" s="18" t="n">
        <v>470.97959501</v>
      </c>
      <c r="R40" s="20" t="n">
        <v>3.18270372</v>
      </c>
    </row>
    <row r="41" spans="1:18">
      <c r="A41" s="15" t="s">
        <v>516</v>
      </c>
      <c r="B41" s="17" t="n">
        <v>5712</v>
      </c>
      <c r="C41" s="18">
        <f>(40.0/B41*100)</f>
        <v/>
      </c>
      <c r="D41" s="19" t="n">
        <v>5672</v>
      </c>
      <c r="E41" s="18" t="n">
        <v>534.76762694</v>
      </c>
      <c r="F41" s="20" t="n">
        <v>3.32695106</v>
      </c>
      <c r="G41" s="18" t="n">
        <v>485.81873722</v>
      </c>
      <c r="H41" s="20" t="n">
        <v>3.29018159</v>
      </c>
      <c r="I41" s="18" t="s">
        <v>481</v>
      </c>
      <c r="J41" s="20" t="s">
        <v>481</v>
      </c>
      <c r="K41" s="18" t="s">
        <v>481</v>
      </c>
      <c r="L41" s="20" t="s">
        <v>481</v>
      </c>
      <c r="M41" s="18" t="s">
        <v>481</v>
      </c>
      <c r="N41" s="20" t="s">
        <v>481</v>
      </c>
      <c r="O41" s="18" t="s">
        <v>481</v>
      </c>
      <c r="P41" s="20" t="s">
        <v>481</v>
      </c>
      <c r="Q41" s="18" t="n">
        <v>467.32641049</v>
      </c>
      <c r="R41" s="20" t="n">
        <v>5.02953154</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382.10947111</v>
      </c>
      <c r="F45" s="20" t="n">
        <v>7.64086224</v>
      </c>
      <c r="G45" s="18" t="n">
        <v>379.77866829</v>
      </c>
      <c r="H45" s="20" t="n">
        <v>3.04834802</v>
      </c>
      <c r="I45" s="18" t="s">
        <v>481</v>
      </c>
      <c r="J45" s="20" t="s">
        <v>481</v>
      </c>
      <c r="K45" s="18" t="s">
        <v>481</v>
      </c>
      <c r="L45" s="20" t="s">
        <v>481</v>
      </c>
      <c r="M45" s="18" t="n">
        <v>394.61775422</v>
      </c>
      <c r="N45" s="20" t="n">
        <v>44.44998119</v>
      </c>
      <c r="O45" s="18" t="n">
        <v>350.10755106</v>
      </c>
      <c r="P45" s="20" t="n">
        <v>21.25466855</v>
      </c>
      <c r="Q45" s="18" t="n">
        <v>371.06237816</v>
      </c>
      <c r="R45" s="20" t="n">
        <v>2.92759525</v>
      </c>
    </row>
    <row r="46" spans="1:18">
      <c r="A46" s="15" t="s">
        <v>521</v>
      </c>
      <c r="B46" s="17" t="n">
        <v>23141</v>
      </c>
      <c r="C46" s="18">
        <f>(1129.0/B46*100)</f>
        <v/>
      </c>
      <c r="D46" s="19" t="n">
        <v>22012</v>
      </c>
      <c r="E46" s="18" t="n">
        <v>449.33659481</v>
      </c>
      <c r="F46" s="20" t="n">
        <v>4.97527172</v>
      </c>
      <c r="G46" s="18" t="n">
        <v>403.41923501</v>
      </c>
      <c r="H46" s="20" t="n">
        <v>2.01102156</v>
      </c>
      <c r="I46" s="18" t="s">
        <v>481</v>
      </c>
      <c r="J46" s="20" t="s">
        <v>481</v>
      </c>
      <c r="K46" s="18" t="s">
        <v>481</v>
      </c>
      <c r="L46" s="20" t="s">
        <v>481</v>
      </c>
      <c r="M46" s="18" t="s">
        <v>481</v>
      </c>
      <c r="N46" s="20" t="s">
        <v>481</v>
      </c>
      <c r="O46" s="18" t="s">
        <v>481</v>
      </c>
      <c r="P46" s="20" t="s">
        <v>481</v>
      </c>
      <c r="Q46" s="18" t="n">
        <v>366.63352727</v>
      </c>
      <c r="R46" s="20" t="n">
        <v>2.88089662</v>
      </c>
    </row>
    <row r="47" spans="1:18">
      <c r="A47" s="15" t="s">
        <v>522</v>
      </c>
      <c r="B47" s="17" t="n">
        <v>5928</v>
      </c>
      <c r="C47" s="18">
        <f>(70.0/B47*100)</f>
        <v/>
      </c>
      <c r="D47" s="19" t="n">
        <v>5858</v>
      </c>
      <c r="E47" s="18" t="n">
        <v>485.13087969</v>
      </c>
      <c r="F47" s="20" t="n">
        <v>4.69411458</v>
      </c>
      <c r="G47" s="18" t="n">
        <v>440.18080622</v>
      </c>
      <c r="H47" s="20" t="n">
        <v>4.295346</v>
      </c>
      <c r="I47" s="18" t="s">
        <v>481</v>
      </c>
      <c r="J47" s="20" t="s">
        <v>481</v>
      </c>
      <c r="K47" s="18" t="s">
        <v>481</v>
      </c>
      <c r="L47" s="20" t="s">
        <v>481</v>
      </c>
      <c r="M47" s="18" t="s">
        <v>481</v>
      </c>
      <c r="N47" s="20" t="s">
        <v>481</v>
      </c>
      <c r="O47" s="18" t="s">
        <v>481</v>
      </c>
      <c r="P47" s="20" t="s">
        <v>481</v>
      </c>
      <c r="Q47" s="18" t="n">
        <v>409.17110106</v>
      </c>
      <c r="R47" s="20" t="n">
        <v>5.86163706</v>
      </c>
    </row>
    <row r="48" spans="1:18">
      <c r="A48" s="15" t="s">
        <v>523</v>
      </c>
      <c r="B48" s="17" t="n">
        <v>9841</v>
      </c>
      <c r="C48" s="18">
        <f>(7.0/B48*100)</f>
        <v/>
      </c>
      <c r="D48" s="19" t="n">
        <v>9834</v>
      </c>
      <c r="E48" s="18" t="n">
        <v>567.0935667</v>
      </c>
      <c r="F48" s="20" t="n">
        <v>10.68165258</v>
      </c>
      <c r="G48" s="18" t="n">
        <v>513.5559316600001</v>
      </c>
      <c r="H48" s="20" t="n">
        <v>4.32238136</v>
      </c>
      <c r="I48" s="18" t="s">
        <v>481</v>
      </c>
      <c r="J48" s="20" t="s">
        <v>481</v>
      </c>
      <c r="K48" s="18" t="s">
        <v>481</v>
      </c>
      <c r="L48" s="20" t="s">
        <v>481</v>
      </c>
      <c r="M48" s="18" t="s">
        <v>481</v>
      </c>
      <c r="N48" s="20" t="s">
        <v>481</v>
      </c>
      <c r="O48" s="18" t="s">
        <v>481</v>
      </c>
      <c r="P48" s="20" t="s">
        <v>481</v>
      </c>
      <c r="Q48" s="18" t="n">
        <v>460.52577395</v>
      </c>
      <c r="R48" s="20" t="n">
        <v>10.52139521</v>
      </c>
    </row>
    <row r="49" spans="1:18">
      <c r="A49" s="15" t="s">
        <v>524</v>
      </c>
      <c r="B49" s="17" t="n">
        <v>6349</v>
      </c>
      <c r="C49" s="18">
        <f>(56.0/B49*100)</f>
        <v/>
      </c>
      <c r="D49" s="19" t="n">
        <v>6293</v>
      </c>
      <c r="E49" s="18" t="n">
        <v>471.22566847</v>
      </c>
      <c r="F49" s="20" t="n">
        <v>4.87812121</v>
      </c>
      <c r="G49" s="18" t="n">
        <v>431.29020314</v>
      </c>
      <c r="H49" s="20" t="n">
        <v>2.82680888</v>
      </c>
      <c r="I49" s="18" t="s">
        <v>481</v>
      </c>
      <c r="J49" s="20" t="s">
        <v>481</v>
      </c>
      <c r="K49" s="18" t="s">
        <v>481</v>
      </c>
      <c r="L49" s="20" t="s">
        <v>481</v>
      </c>
      <c r="M49" s="18" t="s">
        <v>481</v>
      </c>
      <c r="N49" s="20" t="s">
        <v>481</v>
      </c>
      <c r="O49" s="18" t="n">
        <v>446.7901</v>
      </c>
      <c r="P49" s="20" t="n">
        <v>30.91723256</v>
      </c>
      <c r="Q49" s="18" t="n">
        <v>406.08440783</v>
      </c>
      <c r="R49" s="20" t="n">
        <v>4.42927932</v>
      </c>
    </row>
    <row r="50" spans="1:18">
      <c r="A50" s="15" t="s">
        <v>525</v>
      </c>
      <c r="B50" s="17" t="n">
        <v>11795</v>
      </c>
      <c r="C50" s="18">
        <f>(218.0/B50*100)</f>
        <v/>
      </c>
      <c r="D50" s="19" t="n">
        <v>11577</v>
      </c>
      <c r="E50" s="18" t="n">
        <v>446.28612632</v>
      </c>
      <c r="F50" s="20" t="n">
        <v>5.22637184</v>
      </c>
      <c r="G50" s="18" t="n">
        <v>411.70960276</v>
      </c>
      <c r="H50" s="20" t="n">
        <v>2.2597905</v>
      </c>
      <c r="I50" s="18" t="s">
        <v>481</v>
      </c>
      <c r="J50" s="20" t="s">
        <v>481</v>
      </c>
      <c r="K50" s="18" t="s">
        <v>481</v>
      </c>
      <c r="L50" s="20" t="s">
        <v>481</v>
      </c>
      <c r="M50" s="18" t="s">
        <v>481</v>
      </c>
      <c r="N50" s="20" t="s">
        <v>481</v>
      </c>
      <c r="O50" s="18" t="s">
        <v>481</v>
      </c>
      <c r="P50" s="20" t="s">
        <v>481</v>
      </c>
      <c r="Q50" s="18" t="n">
        <v>384.78945395</v>
      </c>
      <c r="R50" s="20" t="n">
        <v>4.12676581</v>
      </c>
    </row>
    <row r="51" spans="1:18">
      <c r="A51" s="15" t="s">
        <v>526</v>
      </c>
      <c r="B51" s="17" t="n">
        <v>6866</v>
      </c>
      <c r="C51" s="18">
        <f>(116.0/B51*100)</f>
        <v/>
      </c>
      <c r="D51" s="19" t="n">
        <v>6750</v>
      </c>
      <c r="E51" s="18" t="n">
        <v>451.37147764</v>
      </c>
      <c r="F51" s="20" t="n">
        <v>3.19496768</v>
      </c>
      <c r="G51" s="18" t="n">
        <v>414.96357351</v>
      </c>
      <c r="H51" s="20" t="n">
        <v>2.04176061</v>
      </c>
      <c r="I51" s="18" t="s">
        <v>481</v>
      </c>
      <c r="J51" s="20" t="s">
        <v>481</v>
      </c>
      <c r="K51" s="18" t="s">
        <v>481</v>
      </c>
      <c r="L51" s="20" t="s">
        <v>481</v>
      </c>
      <c r="M51" s="18" t="s">
        <v>481</v>
      </c>
      <c r="N51" s="20" t="s">
        <v>481</v>
      </c>
      <c r="O51" s="18" t="s">
        <v>481</v>
      </c>
      <c r="P51" s="20" t="s">
        <v>481</v>
      </c>
      <c r="Q51" s="18" t="n">
        <v>393.45878015</v>
      </c>
      <c r="R51" s="20" t="n">
        <v>3.10926353</v>
      </c>
    </row>
    <row r="52" spans="1:18">
      <c r="A52" s="15" t="s">
        <v>527</v>
      </c>
      <c r="B52" s="17" t="n">
        <v>5809</v>
      </c>
      <c r="C52" s="18">
        <f>(71.0/B52*100)</f>
        <v/>
      </c>
      <c r="D52" s="19" t="n">
        <v>5738</v>
      </c>
      <c r="E52" s="18" t="n">
        <v>511.39978077</v>
      </c>
      <c r="F52" s="20" t="n">
        <v>4.48236041</v>
      </c>
      <c r="G52" s="18" t="n">
        <v>475.70249274</v>
      </c>
      <c r="H52" s="20" t="n">
        <v>2.33325626</v>
      </c>
      <c r="I52" s="18" t="s">
        <v>481</v>
      </c>
      <c r="J52" s="20" t="s">
        <v>481</v>
      </c>
      <c r="K52" s="18" t="s">
        <v>481</v>
      </c>
      <c r="L52" s="20" t="s">
        <v>481</v>
      </c>
      <c r="M52" s="18" t="s">
        <v>481</v>
      </c>
      <c r="N52" s="20" t="s">
        <v>481</v>
      </c>
      <c r="O52" s="18" t="s">
        <v>481</v>
      </c>
      <c r="P52" s="20" t="s">
        <v>481</v>
      </c>
      <c r="Q52" s="18" t="n">
        <v>425.00830792</v>
      </c>
      <c r="R52" s="20" t="n">
        <v>4.57026267</v>
      </c>
    </row>
    <row r="53" spans="1:18">
      <c r="A53" s="15" t="s">
        <v>528</v>
      </c>
      <c r="B53" s="17" t="n">
        <v>5571</v>
      </c>
      <c r="C53" s="18">
        <f>(84.0/B53*100)</f>
        <v/>
      </c>
      <c r="D53" s="19" t="n">
        <v>5487</v>
      </c>
      <c r="E53" s="18" t="n">
        <v>463.90637628</v>
      </c>
      <c r="F53" s="20" t="n">
        <v>2.51748522</v>
      </c>
      <c r="G53" s="18" t="n">
        <v>422.50753634</v>
      </c>
      <c r="H53" s="20" t="n">
        <v>1.81643793</v>
      </c>
      <c r="I53" s="18" t="s">
        <v>481</v>
      </c>
      <c r="J53" s="20" t="s">
        <v>481</v>
      </c>
      <c r="K53" s="18" t="s">
        <v>481</v>
      </c>
      <c r="L53" s="20" t="s">
        <v>481</v>
      </c>
      <c r="M53" s="18" t="s">
        <v>481</v>
      </c>
      <c r="N53" s="20" t="s">
        <v>481</v>
      </c>
      <c r="O53" s="18" t="s">
        <v>481</v>
      </c>
      <c r="P53" s="20" t="s">
        <v>481</v>
      </c>
      <c r="Q53" s="18" t="n">
        <v>400.60279051</v>
      </c>
      <c r="R53" s="20" t="n">
        <v>3.36495061</v>
      </c>
    </row>
    <row r="54" spans="1:18">
      <c r="A54" s="15" t="s">
        <v>529</v>
      </c>
      <c r="B54" s="17" t="n">
        <v>4740</v>
      </c>
      <c r="C54" s="18">
        <f>(38.0/B54*100)</f>
        <v/>
      </c>
      <c r="D54" s="19" t="n">
        <v>4702</v>
      </c>
      <c r="E54" s="18" t="n">
        <v>355.06417585</v>
      </c>
      <c r="F54" s="20" t="n">
        <v>4.971874</v>
      </c>
      <c r="G54" s="18" t="n">
        <v>338.69287019</v>
      </c>
      <c r="H54" s="20" t="n">
        <v>2.98832549</v>
      </c>
      <c r="I54" s="18" t="s">
        <v>481</v>
      </c>
      <c r="J54" s="20" t="s">
        <v>481</v>
      </c>
      <c r="K54" s="18" t="s">
        <v>481</v>
      </c>
      <c r="L54" s="20" t="s">
        <v>481</v>
      </c>
      <c r="M54" s="18" t="s">
        <v>481</v>
      </c>
      <c r="N54" s="20" t="s">
        <v>481</v>
      </c>
      <c r="O54" s="18" t="s">
        <v>481</v>
      </c>
      <c r="P54" s="20" t="s">
        <v>481</v>
      </c>
      <c r="Q54" s="18" t="n">
        <v>306.33619744</v>
      </c>
      <c r="R54" s="20" t="n">
        <v>3.27177378</v>
      </c>
    </row>
    <row r="55" spans="1:18">
      <c r="A55" s="15" t="s">
        <v>530</v>
      </c>
      <c r="B55" s="17" t="n">
        <v>5316</v>
      </c>
      <c r="C55" s="18">
        <f>(22.0/B55*100)</f>
        <v/>
      </c>
      <c r="D55" s="19" t="n">
        <v>5294</v>
      </c>
      <c r="E55" s="18" t="n">
        <v>440.17030225</v>
      </c>
      <c r="F55" s="20" t="n">
        <v>3.47860973</v>
      </c>
      <c r="G55" s="18" t="n">
        <v>399.67884227</v>
      </c>
      <c r="H55" s="20" t="n">
        <v>3.04141613</v>
      </c>
      <c r="I55" s="18" t="s">
        <v>481</v>
      </c>
      <c r="J55" s="20" t="s">
        <v>481</v>
      </c>
      <c r="K55" s="18" t="s">
        <v>481</v>
      </c>
      <c r="L55" s="20" t="s">
        <v>481</v>
      </c>
      <c r="M55" s="18" t="s">
        <v>481</v>
      </c>
      <c r="N55" s="20" t="s">
        <v>481</v>
      </c>
      <c r="O55" s="18" t="n">
        <v>396.57933255</v>
      </c>
      <c r="P55" s="20" t="n">
        <v>23.60724251</v>
      </c>
      <c r="Q55" s="18" t="n">
        <v>397.5687983</v>
      </c>
      <c r="R55" s="20" t="n">
        <v>3.06122816</v>
      </c>
    </row>
    <row r="56" spans="1:18">
      <c r="A56" s="15" t="s">
        <v>531</v>
      </c>
      <c r="B56" s="17" t="n">
        <v>5359</v>
      </c>
      <c r="C56" s="18">
        <f>(76.0/B56*100)</f>
        <v/>
      </c>
      <c r="D56" s="19" t="n">
        <v>5283</v>
      </c>
      <c r="E56" s="18" t="n">
        <v>555.51397761</v>
      </c>
      <c r="F56" s="20" t="n">
        <v>4.16945766</v>
      </c>
      <c r="G56" s="18" t="n">
        <v>520.02431202</v>
      </c>
      <c r="H56" s="20" t="n">
        <v>2.54128299</v>
      </c>
      <c r="I56" s="18" t="s">
        <v>481</v>
      </c>
      <c r="J56" s="20" t="s">
        <v>481</v>
      </c>
      <c r="K56" s="18" t="s">
        <v>481</v>
      </c>
      <c r="L56" s="20" t="s">
        <v>481</v>
      </c>
      <c r="M56" s="18" t="s">
        <v>481</v>
      </c>
      <c r="N56" s="20" t="s">
        <v>481</v>
      </c>
      <c r="O56" s="18" t="s">
        <v>481</v>
      </c>
      <c r="P56" s="20" t="s">
        <v>481</v>
      </c>
      <c r="Q56" s="18" t="n">
        <v>496.6039724</v>
      </c>
      <c r="R56" s="20" t="n">
        <v>5.5220601</v>
      </c>
    </row>
    <row r="57" spans="1:18">
      <c r="A57" s="15" t="s">
        <v>532</v>
      </c>
      <c r="B57" s="17" t="n">
        <v>6513</v>
      </c>
      <c r="C57" s="18">
        <f>(0.0/B57*100)</f>
        <v/>
      </c>
      <c r="D57" s="19" t="n">
        <v>6513</v>
      </c>
      <c r="E57" s="18" t="n">
        <v>453.27733367</v>
      </c>
      <c r="F57" s="20" t="n">
        <v>6.34507924</v>
      </c>
      <c r="G57" s="18" t="n">
        <v>398.39302376</v>
      </c>
      <c r="H57" s="20" t="n">
        <v>2.66092854</v>
      </c>
      <c r="I57" s="18" t="s">
        <v>481</v>
      </c>
      <c r="J57" s="20" t="s">
        <v>481</v>
      </c>
      <c r="K57" s="18" t="s">
        <v>481</v>
      </c>
      <c r="L57" s="20" t="s">
        <v>481</v>
      </c>
      <c r="M57" s="18" t="n">
        <v>419.6867</v>
      </c>
      <c r="N57" s="20" t="n">
        <v>23.31981841</v>
      </c>
      <c r="O57" s="18" t="n">
        <v>427.91100516</v>
      </c>
      <c r="P57" s="20" t="n">
        <v>29.64396504</v>
      </c>
      <c r="Q57" s="18" t="n">
        <v>397.6789241</v>
      </c>
      <c r="R57" s="20" t="n">
        <v>4.13765502</v>
      </c>
    </row>
    <row r="58" spans="1:18">
      <c r="A58" s="15" t="s">
        <v>533</v>
      </c>
      <c r="B58" s="17" t="n">
        <v>7267</v>
      </c>
      <c r="C58" s="18">
        <f>(10.0/B58*100)</f>
        <v/>
      </c>
      <c r="D58" s="19" t="n">
        <v>7257</v>
      </c>
      <c r="E58" s="18" t="n">
        <v>440.60266521</v>
      </c>
      <c r="F58" s="20" t="n">
        <v>3.62516383</v>
      </c>
      <c r="G58" s="18" t="n">
        <v>403.57550771</v>
      </c>
      <c r="H58" s="20" t="n">
        <v>2.83471492</v>
      </c>
      <c r="I58" s="18" t="s">
        <v>481</v>
      </c>
      <c r="J58" s="20" t="s">
        <v>481</v>
      </c>
      <c r="K58" s="18" t="s">
        <v>481</v>
      </c>
      <c r="L58" s="20" t="s">
        <v>481</v>
      </c>
      <c r="M58" s="18" t="s">
        <v>481</v>
      </c>
      <c r="N58" s="20" t="s">
        <v>481</v>
      </c>
      <c r="O58" s="18" t="n">
        <v>281.44198753</v>
      </c>
      <c r="P58" s="20" t="n">
        <v>21.62548454</v>
      </c>
      <c r="Q58" s="18" t="n">
        <v>395.88435064</v>
      </c>
      <c r="R58" s="20" t="n">
        <v>4.27509175</v>
      </c>
    </row>
    <row r="59" spans="1:18">
      <c r="A59" s="15" t="s">
        <v>534</v>
      </c>
      <c r="B59" s="17" t="n">
        <v>4826</v>
      </c>
      <c r="C59" s="18">
        <f>(26.0/B59*100)</f>
        <v/>
      </c>
      <c r="D59" s="19" t="n">
        <v>4800</v>
      </c>
      <c r="E59" s="18" t="n">
        <v>396.69650715</v>
      </c>
      <c r="F59" s="20" t="n">
        <v>3.00019602</v>
      </c>
      <c r="G59" s="18" t="n">
        <v>379.32372716</v>
      </c>
      <c r="H59" s="20" t="n">
        <v>1.97476321</v>
      </c>
      <c r="I59" s="18" t="s">
        <v>481</v>
      </c>
      <c r="J59" s="20" t="s">
        <v>481</v>
      </c>
      <c r="K59" s="18" t="s">
        <v>481</v>
      </c>
      <c r="L59" s="20" t="s">
        <v>481</v>
      </c>
      <c r="M59" s="18" t="s">
        <v>481</v>
      </c>
      <c r="N59" s="20" t="s">
        <v>481</v>
      </c>
      <c r="O59" s="18" t="n">
        <v>337.62882519</v>
      </c>
      <c r="P59" s="20" t="n">
        <v>16.53788611</v>
      </c>
      <c r="Q59" s="18" t="n">
        <v>354.41303588</v>
      </c>
      <c r="R59" s="20" t="n">
        <v>3.47607039</v>
      </c>
    </row>
    <row r="60" spans="1:18">
      <c r="A60" s="15" t="s">
        <v>535</v>
      </c>
      <c r="B60" s="17" t="n">
        <v>4546</v>
      </c>
      <c r="C60" s="18">
        <f>(15.0/B60*100)</f>
        <v/>
      </c>
      <c r="D60" s="19" t="n">
        <v>4531</v>
      </c>
      <c r="E60" s="18" t="n">
        <v>416.43119375</v>
      </c>
      <c r="F60" s="20" t="n">
        <v>7.09434143</v>
      </c>
      <c r="G60" s="18" t="n">
        <v>384.71445719</v>
      </c>
      <c r="H60" s="20" t="n">
        <v>3.22277</v>
      </c>
      <c r="I60" s="18" t="s">
        <v>481</v>
      </c>
      <c r="J60" s="20" t="s">
        <v>481</v>
      </c>
      <c r="K60" s="18" t="s">
        <v>481</v>
      </c>
      <c r="L60" s="20" t="s">
        <v>481</v>
      </c>
      <c r="M60" s="18" t="s">
        <v>481</v>
      </c>
      <c r="N60" s="20" t="s">
        <v>481</v>
      </c>
      <c r="O60" s="18" t="n">
        <v>392.66648616</v>
      </c>
      <c r="P60" s="20" t="n">
        <v>46.80374408</v>
      </c>
      <c r="Q60" s="18" t="n">
        <v>374.79670447</v>
      </c>
      <c r="R60" s="20" t="n">
        <v>5.19744549</v>
      </c>
    </row>
    <row r="61" spans="1:18">
      <c r="A61" s="15" t="s">
        <v>536</v>
      </c>
      <c r="B61" s="17" t="n">
        <v>6525</v>
      </c>
      <c r="C61" s="18">
        <f>(135.0/B61*100)</f>
        <v/>
      </c>
      <c r="D61" s="19" t="n">
        <v>6390</v>
      </c>
      <c r="E61" s="18" t="n">
        <v>501.63255899</v>
      </c>
      <c r="F61" s="20" t="n">
        <v>5.16858236</v>
      </c>
      <c r="G61" s="18" t="n">
        <v>472.95381177</v>
      </c>
      <c r="H61" s="20" t="n">
        <v>2.2652772</v>
      </c>
      <c r="I61" s="18" t="s">
        <v>481</v>
      </c>
      <c r="J61" s="20" t="s">
        <v>481</v>
      </c>
      <c r="K61" s="18" t="s">
        <v>481</v>
      </c>
      <c r="L61" s="20" t="s">
        <v>481</v>
      </c>
      <c r="M61" s="18" t="s">
        <v>481</v>
      </c>
      <c r="N61" s="20" t="s">
        <v>481</v>
      </c>
      <c r="O61" s="18" t="s">
        <v>481</v>
      </c>
      <c r="P61" s="20" t="s">
        <v>481</v>
      </c>
      <c r="Q61" s="18" t="n">
        <v>442.61264161</v>
      </c>
      <c r="R61" s="20" t="n">
        <v>3.51143363</v>
      </c>
    </row>
    <row r="62" spans="1:18">
      <c r="A62" s="15" t="s">
        <v>537</v>
      </c>
      <c r="B62" s="17" t="n">
        <v>4476</v>
      </c>
      <c r="C62" s="18">
        <f>(3.0/B62*100)</f>
        <v/>
      </c>
      <c r="D62" s="19" t="n">
        <v>4473</v>
      </c>
      <c r="E62" s="18" t="n">
        <v>546.34343365</v>
      </c>
      <c r="F62" s="20" t="n">
        <v>3.78025785</v>
      </c>
      <c r="G62" s="18" t="n">
        <v>526.9304971</v>
      </c>
      <c r="H62" s="20" t="n">
        <v>1.11918721</v>
      </c>
      <c r="I62" s="18" t="s">
        <v>481</v>
      </c>
      <c r="J62" s="20" t="s">
        <v>481</v>
      </c>
      <c r="K62" s="18" t="s">
        <v>481</v>
      </c>
      <c r="L62" s="20" t="s">
        <v>481</v>
      </c>
      <c r="M62" s="18" t="s">
        <v>481</v>
      </c>
      <c r="N62" s="20" t="s">
        <v>481</v>
      </c>
      <c r="O62" s="18" t="s">
        <v>481</v>
      </c>
      <c r="P62" s="20" t="s">
        <v>481</v>
      </c>
      <c r="Q62" s="18" t="n">
        <v>502.28871349</v>
      </c>
      <c r="R62" s="20" t="n">
        <v>6.85964047</v>
      </c>
    </row>
    <row r="63" spans="1:18">
      <c r="A63" s="15" t="s">
        <v>538</v>
      </c>
      <c r="B63" s="17" t="n">
        <v>5324</v>
      </c>
      <c r="C63" s="18">
        <f>(13.0/B63*100)</f>
        <v/>
      </c>
      <c r="D63" s="19" t="n">
        <v>5311</v>
      </c>
      <c r="E63" s="18" t="n">
        <v>402.11242009</v>
      </c>
      <c r="F63" s="20" t="n">
        <v>3.12669231</v>
      </c>
      <c r="G63" s="18" t="n">
        <v>389.65852801</v>
      </c>
      <c r="H63" s="20" t="n">
        <v>1.59079277</v>
      </c>
      <c r="I63" s="18" t="s">
        <v>481</v>
      </c>
      <c r="J63" s="20" t="s">
        <v>481</v>
      </c>
      <c r="K63" s="18" t="s">
        <v>481</v>
      </c>
      <c r="L63" s="20" t="s">
        <v>481</v>
      </c>
      <c r="M63" s="18" t="s">
        <v>481</v>
      </c>
      <c r="N63" s="20" t="s">
        <v>481</v>
      </c>
      <c r="O63" s="18" t="n">
        <v>342.92648639</v>
      </c>
      <c r="P63" s="20" t="n">
        <v>27.29033655</v>
      </c>
      <c r="Q63" s="18" t="n">
        <v>356.42719549</v>
      </c>
      <c r="R63" s="20" t="n">
        <v>2.5981479</v>
      </c>
    </row>
    <row r="64" spans="1:18">
      <c r="A64" s="15" t="s">
        <v>539</v>
      </c>
      <c r="B64" s="17" t="n">
        <v>3634</v>
      </c>
      <c r="C64" s="18">
        <f>(3.0/B64*100)</f>
        <v/>
      </c>
      <c r="D64" s="19" t="n">
        <v>3631</v>
      </c>
      <c r="E64" s="18" t="n">
        <v>516.72658075</v>
      </c>
      <c r="F64" s="20" t="n">
        <v>4.33423656</v>
      </c>
      <c r="G64" s="18" t="n">
        <v>461.68892336</v>
      </c>
      <c r="H64" s="20" t="n">
        <v>2.13392816</v>
      </c>
      <c r="I64" s="18" t="s">
        <v>481</v>
      </c>
      <c r="J64" s="20" t="s">
        <v>481</v>
      </c>
      <c r="K64" s="18" t="s">
        <v>481</v>
      </c>
      <c r="L64" s="20" t="s">
        <v>481</v>
      </c>
      <c r="M64" s="18" t="n">
        <v>488.7334</v>
      </c>
      <c r="N64" s="20" t="n">
        <v>40.27572352</v>
      </c>
      <c r="O64" s="18" t="n">
        <v>528.0267889100001</v>
      </c>
      <c r="P64" s="20" t="n">
        <v>58.60843519</v>
      </c>
      <c r="Q64" s="18" t="n">
        <v>406.28443859</v>
      </c>
      <c r="R64" s="20" t="n">
        <v>4.72587899</v>
      </c>
    </row>
    <row r="65" spans="1:18">
      <c r="A65" s="15" t="s">
        <v>540</v>
      </c>
      <c r="B65" s="17" t="n">
        <v>5325</v>
      </c>
      <c r="C65" s="18">
        <f>(14.0/B65*100)</f>
        <v/>
      </c>
      <c r="D65" s="19" t="n">
        <v>5311</v>
      </c>
      <c r="E65" s="18" t="n">
        <v>449.36113123</v>
      </c>
      <c r="F65" s="20" t="n">
        <v>5.19913807</v>
      </c>
      <c r="G65" s="18" t="n">
        <v>431.79739314</v>
      </c>
      <c r="H65" s="20" t="n">
        <v>2.15484048</v>
      </c>
      <c r="I65" s="18" t="s">
        <v>481</v>
      </c>
      <c r="J65" s="20" t="s">
        <v>481</v>
      </c>
      <c r="K65" s="18" t="s">
        <v>481</v>
      </c>
      <c r="L65" s="20" t="s">
        <v>481</v>
      </c>
      <c r="M65" s="18" t="n">
        <v>318.04723373</v>
      </c>
      <c r="N65" s="20" t="n">
        <v>30.15926045</v>
      </c>
      <c r="O65" s="18" t="n">
        <v>581.6518</v>
      </c>
      <c r="P65" s="20" t="n">
        <v>44.20258771</v>
      </c>
      <c r="Q65" s="18" t="n">
        <v>402.09865647</v>
      </c>
      <c r="R65" s="20" t="n">
        <v>3.64594508</v>
      </c>
    </row>
    <row r="66" spans="1:18">
      <c r="A66" s="15" t="s">
        <v>541</v>
      </c>
      <c r="B66" s="17" t="n">
        <v>5665</v>
      </c>
      <c r="C66" s="18">
        <f>(74.0/B66*100)</f>
        <v/>
      </c>
      <c r="D66" s="19" t="n">
        <v>5591</v>
      </c>
      <c r="E66" s="18" t="n">
        <v>427.41291737</v>
      </c>
      <c r="F66" s="20" t="n">
        <v>2.26812807</v>
      </c>
      <c r="G66" s="18" t="n">
        <v>416.46408667</v>
      </c>
      <c r="H66" s="20" t="n">
        <v>1.47823165</v>
      </c>
      <c r="I66" s="18" t="s">
        <v>481</v>
      </c>
      <c r="J66" s="20" t="s">
        <v>481</v>
      </c>
      <c r="K66" s="18" t="s">
        <v>481</v>
      </c>
      <c r="L66" s="20" t="s">
        <v>481</v>
      </c>
      <c r="M66" s="18" t="s">
        <v>481</v>
      </c>
      <c r="N66" s="20" t="s">
        <v>481</v>
      </c>
      <c r="O66" s="18" t="s">
        <v>481</v>
      </c>
      <c r="P66" s="20" t="s">
        <v>481</v>
      </c>
      <c r="Q66" s="18" t="n">
        <v>372.2481941</v>
      </c>
      <c r="R66" s="20" t="n">
        <v>2.91731308</v>
      </c>
    </row>
    <row r="67" spans="1:18">
      <c r="A67" s="15" t="s">
        <v>542</v>
      </c>
      <c r="B67" s="17" t="n">
        <v>6971</v>
      </c>
      <c r="C67" s="18">
        <f>(21.0/B67*100)</f>
        <v/>
      </c>
      <c r="D67" s="19" t="n">
        <v>6950</v>
      </c>
      <c r="E67" s="18" t="n">
        <v>424.4685968</v>
      </c>
      <c r="F67" s="20" t="n">
        <v>4.33984225</v>
      </c>
      <c r="G67" s="18" t="n">
        <v>390.67681633</v>
      </c>
      <c r="H67" s="20" t="n">
        <v>2.04179794</v>
      </c>
      <c r="I67" s="18" t="s">
        <v>481</v>
      </c>
      <c r="J67" s="20" t="s">
        <v>481</v>
      </c>
      <c r="K67" s="18" t="s">
        <v>481</v>
      </c>
      <c r="L67" s="20" t="s">
        <v>481</v>
      </c>
      <c r="M67" s="18" t="s">
        <v>481</v>
      </c>
      <c r="N67" s="20" t="s">
        <v>481</v>
      </c>
      <c r="O67" s="18" t="s">
        <v>481</v>
      </c>
      <c r="P67" s="20" t="s">
        <v>481</v>
      </c>
      <c r="Q67" s="18" t="n">
        <v>375.51422453</v>
      </c>
      <c r="R67" s="20" t="n">
        <v>4.23303934</v>
      </c>
    </row>
    <row r="68" spans="1:18">
      <c r="A68" s="15" t="s">
        <v>543</v>
      </c>
      <c r="B68" s="17" t="n">
        <v>12083</v>
      </c>
      <c r="C68" s="18">
        <f>(26.0/B68*100)</f>
        <v/>
      </c>
      <c r="D68" s="19" t="n">
        <v>12057</v>
      </c>
      <c r="E68" s="18" t="n">
        <v>446.84886562</v>
      </c>
      <c r="F68" s="20" t="n">
        <v>1.64359997</v>
      </c>
      <c r="G68" s="18" t="n">
        <v>393.85466234</v>
      </c>
      <c r="H68" s="20" t="n">
        <v>1.39461142</v>
      </c>
      <c r="I68" s="18" t="s">
        <v>481</v>
      </c>
      <c r="J68" s="20" t="s">
        <v>481</v>
      </c>
      <c r="K68" s="18" t="s">
        <v>481</v>
      </c>
      <c r="L68" s="20" t="s">
        <v>481</v>
      </c>
      <c r="M68" s="18" t="s">
        <v>481</v>
      </c>
      <c r="N68" s="20" t="s">
        <v>481</v>
      </c>
      <c r="O68" s="18" t="s">
        <v>481</v>
      </c>
      <c r="P68" s="20" t="s">
        <v>481</v>
      </c>
      <c r="Q68" s="18" t="n">
        <v>385.01645947</v>
      </c>
      <c r="R68" s="20" t="n">
        <v>2.19711021</v>
      </c>
    </row>
    <row r="69" spans="1:18">
      <c r="A69" s="15" t="s">
        <v>544</v>
      </c>
      <c r="B69" s="17" t="n">
        <v>4876</v>
      </c>
      <c r="C69" s="18">
        <f>(0.0/B69*100)</f>
        <v/>
      </c>
      <c r="D69" s="19" t="n">
        <v>4876</v>
      </c>
      <c r="E69" s="18" t="n">
        <v>468.23991666</v>
      </c>
      <c r="F69" s="20" t="n">
        <v>6.22870849</v>
      </c>
      <c r="G69" s="18" t="n">
        <v>429.8372229</v>
      </c>
      <c r="H69" s="20" t="n">
        <v>2.9816742</v>
      </c>
      <c r="I69" s="18" t="s">
        <v>481</v>
      </c>
      <c r="J69" s="20" t="s">
        <v>481</v>
      </c>
      <c r="K69" s="18" t="s">
        <v>481</v>
      </c>
      <c r="L69" s="20" t="s">
        <v>481</v>
      </c>
      <c r="M69" s="18" t="s">
        <v>481</v>
      </c>
      <c r="N69" s="20" t="s">
        <v>481</v>
      </c>
      <c r="O69" s="18" t="s">
        <v>481</v>
      </c>
      <c r="P69" s="20" t="s">
        <v>481</v>
      </c>
      <c r="Q69" s="18" t="n">
        <v>396.90096115</v>
      </c>
      <c r="R69" s="20" t="n">
        <v>5.17780611</v>
      </c>
    </row>
    <row r="70" spans="1:18">
      <c r="A70" s="15" t="s">
        <v>545</v>
      </c>
      <c r="B70" s="17" t="n">
        <v>6036</v>
      </c>
      <c r="C70" s="18">
        <f>(223.0/B70*100)</f>
        <v/>
      </c>
      <c r="D70" s="19" t="n">
        <v>5813</v>
      </c>
      <c r="E70" s="18" t="n">
        <v>507.36396902</v>
      </c>
      <c r="F70" s="20" t="n">
        <v>3.1869014</v>
      </c>
      <c r="G70" s="18" t="n">
        <v>484.2728193</v>
      </c>
      <c r="H70" s="20" t="n">
        <v>2.93061052</v>
      </c>
      <c r="I70" s="18" t="s">
        <v>481</v>
      </c>
      <c r="J70" s="20" t="s">
        <v>481</v>
      </c>
      <c r="K70" s="18" t="s">
        <v>481</v>
      </c>
      <c r="L70" s="20" t="s">
        <v>481</v>
      </c>
      <c r="M70" s="18" t="s">
        <v>481</v>
      </c>
      <c r="N70" s="20" t="s">
        <v>481</v>
      </c>
      <c r="O70" s="18" t="s">
        <v>481</v>
      </c>
      <c r="P70" s="20" t="s">
        <v>481</v>
      </c>
      <c r="Q70" s="18" t="n">
        <v>454.7803813</v>
      </c>
      <c r="R70" s="20" t="n">
        <v>3.65007042</v>
      </c>
    </row>
    <row r="71" spans="1:18">
      <c r="A71" s="15" t="s">
        <v>546</v>
      </c>
      <c r="B71" s="17" t="n">
        <v>6115</v>
      </c>
      <c r="C71" s="18">
        <f>(17.0/B71*100)</f>
        <v/>
      </c>
      <c r="D71" s="19" t="n">
        <v>6098</v>
      </c>
      <c r="E71" s="18" t="n">
        <v>602.19825614</v>
      </c>
      <c r="F71" s="20" t="n">
        <v>2.80910783</v>
      </c>
      <c r="G71" s="18" t="n">
        <v>540.16639581</v>
      </c>
      <c r="H71" s="20" t="n">
        <v>1.6549167</v>
      </c>
      <c r="I71" s="18" t="s">
        <v>481</v>
      </c>
      <c r="J71" s="20" t="s">
        <v>481</v>
      </c>
      <c r="K71" s="18" t="s">
        <v>481</v>
      </c>
      <c r="L71" s="20" t="s">
        <v>481</v>
      </c>
      <c r="M71" s="18" t="s">
        <v>481</v>
      </c>
      <c r="N71" s="20" t="s">
        <v>481</v>
      </c>
      <c r="O71" s="18" t="s">
        <v>481</v>
      </c>
      <c r="P71" s="20" t="s">
        <v>481</v>
      </c>
      <c r="Q71" s="18" t="n">
        <v>507.85131234</v>
      </c>
      <c r="R71" s="20" t="n">
        <v>4.14054478</v>
      </c>
    </row>
    <row r="72" spans="1:18">
      <c r="A72" s="15" t="s">
        <v>547</v>
      </c>
      <c r="B72" s="17" t="n">
        <v>7708</v>
      </c>
      <c r="C72" s="18">
        <f>(5.0/B72*100)</f>
        <v/>
      </c>
      <c r="D72" s="19" t="n">
        <v>7703</v>
      </c>
      <c r="E72" s="18" t="n">
        <v>589.66519192</v>
      </c>
      <c r="F72" s="20" t="n">
        <v>4.85496518</v>
      </c>
      <c r="G72" s="18" t="n">
        <v>520.75490258</v>
      </c>
      <c r="H72" s="20" t="n">
        <v>2.47592458</v>
      </c>
      <c r="I72" s="18" t="s">
        <v>481</v>
      </c>
      <c r="J72" s="20" t="s">
        <v>481</v>
      </c>
      <c r="K72" s="18" t="s">
        <v>481</v>
      </c>
      <c r="L72" s="20" t="s">
        <v>481</v>
      </c>
      <c r="M72" s="18" t="s">
        <v>481</v>
      </c>
      <c r="N72" s="20" t="s">
        <v>481</v>
      </c>
      <c r="O72" s="18" t="s">
        <v>481</v>
      </c>
      <c r="P72" s="20" t="s">
        <v>481</v>
      </c>
      <c r="Q72" s="18" t="n">
        <v>498.99722326</v>
      </c>
      <c r="R72" s="20" t="n">
        <v>8.203640589999999</v>
      </c>
    </row>
    <row r="73" spans="1:18">
      <c r="A73" s="15" t="s">
        <v>548</v>
      </c>
      <c r="B73" s="17" t="n">
        <v>8249</v>
      </c>
      <c r="C73" s="18">
        <f>(143.0/B73*100)</f>
        <v/>
      </c>
      <c r="D73" s="19" t="n">
        <v>8106</v>
      </c>
      <c r="E73" s="18" t="n">
        <v>461.45680626</v>
      </c>
      <c r="F73" s="20" t="n">
        <v>6.60003383</v>
      </c>
      <c r="G73" s="18" t="n">
        <v>418.33573905</v>
      </c>
      <c r="H73" s="20" t="n">
        <v>2.39056277</v>
      </c>
      <c r="I73" s="18" t="s">
        <v>481</v>
      </c>
      <c r="J73" s="20" t="s">
        <v>481</v>
      </c>
      <c r="K73" s="18" t="s">
        <v>481</v>
      </c>
      <c r="L73" s="20" t="s">
        <v>481</v>
      </c>
      <c r="M73" s="18" t="s">
        <v>481</v>
      </c>
      <c r="N73" s="20" t="s">
        <v>481</v>
      </c>
      <c r="O73" s="18" t="s">
        <v>481</v>
      </c>
      <c r="P73" s="20" t="s">
        <v>481</v>
      </c>
      <c r="Q73" s="18" t="n">
        <v>394.26324465</v>
      </c>
      <c r="R73" s="20" t="n">
        <v>4.23432181</v>
      </c>
    </row>
    <row r="74" spans="1:18">
      <c r="A74" s="15" t="s">
        <v>549</v>
      </c>
      <c r="B74" s="17" t="n">
        <v>4692</v>
      </c>
      <c r="C74" s="18">
        <f>(82.0/B74*100)</f>
        <v/>
      </c>
      <c r="D74" s="19" t="n">
        <v>4610</v>
      </c>
      <c r="E74" s="18" t="n">
        <v>448.06619411</v>
      </c>
      <c r="F74" s="20" t="n">
        <v>4.27413158</v>
      </c>
      <c r="G74" s="18" t="n">
        <v>436.70541575</v>
      </c>
      <c r="H74" s="20" t="n">
        <v>1.88240698</v>
      </c>
      <c r="I74" s="18" t="s">
        <v>481</v>
      </c>
      <c r="J74" s="20" t="s">
        <v>481</v>
      </c>
      <c r="K74" s="18" t="s">
        <v>481</v>
      </c>
      <c r="L74" s="20" t="s">
        <v>481</v>
      </c>
      <c r="M74" s="18" t="n">
        <v>334.9404</v>
      </c>
      <c r="N74" s="20" t="n">
        <v>38.23819631</v>
      </c>
      <c r="O74" s="18" t="n">
        <v>337.54629061</v>
      </c>
      <c r="P74" s="20" t="n">
        <v>46.49108691</v>
      </c>
      <c r="Q74" s="18" t="n">
        <v>389.47718042</v>
      </c>
      <c r="R74" s="20" t="n">
        <v>2.85392194</v>
      </c>
    </row>
    <row r="75" spans="1:18">
      <c r="A75" s="15" t="s">
        <v>550</v>
      </c>
      <c r="B75" s="17" t="n">
        <v>5375</v>
      </c>
      <c r="C75" s="18">
        <f>(196.0/B75*100)</f>
        <v/>
      </c>
      <c r="D75" s="19" t="n">
        <v>5179</v>
      </c>
      <c r="E75" s="18" t="n">
        <v>412.54994728</v>
      </c>
      <c r="F75" s="20" t="n">
        <v>5.7241231</v>
      </c>
      <c r="G75" s="18" t="n">
        <v>383.40297113</v>
      </c>
      <c r="H75" s="20" t="n">
        <v>2.06956215</v>
      </c>
      <c r="I75" s="18" t="s">
        <v>481</v>
      </c>
      <c r="J75" s="20" t="s">
        <v>481</v>
      </c>
      <c r="K75" s="18" t="s">
        <v>481</v>
      </c>
      <c r="L75" s="20" t="s">
        <v>481</v>
      </c>
      <c r="M75" s="18" t="s">
        <v>481</v>
      </c>
      <c r="N75" s="20" t="s">
        <v>481</v>
      </c>
      <c r="O75" s="18" t="s">
        <v>481</v>
      </c>
      <c r="P75" s="20" t="s">
        <v>481</v>
      </c>
      <c r="Q75" s="18" t="n">
        <v>375.92477021</v>
      </c>
      <c r="R75" s="20" t="n">
        <v>3.47680475</v>
      </c>
    </row>
    <row r="76" spans="1:18">
      <c r="A76" s="15" t="s">
        <v>551</v>
      </c>
      <c r="B76" s="17" t="n">
        <v>14167</v>
      </c>
      <c r="C76" s="18">
        <f>(227.0/B76*100)</f>
        <v/>
      </c>
      <c r="D76" s="19" t="n">
        <v>13940</v>
      </c>
      <c r="E76" s="18" t="n">
        <v>468.55088975</v>
      </c>
      <c r="F76" s="20" t="n">
        <v>2.81932028</v>
      </c>
      <c r="G76" s="18" t="n">
        <v>412.57656534</v>
      </c>
      <c r="H76" s="20" t="n">
        <v>2.50971489</v>
      </c>
      <c r="I76" s="18" t="s">
        <v>481</v>
      </c>
      <c r="J76" s="20" t="s">
        <v>481</v>
      </c>
      <c r="K76" s="18" t="s">
        <v>481</v>
      </c>
      <c r="L76" s="20" t="s">
        <v>481</v>
      </c>
      <c r="M76" s="18" t="s">
        <v>481</v>
      </c>
      <c r="N76" s="20" t="s">
        <v>481</v>
      </c>
      <c r="O76" s="18" t="s">
        <v>481</v>
      </c>
      <c r="P76" s="20" t="s">
        <v>481</v>
      </c>
      <c r="Q76" s="18" t="n">
        <v>399.60131291</v>
      </c>
      <c r="R76" s="20" t="n">
        <v>3.4170187</v>
      </c>
    </row>
    <row r="77" spans="1:18">
      <c r="A77" s="15" t="s">
        <v>552</v>
      </c>
      <c r="B77" s="17" t="n">
        <v>6062</v>
      </c>
      <c r="C77" s="18">
        <f>(82.0/B77*100)</f>
        <v/>
      </c>
      <c r="D77" s="19" t="n">
        <v>5980</v>
      </c>
      <c r="E77" s="18" t="n">
        <v>484.91530903</v>
      </c>
      <c r="F77" s="20" t="n">
        <v>5.33177524</v>
      </c>
      <c r="G77" s="18" t="n">
        <v>440.49629843</v>
      </c>
      <c r="H77" s="20" t="n">
        <v>2.24445855</v>
      </c>
      <c r="I77" s="18" t="s">
        <v>481</v>
      </c>
      <c r="J77" s="20" t="s">
        <v>481</v>
      </c>
      <c r="K77" s="18" t="s">
        <v>481</v>
      </c>
      <c r="L77" s="20" t="s">
        <v>481</v>
      </c>
      <c r="M77" s="18" t="s">
        <v>481</v>
      </c>
      <c r="N77" s="20" t="s">
        <v>481</v>
      </c>
      <c r="O77" s="18" t="s">
        <v>481</v>
      </c>
      <c r="P77" s="20" t="s">
        <v>481</v>
      </c>
      <c r="Q77" s="18" t="n">
        <v>408.93926764</v>
      </c>
      <c r="R77" s="20" t="n">
        <v>3.07846598</v>
      </c>
    </row>
    <row r="78" spans="1:18">
      <c r="A78" s="15" t="s">
        <v>553</v>
      </c>
      <c r="B78" s="17" t="n">
        <v>5826</v>
      </c>
      <c r="C78" s="18">
        <f>(0.0/B78*100)</f>
        <v/>
      </c>
      <c r="D78" s="19" t="n">
        <v>5826</v>
      </c>
      <c r="E78" s="18" t="n">
        <v>591.59369269</v>
      </c>
      <c r="F78" s="20" t="n">
        <v>9.893505579999999</v>
      </c>
      <c r="G78" s="18" t="n">
        <v>521.78565752</v>
      </c>
      <c r="H78" s="20" t="n">
        <v>3.64106873</v>
      </c>
      <c r="I78" s="18" t="s">
        <v>481</v>
      </c>
      <c r="J78" s="20" t="s">
        <v>481</v>
      </c>
      <c r="K78" s="18" t="s">
        <v>481</v>
      </c>
      <c r="L78" s="20" t="s">
        <v>481</v>
      </c>
      <c r="M78" s="18" t="s">
        <v>481</v>
      </c>
      <c r="N78" s="20" t="s">
        <v>481</v>
      </c>
      <c r="O78" s="18" t="n">
        <v>490.8869642</v>
      </c>
      <c r="P78" s="20" t="n">
        <v>36.45852824</v>
      </c>
      <c r="Q78" s="18" t="n">
        <v>506.16549255</v>
      </c>
      <c r="R78" s="20" t="n">
        <v>7.36453108</v>
      </c>
    </row>
    <row customHeight="1" ht="25" r="79" spans="1:18">
      <c r="A79" s="15" t="s">
        <v>554</v>
      </c>
      <c r="B79" s="17" t="n">
        <v>1657</v>
      </c>
      <c r="C79" s="18">
        <f>(41.0/B79*100)</f>
        <v/>
      </c>
      <c r="D79" s="19" t="n">
        <v>1616</v>
      </c>
      <c r="E79" s="18" t="n">
        <v>514.86169383</v>
      </c>
      <c r="F79" s="20" t="n">
        <v>6.6960551</v>
      </c>
      <c r="G79" s="18" t="n">
        <v>462.26597366</v>
      </c>
      <c r="H79" s="20" t="n">
        <v>5.70322075</v>
      </c>
      <c r="I79" s="18" t="s">
        <v>481</v>
      </c>
      <c r="J79" s="20" t="s">
        <v>481</v>
      </c>
      <c r="K79" s="18" t="s">
        <v>481</v>
      </c>
      <c r="L79" s="20" t="s">
        <v>481</v>
      </c>
      <c r="M79" s="18" t="s">
        <v>481</v>
      </c>
      <c r="N79" s="20" t="s">
        <v>481</v>
      </c>
      <c r="O79" s="18" t="s">
        <v>481</v>
      </c>
      <c r="P79" s="20" t="s">
        <v>481</v>
      </c>
      <c r="Q79" s="18" t="n">
        <v>428.33097027</v>
      </c>
      <c r="R79" s="20" t="n">
        <v>7.49673378</v>
      </c>
    </row>
    <row r="80" spans="1:18">
      <c r="A80" s="15" t="s">
        <v>555</v>
      </c>
      <c r="B80" s="17" t="n">
        <v>7841</v>
      </c>
      <c r="C80" s="18">
        <f>(0.0/B80*100)</f>
        <v/>
      </c>
      <c r="D80" s="19" t="n">
        <v>7841</v>
      </c>
      <c r="E80" s="18" t="n">
        <v>469.25192458</v>
      </c>
      <c r="F80" s="20" t="n">
        <v>4.38689154</v>
      </c>
      <c r="G80" s="18" t="n">
        <v>451.11518045</v>
      </c>
      <c r="H80" s="20" t="n">
        <v>4.01929878</v>
      </c>
      <c r="I80" s="18" t="s">
        <v>481</v>
      </c>
      <c r="J80" s="20" t="s">
        <v>481</v>
      </c>
      <c r="K80" s="18" t="s">
        <v>481</v>
      </c>
      <c r="L80" s="20" t="s">
        <v>481</v>
      </c>
      <c r="M80" s="18" t="s">
        <v>481</v>
      </c>
      <c r="N80" s="20" t="s">
        <v>481</v>
      </c>
      <c r="O80" s="18" t="s">
        <v>481</v>
      </c>
      <c r="P80" s="20" t="s">
        <v>481</v>
      </c>
      <c r="Q80" s="18" t="n">
        <v>443.16971324</v>
      </c>
      <c r="R80" s="20" t="n">
        <v>11.24088686</v>
      </c>
    </row>
    <row r="81" spans="1:18">
      <c r="A81" s="23" t="s">
        <v>556</v>
      </c>
      <c r="B81" s="17" t="n">
        <v>8861</v>
      </c>
      <c r="C81" s="18">
        <f>(76.0/B81*100)</f>
        <v/>
      </c>
      <c r="D81" s="19" t="n">
        <v>8785</v>
      </c>
      <c r="E81" s="18" t="n">
        <v>454.73352057</v>
      </c>
      <c r="F81" s="20" t="n">
        <v>5.44697686</v>
      </c>
      <c r="G81" s="18" t="n">
        <v>444.64659625</v>
      </c>
      <c r="H81" s="20" t="n">
        <v>3.09795685</v>
      </c>
      <c r="I81" s="18" t="s">
        <v>481</v>
      </c>
      <c r="J81" s="20" t="s">
        <v>481</v>
      </c>
      <c r="K81" s="18" t="s">
        <v>481</v>
      </c>
      <c r="L81" s="20" t="s">
        <v>481</v>
      </c>
      <c r="M81" s="18" t="s">
        <v>481</v>
      </c>
      <c r="N81" s="20" t="s">
        <v>481</v>
      </c>
      <c r="O81" s="18" t="s">
        <v>481</v>
      </c>
      <c r="P81" s="20" t="s">
        <v>481</v>
      </c>
      <c r="Q81" s="18" t="n">
        <v>419.06115216</v>
      </c>
      <c r="R81" s="20" t="n">
        <v>3.90163861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606</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509.97430303</v>
      </c>
      <c r="F7" s="20" t="n">
        <v>3.23213783</v>
      </c>
      <c r="G7" s="18" t="n">
        <v>519.91408268</v>
      </c>
      <c r="H7" s="20" t="n">
        <v>1.64438467</v>
      </c>
      <c r="I7" s="18" t="s">
        <v>481</v>
      </c>
      <c r="J7" s="20" t="s">
        <v>481</v>
      </c>
      <c r="K7" s="18" t="s">
        <v>481</v>
      </c>
      <c r="L7" s="20" t="s">
        <v>481</v>
      </c>
      <c r="M7" s="18" t="s">
        <v>481</v>
      </c>
      <c r="N7" s="20" t="s">
        <v>481</v>
      </c>
      <c r="O7" s="18" t="s">
        <v>481</v>
      </c>
      <c r="P7" s="20" t="s">
        <v>481</v>
      </c>
      <c r="Q7" s="18" t="n">
        <v>486.82734732</v>
      </c>
      <c r="R7" s="20" t="n">
        <v>2.59632835</v>
      </c>
    </row>
    <row r="8" spans="1:18">
      <c r="A8" s="15" t="s">
        <v>483</v>
      </c>
      <c r="B8" s="17" t="n">
        <v>7007</v>
      </c>
      <c r="C8" s="18">
        <f>(20.0/B8*100)</f>
        <v/>
      </c>
      <c r="D8" s="19" t="n">
        <v>6987</v>
      </c>
      <c r="E8" s="18" t="n">
        <v>490.83062136</v>
      </c>
      <c r="F8" s="20" t="n">
        <v>3.76105019</v>
      </c>
      <c r="G8" s="18" t="n">
        <v>507.03385958</v>
      </c>
      <c r="H8" s="20" t="n">
        <v>2.50121958</v>
      </c>
      <c r="I8" s="18" t="s">
        <v>481</v>
      </c>
      <c r="J8" s="20" t="s">
        <v>481</v>
      </c>
      <c r="K8" s="18" t="s">
        <v>481</v>
      </c>
      <c r="L8" s="20" t="s">
        <v>481</v>
      </c>
      <c r="M8" s="18" t="s">
        <v>481</v>
      </c>
      <c r="N8" s="20" t="s">
        <v>481</v>
      </c>
      <c r="O8" s="18" t="s">
        <v>481</v>
      </c>
      <c r="P8" s="20" t="s">
        <v>481</v>
      </c>
      <c r="Q8" s="18" t="n">
        <v>457.90386005</v>
      </c>
      <c r="R8" s="20" t="n">
        <v>4.87246354</v>
      </c>
    </row>
    <row r="9" spans="1:18">
      <c r="A9" s="15" t="s">
        <v>484</v>
      </c>
      <c r="B9" s="17" t="n">
        <v>9651</v>
      </c>
      <c r="C9" s="18">
        <f>(77.0/B9*100)</f>
        <v/>
      </c>
      <c r="D9" s="19" t="n">
        <v>9574</v>
      </c>
      <c r="E9" s="18" t="n">
        <v>514.44500779</v>
      </c>
      <c r="F9" s="20" t="n">
        <v>2.92959119</v>
      </c>
      <c r="G9" s="18" t="n">
        <v>513.29028089</v>
      </c>
      <c r="H9" s="20" t="n">
        <v>2.67539497</v>
      </c>
      <c r="I9" s="18" t="s">
        <v>481</v>
      </c>
      <c r="J9" s="20" t="s">
        <v>481</v>
      </c>
      <c r="K9" s="18" t="s">
        <v>481</v>
      </c>
      <c r="L9" s="20" t="s">
        <v>481</v>
      </c>
      <c r="M9" s="18" t="s">
        <v>481</v>
      </c>
      <c r="N9" s="20" t="s">
        <v>481</v>
      </c>
      <c r="O9" s="18" t="s">
        <v>481</v>
      </c>
      <c r="P9" s="20" t="s">
        <v>481</v>
      </c>
      <c r="Q9" s="18" t="n">
        <v>459.98205631</v>
      </c>
      <c r="R9" s="20" t="n">
        <v>3.49894982</v>
      </c>
    </row>
    <row r="10" spans="1:18">
      <c r="A10" s="15" t="s">
        <v>485</v>
      </c>
      <c r="B10" s="17" t="n">
        <v>20058</v>
      </c>
      <c r="C10" s="18">
        <f>(521.0/B10*100)</f>
        <v/>
      </c>
      <c r="D10" s="19" t="n">
        <v>19537</v>
      </c>
      <c r="E10" s="18" t="n">
        <v>531.18737332</v>
      </c>
      <c r="F10" s="20" t="n">
        <v>2.3488835</v>
      </c>
      <c r="G10" s="18" t="n">
        <v>534.44310391</v>
      </c>
      <c r="H10" s="20" t="n">
        <v>2.39380946</v>
      </c>
      <c r="I10" s="18" t="s">
        <v>481</v>
      </c>
      <c r="J10" s="20" t="s">
        <v>481</v>
      </c>
      <c r="K10" s="18" t="s">
        <v>481</v>
      </c>
      <c r="L10" s="20" t="s">
        <v>481</v>
      </c>
      <c r="M10" s="18" t="s">
        <v>481</v>
      </c>
      <c r="N10" s="20" t="s">
        <v>481</v>
      </c>
      <c r="O10" s="18" t="s">
        <v>481</v>
      </c>
      <c r="P10" s="20" t="s">
        <v>481</v>
      </c>
      <c r="Q10" s="18" t="n">
        <v>506.78839721</v>
      </c>
      <c r="R10" s="20" t="n">
        <v>3.6585174</v>
      </c>
    </row>
    <row r="11" spans="1:18">
      <c r="A11" s="15" t="s">
        <v>486</v>
      </c>
      <c r="B11" s="17" t="n">
        <v>7053</v>
      </c>
      <c r="C11" s="18">
        <f>(45.0/B11*100)</f>
        <v/>
      </c>
      <c r="D11" s="19" t="n">
        <v>7008</v>
      </c>
      <c r="E11" s="18" t="n">
        <v>470.86946517</v>
      </c>
      <c r="F11" s="20" t="n">
        <v>3.89481213</v>
      </c>
      <c r="G11" s="18" t="n">
        <v>449.2147791</v>
      </c>
      <c r="H11" s="20" t="n">
        <v>2.75217396</v>
      </c>
      <c r="I11" s="18" t="s">
        <v>481</v>
      </c>
      <c r="J11" s="20" t="s">
        <v>481</v>
      </c>
      <c r="K11" s="18" t="s">
        <v>481</v>
      </c>
      <c r="L11" s="20" t="s">
        <v>481</v>
      </c>
      <c r="M11" s="18" t="s">
        <v>481</v>
      </c>
      <c r="N11" s="20" t="s">
        <v>481</v>
      </c>
      <c r="O11" s="18" t="s">
        <v>481</v>
      </c>
      <c r="P11" s="20" t="s">
        <v>481</v>
      </c>
      <c r="Q11" s="18" t="n">
        <v>423.60574272</v>
      </c>
      <c r="R11" s="20" t="n">
        <v>3.3762519</v>
      </c>
    </row>
    <row r="12" spans="1:18">
      <c r="A12" s="15" t="s">
        <v>487</v>
      </c>
      <c r="B12" s="17" t="n">
        <v>6894</v>
      </c>
      <c r="C12" s="18">
        <f>(55.0/B12*100)</f>
        <v/>
      </c>
      <c r="D12" s="19" t="n">
        <v>6839</v>
      </c>
      <c r="E12" s="18" t="n">
        <v>503.90498085</v>
      </c>
      <c r="F12" s="20" t="n">
        <v>5.15628475</v>
      </c>
      <c r="G12" s="18" t="n">
        <v>504.88258388</v>
      </c>
      <c r="H12" s="20" t="n">
        <v>2.132418</v>
      </c>
      <c r="I12" s="18" t="s">
        <v>481</v>
      </c>
      <c r="J12" s="20" t="s">
        <v>481</v>
      </c>
      <c r="K12" s="18" t="s">
        <v>481</v>
      </c>
      <c r="L12" s="20" t="s">
        <v>481</v>
      </c>
      <c r="M12" s="18" t="s">
        <v>481</v>
      </c>
      <c r="N12" s="20" t="s">
        <v>481</v>
      </c>
      <c r="O12" s="18" t="s">
        <v>481</v>
      </c>
      <c r="P12" s="20" t="s">
        <v>481</v>
      </c>
      <c r="Q12" s="18" t="n">
        <v>453.51411309</v>
      </c>
      <c r="R12" s="20" t="n">
        <v>4.31164793</v>
      </c>
    </row>
    <row r="13" spans="1:18">
      <c r="A13" s="15" t="s">
        <v>488</v>
      </c>
      <c r="B13" s="17" t="n">
        <v>7161</v>
      </c>
      <c r="C13" s="18">
        <f>(98.0/B13*100)</f>
        <v/>
      </c>
      <c r="D13" s="19" t="n">
        <v>7063</v>
      </c>
      <c r="E13" s="18" t="n">
        <v>497.94901552</v>
      </c>
      <c r="F13" s="20" t="n">
        <v>3.52788951</v>
      </c>
      <c r="G13" s="18" t="n">
        <v>510.9375991</v>
      </c>
      <c r="H13" s="20" t="n">
        <v>2.41929076</v>
      </c>
      <c r="I13" s="18" t="s">
        <v>481</v>
      </c>
      <c r="J13" s="20" t="s">
        <v>481</v>
      </c>
      <c r="K13" s="18" t="s">
        <v>481</v>
      </c>
      <c r="L13" s="20" t="s">
        <v>481</v>
      </c>
      <c r="M13" s="18" t="s">
        <v>481</v>
      </c>
      <c r="N13" s="20" t="s">
        <v>481</v>
      </c>
      <c r="O13" s="18" t="s">
        <v>481</v>
      </c>
      <c r="P13" s="20" t="s">
        <v>481</v>
      </c>
      <c r="Q13" s="18" t="n">
        <v>471.29482798</v>
      </c>
      <c r="R13" s="20" t="n">
        <v>4.29340724</v>
      </c>
    </row>
    <row r="14" spans="1:18">
      <c r="A14" s="15" t="s">
        <v>489</v>
      </c>
      <c r="B14" s="17" t="n">
        <v>5587</v>
      </c>
      <c r="C14" s="18">
        <f>(74.0/B14*100)</f>
        <v/>
      </c>
      <c r="D14" s="19" t="n">
        <v>5513</v>
      </c>
      <c r="E14" s="18" t="n">
        <v>533.8712156</v>
      </c>
      <c r="F14" s="20" t="n">
        <v>3.40440684</v>
      </c>
      <c r="G14" s="18" t="n">
        <v>542.60405598</v>
      </c>
      <c r="H14" s="20" t="n">
        <v>2.39041025</v>
      </c>
      <c r="I14" s="18" t="s">
        <v>481</v>
      </c>
      <c r="J14" s="20" t="s">
        <v>481</v>
      </c>
      <c r="K14" s="18" t="s">
        <v>481</v>
      </c>
      <c r="L14" s="20" t="s">
        <v>481</v>
      </c>
      <c r="M14" s="18" t="s">
        <v>481</v>
      </c>
      <c r="N14" s="20" t="s">
        <v>481</v>
      </c>
      <c r="O14" s="18" t="s">
        <v>481</v>
      </c>
      <c r="P14" s="20" t="s">
        <v>481</v>
      </c>
      <c r="Q14" s="18" t="n">
        <v>510.45324278</v>
      </c>
      <c r="R14" s="20" t="n">
        <v>3.60762685</v>
      </c>
    </row>
    <row r="15" spans="1:18">
      <c r="A15" s="15" t="s">
        <v>490</v>
      </c>
      <c r="B15" s="17" t="n">
        <v>5882</v>
      </c>
      <c r="C15" s="18">
        <f>(52.0/B15*100)</f>
        <v/>
      </c>
      <c r="D15" s="19" t="n">
        <v>5830</v>
      </c>
      <c r="E15" s="18" t="n">
        <v>532.01005616</v>
      </c>
      <c r="F15" s="20" t="n">
        <v>3.19681276</v>
      </c>
      <c r="G15" s="18" t="n">
        <v>539.7736234499999</v>
      </c>
      <c r="H15" s="20" t="n">
        <v>2.53834115</v>
      </c>
      <c r="I15" s="18" t="s">
        <v>481</v>
      </c>
      <c r="J15" s="20" t="s">
        <v>481</v>
      </c>
      <c r="K15" s="18" t="s">
        <v>481</v>
      </c>
      <c r="L15" s="20" t="s">
        <v>481</v>
      </c>
      <c r="M15" s="18" t="s">
        <v>481</v>
      </c>
      <c r="N15" s="20" t="s">
        <v>481</v>
      </c>
      <c r="O15" s="18" t="s">
        <v>481</v>
      </c>
      <c r="P15" s="20" t="s">
        <v>481</v>
      </c>
      <c r="Q15" s="18" t="n">
        <v>501.04226561</v>
      </c>
      <c r="R15" s="20" t="n">
        <v>4.68249746</v>
      </c>
    </row>
    <row r="16" spans="1:18">
      <c r="A16" s="15" t="s">
        <v>491</v>
      </c>
      <c r="B16" s="17" t="n">
        <v>6108</v>
      </c>
      <c r="C16" s="18">
        <f>(98.0/B16*100)</f>
        <v/>
      </c>
      <c r="D16" s="19" t="n">
        <v>6010</v>
      </c>
      <c r="E16" s="18" t="n">
        <v>521.0889753</v>
      </c>
      <c r="F16" s="20" t="n">
        <v>2.75546077</v>
      </c>
      <c r="G16" s="18" t="n">
        <v>500.1505323</v>
      </c>
      <c r="H16" s="20" t="n">
        <v>2.1521645</v>
      </c>
      <c r="I16" s="18" t="s">
        <v>481</v>
      </c>
      <c r="J16" s="20" t="s">
        <v>481</v>
      </c>
      <c r="K16" s="18" t="s">
        <v>481</v>
      </c>
      <c r="L16" s="20" t="s">
        <v>481</v>
      </c>
      <c r="M16" s="18" t="s">
        <v>481</v>
      </c>
      <c r="N16" s="20" t="s">
        <v>481</v>
      </c>
      <c r="O16" s="18" t="s">
        <v>481</v>
      </c>
      <c r="P16" s="20" t="s">
        <v>481</v>
      </c>
      <c r="Q16" s="18" t="n">
        <v>449.35437789</v>
      </c>
      <c r="R16" s="20" t="n">
        <v>4.4698126</v>
      </c>
    </row>
    <row r="17" spans="1:18">
      <c r="A17" s="15" t="s">
        <v>492</v>
      </c>
      <c r="B17" s="17" t="n">
        <v>6504</v>
      </c>
      <c r="C17" s="18">
        <f>(658.0/B17*100)</f>
        <v/>
      </c>
      <c r="D17" s="19" t="n">
        <v>5846</v>
      </c>
      <c r="E17" s="18" t="n">
        <v>525.186642</v>
      </c>
      <c r="F17" s="20" t="n">
        <v>3.76586206</v>
      </c>
      <c r="G17" s="18" t="n">
        <v>532.71102648</v>
      </c>
      <c r="H17" s="20" t="n">
        <v>2.85698612</v>
      </c>
      <c r="I17" s="18" t="s">
        <v>481</v>
      </c>
      <c r="J17" s="20" t="s">
        <v>481</v>
      </c>
      <c r="K17" s="18" t="s">
        <v>481</v>
      </c>
      <c r="L17" s="20" t="s">
        <v>481</v>
      </c>
      <c r="M17" s="18" t="s">
        <v>481</v>
      </c>
      <c r="N17" s="20" t="s">
        <v>481</v>
      </c>
      <c r="O17" s="18" t="s">
        <v>481</v>
      </c>
      <c r="P17" s="20" t="s">
        <v>481</v>
      </c>
      <c r="Q17" s="18" t="n">
        <v>478.82481576</v>
      </c>
      <c r="R17" s="20" t="n">
        <v>4.18101957</v>
      </c>
    </row>
    <row r="18" spans="1:18">
      <c r="A18" s="15" t="s">
        <v>493</v>
      </c>
      <c r="B18" s="17" t="n">
        <v>5532</v>
      </c>
      <c r="C18" s="18">
        <f>(28.0/B18*100)</f>
        <v/>
      </c>
      <c r="D18" s="19" t="n">
        <v>5504</v>
      </c>
      <c r="E18" s="18" t="n">
        <v>454.72583083</v>
      </c>
      <c r="F18" s="20" t="n">
        <v>5.21879902</v>
      </c>
      <c r="G18" s="18" t="n">
        <v>461.46079482</v>
      </c>
      <c r="H18" s="20" t="n">
        <v>3.96049094</v>
      </c>
      <c r="I18" s="18" t="s">
        <v>481</v>
      </c>
      <c r="J18" s="20" t="s">
        <v>481</v>
      </c>
      <c r="K18" s="18" t="s">
        <v>481</v>
      </c>
      <c r="L18" s="20" t="s">
        <v>481</v>
      </c>
      <c r="M18" s="18" t="s">
        <v>481</v>
      </c>
      <c r="N18" s="20" t="s">
        <v>481</v>
      </c>
      <c r="O18" s="18" t="s">
        <v>481</v>
      </c>
      <c r="P18" s="20" t="s">
        <v>481</v>
      </c>
      <c r="Q18" s="18" t="n">
        <v>436.74115784</v>
      </c>
      <c r="R18" s="20" t="n">
        <v>4.97454398</v>
      </c>
    </row>
    <row r="19" spans="1:18">
      <c r="A19" s="15" t="s">
        <v>494</v>
      </c>
      <c r="B19" s="17" t="n">
        <v>5658</v>
      </c>
      <c r="C19" s="18">
        <f>(61.0/B19*100)</f>
        <v/>
      </c>
      <c r="D19" s="19" t="n">
        <v>5597</v>
      </c>
      <c r="E19" s="18" t="n">
        <v>475.64084139</v>
      </c>
      <c r="F19" s="20" t="n">
        <v>4.99212281</v>
      </c>
      <c r="G19" s="18" t="n">
        <v>482.99653368</v>
      </c>
      <c r="H19" s="20" t="n">
        <v>2.6282</v>
      </c>
      <c r="I19" s="18" t="s">
        <v>481</v>
      </c>
      <c r="J19" s="20" t="s">
        <v>481</v>
      </c>
      <c r="K19" s="18" t="s">
        <v>481</v>
      </c>
      <c r="L19" s="20" t="s">
        <v>481</v>
      </c>
      <c r="M19" s="18" t="s">
        <v>481</v>
      </c>
      <c r="N19" s="20" t="s">
        <v>481</v>
      </c>
      <c r="O19" s="18" t="s">
        <v>481</v>
      </c>
      <c r="P19" s="20" t="s">
        <v>481</v>
      </c>
      <c r="Q19" s="18" t="n">
        <v>449.81336989</v>
      </c>
      <c r="R19" s="20" t="n">
        <v>4.63401272</v>
      </c>
    </row>
    <row r="20" spans="1:18">
      <c r="A20" s="15" t="s">
        <v>495</v>
      </c>
      <c r="B20" s="17" t="n">
        <v>3371</v>
      </c>
      <c r="C20" s="18">
        <f>(75.0/B20*100)</f>
        <v/>
      </c>
      <c r="D20" s="19" t="n">
        <v>3296</v>
      </c>
      <c r="E20" s="18" t="n">
        <v>470.81214931</v>
      </c>
      <c r="F20" s="20" t="n">
        <v>3.37582136</v>
      </c>
      <c r="G20" s="18" t="n">
        <v>486.06617796</v>
      </c>
      <c r="H20" s="20" t="n">
        <v>2.39630123</v>
      </c>
      <c r="I20" s="18" t="s">
        <v>481</v>
      </c>
      <c r="J20" s="20" t="s">
        <v>481</v>
      </c>
      <c r="K20" s="18" t="s">
        <v>481</v>
      </c>
      <c r="L20" s="20" t="s">
        <v>481</v>
      </c>
      <c r="M20" s="18" t="s">
        <v>481</v>
      </c>
      <c r="N20" s="20" t="s">
        <v>481</v>
      </c>
      <c r="O20" s="18" t="s">
        <v>481</v>
      </c>
      <c r="P20" s="20" t="s">
        <v>481</v>
      </c>
      <c r="Q20" s="18" t="n">
        <v>451.17381313</v>
      </c>
      <c r="R20" s="20" t="n">
        <v>3.37078945</v>
      </c>
    </row>
    <row r="21" spans="1:18">
      <c r="A21" s="15" t="s">
        <v>496</v>
      </c>
      <c r="B21" s="17" t="n">
        <v>5741</v>
      </c>
      <c r="C21" s="18">
        <f>(44.0/B21*100)</f>
        <v/>
      </c>
      <c r="D21" s="19" t="n">
        <v>5697</v>
      </c>
      <c r="E21" s="18" t="n">
        <v>517.61120335</v>
      </c>
      <c r="F21" s="20" t="n">
        <v>2.94661824</v>
      </c>
      <c r="G21" s="18" t="n">
        <v>504.46281729</v>
      </c>
      <c r="H21" s="20" t="n">
        <v>2.5041985</v>
      </c>
      <c r="I21" s="18" t="s">
        <v>481</v>
      </c>
      <c r="J21" s="20" t="s">
        <v>481</v>
      </c>
      <c r="K21" s="18" t="s">
        <v>481</v>
      </c>
      <c r="L21" s="20" t="s">
        <v>481</v>
      </c>
      <c r="M21" s="18" t="s">
        <v>481</v>
      </c>
      <c r="N21" s="20" t="s">
        <v>481</v>
      </c>
      <c r="O21" s="18" t="s">
        <v>481</v>
      </c>
      <c r="P21" s="20" t="s">
        <v>481</v>
      </c>
      <c r="Q21" s="18" t="n">
        <v>478.52329224</v>
      </c>
      <c r="R21" s="20" t="n">
        <v>4.26604024</v>
      </c>
    </row>
    <row r="22" spans="1:18">
      <c r="A22" s="15" t="s">
        <v>497</v>
      </c>
      <c r="B22" s="17" t="n">
        <v>6598</v>
      </c>
      <c r="C22" s="18">
        <f>(32.0/B22*100)</f>
        <v/>
      </c>
      <c r="D22" s="19" t="n">
        <v>6566</v>
      </c>
      <c r="E22" s="18" t="n">
        <v>486.59271744</v>
      </c>
      <c r="F22" s="20" t="n">
        <v>3.83123471</v>
      </c>
      <c r="G22" s="18" t="n">
        <v>465.60685213</v>
      </c>
      <c r="H22" s="20" t="n">
        <v>3.71780611</v>
      </c>
      <c r="I22" s="18" t="s">
        <v>481</v>
      </c>
      <c r="J22" s="20" t="s">
        <v>481</v>
      </c>
      <c r="K22" s="18" t="s">
        <v>481</v>
      </c>
      <c r="L22" s="20" t="s">
        <v>481</v>
      </c>
      <c r="M22" s="18" t="s">
        <v>481</v>
      </c>
      <c r="N22" s="20" t="s">
        <v>481</v>
      </c>
      <c r="O22" s="18" t="n">
        <v>443.46702721</v>
      </c>
      <c r="P22" s="20" t="n">
        <v>52.74240295</v>
      </c>
      <c r="Q22" s="18" t="n">
        <v>440.33472084</v>
      </c>
      <c r="R22" s="20" t="n">
        <v>5.78332115</v>
      </c>
    </row>
    <row r="23" spans="1:18">
      <c r="A23" s="15" t="s">
        <v>498</v>
      </c>
      <c r="B23" s="17" t="n">
        <v>11583</v>
      </c>
      <c r="C23" s="18">
        <f>(210.0/B23*100)</f>
        <v/>
      </c>
      <c r="D23" s="19" t="n">
        <v>11373</v>
      </c>
      <c r="E23" s="18" t="n">
        <v>448.72716209</v>
      </c>
      <c r="F23" s="20" t="n">
        <v>5.25281681</v>
      </c>
      <c r="G23" s="18" t="n">
        <v>490.56408853</v>
      </c>
      <c r="H23" s="20" t="n">
        <v>2.36412025</v>
      </c>
      <c r="I23" s="18" t="s">
        <v>481</v>
      </c>
      <c r="J23" s="20" t="s">
        <v>481</v>
      </c>
      <c r="K23" s="18" t="s">
        <v>481</v>
      </c>
      <c r="L23" s="20" t="s">
        <v>481</v>
      </c>
      <c r="M23" s="18" t="s">
        <v>481</v>
      </c>
      <c r="N23" s="20" t="s">
        <v>481</v>
      </c>
      <c r="O23" s="18" t="s">
        <v>481</v>
      </c>
      <c r="P23" s="20" t="s">
        <v>481</v>
      </c>
      <c r="Q23" s="18" t="n">
        <v>445.72165359</v>
      </c>
      <c r="R23" s="20" t="n">
        <v>4.58999082</v>
      </c>
    </row>
    <row r="24" spans="1:18">
      <c r="A24" s="15" t="s">
        <v>499</v>
      </c>
      <c r="B24" s="17" t="n">
        <v>6647</v>
      </c>
      <c r="C24" s="18">
        <f>(7.0/B24*100)</f>
        <v/>
      </c>
      <c r="D24" s="19" t="n">
        <v>6640</v>
      </c>
      <c r="E24" s="18" t="n">
        <v>537.77936448</v>
      </c>
      <c r="F24" s="20" t="n">
        <v>4.43314444</v>
      </c>
      <c r="G24" s="18" t="n">
        <v>542.16720721</v>
      </c>
      <c r="H24" s="20" t="n">
        <v>3.0837673</v>
      </c>
      <c r="I24" s="18" t="s">
        <v>481</v>
      </c>
      <c r="J24" s="20" t="s">
        <v>481</v>
      </c>
      <c r="K24" s="18" t="s">
        <v>481</v>
      </c>
      <c r="L24" s="20" t="s">
        <v>481</v>
      </c>
      <c r="M24" s="18" t="s">
        <v>481</v>
      </c>
      <c r="N24" s="20" t="s">
        <v>481</v>
      </c>
      <c r="O24" s="18" t="s">
        <v>481</v>
      </c>
      <c r="P24" s="20" t="s">
        <v>481</v>
      </c>
      <c r="Q24" s="18" t="n">
        <v>498.71293431</v>
      </c>
      <c r="R24" s="20" t="n">
        <v>6.63429599</v>
      </c>
    </row>
    <row r="25" spans="1:18">
      <c r="A25" s="15" t="s">
        <v>500</v>
      </c>
      <c r="B25" s="17" t="n">
        <v>5581</v>
      </c>
      <c r="C25" s="18">
        <f>(24.0/B25*100)</f>
        <v/>
      </c>
      <c r="D25" s="19" t="n">
        <v>5557</v>
      </c>
      <c r="E25" s="18" t="n">
        <v>534.43244364</v>
      </c>
      <c r="F25" s="20" t="n">
        <v>3.84833728</v>
      </c>
      <c r="G25" s="18" t="n">
        <v>499.98541811</v>
      </c>
      <c r="H25" s="20" t="n">
        <v>3.27455382</v>
      </c>
      <c r="I25" s="18" t="s">
        <v>481</v>
      </c>
      <c r="J25" s="20" t="s">
        <v>481</v>
      </c>
      <c r="K25" s="18" t="s">
        <v>481</v>
      </c>
      <c r="L25" s="20" t="s">
        <v>481</v>
      </c>
      <c r="M25" s="18" t="s">
        <v>481</v>
      </c>
      <c r="N25" s="20" t="s">
        <v>481</v>
      </c>
      <c r="O25" s="18" t="s">
        <v>481</v>
      </c>
      <c r="P25" s="20" t="s">
        <v>481</v>
      </c>
      <c r="Q25" s="18" t="n">
        <v>490.59603942</v>
      </c>
      <c r="R25" s="20" t="n">
        <v>6.09566285</v>
      </c>
    </row>
    <row r="26" spans="1:18">
      <c r="A26" s="15" t="s">
        <v>501</v>
      </c>
      <c r="B26" s="17" t="n">
        <v>4869</v>
      </c>
      <c r="C26" s="18">
        <f>(32.0/B26*100)</f>
        <v/>
      </c>
      <c r="D26" s="19" t="n">
        <v>4837</v>
      </c>
      <c r="E26" s="18" t="n">
        <v>501.65862768</v>
      </c>
      <c r="F26" s="20" t="n">
        <v>2.55067573</v>
      </c>
      <c r="G26" s="18" t="n">
        <v>489.26757751</v>
      </c>
      <c r="H26" s="20" t="n">
        <v>2.13320491</v>
      </c>
      <c r="I26" s="18" t="s">
        <v>481</v>
      </c>
      <c r="J26" s="20" t="s">
        <v>481</v>
      </c>
      <c r="K26" s="18" t="s">
        <v>481</v>
      </c>
      <c r="L26" s="20" t="s">
        <v>481</v>
      </c>
      <c r="M26" s="18" t="s">
        <v>481</v>
      </c>
      <c r="N26" s="20" t="s">
        <v>481</v>
      </c>
      <c r="O26" s="18" t="s">
        <v>481</v>
      </c>
      <c r="P26" s="20" t="s">
        <v>481</v>
      </c>
      <c r="Q26" s="18" t="n">
        <v>476.70392854</v>
      </c>
      <c r="R26" s="20" t="n">
        <v>3.10714881</v>
      </c>
    </row>
    <row r="27" spans="1:18">
      <c r="A27" s="15" t="s">
        <v>502</v>
      </c>
      <c r="B27" s="17" t="n">
        <v>5299</v>
      </c>
      <c r="C27" s="18">
        <f>(17.0/B27*100)</f>
        <v/>
      </c>
      <c r="D27" s="19" t="n">
        <v>5282</v>
      </c>
      <c r="E27" s="18" t="n">
        <v>506.33530479</v>
      </c>
      <c r="F27" s="20" t="n">
        <v>3.07667823</v>
      </c>
      <c r="G27" s="18" t="n">
        <v>481.44858785</v>
      </c>
      <c r="H27" s="20" t="n">
        <v>1.50881736</v>
      </c>
      <c r="I27" s="18" t="s">
        <v>481</v>
      </c>
      <c r="J27" s="20" t="s">
        <v>481</v>
      </c>
      <c r="K27" s="18" t="s">
        <v>481</v>
      </c>
      <c r="L27" s="20" t="s">
        <v>481</v>
      </c>
      <c r="M27" s="18" t="s">
        <v>481</v>
      </c>
      <c r="N27" s="20" t="s">
        <v>481</v>
      </c>
      <c r="O27" s="18" t="s">
        <v>481</v>
      </c>
      <c r="P27" s="20" t="s">
        <v>481</v>
      </c>
      <c r="Q27" s="18" t="n">
        <v>463.9277889</v>
      </c>
      <c r="R27" s="20" t="n">
        <v>3.12297504</v>
      </c>
    </row>
    <row r="28" spans="1:18">
      <c r="A28" s="15" t="s">
        <v>503</v>
      </c>
      <c r="B28" s="17" t="n">
        <v>7568</v>
      </c>
      <c r="C28" s="18">
        <f>(51.0/B28*100)</f>
        <v/>
      </c>
      <c r="D28" s="19" t="n">
        <v>7517</v>
      </c>
      <c r="E28" s="18" t="n">
        <v>436.41540213</v>
      </c>
      <c r="F28" s="20" t="n">
        <v>3.3352525</v>
      </c>
      <c r="G28" s="18" t="n">
        <v>414.31514053</v>
      </c>
      <c r="H28" s="20" t="n">
        <v>2.09553386</v>
      </c>
      <c r="I28" s="18" t="s">
        <v>481</v>
      </c>
      <c r="J28" s="20" t="s">
        <v>481</v>
      </c>
      <c r="K28" s="18" t="s">
        <v>481</v>
      </c>
      <c r="L28" s="20" t="s">
        <v>481</v>
      </c>
      <c r="M28" s="18" t="s">
        <v>481</v>
      </c>
      <c r="N28" s="20" t="s">
        <v>481</v>
      </c>
      <c r="O28" s="18" t="s">
        <v>481</v>
      </c>
      <c r="P28" s="20" t="s">
        <v>481</v>
      </c>
      <c r="Q28" s="18" t="n">
        <v>391.63941986</v>
      </c>
      <c r="R28" s="20" t="n">
        <v>4.76203017</v>
      </c>
    </row>
    <row r="29" spans="1:18">
      <c r="A29" s="15" t="s">
        <v>504</v>
      </c>
      <c r="B29" s="17" t="n">
        <v>5385</v>
      </c>
      <c r="C29" s="18">
        <f>(30.0/B29*100)</f>
        <v/>
      </c>
      <c r="D29" s="19" t="n">
        <v>5355</v>
      </c>
      <c r="E29" s="18" t="n">
        <v>517.80953616</v>
      </c>
      <c r="F29" s="20" t="n">
        <v>2.65114549</v>
      </c>
      <c r="G29" s="18" t="n">
        <v>514.29341421</v>
      </c>
      <c r="H29" s="20" t="n">
        <v>2.76544068</v>
      </c>
      <c r="I29" s="18" t="s">
        <v>481</v>
      </c>
      <c r="J29" s="20" t="s">
        <v>481</v>
      </c>
      <c r="K29" s="18" t="s">
        <v>481</v>
      </c>
      <c r="L29" s="20" t="s">
        <v>481</v>
      </c>
      <c r="M29" s="18" t="s">
        <v>481</v>
      </c>
      <c r="N29" s="20" t="s">
        <v>481</v>
      </c>
      <c r="O29" s="18" t="s">
        <v>481</v>
      </c>
      <c r="P29" s="20" t="s">
        <v>481</v>
      </c>
      <c r="Q29" s="18" t="n">
        <v>471.4372274</v>
      </c>
      <c r="R29" s="20" t="n">
        <v>4.86025795</v>
      </c>
    </row>
    <row r="30" spans="1:18">
      <c r="A30" s="15" t="s">
        <v>505</v>
      </c>
      <c r="B30" s="17" t="n">
        <v>4520</v>
      </c>
      <c r="C30" s="18">
        <f>(96.0/B30*100)</f>
        <v/>
      </c>
      <c r="D30" s="19" t="n">
        <v>4424</v>
      </c>
      <c r="E30" s="18" t="n">
        <v>524.7785517</v>
      </c>
      <c r="F30" s="20" t="n">
        <v>4.43404553</v>
      </c>
      <c r="G30" s="18" t="n">
        <v>527.67141972</v>
      </c>
      <c r="H30" s="20" t="n">
        <v>2.79424359</v>
      </c>
      <c r="I30" s="18" t="s">
        <v>481</v>
      </c>
      <c r="J30" s="20" t="s">
        <v>481</v>
      </c>
      <c r="K30" s="18" t="s">
        <v>481</v>
      </c>
      <c r="L30" s="20" t="s">
        <v>481</v>
      </c>
      <c r="M30" s="18" t="s">
        <v>481</v>
      </c>
      <c r="N30" s="20" t="s">
        <v>481</v>
      </c>
      <c r="O30" s="18" t="s">
        <v>481</v>
      </c>
      <c r="P30" s="20" t="s">
        <v>481</v>
      </c>
      <c r="Q30" s="18" t="n">
        <v>484.11923169</v>
      </c>
      <c r="R30" s="20" t="n">
        <v>3.58465512</v>
      </c>
    </row>
    <row r="31" spans="1:18">
      <c r="A31" s="15" t="s">
        <v>506</v>
      </c>
      <c r="B31" s="17" t="n">
        <v>5456</v>
      </c>
      <c r="C31" s="18">
        <f>(125.0/B31*100)</f>
        <v/>
      </c>
      <c r="D31" s="19" t="n">
        <v>5331</v>
      </c>
      <c r="E31" s="18" t="n">
        <v>518.48991687</v>
      </c>
      <c r="F31" s="20" t="n">
        <v>2.71478684</v>
      </c>
      <c r="G31" s="18" t="n">
        <v>498.2658999</v>
      </c>
      <c r="H31" s="20" t="n">
        <v>2.83872941</v>
      </c>
      <c r="I31" s="18" t="s">
        <v>481</v>
      </c>
      <c r="J31" s="20" t="s">
        <v>481</v>
      </c>
      <c r="K31" s="18" t="s">
        <v>481</v>
      </c>
      <c r="L31" s="20" t="s">
        <v>481</v>
      </c>
      <c r="M31" s="18" t="s">
        <v>481</v>
      </c>
      <c r="N31" s="20" t="s">
        <v>481</v>
      </c>
      <c r="O31" s="18" t="s">
        <v>481</v>
      </c>
      <c r="P31" s="20" t="s">
        <v>481</v>
      </c>
      <c r="Q31" s="18" t="n">
        <v>472.46922447</v>
      </c>
      <c r="R31" s="20" t="n">
        <v>3.6646844</v>
      </c>
    </row>
    <row r="32" spans="1:18">
      <c r="A32" s="15" t="s">
        <v>507</v>
      </c>
      <c r="B32" s="17" t="n">
        <v>4478</v>
      </c>
      <c r="C32" s="18">
        <f>(5.0/B32*100)</f>
        <v/>
      </c>
      <c r="D32" s="19" t="n">
        <v>4473</v>
      </c>
      <c r="E32" s="18" t="s">
        <v>481</v>
      </c>
      <c r="F32" s="20" t="s">
        <v>481</v>
      </c>
      <c r="G32" s="18" t="n">
        <v>502.59255645</v>
      </c>
      <c r="H32" s="20" t="n">
        <v>2.49624914</v>
      </c>
      <c r="I32" s="18" t="s">
        <v>481</v>
      </c>
      <c r="J32" s="20" t="s">
        <v>481</v>
      </c>
      <c r="K32" s="18" t="s">
        <v>481</v>
      </c>
      <c r="L32" s="20" t="s">
        <v>481</v>
      </c>
      <c r="M32" s="18" t="s">
        <v>481</v>
      </c>
      <c r="N32" s="20" t="s">
        <v>481</v>
      </c>
      <c r="O32" s="18" t="s">
        <v>481</v>
      </c>
      <c r="P32" s="20" t="s">
        <v>481</v>
      </c>
      <c r="Q32" s="18" t="n">
        <v>451.86925529</v>
      </c>
      <c r="R32" s="20" t="n">
        <v>12.94795573</v>
      </c>
    </row>
    <row r="33" spans="1:18">
      <c r="A33" s="15" t="s">
        <v>508</v>
      </c>
      <c r="B33" s="17" t="n">
        <v>7325</v>
      </c>
      <c r="C33" s="18">
        <f>(74.0/B33*100)</f>
        <v/>
      </c>
      <c r="D33" s="19" t="n">
        <v>7251</v>
      </c>
      <c r="E33" s="18" t="n">
        <v>543.98694834</v>
      </c>
      <c r="F33" s="20" t="n">
        <v>5.42785018</v>
      </c>
      <c r="G33" s="18" t="n">
        <v>498.20901744</v>
      </c>
      <c r="H33" s="20" t="n">
        <v>2.38202732</v>
      </c>
      <c r="I33" s="18" t="s">
        <v>481</v>
      </c>
      <c r="J33" s="20" t="s">
        <v>481</v>
      </c>
      <c r="K33" s="18" t="s">
        <v>481</v>
      </c>
      <c r="L33" s="20" t="s">
        <v>481</v>
      </c>
      <c r="M33" s="18" t="s">
        <v>481</v>
      </c>
      <c r="N33" s="20" t="s">
        <v>481</v>
      </c>
      <c r="O33" s="18" t="s">
        <v>481</v>
      </c>
      <c r="P33" s="20" t="s">
        <v>481</v>
      </c>
      <c r="Q33" s="18" t="n">
        <v>476.60424354</v>
      </c>
      <c r="R33" s="20" t="n">
        <v>4.78666962</v>
      </c>
    </row>
    <row r="34" spans="1:18">
      <c r="A34" s="15" t="s">
        <v>509</v>
      </c>
      <c r="B34" s="17" t="n">
        <v>6350</v>
      </c>
      <c r="C34" s="18">
        <f>(65.0/B34*100)</f>
        <v/>
      </c>
      <c r="D34" s="19" t="n">
        <v>6285</v>
      </c>
      <c r="E34" s="18" t="n">
        <v>493.7094151</v>
      </c>
      <c r="F34" s="20" t="n">
        <v>5.09834618</v>
      </c>
      <c r="G34" s="18" t="n">
        <v>465.24505272</v>
      </c>
      <c r="H34" s="20" t="n">
        <v>2.69219943</v>
      </c>
      <c r="I34" s="18" t="s">
        <v>481</v>
      </c>
      <c r="J34" s="20" t="s">
        <v>481</v>
      </c>
      <c r="K34" s="18" t="s">
        <v>481</v>
      </c>
      <c r="L34" s="20" t="s">
        <v>481</v>
      </c>
      <c r="M34" s="18" t="s">
        <v>481</v>
      </c>
      <c r="N34" s="20" t="s">
        <v>481</v>
      </c>
      <c r="O34" s="18" t="s">
        <v>481</v>
      </c>
      <c r="P34" s="20" t="s">
        <v>481</v>
      </c>
      <c r="Q34" s="18" t="n">
        <v>415.77506309</v>
      </c>
      <c r="R34" s="20" t="n">
        <v>4.57285497</v>
      </c>
    </row>
    <row r="35" spans="1:18">
      <c r="A35" s="15" t="s">
        <v>510</v>
      </c>
      <c r="B35" s="17" t="n">
        <v>6406</v>
      </c>
      <c r="C35" s="18">
        <f>(36.0/B35*100)</f>
        <v/>
      </c>
      <c r="D35" s="19" t="n">
        <v>6370</v>
      </c>
      <c r="E35" s="18" t="n">
        <v>533.44972038</v>
      </c>
      <c r="F35" s="20" t="n">
        <v>2.60992572</v>
      </c>
      <c r="G35" s="18" t="n">
        <v>510.82924339</v>
      </c>
      <c r="H35" s="20" t="n">
        <v>1.59988112</v>
      </c>
      <c r="I35" s="18" t="s">
        <v>481</v>
      </c>
      <c r="J35" s="20" t="s">
        <v>481</v>
      </c>
      <c r="K35" s="18" t="s">
        <v>481</v>
      </c>
      <c r="L35" s="20" t="s">
        <v>481</v>
      </c>
      <c r="M35" s="18" t="s">
        <v>481</v>
      </c>
      <c r="N35" s="20" t="s">
        <v>481</v>
      </c>
      <c r="O35" s="18" t="s">
        <v>481</v>
      </c>
      <c r="P35" s="20" t="s">
        <v>481</v>
      </c>
      <c r="Q35" s="18" t="n">
        <v>484.81200407</v>
      </c>
      <c r="R35" s="20" t="n">
        <v>4.38662703</v>
      </c>
    </row>
    <row r="36" spans="1:18">
      <c r="A36" s="15" t="s">
        <v>511</v>
      </c>
      <c r="B36" s="17" t="n">
        <v>6736</v>
      </c>
      <c r="C36" s="18">
        <f>(26.0/B36*100)</f>
        <v/>
      </c>
      <c r="D36" s="19" t="n">
        <v>6710</v>
      </c>
      <c r="E36" s="18" t="n">
        <v>497.6268201</v>
      </c>
      <c r="F36" s="20" t="n">
        <v>3.33214162</v>
      </c>
      <c r="G36" s="18" t="n">
        <v>495.93893048</v>
      </c>
      <c r="H36" s="20" t="n">
        <v>2.15440892</v>
      </c>
      <c r="I36" s="18" t="s">
        <v>481</v>
      </c>
      <c r="J36" s="20" t="s">
        <v>481</v>
      </c>
      <c r="K36" s="18" t="s">
        <v>481</v>
      </c>
      <c r="L36" s="20" t="s">
        <v>481</v>
      </c>
      <c r="M36" s="18" t="s">
        <v>481</v>
      </c>
      <c r="N36" s="20" t="s">
        <v>481</v>
      </c>
      <c r="O36" s="18" t="s">
        <v>481</v>
      </c>
      <c r="P36" s="20" t="s">
        <v>481</v>
      </c>
      <c r="Q36" s="18" t="n">
        <v>475.73863383</v>
      </c>
      <c r="R36" s="20" t="n">
        <v>4.06234828</v>
      </c>
    </row>
    <row r="37" spans="1:18">
      <c r="A37" s="15" t="s">
        <v>512</v>
      </c>
      <c r="B37" s="17" t="n">
        <v>5458</v>
      </c>
      <c r="C37" s="18">
        <f>(62.0/B37*100)</f>
        <v/>
      </c>
      <c r="D37" s="19" t="n">
        <v>5396</v>
      </c>
      <c r="E37" s="18" t="n">
        <v>504.46748153</v>
      </c>
      <c r="F37" s="20" t="n">
        <v>4.16111329</v>
      </c>
      <c r="G37" s="18" t="n">
        <v>501.92559546</v>
      </c>
      <c r="H37" s="20" t="n">
        <v>3.80229213</v>
      </c>
      <c r="I37" s="18" t="s">
        <v>481</v>
      </c>
      <c r="J37" s="20" t="s">
        <v>481</v>
      </c>
      <c r="K37" s="18" t="s">
        <v>481</v>
      </c>
      <c r="L37" s="20" t="s">
        <v>481</v>
      </c>
      <c r="M37" s="18" t="s">
        <v>481</v>
      </c>
      <c r="N37" s="20" t="s">
        <v>481</v>
      </c>
      <c r="O37" s="18" t="s">
        <v>481</v>
      </c>
      <c r="P37" s="20" t="s">
        <v>481</v>
      </c>
      <c r="Q37" s="18" t="n">
        <v>461.59549097</v>
      </c>
      <c r="R37" s="20" t="n">
        <v>4.69858866</v>
      </c>
    </row>
    <row r="38" spans="1:18">
      <c r="A38" s="15" t="s">
        <v>513</v>
      </c>
      <c r="B38" s="17" t="n">
        <v>5860</v>
      </c>
      <c r="C38" s="18">
        <f>(16.0/B38*100)</f>
        <v/>
      </c>
      <c r="D38" s="19" t="n">
        <v>5844</v>
      </c>
      <c r="E38" s="18" t="n">
        <v>518.89714987</v>
      </c>
      <c r="F38" s="20" t="n">
        <v>3.54176663</v>
      </c>
      <c r="G38" s="18" t="n">
        <v>506.24679466</v>
      </c>
      <c r="H38" s="20" t="n">
        <v>3.23214016</v>
      </c>
      <c r="I38" s="18" t="s">
        <v>481</v>
      </c>
      <c r="J38" s="20" t="s">
        <v>481</v>
      </c>
      <c r="K38" s="18" t="s">
        <v>481</v>
      </c>
      <c r="L38" s="20" t="s">
        <v>481</v>
      </c>
      <c r="M38" s="18" t="s">
        <v>481</v>
      </c>
      <c r="N38" s="20" t="s">
        <v>481</v>
      </c>
      <c r="O38" s="18" t="s">
        <v>481</v>
      </c>
      <c r="P38" s="20" t="s">
        <v>481</v>
      </c>
      <c r="Q38" s="18" t="n">
        <v>467.62038102</v>
      </c>
      <c r="R38" s="20" t="n">
        <v>5.03310779</v>
      </c>
    </row>
    <row r="39" spans="1:18">
      <c r="A39" s="15" t="s">
        <v>514</v>
      </c>
      <c r="B39" s="17" t="n">
        <v>5895</v>
      </c>
      <c r="C39" s="18">
        <f>(30.0/B39*100)</f>
        <v/>
      </c>
      <c r="D39" s="19" t="n">
        <v>5865</v>
      </c>
      <c r="E39" s="18" t="n">
        <v>434.1944127</v>
      </c>
      <c r="F39" s="20" t="n">
        <v>5.25374443</v>
      </c>
      <c r="G39" s="18" t="n">
        <v>427.01051701</v>
      </c>
      <c r="H39" s="20" t="n">
        <v>3.88117771</v>
      </c>
      <c r="I39" s="18" t="s">
        <v>481</v>
      </c>
      <c r="J39" s="20" t="s">
        <v>481</v>
      </c>
      <c r="K39" s="18" t="s">
        <v>481</v>
      </c>
      <c r="L39" s="20" t="s">
        <v>481</v>
      </c>
      <c r="M39" s="18" t="s">
        <v>481</v>
      </c>
      <c r="N39" s="20" t="s">
        <v>481</v>
      </c>
      <c r="O39" s="18" t="s">
        <v>481</v>
      </c>
      <c r="P39" s="20" t="s">
        <v>481</v>
      </c>
      <c r="Q39" s="18" t="n">
        <v>395.05103239</v>
      </c>
      <c r="R39" s="20" t="n">
        <v>6.99981455</v>
      </c>
    </row>
    <row r="40" spans="1:18">
      <c r="A40" s="15" t="s">
        <v>515</v>
      </c>
      <c r="B40" s="17" t="n">
        <v>14157</v>
      </c>
      <c r="C40" s="18">
        <f>(263.0/B40*100)</f>
        <v/>
      </c>
      <c r="D40" s="19" t="n">
        <v>13894</v>
      </c>
      <c r="E40" s="18" t="n">
        <v>510.79391274</v>
      </c>
      <c r="F40" s="20" t="n">
        <v>3.69962215</v>
      </c>
      <c r="G40" s="18" t="n">
        <v>529.06122465</v>
      </c>
      <c r="H40" s="20" t="n">
        <v>2.80953691</v>
      </c>
      <c r="I40" s="18" t="s">
        <v>481</v>
      </c>
      <c r="J40" s="20" t="s">
        <v>481</v>
      </c>
      <c r="K40" s="18" t="s">
        <v>481</v>
      </c>
      <c r="L40" s="20" t="s">
        <v>481</v>
      </c>
      <c r="M40" s="18" t="s">
        <v>481</v>
      </c>
      <c r="N40" s="20" t="s">
        <v>481</v>
      </c>
      <c r="O40" s="18" t="s">
        <v>481</v>
      </c>
      <c r="P40" s="20" t="s">
        <v>481</v>
      </c>
      <c r="Q40" s="18" t="n">
        <v>480.0333897</v>
      </c>
      <c r="R40" s="20" t="n">
        <v>3.25589698</v>
      </c>
    </row>
    <row r="41" spans="1:18">
      <c r="A41" s="15" t="s">
        <v>516</v>
      </c>
      <c r="B41" s="17" t="n">
        <v>5712</v>
      </c>
      <c r="C41" s="18">
        <f>(40.0/B41*100)</f>
        <v/>
      </c>
      <c r="D41" s="19" t="n">
        <v>5672</v>
      </c>
      <c r="E41" s="18" t="n">
        <v>510.61430552</v>
      </c>
      <c r="F41" s="20" t="n">
        <v>4.76229135</v>
      </c>
      <c r="G41" s="18" t="n">
        <v>496.03606665</v>
      </c>
      <c r="H41" s="20" t="n">
        <v>3.26862256</v>
      </c>
      <c r="I41" s="18" t="s">
        <v>481</v>
      </c>
      <c r="J41" s="20" t="s">
        <v>481</v>
      </c>
      <c r="K41" s="18" t="s">
        <v>481</v>
      </c>
      <c r="L41" s="20" t="s">
        <v>481</v>
      </c>
      <c r="M41" s="18" t="s">
        <v>481</v>
      </c>
      <c r="N41" s="20" t="s">
        <v>481</v>
      </c>
      <c r="O41" s="18" t="s">
        <v>481</v>
      </c>
      <c r="P41" s="20" t="s">
        <v>481</v>
      </c>
      <c r="Q41" s="18" t="n">
        <v>481.11589098</v>
      </c>
      <c r="R41" s="20" t="n">
        <v>4.88398905</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396.4577233</v>
      </c>
      <c r="F45" s="20" t="n">
        <v>6.85450801</v>
      </c>
      <c r="G45" s="18" t="n">
        <v>378.25197552</v>
      </c>
      <c r="H45" s="20" t="n">
        <v>2.91173215</v>
      </c>
      <c r="I45" s="18" t="s">
        <v>481</v>
      </c>
      <c r="J45" s="20" t="s">
        <v>481</v>
      </c>
      <c r="K45" s="18" t="s">
        <v>481</v>
      </c>
      <c r="L45" s="20" t="s">
        <v>481</v>
      </c>
      <c r="M45" s="18" t="n">
        <v>326.02087956</v>
      </c>
      <c r="N45" s="20" t="n">
        <v>29.16336851</v>
      </c>
      <c r="O45" s="18" t="n">
        <v>355.79179927</v>
      </c>
      <c r="P45" s="20" t="n">
        <v>18.50659137</v>
      </c>
      <c r="Q45" s="18" t="n">
        <v>368.21644447</v>
      </c>
      <c r="R45" s="20" t="n">
        <v>2.79804824</v>
      </c>
    </row>
    <row r="46" spans="1:18">
      <c r="A46" s="15" t="s">
        <v>521</v>
      </c>
      <c r="B46" s="17" t="n">
        <v>23141</v>
      </c>
      <c r="C46" s="18">
        <f>(1129.0/B46*100)</f>
        <v/>
      </c>
      <c r="D46" s="19" t="n">
        <v>22012</v>
      </c>
      <c r="E46" s="18" t="n">
        <v>413.68564544</v>
      </c>
      <c r="F46" s="20" t="n">
        <v>4.95658795</v>
      </c>
      <c r="G46" s="18" t="n">
        <v>409.60020902</v>
      </c>
      <c r="H46" s="20" t="n">
        <v>2.19128332</v>
      </c>
      <c r="I46" s="18" t="s">
        <v>481</v>
      </c>
      <c r="J46" s="20" t="s">
        <v>481</v>
      </c>
      <c r="K46" s="18" t="s">
        <v>481</v>
      </c>
      <c r="L46" s="20" t="s">
        <v>481</v>
      </c>
      <c r="M46" s="18" t="s">
        <v>481</v>
      </c>
      <c r="N46" s="20" t="s">
        <v>481</v>
      </c>
      <c r="O46" s="18" t="s">
        <v>481</v>
      </c>
      <c r="P46" s="20" t="s">
        <v>481</v>
      </c>
      <c r="Q46" s="18" t="n">
        <v>370.27310665</v>
      </c>
      <c r="R46" s="20" t="n">
        <v>2.94881161</v>
      </c>
    </row>
    <row r="47" spans="1:18">
      <c r="A47" s="15" t="s">
        <v>522</v>
      </c>
      <c r="B47" s="17" t="n">
        <v>5928</v>
      </c>
      <c r="C47" s="18">
        <f>(70.0/B47*100)</f>
        <v/>
      </c>
      <c r="D47" s="19" t="n">
        <v>5858</v>
      </c>
      <c r="E47" s="18" t="n">
        <v>469.92476417</v>
      </c>
      <c r="F47" s="20" t="n">
        <v>5.3778293</v>
      </c>
      <c r="G47" s="18" t="n">
        <v>446.80446084</v>
      </c>
      <c r="H47" s="20" t="n">
        <v>4.31545583</v>
      </c>
      <c r="I47" s="18" t="s">
        <v>481</v>
      </c>
      <c r="J47" s="20" t="s">
        <v>481</v>
      </c>
      <c r="K47" s="18" t="s">
        <v>481</v>
      </c>
      <c r="L47" s="20" t="s">
        <v>481</v>
      </c>
      <c r="M47" s="18" t="s">
        <v>481</v>
      </c>
      <c r="N47" s="20" t="s">
        <v>481</v>
      </c>
      <c r="O47" s="18" t="s">
        <v>481</v>
      </c>
      <c r="P47" s="20" t="s">
        <v>481</v>
      </c>
      <c r="Q47" s="18" t="n">
        <v>420.08549771</v>
      </c>
      <c r="R47" s="20" t="n">
        <v>6.52275214</v>
      </c>
    </row>
    <row r="48" spans="1:18">
      <c r="A48" s="15" t="s">
        <v>523</v>
      </c>
      <c r="B48" s="17" t="n">
        <v>9841</v>
      </c>
      <c r="C48" s="18">
        <f>(7.0/B48*100)</f>
        <v/>
      </c>
      <c r="D48" s="19" t="n">
        <v>9834</v>
      </c>
      <c r="E48" s="18" t="n">
        <v>569.54215529</v>
      </c>
      <c r="F48" s="20" t="n">
        <v>9.474654409999999</v>
      </c>
      <c r="G48" s="18" t="n">
        <v>514.86494819</v>
      </c>
      <c r="H48" s="20" t="n">
        <v>4.33648778</v>
      </c>
      <c r="I48" s="18" t="s">
        <v>481</v>
      </c>
      <c r="J48" s="20" t="s">
        <v>481</v>
      </c>
      <c r="K48" s="18" t="s">
        <v>481</v>
      </c>
      <c r="L48" s="20" t="s">
        <v>481</v>
      </c>
      <c r="M48" s="18" t="s">
        <v>481</v>
      </c>
      <c r="N48" s="20" t="s">
        <v>481</v>
      </c>
      <c r="O48" s="18" t="s">
        <v>481</v>
      </c>
      <c r="P48" s="20" t="s">
        <v>481</v>
      </c>
      <c r="Q48" s="18" t="n">
        <v>456.80585717</v>
      </c>
      <c r="R48" s="20" t="n">
        <v>10.03035152</v>
      </c>
    </row>
    <row r="49" spans="1:18">
      <c r="A49" s="15" t="s">
        <v>524</v>
      </c>
      <c r="B49" s="17" t="n">
        <v>6349</v>
      </c>
      <c r="C49" s="18">
        <f>(56.0/B49*100)</f>
        <v/>
      </c>
      <c r="D49" s="19" t="n">
        <v>6293</v>
      </c>
      <c r="E49" s="18" t="n">
        <v>451.79254772</v>
      </c>
      <c r="F49" s="20" t="n">
        <v>3.80362834</v>
      </c>
      <c r="G49" s="18" t="n">
        <v>433.25559121</v>
      </c>
      <c r="H49" s="20" t="n">
        <v>2.97523392</v>
      </c>
      <c r="I49" s="18" t="s">
        <v>481</v>
      </c>
      <c r="J49" s="20" t="s">
        <v>481</v>
      </c>
      <c r="K49" s="18" t="s">
        <v>481</v>
      </c>
      <c r="L49" s="20" t="s">
        <v>481</v>
      </c>
      <c r="M49" s="18" t="s">
        <v>481</v>
      </c>
      <c r="N49" s="20" t="s">
        <v>481</v>
      </c>
      <c r="O49" s="18" t="n">
        <v>405.95712976</v>
      </c>
      <c r="P49" s="20" t="n">
        <v>34.81073181</v>
      </c>
      <c r="Q49" s="18" t="n">
        <v>405.84751036</v>
      </c>
      <c r="R49" s="20" t="n">
        <v>4.69589311</v>
      </c>
    </row>
    <row r="50" spans="1:18">
      <c r="A50" s="15" t="s">
        <v>525</v>
      </c>
      <c r="B50" s="17" t="n">
        <v>11795</v>
      </c>
      <c r="C50" s="18">
        <f>(218.0/B50*100)</f>
        <v/>
      </c>
      <c r="D50" s="19" t="n">
        <v>11577</v>
      </c>
      <c r="E50" s="18" t="n">
        <v>432.78209996</v>
      </c>
      <c r="F50" s="20" t="n">
        <v>3.11815546</v>
      </c>
      <c r="G50" s="18" t="n">
        <v>412.30626898</v>
      </c>
      <c r="H50" s="20" t="n">
        <v>2.45627983</v>
      </c>
      <c r="I50" s="18" t="s">
        <v>481</v>
      </c>
      <c r="J50" s="20" t="s">
        <v>481</v>
      </c>
      <c r="K50" s="18" t="s">
        <v>481</v>
      </c>
      <c r="L50" s="20" t="s">
        <v>481</v>
      </c>
      <c r="M50" s="18" t="s">
        <v>481</v>
      </c>
      <c r="N50" s="20" t="s">
        <v>481</v>
      </c>
      <c r="O50" s="18" t="s">
        <v>481</v>
      </c>
      <c r="P50" s="20" t="s">
        <v>481</v>
      </c>
      <c r="Q50" s="18" t="n">
        <v>386.95122834</v>
      </c>
      <c r="R50" s="20" t="n">
        <v>4.61208904</v>
      </c>
    </row>
    <row r="51" spans="1:18">
      <c r="A51" s="15" t="s">
        <v>526</v>
      </c>
      <c r="B51" s="17" t="n">
        <v>6866</v>
      </c>
      <c r="C51" s="18">
        <f>(116.0/B51*100)</f>
        <v/>
      </c>
      <c r="D51" s="19" t="n">
        <v>6750</v>
      </c>
      <c r="E51" s="18" t="n">
        <v>436.05567059</v>
      </c>
      <c r="F51" s="20" t="n">
        <v>3.37124764</v>
      </c>
      <c r="G51" s="18" t="n">
        <v>420.49081986</v>
      </c>
      <c r="H51" s="20" t="n">
        <v>2.19871337</v>
      </c>
      <c r="I51" s="18" t="s">
        <v>481</v>
      </c>
      <c r="J51" s="20" t="s">
        <v>481</v>
      </c>
      <c r="K51" s="18" t="s">
        <v>481</v>
      </c>
      <c r="L51" s="20" t="s">
        <v>481</v>
      </c>
      <c r="M51" s="18" t="s">
        <v>481</v>
      </c>
      <c r="N51" s="20" t="s">
        <v>481</v>
      </c>
      <c r="O51" s="18" t="s">
        <v>481</v>
      </c>
      <c r="P51" s="20" t="s">
        <v>481</v>
      </c>
      <c r="Q51" s="18" t="n">
        <v>401.55131039</v>
      </c>
      <c r="R51" s="20" t="n">
        <v>2.87086729</v>
      </c>
    </row>
    <row r="52" spans="1:18">
      <c r="A52" s="15" t="s">
        <v>527</v>
      </c>
      <c r="B52" s="17" t="n">
        <v>5809</v>
      </c>
      <c r="C52" s="18">
        <f>(71.0/B52*100)</f>
        <v/>
      </c>
      <c r="D52" s="19" t="n">
        <v>5738</v>
      </c>
      <c r="E52" s="18" t="n">
        <v>462.70350751</v>
      </c>
      <c r="F52" s="20" t="n">
        <v>3.50715995</v>
      </c>
      <c r="G52" s="18" t="n">
        <v>487.390336</v>
      </c>
      <c r="H52" s="20" t="n">
        <v>2.70579029</v>
      </c>
      <c r="I52" s="18" t="s">
        <v>481</v>
      </c>
      <c r="J52" s="20" t="s">
        <v>481</v>
      </c>
      <c r="K52" s="18" t="s">
        <v>481</v>
      </c>
      <c r="L52" s="20" t="s">
        <v>481</v>
      </c>
      <c r="M52" s="18" t="s">
        <v>481</v>
      </c>
      <c r="N52" s="20" t="s">
        <v>481</v>
      </c>
      <c r="O52" s="18" t="s">
        <v>481</v>
      </c>
      <c r="P52" s="20" t="s">
        <v>481</v>
      </c>
      <c r="Q52" s="18" t="n">
        <v>444.58106408</v>
      </c>
      <c r="R52" s="20" t="n">
        <v>4.36070279</v>
      </c>
    </row>
    <row r="53" spans="1:18">
      <c r="A53" s="15" t="s">
        <v>528</v>
      </c>
      <c r="B53" s="17" t="n">
        <v>5571</v>
      </c>
      <c r="C53" s="18">
        <f>(84.0/B53*100)</f>
        <v/>
      </c>
      <c r="D53" s="19" t="n">
        <v>5487</v>
      </c>
      <c r="E53" s="18" t="n">
        <v>434.44113734</v>
      </c>
      <c r="F53" s="20" t="n">
        <v>3.96742131</v>
      </c>
      <c r="G53" s="18" t="n">
        <v>440.57631339</v>
      </c>
      <c r="H53" s="20" t="n">
        <v>1.71502588</v>
      </c>
      <c r="I53" s="18" t="s">
        <v>481</v>
      </c>
      <c r="J53" s="20" t="s">
        <v>481</v>
      </c>
      <c r="K53" s="18" t="s">
        <v>481</v>
      </c>
      <c r="L53" s="20" t="s">
        <v>481</v>
      </c>
      <c r="M53" s="18" t="s">
        <v>481</v>
      </c>
      <c r="N53" s="20" t="s">
        <v>481</v>
      </c>
      <c r="O53" s="18" t="s">
        <v>481</v>
      </c>
      <c r="P53" s="20" t="s">
        <v>481</v>
      </c>
      <c r="Q53" s="18" t="n">
        <v>409.03790372</v>
      </c>
      <c r="R53" s="20" t="n">
        <v>3.22580933</v>
      </c>
    </row>
    <row r="54" spans="1:18">
      <c r="A54" s="15" t="s">
        <v>529</v>
      </c>
      <c r="B54" s="17" t="n">
        <v>4740</v>
      </c>
      <c r="C54" s="18">
        <f>(38.0/B54*100)</f>
        <v/>
      </c>
      <c r="D54" s="19" t="n">
        <v>4702</v>
      </c>
      <c r="E54" s="18" t="n">
        <v>347.54931033</v>
      </c>
      <c r="F54" s="20" t="n">
        <v>5.35299803</v>
      </c>
      <c r="G54" s="18" t="n">
        <v>341.47339557</v>
      </c>
      <c r="H54" s="20" t="n">
        <v>2.92939164</v>
      </c>
      <c r="I54" s="18" t="s">
        <v>481</v>
      </c>
      <c r="J54" s="20" t="s">
        <v>481</v>
      </c>
      <c r="K54" s="18" t="s">
        <v>481</v>
      </c>
      <c r="L54" s="20" t="s">
        <v>481</v>
      </c>
      <c r="M54" s="18" t="s">
        <v>481</v>
      </c>
      <c r="N54" s="20" t="s">
        <v>481</v>
      </c>
      <c r="O54" s="18" t="s">
        <v>481</v>
      </c>
      <c r="P54" s="20" t="s">
        <v>481</v>
      </c>
      <c r="Q54" s="18" t="n">
        <v>307.55996255</v>
      </c>
      <c r="R54" s="20" t="n">
        <v>2.92861004</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411.13152395</v>
      </c>
      <c r="N55" s="20" t="n">
        <v>2.41692503</v>
      </c>
      <c r="O55" s="18" t="s">
        <v>481</v>
      </c>
      <c r="P55" s="20" t="s">
        <v>481</v>
      </c>
      <c r="Q55" s="18" t="s">
        <v>481</v>
      </c>
      <c r="R55" s="20" t="s">
        <v>481</v>
      </c>
    </row>
    <row r="56" spans="1:18">
      <c r="A56" s="15" t="s">
        <v>531</v>
      </c>
      <c r="B56" s="17" t="n">
        <v>5359</v>
      </c>
      <c r="C56" s="18">
        <f>(76.0/B56*100)</f>
        <v/>
      </c>
      <c r="D56" s="19" t="n">
        <v>5283</v>
      </c>
      <c r="E56" s="18" t="n">
        <v>534.41124975</v>
      </c>
      <c r="F56" s="20" t="n">
        <v>5.25503568</v>
      </c>
      <c r="G56" s="18" t="n">
        <v>523.68919733</v>
      </c>
      <c r="H56" s="20" t="n">
        <v>2.56060521</v>
      </c>
      <c r="I56" s="18" t="s">
        <v>481</v>
      </c>
      <c r="J56" s="20" t="s">
        <v>481</v>
      </c>
      <c r="K56" s="18" t="s">
        <v>481</v>
      </c>
      <c r="L56" s="20" t="s">
        <v>481</v>
      </c>
      <c r="M56" s="18" t="s">
        <v>481</v>
      </c>
      <c r="N56" s="20" t="s">
        <v>481</v>
      </c>
      <c r="O56" s="18" t="s">
        <v>481</v>
      </c>
      <c r="P56" s="20" t="s">
        <v>481</v>
      </c>
      <c r="Q56" s="18" t="n">
        <v>503.81584312</v>
      </c>
      <c r="R56" s="20" t="n">
        <v>5.39746405</v>
      </c>
    </row>
    <row r="57" spans="1:18">
      <c r="A57" s="15" t="s">
        <v>532</v>
      </c>
      <c r="B57" s="17" t="n">
        <v>6513</v>
      </c>
      <c r="C57" s="18">
        <f>(0.0/B57*100)</f>
        <v/>
      </c>
      <c r="D57" s="19" t="n">
        <v>6513</v>
      </c>
      <c r="E57" s="18" t="n">
        <v>450.87475745</v>
      </c>
      <c r="F57" s="20" t="n">
        <v>10.88063504</v>
      </c>
      <c r="G57" s="18" t="n">
        <v>401.9714772</v>
      </c>
      <c r="H57" s="20" t="n">
        <v>2.69990906</v>
      </c>
      <c r="I57" s="18" t="s">
        <v>481</v>
      </c>
      <c r="J57" s="20" t="s">
        <v>481</v>
      </c>
      <c r="K57" s="18" t="s">
        <v>481</v>
      </c>
      <c r="L57" s="20" t="s">
        <v>481</v>
      </c>
      <c r="M57" s="18" t="n">
        <v>419.6867</v>
      </c>
      <c r="N57" s="20" t="n">
        <v>23.31981841</v>
      </c>
      <c r="O57" s="18" t="s">
        <v>481</v>
      </c>
      <c r="P57" s="20" t="s">
        <v>481</v>
      </c>
      <c r="Q57" s="18" t="n">
        <v>400.84529911</v>
      </c>
      <c r="R57" s="20" t="n">
        <v>3.91051882</v>
      </c>
    </row>
    <row r="58" spans="1:18">
      <c r="A58" s="15" t="s">
        <v>533</v>
      </c>
      <c r="B58" s="17" t="n">
        <v>7267</v>
      </c>
      <c r="C58" s="18">
        <f>(10.0/B58*100)</f>
        <v/>
      </c>
      <c r="D58" s="19" t="n">
        <v>7257</v>
      </c>
      <c r="E58" s="18" t="n">
        <v>422.58919964</v>
      </c>
      <c r="F58" s="20" t="n">
        <v>3.67188454</v>
      </c>
      <c r="G58" s="18" t="n">
        <v>406.77371264</v>
      </c>
      <c r="H58" s="20" t="n">
        <v>2.94169282</v>
      </c>
      <c r="I58" s="18" t="s">
        <v>481</v>
      </c>
      <c r="J58" s="20" t="s">
        <v>481</v>
      </c>
      <c r="K58" s="18" t="s">
        <v>481</v>
      </c>
      <c r="L58" s="20" t="s">
        <v>481</v>
      </c>
      <c r="M58" s="18" t="s">
        <v>481</v>
      </c>
      <c r="N58" s="20" t="s">
        <v>481</v>
      </c>
      <c r="O58" s="18" t="n">
        <v>277.28975402</v>
      </c>
      <c r="P58" s="20" t="n">
        <v>19.84594503</v>
      </c>
      <c r="Q58" s="18" t="n">
        <v>405.07181094</v>
      </c>
      <c r="R58" s="20" t="n">
        <v>4.60381886</v>
      </c>
    </row>
    <row r="59" spans="1:18">
      <c r="A59" s="15" t="s">
        <v>534</v>
      </c>
      <c r="B59" s="17" t="n">
        <v>4826</v>
      </c>
      <c r="C59" s="18">
        <f>(26.0/B59*100)</f>
        <v/>
      </c>
      <c r="D59" s="19" t="n">
        <v>4800</v>
      </c>
      <c r="E59" s="18" t="n">
        <v>373.73111219</v>
      </c>
      <c r="F59" s="20" t="n">
        <v>3.38453983</v>
      </c>
      <c r="G59" s="18" t="n">
        <v>386.00284676</v>
      </c>
      <c r="H59" s="20" t="n">
        <v>2.08785253</v>
      </c>
      <c r="I59" s="18" t="s">
        <v>481</v>
      </c>
      <c r="J59" s="20" t="s">
        <v>481</v>
      </c>
      <c r="K59" s="18" t="s">
        <v>481</v>
      </c>
      <c r="L59" s="20" t="s">
        <v>481</v>
      </c>
      <c r="M59" s="18" t="s">
        <v>481</v>
      </c>
      <c r="N59" s="20" t="s">
        <v>481</v>
      </c>
      <c r="O59" s="18" t="n">
        <v>363.89979503</v>
      </c>
      <c r="P59" s="20" t="n">
        <v>16.97631713</v>
      </c>
      <c r="Q59" s="18" t="n">
        <v>367.9905951</v>
      </c>
      <c r="R59" s="20" t="n">
        <v>3.32142139</v>
      </c>
    </row>
    <row r="60" spans="1:18">
      <c r="A60" s="15" t="s">
        <v>535</v>
      </c>
      <c r="B60" s="17" t="n">
        <v>4546</v>
      </c>
      <c r="C60" s="18">
        <f>(15.0/B60*100)</f>
        <v/>
      </c>
      <c r="D60" s="19" t="n">
        <v>4531</v>
      </c>
      <c r="E60" s="18" t="n">
        <v>391.49429262</v>
      </c>
      <c r="F60" s="20" t="n">
        <v>6.5277762</v>
      </c>
      <c r="G60" s="18" t="n">
        <v>386.19613432</v>
      </c>
      <c r="H60" s="20" t="n">
        <v>3.37456325</v>
      </c>
      <c r="I60" s="18" t="s">
        <v>481</v>
      </c>
      <c r="J60" s="20" t="s">
        <v>481</v>
      </c>
      <c r="K60" s="18" t="s">
        <v>481</v>
      </c>
      <c r="L60" s="20" t="s">
        <v>481</v>
      </c>
      <c r="M60" s="18" t="s">
        <v>481</v>
      </c>
      <c r="N60" s="20" t="s">
        <v>481</v>
      </c>
      <c r="O60" s="18" t="n">
        <v>372.49223933</v>
      </c>
      <c r="P60" s="20" t="n">
        <v>37.295005</v>
      </c>
      <c r="Q60" s="18" t="n">
        <v>384.95459316</v>
      </c>
      <c r="R60" s="20" t="n">
        <v>5.39376322</v>
      </c>
    </row>
    <row r="61" spans="1:18">
      <c r="A61" s="15" t="s">
        <v>536</v>
      </c>
      <c r="B61" s="17" t="n">
        <v>6525</v>
      </c>
      <c r="C61" s="18">
        <f>(135.0/B61*100)</f>
        <v/>
      </c>
      <c r="D61" s="19" t="n">
        <v>6390</v>
      </c>
      <c r="E61" s="18" t="n">
        <v>483.42047753</v>
      </c>
      <c r="F61" s="20" t="n">
        <v>3.47095114</v>
      </c>
      <c r="G61" s="18" t="n">
        <v>482.93423698</v>
      </c>
      <c r="H61" s="20" t="n">
        <v>2.73086659</v>
      </c>
      <c r="I61" s="18" t="s">
        <v>481</v>
      </c>
      <c r="J61" s="20" t="s">
        <v>481</v>
      </c>
      <c r="K61" s="18" t="s">
        <v>481</v>
      </c>
      <c r="L61" s="20" t="s">
        <v>481</v>
      </c>
      <c r="M61" s="18" t="s">
        <v>481</v>
      </c>
      <c r="N61" s="20" t="s">
        <v>481</v>
      </c>
      <c r="O61" s="18" t="s">
        <v>481</v>
      </c>
      <c r="P61" s="20" t="s">
        <v>481</v>
      </c>
      <c r="Q61" s="18" t="n">
        <v>446.30405318</v>
      </c>
      <c r="R61" s="20" t="n">
        <v>3.98696771</v>
      </c>
    </row>
    <row r="62" spans="1:18">
      <c r="A62" s="15" t="s">
        <v>537</v>
      </c>
      <c r="B62" s="17" t="n">
        <v>4476</v>
      </c>
      <c r="C62" s="18">
        <f>(3.0/B62*100)</f>
        <v/>
      </c>
      <c r="D62" s="19" t="n">
        <v>4473</v>
      </c>
      <c r="E62" s="18" t="n">
        <v>538.16252245</v>
      </c>
      <c r="F62" s="20" t="n">
        <v>3.49013159</v>
      </c>
      <c r="G62" s="18" t="n">
        <v>527.64147797</v>
      </c>
      <c r="H62" s="20" t="n">
        <v>1.1834811</v>
      </c>
      <c r="I62" s="18" t="s">
        <v>481</v>
      </c>
      <c r="J62" s="20" t="s">
        <v>481</v>
      </c>
      <c r="K62" s="18" t="s">
        <v>481</v>
      </c>
      <c r="L62" s="20" t="s">
        <v>481</v>
      </c>
      <c r="M62" s="18" t="s">
        <v>481</v>
      </c>
      <c r="N62" s="20" t="s">
        <v>481</v>
      </c>
      <c r="O62" s="18" t="s">
        <v>481</v>
      </c>
      <c r="P62" s="20" t="s">
        <v>481</v>
      </c>
      <c r="Q62" s="18" t="n">
        <v>509.59459095</v>
      </c>
      <c r="R62" s="20" t="n">
        <v>6.94379063</v>
      </c>
    </row>
    <row r="63" spans="1:18">
      <c r="A63" s="15" t="s">
        <v>538</v>
      </c>
      <c r="B63" s="17" t="n">
        <v>5324</v>
      </c>
      <c r="C63" s="18">
        <f>(13.0/B63*100)</f>
        <v/>
      </c>
      <c r="D63" s="19" t="n">
        <v>5311</v>
      </c>
      <c r="E63" s="18" t="n">
        <v>384.31855597</v>
      </c>
      <c r="F63" s="20" t="n">
        <v>3.07173796</v>
      </c>
      <c r="G63" s="18" t="n">
        <v>394.3303346</v>
      </c>
      <c r="H63" s="20" t="n">
        <v>1.81391201</v>
      </c>
      <c r="I63" s="18" t="s">
        <v>481</v>
      </c>
      <c r="J63" s="20" t="s">
        <v>481</v>
      </c>
      <c r="K63" s="18" t="s">
        <v>481</v>
      </c>
      <c r="L63" s="20" t="s">
        <v>481</v>
      </c>
      <c r="M63" s="18" t="s">
        <v>481</v>
      </c>
      <c r="N63" s="20" t="s">
        <v>481</v>
      </c>
      <c r="O63" s="18" t="n">
        <v>354.48409671</v>
      </c>
      <c r="P63" s="20" t="n">
        <v>37.20911748</v>
      </c>
      <c r="Q63" s="18" t="n">
        <v>366.38837103</v>
      </c>
      <c r="R63" s="20" t="n">
        <v>2.53784541</v>
      </c>
    </row>
    <row r="64" spans="1:18">
      <c r="A64" s="15" t="s">
        <v>539</v>
      </c>
      <c r="B64" s="17" t="n">
        <v>3634</v>
      </c>
      <c r="C64" s="18">
        <f>(3.0/B64*100)</f>
        <v/>
      </c>
      <c r="D64" s="19" t="n">
        <v>3631</v>
      </c>
      <c r="E64" s="18" t="n">
        <v>498.61150563</v>
      </c>
      <c r="F64" s="20" t="n">
        <v>4.95271105</v>
      </c>
      <c r="G64" s="18" t="n">
        <v>467.39703439</v>
      </c>
      <c r="H64" s="20" t="n">
        <v>2.02512925</v>
      </c>
      <c r="I64" s="18" t="s">
        <v>481</v>
      </c>
      <c r="J64" s="20" t="s">
        <v>481</v>
      </c>
      <c r="K64" s="18" t="s">
        <v>481</v>
      </c>
      <c r="L64" s="20" t="s">
        <v>481</v>
      </c>
      <c r="M64" s="18" t="n">
        <v>488.7334</v>
      </c>
      <c r="N64" s="20" t="n">
        <v>40.27572352</v>
      </c>
      <c r="O64" s="18" t="n">
        <v>555.95147837</v>
      </c>
      <c r="P64" s="20" t="n">
        <v>71.55221489</v>
      </c>
      <c r="Q64" s="18" t="n">
        <v>418.98004222</v>
      </c>
      <c r="R64" s="20" t="n">
        <v>4.64367497</v>
      </c>
    </row>
    <row r="65" spans="1:18">
      <c r="A65" s="15" t="s">
        <v>540</v>
      </c>
      <c r="B65" s="17" t="n">
        <v>5325</v>
      </c>
      <c r="C65" s="18">
        <f>(14.0/B65*100)</f>
        <v/>
      </c>
      <c r="D65" s="19" t="n">
        <v>5311</v>
      </c>
      <c r="E65" s="18" t="n">
        <v>438.0636553</v>
      </c>
      <c r="F65" s="20" t="n">
        <v>3.59450722</v>
      </c>
      <c r="G65" s="18" t="n">
        <v>432.61050481</v>
      </c>
      <c r="H65" s="20" t="n">
        <v>2.28681538</v>
      </c>
      <c r="I65" s="18" t="s">
        <v>481</v>
      </c>
      <c r="J65" s="20" t="s">
        <v>481</v>
      </c>
      <c r="K65" s="18" t="s">
        <v>481</v>
      </c>
      <c r="L65" s="20" t="s">
        <v>481</v>
      </c>
      <c r="M65" s="18" t="n">
        <v>346.34825431</v>
      </c>
      <c r="N65" s="20" t="n">
        <v>20.1257707</v>
      </c>
      <c r="O65" s="18" t="n">
        <v>512.10908332</v>
      </c>
      <c r="P65" s="20" t="n">
        <v>54.92966088</v>
      </c>
      <c r="Q65" s="18" t="n">
        <v>407.80876576</v>
      </c>
      <c r="R65" s="20" t="n">
        <v>3.5567851</v>
      </c>
    </row>
    <row r="66" spans="1:18">
      <c r="A66" s="15" t="s">
        <v>541</v>
      </c>
      <c r="B66" s="17" t="n">
        <v>5665</v>
      </c>
      <c r="C66" s="18">
        <f>(74.0/B66*100)</f>
        <v/>
      </c>
      <c r="D66" s="19" t="n">
        <v>5591</v>
      </c>
      <c r="E66" s="18" t="n">
        <v>417.69240344</v>
      </c>
      <c r="F66" s="20" t="n">
        <v>1.99967413</v>
      </c>
      <c r="G66" s="18" t="n">
        <v>419.76857348</v>
      </c>
      <c r="H66" s="20" t="n">
        <v>1.61510026</v>
      </c>
      <c r="I66" s="18" t="s">
        <v>481</v>
      </c>
      <c r="J66" s="20" t="s">
        <v>481</v>
      </c>
      <c r="K66" s="18" t="s">
        <v>481</v>
      </c>
      <c r="L66" s="20" t="s">
        <v>481</v>
      </c>
      <c r="M66" s="18" t="s">
        <v>481</v>
      </c>
      <c r="N66" s="20" t="s">
        <v>481</v>
      </c>
      <c r="O66" s="18" t="s">
        <v>481</v>
      </c>
      <c r="P66" s="20" t="s">
        <v>481</v>
      </c>
      <c r="Q66" s="18" t="n">
        <v>382.60018195</v>
      </c>
      <c r="R66" s="20" t="n">
        <v>2.68922497</v>
      </c>
    </row>
    <row r="67" spans="1:18">
      <c r="A67" s="15" t="s">
        <v>542</v>
      </c>
      <c r="B67" s="17" t="n">
        <v>6971</v>
      </c>
      <c r="C67" s="18">
        <f>(21.0/B67*100)</f>
        <v/>
      </c>
      <c r="D67" s="19" t="n">
        <v>6950</v>
      </c>
      <c r="E67" s="18" t="n">
        <v>421.27855811</v>
      </c>
      <c r="F67" s="20" t="n">
        <v>2.88657801</v>
      </c>
      <c r="G67" s="18" t="n">
        <v>393.24343381</v>
      </c>
      <c r="H67" s="20" t="n">
        <v>2.4241186</v>
      </c>
      <c r="I67" s="18" t="s">
        <v>481</v>
      </c>
      <c r="J67" s="20" t="s">
        <v>481</v>
      </c>
      <c r="K67" s="18" t="s">
        <v>481</v>
      </c>
      <c r="L67" s="20" t="s">
        <v>481</v>
      </c>
      <c r="M67" s="18" t="s">
        <v>481</v>
      </c>
      <c r="N67" s="20" t="s">
        <v>481</v>
      </c>
      <c r="O67" s="18" t="s">
        <v>481</v>
      </c>
      <c r="P67" s="20" t="s">
        <v>481</v>
      </c>
      <c r="Q67" s="18" t="n">
        <v>372.9928764</v>
      </c>
      <c r="R67" s="20" t="n">
        <v>4.25768956</v>
      </c>
    </row>
    <row r="68" spans="1:18">
      <c r="A68" s="15" t="s">
        <v>543</v>
      </c>
      <c r="B68" s="17" t="n">
        <v>12083</v>
      </c>
      <c r="C68" s="18">
        <f>(26.0/B68*100)</f>
        <v/>
      </c>
      <c r="D68" s="19" t="n">
        <v>12057</v>
      </c>
      <c r="E68" s="18" t="n">
        <v>433.52598773</v>
      </c>
      <c r="F68" s="20" t="n">
        <v>1.86372901</v>
      </c>
      <c r="G68" s="18" t="n">
        <v>414.84770401</v>
      </c>
      <c r="H68" s="20" t="n">
        <v>1.54062296</v>
      </c>
      <c r="I68" s="18" t="s">
        <v>481</v>
      </c>
      <c r="J68" s="20" t="s">
        <v>481</v>
      </c>
      <c r="K68" s="18" t="s">
        <v>481</v>
      </c>
      <c r="L68" s="20" t="s">
        <v>481</v>
      </c>
      <c r="M68" s="18" t="s">
        <v>481</v>
      </c>
      <c r="N68" s="20" t="s">
        <v>481</v>
      </c>
      <c r="O68" s="18" t="s">
        <v>481</v>
      </c>
      <c r="P68" s="20" t="s">
        <v>481</v>
      </c>
      <c r="Q68" s="18" t="n">
        <v>403.73948408</v>
      </c>
      <c r="R68" s="20" t="n">
        <v>1.85603501</v>
      </c>
    </row>
    <row r="69" spans="1:18">
      <c r="A69" s="15" t="s">
        <v>544</v>
      </c>
      <c r="B69" s="17" t="n">
        <v>4876</v>
      </c>
      <c r="C69" s="18">
        <f>(0.0/B69*100)</f>
        <v/>
      </c>
      <c r="D69" s="19" t="n">
        <v>4876</v>
      </c>
      <c r="E69" s="18" t="n">
        <v>441.26562857</v>
      </c>
      <c r="F69" s="20" t="n">
        <v>4.41756915</v>
      </c>
      <c r="G69" s="18" t="n">
        <v>435.50546319</v>
      </c>
      <c r="H69" s="20" t="n">
        <v>3.37468936</v>
      </c>
      <c r="I69" s="18" t="s">
        <v>481</v>
      </c>
      <c r="J69" s="20" t="s">
        <v>481</v>
      </c>
      <c r="K69" s="18" t="s">
        <v>481</v>
      </c>
      <c r="L69" s="20" t="s">
        <v>481</v>
      </c>
      <c r="M69" s="18" t="s">
        <v>481</v>
      </c>
      <c r="N69" s="20" t="s">
        <v>481</v>
      </c>
      <c r="O69" s="18" t="s">
        <v>481</v>
      </c>
      <c r="P69" s="20" t="s">
        <v>481</v>
      </c>
      <c r="Q69" s="18" t="n">
        <v>409.29768755</v>
      </c>
      <c r="R69" s="20" t="n">
        <v>6.21593604</v>
      </c>
    </row>
    <row r="70" spans="1:18">
      <c r="A70" s="15" t="s">
        <v>545</v>
      </c>
      <c r="B70" s="17" t="n">
        <v>6036</v>
      </c>
      <c r="C70" s="18">
        <f>(223.0/B70*100)</f>
        <v/>
      </c>
      <c r="D70" s="19" t="n">
        <v>5813</v>
      </c>
      <c r="E70" s="18" t="n">
        <v>485.56054107</v>
      </c>
      <c r="F70" s="20" t="n">
        <v>3.03892273</v>
      </c>
      <c r="G70" s="18" t="n">
        <v>505.08171342</v>
      </c>
      <c r="H70" s="20" t="n">
        <v>3.84579161</v>
      </c>
      <c r="I70" s="18" t="s">
        <v>481</v>
      </c>
      <c r="J70" s="20" t="s">
        <v>481</v>
      </c>
      <c r="K70" s="18" t="s">
        <v>481</v>
      </c>
      <c r="L70" s="20" t="s">
        <v>481</v>
      </c>
      <c r="M70" s="18" t="s">
        <v>481</v>
      </c>
      <c r="N70" s="20" t="s">
        <v>481</v>
      </c>
      <c r="O70" s="18" t="s">
        <v>481</v>
      </c>
      <c r="P70" s="20" t="s">
        <v>481</v>
      </c>
      <c r="Q70" s="18" t="n">
        <v>459.22332857</v>
      </c>
      <c r="R70" s="20" t="n">
        <v>3.99840562</v>
      </c>
    </row>
    <row r="71" spans="1:18">
      <c r="A71" s="15" t="s">
        <v>546</v>
      </c>
      <c r="B71" s="17" t="n">
        <v>6115</v>
      </c>
      <c r="C71" s="18">
        <f>(17.0/B71*100)</f>
        <v/>
      </c>
      <c r="D71" s="19" t="n">
        <v>6098</v>
      </c>
      <c r="E71" s="18" t="n">
        <v>570.74388421</v>
      </c>
      <c r="F71" s="20" t="n">
        <v>2.45705775</v>
      </c>
      <c r="G71" s="18" t="n">
        <v>554.21926161</v>
      </c>
      <c r="H71" s="20" t="n">
        <v>1.49854119</v>
      </c>
      <c r="I71" s="18" t="s">
        <v>481</v>
      </c>
      <c r="J71" s="20" t="s">
        <v>481</v>
      </c>
      <c r="K71" s="18" t="s">
        <v>481</v>
      </c>
      <c r="L71" s="20" t="s">
        <v>481</v>
      </c>
      <c r="M71" s="18" t="s">
        <v>481</v>
      </c>
      <c r="N71" s="20" t="s">
        <v>481</v>
      </c>
      <c r="O71" s="18" t="s">
        <v>481</v>
      </c>
      <c r="P71" s="20" t="s">
        <v>481</v>
      </c>
      <c r="Q71" s="18" t="n">
        <v>529.27578088</v>
      </c>
      <c r="R71" s="20" t="n">
        <v>4.63725788</v>
      </c>
    </row>
    <row r="72" spans="1:18">
      <c r="A72" s="15" t="s">
        <v>547</v>
      </c>
      <c r="B72" s="17" t="n">
        <v>7708</v>
      </c>
      <c r="C72" s="18">
        <f>(5.0/B72*100)</f>
        <v/>
      </c>
      <c r="D72" s="19" t="n">
        <v>7703</v>
      </c>
      <c r="E72" s="18" t="n">
        <v>540.821698</v>
      </c>
      <c r="F72" s="20" t="n">
        <v>2.75180415</v>
      </c>
      <c r="G72" s="18" t="n">
        <v>528.67995086</v>
      </c>
      <c r="H72" s="20" t="n">
        <v>3.11612468</v>
      </c>
      <c r="I72" s="18" t="s">
        <v>481</v>
      </c>
      <c r="J72" s="20" t="s">
        <v>481</v>
      </c>
      <c r="K72" s="18" t="s">
        <v>481</v>
      </c>
      <c r="L72" s="20" t="s">
        <v>481</v>
      </c>
      <c r="M72" s="18" t="s">
        <v>481</v>
      </c>
      <c r="N72" s="20" t="s">
        <v>481</v>
      </c>
      <c r="O72" s="18" t="s">
        <v>481</v>
      </c>
      <c r="P72" s="20" t="s">
        <v>481</v>
      </c>
      <c r="Q72" s="18" t="n">
        <v>507.12126015</v>
      </c>
      <c r="R72" s="20" t="n">
        <v>9.613277829999999</v>
      </c>
    </row>
    <row r="73" spans="1:18">
      <c r="A73" s="15" t="s">
        <v>548</v>
      </c>
      <c r="B73" s="17" t="n">
        <v>8249</v>
      </c>
      <c r="C73" s="18">
        <f>(0.0/B73*100)</f>
        <v/>
      </c>
      <c r="D73" s="19" t="n">
        <v>8249</v>
      </c>
      <c r="E73" s="18" t="s">
        <v>481</v>
      </c>
      <c r="F73" s="20" t="s">
        <v>481</v>
      </c>
      <c r="G73" s="18" t="s">
        <v>481</v>
      </c>
      <c r="H73" s="20" t="s">
        <v>481</v>
      </c>
      <c r="I73" s="18" t="s">
        <v>481</v>
      </c>
      <c r="J73" s="20" t="s">
        <v>481</v>
      </c>
      <c r="K73" s="18" t="s">
        <v>481</v>
      </c>
      <c r="L73" s="20" t="s">
        <v>481</v>
      </c>
      <c r="M73" s="18" t="n">
        <v>421.33732593</v>
      </c>
      <c r="N73" s="20" t="n">
        <v>2.83298974</v>
      </c>
      <c r="O73" s="18" t="s">
        <v>481</v>
      </c>
      <c r="P73" s="20" t="s">
        <v>481</v>
      </c>
      <c r="Q73" s="18" t="s">
        <v>481</v>
      </c>
      <c r="R73" s="20" t="s">
        <v>481</v>
      </c>
    </row>
    <row r="74" spans="1:18">
      <c r="A74" s="15" t="s">
        <v>549</v>
      </c>
      <c r="B74" s="17" t="n">
        <v>4692</v>
      </c>
      <c r="C74" s="18">
        <f>(82.0/B74*100)</f>
        <v/>
      </c>
      <c r="D74" s="19" t="n">
        <v>4610</v>
      </c>
      <c r="E74" s="18" t="n">
        <v>455.15432019</v>
      </c>
      <c r="F74" s="20" t="n">
        <v>3.26826642</v>
      </c>
      <c r="G74" s="18" t="n">
        <v>433.0669073</v>
      </c>
      <c r="H74" s="20" t="n">
        <v>1.98712257</v>
      </c>
      <c r="I74" s="18" t="s">
        <v>481</v>
      </c>
      <c r="J74" s="20" t="s">
        <v>481</v>
      </c>
      <c r="K74" s="18" t="s">
        <v>481</v>
      </c>
      <c r="L74" s="20" t="s">
        <v>481</v>
      </c>
      <c r="M74" s="18" t="n">
        <v>334.9404</v>
      </c>
      <c r="N74" s="20" t="n">
        <v>38.23819631</v>
      </c>
      <c r="O74" s="18" t="n">
        <v>472.50447166</v>
      </c>
      <c r="P74" s="20" t="n">
        <v>35.82116376</v>
      </c>
      <c r="Q74" s="18" t="n">
        <v>388.91624711</v>
      </c>
      <c r="R74" s="20" t="n">
        <v>2.6903299</v>
      </c>
    </row>
    <row r="75" spans="1:18">
      <c r="A75" s="15" t="s">
        <v>550</v>
      </c>
      <c r="B75" s="17" t="n">
        <v>5375</v>
      </c>
      <c r="C75" s="18">
        <f>(196.0/B75*100)</f>
        <v/>
      </c>
      <c r="D75" s="19" t="n">
        <v>5179</v>
      </c>
      <c r="E75" s="18" t="n">
        <v>409.39298857</v>
      </c>
      <c r="F75" s="20" t="n">
        <v>5.36713099</v>
      </c>
      <c r="G75" s="18" t="n">
        <v>384.59171037</v>
      </c>
      <c r="H75" s="20" t="n">
        <v>2.02971446</v>
      </c>
      <c r="I75" s="18" t="s">
        <v>481</v>
      </c>
      <c r="J75" s="20" t="s">
        <v>481</v>
      </c>
      <c r="K75" s="18" t="s">
        <v>481</v>
      </c>
      <c r="L75" s="20" t="s">
        <v>481</v>
      </c>
      <c r="M75" s="18" t="s">
        <v>481</v>
      </c>
      <c r="N75" s="20" t="s">
        <v>481</v>
      </c>
      <c r="O75" s="18" t="s">
        <v>481</v>
      </c>
      <c r="P75" s="20" t="s">
        <v>481</v>
      </c>
      <c r="Q75" s="18" t="n">
        <v>376.35044559</v>
      </c>
      <c r="R75" s="20" t="n">
        <v>3.43543908</v>
      </c>
    </row>
    <row r="76" spans="1:18">
      <c r="A76" s="15" t="s">
        <v>551</v>
      </c>
      <c r="B76" s="17" t="n">
        <v>14167</v>
      </c>
      <c r="C76" s="18">
        <f>(227.0/B76*100)</f>
        <v/>
      </c>
      <c r="D76" s="19" t="n">
        <v>13940</v>
      </c>
      <c r="E76" s="18" t="n">
        <v>439.86830604</v>
      </c>
      <c r="F76" s="20" t="n">
        <v>2.84260063</v>
      </c>
      <c r="G76" s="18" t="n">
        <v>442.66640327</v>
      </c>
      <c r="H76" s="20" t="n">
        <v>2.66894143</v>
      </c>
      <c r="I76" s="18" t="s">
        <v>481</v>
      </c>
      <c r="J76" s="20" t="s">
        <v>481</v>
      </c>
      <c r="K76" s="18" t="s">
        <v>481</v>
      </c>
      <c r="L76" s="20" t="s">
        <v>481</v>
      </c>
      <c r="M76" s="18" t="s">
        <v>481</v>
      </c>
      <c r="N76" s="20" t="s">
        <v>481</v>
      </c>
      <c r="O76" s="18" t="s">
        <v>481</v>
      </c>
      <c r="P76" s="20" t="s">
        <v>481</v>
      </c>
      <c r="Q76" s="18" t="n">
        <v>420.81000071</v>
      </c>
      <c r="R76" s="20" t="n">
        <v>3.46338326</v>
      </c>
    </row>
    <row r="77" spans="1:18">
      <c r="A77" s="15" t="s">
        <v>552</v>
      </c>
      <c r="B77" s="17" t="n">
        <v>6062</v>
      </c>
      <c r="C77" s="18">
        <f>(0.0/B77*100)</f>
        <v/>
      </c>
      <c r="D77" s="19" t="n">
        <v>6062</v>
      </c>
      <c r="E77" s="18" t="n">
        <v>474.71231968</v>
      </c>
      <c r="F77" s="20" t="n">
        <v>5.03154923</v>
      </c>
      <c r="G77" s="18" t="n">
        <v>431.58862707</v>
      </c>
      <c r="H77" s="20" t="n">
        <v>2.20995448</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524.64451931</v>
      </c>
      <c r="N78" s="20" t="n">
        <v>3.91006783</v>
      </c>
      <c r="O78" s="18" t="s">
        <v>481</v>
      </c>
      <c r="P78" s="20" t="s">
        <v>481</v>
      </c>
      <c r="Q78" s="18" t="s">
        <v>481</v>
      </c>
      <c r="R78" s="20" t="s">
        <v>481</v>
      </c>
    </row>
    <row customHeight="1" ht="25" r="79" spans="1:18">
      <c r="A79" s="15" t="s">
        <v>554</v>
      </c>
      <c r="B79" s="17" t="n">
        <v>1657</v>
      </c>
      <c r="C79" s="18">
        <f>(41.0/B79*100)</f>
        <v/>
      </c>
      <c r="D79" s="19" t="n">
        <v>1616</v>
      </c>
      <c r="E79" s="18" t="n">
        <v>494.19178832</v>
      </c>
      <c r="F79" s="20" t="n">
        <v>9.018860780000001</v>
      </c>
      <c r="G79" s="18" t="n">
        <v>479.2238568</v>
      </c>
      <c r="H79" s="20" t="n">
        <v>6.26100002</v>
      </c>
      <c r="I79" s="18" t="s">
        <v>481</v>
      </c>
      <c r="J79" s="20" t="s">
        <v>481</v>
      </c>
      <c r="K79" s="18" t="s">
        <v>481</v>
      </c>
      <c r="L79" s="20" t="s">
        <v>481</v>
      </c>
      <c r="M79" s="18" t="s">
        <v>481</v>
      </c>
      <c r="N79" s="20" t="s">
        <v>481</v>
      </c>
      <c r="O79" s="18" t="s">
        <v>481</v>
      </c>
      <c r="P79" s="20" t="s">
        <v>481</v>
      </c>
      <c r="Q79" s="18" t="n">
        <v>430.97660343</v>
      </c>
      <c r="R79" s="20" t="n">
        <v>8.27742353</v>
      </c>
    </row>
    <row r="80" spans="1:18">
      <c r="A80" s="15" t="s">
        <v>555</v>
      </c>
      <c r="B80" s="17" t="n">
        <v>7841</v>
      </c>
      <c r="C80" s="18">
        <f>(0.0/B80*100)</f>
        <v/>
      </c>
      <c r="D80" s="19" t="n">
        <v>7841</v>
      </c>
      <c r="E80" s="18" t="n">
        <v>457.53967615</v>
      </c>
      <c r="F80" s="20" t="n">
        <v>4.18351125</v>
      </c>
      <c r="G80" s="18" t="n">
        <v>455.66457639</v>
      </c>
      <c r="H80" s="20" t="n">
        <v>4.14723134</v>
      </c>
      <c r="I80" s="18" t="s">
        <v>481</v>
      </c>
      <c r="J80" s="20" t="s">
        <v>481</v>
      </c>
      <c r="K80" s="18" t="s">
        <v>481</v>
      </c>
      <c r="L80" s="20" t="s">
        <v>481</v>
      </c>
      <c r="M80" s="18" t="s">
        <v>481</v>
      </c>
      <c r="N80" s="20" t="s">
        <v>481</v>
      </c>
      <c r="O80" s="18" t="s">
        <v>481</v>
      </c>
      <c r="P80" s="20" t="s">
        <v>481</v>
      </c>
      <c r="Q80" s="18" t="n">
        <v>447.3328094</v>
      </c>
      <c r="R80" s="20" t="n">
        <v>11.64713072</v>
      </c>
    </row>
    <row r="81" spans="1:18">
      <c r="A81" s="23" t="s">
        <v>556</v>
      </c>
      <c r="B81" s="17" t="n">
        <v>8861</v>
      </c>
      <c r="C81" s="18">
        <f>(76.0/B81*100)</f>
        <v/>
      </c>
      <c r="D81" s="19" t="n">
        <v>8785</v>
      </c>
      <c r="E81" s="18" t="n">
        <v>475.00900532</v>
      </c>
      <c r="F81" s="20" t="n">
        <v>4.82998822</v>
      </c>
      <c r="G81" s="18" t="n">
        <v>439.53179627</v>
      </c>
      <c r="H81" s="20" t="n">
        <v>2.83836396</v>
      </c>
      <c r="I81" s="18" t="s">
        <v>481</v>
      </c>
      <c r="J81" s="20" t="s">
        <v>481</v>
      </c>
      <c r="K81" s="18" t="s">
        <v>481</v>
      </c>
      <c r="L81" s="20" t="s">
        <v>481</v>
      </c>
      <c r="M81" s="18" t="s">
        <v>481</v>
      </c>
      <c r="N81" s="20" t="s">
        <v>481</v>
      </c>
      <c r="O81" s="18" t="s">
        <v>481</v>
      </c>
      <c r="P81" s="20" t="s">
        <v>481</v>
      </c>
      <c r="Q81" s="18" t="n">
        <v>415.47459027</v>
      </c>
      <c r="R81" s="20" t="n">
        <v>3.857041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607</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501.49818689</v>
      </c>
      <c r="F7" s="20" t="n">
        <v>2.13388908</v>
      </c>
      <c r="G7" s="18" t="n">
        <v>523.3941554100001</v>
      </c>
      <c r="H7" s="20" t="n">
        <v>1.80052095</v>
      </c>
      <c r="I7" s="18" t="s">
        <v>481</v>
      </c>
      <c r="J7" s="20" t="s">
        <v>481</v>
      </c>
      <c r="K7" s="18" t="s">
        <v>481</v>
      </c>
      <c r="L7" s="20" t="s">
        <v>481</v>
      </c>
      <c r="M7" s="18" t="s">
        <v>481</v>
      </c>
      <c r="N7" s="20" t="s">
        <v>481</v>
      </c>
      <c r="O7" s="18" t="s">
        <v>481</v>
      </c>
      <c r="P7" s="20" t="s">
        <v>481</v>
      </c>
      <c r="Q7" s="18" t="n">
        <v>488.46382811</v>
      </c>
      <c r="R7" s="20" t="n">
        <v>2.91729885</v>
      </c>
    </row>
    <row r="8" spans="1:18">
      <c r="A8" s="15" t="s">
        <v>483</v>
      </c>
      <c r="B8" s="17" t="n">
        <v>7007</v>
      </c>
      <c r="C8" s="18">
        <f>(20.0/B8*100)</f>
        <v/>
      </c>
      <c r="D8" s="19" t="n">
        <v>6987</v>
      </c>
      <c r="E8" s="18" t="n">
        <v>483.06746141</v>
      </c>
      <c r="F8" s="20" t="n">
        <v>8.12395527</v>
      </c>
      <c r="G8" s="18" t="n">
        <v>506.24710533</v>
      </c>
      <c r="H8" s="20" t="n">
        <v>2.29143275</v>
      </c>
      <c r="I8" s="18" t="s">
        <v>481</v>
      </c>
      <c r="J8" s="20" t="s">
        <v>481</v>
      </c>
      <c r="K8" s="18" t="s">
        <v>481</v>
      </c>
      <c r="L8" s="20" t="s">
        <v>481</v>
      </c>
      <c r="M8" s="18" t="s">
        <v>481</v>
      </c>
      <c r="N8" s="20" t="s">
        <v>481</v>
      </c>
      <c r="O8" s="18" t="s">
        <v>481</v>
      </c>
      <c r="P8" s="20" t="s">
        <v>481</v>
      </c>
      <c r="Q8" s="18" t="n">
        <v>456.81077714</v>
      </c>
      <c r="R8" s="20" t="n">
        <v>4.13456101</v>
      </c>
    </row>
    <row r="9" spans="1:18">
      <c r="A9" s="15" t="s">
        <v>484</v>
      </c>
      <c r="B9" s="17" t="n">
        <v>9651</v>
      </c>
      <c r="C9" s="18">
        <f>(77.0/B9*100)</f>
        <v/>
      </c>
      <c r="D9" s="19" t="n">
        <v>9574</v>
      </c>
      <c r="E9" s="18" t="n">
        <v>483.36478691</v>
      </c>
      <c r="F9" s="20" t="n">
        <v>2.81309736</v>
      </c>
      <c r="G9" s="18" t="n">
        <v>524.40161647</v>
      </c>
      <c r="H9" s="20" t="n">
        <v>2.57353389</v>
      </c>
      <c r="I9" s="18" t="s">
        <v>481</v>
      </c>
      <c r="J9" s="20" t="s">
        <v>481</v>
      </c>
      <c r="K9" s="18" t="s">
        <v>481</v>
      </c>
      <c r="L9" s="20" t="s">
        <v>481</v>
      </c>
      <c r="M9" s="18" t="s">
        <v>481</v>
      </c>
      <c r="N9" s="20" t="s">
        <v>481</v>
      </c>
      <c r="O9" s="18" t="s">
        <v>481</v>
      </c>
      <c r="P9" s="20" t="s">
        <v>481</v>
      </c>
      <c r="Q9" s="18" t="n">
        <v>466.55245831</v>
      </c>
      <c r="R9" s="20" t="n">
        <v>3.42208455</v>
      </c>
    </row>
    <row r="10" spans="1:18">
      <c r="A10" s="15" t="s">
        <v>485</v>
      </c>
      <c r="B10" s="17" t="n">
        <v>20058</v>
      </c>
      <c r="C10" s="18">
        <f>(521.0/B10*100)</f>
        <v/>
      </c>
      <c r="D10" s="19" t="n">
        <v>19537</v>
      </c>
      <c r="E10" s="18" t="n">
        <v>521.9879031299999</v>
      </c>
      <c r="F10" s="20" t="n">
        <v>2.52690484</v>
      </c>
      <c r="G10" s="18" t="n">
        <v>540.2933815599999</v>
      </c>
      <c r="H10" s="20" t="n">
        <v>2.34435085</v>
      </c>
      <c r="I10" s="18" t="s">
        <v>481</v>
      </c>
      <c r="J10" s="20" t="s">
        <v>481</v>
      </c>
      <c r="K10" s="18" t="s">
        <v>481</v>
      </c>
      <c r="L10" s="20" t="s">
        <v>481</v>
      </c>
      <c r="M10" s="18" t="s">
        <v>481</v>
      </c>
      <c r="N10" s="20" t="s">
        <v>481</v>
      </c>
      <c r="O10" s="18" t="s">
        <v>481</v>
      </c>
      <c r="P10" s="20" t="s">
        <v>481</v>
      </c>
      <c r="Q10" s="18" t="n">
        <v>510.70846581</v>
      </c>
      <c r="R10" s="20" t="n">
        <v>3.32755377</v>
      </c>
    </row>
    <row r="11" spans="1:18">
      <c r="A11" s="15" t="s">
        <v>486</v>
      </c>
      <c r="B11" s="17" t="n">
        <v>7053</v>
      </c>
      <c r="C11" s="18">
        <f>(45.0/B11*100)</f>
        <v/>
      </c>
      <c r="D11" s="19" t="n">
        <v>7008</v>
      </c>
      <c r="E11" s="18" t="n">
        <v>465.27612182</v>
      </c>
      <c r="F11" s="20" t="n">
        <v>4.11940634</v>
      </c>
      <c r="G11" s="18" t="n">
        <v>448.9211119</v>
      </c>
      <c r="H11" s="20" t="n">
        <v>2.71413679</v>
      </c>
      <c r="I11" s="18" t="s">
        <v>481</v>
      </c>
      <c r="J11" s="20" t="s">
        <v>481</v>
      </c>
      <c r="K11" s="18" t="s">
        <v>481</v>
      </c>
      <c r="L11" s="20" t="s">
        <v>481</v>
      </c>
      <c r="M11" s="18" t="s">
        <v>481</v>
      </c>
      <c r="N11" s="20" t="s">
        <v>481</v>
      </c>
      <c r="O11" s="18" t="s">
        <v>481</v>
      </c>
      <c r="P11" s="20" t="s">
        <v>481</v>
      </c>
      <c r="Q11" s="18" t="n">
        <v>426.02200118</v>
      </c>
      <c r="R11" s="20" t="n">
        <v>3.53593568</v>
      </c>
    </row>
    <row r="12" spans="1:18">
      <c r="A12" s="15" t="s">
        <v>487</v>
      </c>
      <c r="B12" s="17" t="n">
        <v>6894</v>
      </c>
      <c r="C12" s="18">
        <f>(55.0/B12*100)</f>
        <v/>
      </c>
      <c r="D12" s="19" t="n">
        <v>6839</v>
      </c>
      <c r="E12" s="18" t="n">
        <v>487.0923024</v>
      </c>
      <c r="F12" s="20" t="n">
        <v>3.6521964</v>
      </c>
      <c r="G12" s="18" t="n">
        <v>508.49497363</v>
      </c>
      <c r="H12" s="20" t="n">
        <v>2.15453701</v>
      </c>
      <c r="I12" s="18" t="s">
        <v>481</v>
      </c>
      <c r="J12" s="20" t="s">
        <v>481</v>
      </c>
      <c r="K12" s="18" t="s">
        <v>481</v>
      </c>
      <c r="L12" s="20" t="s">
        <v>481</v>
      </c>
      <c r="M12" s="18" t="s">
        <v>481</v>
      </c>
      <c r="N12" s="20" t="s">
        <v>481</v>
      </c>
      <c r="O12" s="18" t="s">
        <v>481</v>
      </c>
      <c r="P12" s="20" t="s">
        <v>481</v>
      </c>
      <c r="Q12" s="18" t="n">
        <v>453.84010747</v>
      </c>
      <c r="R12" s="20" t="n">
        <v>4.48976279</v>
      </c>
    </row>
    <row r="13" spans="1:18">
      <c r="A13" s="15" t="s">
        <v>488</v>
      </c>
      <c r="B13" s="17" t="n">
        <v>7161</v>
      </c>
      <c r="C13" s="18">
        <f>(0.0/B13*100)</f>
        <v/>
      </c>
      <c r="D13" s="19" t="n">
        <v>7161</v>
      </c>
      <c r="E13" s="18" t="s">
        <v>481</v>
      </c>
      <c r="F13" s="20" t="s">
        <v>481</v>
      </c>
      <c r="G13" s="18" t="s">
        <v>481</v>
      </c>
      <c r="H13" s="20" t="s">
        <v>481</v>
      </c>
      <c r="I13" s="18" t="s">
        <v>481</v>
      </c>
      <c r="J13" s="20" t="s">
        <v>481</v>
      </c>
      <c r="K13" s="18" t="s">
        <v>481</v>
      </c>
      <c r="L13" s="20" t="s">
        <v>481</v>
      </c>
      <c r="M13" s="18" t="n">
        <v>501.936887</v>
      </c>
      <c r="N13" s="20" t="n">
        <v>2.37547789</v>
      </c>
      <c r="O13" s="18" t="s">
        <v>481</v>
      </c>
      <c r="P13" s="20" t="s">
        <v>481</v>
      </c>
      <c r="Q13" s="18" t="s">
        <v>481</v>
      </c>
      <c r="R13" s="20" t="s">
        <v>481</v>
      </c>
    </row>
    <row r="14" spans="1:18">
      <c r="A14" s="15" t="s">
        <v>489</v>
      </c>
      <c r="B14" s="17" t="n">
        <v>5587</v>
      </c>
      <c r="C14" s="18">
        <f>(74.0/B14*100)</f>
        <v/>
      </c>
      <c r="D14" s="19" t="n">
        <v>5513</v>
      </c>
      <c r="E14" s="18" t="n">
        <v>527.27657314</v>
      </c>
      <c r="F14" s="20" t="n">
        <v>2.47476475</v>
      </c>
      <c r="G14" s="18" t="n">
        <v>549.27679225</v>
      </c>
      <c r="H14" s="20" t="n">
        <v>2.63152648</v>
      </c>
      <c r="I14" s="18" t="s">
        <v>481</v>
      </c>
      <c r="J14" s="20" t="s">
        <v>481</v>
      </c>
      <c r="K14" s="18" t="s">
        <v>481</v>
      </c>
      <c r="L14" s="20" t="s">
        <v>481</v>
      </c>
      <c r="M14" s="18" t="s">
        <v>481</v>
      </c>
      <c r="N14" s="20" t="s">
        <v>481</v>
      </c>
      <c r="O14" s="18" t="s">
        <v>481</v>
      </c>
      <c r="P14" s="20" t="s">
        <v>481</v>
      </c>
      <c r="Q14" s="18" t="n">
        <v>511.85545992</v>
      </c>
      <c r="R14" s="20" t="n">
        <v>4.15759604</v>
      </c>
    </row>
    <row r="15" spans="1:18">
      <c r="A15" s="15" t="s">
        <v>490</v>
      </c>
      <c r="B15" s="17" t="n">
        <v>5882</v>
      </c>
      <c r="C15" s="18">
        <f>(52.0/B15*100)</f>
        <v/>
      </c>
      <c r="D15" s="19" t="n">
        <v>5830</v>
      </c>
      <c r="E15" s="18" t="n">
        <v>526.92412539</v>
      </c>
      <c r="F15" s="20" t="n">
        <v>4.03303128</v>
      </c>
      <c r="G15" s="18" t="n">
        <v>540.24539445</v>
      </c>
      <c r="H15" s="20" t="n">
        <v>2.38415197</v>
      </c>
      <c r="I15" s="18" t="s">
        <v>481</v>
      </c>
      <c r="J15" s="20" t="s">
        <v>481</v>
      </c>
      <c r="K15" s="18" t="s">
        <v>481</v>
      </c>
      <c r="L15" s="20" t="s">
        <v>481</v>
      </c>
      <c r="M15" s="18" t="s">
        <v>481</v>
      </c>
      <c r="N15" s="20" t="s">
        <v>481</v>
      </c>
      <c r="O15" s="18" t="s">
        <v>481</v>
      </c>
      <c r="P15" s="20" t="s">
        <v>481</v>
      </c>
      <c r="Q15" s="18" t="n">
        <v>501.97219982</v>
      </c>
      <c r="R15" s="20" t="n">
        <v>4.15783215</v>
      </c>
    </row>
    <row r="16" spans="1:18">
      <c r="A16" s="15" t="s">
        <v>491</v>
      </c>
      <c r="B16" s="17" t="n">
        <v>6108</v>
      </c>
      <c r="C16" s="18">
        <f>(0.0/B16*100)</f>
        <v/>
      </c>
      <c r="D16" s="19" t="n">
        <v>6108</v>
      </c>
      <c r="E16" s="18" t="s">
        <v>481</v>
      </c>
      <c r="F16" s="20" t="s">
        <v>481</v>
      </c>
      <c r="G16" s="18" t="s">
        <v>481</v>
      </c>
      <c r="H16" s="20" t="s">
        <v>481</v>
      </c>
      <c r="I16" s="18" t="s">
        <v>481</v>
      </c>
      <c r="J16" s="20" t="s">
        <v>481</v>
      </c>
      <c r="K16" s="18" t="s">
        <v>481</v>
      </c>
      <c r="L16" s="20" t="s">
        <v>481</v>
      </c>
      <c r="M16" s="18" t="n">
        <v>494.9776003</v>
      </c>
      <c r="N16" s="20" t="n">
        <v>2.06072662</v>
      </c>
      <c r="O16" s="18" t="s">
        <v>481</v>
      </c>
      <c r="P16" s="20" t="s">
        <v>481</v>
      </c>
      <c r="Q16" s="18" t="s">
        <v>481</v>
      </c>
      <c r="R16" s="20" t="s">
        <v>481</v>
      </c>
    </row>
    <row r="17" spans="1:18">
      <c r="A17" s="15" t="s">
        <v>492</v>
      </c>
      <c r="B17" s="17" t="n">
        <v>6504</v>
      </c>
      <c r="C17" s="18">
        <f>(658.0/B17*100)</f>
        <v/>
      </c>
      <c r="D17" s="19" t="n">
        <v>5846</v>
      </c>
      <c r="E17" s="18" t="n">
        <v>525.6518647</v>
      </c>
      <c r="F17" s="20" t="n">
        <v>3.31081056</v>
      </c>
      <c r="G17" s="18" t="n">
        <v>534.5349086799999</v>
      </c>
      <c r="H17" s="20" t="n">
        <v>3.08092376</v>
      </c>
      <c r="I17" s="18" t="s">
        <v>481</v>
      </c>
      <c r="J17" s="20" t="s">
        <v>481</v>
      </c>
      <c r="K17" s="18" t="s">
        <v>481</v>
      </c>
      <c r="L17" s="20" t="s">
        <v>481</v>
      </c>
      <c r="M17" s="18" t="s">
        <v>481</v>
      </c>
      <c r="N17" s="20" t="s">
        <v>481</v>
      </c>
      <c r="O17" s="18" t="s">
        <v>481</v>
      </c>
      <c r="P17" s="20" t="s">
        <v>481</v>
      </c>
      <c r="Q17" s="18" t="n">
        <v>478.47628942</v>
      </c>
      <c r="R17" s="20" t="n">
        <v>3.88886984</v>
      </c>
    </row>
    <row r="18" spans="1:18">
      <c r="A18" s="15" t="s">
        <v>493</v>
      </c>
      <c r="B18" s="17" t="n">
        <v>5532</v>
      </c>
      <c r="C18" s="18">
        <f>(28.0/B18*100)</f>
        <v/>
      </c>
      <c r="D18" s="19" t="n">
        <v>5504</v>
      </c>
      <c r="E18" s="18" t="n">
        <v>447.18929835</v>
      </c>
      <c r="F18" s="20" t="n">
        <v>5.28561314</v>
      </c>
      <c r="G18" s="18" t="n">
        <v>463.27518884</v>
      </c>
      <c r="H18" s="20" t="n">
        <v>3.82630071</v>
      </c>
      <c r="I18" s="18" t="s">
        <v>481</v>
      </c>
      <c r="J18" s="20" t="s">
        <v>481</v>
      </c>
      <c r="K18" s="18" t="s">
        <v>481</v>
      </c>
      <c r="L18" s="20" t="s">
        <v>481</v>
      </c>
      <c r="M18" s="18" t="s">
        <v>481</v>
      </c>
      <c r="N18" s="20" t="s">
        <v>481</v>
      </c>
      <c r="O18" s="18" t="s">
        <v>481</v>
      </c>
      <c r="P18" s="20" t="s">
        <v>481</v>
      </c>
      <c r="Q18" s="18" t="n">
        <v>438.6857538</v>
      </c>
      <c r="R18" s="20" t="n">
        <v>5.06622132</v>
      </c>
    </row>
    <row r="19" spans="1:18">
      <c r="A19" s="15" t="s">
        <v>494</v>
      </c>
      <c r="B19" s="17" t="n">
        <v>5658</v>
      </c>
      <c r="C19" s="18">
        <f>(61.0/B19*100)</f>
        <v/>
      </c>
      <c r="D19" s="19" t="n">
        <v>5597</v>
      </c>
      <c r="E19" s="18" t="n">
        <v>484.33359236</v>
      </c>
      <c r="F19" s="20" t="n">
        <v>3.64391752</v>
      </c>
      <c r="G19" s="18" t="n">
        <v>480.39342016</v>
      </c>
      <c r="H19" s="20" t="n">
        <v>2.86917612</v>
      </c>
      <c r="I19" s="18" t="s">
        <v>481</v>
      </c>
      <c r="J19" s="20" t="s">
        <v>481</v>
      </c>
      <c r="K19" s="18" t="s">
        <v>481</v>
      </c>
      <c r="L19" s="20" t="s">
        <v>481</v>
      </c>
      <c r="M19" s="18" t="s">
        <v>481</v>
      </c>
      <c r="N19" s="20" t="s">
        <v>481</v>
      </c>
      <c r="O19" s="18" t="s">
        <v>481</v>
      </c>
      <c r="P19" s="20" t="s">
        <v>481</v>
      </c>
      <c r="Q19" s="18" t="n">
        <v>450.14788947</v>
      </c>
      <c r="R19" s="20" t="n">
        <v>4.96013114</v>
      </c>
    </row>
    <row r="20" spans="1:18">
      <c r="A20" s="15" t="s">
        <v>495</v>
      </c>
      <c r="B20" s="17" t="n">
        <v>3371</v>
      </c>
      <c r="C20" s="18">
        <f>(75.0/B20*100)</f>
        <v/>
      </c>
      <c r="D20" s="19" t="n">
        <v>3296</v>
      </c>
      <c r="E20" s="18" t="n">
        <v>478.9244069</v>
      </c>
      <c r="F20" s="20" t="n">
        <v>3.2808941</v>
      </c>
      <c r="G20" s="18" t="n">
        <v>484.42878737</v>
      </c>
      <c r="H20" s="20" t="n">
        <v>2.50535589</v>
      </c>
      <c r="I20" s="18" t="s">
        <v>481</v>
      </c>
      <c r="J20" s="20" t="s">
        <v>481</v>
      </c>
      <c r="K20" s="18" t="s">
        <v>481</v>
      </c>
      <c r="L20" s="20" t="s">
        <v>481</v>
      </c>
      <c r="M20" s="18" t="s">
        <v>481</v>
      </c>
      <c r="N20" s="20" t="s">
        <v>481</v>
      </c>
      <c r="O20" s="18" t="s">
        <v>481</v>
      </c>
      <c r="P20" s="20" t="s">
        <v>481</v>
      </c>
      <c r="Q20" s="18" t="n">
        <v>445.33333195</v>
      </c>
      <c r="R20" s="20" t="n">
        <v>3.1668393</v>
      </c>
    </row>
    <row r="21" spans="1:18">
      <c r="A21" s="15" t="s">
        <v>496</v>
      </c>
      <c r="B21" s="17" t="n">
        <v>5741</v>
      </c>
      <c r="C21" s="18">
        <f>(44.0/B21*100)</f>
        <v/>
      </c>
      <c r="D21" s="19" t="n">
        <v>5697</v>
      </c>
      <c r="E21" s="18" t="n">
        <v>518.75646934</v>
      </c>
      <c r="F21" s="20" t="n">
        <v>2.56671016</v>
      </c>
      <c r="G21" s="18" t="n">
        <v>501.56827145</v>
      </c>
      <c r="H21" s="20" t="n">
        <v>2.5677132</v>
      </c>
      <c r="I21" s="18" t="s">
        <v>481</v>
      </c>
      <c r="J21" s="20" t="s">
        <v>481</v>
      </c>
      <c r="K21" s="18" t="s">
        <v>481</v>
      </c>
      <c r="L21" s="20" t="s">
        <v>481</v>
      </c>
      <c r="M21" s="18" t="s">
        <v>481</v>
      </c>
      <c r="N21" s="20" t="s">
        <v>481</v>
      </c>
      <c r="O21" s="18" t="s">
        <v>481</v>
      </c>
      <c r="P21" s="20" t="s">
        <v>481</v>
      </c>
      <c r="Q21" s="18" t="n">
        <v>478.08769291</v>
      </c>
      <c r="R21" s="20" t="n">
        <v>4.57289632</v>
      </c>
    </row>
    <row r="22" spans="1:18">
      <c r="A22" s="15" t="s">
        <v>497</v>
      </c>
      <c r="B22" s="17" t="n">
        <v>6598</v>
      </c>
      <c r="C22" s="18">
        <f>(32.0/B22*100)</f>
        <v/>
      </c>
      <c r="D22" s="19" t="n">
        <v>6566</v>
      </c>
      <c r="E22" s="18" t="n">
        <v>472.68078409</v>
      </c>
      <c r="F22" s="20" t="n">
        <v>4.52240552</v>
      </c>
      <c r="G22" s="18" t="n">
        <v>473.54591609</v>
      </c>
      <c r="H22" s="20" t="n">
        <v>3.47006217</v>
      </c>
      <c r="I22" s="18" t="s">
        <v>481</v>
      </c>
      <c r="J22" s="20" t="s">
        <v>481</v>
      </c>
      <c r="K22" s="18" t="s">
        <v>481</v>
      </c>
      <c r="L22" s="20" t="s">
        <v>481</v>
      </c>
      <c r="M22" s="18" t="s">
        <v>481</v>
      </c>
      <c r="N22" s="20" t="s">
        <v>481</v>
      </c>
      <c r="O22" s="18" t="n">
        <v>497.19151551</v>
      </c>
      <c r="P22" s="20" t="n">
        <v>31.93169862</v>
      </c>
      <c r="Q22" s="18" t="n">
        <v>442.38102243</v>
      </c>
      <c r="R22" s="20" t="n">
        <v>5.56070635</v>
      </c>
    </row>
    <row r="23" spans="1:18">
      <c r="A23" s="15" t="s">
        <v>498</v>
      </c>
      <c r="B23" s="17" t="n">
        <v>11583</v>
      </c>
      <c r="C23" s="18">
        <f>(210.0/B23*100)</f>
        <v/>
      </c>
      <c r="D23" s="19" t="n">
        <v>11373</v>
      </c>
      <c r="E23" s="18" t="n">
        <v>474.83104955</v>
      </c>
      <c r="F23" s="20" t="n">
        <v>3.37688601</v>
      </c>
      <c r="G23" s="18" t="n">
        <v>491.15024432</v>
      </c>
      <c r="H23" s="20" t="n">
        <v>2.4914699</v>
      </c>
      <c r="I23" s="18" t="s">
        <v>481</v>
      </c>
      <c r="J23" s="20" t="s">
        <v>481</v>
      </c>
      <c r="K23" s="18" t="s">
        <v>481</v>
      </c>
      <c r="L23" s="20" t="s">
        <v>481</v>
      </c>
      <c r="M23" s="18" t="s">
        <v>481</v>
      </c>
      <c r="N23" s="20" t="s">
        <v>481</v>
      </c>
      <c r="O23" s="18" t="s">
        <v>481</v>
      </c>
      <c r="P23" s="20" t="s">
        <v>481</v>
      </c>
      <c r="Q23" s="18" t="n">
        <v>447.30770842</v>
      </c>
      <c r="R23" s="20" t="n">
        <v>4.6914353</v>
      </c>
    </row>
    <row r="24" spans="1:18">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n">
        <v>538.3947510199999</v>
      </c>
      <c r="N24" s="20" t="n">
        <v>2.96617877</v>
      </c>
      <c r="O24" s="18" t="s">
        <v>481</v>
      </c>
      <c r="P24" s="20" t="s">
        <v>481</v>
      </c>
      <c r="Q24" s="18" t="s">
        <v>481</v>
      </c>
      <c r="R24" s="20" t="s">
        <v>481</v>
      </c>
    </row>
    <row r="25" spans="1:18">
      <c r="A25" s="15" t="s">
        <v>500</v>
      </c>
      <c r="B25" s="17" t="n">
        <v>5581</v>
      </c>
      <c r="C25" s="18">
        <f>(24.0/B25*100)</f>
        <v/>
      </c>
      <c r="D25" s="19" t="n">
        <v>5557</v>
      </c>
      <c r="E25" s="18" t="n">
        <v>519.47198773</v>
      </c>
      <c r="F25" s="20" t="n">
        <v>4.12847845</v>
      </c>
      <c r="G25" s="18" t="n">
        <v>520.12781652</v>
      </c>
      <c r="H25" s="20" t="n">
        <v>3.31979679</v>
      </c>
      <c r="I25" s="18" t="s">
        <v>481</v>
      </c>
      <c r="J25" s="20" t="s">
        <v>481</v>
      </c>
      <c r="K25" s="18" t="s">
        <v>481</v>
      </c>
      <c r="L25" s="20" t="s">
        <v>481</v>
      </c>
      <c r="M25" s="18" t="s">
        <v>481</v>
      </c>
      <c r="N25" s="20" t="s">
        <v>481</v>
      </c>
      <c r="O25" s="18" t="s">
        <v>481</v>
      </c>
      <c r="P25" s="20" t="s">
        <v>481</v>
      </c>
      <c r="Q25" s="18" t="n">
        <v>499.63123347</v>
      </c>
      <c r="R25" s="20" t="n">
        <v>4.60890074</v>
      </c>
    </row>
    <row r="26" spans="1:18">
      <c r="A26" s="15" t="s">
        <v>501</v>
      </c>
      <c r="B26" s="17" t="n">
        <v>4869</v>
      </c>
      <c r="C26" s="18">
        <f>(32.0/B26*100)</f>
        <v/>
      </c>
      <c r="D26" s="19" t="n">
        <v>4837</v>
      </c>
      <c r="E26" s="18" t="n">
        <v>487.99579591</v>
      </c>
      <c r="F26" s="20" t="n">
        <v>1.88438282</v>
      </c>
      <c r="G26" s="18" t="n">
        <v>497.08145864</v>
      </c>
      <c r="H26" s="20" t="n">
        <v>2.51166493</v>
      </c>
      <c r="I26" s="18" t="s">
        <v>481</v>
      </c>
      <c r="J26" s="20" t="s">
        <v>481</v>
      </c>
      <c r="K26" s="18" t="s">
        <v>481</v>
      </c>
      <c r="L26" s="20" t="s">
        <v>481</v>
      </c>
      <c r="M26" s="18" t="s">
        <v>481</v>
      </c>
      <c r="N26" s="20" t="s">
        <v>481</v>
      </c>
      <c r="O26" s="18" t="s">
        <v>481</v>
      </c>
      <c r="P26" s="20" t="s">
        <v>481</v>
      </c>
      <c r="Q26" s="18" t="n">
        <v>484.09341768</v>
      </c>
      <c r="R26" s="20" t="n">
        <v>3.69435623</v>
      </c>
    </row>
    <row r="27" spans="1:18">
      <c r="A27" s="15" t="s">
        <v>502</v>
      </c>
      <c r="B27" s="17" t="n">
        <v>5299</v>
      </c>
      <c r="C27" s="18">
        <f>(17.0/B27*100)</f>
        <v/>
      </c>
      <c r="D27" s="19" t="n">
        <v>5282</v>
      </c>
      <c r="E27" s="18" t="n">
        <v>483.20745367</v>
      </c>
      <c r="F27" s="20" t="n">
        <v>2.77666819</v>
      </c>
      <c r="G27" s="18" t="n">
        <v>490.14472457</v>
      </c>
      <c r="H27" s="20" t="n">
        <v>1.78309428</v>
      </c>
      <c r="I27" s="18" t="s">
        <v>481</v>
      </c>
      <c r="J27" s="20" t="s">
        <v>481</v>
      </c>
      <c r="K27" s="18" t="s">
        <v>481</v>
      </c>
      <c r="L27" s="20" t="s">
        <v>481</v>
      </c>
      <c r="M27" s="18" t="s">
        <v>481</v>
      </c>
      <c r="N27" s="20" t="s">
        <v>481</v>
      </c>
      <c r="O27" s="18" t="s">
        <v>481</v>
      </c>
      <c r="P27" s="20" t="s">
        <v>481</v>
      </c>
      <c r="Q27" s="18" t="n">
        <v>467.9366952</v>
      </c>
      <c r="R27" s="20" t="n">
        <v>3.06915794</v>
      </c>
    </row>
    <row r="28" spans="1:18">
      <c r="A28" s="15" t="s">
        <v>503</v>
      </c>
      <c r="B28" s="17" t="n">
        <v>7568</v>
      </c>
      <c r="C28" s="18">
        <f>(0.0/B28*100)</f>
        <v/>
      </c>
      <c r="D28" s="19" t="n">
        <v>7568</v>
      </c>
      <c r="E28" s="18" t="s">
        <v>481</v>
      </c>
      <c r="F28" s="20" t="s">
        <v>481</v>
      </c>
      <c r="G28" s="18" t="s">
        <v>481</v>
      </c>
      <c r="H28" s="20" t="s">
        <v>481</v>
      </c>
      <c r="I28" s="18" t="s">
        <v>481</v>
      </c>
      <c r="J28" s="20" t="s">
        <v>481</v>
      </c>
      <c r="K28" s="18" t="s">
        <v>481</v>
      </c>
      <c r="L28" s="20" t="s">
        <v>481</v>
      </c>
      <c r="M28" s="18" t="n">
        <v>415.70988296</v>
      </c>
      <c r="N28" s="20" t="n">
        <v>2.13049059</v>
      </c>
      <c r="O28" s="18" t="s">
        <v>481</v>
      </c>
      <c r="P28" s="20" t="s">
        <v>481</v>
      </c>
      <c r="Q28" s="18" t="s">
        <v>481</v>
      </c>
      <c r="R28" s="20" t="s">
        <v>481</v>
      </c>
    </row>
    <row r="29" spans="1:18">
      <c r="A29" s="15" t="s">
        <v>504</v>
      </c>
      <c r="B29" s="17" t="n">
        <v>5385</v>
      </c>
      <c r="C29" s="18">
        <f>(30.0/B29*100)</f>
        <v/>
      </c>
      <c r="D29" s="19" t="n">
        <v>5355</v>
      </c>
      <c r="E29" s="18" t="n">
        <v>498.12855016</v>
      </c>
      <c r="F29" s="20" t="n">
        <v>2.51552813</v>
      </c>
      <c r="G29" s="18" t="n">
        <v>532.37735011</v>
      </c>
      <c r="H29" s="20" t="n">
        <v>3.15704386</v>
      </c>
      <c r="I29" s="18" t="s">
        <v>481</v>
      </c>
      <c r="J29" s="20" t="s">
        <v>481</v>
      </c>
      <c r="K29" s="18" t="s">
        <v>481</v>
      </c>
      <c r="L29" s="20" t="s">
        <v>481</v>
      </c>
      <c r="M29" s="18" t="s">
        <v>481</v>
      </c>
      <c r="N29" s="20" t="s">
        <v>481</v>
      </c>
      <c r="O29" s="18" t="s">
        <v>481</v>
      </c>
      <c r="P29" s="20" t="s">
        <v>481</v>
      </c>
      <c r="Q29" s="18" t="n">
        <v>484.32769705</v>
      </c>
      <c r="R29" s="20" t="n">
        <v>4.31483865</v>
      </c>
    </row>
    <row r="30" spans="1:18">
      <c r="A30" s="15" t="s">
        <v>505</v>
      </c>
      <c r="B30" s="17" t="n">
        <v>4520</v>
      </c>
      <c r="C30" s="18">
        <f>(96.0/B30*100)</f>
        <v/>
      </c>
      <c r="D30" s="19" t="n">
        <v>4424</v>
      </c>
      <c r="E30" s="18" t="n">
        <v>512.68304648</v>
      </c>
      <c r="F30" s="20" t="n">
        <v>3.28595592</v>
      </c>
      <c r="G30" s="18" t="n">
        <v>531.59515378</v>
      </c>
      <c r="H30" s="20" t="n">
        <v>3.38614091</v>
      </c>
      <c r="I30" s="18" t="s">
        <v>481</v>
      </c>
      <c r="J30" s="20" t="s">
        <v>481</v>
      </c>
      <c r="K30" s="18" t="s">
        <v>481</v>
      </c>
      <c r="L30" s="20" t="s">
        <v>481</v>
      </c>
      <c r="M30" s="18" t="s">
        <v>481</v>
      </c>
      <c r="N30" s="20" t="s">
        <v>481</v>
      </c>
      <c r="O30" s="18" t="s">
        <v>481</v>
      </c>
      <c r="P30" s="20" t="s">
        <v>481</v>
      </c>
      <c r="Q30" s="18" t="n">
        <v>487.89245549</v>
      </c>
      <c r="R30" s="20" t="n">
        <v>3.82452318</v>
      </c>
    </row>
    <row r="31" spans="1:18">
      <c r="A31" s="15" t="s">
        <v>506</v>
      </c>
      <c r="B31" s="17" t="n">
        <v>5456</v>
      </c>
      <c r="C31" s="18">
        <f>(125.0/B31*100)</f>
        <v/>
      </c>
      <c r="D31" s="19" t="n">
        <v>5331</v>
      </c>
      <c r="E31" s="18" t="n">
        <v>501.12066876</v>
      </c>
      <c r="F31" s="20" t="n">
        <v>2.64389399</v>
      </c>
      <c r="G31" s="18" t="n">
        <v>509.37221994</v>
      </c>
      <c r="H31" s="20" t="n">
        <v>3.49287237</v>
      </c>
      <c r="I31" s="18" t="s">
        <v>481</v>
      </c>
      <c r="J31" s="20" t="s">
        <v>481</v>
      </c>
      <c r="K31" s="18" t="s">
        <v>481</v>
      </c>
      <c r="L31" s="20" t="s">
        <v>481</v>
      </c>
      <c r="M31" s="18" t="s">
        <v>481</v>
      </c>
      <c r="N31" s="20" t="s">
        <v>481</v>
      </c>
      <c r="O31" s="18" t="s">
        <v>481</v>
      </c>
      <c r="P31" s="20" t="s">
        <v>481</v>
      </c>
      <c r="Q31" s="18" t="n">
        <v>484.56927867</v>
      </c>
      <c r="R31" s="20" t="n">
        <v>3.42012095</v>
      </c>
    </row>
    <row r="32" spans="1:18">
      <c r="A32" s="15" t="s">
        <v>507</v>
      </c>
      <c r="B32" s="17" t="n">
        <v>4478</v>
      </c>
      <c r="C32" s="18">
        <f>(5.0/B32*100)</f>
        <v/>
      </c>
      <c r="D32" s="19" t="n">
        <v>4473</v>
      </c>
      <c r="E32" s="18" t="n">
        <v>546.62457837</v>
      </c>
      <c r="F32" s="20" t="n">
        <v>8.223397309999999</v>
      </c>
      <c r="G32" s="18" t="n">
        <v>500.6617675</v>
      </c>
      <c r="H32" s="20" t="n">
        <v>2.41014009</v>
      </c>
      <c r="I32" s="18" t="s">
        <v>481</v>
      </c>
      <c r="J32" s="20" t="s">
        <v>481</v>
      </c>
      <c r="K32" s="18" t="s">
        <v>481</v>
      </c>
      <c r="L32" s="20" t="s">
        <v>481</v>
      </c>
      <c r="M32" s="18" t="s">
        <v>481</v>
      </c>
      <c r="N32" s="20" t="s">
        <v>481</v>
      </c>
      <c r="O32" s="18" t="s">
        <v>481</v>
      </c>
      <c r="P32" s="20" t="s">
        <v>481</v>
      </c>
      <c r="Q32" s="18" t="n">
        <v>451.86925529</v>
      </c>
      <c r="R32" s="20" t="n">
        <v>12.94795573</v>
      </c>
    </row>
    <row r="33" spans="1:18">
      <c r="A33" s="15" t="s">
        <v>508</v>
      </c>
      <c r="B33" s="17" t="n">
        <v>7325</v>
      </c>
      <c r="C33" s="18">
        <f>(74.0/B33*100)</f>
        <v/>
      </c>
      <c r="D33" s="19" t="n">
        <v>7251</v>
      </c>
      <c r="E33" s="18" t="n">
        <v>519.3544326700001</v>
      </c>
      <c r="F33" s="20" t="n">
        <v>4.33980979</v>
      </c>
      <c r="G33" s="18" t="n">
        <v>502.04769002</v>
      </c>
      <c r="H33" s="20" t="n">
        <v>2.49962676</v>
      </c>
      <c r="I33" s="18" t="s">
        <v>481</v>
      </c>
      <c r="J33" s="20" t="s">
        <v>481</v>
      </c>
      <c r="K33" s="18" t="s">
        <v>481</v>
      </c>
      <c r="L33" s="20" t="s">
        <v>481</v>
      </c>
      <c r="M33" s="18" t="s">
        <v>481</v>
      </c>
      <c r="N33" s="20" t="s">
        <v>481</v>
      </c>
      <c r="O33" s="18" t="s">
        <v>481</v>
      </c>
      <c r="P33" s="20" t="s">
        <v>481</v>
      </c>
      <c r="Q33" s="18" t="n">
        <v>483.10812745</v>
      </c>
      <c r="R33" s="20" t="n">
        <v>4.68205415</v>
      </c>
    </row>
    <row r="34" spans="1:18">
      <c r="A34" s="15" t="s">
        <v>509</v>
      </c>
      <c r="B34" s="17" t="n">
        <v>6350</v>
      </c>
      <c r="C34" s="18">
        <f>(65.0/B34*100)</f>
        <v/>
      </c>
      <c r="D34" s="19" t="n">
        <v>6285</v>
      </c>
      <c r="E34" s="18" t="n">
        <v>449.69004165</v>
      </c>
      <c r="F34" s="20" t="n">
        <v>3.37963521</v>
      </c>
      <c r="G34" s="18" t="n">
        <v>471.86023714</v>
      </c>
      <c r="H34" s="20" t="n">
        <v>2.74414443</v>
      </c>
      <c r="I34" s="18" t="s">
        <v>481</v>
      </c>
      <c r="J34" s="20" t="s">
        <v>481</v>
      </c>
      <c r="K34" s="18" t="s">
        <v>481</v>
      </c>
      <c r="L34" s="20" t="s">
        <v>481</v>
      </c>
      <c r="M34" s="18" t="s">
        <v>481</v>
      </c>
      <c r="N34" s="20" t="s">
        <v>481</v>
      </c>
      <c r="O34" s="18" t="s">
        <v>481</v>
      </c>
      <c r="P34" s="20" t="s">
        <v>481</v>
      </c>
      <c r="Q34" s="18" t="n">
        <v>426.06744902</v>
      </c>
      <c r="R34" s="20" t="n">
        <v>4.70057657</v>
      </c>
    </row>
    <row r="35" spans="1:18">
      <c r="A35" s="15" t="s">
        <v>510</v>
      </c>
      <c r="B35" s="17" t="n">
        <v>6406</v>
      </c>
      <c r="C35" s="18">
        <f>(36.0/B35*100)</f>
        <v/>
      </c>
      <c r="D35" s="19" t="n">
        <v>6370</v>
      </c>
      <c r="E35" s="18" t="n">
        <v>507.23960517</v>
      </c>
      <c r="F35" s="20" t="n">
        <v>2.26491892</v>
      </c>
      <c r="G35" s="18" t="n">
        <v>522.60039019</v>
      </c>
      <c r="H35" s="20" t="n">
        <v>1.96651282</v>
      </c>
      <c r="I35" s="18" t="s">
        <v>481</v>
      </c>
      <c r="J35" s="20" t="s">
        <v>481</v>
      </c>
      <c r="K35" s="18" t="s">
        <v>481</v>
      </c>
      <c r="L35" s="20" t="s">
        <v>481</v>
      </c>
      <c r="M35" s="18" t="s">
        <v>481</v>
      </c>
      <c r="N35" s="20" t="s">
        <v>481</v>
      </c>
      <c r="O35" s="18" t="s">
        <v>481</v>
      </c>
      <c r="P35" s="20" t="s">
        <v>481</v>
      </c>
      <c r="Q35" s="18" t="n">
        <v>485.22216702</v>
      </c>
      <c r="R35" s="20" t="n">
        <v>4.1406599</v>
      </c>
    </row>
    <row r="36" spans="1:18">
      <c r="A36" s="15" t="s">
        <v>511</v>
      </c>
      <c r="B36" s="17" t="n">
        <v>6736</v>
      </c>
      <c r="C36" s="18">
        <f>(0.0/B36*100)</f>
        <v/>
      </c>
      <c r="D36" s="19" t="n">
        <v>6736</v>
      </c>
      <c r="E36" s="18" t="s">
        <v>481</v>
      </c>
      <c r="F36" s="20" t="s">
        <v>481</v>
      </c>
      <c r="G36" s="18" t="s">
        <v>481</v>
      </c>
      <c r="H36" s="20" t="s">
        <v>481</v>
      </c>
      <c r="I36" s="18" t="s">
        <v>481</v>
      </c>
      <c r="J36" s="20" t="s">
        <v>481</v>
      </c>
      <c r="K36" s="18" t="s">
        <v>481</v>
      </c>
      <c r="L36" s="20" t="s">
        <v>481</v>
      </c>
      <c r="M36" s="18" t="n">
        <v>492.78613594</v>
      </c>
      <c r="N36" s="20" t="n">
        <v>2.06547398</v>
      </c>
      <c r="O36" s="18" t="s">
        <v>481</v>
      </c>
      <c r="P36" s="20" t="s">
        <v>481</v>
      </c>
      <c r="Q36" s="18" t="s">
        <v>481</v>
      </c>
      <c r="R36" s="20" t="s">
        <v>481</v>
      </c>
    </row>
    <row r="37" spans="1:18">
      <c r="A37" s="15" t="s">
        <v>512</v>
      </c>
      <c r="B37" s="17" t="n">
        <v>5458</v>
      </c>
      <c r="C37" s="18">
        <f>(0.0/B37*100)</f>
        <v/>
      </c>
      <c r="D37" s="19" t="n">
        <v>5458</v>
      </c>
      <c r="E37" s="18" t="s">
        <v>481</v>
      </c>
      <c r="F37" s="20" t="s">
        <v>481</v>
      </c>
      <c r="G37" s="18" t="s">
        <v>481</v>
      </c>
      <c r="H37" s="20" t="s">
        <v>481</v>
      </c>
      <c r="I37" s="18" t="s">
        <v>481</v>
      </c>
      <c r="J37" s="20" t="s">
        <v>481</v>
      </c>
      <c r="K37" s="18" t="s">
        <v>481</v>
      </c>
      <c r="L37" s="20" t="s">
        <v>481</v>
      </c>
      <c r="M37" s="18" t="n">
        <v>493.42235631</v>
      </c>
      <c r="N37" s="20" t="n">
        <v>3.60072073</v>
      </c>
      <c r="O37" s="18" t="s">
        <v>481</v>
      </c>
      <c r="P37" s="20" t="s">
        <v>481</v>
      </c>
      <c r="Q37" s="18" t="s">
        <v>481</v>
      </c>
      <c r="R37" s="20" t="s">
        <v>481</v>
      </c>
    </row>
    <row r="38" spans="1:18">
      <c r="A38" s="15" t="s">
        <v>513</v>
      </c>
      <c r="B38" s="17" t="n">
        <v>5860</v>
      </c>
      <c r="C38" s="18">
        <f>(16.0/B38*100)</f>
        <v/>
      </c>
      <c r="D38" s="19" t="n">
        <v>5844</v>
      </c>
      <c r="E38" s="18" t="n">
        <v>474.38515097</v>
      </c>
      <c r="F38" s="20" t="n">
        <v>4.84003214</v>
      </c>
      <c r="G38" s="18" t="n">
        <v>518.65800236</v>
      </c>
      <c r="H38" s="20" t="n">
        <v>2.89964226</v>
      </c>
      <c r="I38" s="18" t="s">
        <v>481</v>
      </c>
      <c r="J38" s="20" t="s">
        <v>481</v>
      </c>
      <c r="K38" s="18" t="s">
        <v>481</v>
      </c>
      <c r="L38" s="20" t="s">
        <v>481</v>
      </c>
      <c r="M38" s="18" t="s">
        <v>481</v>
      </c>
      <c r="N38" s="20" t="s">
        <v>481</v>
      </c>
      <c r="O38" s="18" t="s">
        <v>481</v>
      </c>
      <c r="P38" s="20" t="s">
        <v>481</v>
      </c>
      <c r="Q38" s="18" t="n">
        <v>473.1991423</v>
      </c>
      <c r="R38" s="20" t="n">
        <v>4.56030264</v>
      </c>
    </row>
    <row r="39" spans="1:18">
      <c r="A39" s="15" t="s">
        <v>514</v>
      </c>
      <c r="B39" s="17" t="n">
        <v>5895</v>
      </c>
      <c r="C39" s="18">
        <f>(0.0/B39*100)</f>
        <v/>
      </c>
      <c r="D39" s="19" t="n">
        <v>5895</v>
      </c>
      <c r="E39" s="18" t="s">
        <v>481</v>
      </c>
      <c r="F39" s="20" t="s">
        <v>481</v>
      </c>
      <c r="G39" s="18" t="s">
        <v>481</v>
      </c>
      <c r="H39" s="20" t="s">
        <v>481</v>
      </c>
      <c r="I39" s="18" t="s">
        <v>481</v>
      </c>
      <c r="J39" s="20" t="s">
        <v>481</v>
      </c>
      <c r="K39" s="18" t="s">
        <v>481</v>
      </c>
      <c r="L39" s="20" t="s">
        <v>481</v>
      </c>
      <c r="M39" s="18" t="n">
        <v>425.48950894</v>
      </c>
      <c r="N39" s="20" t="n">
        <v>3.93390091</v>
      </c>
      <c r="O39" s="18" t="s">
        <v>481</v>
      </c>
      <c r="P39" s="20" t="s">
        <v>481</v>
      </c>
      <c r="Q39" s="18" t="s">
        <v>481</v>
      </c>
      <c r="R39" s="20" t="s">
        <v>481</v>
      </c>
    </row>
    <row r="40" spans="1:18">
      <c r="A40" s="15" t="s">
        <v>515</v>
      </c>
      <c r="B40" s="17" t="n">
        <v>14157</v>
      </c>
      <c r="C40" s="18">
        <f>(263.0/B40*100)</f>
        <v/>
      </c>
      <c r="D40" s="19" t="n">
        <v>13894</v>
      </c>
      <c r="E40" s="18" t="n">
        <v>504.83453528</v>
      </c>
      <c r="F40" s="20" t="n">
        <v>3.44971936</v>
      </c>
      <c r="G40" s="18" t="n">
        <v>531.96717718</v>
      </c>
      <c r="H40" s="20" t="n">
        <v>2.97408401</v>
      </c>
      <c r="I40" s="18" t="s">
        <v>481</v>
      </c>
      <c r="J40" s="20" t="s">
        <v>481</v>
      </c>
      <c r="K40" s="18" t="s">
        <v>481</v>
      </c>
      <c r="L40" s="20" t="s">
        <v>481</v>
      </c>
      <c r="M40" s="18" t="s">
        <v>481</v>
      </c>
      <c r="N40" s="20" t="s">
        <v>481</v>
      </c>
      <c r="O40" s="18" t="s">
        <v>481</v>
      </c>
      <c r="P40" s="20" t="s">
        <v>481</v>
      </c>
      <c r="Q40" s="18" t="n">
        <v>482.06610028</v>
      </c>
      <c r="R40" s="20" t="n">
        <v>3.45869374</v>
      </c>
    </row>
    <row r="41" spans="1:18">
      <c r="A41" s="15" t="s">
        <v>516</v>
      </c>
      <c r="B41" s="17" t="n">
        <v>5712</v>
      </c>
      <c r="C41" s="18">
        <f>(40.0/B41*100)</f>
        <v/>
      </c>
      <c r="D41" s="19" t="n">
        <v>5672</v>
      </c>
      <c r="E41" s="18" t="n">
        <v>487.91734733</v>
      </c>
      <c r="F41" s="20" t="n">
        <v>4.29445906</v>
      </c>
      <c r="G41" s="18" t="n">
        <v>502.61858758</v>
      </c>
      <c r="H41" s="20" t="n">
        <v>3.21051584</v>
      </c>
      <c r="I41" s="18" t="s">
        <v>481</v>
      </c>
      <c r="J41" s="20" t="s">
        <v>481</v>
      </c>
      <c r="K41" s="18" t="s">
        <v>481</v>
      </c>
      <c r="L41" s="20" t="s">
        <v>481</v>
      </c>
      <c r="M41" s="18" t="s">
        <v>481</v>
      </c>
      <c r="N41" s="20" t="s">
        <v>481</v>
      </c>
      <c r="O41" s="18" t="s">
        <v>481</v>
      </c>
      <c r="P41" s="20" t="s">
        <v>481</v>
      </c>
      <c r="Q41" s="18" t="n">
        <v>485.64170538</v>
      </c>
      <c r="R41" s="20" t="n">
        <v>4.84373299</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375.66382958</v>
      </c>
      <c r="F45" s="20" t="n">
        <v>3.20038328</v>
      </c>
      <c r="G45" s="18" t="n">
        <v>379.6842513</v>
      </c>
      <c r="H45" s="20" t="n">
        <v>3.08245734</v>
      </c>
      <c r="I45" s="18" t="s">
        <v>481</v>
      </c>
      <c r="J45" s="20" t="s">
        <v>481</v>
      </c>
      <c r="K45" s="18" t="s">
        <v>481</v>
      </c>
      <c r="L45" s="20" t="s">
        <v>481</v>
      </c>
      <c r="M45" s="18" t="n">
        <v>364.5218822</v>
      </c>
      <c r="N45" s="20" t="n">
        <v>31.70368695</v>
      </c>
      <c r="O45" s="18" t="n">
        <v>352.72309479</v>
      </c>
      <c r="P45" s="20" t="n">
        <v>13.87272888</v>
      </c>
      <c r="Q45" s="18" t="n">
        <v>371.77895723</v>
      </c>
      <c r="R45" s="20" t="n">
        <v>3.53504563</v>
      </c>
    </row>
    <row r="46" spans="1:18">
      <c r="A46" s="15" t="s">
        <v>521</v>
      </c>
      <c r="B46" s="17" t="n">
        <v>23141</v>
      </c>
      <c r="C46" s="18">
        <f>(1129.0/B46*100)</f>
        <v/>
      </c>
      <c r="D46" s="19" t="n">
        <v>22012</v>
      </c>
      <c r="E46" s="18" t="n">
        <v>423.69602062</v>
      </c>
      <c r="F46" s="20" t="n">
        <v>3.16047491</v>
      </c>
      <c r="G46" s="18" t="n">
        <v>405.4050197</v>
      </c>
      <c r="H46" s="20" t="n">
        <v>2.23380784</v>
      </c>
      <c r="I46" s="18" t="s">
        <v>481</v>
      </c>
      <c r="J46" s="20" t="s">
        <v>481</v>
      </c>
      <c r="K46" s="18" t="s">
        <v>481</v>
      </c>
      <c r="L46" s="20" t="s">
        <v>481</v>
      </c>
      <c r="M46" s="18" t="s">
        <v>481</v>
      </c>
      <c r="N46" s="20" t="s">
        <v>481</v>
      </c>
      <c r="O46" s="18" t="s">
        <v>481</v>
      </c>
      <c r="P46" s="20" t="s">
        <v>481</v>
      </c>
      <c r="Q46" s="18" t="n">
        <v>368.79692413</v>
      </c>
      <c r="R46" s="20" t="n">
        <v>3.12764221</v>
      </c>
    </row>
    <row r="47" spans="1:18">
      <c r="A47" s="15" t="s">
        <v>522</v>
      </c>
      <c r="B47" s="17" t="n">
        <v>5928</v>
      </c>
      <c r="C47" s="18">
        <f>(70.0/B47*100)</f>
        <v/>
      </c>
      <c r="D47" s="19" t="n">
        <v>5858</v>
      </c>
      <c r="E47" s="18" t="n">
        <v>462.64839739</v>
      </c>
      <c r="F47" s="20" t="n">
        <v>4.51875577</v>
      </c>
      <c r="G47" s="18" t="n">
        <v>441.50993246</v>
      </c>
      <c r="H47" s="20" t="n">
        <v>4.3144767</v>
      </c>
      <c r="I47" s="18" t="s">
        <v>481</v>
      </c>
      <c r="J47" s="20" t="s">
        <v>481</v>
      </c>
      <c r="K47" s="18" t="s">
        <v>481</v>
      </c>
      <c r="L47" s="20" t="s">
        <v>481</v>
      </c>
      <c r="M47" s="18" t="s">
        <v>481</v>
      </c>
      <c r="N47" s="20" t="s">
        <v>481</v>
      </c>
      <c r="O47" s="18" t="s">
        <v>481</v>
      </c>
      <c r="P47" s="20" t="s">
        <v>481</v>
      </c>
      <c r="Q47" s="18" t="n">
        <v>424.78200406</v>
      </c>
      <c r="R47" s="20" t="n">
        <v>6.49283663</v>
      </c>
    </row>
    <row r="48" spans="1:18">
      <c r="A48" s="15" t="s">
        <v>523</v>
      </c>
      <c r="B48" s="17" t="n">
        <v>9841</v>
      </c>
      <c r="C48" s="18">
        <f>(7.0/B48*100)</f>
        <v/>
      </c>
      <c r="D48" s="19" t="n">
        <v>9834</v>
      </c>
      <c r="E48" s="18" t="n">
        <v>553.94280021</v>
      </c>
      <c r="F48" s="20" t="n">
        <v>6.0246228</v>
      </c>
      <c r="G48" s="18" t="n">
        <v>515.76697316</v>
      </c>
      <c r="H48" s="20" t="n">
        <v>4.62310729</v>
      </c>
      <c r="I48" s="18" t="s">
        <v>481</v>
      </c>
      <c r="J48" s="20" t="s">
        <v>481</v>
      </c>
      <c r="K48" s="18" t="s">
        <v>481</v>
      </c>
      <c r="L48" s="20" t="s">
        <v>481</v>
      </c>
      <c r="M48" s="18" t="s">
        <v>481</v>
      </c>
      <c r="N48" s="20" t="s">
        <v>481</v>
      </c>
      <c r="O48" s="18" t="s">
        <v>481</v>
      </c>
      <c r="P48" s="20" t="s">
        <v>481</v>
      </c>
      <c r="Q48" s="18" t="n">
        <v>463.05196475</v>
      </c>
      <c r="R48" s="20" t="n">
        <v>10.03661645</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432.22624802</v>
      </c>
      <c r="N49" s="20" t="n">
        <v>2.8653235</v>
      </c>
      <c r="O49" s="18" t="s">
        <v>481</v>
      </c>
      <c r="P49" s="20" t="s">
        <v>481</v>
      </c>
      <c r="Q49" s="18" t="s">
        <v>481</v>
      </c>
      <c r="R49" s="20" t="s">
        <v>481</v>
      </c>
    </row>
    <row r="50" spans="1:18">
      <c r="A50" s="15" t="s">
        <v>525</v>
      </c>
      <c r="B50" s="17" t="n">
        <v>11795</v>
      </c>
      <c r="C50" s="18">
        <f>(0.0/B50*100)</f>
        <v/>
      </c>
      <c r="D50" s="19" t="n">
        <v>11795</v>
      </c>
      <c r="E50" s="18" t="s">
        <v>481</v>
      </c>
      <c r="F50" s="20" t="s">
        <v>481</v>
      </c>
      <c r="G50" s="18" t="s">
        <v>481</v>
      </c>
      <c r="H50" s="20" t="s">
        <v>481</v>
      </c>
      <c r="I50" s="18" t="s">
        <v>481</v>
      </c>
      <c r="J50" s="20" t="s">
        <v>481</v>
      </c>
      <c r="K50" s="18" t="s">
        <v>481</v>
      </c>
      <c r="L50" s="20" t="s">
        <v>481</v>
      </c>
      <c r="M50" s="18" t="n">
        <v>415.72876064</v>
      </c>
      <c r="N50" s="20" t="n">
        <v>2.36107792</v>
      </c>
      <c r="O50" s="18" t="s">
        <v>481</v>
      </c>
      <c r="P50" s="20" t="s">
        <v>481</v>
      </c>
      <c r="Q50" s="18" t="s">
        <v>481</v>
      </c>
      <c r="R50" s="20" t="s">
        <v>481</v>
      </c>
    </row>
    <row r="51" spans="1:18">
      <c r="A51" s="15" t="s">
        <v>526</v>
      </c>
      <c r="B51" s="17" t="n">
        <v>6866</v>
      </c>
      <c r="C51" s="18">
        <f>(116.0/B51*100)</f>
        <v/>
      </c>
      <c r="D51" s="19" t="n">
        <v>6750</v>
      </c>
      <c r="E51" s="18" t="n">
        <v>441.50968117</v>
      </c>
      <c r="F51" s="20" t="n">
        <v>2.74735751</v>
      </c>
      <c r="G51" s="18" t="n">
        <v>408.04827446</v>
      </c>
      <c r="H51" s="20" t="n">
        <v>2.38439667</v>
      </c>
      <c r="I51" s="18" t="s">
        <v>481</v>
      </c>
      <c r="J51" s="20" t="s">
        <v>481</v>
      </c>
      <c r="K51" s="18" t="s">
        <v>481</v>
      </c>
      <c r="L51" s="20" t="s">
        <v>481</v>
      </c>
      <c r="M51" s="18" t="s">
        <v>481</v>
      </c>
      <c r="N51" s="20" t="s">
        <v>481</v>
      </c>
      <c r="O51" s="18" t="s">
        <v>481</v>
      </c>
      <c r="P51" s="20" t="s">
        <v>481</v>
      </c>
      <c r="Q51" s="18" t="n">
        <v>399.46877532</v>
      </c>
      <c r="R51" s="20" t="n">
        <v>2.92783588</v>
      </c>
    </row>
    <row r="52" spans="1:18">
      <c r="A52" s="15" t="s">
        <v>527</v>
      </c>
      <c r="B52" s="17" t="n">
        <v>5809</v>
      </c>
      <c r="C52" s="18">
        <f>(71.0/B52*100)</f>
        <v/>
      </c>
      <c r="D52" s="19" t="n">
        <v>5738</v>
      </c>
      <c r="E52" s="18" t="n">
        <v>480.82433437</v>
      </c>
      <c r="F52" s="20" t="n">
        <v>2.99643124</v>
      </c>
      <c r="G52" s="18" t="n">
        <v>482.49932809</v>
      </c>
      <c r="H52" s="20" t="n">
        <v>2.69650971</v>
      </c>
      <c r="I52" s="18" t="s">
        <v>481</v>
      </c>
      <c r="J52" s="20" t="s">
        <v>481</v>
      </c>
      <c r="K52" s="18" t="s">
        <v>481</v>
      </c>
      <c r="L52" s="20" t="s">
        <v>481</v>
      </c>
      <c r="M52" s="18" t="s">
        <v>481</v>
      </c>
      <c r="N52" s="20" t="s">
        <v>481</v>
      </c>
      <c r="O52" s="18" t="s">
        <v>481</v>
      </c>
      <c r="P52" s="20" t="s">
        <v>481</v>
      </c>
      <c r="Q52" s="18" t="n">
        <v>434.74285932</v>
      </c>
      <c r="R52" s="20" t="n">
        <v>4.70502919</v>
      </c>
    </row>
    <row r="53" spans="1:18">
      <c r="A53" s="15" t="s">
        <v>528</v>
      </c>
      <c r="B53" s="17" t="n">
        <v>5571</v>
      </c>
      <c r="C53" s="18">
        <f>(84.0/B53*100)</f>
        <v/>
      </c>
      <c r="D53" s="19" t="n">
        <v>5487</v>
      </c>
      <c r="E53" s="18" t="n">
        <v>430.31532548</v>
      </c>
      <c r="F53" s="20" t="n">
        <v>2.4323248</v>
      </c>
      <c r="G53" s="18" t="n">
        <v>441.08421878</v>
      </c>
      <c r="H53" s="20" t="n">
        <v>1.85462462</v>
      </c>
      <c r="I53" s="18" t="s">
        <v>481</v>
      </c>
      <c r="J53" s="20" t="s">
        <v>481</v>
      </c>
      <c r="K53" s="18" t="s">
        <v>481</v>
      </c>
      <c r="L53" s="20" t="s">
        <v>481</v>
      </c>
      <c r="M53" s="18" t="s">
        <v>481</v>
      </c>
      <c r="N53" s="20" t="s">
        <v>481</v>
      </c>
      <c r="O53" s="18" t="s">
        <v>481</v>
      </c>
      <c r="P53" s="20" t="s">
        <v>481</v>
      </c>
      <c r="Q53" s="18" t="n">
        <v>413.34074603</v>
      </c>
      <c r="R53" s="20" t="n">
        <v>3.69219139</v>
      </c>
    </row>
    <row r="54" spans="1:18">
      <c r="A54" s="15" t="s">
        <v>529</v>
      </c>
      <c r="B54" s="17" t="n">
        <v>4740</v>
      </c>
      <c r="C54" s="18">
        <f>(38.0/B54*100)</f>
        <v/>
      </c>
      <c r="D54" s="19" t="n">
        <v>4702</v>
      </c>
      <c r="E54" s="18" t="n">
        <v>340.4932331</v>
      </c>
      <c r="F54" s="20" t="n">
        <v>4.42414572</v>
      </c>
      <c r="G54" s="18" t="n">
        <v>339.79353114</v>
      </c>
      <c r="H54" s="20" t="n">
        <v>2.7430872</v>
      </c>
      <c r="I54" s="18" t="s">
        <v>481</v>
      </c>
      <c r="J54" s="20" t="s">
        <v>481</v>
      </c>
      <c r="K54" s="18" t="s">
        <v>481</v>
      </c>
      <c r="L54" s="20" t="s">
        <v>481</v>
      </c>
      <c r="M54" s="18" t="s">
        <v>481</v>
      </c>
      <c r="N54" s="20" t="s">
        <v>481</v>
      </c>
      <c r="O54" s="18" t="s">
        <v>481</v>
      </c>
      <c r="P54" s="20" t="s">
        <v>481</v>
      </c>
      <c r="Q54" s="18" t="n">
        <v>310.58184366</v>
      </c>
      <c r="R54" s="20" t="n">
        <v>3.2594023</v>
      </c>
    </row>
    <row r="55" spans="1:18">
      <c r="A55" s="15" t="s">
        <v>530</v>
      </c>
      <c r="B55" s="17" t="n">
        <v>5316</v>
      </c>
      <c r="C55" s="18">
        <f>(22.0/B55*100)</f>
        <v/>
      </c>
      <c r="D55" s="19" t="n">
        <v>5294</v>
      </c>
      <c r="E55" s="18" t="n">
        <v>413.17585538</v>
      </c>
      <c r="F55" s="20" t="n">
        <v>2.98046973</v>
      </c>
      <c r="G55" s="18" t="n">
        <v>409.42092706</v>
      </c>
      <c r="H55" s="20" t="n">
        <v>3.30223625</v>
      </c>
      <c r="I55" s="18" t="s">
        <v>481</v>
      </c>
      <c r="J55" s="20" t="s">
        <v>481</v>
      </c>
      <c r="K55" s="18" t="s">
        <v>481</v>
      </c>
      <c r="L55" s="20" t="s">
        <v>481</v>
      </c>
      <c r="M55" s="18" t="s">
        <v>481</v>
      </c>
      <c r="N55" s="20" t="s">
        <v>481</v>
      </c>
      <c r="O55" s="18" t="n">
        <v>392.89649904</v>
      </c>
      <c r="P55" s="20" t="n">
        <v>18.14296984</v>
      </c>
      <c r="Q55" s="18" t="n">
        <v>411.4406933</v>
      </c>
      <c r="R55" s="20" t="n">
        <v>3.41995098</v>
      </c>
    </row>
    <row r="56" spans="1:18">
      <c r="A56" s="15" t="s">
        <v>531</v>
      </c>
      <c r="B56" s="17" t="n">
        <v>5359</v>
      </c>
      <c r="C56" s="18">
        <f>(76.0/B56*100)</f>
        <v/>
      </c>
      <c r="D56" s="19" t="n">
        <v>5283</v>
      </c>
      <c r="E56" s="18" t="n">
        <v>542.96008811</v>
      </c>
      <c r="F56" s="20" t="n">
        <v>3.87945306</v>
      </c>
      <c r="G56" s="18" t="n">
        <v>521.9460251100001</v>
      </c>
      <c r="H56" s="20" t="n">
        <v>2.5244798</v>
      </c>
      <c r="I56" s="18" t="s">
        <v>481</v>
      </c>
      <c r="J56" s="20" t="s">
        <v>481</v>
      </c>
      <c r="K56" s="18" t="s">
        <v>481</v>
      </c>
      <c r="L56" s="20" t="s">
        <v>481</v>
      </c>
      <c r="M56" s="18" t="s">
        <v>481</v>
      </c>
      <c r="N56" s="20" t="s">
        <v>481</v>
      </c>
      <c r="O56" s="18" t="s">
        <v>481</v>
      </c>
      <c r="P56" s="20" t="s">
        <v>481</v>
      </c>
      <c r="Q56" s="18" t="n">
        <v>502.47264287</v>
      </c>
      <c r="R56" s="20" t="n">
        <v>5.52436399</v>
      </c>
    </row>
    <row r="57" spans="1:18">
      <c r="A57" s="15" t="s">
        <v>532</v>
      </c>
      <c r="B57" s="17" t="n">
        <v>6513</v>
      </c>
      <c r="C57" s="18">
        <f>(0.0/B57*100)</f>
        <v/>
      </c>
      <c r="D57" s="19" t="n">
        <v>6513</v>
      </c>
      <c r="E57" s="18" t="n">
        <v>437.40084645</v>
      </c>
      <c r="F57" s="20" t="n">
        <v>7.72545726</v>
      </c>
      <c r="G57" s="18" t="n">
        <v>401.38104158</v>
      </c>
      <c r="H57" s="20" t="n">
        <v>2.65212189</v>
      </c>
      <c r="I57" s="18" t="s">
        <v>481</v>
      </c>
      <c r="J57" s="20" t="s">
        <v>481</v>
      </c>
      <c r="K57" s="18" t="s">
        <v>481</v>
      </c>
      <c r="L57" s="20" t="s">
        <v>481</v>
      </c>
      <c r="M57" s="18" t="n">
        <v>419.6867</v>
      </c>
      <c r="N57" s="20" t="n">
        <v>23.31981841</v>
      </c>
      <c r="O57" s="18" t="s">
        <v>481</v>
      </c>
      <c r="P57" s="20" t="s">
        <v>481</v>
      </c>
      <c r="Q57" s="18" t="n">
        <v>401.17717191</v>
      </c>
      <c r="R57" s="20" t="n">
        <v>4.02821948</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408.6691134</v>
      </c>
      <c r="N58" s="20" t="n">
        <v>2.67440156</v>
      </c>
      <c r="O58" s="18" t="s">
        <v>481</v>
      </c>
      <c r="P58" s="20" t="s">
        <v>481</v>
      </c>
      <c r="Q58" s="18" t="s">
        <v>481</v>
      </c>
      <c r="R58" s="20" t="s">
        <v>481</v>
      </c>
    </row>
    <row r="59" spans="1:18">
      <c r="A59" s="15" t="s">
        <v>534</v>
      </c>
      <c r="B59" s="17" t="n">
        <v>4826</v>
      </c>
      <c r="C59" s="18">
        <f>(26.0/B59*100)</f>
        <v/>
      </c>
      <c r="D59" s="19" t="n">
        <v>4800</v>
      </c>
      <c r="E59" s="18" t="n">
        <v>397.77819535</v>
      </c>
      <c r="F59" s="20" t="n">
        <v>2.77576241</v>
      </c>
      <c r="G59" s="18" t="n">
        <v>374.92032636</v>
      </c>
      <c r="H59" s="20" t="n">
        <v>2.30039797</v>
      </c>
      <c r="I59" s="18" t="s">
        <v>481</v>
      </c>
      <c r="J59" s="20" t="s">
        <v>481</v>
      </c>
      <c r="K59" s="18" t="s">
        <v>481</v>
      </c>
      <c r="L59" s="20" t="s">
        <v>481</v>
      </c>
      <c r="M59" s="18" t="s">
        <v>481</v>
      </c>
      <c r="N59" s="20" t="s">
        <v>481</v>
      </c>
      <c r="O59" s="18" t="n">
        <v>346.5114713</v>
      </c>
      <c r="P59" s="20" t="n">
        <v>16.74797843</v>
      </c>
      <c r="Q59" s="18" t="n">
        <v>360.17832076</v>
      </c>
      <c r="R59" s="20" t="n">
        <v>3.47646704</v>
      </c>
    </row>
    <row r="60" spans="1:18">
      <c r="A60" s="15" t="s">
        <v>535</v>
      </c>
      <c r="B60" s="17" t="n">
        <v>4546</v>
      </c>
      <c r="C60" s="18">
        <f>(15.0/B60*100)</f>
        <v/>
      </c>
      <c r="D60" s="19" t="n">
        <v>4531</v>
      </c>
      <c r="E60" s="18" t="n">
        <v>398.61675543</v>
      </c>
      <c r="F60" s="20" t="n">
        <v>8.00537023</v>
      </c>
      <c r="G60" s="18" t="n">
        <v>385.46827915</v>
      </c>
      <c r="H60" s="20" t="n">
        <v>3.28566041</v>
      </c>
      <c r="I60" s="18" t="s">
        <v>481</v>
      </c>
      <c r="J60" s="20" t="s">
        <v>481</v>
      </c>
      <c r="K60" s="18" t="s">
        <v>481</v>
      </c>
      <c r="L60" s="20" t="s">
        <v>481</v>
      </c>
      <c r="M60" s="18" t="s">
        <v>481</v>
      </c>
      <c r="N60" s="20" t="s">
        <v>481</v>
      </c>
      <c r="O60" s="18" t="n">
        <v>298.18918949</v>
      </c>
      <c r="P60" s="20" t="n">
        <v>28.33980424</v>
      </c>
      <c r="Q60" s="18" t="n">
        <v>384.29416368</v>
      </c>
      <c r="R60" s="20" t="n">
        <v>5.21470317</v>
      </c>
    </row>
    <row r="61" spans="1:18">
      <c r="A61" s="15" t="s">
        <v>536</v>
      </c>
      <c r="B61" s="17" t="n">
        <v>6525</v>
      </c>
      <c r="C61" s="18">
        <f>(135.0/B61*100)</f>
        <v/>
      </c>
      <c r="D61" s="19" t="n">
        <v>6390</v>
      </c>
      <c r="E61" s="18" t="n">
        <v>468.4888644</v>
      </c>
      <c r="F61" s="20" t="n">
        <v>2.28085444</v>
      </c>
      <c r="G61" s="18" t="n">
        <v>499.38943785</v>
      </c>
      <c r="H61" s="20" t="n">
        <v>4.24345399</v>
      </c>
      <c r="I61" s="18" t="s">
        <v>481</v>
      </c>
      <c r="J61" s="20" t="s">
        <v>481</v>
      </c>
      <c r="K61" s="18" t="s">
        <v>481</v>
      </c>
      <c r="L61" s="20" t="s">
        <v>481</v>
      </c>
      <c r="M61" s="18" t="s">
        <v>481</v>
      </c>
      <c r="N61" s="20" t="s">
        <v>481</v>
      </c>
      <c r="O61" s="18" t="s">
        <v>481</v>
      </c>
      <c r="P61" s="20" t="s">
        <v>481</v>
      </c>
      <c r="Q61" s="18" t="n">
        <v>448.02339822</v>
      </c>
      <c r="R61" s="20" t="n">
        <v>4.25681178</v>
      </c>
    </row>
    <row r="62" spans="1:18">
      <c r="A62" s="15" t="s">
        <v>537</v>
      </c>
      <c r="B62" s="17" t="n">
        <v>4476</v>
      </c>
      <c r="C62" s="18">
        <f>(3.0/B62*100)</f>
        <v/>
      </c>
      <c r="D62" s="19" t="n">
        <v>4473</v>
      </c>
      <c r="E62" s="18" t="n">
        <v>541.6761933400001</v>
      </c>
      <c r="F62" s="20" t="n">
        <v>3.3063879</v>
      </c>
      <c r="G62" s="18" t="n">
        <v>526.8576091899999</v>
      </c>
      <c r="H62" s="20" t="n">
        <v>1.19970083</v>
      </c>
      <c r="I62" s="18" t="s">
        <v>481</v>
      </c>
      <c r="J62" s="20" t="s">
        <v>481</v>
      </c>
      <c r="K62" s="18" t="s">
        <v>481</v>
      </c>
      <c r="L62" s="20" t="s">
        <v>481</v>
      </c>
      <c r="M62" s="18" t="s">
        <v>481</v>
      </c>
      <c r="N62" s="20" t="s">
        <v>481</v>
      </c>
      <c r="O62" s="18" t="s">
        <v>481</v>
      </c>
      <c r="P62" s="20" t="s">
        <v>481</v>
      </c>
      <c r="Q62" s="18" t="n">
        <v>504.83546956</v>
      </c>
      <c r="R62" s="20" t="n">
        <v>6.99043373</v>
      </c>
    </row>
    <row r="63" spans="1:18">
      <c r="A63" s="15" t="s">
        <v>538</v>
      </c>
      <c r="B63" s="17" t="n">
        <v>5324</v>
      </c>
      <c r="C63" s="18">
        <f>(13.0/B63*100)</f>
        <v/>
      </c>
      <c r="D63" s="19" t="n">
        <v>5311</v>
      </c>
      <c r="E63" s="18" t="n">
        <v>383.79610404</v>
      </c>
      <c r="F63" s="20" t="n">
        <v>3.43549537</v>
      </c>
      <c r="G63" s="18" t="n">
        <v>393.98412183</v>
      </c>
      <c r="H63" s="20" t="n">
        <v>2.01615122</v>
      </c>
      <c r="I63" s="18" t="s">
        <v>481</v>
      </c>
      <c r="J63" s="20" t="s">
        <v>481</v>
      </c>
      <c r="K63" s="18" t="s">
        <v>481</v>
      </c>
      <c r="L63" s="20" t="s">
        <v>481</v>
      </c>
      <c r="M63" s="18" t="s">
        <v>481</v>
      </c>
      <c r="N63" s="20" t="s">
        <v>481</v>
      </c>
      <c r="O63" s="18" t="n">
        <v>299.14673039</v>
      </c>
      <c r="P63" s="20" t="n">
        <v>21.59179555</v>
      </c>
      <c r="Q63" s="18" t="n">
        <v>368.65953853</v>
      </c>
      <c r="R63" s="20" t="n">
        <v>2.47541569</v>
      </c>
    </row>
    <row r="64" spans="1:18">
      <c r="A64" s="15" t="s">
        <v>539</v>
      </c>
      <c r="B64" s="17" t="n">
        <v>3634</v>
      </c>
      <c r="C64" s="18">
        <f>(3.0/B64*100)</f>
        <v/>
      </c>
      <c r="D64" s="19" t="n">
        <v>3631</v>
      </c>
      <c r="E64" s="18" t="n">
        <v>503.73386319</v>
      </c>
      <c r="F64" s="20" t="n">
        <v>3.26398524</v>
      </c>
      <c r="G64" s="18" t="n">
        <v>453.0072687</v>
      </c>
      <c r="H64" s="20" t="n">
        <v>2.36233855</v>
      </c>
      <c r="I64" s="18" t="s">
        <v>481</v>
      </c>
      <c r="J64" s="20" t="s">
        <v>481</v>
      </c>
      <c r="K64" s="18" t="s">
        <v>481</v>
      </c>
      <c r="L64" s="20" t="s">
        <v>481</v>
      </c>
      <c r="M64" s="18" t="n">
        <v>364.84822984</v>
      </c>
      <c r="N64" s="20" t="n">
        <v>88.78519262</v>
      </c>
      <c r="O64" s="18" t="n">
        <v>545.01487389</v>
      </c>
      <c r="P64" s="20" t="n">
        <v>56.15962529</v>
      </c>
      <c r="Q64" s="18" t="n">
        <v>411.94947017</v>
      </c>
      <c r="R64" s="20" t="n">
        <v>4.38339628</v>
      </c>
    </row>
    <row r="65" spans="1:18">
      <c r="A65" s="15" t="s">
        <v>540</v>
      </c>
      <c r="B65" s="17" t="n">
        <v>5325</v>
      </c>
      <c r="C65" s="18">
        <f>(14.0/B65*100)</f>
        <v/>
      </c>
      <c r="D65" s="19" t="n">
        <v>5311</v>
      </c>
      <c r="E65" s="18" t="n">
        <v>441.78845395</v>
      </c>
      <c r="F65" s="20" t="n">
        <v>2.15790421</v>
      </c>
      <c r="G65" s="18" t="n">
        <v>420.39265849</v>
      </c>
      <c r="H65" s="20" t="n">
        <v>3.0589716</v>
      </c>
      <c r="I65" s="18" t="s">
        <v>481</v>
      </c>
      <c r="J65" s="20" t="s">
        <v>481</v>
      </c>
      <c r="K65" s="18" t="s">
        <v>481</v>
      </c>
      <c r="L65" s="20" t="s">
        <v>481</v>
      </c>
      <c r="M65" s="18" t="n">
        <v>393.79466755</v>
      </c>
      <c r="N65" s="20" t="n">
        <v>19.30270872</v>
      </c>
      <c r="O65" s="18" t="n">
        <v>581.6518</v>
      </c>
      <c r="P65" s="20" t="n">
        <v>44.20258771</v>
      </c>
      <c r="Q65" s="18" t="n">
        <v>404.15371547</v>
      </c>
      <c r="R65" s="20" t="n">
        <v>3.6100418</v>
      </c>
    </row>
    <row r="66" spans="1:18">
      <c r="A66" s="15" t="s">
        <v>541</v>
      </c>
      <c r="B66" s="17" t="n">
        <v>5665</v>
      </c>
      <c r="C66" s="18">
        <f>(0.0/B66*100)</f>
        <v/>
      </c>
      <c r="D66" s="19" t="n">
        <v>5665</v>
      </c>
      <c r="E66" s="18" t="s">
        <v>481</v>
      </c>
      <c r="F66" s="20" t="s">
        <v>481</v>
      </c>
      <c r="G66" s="18" t="s">
        <v>481</v>
      </c>
      <c r="H66" s="20" t="s">
        <v>481</v>
      </c>
      <c r="I66" s="18" t="s">
        <v>481</v>
      </c>
      <c r="J66" s="20" t="s">
        <v>481</v>
      </c>
      <c r="K66" s="18" t="s">
        <v>481</v>
      </c>
      <c r="L66" s="20" t="s">
        <v>481</v>
      </c>
      <c r="M66" s="18" t="n">
        <v>411.31364817</v>
      </c>
      <c r="N66" s="20" t="n">
        <v>1.02925596</v>
      </c>
      <c r="O66" s="18" t="s">
        <v>481</v>
      </c>
      <c r="P66" s="20" t="s">
        <v>481</v>
      </c>
      <c r="Q66" s="18" t="s">
        <v>481</v>
      </c>
      <c r="R66" s="20" t="s">
        <v>481</v>
      </c>
    </row>
    <row r="67" spans="1:18">
      <c r="A67" s="15" t="s">
        <v>542</v>
      </c>
      <c r="B67" s="17" t="n">
        <v>6971</v>
      </c>
      <c r="C67" s="18">
        <f>(21.0/B67*100)</f>
        <v/>
      </c>
      <c r="D67" s="19" t="n">
        <v>6950</v>
      </c>
      <c r="E67" s="18" t="n">
        <v>411.91688161</v>
      </c>
      <c r="F67" s="20" t="n">
        <v>3.27503398</v>
      </c>
      <c r="G67" s="18" t="n">
        <v>393.66586596</v>
      </c>
      <c r="H67" s="20" t="n">
        <v>2.29179772</v>
      </c>
      <c r="I67" s="18" t="s">
        <v>481</v>
      </c>
      <c r="J67" s="20" t="s">
        <v>481</v>
      </c>
      <c r="K67" s="18" t="s">
        <v>481</v>
      </c>
      <c r="L67" s="20" t="s">
        <v>481</v>
      </c>
      <c r="M67" s="18" t="s">
        <v>481</v>
      </c>
      <c r="N67" s="20" t="s">
        <v>481</v>
      </c>
      <c r="O67" s="18" t="s">
        <v>481</v>
      </c>
      <c r="P67" s="20" t="s">
        <v>481</v>
      </c>
      <c r="Q67" s="18" t="n">
        <v>379.92315702</v>
      </c>
      <c r="R67" s="20" t="n">
        <v>4.14181292</v>
      </c>
    </row>
    <row r="68" spans="1:18">
      <c r="A68" s="15" t="s">
        <v>543</v>
      </c>
      <c r="B68" s="17" t="n">
        <v>12083</v>
      </c>
      <c r="C68" s="18">
        <f>(26.0/B68*100)</f>
        <v/>
      </c>
      <c r="D68" s="19" t="n">
        <v>12057</v>
      </c>
      <c r="E68" s="18" t="n">
        <v>426.79752071</v>
      </c>
      <c r="F68" s="20" t="n">
        <v>2.7210934</v>
      </c>
      <c r="G68" s="18" t="n">
        <v>420.04423522</v>
      </c>
      <c r="H68" s="20" t="n">
        <v>1.31025724</v>
      </c>
      <c r="I68" s="18" t="s">
        <v>481</v>
      </c>
      <c r="J68" s="20" t="s">
        <v>481</v>
      </c>
      <c r="K68" s="18" t="s">
        <v>481</v>
      </c>
      <c r="L68" s="20" t="s">
        <v>481</v>
      </c>
      <c r="M68" s="18" t="s">
        <v>481</v>
      </c>
      <c r="N68" s="20" t="s">
        <v>481</v>
      </c>
      <c r="O68" s="18" t="s">
        <v>481</v>
      </c>
      <c r="P68" s="20" t="s">
        <v>481</v>
      </c>
      <c r="Q68" s="18" t="n">
        <v>407.90240814</v>
      </c>
      <c r="R68" s="20" t="n">
        <v>1.69751175</v>
      </c>
    </row>
    <row r="69" spans="1:18">
      <c r="A69" s="15" t="s">
        <v>544</v>
      </c>
      <c r="B69" s="17" t="n">
        <v>4876</v>
      </c>
      <c r="C69" s="18">
        <f>(0.0/B69*100)</f>
        <v/>
      </c>
      <c r="D69" s="19" t="n">
        <v>4876</v>
      </c>
      <c r="E69" s="18" t="n">
        <v>436.3090724</v>
      </c>
      <c r="F69" s="20" t="n">
        <v>3.45488247</v>
      </c>
      <c r="G69" s="18" t="n">
        <v>436.63767213</v>
      </c>
      <c r="H69" s="20" t="n">
        <v>3.6979065</v>
      </c>
      <c r="I69" s="18" t="s">
        <v>481</v>
      </c>
      <c r="J69" s="20" t="s">
        <v>481</v>
      </c>
      <c r="K69" s="18" t="s">
        <v>481</v>
      </c>
      <c r="L69" s="20" t="s">
        <v>481</v>
      </c>
      <c r="M69" s="18" t="s">
        <v>481</v>
      </c>
      <c r="N69" s="20" t="s">
        <v>481</v>
      </c>
      <c r="O69" s="18" t="s">
        <v>481</v>
      </c>
      <c r="P69" s="20" t="s">
        <v>481</v>
      </c>
      <c r="Q69" s="18" t="n">
        <v>408.03795</v>
      </c>
      <c r="R69" s="20" t="n">
        <v>7.70506225</v>
      </c>
    </row>
    <row r="70" spans="1:18">
      <c r="A70" s="15" t="s">
        <v>545</v>
      </c>
      <c r="B70" s="17" t="n">
        <v>6036</v>
      </c>
      <c r="C70" s="18">
        <f>(223.0/B70*100)</f>
        <v/>
      </c>
      <c r="D70" s="19" t="n">
        <v>5813</v>
      </c>
      <c r="E70" s="18" t="n">
        <v>490.63687823</v>
      </c>
      <c r="F70" s="20" t="n">
        <v>3.15743971</v>
      </c>
      <c r="G70" s="18" t="n">
        <v>498.85368189</v>
      </c>
      <c r="H70" s="20" t="n">
        <v>2.84898982</v>
      </c>
      <c r="I70" s="18" t="s">
        <v>481</v>
      </c>
      <c r="J70" s="20" t="s">
        <v>481</v>
      </c>
      <c r="K70" s="18" t="s">
        <v>481</v>
      </c>
      <c r="L70" s="20" t="s">
        <v>481</v>
      </c>
      <c r="M70" s="18" t="s">
        <v>481</v>
      </c>
      <c r="N70" s="20" t="s">
        <v>481</v>
      </c>
      <c r="O70" s="18" t="s">
        <v>481</v>
      </c>
      <c r="P70" s="20" t="s">
        <v>481</v>
      </c>
      <c r="Q70" s="18" t="n">
        <v>458.92434453</v>
      </c>
      <c r="R70" s="20" t="n">
        <v>3.46170358</v>
      </c>
    </row>
    <row r="71" spans="1:18">
      <c r="A71" s="15" t="s">
        <v>546</v>
      </c>
      <c r="B71" s="17" t="n">
        <v>6115</v>
      </c>
      <c r="C71" s="18">
        <f>(17.0/B71*100)</f>
        <v/>
      </c>
      <c r="D71" s="19" t="n">
        <v>6098</v>
      </c>
      <c r="E71" s="18" t="n">
        <v>567.31220029</v>
      </c>
      <c r="F71" s="20" t="n">
        <v>1.81160583</v>
      </c>
      <c r="G71" s="18" t="n">
        <v>546.55162048</v>
      </c>
      <c r="H71" s="20" t="n">
        <v>1.99642802</v>
      </c>
      <c r="I71" s="18" t="s">
        <v>481</v>
      </c>
      <c r="J71" s="20" t="s">
        <v>481</v>
      </c>
      <c r="K71" s="18" t="s">
        <v>481</v>
      </c>
      <c r="L71" s="20" t="s">
        <v>481</v>
      </c>
      <c r="M71" s="18" t="s">
        <v>481</v>
      </c>
      <c r="N71" s="20" t="s">
        <v>481</v>
      </c>
      <c r="O71" s="18" t="s">
        <v>481</v>
      </c>
      <c r="P71" s="20" t="s">
        <v>481</v>
      </c>
      <c r="Q71" s="18" t="n">
        <v>535.65194805</v>
      </c>
      <c r="R71" s="20" t="n">
        <v>5.27993799</v>
      </c>
    </row>
    <row r="72" spans="1:18">
      <c r="A72" s="15" t="s">
        <v>547</v>
      </c>
      <c r="B72" s="17" t="n">
        <v>7708</v>
      </c>
      <c r="C72" s="18">
        <f>(0.0/B72*100)</f>
        <v/>
      </c>
      <c r="D72" s="19" t="n">
        <v>7708</v>
      </c>
      <c r="E72" s="18" t="s">
        <v>481</v>
      </c>
      <c r="F72" s="20" t="s">
        <v>481</v>
      </c>
      <c r="G72" s="18" t="s">
        <v>481</v>
      </c>
      <c r="H72" s="20" t="s">
        <v>481</v>
      </c>
      <c r="I72" s="18" t="s">
        <v>481</v>
      </c>
      <c r="J72" s="20" t="s">
        <v>481</v>
      </c>
      <c r="K72" s="18" t="s">
        <v>481</v>
      </c>
      <c r="L72" s="20" t="s">
        <v>481</v>
      </c>
      <c r="M72" s="18" t="n">
        <v>532.34745458</v>
      </c>
      <c r="N72" s="20" t="n">
        <v>2.6915596</v>
      </c>
      <c r="O72" s="18" t="s">
        <v>481</v>
      </c>
      <c r="P72" s="20" t="s">
        <v>481</v>
      </c>
      <c r="Q72" s="18" t="s">
        <v>481</v>
      </c>
      <c r="R72" s="20" t="s">
        <v>481</v>
      </c>
    </row>
    <row r="73" spans="1:18">
      <c r="A73" s="15" t="s">
        <v>548</v>
      </c>
      <c r="B73" s="17" t="n">
        <v>8249</v>
      </c>
      <c r="C73" s="18">
        <f>(143.0/B73*100)</f>
        <v/>
      </c>
      <c r="D73" s="19" t="n">
        <v>8106</v>
      </c>
      <c r="E73" s="18" t="n">
        <v>423.09104922</v>
      </c>
      <c r="F73" s="20" t="n">
        <v>4.50990719</v>
      </c>
      <c r="G73" s="18" t="n">
        <v>423.19083374</v>
      </c>
      <c r="H73" s="20" t="n">
        <v>2.69230295</v>
      </c>
      <c r="I73" s="18" t="s">
        <v>481</v>
      </c>
      <c r="J73" s="20" t="s">
        <v>481</v>
      </c>
      <c r="K73" s="18" t="s">
        <v>481</v>
      </c>
      <c r="L73" s="20" t="s">
        <v>481</v>
      </c>
      <c r="M73" s="18" t="s">
        <v>481</v>
      </c>
      <c r="N73" s="20" t="s">
        <v>481</v>
      </c>
      <c r="O73" s="18" t="s">
        <v>481</v>
      </c>
      <c r="P73" s="20" t="s">
        <v>481</v>
      </c>
      <c r="Q73" s="18" t="n">
        <v>409.39507478</v>
      </c>
      <c r="R73" s="20" t="n">
        <v>5.43384718</v>
      </c>
    </row>
    <row r="74" spans="1:18">
      <c r="A74" s="15" t="s">
        <v>549</v>
      </c>
      <c r="B74" s="17" t="n">
        <v>4692</v>
      </c>
      <c r="C74" s="18">
        <f>(82.0/B74*100)</f>
        <v/>
      </c>
      <c r="D74" s="19" t="n">
        <v>4610</v>
      </c>
      <c r="E74" s="18" t="n">
        <v>449.86763391</v>
      </c>
      <c r="F74" s="20" t="n">
        <v>2.67125654</v>
      </c>
      <c r="G74" s="18" t="n">
        <v>429.51272452</v>
      </c>
      <c r="H74" s="20" t="n">
        <v>2.17079968</v>
      </c>
      <c r="I74" s="18" t="s">
        <v>481</v>
      </c>
      <c r="J74" s="20" t="s">
        <v>481</v>
      </c>
      <c r="K74" s="18" t="s">
        <v>481</v>
      </c>
      <c r="L74" s="20" t="s">
        <v>481</v>
      </c>
      <c r="M74" s="18" t="n">
        <v>379.67467521</v>
      </c>
      <c r="N74" s="20" t="n">
        <v>29.19417117</v>
      </c>
      <c r="O74" s="18" t="n">
        <v>417.22544516</v>
      </c>
      <c r="P74" s="20" t="n">
        <v>34.86377148</v>
      </c>
      <c r="Q74" s="18" t="n">
        <v>389.26774945</v>
      </c>
      <c r="R74" s="20" t="n">
        <v>2.8962782</v>
      </c>
    </row>
    <row r="75" spans="1:18">
      <c r="A75" s="15" t="s">
        <v>550</v>
      </c>
      <c r="B75" s="17" t="n">
        <v>5375</v>
      </c>
      <c r="C75" s="18">
        <f>(196.0/B75*100)</f>
        <v/>
      </c>
      <c r="D75" s="19" t="n">
        <v>5179</v>
      </c>
      <c r="E75" s="18" t="n">
        <v>389.68197171</v>
      </c>
      <c r="F75" s="20" t="n">
        <v>2.94386881</v>
      </c>
      <c r="G75" s="18" t="n">
        <v>387.92995047</v>
      </c>
      <c r="H75" s="20" t="n">
        <v>2.46808465</v>
      </c>
      <c r="I75" s="18" t="s">
        <v>481</v>
      </c>
      <c r="J75" s="20" t="s">
        <v>481</v>
      </c>
      <c r="K75" s="18" t="s">
        <v>481</v>
      </c>
      <c r="L75" s="20" t="s">
        <v>481</v>
      </c>
      <c r="M75" s="18" t="s">
        <v>481</v>
      </c>
      <c r="N75" s="20" t="s">
        <v>481</v>
      </c>
      <c r="O75" s="18" t="s">
        <v>481</v>
      </c>
      <c r="P75" s="20" t="s">
        <v>481</v>
      </c>
      <c r="Q75" s="18" t="n">
        <v>377.36817719</v>
      </c>
      <c r="R75" s="20" t="n">
        <v>3.48950581</v>
      </c>
    </row>
    <row r="76" spans="1:18">
      <c r="A76" s="15" t="s">
        <v>551</v>
      </c>
      <c r="B76" s="17" t="n">
        <v>14167</v>
      </c>
      <c r="C76" s="18">
        <f>(227.0/B76*100)</f>
        <v/>
      </c>
      <c r="D76" s="19" t="n">
        <v>13940</v>
      </c>
      <c r="E76" s="18" t="n">
        <v>434.96158087</v>
      </c>
      <c r="F76" s="20" t="n">
        <v>2.87990188</v>
      </c>
      <c r="G76" s="18" t="n">
        <v>445.48182348</v>
      </c>
      <c r="H76" s="20" t="n">
        <v>2.72217019</v>
      </c>
      <c r="I76" s="18" t="s">
        <v>481</v>
      </c>
      <c r="J76" s="20" t="s">
        <v>481</v>
      </c>
      <c r="K76" s="18" t="s">
        <v>481</v>
      </c>
      <c r="L76" s="20" t="s">
        <v>481</v>
      </c>
      <c r="M76" s="18" t="s">
        <v>481</v>
      </c>
      <c r="N76" s="20" t="s">
        <v>481</v>
      </c>
      <c r="O76" s="18" t="s">
        <v>481</v>
      </c>
      <c r="P76" s="20" t="s">
        <v>481</v>
      </c>
      <c r="Q76" s="18" t="n">
        <v>423.78393931</v>
      </c>
      <c r="R76" s="20" t="n">
        <v>3.42419709</v>
      </c>
    </row>
    <row r="77" spans="1:18">
      <c r="A77" s="15" t="s">
        <v>552</v>
      </c>
      <c r="B77" s="17" t="n">
        <v>6062</v>
      </c>
      <c r="C77" s="18">
        <f>(0.0/B77*100)</f>
        <v/>
      </c>
      <c r="D77" s="19" t="n">
        <v>6062</v>
      </c>
      <c r="E77" s="18" t="n">
        <v>452.57630692</v>
      </c>
      <c r="F77" s="20" t="n">
        <v>3.94093692</v>
      </c>
      <c r="G77" s="18" t="n">
        <v>432.5311482</v>
      </c>
      <c r="H77" s="20" t="n">
        <v>2.23487882</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552.58120682</v>
      </c>
      <c r="F78" s="20" t="n">
        <v>8.55997713</v>
      </c>
      <c r="G78" s="18" t="n">
        <v>522.40153618</v>
      </c>
      <c r="H78" s="20" t="n">
        <v>3.68339804</v>
      </c>
      <c r="I78" s="18" t="s">
        <v>481</v>
      </c>
      <c r="J78" s="20" t="s">
        <v>481</v>
      </c>
      <c r="K78" s="18" t="s">
        <v>481</v>
      </c>
      <c r="L78" s="20" t="s">
        <v>481</v>
      </c>
      <c r="M78" s="18" t="s">
        <v>481</v>
      </c>
      <c r="N78" s="20" t="s">
        <v>481</v>
      </c>
      <c r="O78" s="18" t="n">
        <v>490.8869642</v>
      </c>
      <c r="P78" s="20" t="n">
        <v>36.45852824</v>
      </c>
      <c r="Q78" s="18" t="n">
        <v>518.10239508</v>
      </c>
      <c r="R78" s="20" t="n">
        <v>8.762217420000001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475.18659836</v>
      </c>
      <c r="N79" s="20" t="n">
        <v>6.280552</v>
      </c>
      <c r="O79" s="18" t="s">
        <v>481</v>
      </c>
      <c r="P79" s="20" t="s">
        <v>481</v>
      </c>
      <c r="Q79" s="18" t="s">
        <v>481</v>
      </c>
      <c r="R79" s="20" t="s">
        <v>481</v>
      </c>
    </row>
    <row r="80" spans="1:18">
      <c r="A80" s="15" t="s">
        <v>555</v>
      </c>
      <c r="B80" s="17" t="n">
        <v>7841</v>
      </c>
      <c r="C80" s="18">
        <f>(0.0/B80*100)</f>
        <v/>
      </c>
      <c r="D80" s="19" t="n">
        <v>7841</v>
      </c>
      <c r="E80" s="18" t="n">
        <v>454.34756624</v>
      </c>
      <c r="F80" s="20" t="n">
        <v>4.27689316</v>
      </c>
      <c r="G80" s="18" t="n">
        <v>457.35875643</v>
      </c>
      <c r="H80" s="20" t="n">
        <v>3.92624425</v>
      </c>
      <c r="I80" s="18" t="s">
        <v>481</v>
      </c>
      <c r="J80" s="20" t="s">
        <v>481</v>
      </c>
      <c r="K80" s="18" t="s">
        <v>481</v>
      </c>
      <c r="L80" s="20" t="s">
        <v>481</v>
      </c>
      <c r="M80" s="18" t="n">
        <v>481.51780394</v>
      </c>
      <c r="N80" s="20" t="n">
        <v>49.71964281</v>
      </c>
      <c r="O80" s="18" t="s">
        <v>481</v>
      </c>
      <c r="P80" s="20" t="s">
        <v>481</v>
      </c>
      <c r="Q80" s="18" t="n">
        <v>450.06064255</v>
      </c>
      <c r="R80" s="20" t="n">
        <v>13.18566267</v>
      </c>
    </row>
    <row r="81" spans="1:18">
      <c r="A81" s="23" t="s">
        <v>556</v>
      </c>
      <c r="B81" s="17" t="n">
        <v>8861</v>
      </c>
      <c r="C81" s="18">
        <f>(76.0/B81*100)</f>
        <v/>
      </c>
      <c r="D81" s="19" t="n">
        <v>8785</v>
      </c>
      <c r="E81" s="18" t="n">
        <v>468.14799047</v>
      </c>
      <c r="F81" s="20" t="n">
        <v>3.85193709</v>
      </c>
      <c r="G81" s="18" t="n">
        <v>436.10004475</v>
      </c>
      <c r="H81" s="20" t="n">
        <v>2.89195977</v>
      </c>
      <c r="I81" s="18" t="s">
        <v>481</v>
      </c>
      <c r="J81" s="20" t="s">
        <v>481</v>
      </c>
      <c r="K81" s="18" t="s">
        <v>481</v>
      </c>
      <c r="L81" s="20" t="s">
        <v>481</v>
      </c>
      <c r="M81" s="18" t="s">
        <v>481</v>
      </c>
      <c r="N81" s="20" t="s">
        <v>481</v>
      </c>
      <c r="O81" s="18" t="s">
        <v>481</v>
      </c>
      <c r="P81" s="20" t="s">
        <v>481</v>
      </c>
      <c r="Q81" s="18" t="n">
        <v>415.82805302</v>
      </c>
      <c r="R81" s="20" t="n">
        <v>4.31705066</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608</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518.01447293</v>
      </c>
      <c r="F7" s="20" t="n">
        <v>1.52231323</v>
      </c>
      <c r="G7" s="18" t="n">
        <v>463.23762659</v>
      </c>
      <c r="H7" s="20" t="n">
        <v>3.46076702</v>
      </c>
      <c r="I7" s="18" t="s">
        <v>481</v>
      </c>
      <c r="J7" s="20" t="s">
        <v>481</v>
      </c>
      <c r="K7" s="18" t="s">
        <v>481</v>
      </c>
      <c r="L7" s="20" t="s">
        <v>481</v>
      </c>
      <c r="M7" s="18" t="s">
        <v>481</v>
      </c>
      <c r="N7" s="20" t="s">
        <v>481</v>
      </c>
      <c r="O7" s="18" t="s">
        <v>481</v>
      </c>
      <c r="P7" s="20" t="s">
        <v>481</v>
      </c>
      <c r="Q7" s="18" t="n">
        <v>398.42536429</v>
      </c>
      <c r="R7" s="20" t="n">
        <v>10.01032211</v>
      </c>
    </row>
    <row r="8" spans="1:18">
      <c r="A8" s="15" t="s">
        <v>483</v>
      </c>
      <c r="B8" s="17" t="n">
        <v>7007</v>
      </c>
      <c r="C8" s="18">
        <f>(20.0/B8*100)</f>
        <v/>
      </c>
      <c r="D8" s="19" t="n">
        <v>6987</v>
      </c>
      <c r="E8" s="18" t="n">
        <v>497.18466404</v>
      </c>
      <c r="F8" s="20" t="n">
        <v>2.46967692</v>
      </c>
      <c r="G8" s="18" t="n">
        <v>451.07284372</v>
      </c>
      <c r="H8" s="20" t="n">
        <v>6.52805378</v>
      </c>
      <c r="I8" s="18" t="s">
        <v>481</v>
      </c>
      <c r="J8" s="20" t="s">
        <v>481</v>
      </c>
      <c r="K8" s="18" t="s">
        <v>481</v>
      </c>
      <c r="L8" s="20" t="s">
        <v>481</v>
      </c>
      <c r="M8" s="18" t="s">
        <v>481</v>
      </c>
      <c r="N8" s="20" t="s">
        <v>481</v>
      </c>
      <c r="O8" s="18" t="s">
        <v>481</v>
      </c>
      <c r="P8" s="20" t="s">
        <v>481</v>
      </c>
      <c r="Q8" s="18" t="n">
        <v>387.10327237</v>
      </c>
      <c r="R8" s="20" t="n">
        <v>22.79532048</v>
      </c>
    </row>
    <row r="9" spans="1:18">
      <c r="A9" s="15" t="s">
        <v>484</v>
      </c>
      <c r="B9" s="17" t="n">
        <v>9651</v>
      </c>
      <c r="C9" s="18">
        <f>(77.0/B9*100)</f>
        <v/>
      </c>
      <c r="D9" s="19" t="n">
        <v>9574</v>
      </c>
      <c r="E9" s="18" t="n">
        <v>507.05756537</v>
      </c>
      <c r="F9" s="20" t="n">
        <v>2.2407467</v>
      </c>
      <c r="G9" s="18" t="n">
        <v>427.02623518</v>
      </c>
      <c r="H9" s="20" t="n">
        <v>5.98423952</v>
      </c>
      <c r="I9" s="18" t="s">
        <v>481</v>
      </c>
      <c r="J9" s="20" t="s">
        <v>481</v>
      </c>
      <c r="K9" s="18" t="s">
        <v>481</v>
      </c>
      <c r="L9" s="20" t="s">
        <v>481</v>
      </c>
      <c r="M9" s="18" t="s">
        <v>481</v>
      </c>
      <c r="N9" s="20" t="s">
        <v>481</v>
      </c>
      <c r="O9" s="18" t="s">
        <v>481</v>
      </c>
      <c r="P9" s="20" t="s">
        <v>481</v>
      </c>
      <c r="Q9" s="18" t="n">
        <v>363.69422615</v>
      </c>
      <c r="R9" s="20" t="n">
        <v>12.54636946</v>
      </c>
    </row>
    <row r="10" spans="1:18">
      <c r="A10" s="15" t="s">
        <v>485</v>
      </c>
      <c r="B10" s="17" t="n">
        <v>20058</v>
      </c>
      <c r="C10" s="18">
        <f>(521.0/B10*100)</f>
        <v/>
      </c>
      <c r="D10" s="19" t="n">
        <v>19537</v>
      </c>
      <c r="E10" s="18" t="n">
        <v>534.02180965</v>
      </c>
      <c r="F10" s="20" t="n">
        <v>2.1366709</v>
      </c>
      <c r="G10" s="18" t="n">
        <v>498.55878003</v>
      </c>
      <c r="H10" s="20" t="n">
        <v>3.29366105</v>
      </c>
      <c r="I10" s="18" t="s">
        <v>481</v>
      </c>
      <c r="J10" s="20" t="s">
        <v>481</v>
      </c>
      <c r="K10" s="18" t="s">
        <v>481</v>
      </c>
      <c r="L10" s="20" t="s">
        <v>481</v>
      </c>
      <c r="M10" s="18" t="s">
        <v>481</v>
      </c>
      <c r="N10" s="20" t="s">
        <v>481</v>
      </c>
      <c r="O10" s="18" t="s">
        <v>481</v>
      </c>
      <c r="P10" s="20" t="s">
        <v>481</v>
      </c>
      <c r="Q10" s="18" t="n">
        <v>426.65359909</v>
      </c>
      <c r="R10" s="20" t="n">
        <v>11.12899552</v>
      </c>
    </row>
    <row r="11" spans="1:18">
      <c r="A11" s="15" t="s">
        <v>486</v>
      </c>
      <c r="B11" s="17" t="n">
        <v>7053</v>
      </c>
      <c r="C11" s="18">
        <f>(45.0/B11*100)</f>
        <v/>
      </c>
      <c r="D11" s="19" t="n">
        <v>7008</v>
      </c>
      <c r="E11" s="18" t="n">
        <v>451.96959002</v>
      </c>
      <c r="F11" s="20" t="n">
        <v>2.4053712</v>
      </c>
      <c r="G11" s="18" t="n">
        <v>434.75944394</v>
      </c>
      <c r="H11" s="20" t="n">
        <v>3.62464032</v>
      </c>
      <c r="I11" s="18" t="s">
        <v>481</v>
      </c>
      <c r="J11" s="20" t="s">
        <v>481</v>
      </c>
      <c r="K11" s="18" t="s">
        <v>481</v>
      </c>
      <c r="L11" s="20" t="s">
        <v>481</v>
      </c>
      <c r="M11" s="18" t="s">
        <v>481</v>
      </c>
      <c r="N11" s="20" t="s">
        <v>481</v>
      </c>
      <c r="O11" s="18" t="s">
        <v>481</v>
      </c>
      <c r="P11" s="20" t="s">
        <v>481</v>
      </c>
      <c r="Q11" s="18" t="n">
        <v>377.99690686</v>
      </c>
      <c r="R11" s="20" t="n">
        <v>11.90187725</v>
      </c>
    </row>
    <row r="12" spans="1:18">
      <c r="A12" s="15" t="s">
        <v>487</v>
      </c>
      <c r="B12" s="17" t="n">
        <v>6894</v>
      </c>
      <c r="C12" s="18">
        <f>(56.0/B12*100)</f>
        <v/>
      </c>
      <c r="D12" s="19" t="n">
        <v>6838</v>
      </c>
      <c r="E12" s="18" t="n">
        <v>495.88388671</v>
      </c>
      <c r="F12" s="20" t="n">
        <v>2.10101247</v>
      </c>
      <c r="G12" s="18" t="n">
        <v>448.1994426</v>
      </c>
      <c r="H12" s="20" t="n">
        <v>10.01828883</v>
      </c>
      <c r="I12" s="18" t="s">
        <v>481</v>
      </c>
      <c r="J12" s="20" t="s">
        <v>481</v>
      </c>
      <c r="K12" s="18" t="s">
        <v>481</v>
      </c>
      <c r="L12" s="20" t="s">
        <v>481</v>
      </c>
      <c r="M12" s="18" t="s">
        <v>481</v>
      </c>
      <c r="N12" s="20" t="s">
        <v>481</v>
      </c>
      <c r="O12" s="18" t="s">
        <v>481</v>
      </c>
      <c r="P12" s="20" t="s">
        <v>481</v>
      </c>
      <c r="Q12" s="18" t="n">
        <v>372.02607472</v>
      </c>
      <c r="R12" s="20" t="n">
        <v>9.383882379999999</v>
      </c>
    </row>
    <row r="13" spans="1:18">
      <c r="A13" s="15" t="s">
        <v>488</v>
      </c>
      <c r="B13" s="17" t="n">
        <v>7161</v>
      </c>
      <c r="C13" s="18">
        <f>(98.0/B13*100)</f>
        <v/>
      </c>
      <c r="D13" s="19" t="n">
        <v>7063</v>
      </c>
      <c r="E13" s="18" t="n">
        <v>506.6373425</v>
      </c>
      <c r="F13" s="20" t="n">
        <v>2.35775529</v>
      </c>
      <c r="G13" s="18" t="n">
        <v>465.07753078</v>
      </c>
      <c r="H13" s="20" t="n">
        <v>4.72867355</v>
      </c>
      <c r="I13" s="18" t="s">
        <v>481</v>
      </c>
      <c r="J13" s="20" t="s">
        <v>481</v>
      </c>
      <c r="K13" s="18" t="s">
        <v>481</v>
      </c>
      <c r="L13" s="20" t="s">
        <v>481</v>
      </c>
      <c r="M13" s="18" t="s">
        <v>481</v>
      </c>
      <c r="N13" s="20" t="s">
        <v>481</v>
      </c>
      <c r="O13" s="18" t="s">
        <v>481</v>
      </c>
      <c r="P13" s="20" t="s">
        <v>481</v>
      </c>
      <c r="Q13" s="18" t="n">
        <v>402.97841629</v>
      </c>
      <c r="R13" s="20" t="n">
        <v>26.13598434</v>
      </c>
    </row>
    <row r="14" spans="1:18">
      <c r="A14" s="15" t="s">
        <v>489</v>
      </c>
      <c r="B14" s="17" t="n">
        <v>5587</v>
      </c>
      <c r="C14" s="18">
        <f>(74.0/B14*100)</f>
        <v/>
      </c>
      <c r="D14" s="19" t="n">
        <v>5513</v>
      </c>
      <c r="E14" s="18" t="n">
        <v>534.78391845</v>
      </c>
      <c r="F14" s="20" t="n">
        <v>2.06066977</v>
      </c>
      <c r="G14" s="18" t="n">
        <v>542.19011089</v>
      </c>
      <c r="H14" s="20" t="n">
        <v>9.422680379999999</v>
      </c>
      <c r="I14" s="18" t="s">
        <v>481</v>
      </c>
      <c r="J14" s="20" t="s">
        <v>481</v>
      </c>
      <c r="K14" s="18" t="s">
        <v>481</v>
      </c>
      <c r="L14" s="20" t="s">
        <v>481</v>
      </c>
      <c r="M14" s="18" t="s">
        <v>481</v>
      </c>
      <c r="N14" s="20" t="s">
        <v>481</v>
      </c>
      <c r="O14" s="18" t="s">
        <v>481</v>
      </c>
      <c r="P14" s="20" t="s">
        <v>481</v>
      </c>
      <c r="Q14" s="18" t="n">
        <v>442.11404098</v>
      </c>
      <c r="R14" s="20" t="n">
        <v>55.83844334</v>
      </c>
    </row>
    <row r="15" spans="1:18">
      <c r="A15" s="15" t="s">
        <v>490</v>
      </c>
      <c r="B15" s="17" t="n">
        <v>5882</v>
      </c>
      <c r="C15" s="18">
        <f>(53.0/B15*100)</f>
        <v/>
      </c>
      <c r="D15" s="19" t="n">
        <v>5829</v>
      </c>
      <c r="E15" s="18" t="n">
        <v>533.30983326</v>
      </c>
      <c r="F15" s="20" t="n">
        <v>2.30555389</v>
      </c>
      <c r="G15" s="18" t="n">
        <v>506.1310416</v>
      </c>
      <c r="H15" s="20" t="n">
        <v>6.62218603</v>
      </c>
      <c r="I15" s="18" t="s">
        <v>481</v>
      </c>
      <c r="J15" s="20" t="s">
        <v>481</v>
      </c>
      <c r="K15" s="18" t="s">
        <v>481</v>
      </c>
      <c r="L15" s="20" t="s">
        <v>481</v>
      </c>
      <c r="M15" s="18" t="s">
        <v>481</v>
      </c>
      <c r="N15" s="20" t="s">
        <v>481</v>
      </c>
      <c r="O15" s="18" t="s">
        <v>481</v>
      </c>
      <c r="P15" s="20" t="s">
        <v>481</v>
      </c>
      <c r="Q15" s="18" t="n">
        <v>393.76655578</v>
      </c>
      <c r="R15" s="20" t="n">
        <v>16.73584246</v>
      </c>
    </row>
    <row r="16" spans="1:18">
      <c r="A16" s="15" t="s">
        <v>491</v>
      </c>
      <c r="B16" s="17" t="n">
        <v>6108</v>
      </c>
      <c r="C16" s="18">
        <f>(98.0/B16*100)</f>
        <v/>
      </c>
      <c r="D16" s="19" t="n">
        <v>6010</v>
      </c>
      <c r="E16" s="18" t="n">
        <v>499.13643181</v>
      </c>
      <c r="F16" s="20" t="n">
        <v>1.8773939</v>
      </c>
      <c r="G16" s="18" t="n">
        <v>420.88638398</v>
      </c>
      <c r="H16" s="20" t="n">
        <v>8.940450589999999</v>
      </c>
      <c r="I16" s="18" t="s">
        <v>481</v>
      </c>
      <c r="J16" s="20" t="s">
        <v>481</v>
      </c>
      <c r="K16" s="18" t="s">
        <v>481</v>
      </c>
      <c r="L16" s="20" t="s">
        <v>481</v>
      </c>
      <c r="M16" s="18" t="s">
        <v>481</v>
      </c>
      <c r="N16" s="20" t="s">
        <v>481</v>
      </c>
      <c r="O16" s="18" t="s">
        <v>481</v>
      </c>
      <c r="P16" s="20" t="s">
        <v>481</v>
      </c>
      <c r="Q16" s="18" t="n">
        <v>367.83366588</v>
      </c>
      <c r="R16" s="20" t="n">
        <v>18.30909354</v>
      </c>
    </row>
    <row r="17" spans="1:18">
      <c r="A17" s="15" t="s">
        <v>492</v>
      </c>
      <c r="B17" s="17" t="n">
        <v>6504</v>
      </c>
      <c r="C17" s="18">
        <f>(658.0/B17*100)</f>
        <v/>
      </c>
      <c r="D17" s="19" t="n">
        <v>5846</v>
      </c>
      <c r="E17" s="18" t="n">
        <v>517.6024178599999</v>
      </c>
      <c r="F17" s="20" t="n">
        <v>2.77737465</v>
      </c>
      <c r="G17" s="18" t="n">
        <v>473.79332587</v>
      </c>
      <c r="H17" s="20" t="n">
        <v>6.13542586</v>
      </c>
      <c r="I17" s="18" t="s">
        <v>481</v>
      </c>
      <c r="J17" s="20" t="s">
        <v>481</v>
      </c>
      <c r="K17" s="18" t="s">
        <v>481</v>
      </c>
      <c r="L17" s="20" t="s">
        <v>481</v>
      </c>
      <c r="M17" s="18" t="s">
        <v>481</v>
      </c>
      <c r="N17" s="20" t="s">
        <v>481</v>
      </c>
      <c r="O17" s="18" t="s">
        <v>481</v>
      </c>
      <c r="P17" s="20" t="s">
        <v>481</v>
      </c>
      <c r="Q17" s="18" t="n">
        <v>439.45532133</v>
      </c>
      <c r="R17" s="20" t="n">
        <v>13.0339915</v>
      </c>
    </row>
    <row r="18" spans="1:18">
      <c r="A18" s="15" t="s">
        <v>493</v>
      </c>
      <c r="B18" s="17" t="n">
        <v>5532</v>
      </c>
      <c r="C18" s="18">
        <f>(28.0/B18*100)</f>
        <v/>
      </c>
      <c r="D18" s="19" t="n">
        <v>5504</v>
      </c>
      <c r="E18" s="18" t="n">
        <v>457.79358315</v>
      </c>
      <c r="F18" s="20" t="n">
        <v>3.71041752</v>
      </c>
      <c r="G18" s="18" t="n">
        <v>403.25059157</v>
      </c>
      <c r="H18" s="20" t="n">
        <v>12.32692839</v>
      </c>
      <c r="I18" s="18" t="s">
        <v>481</v>
      </c>
      <c r="J18" s="20" t="s">
        <v>481</v>
      </c>
      <c r="K18" s="18" t="s">
        <v>481</v>
      </c>
      <c r="L18" s="20" t="s">
        <v>481</v>
      </c>
      <c r="M18" s="18" t="s">
        <v>481</v>
      </c>
      <c r="N18" s="20" t="s">
        <v>481</v>
      </c>
      <c r="O18" s="18" t="s">
        <v>481</v>
      </c>
      <c r="P18" s="20" t="s">
        <v>481</v>
      </c>
      <c r="Q18" s="18" t="n">
        <v>338.37021502</v>
      </c>
      <c r="R18" s="20" t="n">
        <v>12.50523894</v>
      </c>
    </row>
    <row r="19" spans="1:18">
      <c r="A19" s="15" t="s">
        <v>494</v>
      </c>
      <c r="B19" s="17" t="n">
        <v>5658</v>
      </c>
      <c r="C19" s="18">
        <f>(61.0/B19*100)</f>
        <v/>
      </c>
      <c r="D19" s="19" t="n">
        <v>5597</v>
      </c>
      <c r="E19" s="18" t="n">
        <v>479.33614158</v>
      </c>
      <c r="F19" s="20" t="n">
        <v>2.48633647</v>
      </c>
      <c r="G19" s="18" t="n">
        <v>427.17051601</v>
      </c>
      <c r="H19" s="20" t="n">
        <v>9.110348849999999</v>
      </c>
      <c r="I19" s="18" t="s">
        <v>481</v>
      </c>
      <c r="J19" s="20" t="s">
        <v>481</v>
      </c>
      <c r="K19" s="18" t="s">
        <v>481</v>
      </c>
      <c r="L19" s="20" t="s">
        <v>481</v>
      </c>
      <c r="M19" s="18" t="s">
        <v>481</v>
      </c>
      <c r="N19" s="20" t="s">
        <v>481</v>
      </c>
      <c r="O19" s="18" t="s">
        <v>481</v>
      </c>
      <c r="P19" s="20" t="s">
        <v>481</v>
      </c>
      <c r="Q19" s="18" t="n">
        <v>368.9632932</v>
      </c>
      <c r="R19" s="20" t="n">
        <v>22.00202047</v>
      </c>
    </row>
    <row r="20" spans="1:18">
      <c r="A20" s="15" t="s">
        <v>495</v>
      </c>
      <c r="B20" s="17" t="n">
        <v>3371</v>
      </c>
      <c r="C20" s="18">
        <f>(75.0/B20*100)</f>
        <v/>
      </c>
      <c r="D20" s="19" t="n">
        <v>3296</v>
      </c>
      <c r="E20" s="18" t="n">
        <v>475.49534384</v>
      </c>
      <c r="F20" s="20" t="n">
        <v>1.77233482</v>
      </c>
      <c r="G20" s="18" t="n">
        <v>452.4036292</v>
      </c>
      <c r="H20" s="20" t="n">
        <v>7.3913315</v>
      </c>
      <c r="I20" s="18" t="s">
        <v>481</v>
      </c>
      <c r="J20" s="20" t="s">
        <v>481</v>
      </c>
      <c r="K20" s="18" t="s">
        <v>481</v>
      </c>
      <c r="L20" s="20" t="s">
        <v>481</v>
      </c>
      <c r="M20" s="18" t="s">
        <v>481</v>
      </c>
      <c r="N20" s="20" t="s">
        <v>481</v>
      </c>
      <c r="O20" s="18" t="s">
        <v>481</v>
      </c>
      <c r="P20" s="20" t="s">
        <v>481</v>
      </c>
      <c r="Q20" s="18" t="n">
        <v>346.38435868</v>
      </c>
      <c r="R20" s="20" t="n">
        <v>22.20499566</v>
      </c>
    </row>
    <row r="21" spans="1:18">
      <c r="A21" s="15" t="s">
        <v>496</v>
      </c>
      <c r="B21" s="17" t="n">
        <v>5741</v>
      </c>
      <c r="C21" s="18">
        <f>(44.0/B21*100)</f>
        <v/>
      </c>
      <c r="D21" s="19" t="n">
        <v>5697</v>
      </c>
      <c r="E21" s="18" t="n">
        <v>508.09552135</v>
      </c>
      <c r="F21" s="20" t="n">
        <v>2.30055623</v>
      </c>
      <c r="G21" s="18" t="n">
        <v>461.94037491</v>
      </c>
      <c r="H21" s="20" t="n">
        <v>4.55831894</v>
      </c>
      <c r="I21" s="18" t="s">
        <v>481</v>
      </c>
      <c r="J21" s="20" t="s">
        <v>481</v>
      </c>
      <c r="K21" s="18" t="s">
        <v>481</v>
      </c>
      <c r="L21" s="20" t="s">
        <v>481</v>
      </c>
      <c r="M21" s="18" t="s">
        <v>481</v>
      </c>
      <c r="N21" s="20" t="s">
        <v>481</v>
      </c>
      <c r="O21" s="18" t="s">
        <v>481</v>
      </c>
      <c r="P21" s="20" t="s">
        <v>481</v>
      </c>
      <c r="Q21" s="18" t="n">
        <v>414.93671836</v>
      </c>
      <c r="R21" s="20" t="n">
        <v>12.16580181</v>
      </c>
    </row>
    <row r="22" spans="1:18">
      <c r="A22" s="15" t="s">
        <v>497</v>
      </c>
      <c r="B22" s="17" t="n">
        <v>6598</v>
      </c>
      <c r="C22" s="18">
        <f>(32.0/B22*100)</f>
        <v/>
      </c>
      <c r="D22" s="19" t="n">
        <v>6566</v>
      </c>
      <c r="E22" s="18" t="n">
        <v>470.65940942</v>
      </c>
      <c r="F22" s="20" t="n">
        <v>3.36132537</v>
      </c>
      <c r="G22" s="18" t="n">
        <v>431.48154649</v>
      </c>
      <c r="H22" s="20" t="n">
        <v>9.05123508</v>
      </c>
      <c r="I22" s="18" t="s">
        <v>481</v>
      </c>
      <c r="J22" s="20" t="s">
        <v>481</v>
      </c>
      <c r="K22" s="18" t="s">
        <v>481</v>
      </c>
      <c r="L22" s="20" t="s">
        <v>481</v>
      </c>
      <c r="M22" s="18" t="s">
        <v>481</v>
      </c>
      <c r="N22" s="20" t="s">
        <v>481</v>
      </c>
      <c r="O22" s="18" t="n">
        <v>452.50635423</v>
      </c>
      <c r="P22" s="20" t="n">
        <v>22.67830412</v>
      </c>
      <c r="Q22" s="18" t="n">
        <v>345.41084199</v>
      </c>
      <c r="R22" s="20" t="n">
        <v>13.06818634</v>
      </c>
    </row>
    <row r="23" spans="1:18">
      <c r="A23" s="15" t="s">
        <v>498</v>
      </c>
      <c r="B23" s="17" t="n">
        <v>11583</v>
      </c>
      <c r="C23" s="18">
        <f>(210.0/B23*100)</f>
        <v/>
      </c>
      <c r="D23" s="19" t="n">
        <v>11373</v>
      </c>
      <c r="E23" s="18" t="n">
        <v>482.63087197</v>
      </c>
      <c r="F23" s="20" t="n">
        <v>2.55213442</v>
      </c>
      <c r="G23" s="18" t="n">
        <v>459.746611</v>
      </c>
      <c r="H23" s="20" t="n">
        <v>7.20788915</v>
      </c>
      <c r="I23" s="18" t="s">
        <v>481</v>
      </c>
      <c r="J23" s="20" t="s">
        <v>481</v>
      </c>
      <c r="K23" s="18" t="s">
        <v>481</v>
      </c>
      <c r="L23" s="20" t="s">
        <v>481</v>
      </c>
      <c r="M23" s="18" t="s">
        <v>481</v>
      </c>
      <c r="N23" s="20" t="s">
        <v>481</v>
      </c>
      <c r="O23" s="18" t="s">
        <v>481</v>
      </c>
      <c r="P23" s="20" t="s">
        <v>481</v>
      </c>
      <c r="Q23" s="18" t="n">
        <v>398.27311795</v>
      </c>
      <c r="R23" s="20" t="n">
        <v>23.63594969</v>
      </c>
    </row>
    <row r="24" spans="1:18">
      <c r="A24" s="15" t="s">
        <v>499</v>
      </c>
      <c r="B24" s="17" t="n">
        <v>6647</v>
      </c>
      <c r="C24" s="18">
        <f>(7.0/B24*100)</f>
        <v/>
      </c>
      <c r="D24" s="19" t="n">
        <v>6640</v>
      </c>
      <c r="E24" s="18" t="n">
        <v>540.34213448</v>
      </c>
      <c r="F24" s="20" t="n">
        <v>2.95551052</v>
      </c>
      <c r="G24" s="18" t="n">
        <v>511.40774527</v>
      </c>
      <c r="H24" s="20" t="n">
        <v>6.75048304</v>
      </c>
      <c r="I24" s="18" t="s">
        <v>481</v>
      </c>
      <c r="J24" s="20" t="s">
        <v>481</v>
      </c>
      <c r="K24" s="18" t="s">
        <v>481</v>
      </c>
      <c r="L24" s="20" t="s">
        <v>481</v>
      </c>
      <c r="M24" s="18" t="s">
        <v>481</v>
      </c>
      <c r="N24" s="20" t="s">
        <v>481</v>
      </c>
      <c r="O24" s="18" t="s">
        <v>481</v>
      </c>
      <c r="P24" s="20" t="s">
        <v>481</v>
      </c>
      <c r="Q24" s="18" t="n">
        <v>417.32505679</v>
      </c>
      <c r="R24" s="20" t="n">
        <v>24.26432752</v>
      </c>
    </row>
    <row r="25" spans="1:18">
      <c r="A25" s="15" t="s">
        <v>500</v>
      </c>
      <c r="B25" s="17" t="n">
        <v>5581</v>
      </c>
      <c r="C25" s="18">
        <f>(24.0/B25*100)</f>
        <v/>
      </c>
      <c r="D25" s="19" t="n">
        <v>5557</v>
      </c>
      <c r="E25" s="18" t="n">
        <v>517.3603922999999</v>
      </c>
      <c r="F25" s="20" t="n">
        <v>3.06265614</v>
      </c>
      <c r="G25" s="18" t="n">
        <v>497.29139524</v>
      </c>
      <c r="H25" s="20" t="n">
        <v>8.064808080000001</v>
      </c>
      <c r="I25" s="18" t="s">
        <v>481</v>
      </c>
      <c r="J25" s="20" t="s">
        <v>481</v>
      </c>
      <c r="K25" s="18" t="s">
        <v>481</v>
      </c>
      <c r="L25" s="20" t="s">
        <v>481</v>
      </c>
      <c r="M25" s="18" t="s">
        <v>481</v>
      </c>
      <c r="N25" s="20" t="s">
        <v>481</v>
      </c>
      <c r="O25" s="18" t="s">
        <v>481</v>
      </c>
      <c r="P25" s="20" t="s">
        <v>481</v>
      </c>
      <c r="Q25" s="18" t="n">
        <v>406.49296416</v>
      </c>
      <c r="R25" s="20" t="n">
        <v>24.72765224</v>
      </c>
    </row>
    <row r="26" spans="1:18">
      <c r="A26" s="15" t="s">
        <v>501</v>
      </c>
      <c r="B26" s="17" t="n">
        <v>4869</v>
      </c>
      <c r="C26" s="18">
        <f>(32.0/B26*100)</f>
        <v/>
      </c>
      <c r="D26" s="19" t="n">
        <v>4837</v>
      </c>
      <c r="E26" s="18" t="n">
        <v>491.31235924</v>
      </c>
      <c r="F26" s="20" t="n">
        <v>1.56662705</v>
      </c>
      <c r="G26" s="18" t="n">
        <v>473.25690111</v>
      </c>
      <c r="H26" s="20" t="n">
        <v>11.56571021</v>
      </c>
      <c r="I26" s="18" t="s">
        <v>481</v>
      </c>
      <c r="J26" s="20" t="s">
        <v>481</v>
      </c>
      <c r="K26" s="18" t="s">
        <v>481</v>
      </c>
      <c r="L26" s="20" t="s">
        <v>481</v>
      </c>
      <c r="M26" s="18" t="s">
        <v>481</v>
      </c>
      <c r="N26" s="20" t="s">
        <v>481</v>
      </c>
      <c r="O26" s="18" t="s">
        <v>481</v>
      </c>
      <c r="P26" s="20" t="s">
        <v>481</v>
      </c>
      <c r="Q26" s="18" t="n">
        <v>412.750821</v>
      </c>
      <c r="R26" s="20" t="n">
        <v>23.50268989</v>
      </c>
    </row>
    <row r="27" spans="1:18">
      <c r="A27" s="15" t="s">
        <v>502</v>
      </c>
      <c r="B27" s="17" t="n">
        <v>5299</v>
      </c>
      <c r="C27" s="18">
        <f>(17.0/B27*100)</f>
        <v/>
      </c>
      <c r="D27" s="19" t="n">
        <v>5282</v>
      </c>
      <c r="E27" s="18" t="n">
        <v>485.40862028</v>
      </c>
      <c r="F27" s="20" t="n">
        <v>1.15880151</v>
      </c>
      <c r="G27" s="18" t="n">
        <v>434.41863895</v>
      </c>
      <c r="H27" s="20" t="n">
        <v>6.56916599</v>
      </c>
      <c r="I27" s="18" t="s">
        <v>481</v>
      </c>
      <c r="J27" s="20" t="s">
        <v>481</v>
      </c>
      <c r="K27" s="18" t="s">
        <v>481</v>
      </c>
      <c r="L27" s="20" t="s">
        <v>481</v>
      </c>
      <c r="M27" s="18" t="s">
        <v>481</v>
      </c>
      <c r="N27" s="20" t="s">
        <v>481</v>
      </c>
      <c r="O27" s="18" t="s">
        <v>481</v>
      </c>
      <c r="P27" s="20" t="s">
        <v>481</v>
      </c>
      <c r="Q27" s="18" t="n">
        <v>412.39346167</v>
      </c>
      <c r="R27" s="20" t="n">
        <v>19.51391961</v>
      </c>
    </row>
    <row r="28" spans="1:18">
      <c r="A28" s="15" t="s">
        <v>503</v>
      </c>
      <c r="B28" s="17" t="n">
        <v>7568</v>
      </c>
      <c r="C28" s="18">
        <f>(51.0/B28*100)</f>
        <v/>
      </c>
      <c r="D28" s="19" t="n">
        <v>7517</v>
      </c>
      <c r="E28" s="18" t="n">
        <v>419.36792074</v>
      </c>
      <c r="F28" s="20" t="n">
        <v>2.25330382</v>
      </c>
      <c r="G28" s="18" t="n">
        <v>408.06305523</v>
      </c>
      <c r="H28" s="20" t="n">
        <v>2.99035077</v>
      </c>
      <c r="I28" s="18" t="s">
        <v>481</v>
      </c>
      <c r="J28" s="20" t="s">
        <v>481</v>
      </c>
      <c r="K28" s="18" t="s">
        <v>481</v>
      </c>
      <c r="L28" s="20" t="s">
        <v>481</v>
      </c>
      <c r="M28" s="18" t="s">
        <v>481</v>
      </c>
      <c r="N28" s="20" t="s">
        <v>481</v>
      </c>
      <c r="O28" s="18" t="s">
        <v>481</v>
      </c>
      <c r="P28" s="20" t="s">
        <v>481</v>
      </c>
      <c r="Q28" s="18" t="n">
        <v>336.68501458</v>
      </c>
      <c r="R28" s="20" t="n">
        <v>11.52807968</v>
      </c>
    </row>
    <row r="29" spans="1:18">
      <c r="A29" s="15" t="s">
        <v>504</v>
      </c>
      <c r="B29" s="17" t="n">
        <v>5385</v>
      </c>
      <c r="C29" s="18">
        <f>(30.0/B29*100)</f>
        <v/>
      </c>
      <c r="D29" s="19" t="n">
        <v>5355</v>
      </c>
      <c r="E29" s="18" t="n">
        <v>513.90748208</v>
      </c>
      <c r="F29" s="20" t="n">
        <v>2.27592127</v>
      </c>
      <c r="G29" s="18" t="n">
        <v>435.78791813</v>
      </c>
      <c r="H29" s="20" t="n">
        <v>5.91597024</v>
      </c>
      <c r="I29" s="18" t="s">
        <v>481</v>
      </c>
      <c r="J29" s="20" t="s">
        <v>481</v>
      </c>
      <c r="K29" s="18" t="s">
        <v>481</v>
      </c>
      <c r="L29" s="20" t="s">
        <v>481</v>
      </c>
      <c r="M29" s="18" t="s">
        <v>481</v>
      </c>
      <c r="N29" s="20" t="s">
        <v>481</v>
      </c>
      <c r="O29" s="18" t="s">
        <v>481</v>
      </c>
      <c r="P29" s="20" t="s">
        <v>481</v>
      </c>
      <c r="Q29" s="18" t="n">
        <v>398.80754644</v>
      </c>
      <c r="R29" s="20" t="n">
        <v>15.59309715</v>
      </c>
    </row>
    <row r="30" spans="1:18">
      <c r="A30" s="15" t="s">
        <v>505</v>
      </c>
      <c r="B30" s="17" t="n">
        <v>4520</v>
      </c>
      <c r="C30" s="18">
        <f>(96.0/B30*100)</f>
        <v/>
      </c>
      <c r="D30" s="19" t="n">
        <v>4424</v>
      </c>
      <c r="E30" s="18" t="n">
        <v>523.02660918</v>
      </c>
      <c r="F30" s="20" t="n">
        <v>2.60382997</v>
      </c>
      <c r="G30" s="18" t="n">
        <v>471.70876149</v>
      </c>
      <c r="H30" s="20" t="n">
        <v>4.95615493</v>
      </c>
      <c r="I30" s="18" t="s">
        <v>481</v>
      </c>
      <c r="J30" s="20" t="s">
        <v>481</v>
      </c>
      <c r="K30" s="18" t="s">
        <v>481</v>
      </c>
      <c r="L30" s="20" t="s">
        <v>481</v>
      </c>
      <c r="M30" s="18" t="s">
        <v>481</v>
      </c>
      <c r="N30" s="20" t="s">
        <v>481</v>
      </c>
      <c r="O30" s="18" t="s">
        <v>481</v>
      </c>
      <c r="P30" s="20" t="s">
        <v>481</v>
      </c>
      <c r="Q30" s="18" t="n">
        <v>418.12844095</v>
      </c>
      <c r="R30" s="20" t="n">
        <v>12.12889495</v>
      </c>
    </row>
    <row r="31" spans="1:18">
      <c r="A31" s="15" t="s">
        <v>506</v>
      </c>
      <c r="B31" s="17" t="n">
        <v>5456</v>
      </c>
      <c r="C31" s="18">
        <f>(125.0/B31*100)</f>
        <v/>
      </c>
      <c r="D31" s="19" t="n">
        <v>5331</v>
      </c>
      <c r="E31" s="18" t="n">
        <v>502.71384155</v>
      </c>
      <c r="F31" s="20" t="n">
        <v>2.11732831</v>
      </c>
      <c r="G31" s="18" t="n">
        <v>444.54870813</v>
      </c>
      <c r="H31" s="20" t="n">
        <v>7.15326166</v>
      </c>
      <c r="I31" s="18" t="s">
        <v>481</v>
      </c>
      <c r="J31" s="20" t="s">
        <v>481</v>
      </c>
      <c r="K31" s="18" t="s">
        <v>481</v>
      </c>
      <c r="L31" s="20" t="s">
        <v>481</v>
      </c>
      <c r="M31" s="18" t="s">
        <v>481</v>
      </c>
      <c r="N31" s="20" t="s">
        <v>481</v>
      </c>
      <c r="O31" s="18" t="s">
        <v>481</v>
      </c>
      <c r="P31" s="20" t="s">
        <v>481</v>
      </c>
      <c r="Q31" s="18" t="n">
        <v>392.93364504</v>
      </c>
      <c r="R31" s="20" t="n">
        <v>15.09175823</v>
      </c>
    </row>
    <row r="32" spans="1:18">
      <c r="A32" s="15" t="s">
        <v>507</v>
      </c>
      <c r="B32" s="17" t="n">
        <v>4478</v>
      </c>
      <c r="C32" s="18">
        <f>(5.0/B32*100)</f>
        <v/>
      </c>
      <c r="D32" s="19" t="n">
        <v>4473</v>
      </c>
      <c r="E32" s="18" t="n">
        <v>502.07618043</v>
      </c>
      <c r="F32" s="20" t="n">
        <v>2.61029903</v>
      </c>
      <c r="G32" s="18" t="n">
        <v>494.9608563</v>
      </c>
      <c r="H32" s="20" t="n">
        <v>7.24127701</v>
      </c>
      <c r="I32" s="18" t="s">
        <v>481</v>
      </c>
      <c r="J32" s="20" t="s">
        <v>481</v>
      </c>
      <c r="K32" s="18" t="s">
        <v>481</v>
      </c>
      <c r="L32" s="20" t="s">
        <v>481</v>
      </c>
      <c r="M32" s="18" t="s">
        <v>481</v>
      </c>
      <c r="N32" s="20" t="s">
        <v>481</v>
      </c>
      <c r="O32" s="18" t="s">
        <v>481</v>
      </c>
      <c r="P32" s="20" t="s">
        <v>481</v>
      </c>
      <c r="Q32" s="18" t="n">
        <v>417.16130046</v>
      </c>
      <c r="R32" s="20" t="n">
        <v>34.02894099</v>
      </c>
    </row>
    <row r="33" spans="1:18">
      <c r="A33" s="15" t="s">
        <v>508</v>
      </c>
      <c r="B33" s="17" t="n">
        <v>7325</v>
      </c>
      <c r="C33" s="18">
        <f>(74.0/B33*100)</f>
        <v/>
      </c>
      <c r="D33" s="19" t="n">
        <v>7251</v>
      </c>
      <c r="E33" s="18" t="n">
        <v>503.08040899</v>
      </c>
      <c r="F33" s="20" t="n">
        <v>2.43815544</v>
      </c>
      <c r="G33" s="18" t="n">
        <v>474.73981097</v>
      </c>
      <c r="H33" s="20" t="n">
        <v>8.411260110000001</v>
      </c>
      <c r="I33" s="18" t="s">
        <v>481</v>
      </c>
      <c r="J33" s="20" t="s">
        <v>481</v>
      </c>
      <c r="K33" s="18" t="s">
        <v>481</v>
      </c>
      <c r="L33" s="20" t="s">
        <v>481</v>
      </c>
      <c r="M33" s="18" t="s">
        <v>481</v>
      </c>
      <c r="N33" s="20" t="s">
        <v>481</v>
      </c>
      <c r="O33" s="18" t="s">
        <v>481</v>
      </c>
      <c r="P33" s="20" t="s">
        <v>481</v>
      </c>
      <c r="Q33" s="18" t="n">
        <v>403.61065883</v>
      </c>
      <c r="R33" s="20" t="n">
        <v>16.12861726</v>
      </c>
    </row>
    <row r="34" spans="1:18">
      <c r="A34" s="15" t="s">
        <v>509</v>
      </c>
      <c r="B34" s="17" t="n">
        <v>6350</v>
      </c>
      <c r="C34" s="18">
        <f>(65.0/B34*100)</f>
        <v/>
      </c>
      <c r="D34" s="19" t="n">
        <v>6285</v>
      </c>
      <c r="E34" s="18" t="n">
        <v>471.0763192</v>
      </c>
      <c r="F34" s="20" t="n">
        <v>2.54331985</v>
      </c>
      <c r="G34" s="18" t="n">
        <v>389.65591129</v>
      </c>
      <c r="H34" s="20" t="n">
        <v>6.27715121</v>
      </c>
      <c r="I34" s="18" t="s">
        <v>481</v>
      </c>
      <c r="J34" s="20" t="s">
        <v>481</v>
      </c>
      <c r="K34" s="18" t="s">
        <v>481</v>
      </c>
      <c r="L34" s="20" t="s">
        <v>481</v>
      </c>
      <c r="M34" s="18" t="s">
        <v>481</v>
      </c>
      <c r="N34" s="20" t="s">
        <v>481</v>
      </c>
      <c r="O34" s="18" t="s">
        <v>481</v>
      </c>
      <c r="P34" s="20" t="s">
        <v>481</v>
      </c>
      <c r="Q34" s="18" t="n">
        <v>319.75392037</v>
      </c>
      <c r="R34" s="20" t="n">
        <v>10.69016559</v>
      </c>
    </row>
    <row r="35" spans="1:18">
      <c r="A35" s="15" t="s">
        <v>510</v>
      </c>
      <c r="B35" s="17" t="n">
        <v>6406</v>
      </c>
      <c r="C35" s="18">
        <f>(36.0/B35*100)</f>
        <v/>
      </c>
      <c r="D35" s="19" t="n">
        <v>6370</v>
      </c>
      <c r="E35" s="18" t="n">
        <v>514.37351588</v>
      </c>
      <c r="F35" s="20" t="n">
        <v>1.32676437</v>
      </c>
      <c r="G35" s="18" t="n">
        <v>477.85533665</v>
      </c>
      <c r="H35" s="20" t="n">
        <v>12.02917287</v>
      </c>
      <c r="I35" s="18" t="s">
        <v>481</v>
      </c>
      <c r="J35" s="20" t="s">
        <v>481</v>
      </c>
      <c r="K35" s="18" t="s">
        <v>481</v>
      </c>
      <c r="L35" s="20" t="s">
        <v>481</v>
      </c>
      <c r="M35" s="18" t="s">
        <v>481</v>
      </c>
      <c r="N35" s="20" t="s">
        <v>481</v>
      </c>
      <c r="O35" s="18" t="s">
        <v>481</v>
      </c>
      <c r="P35" s="20" t="s">
        <v>481</v>
      </c>
      <c r="Q35" s="18" t="n">
        <v>416.05412288</v>
      </c>
      <c r="R35" s="20" t="n">
        <v>16.74039902</v>
      </c>
    </row>
    <row r="36" spans="1:18">
      <c r="A36" s="15" t="s">
        <v>511</v>
      </c>
      <c r="B36" s="17" t="n">
        <v>6736</v>
      </c>
      <c r="C36" s="18">
        <f>(26.0/B36*100)</f>
        <v/>
      </c>
      <c r="D36" s="19" t="n">
        <v>6710</v>
      </c>
      <c r="E36" s="18" t="n">
        <v>494.25641125</v>
      </c>
      <c r="F36" s="20" t="n">
        <v>2.01488666</v>
      </c>
      <c r="G36" s="18" t="n">
        <v>453.10284258</v>
      </c>
      <c r="H36" s="20" t="n">
        <v>9.802108309999999</v>
      </c>
      <c r="I36" s="18" t="s">
        <v>481</v>
      </c>
      <c r="J36" s="20" t="s">
        <v>481</v>
      </c>
      <c r="K36" s="18" t="s">
        <v>481</v>
      </c>
      <c r="L36" s="20" t="s">
        <v>481</v>
      </c>
      <c r="M36" s="18" t="s">
        <v>481</v>
      </c>
      <c r="N36" s="20" t="s">
        <v>481</v>
      </c>
      <c r="O36" s="18" t="s">
        <v>481</v>
      </c>
      <c r="P36" s="20" t="s">
        <v>481</v>
      </c>
      <c r="Q36" s="18" t="n">
        <v>384.5859434</v>
      </c>
      <c r="R36" s="20" t="n">
        <v>23.08706013</v>
      </c>
    </row>
    <row r="37" spans="1:18">
      <c r="A37" s="15" t="s">
        <v>512</v>
      </c>
      <c r="B37" s="17" t="n">
        <v>5458</v>
      </c>
      <c r="C37" s="18">
        <f>(62.0/B37*100)</f>
        <v/>
      </c>
      <c r="D37" s="19" t="n">
        <v>5396</v>
      </c>
      <c r="E37" s="18" t="n">
        <v>498.42321225</v>
      </c>
      <c r="F37" s="20" t="n">
        <v>3.56347667</v>
      </c>
      <c r="G37" s="18" t="n">
        <v>470.95610132</v>
      </c>
      <c r="H37" s="20" t="n">
        <v>5.31629812</v>
      </c>
      <c r="I37" s="18" t="s">
        <v>481</v>
      </c>
      <c r="J37" s="20" t="s">
        <v>481</v>
      </c>
      <c r="K37" s="18" t="s">
        <v>481</v>
      </c>
      <c r="L37" s="20" t="s">
        <v>481</v>
      </c>
      <c r="M37" s="18" t="s">
        <v>481</v>
      </c>
      <c r="N37" s="20" t="s">
        <v>481</v>
      </c>
      <c r="O37" s="18" t="s">
        <v>481</v>
      </c>
      <c r="P37" s="20" t="s">
        <v>481</v>
      </c>
      <c r="Q37" s="18" t="n">
        <v>399.63900654</v>
      </c>
      <c r="R37" s="20" t="n">
        <v>10.30156384</v>
      </c>
    </row>
    <row r="38" spans="1:18">
      <c r="A38" s="15" t="s">
        <v>513</v>
      </c>
      <c r="B38" s="17" t="n">
        <v>5860</v>
      </c>
      <c r="C38" s="18">
        <f>(16.0/B38*100)</f>
        <v/>
      </c>
      <c r="D38" s="19" t="n">
        <v>5844</v>
      </c>
      <c r="E38" s="18" t="n">
        <v>507.95753891</v>
      </c>
      <c r="F38" s="20" t="n">
        <v>2.87068371</v>
      </c>
      <c r="G38" s="18" t="n">
        <v>458.25641544</v>
      </c>
      <c r="H38" s="20" t="n">
        <v>10.57106426</v>
      </c>
      <c r="I38" s="18" t="s">
        <v>481</v>
      </c>
      <c r="J38" s="20" t="s">
        <v>481</v>
      </c>
      <c r="K38" s="18" t="s">
        <v>481</v>
      </c>
      <c r="L38" s="20" t="s">
        <v>481</v>
      </c>
      <c r="M38" s="18" t="s">
        <v>481</v>
      </c>
      <c r="N38" s="20" t="s">
        <v>481</v>
      </c>
      <c r="O38" s="18" t="s">
        <v>481</v>
      </c>
      <c r="P38" s="20" t="s">
        <v>481</v>
      </c>
      <c r="Q38" s="18" t="n">
        <v>356.92961729</v>
      </c>
      <c r="R38" s="20" t="n">
        <v>20.76058817</v>
      </c>
    </row>
    <row r="39" spans="1:18">
      <c r="A39" s="15" t="s">
        <v>514</v>
      </c>
      <c r="B39" s="17" t="n">
        <v>5895</v>
      </c>
      <c r="C39" s="18">
        <f>(30.0/B39*100)</f>
        <v/>
      </c>
      <c r="D39" s="19" t="n">
        <v>5865</v>
      </c>
      <c r="E39" s="18" t="n">
        <v>433.36233722</v>
      </c>
      <c r="F39" s="20" t="n">
        <v>3.99908315</v>
      </c>
      <c r="G39" s="18" t="n">
        <v>388.7823611</v>
      </c>
      <c r="H39" s="20" t="n">
        <v>4.54738535</v>
      </c>
      <c r="I39" s="18" t="s">
        <v>481</v>
      </c>
      <c r="J39" s="20" t="s">
        <v>481</v>
      </c>
      <c r="K39" s="18" t="s">
        <v>481</v>
      </c>
      <c r="L39" s="20" t="s">
        <v>481</v>
      </c>
      <c r="M39" s="18" t="s">
        <v>481</v>
      </c>
      <c r="N39" s="20" t="s">
        <v>481</v>
      </c>
      <c r="O39" s="18" t="s">
        <v>481</v>
      </c>
      <c r="P39" s="20" t="s">
        <v>481</v>
      </c>
      <c r="Q39" s="18" t="n">
        <v>351.00626586</v>
      </c>
      <c r="R39" s="20" t="n">
        <v>9.654737069999999</v>
      </c>
    </row>
    <row r="40" spans="1:18">
      <c r="A40" s="15" t="s">
        <v>515</v>
      </c>
      <c r="B40" s="17" t="n">
        <v>14157</v>
      </c>
      <c r="C40" s="18">
        <f>(264.0/B40*100)</f>
        <v/>
      </c>
      <c r="D40" s="19" t="n">
        <v>13893</v>
      </c>
      <c r="E40" s="18" t="n">
        <v>519.40461835</v>
      </c>
      <c r="F40" s="20" t="n">
        <v>2.4941193</v>
      </c>
      <c r="G40" s="18" t="n">
        <v>474.17891092</v>
      </c>
      <c r="H40" s="20" t="n">
        <v>4.41200651</v>
      </c>
      <c r="I40" s="18" t="s">
        <v>481</v>
      </c>
      <c r="J40" s="20" t="s">
        <v>481</v>
      </c>
      <c r="K40" s="18" t="s">
        <v>481</v>
      </c>
      <c r="L40" s="20" t="s">
        <v>481</v>
      </c>
      <c r="M40" s="18" t="s">
        <v>481</v>
      </c>
      <c r="N40" s="20" t="s">
        <v>481</v>
      </c>
      <c r="O40" s="18" t="s">
        <v>481</v>
      </c>
      <c r="P40" s="20" t="s">
        <v>481</v>
      </c>
      <c r="Q40" s="18" t="n">
        <v>398.79883773</v>
      </c>
      <c r="R40" s="20" t="n">
        <v>6.90115668</v>
      </c>
    </row>
    <row r="41" spans="1:18">
      <c r="A41" s="15" t="s">
        <v>516</v>
      </c>
      <c r="B41" s="17" t="n">
        <v>5712</v>
      </c>
      <c r="C41" s="18">
        <f>(40.0/B41*100)</f>
        <v/>
      </c>
      <c r="D41" s="19" t="n">
        <v>5672</v>
      </c>
      <c r="E41" s="18" t="n">
        <v>505.51439089</v>
      </c>
      <c r="F41" s="20" t="n">
        <v>3.1600794</v>
      </c>
      <c r="G41" s="18" t="n">
        <v>473.16245657</v>
      </c>
      <c r="H41" s="20" t="n">
        <v>4.15756658</v>
      </c>
      <c r="I41" s="18" t="s">
        <v>481</v>
      </c>
      <c r="J41" s="20" t="s">
        <v>481</v>
      </c>
      <c r="K41" s="18" t="s">
        <v>481</v>
      </c>
      <c r="L41" s="20" t="s">
        <v>481</v>
      </c>
      <c r="M41" s="18" t="s">
        <v>481</v>
      </c>
      <c r="N41" s="20" t="s">
        <v>481</v>
      </c>
      <c r="O41" s="18" t="s">
        <v>481</v>
      </c>
      <c r="P41" s="20" t="s">
        <v>481</v>
      </c>
      <c r="Q41" s="18" t="n">
        <v>406.74252416</v>
      </c>
      <c r="R41" s="20" t="n">
        <v>10.94518682</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382.29660148</v>
      </c>
      <c r="F45" s="20" t="n">
        <v>2.96343491</v>
      </c>
      <c r="G45" s="18" t="n">
        <v>364.0290245</v>
      </c>
      <c r="H45" s="20" t="n">
        <v>3.7314577</v>
      </c>
      <c r="I45" s="18" t="s">
        <v>481</v>
      </c>
      <c r="J45" s="20" t="s">
        <v>481</v>
      </c>
      <c r="K45" s="18" t="s">
        <v>481</v>
      </c>
      <c r="L45" s="20" t="s">
        <v>481</v>
      </c>
      <c r="M45" s="18" t="n">
        <v>374.48336978</v>
      </c>
      <c r="N45" s="20" t="n">
        <v>20.27036491</v>
      </c>
      <c r="O45" s="18" t="n">
        <v>347.95494498</v>
      </c>
      <c r="P45" s="20" t="n">
        <v>34.51597118</v>
      </c>
      <c r="Q45" s="18" t="n">
        <v>350.85792611</v>
      </c>
      <c r="R45" s="20" t="n">
        <v>3.54934554</v>
      </c>
    </row>
    <row r="46" spans="1:18">
      <c r="A46" s="15" t="s">
        <v>521</v>
      </c>
      <c r="B46" s="17" t="n">
        <v>23141</v>
      </c>
      <c r="C46" s="18">
        <f>(1129.0/B46*100)</f>
        <v/>
      </c>
      <c r="D46" s="19" t="n">
        <v>22012</v>
      </c>
      <c r="E46" s="18" t="n">
        <v>419.11074759</v>
      </c>
      <c r="F46" s="20" t="n">
        <v>2.7443516</v>
      </c>
      <c r="G46" s="18" t="n">
        <v>383.71902372</v>
      </c>
      <c r="H46" s="20" t="n">
        <v>2.2657211</v>
      </c>
      <c r="I46" s="18" t="s">
        <v>481</v>
      </c>
      <c r="J46" s="20" t="s">
        <v>481</v>
      </c>
      <c r="K46" s="18" t="s">
        <v>481</v>
      </c>
      <c r="L46" s="20" t="s">
        <v>481</v>
      </c>
      <c r="M46" s="18" t="s">
        <v>481</v>
      </c>
      <c r="N46" s="20" t="s">
        <v>481</v>
      </c>
      <c r="O46" s="18" t="s">
        <v>481</v>
      </c>
      <c r="P46" s="20" t="s">
        <v>481</v>
      </c>
      <c r="Q46" s="18" t="n">
        <v>334.33935227</v>
      </c>
      <c r="R46" s="20" t="n">
        <v>3.4045551</v>
      </c>
    </row>
    <row r="47" spans="1:18">
      <c r="A47" s="15" t="s">
        <v>522</v>
      </c>
      <c r="B47" s="17" t="n">
        <v>5928</v>
      </c>
      <c r="C47" s="18">
        <f>(70.0/B47*100)</f>
        <v/>
      </c>
      <c r="D47" s="19" t="n">
        <v>5858</v>
      </c>
      <c r="E47" s="18" t="n">
        <v>453.7956563</v>
      </c>
      <c r="F47" s="20" t="n">
        <v>4.08111359</v>
      </c>
      <c r="G47" s="18" t="n">
        <v>393.75037048</v>
      </c>
      <c r="H47" s="20" t="n">
        <v>8.46501065</v>
      </c>
      <c r="I47" s="18" t="s">
        <v>481</v>
      </c>
      <c r="J47" s="20" t="s">
        <v>481</v>
      </c>
      <c r="K47" s="18" t="s">
        <v>481</v>
      </c>
      <c r="L47" s="20" t="s">
        <v>481</v>
      </c>
      <c r="M47" s="18" t="s">
        <v>481</v>
      </c>
      <c r="N47" s="20" t="s">
        <v>481</v>
      </c>
      <c r="O47" s="18" t="s">
        <v>481</v>
      </c>
      <c r="P47" s="20" t="s">
        <v>481</v>
      </c>
      <c r="Q47" s="18" t="n">
        <v>325.14335464</v>
      </c>
      <c r="R47" s="20" t="n">
        <v>9.40446438</v>
      </c>
    </row>
    <row r="48" spans="1:18">
      <c r="A48" s="15" t="s">
        <v>523</v>
      </c>
      <c r="B48" s="17" t="n">
        <v>9841</v>
      </c>
      <c r="C48" s="18">
        <f>(7.0/B48*100)</f>
        <v/>
      </c>
      <c r="D48" s="19" t="n">
        <v>9834</v>
      </c>
      <c r="E48" s="18" t="n">
        <v>523.38587211</v>
      </c>
      <c r="F48" s="20" t="n">
        <v>4.65543011</v>
      </c>
      <c r="G48" s="18" t="n">
        <v>448.54722591</v>
      </c>
      <c r="H48" s="20" t="n">
        <v>7.60701845</v>
      </c>
      <c r="I48" s="18" t="s">
        <v>481</v>
      </c>
      <c r="J48" s="20" t="s">
        <v>481</v>
      </c>
      <c r="K48" s="18" t="s">
        <v>481</v>
      </c>
      <c r="L48" s="20" t="s">
        <v>481</v>
      </c>
      <c r="M48" s="18" t="s">
        <v>481</v>
      </c>
      <c r="N48" s="20" t="s">
        <v>481</v>
      </c>
      <c r="O48" s="18" t="s">
        <v>481</v>
      </c>
      <c r="P48" s="20" t="s">
        <v>481</v>
      </c>
      <c r="Q48" s="18" t="n">
        <v>484.75954485</v>
      </c>
      <c r="R48" s="20" t="n">
        <v>33.52228382</v>
      </c>
    </row>
    <row r="49" spans="1:18">
      <c r="A49" s="15" t="s">
        <v>524</v>
      </c>
      <c r="B49" s="17" t="n">
        <v>6349</v>
      </c>
      <c r="C49" s="18">
        <f>(56.0/B49*100)</f>
        <v/>
      </c>
      <c r="D49" s="19" t="n">
        <v>6293</v>
      </c>
      <c r="E49" s="18" t="n">
        <v>443.76612078</v>
      </c>
      <c r="F49" s="20" t="n">
        <v>3.01863206</v>
      </c>
      <c r="G49" s="18" t="n">
        <v>409.39969093</v>
      </c>
      <c r="H49" s="20" t="n">
        <v>3.32763139</v>
      </c>
      <c r="I49" s="18" t="s">
        <v>481</v>
      </c>
      <c r="J49" s="20" t="s">
        <v>481</v>
      </c>
      <c r="K49" s="18" t="s">
        <v>481</v>
      </c>
      <c r="L49" s="20" t="s">
        <v>481</v>
      </c>
      <c r="M49" s="18" t="s">
        <v>481</v>
      </c>
      <c r="N49" s="20" t="s">
        <v>481</v>
      </c>
      <c r="O49" s="18" t="s">
        <v>481</v>
      </c>
      <c r="P49" s="20" t="s">
        <v>481</v>
      </c>
      <c r="Q49" s="18" t="n">
        <v>370.89330257</v>
      </c>
      <c r="R49" s="20" t="n">
        <v>11.62792683</v>
      </c>
    </row>
    <row r="50" spans="1:18">
      <c r="A50" s="15" t="s">
        <v>525</v>
      </c>
      <c r="B50" s="17" t="n">
        <v>11795</v>
      </c>
      <c r="C50" s="18">
        <f>(218.0/B50*100)</f>
        <v/>
      </c>
      <c r="D50" s="19" t="n">
        <v>11577</v>
      </c>
      <c r="E50" s="18" t="n">
        <v>427.97655425</v>
      </c>
      <c r="F50" s="20" t="n">
        <v>2.46143612</v>
      </c>
      <c r="G50" s="18" t="n">
        <v>398.82008086</v>
      </c>
      <c r="H50" s="20" t="n">
        <v>2.74750112</v>
      </c>
      <c r="I50" s="18" t="s">
        <v>481</v>
      </c>
      <c r="J50" s="20" t="s">
        <v>481</v>
      </c>
      <c r="K50" s="18" t="s">
        <v>481</v>
      </c>
      <c r="L50" s="20" t="s">
        <v>481</v>
      </c>
      <c r="M50" s="18" t="s">
        <v>481</v>
      </c>
      <c r="N50" s="20" t="s">
        <v>481</v>
      </c>
      <c r="O50" s="18" t="s">
        <v>481</v>
      </c>
      <c r="P50" s="20" t="s">
        <v>481</v>
      </c>
      <c r="Q50" s="18" t="n">
        <v>334.70168557</v>
      </c>
      <c r="R50" s="20" t="n">
        <v>7.51706196</v>
      </c>
    </row>
    <row r="51" spans="1:18">
      <c r="A51" s="15" t="s">
        <v>526</v>
      </c>
      <c r="B51" s="17" t="n">
        <v>6866</v>
      </c>
      <c r="C51" s="18">
        <f>(116.0/B51*100)</f>
        <v/>
      </c>
      <c r="D51" s="19" t="n">
        <v>6750</v>
      </c>
      <c r="E51" s="18" t="n">
        <v>424.68762428</v>
      </c>
      <c r="F51" s="20" t="n">
        <v>2.20737117</v>
      </c>
      <c r="G51" s="18" t="n">
        <v>401.63330319</v>
      </c>
      <c r="H51" s="20" t="n">
        <v>3.02567823</v>
      </c>
      <c r="I51" s="18" t="s">
        <v>481</v>
      </c>
      <c r="J51" s="20" t="s">
        <v>481</v>
      </c>
      <c r="K51" s="18" t="s">
        <v>481</v>
      </c>
      <c r="L51" s="20" t="s">
        <v>481</v>
      </c>
      <c r="M51" s="18" t="s">
        <v>481</v>
      </c>
      <c r="N51" s="20" t="s">
        <v>481</v>
      </c>
      <c r="O51" s="18" t="s">
        <v>481</v>
      </c>
      <c r="P51" s="20" t="s">
        <v>481</v>
      </c>
      <c r="Q51" s="18" t="n">
        <v>368.21637029</v>
      </c>
      <c r="R51" s="20" t="n">
        <v>6.98026759</v>
      </c>
    </row>
    <row r="52" spans="1:18">
      <c r="A52" s="15" t="s">
        <v>527</v>
      </c>
      <c r="B52" s="17" t="n">
        <v>5809</v>
      </c>
      <c r="C52" s="18">
        <f>(71.0/B52*100)</f>
        <v/>
      </c>
      <c r="D52" s="19" t="n">
        <v>5738</v>
      </c>
      <c r="E52" s="18" t="n">
        <v>476.98303213</v>
      </c>
      <c r="F52" s="20" t="n">
        <v>2.4435631</v>
      </c>
      <c r="G52" s="18" t="n">
        <v>461.8945518</v>
      </c>
      <c r="H52" s="20" t="n">
        <v>7.00047504</v>
      </c>
      <c r="I52" s="18" t="s">
        <v>481</v>
      </c>
      <c r="J52" s="20" t="s">
        <v>481</v>
      </c>
      <c r="K52" s="18" t="s">
        <v>481</v>
      </c>
      <c r="L52" s="20" t="s">
        <v>481</v>
      </c>
      <c r="M52" s="18" t="s">
        <v>481</v>
      </c>
      <c r="N52" s="20" t="s">
        <v>481</v>
      </c>
      <c r="O52" s="18" t="s">
        <v>481</v>
      </c>
      <c r="P52" s="20" t="s">
        <v>481</v>
      </c>
      <c r="Q52" s="18" t="n">
        <v>381.22245048</v>
      </c>
      <c r="R52" s="20" t="n">
        <v>10.97590832</v>
      </c>
    </row>
    <row r="53" spans="1:18">
      <c r="A53" s="15" t="s">
        <v>528</v>
      </c>
      <c r="B53" s="17" t="n">
        <v>5571</v>
      </c>
      <c r="C53" s="18">
        <f>(84.0/B53*100)</f>
        <v/>
      </c>
      <c r="D53" s="19" t="n">
        <v>5487</v>
      </c>
      <c r="E53" s="18" t="n">
        <v>436.0107835</v>
      </c>
      <c r="F53" s="20" t="n">
        <v>1.42736319</v>
      </c>
      <c r="G53" s="18" t="n">
        <v>356.83596271</v>
      </c>
      <c r="H53" s="20" t="n">
        <v>7.67053517</v>
      </c>
      <c r="I53" s="18" t="s">
        <v>481</v>
      </c>
      <c r="J53" s="20" t="s">
        <v>481</v>
      </c>
      <c r="K53" s="18" t="s">
        <v>481</v>
      </c>
      <c r="L53" s="20" t="s">
        <v>481</v>
      </c>
      <c r="M53" s="18" t="s">
        <v>481</v>
      </c>
      <c r="N53" s="20" t="s">
        <v>481</v>
      </c>
      <c r="O53" s="18" t="s">
        <v>481</v>
      </c>
      <c r="P53" s="20" t="s">
        <v>481</v>
      </c>
      <c r="Q53" s="18" t="n">
        <v>340.76767244</v>
      </c>
      <c r="R53" s="20" t="n">
        <v>10.56498459</v>
      </c>
    </row>
    <row r="54" spans="1:18">
      <c r="A54" s="15" t="s">
        <v>529</v>
      </c>
      <c r="B54" s="17" t="n">
        <v>4740</v>
      </c>
      <c r="C54" s="18">
        <f>(38.0/B54*100)</f>
        <v/>
      </c>
      <c r="D54" s="19" t="n">
        <v>4702</v>
      </c>
      <c r="E54" s="18" t="n">
        <v>344.09050827</v>
      </c>
      <c r="F54" s="20" t="n">
        <v>3.19271625</v>
      </c>
      <c r="G54" s="18" t="n">
        <v>329.44213647</v>
      </c>
      <c r="H54" s="20" t="n">
        <v>2.74219565</v>
      </c>
      <c r="I54" s="18" t="s">
        <v>481</v>
      </c>
      <c r="J54" s="20" t="s">
        <v>481</v>
      </c>
      <c r="K54" s="18" t="s">
        <v>481</v>
      </c>
      <c r="L54" s="20" t="s">
        <v>481</v>
      </c>
      <c r="M54" s="18" t="s">
        <v>481</v>
      </c>
      <c r="N54" s="20" t="s">
        <v>481</v>
      </c>
      <c r="O54" s="18" t="s">
        <v>481</v>
      </c>
      <c r="P54" s="20" t="s">
        <v>481</v>
      </c>
      <c r="Q54" s="18" t="n">
        <v>285.77055963</v>
      </c>
      <c r="R54" s="20" t="n">
        <v>3.61331462</v>
      </c>
    </row>
    <row r="55" spans="1:18">
      <c r="A55" s="15" t="s">
        <v>530</v>
      </c>
      <c r="B55" s="17" t="n">
        <v>5316</v>
      </c>
      <c r="C55" s="18">
        <f>(22.0/B55*100)</f>
        <v/>
      </c>
      <c r="D55" s="19" t="n">
        <v>5294</v>
      </c>
      <c r="E55" s="18" t="n">
        <v>415.49944868</v>
      </c>
      <c r="F55" s="20" t="n">
        <v>2.37751924</v>
      </c>
      <c r="G55" s="18" t="n">
        <v>364.74081171</v>
      </c>
      <c r="H55" s="20" t="n">
        <v>6.79859218</v>
      </c>
      <c r="I55" s="18" t="s">
        <v>481</v>
      </c>
      <c r="J55" s="20" t="s">
        <v>481</v>
      </c>
      <c r="K55" s="18" t="s">
        <v>481</v>
      </c>
      <c r="L55" s="20" t="s">
        <v>481</v>
      </c>
      <c r="M55" s="18" t="n">
        <v>453.3647</v>
      </c>
      <c r="N55" s="20" t="n">
        <v>37.19456019</v>
      </c>
      <c r="O55" s="18" t="n">
        <v>308.00454313</v>
      </c>
      <c r="P55" s="20" t="n">
        <v>28.69630702</v>
      </c>
      <c r="Q55" s="18" t="n">
        <v>336.39806409</v>
      </c>
      <c r="R55" s="20" t="n">
        <v>11.36645821</v>
      </c>
    </row>
    <row r="56" spans="1:18">
      <c r="A56" s="15" t="s">
        <v>531</v>
      </c>
      <c r="B56" s="17" t="n">
        <v>5359</v>
      </c>
      <c r="C56" s="18">
        <f>(76.0/B56*100)</f>
        <v/>
      </c>
      <c r="D56" s="19" t="n">
        <v>5283</v>
      </c>
      <c r="E56" s="18" t="n">
        <v>525.21882024</v>
      </c>
      <c r="F56" s="20" t="n">
        <v>2.54488416</v>
      </c>
      <c r="G56" s="18" t="n">
        <v>509.59495255</v>
      </c>
      <c r="H56" s="20" t="n">
        <v>4.57973121</v>
      </c>
      <c r="I56" s="18" t="s">
        <v>481</v>
      </c>
      <c r="J56" s="20" t="s">
        <v>481</v>
      </c>
      <c r="K56" s="18" t="s">
        <v>481</v>
      </c>
      <c r="L56" s="20" t="s">
        <v>481</v>
      </c>
      <c r="M56" s="18" t="s">
        <v>481</v>
      </c>
      <c r="N56" s="20" t="s">
        <v>481</v>
      </c>
      <c r="O56" s="18" t="s">
        <v>481</v>
      </c>
      <c r="P56" s="20" t="s">
        <v>481</v>
      </c>
      <c r="Q56" s="18" t="n">
        <v>467.18810809</v>
      </c>
      <c r="R56" s="20" t="n">
        <v>28.42570955</v>
      </c>
    </row>
    <row r="57" spans="1:18">
      <c r="A57" s="15" t="s">
        <v>532</v>
      </c>
      <c r="B57" s="17" t="n">
        <v>6513</v>
      </c>
      <c r="C57" s="18">
        <f>(0.0/B57*100)</f>
        <v/>
      </c>
      <c r="D57" s="19" t="n">
        <v>6513</v>
      </c>
      <c r="E57" s="18" t="n">
        <v>410.15023196</v>
      </c>
      <c r="F57" s="20" t="n">
        <v>2.90998567</v>
      </c>
      <c r="G57" s="18" t="n">
        <v>391.32521537</v>
      </c>
      <c r="H57" s="20" t="n">
        <v>3.00744038</v>
      </c>
      <c r="I57" s="18" t="s">
        <v>481</v>
      </c>
      <c r="J57" s="20" t="s">
        <v>481</v>
      </c>
      <c r="K57" s="18" t="s">
        <v>481</v>
      </c>
      <c r="L57" s="20" t="s">
        <v>481</v>
      </c>
      <c r="M57" s="18" t="s">
        <v>481</v>
      </c>
      <c r="N57" s="20" t="s">
        <v>481</v>
      </c>
      <c r="O57" s="18" t="n">
        <v>340.14678492</v>
      </c>
      <c r="P57" s="20" t="n">
        <v>25.02132038</v>
      </c>
      <c r="Q57" s="18" t="n">
        <v>359.56749132</v>
      </c>
      <c r="R57" s="20" t="n">
        <v>10.67380142</v>
      </c>
    </row>
    <row r="58" spans="1:18">
      <c r="A58" s="15" t="s">
        <v>533</v>
      </c>
      <c r="B58" s="17" t="n">
        <v>7267</v>
      </c>
      <c r="C58" s="18">
        <f>(10.0/B58*100)</f>
        <v/>
      </c>
      <c r="D58" s="19" t="n">
        <v>7257</v>
      </c>
      <c r="E58" s="18" t="n">
        <v>427.27928701</v>
      </c>
      <c r="F58" s="20" t="n">
        <v>2.83515737</v>
      </c>
      <c r="G58" s="18" t="n">
        <v>386.29742245</v>
      </c>
      <c r="H58" s="20" t="n">
        <v>3.54724913</v>
      </c>
      <c r="I58" s="18" t="s">
        <v>481</v>
      </c>
      <c r="J58" s="20" t="s">
        <v>481</v>
      </c>
      <c r="K58" s="18" t="s">
        <v>481</v>
      </c>
      <c r="L58" s="20" t="s">
        <v>481</v>
      </c>
      <c r="M58" s="18" t="s">
        <v>481</v>
      </c>
      <c r="N58" s="20" t="s">
        <v>481</v>
      </c>
      <c r="O58" s="18" t="n">
        <v>274.44568738</v>
      </c>
      <c r="P58" s="20" t="n">
        <v>16.61734966</v>
      </c>
      <c r="Q58" s="18" t="n">
        <v>356.64608196</v>
      </c>
      <c r="R58" s="20" t="n">
        <v>6.73798241</v>
      </c>
    </row>
    <row r="59" spans="1:18">
      <c r="A59" s="15" t="s">
        <v>534</v>
      </c>
      <c r="B59" s="17" t="n">
        <v>4826</v>
      </c>
      <c r="C59" s="18">
        <f>(26.0/B59*100)</f>
        <v/>
      </c>
      <c r="D59" s="19" t="n">
        <v>4800</v>
      </c>
      <c r="E59" s="18" t="n">
        <v>392.45265509</v>
      </c>
      <c r="F59" s="20" t="n">
        <v>1.81875753</v>
      </c>
      <c r="G59" s="18" t="n">
        <v>354.04490387</v>
      </c>
      <c r="H59" s="20" t="n">
        <v>3.30521247</v>
      </c>
      <c r="I59" s="18" t="s">
        <v>481</v>
      </c>
      <c r="J59" s="20" t="s">
        <v>481</v>
      </c>
      <c r="K59" s="18" t="s">
        <v>481</v>
      </c>
      <c r="L59" s="20" t="s">
        <v>481</v>
      </c>
      <c r="M59" s="18" t="s">
        <v>481</v>
      </c>
      <c r="N59" s="20" t="s">
        <v>481</v>
      </c>
      <c r="O59" s="18" t="n">
        <v>343.88086976</v>
      </c>
      <c r="P59" s="20" t="n">
        <v>20.9446662</v>
      </c>
      <c r="Q59" s="18" t="n">
        <v>316.89158301</v>
      </c>
      <c r="R59" s="20" t="n">
        <v>3.68242621</v>
      </c>
    </row>
    <row r="60" spans="1:18">
      <c r="A60" s="15" t="s">
        <v>535</v>
      </c>
      <c r="B60" s="17" t="n">
        <v>4546</v>
      </c>
      <c r="C60" s="18">
        <f>(15.0/B60*100)</f>
        <v/>
      </c>
      <c r="D60" s="19" t="n">
        <v>4531</v>
      </c>
      <c r="E60" s="18" t="n">
        <v>391.15924877</v>
      </c>
      <c r="F60" s="20" t="n">
        <v>3.77698508</v>
      </c>
      <c r="G60" s="18" t="n">
        <v>371.2329118</v>
      </c>
      <c r="H60" s="20" t="n">
        <v>5.36809533</v>
      </c>
      <c r="I60" s="18" t="s">
        <v>481</v>
      </c>
      <c r="J60" s="20" t="s">
        <v>481</v>
      </c>
      <c r="K60" s="18" t="s">
        <v>481</v>
      </c>
      <c r="L60" s="20" t="s">
        <v>481</v>
      </c>
      <c r="M60" s="18" t="s">
        <v>481</v>
      </c>
      <c r="N60" s="20" t="s">
        <v>481</v>
      </c>
      <c r="O60" s="18" t="n">
        <v>268.94584264</v>
      </c>
      <c r="P60" s="20" t="n">
        <v>43.94253026</v>
      </c>
      <c r="Q60" s="18" t="n">
        <v>336.28876463</v>
      </c>
      <c r="R60" s="20" t="n">
        <v>8.877462960000001</v>
      </c>
    </row>
    <row r="61" spans="1:18">
      <c r="A61" s="15" t="s">
        <v>536</v>
      </c>
      <c r="B61" s="17" t="n">
        <v>6525</v>
      </c>
      <c r="C61" s="18">
        <f>(135.0/B61*100)</f>
        <v/>
      </c>
      <c r="D61" s="19" t="n">
        <v>6390</v>
      </c>
      <c r="E61" s="18" t="n">
        <v>477.21242137</v>
      </c>
      <c r="F61" s="20" t="n">
        <v>2.58049344</v>
      </c>
      <c r="G61" s="18" t="n">
        <v>420.97148067</v>
      </c>
      <c r="H61" s="20" t="n">
        <v>12.70255625</v>
      </c>
      <c r="I61" s="18" t="s">
        <v>481</v>
      </c>
      <c r="J61" s="20" t="s">
        <v>481</v>
      </c>
      <c r="K61" s="18" t="s">
        <v>481</v>
      </c>
      <c r="L61" s="20" t="s">
        <v>481</v>
      </c>
      <c r="M61" s="18" t="s">
        <v>481</v>
      </c>
      <c r="N61" s="20" t="s">
        <v>481</v>
      </c>
      <c r="O61" s="18" t="s">
        <v>481</v>
      </c>
      <c r="P61" s="20" t="s">
        <v>481</v>
      </c>
      <c r="Q61" s="18" t="n">
        <v>385.42713055</v>
      </c>
      <c r="R61" s="20" t="n">
        <v>14.33999685</v>
      </c>
    </row>
    <row r="62" spans="1:18">
      <c r="A62" s="15" t="s">
        <v>537</v>
      </c>
      <c r="B62" s="17" t="n">
        <v>4476</v>
      </c>
      <c r="C62" s="18">
        <f>(3.0/B62*100)</f>
        <v/>
      </c>
      <c r="D62" s="19" t="n">
        <v>4473</v>
      </c>
      <c r="E62" s="18" t="n">
        <v>529.6634927699999</v>
      </c>
      <c r="F62" s="20" t="n">
        <v>1.13008025</v>
      </c>
      <c r="G62" s="18" t="n">
        <v>521.30146784</v>
      </c>
      <c r="H62" s="20" t="n">
        <v>3.83316577</v>
      </c>
      <c r="I62" s="18" t="s">
        <v>481</v>
      </c>
      <c r="J62" s="20" t="s">
        <v>481</v>
      </c>
      <c r="K62" s="18" t="s">
        <v>481</v>
      </c>
      <c r="L62" s="20" t="s">
        <v>481</v>
      </c>
      <c r="M62" s="18" t="s">
        <v>481</v>
      </c>
      <c r="N62" s="20" t="s">
        <v>481</v>
      </c>
      <c r="O62" s="18" t="s">
        <v>481</v>
      </c>
      <c r="P62" s="20" t="s">
        <v>481</v>
      </c>
      <c r="Q62" s="18" t="n">
        <v>437.60650973</v>
      </c>
      <c r="R62" s="20" t="n">
        <v>35.97463352</v>
      </c>
    </row>
    <row r="63" spans="1:18">
      <c r="A63" s="15" t="s">
        <v>538</v>
      </c>
      <c r="B63" s="17" t="n">
        <v>5324</v>
      </c>
      <c r="C63" s="18">
        <f>(13.0/B63*100)</f>
        <v/>
      </c>
      <c r="D63" s="19" t="n">
        <v>5311</v>
      </c>
      <c r="E63" s="18" t="n">
        <v>390.75769935</v>
      </c>
      <c r="F63" s="20" t="n">
        <v>1.34103445</v>
      </c>
      <c r="G63" s="18" t="n">
        <v>335.17844458</v>
      </c>
      <c r="H63" s="20" t="n">
        <v>5.39602498</v>
      </c>
      <c r="I63" s="18" t="s">
        <v>481</v>
      </c>
      <c r="J63" s="20" t="s">
        <v>481</v>
      </c>
      <c r="K63" s="18" t="s">
        <v>481</v>
      </c>
      <c r="L63" s="20" t="s">
        <v>481</v>
      </c>
      <c r="M63" s="18" t="s">
        <v>481</v>
      </c>
      <c r="N63" s="20" t="s">
        <v>481</v>
      </c>
      <c r="O63" s="18" t="n">
        <v>316.48589973</v>
      </c>
      <c r="P63" s="20" t="n">
        <v>26.80676828</v>
      </c>
      <c r="Q63" s="18" t="n">
        <v>318.84420779</v>
      </c>
      <c r="R63" s="20" t="n">
        <v>6.16332763</v>
      </c>
    </row>
    <row r="64" spans="1:18">
      <c r="A64" s="15" t="s">
        <v>539</v>
      </c>
      <c r="B64" s="17" t="n">
        <v>3634</v>
      </c>
      <c r="C64" s="18">
        <f>(3.0/B64*100)</f>
        <v/>
      </c>
      <c r="D64" s="19" t="n">
        <v>3631</v>
      </c>
      <c r="E64" s="18" t="n">
        <v>472.95736001</v>
      </c>
      <c r="F64" s="20" t="n">
        <v>1.8526549</v>
      </c>
      <c r="G64" s="18" t="n">
        <v>394.28893412</v>
      </c>
      <c r="H64" s="20" t="n">
        <v>7.24777217</v>
      </c>
      <c r="I64" s="18" t="s">
        <v>481</v>
      </c>
      <c r="J64" s="20" t="s">
        <v>481</v>
      </c>
      <c r="K64" s="18" t="s">
        <v>481</v>
      </c>
      <c r="L64" s="20" t="s">
        <v>481</v>
      </c>
      <c r="M64" s="18" t="s">
        <v>481</v>
      </c>
      <c r="N64" s="20" t="s">
        <v>481</v>
      </c>
      <c r="O64" s="18" t="n">
        <v>386.67579895</v>
      </c>
      <c r="P64" s="20" t="n">
        <v>71.33038320999999</v>
      </c>
      <c r="Q64" s="18" t="n">
        <v>339.52777073</v>
      </c>
      <c r="R64" s="20" t="n">
        <v>20.81671285</v>
      </c>
    </row>
    <row r="65" spans="1:18">
      <c r="A65" s="15" t="s">
        <v>540</v>
      </c>
      <c r="B65" s="17" t="n">
        <v>5325</v>
      </c>
      <c r="C65" s="18">
        <f>(14.0/B65*100)</f>
        <v/>
      </c>
      <c r="D65" s="19" t="n">
        <v>5311</v>
      </c>
      <c r="E65" s="18" t="n">
        <v>437.49499223</v>
      </c>
      <c r="F65" s="20" t="n">
        <v>1.92772872</v>
      </c>
      <c r="G65" s="18" t="n">
        <v>369.77827702</v>
      </c>
      <c r="H65" s="20" t="n">
        <v>3.99322004</v>
      </c>
      <c r="I65" s="18" t="s">
        <v>481</v>
      </c>
      <c r="J65" s="20" t="s">
        <v>481</v>
      </c>
      <c r="K65" s="18" t="s">
        <v>481</v>
      </c>
      <c r="L65" s="20" t="s">
        <v>481</v>
      </c>
      <c r="M65" s="18" t="n">
        <v>311.82573545</v>
      </c>
      <c r="N65" s="20" t="n">
        <v>50.80213773</v>
      </c>
      <c r="O65" s="18" t="n">
        <v>296.78726634</v>
      </c>
      <c r="P65" s="20" t="n">
        <v>29.81259487</v>
      </c>
      <c r="Q65" s="18" t="n">
        <v>354.24503652</v>
      </c>
      <c r="R65" s="20" t="n">
        <v>7.26896018</v>
      </c>
    </row>
    <row r="66" spans="1:18">
      <c r="A66" s="15" t="s">
        <v>541</v>
      </c>
      <c r="B66" s="17" t="n">
        <v>5665</v>
      </c>
      <c r="C66" s="18">
        <f>(74.0/B66*100)</f>
        <v/>
      </c>
      <c r="D66" s="19" t="n">
        <v>5591</v>
      </c>
      <c r="E66" s="18" t="n">
        <v>413.35298949</v>
      </c>
      <c r="F66" s="20" t="n">
        <v>1.07369736</v>
      </c>
      <c r="G66" s="18" t="n">
        <v>402.33464364</v>
      </c>
      <c r="H66" s="20" t="n">
        <v>8.552763929999999</v>
      </c>
      <c r="I66" s="18" t="s">
        <v>481</v>
      </c>
      <c r="J66" s="20" t="s">
        <v>481</v>
      </c>
      <c r="K66" s="18" t="s">
        <v>481</v>
      </c>
      <c r="L66" s="20" t="s">
        <v>481</v>
      </c>
      <c r="M66" s="18" t="s">
        <v>481</v>
      </c>
      <c r="N66" s="20" t="s">
        <v>481</v>
      </c>
      <c r="O66" s="18" t="s">
        <v>481</v>
      </c>
      <c r="P66" s="20" t="s">
        <v>481</v>
      </c>
      <c r="Q66" s="18" t="n">
        <v>327.4643755</v>
      </c>
      <c r="R66" s="20" t="n">
        <v>9.678088799999999</v>
      </c>
    </row>
    <row r="67" spans="1:18">
      <c r="A67" s="15" t="s">
        <v>542</v>
      </c>
      <c r="B67" s="17" t="n">
        <v>6971</v>
      </c>
      <c r="C67" s="18">
        <f>(21.0/B67*100)</f>
        <v/>
      </c>
      <c r="D67" s="19" t="n">
        <v>6950</v>
      </c>
      <c r="E67" s="18" t="n">
        <v>407.04154001</v>
      </c>
      <c r="F67" s="20" t="n">
        <v>2.45354858</v>
      </c>
      <c r="G67" s="18" t="n">
        <v>367.19711478</v>
      </c>
      <c r="H67" s="20" t="n">
        <v>2.39692352</v>
      </c>
      <c r="I67" s="18" t="s">
        <v>481</v>
      </c>
      <c r="J67" s="20" t="s">
        <v>481</v>
      </c>
      <c r="K67" s="18" t="s">
        <v>481</v>
      </c>
      <c r="L67" s="20" t="s">
        <v>481</v>
      </c>
      <c r="M67" s="18" t="s">
        <v>481</v>
      </c>
      <c r="N67" s="20" t="s">
        <v>481</v>
      </c>
      <c r="O67" s="18" t="s">
        <v>481</v>
      </c>
      <c r="P67" s="20" t="s">
        <v>481</v>
      </c>
      <c r="Q67" s="18" t="n">
        <v>309.66627931</v>
      </c>
      <c r="R67" s="20" t="n">
        <v>8.02287185</v>
      </c>
    </row>
    <row r="68" spans="1:18">
      <c r="A68" s="15" t="s">
        <v>543</v>
      </c>
      <c r="B68" s="17" t="n">
        <v>12083</v>
      </c>
      <c r="C68" s="18">
        <f>(27.0/B68*100)</f>
        <v/>
      </c>
      <c r="D68" s="19" t="n">
        <v>12056</v>
      </c>
      <c r="E68" s="18" t="n">
        <v>430.86884313</v>
      </c>
      <c r="F68" s="20" t="n">
        <v>1.2348031</v>
      </c>
      <c r="G68" s="18" t="n">
        <v>378.02518652</v>
      </c>
      <c r="H68" s="20" t="n">
        <v>2.18768272</v>
      </c>
      <c r="I68" s="18" t="s">
        <v>481</v>
      </c>
      <c r="J68" s="20" t="s">
        <v>481</v>
      </c>
      <c r="K68" s="18" t="s">
        <v>481</v>
      </c>
      <c r="L68" s="20" t="s">
        <v>481</v>
      </c>
      <c r="M68" s="18" t="s">
        <v>481</v>
      </c>
      <c r="N68" s="20" t="s">
        <v>481</v>
      </c>
      <c r="O68" s="18" t="s">
        <v>481</v>
      </c>
      <c r="P68" s="20" t="s">
        <v>481</v>
      </c>
      <c r="Q68" s="18" t="n">
        <v>329.53377415</v>
      </c>
      <c r="R68" s="20" t="n">
        <v>4.29348636</v>
      </c>
    </row>
    <row r="69" spans="1:18">
      <c r="A69" s="15" t="s">
        <v>544</v>
      </c>
      <c r="B69" s="17" t="n">
        <v>4876</v>
      </c>
      <c r="C69" s="18">
        <f>(0.0/B69*100)</f>
        <v/>
      </c>
      <c r="D69" s="19" t="n">
        <v>4876</v>
      </c>
      <c r="E69" s="18" t="n">
        <v>437.52592595</v>
      </c>
      <c r="F69" s="20" t="n">
        <v>3.18031219</v>
      </c>
      <c r="G69" s="18" t="n">
        <v>379.58037422</v>
      </c>
      <c r="H69" s="20" t="n">
        <v>8.23507281</v>
      </c>
      <c r="I69" s="18" t="s">
        <v>481</v>
      </c>
      <c r="J69" s="20" t="s">
        <v>481</v>
      </c>
      <c r="K69" s="18" t="s">
        <v>481</v>
      </c>
      <c r="L69" s="20" t="s">
        <v>481</v>
      </c>
      <c r="M69" s="18" t="n">
        <v>425.48853816</v>
      </c>
      <c r="N69" s="20" t="n">
        <v>45.63584027</v>
      </c>
      <c r="O69" s="18" t="s">
        <v>481</v>
      </c>
      <c r="P69" s="20" t="s">
        <v>481</v>
      </c>
      <c r="Q69" s="18" t="n">
        <v>333.39770562</v>
      </c>
      <c r="R69" s="20" t="n">
        <v>15.62085585</v>
      </c>
    </row>
    <row r="70" spans="1:18">
      <c r="A70" s="15" t="s">
        <v>545</v>
      </c>
      <c r="B70" s="17" t="n">
        <v>6036</v>
      </c>
      <c r="C70" s="18">
        <f>(223.0/B70*100)</f>
        <v/>
      </c>
      <c r="D70" s="19" t="n">
        <v>5813</v>
      </c>
      <c r="E70" s="18" t="n">
        <v>489.54911506</v>
      </c>
      <c r="F70" s="20" t="n">
        <v>2.89081901</v>
      </c>
      <c r="G70" s="18" t="n">
        <v>471.82233043</v>
      </c>
      <c r="H70" s="20" t="n">
        <v>7.91368085</v>
      </c>
      <c r="I70" s="18" t="s">
        <v>481</v>
      </c>
      <c r="J70" s="20" t="s">
        <v>481</v>
      </c>
      <c r="K70" s="18" t="s">
        <v>481</v>
      </c>
      <c r="L70" s="20" t="s">
        <v>481</v>
      </c>
      <c r="M70" s="18" t="s">
        <v>481</v>
      </c>
      <c r="N70" s="20" t="s">
        <v>481</v>
      </c>
      <c r="O70" s="18" t="s">
        <v>481</v>
      </c>
      <c r="P70" s="20" t="s">
        <v>481</v>
      </c>
      <c r="Q70" s="18" t="n">
        <v>406.2608928</v>
      </c>
      <c r="R70" s="20" t="n">
        <v>9.92961596</v>
      </c>
    </row>
    <row r="71" spans="1:18">
      <c r="A71" s="15" t="s">
        <v>546</v>
      </c>
      <c r="B71" s="17" t="n">
        <v>6115</v>
      </c>
      <c r="C71" s="18">
        <f>(17.0/B71*100)</f>
        <v/>
      </c>
      <c r="D71" s="19" t="n">
        <v>6098</v>
      </c>
      <c r="E71" s="18" t="n">
        <v>562.43855287</v>
      </c>
      <c r="F71" s="20" t="n">
        <v>1.33754185</v>
      </c>
      <c r="G71" s="18" t="n">
        <v>483.20765062</v>
      </c>
      <c r="H71" s="20" t="n">
        <v>4.34846668</v>
      </c>
      <c r="I71" s="18" t="s">
        <v>481</v>
      </c>
      <c r="J71" s="20" t="s">
        <v>481</v>
      </c>
      <c r="K71" s="18" t="s">
        <v>481</v>
      </c>
      <c r="L71" s="20" t="s">
        <v>481</v>
      </c>
      <c r="M71" s="18" t="s">
        <v>481</v>
      </c>
      <c r="N71" s="20" t="s">
        <v>481</v>
      </c>
      <c r="O71" s="18" t="s">
        <v>481</v>
      </c>
      <c r="P71" s="20" t="s">
        <v>481</v>
      </c>
      <c r="Q71" s="18" t="n">
        <v>460.20131813</v>
      </c>
      <c r="R71" s="20" t="n">
        <v>32.62895509</v>
      </c>
    </row>
    <row r="72" spans="1:18">
      <c r="A72" s="15" t="s">
        <v>547</v>
      </c>
      <c r="B72" s="17" t="n">
        <v>7708</v>
      </c>
      <c r="C72" s="18">
        <f>(5.0/B72*100)</f>
        <v/>
      </c>
      <c r="D72" s="19" t="n">
        <v>7703</v>
      </c>
      <c r="E72" s="18" t="n">
        <v>536.01005083</v>
      </c>
      <c r="F72" s="20" t="n">
        <v>2.68487402</v>
      </c>
      <c r="G72" s="18" t="n">
        <v>478.46863666</v>
      </c>
      <c r="H72" s="20" t="n">
        <v>5.83959232</v>
      </c>
      <c r="I72" s="18" t="s">
        <v>481</v>
      </c>
      <c r="J72" s="20" t="s">
        <v>481</v>
      </c>
      <c r="K72" s="18" t="s">
        <v>481</v>
      </c>
      <c r="L72" s="20" t="s">
        <v>481</v>
      </c>
      <c r="M72" s="18" t="s">
        <v>481</v>
      </c>
      <c r="N72" s="20" t="s">
        <v>481</v>
      </c>
      <c r="O72" s="18" t="s">
        <v>481</v>
      </c>
      <c r="P72" s="20" t="s">
        <v>481</v>
      </c>
      <c r="Q72" s="18" t="n">
        <v>413.49090822</v>
      </c>
      <c r="R72" s="20" t="n">
        <v>38.8143788</v>
      </c>
    </row>
    <row r="73" spans="1:18">
      <c r="A73" s="15" t="s">
        <v>548</v>
      </c>
      <c r="B73" s="17" t="n">
        <v>8249</v>
      </c>
      <c r="C73" s="18">
        <f>(143.0/B73*100)</f>
        <v/>
      </c>
      <c r="D73" s="19" t="n">
        <v>8106</v>
      </c>
      <c r="E73" s="18" t="n">
        <v>425.71963105</v>
      </c>
      <c r="F73" s="20" t="n">
        <v>2.93540981</v>
      </c>
      <c r="G73" s="18" t="n">
        <v>399.87200402</v>
      </c>
      <c r="H73" s="20" t="n">
        <v>3.30882554</v>
      </c>
      <c r="I73" s="18" t="s">
        <v>481</v>
      </c>
      <c r="J73" s="20" t="s">
        <v>481</v>
      </c>
      <c r="K73" s="18" t="s">
        <v>481</v>
      </c>
      <c r="L73" s="20" t="s">
        <v>481</v>
      </c>
      <c r="M73" s="18" t="s">
        <v>481</v>
      </c>
      <c r="N73" s="20" t="s">
        <v>481</v>
      </c>
      <c r="O73" s="18" t="s">
        <v>481</v>
      </c>
      <c r="P73" s="20" t="s">
        <v>481</v>
      </c>
      <c r="Q73" s="18" t="n">
        <v>332.90600212</v>
      </c>
      <c r="R73" s="20" t="n">
        <v>12.80090932</v>
      </c>
    </row>
    <row r="74" spans="1:18">
      <c r="A74" s="15" t="s">
        <v>549</v>
      </c>
      <c r="B74" s="17" t="n">
        <v>4692</v>
      </c>
      <c r="C74" s="18">
        <f>(82.0/B74*100)</f>
        <v/>
      </c>
      <c r="D74" s="19" t="n">
        <v>4610</v>
      </c>
      <c r="E74" s="18" t="n">
        <v>437.75079362</v>
      </c>
      <c r="F74" s="20" t="n">
        <v>1.74218191</v>
      </c>
      <c r="G74" s="18" t="n">
        <v>397.11921221</v>
      </c>
      <c r="H74" s="20" t="n">
        <v>3.25632668</v>
      </c>
      <c r="I74" s="18" t="s">
        <v>481</v>
      </c>
      <c r="J74" s="20" t="s">
        <v>481</v>
      </c>
      <c r="K74" s="18" t="s">
        <v>481</v>
      </c>
      <c r="L74" s="20" t="s">
        <v>481</v>
      </c>
      <c r="M74" s="18" t="n">
        <v>438.41436695</v>
      </c>
      <c r="N74" s="20" t="n">
        <v>54.26260543</v>
      </c>
      <c r="O74" s="18" t="n">
        <v>458.37220464</v>
      </c>
      <c r="P74" s="20" t="n">
        <v>33.9184291</v>
      </c>
      <c r="Q74" s="18" t="n">
        <v>342.76761904</v>
      </c>
      <c r="R74" s="20" t="n">
        <v>8.643390800000001</v>
      </c>
    </row>
    <row r="75" spans="1:18">
      <c r="A75" s="15" t="s">
        <v>550</v>
      </c>
      <c r="B75" s="17" t="n">
        <v>5375</v>
      </c>
      <c r="C75" s="18">
        <f>(196.0/B75*100)</f>
        <v/>
      </c>
      <c r="D75" s="19" t="n">
        <v>5179</v>
      </c>
      <c r="E75" s="18" t="n">
        <v>390.28687063</v>
      </c>
      <c r="F75" s="20" t="n">
        <v>2.19239969</v>
      </c>
      <c r="G75" s="18" t="n">
        <v>361.00488416</v>
      </c>
      <c r="H75" s="20" t="n">
        <v>4.2723083</v>
      </c>
      <c r="I75" s="18" t="s">
        <v>481</v>
      </c>
      <c r="J75" s="20" t="s">
        <v>481</v>
      </c>
      <c r="K75" s="18" t="s">
        <v>481</v>
      </c>
      <c r="L75" s="20" t="s">
        <v>481</v>
      </c>
      <c r="M75" s="18" t="s">
        <v>481</v>
      </c>
      <c r="N75" s="20" t="s">
        <v>481</v>
      </c>
      <c r="O75" s="18" t="s">
        <v>481</v>
      </c>
      <c r="P75" s="20" t="s">
        <v>481</v>
      </c>
      <c r="Q75" s="18" t="n">
        <v>341.74972675</v>
      </c>
      <c r="R75" s="20" t="n">
        <v>6.33829342</v>
      </c>
    </row>
    <row r="76" spans="1:18">
      <c r="A76" s="15" t="s">
        <v>551</v>
      </c>
      <c r="B76" s="17" t="n">
        <v>14167</v>
      </c>
      <c r="C76" s="18">
        <f>(227.0/B76*100)</f>
        <v/>
      </c>
      <c r="D76" s="19" t="n">
        <v>13940</v>
      </c>
      <c r="E76" s="18" t="n">
        <v>443.79834013</v>
      </c>
      <c r="F76" s="20" t="n">
        <v>2.63246396</v>
      </c>
      <c r="G76" s="18" t="n">
        <v>409.66159972</v>
      </c>
      <c r="H76" s="20" t="n">
        <v>3.29502645</v>
      </c>
      <c r="I76" s="18" t="s">
        <v>481</v>
      </c>
      <c r="J76" s="20" t="s">
        <v>481</v>
      </c>
      <c r="K76" s="18" t="s">
        <v>481</v>
      </c>
      <c r="L76" s="20" t="s">
        <v>481</v>
      </c>
      <c r="M76" s="18" t="s">
        <v>481</v>
      </c>
      <c r="N76" s="20" t="s">
        <v>481</v>
      </c>
      <c r="O76" s="18" t="s">
        <v>481</v>
      </c>
      <c r="P76" s="20" t="s">
        <v>481</v>
      </c>
      <c r="Q76" s="18" t="n">
        <v>354.39346402</v>
      </c>
      <c r="R76" s="20" t="n">
        <v>6.97669534</v>
      </c>
    </row>
    <row r="77" spans="1:18">
      <c r="A77" s="15" t="s">
        <v>552</v>
      </c>
      <c r="B77" s="17" t="n">
        <v>6062</v>
      </c>
      <c r="C77" s="18">
        <f>(82.0/B77*100)</f>
        <v/>
      </c>
      <c r="D77" s="19" t="n">
        <v>5980</v>
      </c>
      <c r="E77" s="18" t="n">
        <v>446.357094</v>
      </c>
      <c r="F77" s="20" t="n">
        <v>2.39122909</v>
      </c>
      <c r="G77" s="18" t="n">
        <v>408.88997635</v>
      </c>
      <c r="H77" s="20" t="n">
        <v>3.17319641</v>
      </c>
      <c r="I77" s="18" t="s">
        <v>481</v>
      </c>
      <c r="J77" s="20" t="s">
        <v>481</v>
      </c>
      <c r="K77" s="18" t="s">
        <v>481</v>
      </c>
      <c r="L77" s="20" t="s">
        <v>481</v>
      </c>
      <c r="M77" s="18" t="s">
        <v>481</v>
      </c>
      <c r="N77" s="20" t="s">
        <v>481</v>
      </c>
      <c r="O77" s="18" t="s">
        <v>481</v>
      </c>
      <c r="P77" s="20" t="s">
        <v>481</v>
      </c>
      <c r="Q77" s="18" t="n">
        <v>351.99497543</v>
      </c>
      <c r="R77" s="20" t="n">
        <v>4.79789025</v>
      </c>
    </row>
    <row r="78" spans="1:18">
      <c r="A78" s="15" t="s">
        <v>553</v>
      </c>
      <c r="B78" s="17" t="n">
        <v>5826</v>
      </c>
      <c r="C78" s="18">
        <f>(0.0/B78*100)</f>
        <v/>
      </c>
      <c r="D78" s="19" t="n">
        <v>5826</v>
      </c>
      <c r="E78" s="18" t="n">
        <v>529.0093611</v>
      </c>
      <c r="F78" s="20" t="n">
        <v>3.91920652</v>
      </c>
      <c r="G78" s="18" t="n">
        <v>483.98286492</v>
      </c>
      <c r="H78" s="20" t="n">
        <v>6.21050605</v>
      </c>
      <c r="I78" s="18" t="s">
        <v>481</v>
      </c>
      <c r="J78" s="20" t="s">
        <v>481</v>
      </c>
      <c r="K78" s="18" t="s">
        <v>481</v>
      </c>
      <c r="L78" s="20" t="s">
        <v>481</v>
      </c>
      <c r="M78" s="18" t="s">
        <v>481</v>
      </c>
      <c r="N78" s="20" t="s">
        <v>481</v>
      </c>
      <c r="O78" s="18" t="n">
        <v>544.1305</v>
      </c>
      <c r="P78" s="20" t="n">
        <v>22.31164742</v>
      </c>
      <c r="Q78" s="18" t="n">
        <v>462.23589142</v>
      </c>
      <c r="R78" s="20" t="n">
        <v>19.19779819</v>
      </c>
    </row>
    <row customHeight="1" ht="25" r="79" spans="1:18">
      <c r="A79" s="15" t="s">
        <v>554</v>
      </c>
      <c r="B79" s="17" t="n">
        <v>1657</v>
      </c>
      <c r="C79" s="18">
        <f>(41.0/B79*100)</f>
        <v/>
      </c>
      <c r="D79" s="19" t="n">
        <v>1616</v>
      </c>
      <c r="E79" s="18" t="n">
        <v>482.99163305</v>
      </c>
      <c r="F79" s="20" t="n">
        <v>6.79760205</v>
      </c>
      <c r="G79" s="18" t="n">
        <v>438.13797879</v>
      </c>
      <c r="H79" s="20" t="n">
        <v>7.43236085</v>
      </c>
      <c r="I79" s="18" t="s">
        <v>481</v>
      </c>
      <c r="J79" s="20" t="s">
        <v>481</v>
      </c>
      <c r="K79" s="18" t="s">
        <v>481</v>
      </c>
      <c r="L79" s="20" t="s">
        <v>481</v>
      </c>
      <c r="M79" s="18" t="s">
        <v>481</v>
      </c>
      <c r="N79" s="20" t="s">
        <v>481</v>
      </c>
      <c r="O79" s="18" t="s">
        <v>481</v>
      </c>
      <c r="P79" s="20" t="s">
        <v>481</v>
      </c>
      <c r="Q79" s="18" t="n">
        <v>363.20533398</v>
      </c>
      <c r="R79" s="20" t="n">
        <v>26.78166841</v>
      </c>
    </row>
    <row r="80" spans="1:18">
      <c r="A80" s="15" t="s">
        <v>555</v>
      </c>
      <c r="B80" s="17" t="n">
        <v>7841</v>
      </c>
      <c r="C80" s="18">
        <f>(0.0/B80*100)</f>
        <v/>
      </c>
      <c r="D80" s="19" t="n">
        <v>7841</v>
      </c>
      <c r="E80" s="18" t="n">
        <v>459.3830939</v>
      </c>
      <c r="F80" s="20" t="n">
        <v>3.64982398</v>
      </c>
      <c r="G80" s="18" t="n">
        <v>406.49431678</v>
      </c>
      <c r="H80" s="20" t="n">
        <v>7.27040465</v>
      </c>
      <c r="I80" s="18" t="s">
        <v>481</v>
      </c>
      <c r="J80" s="20" t="s">
        <v>481</v>
      </c>
      <c r="K80" s="18" t="s">
        <v>481</v>
      </c>
      <c r="L80" s="20" t="s">
        <v>481</v>
      </c>
      <c r="M80" s="18" t="s">
        <v>481</v>
      </c>
      <c r="N80" s="20" t="s">
        <v>481</v>
      </c>
      <c r="O80" s="18" t="s">
        <v>481</v>
      </c>
      <c r="P80" s="20" t="s">
        <v>481</v>
      </c>
      <c r="Q80" s="18" t="n">
        <v>390.08835573</v>
      </c>
      <c r="R80" s="20" t="n">
        <v>31.30848699</v>
      </c>
    </row>
    <row r="81" spans="1:18">
      <c r="A81" s="23" t="s">
        <v>556</v>
      </c>
      <c r="B81" s="17" t="n">
        <v>8861</v>
      </c>
      <c r="C81" s="18">
        <f>(76.0/B81*100)</f>
        <v/>
      </c>
      <c r="D81" s="19" t="n">
        <v>8785</v>
      </c>
      <c r="E81" s="18" t="n">
        <v>445.87826112</v>
      </c>
      <c r="F81" s="20" t="n">
        <v>3.08546697</v>
      </c>
      <c r="G81" s="18" t="n">
        <v>421.29191914</v>
      </c>
      <c r="H81" s="20" t="n">
        <v>4.60860648</v>
      </c>
      <c r="I81" s="18" t="s">
        <v>481</v>
      </c>
      <c r="J81" s="20" t="s">
        <v>481</v>
      </c>
      <c r="K81" s="18" t="s">
        <v>481</v>
      </c>
      <c r="L81" s="20" t="s">
        <v>481</v>
      </c>
      <c r="M81" s="18" t="s">
        <v>481</v>
      </c>
      <c r="N81" s="20" t="s">
        <v>481</v>
      </c>
      <c r="O81" s="18" t="s">
        <v>481</v>
      </c>
      <c r="P81" s="20" t="s">
        <v>481</v>
      </c>
      <c r="Q81" s="18" t="n">
        <v>379.00552029</v>
      </c>
      <c r="R81" s="20" t="n">
        <v>17.99507903</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609</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513.59107769</v>
      </c>
      <c r="F7" s="20" t="n">
        <v>1.52969758</v>
      </c>
      <c r="G7" s="18" t="n">
        <v>492.98799735</v>
      </c>
      <c r="H7" s="20" t="n">
        <v>4.4616806</v>
      </c>
      <c r="I7" s="18" t="s">
        <v>481</v>
      </c>
      <c r="J7" s="20" t="s">
        <v>481</v>
      </c>
      <c r="K7" s="18" t="s">
        <v>481</v>
      </c>
      <c r="L7" s="20" t="s">
        <v>481</v>
      </c>
      <c r="M7" s="18" t="s">
        <v>481</v>
      </c>
      <c r="N7" s="20" t="s">
        <v>481</v>
      </c>
      <c r="O7" s="18" t="s">
        <v>481</v>
      </c>
      <c r="P7" s="20" t="s">
        <v>481</v>
      </c>
      <c r="Q7" s="18" t="n">
        <v>411.84646739</v>
      </c>
      <c r="R7" s="20" t="n">
        <v>12.41310212</v>
      </c>
    </row>
    <row r="8" spans="1:18">
      <c r="A8" s="15" t="s">
        <v>483</v>
      </c>
      <c r="B8" s="17" t="n">
        <v>7007</v>
      </c>
      <c r="C8" s="18">
        <f>(20.0/B8*100)</f>
        <v/>
      </c>
      <c r="D8" s="19" t="n">
        <v>6987</v>
      </c>
      <c r="E8" s="18" t="n">
        <v>499.99639993</v>
      </c>
      <c r="F8" s="20" t="n">
        <v>2.41347445</v>
      </c>
      <c r="G8" s="18" t="n">
        <v>453.36944388</v>
      </c>
      <c r="H8" s="20" t="n">
        <v>5.00941771</v>
      </c>
      <c r="I8" s="18" t="s">
        <v>481</v>
      </c>
      <c r="J8" s="20" t="s">
        <v>481</v>
      </c>
      <c r="K8" s="18" t="s">
        <v>481</v>
      </c>
      <c r="L8" s="20" t="s">
        <v>481</v>
      </c>
      <c r="M8" s="18" t="s">
        <v>481</v>
      </c>
      <c r="N8" s="20" t="s">
        <v>481</v>
      </c>
      <c r="O8" s="18" t="s">
        <v>481</v>
      </c>
      <c r="P8" s="20" t="s">
        <v>481</v>
      </c>
      <c r="Q8" s="18" t="n">
        <v>417.10530699</v>
      </c>
      <c r="R8" s="20" t="n">
        <v>26.18614627</v>
      </c>
    </row>
    <row r="9" spans="1:18">
      <c r="A9" s="15" t="s">
        <v>484</v>
      </c>
      <c r="B9" s="17" t="n">
        <v>9651</v>
      </c>
      <c r="C9" s="18">
        <f>(77.0/B9*100)</f>
        <v/>
      </c>
      <c r="D9" s="19" t="n">
        <v>9574</v>
      </c>
      <c r="E9" s="18" t="n">
        <v>508.42216068</v>
      </c>
      <c r="F9" s="20" t="n">
        <v>2.1363679</v>
      </c>
      <c r="G9" s="18" t="n">
        <v>450.79243837</v>
      </c>
      <c r="H9" s="20" t="n">
        <v>5.32031908</v>
      </c>
      <c r="I9" s="18" t="s">
        <v>481</v>
      </c>
      <c r="J9" s="20" t="s">
        <v>481</v>
      </c>
      <c r="K9" s="18" t="s">
        <v>481</v>
      </c>
      <c r="L9" s="20" t="s">
        <v>481</v>
      </c>
      <c r="M9" s="18" t="s">
        <v>481</v>
      </c>
      <c r="N9" s="20" t="s">
        <v>481</v>
      </c>
      <c r="O9" s="18" t="s">
        <v>481</v>
      </c>
      <c r="P9" s="20" t="s">
        <v>481</v>
      </c>
      <c r="Q9" s="18" t="n">
        <v>391.10907704</v>
      </c>
      <c r="R9" s="20" t="n">
        <v>13.03739363</v>
      </c>
    </row>
    <row r="10" spans="1:18">
      <c r="A10" s="15" t="s">
        <v>485</v>
      </c>
      <c r="B10" s="17" t="n">
        <v>20058</v>
      </c>
      <c r="C10" s="18">
        <f>(521.0/B10*100)</f>
        <v/>
      </c>
      <c r="D10" s="19" t="n">
        <v>19537</v>
      </c>
      <c r="E10" s="18" t="n">
        <v>529.96670732</v>
      </c>
      <c r="F10" s="20" t="n">
        <v>2.05645525</v>
      </c>
      <c r="G10" s="18" t="n">
        <v>515.47949365</v>
      </c>
      <c r="H10" s="20" t="n">
        <v>4.89391493</v>
      </c>
      <c r="I10" s="18" t="s">
        <v>481</v>
      </c>
      <c r="J10" s="20" t="s">
        <v>481</v>
      </c>
      <c r="K10" s="18" t="s">
        <v>481</v>
      </c>
      <c r="L10" s="20" t="s">
        <v>481</v>
      </c>
      <c r="M10" s="18" t="s">
        <v>481</v>
      </c>
      <c r="N10" s="20" t="s">
        <v>481</v>
      </c>
      <c r="O10" s="18" t="s">
        <v>481</v>
      </c>
      <c r="P10" s="20" t="s">
        <v>481</v>
      </c>
      <c r="Q10" s="18" t="n">
        <v>435.80872864</v>
      </c>
      <c r="R10" s="20" t="n">
        <v>12.62255655</v>
      </c>
    </row>
    <row r="11" spans="1:18">
      <c r="A11" s="15" t="s">
        <v>486</v>
      </c>
      <c r="B11" s="17" t="n">
        <v>7053</v>
      </c>
      <c r="C11" s="18">
        <f>(45.0/B11*100)</f>
        <v/>
      </c>
      <c r="D11" s="19" t="n">
        <v>7008</v>
      </c>
      <c r="E11" s="18" t="n">
        <v>448.99929613</v>
      </c>
      <c r="F11" s="20" t="n">
        <v>2.39992501</v>
      </c>
      <c r="G11" s="18" t="n">
        <v>441.17734252</v>
      </c>
      <c r="H11" s="20" t="n">
        <v>4.21853354</v>
      </c>
      <c r="I11" s="18" t="s">
        <v>481</v>
      </c>
      <c r="J11" s="20" t="s">
        <v>481</v>
      </c>
      <c r="K11" s="18" t="s">
        <v>481</v>
      </c>
      <c r="L11" s="20" t="s">
        <v>481</v>
      </c>
      <c r="M11" s="18" t="s">
        <v>481</v>
      </c>
      <c r="N11" s="20" t="s">
        <v>481</v>
      </c>
      <c r="O11" s="18" t="s">
        <v>481</v>
      </c>
      <c r="P11" s="20" t="s">
        <v>481</v>
      </c>
      <c r="Q11" s="18" t="n">
        <v>393.099647</v>
      </c>
      <c r="R11" s="20" t="n">
        <v>14.89241563</v>
      </c>
    </row>
    <row r="12" spans="1:18">
      <c r="A12" s="15" t="s">
        <v>487</v>
      </c>
      <c r="B12" s="17" t="n">
        <v>6894</v>
      </c>
      <c r="C12" s="18">
        <f>(56.0/B12*100)</f>
        <v/>
      </c>
      <c r="D12" s="19" t="n">
        <v>6838</v>
      </c>
      <c r="E12" s="18" t="n">
        <v>494.99582803</v>
      </c>
      <c r="F12" s="20" t="n">
        <v>2.25252968</v>
      </c>
      <c r="G12" s="18" t="n">
        <v>494.21606789</v>
      </c>
      <c r="H12" s="20" t="n">
        <v>3.657522</v>
      </c>
      <c r="I12" s="18" t="s">
        <v>481</v>
      </c>
      <c r="J12" s="20" t="s">
        <v>481</v>
      </c>
      <c r="K12" s="18" t="s">
        <v>481</v>
      </c>
      <c r="L12" s="20" t="s">
        <v>481</v>
      </c>
      <c r="M12" s="18" t="s">
        <v>481</v>
      </c>
      <c r="N12" s="20" t="s">
        <v>481</v>
      </c>
      <c r="O12" s="18" t="s">
        <v>481</v>
      </c>
      <c r="P12" s="20" t="s">
        <v>481</v>
      </c>
      <c r="Q12" s="18" t="n">
        <v>391.90951771</v>
      </c>
      <c r="R12" s="20" t="n">
        <v>9.597406019999999</v>
      </c>
    </row>
    <row r="13" spans="1:18">
      <c r="A13" s="15" t="s">
        <v>488</v>
      </c>
      <c r="B13" s="17" t="n">
        <v>7161</v>
      </c>
      <c r="C13" s="18">
        <f>(98.0/B13*100)</f>
        <v/>
      </c>
      <c r="D13" s="19" t="n">
        <v>7063</v>
      </c>
      <c r="E13" s="18" t="n">
        <v>504.46581396</v>
      </c>
      <c r="F13" s="20" t="n">
        <v>2.40398318</v>
      </c>
      <c r="G13" s="18" t="n">
        <v>443.52360676</v>
      </c>
      <c r="H13" s="20" t="n">
        <v>8.30270185</v>
      </c>
      <c r="I13" s="18" t="s">
        <v>481</v>
      </c>
      <c r="J13" s="20" t="s">
        <v>481</v>
      </c>
      <c r="K13" s="18" t="s">
        <v>481</v>
      </c>
      <c r="L13" s="20" t="s">
        <v>481</v>
      </c>
      <c r="M13" s="18" t="s">
        <v>481</v>
      </c>
      <c r="N13" s="20" t="s">
        <v>481</v>
      </c>
      <c r="O13" s="18" t="s">
        <v>481</v>
      </c>
      <c r="P13" s="20" t="s">
        <v>481</v>
      </c>
      <c r="Q13" s="18" t="n">
        <v>399.02526554</v>
      </c>
      <c r="R13" s="20" t="n">
        <v>24.50527942</v>
      </c>
    </row>
    <row r="14" spans="1:18">
      <c r="A14" s="15" t="s">
        <v>489</v>
      </c>
      <c r="B14" s="17" t="n">
        <v>5587</v>
      </c>
      <c r="C14" s="18">
        <f>(74.0/B14*100)</f>
        <v/>
      </c>
      <c r="D14" s="19" t="n">
        <v>5513</v>
      </c>
      <c r="E14" s="18" t="n">
        <v>534.90636663</v>
      </c>
      <c r="F14" s="20" t="n">
        <v>2.19014235</v>
      </c>
      <c r="G14" s="18" t="n">
        <v>535.5821703399999</v>
      </c>
      <c r="H14" s="20" t="n">
        <v>4.60415645</v>
      </c>
      <c r="I14" s="18" t="s">
        <v>481</v>
      </c>
      <c r="J14" s="20" t="s">
        <v>481</v>
      </c>
      <c r="K14" s="18" t="s">
        <v>481</v>
      </c>
      <c r="L14" s="20" t="s">
        <v>481</v>
      </c>
      <c r="M14" s="18" t="s">
        <v>481</v>
      </c>
      <c r="N14" s="20" t="s">
        <v>481</v>
      </c>
      <c r="O14" s="18" t="s">
        <v>481</v>
      </c>
      <c r="P14" s="20" t="s">
        <v>481</v>
      </c>
      <c r="Q14" s="18" t="n">
        <v>495.25274834</v>
      </c>
      <c r="R14" s="20" t="n">
        <v>24.34535169</v>
      </c>
    </row>
    <row r="15" spans="1:18">
      <c r="A15" s="15" t="s">
        <v>490</v>
      </c>
      <c r="B15" s="17" t="n">
        <v>5882</v>
      </c>
      <c r="C15" s="18">
        <f>(53.0/B15*100)</f>
        <v/>
      </c>
      <c r="D15" s="19" t="n">
        <v>5829</v>
      </c>
      <c r="E15" s="18" t="n">
        <v>531.35733973</v>
      </c>
      <c r="F15" s="20" t="n">
        <v>2.35793452</v>
      </c>
      <c r="G15" s="18" t="n">
        <v>529.16690027</v>
      </c>
      <c r="H15" s="20" t="n">
        <v>6.66415344</v>
      </c>
      <c r="I15" s="18" t="s">
        <v>481</v>
      </c>
      <c r="J15" s="20" t="s">
        <v>481</v>
      </c>
      <c r="K15" s="18" t="s">
        <v>481</v>
      </c>
      <c r="L15" s="20" t="s">
        <v>481</v>
      </c>
      <c r="M15" s="18" t="s">
        <v>481</v>
      </c>
      <c r="N15" s="20" t="s">
        <v>481</v>
      </c>
      <c r="O15" s="18" t="s">
        <v>481</v>
      </c>
      <c r="P15" s="20" t="s">
        <v>481</v>
      </c>
      <c r="Q15" s="18" t="n">
        <v>461.68110345</v>
      </c>
      <c r="R15" s="20" t="n">
        <v>17.57714125</v>
      </c>
    </row>
    <row r="16" spans="1:18">
      <c r="A16" s="15" t="s">
        <v>491</v>
      </c>
      <c r="B16" s="17" t="n">
        <v>6108</v>
      </c>
      <c r="C16" s="18">
        <f>(98.0/B16*100)</f>
        <v/>
      </c>
      <c r="D16" s="19" t="n">
        <v>6010</v>
      </c>
      <c r="E16" s="18" t="n">
        <v>503.27261029</v>
      </c>
      <c r="F16" s="20" t="n">
        <v>1.97331203</v>
      </c>
      <c r="G16" s="18" t="n">
        <v>454.35989498</v>
      </c>
      <c r="H16" s="20" t="n">
        <v>5.28100785</v>
      </c>
      <c r="I16" s="18" t="s">
        <v>481</v>
      </c>
      <c r="J16" s="20" t="s">
        <v>481</v>
      </c>
      <c r="K16" s="18" t="s">
        <v>481</v>
      </c>
      <c r="L16" s="20" t="s">
        <v>481</v>
      </c>
      <c r="M16" s="18" t="s">
        <v>481</v>
      </c>
      <c r="N16" s="20" t="s">
        <v>481</v>
      </c>
      <c r="O16" s="18" t="s">
        <v>481</v>
      </c>
      <c r="P16" s="20" t="s">
        <v>481</v>
      </c>
      <c r="Q16" s="18" t="n">
        <v>407.47075601</v>
      </c>
      <c r="R16" s="20" t="n">
        <v>19.15614795</v>
      </c>
    </row>
    <row r="17" spans="1:18">
      <c r="A17" s="15" t="s">
        <v>492</v>
      </c>
      <c r="B17" s="17" t="n">
        <v>6504</v>
      </c>
      <c r="C17" s="18">
        <f>(658.0/B17*100)</f>
        <v/>
      </c>
      <c r="D17" s="19" t="n">
        <v>5846</v>
      </c>
      <c r="E17" s="18" t="n">
        <v>519.0983531099999</v>
      </c>
      <c r="F17" s="20" t="n">
        <v>2.69374385</v>
      </c>
      <c r="G17" s="18" t="n">
        <v>451.43776777</v>
      </c>
      <c r="H17" s="20" t="n">
        <v>6.42264379</v>
      </c>
      <c r="I17" s="18" t="s">
        <v>481</v>
      </c>
      <c r="J17" s="20" t="s">
        <v>481</v>
      </c>
      <c r="K17" s="18" t="s">
        <v>481</v>
      </c>
      <c r="L17" s="20" t="s">
        <v>481</v>
      </c>
      <c r="M17" s="18" t="s">
        <v>481</v>
      </c>
      <c r="N17" s="20" t="s">
        <v>481</v>
      </c>
      <c r="O17" s="18" t="s">
        <v>481</v>
      </c>
      <c r="P17" s="20" t="s">
        <v>481</v>
      </c>
      <c r="Q17" s="18" t="n">
        <v>454.68265582</v>
      </c>
      <c r="R17" s="20" t="n">
        <v>15.89778372</v>
      </c>
    </row>
    <row r="18" spans="1:18">
      <c r="A18" s="15" t="s">
        <v>493</v>
      </c>
      <c r="B18" s="17" t="n">
        <v>5532</v>
      </c>
      <c r="C18" s="18">
        <f>(28.0/B18*100)</f>
        <v/>
      </c>
      <c r="D18" s="19" t="n">
        <v>5504</v>
      </c>
      <c r="E18" s="18" t="n">
        <v>457.59370483</v>
      </c>
      <c r="F18" s="20" t="n">
        <v>4.02169451</v>
      </c>
      <c r="G18" s="18" t="n">
        <v>451.39969544</v>
      </c>
      <c r="H18" s="20" t="n">
        <v>4.5644705</v>
      </c>
      <c r="I18" s="18" t="s">
        <v>481</v>
      </c>
      <c r="J18" s="20" t="s">
        <v>481</v>
      </c>
      <c r="K18" s="18" t="s">
        <v>481</v>
      </c>
      <c r="L18" s="20" t="s">
        <v>481</v>
      </c>
      <c r="M18" s="18" t="s">
        <v>481</v>
      </c>
      <c r="N18" s="20" t="s">
        <v>481</v>
      </c>
      <c r="O18" s="18" t="s">
        <v>481</v>
      </c>
      <c r="P18" s="20" t="s">
        <v>481</v>
      </c>
      <c r="Q18" s="18" t="n">
        <v>396.41545202</v>
      </c>
      <c r="R18" s="20" t="n">
        <v>12.47216332</v>
      </c>
    </row>
    <row r="19" spans="1:18">
      <c r="A19" s="15" t="s">
        <v>494</v>
      </c>
      <c r="B19" s="17" t="n">
        <v>5658</v>
      </c>
      <c r="C19" s="18">
        <f>(61.0/B19*100)</f>
        <v/>
      </c>
      <c r="D19" s="19" t="n">
        <v>5597</v>
      </c>
      <c r="E19" s="18" t="n">
        <v>476.70325801</v>
      </c>
      <c r="F19" s="20" t="n">
        <v>2.48617585</v>
      </c>
      <c r="G19" s="18" t="n">
        <v>479.0022852</v>
      </c>
      <c r="H19" s="20" t="n">
        <v>5.55390152</v>
      </c>
      <c r="I19" s="18" t="s">
        <v>481</v>
      </c>
      <c r="J19" s="20" t="s">
        <v>481</v>
      </c>
      <c r="K19" s="18" t="s">
        <v>481</v>
      </c>
      <c r="L19" s="20" t="s">
        <v>481</v>
      </c>
      <c r="M19" s="18" t="s">
        <v>481</v>
      </c>
      <c r="N19" s="20" t="s">
        <v>481</v>
      </c>
      <c r="O19" s="18" t="s">
        <v>481</v>
      </c>
      <c r="P19" s="20" t="s">
        <v>481</v>
      </c>
      <c r="Q19" s="18" t="n">
        <v>451.46602713</v>
      </c>
      <c r="R19" s="20" t="n">
        <v>20.20006978</v>
      </c>
    </row>
    <row r="20" spans="1:18">
      <c r="A20" s="15" t="s">
        <v>495</v>
      </c>
      <c r="B20" s="17" t="n">
        <v>3371</v>
      </c>
      <c r="C20" s="18">
        <f>(75.0/B20*100)</f>
        <v/>
      </c>
      <c r="D20" s="19" t="n">
        <v>3296</v>
      </c>
      <c r="E20" s="18" t="n">
        <v>474.52597494</v>
      </c>
      <c r="F20" s="20" t="n">
        <v>1.73739568</v>
      </c>
      <c r="G20" s="18" t="n">
        <v>442.24934317</v>
      </c>
      <c r="H20" s="20" t="n">
        <v>17.68323228</v>
      </c>
      <c r="I20" s="18" t="s">
        <v>481</v>
      </c>
      <c r="J20" s="20" t="s">
        <v>481</v>
      </c>
      <c r="K20" s="18" t="s">
        <v>481</v>
      </c>
      <c r="L20" s="20" t="s">
        <v>481</v>
      </c>
      <c r="M20" s="18" t="s">
        <v>481</v>
      </c>
      <c r="N20" s="20" t="s">
        <v>481</v>
      </c>
      <c r="O20" s="18" t="s">
        <v>481</v>
      </c>
      <c r="P20" s="20" t="s">
        <v>481</v>
      </c>
      <c r="Q20" s="18" t="n">
        <v>410.41180462</v>
      </c>
      <c r="R20" s="20" t="n">
        <v>21.65177744</v>
      </c>
    </row>
    <row r="21" spans="1:18">
      <c r="A21" s="15" t="s">
        <v>496</v>
      </c>
      <c r="B21" s="17" t="n">
        <v>5741</v>
      </c>
      <c r="C21" s="18">
        <f>(44.0/B21*100)</f>
        <v/>
      </c>
      <c r="D21" s="19" t="n">
        <v>5697</v>
      </c>
      <c r="E21" s="18" t="n">
        <v>505.119334</v>
      </c>
      <c r="F21" s="20" t="n">
        <v>2.37968811</v>
      </c>
      <c r="G21" s="18" t="n">
        <v>488.71982652</v>
      </c>
      <c r="H21" s="20" t="n">
        <v>4.66675872</v>
      </c>
      <c r="I21" s="18" t="s">
        <v>481</v>
      </c>
      <c r="J21" s="20" t="s">
        <v>481</v>
      </c>
      <c r="K21" s="18" t="s">
        <v>481</v>
      </c>
      <c r="L21" s="20" t="s">
        <v>481</v>
      </c>
      <c r="M21" s="18" t="s">
        <v>481</v>
      </c>
      <c r="N21" s="20" t="s">
        <v>481</v>
      </c>
      <c r="O21" s="18" t="s">
        <v>481</v>
      </c>
      <c r="P21" s="20" t="s">
        <v>481</v>
      </c>
      <c r="Q21" s="18" t="n">
        <v>412.57833119</v>
      </c>
      <c r="R21" s="20" t="n">
        <v>14.75309053</v>
      </c>
    </row>
    <row r="22" spans="1:18">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n">
        <v>466.55281214</v>
      </c>
      <c r="N22" s="20" t="n">
        <v>3.43755424</v>
      </c>
      <c r="O22" s="18" t="s">
        <v>481</v>
      </c>
      <c r="P22" s="20" t="s">
        <v>481</v>
      </c>
      <c r="Q22" s="18" t="s">
        <v>481</v>
      </c>
      <c r="R22" s="20" t="s">
        <v>481</v>
      </c>
    </row>
    <row r="23" spans="1:18">
      <c r="A23" s="15" t="s">
        <v>498</v>
      </c>
      <c r="B23" s="17" t="n">
        <v>11583</v>
      </c>
      <c r="C23" s="18">
        <f>(210.0/B23*100)</f>
        <v/>
      </c>
      <c r="D23" s="19" t="n">
        <v>11373</v>
      </c>
      <c r="E23" s="18" t="n">
        <v>483.17523754</v>
      </c>
      <c r="F23" s="20" t="n">
        <v>2.71505175</v>
      </c>
      <c r="G23" s="18" t="n">
        <v>478.47563768</v>
      </c>
      <c r="H23" s="20" t="n">
        <v>3.01957561</v>
      </c>
      <c r="I23" s="18" t="s">
        <v>481</v>
      </c>
      <c r="J23" s="20" t="s">
        <v>481</v>
      </c>
      <c r="K23" s="18" t="s">
        <v>481</v>
      </c>
      <c r="L23" s="20" t="s">
        <v>481</v>
      </c>
      <c r="M23" s="18" t="s">
        <v>481</v>
      </c>
      <c r="N23" s="20" t="s">
        <v>481</v>
      </c>
      <c r="O23" s="18" t="s">
        <v>481</v>
      </c>
      <c r="P23" s="20" t="s">
        <v>481</v>
      </c>
      <c r="Q23" s="18" t="n">
        <v>414.55846187</v>
      </c>
      <c r="R23" s="20" t="n">
        <v>25.39937168</v>
      </c>
    </row>
    <row r="24" spans="1:18">
      <c r="A24" s="15" t="s">
        <v>499</v>
      </c>
      <c r="B24" s="17" t="n">
        <v>6647</v>
      </c>
      <c r="C24" s="18">
        <f>(7.0/B24*100)</f>
        <v/>
      </c>
      <c r="D24" s="19" t="n">
        <v>6640</v>
      </c>
      <c r="E24" s="18" t="n">
        <v>537.8064104699999</v>
      </c>
      <c r="F24" s="20" t="n">
        <v>2.89192653</v>
      </c>
      <c r="G24" s="18" t="n">
        <v>544.5920682</v>
      </c>
      <c r="H24" s="20" t="n">
        <v>5.34510883</v>
      </c>
      <c r="I24" s="18" t="s">
        <v>481</v>
      </c>
      <c r="J24" s="20" t="s">
        <v>481</v>
      </c>
      <c r="K24" s="18" t="s">
        <v>481</v>
      </c>
      <c r="L24" s="20" t="s">
        <v>481</v>
      </c>
      <c r="M24" s="18" t="s">
        <v>481</v>
      </c>
      <c r="N24" s="20" t="s">
        <v>481</v>
      </c>
      <c r="O24" s="18" t="s">
        <v>481</v>
      </c>
      <c r="P24" s="20" t="s">
        <v>481</v>
      </c>
      <c r="Q24" s="18" t="n">
        <v>466.81593081</v>
      </c>
      <c r="R24" s="20" t="n">
        <v>25.29519306</v>
      </c>
    </row>
    <row r="25" spans="1:18">
      <c r="A25" s="15" t="s">
        <v>500</v>
      </c>
      <c r="B25" s="17" t="n">
        <v>5581</v>
      </c>
      <c r="C25" s="18">
        <f>(24.0/B25*100)</f>
        <v/>
      </c>
      <c r="D25" s="19" t="n">
        <v>5557</v>
      </c>
      <c r="E25" s="18" t="n">
        <v>517.33889506</v>
      </c>
      <c r="F25" s="20" t="n">
        <v>3.32751563</v>
      </c>
      <c r="G25" s="18" t="n">
        <v>513.34380055</v>
      </c>
      <c r="H25" s="20" t="n">
        <v>3.75551028</v>
      </c>
      <c r="I25" s="18" t="s">
        <v>481</v>
      </c>
      <c r="J25" s="20" t="s">
        <v>481</v>
      </c>
      <c r="K25" s="18" t="s">
        <v>481</v>
      </c>
      <c r="L25" s="20" t="s">
        <v>481</v>
      </c>
      <c r="M25" s="18" t="s">
        <v>481</v>
      </c>
      <c r="N25" s="20" t="s">
        <v>481</v>
      </c>
      <c r="O25" s="18" t="s">
        <v>481</v>
      </c>
      <c r="P25" s="20" t="s">
        <v>481</v>
      </c>
      <c r="Q25" s="18" t="n">
        <v>424.26226042</v>
      </c>
      <c r="R25" s="20" t="n">
        <v>20.94432697</v>
      </c>
    </row>
    <row r="26" spans="1:18">
      <c r="A26" s="15" t="s">
        <v>501</v>
      </c>
      <c r="B26" s="17" t="n">
        <v>4869</v>
      </c>
      <c r="C26" s="18">
        <f>(32.0/B26*100)</f>
        <v/>
      </c>
      <c r="D26" s="19" t="n">
        <v>4837</v>
      </c>
      <c r="E26" s="18" t="n">
        <v>490.76456611</v>
      </c>
      <c r="F26" s="20" t="n">
        <v>1.60924747</v>
      </c>
      <c r="G26" s="18" t="n">
        <v>490.51596031</v>
      </c>
      <c r="H26" s="20" t="n">
        <v>3.56027871</v>
      </c>
      <c r="I26" s="18" t="s">
        <v>481</v>
      </c>
      <c r="J26" s="20" t="s">
        <v>481</v>
      </c>
      <c r="K26" s="18" t="s">
        <v>481</v>
      </c>
      <c r="L26" s="20" t="s">
        <v>481</v>
      </c>
      <c r="M26" s="18" t="s">
        <v>481</v>
      </c>
      <c r="N26" s="20" t="s">
        <v>481</v>
      </c>
      <c r="O26" s="18" t="s">
        <v>481</v>
      </c>
      <c r="P26" s="20" t="s">
        <v>481</v>
      </c>
      <c r="Q26" s="18" t="n">
        <v>476.79758335</v>
      </c>
      <c r="R26" s="20" t="n">
        <v>15.14455269</v>
      </c>
    </row>
    <row r="27" spans="1:18">
      <c r="A27" s="15" t="s">
        <v>502</v>
      </c>
      <c r="B27" s="17" t="n">
        <v>5299</v>
      </c>
      <c r="C27" s="18">
        <f>(17.0/B27*100)</f>
        <v/>
      </c>
      <c r="D27" s="19" t="n">
        <v>5282</v>
      </c>
      <c r="E27" s="18" t="n">
        <v>487.65698324</v>
      </c>
      <c r="F27" s="20" t="n">
        <v>1.18449024</v>
      </c>
      <c r="G27" s="18" t="n">
        <v>438.07805432</v>
      </c>
      <c r="H27" s="20" t="n">
        <v>4.55662943</v>
      </c>
      <c r="I27" s="18" t="s">
        <v>481</v>
      </c>
      <c r="J27" s="20" t="s">
        <v>481</v>
      </c>
      <c r="K27" s="18" t="s">
        <v>481</v>
      </c>
      <c r="L27" s="20" t="s">
        <v>481</v>
      </c>
      <c r="M27" s="18" t="s">
        <v>481</v>
      </c>
      <c r="N27" s="20" t="s">
        <v>481</v>
      </c>
      <c r="O27" s="18" t="s">
        <v>481</v>
      </c>
      <c r="P27" s="20" t="s">
        <v>481</v>
      </c>
      <c r="Q27" s="18" t="n">
        <v>446.62166164</v>
      </c>
      <c r="R27" s="20" t="n">
        <v>19.13150762</v>
      </c>
    </row>
    <row r="28" spans="1:18">
      <c r="A28" s="15" t="s">
        <v>503</v>
      </c>
      <c r="B28" s="17" t="n">
        <v>7568</v>
      </c>
      <c r="C28" s="18">
        <f>(51.0/B28*100)</f>
        <v/>
      </c>
      <c r="D28" s="19" t="n">
        <v>7517</v>
      </c>
      <c r="E28" s="18" t="n">
        <v>418.73819856</v>
      </c>
      <c r="F28" s="20" t="n">
        <v>2.70373876</v>
      </c>
      <c r="G28" s="18" t="n">
        <v>414.68604003</v>
      </c>
      <c r="H28" s="20" t="n">
        <v>2.19092578</v>
      </c>
      <c r="I28" s="18" t="s">
        <v>481</v>
      </c>
      <c r="J28" s="20" t="s">
        <v>481</v>
      </c>
      <c r="K28" s="18" t="s">
        <v>481</v>
      </c>
      <c r="L28" s="20" t="s">
        <v>481</v>
      </c>
      <c r="M28" s="18" t="s">
        <v>481</v>
      </c>
      <c r="N28" s="20" t="s">
        <v>481</v>
      </c>
      <c r="O28" s="18" t="s">
        <v>481</v>
      </c>
      <c r="P28" s="20" t="s">
        <v>481</v>
      </c>
      <c r="Q28" s="18" t="n">
        <v>346.67359092</v>
      </c>
      <c r="R28" s="20" t="n">
        <v>12.0521154</v>
      </c>
    </row>
    <row r="29" spans="1:18">
      <c r="A29" s="15" t="s">
        <v>504</v>
      </c>
      <c r="B29" s="17" t="n">
        <v>5385</v>
      </c>
      <c r="C29" s="18">
        <f>(30.0/B29*100)</f>
        <v/>
      </c>
      <c r="D29" s="19" t="n">
        <v>5355</v>
      </c>
      <c r="E29" s="18" t="n">
        <v>509.84377751</v>
      </c>
      <c r="F29" s="20" t="n">
        <v>2.21725608</v>
      </c>
      <c r="G29" s="18" t="n">
        <v>485.42405238</v>
      </c>
      <c r="H29" s="20" t="n">
        <v>11.43439435</v>
      </c>
      <c r="I29" s="18" t="s">
        <v>481</v>
      </c>
      <c r="J29" s="20" t="s">
        <v>481</v>
      </c>
      <c r="K29" s="18" t="s">
        <v>481</v>
      </c>
      <c r="L29" s="20" t="s">
        <v>481</v>
      </c>
      <c r="M29" s="18" t="s">
        <v>481</v>
      </c>
      <c r="N29" s="20" t="s">
        <v>481</v>
      </c>
      <c r="O29" s="18" t="s">
        <v>481</v>
      </c>
      <c r="P29" s="20" t="s">
        <v>481</v>
      </c>
      <c r="Q29" s="18" t="n">
        <v>415.20969012</v>
      </c>
      <c r="R29" s="20" t="n">
        <v>18.58679597</v>
      </c>
    </row>
    <row r="30" spans="1:18">
      <c r="A30" s="15" t="s">
        <v>505</v>
      </c>
      <c r="B30" s="17" t="n">
        <v>4520</v>
      </c>
      <c r="C30" s="18">
        <f>(96.0/B30*100)</f>
        <v/>
      </c>
      <c r="D30" s="19" t="n">
        <v>4424</v>
      </c>
      <c r="E30" s="18" t="n">
        <v>517.54499072</v>
      </c>
      <c r="F30" s="20" t="n">
        <v>2.43767819</v>
      </c>
      <c r="G30" s="18" t="n">
        <v>487.94686006</v>
      </c>
      <c r="H30" s="20" t="n">
        <v>6.14079165</v>
      </c>
      <c r="I30" s="18" t="s">
        <v>481</v>
      </c>
      <c r="J30" s="20" t="s">
        <v>481</v>
      </c>
      <c r="K30" s="18" t="s">
        <v>481</v>
      </c>
      <c r="L30" s="20" t="s">
        <v>481</v>
      </c>
      <c r="M30" s="18" t="s">
        <v>481</v>
      </c>
      <c r="N30" s="20" t="s">
        <v>481</v>
      </c>
      <c r="O30" s="18" t="s">
        <v>481</v>
      </c>
      <c r="P30" s="20" t="s">
        <v>481</v>
      </c>
      <c r="Q30" s="18" t="n">
        <v>443.44123618</v>
      </c>
      <c r="R30" s="20" t="n">
        <v>20.00344721</v>
      </c>
    </row>
    <row r="31" spans="1:18">
      <c r="A31" s="15" t="s">
        <v>506</v>
      </c>
      <c r="B31" s="17" t="n">
        <v>5456</v>
      </c>
      <c r="C31" s="18">
        <f>(125.0/B31*100)</f>
        <v/>
      </c>
      <c r="D31" s="19" t="n">
        <v>5331</v>
      </c>
      <c r="E31" s="18" t="n">
        <v>501.30490657</v>
      </c>
      <c r="F31" s="20" t="n">
        <v>2.16271594</v>
      </c>
      <c r="G31" s="18" t="n">
        <v>436.95134377</v>
      </c>
      <c r="H31" s="20" t="n">
        <v>9.86701746</v>
      </c>
      <c r="I31" s="18" t="s">
        <v>481</v>
      </c>
      <c r="J31" s="20" t="s">
        <v>481</v>
      </c>
      <c r="K31" s="18" t="s">
        <v>481</v>
      </c>
      <c r="L31" s="20" t="s">
        <v>481</v>
      </c>
      <c r="M31" s="18" t="s">
        <v>481</v>
      </c>
      <c r="N31" s="20" t="s">
        <v>481</v>
      </c>
      <c r="O31" s="18" t="s">
        <v>481</v>
      </c>
      <c r="P31" s="20" t="s">
        <v>481</v>
      </c>
      <c r="Q31" s="18" t="n">
        <v>459.2400237</v>
      </c>
      <c r="R31" s="20" t="n">
        <v>21.04520473</v>
      </c>
    </row>
    <row r="32" spans="1:18">
      <c r="A32" s="15" t="s">
        <v>507</v>
      </c>
      <c r="B32" s="17" t="n">
        <v>4478</v>
      </c>
      <c r="C32" s="18">
        <f>(5.0/B32*100)</f>
        <v/>
      </c>
      <c r="D32" s="19" t="n">
        <v>4473</v>
      </c>
      <c r="E32" s="18" t="n">
        <v>503.77943531</v>
      </c>
      <c r="F32" s="20" t="n">
        <v>2.66885887</v>
      </c>
      <c r="G32" s="18" t="n">
        <v>491.70424182</v>
      </c>
      <c r="H32" s="20" t="n">
        <v>4.54222797</v>
      </c>
      <c r="I32" s="18" t="s">
        <v>481</v>
      </c>
      <c r="J32" s="20" t="s">
        <v>481</v>
      </c>
      <c r="K32" s="18" t="s">
        <v>481</v>
      </c>
      <c r="L32" s="20" t="s">
        <v>481</v>
      </c>
      <c r="M32" s="18" t="s">
        <v>481</v>
      </c>
      <c r="N32" s="20" t="s">
        <v>481</v>
      </c>
      <c r="O32" s="18" t="s">
        <v>481</v>
      </c>
      <c r="P32" s="20" t="s">
        <v>481</v>
      </c>
      <c r="Q32" s="18" t="n">
        <v>432.62733794</v>
      </c>
      <c r="R32" s="20" t="n">
        <v>21.83243885</v>
      </c>
    </row>
    <row r="33" spans="1:18">
      <c r="A33" s="15" t="s">
        <v>508</v>
      </c>
      <c r="B33" s="17" t="n">
        <v>7325</v>
      </c>
      <c r="C33" s="18">
        <f>(74.0/B33*100)</f>
        <v/>
      </c>
      <c r="D33" s="19" t="n">
        <v>7251</v>
      </c>
      <c r="E33" s="18" t="n">
        <v>503.51799553</v>
      </c>
      <c r="F33" s="20" t="n">
        <v>2.45824873</v>
      </c>
      <c r="G33" s="18" t="n">
        <v>494.19004183</v>
      </c>
      <c r="H33" s="20" t="n">
        <v>4.09694547</v>
      </c>
      <c r="I33" s="18" t="s">
        <v>481</v>
      </c>
      <c r="J33" s="20" t="s">
        <v>481</v>
      </c>
      <c r="K33" s="18" t="s">
        <v>481</v>
      </c>
      <c r="L33" s="20" t="s">
        <v>481</v>
      </c>
      <c r="M33" s="18" t="s">
        <v>481</v>
      </c>
      <c r="N33" s="20" t="s">
        <v>481</v>
      </c>
      <c r="O33" s="18" t="s">
        <v>481</v>
      </c>
      <c r="P33" s="20" t="s">
        <v>481</v>
      </c>
      <c r="Q33" s="18" t="n">
        <v>447.99666136</v>
      </c>
      <c r="R33" s="20" t="n">
        <v>19.25373948</v>
      </c>
    </row>
    <row r="34" spans="1:18">
      <c r="A34" s="15" t="s">
        <v>509</v>
      </c>
      <c r="B34" s="17" t="n">
        <v>6350</v>
      </c>
      <c r="C34" s="18">
        <f>(65.0/B34*100)</f>
        <v/>
      </c>
      <c r="D34" s="19" t="n">
        <v>6285</v>
      </c>
      <c r="E34" s="18" t="n">
        <v>464.4961514</v>
      </c>
      <c r="F34" s="20" t="n">
        <v>2.60293522</v>
      </c>
      <c r="G34" s="18" t="n">
        <v>458.80620858</v>
      </c>
      <c r="H34" s="20" t="n">
        <v>3.7883489</v>
      </c>
      <c r="I34" s="18" t="s">
        <v>481</v>
      </c>
      <c r="J34" s="20" t="s">
        <v>481</v>
      </c>
      <c r="K34" s="18" t="s">
        <v>481</v>
      </c>
      <c r="L34" s="20" t="s">
        <v>481</v>
      </c>
      <c r="M34" s="18" t="s">
        <v>481</v>
      </c>
      <c r="N34" s="20" t="s">
        <v>481</v>
      </c>
      <c r="O34" s="18" t="s">
        <v>481</v>
      </c>
      <c r="P34" s="20" t="s">
        <v>481</v>
      </c>
      <c r="Q34" s="18" t="n">
        <v>319.03007055</v>
      </c>
      <c r="R34" s="20" t="n">
        <v>14.60898871</v>
      </c>
    </row>
    <row r="35" spans="1:18">
      <c r="A35" s="15" t="s">
        <v>510</v>
      </c>
      <c r="B35" s="17" t="n">
        <v>6406</v>
      </c>
      <c r="C35" s="18">
        <f>(36.0/B35*100)</f>
        <v/>
      </c>
      <c r="D35" s="19" t="n">
        <v>6370</v>
      </c>
      <c r="E35" s="18" t="n">
        <v>513.61078015</v>
      </c>
      <c r="F35" s="20" t="n">
        <v>1.44477339</v>
      </c>
      <c r="G35" s="18" t="n">
        <v>517.11735762</v>
      </c>
      <c r="H35" s="20" t="n">
        <v>6.59098338</v>
      </c>
      <c r="I35" s="18" t="s">
        <v>481</v>
      </c>
      <c r="J35" s="20" t="s">
        <v>481</v>
      </c>
      <c r="K35" s="18" t="s">
        <v>481</v>
      </c>
      <c r="L35" s="20" t="s">
        <v>481</v>
      </c>
      <c r="M35" s="18" t="s">
        <v>481</v>
      </c>
      <c r="N35" s="20" t="s">
        <v>481</v>
      </c>
      <c r="O35" s="18" t="s">
        <v>481</v>
      </c>
      <c r="P35" s="20" t="s">
        <v>481</v>
      </c>
      <c r="Q35" s="18" t="n">
        <v>435.39082879</v>
      </c>
      <c r="R35" s="20" t="n">
        <v>16.47501588</v>
      </c>
    </row>
    <row r="36" spans="1:18">
      <c r="A36" s="15" t="s">
        <v>511</v>
      </c>
      <c r="B36" s="17" t="n">
        <v>6736</v>
      </c>
      <c r="C36" s="18">
        <f>(26.0/B36*100)</f>
        <v/>
      </c>
      <c r="D36" s="19" t="n">
        <v>6710</v>
      </c>
      <c r="E36" s="18" t="n">
        <v>493.58794579</v>
      </c>
      <c r="F36" s="20" t="n">
        <v>2.01019615</v>
      </c>
      <c r="G36" s="18" t="n">
        <v>489.96974082</v>
      </c>
      <c r="H36" s="20" t="n">
        <v>4.50110561</v>
      </c>
      <c r="I36" s="18" t="s">
        <v>481</v>
      </c>
      <c r="J36" s="20" t="s">
        <v>481</v>
      </c>
      <c r="K36" s="18" t="s">
        <v>481</v>
      </c>
      <c r="L36" s="20" t="s">
        <v>481</v>
      </c>
      <c r="M36" s="18" t="s">
        <v>481</v>
      </c>
      <c r="N36" s="20" t="s">
        <v>481</v>
      </c>
      <c r="O36" s="18" t="s">
        <v>481</v>
      </c>
      <c r="P36" s="20" t="s">
        <v>481</v>
      </c>
      <c r="Q36" s="18" t="n">
        <v>435.7476081</v>
      </c>
      <c r="R36" s="20" t="n">
        <v>19.60207631</v>
      </c>
    </row>
    <row r="37" spans="1:18">
      <c r="A37" s="15" t="s">
        <v>512</v>
      </c>
      <c r="B37" s="17" t="n">
        <v>5458</v>
      </c>
      <c r="C37" s="18">
        <f>(62.0/B37*100)</f>
        <v/>
      </c>
      <c r="D37" s="19" t="n">
        <v>5396</v>
      </c>
      <c r="E37" s="18" t="n">
        <v>497.80473422</v>
      </c>
      <c r="F37" s="20" t="n">
        <v>3.48753548</v>
      </c>
      <c r="G37" s="18" t="n">
        <v>429.62328731</v>
      </c>
      <c r="H37" s="20" t="n">
        <v>8.558577870000001</v>
      </c>
      <c r="I37" s="18" t="s">
        <v>481</v>
      </c>
      <c r="J37" s="20" t="s">
        <v>481</v>
      </c>
      <c r="K37" s="18" t="s">
        <v>481</v>
      </c>
      <c r="L37" s="20" t="s">
        <v>481</v>
      </c>
      <c r="M37" s="18" t="s">
        <v>481</v>
      </c>
      <c r="N37" s="20" t="s">
        <v>481</v>
      </c>
      <c r="O37" s="18" t="s">
        <v>481</v>
      </c>
      <c r="P37" s="20" t="s">
        <v>481</v>
      </c>
      <c r="Q37" s="18" t="n">
        <v>392.7185174</v>
      </c>
      <c r="R37" s="20" t="n">
        <v>15.8379873</v>
      </c>
    </row>
    <row r="38" spans="1:18">
      <c r="A38" s="15" t="s">
        <v>513</v>
      </c>
      <c r="B38" s="17" t="n">
        <v>5860</v>
      </c>
      <c r="C38" s="18">
        <f>(16.0/B38*100)</f>
        <v/>
      </c>
      <c r="D38" s="19" t="n">
        <v>5844</v>
      </c>
      <c r="E38" s="18" t="n">
        <v>510.5627057</v>
      </c>
      <c r="F38" s="20" t="n">
        <v>2.88943061</v>
      </c>
      <c r="G38" s="18" t="n">
        <v>465.64034191</v>
      </c>
      <c r="H38" s="20" t="n">
        <v>5.29365199</v>
      </c>
      <c r="I38" s="18" t="s">
        <v>481</v>
      </c>
      <c r="J38" s="20" t="s">
        <v>481</v>
      </c>
      <c r="K38" s="18" t="s">
        <v>481</v>
      </c>
      <c r="L38" s="20" t="s">
        <v>481</v>
      </c>
      <c r="M38" s="18" t="s">
        <v>481</v>
      </c>
      <c r="N38" s="20" t="s">
        <v>481</v>
      </c>
      <c r="O38" s="18" t="s">
        <v>481</v>
      </c>
      <c r="P38" s="20" t="s">
        <v>481</v>
      </c>
      <c r="Q38" s="18" t="n">
        <v>393.67554315</v>
      </c>
      <c r="R38" s="20" t="n">
        <v>17.51307269</v>
      </c>
    </row>
    <row r="39" spans="1:18">
      <c r="A39" s="15" t="s">
        <v>514</v>
      </c>
      <c r="B39" s="17" t="n">
        <v>5895</v>
      </c>
      <c r="C39" s="18">
        <f>(30.0/B39*100)</f>
        <v/>
      </c>
      <c r="D39" s="19" t="n">
        <v>5865</v>
      </c>
      <c r="E39" s="18" t="n">
        <v>435.09593712</v>
      </c>
      <c r="F39" s="20" t="n">
        <v>4.03738557</v>
      </c>
      <c r="G39" s="18" t="n">
        <v>405.29541497</v>
      </c>
      <c r="H39" s="20" t="n">
        <v>4.45048328</v>
      </c>
      <c r="I39" s="18" t="s">
        <v>481</v>
      </c>
      <c r="J39" s="20" t="s">
        <v>481</v>
      </c>
      <c r="K39" s="18" t="s">
        <v>481</v>
      </c>
      <c r="L39" s="20" t="s">
        <v>481</v>
      </c>
      <c r="M39" s="18" t="s">
        <v>481</v>
      </c>
      <c r="N39" s="20" t="s">
        <v>481</v>
      </c>
      <c r="O39" s="18" t="s">
        <v>481</v>
      </c>
      <c r="P39" s="20" t="s">
        <v>481</v>
      </c>
      <c r="Q39" s="18" t="n">
        <v>368.51040412</v>
      </c>
      <c r="R39" s="20" t="n">
        <v>10.66604767</v>
      </c>
    </row>
    <row r="40" spans="1:18">
      <c r="A40" s="15" t="s">
        <v>515</v>
      </c>
      <c r="B40" s="17" t="n">
        <v>14157</v>
      </c>
      <c r="C40" s="18">
        <f>(264.0/B40*100)</f>
        <v/>
      </c>
      <c r="D40" s="19" t="n">
        <v>13893</v>
      </c>
      <c r="E40" s="18" t="n">
        <v>513.64518809</v>
      </c>
      <c r="F40" s="20" t="n">
        <v>2.63006697</v>
      </c>
      <c r="G40" s="18" t="n">
        <v>485.2687819</v>
      </c>
      <c r="H40" s="20" t="n">
        <v>4.9910643</v>
      </c>
      <c r="I40" s="18" t="s">
        <v>481</v>
      </c>
      <c r="J40" s="20" t="s">
        <v>481</v>
      </c>
      <c r="K40" s="18" t="s">
        <v>481</v>
      </c>
      <c r="L40" s="20" t="s">
        <v>481</v>
      </c>
      <c r="M40" s="18" t="s">
        <v>481</v>
      </c>
      <c r="N40" s="20" t="s">
        <v>481</v>
      </c>
      <c r="O40" s="18" t="s">
        <v>481</v>
      </c>
      <c r="P40" s="20" t="s">
        <v>481</v>
      </c>
      <c r="Q40" s="18" t="n">
        <v>414.64361325</v>
      </c>
      <c r="R40" s="20" t="n">
        <v>11.15569179</v>
      </c>
    </row>
    <row r="41" spans="1:18">
      <c r="A41" s="15" t="s">
        <v>516</v>
      </c>
      <c r="B41" s="17" t="n">
        <v>5712</v>
      </c>
      <c r="C41" s="18">
        <f>(40.0/B41*100)</f>
        <v/>
      </c>
      <c r="D41" s="19" t="n">
        <v>5672</v>
      </c>
      <c r="E41" s="18" t="n">
        <v>500.31490998</v>
      </c>
      <c r="F41" s="20" t="n">
        <v>3.17313223</v>
      </c>
      <c r="G41" s="18" t="n">
        <v>481.09178534</v>
      </c>
      <c r="H41" s="20" t="n">
        <v>4.12586213</v>
      </c>
      <c r="I41" s="18" t="s">
        <v>481</v>
      </c>
      <c r="J41" s="20" t="s">
        <v>481</v>
      </c>
      <c r="K41" s="18" t="s">
        <v>481</v>
      </c>
      <c r="L41" s="20" t="s">
        <v>481</v>
      </c>
      <c r="M41" s="18" t="s">
        <v>481</v>
      </c>
      <c r="N41" s="20" t="s">
        <v>481</v>
      </c>
      <c r="O41" s="18" t="s">
        <v>481</v>
      </c>
      <c r="P41" s="20" t="s">
        <v>481</v>
      </c>
      <c r="Q41" s="18" t="n">
        <v>391.23708825</v>
      </c>
      <c r="R41" s="20" t="n">
        <v>16.90287835</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375.20952611</v>
      </c>
      <c r="F45" s="20" t="n">
        <v>3.08102071</v>
      </c>
      <c r="G45" s="18" t="n">
        <v>380.77524231</v>
      </c>
      <c r="H45" s="20" t="n">
        <v>3.12462409</v>
      </c>
      <c r="I45" s="18" t="s">
        <v>481</v>
      </c>
      <c r="J45" s="20" t="s">
        <v>481</v>
      </c>
      <c r="K45" s="18" t="s">
        <v>481</v>
      </c>
      <c r="L45" s="20" t="s">
        <v>481</v>
      </c>
      <c r="M45" s="18" t="n">
        <v>354.6213</v>
      </c>
      <c r="N45" s="20" t="n">
        <v>27.83969619</v>
      </c>
      <c r="O45" s="18" t="n">
        <v>330.06507554</v>
      </c>
      <c r="P45" s="20" t="n">
        <v>35.46728733</v>
      </c>
      <c r="Q45" s="18" t="n">
        <v>353.71468255</v>
      </c>
      <c r="R45" s="20" t="n">
        <v>4.2726154</v>
      </c>
    </row>
    <row r="46" spans="1:18">
      <c r="A46" s="15" t="s">
        <v>521</v>
      </c>
      <c r="B46" s="17" t="n">
        <v>23141</v>
      </c>
      <c r="C46" s="18">
        <f>(1129.0/B46*100)</f>
        <v/>
      </c>
      <c r="D46" s="19" t="n">
        <v>22012</v>
      </c>
      <c r="E46" s="18" t="n">
        <v>408.15941175</v>
      </c>
      <c r="F46" s="20" t="n">
        <v>2.59046002</v>
      </c>
      <c r="G46" s="18" t="n">
        <v>390.80950286</v>
      </c>
      <c r="H46" s="20" t="n">
        <v>2.60049656</v>
      </c>
      <c r="I46" s="18" t="s">
        <v>481</v>
      </c>
      <c r="J46" s="20" t="s">
        <v>481</v>
      </c>
      <c r="K46" s="18" t="s">
        <v>481</v>
      </c>
      <c r="L46" s="20" t="s">
        <v>481</v>
      </c>
      <c r="M46" s="18" t="s">
        <v>481</v>
      </c>
      <c r="N46" s="20" t="s">
        <v>481</v>
      </c>
      <c r="O46" s="18" t="s">
        <v>481</v>
      </c>
      <c r="P46" s="20" t="s">
        <v>481</v>
      </c>
      <c r="Q46" s="18" t="n">
        <v>337.49364861</v>
      </c>
      <c r="R46" s="20" t="n">
        <v>4.04935188</v>
      </c>
    </row>
    <row r="47" spans="1:18">
      <c r="A47" s="15" t="s">
        <v>522</v>
      </c>
      <c r="B47" s="17" t="n">
        <v>5928</v>
      </c>
      <c r="C47" s="18">
        <f>(70.0/B47*100)</f>
        <v/>
      </c>
      <c r="D47" s="19" t="n">
        <v>5858</v>
      </c>
      <c r="E47" s="18" t="n">
        <v>446.6976774</v>
      </c>
      <c r="F47" s="20" t="n">
        <v>4.17002364</v>
      </c>
      <c r="G47" s="18" t="n">
        <v>473.08690413</v>
      </c>
      <c r="H47" s="20" t="n">
        <v>5.91018127</v>
      </c>
      <c r="I47" s="18" t="s">
        <v>481</v>
      </c>
      <c r="J47" s="20" t="s">
        <v>481</v>
      </c>
      <c r="K47" s="18" t="s">
        <v>481</v>
      </c>
      <c r="L47" s="20" t="s">
        <v>481</v>
      </c>
      <c r="M47" s="18" t="s">
        <v>481</v>
      </c>
      <c r="N47" s="20" t="s">
        <v>481</v>
      </c>
      <c r="O47" s="18" t="s">
        <v>481</v>
      </c>
      <c r="P47" s="20" t="s">
        <v>481</v>
      </c>
      <c r="Q47" s="18" t="n">
        <v>330.41957409</v>
      </c>
      <c r="R47" s="20" t="n">
        <v>11.52134647</v>
      </c>
    </row>
    <row r="48" spans="1:18">
      <c r="A48" s="15" t="s">
        <v>523</v>
      </c>
      <c r="B48" s="17" t="n">
        <v>9841</v>
      </c>
      <c r="C48" s="18">
        <f>(7.0/B48*100)</f>
        <v/>
      </c>
      <c r="D48" s="19" t="n">
        <v>9834</v>
      </c>
      <c r="E48" s="18" t="n">
        <v>522.71678532</v>
      </c>
      <c r="F48" s="20" t="n">
        <v>4.69666688</v>
      </c>
      <c r="G48" s="18" t="n">
        <v>480.73060594</v>
      </c>
      <c r="H48" s="20" t="n">
        <v>6.15292949</v>
      </c>
      <c r="I48" s="18" t="s">
        <v>481</v>
      </c>
      <c r="J48" s="20" t="s">
        <v>481</v>
      </c>
      <c r="K48" s="18" t="s">
        <v>481</v>
      </c>
      <c r="L48" s="20" t="s">
        <v>481</v>
      </c>
      <c r="M48" s="18" t="s">
        <v>481</v>
      </c>
      <c r="N48" s="20" t="s">
        <v>481</v>
      </c>
      <c r="O48" s="18" t="s">
        <v>481</v>
      </c>
      <c r="P48" s="20" t="s">
        <v>481</v>
      </c>
      <c r="Q48" s="18" t="n">
        <v>472.08604869</v>
      </c>
      <c r="R48" s="20" t="n">
        <v>33.64069099</v>
      </c>
    </row>
    <row r="49" spans="1:18">
      <c r="A49" s="15" t="s">
        <v>524</v>
      </c>
      <c r="B49" s="17" t="n">
        <v>6349</v>
      </c>
      <c r="C49" s="18">
        <f>(56.0/B49*100)</f>
        <v/>
      </c>
      <c r="D49" s="19" t="n">
        <v>6293</v>
      </c>
      <c r="E49" s="18" t="n">
        <v>439.57811551</v>
      </c>
      <c r="F49" s="20" t="n">
        <v>3.35608342</v>
      </c>
      <c r="G49" s="18" t="n">
        <v>426.05002293</v>
      </c>
      <c r="H49" s="20" t="n">
        <v>2.94440557</v>
      </c>
      <c r="I49" s="18" t="s">
        <v>481</v>
      </c>
      <c r="J49" s="20" t="s">
        <v>481</v>
      </c>
      <c r="K49" s="18" t="s">
        <v>481</v>
      </c>
      <c r="L49" s="20" t="s">
        <v>481</v>
      </c>
      <c r="M49" s="18" t="s">
        <v>481</v>
      </c>
      <c r="N49" s="20" t="s">
        <v>481</v>
      </c>
      <c r="O49" s="18" t="s">
        <v>481</v>
      </c>
      <c r="P49" s="20" t="s">
        <v>481</v>
      </c>
      <c r="Q49" s="18" t="n">
        <v>368.7529323</v>
      </c>
      <c r="R49" s="20" t="n">
        <v>10.5377888</v>
      </c>
    </row>
    <row r="50" spans="1:18">
      <c r="A50" s="15" t="s">
        <v>525</v>
      </c>
      <c r="B50" s="17" t="n">
        <v>11795</v>
      </c>
      <c r="C50" s="18">
        <f>(218.0/B50*100)</f>
        <v/>
      </c>
      <c r="D50" s="19" t="n">
        <v>11577</v>
      </c>
      <c r="E50" s="18" t="n">
        <v>422.8351014</v>
      </c>
      <c r="F50" s="20" t="n">
        <v>2.72522435</v>
      </c>
      <c r="G50" s="18" t="n">
        <v>404.89567097</v>
      </c>
      <c r="H50" s="20" t="n">
        <v>2.62462909</v>
      </c>
      <c r="I50" s="18" t="s">
        <v>481</v>
      </c>
      <c r="J50" s="20" t="s">
        <v>481</v>
      </c>
      <c r="K50" s="18" t="s">
        <v>481</v>
      </c>
      <c r="L50" s="20" t="s">
        <v>481</v>
      </c>
      <c r="M50" s="18" t="s">
        <v>481</v>
      </c>
      <c r="N50" s="20" t="s">
        <v>481</v>
      </c>
      <c r="O50" s="18" t="s">
        <v>481</v>
      </c>
      <c r="P50" s="20" t="s">
        <v>481</v>
      </c>
      <c r="Q50" s="18" t="n">
        <v>337.344573</v>
      </c>
      <c r="R50" s="20" t="n">
        <v>9.37359023</v>
      </c>
    </row>
    <row r="51" spans="1:18">
      <c r="A51" s="15" t="s">
        <v>526</v>
      </c>
      <c r="B51" s="17" t="n">
        <v>6866</v>
      </c>
      <c r="C51" s="18">
        <f>(116.0/B51*100)</f>
        <v/>
      </c>
      <c r="D51" s="19" t="n">
        <v>6750</v>
      </c>
      <c r="E51" s="18" t="n">
        <v>424.67946411</v>
      </c>
      <c r="F51" s="20" t="n">
        <v>2.31088539</v>
      </c>
      <c r="G51" s="18" t="n">
        <v>410.5945003</v>
      </c>
      <c r="H51" s="20" t="n">
        <v>2.33749502</v>
      </c>
      <c r="I51" s="18" t="s">
        <v>481</v>
      </c>
      <c r="J51" s="20" t="s">
        <v>481</v>
      </c>
      <c r="K51" s="18" t="s">
        <v>481</v>
      </c>
      <c r="L51" s="20" t="s">
        <v>481</v>
      </c>
      <c r="M51" s="18" t="s">
        <v>481</v>
      </c>
      <c r="N51" s="20" t="s">
        <v>481</v>
      </c>
      <c r="O51" s="18" t="s">
        <v>481</v>
      </c>
      <c r="P51" s="20" t="s">
        <v>481</v>
      </c>
      <c r="Q51" s="18" t="n">
        <v>376.25582648</v>
      </c>
      <c r="R51" s="20" t="n">
        <v>8.500609600000001</v>
      </c>
    </row>
    <row r="52" spans="1:18">
      <c r="A52" s="15" t="s">
        <v>527</v>
      </c>
      <c r="B52" s="17" t="n">
        <v>5809</v>
      </c>
      <c r="C52" s="18">
        <f>(71.0/B52*100)</f>
        <v/>
      </c>
      <c r="D52" s="19" t="n">
        <v>5738</v>
      </c>
      <c r="E52" s="18" t="n">
        <v>474.57094045</v>
      </c>
      <c r="F52" s="20" t="n">
        <v>2.64177323</v>
      </c>
      <c r="G52" s="18" t="n">
        <v>484.10894185</v>
      </c>
      <c r="H52" s="20" t="n">
        <v>3.29518412</v>
      </c>
      <c r="I52" s="18" t="s">
        <v>481</v>
      </c>
      <c r="J52" s="20" t="s">
        <v>481</v>
      </c>
      <c r="K52" s="18" t="s">
        <v>481</v>
      </c>
      <c r="L52" s="20" t="s">
        <v>481</v>
      </c>
      <c r="M52" s="18" t="s">
        <v>481</v>
      </c>
      <c r="N52" s="20" t="s">
        <v>481</v>
      </c>
      <c r="O52" s="18" t="s">
        <v>481</v>
      </c>
      <c r="P52" s="20" t="s">
        <v>481</v>
      </c>
      <c r="Q52" s="18" t="n">
        <v>411.49156716</v>
      </c>
      <c r="R52" s="20" t="n">
        <v>11.90870806</v>
      </c>
    </row>
    <row r="53" spans="1:18">
      <c r="A53" s="15" t="s">
        <v>528</v>
      </c>
      <c r="B53" s="17" t="n">
        <v>5571</v>
      </c>
      <c r="C53" s="18">
        <f>(84.0/B53*100)</f>
        <v/>
      </c>
      <c r="D53" s="19" t="n">
        <v>5487</v>
      </c>
      <c r="E53" s="18" t="n">
        <v>436.46068806</v>
      </c>
      <c r="F53" s="20" t="n">
        <v>1.55975076</v>
      </c>
      <c r="G53" s="18" t="n">
        <v>419.09994465</v>
      </c>
      <c r="H53" s="20" t="n">
        <v>3.74210133</v>
      </c>
      <c r="I53" s="18" t="s">
        <v>481</v>
      </c>
      <c r="J53" s="20" t="s">
        <v>481</v>
      </c>
      <c r="K53" s="18" t="s">
        <v>481</v>
      </c>
      <c r="L53" s="20" t="s">
        <v>481</v>
      </c>
      <c r="M53" s="18" t="s">
        <v>481</v>
      </c>
      <c r="N53" s="20" t="s">
        <v>481</v>
      </c>
      <c r="O53" s="18" t="s">
        <v>481</v>
      </c>
      <c r="P53" s="20" t="s">
        <v>481</v>
      </c>
      <c r="Q53" s="18" t="n">
        <v>345.74117219</v>
      </c>
      <c r="R53" s="20" t="n">
        <v>8.92466164</v>
      </c>
    </row>
    <row r="54" spans="1:18">
      <c r="A54" s="15" t="s">
        <v>529</v>
      </c>
      <c r="B54" s="17" t="n">
        <v>4740</v>
      </c>
      <c r="C54" s="18">
        <f>(38.0/B54*100)</f>
        <v/>
      </c>
      <c r="D54" s="19" t="n">
        <v>4702</v>
      </c>
      <c r="E54" s="18" t="n">
        <v>333.71022851</v>
      </c>
      <c r="F54" s="20" t="n">
        <v>2.77956564</v>
      </c>
      <c r="G54" s="18" t="n">
        <v>336.1452879</v>
      </c>
      <c r="H54" s="20" t="n">
        <v>3.72292704</v>
      </c>
      <c r="I54" s="18" t="s">
        <v>481</v>
      </c>
      <c r="J54" s="20" t="s">
        <v>481</v>
      </c>
      <c r="K54" s="18" t="s">
        <v>481</v>
      </c>
      <c r="L54" s="20" t="s">
        <v>481</v>
      </c>
      <c r="M54" s="18" t="s">
        <v>481</v>
      </c>
      <c r="N54" s="20" t="s">
        <v>481</v>
      </c>
      <c r="O54" s="18" t="s">
        <v>481</v>
      </c>
      <c r="P54" s="20" t="s">
        <v>481</v>
      </c>
      <c r="Q54" s="18" t="n">
        <v>283.56077341</v>
      </c>
      <c r="R54" s="20" t="n">
        <v>5.25966547</v>
      </c>
    </row>
    <row r="55" spans="1:18">
      <c r="A55" s="15" t="s">
        <v>530</v>
      </c>
      <c r="B55" s="17" t="n">
        <v>5316</v>
      </c>
      <c r="C55" s="18">
        <f>(22.0/B55*100)</f>
        <v/>
      </c>
      <c r="D55" s="19" t="n">
        <v>5294</v>
      </c>
      <c r="E55" s="18" t="n">
        <v>411.03953728</v>
      </c>
      <c r="F55" s="20" t="n">
        <v>2.44301302</v>
      </c>
      <c r="G55" s="18" t="n">
        <v>425.52108003</v>
      </c>
      <c r="H55" s="20" t="n">
        <v>3.92343387</v>
      </c>
      <c r="I55" s="18" t="s">
        <v>481</v>
      </c>
      <c r="J55" s="20" t="s">
        <v>481</v>
      </c>
      <c r="K55" s="18" t="s">
        <v>481</v>
      </c>
      <c r="L55" s="20" t="s">
        <v>481</v>
      </c>
      <c r="M55" s="18" t="n">
        <v>453.3647</v>
      </c>
      <c r="N55" s="20" t="n">
        <v>37.19456019</v>
      </c>
      <c r="O55" s="18" t="n">
        <v>305.89120737</v>
      </c>
      <c r="P55" s="20" t="n">
        <v>26.77073339</v>
      </c>
      <c r="Q55" s="18" t="n">
        <v>339.82898037</v>
      </c>
      <c r="R55" s="20" t="n">
        <v>10.6172842</v>
      </c>
    </row>
    <row r="56" spans="1:18">
      <c r="A56" s="15" t="s">
        <v>531</v>
      </c>
      <c r="B56" s="17" t="n">
        <v>5359</v>
      </c>
      <c r="C56" s="18">
        <f>(76.0/B56*100)</f>
        <v/>
      </c>
      <c r="D56" s="19" t="n">
        <v>5283</v>
      </c>
      <c r="E56" s="18" t="n">
        <v>524.03114621</v>
      </c>
      <c r="F56" s="20" t="n">
        <v>2.7985861</v>
      </c>
      <c r="G56" s="18" t="n">
        <v>523.19494022</v>
      </c>
      <c r="H56" s="20" t="n">
        <v>3.01686549</v>
      </c>
      <c r="I56" s="18" t="s">
        <v>481</v>
      </c>
      <c r="J56" s="20" t="s">
        <v>481</v>
      </c>
      <c r="K56" s="18" t="s">
        <v>481</v>
      </c>
      <c r="L56" s="20" t="s">
        <v>481</v>
      </c>
      <c r="M56" s="18" t="s">
        <v>481</v>
      </c>
      <c r="N56" s="20" t="s">
        <v>481</v>
      </c>
      <c r="O56" s="18" t="s">
        <v>481</v>
      </c>
      <c r="P56" s="20" t="s">
        <v>481</v>
      </c>
      <c r="Q56" s="18" t="n">
        <v>457.51531368</v>
      </c>
      <c r="R56" s="20" t="n">
        <v>18.57271872</v>
      </c>
    </row>
    <row r="57" spans="1:18">
      <c r="A57" s="15" t="s">
        <v>532</v>
      </c>
      <c r="B57" s="17" t="n">
        <v>6513</v>
      </c>
      <c r="C57" s="18">
        <f>(0.0/B57*100)</f>
        <v/>
      </c>
      <c r="D57" s="19" t="n">
        <v>6513</v>
      </c>
      <c r="E57" s="18" t="n">
        <v>407.54575004</v>
      </c>
      <c r="F57" s="20" t="n">
        <v>2.61340171</v>
      </c>
      <c r="G57" s="18" t="n">
        <v>391.29986992</v>
      </c>
      <c r="H57" s="20" t="n">
        <v>3.76411418</v>
      </c>
      <c r="I57" s="18" t="s">
        <v>481</v>
      </c>
      <c r="J57" s="20" t="s">
        <v>481</v>
      </c>
      <c r="K57" s="18" t="s">
        <v>481</v>
      </c>
      <c r="L57" s="20" t="s">
        <v>481</v>
      </c>
      <c r="M57" s="18" t="s">
        <v>481</v>
      </c>
      <c r="N57" s="20" t="s">
        <v>481</v>
      </c>
      <c r="O57" s="18" t="n">
        <v>351.212</v>
      </c>
      <c r="P57" s="20" t="n">
        <v>21.0643667</v>
      </c>
      <c r="Q57" s="18" t="n">
        <v>346.06605012</v>
      </c>
      <c r="R57" s="20" t="n">
        <v>13.45095255</v>
      </c>
    </row>
    <row r="58" spans="1:18">
      <c r="A58" s="15" t="s">
        <v>533</v>
      </c>
      <c r="B58" s="17" t="n">
        <v>7267</v>
      </c>
      <c r="C58" s="18">
        <f>(10.0/B58*100)</f>
        <v/>
      </c>
      <c r="D58" s="19" t="n">
        <v>7257</v>
      </c>
      <c r="E58" s="18" t="n">
        <v>414.52833454</v>
      </c>
      <c r="F58" s="20" t="n">
        <v>2.78047477</v>
      </c>
      <c r="G58" s="18" t="n">
        <v>403.44955222</v>
      </c>
      <c r="H58" s="20" t="n">
        <v>3.31969166</v>
      </c>
      <c r="I58" s="18" t="s">
        <v>481</v>
      </c>
      <c r="J58" s="20" t="s">
        <v>481</v>
      </c>
      <c r="K58" s="18" t="s">
        <v>481</v>
      </c>
      <c r="L58" s="20" t="s">
        <v>481</v>
      </c>
      <c r="M58" s="18" t="s">
        <v>481</v>
      </c>
      <c r="N58" s="20" t="s">
        <v>481</v>
      </c>
      <c r="O58" s="18" t="n">
        <v>301.16436105</v>
      </c>
      <c r="P58" s="20" t="n">
        <v>18.03628211</v>
      </c>
      <c r="Q58" s="18" t="n">
        <v>341.81445377</v>
      </c>
      <c r="R58" s="20" t="n">
        <v>11.37195139</v>
      </c>
    </row>
    <row r="59" spans="1:18">
      <c r="A59" s="15" t="s">
        <v>534</v>
      </c>
      <c r="B59" s="17" t="n">
        <v>4826</v>
      </c>
      <c r="C59" s="18">
        <f>(26.0/B59*100)</f>
        <v/>
      </c>
      <c r="D59" s="19" t="n">
        <v>4800</v>
      </c>
      <c r="E59" s="18" t="n">
        <v>379.36322666</v>
      </c>
      <c r="F59" s="20" t="n">
        <v>1.7202168</v>
      </c>
      <c r="G59" s="18" t="n">
        <v>393.23735024</v>
      </c>
      <c r="H59" s="20" t="n">
        <v>6.04504757</v>
      </c>
      <c r="I59" s="18" t="s">
        <v>481</v>
      </c>
      <c r="J59" s="20" t="s">
        <v>481</v>
      </c>
      <c r="K59" s="18" t="s">
        <v>481</v>
      </c>
      <c r="L59" s="20" t="s">
        <v>481</v>
      </c>
      <c r="M59" s="18" t="s">
        <v>481</v>
      </c>
      <c r="N59" s="20" t="s">
        <v>481</v>
      </c>
      <c r="O59" s="18" t="n">
        <v>323.70681249</v>
      </c>
      <c r="P59" s="20" t="n">
        <v>22.72239417</v>
      </c>
      <c r="Q59" s="18" t="n">
        <v>311.87030675</v>
      </c>
      <c r="R59" s="20" t="n">
        <v>6.72922603</v>
      </c>
    </row>
    <row r="60" spans="1:18">
      <c r="A60" s="15" t="s">
        <v>535</v>
      </c>
      <c r="B60" s="17" t="n">
        <v>4546</v>
      </c>
      <c r="C60" s="18">
        <f>(15.0/B60*100)</f>
        <v/>
      </c>
      <c r="D60" s="19" t="n">
        <v>4531</v>
      </c>
      <c r="E60" s="18" t="n">
        <v>386.17983334</v>
      </c>
      <c r="F60" s="20" t="n">
        <v>4.40147048</v>
      </c>
      <c r="G60" s="18" t="n">
        <v>390.48076963</v>
      </c>
      <c r="H60" s="20" t="n">
        <v>3.56580685</v>
      </c>
      <c r="I60" s="18" t="s">
        <v>481</v>
      </c>
      <c r="J60" s="20" t="s">
        <v>481</v>
      </c>
      <c r="K60" s="18" t="s">
        <v>481</v>
      </c>
      <c r="L60" s="20" t="s">
        <v>481</v>
      </c>
      <c r="M60" s="18" t="s">
        <v>481</v>
      </c>
      <c r="N60" s="20" t="s">
        <v>481</v>
      </c>
      <c r="O60" s="18" t="n">
        <v>292.55736645</v>
      </c>
      <c r="P60" s="20" t="n">
        <v>25.14268983</v>
      </c>
      <c r="Q60" s="18" t="n">
        <v>327.08102423</v>
      </c>
      <c r="R60" s="20" t="n">
        <v>9.223549950000001</v>
      </c>
    </row>
    <row r="61" spans="1:18">
      <c r="A61" s="15" t="s">
        <v>536</v>
      </c>
      <c r="B61" s="17" t="n">
        <v>6525</v>
      </c>
      <c r="C61" s="18">
        <f>(135.0/B61*100)</f>
        <v/>
      </c>
      <c r="D61" s="19" t="n">
        <v>6390</v>
      </c>
      <c r="E61" s="18" t="n">
        <v>477.52348656</v>
      </c>
      <c r="F61" s="20" t="n">
        <v>2.6939229</v>
      </c>
      <c r="G61" s="18" t="n">
        <v>466.96291023</v>
      </c>
      <c r="H61" s="20" t="n">
        <v>5.2376997</v>
      </c>
      <c r="I61" s="18" t="s">
        <v>481</v>
      </c>
      <c r="J61" s="20" t="s">
        <v>481</v>
      </c>
      <c r="K61" s="18" t="s">
        <v>481</v>
      </c>
      <c r="L61" s="20" t="s">
        <v>481</v>
      </c>
      <c r="M61" s="18" t="s">
        <v>481</v>
      </c>
      <c r="N61" s="20" t="s">
        <v>481</v>
      </c>
      <c r="O61" s="18" t="s">
        <v>481</v>
      </c>
      <c r="P61" s="20" t="s">
        <v>481</v>
      </c>
      <c r="Q61" s="18" t="n">
        <v>401.89333187</v>
      </c>
      <c r="R61" s="20" t="n">
        <v>14.36935741</v>
      </c>
    </row>
    <row r="62" spans="1:18">
      <c r="A62" s="15" t="s">
        <v>537</v>
      </c>
      <c r="B62" s="17" t="n">
        <v>4476</v>
      </c>
      <c r="C62" s="18">
        <f>(3.0/B62*100)</f>
        <v/>
      </c>
      <c r="D62" s="19" t="n">
        <v>4473</v>
      </c>
      <c r="E62" s="18" t="n">
        <v>528.46725865</v>
      </c>
      <c r="F62" s="20" t="n">
        <v>1.18623584</v>
      </c>
      <c r="G62" s="18" t="n">
        <v>529.11610217</v>
      </c>
      <c r="H62" s="20" t="n">
        <v>2.29292976</v>
      </c>
      <c r="I62" s="18" t="s">
        <v>481</v>
      </c>
      <c r="J62" s="20" t="s">
        <v>481</v>
      </c>
      <c r="K62" s="18" t="s">
        <v>481</v>
      </c>
      <c r="L62" s="20" t="s">
        <v>481</v>
      </c>
      <c r="M62" s="18" t="s">
        <v>481</v>
      </c>
      <c r="N62" s="20" t="s">
        <v>481</v>
      </c>
      <c r="O62" s="18" t="s">
        <v>481</v>
      </c>
      <c r="P62" s="20" t="s">
        <v>481</v>
      </c>
      <c r="Q62" s="18" t="n">
        <v>460.3543722</v>
      </c>
      <c r="R62" s="20" t="n">
        <v>31.10057959</v>
      </c>
    </row>
    <row r="63" spans="1:18">
      <c r="A63" s="15" t="s">
        <v>538</v>
      </c>
      <c r="B63" s="17" t="n">
        <v>5324</v>
      </c>
      <c r="C63" s="18">
        <f>(13.0/B63*100)</f>
        <v/>
      </c>
      <c r="D63" s="19" t="n">
        <v>5311</v>
      </c>
      <c r="E63" s="18" t="n">
        <v>386.97264906</v>
      </c>
      <c r="F63" s="20" t="n">
        <v>1.3188725</v>
      </c>
      <c r="G63" s="18" t="n">
        <v>375.74741659</v>
      </c>
      <c r="H63" s="20" t="n">
        <v>4.98849775</v>
      </c>
      <c r="I63" s="18" t="s">
        <v>481</v>
      </c>
      <c r="J63" s="20" t="s">
        <v>481</v>
      </c>
      <c r="K63" s="18" t="s">
        <v>481</v>
      </c>
      <c r="L63" s="20" t="s">
        <v>481</v>
      </c>
      <c r="M63" s="18" t="s">
        <v>481</v>
      </c>
      <c r="N63" s="20" t="s">
        <v>481</v>
      </c>
      <c r="O63" s="18" t="n">
        <v>318.37684386</v>
      </c>
      <c r="P63" s="20" t="n">
        <v>38.71350822</v>
      </c>
      <c r="Q63" s="18" t="n">
        <v>325.16236203</v>
      </c>
      <c r="R63" s="20" t="n">
        <v>6.56161391</v>
      </c>
    </row>
    <row r="64" spans="1:18">
      <c r="A64" s="15" t="s">
        <v>539</v>
      </c>
      <c r="B64" s="17" t="n">
        <v>3634</v>
      </c>
      <c r="C64" s="18">
        <f>(3.0/B64*100)</f>
        <v/>
      </c>
      <c r="D64" s="19" t="n">
        <v>3631</v>
      </c>
      <c r="E64" s="18" t="n">
        <v>469.30999696</v>
      </c>
      <c r="F64" s="20" t="n">
        <v>1.92545809</v>
      </c>
      <c r="G64" s="18" t="n">
        <v>449.9790678</v>
      </c>
      <c r="H64" s="20" t="n">
        <v>4.64900779</v>
      </c>
      <c r="I64" s="18" t="s">
        <v>481</v>
      </c>
      <c r="J64" s="20" t="s">
        <v>481</v>
      </c>
      <c r="K64" s="18" t="s">
        <v>481</v>
      </c>
      <c r="L64" s="20" t="s">
        <v>481</v>
      </c>
      <c r="M64" s="18" t="s">
        <v>481</v>
      </c>
      <c r="N64" s="20" t="s">
        <v>481</v>
      </c>
      <c r="O64" s="18" t="n">
        <v>449.013</v>
      </c>
      <c r="P64" s="20" t="n">
        <v>30.97706803</v>
      </c>
      <c r="Q64" s="18" t="n">
        <v>358.44597635</v>
      </c>
      <c r="R64" s="20" t="n">
        <v>23.07758666</v>
      </c>
    </row>
    <row r="65" spans="1:18">
      <c r="A65" s="15" t="s">
        <v>540</v>
      </c>
      <c r="B65" s="17" t="n">
        <v>5325</v>
      </c>
      <c r="C65" s="18">
        <f>(14.0/B65*100)</f>
        <v/>
      </c>
      <c r="D65" s="19" t="n">
        <v>5311</v>
      </c>
      <c r="E65" s="18" t="n">
        <v>431.57900415</v>
      </c>
      <c r="F65" s="20" t="n">
        <v>2.2458426</v>
      </c>
      <c r="G65" s="18" t="n">
        <v>422.83633653</v>
      </c>
      <c r="H65" s="20" t="n">
        <v>3.30190413</v>
      </c>
      <c r="I65" s="18" t="s">
        <v>481</v>
      </c>
      <c r="J65" s="20" t="s">
        <v>481</v>
      </c>
      <c r="K65" s="18" t="s">
        <v>481</v>
      </c>
      <c r="L65" s="20" t="s">
        <v>481</v>
      </c>
      <c r="M65" s="18" t="n">
        <v>348.51743313</v>
      </c>
      <c r="N65" s="20" t="n">
        <v>62.89957437</v>
      </c>
      <c r="O65" s="18" t="n">
        <v>263.2561</v>
      </c>
      <c r="P65" s="20" t="n">
        <v>43.23732137</v>
      </c>
      <c r="Q65" s="18" t="n">
        <v>352.05637425</v>
      </c>
      <c r="R65" s="20" t="n">
        <v>9.861691670000001</v>
      </c>
    </row>
    <row r="66" spans="1:18">
      <c r="A66" s="15" t="s">
        <v>541</v>
      </c>
      <c r="B66" s="17" t="n">
        <v>5665</v>
      </c>
      <c r="C66" s="18">
        <f>(74.0/B66*100)</f>
        <v/>
      </c>
      <c r="D66" s="19" t="n">
        <v>5591</v>
      </c>
      <c r="E66" s="18" t="n">
        <v>411.35897008</v>
      </c>
      <c r="F66" s="20" t="n">
        <v>1.13057727</v>
      </c>
      <c r="G66" s="18" t="n">
        <v>425.60832792</v>
      </c>
      <c r="H66" s="20" t="n">
        <v>5.27464253</v>
      </c>
      <c r="I66" s="18" t="s">
        <v>481</v>
      </c>
      <c r="J66" s="20" t="s">
        <v>481</v>
      </c>
      <c r="K66" s="18" t="s">
        <v>481</v>
      </c>
      <c r="L66" s="20" t="s">
        <v>481</v>
      </c>
      <c r="M66" s="18" t="s">
        <v>481</v>
      </c>
      <c r="N66" s="20" t="s">
        <v>481</v>
      </c>
      <c r="O66" s="18" t="s">
        <v>481</v>
      </c>
      <c r="P66" s="20" t="s">
        <v>481</v>
      </c>
      <c r="Q66" s="18" t="n">
        <v>361.07050256</v>
      </c>
      <c r="R66" s="20" t="n">
        <v>11.21777516</v>
      </c>
    </row>
    <row r="67" spans="1:18">
      <c r="A67" s="15" t="s">
        <v>542</v>
      </c>
      <c r="B67" s="17" t="n">
        <v>6971</v>
      </c>
      <c r="C67" s="18">
        <f>(21.0/B67*100)</f>
        <v/>
      </c>
      <c r="D67" s="19" t="n">
        <v>6950</v>
      </c>
      <c r="E67" s="18" t="n">
        <v>396.56975523</v>
      </c>
      <c r="F67" s="20" t="n">
        <v>2.56055086</v>
      </c>
      <c r="G67" s="18" t="n">
        <v>399.83503626</v>
      </c>
      <c r="H67" s="20" t="n">
        <v>2.89615977</v>
      </c>
      <c r="I67" s="18" t="s">
        <v>481</v>
      </c>
      <c r="J67" s="20" t="s">
        <v>481</v>
      </c>
      <c r="K67" s="18" t="s">
        <v>481</v>
      </c>
      <c r="L67" s="20" t="s">
        <v>481</v>
      </c>
      <c r="M67" s="18" t="s">
        <v>481</v>
      </c>
      <c r="N67" s="20" t="s">
        <v>481</v>
      </c>
      <c r="O67" s="18" t="s">
        <v>481</v>
      </c>
      <c r="P67" s="20" t="s">
        <v>481</v>
      </c>
      <c r="Q67" s="18" t="n">
        <v>306.67771572</v>
      </c>
      <c r="R67" s="20" t="n">
        <v>7.75717161</v>
      </c>
    </row>
    <row r="68" spans="1:18">
      <c r="A68" s="15" t="s">
        <v>543</v>
      </c>
      <c r="B68" s="17" t="n">
        <v>12083</v>
      </c>
      <c r="C68" s="18">
        <f>(27.0/B68*100)</f>
        <v/>
      </c>
      <c r="D68" s="19" t="n">
        <v>12056</v>
      </c>
      <c r="E68" s="18" t="n">
        <v>420.82390077</v>
      </c>
      <c r="F68" s="20" t="n">
        <v>1.18321746</v>
      </c>
      <c r="G68" s="18" t="n">
        <v>419.68953124</v>
      </c>
      <c r="H68" s="20" t="n">
        <v>2.26974245</v>
      </c>
      <c r="I68" s="18" t="s">
        <v>481</v>
      </c>
      <c r="J68" s="20" t="s">
        <v>481</v>
      </c>
      <c r="K68" s="18" t="s">
        <v>481</v>
      </c>
      <c r="L68" s="20" t="s">
        <v>481</v>
      </c>
      <c r="M68" s="18" t="s">
        <v>481</v>
      </c>
      <c r="N68" s="20" t="s">
        <v>481</v>
      </c>
      <c r="O68" s="18" t="s">
        <v>481</v>
      </c>
      <c r="P68" s="20" t="s">
        <v>481</v>
      </c>
      <c r="Q68" s="18" t="n">
        <v>324.85112833</v>
      </c>
      <c r="R68" s="20" t="n">
        <v>4.65327261</v>
      </c>
    </row>
    <row r="69" spans="1:18">
      <c r="A69" s="15" t="s">
        <v>544</v>
      </c>
      <c r="B69" s="17" t="n">
        <v>4876</v>
      </c>
      <c r="C69" s="18">
        <f>(0.0/B69*100)</f>
        <v/>
      </c>
      <c r="D69" s="19" t="n">
        <v>4876</v>
      </c>
      <c r="E69" s="18" t="n">
        <v>436.15043932</v>
      </c>
      <c r="F69" s="20" t="n">
        <v>3.35737375</v>
      </c>
      <c r="G69" s="18" t="n">
        <v>430.30069742</v>
      </c>
      <c r="H69" s="20" t="n">
        <v>4.20082558</v>
      </c>
      <c r="I69" s="18" t="s">
        <v>481</v>
      </c>
      <c r="J69" s="20" t="s">
        <v>481</v>
      </c>
      <c r="K69" s="18" t="s">
        <v>481</v>
      </c>
      <c r="L69" s="20" t="s">
        <v>481</v>
      </c>
      <c r="M69" s="18" t="n">
        <v>491.2787</v>
      </c>
      <c r="N69" s="20" t="n">
        <v>33.18331543</v>
      </c>
      <c r="O69" s="18" t="s">
        <v>481</v>
      </c>
      <c r="P69" s="20" t="s">
        <v>481</v>
      </c>
      <c r="Q69" s="18" t="n">
        <v>344.52702892</v>
      </c>
      <c r="R69" s="20" t="n">
        <v>20.50429303</v>
      </c>
    </row>
    <row r="70" spans="1:18">
      <c r="A70" s="15" t="s">
        <v>545</v>
      </c>
      <c r="B70" s="17" t="n">
        <v>6036</v>
      </c>
      <c r="C70" s="18">
        <f>(223.0/B70*100)</f>
        <v/>
      </c>
      <c r="D70" s="19" t="n">
        <v>5813</v>
      </c>
      <c r="E70" s="18" t="n">
        <v>486.62986528</v>
      </c>
      <c r="F70" s="20" t="n">
        <v>2.9962427</v>
      </c>
      <c r="G70" s="18" t="n">
        <v>500.17397609</v>
      </c>
      <c r="H70" s="20" t="n">
        <v>3.38170396</v>
      </c>
      <c r="I70" s="18" t="s">
        <v>481</v>
      </c>
      <c r="J70" s="20" t="s">
        <v>481</v>
      </c>
      <c r="K70" s="18" t="s">
        <v>481</v>
      </c>
      <c r="L70" s="20" t="s">
        <v>481</v>
      </c>
      <c r="M70" s="18" t="s">
        <v>481</v>
      </c>
      <c r="N70" s="20" t="s">
        <v>481</v>
      </c>
      <c r="O70" s="18" t="s">
        <v>481</v>
      </c>
      <c r="P70" s="20" t="s">
        <v>481</v>
      </c>
      <c r="Q70" s="18" t="n">
        <v>415.37197203</v>
      </c>
      <c r="R70" s="20" t="n">
        <v>9.4245863</v>
      </c>
    </row>
    <row r="71" spans="1:18">
      <c r="A71" s="15" t="s">
        <v>546</v>
      </c>
      <c r="B71" s="17" t="n">
        <v>6115</v>
      </c>
      <c r="C71" s="18">
        <f>(17.0/B71*100)</f>
        <v/>
      </c>
      <c r="D71" s="19" t="n">
        <v>6098</v>
      </c>
      <c r="E71" s="18" t="n">
        <v>562.89197883</v>
      </c>
      <c r="F71" s="20" t="n">
        <v>1.73627886</v>
      </c>
      <c r="G71" s="18" t="n">
        <v>544.26329704</v>
      </c>
      <c r="H71" s="20" t="n">
        <v>2.53369858</v>
      </c>
      <c r="I71" s="18" t="s">
        <v>481</v>
      </c>
      <c r="J71" s="20" t="s">
        <v>481</v>
      </c>
      <c r="K71" s="18" t="s">
        <v>481</v>
      </c>
      <c r="L71" s="20" t="s">
        <v>481</v>
      </c>
      <c r="M71" s="18" t="s">
        <v>481</v>
      </c>
      <c r="N71" s="20" t="s">
        <v>481</v>
      </c>
      <c r="O71" s="18" t="s">
        <v>481</v>
      </c>
      <c r="P71" s="20" t="s">
        <v>481</v>
      </c>
      <c r="Q71" s="18" t="n">
        <v>483.16938514</v>
      </c>
      <c r="R71" s="20" t="n">
        <v>20.29551547</v>
      </c>
    </row>
    <row r="72" spans="1:18">
      <c r="A72" s="15" t="s">
        <v>547</v>
      </c>
      <c r="B72" s="17" t="n">
        <v>7708</v>
      </c>
      <c r="C72" s="18">
        <f>(5.0/B72*100)</f>
        <v/>
      </c>
      <c r="D72" s="19" t="n">
        <v>7703</v>
      </c>
      <c r="E72" s="18" t="n">
        <v>530.99656295</v>
      </c>
      <c r="F72" s="20" t="n">
        <v>2.81600953</v>
      </c>
      <c r="G72" s="18" t="n">
        <v>537.81284942</v>
      </c>
      <c r="H72" s="20" t="n">
        <v>3.32275054</v>
      </c>
      <c r="I72" s="18" t="s">
        <v>481</v>
      </c>
      <c r="J72" s="20" t="s">
        <v>481</v>
      </c>
      <c r="K72" s="18" t="s">
        <v>481</v>
      </c>
      <c r="L72" s="20" t="s">
        <v>481</v>
      </c>
      <c r="M72" s="18" t="s">
        <v>481</v>
      </c>
      <c r="N72" s="20" t="s">
        <v>481</v>
      </c>
      <c r="O72" s="18" t="s">
        <v>481</v>
      </c>
      <c r="P72" s="20" t="s">
        <v>481</v>
      </c>
      <c r="Q72" s="18" t="n">
        <v>467.77945681</v>
      </c>
      <c r="R72" s="20" t="n">
        <v>25.40939933</v>
      </c>
    </row>
    <row r="73" spans="1:18">
      <c r="A73" s="15" t="s">
        <v>548</v>
      </c>
      <c r="B73" s="17" t="n">
        <v>8249</v>
      </c>
      <c r="C73" s="18">
        <f>(143.0/B73*100)</f>
        <v/>
      </c>
      <c r="D73" s="19" t="n">
        <v>8106</v>
      </c>
      <c r="E73" s="18" t="n">
        <v>420.79285818</v>
      </c>
      <c r="F73" s="20" t="n">
        <v>3.00981751</v>
      </c>
      <c r="G73" s="18" t="n">
        <v>427.41260967</v>
      </c>
      <c r="H73" s="20" t="n">
        <v>3.6016947</v>
      </c>
      <c r="I73" s="18" t="s">
        <v>481</v>
      </c>
      <c r="J73" s="20" t="s">
        <v>481</v>
      </c>
      <c r="K73" s="18" t="s">
        <v>481</v>
      </c>
      <c r="L73" s="20" t="s">
        <v>481</v>
      </c>
      <c r="M73" s="18" t="s">
        <v>481</v>
      </c>
      <c r="N73" s="20" t="s">
        <v>481</v>
      </c>
      <c r="O73" s="18" t="s">
        <v>481</v>
      </c>
      <c r="P73" s="20" t="s">
        <v>481</v>
      </c>
      <c r="Q73" s="18" t="n">
        <v>350.72037805</v>
      </c>
      <c r="R73" s="20" t="n">
        <v>15.79491099</v>
      </c>
    </row>
    <row r="74" spans="1:18">
      <c r="A74" s="15" t="s">
        <v>549</v>
      </c>
      <c r="B74" s="17" t="n">
        <v>4692</v>
      </c>
      <c r="C74" s="18">
        <f>(82.0/B74*100)</f>
        <v/>
      </c>
      <c r="D74" s="19" t="n">
        <v>4610</v>
      </c>
      <c r="E74" s="18" t="n">
        <v>431.857432</v>
      </c>
      <c r="F74" s="20" t="n">
        <v>1.64588666</v>
      </c>
      <c r="G74" s="18" t="n">
        <v>415.96837059</v>
      </c>
      <c r="H74" s="20" t="n">
        <v>2.97360496</v>
      </c>
      <c r="I74" s="18" t="s">
        <v>481</v>
      </c>
      <c r="J74" s="20" t="s">
        <v>481</v>
      </c>
      <c r="K74" s="18" t="s">
        <v>481</v>
      </c>
      <c r="L74" s="20" t="s">
        <v>481</v>
      </c>
      <c r="M74" s="18" t="s">
        <v>481</v>
      </c>
      <c r="N74" s="20" t="s">
        <v>481</v>
      </c>
      <c r="O74" s="18" t="n">
        <v>352.53182411</v>
      </c>
      <c r="P74" s="20" t="n">
        <v>32.03195919</v>
      </c>
      <c r="Q74" s="18" t="n">
        <v>340.85974668</v>
      </c>
      <c r="R74" s="20" t="n">
        <v>9.69850153</v>
      </c>
    </row>
    <row r="75" spans="1:18">
      <c r="A75" s="15" t="s">
        <v>550</v>
      </c>
      <c r="B75" s="17" t="n">
        <v>5375</v>
      </c>
      <c r="C75" s="18">
        <f>(196.0/B75*100)</f>
        <v/>
      </c>
      <c r="D75" s="19" t="n">
        <v>5179</v>
      </c>
      <c r="E75" s="18" t="n">
        <v>389.85262984</v>
      </c>
      <c r="F75" s="20" t="n">
        <v>2.66515211</v>
      </c>
      <c r="G75" s="18" t="n">
        <v>384.53398484</v>
      </c>
      <c r="H75" s="20" t="n">
        <v>2.24445057</v>
      </c>
      <c r="I75" s="18" t="s">
        <v>481</v>
      </c>
      <c r="J75" s="20" t="s">
        <v>481</v>
      </c>
      <c r="K75" s="18" t="s">
        <v>481</v>
      </c>
      <c r="L75" s="20" t="s">
        <v>481</v>
      </c>
      <c r="M75" s="18" t="s">
        <v>481</v>
      </c>
      <c r="N75" s="20" t="s">
        <v>481</v>
      </c>
      <c r="O75" s="18" t="s">
        <v>481</v>
      </c>
      <c r="P75" s="20" t="s">
        <v>481</v>
      </c>
      <c r="Q75" s="18" t="n">
        <v>336.66687122</v>
      </c>
      <c r="R75" s="20" t="n">
        <v>7.65418996</v>
      </c>
    </row>
    <row r="76" spans="1:18">
      <c r="A76" s="15" t="s">
        <v>551</v>
      </c>
      <c r="B76" s="17" t="n">
        <v>14167</v>
      </c>
      <c r="C76" s="18">
        <f>(227.0/B76*100)</f>
        <v/>
      </c>
      <c r="D76" s="19" t="n">
        <v>13940</v>
      </c>
      <c r="E76" s="18" t="n">
        <v>436.39955509</v>
      </c>
      <c r="F76" s="20" t="n">
        <v>2.54142595</v>
      </c>
      <c r="G76" s="18" t="n">
        <v>444.0581253</v>
      </c>
      <c r="H76" s="20" t="n">
        <v>2.87584808</v>
      </c>
      <c r="I76" s="18" t="s">
        <v>481</v>
      </c>
      <c r="J76" s="20" t="s">
        <v>481</v>
      </c>
      <c r="K76" s="18" t="s">
        <v>481</v>
      </c>
      <c r="L76" s="20" t="s">
        <v>481</v>
      </c>
      <c r="M76" s="18" t="s">
        <v>481</v>
      </c>
      <c r="N76" s="20" t="s">
        <v>481</v>
      </c>
      <c r="O76" s="18" t="s">
        <v>481</v>
      </c>
      <c r="P76" s="20" t="s">
        <v>481</v>
      </c>
      <c r="Q76" s="18" t="n">
        <v>360.21336885</v>
      </c>
      <c r="R76" s="20" t="n">
        <v>6.91246964</v>
      </c>
    </row>
    <row r="77" spans="1:18">
      <c r="A77" s="15" t="s">
        <v>552</v>
      </c>
      <c r="B77" s="17" t="n">
        <v>6062</v>
      </c>
      <c r="C77" s="18">
        <f>(82.0/B77*100)</f>
        <v/>
      </c>
      <c r="D77" s="19" t="n">
        <v>5980</v>
      </c>
      <c r="E77" s="18" t="n">
        <v>440.26390496</v>
      </c>
      <c r="F77" s="20" t="n">
        <v>2.50785985</v>
      </c>
      <c r="G77" s="18" t="n">
        <v>436.3591437</v>
      </c>
      <c r="H77" s="20" t="n">
        <v>2.5481941</v>
      </c>
      <c r="I77" s="18" t="s">
        <v>481</v>
      </c>
      <c r="J77" s="20" t="s">
        <v>481</v>
      </c>
      <c r="K77" s="18" t="s">
        <v>481</v>
      </c>
      <c r="L77" s="20" t="s">
        <v>481</v>
      </c>
      <c r="M77" s="18" t="s">
        <v>481</v>
      </c>
      <c r="N77" s="20" t="s">
        <v>481</v>
      </c>
      <c r="O77" s="18" t="s">
        <v>481</v>
      </c>
      <c r="P77" s="20" t="s">
        <v>481</v>
      </c>
      <c r="Q77" s="18" t="n">
        <v>360.31110247</v>
      </c>
      <c r="R77" s="20" t="n">
        <v>5.42292669</v>
      </c>
    </row>
    <row r="78" spans="1:18">
      <c r="A78" s="15" t="s">
        <v>553</v>
      </c>
      <c r="B78" s="17" t="n">
        <v>5826</v>
      </c>
      <c r="C78" s="18">
        <f>(0.0/B78*100)</f>
        <v/>
      </c>
      <c r="D78" s="19" t="n">
        <v>5826</v>
      </c>
      <c r="E78" s="18" t="n">
        <v>525.77777356</v>
      </c>
      <c r="F78" s="20" t="n">
        <v>4.60390296</v>
      </c>
      <c r="G78" s="18" t="n">
        <v>523.39789688</v>
      </c>
      <c r="H78" s="20" t="n">
        <v>3.73788663</v>
      </c>
      <c r="I78" s="18" t="s">
        <v>481</v>
      </c>
      <c r="J78" s="20" t="s">
        <v>481</v>
      </c>
      <c r="K78" s="18" t="s">
        <v>481</v>
      </c>
      <c r="L78" s="20" t="s">
        <v>481</v>
      </c>
      <c r="M78" s="18" t="s">
        <v>481</v>
      </c>
      <c r="N78" s="20" t="s">
        <v>481</v>
      </c>
      <c r="O78" s="18" t="n">
        <v>380.1698</v>
      </c>
      <c r="P78" s="20" t="n">
        <v>37.99452933</v>
      </c>
      <c r="Q78" s="18" t="n">
        <v>486.73213766</v>
      </c>
      <c r="R78" s="20" t="n">
        <v>15.4466301</v>
      </c>
    </row>
    <row customHeight="1" ht="25" r="79" spans="1:18">
      <c r="A79" s="15" t="s">
        <v>554</v>
      </c>
      <c r="B79" s="17" t="n">
        <v>1657</v>
      </c>
      <c r="C79" s="18">
        <f>(41.0/B79*100)</f>
        <v/>
      </c>
      <c r="D79" s="19" t="n">
        <v>1616</v>
      </c>
      <c r="E79" s="18" t="n">
        <v>486.50230962</v>
      </c>
      <c r="F79" s="20" t="n">
        <v>6.34767936</v>
      </c>
      <c r="G79" s="18" t="n">
        <v>458.01115342</v>
      </c>
      <c r="H79" s="20" t="n">
        <v>7.43562561</v>
      </c>
      <c r="I79" s="18" t="s">
        <v>481</v>
      </c>
      <c r="J79" s="20" t="s">
        <v>481</v>
      </c>
      <c r="K79" s="18" t="s">
        <v>481</v>
      </c>
      <c r="L79" s="20" t="s">
        <v>481</v>
      </c>
      <c r="M79" s="18" t="s">
        <v>481</v>
      </c>
      <c r="N79" s="20" t="s">
        <v>481</v>
      </c>
      <c r="O79" s="18" t="s">
        <v>481</v>
      </c>
      <c r="P79" s="20" t="s">
        <v>481</v>
      </c>
      <c r="Q79" s="18" t="n">
        <v>319.54919149</v>
      </c>
      <c r="R79" s="20" t="n">
        <v>32.88609196</v>
      </c>
    </row>
    <row r="80" spans="1:18">
      <c r="A80" s="15" t="s">
        <v>555</v>
      </c>
      <c r="B80" s="17" t="n">
        <v>7841</v>
      </c>
      <c r="C80" s="18">
        <f>(0.0/B80*100)</f>
        <v/>
      </c>
      <c r="D80" s="19" t="n">
        <v>7841</v>
      </c>
      <c r="E80" s="18" t="n">
        <v>459.25284476</v>
      </c>
      <c r="F80" s="20" t="n">
        <v>3.87427566</v>
      </c>
      <c r="G80" s="18" t="n">
        <v>443.83559685</v>
      </c>
      <c r="H80" s="20" t="n">
        <v>4.5891428</v>
      </c>
      <c r="I80" s="18" t="s">
        <v>481</v>
      </c>
      <c r="J80" s="20" t="s">
        <v>481</v>
      </c>
      <c r="K80" s="18" t="s">
        <v>481</v>
      </c>
      <c r="L80" s="20" t="s">
        <v>481</v>
      </c>
      <c r="M80" s="18" t="s">
        <v>481</v>
      </c>
      <c r="N80" s="20" t="s">
        <v>481</v>
      </c>
      <c r="O80" s="18" t="s">
        <v>481</v>
      </c>
      <c r="P80" s="20" t="s">
        <v>481</v>
      </c>
      <c r="Q80" s="18" t="n">
        <v>387.54778156</v>
      </c>
      <c r="R80" s="20" t="n">
        <v>31.05116623</v>
      </c>
    </row>
    <row r="81" spans="1:18">
      <c r="A81" s="23" t="s">
        <v>556</v>
      </c>
      <c r="B81" s="17" t="n">
        <v>8861</v>
      </c>
      <c r="C81" s="18">
        <f>(76.0/B81*100)</f>
        <v/>
      </c>
      <c r="D81" s="19" t="n">
        <v>8785</v>
      </c>
      <c r="E81" s="18" t="n">
        <v>444.24399396</v>
      </c>
      <c r="F81" s="20" t="n">
        <v>3.18472748</v>
      </c>
      <c r="G81" s="18" t="n">
        <v>439.39833175</v>
      </c>
      <c r="H81" s="20" t="n">
        <v>3.48068709</v>
      </c>
      <c r="I81" s="18" t="s">
        <v>481</v>
      </c>
      <c r="J81" s="20" t="s">
        <v>481</v>
      </c>
      <c r="K81" s="18" t="s">
        <v>481</v>
      </c>
      <c r="L81" s="20" t="s">
        <v>481</v>
      </c>
      <c r="M81" s="18" t="s">
        <v>481</v>
      </c>
      <c r="N81" s="20" t="s">
        <v>481</v>
      </c>
      <c r="O81" s="18" t="s">
        <v>481</v>
      </c>
      <c r="P81" s="20" t="s">
        <v>481</v>
      </c>
      <c r="Q81" s="18" t="n">
        <v>374.7219144</v>
      </c>
      <c r="R81" s="20" t="n">
        <v>18.84807065</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610</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517.48831607</v>
      </c>
      <c r="F7" s="20" t="n">
        <v>1.4770523</v>
      </c>
      <c r="G7" s="18" t="n">
        <v>476.55841965</v>
      </c>
      <c r="H7" s="20" t="n">
        <v>3.20840544</v>
      </c>
      <c r="I7" s="18" t="s">
        <v>481</v>
      </c>
      <c r="J7" s="20" t="s">
        <v>481</v>
      </c>
      <c r="K7" s="18" t="s">
        <v>481</v>
      </c>
      <c r="L7" s="20" t="s">
        <v>481</v>
      </c>
      <c r="M7" s="18" t="s">
        <v>481</v>
      </c>
      <c r="N7" s="20" t="s">
        <v>481</v>
      </c>
      <c r="O7" s="18" t="s">
        <v>481</v>
      </c>
      <c r="P7" s="20" t="s">
        <v>481</v>
      </c>
      <c r="Q7" s="18" t="n">
        <v>408.0270743</v>
      </c>
      <c r="R7" s="20" t="n">
        <v>10.50456798</v>
      </c>
    </row>
    <row r="8" spans="1:18">
      <c r="A8" s="15" t="s">
        <v>483</v>
      </c>
      <c r="B8" s="17" t="n">
        <v>7007</v>
      </c>
      <c r="C8" s="18">
        <f>(20.0/B8*100)</f>
        <v/>
      </c>
      <c r="D8" s="19" t="n">
        <v>6987</v>
      </c>
      <c r="E8" s="18" t="n">
        <v>496.97671247</v>
      </c>
      <c r="F8" s="20" t="n">
        <v>2.43010894</v>
      </c>
      <c r="G8" s="18" t="n">
        <v>452.63864562</v>
      </c>
      <c r="H8" s="20" t="n">
        <v>8.15032199</v>
      </c>
      <c r="I8" s="18" t="s">
        <v>481</v>
      </c>
      <c r="J8" s="20" t="s">
        <v>481</v>
      </c>
      <c r="K8" s="18" t="s">
        <v>481</v>
      </c>
      <c r="L8" s="20" t="s">
        <v>481</v>
      </c>
      <c r="M8" s="18" t="s">
        <v>481</v>
      </c>
      <c r="N8" s="20" t="s">
        <v>481</v>
      </c>
      <c r="O8" s="18" t="s">
        <v>481</v>
      </c>
      <c r="P8" s="20" t="s">
        <v>481</v>
      </c>
      <c r="Q8" s="18" t="n">
        <v>444.54995163</v>
      </c>
      <c r="R8" s="20" t="n">
        <v>14.51180624</v>
      </c>
    </row>
    <row r="9" spans="1:18">
      <c r="A9" s="15" t="s">
        <v>484</v>
      </c>
      <c r="B9" s="17" t="n">
        <v>9651</v>
      </c>
      <c r="C9" s="18">
        <f>(77.0/B9*100)</f>
        <v/>
      </c>
      <c r="D9" s="19" t="n">
        <v>9574</v>
      </c>
      <c r="E9" s="18" t="n">
        <v>506.77706988</v>
      </c>
      <c r="F9" s="20" t="n">
        <v>2.2589771</v>
      </c>
      <c r="G9" s="18" t="n">
        <v>453.50467302</v>
      </c>
      <c r="H9" s="20" t="n">
        <v>5.32249182</v>
      </c>
      <c r="I9" s="18" t="s">
        <v>481</v>
      </c>
      <c r="J9" s="20" t="s">
        <v>481</v>
      </c>
      <c r="K9" s="18" t="s">
        <v>481</v>
      </c>
      <c r="L9" s="20" t="s">
        <v>481</v>
      </c>
      <c r="M9" s="18" t="s">
        <v>481</v>
      </c>
      <c r="N9" s="20" t="s">
        <v>481</v>
      </c>
      <c r="O9" s="18" t="s">
        <v>481</v>
      </c>
      <c r="P9" s="20" t="s">
        <v>481</v>
      </c>
      <c r="Q9" s="18" t="n">
        <v>394.64467005</v>
      </c>
      <c r="R9" s="20" t="n">
        <v>11.76154687</v>
      </c>
    </row>
    <row r="10" spans="1:18">
      <c r="A10" s="15" t="s">
        <v>485</v>
      </c>
      <c r="B10" s="17" t="n">
        <v>20058</v>
      </c>
      <c r="C10" s="18">
        <f>(521.0/B10*100)</f>
        <v/>
      </c>
      <c r="D10" s="19" t="n">
        <v>19537</v>
      </c>
      <c r="E10" s="18" t="n">
        <v>531.34099517</v>
      </c>
      <c r="F10" s="20" t="n">
        <v>2.12977908</v>
      </c>
      <c r="G10" s="18" t="n">
        <v>505.49089155</v>
      </c>
      <c r="H10" s="20" t="n">
        <v>4.09418796</v>
      </c>
      <c r="I10" s="18" t="s">
        <v>481</v>
      </c>
      <c r="J10" s="20" t="s">
        <v>481</v>
      </c>
      <c r="K10" s="18" t="s">
        <v>481</v>
      </c>
      <c r="L10" s="20" t="s">
        <v>481</v>
      </c>
      <c r="M10" s="18" t="s">
        <v>481</v>
      </c>
      <c r="N10" s="20" t="s">
        <v>481</v>
      </c>
      <c r="O10" s="18" t="s">
        <v>481</v>
      </c>
      <c r="P10" s="20" t="s">
        <v>481</v>
      </c>
      <c r="Q10" s="18" t="n">
        <v>451.1929509</v>
      </c>
      <c r="R10" s="20" t="n">
        <v>9.422941700000001</v>
      </c>
    </row>
    <row r="11" spans="1:18">
      <c r="A11" s="15" t="s">
        <v>486</v>
      </c>
      <c r="B11" s="17" t="n">
        <v>7053</v>
      </c>
      <c r="C11" s="18">
        <f>(45.0/B11*100)</f>
        <v/>
      </c>
      <c r="D11" s="19" t="n">
        <v>7008</v>
      </c>
      <c r="E11" s="18" t="n">
        <v>449.54596388</v>
      </c>
      <c r="F11" s="20" t="n">
        <v>2.38164055</v>
      </c>
      <c r="G11" s="18" t="n">
        <v>435.49966863</v>
      </c>
      <c r="H11" s="20" t="n">
        <v>4.36466127</v>
      </c>
      <c r="I11" s="18" t="s">
        <v>481</v>
      </c>
      <c r="J11" s="20" t="s">
        <v>481</v>
      </c>
      <c r="K11" s="18" t="s">
        <v>481</v>
      </c>
      <c r="L11" s="20" t="s">
        <v>481</v>
      </c>
      <c r="M11" s="18" t="s">
        <v>481</v>
      </c>
      <c r="N11" s="20" t="s">
        <v>481</v>
      </c>
      <c r="O11" s="18" t="s">
        <v>481</v>
      </c>
      <c r="P11" s="20" t="s">
        <v>481</v>
      </c>
      <c r="Q11" s="18" t="n">
        <v>403.07554299</v>
      </c>
      <c r="R11" s="20" t="n">
        <v>10.30952965</v>
      </c>
    </row>
    <row r="12" spans="1:18">
      <c r="A12" s="15" t="s">
        <v>487</v>
      </c>
      <c r="B12" s="17" t="n">
        <v>6894</v>
      </c>
      <c r="C12" s="18">
        <f>(56.0/B12*100)</f>
        <v/>
      </c>
      <c r="D12" s="19" t="n">
        <v>6838</v>
      </c>
      <c r="E12" s="18" t="n">
        <v>498.22809985</v>
      </c>
      <c r="F12" s="20" t="n">
        <v>2.03674466</v>
      </c>
      <c r="G12" s="18" t="n">
        <v>475.76032199</v>
      </c>
      <c r="H12" s="20" t="n">
        <v>4.923153</v>
      </c>
      <c r="I12" s="18" t="s">
        <v>481</v>
      </c>
      <c r="J12" s="20" t="s">
        <v>481</v>
      </c>
      <c r="K12" s="18" t="s">
        <v>481</v>
      </c>
      <c r="L12" s="20" t="s">
        <v>481</v>
      </c>
      <c r="M12" s="18" t="s">
        <v>481</v>
      </c>
      <c r="N12" s="20" t="s">
        <v>481</v>
      </c>
      <c r="O12" s="18" t="s">
        <v>481</v>
      </c>
      <c r="P12" s="20" t="s">
        <v>481</v>
      </c>
      <c r="Q12" s="18" t="n">
        <v>372.11097461</v>
      </c>
      <c r="R12" s="20" t="n">
        <v>7.89523352</v>
      </c>
    </row>
    <row r="13" spans="1:18">
      <c r="A13" s="15" t="s">
        <v>488</v>
      </c>
      <c r="B13" s="17" t="n">
        <v>7161</v>
      </c>
      <c r="C13" s="18">
        <f>(98.0/B13*100)</f>
        <v/>
      </c>
      <c r="D13" s="19" t="n">
        <v>7063</v>
      </c>
      <c r="E13" s="18" t="n">
        <v>504.74119709</v>
      </c>
      <c r="F13" s="20" t="n">
        <v>2.34780154</v>
      </c>
      <c r="G13" s="18" t="n">
        <v>466.13149124</v>
      </c>
      <c r="H13" s="20" t="n">
        <v>6.03953196</v>
      </c>
      <c r="I13" s="18" t="s">
        <v>481</v>
      </c>
      <c r="J13" s="20" t="s">
        <v>481</v>
      </c>
      <c r="K13" s="18" t="s">
        <v>481</v>
      </c>
      <c r="L13" s="20" t="s">
        <v>481</v>
      </c>
      <c r="M13" s="18" t="s">
        <v>481</v>
      </c>
      <c r="N13" s="20" t="s">
        <v>481</v>
      </c>
      <c r="O13" s="18" t="s">
        <v>481</v>
      </c>
      <c r="P13" s="20" t="s">
        <v>481</v>
      </c>
      <c r="Q13" s="18" t="n">
        <v>429.24327247</v>
      </c>
      <c r="R13" s="20" t="n">
        <v>19.85809191</v>
      </c>
    </row>
    <row r="14" spans="1:18">
      <c r="A14" s="15" t="s">
        <v>489</v>
      </c>
      <c r="B14" s="17" t="n">
        <v>5587</v>
      </c>
      <c r="C14" s="18">
        <f>(74.0/B14*100)</f>
        <v/>
      </c>
      <c r="D14" s="19" t="n">
        <v>5513</v>
      </c>
      <c r="E14" s="18" t="n">
        <v>536.29075667</v>
      </c>
      <c r="F14" s="20" t="n">
        <v>2.09061431</v>
      </c>
      <c r="G14" s="18" t="n">
        <v>520.08482756</v>
      </c>
      <c r="H14" s="20" t="n">
        <v>5.55662488</v>
      </c>
      <c r="I14" s="18" t="s">
        <v>481</v>
      </c>
      <c r="J14" s="20" t="s">
        <v>481</v>
      </c>
      <c r="K14" s="18" t="s">
        <v>481</v>
      </c>
      <c r="L14" s="20" t="s">
        <v>481</v>
      </c>
      <c r="M14" s="18" t="s">
        <v>481</v>
      </c>
      <c r="N14" s="20" t="s">
        <v>481</v>
      </c>
      <c r="O14" s="18" t="s">
        <v>481</v>
      </c>
      <c r="P14" s="20" t="s">
        <v>481</v>
      </c>
      <c r="Q14" s="18" t="n">
        <v>479.26488565</v>
      </c>
      <c r="R14" s="20" t="n">
        <v>20.7541389</v>
      </c>
    </row>
    <row r="15" spans="1:18">
      <c r="A15" s="15" t="s">
        <v>490</v>
      </c>
      <c r="B15" s="17" t="n">
        <v>5882</v>
      </c>
      <c r="C15" s="18">
        <f>(53.0/B15*100)</f>
        <v/>
      </c>
      <c r="D15" s="19" t="n">
        <v>5829</v>
      </c>
      <c r="E15" s="18" t="n">
        <v>532.00402256</v>
      </c>
      <c r="F15" s="20" t="n">
        <v>2.35333733</v>
      </c>
      <c r="G15" s="18" t="n">
        <v>515.45857418</v>
      </c>
      <c r="H15" s="20" t="n">
        <v>7.85450767</v>
      </c>
      <c r="I15" s="18" t="s">
        <v>481</v>
      </c>
      <c r="J15" s="20" t="s">
        <v>481</v>
      </c>
      <c r="K15" s="18" t="s">
        <v>481</v>
      </c>
      <c r="L15" s="20" t="s">
        <v>481</v>
      </c>
      <c r="M15" s="18" t="s">
        <v>481</v>
      </c>
      <c r="N15" s="20" t="s">
        <v>481</v>
      </c>
      <c r="O15" s="18" t="s">
        <v>481</v>
      </c>
      <c r="P15" s="20" t="s">
        <v>481</v>
      </c>
      <c r="Q15" s="18" t="n">
        <v>450.76958778</v>
      </c>
      <c r="R15" s="20" t="n">
        <v>22.76679243</v>
      </c>
    </row>
    <row r="16" spans="1:18">
      <c r="A16" s="15" t="s">
        <v>491</v>
      </c>
      <c r="B16" s="17" t="n">
        <v>6108</v>
      </c>
      <c r="C16" s="18">
        <f>(98.0/B16*100)</f>
        <v/>
      </c>
      <c r="D16" s="19" t="n">
        <v>6010</v>
      </c>
      <c r="E16" s="18" t="n">
        <v>500.54749157</v>
      </c>
      <c r="F16" s="20" t="n">
        <v>1.91617346</v>
      </c>
      <c r="G16" s="18" t="n">
        <v>439.25384118</v>
      </c>
      <c r="H16" s="20" t="n">
        <v>7.20834515</v>
      </c>
      <c r="I16" s="18" t="s">
        <v>481</v>
      </c>
      <c r="J16" s="20" t="s">
        <v>481</v>
      </c>
      <c r="K16" s="18" t="s">
        <v>481</v>
      </c>
      <c r="L16" s="20" t="s">
        <v>481</v>
      </c>
      <c r="M16" s="18" t="s">
        <v>481</v>
      </c>
      <c r="N16" s="20" t="s">
        <v>481</v>
      </c>
      <c r="O16" s="18" t="s">
        <v>481</v>
      </c>
      <c r="P16" s="20" t="s">
        <v>481</v>
      </c>
      <c r="Q16" s="18" t="n">
        <v>398.722322</v>
      </c>
      <c r="R16" s="20" t="n">
        <v>17.24410265</v>
      </c>
    </row>
    <row r="17" spans="1:18">
      <c r="A17" s="15" t="s">
        <v>492</v>
      </c>
      <c r="B17" s="17" t="n">
        <v>6504</v>
      </c>
      <c r="C17" s="18">
        <f>(658.0/B17*100)</f>
        <v/>
      </c>
      <c r="D17" s="19" t="n">
        <v>5846</v>
      </c>
      <c r="E17" s="18" t="n">
        <v>517.29832672</v>
      </c>
      <c r="F17" s="20" t="n">
        <v>2.71209712</v>
      </c>
      <c r="G17" s="18" t="n">
        <v>468.12199324</v>
      </c>
      <c r="H17" s="20" t="n">
        <v>7.52240236</v>
      </c>
      <c r="I17" s="18" t="s">
        <v>481</v>
      </c>
      <c r="J17" s="20" t="s">
        <v>481</v>
      </c>
      <c r="K17" s="18" t="s">
        <v>481</v>
      </c>
      <c r="L17" s="20" t="s">
        <v>481</v>
      </c>
      <c r="M17" s="18" t="s">
        <v>481</v>
      </c>
      <c r="N17" s="20" t="s">
        <v>481</v>
      </c>
      <c r="O17" s="18" t="s">
        <v>481</v>
      </c>
      <c r="P17" s="20" t="s">
        <v>481</v>
      </c>
      <c r="Q17" s="18" t="n">
        <v>446.31070044</v>
      </c>
      <c r="R17" s="20" t="n">
        <v>12.93574868</v>
      </c>
    </row>
    <row r="18" spans="1:18">
      <c r="A18" s="15" t="s">
        <v>493</v>
      </c>
      <c r="B18" s="17" t="n">
        <v>5532</v>
      </c>
      <c r="C18" s="18">
        <f>(28.0/B18*100)</f>
        <v/>
      </c>
      <c r="D18" s="19" t="n">
        <v>5504</v>
      </c>
      <c r="E18" s="18" t="n">
        <v>459.75261092</v>
      </c>
      <c r="F18" s="20" t="n">
        <v>3.99143852</v>
      </c>
      <c r="G18" s="18" t="n">
        <v>438.08582216</v>
      </c>
      <c r="H18" s="20" t="n">
        <v>4.77980654</v>
      </c>
      <c r="I18" s="18" t="s">
        <v>481</v>
      </c>
      <c r="J18" s="20" t="s">
        <v>481</v>
      </c>
      <c r="K18" s="18" t="s">
        <v>481</v>
      </c>
      <c r="L18" s="20" t="s">
        <v>481</v>
      </c>
      <c r="M18" s="18" t="s">
        <v>481</v>
      </c>
      <c r="N18" s="20" t="s">
        <v>481</v>
      </c>
      <c r="O18" s="18" t="s">
        <v>481</v>
      </c>
      <c r="P18" s="20" t="s">
        <v>481</v>
      </c>
      <c r="Q18" s="18" t="n">
        <v>374.36446484</v>
      </c>
      <c r="R18" s="20" t="n">
        <v>11.26971093</v>
      </c>
    </row>
    <row r="19" spans="1:18">
      <c r="A19" s="15" t="s">
        <v>494</v>
      </c>
      <c r="B19" s="17" t="n">
        <v>5658</v>
      </c>
      <c r="C19" s="18">
        <f>(61.0/B19*100)</f>
        <v/>
      </c>
      <c r="D19" s="19" t="n">
        <v>5597</v>
      </c>
      <c r="E19" s="18" t="n">
        <v>480.25002054</v>
      </c>
      <c r="F19" s="20" t="n">
        <v>2.50558186</v>
      </c>
      <c r="G19" s="18" t="n">
        <v>443.8370208</v>
      </c>
      <c r="H19" s="20" t="n">
        <v>5.71291244</v>
      </c>
      <c r="I19" s="18" t="s">
        <v>481</v>
      </c>
      <c r="J19" s="20" t="s">
        <v>481</v>
      </c>
      <c r="K19" s="18" t="s">
        <v>481</v>
      </c>
      <c r="L19" s="20" t="s">
        <v>481</v>
      </c>
      <c r="M19" s="18" t="s">
        <v>481</v>
      </c>
      <c r="N19" s="20" t="s">
        <v>481</v>
      </c>
      <c r="O19" s="18" t="s">
        <v>481</v>
      </c>
      <c r="P19" s="20" t="s">
        <v>481</v>
      </c>
      <c r="Q19" s="18" t="n">
        <v>391.86536042</v>
      </c>
      <c r="R19" s="20" t="n">
        <v>17.83968808</v>
      </c>
    </row>
    <row r="20" spans="1:18">
      <c r="A20" s="15" t="s">
        <v>495</v>
      </c>
      <c r="B20" s="17" t="n">
        <v>3371</v>
      </c>
      <c r="C20" s="18">
        <f>(75.0/B20*100)</f>
        <v/>
      </c>
      <c r="D20" s="19" t="n">
        <v>3296</v>
      </c>
      <c r="E20" s="18" t="n">
        <v>475.29084119</v>
      </c>
      <c r="F20" s="20" t="n">
        <v>1.67592636</v>
      </c>
      <c r="G20" s="18" t="n">
        <v>447.85971983</v>
      </c>
      <c r="H20" s="20" t="n">
        <v>8.30071995</v>
      </c>
      <c r="I20" s="18" t="s">
        <v>481</v>
      </c>
      <c r="J20" s="20" t="s">
        <v>481</v>
      </c>
      <c r="K20" s="18" t="s">
        <v>481</v>
      </c>
      <c r="L20" s="20" t="s">
        <v>481</v>
      </c>
      <c r="M20" s="18" t="s">
        <v>481</v>
      </c>
      <c r="N20" s="20" t="s">
        <v>481</v>
      </c>
      <c r="O20" s="18" t="s">
        <v>481</v>
      </c>
      <c r="P20" s="20" t="s">
        <v>481</v>
      </c>
      <c r="Q20" s="18" t="n">
        <v>392.14042923</v>
      </c>
      <c r="R20" s="20" t="n">
        <v>29.72215042</v>
      </c>
    </row>
    <row r="21" spans="1:18">
      <c r="A21" s="15" t="s">
        <v>496</v>
      </c>
      <c r="B21" s="17" t="n">
        <v>5741</v>
      </c>
      <c r="C21" s="18">
        <f>(44.0/B21*100)</f>
        <v/>
      </c>
      <c r="D21" s="19" t="n">
        <v>5697</v>
      </c>
      <c r="E21" s="18" t="n">
        <v>506.65884227</v>
      </c>
      <c r="F21" s="20" t="n">
        <v>2.23862376</v>
      </c>
      <c r="G21" s="18" t="n">
        <v>476.44509233</v>
      </c>
      <c r="H21" s="20" t="n">
        <v>4.82483061</v>
      </c>
      <c r="I21" s="18" t="s">
        <v>481</v>
      </c>
      <c r="J21" s="20" t="s">
        <v>481</v>
      </c>
      <c r="K21" s="18" t="s">
        <v>481</v>
      </c>
      <c r="L21" s="20" t="s">
        <v>481</v>
      </c>
      <c r="M21" s="18" t="s">
        <v>481</v>
      </c>
      <c r="N21" s="20" t="s">
        <v>481</v>
      </c>
      <c r="O21" s="18" t="s">
        <v>481</v>
      </c>
      <c r="P21" s="20" t="s">
        <v>481</v>
      </c>
      <c r="Q21" s="18" t="n">
        <v>416.19082082</v>
      </c>
      <c r="R21" s="20" t="n">
        <v>12.00241205</v>
      </c>
    </row>
    <row r="22" spans="1:18">
      <c r="A22" s="15" t="s">
        <v>497</v>
      </c>
      <c r="B22" s="17" t="n">
        <v>6598</v>
      </c>
      <c r="C22" s="18">
        <f>(32.0/B22*100)</f>
        <v/>
      </c>
      <c r="D22" s="19" t="n">
        <v>6566</v>
      </c>
      <c r="E22" s="18" t="n">
        <v>470.40192805</v>
      </c>
      <c r="F22" s="20" t="n">
        <v>3.42436431</v>
      </c>
      <c r="G22" s="18" t="n">
        <v>442.39716783</v>
      </c>
      <c r="H22" s="20" t="n">
        <v>7.46475939</v>
      </c>
      <c r="I22" s="18" t="s">
        <v>481</v>
      </c>
      <c r="J22" s="20" t="s">
        <v>481</v>
      </c>
      <c r="K22" s="18" t="s">
        <v>481</v>
      </c>
      <c r="L22" s="20" t="s">
        <v>481</v>
      </c>
      <c r="M22" s="18" t="s">
        <v>481</v>
      </c>
      <c r="N22" s="20" t="s">
        <v>481</v>
      </c>
      <c r="O22" s="18" t="n">
        <v>402.68861234</v>
      </c>
      <c r="P22" s="20" t="n">
        <v>30.66422663</v>
      </c>
      <c r="Q22" s="18" t="n">
        <v>372.31385097</v>
      </c>
      <c r="R22" s="20" t="n">
        <v>13.36012914</v>
      </c>
    </row>
    <row r="23" spans="1:18">
      <c r="A23" s="15" t="s">
        <v>498</v>
      </c>
      <c r="B23" s="17" t="n">
        <v>11583</v>
      </c>
      <c r="C23" s="18">
        <f>(210.0/B23*100)</f>
        <v/>
      </c>
      <c r="D23" s="19" t="n">
        <v>11373</v>
      </c>
      <c r="E23" s="18" t="n">
        <v>483.7179179</v>
      </c>
      <c r="F23" s="20" t="n">
        <v>2.55126261</v>
      </c>
      <c r="G23" s="18" t="n">
        <v>456.67064691</v>
      </c>
      <c r="H23" s="20" t="n">
        <v>5.3056787</v>
      </c>
      <c r="I23" s="18" t="s">
        <v>481</v>
      </c>
      <c r="J23" s="20" t="s">
        <v>481</v>
      </c>
      <c r="K23" s="18" t="s">
        <v>481</v>
      </c>
      <c r="L23" s="20" t="s">
        <v>481</v>
      </c>
      <c r="M23" s="18" t="s">
        <v>481</v>
      </c>
      <c r="N23" s="20" t="s">
        <v>481</v>
      </c>
      <c r="O23" s="18" t="s">
        <v>481</v>
      </c>
      <c r="P23" s="20" t="s">
        <v>481</v>
      </c>
      <c r="Q23" s="18" t="n">
        <v>411.57566075</v>
      </c>
      <c r="R23" s="20" t="n">
        <v>20.73906412</v>
      </c>
    </row>
    <row r="24" spans="1:18">
      <c r="A24" s="15" t="s">
        <v>499</v>
      </c>
      <c r="B24" s="17" t="n">
        <v>6647</v>
      </c>
      <c r="C24" s="18">
        <f>(7.0/B24*100)</f>
        <v/>
      </c>
      <c r="D24" s="19" t="n">
        <v>6640</v>
      </c>
      <c r="E24" s="18" t="n">
        <v>540.39922259</v>
      </c>
      <c r="F24" s="20" t="n">
        <v>2.94736651</v>
      </c>
      <c r="G24" s="18" t="n">
        <v>528.80956853</v>
      </c>
      <c r="H24" s="20" t="n">
        <v>4.62074119</v>
      </c>
      <c r="I24" s="18" t="s">
        <v>481</v>
      </c>
      <c r="J24" s="20" t="s">
        <v>481</v>
      </c>
      <c r="K24" s="18" t="s">
        <v>481</v>
      </c>
      <c r="L24" s="20" t="s">
        <v>481</v>
      </c>
      <c r="M24" s="18" t="s">
        <v>481</v>
      </c>
      <c r="N24" s="20" t="s">
        <v>481</v>
      </c>
      <c r="O24" s="18" t="s">
        <v>481</v>
      </c>
      <c r="P24" s="20" t="s">
        <v>481</v>
      </c>
      <c r="Q24" s="18" t="n">
        <v>439.62056905</v>
      </c>
      <c r="R24" s="20" t="n">
        <v>20.31721125</v>
      </c>
    </row>
    <row r="25" spans="1:18">
      <c r="A25" s="15" t="s">
        <v>500</v>
      </c>
      <c r="B25" s="17" t="n">
        <v>5581</v>
      </c>
      <c r="C25" s="18">
        <f>(24.0/B25*100)</f>
        <v/>
      </c>
      <c r="D25" s="19" t="n">
        <v>5557</v>
      </c>
      <c r="E25" s="18" t="n">
        <v>519.20833946</v>
      </c>
      <c r="F25" s="20" t="n">
        <v>3.24608413</v>
      </c>
      <c r="G25" s="18" t="n">
        <v>503.10505791</v>
      </c>
      <c r="H25" s="20" t="n">
        <v>4.21551587</v>
      </c>
      <c r="I25" s="18" t="s">
        <v>481</v>
      </c>
      <c r="J25" s="20" t="s">
        <v>481</v>
      </c>
      <c r="K25" s="18" t="s">
        <v>481</v>
      </c>
      <c r="L25" s="20" t="s">
        <v>481</v>
      </c>
      <c r="M25" s="18" t="s">
        <v>481</v>
      </c>
      <c r="N25" s="20" t="s">
        <v>481</v>
      </c>
      <c r="O25" s="18" t="s">
        <v>481</v>
      </c>
      <c r="P25" s="20" t="s">
        <v>481</v>
      </c>
      <c r="Q25" s="18" t="n">
        <v>427.631281</v>
      </c>
      <c r="R25" s="20" t="n">
        <v>16.27337955</v>
      </c>
    </row>
    <row r="26" spans="1:18">
      <c r="A26" s="15" t="s">
        <v>501</v>
      </c>
      <c r="B26" s="17" t="n">
        <v>4869</v>
      </c>
      <c r="C26" s="18">
        <f>(32.0/B26*100)</f>
        <v/>
      </c>
      <c r="D26" s="19" t="n">
        <v>4837</v>
      </c>
      <c r="E26" s="18" t="n">
        <v>491.6600996</v>
      </c>
      <c r="F26" s="20" t="n">
        <v>1.64892367</v>
      </c>
      <c r="G26" s="18" t="n">
        <v>480.68595999</v>
      </c>
      <c r="H26" s="20" t="n">
        <v>4.98830186</v>
      </c>
      <c r="I26" s="18" t="s">
        <v>481</v>
      </c>
      <c r="J26" s="20" t="s">
        <v>481</v>
      </c>
      <c r="K26" s="18" t="s">
        <v>481</v>
      </c>
      <c r="L26" s="20" t="s">
        <v>481</v>
      </c>
      <c r="M26" s="18" t="s">
        <v>481</v>
      </c>
      <c r="N26" s="20" t="s">
        <v>481</v>
      </c>
      <c r="O26" s="18" t="s">
        <v>481</v>
      </c>
      <c r="P26" s="20" t="s">
        <v>481</v>
      </c>
      <c r="Q26" s="18" t="n">
        <v>455.91655868</v>
      </c>
      <c r="R26" s="20" t="n">
        <v>21.75886537</v>
      </c>
    </row>
    <row r="27" spans="1:18">
      <c r="A27" s="15" t="s">
        <v>502</v>
      </c>
      <c r="B27" s="17" t="n">
        <v>5299</v>
      </c>
      <c r="C27" s="18">
        <f>(17.0/B27*100)</f>
        <v/>
      </c>
      <c r="D27" s="19" t="n">
        <v>5282</v>
      </c>
      <c r="E27" s="18" t="n">
        <v>485.85842821</v>
      </c>
      <c r="F27" s="20" t="n">
        <v>1.15583761</v>
      </c>
      <c r="G27" s="18" t="n">
        <v>435.95525529</v>
      </c>
      <c r="H27" s="20" t="n">
        <v>6.24580575</v>
      </c>
      <c r="I27" s="18" t="s">
        <v>481</v>
      </c>
      <c r="J27" s="20" t="s">
        <v>481</v>
      </c>
      <c r="K27" s="18" t="s">
        <v>481</v>
      </c>
      <c r="L27" s="20" t="s">
        <v>481</v>
      </c>
      <c r="M27" s="18" t="s">
        <v>481</v>
      </c>
      <c r="N27" s="20" t="s">
        <v>481</v>
      </c>
      <c r="O27" s="18" t="s">
        <v>481</v>
      </c>
      <c r="P27" s="20" t="s">
        <v>481</v>
      </c>
      <c r="Q27" s="18" t="n">
        <v>416.6605337</v>
      </c>
      <c r="R27" s="20" t="n">
        <v>15.60180458</v>
      </c>
    </row>
    <row r="28" spans="1:18">
      <c r="A28" s="15" t="s">
        <v>503</v>
      </c>
      <c r="B28" s="17" t="n">
        <v>7568</v>
      </c>
      <c r="C28" s="18">
        <f>(51.0/B28*100)</f>
        <v/>
      </c>
      <c r="D28" s="19" t="n">
        <v>7517</v>
      </c>
      <c r="E28" s="18" t="n">
        <v>418.86505568</v>
      </c>
      <c r="F28" s="20" t="n">
        <v>2.29264262</v>
      </c>
      <c r="G28" s="18" t="n">
        <v>410.25785169</v>
      </c>
      <c r="H28" s="20" t="n">
        <v>2.75434771</v>
      </c>
      <c r="I28" s="18" t="s">
        <v>481</v>
      </c>
      <c r="J28" s="20" t="s">
        <v>481</v>
      </c>
      <c r="K28" s="18" t="s">
        <v>481</v>
      </c>
      <c r="L28" s="20" t="s">
        <v>481</v>
      </c>
      <c r="M28" s="18" t="s">
        <v>481</v>
      </c>
      <c r="N28" s="20" t="s">
        <v>481</v>
      </c>
      <c r="O28" s="18" t="s">
        <v>481</v>
      </c>
      <c r="P28" s="20" t="s">
        <v>481</v>
      </c>
      <c r="Q28" s="18" t="n">
        <v>360.83493301</v>
      </c>
      <c r="R28" s="20" t="n">
        <v>11.58475487</v>
      </c>
    </row>
    <row r="29" spans="1:18">
      <c r="A29" s="15" t="s">
        <v>504</v>
      </c>
      <c r="B29" s="17" t="n">
        <v>5385</v>
      </c>
      <c r="C29" s="18">
        <f>(30.0/B29*100)</f>
        <v/>
      </c>
      <c r="D29" s="19" t="n">
        <v>5355</v>
      </c>
      <c r="E29" s="18" t="n">
        <v>510.54884171</v>
      </c>
      <c r="F29" s="20" t="n">
        <v>2.27597047</v>
      </c>
      <c r="G29" s="18" t="n">
        <v>469.87583682</v>
      </c>
      <c r="H29" s="20" t="n">
        <v>9.00890313</v>
      </c>
      <c r="I29" s="18" t="s">
        <v>481</v>
      </c>
      <c r="J29" s="20" t="s">
        <v>481</v>
      </c>
      <c r="K29" s="18" t="s">
        <v>481</v>
      </c>
      <c r="L29" s="20" t="s">
        <v>481</v>
      </c>
      <c r="M29" s="18" t="s">
        <v>481</v>
      </c>
      <c r="N29" s="20" t="s">
        <v>481</v>
      </c>
      <c r="O29" s="18" t="s">
        <v>481</v>
      </c>
      <c r="P29" s="20" t="s">
        <v>481</v>
      </c>
      <c r="Q29" s="18" t="n">
        <v>406.22869622</v>
      </c>
      <c r="R29" s="20" t="n">
        <v>13.83638077</v>
      </c>
    </row>
    <row r="30" spans="1:18">
      <c r="A30" s="15" t="s">
        <v>505</v>
      </c>
      <c r="B30" s="17" t="n">
        <v>4520</v>
      </c>
      <c r="C30" s="18">
        <f>(96.0/B30*100)</f>
        <v/>
      </c>
      <c r="D30" s="19" t="n">
        <v>4424</v>
      </c>
      <c r="E30" s="18" t="n">
        <v>519.9954984</v>
      </c>
      <c r="F30" s="20" t="n">
        <v>2.44624317</v>
      </c>
      <c r="G30" s="18" t="n">
        <v>477.57801807</v>
      </c>
      <c r="H30" s="20" t="n">
        <v>5.51276367</v>
      </c>
      <c r="I30" s="18" t="s">
        <v>481</v>
      </c>
      <c r="J30" s="20" t="s">
        <v>481</v>
      </c>
      <c r="K30" s="18" t="s">
        <v>481</v>
      </c>
      <c r="L30" s="20" t="s">
        <v>481</v>
      </c>
      <c r="M30" s="18" t="s">
        <v>481</v>
      </c>
      <c r="N30" s="20" t="s">
        <v>481</v>
      </c>
      <c r="O30" s="18" t="s">
        <v>481</v>
      </c>
      <c r="P30" s="20" t="s">
        <v>481</v>
      </c>
      <c r="Q30" s="18" t="n">
        <v>441.20450166</v>
      </c>
      <c r="R30" s="20" t="n">
        <v>14.38613801</v>
      </c>
    </row>
    <row r="31" spans="1:18">
      <c r="A31" s="15" t="s">
        <v>506</v>
      </c>
      <c r="B31" s="17" t="n">
        <v>5456</v>
      </c>
      <c r="C31" s="18">
        <f>(125.0/B31*100)</f>
        <v/>
      </c>
      <c r="D31" s="19" t="n">
        <v>5331</v>
      </c>
      <c r="E31" s="18" t="n">
        <v>502.49138753</v>
      </c>
      <c r="F31" s="20" t="n">
        <v>2.144707</v>
      </c>
      <c r="G31" s="18" t="n">
        <v>459.10977764</v>
      </c>
      <c r="H31" s="20" t="n">
        <v>6.22937751</v>
      </c>
      <c r="I31" s="18" t="s">
        <v>481</v>
      </c>
      <c r="J31" s="20" t="s">
        <v>481</v>
      </c>
      <c r="K31" s="18" t="s">
        <v>481</v>
      </c>
      <c r="L31" s="20" t="s">
        <v>481</v>
      </c>
      <c r="M31" s="18" t="s">
        <v>481</v>
      </c>
      <c r="N31" s="20" t="s">
        <v>481</v>
      </c>
      <c r="O31" s="18" t="s">
        <v>481</v>
      </c>
      <c r="P31" s="20" t="s">
        <v>481</v>
      </c>
      <c r="Q31" s="18" t="n">
        <v>431.82169194</v>
      </c>
      <c r="R31" s="20" t="n">
        <v>22.37921102</v>
      </c>
    </row>
    <row r="32" spans="1:18">
      <c r="A32" s="15" t="s">
        <v>507</v>
      </c>
      <c r="B32" s="17" t="n">
        <v>4478</v>
      </c>
      <c r="C32" s="18">
        <f>(5.0/B32*100)</f>
        <v/>
      </c>
      <c r="D32" s="19" t="n">
        <v>4473</v>
      </c>
      <c r="E32" s="18" t="n">
        <v>502.04272197</v>
      </c>
      <c r="F32" s="20" t="n">
        <v>2.55649844</v>
      </c>
      <c r="G32" s="18" t="n">
        <v>500.09946508</v>
      </c>
      <c r="H32" s="20" t="n">
        <v>8.026941369999999</v>
      </c>
      <c r="I32" s="18" t="s">
        <v>481</v>
      </c>
      <c r="J32" s="20" t="s">
        <v>481</v>
      </c>
      <c r="K32" s="18" t="s">
        <v>481</v>
      </c>
      <c r="L32" s="20" t="s">
        <v>481</v>
      </c>
      <c r="M32" s="18" t="s">
        <v>481</v>
      </c>
      <c r="N32" s="20" t="s">
        <v>481</v>
      </c>
      <c r="O32" s="18" t="s">
        <v>481</v>
      </c>
      <c r="P32" s="20" t="s">
        <v>481</v>
      </c>
      <c r="Q32" s="18" t="n">
        <v>400.51256512</v>
      </c>
      <c r="R32" s="20" t="n">
        <v>22.99087198</v>
      </c>
    </row>
    <row r="33" spans="1:18">
      <c r="A33" s="15" t="s">
        <v>508</v>
      </c>
      <c r="B33" s="17" t="n">
        <v>7325</v>
      </c>
      <c r="C33" s="18">
        <f>(74.0/B33*100)</f>
        <v/>
      </c>
      <c r="D33" s="19" t="n">
        <v>7251</v>
      </c>
      <c r="E33" s="18" t="n">
        <v>502.18512084</v>
      </c>
      <c r="F33" s="20" t="n">
        <v>2.40661516</v>
      </c>
      <c r="G33" s="18" t="n">
        <v>491.28734634</v>
      </c>
      <c r="H33" s="20" t="n">
        <v>8.679328119999999</v>
      </c>
      <c r="I33" s="18" t="s">
        <v>481</v>
      </c>
      <c r="J33" s="20" t="s">
        <v>481</v>
      </c>
      <c r="K33" s="18" t="s">
        <v>481</v>
      </c>
      <c r="L33" s="20" t="s">
        <v>481</v>
      </c>
      <c r="M33" s="18" t="s">
        <v>481</v>
      </c>
      <c r="N33" s="20" t="s">
        <v>481</v>
      </c>
      <c r="O33" s="18" t="s">
        <v>481</v>
      </c>
      <c r="P33" s="20" t="s">
        <v>481</v>
      </c>
      <c r="Q33" s="18" t="n">
        <v>456.68993428</v>
      </c>
      <c r="R33" s="20" t="n">
        <v>13.6905328</v>
      </c>
    </row>
    <row r="34" spans="1:18">
      <c r="A34" s="15" t="s">
        <v>509</v>
      </c>
      <c r="B34" s="17" t="n">
        <v>6350</v>
      </c>
      <c r="C34" s="18">
        <f>(65.0/B34*100)</f>
        <v/>
      </c>
      <c r="D34" s="19" t="n">
        <v>6285</v>
      </c>
      <c r="E34" s="18" t="n">
        <v>470.42064738</v>
      </c>
      <c r="F34" s="20" t="n">
        <v>2.42647129</v>
      </c>
      <c r="G34" s="18" t="n">
        <v>426.1648243</v>
      </c>
      <c r="H34" s="20" t="n">
        <v>5.39852042</v>
      </c>
      <c r="I34" s="18" t="s">
        <v>481</v>
      </c>
      <c r="J34" s="20" t="s">
        <v>481</v>
      </c>
      <c r="K34" s="18" t="s">
        <v>481</v>
      </c>
      <c r="L34" s="20" t="s">
        <v>481</v>
      </c>
      <c r="M34" s="18" t="s">
        <v>481</v>
      </c>
      <c r="N34" s="20" t="s">
        <v>481</v>
      </c>
      <c r="O34" s="18" t="s">
        <v>481</v>
      </c>
      <c r="P34" s="20" t="s">
        <v>481</v>
      </c>
      <c r="Q34" s="18" t="n">
        <v>335.22228921</v>
      </c>
      <c r="R34" s="20" t="n">
        <v>11.80258415</v>
      </c>
    </row>
    <row r="35" spans="1:18">
      <c r="A35" s="15" t="s">
        <v>510</v>
      </c>
      <c r="B35" s="17" t="n">
        <v>6406</v>
      </c>
      <c r="C35" s="18">
        <f>(36.0/B35*100)</f>
        <v/>
      </c>
      <c r="D35" s="19" t="n">
        <v>6370</v>
      </c>
      <c r="E35" s="18" t="n">
        <v>516.30280927</v>
      </c>
      <c r="F35" s="20" t="n">
        <v>1.37997834</v>
      </c>
      <c r="G35" s="18" t="n">
        <v>481.12843705</v>
      </c>
      <c r="H35" s="20" t="n">
        <v>4.78157477</v>
      </c>
      <c r="I35" s="18" t="s">
        <v>481</v>
      </c>
      <c r="J35" s="20" t="s">
        <v>481</v>
      </c>
      <c r="K35" s="18" t="s">
        <v>481</v>
      </c>
      <c r="L35" s="20" t="s">
        <v>481</v>
      </c>
      <c r="M35" s="18" t="s">
        <v>481</v>
      </c>
      <c r="N35" s="20" t="s">
        <v>481</v>
      </c>
      <c r="O35" s="18" t="s">
        <v>481</v>
      </c>
      <c r="P35" s="20" t="s">
        <v>481</v>
      </c>
      <c r="Q35" s="18" t="n">
        <v>432.64514123</v>
      </c>
      <c r="R35" s="20" t="n">
        <v>15.51644327</v>
      </c>
    </row>
    <row r="36" spans="1:18">
      <c r="A36" s="15" t="s">
        <v>511</v>
      </c>
      <c r="B36" s="17" t="n">
        <v>6736</v>
      </c>
      <c r="C36" s="18">
        <f>(26.0/B36*100)</f>
        <v/>
      </c>
      <c r="D36" s="19" t="n">
        <v>6710</v>
      </c>
      <c r="E36" s="18" t="n">
        <v>495.26916577</v>
      </c>
      <c r="F36" s="20" t="n">
        <v>1.98631529</v>
      </c>
      <c r="G36" s="18" t="n">
        <v>462.0015506</v>
      </c>
      <c r="H36" s="20" t="n">
        <v>5.38693565</v>
      </c>
      <c r="I36" s="18" t="s">
        <v>481</v>
      </c>
      <c r="J36" s="20" t="s">
        <v>481</v>
      </c>
      <c r="K36" s="18" t="s">
        <v>481</v>
      </c>
      <c r="L36" s="20" t="s">
        <v>481</v>
      </c>
      <c r="M36" s="18" t="s">
        <v>481</v>
      </c>
      <c r="N36" s="20" t="s">
        <v>481</v>
      </c>
      <c r="O36" s="18" t="s">
        <v>481</v>
      </c>
      <c r="P36" s="20" t="s">
        <v>481</v>
      </c>
      <c r="Q36" s="18" t="n">
        <v>413.70926573</v>
      </c>
      <c r="R36" s="20" t="n">
        <v>18.52232542</v>
      </c>
    </row>
    <row r="37" spans="1:18">
      <c r="A37" s="15" t="s">
        <v>512</v>
      </c>
      <c r="B37" s="17" t="n">
        <v>5458</v>
      </c>
      <c r="C37" s="18">
        <f>(62.0/B37*100)</f>
        <v/>
      </c>
      <c r="D37" s="19" t="n">
        <v>5396</v>
      </c>
      <c r="E37" s="18" t="n">
        <v>497.35373765</v>
      </c>
      <c r="F37" s="20" t="n">
        <v>3.50072384</v>
      </c>
      <c r="G37" s="18" t="n">
        <v>465.41357677</v>
      </c>
      <c r="H37" s="20" t="n">
        <v>6.27160565</v>
      </c>
      <c r="I37" s="18" t="s">
        <v>481</v>
      </c>
      <c r="J37" s="20" t="s">
        <v>481</v>
      </c>
      <c r="K37" s="18" t="s">
        <v>481</v>
      </c>
      <c r="L37" s="20" t="s">
        <v>481</v>
      </c>
      <c r="M37" s="18" t="s">
        <v>481</v>
      </c>
      <c r="N37" s="20" t="s">
        <v>481</v>
      </c>
      <c r="O37" s="18" t="s">
        <v>481</v>
      </c>
      <c r="P37" s="20" t="s">
        <v>481</v>
      </c>
      <c r="Q37" s="18" t="n">
        <v>408.15145466</v>
      </c>
      <c r="R37" s="20" t="n">
        <v>11.82846363</v>
      </c>
    </row>
    <row r="38" spans="1:18">
      <c r="A38" s="15" t="s">
        <v>513</v>
      </c>
      <c r="B38" s="17" t="n">
        <v>5860</v>
      </c>
      <c r="C38" s="18">
        <f>(16.0/B38*100)</f>
        <v/>
      </c>
      <c r="D38" s="19" t="n">
        <v>5844</v>
      </c>
      <c r="E38" s="18" t="n">
        <v>507.28774276</v>
      </c>
      <c r="F38" s="20" t="n">
        <v>2.95043852</v>
      </c>
      <c r="G38" s="18" t="n">
        <v>481.54565884</v>
      </c>
      <c r="H38" s="20" t="n">
        <v>7.45304924</v>
      </c>
      <c r="I38" s="18" t="s">
        <v>481</v>
      </c>
      <c r="J38" s="20" t="s">
        <v>481</v>
      </c>
      <c r="K38" s="18" t="s">
        <v>481</v>
      </c>
      <c r="L38" s="20" t="s">
        <v>481</v>
      </c>
      <c r="M38" s="18" t="s">
        <v>481</v>
      </c>
      <c r="N38" s="20" t="s">
        <v>481</v>
      </c>
      <c r="O38" s="18" t="s">
        <v>481</v>
      </c>
      <c r="P38" s="20" t="s">
        <v>481</v>
      </c>
      <c r="Q38" s="18" t="n">
        <v>419.2743566</v>
      </c>
      <c r="R38" s="20" t="n">
        <v>13.78694511</v>
      </c>
    </row>
    <row r="39" spans="1:18">
      <c r="A39" s="15" t="s">
        <v>514</v>
      </c>
      <c r="B39" s="17" t="n">
        <v>5895</v>
      </c>
      <c r="C39" s="18">
        <f>(30.0/B39*100)</f>
        <v/>
      </c>
      <c r="D39" s="19" t="n">
        <v>5865</v>
      </c>
      <c r="E39" s="18" t="n">
        <v>430.56520768</v>
      </c>
      <c r="F39" s="20" t="n">
        <v>4.01671483</v>
      </c>
      <c r="G39" s="18" t="n">
        <v>405.78626805</v>
      </c>
      <c r="H39" s="20" t="n">
        <v>4.6151118</v>
      </c>
      <c r="I39" s="18" t="s">
        <v>481</v>
      </c>
      <c r="J39" s="20" t="s">
        <v>481</v>
      </c>
      <c r="K39" s="18" t="s">
        <v>481</v>
      </c>
      <c r="L39" s="20" t="s">
        <v>481</v>
      </c>
      <c r="M39" s="18" t="s">
        <v>481</v>
      </c>
      <c r="N39" s="20" t="s">
        <v>481</v>
      </c>
      <c r="O39" s="18" t="s">
        <v>481</v>
      </c>
      <c r="P39" s="20" t="s">
        <v>481</v>
      </c>
      <c r="Q39" s="18" t="n">
        <v>373.76952733</v>
      </c>
      <c r="R39" s="20" t="n">
        <v>9.42711106</v>
      </c>
    </row>
    <row r="40" spans="1:18">
      <c r="A40" s="15" t="s">
        <v>515</v>
      </c>
      <c r="B40" s="17" t="n">
        <v>14157</v>
      </c>
      <c r="C40" s="18">
        <f>(264.0/B40*100)</f>
        <v/>
      </c>
      <c r="D40" s="19" t="n">
        <v>13893</v>
      </c>
      <c r="E40" s="18" t="n">
        <v>516.18174071</v>
      </c>
      <c r="F40" s="20" t="n">
        <v>2.51158438</v>
      </c>
      <c r="G40" s="18" t="n">
        <v>480.46311407</v>
      </c>
      <c r="H40" s="20" t="n">
        <v>4.60032262</v>
      </c>
      <c r="I40" s="18" t="s">
        <v>481</v>
      </c>
      <c r="J40" s="20" t="s">
        <v>481</v>
      </c>
      <c r="K40" s="18" t="s">
        <v>481</v>
      </c>
      <c r="L40" s="20" t="s">
        <v>481</v>
      </c>
      <c r="M40" s="18" t="s">
        <v>481</v>
      </c>
      <c r="N40" s="20" t="s">
        <v>481</v>
      </c>
      <c r="O40" s="18" t="s">
        <v>481</v>
      </c>
      <c r="P40" s="20" t="s">
        <v>481</v>
      </c>
      <c r="Q40" s="18" t="n">
        <v>409.11841847</v>
      </c>
      <c r="R40" s="20" t="n">
        <v>8.36544207</v>
      </c>
    </row>
    <row r="41" spans="1:18">
      <c r="A41" s="15" t="s">
        <v>516</v>
      </c>
      <c r="B41" s="17" t="n">
        <v>5712</v>
      </c>
      <c r="C41" s="18">
        <f>(40.0/B41*100)</f>
        <v/>
      </c>
      <c r="D41" s="19" t="n">
        <v>5672</v>
      </c>
      <c r="E41" s="18" t="n">
        <v>499.93119509</v>
      </c>
      <c r="F41" s="20" t="n">
        <v>3.09478253</v>
      </c>
      <c r="G41" s="18" t="n">
        <v>481.28134644</v>
      </c>
      <c r="H41" s="20" t="n">
        <v>4.78842359</v>
      </c>
      <c r="I41" s="18" t="s">
        <v>481</v>
      </c>
      <c r="J41" s="20" t="s">
        <v>481</v>
      </c>
      <c r="K41" s="18" t="s">
        <v>481</v>
      </c>
      <c r="L41" s="20" t="s">
        <v>481</v>
      </c>
      <c r="M41" s="18" t="s">
        <v>481</v>
      </c>
      <c r="N41" s="20" t="s">
        <v>481</v>
      </c>
      <c r="O41" s="18" t="s">
        <v>481</v>
      </c>
      <c r="P41" s="20" t="s">
        <v>481</v>
      </c>
      <c r="Q41" s="18" t="n">
        <v>406.23291202</v>
      </c>
      <c r="R41" s="20" t="n">
        <v>14.94459192</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380.34148115</v>
      </c>
      <c r="F45" s="20" t="n">
        <v>2.85743654</v>
      </c>
      <c r="G45" s="18" t="n">
        <v>369.1138497</v>
      </c>
      <c r="H45" s="20" t="n">
        <v>4.08016567</v>
      </c>
      <c r="I45" s="18" t="s">
        <v>481</v>
      </c>
      <c r="J45" s="20" t="s">
        <v>481</v>
      </c>
      <c r="K45" s="18" t="s">
        <v>481</v>
      </c>
      <c r="L45" s="20" t="s">
        <v>481</v>
      </c>
      <c r="M45" s="18" t="n">
        <v>354.6213</v>
      </c>
      <c r="N45" s="20" t="n">
        <v>27.83969619</v>
      </c>
      <c r="O45" s="18" t="n">
        <v>375.54492531</v>
      </c>
      <c r="P45" s="20" t="n">
        <v>24.03193581</v>
      </c>
      <c r="Q45" s="18" t="n">
        <v>356.43188314</v>
      </c>
      <c r="R45" s="20" t="n">
        <v>3.86717377</v>
      </c>
    </row>
    <row r="46" spans="1:18">
      <c r="A46" s="15" t="s">
        <v>521</v>
      </c>
      <c r="B46" s="17" t="n">
        <v>23141</v>
      </c>
      <c r="C46" s="18">
        <f>(1129.0/B46*100)</f>
        <v/>
      </c>
      <c r="D46" s="19" t="n">
        <v>22012</v>
      </c>
      <c r="E46" s="18" t="n">
        <v>409.47289189</v>
      </c>
      <c r="F46" s="20" t="n">
        <v>2.55859514</v>
      </c>
      <c r="G46" s="18" t="n">
        <v>388.229675</v>
      </c>
      <c r="H46" s="20" t="n">
        <v>2.73001952</v>
      </c>
      <c r="I46" s="18" t="s">
        <v>481</v>
      </c>
      <c r="J46" s="20" t="s">
        <v>481</v>
      </c>
      <c r="K46" s="18" t="s">
        <v>481</v>
      </c>
      <c r="L46" s="20" t="s">
        <v>481</v>
      </c>
      <c r="M46" s="18" t="s">
        <v>481</v>
      </c>
      <c r="N46" s="20" t="s">
        <v>481</v>
      </c>
      <c r="O46" s="18" t="s">
        <v>481</v>
      </c>
      <c r="P46" s="20" t="s">
        <v>481</v>
      </c>
      <c r="Q46" s="18" t="n">
        <v>337.18077355</v>
      </c>
      <c r="R46" s="20" t="n">
        <v>3.87953501</v>
      </c>
    </row>
    <row r="47" spans="1:18">
      <c r="A47" s="15" t="s">
        <v>522</v>
      </c>
      <c r="B47" s="17" t="n">
        <v>5928</v>
      </c>
      <c r="C47" s="18">
        <f>(70.0/B47*100)</f>
        <v/>
      </c>
      <c r="D47" s="19" t="n">
        <v>5858</v>
      </c>
      <c r="E47" s="18" t="n">
        <v>453.53612542</v>
      </c>
      <c r="F47" s="20" t="n">
        <v>4.33648332</v>
      </c>
      <c r="G47" s="18" t="n">
        <v>443.03105793</v>
      </c>
      <c r="H47" s="20" t="n">
        <v>4.80260604</v>
      </c>
      <c r="I47" s="18" t="s">
        <v>481</v>
      </c>
      <c r="J47" s="20" t="s">
        <v>481</v>
      </c>
      <c r="K47" s="18" t="s">
        <v>481</v>
      </c>
      <c r="L47" s="20" t="s">
        <v>481</v>
      </c>
      <c r="M47" s="18" t="s">
        <v>481</v>
      </c>
      <c r="N47" s="20" t="s">
        <v>481</v>
      </c>
      <c r="O47" s="18" t="s">
        <v>481</v>
      </c>
      <c r="P47" s="20" t="s">
        <v>481</v>
      </c>
      <c r="Q47" s="18" t="n">
        <v>348.79162088</v>
      </c>
      <c r="R47" s="20" t="n">
        <v>8.34287357</v>
      </c>
    </row>
    <row r="48" spans="1:18">
      <c r="A48" s="15" t="s">
        <v>523</v>
      </c>
      <c r="B48" s="17" t="n">
        <v>9841</v>
      </c>
      <c r="C48" s="18">
        <f>(7.0/B48*100)</f>
        <v/>
      </c>
      <c r="D48" s="19" t="n">
        <v>9834</v>
      </c>
      <c r="E48" s="18" t="n">
        <v>529.52764642</v>
      </c>
      <c r="F48" s="20" t="n">
        <v>4.44320336</v>
      </c>
      <c r="G48" s="18" t="n">
        <v>457.81305938</v>
      </c>
      <c r="H48" s="20" t="n">
        <v>6.87162912</v>
      </c>
      <c r="I48" s="18" t="s">
        <v>481</v>
      </c>
      <c r="J48" s="20" t="s">
        <v>481</v>
      </c>
      <c r="K48" s="18" t="s">
        <v>481</v>
      </c>
      <c r="L48" s="20" t="s">
        <v>481</v>
      </c>
      <c r="M48" s="18" t="s">
        <v>481</v>
      </c>
      <c r="N48" s="20" t="s">
        <v>481</v>
      </c>
      <c r="O48" s="18" t="s">
        <v>481</v>
      </c>
      <c r="P48" s="20" t="s">
        <v>481</v>
      </c>
      <c r="Q48" s="18" t="n">
        <v>447.55742827</v>
      </c>
      <c r="R48" s="20" t="n">
        <v>27.39772782</v>
      </c>
    </row>
    <row r="49" spans="1:18">
      <c r="A49" s="15" t="s">
        <v>524</v>
      </c>
      <c r="B49" s="17" t="n">
        <v>6349</v>
      </c>
      <c r="C49" s="18">
        <f>(56.0/B49*100)</f>
        <v/>
      </c>
      <c r="D49" s="19" t="n">
        <v>6293</v>
      </c>
      <c r="E49" s="18" t="n">
        <v>438.70685656</v>
      </c>
      <c r="F49" s="20" t="n">
        <v>2.92296582</v>
      </c>
      <c r="G49" s="18" t="n">
        <v>413.13633579</v>
      </c>
      <c r="H49" s="20" t="n">
        <v>3.62982228</v>
      </c>
      <c r="I49" s="18" t="s">
        <v>481</v>
      </c>
      <c r="J49" s="20" t="s">
        <v>481</v>
      </c>
      <c r="K49" s="18" t="s">
        <v>481</v>
      </c>
      <c r="L49" s="20" t="s">
        <v>481</v>
      </c>
      <c r="M49" s="18" t="s">
        <v>481</v>
      </c>
      <c r="N49" s="20" t="s">
        <v>481</v>
      </c>
      <c r="O49" s="18" t="n">
        <v>417.7728117</v>
      </c>
      <c r="P49" s="20" t="n">
        <v>28.73182094</v>
      </c>
      <c r="Q49" s="18" t="n">
        <v>390.05312953</v>
      </c>
      <c r="R49" s="20" t="n">
        <v>8.97546475</v>
      </c>
    </row>
    <row r="50" spans="1:18">
      <c r="A50" s="15" t="s">
        <v>525</v>
      </c>
      <c r="B50" s="17" t="n">
        <v>11795</v>
      </c>
      <c r="C50" s="18">
        <f>(218.0/B50*100)</f>
        <v/>
      </c>
      <c r="D50" s="19" t="n">
        <v>11577</v>
      </c>
      <c r="E50" s="18" t="n">
        <v>420.42532967</v>
      </c>
      <c r="F50" s="20" t="n">
        <v>2.7002133</v>
      </c>
      <c r="G50" s="18" t="n">
        <v>408.0360253</v>
      </c>
      <c r="H50" s="20" t="n">
        <v>2.65290782</v>
      </c>
      <c r="I50" s="18" t="s">
        <v>481</v>
      </c>
      <c r="J50" s="20" t="s">
        <v>481</v>
      </c>
      <c r="K50" s="18" t="s">
        <v>481</v>
      </c>
      <c r="L50" s="20" t="s">
        <v>481</v>
      </c>
      <c r="M50" s="18" t="s">
        <v>481</v>
      </c>
      <c r="N50" s="20" t="s">
        <v>481</v>
      </c>
      <c r="O50" s="18" t="s">
        <v>481</v>
      </c>
      <c r="P50" s="20" t="s">
        <v>481</v>
      </c>
      <c r="Q50" s="18" t="n">
        <v>343.33475692</v>
      </c>
      <c r="R50" s="20" t="n">
        <v>9.500989430000001</v>
      </c>
    </row>
    <row r="51" spans="1:18">
      <c r="A51" s="15" t="s">
        <v>526</v>
      </c>
      <c r="B51" s="17" t="n">
        <v>6866</v>
      </c>
      <c r="C51" s="18">
        <f>(116.0/B51*100)</f>
        <v/>
      </c>
      <c r="D51" s="19" t="n">
        <v>6750</v>
      </c>
      <c r="E51" s="18" t="n">
        <v>422.92380738</v>
      </c>
      <c r="F51" s="20" t="n">
        <v>2.11272441</v>
      </c>
      <c r="G51" s="18" t="n">
        <v>407.94613142</v>
      </c>
      <c r="H51" s="20" t="n">
        <v>3.19010576</v>
      </c>
      <c r="I51" s="18" t="s">
        <v>481</v>
      </c>
      <c r="J51" s="20" t="s">
        <v>481</v>
      </c>
      <c r="K51" s="18" t="s">
        <v>481</v>
      </c>
      <c r="L51" s="20" t="s">
        <v>481</v>
      </c>
      <c r="M51" s="18" t="s">
        <v>481</v>
      </c>
      <c r="N51" s="20" t="s">
        <v>481</v>
      </c>
      <c r="O51" s="18" t="s">
        <v>481</v>
      </c>
      <c r="P51" s="20" t="s">
        <v>481</v>
      </c>
      <c r="Q51" s="18" t="n">
        <v>383.52086499</v>
      </c>
      <c r="R51" s="20" t="n">
        <v>7.02170936</v>
      </c>
    </row>
    <row r="52" spans="1:18">
      <c r="A52" s="15" t="s">
        <v>527</v>
      </c>
      <c r="B52" s="17" t="n">
        <v>5809</v>
      </c>
      <c r="C52" s="18">
        <f>(71.0/B52*100)</f>
        <v/>
      </c>
      <c r="D52" s="19" t="n">
        <v>5738</v>
      </c>
      <c r="E52" s="18" t="n">
        <v>480.2507524</v>
      </c>
      <c r="F52" s="20" t="n">
        <v>2.56440103</v>
      </c>
      <c r="G52" s="18" t="n">
        <v>460.55698813</v>
      </c>
      <c r="H52" s="20" t="n">
        <v>4.09031277</v>
      </c>
      <c r="I52" s="18" t="s">
        <v>481</v>
      </c>
      <c r="J52" s="20" t="s">
        <v>481</v>
      </c>
      <c r="K52" s="18" t="s">
        <v>481</v>
      </c>
      <c r="L52" s="20" t="s">
        <v>481</v>
      </c>
      <c r="M52" s="18" t="s">
        <v>481</v>
      </c>
      <c r="N52" s="20" t="s">
        <v>481</v>
      </c>
      <c r="O52" s="18" t="s">
        <v>481</v>
      </c>
      <c r="P52" s="20" t="s">
        <v>481</v>
      </c>
      <c r="Q52" s="18" t="n">
        <v>391.50295622</v>
      </c>
      <c r="R52" s="20" t="n">
        <v>7.96674342</v>
      </c>
    </row>
    <row r="53" spans="1:18">
      <c r="A53" s="15" t="s">
        <v>528</v>
      </c>
      <c r="B53" s="17" t="n">
        <v>5571</v>
      </c>
      <c r="C53" s="18">
        <f>(84.0/B53*100)</f>
        <v/>
      </c>
      <c r="D53" s="19" t="n">
        <v>5487</v>
      </c>
      <c r="E53" s="18" t="n">
        <v>438.45957591</v>
      </c>
      <c r="F53" s="20" t="n">
        <v>1.55066269</v>
      </c>
      <c r="G53" s="18" t="n">
        <v>401.133278</v>
      </c>
      <c r="H53" s="20" t="n">
        <v>4.28826741</v>
      </c>
      <c r="I53" s="18" t="s">
        <v>481</v>
      </c>
      <c r="J53" s="20" t="s">
        <v>481</v>
      </c>
      <c r="K53" s="18" t="s">
        <v>481</v>
      </c>
      <c r="L53" s="20" t="s">
        <v>481</v>
      </c>
      <c r="M53" s="18" t="s">
        <v>481</v>
      </c>
      <c r="N53" s="20" t="s">
        <v>481</v>
      </c>
      <c r="O53" s="18" t="s">
        <v>481</v>
      </c>
      <c r="P53" s="20" t="s">
        <v>481</v>
      </c>
      <c r="Q53" s="18" t="n">
        <v>344.08408548</v>
      </c>
      <c r="R53" s="20" t="n">
        <v>7.19249542</v>
      </c>
    </row>
    <row r="54" spans="1:18">
      <c r="A54" s="15" t="s">
        <v>529</v>
      </c>
      <c r="B54" s="17" t="n">
        <v>4740</v>
      </c>
      <c r="C54" s="18">
        <f>(38.0/B54*100)</f>
        <v/>
      </c>
      <c r="D54" s="19" t="n">
        <v>4702</v>
      </c>
      <c r="E54" s="18" t="n">
        <v>335.20242561</v>
      </c>
      <c r="F54" s="20" t="n">
        <v>2.84694367</v>
      </c>
      <c r="G54" s="18" t="n">
        <v>330.7782319</v>
      </c>
      <c r="H54" s="20" t="n">
        <v>3.76073607</v>
      </c>
      <c r="I54" s="18" t="s">
        <v>481</v>
      </c>
      <c r="J54" s="20" t="s">
        <v>481</v>
      </c>
      <c r="K54" s="18" t="s">
        <v>481</v>
      </c>
      <c r="L54" s="20" t="s">
        <v>481</v>
      </c>
      <c r="M54" s="18" t="s">
        <v>481</v>
      </c>
      <c r="N54" s="20" t="s">
        <v>481</v>
      </c>
      <c r="O54" s="18" t="s">
        <v>481</v>
      </c>
      <c r="P54" s="20" t="s">
        <v>481</v>
      </c>
      <c r="Q54" s="18" t="n">
        <v>285.94293931</v>
      </c>
      <c r="R54" s="20" t="n">
        <v>5.16365607</v>
      </c>
    </row>
    <row r="55" spans="1:18">
      <c r="A55" s="15" t="s">
        <v>530</v>
      </c>
      <c r="B55" s="17" t="n">
        <v>5316</v>
      </c>
      <c r="C55" s="18">
        <f>(22.0/B55*100)</f>
        <v/>
      </c>
      <c r="D55" s="19" t="n">
        <v>5294</v>
      </c>
      <c r="E55" s="18" t="n">
        <v>416.04552163</v>
      </c>
      <c r="F55" s="20" t="n">
        <v>2.46335418</v>
      </c>
      <c r="G55" s="18" t="n">
        <v>388.64577758</v>
      </c>
      <c r="H55" s="20" t="n">
        <v>5.47443317</v>
      </c>
      <c r="I55" s="18" t="s">
        <v>481</v>
      </c>
      <c r="J55" s="20" t="s">
        <v>481</v>
      </c>
      <c r="K55" s="18" t="s">
        <v>481</v>
      </c>
      <c r="L55" s="20" t="s">
        <v>481</v>
      </c>
      <c r="M55" s="18" t="n">
        <v>453.3647</v>
      </c>
      <c r="N55" s="20" t="n">
        <v>37.19456019</v>
      </c>
      <c r="O55" s="18" t="n">
        <v>322.90764984</v>
      </c>
      <c r="P55" s="20" t="n">
        <v>24.61367138</v>
      </c>
      <c r="Q55" s="18" t="n">
        <v>344.57155838</v>
      </c>
      <c r="R55" s="20" t="n">
        <v>8.296863460000001</v>
      </c>
    </row>
    <row r="56" spans="1:18">
      <c r="A56" s="15" t="s">
        <v>531</v>
      </c>
      <c r="B56" s="17" t="n">
        <v>5359</v>
      </c>
      <c r="C56" s="18">
        <f>(76.0/B56*100)</f>
        <v/>
      </c>
      <c r="D56" s="19" t="n">
        <v>5283</v>
      </c>
      <c r="E56" s="18" t="n">
        <v>524.5922225100001</v>
      </c>
      <c r="F56" s="20" t="n">
        <v>2.54203362</v>
      </c>
      <c r="G56" s="18" t="n">
        <v>519.5865565399999</v>
      </c>
      <c r="H56" s="20" t="n">
        <v>3.78722451</v>
      </c>
      <c r="I56" s="18" t="s">
        <v>481</v>
      </c>
      <c r="J56" s="20" t="s">
        <v>481</v>
      </c>
      <c r="K56" s="18" t="s">
        <v>481</v>
      </c>
      <c r="L56" s="20" t="s">
        <v>481</v>
      </c>
      <c r="M56" s="18" t="s">
        <v>481</v>
      </c>
      <c r="N56" s="20" t="s">
        <v>481</v>
      </c>
      <c r="O56" s="18" t="s">
        <v>481</v>
      </c>
      <c r="P56" s="20" t="s">
        <v>481</v>
      </c>
      <c r="Q56" s="18" t="n">
        <v>500.83642712</v>
      </c>
      <c r="R56" s="20" t="n">
        <v>18.01262559</v>
      </c>
    </row>
    <row r="57" spans="1:18">
      <c r="A57" s="15" t="s">
        <v>532</v>
      </c>
      <c r="B57" s="17" t="n">
        <v>6513</v>
      </c>
      <c r="C57" s="18">
        <f>(0.0/B57*100)</f>
        <v/>
      </c>
      <c r="D57" s="19" t="n">
        <v>6513</v>
      </c>
      <c r="E57" s="18" t="n">
        <v>411.36699128</v>
      </c>
      <c r="F57" s="20" t="n">
        <v>3.02333483</v>
      </c>
      <c r="G57" s="18" t="n">
        <v>393.79602358</v>
      </c>
      <c r="H57" s="20" t="n">
        <v>2.61026859</v>
      </c>
      <c r="I57" s="18" t="s">
        <v>481</v>
      </c>
      <c r="J57" s="20" t="s">
        <v>481</v>
      </c>
      <c r="K57" s="18" t="s">
        <v>481</v>
      </c>
      <c r="L57" s="20" t="s">
        <v>481</v>
      </c>
      <c r="M57" s="18" t="s">
        <v>481</v>
      </c>
      <c r="N57" s="20" t="s">
        <v>481</v>
      </c>
      <c r="O57" s="18" t="n">
        <v>351.212</v>
      </c>
      <c r="P57" s="20" t="n">
        <v>21.0643667</v>
      </c>
      <c r="Q57" s="18" t="n">
        <v>364.13924384</v>
      </c>
      <c r="R57" s="20" t="n">
        <v>10.62590062</v>
      </c>
    </row>
    <row r="58" spans="1:18">
      <c r="A58" s="15" t="s">
        <v>533</v>
      </c>
      <c r="B58" s="17" t="n">
        <v>7267</v>
      </c>
      <c r="C58" s="18">
        <f>(10.0/B58*100)</f>
        <v/>
      </c>
      <c r="D58" s="19" t="n">
        <v>7257</v>
      </c>
      <c r="E58" s="18" t="n">
        <v>417.21689244</v>
      </c>
      <c r="F58" s="20" t="n">
        <v>2.57987856</v>
      </c>
      <c r="G58" s="18" t="n">
        <v>385.28098019</v>
      </c>
      <c r="H58" s="20" t="n">
        <v>3.99551757</v>
      </c>
      <c r="I58" s="18" t="s">
        <v>481</v>
      </c>
      <c r="J58" s="20" t="s">
        <v>481</v>
      </c>
      <c r="K58" s="18" t="s">
        <v>481</v>
      </c>
      <c r="L58" s="20" t="s">
        <v>481</v>
      </c>
      <c r="M58" s="18" t="s">
        <v>481</v>
      </c>
      <c r="N58" s="20" t="s">
        <v>481</v>
      </c>
      <c r="O58" s="18" t="n">
        <v>290.84572294</v>
      </c>
      <c r="P58" s="20" t="n">
        <v>16.11805297</v>
      </c>
      <c r="Q58" s="18" t="n">
        <v>352.66568817</v>
      </c>
      <c r="R58" s="20" t="n">
        <v>9.27298579</v>
      </c>
    </row>
    <row r="59" spans="1:18">
      <c r="A59" s="15" t="s">
        <v>534</v>
      </c>
      <c r="B59" s="17" t="n">
        <v>4826</v>
      </c>
      <c r="C59" s="18">
        <f>(26.0/B59*100)</f>
        <v/>
      </c>
      <c r="D59" s="19" t="n">
        <v>4800</v>
      </c>
      <c r="E59" s="18" t="n">
        <v>381.61456929</v>
      </c>
      <c r="F59" s="20" t="n">
        <v>1.68417173</v>
      </c>
      <c r="G59" s="18" t="n">
        <v>365.04101525</v>
      </c>
      <c r="H59" s="20" t="n">
        <v>8.489933969999999</v>
      </c>
      <c r="I59" s="18" t="s">
        <v>481</v>
      </c>
      <c r="J59" s="20" t="s">
        <v>481</v>
      </c>
      <c r="K59" s="18" t="s">
        <v>481</v>
      </c>
      <c r="L59" s="20" t="s">
        <v>481</v>
      </c>
      <c r="M59" s="18" t="s">
        <v>481</v>
      </c>
      <c r="N59" s="20" t="s">
        <v>481</v>
      </c>
      <c r="O59" s="18" t="n">
        <v>346.73828826</v>
      </c>
      <c r="P59" s="20" t="n">
        <v>24.54393129</v>
      </c>
      <c r="Q59" s="18" t="n">
        <v>315.56864878</v>
      </c>
      <c r="R59" s="20" t="n">
        <v>6.08388767</v>
      </c>
    </row>
    <row r="60" spans="1:18">
      <c r="A60" s="15" t="s">
        <v>535</v>
      </c>
      <c r="B60" s="17" t="n">
        <v>4546</v>
      </c>
      <c r="C60" s="18">
        <f>(15.0/B60*100)</f>
        <v/>
      </c>
      <c r="D60" s="19" t="n">
        <v>4531</v>
      </c>
      <c r="E60" s="18" t="n">
        <v>394.72695454</v>
      </c>
      <c r="F60" s="20" t="n">
        <v>3.52857823</v>
      </c>
      <c r="G60" s="18" t="n">
        <v>360.90307982</v>
      </c>
      <c r="H60" s="20" t="n">
        <v>5.7201575</v>
      </c>
      <c r="I60" s="18" t="s">
        <v>481</v>
      </c>
      <c r="J60" s="20" t="s">
        <v>481</v>
      </c>
      <c r="K60" s="18" t="s">
        <v>481</v>
      </c>
      <c r="L60" s="20" t="s">
        <v>481</v>
      </c>
      <c r="M60" s="18" t="s">
        <v>481</v>
      </c>
      <c r="N60" s="20" t="s">
        <v>481</v>
      </c>
      <c r="O60" s="18" t="n">
        <v>313.81269226</v>
      </c>
      <c r="P60" s="20" t="n">
        <v>23.22588988</v>
      </c>
      <c r="Q60" s="18" t="n">
        <v>327.42058864</v>
      </c>
      <c r="R60" s="20" t="n">
        <v>10.0613107</v>
      </c>
    </row>
    <row r="61" spans="1:18">
      <c r="A61" s="15" t="s">
        <v>536</v>
      </c>
      <c r="B61" s="17" t="n">
        <v>6525</v>
      </c>
      <c r="C61" s="18">
        <f>(135.0/B61*100)</f>
        <v/>
      </c>
      <c r="D61" s="19" t="n">
        <v>6390</v>
      </c>
      <c r="E61" s="18" t="n">
        <v>478.82609604</v>
      </c>
      <c r="F61" s="20" t="n">
        <v>2.59745771</v>
      </c>
      <c r="G61" s="18" t="n">
        <v>446.62110996</v>
      </c>
      <c r="H61" s="20" t="n">
        <v>6.56910553</v>
      </c>
      <c r="I61" s="18" t="s">
        <v>481</v>
      </c>
      <c r="J61" s="20" t="s">
        <v>481</v>
      </c>
      <c r="K61" s="18" t="s">
        <v>481</v>
      </c>
      <c r="L61" s="20" t="s">
        <v>481</v>
      </c>
      <c r="M61" s="18" t="s">
        <v>481</v>
      </c>
      <c r="N61" s="20" t="s">
        <v>481</v>
      </c>
      <c r="O61" s="18" t="s">
        <v>481</v>
      </c>
      <c r="P61" s="20" t="s">
        <v>481</v>
      </c>
      <c r="Q61" s="18" t="n">
        <v>409.89426462</v>
      </c>
      <c r="R61" s="20" t="n">
        <v>12.9401941</v>
      </c>
    </row>
    <row r="62" spans="1:18">
      <c r="A62" s="15" t="s">
        <v>537</v>
      </c>
      <c r="B62" s="17" t="n">
        <v>4476</v>
      </c>
      <c r="C62" s="18">
        <f>(3.0/B62*100)</f>
        <v/>
      </c>
      <c r="D62" s="19" t="n">
        <v>4473</v>
      </c>
      <c r="E62" s="18" t="n">
        <v>529.71459286</v>
      </c>
      <c r="F62" s="20" t="n">
        <v>1.13651016</v>
      </c>
      <c r="G62" s="18" t="n">
        <v>523.58170788</v>
      </c>
      <c r="H62" s="20" t="n">
        <v>3.118696</v>
      </c>
      <c r="I62" s="18" t="s">
        <v>481</v>
      </c>
      <c r="J62" s="20" t="s">
        <v>481</v>
      </c>
      <c r="K62" s="18" t="s">
        <v>481</v>
      </c>
      <c r="L62" s="20" t="s">
        <v>481</v>
      </c>
      <c r="M62" s="18" t="s">
        <v>481</v>
      </c>
      <c r="N62" s="20" t="s">
        <v>481</v>
      </c>
      <c r="O62" s="18" t="s">
        <v>481</v>
      </c>
      <c r="P62" s="20" t="s">
        <v>481</v>
      </c>
      <c r="Q62" s="18" t="n">
        <v>500.54861386</v>
      </c>
      <c r="R62" s="20" t="n">
        <v>31.10123745</v>
      </c>
    </row>
    <row r="63" spans="1:18">
      <c r="A63" s="15" t="s">
        <v>538</v>
      </c>
      <c r="B63" s="17" t="n">
        <v>5324</v>
      </c>
      <c r="C63" s="18">
        <f>(13.0/B63*100)</f>
        <v/>
      </c>
      <c r="D63" s="19" t="n">
        <v>5311</v>
      </c>
      <c r="E63" s="18" t="n">
        <v>388.51947966</v>
      </c>
      <c r="F63" s="20" t="n">
        <v>1.330257</v>
      </c>
      <c r="G63" s="18" t="n">
        <v>353.4196518</v>
      </c>
      <c r="H63" s="20" t="n">
        <v>5.56502385</v>
      </c>
      <c r="I63" s="18" t="s">
        <v>481</v>
      </c>
      <c r="J63" s="20" t="s">
        <v>481</v>
      </c>
      <c r="K63" s="18" t="s">
        <v>481</v>
      </c>
      <c r="L63" s="20" t="s">
        <v>481</v>
      </c>
      <c r="M63" s="18" t="s">
        <v>481</v>
      </c>
      <c r="N63" s="20" t="s">
        <v>481</v>
      </c>
      <c r="O63" s="18" t="n">
        <v>326.13434417</v>
      </c>
      <c r="P63" s="20" t="n">
        <v>30.83501427</v>
      </c>
      <c r="Q63" s="18" t="n">
        <v>334.22309354</v>
      </c>
      <c r="R63" s="20" t="n">
        <v>6.11782856</v>
      </c>
    </row>
    <row r="64" spans="1:18">
      <c r="A64" s="15" t="s">
        <v>539</v>
      </c>
      <c r="B64" s="17" t="n">
        <v>3634</v>
      </c>
      <c r="C64" s="18">
        <f>(3.0/B64*100)</f>
        <v/>
      </c>
      <c r="D64" s="19" t="n">
        <v>3631</v>
      </c>
      <c r="E64" s="18" t="n">
        <v>473.1082868</v>
      </c>
      <c r="F64" s="20" t="n">
        <v>1.9125476</v>
      </c>
      <c r="G64" s="18" t="n">
        <v>432.42317843</v>
      </c>
      <c r="H64" s="20" t="n">
        <v>4.3208902</v>
      </c>
      <c r="I64" s="18" t="s">
        <v>481</v>
      </c>
      <c r="J64" s="20" t="s">
        <v>481</v>
      </c>
      <c r="K64" s="18" t="s">
        <v>481</v>
      </c>
      <c r="L64" s="20" t="s">
        <v>481</v>
      </c>
      <c r="M64" s="18" t="s">
        <v>481</v>
      </c>
      <c r="N64" s="20" t="s">
        <v>481</v>
      </c>
      <c r="O64" s="18" t="n">
        <v>420.32790835</v>
      </c>
      <c r="P64" s="20" t="n">
        <v>36.82003761</v>
      </c>
      <c r="Q64" s="18" t="n">
        <v>359.9552722</v>
      </c>
      <c r="R64" s="20" t="n">
        <v>18.29412656</v>
      </c>
    </row>
    <row r="65" spans="1:18">
      <c r="A65" s="15" t="s">
        <v>540</v>
      </c>
      <c r="B65" s="17" t="n">
        <v>5325</v>
      </c>
      <c r="C65" s="18">
        <f>(14.0/B65*100)</f>
        <v/>
      </c>
      <c r="D65" s="19" t="n">
        <v>5311</v>
      </c>
      <c r="E65" s="18" t="n">
        <v>433.36738032</v>
      </c>
      <c r="F65" s="20" t="n">
        <v>2.04911551</v>
      </c>
      <c r="G65" s="18" t="n">
        <v>404.27682767</v>
      </c>
      <c r="H65" s="20" t="n">
        <v>4.77617143</v>
      </c>
      <c r="I65" s="18" t="s">
        <v>481</v>
      </c>
      <c r="J65" s="20" t="s">
        <v>481</v>
      </c>
      <c r="K65" s="18" t="s">
        <v>481</v>
      </c>
      <c r="L65" s="20" t="s">
        <v>481</v>
      </c>
      <c r="M65" s="18" t="n">
        <v>318.58841197</v>
      </c>
      <c r="N65" s="20" t="n">
        <v>32.53281818</v>
      </c>
      <c r="O65" s="18" t="n">
        <v>263.2561</v>
      </c>
      <c r="P65" s="20" t="n">
        <v>43.23732137</v>
      </c>
      <c r="Q65" s="18" t="n">
        <v>363.40008932</v>
      </c>
      <c r="R65" s="20" t="n">
        <v>8.471683179999999</v>
      </c>
    </row>
    <row r="66" spans="1:18">
      <c r="A66" s="15" t="s">
        <v>541</v>
      </c>
      <c r="B66" s="17" t="n">
        <v>5665</v>
      </c>
      <c r="C66" s="18">
        <f>(74.0/B66*100)</f>
        <v/>
      </c>
      <c r="D66" s="19" t="n">
        <v>5591</v>
      </c>
      <c r="E66" s="18" t="n">
        <v>414.74969563</v>
      </c>
      <c r="F66" s="20" t="n">
        <v>1.12156506</v>
      </c>
      <c r="G66" s="18" t="n">
        <v>404.81794061</v>
      </c>
      <c r="H66" s="20" t="n">
        <v>3.76954284</v>
      </c>
      <c r="I66" s="18" t="s">
        <v>481</v>
      </c>
      <c r="J66" s="20" t="s">
        <v>481</v>
      </c>
      <c r="K66" s="18" t="s">
        <v>481</v>
      </c>
      <c r="L66" s="20" t="s">
        <v>481</v>
      </c>
      <c r="M66" s="18" t="s">
        <v>481</v>
      </c>
      <c r="N66" s="20" t="s">
        <v>481</v>
      </c>
      <c r="O66" s="18" t="s">
        <v>481</v>
      </c>
      <c r="P66" s="20" t="s">
        <v>481</v>
      </c>
      <c r="Q66" s="18" t="n">
        <v>340.61308007</v>
      </c>
      <c r="R66" s="20" t="n">
        <v>6.61726475</v>
      </c>
    </row>
    <row r="67" spans="1:18">
      <c r="A67" s="15" t="s">
        <v>542</v>
      </c>
      <c r="B67" s="17" t="n">
        <v>6971</v>
      </c>
      <c r="C67" s="18">
        <f>(21.0/B67*100)</f>
        <v/>
      </c>
      <c r="D67" s="19" t="n">
        <v>6950</v>
      </c>
      <c r="E67" s="18" t="n">
        <v>400.08790317</v>
      </c>
      <c r="F67" s="20" t="n">
        <v>2.52494354</v>
      </c>
      <c r="G67" s="18" t="n">
        <v>389.26111883</v>
      </c>
      <c r="H67" s="20" t="n">
        <v>3.11060474</v>
      </c>
      <c r="I67" s="18" t="s">
        <v>481</v>
      </c>
      <c r="J67" s="20" t="s">
        <v>481</v>
      </c>
      <c r="K67" s="18" t="s">
        <v>481</v>
      </c>
      <c r="L67" s="20" t="s">
        <v>481</v>
      </c>
      <c r="M67" s="18" t="s">
        <v>481</v>
      </c>
      <c r="N67" s="20" t="s">
        <v>481</v>
      </c>
      <c r="O67" s="18" t="s">
        <v>481</v>
      </c>
      <c r="P67" s="20" t="s">
        <v>481</v>
      </c>
      <c r="Q67" s="18" t="n">
        <v>318.45580921</v>
      </c>
      <c r="R67" s="20" t="n">
        <v>9.0077178</v>
      </c>
    </row>
    <row r="68" spans="1:18">
      <c r="A68" s="15" t="s">
        <v>543</v>
      </c>
      <c r="B68" s="17" t="n">
        <v>12083</v>
      </c>
      <c r="C68" s="18">
        <f>(27.0/B68*100)</f>
        <v/>
      </c>
      <c r="D68" s="19" t="n">
        <v>12056</v>
      </c>
      <c r="E68" s="18" t="n">
        <v>424.84654012</v>
      </c>
      <c r="F68" s="20" t="n">
        <v>1.09022737</v>
      </c>
      <c r="G68" s="18" t="n">
        <v>390.22990079</v>
      </c>
      <c r="H68" s="20" t="n">
        <v>2.71642172</v>
      </c>
      <c r="I68" s="18" t="s">
        <v>481</v>
      </c>
      <c r="J68" s="20" t="s">
        <v>481</v>
      </c>
      <c r="K68" s="18" t="s">
        <v>481</v>
      </c>
      <c r="L68" s="20" t="s">
        <v>481</v>
      </c>
      <c r="M68" s="18" t="s">
        <v>481</v>
      </c>
      <c r="N68" s="20" t="s">
        <v>481</v>
      </c>
      <c r="O68" s="18" t="s">
        <v>481</v>
      </c>
      <c r="P68" s="20" t="s">
        <v>481</v>
      </c>
      <c r="Q68" s="18" t="n">
        <v>327.15847924</v>
      </c>
      <c r="R68" s="20" t="n">
        <v>4.45515053</v>
      </c>
    </row>
    <row r="69" spans="1:18">
      <c r="A69" s="15" t="s">
        <v>544</v>
      </c>
      <c r="B69" s="17" t="n">
        <v>4876</v>
      </c>
      <c r="C69" s="18">
        <f>(0.0/B69*100)</f>
        <v/>
      </c>
      <c r="D69" s="19" t="n">
        <v>4876</v>
      </c>
      <c r="E69" s="18" t="n">
        <v>437.07973829</v>
      </c>
      <c r="F69" s="20" t="n">
        <v>3.25428095</v>
      </c>
      <c r="G69" s="18" t="n">
        <v>413.80597195</v>
      </c>
      <c r="H69" s="20" t="n">
        <v>5.56572595</v>
      </c>
      <c r="I69" s="18" t="s">
        <v>481</v>
      </c>
      <c r="J69" s="20" t="s">
        <v>481</v>
      </c>
      <c r="K69" s="18" t="s">
        <v>481</v>
      </c>
      <c r="L69" s="20" t="s">
        <v>481</v>
      </c>
      <c r="M69" s="18" t="s">
        <v>481</v>
      </c>
      <c r="N69" s="20" t="s">
        <v>481</v>
      </c>
      <c r="O69" s="18" t="s">
        <v>481</v>
      </c>
      <c r="P69" s="20" t="s">
        <v>481</v>
      </c>
      <c r="Q69" s="18" t="n">
        <v>350.75600636</v>
      </c>
      <c r="R69" s="20" t="n">
        <v>15.55623302</v>
      </c>
    </row>
    <row r="70" spans="1:18">
      <c r="A70" s="15" t="s">
        <v>545</v>
      </c>
      <c r="B70" s="17" t="n">
        <v>6036</v>
      </c>
      <c r="C70" s="18">
        <f>(223.0/B70*100)</f>
        <v/>
      </c>
      <c r="D70" s="19" t="n">
        <v>5813</v>
      </c>
      <c r="E70" s="18" t="n">
        <v>489.58871772</v>
      </c>
      <c r="F70" s="20" t="n">
        <v>2.79687975</v>
      </c>
      <c r="G70" s="18" t="n">
        <v>489.54800755</v>
      </c>
      <c r="H70" s="20" t="n">
        <v>4.96370208</v>
      </c>
      <c r="I70" s="18" t="s">
        <v>481</v>
      </c>
      <c r="J70" s="20" t="s">
        <v>481</v>
      </c>
      <c r="K70" s="18" t="s">
        <v>481</v>
      </c>
      <c r="L70" s="20" t="s">
        <v>481</v>
      </c>
      <c r="M70" s="18" t="s">
        <v>481</v>
      </c>
      <c r="N70" s="20" t="s">
        <v>481</v>
      </c>
      <c r="O70" s="18" t="s">
        <v>481</v>
      </c>
      <c r="P70" s="20" t="s">
        <v>481</v>
      </c>
      <c r="Q70" s="18" t="n">
        <v>416.66057898</v>
      </c>
      <c r="R70" s="20" t="n">
        <v>7.92355516</v>
      </c>
    </row>
    <row r="71" spans="1:18">
      <c r="A71" s="15" t="s">
        <v>546</v>
      </c>
      <c r="B71" s="17" t="n">
        <v>6115</v>
      </c>
      <c r="C71" s="18">
        <f>(17.0/B71*100)</f>
        <v/>
      </c>
      <c r="D71" s="19" t="n">
        <v>6098</v>
      </c>
      <c r="E71" s="18" t="n">
        <v>564.4526294999999</v>
      </c>
      <c r="F71" s="20" t="n">
        <v>1.40014683</v>
      </c>
      <c r="G71" s="18" t="n">
        <v>525.72362008</v>
      </c>
      <c r="H71" s="20" t="n">
        <v>3.01014748</v>
      </c>
      <c r="I71" s="18" t="s">
        <v>481</v>
      </c>
      <c r="J71" s="20" t="s">
        <v>481</v>
      </c>
      <c r="K71" s="18" t="s">
        <v>481</v>
      </c>
      <c r="L71" s="20" t="s">
        <v>481</v>
      </c>
      <c r="M71" s="18" t="s">
        <v>481</v>
      </c>
      <c r="N71" s="20" t="s">
        <v>481</v>
      </c>
      <c r="O71" s="18" t="s">
        <v>481</v>
      </c>
      <c r="P71" s="20" t="s">
        <v>481</v>
      </c>
      <c r="Q71" s="18" t="n">
        <v>470.52110379</v>
      </c>
      <c r="R71" s="20" t="n">
        <v>29.05162693</v>
      </c>
    </row>
    <row r="72" spans="1:18">
      <c r="A72" s="15" t="s">
        <v>547</v>
      </c>
      <c r="B72" s="17" t="n">
        <v>7708</v>
      </c>
      <c r="C72" s="18">
        <f>(5.0/B72*100)</f>
        <v/>
      </c>
      <c r="D72" s="19" t="n">
        <v>7703</v>
      </c>
      <c r="E72" s="18" t="n">
        <v>536.50765855</v>
      </c>
      <c r="F72" s="20" t="n">
        <v>2.78755165</v>
      </c>
      <c r="G72" s="18" t="n">
        <v>512.44353987</v>
      </c>
      <c r="H72" s="20" t="n">
        <v>3.83381284</v>
      </c>
      <c r="I72" s="18" t="s">
        <v>481</v>
      </c>
      <c r="J72" s="20" t="s">
        <v>481</v>
      </c>
      <c r="K72" s="18" t="s">
        <v>481</v>
      </c>
      <c r="L72" s="20" t="s">
        <v>481</v>
      </c>
      <c r="M72" s="18" t="s">
        <v>481</v>
      </c>
      <c r="N72" s="20" t="s">
        <v>481</v>
      </c>
      <c r="O72" s="18" t="s">
        <v>481</v>
      </c>
      <c r="P72" s="20" t="s">
        <v>481</v>
      </c>
      <c r="Q72" s="18" t="n">
        <v>402.11185277</v>
      </c>
      <c r="R72" s="20" t="n">
        <v>33.5489855</v>
      </c>
    </row>
    <row r="73" spans="1:18">
      <c r="A73" s="15" t="s">
        <v>548</v>
      </c>
      <c r="B73" s="17" t="n">
        <v>8249</v>
      </c>
      <c r="C73" s="18">
        <f>(143.0/B73*100)</f>
        <v/>
      </c>
      <c r="D73" s="19" t="n">
        <v>8106</v>
      </c>
      <c r="E73" s="18" t="n">
        <v>427.94340153</v>
      </c>
      <c r="F73" s="20" t="n">
        <v>3.12961226</v>
      </c>
      <c r="G73" s="18" t="n">
        <v>407.1048715</v>
      </c>
      <c r="H73" s="20" t="n">
        <v>2.93447386</v>
      </c>
      <c r="I73" s="18" t="s">
        <v>481</v>
      </c>
      <c r="J73" s="20" t="s">
        <v>481</v>
      </c>
      <c r="K73" s="18" t="s">
        <v>481</v>
      </c>
      <c r="L73" s="20" t="s">
        <v>481</v>
      </c>
      <c r="M73" s="18" t="s">
        <v>481</v>
      </c>
      <c r="N73" s="20" t="s">
        <v>481</v>
      </c>
      <c r="O73" s="18" t="s">
        <v>481</v>
      </c>
      <c r="P73" s="20" t="s">
        <v>481</v>
      </c>
      <c r="Q73" s="18" t="n">
        <v>348.72190432</v>
      </c>
      <c r="R73" s="20" t="n">
        <v>11.7828748</v>
      </c>
    </row>
    <row r="74" spans="1:18">
      <c r="A74" s="15" t="s">
        <v>549</v>
      </c>
      <c r="B74" s="17" t="n">
        <v>4692</v>
      </c>
      <c r="C74" s="18">
        <f>(82.0/B74*100)</f>
        <v/>
      </c>
      <c r="D74" s="19" t="n">
        <v>4610</v>
      </c>
      <c r="E74" s="18" t="n">
        <v>439.13683894</v>
      </c>
      <c r="F74" s="20" t="n">
        <v>1.91039332</v>
      </c>
      <c r="G74" s="18" t="n">
        <v>401.26002774</v>
      </c>
      <c r="H74" s="20" t="n">
        <v>2.64036241</v>
      </c>
      <c r="I74" s="18" t="s">
        <v>481</v>
      </c>
      <c r="J74" s="20" t="s">
        <v>481</v>
      </c>
      <c r="K74" s="18" t="s">
        <v>481</v>
      </c>
      <c r="L74" s="20" t="s">
        <v>481</v>
      </c>
      <c r="M74" s="18" t="s">
        <v>481</v>
      </c>
      <c r="N74" s="20" t="s">
        <v>481</v>
      </c>
      <c r="O74" s="18" t="n">
        <v>394.44622962</v>
      </c>
      <c r="P74" s="20" t="n">
        <v>38.22994977</v>
      </c>
      <c r="Q74" s="18" t="n">
        <v>340.39887776</v>
      </c>
      <c r="R74" s="20" t="n">
        <v>7.22176335</v>
      </c>
    </row>
    <row r="75" spans="1:18">
      <c r="A75" s="15" t="s">
        <v>550</v>
      </c>
      <c r="B75" s="17" t="n">
        <v>5375</v>
      </c>
      <c r="C75" s="18">
        <f>(196.0/B75*100)</f>
        <v/>
      </c>
      <c r="D75" s="19" t="n">
        <v>5179</v>
      </c>
      <c r="E75" s="18" t="n">
        <v>390.55501075</v>
      </c>
      <c r="F75" s="20" t="n">
        <v>2.27216066</v>
      </c>
      <c r="G75" s="18" t="n">
        <v>374.43642062</v>
      </c>
      <c r="H75" s="20" t="n">
        <v>3.36170276</v>
      </c>
      <c r="I75" s="18" t="s">
        <v>481</v>
      </c>
      <c r="J75" s="20" t="s">
        <v>481</v>
      </c>
      <c r="K75" s="18" t="s">
        <v>481</v>
      </c>
      <c r="L75" s="20" t="s">
        <v>481</v>
      </c>
      <c r="M75" s="18" t="s">
        <v>481</v>
      </c>
      <c r="N75" s="20" t="s">
        <v>481</v>
      </c>
      <c r="O75" s="18" t="s">
        <v>481</v>
      </c>
      <c r="P75" s="20" t="s">
        <v>481</v>
      </c>
      <c r="Q75" s="18" t="n">
        <v>340.76869088</v>
      </c>
      <c r="R75" s="20" t="n">
        <v>6.10721615</v>
      </c>
    </row>
    <row r="76" spans="1:18">
      <c r="A76" s="15" t="s">
        <v>551</v>
      </c>
      <c r="B76" s="17" t="n">
        <v>14167</v>
      </c>
      <c r="C76" s="18">
        <f>(227.0/B76*100)</f>
        <v/>
      </c>
      <c r="D76" s="19" t="n">
        <v>13940</v>
      </c>
      <c r="E76" s="18" t="n">
        <v>440.92936878</v>
      </c>
      <c r="F76" s="20" t="n">
        <v>2.48132978</v>
      </c>
      <c r="G76" s="18" t="n">
        <v>423.83744299</v>
      </c>
      <c r="H76" s="20" t="n">
        <v>3.17255516</v>
      </c>
      <c r="I76" s="18" t="s">
        <v>481</v>
      </c>
      <c r="J76" s="20" t="s">
        <v>481</v>
      </c>
      <c r="K76" s="18" t="s">
        <v>481</v>
      </c>
      <c r="L76" s="20" t="s">
        <v>481</v>
      </c>
      <c r="M76" s="18" t="s">
        <v>481</v>
      </c>
      <c r="N76" s="20" t="s">
        <v>481</v>
      </c>
      <c r="O76" s="18" t="s">
        <v>481</v>
      </c>
      <c r="P76" s="20" t="s">
        <v>481</v>
      </c>
      <c r="Q76" s="18" t="n">
        <v>360.58745836</v>
      </c>
      <c r="R76" s="20" t="n">
        <v>6.95125922</v>
      </c>
    </row>
    <row r="77" spans="1:18">
      <c r="A77" s="15" t="s">
        <v>552</v>
      </c>
      <c r="B77" s="17" t="n">
        <v>6062</v>
      </c>
      <c r="C77" s="18">
        <f>(82.0/B77*100)</f>
        <v/>
      </c>
      <c r="D77" s="19" t="n">
        <v>5980</v>
      </c>
      <c r="E77" s="18" t="n">
        <v>442.3024564</v>
      </c>
      <c r="F77" s="20" t="n">
        <v>2.24122995</v>
      </c>
      <c r="G77" s="18" t="n">
        <v>424.82453299</v>
      </c>
      <c r="H77" s="20" t="n">
        <v>3.90025654</v>
      </c>
      <c r="I77" s="18" t="s">
        <v>481</v>
      </c>
      <c r="J77" s="20" t="s">
        <v>481</v>
      </c>
      <c r="K77" s="18" t="s">
        <v>481</v>
      </c>
      <c r="L77" s="20" t="s">
        <v>481</v>
      </c>
      <c r="M77" s="18" t="s">
        <v>481</v>
      </c>
      <c r="N77" s="20" t="s">
        <v>481</v>
      </c>
      <c r="O77" s="18" t="s">
        <v>481</v>
      </c>
      <c r="P77" s="20" t="s">
        <v>481</v>
      </c>
      <c r="Q77" s="18" t="n">
        <v>351.79383609</v>
      </c>
      <c r="R77" s="20" t="n">
        <v>5.32155835</v>
      </c>
    </row>
    <row r="78" spans="1:18">
      <c r="A78" s="15" t="s">
        <v>553</v>
      </c>
      <c r="B78" s="17" t="n">
        <v>5826</v>
      </c>
      <c r="C78" s="18">
        <f>(0.0/B78*100)</f>
        <v/>
      </c>
      <c r="D78" s="19" t="n">
        <v>5826</v>
      </c>
      <c r="E78" s="18" t="n">
        <v>529.71514805</v>
      </c>
      <c r="F78" s="20" t="n">
        <v>4.08035908</v>
      </c>
      <c r="G78" s="18" t="n">
        <v>502.03576443</v>
      </c>
      <c r="H78" s="20" t="n">
        <v>4.60059018</v>
      </c>
      <c r="I78" s="18" t="s">
        <v>481</v>
      </c>
      <c r="J78" s="20" t="s">
        <v>481</v>
      </c>
      <c r="K78" s="18" t="s">
        <v>481</v>
      </c>
      <c r="L78" s="20" t="s">
        <v>481</v>
      </c>
      <c r="M78" s="18" t="s">
        <v>481</v>
      </c>
      <c r="N78" s="20" t="s">
        <v>481</v>
      </c>
      <c r="O78" s="18" t="n">
        <v>626.4927</v>
      </c>
      <c r="P78" s="20" t="n">
        <v>29.24277318</v>
      </c>
      <c r="Q78" s="18" t="n">
        <v>479.96219503</v>
      </c>
      <c r="R78" s="20" t="n">
        <v>11.01625678</v>
      </c>
    </row>
    <row customHeight="1" ht="25" r="79" spans="1:18">
      <c r="A79" s="15" t="s">
        <v>554</v>
      </c>
      <c r="B79" s="17" t="n">
        <v>1657</v>
      </c>
      <c r="C79" s="18">
        <f>(41.0/B79*100)</f>
        <v/>
      </c>
      <c r="D79" s="19" t="n">
        <v>1616</v>
      </c>
      <c r="E79" s="18" t="n">
        <v>481.55417668</v>
      </c>
      <c r="F79" s="20" t="n">
        <v>6.45710294</v>
      </c>
      <c r="G79" s="18" t="n">
        <v>440.18134448</v>
      </c>
      <c r="H79" s="20" t="n">
        <v>8.603257019999999</v>
      </c>
      <c r="I79" s="18" t="s">
        <v>481</v>
      </c>
      <c r="J79" s="20" t="s">
        <v>481</v>
      </c>
      <c r="K79" s="18" t="s">
        <v>481</v>
      </c>
      <c r="L79" s="20" t="s">
        <v>481</v>
      </c>
      <c r="M79" s="18" t="s">
        <v>481</v>
      </c>
      <c r="N79" s="20" t="s">
        <v>481</v>
      </c>
      <c r="O79" s="18" t="s">
        <v>481</v>
      </c>
      <c r="P79" s="20" t="s">
        <v>481</v>
      </c>
      <c r="Q79" s="18" t="n">
        <v>403.36721212</v>
      </c>
      <c r="R79" s="20" t="n">
        <v>30.72152596</v>
      </c>
    </row>
    <row r="80" spans="1:18">
      <c r="A80" s="15" t="s">
        <v>555</v>
      </c>
      <c r="B80" s="17" t="n">
        <v>7841</v>
      </c>
      <c r="C80" s="18">
        <f>(0.0/B80*100)</f>
        <v/>
      </c>
      <c r="D80" s="19" t="n">
        <v>7841</v>
      </c>
      <c r="E80" s="18" t="n">
        <v>458.32103287</v>
      </c>
      <c r="F80" s="20" t="n">
        <v>3.72893067</v>
      </c>
      <c r="G80" s="18" t="n">
        <v>441.68035559</v>
      </c>
      <c r="H80" s="20" t="n">
        <v>5.21348201</v>
      </c>
      <c r="I80" s="18" t="s">
        <v>481</v>
      </c>
      <c r="J80" s="20" t="s">
        <v>481</v>
      </c>
      <c r="K80" s="18" t="s">
        <v>481</v>
      </c>
      <c r="L80" s="20" t="s">
        <v>481</v>
      </c>
      <c r="M80" s="18" t="s">
        <v>481</v>
      </c>
      <c r="N80" s="20" t="s">
        <v>481</v>
      </c>
      <c r="O80" s="18" t="s">
        <v>481</v>
      </c>
      <c r="P80" s="20" t="s">
        <v>481</v>
      </c>
      <c r="Q80" s="18" t="n">
        <v>395.73210818</v>
      </c>
      <c r="R80" s="20" t="n">
        <v>21.99763975</v>
      </c>
    </row>
    <row r="81" spans="1:18">
      <c r="A81" s="23" t="s">
        <v>556</v>
      </c>
      <c r="B81" s="17" t="n">
        <v>8861</v>
      </c>
      <c r="C81" s="18">
        <f>(76.0/B81*100)</f>
        <v/>
      </c>
      <c r="D81" s="19" t="n">
        <v>8785</v>
      </c>
      <c r="E81" s="18" t="n">
        <v>450.29214039</v>
      </c>
      <c r="F81" s="20" t="n">
        <v>3.29413496</v>
      </c>
      <c r="G81" s="18" t="n">
        <v>424.12195145</v>
      </c>
      <c r="H81" s="20" t="n">
        <v>3.0724856</v>
      </c>
      <c r="I81" s="18" t="s">
        <v>481</v>
      </c>
      <c r="J81" s="20" t="s">
        <v>481</v>
      </c>
      <c r="K81" s="18" t="s">
        <v>481</v>
      </c>
      <c r="L81" s="20" t="s">
        <v>481</v>
      </c>
      <c r="M81" s="18" t="s">
        <v>481</v>
      </c>
      <c r="N81" s="20" t="s">
        <v>481</v>
      </c>
      <c r="O81" s="18" t="s">
        <v>481</v>
      </c>
      <c r="P81" s="20" t="s">
        <v>481</v>
      </c>
      <c r="Q81" s="18" t="n">
        <v>378.87784897</v>
      </c>
      <c r="R81" s="20" t="n">
        <v>13.7902274</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611</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516.16432954</v>
      </c>
      <c r="F7" s="20" t="n">
        <v>1.54395402</v>
      </c>
      <c r="G7" s="18" t="n">
        <v>436.60228965</v>
      </c>
      <c r="H7" s="20" t="n">
        <v>3.96296879</v>
      </c>
      <c r="I7" s="18" t="s">
        <v>481</v>
      </c>
      <c r="J7" s="20" t="s">
        <v>481</v>
      </c>
      <c r="K7" s="18" t="s">
        <v>481</v>
      </c>
      <c r="L7" s="20" t="s">
        <v>481</v>
      </c>
      <c r="M7" s="18" t="s">
        <v>481</v>
      </c>
      <c r="N7" s="20" t="s">
        <v>481</v>
      </c>
      <c r="O7" s="18" t="s">
        <v>481</v>
      </c>
      <c r="P7" s="20" t="s">
        <v>481</v>
      </c>
      <c r="Q7" s="18" t="n">
        <v>397.03515903</v>
      </c>
      <c r="R7" s="20" t="n">
        <v>13.0499775</v>
      </c>
    </row>
    <row r="8" spans="1:18">
      <c r="A8" s="15" t="s">
        <v>483</v>
      </c>
      <c r="B8" s="17" t="n">
        <v>7007</v>
      </c>
      <c r="C8" s="18">
        <f>(20.0/B8*100)</f>
        <v/>
      </c>
      <c r="D8" s="19" t="n">
        <v>6987</v>
      </c>
      <c r="E8" s="18" t="n">
        <v>497.32226749</v>
      </c>
      <c r="F8" s="20" t="n">
        <v>2.40923827</v>
      </c>
      <c r="G8" s="18" t="n">
        <v>430.85961607</v>
      </c>
      <c r="H8" s="20" t="n">
        <v>7.84561949</v>
      </c>
      <c r="I8" s="18" t="s">
        <v>481</v>
      </c>
      <c r="J8" s="20" t="s">
        <v>481</v>
      </c>
      <c r="K8" s="18" t="s">
        <v>481</v>
      </c>
      <c r="L8" s="20" t="s">
        <v>481</v>
      </c>
      <c r="M8" s="18" t="s">
        <v>481</v>
      </c>
      <c r="N8" s="20" t="s">
        <v>481</v>
      </c>
      <c r="O8" s="18" t="s">
        <v>481</v>
      </c>
      <c r="P8" s="20" t="s">
        <v>481</v>
      </c>
      <c r="Q8" s="18" t="n">
        <v>434.17404682</v>
      </c>
      <c r="R8" s="20" t="n">
        <v>24.67749453</v>
      </c>
    </row>
    <row r="9" spans="1:18">
      <c r="A9" s="15" t="s">
        <v>484</v>
      </c>
      <c r="B9" s="17" t="n">
        <v>9651</v>
      </c>
      <c r="C9" s="18">
        <f>(77.0/B9*100)</f>
        <v/>
      </c>
      <c r="D9" s="19" t="n">
        <v>9574</v>
      </c>
      <c r="E9" s="18" t="n">
        <v>507.28349528</v>
      </c>
      <c r="F9" s="20" t="n">
        <v>2.20791671</v>
      </c>
      <c r="G9" s="18" t="n">
        <v>424.66565874</v>
      </c>
      <c r="H9" s="20" t="n">
        <v>5.69194461</v>
      </c>
      <c r="I9" s="18" t="s">
        <v>481</v>
      </c>
      <c r="J9" s="20" t="s">
        <v>481</v>
      </c>
      <c r="K9" s="18" t="s">
        <v>481</v>
      </c>
      <c r="L9" s="20" t="s">
        <v>481</v>
      </c>
      <c r="M9" s="18" t="s">
        <v>481</v>
      </c>
      <c r="N9" s="20" t="s">
        <v>481</v>
      </c>
      <c r="O9" s="18" t="s">
        <v>481</v>
      </c>
      <c r="P9" s="20" t="s">
        <v>481</v>
      </c>
      <c r="Q9" s="18" t="n">
        <v>368.49773814</v>
      </c>
      <c r="R9" s="20" t="n">
        <v>10.97855282</v>
      </c>
    </row>
    <row r="10" spans="1:18">
      <c r="A10" s="15" t="s">
        <v>485</v>
      </c>
      <c r="B10" s="17" t="n">
        <v>20058</v>
      </c>
      <c r="C10" s="18">
        <f>(521.0/B10*100)</f>
        <v/>
      </c>
      <c r="D10" s="19" t="n">
        <v>19537</v>
      </c>
      <c r="E10" s="18" t="n">
        <v>532.40866722</v>
      </c>
      <c r="F10" s="20" t="n">
        <v>2.05251516</v>
      </c>
      <c r="G10" s="18" t="n">
        <v>470.75815326</v>
      </c>
      <c r="H10" s="20" t="n">
        <v>4.36212464</v>
      </c>
      <c r="I10" s="18" t="s">
        <v>481</v>
      </c>
      <c r="J10" s="20" t="s">
        <v>481</v>
      </c>
      <c r="K10" s="18" t="s">
        <v>481</v>
      </c>
      <c r="L10" s="20" t="s">
        <v>481</v>
      </c>
      <c r="M10" s="18" t="s">
        <v>481</v>
      </c>
      <c r="N10" s="20" t="s">
        <v>481</v>
      </c>
      <c r="O10" s="18" t="s">
        <v>481</v>
      </c>
      <c r="P10" s="20" t="s">
        <v>481</v>
      </c>
      <c r="Q10" s="18" t="n">
        <v>424.89612775</v>
      </c>
      <c r="R10" s="20" t="n">
        <v>11.69035484</v>
      </c>
    </row>
    <row r="11" spans="1:18">
      <c r="A11" s="15" t="s">
        <v>486</v>
      </c>
      <c r="B11" s="17" t="n">
        <v>7053</v>
      </c>
      <c r="C11" s="18">
        <f>(45.0/B11*100)</f>
        <v/>
      </c>
      <c r="D11" s="19" t="n">
        <v>7008</v>
      </c>
      <c r="E11" s="18" t="n">
        <v>454.56286695</v>
      </c>
      <c r="F11" s="20" t="n">
        <v>2.47645293</v>
      </c>
      <c r="G11" s="18" t="n">
        <v>412.17951758</v>
      </c>
      <c r="H11" s="20" t="n">
        <v>3.75768765</v>
      </c>
      <c r="I11" s="18" t="s">
        <v>481</v>
      </c>
      <c r="J11" s="20" t="s">
        <v>481</v>
      </c>
      <c r="K11" s="18" t="s">
        <v>481</v>
      </c>
      <c r="L11" s="20" t="s">
        <v>481</v>
      </c>
      <c r="M11" s="18" t="s">
        <v>481</v>
      </c>
      <c r="N11" s="20" t="s">
        <v>481</v>
      </c>
      <c r="O11" s="18" t="s">
        <v>481</v>
      </c>
      <c r="P11" s="20" t="s">
        <v>481</v>
      </c>
      <c r="Q11" s="18" t="n">
        <v>380.81004333</v>
      </c>
      <c r="R11" s="20" t="n">
        <v>14.71894585</v>
      </c>
    </row>
    <row r="12" spans="1:18">
      <c r="A12" s="15" t="s">
        <v>487</v>
      </c>
      <c r="B12" s="17" t="n">
        <v>6894</v>
      </c>
      <c r="C12" s="18">
        <f>(56.0/B12*100)</f>
        <v/>
      </c>
      <c r="D12" s="19" t="n">
        <v>6838</v>
      </c>
      <c r="E12" s="18" t="n">
        <v>498.68503618</v>
      </c>
      <c r="F12" s="20" t="n">
        <v>2.08194021</v>
      </c>
      <c r="G12" s="18" t="n">
        <v>417.20673193</v>
      </c>
      <c r="H12" s="20" t="n">
        <v>6.39521395</v>
      </c>
      <c r="I12" s="18" t="s">
        <v>481</v>
      </c>
      <c r="J12" s="20" t="s">
        <v>481</v>
      </c>
      <c r="K12" s="18" t="s">
        <v>481</v>
      </c>
      <c r="L12" s="20" t="s">
        <v>481</v>
      </c>
      <c r="M12" s="18" t="s">
        <v>481</v>
      </c>
      <c r="N12" s="20" t="s">
        <v>481</v>
      </c>
      <c r="O12" s="18" t="s">
        <v>481</v>
      </c>
      <c r="P12" s="20" t="s">
        <v>481</v>
      </c>
      <c r="Q12" s="18" t="n">
        <v>368.5997536</v>
      </c>
      <c r="R12" s="20" t="n">
        <v>8.66126502</v>
      </c>
    </row>
    <row r="13" spans="1:18">
      <c r="A13" s="15" t="s">
        <v>488</v>
      </c>
      <c r="B13" s="17" t="n">
        <v>7161</v>
      </c>
      <c r="C13" s="18">
        <f>(98.0/B13*100)</f>
        <v/>
      </c>
      <c r="D13" s="19" t="n">
        <v>7063</v>
      </c>
      <c r="E13" s="18" t="n">
        <v>503.80747153</v>
      </c>
      <c r="F13" s="20" t="n">
        <v>2.36907684</v>
      </c>
      <c r="G13" s="18" t="n">
        <v>426.40326854</v>
      </c>
      <c r="H13" s="20" t="n">
        <v>8.49975746</v>
      </c>
      <c r="I13" s="18" t="s">
        <v>481</v>
      </c>
      <c r="J13" s="20" t="s">
        <v>481</v>
      </c>
      <c r="K13" s="18" t="s">
        <v>481</v>
      </c>
      <c r="L13" s="20" t="s">
        <v>481</v>
      </c>
      <c r="M13" s="18" t="s">
        <v>481</v>
      </c>
      <c r="N13" s="20" t="s">
        <v>481</v>
      </c>
      <c r="O13" s="18" t="s">
        <v>481</v>
      </c>
      <c r="P13" s="20" t="s">
        <v>481</v>
      </c>
      <c r="Q13" s="18" t="n">
        <v>379.09077866</v>
      </c>
      <c r="R13" s="20" t="n">
        <v>21.04860708</v>
      </c>
    </row>
    <row r="14" spans="1:18">
      <c r="A14" s="15" t="s">
        <v>489</v>
      </c>
      <c r="B14" s="17" t="n">
        <v>5587</v>
      </c>
      <c r="C14" s="18">
        <f>(74.0/B14*100)</f>
        <v/>
      </c>
      <c r="D14" s="19" t="n">
        <v>5513</v>
      </c>
      <c r="E14" s="18" t="n">
        <v>535.66752062</v>
      </c>
      <c r="F14" s="20" t="n">
        <v>2.10173462</v>
      </c>
      <c r="G14" s="18" t="n">
        <v>529.95733337</v>
      </c>
      <c r="H14" s="20" t="n">
        <v>5.06051395</v>
      </c>
      <c r="I14" s="18" t="s">
        <v>481</v>
      </c>
      <c r="J14" s="20" t="s">
        <v>481</v>
      </c>
      <c r="K14" s="18" t="s">
        <v>481</v>
      </c>
      <c r="L14" s="20" t="s">
        <v>481</v>
      </c>
      <c r="M14" s="18" t="s">
        <v>481</v>
      </c>
      <c r="N14" s="20" t="s">
        <v>481</v>
      </c>
      <c r="O14" s="18" t="s">
        <v>481</v>
      </c>
      <c r="P14" s="20" t="s">
        <v>481</v>
      </c>
      <c r="Q14" s="18" t="n">
        <v>499.65997135</v>
      </c>
      <c r="R14" s="20" t="n">
        <v>21.19910297</v>
      </c>
    </row>
    <row r="15" spans="1:18">
      <c r="A15" s="15" t="s">
        <v>490</v>
      </c>
      <c r="B15" s="17" t="n">
        <v>5882</v>
      </c>
      <c r="C15" s="18">
        <f>(53.0/B15*100)</f>
        <v/>
      </c>
      <c r="D15" s="19" t="n">
        <v>5829</v>
      </c>
      <c r="E15" s="18" t="n">
        <v>533.8588462</v>
      </c>
      <c r="F15" s="20" t="n">
        <v>2.28574487</v>
      </c>
      <c r="G15" s="18" t="n">
        <v>480.75185159</v>
      </c>
      <c r="H15" s="20" t="n">
        <v>8.748706759999999</v>
      </c>
      <c r="I15" s="18" t="s">
        <v>481</v>
      </c>
      <c r="J15" s="20" t="s">
        <v>481</v>
      </c>
      <c r="K15" s="18" t="s">
        <v>481</v>
      </c>
      <c r="L15" s="20" t="s">
        <v>481</v>
      </c>
      <c r="M15" s="18" t="s">
        <v>481</v>
      </c>
      <c r="N15" s="20" t="s">
        <v>481</v>
      </c>
      <c r="O15" s="18" t="s">
        <v>481</v>
      </c>
      <c r="P15" s="20" t="s">
        <v>481</v>
      </c>
      <c r="Q15" s="18" t="n">
        <v>410.21268048</v>
      </c>
      <c r="R15" s="20" t="n">
        <v>14.92199798</v>
      </c>
    </row>
    <row r="16" spans="1:18">
      <c r="A16" s="15" t="s">
        <v>491</v>
      </c>
      <c r="B16" s="17" t="n">
        <v>6108</v>
      </c>
      <c r="C16" s="18">
        <f>(98.0/B16*100)</f>
        <v/>
      </c>
      <c r="D16" s="19" t="n">
        <v>6010</v>
      </c>
      <c r="E16" s="18" t="n">
        <v>501.57382023</v>
      </c>
      <c r="F16" s="20" t="n">
        <v>1.90780191</v>
      </c>
      <c r="G16" s="18" t="n">
        <v>428.76227882</v>
      </c>
      <c r="H16" s="20" t="n">
        <v>6.06241375</v>
      </c>
      <c r="I16" s="18" t="s">
        <v>481</v>
      </c>
      <c r="J16" s="20" t="s">
        <v>481</v>
      </c>
      <c r="K16" s="18" t="s">
        <v>481</v>
      </c>
      <c r="L16" s="20" t="s">
        <v>481</v>
      </c>
      <c r="M16" s="18" t="s">
        <v>481</v>
      </c>
      <c r="N16" s="20" t="s">
        <v>481</v>
      </c>
      <c r="O16" s="18" t="s">
        <v>481</v>
      </c>
      <c r="P16" s="20" t="s">
        <v>481</v>
      </c>
      <c r="Q16" s="18" t="n">
        <v>357.24128773</v>
      </c>
      <c r="R16" s="20" t="n">
        <v>14.42599012</v>
      </c>
    </row>
    <row r="17" spans="1:18">
      <c r="A17" s="15" t="s">
        <v>492</v>
      </c>
      <c r="B17" s="17" t="n">
        <v>6504</v>
      </c>
      <c r="C17" s="18">
        <f>(658.0/B17*100)</f>
        <v/>
      </c>
      <c r="D17" s="19" t="n">
        <v>5846</v>
      </c>
      <c r="E17" s="18" t="n">
        <v>519.14853913</v>
      </c>
      <c r="F17" s="20" t="n">
        <v>2.68967434</v>
      </c>
      <c r="G17" s="18" t="n">
        <v>441.95558023</v>
      </c>
      <c r="H17" s="20" t="n">
        <v>6.49802309</v>
      </c>
      <c r="I17" s="18" t="s">
        <v>481</v>
      </c>
      <c r="J17" s="20" t="s">
        <v>481</v>
      </c>
      <c r="K17" s="18" t="s">
        <v>481</v>
      </c>
      <c r="L17" s="20" t="s">
        <v>481</v>
      </c>
      <c r="M17" s="18" t="s">
        <v>481</v>
      </c>
      <c r="N17" s="20" t="s">
        <v>481</v>
      </c>
      <c r="O17" s="18" t="s">
        <v>481</v>
      </c>
      <c r="P17" s="20" t="s">
        <v>481</v>
      </c>
      <c r="Q17" s="18" t="n">
        <v>437.65967975</v>
      </c>
      <c r="R17" s="20" t="n">
        <v>13.56508774</v>
      </c>
    </row>
    <row r="18" spans="1:18">
      <c r="A18" s="15" t="s">
        <v>493</v>
      </c>
      <c r="B18" s="17" t="n">
        <v>5532</v>
      </c>
      <c r="C18" s="18">
        <f>(28.0/B18*100)</f>
        <v/>
      </c>
      <c r="D18" s="19" t="n">
        <v>5504</v>
      </c>
      <c r="E18" s="18" t="n">
        <v>461.61909049</v>
      </c>
      <c r="F18" s="20" t="n">
        <v>3.59801718</v>
      </c>
      <c r="G18" s="18" t="n">
        <v>400.11645674</v>
      </c>
      <c r="H18" s="20" t="n">
        <v>7.00717669</v>
      </c>
      <c r="I18" s="18" t="s">
        <v>481</v>
      </c>
      <c r="J18" s="20" t="s">
        <v>481</v>
      </c>
      <c r="K18" s="18" t="s">
        <v>481</v>
      </c>
      <c r="L18" s="20" t="s">
        <v>481</v>
      </c>
      <c r="M18" s="18" t="s">
        <v>481</v>
      </c>
      <c r="N18" s="20" t="s">
        <v>481</v>
      </c>
      <c r="O18" s="18" t="s">
        <v>481</v>
      </c>
      <c r="P18" s="20" t="s">
        <v>481</v>
      </c>
      <c r="Q18" s="18" t="n">
        <v>355.13308839</v>
      </c>
      <c r="R18" s="20" t="n">
        <v>10.16041843</v>
      </c>
    </row>
    <row r="19" spans="1:18">
      <c r="A19" s="15" t="s">
        <v>494</v>
      </c>
      <c r="B19" s="17" t="n">
        <v>5658</v>
      </c>
      <c r="C19" s="18">
        <f>(61.0/B19*100)</f>
        <v/>
      </c>
      <c r="D19" s="19" t="n">
        <v>5597</v>
      </c>
      <c r="E19" s="18" t="n">
        <v>483.09468613</v>
      </c>
      <c r="F19" s="20" t="n">
        <v>2.37309252</v>
      </c>
      <c r="G19" s="18" t="n">
        <v>403.0953114</v>
      </c>
      <c r="H19" s="20" t="n">
        <v>6.63921261</v>
      </c>
      <c r="I19" s="18" t="s">
        <v>481</v>
      </c>
      <c r="J19" s="20" t="s">
        <v>481</v>
      </c>
      <c r="K19" s="18" t="s">
        <v>481</v>
      </c>
      <c r="L19" s="20" t="s">
        <v>481</v>
      </c>
      <c r="M19" s="18" t="s">
        <v>481</v>
      </c>
      <c r="N19" s="20" t="s">
        <v>481</v>
      </c>
      <c r="O19" s="18" t="s">
        <v>481</v>
      </c>
      <c r="P19" s="20" t="s">
        <v>481</v>
      </c>
      <c r="Q19" s="18" t="n">
        <v>396.14646061</v>
      </c>
      <c r="R19" s="20" t="n">
        <v>21.40612268</v>
      </c>
    </row>
    <row r="20" spans="1:18">
      <c r="A20" s="15" t="s">
        <v>495</v>
      </c>
      <c r="B20" s="17" t="n">
        <v>3371</v>
      </c>
      <c r="C20" s="18">
        <f>(75.0/B20*100)</f>
        <v/>
      </c>
      <c r="D20" s="19" t="n">
        <v>3296</v>
      </c>
      <c r="E20" s="18" t="n">
        <v>475.0966676</v>
      </c>
      <c r="F20" s="20" t="n">
        <v>1.731432</v>
      </c>
      <c r="G20" s="18" t="n">
        <v>432.46139852</v>
      </c>
      <c r="H20" s="20" t="n">
        <v>12.5354749</v>
      </c>
      <c r="I20" s="18" t="s">
        <v>481</v>
      </c>
      <c r="J20" s="20" t="s">
        <v>481</v>
      </c>
      <c r="K20" s="18" t="s">
        <v>481</v>
      </c>
      <c r="L20" s="20" t="s">
        <v>481</v>
      </c>
      <c r="M20" s="18" t="s">
        <v>481</v>
      </c>
      <c r="N20" s="20" t="s">
        <v>481</v>
      </c>
      <c r="O20" s="18" t="s">
        <v>481</v>
      </c>
      <c r="P20" s="20" t="s">
        <v>481</v>
      </c>
      <c r="Q20" s="18" t="n">
        <v>377.99745265</v>
      </c>
      <c r="R20" s="20" t="n">
        <v>20.0511828</v>
      </c>
    </row>
    <row r="21" spans="1:18">
      <c r="A21" s="15" t="s">
        <v>496</v>
      </c>
      <c r="B21" s="17" t="n">
        <v>5741</v>
      </c>
      <c r="C21" s="18">
        <f>(44.0/B21*100)</f>
        <v/>
      </c>
      <c r="D21" s="19" t="n">
        <v>5697</v>
      </c>
      <c r="E21" s="18" t="n">
        <v>508.1186191</v>
      </c>
      <c r="F21" s="20" t="n">
        <v>2.3150105</v>
      </c>
      <c r="G21" s="18" t="n">
        <v>469.23056615</v>
      </c>
      <c r="H21" s="20" t="n">
        <v>4.41345444</v>
      </c>
      <c r="I21" s="18" t="s">
        <v>481</v>
      </c>
      <c r="J21" s="20" t="s">
        <v>481</v>
      </c>
      <c r="K21" s="18" t="s">
        <v>481</v>
      </c>
      <c r="L21" s="20" t="s">
        <v>481</v>
      </c>
      <c r="M21" s="18" t="s">
        <v>481</v>
      </c>
      <c r="N21" s="20" t="s">
        <v>481</v>
      </c>
      <c r="O21" s="18" t="s">
        <v>481</v>
      </c>
      <c r="P21" s="20" t="s">
        <v>481</v>
      </c>
      <c r="Q21" s="18" t="n">
        <v>407.04843038</v>
      </c>
      <c r="R21" s="20" t="n">
        <v>9.516632830000001</v>
      </c>
    </row>
    <row r="22" spans="1:18">
      <c r="A22" s="15" t="s">
        <v>497</v>
      </c>
      <c r="B22" s="17" t="n">
        <v>6598</v>
      </c>
      <c r="C22" s="18">
        <f>(32.0/B22*100)</f>
        <v/>
      </c>
      <c r="D22" s="19" t="n">
        <v>6566</v>
      </c>
      <c r="E22" s="18" t="n">
        <v>476.11352237</v>
      </c>
      <c r="F22" s="20" t="n">
        <v>3.53170343</v>
      </c>
      <c r="G22" s="18" t="n">
        <v>394.53466583</v>
      </c>
      <c r="H22" s="20" t="n">
        <v>7.07325604</v>
      </c>
      <c r="I22" s="18" t="s">
        <v>481</v>
      </c>
      <c r="J22" s="20" t="s">
        <v>481</v>
      </c>
      <c r="K22" s="18" t="s">
        <v>481</v>
      </c>
      <c r="L22" s="20" t="s">
        <v>481</v>
      </c>
      <c r="M22" s="18" t="n">
        <v>448.28166515</v>
      </c>
      <c r="N22" s="20" t="n">
        <v>8.782882710000001</v>
      </c>
      <c r="O22" s="18" t="s">
        <v>481</v>
      </c>
      <c r="P22" s="20" t="s">
        <v>481</v>
      </c>
      <c r="Q22" s="18" t="n">
        <v>354.91459659</v>
      </c>
      <c r="R22" s="20" t="n">
        <v>13.01170929</v>
      </c>
    </row>
    <row r="23" spans="1:18">
      <c r="A23" s="15" t="s">
        <v>498</v>
      </c>
      <c r="B23" s="17" t="n">
        <v>11583</v>
      </c>
      <c r="C23" s="18">
        <f>(210.0/B23*100)</f>
        <v/>
      </c>
      <c r="D23" s="19" t="n">
        <v>11373</v>
      </c>
      <c r="E23" s="18" t="n">
        <v>484.83871623</v>
      </c>
      <c r="F23" s="20" t="n">
        <v>2.49372533</v>
      </c>
      <c r="G23" s="18" t="n">
        <v>443.15015583</v>
      </c>
      <c r="H23" s="20" t="n">
        <v>5.94640996</v>
      </c>
      <c r="I23" s="18" t="s">
        <v>481</v>
      </c>
      <c r="J23" s="20" t="s">
        <v>481</v>
      </c>
      <c r="K23" s="18" t="s">
        <v>481</v>
      </c>
      <c r="L23" s="20" t="s">
        <v>481</v>
      </c>
      <c r="M23" s="18" t="s">
        <v>481</v>
      </c>
      <c r="N23" s="20" t="s">
        <v>481</v>
      </c>
      <c r="O23" s="18" t="s">
        <v>481</v>
      </c>
      <c r="P23" s="20" t="s">
        <v>481</v>
      </c>
      <c r="Q23" s="18" t="n">
        <v>394.24579652</v>
      </c>
      <c r="R23" s="20" t="n">
        <v>21.26547745</v>
      </c>
    </row>
    <row r="24" spans="1:18">
      <c r="A24" s="15" t="s">
        <v>499</v>
      </c>
      <c r="B24" s="17" t="n">
        <v>6647</v>
      </c>
      <c r="C24" s="18">
        <f>(7.0/B24*100)</f>
        <v/>
      </c>
      <c r="D24" s="19" t="n">
        <v>6640</v>
      </c>
      <c r="E24" s="18" t="n">
        <v>550.21183162</v>
      </c>
      <c r="F24" s="20" t="n">
        <v>3.07180003</v>
      </c>
      <c r="G24" s="18" t="n">
        <v>520.97991734</v>
      </c>
      <c r="H24" s="20" t="n">
        <v>3.37458953</v>
      </c>
      <c r="I24" s="18" t="s">
        <v>481</v>
      </c>
      <c r="J24" s="20" t="s">
        <v>481</v>
      </c>
      <c r="K24" s="18" t="s">
        <v>481</v>
      </c>
      <c r="L24" s="20" t="s">
        <v>481</v>
      </c>
      <c r="M24" s="18" t="s">
        <v>481</v>
      </c>
      <c r="N24" s="20" t="s">
        <v>481</v>
      </c>
      <c r="O24" s="18" t="s">
        <v>481</v>
      </c>
      <c r="P24" s="20" t="s">
        <v>481</v>
      </c>
      <c r="Q24" s="18" t="n">
        <v>466.71560771</v>
      </c>
      <c r="R24" s="20" t="n">
        <v>14.07301351</v>
      </c>
    </row>
    <row r="25" spans="1:18">
      <c r="A25" s="15" t="s">
        <v>500</v>
      </c>
      <c r="B25" s="17" t="n">
        <v>5581</v>
      </c>
      <c r="C25" s="18">
        <f>(24.0/B25*100)</f>
        <v/>
      </c>
      <c r="D25" s="19" t="n">
        <v>5557</v>
      </c>
      <c r="E25" s="18" t="n">
        <v>520.21240186</v>
      </c>
      <c r="F25" s="20" t="n">
        <v>3.10905103</v>
      </c>
      <c r="G25" s="18" t="n">
        <v>478.0196182</v>
      </c>
      <c r="H25" s="20" t="n">
        <v>5.35244181</v>
      </c>
      <c r="I25" s="18" t="s">
        <v>481</v>
      </c>
      <c r="J25" s="20" t="s">
        <v>481</v>
      </c>
      <c r="K25" s="18" t="s">
        <v>481</v>
      </c>
      <c r="L25" s="20" t="s">
        <v>481</v>
      </c>
      <c r="M25" s="18" t="s">
        <v>481</v>
      </c>
      <c r="N25" s="20" t="s">
        <v>481</v>
      </c>
      <c r="O25" s="18" t="s">
        <v>481</v>
      </c>
      <c r="P25" s="20" t="s">
        <v>481</v>
      </c>
      <c r="Q25" s="18" t="n">
        <v>417.04518027</v>
      </c>
      <c r="R25" s="20" t="n">
        <v>21.82574023</v>
      </c>
    </row>
    <row r="26" spans="1:18">
      <c r="A26" s="15" t="s">
        <v>501</v>
      </c>
      <c r="B26" s="17" t="n">
        <v>4869</v>
      </c>
      <c r="C26" s="18">
        <f>(32.0/B26*100)</f>
        <v/>
      </c>
      <c r="D26" s="19" t="n">
        <v>4837</v>
      </c>
      <c r="E26" s="18" t="n">
        <v>492.51883817</v>
      </c>
      <c r="F26" s="20" t="n">
        <v>1.57733944</v>
      </c>
      <c r="G26" s="18" t="n">
        <v>450.66040228</v>
      </c>
      <c r="H26" s="20" t="n">
        <v>8.02916637</v>
      </c>
      <c r="I26" s="18" t="s">
        <v>481</v>
      </c>
      <c r="J26" s="20" t="s">
        <v>481</v>
      </c>
      <c r="K26" s="18" t="s">
        <v>481</v>
      </c>
      <c r="L26" s="20" t="s">
        <v>481</v>
      </c>
      <c r="M26" s="18" t="s">
        <v>481</v>
      </c>
      <c r="N26" s="20" t="s">
        <v>481</v>
      </c>
      <c r="O26" s="18" t="s">
        <v>481</v>
      </c>
      <c r="P26" s="20" t="s">
        <v>481</v>
      </c>
      <c r="Q26" s="18" t="n">
        <v>445.95272521</v>
      </c>
      <c r="R26" s="20" t="n">
        <v>19.75534132</v>
      </c>
    </row>
    <row r="27" spans="1:18">
      <c r="A27" s="15" t="s">
        <v>502</v>
      </c>
      <c r="B27" s="17" t="n">
        <v>5299</v>
      </c>
      <c r="C27" s="18">
        <f>(17.0/B27*100)</f>
        <v/>
      </c>
      <c r="D27" s="19" t="n">
        <v>5282</v>
      </c>
      <c r="E27" s="18" t="n">
        <v>486.63785051</v>
      </c>
      <c r="F27" s="20" t="n">
        <v>1.15112543</v>
      </c>
      <c r="G27" s="18" t="n">
        <v>424.05359431</v>
      </c>
      <c r="H27" s="20" t="n">
        <v>5.32200994</v>
      </c>
      <c r="I27" s="18" t="s">
        <v>481</v>
      </c>
      <c r="J27" s="20" t="s">
        <v>481</v>
      </c>
      <c r="K27" s="18" t="s">
        <v>481</v>
      </c>
      <c r="L27" s="20" t="s">
        <v>481</v>
      </c>
      <c r="M27" s="18" t="s">
        <v>481</v>
      </c>
      <c r="N27" s="20" t="s">
        <v>481</v>
      </c>
      <c r="O27" s="18" t="s">
        <v>481</v>
      </c>
      <c r="P27" s="20" t="s">
        <v>481</v>
      </c>
      <c r="Q27" s="18" t="n">
        <v>429.94729037</v>
      </c>
      <c r="R27" s="20" t="n">
        <v>16.66370187</v>
      </c>
    </row>
    <row r="28" spans="1:18">
      <c r="A28" s="15" t="s">
        <v>503</v>
      </c>
      <c r="B28" s="17" t="n">
        <v>7568</v>
      </c>
      <c r="C28" s="18">
        <f>(51.0/B28*100)</f>
        <v/>
      </c>
      <c r="D28" s="19" t="n">
        <v>7517</v>
      </c>
      <c r="E28" s="18" t="n">
        <v>434.94245697</v>
      </c>
      <c r="F28" s="20" t="n">
        <v>2.47723527</v>
      </c>
      <c r="G28" s="18" t="n">
        <v>393.5804963</v>
      </c>
      <c r="H28" s="20" t="n">
        <v>2.15065213</v>
      </c>
      <c r="I28" s="18" t="s">
        <v>481</v>
      </c>
      <c r="J28" s="20" t="s">
        <v>481</v>
      </c>
      <c r="K28" s="18" t="s">
        <v>481</v>
      </c>
      <c r="L28" s="20" t="s">
        <v>481</v>
      </c>
      <c r="M28" s="18" t="s">
        <v>481</v>
      </c>
      <c r="N28" s="20" t="s">
        <v>481</v>
      </c>
      <c r="O28" s="18" t="s">
        <v>481</v>
      </c>
      <c r="P28" s="20" t="s">
        <v>481</v>
      </c>
      <c r="Q28" s="18" t="n">
        <v>335.08328149</v>
      </c>
      <c r="R28" s="20" t="n">
        <v>10.61356568</v>
      </c>
    </row>
    <row r="29" spans="1:18">
      <c r="A29" s="15" t="s">
        <v>504</v>
      </c>
      <c r="B29" s="17" t="n">
        <v>5385</v>
      </c>
      <c r="C29" s="18">
        <f>(30.0/B29*100)</f>
        <v/>
      </c>
      <c r="D29" s="19" t="n">
        <v>5355</v>
      </c>
      <c r="E29" s="18" t="n">
        <v>511.8070218</v>
      </c>
      <c r="F29" s="20" t="n">
        <v>2.25912382</v>
      </c>
      <c r="G29" s="18" t="n">
        <v>439.60805859</v>
      </c>
      <c r="H29" s="20" t="n">
        <v>8.607713070000001</v>
      </c>
      <c r="I29" s="18" t="s">
        <v>481</v>
      </c>
      <c r="J29" s="20" t="s">
        <v>481</v>
      </c>
      <c r="K29" s="18" t="s">
        <v>481</v>
      </c>
      <c r="L29" s="20" t="s">
        <v>481</v>
      </c>
      <c r="M29" s="18" t="s">
        <v>481</v>
      </c>
      <c r="N29" s="20" t="s">
        <v>481</v>
      </c>
      <c r="O29" s="18" t="s">
        <v>481</v>
      </c>
      <c r="P29" s="20" t="s">
        <v>481</v>
      </c>
      <c r="Q29" s="18" t="n">
        <v>426.44086821</v>
      </c>
      <c r="R29" s="20" t="n">
        <v>21.31009258</v>
      </c>
    </row>
    <row r="30" spans="1:18">
      <c r="A30" s="15" t="s">
        <v>505</v>
      </c>
      <c r="B30" s="17" t="n">
        <v>4520</v>
      </c>
      <c r="C30" s="18">
        <f>(96.0/B30*100)</f>
        <v/>
      </c>
      <c r="D30" s="19" t="n">
        <v>4424</v>
      </c>
      <c r="E30" s="18" t="n">
        <v>521.4356556499999</v>
      </c>
      <c r="F30" s="20" t="n">
        <v>2.44824363</v>
      </c>
      <c r="G30" s="18" t="n">
        <v>442.77038962</v>
      </c>
      <c r="H30" s="20" t="n">
        <v>5.93450114</v>
      </c>
      <c r="I30" s="18" t="s">
        <v>481</v>
      </c>
      <c r="J30" s="20" t="s">
        <v>481</v>
      </c>
      <c r="K30" s="18" t="s">
        <v>481</v>
      </c>
      <c r="L30" s="20" t="s">
        <v>481</v>
      </c>
      <c r="M30" s="18" t="s">
        <v>481</v>
      </c>
      <c r="N30" s="20" t="s">
        <v>481</v>
      </c>
      <c r="O30" s="18" t="s">
        <v>481</v>
      </c>
      <c r="P30" s="20" t="s">
        <v>481</v>
      </c>
      <c r="Q30" s="18" t="n">
        <v>410.77279909</v>
      </c>
      <c r="R30" s="20" t="n">
        <v>19.52647248</v>
      </c>
    </row>
    <row r="31" spans="1:18">
      <c r="A31" s="15" t="s">
        <v>506</v>
      </c>
      <c r="B31" s="17" t="n">
        <v>5456</v>
      </c>
      <c r="C31" s="18">
        <f>(125.0/B31*100)</f>
        <v/>
      </c>
      <c r="D31" s="19" t="n">
        <v>5331</v>
      </c>
      <c r="E31" s="18" t="n">
        <v>502.31394467</v>
      </c>
      <c r="F31" s="20" t="n">
        <v>2.14590307</v>
      </c>
      <c r="G31" s="18" t="n">
        <v>434.43704768</v>
      </c>
      <c r="H31" s="20" t="n">
        <v>9.837266700000001</v>
      </c>
      <c r="I31" s="18" t="s">
        <v>481</v>
      </c>
      <c r="J31" s="20" t="s">
        <v>481</v>
      </c>
      <c r="K31" s="18" t="s">
        <v>481</v>
      </c>
      <c r="L31" s="20" t="s">
        <v>481</v>
      </c>
      <c r="M31" s="18" t="s">
        <v>481</v>
      </c>
      <c r="N31" s="20" t="s">
        <v>481</v>
      </c>
      <c r="O31" s="18" t="s">
        <v>481</v>
      </c>
      <c r="P31" s="20" t="s">
        <v>481</v>
      </c>
      <c r="Q31" s="18" t="n">
        <v>406.76985385</v>
      </c>
      <c r="R31" s="20" t="n">
        <v>17.56697584</v>
      </c>
    </row>
    <row r="32" spans="1:18">
      <c r="A32" s="15" t="s">
        <v>507</v>
      </c>
      <c r="B32" s="17" t="n">
        <v>4478</v>
      </c>
      <c r="C32" s="18">
        <f>(5.0/B32*100)</f>
        <v/>
      </c>
      <c r="D32" s="19" t="n">
        <v>4473</v>
      </c>
      <c r="E32" s="18" t="n">
        <v>502.88493947</v>
      </c>
      <c r="F32" s="20" t="n">
        <v>2.51234752</v>
      </c>
      <c r="G32" s="18" t="n">
        <v>471.67021643</v>
      </c>
      <c r="H32" s="20" t="n">
        <v>10.51426399</v>
      </c>
      <c r="I32" s="18" t="s">
        <v>481</v>
      </c>
      <c r="J32" s="20" t="s">
        <v>481</v>
      </c>
      <c r="K32" s="18" t="s">
        <v>481</v>
      </c>
      <c r="L32" s="20" t="s">
        <v>481</v>
      </c>
      <c r="M32" s="18" t="s">
        <v>481</v>
      </c>
      <c r="N32" s="20" t="s">
        <v>481</v>
      </c>
      <c r="O32" s="18" t="s">
        <v>481</v>
      </c>
      <c r="P32" s="20" t="s">
        <v>481</v>
      </c>
      <c r="Q32" s="18" t="n">
        <v>404.4458178</v>
      </c>
      <c r="R32" s="20" t="n">
        <v>24.43136607</v>
      </c>
    </row>
    <row r="33" spans="1:18">
      <c r="A33" s="15" t="s">
        <v>508</v>
      </c>
      <c r="B33" s="17" t="n">
        <v>7325</v>
      </c>
      <c r="C33" s="18">
        <f>(74.0/B33*100)</f>
        <v/>
      </c>
      <c r="D33" s="19" t="n">
        <v>7251</v>
      </c>
      <c r="E33" s="18" t="n">
        <v>504.51116639</v>
      </c>
      <c r="F33" s="20" t="n">
        <v>2.42091777</v>
      </c>
      <c r="G33" s="18" t="n">
        <v>436.49551206</v>
      </c>
      <c r="H33" s="20" t="n">
        <v>5.4884052</v>
      </c>
      <c r="I33" s="18" t="s">
        <v>481</v>
      </c>
      <c r="J33" s="20" t="s">
        <v>481</v>
      </c>
      <c r="K33" s="18" t="s">
        <v>481</v>
      </c>
      <c r="L33" s="20" t="s">
        <v>481</v>
      </c>
      <c r="M33" s="18" t="s">
        <v>481</v>
      </c>
      <c r="N33" s="20" t="s">
        <v>481</v>
      </c>
      <c r="O33" s="18" t="s">
        <v>481</v>
      </c>
      <c r="P33" s="20" t="s">
        <v>481</v>
      </c>
      <c r="Q33" s="18" t="n">
        <v>444.38205276</v>
      </c>
      <c r="R33" s="20" t="n">
        <v>15.31954617</v>
      </c>
    </row>
    <row r="34" spans="1:18">
      <c r="A34" s="15" t="s">
        <v>509</v>
      </c>
      <c r="B34" s="17" t="n">
        <v>6350</v>
      </c>
      <c r="C34" s="18">
        <f>(65.0/B34*100)</f>
        <v/>
      </c>
      <c r="D34" s="19" t="n">
        <v>6285</v>
      </c>
      <c r="E34" s="18" t="n">
        <v>471.47062635</v>
      </c>
      <c r="F34" s="20" t="n">
        <v>2.46193629</v>
      </c>
      <c r="G34" s="18" t="n">
        <v>373.42468668</v>
      </c>
      <c r="H34" s="20" t="n">
        <v>6.44637027</v>
      </c>
      <c r="I34" s="18" t="s">
        <v>481</v>
      </c>
      <c r="J34" s="20" t="s">
        <v>481</v>
      </c>
      <c r="K34" s="18" t="s">
        <v>481</v>
      </c>
      <c r="L34" s="20" t="s">
        <v>481</v>
      </c>
      <c r="M34" s="18" t="s">
        <v>481</v>
      </c>
      <c r="N34" s="20" t="s">
        <v>481</v>
      </c>
      <c r="O34" s="18" t="s">
        <v>481</v>
      </c>
      <c r="P34" s="20" t="s">
        <v>481</v>
      </c>
      <c r="Q34" s="18" t="n">
        <v>317.47480955</v>
      </c>
      <c r="R34" s="20" t="n">
        <v>10.70928479</v>
      </c>
    </row>
    <row r="35" spans="1:18">
      <c r="A35" s="15" t="s">
        <v>510</v>
      </c>
      <c r="B35" s="17" t="n">
        <v>6406</v>
      </c>
      <c r="C35" s="18">
        <f>(36.0/B35*100)</f>
        <v/>
      </c>
      <c r="D35" s="19" t="n">
        <v>6370</v>
      </c>
      <c r="E35" s="18" t="n">
        <v>515.59696808</v>
      </c>
      <c r="F35" s="20" t="n">
        <v>1.31536726</v>
      </c>
      <c r="G35" s="18" t="n">
        <v>463.38379668</v>
      </c>
      <c r="H35" s="20" t="n">
        <v>7.57814761</v>
      </c>
      <c r="I35" s="18" t="s">
        <v>481</v>
      </c>
      <c r="J35" s="20" t="s">
        <v>481</v>
      </c>
      <c r="K35" s="18" t="s">
        <v>481</v>
      </c>
      <c r="L35" s="20" t="s">
        <v>481</v>
      </c>
      <c r="M35" s="18" t="s">
        <v>481</v>
      </c>
      <c r="N35" s="20" t="s">
        <v>481</v>
      </c>
      <c r="O35" s="18" t="s">
        <v>481</v>
      </c>
      <c r="P35" s="20" t="s">
        <v>481</v>
      </c>
      <c r="Q35" s="18" t="n">
        <v>406.67486857</v>
      </c>
      <c r="R35" s="20" t="n">
        <v>15.05514857</v>
      </c>
    </row>
    <row r="36" spans="1:18">
      <c r="A36" s="15" t="s">
        <v>511</v>
      </c>
      <c r="B36" s="17" t="n">
        <v>6736</v>
      </c>
      <c r="C36" s="18">
        <f>(26.0/B36*100)</f>
        <v/>
      </c>
      <c r="D36" s="19" t="n">
        <v>6710</v>
      </c>
      <c r="E36" s="18" t="n">
        <v>497.74581459</v>
      </c>
      <c r="F36" s="20" t="n">
        <v>1.96906624</v>
      </c>
      <c r="G36" s="18" t="n">
        <v>441.44735027</v>
      </c>
      <c r="H36" s="20" t="n">
        <v>5.33133227</v>
      </c>
      <c r="I36" s="18" t="s">
        <v>481</v>
      </c>
      <c r="J36" s="20" t="s">
        <v>481</v>
      </c>
      <c r="K36" s="18" t="s">
        <v>481</v>
      </c>
      <c r="L36" s="20" t="s">
        <v>481</v>
      </c>
      <c r="M36" s="18" t="s">
        <v>481</v>
      </c>
      <c r="N36" s="20" t="s">
        <v>481</v>
      </c>
      <c r="O36" s="18" t="s">
        <v>481</v>
      </c>
      <c r="P36" s="20" t="s">
        <v>481</v>
      </c>
      <c r="Q36" s="18" t="n">
        <v>420.59949545</v>
      </c>
      <c r="R36" s="20" t="n">
        <v>20.98742018</v>
      </c>
    </row>
    <row r="37" spans="1:18">
      <c r="A37" s="15" t="s">
        <v>512</v>
      </c>
      <c r="B37" s="17" t="n">
        <v>5458</v>
      </c>
      <c r="C37" s="18">
        <f>(62.0/B37*100)</f>
        <v/>
      </c>
      <c r="D37" s="19" t="n">
        <v>5396</v>
      </c>
      <c r="E37" s="18" t="n">
        <v>497.09399657</v>
      </c>
      <c r="F37" s="20" t="n">
        <v>3.57216681</v>
      </c>
      <c r="G37" s="18" t="n">
        <v>444.94561341</v>
      </c>
      <c r="H37" s="20" t="n">
        <v>6.41648897</v>
      </c>
      <c r="I37" s="18" t="s">
        <v>481</v>
      </c>
      <c r="J37" s="20" t="s">
        <v>481</v>
      </c>
      <c r="K37" s="18" t="s">
        <v>481</v>
      </c>
      <c r="L37" s="20" t="s">
        <v>481</v>
      </c>
      <c r="M37" s="18" t="s">
        <v>481</v>
      </c>
      <c r="N37" s="20" t="s">
        <v>481</v>
      </c>
      <c r="O37" s="18" t="s">
        <v>481</v>
      </c>
      <c r="P37" s="20" t="s">
        <v>481</v>
      </c>
      <c r="Q37" s="18" t="n">
        <v>404.53279174</v>
      </c>
      <c r="R37" s="20" t="n">
        <v>14.98044516</v>
      </c>
    </row>
    <row r="38" spans="1:18">
      <c r="A38" s="15" t="s">
        <v>513</v>
      </c>
      <c r="B38" s="17" t="n">
        <v>5860</v>
      </c>
      <c r="C38" s="18">
        <f>(16.0/B38*100)</f>
        <v/>
      </c>
      <c r="D38" s="19" t="n">
        <v>5844</v>
      </c>
      <c r="E38" s="18" t="n">
        <v>508.04332087</v>
      </c>
      <c r="F38" s="20" t="n">
        <v>2.86670748</v>
      </c>
      <c r="G38" s="18" t="n">
        <v>460.10565958</v>
      </c>
      <c r="H38" s="20" t="n">
        <v>9.215389119999999</v>
      </c>
      <c r="I38" s="18" t="s">
        <v>481</v>
      </c>
      <c r="J38" s="20" t="s">
        <v>481</v>
      </c>
      <c r="K38" s="18" t="s">
        <v>481</v>
      </c>
      <c r="L38" s="20" t="s">
        <v>481</v>
      </c>
      <c r="M38" s="18" t="s">
        <v>481</v>
      </c>
      <c r="N38" s="20" t="s">
        <v>481</v>
      </c>
      <c r="O38" s="18" t="s">
        <v>481</v>
      </c>
      <c r="P38" s="20" t="s">
        <v>481</v>
      </c>
      <c r="Q38" s="18" t="n">
        <v>410.55343537</v>
      </c>
      <c r="R38" s="20" t="n">
        <v>17.99894172</v>
      </c>
    </row>
    <row r="39" spans="1:18">
      <c r="A39" s="15" t="s">
        <v>514</v>
      </c>
      <c r="B39" s="17" t="n">
        <v>5895</v>
      </c>
      <c r="C39" s="18">
        <f>(30.0/B39*100)</f>
        <v/>
      </c>
      <c r="D39" s="19" t="n">
        <v>5865</v>
      </c>
      <c r="E39" s="18" t="n">
        <v>440.64353836</v>
      </c>
      <c r="F39" s="20" t="n">
        <v>4.05697333</v>
      </c>
      <c r="G39" s="18" t="n">
        <v>397.71929643</v>
      </c>
      <c r="H39" s="20" t="n">
        <v>4.33926648</v>
      </c>
      <c r="I39" s="18" t="s">
        <v>481</v>
      </c>
      <c r="J39" s="20" t="s">
        <v>481</v>
      </c>
      <c r="K39" s="18" t="s">
        <v>481</v>
      </c>
      <c r="L39" s="20" t="s">
        <v>481</v>
      </c>
      <c r="M39" s="18" t="s">
        <v>481</v>
      </c>
      <c r="N39" s="20" t="s">
        <v>481</v>
      </c>
      <c r="O39" s="18" t="s">
        <v>481</v>
      </c>
      <c r="P39" s="20" t="s">
        <v>481</v>
      </c>
      <c r="Q39" s="18" t="n">
        <v>358.18559116</v>
      </c>
      <c r="R39" s="20" t="n">
        <v>8.90893052</v>
      </c>
    </row>
    <row r="40" spans="1:18">
      <c r="A40" s="15" t="s">
        <v>515</v>
      </c>
      <c r="B40" s="17" t="n">
        <v>14157</v>
      </c>
      <c r="C40" s="18">
        <f>(264.0/B40*100)</f>
        <v/>
      </c>
      <c r="D40" s="19" t="n">
        <v>13893</v>
      </c>
      <c r="E40" s="18" t="n">
        <v>515.21703087</v>
      </c>
      <c r="F40" s="20" t="n">
        <v>2.57907254</v>
      </c>
      <c r="G40" s="18" t="n">
        <v>457.4599552</v>
      </c>
      <c r="H40" s="20" t="n">
        <v>5.09693276</v>
      </c>
      <c r="I40" s="18" t="s">
        <v>481</v>
      </c>
      <c r="J40" s="20" t="s">
        <v>481</v>
      </c>
      <c r="K40" s="18" t="s">
        <v>481</v>
      </c>
      <c r="L40" s="20" t="s">
        <v>481</v>
      </c>
      <c r="M40" s="18" t="s">
        <v>481</v>
      </c>
      <c r="N40" s="20" t="s">
        <v>481</v>
      </c>
      <c r="O40" s="18" t="s">
        <v>481</v>
      </c>
      <c r="P40" s="20" t="s">
        <v>481</v>
      </c>
      <c r="Q40" s="18" t="n">
        <v>387.93659767</v>
      </c>
      <c r="R40" s="20" t="n">
        <v>10.99607925</v>
      </c>
    </row>
    <row r="41" spans="1:18">
      <c r="A41" s="15" t="s">
        <v>516</v>
      </c>
      <c r="B41" s="17" t="n">
        <v>5712</v>
      </c>
      <c r="C41" s="18">
        <f>(40.0/B41*100)</f>
        <v/>
      </c>
      <c r="D41" s="19" t="n">
        <v>5672</v>
      </c>
      <c r="E41" s="18" t="n">
        <v>504.47484531</v>
      </c>
      <c r="F41" s="20" t="n">
        <v>3.10899754</v>
      </c>
      <c r="G41" s="18" t="n">
        <v>453.63294406</v>
      </c>
      <c r="H41" s="20" t="n">
        <v>4.57966889</v>
      </c>
      <c r="I41" s="18" t="s">
        <v>481</v>
      </c>
      <c r="J41" s="20" t="s">
        <v>481</v>
      </c>
      <c r="K41" s="18" t="s">
        <v>481</v>
      </c>
      <c r="L41" s="20" t="s">
        <v>481</v>
      </c>
      <c r="M41" s="18" t="s">
        <v>481</v>
      </c>
      <c r="N41" s="20" t="s">
        <v>481</v>
      </c>
      <c r="O41" s="18" t="s">
        <v>481</v>
      </c>
      <c r="P41" s="20" t="s">
        <v>481</v>
      </c>
      <c r="Q41" s="18" t="n">
        <v>394.8216318</v>
      </c>
      <c r="R41" s="20" t="n">
        <v>13.88355957</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385.56011935</v>
      </c>
      <c r="F45" s="20" t="n">
        <v>3.43106774</v>
      </c>
      <c r="G45" s="18" t="n">
        <v>367.16661757</v>
      </c>
      <c r="H45" s="20" t="n">
        <v>2.56884743</v>
      </c>
      <c r="I45" s="18" t="s">
        <v>481</v>
      </c>
      <c r="J45" s="20" t="s">
        <v>481</v>
      </c>
      <c r="K45" s="18" t="s">
        <v>481</v>
      </c>
      <c r="L45" s="20" t="s">
        <v>481</v>
      </c>
      <c r="M45" s="18" t="s">
        <v>481</v>
      </c>
      <c r="N45" s="20" t="s">
        <v>481</v>
      </c>
      <c r="O45" s="18" t="n">
        <v>364.07706495</v>
      </c>
      <c r="P45" s="20" t="n">
        <v>27.79245531</v>
      </c>
      <c r="Q45" s="18" t="n">
        <v>354.49408847</v>
      </c>
      <c r="R45" s="20" t="n">
        <v>3.93096201</v>
      </c>
    </row>
    <row r="46" spans="1:18">
      <c r="A46" s="15" t="s">
        <v>521</v>
      </c>
      <c r="B46" s="17" t="n">
        <v>23141</v>
      </c>
      <c r="C46" s="18">
        <f>(1129.0/B46*100)</f>
        <v/>
      </c>
      <c r="D46" s="19" t="n">
        <v>22012</v>
      </c>
      <c r="E46" s="18" t="n">
        <v>421.79716199</v>
      </c>
      <c r="F46" s="20" t="n">
        <v>2.69459661</v>
      </c>
      <c r="G46" s="18" t="n">
        <v>366.75114698</v>
      </c>
      <c r="H46" s="20" t="n">
        <v>2.0335437</v>
      </c>
      <c r="I46" s="18" t="s">
        <v>481</v>
      </c>
      <c r="J46" s="20" t="s">
        <v>481</v>
      </c>
      <c r="K46" s="18" t="s">
        <v>481</v>
      </c>
      <c r="L46" s="20" t="s">
        <v>481</v>
      </c>
      <c r="M46" s="18" t="s">
        <v>481</v>
      </c>
      <c r="N46" s="20" t="s">
        <v>481</v>
      </c>
      <c r="O46" s="18" t="s">
        <v>481</v>
      </c>
      <c r="P46" s="20" t="s">
        <v>481</v>
      </c>
      <c r="Q46" s="18" t="n">
        <v>329.67179555</v>
      </c>
      <c r="R46" s="20" t="n">
        <v>3.88225109</v>
      </c>
    </row>
    <row r="47" spans="1:18">
      <c r="A47" s="15" t="s">
        <v>522</v>
      </c>
      <c r="B47" s="17" t="n">
        <v>5928</v>
      </c>
      <c r="C47" s="18">
        <f>(70.0/B47*100)</f>
        <v/>
      </c>
      <c r="D47" s="19" t="n">
        <v>5858</v>
      </c>
      <c r="E47" s="18" t="n">
        <v>453.79079103</v>
      </c>
      <c r="F47" s="20" t="n">
        <v>4.06750722</v>
      </c>
      <c r="G47" s="18" t="n">
        <v>368.7668001</v>
      </c>
      <c r="H47" s="20" t="n">
        <v>8.02636347</v>
      </c>
      <c r="I47" s="18" t="s">
        <v>481</v>
      </c>
      <c r="J47" s="20" t="s">
        <v>481</v>
      </c>
      <c r="K47" s="18" t="s">
        <v>481</v>
      </c>
      <c r="L47" s="20" t="s">
        <v>481</v>
      </c>
      <c r="M47" s="18" t="s">
        <v>481</v>
      </c>
      <c r="N47" s="20" t="s">
        <v>481</v>
      </c>
      <c r="O47" s="18" t="s">
        <v>481</v>
      </c>
      <c r="P47" s="20" t="s">
        <v>481</v>
      </c>
      <c r="Q47" s="18" t="n">
        <v>323.7314625</v>
      </c>
      <c r="R47" s="20" t="n">
        <v>10.20060578</v>
      </c>
    </row>
    <row r="48" spans="1:18">
      <c r="A48" s="15" t="s">
        <v>523</v>
      </c>
      <c r="B48" s="17" t="n">
        <v>9841</v>
      </c>
      <c r="C48" s="18">
        <f>(7.0/B48*100)</f>
        <v/>
      </c>
      <c r="D48" s="19" t="n">
        <v>9834</v>
      </c>
      <c r="E48" s="18" t="n">
        <v>545.9981642499999</v>
      </c>
      <c r="F48" s="20" t="n">
        <v>5.23529819</v>
      </c>
      <c r="G48" s="18" t="n">
        <v>478.71333785</v>
      </c>
      <c r="H48" s="20" t="n">
        <v>5.31402637</v>
      </c>
      <c r="I48" s="18" t="s">
        <v>481</v>
      </c>
      <c r="J48" s="20" t="s">
        <v>481</v>
      </c>
      <c r="K48" s="18" t="s">
        <v>481</v>
      </c>
      <c r="L48" s="20" t="s">
        <v>481</v>
      </c>
      <c r="M48" s="18" t="s">
        <v>481</v>
      </c>
      <c r="N48" s="20" t="s">
        <v>481</v>
      </c>
      <c r="O48" s="18" t="s">
        <v>481</v>
      </c>
      <c r="P48" s="20" t="s">
        <v>481</v>
      </c>
      <c r="Q48" s="18" t="n">
        <v>448.6043552</v>
      </c>
      <c r="R48" s="20" t="n">
        <v>25.55329738</v>
      </c>
    </row>
    <row r="49" spans="1:18">
      <c r="A49" s="15" t="s">
        <v>524</v>
      </c>
      <c r="B49" s="17" t="n">
        <v>6349</v>
      </c>
      <c r="C49" s="18">
        <f>(56.0/B49*100)</f>
        <v/>
      </c>
      <c r="D49" s="19" t="n">
        <v>6293</v>
      </c>
      <c r="E49" s="18" t="n">
        <v>439.01508276</v>
      </c>
      <c r="F49" s="20" t="n">
        <v>2.8576803</v>
      </c>
      <c r="G49" s="18" t="n">
        <v>401.09800711</v>
      </c>
      <c r="H49" s="20" t="n">
        <v>4.32526334</v>
      </c>
      <c r="I49" s="18" t="s">
        <v>481</v>
      </c>
      <c r="J49" s="20" t="s">
        <v>481</v>
      </c>
      <c r="K49" s="18" t="s">
        <v>481</v>
      </c>
      <c r="L49" s="20" t="s">
        <v>481</v>
      </c>
      <c r="M49" s="18" t="s">
        <v>481</v>
      </c>
      <c r="N49" s="20" t="s">
        <v>481</v>
      </c>
      <c r="O49" s="18" t="n">
        <v>327.20391306</v>
      </c>
      <c r="P49" s="20" t="n">
        <v>33.39219818</v>
      </c>
      <c r="Q49" s="18" t="n">
        <v>365.02930489</v>
      </c>
      <c r="R49" s="20" t="n">
        <v>9.914424540000001</v>
      </c>
    </row>
    <row r="50" spans="1:18">
      <c r="A50" s="15" t="s">
        <v>525</v>
      </c>
      <c r="B50" s="17" t="n">
        <v>11795</v>
      </c>
      <c r="C50" s="18">
        <f>(218.0/B50*100)</f>
        <v/>
      </c>
      <c r="D50" s="19" t="n">
        <v>11577</v>
      </c>
      <c r="E50" s="18" t="n">
        <v>435.96565364</v>
      </c>
      <c r="F50" s="20" t="n">
        <v>2.37188714</v>
      </c>
      <c r="G50" s="18" t="n">
        <v>385.17457067</v>
      </c>
      <c r="H50" s="20" t="n">
        <v>3.03710897</v>
      </c>
      <c r="I50" s="18" t="s">
        <v>481</v>
      </c>
      <c r="J50" s="20" t="s">
        <v>481</v>
      </c>
      <c r="K50" s="18" t="s">
        <v>481</v>
      </c>
      <c r="L50" s="20" t="s">
        <v>481</v>
      </c>
      <c r="M50" s="18" t="s">
        <v>481</v>
      </c>
      <c r="N50" s="20" t="s">
        <v>481</v>
      </c>
      <c r="O50" s="18" t="s">
        <v>481</v>
      </c>
      <c r="P50" s="20" t="s">
        <v>481</v>
      </c>
      <c r="Q50" s="18" t="n">
        <v>327.95086869</v>
      </c>
      <c r="R50" s="20" t="n">
        <v>9.751745639999999</v>
      </c>
    </row>
    <row r="51" spans="1:18">
      <c r="A51" s="15" t="s">
        <v>526</v>
      </c>
      <c r="B51" s="17" t="n">
        <v>6866</v>
      </c>
      <c r="C51" s="18">
        <f>(116.0/B51*100)</f>
        <v/>
      </c>
      <c r="D51" s="19" t="n">
        <v>6750</v>
      </c>
      <c r="E51" s="18" t="n">
        <v>432.24642513</v>
      </c>
      <c r="F51" s="20" t="n">
        <v>2.159566</v>
      </c>
      <c r="G51" s="18" t="n">
        <v>387.0640924</v>
      </c>
      <c r="H51" s="20" t="n">
        <v>2.89972468</v>
      </c>
      <c r="I51" s="18" t="s">
        <v>481</v>
      </c>
      <c r="J51" s="20" t="s">
        <v>481</v>
      </c>
      <c r="K51" s="18" t="s">
        <v>481</v>
      </c>
      <c r="L51" s="20" t="s">
        <v>481</v>
      </c>
      <c r="M51" s="18" t="s">
        <v>481</v>
      </c>
      <c r="N51" s="20" t="s">
        <v>481</v>
      </c>
      <c r="O51" s="18" t="s">
        <v>481</v>
      </c>
      <c r="P51" s="20" t="s">
        <v>481</v>
      </c>
      <c r="Q51" s="18" t="n">
        <v>370.02769834</v>
      </c>
      <c r="R51" s="20" t="n">
        <v>8.758075939999999</v>
      </c>
    </row>
    <row r="52" spans="1:18">
      <c r="A52" s="15" t="s">
        <v>527</v>
      </c>
      <c r="B52" s="17" t="n">
        <v>5809</v>
      </c>
      <c r="C52" s="18">
        <f>(71.0/B52*100)</f>
        <v/>
      </c>
      <c r="D52" s="19" t="n">
        <v>5738</v>
      </c>
      <c r="E52" s="18" t="n">
        <v>479.44592653</v>
      </c>
      <c r="F52" s="20" t="n">
        <v>2.52585678</v>
      </c>
      <c r="G52" s="18" t="n">
        <v>440.07538883</v>
      </c>
      <c r="H52" s="20" t="n">
        <v>5.03259644</v>
      </c>
      <c r="I52" s="18" t="s">
        <v>481</v>
      </c>
      <c r="J52" s="20" t="s">
        <v>481</v>
      </c>
      <c r="K52" s="18" t="s">
        <v>481</v>
      </c>
      <c r="L52" s="20" t="s">
        <v>481</v>
      </c>
      <c r="M52" s="18" t="s">
        <v>481</v>
      </c>
      <c r="N52" s="20" t="s">
        <v>481</v>
      </c>
      <c r="O52" s="18" t="s">
        <v>481</v>
      </c>
      <c r="P52" s="20" t="s">
        <v>481</v>
      </c>
      <c r="Q52" s="18" t="n">
        <v>388.20330552</v>
      </c>
      <c r="R52" s="20" t="n">
        <v>10.71697206</v>
      </c>
    </row>
    <row r="53" spans="1:18">
      <c r="A53" s="15" t="s">
        <v>528</v>
      </c>
      <c r="B53" s="17" t="n">
        <v>5571</v>
      </c>
      <c r="C53" s="18">
        <f>(84.0/B53*100)</f>
        <v/>
      </c>
      <c r="D53" s="19" t="n">
        <v>5487</v>
      </c>
      <c r="E53" s="18" t="n">
        <v>439.18525695</v>
      </c>
      <c r="F53" s="20" t="n">
        <v>1.44883331</v>
      </c>
      <c r="G53" s="18" t="n">
        <v>378.75032757</v>
      </c>
      <c r="H53" s="20" t="n">
        <v>4.56772432</v>
      </c>
      <c r="I53" s="18" t="s">
        <v>481</v>
      </c>
      <c r="J53" s="20" t="s">
        <v>481</v>
      </c>
      <c r="K53" s="18" t="s">
        <v>481</v>
      </c>
      <c r="L53" s="20" t="s">
        <v>481</v>
      </c>
      <c r="M53" s="18" t="s">
        <v>481</v>
      </c>
      <c r="N53" s="20" t="s">
        <v>481</v>
      </c>
      <c r="O53" s="18" t="s">
        <v>481</v>
      </c>
      <c r="P53" s="20" t="s">
        <v>481</v>
      </c>
      <c r="Q53" s="18" t="n">
        <v>337.3954074</v>
      </c>
      <c r="R53" s="20" t="n">
        <v>9.677496489999999</v>
      </c>
    </row>
    <row r="54" spans="1:18">
      <c r="A54" s="15" t="s">
        <v>529</v>
      </c>
      <c r="B54" s="17" t="n">
        <v>4740</v>
      </c>
      <c r="C54" s="18">
        <f>(38.0/B54*100)</f>
        <v/>
      </c>
      <c r="D54" s="19" t="n">
        <v>4702</v>
      </c>
      <c r="E54" s="18" t="n">
        <v>350.11263611</v>
      </c>
      <c r="F54" s="20" t="n">
        <v>3.5420099</v>
      </c>
      <c r="G54" s="18" t="n">
        <v>316.01856066</v>
      </c>
      <c r="H54" s="20" t="n">
        <v>2.42136346</v>
      </c>
      <c r="I54" s="18" t="s">
        <v>481</v>
      </c>
      <c r="J54" s="20" t="s">
        <v>481</v>
      </c>
      <c r="K54" s="18" t="s">
        <v>481</v>
      </c>
      <c r="L54" s="20" t="s">
        <v>481</v>
      </c>
      <c r="M54" s="18" t="s">
        <v>481</v>
      </c>
      <c r="N54" s="20" t="s">
        <v>481</v>
      </c>
      <c r="O54" s="18" t="s">
        <v>481</v>
      </c>
      <c r="P54" s="20" t="s">
        <v>481</v>
      </c>
      <c r="Q54" s="18" t="n">
        <v>275.78122556</v>
      </c>
      <c r="R54" s="20" t="n">
        <v>4.00109571</v>
      </c>
    </row>
    <row r="55" spans="1:18">
      <c r="A55" s="15" t="s">
        <v>530</v>
      </c>
      <c r="B55" s="17" t="n">
        <v>5316</v>
      </c>
      <c r="C55" s="18">
        <f>(22.0/B55*100)</f>
        <v/>
      </c>
      <c r="D55" s="19" t="n">
        <v>5294</v>
      </c>
      <c r="E55" s="18" t="n">
        <v>421.83919295</v>
      </c>
      <c r="F55" s="20" t="n">
        <v>2.53931779</v>
      </c>
      <c r="G55" s="18" t="n">
        <v>379.95736375</v>
      </c>
      <c r="H55" s="20" t="n">
        <v>3.39032272</v>
      </c>
      <c r="I55" s="18" t="s">
        <v>481</v>
      </c>
      <c r="J55" s="20" t="s">
        <v>481</v>
      </c>
      <c r="K55" s="18" t="s">
        <v>481</v>
      </c>
      <c r="L55" s="20" t="s">
        <v>481</v>
      </c>
      <c r="M55" s="18" t="n">
        <v>453.3647</v>
      </c>
      <c r="N55" s="20" t="n">
        <v>37.19456019</v>
      </c>
      <c r="O55" s="18" t="n">
        <v>368.81506014</v>
      </c>
      <c r="P55" s="20" t="n">
        <v>44.1849919</v>
      </c>
      <c r="Q55" s="18" t="n">
        <v>333.18574643</v>
      </c>
      <c r="R55" s="20" t="n">
        <v>9.567121930000001</v>
      </c>
    </row>
    <row r="56" spans="1:18">
      <c r="A56" s="15" t="s">
        <v>531</v>
      </c>
      <c r="B56" s="17" t="n">
        <v>5359</v>
      </c>
      <c r="C56" s="18">
        <f>(76.0/B56*100)</f>
        <v/>
      </c>
      <c r="D56" s="19" t="n">
        <v>5283</v>
      </c>
      <c r="E56" s="18" t="n">
        <v>526.67201775</v>
      </c>
      <c r="F56" s="20" t="n">
        <v>2.53498801</v>
      </c>
      <c r="G56" s="18" t="n">
        <v>479.59018223</v>
      </c>
      <c r="H56" s="20" t="n">
        <v>5.32901941</v>
      </c>
      <c r="I56" s="18" t="s">
        <v>481</v>
      </c>
      <c r="J56" s="20" t="s">
        <v>481</v>
      </c>
      <c r="K56" s="18" t="s">
        <v>481</v>
      </c>
      <c r="L56" s="20" t="s">
        <v>481</v>
      </c>
      <c r="M56" s="18" t="s">
        <v>481</v>
      </c>
      <c r="N56" s="20" t="s">
        <v>481</v>
      </c>
      <c r="O56" s="18" t="s">
        <v>481</v>
      </c>
      <c r="P56" s="20" t="s">
        <v>481</v>
      </c>
      <c r="Q56" s="18" t="n">
        <v>453.55824938</v>
      </c>
      <c r="R56" s="20" t="n">
        <v>21.24657402</v>
      </c>
    </row>
    <row r="57" spans="1:18">
      <c r="A57" s="15" t="s">
        <v>532</v>
      </c>
      <c r="B57" s="17" t="n">
        <v>6513</v>
      </c>
      <c r="C57" s="18">
        <f>(0.0/B57*100)</f>
        <v/>
      </c>
      <c r="D57" s="19" t="n">
        <v>6513</v>
      </c>
      <c r="E57" s="18" t="n">
        <v>438.93992763</v>
      </c>
      <c r="F57" s="20" t="n">
        <v>4.38824901</v>
      </c>
      <c r="G57" s="18" t="n">
        <v>389.84490532</v>
      </c>
      <c r="H57" s="20" t="n">
        <v>2.5603807</v>
      </c>
      <c r="I57" s="18" t="s">
        <v>481</v>
      </c>
      <c r="J57" s="20" t="s">
        <v>481</v>
      </c>
      <c r="K57" s="18" t="s">
        <v>481</v>
      </c>
      <c r="L57" s="20" t="s">
        <v>481</v>
      </c>
      <c r="M57" s="18" t="s">
        <v>481</v>
      </c>
      <c r="N57" s="20" t="s">
        <v>481</v>
      </c>
      <c r="O57" s="18" t="n">
        <v>340.14678492</v>
      </c>
      <c r="P57" s="20" t="n">
        <v>25.02132038</v>
      </c>
      <c r="Q57" s="18" t="n">
        <v>358.98644334</v>
      </c>
      <c r="R57" s="20" t="n">
        <v>10.10485347</v>
      </c>
    </row>
    <row r="58" spans="1:18">
      <c r="A58" s="15" t="s">
        <v>533</v>
      </c>
      <c r="B58" s="17" t="n">
        <v>7267</v>
      </c>
      <c r="C58" s="18">
        <f>(10.0/B58*100)</f>
        <v/>
      </c>
      <c r="D58" s="19" t="n">
        <v>7257</v>
      </c>
      <c r="E58" s="18" t="n">
        <v>422.30241256</v>
      </c>
      <c r="F58" s="20" t="n">
        <v>2.59419411</v>
      </c>
      <c r="G58" s="18" t="n">
        <v>372.55078043</v>
      </c>
      <c r="H58" s="20" t="n">
        <v>3.95561262</v>
      </c>
      <c r="I58" s="18" t="s">
        <v>481</v>
      </c>
      <c r="J58" s="20" t="s">
        <v>481</v>
      </c>
      <c r="K58" s="18" t="s">
        <v>481</v>
      </c>
      <c r="L58" s="20" t="s">
        <v>481</v>
      </c>
      <c r="M58" s="18" t="s">
        <v>481</v>
      </c>
      <c r="N58" s="20" t="s">
        <v>481</v>
      </c>
      <c r="O58" s="18" t="n">
        <v>288.85087223</v>
      </c>
      <c r="P58" s="20" t="n">
        <v>14.21236838</v>
      </c>
      <c r="Q58" s="18" t="n">
        <v>335.22723057</v>
      </c>
      <c r="R58" s="20" t="n">
        <v>11.66863527</v>
      </c>
    </row>
    <row r="59" spans="1:18">
      <c r="A59" s="15" t="s">
        <v>534</v>
      </c>
      <c r="B59" s="17" t="n">
        <v>4826</v>
      </c>
      <c r="C59" s="18">
        <f>(26.0/B59*100)</f>
        <v/>
      </c>
      <c r="D59" s="19" t="n">
        <v>4800</v>
      </c>
      <c r="E59" s="18" t="n">
        <v>382.94039397</v>
      </c>
      <c r="F59" s="20" t="n">
        <v>1.77183755</v>
      </c>
      <c r="G59" s="18" t="n">
        <v>362.62188933</v>
      </c>
      <c r="H59" s="20" t="n">
        <v>4.09929072</v>
      </c>
      <c r="I59" s="18" t="s">
        <v>481</v>
      </c>
      <c r="J59" s="20" t="s">
        <v>481</v>
      </c>
      <c r="K59" s="18" t="s">
        <v>481</v>
      </c>
      <c r="L59" s="20" t="s">
        <v>481</v>
      </c>
      <c r="M59" s="18" t="s">
        <v>481</v>
      </c>
      <c r="N59" s="20" t="s">
        <v>481</v>
      </c>
      <c r="O59" s="18" t="n">
        <v>321.9368758</v>
      </c>
      <c r="P59" s="20" t="n">
        <v>23.18243342</v>
      </c>
      <c r="Q59" s="18" t="n">
        <v>303.97063647</v>
      </c>
      <c r="R59" s="20" t="n">
        <v>6.56146072</v>
      </c>
    </row>
    <row r="60" spans="1:18">
      <c r="A60" s="15" t="s">
        <v>535</v>
      </c>
      <c r="B60" s="17" t="n">
        <v>4546</v>
      </c>
      <c r="C60" s="18">
        <f>(15.0/B60*100)</f>
        <v/>
      </c>
      <c r="D60" s="19" t="n">
        <v>4531</v>
      </c>
      <c r="E60" s="18" t="n">
        <v>399.68038743</v>
      </c>
      <c r="F60" s="20" t="n">
        <v>3.6642318</v>
      </c>
      <c r="G60" s="18" t="n">
        <v>350.73329154</v>
      </c>
      <c r="H60" s="20" t="n">
        <v>3.9733463</v>
      </c>
      <c r="I60" s="18" t="s">
        <v>481</v>
      </c>
      <c r="J60" s="20" t="s">
        <v>481</v>
      </c>
      <c r="K60" s="18" t="s">
        <v>481</v>
      </c>
      <c r="L60" s="20" t="s">
        <v>481</v>
      </c>
      <c r="M60" s="18" t="s">
        <v>481</v>
      </c>
      <c r="N60" s="20" t="s">
        <v>481</v>
      </c>
      <c r="O60" s="18" t="n">
        <v>299.62500918</v>
      </c>
      <c r="P60" s="20" t="n">
        <v>40.62004227</v>
      </c>
      <c r="Q60" s="18" t="n">
        <v>312.27387789</v>
      </c>
      <c r="R60" s="20" t="n">
        <v>9.518141679999999</v>
      </c>
    </row>
    <row r="61" spans="1:18">
      <c r="A61" s="15" t="s">
        <v>536</v>
      </c>
      <c r="B61" s="17" t="n">
        <v>6525</v>
      </c>
      <c r="C61" s="18">
        <f>(135.0/B61*100)</f>
        <v/>
      </c>
      <c r="D61" s="19" t="n">
        <v>6390</v>
      </c>
      <c r="E61" s="18" t="n">
        <v>478.70424621</v>
      </c>
      <c r="F61" s="20" t="n">
        <v>2.59907607</v>
      </c>
      <c r="G61" s="18" t="n">
        <v>414.89995806</v>
      </c>
      <c r="H61" s="20" t="n">
        <v>8.101214629999999</v>
      </c>
      <c r="I61" s="18" t="s">
        <v>481</v>
      </c>
      <c r="J61" s="20" t="s">
        <v>481</v>
      </c>
      <c r="K61" s="18" t="s">
        <v>481</v>
      </c>
      <c r="L61" s="20" t="s">
        <v>481</v>
      </c>
      <c r="M61" s="18" t="s">
        <v>481</v>
      </c>
      <c r="N61" s="20" t="s">
        <v>481</v>
      </c>
      <c r="O61" s="18" t="s">
        <v>481</v>
      </c>
      <c r="P61" s="20" t="s">
        <v>481</v>
      </c>
      <c r="Q61" s="18" t="n">
        <v>405.57930616</v>
      </c>
      <c r="R61" s="20" t="n">
        <v>15.74341785</v>
      </c>
    </row>
    <row r="62" spans="1:18">
      <c r="A62" s="15" t="s">
        <v>537</v>
      </c>
      <c r="B62" s="17" t="n">
        <v>4476</v>
      </c>
      <c r="C62" s="18">
        <f>(3.0/B62*100)</f>
        <v/>
      </c>
      <c r="D62" s="19" t="n">
        <v>4473</v>
      </c>
      <c r="E62" s="18" t="n">
        <v>530.94134637</v>
      </c>
      <c r="F62" s="20" t="n">
        <v>1.11468437</v>
      </c>
      <c r="G62" s="18" t="n">
        <v>484.77837163</v>
      </c>
      <c r="H62" s="20" t="n">
        <v>4.57316132</v>
      </c>
      <c r="I62" s="18" t="s">
        <v>481</v>
      </c>
      <c r="J62" s="20" t="s">
        <v>481</v>
      </c>
      <c r="K62" s="18" t="s">
        <v>481</v>
      </c>
      <c r="L62" s="20" t="s">
        <v>481</v>
      </c>
      <c r="M62" s="18" t="s">
        <v>481</v>
      </c>
      <c r="N62" s="20" t="s">
        <v>481</v>
      </c>
      <c r="O62" s="18" t="s">
        <v>481</v>
      </c>
      <c r="P62" s="20" t="s">
        <v>481</v>
      </c>
      <c r="Q62" s="18" t="n">
        <v>452.665961</v>
      </c>
      <c r="R62" s="20" t="n">
        <v>34.81067013</v>
      </c>
    </row>
    <row r="63" spans="1:18">
      <c r="A63" s="15" t="s">
        <v>538</v>
      </c>
      <c r="B63" s="17" t="n">
        <v>5324</v>
      </c>
      <c r="C63" s="18">
        <f>(13.0/B63*100)</f>
        <v/>
      </c>
      <c r="D63" s="19" t="n">
        <v>5311</v>
      </c>
      <c r="E63" s="18" t="n">
        <v>389.53427351</v>
      </c>
      <c r="F63" s="20" t="n">
        <v>1.28532855</v>
      </c>
      <c r="G63" s="18" t="n">
        <v>338.16909274</v>
      </c>
      <c r="H63" s="20" t="n">
        <v>5.03921646</v>
      </c>
      <c r="I63" s="18" t="s">
        <v>481</v>
      </c>
      <c r="J63" s="20" t="s">
        <v>481</v>
      </c>
      <c r="K63" s="18" t="s">
        <v>481</v>
      </c>
      <c r="L63" s="20" t="s">
        <v>481</v>
      </c>
      <c r="M63" s="18" t="s">
        <v>481</v>
      </c>
      <c r="N63" s="20" t="s">
        <v>481</v>
      </c>
      <c r="O63" s="18" t="n">
        <v>328.9375663</v>
      </c>
      <c r="P63" s="20" t="n">
        <v>27.25371467</v>
      </c>
      <c r="Q63" s="18" t="n">
        <v>323.09509323</v>
      </c>
      <c r="R63" s="20" t="n">
        <v>7.29796527</v>
      </c>
    </row>
    <row r="64" spans="1:18">
      <c r="A64" s="15" t="s">
        <v>539</v>
      </c>
      <c r="B64" s="17" t="n">
        <v>3634</v>
      </c>
      <c r="C64" s="18">
        <f>(3.0/B64*100)</f>
        <v/>
      </c>
      <c r="D64" s="19" t="n">
        <v>3631</v>
      </c>
      <c r="E64" s="18" t="n">
        <v>470.76809143</v>
      </c>
      <c r="F64" s="20" t="n">
        <v>1.79015473</v>
      </c>
      <c r="G64" s="18" t="n">
        <v>389.05258333</v>
      </c>
      <c r="H64" s="20" t="n">
        <v>8.68216956</v>
      </c>
      <c r="I64" s="18" t="s">
        <v>481</v>
      </c>
      <c r="J64" s="20" t="s">
        <v>481</v>
      </c>
      <c r="K64" s="18" t="s">
        <v>481</v>
      </c>
      <c r="L64" s="20" t="s">
        <v>481</v>
      </c>
      <c r="M64" s="18" t="s">
        <v>481</v>
      </c>
      <c r="N64" s="20" t="s">
        <v>481</v>
      </c>
      <c r="O64" s="18" t="n">
        <v>334.28948754</v>
      </c>
      <c r="P64" s="20" t="n">
        <v>67.69461899</v>
      </c>
      <c r="Q64" s="18" t="n">
        <v>350.48912809</v>
      </c>
      <c r="R64" s="20" t="n">
        <v>20.53688788</v>
      </c>
    </row>
    <row r="65" spans="1:18">
      <c r="A65" s="15" t="s">
        <v>540</v>
      </c>
      <c r="B65" s="17" t="n">
        <v>5325</v>
      </c>
      <c r="C65" s="18">
        <f>(14.0/B65*100)</f>
        <v/>
      </c>
      <c r="D65" s="19" t="n">
        <v>5311</v>
      </c>
      <c r="E65" s="18" t="n">
        <v>438.55166548</v>
      </c>
      <c r="F65" s="20" t="n">
        <v>2.04376953</v>
      </c>
      <c r="G65" s="18" t="n">
        <v>391.51154503</v>
      </c>
      <c r="H65" s="20" t="n">
        <v>4.06262107</v>
      </c>
      <c r="I65" s="18" t="s">
        <v>481</v>
      </c>
      <c r="J65" s="20" t="s">
        <v>481</v>
      </c>
      <c r="K65" s="18" t="s">
        <v>481</v>
      </c>
      <c r="L65" s="20" t="s">
        <v>481</v>
      </c>
      <c r="M65" s="18" t="n">
        <v>339.8048</v>
      </c>
      <c r="N65" s="20" t="n">
        <v>56.38504167</v>
      </c>
      <c r="O65" s="18" t="n">
        <v>263.2561</v>
      </c>
      <c r="P65" s="20" t="n">
        <v>43.23732137</v>
      </c>
      <c r="Q65" s="18" t="n">
        <v>348.12832784</v>
      </c>
      <c r="R65" s="20" t="n">
        <v>7.9613743</v>
      </c>
    </row>
    <row r="66" spans="1:18">
      <c r="A66" s="15" t="s">
        <v>541</v>
      </c>
      <c r="B66" s="17" t="n">
        <v>5665</v>
      </c>
      <c r="C66" s="18">
        <f>(74.0/B66*100)</f>
        <v/>
      </c>
      <c r="D66" s="19" t="n">
        <v>5591</v>
      </c>
      <c r="E66" s="18" t="n">
        <v>416.68744459</v>
      </c>
      <c r="F66" s="20" t="n">
        <v>1.19894011</v>
      </c>
      <c r="G66" s="18" t="n">
        <v>383.27992653</v>
      </c>
      <c r="H66" s="20" t="n">
        <v>4.09970658</v>
      </c>
      <c r="I66" s="18" t="s">
        <v>481</v>
      </c>
      <c r="J66" s="20" t="s">
        <v>481</v>
      </c>
      <c r="K66" s="18" t="s">
        <v>481</v>
      </c>
      <c r="L66" s="20" t="s">
        <v>481</v>
      </c>
      <c r="M66" s="18" t="s">
        <v>481</v>
      </c>
      <c r="N66" s="20" t="s">
        <v>481</v>
      </c>
      <c r="O66" s="18" t="s">
        <v>481</v>
      </c>
      <c r="P66" s="20" t="s">
        <v>481</v>
      </c>
      <c r="Q66" s="18" t="n">
        <v>336.30874177</v>
      </c>
      <c r="R66" s="20" t="n">
        <v>7.13161183</v>
      </c>
    </row>
    <row r="67" spans="1:18">
      <c r="A67" s="15" t="s">
        <v>542</v>
      </c>
      <c r="B67" s="17" t="n">
        <v>6971</v>
      </c>
      <c r="C67" s="18">
        <f>(21.0/B67*100)</f>
        <v/>
      </c>
      <c r="D67" s="19" t="n">
        <v>6950</v>
      </c>
      <c r="E67" s="18" t="n">
        <v>423.86344207</v>
      </c>
      <c r="F67" s="20" t="n">
        <v>2.83867865</v>
      </c>
      <c r="G67" s="18" t="n">
        <v>366.40843114</v>
      </c>
      <c r="H67" s="20" t="n">
        <v>2.00856007</v>
      </c>
      <c r="I67" s="18" t="s">
        <v>481</v>
      </c>
      <c r="J67" s="20" t="s">
        <v>481</v>
      </c>
      <c r="K67" s="18" t="s">
        <v>481</v>
      </c>
      <c r="L67" s="20" t="s">
        <v>481</v>
      </c>
      <c r="M67" s="18" t="s">
        <v>481</v>
      </c>
      <c r="N67" s="20" t="s">
        <v>481</v>
      </c>
      <c r="O67" s="18" t="s">
        <v>481</v>
      </c>
      <c r="P67" s="20" t="s">
        <v>481</v>
      </c>
      <c r="Q67" s="18" t="n">
        <v>305.07237909</v>
      </c>
      <c r="R67" s="20" t="n">
        <v>9.54065436</v>
      </c>
    </row>
    <row r="68" spans="1:18">
      <c r="A68" s="15" t="s">
        <v>543</v>
      </c>
      <c r="B68" s="17" t="n">
        <v>12083</v>
      </c>
      <c r="C68" s="18">
        <f>(27.0/B68*100)</f>
        <v/>
      </c>
      <c r="D68" s="19" t="n">
        <v>12056</v>
      </c>
      <c r="E68" s="18" t="n">
        <v>428.33142961</v>
      </c>
      <c r="F68" s="20" t="n">
        <v>1.14298356</v>
      </c>
      <c r="G68" s="18" t="n">
        <v>366.31971768</v>
      </c>
      <c r="H68" s="20" t="n">
        <v>2.78258495</v>
      </c>
      <c r="I68" s="18" t="s">
        <v>481</v>
      </c>
      <c r="J68" s="20" t="s">
        <v>481</v>
      </c>
      <c r="K68" s="18" t="s">
        <v>481</v>
      </c>
      <c r="L68" s="20" t="s">
        <v>481</v>
      </c>
      <c r="M68" s="18" t="s">
        <v>481</v>
      </c>
      <c r="N68" s="20" t="s">
        <v>481</v>
      </c>
      <c r="O68" s="18" t="s">
        <v>481</v>
      </c>
      <c r="P68" s="20" t="s">
        <v>481</v>
      </c>
      <c r="Q68" s="18" t="n">
        <v>325.47695899</v>
      </c>
      <c r="R68" s="20" t="n">
        <v>4.41198845</v>
      </c>
    </row>
    <row r="69" spans="1:18">
      <c r="A69" s="15" t="s">
        <v>544</v>
      </c>
      <c r="B69" s="17" t="n">
        <v>4876</v>
      </c>
      <c r="C69" s="18">
        <f>(0.0/B69*100)</f>
        <v/>
      </c>
      <c r="D69" s="19" t="n">
        <v>4876</v>
      </c>
      <c r="E69" s="18" t="n">
        <v>441.58278542</v>
      </c>
      <c r="F69" s="20" t="n">
        <v>3.23548118</v>
      </c>
      <c r="G69" s="18" t="n">
        <v>392.56743989</v>
      </c>
      <c r="H69" s="20" t="n">
        <v>5.03410809</v>
      </c>
      <c r="I69" s="18" t="s">
        <v>481</v>
      </c>
      <c r="J69" s="20" t="s">
        <v>481</v>
      </c>
      <c r="K69" s="18" t="s">
        <v>481</v>
      </c>
      <c r="L69" s="20" t="s">
        <v>481</v>
      </c>
      <c r="M69" s="18" t="s">
        <v>481</v>
      </c>
      <c r="N69" s="20" t="s">
        <v>481</v>
      </c>
      <c r="O69" s="18" t="s">
        <v>481</v>
      </c>
      <c r="P69" s="20" t="s">
        <v>481</v>
      </c>
      <c r="Q69" s="18" t="n">
        <v>332.46051292</v>
      </c>
      <c r="R69" s="20" t="n">
        <v>13.12631743</v>
      </c>
    </row>
    <row r="70" spans="1:18">
      <c r="A70" s="15" t="s">
        <v>545</v>
      </c>
      <c r="B70" s="17" t="n">
        <v>6036</v>
      </c>
      <c r="C70" s="18">
        <f>(223.0/B70*100)</f>
        <v/>
      </c>
      <c r="D70" s="19" t="n">
        <v>5813</v>
      </c>
      <c r="E70" s="18" t="n">
        <v>490.56294243</v>
      </c>
      <c r="F70" s="20" t="n">
        <v>2.75620495</v>
      </c>
      <c r="G70" s="18" t="n">
        <v>457.20467791</v>
      </c>
      <c r="H70" s="20" t="n">
        <v>8.504064530000001</v>
      </c>
      <c r="I70" s="18" t="s">
        <v>481</v>
      </c>
      <c r="J70" s="20" t="s">
        <v>481</v>
      </c>
      <c r="K70" s="18" t="s">
        <v>481</v>
      </c>
      <c r="L70" s="20" t="s">
        <v>481</v>
      </c>
      <c r="M70" s="18" t="s">
        <v>481</v>
      </c>
      <c r="N70" s="20" t="s">
        <v>481</v>
      </c>
      <c r="O70" s="18" t="s">
        <v>481</v>
      </c>
      <c r="P70" s="20" t="s">
        <v>481</v>
      </c>
      <c r="Q70" s="18" t="n">
        <v>402.32705948</v>
      </c>
      <c r="R70" s="20" t="n">
        <v>10.63033106</v>
      </c>
    </row>
    <row r="71" spans="1:18">
      <c r="A71" s="15" t="s">
        <v>546</v>
      </c>
      <c r="B71" s="17" t="n">
        <v>6115</v>
      </c>
      <c r="C71" s="18">
        <f>(17.0/B71*100)</f>
        <v/>
      </c>
      <c r="D71" s="19" t="n">
        <v>6098</v>
      </c>
      <c r="E71" s="18" t="n">
        <v>564.65706384</v>
      </c>
      <c r="F71" s="20" t="n">
        <v>1.46948926</v>
      </c>
      <c r="G71" s="18" t="n">
        <v>478.74272903</v>
      </c>
      <c r="H71" s="20" t="n">
        <v>4.41848017</v>
      </c>
      <c r="I71" s="18" t="s">
        <v>481</v>
      </c>
      <c r="J71" s="20" t="s">
        <v>481</v>
      </c>
      <c r="K71" s="18" t="s">
        <v>481</v>
      </c>
      <c r="L71" s="20" t="s">
        <v>481</v>
      </c>
      <c r="M71" s="18" t="s">
        <v>481</v>
      </c>
      <c r="N71" s="20" t="s">
        <v>481</v>
      </c>
      <c r="O71" s="18" t="s">
        <v>481</v>
      </c>
      <c r="P71" s="20" t="s">
        <v>481</v>
      </c>
      <c r="Q71" s="18" t="n">
        <v>497.42840777</v>
      </c>
      <c r="R71" s="20" t="n">
        <v>26.26544753</v>
      </c>
    </row>
    <row r="72" spans="1:18">
      <c r="A72" s="15" t="s">
        <v>547</v>
      </c>
      <c r="B72" s="17" t="n">
        <v>7708</v>
      </c>
      <c r="C72" s="18">
        <f>(5.0/B72*100)</f>
        <v/>
      </c>
      <c r="D72" s="19" t="n">
        <v>7703</v>
      </c>
      <c r="E72" s="18" t="n">
        <v>539.56485175</v>
      </c>
      <c r="F72" s="20" t="n">
        <v>2.84921964</v>
      </c>
      <c r="G72" s="18" t="n">
        <v>486.82014012</v>
      </c>
      <c r="H72" s="20" t="n">
        <v>4.41743927</v>
      </c>
      <c r="I72" s="18" t="s">
        <v>481</v>
      </c>
      <c r="J72" s="20" t="s">
        <v>481</v>
      </c>
      <c r="K72" s="18" t="s">
        <v>481</v>
      </c>
      <c r="L72" s="20" t="s">
        <v>481</v>
      </c>
      <c r="M72" s="18" t="s">
        <v>481</v>
      </c>
      <c r="N72" s="20" t="s">
        <v>481</v>
      </c>
      <c r="O72" s="18" t="s">
        <v>481</v>
      </c>
      <c r="P72" s="20" t="s">
        <v>481</v>
      </c>
      <c r="Q72" s="18" t="n">
        <v>382.07971813</v>
      </c>
      <c r="R72" s="20" t="n">
        <v>26.31396316</v>
      </c>
    </row>
    <row r="73" spans="1:18">
      <c r="A73" s="15" t="s">
        <v>548</v>
      </c>
      <c r="B73" s="17" t="n">
        <v>8249</v>
      </c>
      <c r="C73" s="18">
        <f>(143.0/B73*100)</f>
        <v/>
      </c>
      <c r="D73" s="19" t="n">
        <v>8106</v>
      </c>
      <c r="E73" s="18" t="n">
        <v>437.65406782</v>
      </c>
      <c r="F73" s="20" t="n">
        <v>3.59408172</v>
      </c>
      <c r="G73" s="18" t="n">
        <v>397.74737443</v>
      </c>
      <c r="H73" s="20" t="n">
        <v>2.40010541</v>
      </c>
      <c r="I73" s="18" t="s">
        <v>481</v>
      </c>
      <c r="J73" s="20" t="s">
        <v>481</v>
      </c>
      <c r="K73" s="18" t="s">
        <v>481</v>
      </c>
      <c r="L73" s="20" t="s">
        <v>481</v>
      </c>
      <c r="M73" s="18" t="s">
        <v>481</v>
      </c>
      <c r="N73" s="20" t="s">
        <v>481</v>
      </c>
      <c r="O73" s="18" t="s">
        <v>481</v>
      </c>
      <c r="P73" s="20" t="s">
        <v>481</v>
      </c>
      <c r="Q73" s="18" t="n">
        <v>340.19598664</v>
      </c>
      <c r="R73" s="20" t="n">
        <v>13.84198988</v>
      </c>
    </row>
    <row r="74" spans="1:18">
      <c r="A74" s="15" t="s">
        <v>549</v>
      </c>
      <c r="B74" s="17" t="n">
        <v>4692</v>
      </c>
      <c r="C74" s="18">
        <f>(82.0/B74*100)</f>
        <v/>
      </c>
      <c r="D74" s="19" t="n">
        <v>4610</v>
      </c>
      <c r="E74" s="18" t="n">
        <v>434.14651461</v>
      </c>
      <c r="F74" s="20" t="n">
        <v>1.55342879</v>
      </c>
      <c r="G74" s="18" t="n">
        <v>386.14930961</v>
      </c>
      <c r="H74" s="20" t="n">
        <v>3.79969046</v>
      </c>
      <c r="I74" s="18" t="s">
        <v>481</v>
      </c>
      <c r="J74" s="20" t="s">
        <v>481</v>
      </c>
      <c r="K74" s="18" t="s">
        <v>481</v>
      </c>
      <c r="L74" s="20" t="s">
        <v>481</v>
      </c>
      <c r="M74" s="18" t="s">
        <v>481</v>
      </c>
      <c r="N74" s="20" t="s">
        <v>481</v>
      </c>
      <c r="O74" s="18" t="n">
        <v>301.05513228</v>
      </c>
      <c r="P74" s="20" t="n">
        <v>29.46128499</v>
      </c>
      <c r="Q74" s="18" t="n">
        <v>345.67551667</v>
      </c>
      <c r="R74" s="20" t="n">
        <v>12.74639429</v>
      </c>
    </row>
    <row r="75" spans="1:18">
      <c r="A75" s="15" t="s">
        <v>550</v>
      </c>
      <c r="B75" s="17" t="n">
        <v>5375</v>
      </c>
      <c r="C75" s="18">
        <f>(196.0/B75*100)</f>
        <v/>
      </c>
      <c r="D75" s="19" t="n">
        <v>5179</v>
      </c>
      <c r="E75" s="18" t="n">
        <v>398.81095645</v>
      </c>
      <c r="F75" s="20" t="n">
        <v>2.58331101</v>
      </c>
      <c r="G75" s="18" t="n">
        <v>367.67229948</v>
      </c>
      <c r="H75" s="20" t="n">
        <v>2.34486955</v>
      </c>
      <c r="I75" s="18" t="s">
        <v>481</v>
      </c>
      <c r="J75" s="20" t="s">
        <v>481</v>
      </c>
      <c r="K75" s="18" t="s">
        <v>481</v>
      </c>
      <c r="L75" s="20" t="s">
        <v>481</v>
      </c>
      <c r="M75" s="18" t="s">
        <v>481</v>
      </c>
      <c r="N75" s="20" t="s">
        <v>481</v>
      </c>
      <c r="O75" s="18" t="s">
        <v>481</v>
      </c>
      <c r="P75" s="20" t="s">
        <v>481</v>
      </c>
      <c r="Q75" s="18" t="n">
        <v>340.44043808</v>
      </c>
      <c r="R75" s="20" t="n">
        <v>5.79507411</v>
      </c>
    </row>
    <row r="76" spans="1:18">
      <c r="A76" s="15" t="s">
        <v>551</v>
      </c>
      <c r="B76" s="17" t="n">
        <v>14167</v>
      </c>
      <c r="C76" s="18">
        <f>(227.0/B76*100)</f>
        <v/>
      </c>
      <c r="D76" s="19" t="n">
        <v>13940</v>
      </c>
      <c r="E76" s="18" t="n">
        <v>443.76179243</v>
      </c>
      <c r="F76" s="20" t="n">
        <v>2.28453892</v>
      </c>
      <c r="G76" s="18" t="n">
        <v>393.03606487</v>
      </c>
      <c r="H76" s="20" t="n">
        <v>4.50557762</v>
      </c>
      <c r="I76" s="18" t="s">
        <v>481</v>
      </c>
      <c r="J76" s="20" t="s">
        <v>481</v>
      </c>
      <c r="K76" s="18" t="s">
        <v>481</v>
      </c>
      <c r="L76" s="20" t="s">
        <v>481</v>
      </c>
      <c r="M76" s="18" t="s">
        <v>481</v>
      </c>
      <c r="N76" s="20" t="s">
        <v>481</v>
      </c>
      <c r="O76" s="18" t="s">
        <v>481</v>
      </c>
      <c r="P76" s="20" t="s">
        <v>481</v>
      </c>
      <c r="Q76" s="18" t="n">
        <v>348.56784929</v>
      </c>
      <c r="R76" s="20" t="n">
        <v>6.97846608</v>
      </c>
    </row>
    <row r="77" spans="1:18">
      <c r="A77" s="15" t="s">
        <v>552</v>
      </c>
      <c r="B77" s="17" t="n">
        <v>6062</v>
      </c>
      <c r="C77" s="18">
        <f>(82.0/B77*100)</f>
        <v/>
      </c>
      <c r="D77" s="19" t="n">
        <v>5980</v>
      </c>
      <c r="E77" s="18" t="n">
        <v>443.45844662</v>
      </c>
      <c r="F77" s="20" t="n">
        <v>2.20626869</v>
      </c>
      <c r="G77" s="18" t="n">
        <v>404.86566065</v>
      </c>
      <c r="H77" s="20" t="n">
        <v>4.30712597</v>
      </c>
      <c r="I77" s="18" t="s">
        <v>481</v>
      </c>
      <c r="J77" s="20" t="s">
        <v>481</v>
      </c>
      <c r="K77" s="18" t="s">
        <v>481</v>
      </c>
      <c r="L77" s="20" t="s">
        <v>481</v>
      </c>
      <c r="M77" s="18" t="s">
        <v>481</v>
      </c>
      <c r="N77" s="20" t="s">
        <v>481</v>
      </c>
      <c r="O77" s="18" t="s">
        <v>481</v>
      </c>
      <c r="P77" s="20" t="s">
        <v>481</v>
      </c>
      <c r="Q77" s="18" t="n">
        <v>350.07988441</v>
      </c>
      <c r="R77" s="20" t="n">
        <v>5.30722559</v>
      </c>
    </row>
    <row r="78" spans="1:18">
      <c r="A78" s="15" t="s">
        <v>553</v>
      </c>
      <c r="B78" s="17" t="n">
        <v>5826</v>
      </c>
      <c r="C78" s="18">
        <f>(0.0/B78*100)</f>
        <v/>
      </c>
      <c r="D78" s="19" t="n">
        <v>5826</v>
      </c>
      <c r="E78" s="18" t="n">
        <v>545.19605213</v>
      </c>
      <c r="F78" s="20" t="n">
        <v>4.97671569</v>
      </c>
      <c r="G78" s="18" t="n">
        <v>509.23067052</v>
      </c>
      <c r="H78" s="20" t="n">
        <v>3.47231716</v>
      </c>
      <c r="I78" s="18" t="s">
        <v>481</v>
      </c>
      <c r="J78" s="20" t="s">
        <v>481</v>
      </c>
      <c r="K78" s="18" t="s">
        <v>481</v>
      </c>
      <c r="L78" s="20" t="s">
        <v>481</v>
      </c>
      <c r="M78" s="18" t="s">
        <v>481</v>
      </c>
      <c r="N78" s="20" t="s">
        <v>481</v>
      </c>
      <c r="O78" s="18" t="s">
        <v>481</v>
      </c>
      <c r="P78" s="20" t="s">
        <v>481</v>
      </c>
      <c r="Q78" s="18" t="n">
        <v>484.99155602</v>
      </c>
      <c r="R78" s="20" t="n">
        <v>13.00776184</v>
      </c>
    </row>
    <row customHeight="1" ht="25" r="79" spans="1:18">
      <c r="A79" s="15" t="s">
        <v>554</v>
      </c>
      <c r="B79" s="17" t="n">
        <v>1657</v>
      </c>
      <c r="C79" s="18">
        <f>(41.0/B79*100)</f>
        <v/>
      </c>
      <c r="D79" s="19" t="n">
        <v>1616</v>
      </c>
      <c r="E79" s="18" t="n">
        <v>480.61835387</v>
      </c>
      <c r="F79" s="20" t="n">
        <v>6.49010094</v>
      </c>
      <c r="G79" s="18" t="n">
        <v>422.9363075</v>
      </c>
      <c r="H79" s="20" t="n">
        <v>8.247490620000001</v>
      </c>
      <c r="I79" s="18" t="s">
        <v>481</v>
      </c>
      <c r="J79" s="20" t="s">
        <v>481</v>
      </c>
      <c r="K79" s="18" t="s">
        <v>481</v>
      </c>
      <c r="L79" s="20" t="s">
        <v>481</v>
      </c>
      <c r="M79" s="18" t="s">
        <v>481</v>
      </c>
      <c r="N79" s="20" t="s">
        <v>481</v>
      </c>
      <c r="O79" s="18" t="n">
        <v>296.43304165</v>
      </c>
      <c r="P79" s="20" t="n">
        <v>35.78132747</v>
      </c>
      <c r="Q79" s="18" t="n">
        <v>394.71990772</v>
      </c>
      <c r="R79" s="20" t="n">
        <v>36.74151621</v>
      </c>
    </row>
    <row r="80" spans="1:18">
      <c r="A80" s="15" t="s">
        <v>555</v>
      </c>
      <c r="B80" s="17" t="n">
        <v>7841</v>
      </c>
      <c r="C80" s="18">
        <f>(0.0/B80*100)</f>
        <v/>
      </c>
      <c r="D80" s="19" t="n">
        <v>7841</v>
      </c>
      <c r="E80" s="18" t="n">
        <v>463.13343045</v>
      </c>
      <c r="F80" s="20" t="n">
        <v>4.00935308</v>
      </c>
      <c r="G80" s="18" t="n">
        <v>428.13387061</v>
      </c>
      <c r="H80" s="20" t="n">
        <v>4.55970694</v>
      </c>
      <c r="I80" s="18" t="s">
        <v>481</v>
      </c>
      <c r="J80" s="20" t="s">
        <v>481</v>
      </c>
      <c r="K80" s="18" t="s">
        <v>481</v>
      </c>
      <c r="L80" s="20" t="s">
        <v>481</v>
      </c>
      <c r="M80" s="18" t="s">
        <v>481</v>
      </c>
      <c r="N80" s="20" t="s">
        <v>481</v>
      </c>
      <c r="O80" s="18" t="s">
        <v>481</v>
      </c>
      <c r="P80" s="20" t="s">
        <v>481</v>
      </c>
      <c r="Q80" s="18" t="n">
        <v>360.09489115</v>
      </c>
      <c r="R80" s="20" t="n">
        <v>31.96970021</v>
      </c>
    </row>
    <row r="81" spans="1:18">
      <c r="A81" s="23" t="s">
        <v>556</v>
      </c>
      <c r="B81" s="17" t="n">
        <v>8861</v>
      </c>
      <c r="C81" s="18">
        <f>(76.0/B81*100)</f>
        <v/>
      </c>
      <c r="D81" s="19" t="n">
        <v>8785</v>
      </c>
      <c r="E81" s="18" t="n">
        <v>460.16191786</v>
      </c>
      <c r="F81" s="20" t="n">
        <v>3.26361887</v>
      </c>
      <c r="G81" s="18" t="n">
        <v>415.67825059</v>
      </c>
      <c r="H81" s="20" t="n">
        <v>2.9690139</v>
      </c>
      <c r="I81" s="18" t="s">
        <v>481</v>
      </c>
      <c r="J81" s="20" t="s">
        <v>481</v>
      </c>
      <c r="K81" s="18" t="s">
        <v>481</v>
      </c>
      <c r="L81" s="20" t="s">
        <v>481</v>
      </c>
      <c r="M81" s="18" t="s">
        <v>481</v>
      </c>
      <c r="N81" s="20" t="s">
        <v>481</v>
      </c>
      <c r="O81" s="18" t="s">
        <v>481</v>
      </c>
      <c r="P81" s="20" t="s">
        <v>481</v>
      </c>
      <c r="Q81" s="18" t="n">
        <v>380.73959134</v>
      </c>
      <c r="R81" s="20" t="n">
        <v>13.47821484</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612</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519.69116625</v>
      </c>
      <c r="F7" s="20" t="n">
        <v>1.63847211</v>
      </c>
      <c r="G7" s="18" t="n">
        <v>485.5318907</v>
      </c>
      <c r="H7" s="20" t="n">
        <v>2.68787051</v>
      </c>
      <c r="I7" s="18" t="s">
        <v>481</v>
      </c>
      <c r="J7" s="20" t="s">
        <v>481</v>
      </c>
      <c r="K7" s="18" t="s">
        <v>481</v>
      </c>
      <c r="L7" s="20" t="s">
        <v>481</v>
      </c>
      <c r="M7" s="18" t="s">
        <v>481</v>
      </c>
      <c r="N7" s="20" t="s">
        <v>481</v>
      </c>
      <c r="O7" s="18" t="s">
        <v>481</v>
      </c>
      <c r="P7" s="20" t="s">
        <v>481</v>
      </c>
      <c r="Q7" s="18" t="n">
        <v>434.72165709</v>
      </c>
      <c r="R7" s="20" t="n">
        <v>8.23188846</v>
      </c>
    </row>
    <row r="8" spans="1:18">
      <c r="A8" s="15" t="s">
        <v>483</v>
      </c>
      <c r="B8" s="17" t="n">
        <v>7007</v>
      </c>
      <c r="C8" s="18">
        <f>(20.0/B8*100)</f>
        <v/>
      </c>
      <c r="D8" s="19" t="n">
        <v>6987</v>
      </c>
      <c r="E8" s="18" t="n">
        <v>500.87140156</v>
      </c>
      <c r="F8" s="20" t="n">
        <v>3.43322358</v>
      </c>
      <c r="G8" s="18" t="n">
        <v>492.72386969</v>
      </c>
      <c r="H8" s="20" t="n">
        <v>2.49725612</v>
      </c>
      <c r="I8" s="18" t="s">
        <v>481</v>
      </c>
      <c r="J8" s="20" t="s">
        <v>481</v>
      </c>
      <c r="K8" s="18" t="s">
        <v>481</v>
      </c>
      <c r="L8" s="20" t="s">
        <v>481</v>
      </c>
      <c r="M8" s="18" t="s">
        <v>481</v>
      </c>
      <c r="N8" s="20" t="s">
        <v>481</v>
      </c>
      <c r="O8" s="18" t="s">
        <v>481</v>
      </c>
      <c r="P8" s="20" t="s">
        <v>481</v>
      </c>
      <c r="Q8" s="18" t="n">
        <v>434.89812182</v>
      </c>
      <c r="R8" s="20" t="n">
        <v>7.95755387</v>
      </c>
    </row>
    <row r="9" spans="1:18">
      <c r="A9" s="15" t="s">
        <v>484</v>
      </c>
      <c r="B9" s="17" t="n">
        <v>9651</v>
      </c>
      <c r="C9" s="18">
        <f>(77.0/B9*100)</f>
        <v/>
      </c>
      <c r="D9" s="19" t="n">
        <v>9574</v>
      </c>
      <c r="E9" s="18" t="n">
        <v>511.5572554</v>
      </c>
      <c r="F9" s="20" t="n">
        <v>2.40129888</v>
      </c>
      <c r="G9" s="18" t="n">
        <v>496.01255254</v>
      </c>
      <c r="H9" s="20" t="n">
        <v>2.99753019</v>
      </c>
      <c r="I9" s="18" t="s">
        <v>481</v>
      </c>
      <c r="J9" s="20" t="s">
        <v>481</v>
      </c>
      <c r="K9" s="18" t="s">
        <v>481</v>
      </c>
      <c r="L9" s="20" t="s">
        <v>481</v>
      </c>
      <c r="M9" s="18" t="s">
        <v>481</v>
      </c>
      <c r="N9" s="20" t="s">
        <v>481</v>
      </c>
      <c r="O9" s="18" t="s">
        <v>481</v>
      </c>
      <c r="P9" s="20" t="s">
        <v>481</v>
      </c>
      <c r="Q9" s="18" t="n">
        <v>412.85600804</v>
      </c>
      <c r="R9" s="20" t="n">
        <v>6.29925111</v>
      </c>
    </row>
    <row r="10" spans="1:18">
      <c r="A10" s="15" t="s">
        <v>485</v>
      </c>
      <c r="B10" s="17" t="n">
        <v>20058</v>
      </c>
      <c r="C10" s="18">
        <f>(521.0/B10*100)</f>
        <v/>
      </c>
      <c r="D10" s="19" t="n">
        <v>19537</v>
      </c>
      <c r="E10" s="18" t="n">
        <v>532.37529052</v>
      </c>
      <c r="F10" s="20" t="n">
        <v>2.18057486</v>
      </c>
      <c r="G10" s="18" t="n">
        <v>523.37624436</v>
      </c>
      <c r="H10" s="20" t="n">
        <v>2.33793481</v>
      </c>
      <c r="I10" s="18" t="s">
        <v>481</v>
      </c>
      <c r="J10" s="20" t="s">
        <v>481</v>
      </c>
      <c r="K10" s="18" t="s">
        <v>481</v>
      </c>
      <c r="L10" s="20" t="s">
        <v>481</v>
      </c>
      <c r="M10" s="18" t="s">
        <v>481</v>
      </c>
      <c r="N10" s="20" t="s">
        <v>481</v>
      </c>
      <c r="O10" s="18" t="s">
        <v>481</v>
      </c>
      <c r="P10" s="20" t="s">
        <v>481</v>
      </c>
      <c r="Q10" s="18" t="n">
        <v>457.89073523</v>
      </c>
      <c r="R10" s="20" t="n">
        <v>9.104495699999999</v>
      </c>
    </row>
    <row r="11" spans="1:18">
      <c r="A11" s="15" t="s">
        <v>486</v>
      </c>
      <c r="B11" s="17" t="n">
        <v>7053</v>
      </c>
      <c r="C11" s="18">
        <f>(45.0/B11*100)</f>
        <v/>
      </c>
      <c r="D11" s="19" t="n">
        <v>7008</v>
      </c>
      <c r="E11" s="18" t="n">
        <v>445.64989788</v>
      </c>
      <c r="F11" s="20" t="n">
        <v>3.17629147</v>
      </c>
      <c r="G11" s="18" t="n">
        <v>448.83733661</v>
      </c>
      <c r="H11" s="20" t="n">
        <v>2.53801742</v>
      </c>
      <c r="I11" s="18" t="s">
        <v>481</v>
      </c>
      <c r="J11" s="20" t="s">
        <v>481</v>
      </c>
      <c r="K11" s="18" t="s">
        <v>481</v>
      </c>
      <c r="L11" s="20" t="s">
        <v>481</v>
      </c>
      <c r="M11" s="18" t="s">
        <v>481</v>
      </c>
      <c r="N11" s="20" t="s">
        <v>481</v>
      </c>
      <c r="O11" s="18" t="s">
        <v>481</v>
      </c>
      <c r="P11" s="20" t="s">
        <v>481</v>
      </c>
      <c r="Q11" s="18" t="n">
        <v>418.47644154</v>
      </c>
      <c r="R11" s="20" t="n">
        <v>8.691872650000001</v>
      </c>
    </row>
    <row r="12" spans="1:18">
      <c r="A12" s="15" t="s">
        <v>487</v>
      </c>
      <c r="B12" s="17" t="n">
        <v>6894</v>
      </c>
      <c r="C12" s="18">
        <f>(56.0/B12*100)</f>
        <v/>
      </c>
      <c r="D12" s="19" t="n">
        <v>6838</v>
      </c>
      <c r="E12" s="18" t="n">
        <v>502.49224449</v>
      </c>
      <c r="F12" s="20" t="n">
        <v>2.77608413</v>
      </c>
      <c r="G12" s="18" t="n">
        <v>492.2162757</v>
      </c>
      <c r="H12" s="20" t="n">
        <v>2.2732671</v>
      </c>
      <c r="I12" s="18" t="s">
        <v>481</v>
      </c>
      <c r="J12" s="20" t="s">
        <v>481</v>
      </c>
      <c r="K12" s="18" t="s">
        <v>481</v>
      </c>
      <c r="L12" s="20" t="s">
        <v>481</v>
      </c>
      <c r="M12" s="18" t="s">
        <v>481</v>
      </c>
      <c r="N12" s="20" t="s">
        <v>481</v>
      </c>
      <c r="O12" s="18" t="s">
        <v>481</v>
      </c>
      <c r="P12" s="20" t="s">
        <v>481</v>
      </c>
      <c r="Q12" s="18" t="n">
        <v>401.02820659</v>
      </c>
      <c r="R12" s="20" t="n">
        <v>8.022166690000001</v>
      </c>
    </row>
    <row r="13" spans="1:18">
      <c r="A13" s="15" t="s">
        <v>488</v>
      </c>
      <c r="B13" s="17" t="n">
        <v>7161</v>
      </c>
      <c r="C13" s="18">
        <f>(98.0/B13*100)</f>
        <v/>
      </c>
      <c r="D13" s="19" t="n">
        <v>7063</v>
      </c>
      <c r="E13" s="18" t="n">
        <v>506.18297806</v>
      </c>
      <c r="F13" s="20" t="n">
        <v>2.37223826</v>
      </c>
      <c r="G13" s="18" t="n">
        <v>472.86074708</v>
      </c>
      <c r="H13" s="20" t="n">
        <v>4.08246961</v>
      </c>
      <c r="I13" s="18" t="s">
        <v>481</v>
      </c>
      <c r="J13" s="20" t="s">
        <v>481</v>
      </c>
      <c r="K13" s="18" t="s">
        <v>481</v>
      </c>
      <c r="L13" s="20" t="s">
        <v>481</v>
      </c>
      <c r="M13" s="18" t="s">
        <v>481</v>
      </c>
      <c r="N13" s="20" t="s">
        <v>481</v>
      </c>
      <c r="O13" s="18" t="s">
        <v>481</v>
      </c>
      <c r="P13" s="20" t="s">
        <v>481</v>
      </c>
      <c r="Q13" s="18" t="n">
        <v>415.76016389</v>
      </c>
      <c r="R13" s="20" t="n">
        <v>19.67027216</v>
      </c>
    </row>
    <row r="14" spans="1:18">
      <c r="A14" s="15" t="s">
        <v>489</v>
      </c>
      <c r="B14" s="17" t="n">
        <v>5587</v>
      </c>
      <c r="C14" s="18">
        <f>(74.0/B14*100)</f>
        <v/>
      </c>
      <c r="D14" s="19" t="n">
        <v>5513</v>
      </c>
      <c r="E14" s="18" t="n">
        <v>538.16650462</v>
      </c>
      <c r="F14" s="20" t="n">
        <v>2.29758183</v>
      </c>
      <c r="G14" s="18" t="n">
        <v>527.05485098</v>
      </c>
      <c r="H14" s="20" t="n">
        <v>3.29946988</v>
      </c>
      <c r="I14" s="18" t="s">
        <v>481</v>
      </c>
      <c r="J14" s="20" t="s">
        <v>481</v>
      </c>
      <c r="K14" s="18" t="s">
        <v>481</v>
      </c>
      <c r="L14" s="20" t="s">
        <v>481</v>
      </c>
      <c r="M14" s="18" t="s">
        <v>481</v>
      </c>
      <c r="N14" s="20" t="s">
        <v>481</v>
      </c>
      <c r="O14" s="18" t="s">
        <v>481</v>
      </c>
      <c r="P14" s="20" t="s">
        <v>481</v>
      </c>
      <c r="Q14" s="18" t="n">
        <v>492.85896611</v>
      </c>
      <c r="R14" s="20" t="n">
        <v>15.08440004</v>
      </c>
    </row>
    <row r="15" spans="1:18">
      <c r="A15" s="15" t="s">
        <v>490</v>
      </c>
      <c r="B15" s="17" t="n">
        <v>5882</v>
      </c>
      <c r="C15" s="18">
        <f>(53.0/B15*100)</f>
        <v/>
      </c>
      <c r="D15" s="19" t="n">
        <v>5829</v>
      </c>
      <c r="E15" s="18" t="n">
        <v>533.08709343</v>
      </c>
      <c r="F15" s="20" t="n">
        <v>2.86527303</v>
      </c>
      <c r="G15" s="18" t="n">
        <v>531.59042951</v>
      </c>
      <c r="H15" s="20" t="n">
        <v>2.75215835</v>
      </c>
      <c r="I15" s="18" t="s">
        <v>481</v>
      </c>
      <c r="J15" s="20" t="s">
        <v>481</v>
      </c>
      <c r="K15" s="18" t="s">
        <v>481</v>
      </c>
      <c r="L15" s="20" t="s">
        <v>481</v>
      </c>
      <c r="M15" s="18" t="s">
        <v>481</v>
      </c>
      <c r="N15" s="20" t="s">
        <v>481</v>
      </c>
      <c r="O15" s="18" t="s">
        <v>481</v>
      </c>
      <c r="P15" s="20" t="s">
        <v>481</v>
      </c>
      <c r="Q15" s="18" t="n">
        <v>441.25823931</v>
      </c>
      <c r="R15" s="20" t="n">
        <v>10.84983368</v>
      </c>
    </row>
    <row r="16" spans="1:18">
      <c r="A16" s="15" t="s">
        <v>491</v>
      </c>
      <c r="B16" s="17" t="n">
        <v>6108</v>
      </c>
      <c r="C16" s="18">
        <f>(98.0/B16*100)</f>
        <v/>
      </c>
      <c r="D16" s="19" t="n">
        <v>6010</v>
      </c>
      <c r="E16" s="18" t="n">
        <v>504.32254807</v>
      </c>
      <c r="F16" s="20" t="n">
        <v>2.99797715</v>
      </c>
      <c r="G16" s="18" t="n">
        <v>495.05467596</v>
      </c>
      <c r="H16" s="20" t="n">
        <v>2.17866461</v>
      </c>
      <c r="I16" s="18" t="s">
        <v>481</v>
      </c>
      <c r="J16" s="20" t="s">
        <v>481</v>
      </c>
      <c r="K16" s="18" t="s">
        <v>481</v>
      </c>
      <c r="L16" s="20" t="s">
        <v>481</v>
      </c>
      <c r="M16" s="18" t="s">
        <v>481</v>
      </c>
      <c r="N16" s="20" t="s">
        <v>481</v>
      </c>
      <c r="O16" s="18" t="s">
        <v>481</v>
      </c>
      <c r="P16" s="20" t="s">
        <v>481</v>
      </c>
      <c r="Q16" s="18" t="n">
        <v>409.02489413</v>
      </c>
      <c r="R16" s="20" t="n">
        <v>10.07193676</v>
      </c>
    </row>
    <row r="17" spans="1:18">
      <c r="A17" s="15" t="s">
        <v>492</v>
      </c>
      <c r="B17" s="17" t="n">
        <v>6504</v>
      </c>
      <c r="C17" s="18">
        <f>(658.0/B17*100)</f>
        <v/>
      </c>
      <c r="D17" s="19" t="n">
        <v>5846</v>
      </c>
      <c r="E17" s="18" t="n">
        <v>522.25240209</v>
      </c>
      <c r="F17" s="20" t="n">
        <v>3.11943397</v>
      </c>
      <c r="G17" s="18" t="n">
        <v>513.6969276999999</v>
      </c>
      <c r="H17" s="20" t="n">
        <v>2.85624089</v>
      </c>
      <c r="I17" s="18" t="s">
        <v>481</v>
      </c>
      <c r="J17" s="20" t="s">
        <v>481</v>
      </c>
      <c r="K17" s="18" t="s">
        <v>481</v>
      </c>
      <c r="L17" s="20" t="s">
        <v>481</v>
      </c>
      <c r="M17" s="18" t="s">
        <v>481</v>
      </c>
      <c r="N17" s="20" t="s">
        <v>481</v>
      </c>
      <c r="O17" s="18" t="s">
        <v>481</v>
      </c>
      <c r="P17" s="20" t="s">
        <v>481</v>
      </c>
      <c r="Q17" s="18" t="n">
        <v>447.92861887</v>
      </c>
      <c r="R17" s="20" t="n">
        <v>8.90067797</v>
      </c>
    </row>
    <row r="18" spans="1:18">
      <c r="A18" s="15" t="s">
        <v>493</v>
      </c>
      <c r="B18" s="17" t="n">
        <v>5532</v>
      </c>
      <c r="C18" s="18">
        <f>(28.0/B18*100)</f>
        <v/>
      </c>
      <c r="D18" s="19" t="n">
        <v>5504</v>
      </c>
      <c r="E18" s="18" t="n">
        <v>467.66789692</v>
      </c>
      <c r="F18" s="20" t="n">
        <v>4.40399254</v>
      </c>
      <c r="G18" s="18" t="n">
        <v>449.72114488</v>
      </c>
      <c r="H18" s="20" t="n">
        <v>3.99970346</v>
      </c>
      <c r="I18" s="18" t="s">
        <v>481</v>
      </c>
      <c r="J18" s="20" t="s">
        <v>481</v>
      </c>
      <c r="K18" s="18" t="s">
        <v>481</v>
      </c>
      <c r="L18" s="20" t="s">
        <v>481</v>
      </c>
      <c r="M18" s="18" t="s">
        <v>481</v>
      </c>
      <c r="N18" s="20" t="s">
        <v>481</v>
      </c>
      <c r="O18" s="18" t="s">
        <v>481</v>
      </c>
      <c r="P18" s="20" t="s">
        <v>481</v>
      </c>
      <c r="Q18" s="18" t="n">
        <v>407.04170545</v>
      </c>
      <c r="R18" s="20" t="n">
        <v>7.67826617</v>
      </c>
    </row>
    <row r="19" spans="1:18">
      <c r="A19" s="15" t="s">
        <v>494</v>
      </c>
      <c r="B19" s="17" t="n">
        <v>5658</v>
      </c>
      <c r="C19" s="18">
        <f>(61.0/B19*100)</f>
        <v/>
      </c>
      <c r="D19" s="19" t="n">
        <v>5597</v>
      </c>
      <c r="E19" s="18" t="n">
        <v>488.95871806</v>
      </c>
      <c r="F19" s="20" t="n">
        <v>2.7878216</v>
      </c>
      <c r="G19" s="18" t="n">
        <v>470.28512945</v>
      </c>
      <c r="H19" s="20" t="n">
        <v>3.0423998</v>
      </c>
      <c r="I19" s="18" t="s">
        <v>481</v>
      </c>
      <c r="J19" s="20" t="s">
        <v>481</v>
      </c>
      <c r="K19" s="18" t="s">
        <v>481</v>
      </c>
      <c r="L19" s="20" t="s">
        <v>481</v>
      </c>
      <c r="M19" s="18" t="s">
        <v>481</v>
      </c>
      <c r="N19" s="20" t="s">
        <v>481</v>
      </c>
      <c r="O19" s="18" t="s">
        <v>481</v>
      </c>
      <c r="P19" s="20" t="s">
        <v>481</v>
      </c>
      <c r="Q19" s="18" t="n">
        <v>405.68741253</v>
      </c>
      <c r="R19" s="20" t="n">
        <v>9.216989939999999</v>
      </c>
    </row>
    <row r="20" spans="1:18">
      <c r="A20" s="15" t="s">
        <v>495</v>
      </c>
      <c r="B20" s="17" t="n">
        <v>3371</v>
      </c>
      <c r="C20" s="18">
        <f>(75.0/B20*100)</f>
        <v/>
      </c>
      <c r="D20" s="19" t="n">
        <v>3296</v>
      </c>
      <c r="E20" s="18" t="n">
        <v>477.24387311</v>
      </c>
      <c r="F20" s="20" t="n">
        <v>1.85421034</v>
      </c>
      <c r="G20" s="18" t="n">
        <v>463.59415188</v>
      </c>
      <c r="H20" s="20" t="n">
        <v>4.45892891</v>
      </c>
      <c r="I20" s="18" t="s">
        <v>481</v>
      </c>
      <c r="J20" s="20" t="s">
        <v>481</v>
      </c>
      <c r="K20" s="18" t="s">
        <v>481</v>
      </c>
      <c r="L20" s="20" t="s">
        <v>481</v>
      </c>
      <c r="M20" s="18" t="s">
        <v>481</v>
      </c>
      <c r="N20" s="20" t="s">
        <v>481</v>
      </c>
      <c r="O20" s="18" t="s">
        <v>481</v>
      </c>
      <c r="P20" s="20" t="s">
        <v>481</v>
      </c>
      <c r="Q20" s="18" t="n">
        <v>423.70019138</v>
      </c>
      <c r="R20" s="20" t="n">
        <v>13.55191084</v>
      </c>
    </row>
    <row r="21" spans="1:18">
      <c r="A21" s="15" t="s">
        <v>496</v>
      </c>
      <c r="B21" s="17" t="n">
        <v>5741</v>
      </c>
      <c r="C21" s="18">
        <f>(44.0/B21*100)</f>
        <v/>
      </c>
      <c r="D21" s="19" t="n">
        <v>5697</v>
      </c>
      <c r="E21" s="18" t="n">
        <v>506.97744304</v>
      </c>
      <c r="F21" s="20" t="n">
        <v>2.58122611</v>
      </c>
      <c r="G21" s="18" t="n">
        <v>502.23388767</v>
      </c>
      <c r="H21" s="20" t="n">
        <v>2.76130941</v>
      </c>
      <c r="I21" s="18" t="s">
        <v>481</v>
      </c>
      <c r="J21" s="20" t="s">
        <v>481</v>
      </c>
      <c r="K21" s="18" t="s">
        <v>481</v>
      </c>
      <c r="L21" s="20" t="s">
        <v>481</v>
      </c>
      <c r="M21" s="18" t="s">
        <v>481</v>
      </c>
      <c r="N21" s="20" t="s">
        <v>481</v>
      </c>
      <c r="O21" s="18" t="s">
        <v>481</v>
      </c>
      <c r="P21" s="20" t="s">
        <v>481</v>
      </c>
      <c r="Q21" s="18" t="n">
        <v>443.02640935</v>
      </c>
      <c r="R21" s="20" t="n">
        <v>7.14595493</v>
      </c>
    </row>
    <row r="22" spans="1:18">
      <c r="A22" s="15" t="s">
        <v>497</v>
      </c>
      <c r="B22" s="17" t="n">
        <v>6598</v>
      </c>
      <c r="C22" s="18">
        <f>(32.0/B22*100)</f>
        <v/>
      </c>
      <c r="D22" s="19" t="n">
        <v>6566</v>
      </c>
      <c r="E22" s="18" t="n">
        <v>464.08462005</v>
      </c>
      <c r="F22" s="20" t="n">
        <v>3.98336329</v>
      </c>
      <c r="G22" s="18" t="n">
        <v>481.22084591</v>
      </c>
      <c r="H22" s="20" t="n">
        <v>4.41649738</v>
      </c>
      <c r="I22" s="18" t="s">
        <v>481</v>
      </c>
      <c r="J22" s="20" t="s">
        <v>481</v>
      </c>
      <c r="K22" s="18" t="s">
        <v>481</v>
      </c>
      <c r="L22" s="20" t="s">
        <v>481</v>
      </c>
      <c r="M22" s="18" t="n">
        <v>448.28166515</v>
      </c>
      <c r="N22" s="20" t="n">
        <v>8.782882710000001</v>
      </c>
      <c r="O22" s="18" t="s">
        <v>481</v>
      </c>
      <c r="P22" s="20" t="s">
        <v>481</v>
      </c>
      <c r="Q22" s="18" t="n">
        <v>398.50205957</v>
      </c>
      <c r="R22" s="20" t="n">
        <v>11.22154879</v>
      </c>
    </row>
    <row r="23" spans="1:18">
      <c r="A23" s="15" t="s">
        <v>498</v>
      </c>
      <c r="B23" s="17" t="n">
        <v>11583</v>
      </c>
      <c r="C23" s="18">
        <f>(210.0/B23*100)</f>
        <v/>
      </c>
      <c r="D23" s="19" t="n">
        <v>11373</v>
      </c>
      <c r="E23" s="18" t="n">
        <v>488.03606346</v>
      </c>
      <c r="F23" s="20" t="n">
        <v>2.85333008</v>
      </c>
      <c r="G23" s="18" t="n">
        <v>475.17841438</v>
      </c>
      <c r="H23" s="20" t="n">
        <v>2.80430182</v>
      </c>
      <c r="I23" s="18" t="s">
        <v>481</v>
      </c>
      <c r="J23" s="20" t="s">
        <v>481</v>
      </c>
      <c r="K23" s="18" t="s">
        <v>481</v>
      </c>
      <c r="L23" s="20" t="s">
        <v>481</v>
      </c>
      <c r="M23" s="18" t="s">
        <v>481</v>
      </c>
      <c r="N23" s="20" t="s">
        <v>481</v>
      </c>
      <c r="O23" s="18" t="s">
        <v>481</v>
      </c>
      <c r="P23" s="20" t="s">
        <v>481</v>
      </c>
      <c r="Q23" s="18" t="n">
        <v>402.34481218</v>
      </c>
      <c r="R23" s="20" t="n">
        <v>13.49915268</v>
      </c>
    </row>
    <row r="24" spans="1:18">
      <c r="A24" s="15" t="s">
        <v>499</v>
      </c>
      <c r="B24" s="17" t="n">
        <v>6647</v>
      </c>
      <c r="C24" s="18">
        <f>(7.0/B24*100)</f>
        <v/>
      </c>
      <c r="D24" s="19" t="n">
        <v>6640</v>
      </c>
      <c r="E24" s="18" t="n">
        <v>546.23893843</v>
      </c>
      <c r="F24" s="20" t="n">
        <v>5.25219229</v>
      </c>
      <c r="G24" s="18" t="n">
        <v>538.0175401</v>
      </c>
      <c r="H24" s="20" t="n">
        <v>2.88387701</v>
      </c>
      <c r="I24" s="18" t="s">
        <v>481</v>
      </c>
      <c r="J24" s="20" t="s">
        <v>481</v>
      </c>
      <c r="K24" s="18" t="s">
        <v>481</v>
      </c>
      <c r="L24" s="20" t="s">
        <v>481</v>
      </c>
      <c r="M24" s="18" t="s">
        <v>481</v>
      </c>
      <c r="N24" s="20" t="s">
        <v>481</v>
      </c>
      <c r="O24" s="18" t="s">
        <v>481</v>
      </c>
      <c r="P24" s="20" t="s">
        <v>481</v>
      </c>
      <c r="Q24" s="18" t="n">
        <v>511.7944589</v>
      </c>
      <c r="R24" s="20" t="n">
        <v>9.49489672</v>
      </c>
    </row>
    <row r="25" spans="1:18">
      <c r="A25" s="15" t="s">
        <v>500</v>
      </c>
      <c r="B25" s="17" t="n">
        <v>5581</v>
      </c>
      <c r="C25" s="18">
        <f>(24.0/B25*100)</f>
        <v/>
      </c>
      <c r="D25" s="19" t="n">
        <v>5557</v>
      </c>
      <c r="E25" s="18" t="n">
        <v>530.7193547000001</v>
      </c>
      <c r="F25" s="20" t="n">
        <v>3.5176289</v>
      </c>
      <c r="G25" s="18" t="n">
        <v>502.58610932</v>
      </c>
      <c r="H25" s="20" t="n">
        <v>3.56616663</v>
      </c>
      <c r="I25" s="18" t="s">
        <v>481</v>
      </c>
      <c r="J25" s="20" t="s">
        <v>481</v>
      </c>
      <c r="K25" s="18" t="s">
        <v>481</v>
      </c>
      <c r="L25" s="20" t="s">
        <v>481</v>
      </c>
      <c r="M25" s="18" t="s">
        <v>481</v>
      </c>
      <c r="N25" s="20" t="s">
        <v>481</v>
      </c>
      <c r="O25" s="18" t="s">
        <v>481</v>
      </c>
      <c r="P25" s="20" t="s">
        <v>481</v>
      </c>
      <c r="Q25" s="18" t="n">
        <v>456.95818733</v>
      </c>
      <c r="R25" s="20" t="n">
        <v>11.56903948</v>
      </c>
    </row>
    <row r="26" spans="1:18">
      <c r="A26" s="15" t="s">
        <v>501</v>
      </c>
      <c r="B26" s="17" t="n">
        <v>4869</v>
      </c>
      <c r="C26" s="18">
        <f>(32.0/B26*100)</f>
        <v/>
      </c>
      <c r="D26" s="19" t="n">
        <v>4837</v>
      </c>
      <c r="E26" s="18" t="n">
        <v>494.11999807</v>
      </c>
      <c r="F26" s="20" t="n">
        <v>1.69033537</v>
      </c>
      <c r="G26" s="18" t="n">
        <v>482.5428821</v>
      </c>
      <c r="H26" s="20" t="n">
        <v>2.71744209</v>
      </c>
      <c r="I26" s="18" t="s">
        <v>481</v>
      </c>
      <c r="J26" s="20" t="s">
        <v>481</v>
      </c>
      <c r="K26" s="18" t="s">
        <v>481</v>
      </c>
      <c r="L26" s="20" t="s">
        <v>481</v>
      </c>
      <c r="M26" s="18" t="s">
        <v>481</v>
      </c>
      <c r="N26" s="20" t="s">
        <v>481</v>
      </c>
      <c r="O26" s="18" t="s">
        <v>481</v>
      </c>
      <c r="P26" s="20" t="s">
        <v>481</v>
      </c>
      <c r="Q26" s="18" t="n">
        <v>440.37120169</v>
      </c>
      <c r="R26" s="20" t="n">
        <v>16.03762444</v>
      </c>
    </row>
    <row r="27" spans="1:18">
      <c r="A27" s="15" t="s">
        <v>502</v>
      </c>
      <c r="B27" s="17" t="n">
        <v>5299</v>
      </c>
      <c r="C27" s="18">
        <f>(17.0/B27*100)</f>
        <v/>
      </c>
      <c r="D27" s="19" t="n">
        <v>5282</v>
      </c>
      <c r="E27" s="18" t="n">
        <v>479.999357</v>
      </c>
      <c r="F27" s="20" t="n">
        <v>1.85893982</v>
      </c>
      <c r="G27" s="18" t="n">
        <v>490.0373528</v>
      </c>
      <c r="H27" s="20" t="n">
        <v>1.80821476</v>
      </c>
      <c r="I27" s="18" t="s">
        <v>481</v>
      </c>
      <c r="J27" s="20" t="s">
        <v>481</v>
      </c>
      <c r="K27" s="18" t="s">
        <v>481</v>
      </c>
      <c r="L27" s="20" t="s">
        <v>481</v>
      </c>
      <c r="M27" s="18" t="s">
        <v>481</v>
      </c>
      <c r="N27" s="20" t="s">
        <v>481</v>
      </c>
      <c r="O27" s="18" t="s">
        <v>481</v>
      </c>
      <c r="P27" s="20" t="s">
        <v>481</v>
      </c>
      <c r="Q27" s="18" t="n">
        <v>417.97957694</v>
      </c>
      <c r="R27" s="20" t="n">
        <v>6.86633393</v>
      </c>
    </row>
    <row r="28" spans="1:18">
      <c r="A28" s="15" t="s">
        <v>503</v>
      </c>
      <c r="B28" s="17" t="n">
        <v>7568</v>
      </c>
      <c r="C28" s="18">
        <f>(51.0/B28*100)</f>
        <v/>
      </c>
      <c r="D28" s="19" t="n">
        <v>7517</v>
      </c>
      <c r="E28" s="18" t="n">
        <v>431.26849268</v>
      </c>
      <c r="F28" s="20" t="n">
        <v>3.69519127</v>
      </c>
      <c r="G28" s="18" t="n">
        <v>412.36228341</v>
      </c>
      <c r="H28" s="20" t="n">
        <v>2.05909986</v>
      </c>
      <c r="I28" s="18" t="s">
        <v>481</v>
      </c>
      <c r="J28" s="20" t="s">
        <v>481</v>
      </c>
      <c r="K28" s="18" t="s">
        <v>481</v>
      </c>
      <c r="L28" s="20" t="s">
        <v>481</v>
      </c>
      <c r="M28" s="18" t="s">
        <v>481</v>
      </c>
      <c r="N28" s="20" t="s">
        <v>481</v>
      </c>
      <c r="O28" s="18" t="s">
        <v>481</v>
      </c>
      <c r="P28" s="20" t="s">
        <v>481</v>
      </c>
      <c r="Q28" s="18" t="n">
        <v>355.5073109</v>
      </c>
      <c r="R28" s="20" t="n">
        <v>8.886033080000001</v>
      </c>
    </row>
    <row r="29" spans="1:18">
      <c r="A29" s="15" t="s">
        <v>504</v>
      </c>
      <c r="B29" s="17" t="n">
        <v>5385</v>
      </c>
      <c r="C29" s="18">
        <f>(30.0/B29*100)</f>
        <v/>
      </c>
      <c r="D29" s="19" t="n">
        <v>5355</v>
      </c>
      <c r="E29" s="18" t="n">
        <v>503.41968127</v>
      </c>
      <c r="F29" s="20" t="n">
        <v>2.53463592</v>
      </c>
      <c r="G29" s="18" t="n">
        <v>521.35801785</v>
      </c>
      <c r="H29" s="20" t="n">
        <v>3.31487416</v>
      </c>
      <c r="I29" s="18" t="s">
        <v>481</v>
      </c>
      <c r="J29" s="20" t="s">
        <v>481</v>
      </c>
      <c r="K29" s="18" t="s">
        <v>481</v>
      </c>
      <c r="L29" s="20" t="s">
        <v>481</v>
      </c>
      <c r="M29" s="18" t="s">
        <v>481</v>
      </c>
      <c r="N29" s="20" t="s">
        <v>481</v>
      </c>
      <c r="O29" s="18" t="s">
        <v>481</v>
      </c>
      <c r="P29" s="20" t="s">
        <v>481</v>
      </c>
      <c r="Q29" s="18" t="n">
        <v>419.91834235</v>
      </c>
      <c r="R29" s="20" t="n">
        <v>13.93388468</v>
      </c>
    </row>
    <row r="30" spans="1:18">
      <c r="A30" s="15" t="s">
        <v>505</v>
      </c>
      <c r="B30" s="17" t="n">
        <v>4520</v>
      </c>
      <c r="C30" s="18">
        <f>(96.0/B30*100)</f>
        <v/>
      </c>
      <c r="D30" s="19" t="n">
        <v>4424</v>
      </c>
      <c r="E30" s="18" t="n">
        <v>520.76290872</v>
      </c>
      <c r="F30" s="20" t="n">
        <v>2.56792015</v>
      </c>
      <c r="G30" s="18" t="n">
        <v>505.38135915</v>
      </c>
      <c r="H30" s="20" t="n">
        <v>3.88279503</v>
      </c>
      <c r="I30" s="18" t="s">
        <v>481</v>
      </c>
      <c r="J30" s="20" t="s">
        <v>481</v>
      </c>
      <c r="K30" s="18" t="s">
        <v>481</v>
      </c>
      <c r="L30" s="20" t="s">
        <v>481</v>
      </c>
      <c r="M30" s="18" t="s">
        <v>481</v>
      </c>
      <c r="N30" s="20" t="s">
        <v>481</v>
      </c>
      <c r="O30" s="18" t="s">
        <v>481</v>
      </c>
      <c r="P30" s="20" t="s">
        <v>481</v>
      </c>
      <c r="Q30" s="18" t="n">
        <v>457.6032539</v>
      </c>
      <c r="R30" s="20" t="n">
        <v>8.97813901</v>
      </c>
    </row>
    <row r="31" spans="1:18">
      <c r="A31" s="15" t="s">
        <v>506</v>
      </c>
      <c r="B31" s="17" t="n">
        <v>5456</v>
      </c>
      <c r="C31" s="18">
        <f>(125.0/B31*100)</f>
        <v/>
      </c>
      <c r="D31" s="19" t="n">
        <v>5331</v>
      </c>
      <c r="E31" s="18" t="n">
        <v>504.11268505</v>
      </c>
      <c r="F31" s="20" t="n">
        <v>2.418573</v>
      </c>
      <c r="G31" s="18" t="n">
        <v>493.03922867</v>
      </c>
      <c r="H31" s="20" t="n">
        <v>3.09333111</v>
      </c>
      <c r="I31" s="18" t="s">
        <v>481</v>
      </c>
      <c r="J31" s="20" t="s">
        <v>481</v>
      </c>
      <c r="K31" s="18" t="s">
        <v>481</v>
      </c>
      <c r="L31" s="20" t="s">
        <v>481</v>
      </c>
      <c r="M31" s="18" t="s">
        <v>481</v>
      </c>
      <c r="N31" s="20" t="s">
        <v>481</v>
      </c>
      <c r="O31" s="18" t="s">
        <v>481</v>
      </c>
      <c r="P31" s="20" t="s">
        <v>481</v>
      </c>
      <c r="Q31" s="18" t="n">
        <v>427.47139941</v>
      </c>
      <c r="R31" s="20" t="n">
        <v>11.45832095</v>
      </c>
    </row>
    <row r="32" spans="1:18">
      <c r="A32" s="15" t="s">
        <v>507</v>
      </c>
      <c r="B32" s="17" t="n">
        <v>4478</v>
      </c>
      <c r="C32" s="18">
        <f>(5.0/B32*100)</f>
        <v/>
      </c>
      <c r="D32" s="19" t="n">
        <v>4473</v>
      </c>
      <c r="E32" s="18" t="n">
        <v>502.0007198</v>
      </c>
      <c r="F32" s="20" t="n">
        <v>2.79765161</v>
      </c>
      <c r="G32" s="18" t="n">
        <v>502.84954323</v>
      </c>
      <c r="H32" s="20" t="n">
        <v>3.10764275</v>
      </c>
      <c r="I32" s="18" t="s">
        <v>481</v>
      </c>
      <c r="J32" s="20" t="s">
        <v>481</v>
      </c>
      <c r="K32" s="18" t="s">
        <v>481</v>
      </c>
      <c r="L32" s="20" t="s">
        <v>481</v>
      </c>
      <c r="M32" s="18" t="s">
        <v>481</v>
      </c>
      <c r="N32" s="20" t="s">
        <v>481</v>
      </c>
      <c r="O32" s="18" t="s">
        <v>481</v>
      </c>
      <c r="P32" s="20" t="s">
        <v>481</v>
      </c>
      <c r="Q32" s="18" t="n">
        <v>410.05756062</v>
      </c>
      <c r="R32" s="20" t="n">
        <v>20.22752375</v>
      </c>
    </row>
    <row r="33" spans="1:18">
      <c r="A33" s="15" t="s">
        <v>508</v>
      </c>
      <c r="B33" s="17" t="n">
        <v>7325</v>
      </c>
      <c r="C33" s="18">
        <f>(74.0/B33*100)</f>
        <v/>
      </c>
      <c r="D33" s="19" t="n">
        <v>7251</v>
      </c>
      <c r="E33" s="18" t="n">
        <v>504.13450523</v>
      </c>
      <c r="F33" s="20" t="n">
        <v>3.0372244</v>
      </c>
      <c r="G33" s="18" t="n">
        <v>500.497932</v>
      </c>
      <c r="H33" s="20" t="n">
        <v>2.48452064</v>
      </c>
      <c r="I33" s="18" t="s">
        <v>481</v>
      </c>
      <c r="J33" s="20" t="s">
        <v>481</v>
      </c>
      <c r="K33" s="18" t="s">
        <v>481</v>
      </c>
      <c r="L33" s="20" t="s">
        <v>481</v>
      </c>
      <c r="M33" s="18" t="s">
        <v>481</v>
      </c>
      <c r="N33" s="20" t="s">
        <v>481</v>
      </c>
      <c r="O33" s="18" t="s">
        <v>481</v>
      </c>
      <c r="P33" s="20" t="s">
        <v>481</v>
      </c>
      <c r="Q33" s="18" t="n">
        <v>451.52103951</v>
      </c>
      <c r="R33" s="20" t="n">
        <v>10.16630465</v>
      </c>
    </row>
    <row r="34" spans="1:18">
      <c r="A34" s="15" t="s">
        <v>509</v>
      </c>
      <c r="B34" s="17" t="n">
        <v>6350</v>
      </c>
      <c r="C34" s="18">
        <f>(65.0/B34*100)</f>
        <v/>
      </c>
      <c r="D34" s="19" t="n">
        <v>6285</v>
      </c>
      <c r="E34" s="18" t="n">
        <v>475.45435902</v>
      </c>
      <c r="F34" s="20" t="n">
        <v>2.51838103</v>
      </c>
      <c r="G34" s="18" t="n">
        <v>450.3628224</v>
      </c>
      <c r="H34" s="20" t="n">
        <v>3.42750599</v>
      </c>
      <c r="I34" s="18" t="s">
        <v>481</v>
      </c>
      <c r="J34" s="20" t="s">
        <v>481</v>
      </c>
      <c r="K34" s="18" t="s">
        <v>481</v>
      </c>
      <c r="L34" s="20" t="s">
        <v>481</v>
      </c>
      <c r="M34" s="18" t="s">
        <v>481</v>
      </c>
      <c r="N34" s="20" t="s">
        <v>481</v>
      </c>
      <c r="O34" s="18" t="s">
        <v>481</v>
      </c>
      <c r="P34" s="20" t="s">
        <v>481</v>
      </c>
      <c r="Q34" s="18" t="n">
        <v>364.57624679</v>
      </c>
      <c r="R34" s="20" t="n">
        <v>8.78212474</v>
      </c>
    </row>
    <row r="35" spans="1:18">
      <c r="A35" s="15" t="s">
        <v>510</v>
      </c>
      <c r="B35" s="17" t="n">
        <v>6406</v>
      </c>
      <c r="C35" s="18">
        <f>(36.0/B35*100)</f>
        <v/>
      </c>
      <c r="D35" s="19" t="n">
        <v>6370</v>
      </c>
      <c r="E35" s="18" t="n">
        <v>514.91605056</v>
      </c>
      <c r="F35" s="20" t="n">
        <v>1.73155321</v>
      </c>
      <c r="G35" s="18" t="n">
        <v>514.35756171</v>
      </c>
      <c r="H35" s="20" t="n">
        <v>2.47335069</v>
      </c>
      <c r="I35" s="18" t="s">
        <v>481</v>
      </c>
      <c r="J35" s="20" t="s">
        <v>481</v>
      </c>
      <c r="K35" s="18" t="s">
        <v>481</v>
      </c>
      <c r="L35" s="20" t="s">
        <v>481</v>
      </c>
      <c r="M35" s="18" t="s">
        <v>481</v>
      </c>
      <c r="N35" s="20" t="s">
        <v>481</v>
      </c>
      <c r="O35" s="18" t="s">
        <v>481</v>
      </c>
      <c r="P35" s="20" t="s">
        <v>481</v>
      </c>
      <c r="Q35" s="18" t="n">
        <v>432.803862</v>
      </c>
      <c r="R35" s="20" t="n">
        <v>9.71656286</v>
      </c>
    </row>
    <row r="36" spans="1:18">
      <c r="A36" s="15" t="s">
        <v>511</v>
      </c>
      <c r="B36" s="17" t="n">
        <v>6736</v>
      </c>
      <c r="C36" s="18">
        <f>(26.0/B36*100)</f>
        <v/>
      </c>
      <c r="D36" s="19" t="n">
        <v>6710</v>
      </c>
      <c r="E36" s="18" t="n">
        <v>499.61041191</v>
      </c>
      <c r="F36" s="20" t="n">
        <v>2.30909688</v>
      </c>
      <c r="G36" s="18" t="n">
        <v>488.83247152</v>
      </c>
      <c r="H36" s="20" t="n">
        <v>2.4247846</v>
      </c>
      <c r="I36" s="18" t="s">
        <v>481</v>
      </c>
      <c r="J36" s="20" t="s">
        <v>481</v>
      </c>
      <c r="K36" s="18" t="s">
        <v>481</v>
      </c>
      <c r="L36" s="20" t="s">
        <v>481</v>
      </c>
      <c r="M36" s="18" t="s">
        <v>481</v>
      </c>
      <c r="N36" s="20" t="s">
        <v>481</v>
      </c>
      <c r="O36" s="18" t="s">
        <v>481</v>
      </c>
      <c r="P36" s="20" t="s">
        <v>481</v>
      </c>
      <c r="Q36" s="18" t="n">
        <v>451.84858302</v>
      </c>
      <c r="R36" s="20" t="n">
        <v>10.72826386</v>
      </c>
    </row>
    <row r="37" spans="1:18">
      <c r="A37" s="15" t="s">
        <v>512</v>
      </c>
      <c r="B37" s="17" t="n">
        <v>5458</v>
      </c>
      <c r="C37" s="18">
        <f>(62.0/B37*100)</f>
        <v/>
      </c>
      <c r="D37" s="19" t="n">
        <v>5396</v>
      </c>
      <c r="E37" s="18" t="n">
        <v>497.04588853</v>
      </c>
      <c r="F37" s="20" t="n">
        <v>3.87403234</v>
      </c>
      <c r="G37" s="18" t="n">
        <v>495.49858982</v>
      </c>
      <c r="H37" s="20" t="n">
        <v>3.99178512</v>
      </c>
      <c r="I37" s="18" t="s">
        <v>481</v>
      </c>
      <c r="J37" s="20" t="s">
        <v>481</v>
      </c>
      <c r="K37" s="18" t="s">
        <v>481</v>
      </c>
      <c r="L37" s="20" t="s">
        <v>481</v>
      </c>
      <c r="M37" s="18" t="s">
        <v>481</v>
      </c>
      <c r="N37" s="20" t="s">
        <v>481</v>
      </c>
      <c r="O37" s="18" t="s">
        <v>481</v>
      </c>
      <c r="P37" s="20" t="s">
        <v>481</v>
      </c>
      <c r="Q37" s="18" t="n">
        <v>427.44271847</v>
      </c>
      <c r="R37" s="20" t="n">
        <v>7.24411535</v>
      </c>
    </row>
    <row r="38" spans="1:18">
      <c r="A38" s="15" t="s">
        <v>513</v>
      </c>
      <c r="B38" s="17" t="n">
        <v>5860</v>
      </c>
      <c r="C38" s="18">
        <f>(16.0/B38*100)</f>
        <v/>
      </c>
      <c r="D38" s="19" t="n">
        <v>5844</v>
      </c>
      <c r="E38" s="18" t="n">
        <v>500.5698892</v>
      </c>
      <c r="F38" s="20" t="n">
        <v>3.94913925</v>
      </c>
      <c r="G38" s="18" t="n">
        <v>513.08402203</v>
      </c>
      <c r="H38" s="20" t="n">
        <v>2.79425447</v>
      </c>
      <c r="I38" s="18" t="s">
        <v>481</v>
      </c>
      <c r="J38" s="20" t="s">
        <v>481</v>
      </c>
      <c r="K38" s="18" t="s">
        <v>481</v>
      </c>
      <c r="L38" s="20" t="s">
        <v>481</v>
      </c>
      <c r="M38" s="18" t="s">
        <v>481</v>
      </c>
      <c r="N38" s="20" t="s">
        <v>481</v>
      </c>
      <c r="O38" s="18" t="s">
        <v>481</v>
      </c>
      <c r="P38" s="20" t="s">
        <v>481</v>
      </c>
      <c r="Q38" s="18" t="n">
        <v>430.97189511</v>
      </c>
      <c r="R38" s="20" t="n">
        <v>9.20926792</v>
      </c>
    </row>
    <row r="39" spans="1:18">
      <c r="A39" s="15" t="s">
        <v>514</v>
      </c>
      <c r="B39" s="17" t="n">
        <v>5895</v>
      </c>
      <c r="C39" s="18">
        <f>(30.0/B39*100)</f>
        <v/>
      </c>
      <c r="D39" s="19" t="n">
        <v>5865</v>
      </c>
      <c r="E39" s="18" t="n">
        <v>429.23853476</v>
      </c>
      <c r="F39" s="20" t="n">
        <v>4.3872189</v>
      </c>
      <c r="G39" s="18" t="n">
        <v>426.56280004</v>
      </c>
      <c r="H39" s="20" t="n">
        <v>4.25043498</v>
      </c>
      <c r="I39" s="18" t="s">
        <v>481</v>
      </c>
      <c r="J39" s="20" t="s">
        <v>481</v>
      </c>
      <c r="K39" s="18" t="s">
        <v>481</v>
      </c>
      <c r="L39" s="20" t="s">
        <v>481</v>
      </c>
      <c r="M39" s="18" t="s">
        <v>481</v>
      </c>
      <c r="N39" s="20" t="s">
        <v>481</v>
      </c>
      <c r="O39" s="18" t="s">
        <v>481</v>
      </c>
      <c r="P39" s="20" t="s">
        <v>481</v>
      </c>
      <c r="Q39" s="18" t="n">
        <v>384.07612025</v>
      </c>
      <c r="R39" s="20" t="n">
        <v>7.23210394</v>
      </c>
    </row>
    <row r="40" spans="1:18">
      <c r="A40" s="15" t="s">
        <v>515</v>
      </c>
      <c r="B40" s="17" t="n">
        <v>14157</v>
      </c>
      <c r="C40" s="18">
        <f>(264.0/B40*100)</f>
        <v/>
      </c>
      <c r="D40" s="19" t="n">
        <v>13893</v>
      </c>
      <c r="E40" s="18" t="n">
        <v>515.2754231</v>
      </c>
      <c r="F40" s="20" t="n">
        <v>2.81721388</v>
      </c>
      <c r="G40" s="18" t="n">
        <v>506.82295661</v>
      </c>
      <c r="H40" s="20" t="n">
        <v>3.6862599</v>
      </c>
      <c r="I40" s="18" t="s">
        <v>481</v>
      </c>
      <c r="J40" s="20" t="s">
        <v>481</v>
      </c>
      <c r="K40" s="18" t="s">
        <v>481</v>
      </c>
      <c r="L40" s="20" t="s">
        <v>481</v>
      </c>
      <c r="M40" s="18" t="s">
        <v>481</v>
      </c>
      <c r="N40" s="20" t="s">
        <v>481</v>
      </c>
      <c r="O40" s="18" t="s">
        <v>481</v>
      </c>
      <c r="P40" s="20" t="s">
        <v>481</v>
      </c>
      <c r="Q40" s="18" t="n">
        <v>433.77936394</v>
      </c>
      <c r="R40" s="20" t="n">
        <v>6.5552248</v>
      </c>
    </row>
    <row r="41" spans="1:18">
      <c r="A41" s="15" t="s">
        <v>516</v>
      </c>
      <c r="B41" s="17" t="n">
        <v>5712</v>
      </c>
      <c r="C41" s="18">
        <f>(40.0/B41*100)</f>
        <v/>
      </c>
      <c r="D41" s="19" t="n">
        <v>5672</v>
      </c>
      <c r="E41" s="18" t="n">
        <v>501.35670702</v>
      </c>
      <c r="F41" s="20" t="n">
        <v>3.22368233</v>
      </c>
      <c r="G41" s="18" t="n">
        <v>492.42224997</v>
      </c>
      <c r="H41" s="20" t="n">
        <v>3.80283539</v>
      </c>
      <c r="I41" s="18" t="s">
        <v>481</v>
      </c>
      <c r="J41" s="20" t="s">
        <v>481</v>
      </c>
      <c r="K41" s="18" t="s">
        <v>481</v>
      </c>
      <c r="L41" s="20" t="s">
        <v>481</v>
      </c>
      <c r="M41" s="18" t="s">
        <v>481</v>
      </c>
      <c r="N41" s="20" t="s">
        <v>481</v>
      </c>
      <c r="O41" s="18" t="s">
        <v>481</v>
      </c>
      <c r="P41" s="20" t="s">
        <v>481</v>
      </c>
      <c r="Q41" s="18" t="n">
        <v>434.47149824</v>
      </c>
      <c r="R41" s="20" t="n">
        <v>10.43993099</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386.91402581</v>
      </c>
      <c r="F45" s="20" t="n">
        <v>3.90761033</v>
      </c>
      <c r="G45" s="18" t="n">
        <v>373.40077854</v>
      </c>
      <c r="H45" s="20" t="n">
        <v>2.83488757</v>
      </c>
      <c r="I45" s="18" t="s">
        <v>481</v>
      </c>
      <c r="J45" s="20" t="s">
        <v>481</v>
      </c>
      <c r="K45" s="18" t="s">
        <v>481</v>
      </c>
      <c r="L45" s="20" t="s">
        <v>481</v>
      </c>
      <c r="M45" s="18" t="s">
        <v>481</v>
      </c>
      <c r="N45" s="20" t="s">
        <v>481</v>
      </c>
      <c r="O45" s="18" t="n">
        <v>344.77857255</v>
      </c>
      <c r="P45" s="20" t="n">
        <v>26.17455253</v>
      </c>
      <c r="Q45" s="18" t="n">
        <v>357.60690502</v>
      </c>
      <c r="R45" s="20" t="n">
        <v>3.26826654</v>
      </c>
    </row>
    <row r="46" spans="1:18">
      <c r="A46" s="15" t="s">
        <v>521</v>
      </c>
      <c r="B46" s="17" t="n">
        <v>23141</v>
      </c>
      <c r="C46" s="18">
        <f>(1129.0/B46*100)</f>
        <v/>
      </c>
      <c r="D46" s="19" t="n">
        <v>22012</v>
      </c>
      <c r="E46" s="18" t="n">
        <v>414.83103985</v>
      </c>
      <c r="F46" s="20" t="n">
        <v>3.31897135</v>
      </c>
      <c r="G46" s="18" t="n">
        <v>403.83842623</v>
      </c>
      <c r="H46" s="20" t="n">
        <v>2.29793793</v>
      </c>
      <c r="I46" s="18" t="s">
        <v>481</v>
      </c>
      <c r="J46" s="20" t="s">
        <v>481</v>
      </c>
      <c r="K46" s="18" t="s">
        <v>481</v>
      </c>
      <c r="L46" s="20" t="s">
        <v>481</v>
      </c>
      <c r="M46" s="18" t="s">
        <v>481</v>
      </c>
      <c r="N46" s="20" t="s">
        <v>481</v>
      </c>
      <c r="O46" s="18" t="s">
        <v>481</v>
      </c>
      <c r="P46" s="20" t="s">
        <v>481</v>
      </c>
      <c r="Q46" s="18" t="n">
        <v>343.66712098</v>
      </c>
      <c r="R46" s="20" t="n">
        <v>3.14660879</v>
      </c>
    </row>
    <row r="47" spans="1:18">
      <c r="A47" s="15" t="s">
        <v>522</v>
      </c>
      <c r="B47" s="17" t="n">
        <v>5928</v>
      </c>
      <c r="C47" s="18">
        <f>(70.0/B47*100)</f>
        <v/>
      </c>
      <c r="D47" s="19" t="n">
        <v>5858</v>
      </c>
      <c r="E47" s="18" t="n">
        <v>451.24782569</v>
      </c>
      <c r="F47" s="20" t="n">
        <v>4.50933153</v>
      </c>
      <c r="G47" s="18" t="n">
        <v>452.49867117</v>
      </c>
      <c r="H47" s="20" t="n">
        <v>4.46526586</v>
      </c>
      <c r="I47" s="18" t="s">
        <v>481</v>
      </c>
      <c r="J47" s="20" t="s">
        <v>481</v>
      </c>
      <c r="K47" s="18" t="s">
        <v>481</v>
      </c>
      <c r="L47" s="20" t="s">
        <v>481</v>
      </c>
      <c r="M47" s="18" t="s">
        <v>481</v>
      </c>
      <c r="N47" s="20" t="s">
        <v>481</v>
      </c>
      <c r="O47" s="18" t="s">
        <v>481</v>
      </c>
      <c r="P47" s="20" t="s">
        <v>481</v>
      </c>
      <c r="Q47" s="18" t="n">
        <v>361.36105469</v>
      </c>
      <c r="R47" s="20" t="n">
        <v>8.787111619999999</v>
      </c>
    </row>
    <row r="48" spans="1:18">
      <c r="A48" s="15" t="s">
        <v>523</v>
      </c>
      <c r="B48" s="17" t="n">
        <v>9841</v>
      </c>
      <c r="C48" s="18">
        <f>(7.0/B48*100)</f>
        <v/>
      </c>
      <c r="D48" s="19" t="n">
        <v>9834</v>
      </c>
      <c r="E48" s="18" t="n">
        <v>548.9195743400001</v>
      </c>
      <c r="F48" s="20" t="n">
        <v>5.4943333</v>
      </c>
      <c r="G48" s="18" t="n">
        <v>498.56392269</v>
      </c>
      <c r="H48" s="20" t="n">
        <v>4.46935648</v>
      </c>
      <c r="I48" s="18" t="s">
        <v>481</v>
      </c>
      <c r="J48" s="20" t="s">
        <v>481</v>
      </c>
      <c r="K48" s="18" t="s">
        <v>481</v>
      </c>
      <c r="L48" s="20" t="s">
        <v>481</v>
      </c>
      <c r="M48" s="18" t="s">
        <v>481</v>
      </c>
      <c r="N48" s="20" t="s">
        <v>481</v>
      </c>
      <c r="O48" s="18" t="s">
        <v>481</v>
      </c>
      <c r="P48" s="20" t="s">
        <v>481</v>
      </c>
      <c r="Q48" s="18" t="n">
        <v>454.35191848</v>
      </c>
      <c r="R48" s="20" t="n">
        <v>17.69202819</v>
      </c>
    </row>
    <row r="49" spans="1:18">
      <c r="A49" s="15" t="s">
        <v>524</v>
      </c>
      <c r="B49" s="17" t="n">
        <v>6349</v>
      </c>
      <c r="C49" s="18">
        <f>(56.0/B49*100)</f>
        <v/>
      </c>
      <c r="D49" s="19" t="n">
        <v>6293</v>
      </c>
      <c r="E49" s="18" t="n">
        <v>435.68255884</v>
      </c>
      <c r="F49" s="20" t="n">
        <v>3.53390537</v>
      </c>
      <c r="G49" s="18" t="n">
        <v>431.37571042</v>
      </c>
      <c r="H49" s="20" t="n">
        <v>3.0285393</v>
      </c>
      <c r="I49" s="18" t="s">
        <v>481</v>
      </c>
      <c r="J49" s="20" t="s">
        <v>481</v>
      </c>
      <c r="K49" s="18" t="s">
        <v>481</v>
      </c>
      <c r="L49" s="20" t="s">
        <v>481</v>
      </c>
      <c r="M49" s="18" t="s">
        <v>481</v>
      </c>
      <c r="N49" s="20" t="s">
        <v>481</v>
      </c>
      <c r="O49" s="18" t="n">
        <v>460.04614505</v>
      </c>
      <c r="P49" s="20" t="n">
        <v>63.16979326</v>
      </c>
      <c r="Q49" s="18" t="n">
        <v>375.62018407</v>
      </c>
      <c r="R49" s="20" t="n">
        <v>9.22359586</v>
      </c>
    </row>
    <row r="50" spans="1:18">
      <c r="A50" s="15" t="s">
        <v>525</v>
      </c>
      <c r="B50" s="17" t="n">
        <v>11795</v>
      </c>
      <c r="C50" s="18">
        <f>(218.0/B50*100)</f>
        <v/>
      </c>
      <c r="D50" s="19" t="n">
        <v>11577</v>
      </c>
      <c r="E50" s="18" t="n">
        <v>428.88391091</v>
      </c>
      <c r="F50" s="20" t="n">
        <v>3.35964275</v>
      </c>
      <c r="G50" s="18" t="n">
        <v>412.93207591</v>
      </c>
      <c r="H50" s="20" t="n">
        <v>2.31085849</v>
      </c>
      <c r="I50" s="18" t="s">
        <v>481</v>
      </c>
      <c r="J50" s="20" t="s">
        <v>481</v>
      </c>
      <c r="K50" s="18" t="s">
        <v>481</v>
      </c>
      <c r="L50" s="20" t="s">
        <v>481</v>
      </c>
      <c r="M50" s="18" t="s">
        <v>481</v>
      </c>
      <c r="N50" s="20" t="s">
        <v>481</v>
      </c>
      <c r="O50" s="18" t="s">
        <v>481</v>
      </c>
      <c r="P50" s="20" t="s">
        <v>481</v>
      </c>
      <c r="Q50" s="18" t="n">
        <v>342.1855153</v>
      </c>
      <c r="R50" s="20" t="n">
        <v>9.028888889999999</v>
      </c>
    </row>
    <row r="51" spans="1:18">
      <c r="A51" s="15" t="s">
        <v>526</v>
      </c>
      <c r="B51" s="17" t="n">
        <v>6866</v>
      </c>
      <c r="C51" s="18">
        <f>(116.0/B51*100)</f>
        <v/>
      </c>
      <c r="D51" s="19" t="n">
        <v>6750</v>
      </c>
      <c r="E51" s="18" t="n">
        <v>429.54989117</v>
      </c>
      <c r="F51" s="20" t="n">
        <v>3.05319475</v>
      </c>
      <c r="G51" s="18" t="n">
        <v>416.49437945</v>
      </c>
      <c r="H51" s="20" t="n">
        <v>2.14703193</v>
      </c>
      <c r="I51" s="18" t="s">
        <v>481</v>
      </c>
      <c r="J51" s="20" t="s">
        <v>481</v>
      </c>
      <c r="K51" s="18" t="s">
        <v>481</v>
      </c>
      <c r="L51" s="20" t="s">
        <v>481</v>
      </c>
      <c r="M51" s="18" t="s">
        <v>481</v>
      </c>
      <c r="N51" s="20" t="s">
        <v>481</v>
      </c>
      <c r="O51" s="18" t="s">
        <v>481</v>
      </c>
      <c r="P51" s="20" t="s">
        <v>481</v>
      </c>
      <c r="Q51" s="18" t="n">
        <v>377.9595279</v>
      </c>
      <c r="R51" s="20" t="n">
        <v>6.27355412</v>
      </c>
    </row>
    <row r="52" spans="1:18">
      <c r="A52" s="15" t="s">
        <v>527</v>
      </c>
      <c r="B52" s="17" t="n">
        <v>5809</v>
      </c>
      <c r="C52" s="18">
        <f>(71.0/B52*100)</f>
        <v/>
      </c>
      <c r="D52" s="19" t="n">
        <v>5738</v>
      </c>
      <c r="E52" s="18" t="n">
        <v>479.10536991</v>
      </c>
      <c r="F52" s="20" t="n">
        <v>2.6882645</v>
      </c>
      <c r="G52" s="18" t="n">
        <v>478.4898188</v>
      </c>
      <c r="H52" s="20" t="n">
        <v>3.29056658</v>
      </c>
      <c r="I52" s="18" t="s">
        <v>481</v>
      </c>
      <c r="J52" s="20" t="s">
        <v>481</v>
      </c>
      <c r="K52" s="18" t="s">
        <v>481</v>
      </c>
      <c r="L52" s="20" t="s">
        <v>481</v>
      </c>
      <c r="M52" s="18" t="s">
        <v>481</v>
      </c>
      <c r="N52" s="20" t="s">
        <v>481</v>
      </c>
      <c r="O52" s="18" t="s">
        <v>481</v>
      </c>
      <c r="P52" s="20" t="s">
        <v>481</v>
      </c>
      <c r="Q52" s="18" t="n">
        <v>404.71927389</v>
      </c>
      <c r="R52" s="20" t="n">
        <v>6.90128636</v>
      </c>
    </row>
    <row r="53" spans="1:18">
      <c r="A53" s="15" t="s">
        <v>528</v>
      </c>
      <c r="B53" s="17" t="n">
        <v>5571</v>
      </c>
      <c r="C53" s="18">
        <f>(84.0/B53*100)</f>
        <v/>
      </c>
      <c r="D53" s="19" t="n">
        <v>5487</v>
      </c>
      <c r="E53" s="18" t="n">
        <v>447.55638822</v>
      </c>
      <c r="F53" s="20" t="n">
        <v>2.01202005</v>
      </c>
      <c r="G53" s="18" t="n">
        <v>420.68594501</v>
      </c>
      <c r="H53" s="20" t="n">
        <v>1.97920885</v>
      </c>
      <c r="I53" s="18" t="s">
        <v>481</v>
      </c>
      <c r="J53" s="20" t="s">
        <v>481</v>
      </c>
      <c r="K53" s="18" t="s">
        <v>481</v>
      </c>
      <c r="L53" s="20" t="s">
        <v>481</v>
      </c>
      <c r="M53" s="18" t="s">
        <v>481</v>
      </c>
      <c r="N53" s="20" t="s">
        <v>481</v>
      </c>
      <c r="O53" s="18" t="s">
        <v>481</v>
      </c>
      <c r="P53" s="20" t="s">
        <v>481</v>
      </c>
      <c r="Q53" s="18" t="n">
        <v>370.75453382</v>
      </c>
      <c r="R53" s="20" t="n">
        <v>5.15020276</v>
      </c>
    </row>
    <row r="54" spans="1:18">
      <c r="A54" s="15" t="s">
        <v>529</v>
      </c>
      <c r="B54" s="17" t="n">
        <v>4740</v>
      </c>
      <c r="C54" s="18">
        <f>(38.0/B54*100)</f>
        <v/>
      </c>
      <c r="D54" s="19" t="n">
        <v>4702</v>
      </c>
      <c r="E54" s="18" t="n">
        <v>342.68899039</v>
      </c>
      <c r="F54" s="20" t="n">
        <v>4.27573956</v>
      </c>
      <c r="G54" s="18" t="n">
        <v>336.727421</v>
      </c>
      <c r="H54" s="20" t="n">
        <v>2.68521576</v>
      </c>
      <c r="I54" s="18" t="s">
        <v>481</v>
      </c>
      <c r="J54" s="20" t="s">
        <v>481</v>
      </c>
      <c r="K54" s="18" t="s">
        <v>481</v>
      </c>
      <c r="L54" s="20" t="s">
        <v>481</v>
      </c>
      <c r="M54" s="18" t="s">
        <v>481</v>
      </c>
      <c r="N54" s="20" t="s">
        <v>481</v>
      </c>
      <c r="O54" s="18" t="s">
        <v>481</v>
      </c>
      <c r="P54" s="20" t="s">
        <v>481</v>
      </c>
      <c r="Q54" s="18" t="n">
        <v>288.22746636</v>
      </c>
      <c r="R54" s="20" t="n">
        <v>3.53013327</v>
      </c>
    </row>
    <row r="55" spans="1:18">
      <c r="A55" s="15" t="s">
        <v>530</v>
      </c>
      <c r="B55" s="17" t="n">
        <v>5316</v>
      </c>
      <c r="C55" s="18">
        <f>(22.0/B55*100)</f>
        <v/>
      </c>
      <c r="D55" s="19" t="n">
        <v>5294</v>
      </c>
      <c r="E55" s="18" t="n">
        <v>418.03838691</v>
      </c>
      <c r="F55" s="20" t="n">
        <v>3.00096662</v>
      </c>
      <c r="G55" s="18" t="n">
        <v>412.19938918</v>
      </c>
      <c r="H55" s="20" t="n">
        <v>2.71536216</v>
      </c>
      <c r="I55" s="18" t="s">
        <v>481</v>
      </c>
      <c r="J55" s="20" t="s">
        <v>481</v>
      </c>
      <c r="K55" s="18" t="s">
        <v>481</v>
      </c>
      <c r="L55" s="20" t="s">
        <v>481</v>
      </c>
      <c r="M55" s="18" t="n">
        <v>453.3647</v>
      </c>
      <c r="N55" s="20" t="n">
        <v>37.19456019</v>
      </c>
      <c r="O55" s="18" t="n">
        <v>338.53389464</v>
      </c>
      <c r="P55" s="20" t="n">
        <v>20.48027035</v>
      </c>
      <c r="Q55" s="18" t="n">
        <v>360.28115564</v>
      </c>
      <c r="R55" s="20" t="n">
        <v>6.62487547</v>
      </c>
    </row>
    <row r="56" spans="1:18">
      <c r="A56" s="15" t="s">
        <v>531</v>
      </c>
      <c r="B56" s="17" t="n">
        <v>5359</v>
      </c>
      <c r="C56" s="18">
        <f>(76.0/B56*100)</f>
        <v/>
      </c>
      <c r="D56" s="19" t="n">
        <v>5283</v>
      </c>
      <c r="E56" s="18" t="n">
        <v>526.31441734</v>
      </c>
      <c r="F56" s="20" t="n">
        <v>2.85407694</v>
      </c>
      <c r="G56" s="18" t="n">
        <v>521.31400209</v>
      </c>
      <c r="H56" s="20" t="n">
        <v>2.87946827</v>
      </c>
      <c r="I56" s="18" t="s">
        <v>481</v>
      </c>
      <c r="J56" s="20" t="s">
        <v>481</v>
      </c>
      <c r="K56" s="18" t="s">
        <v>481</v>
      </c>
      <c r="L56" s="20" t="s">
        <v>481</v>
      </c>
      <c r="M56" s="18" t="s">
        <v>481</v>
      </c>
      <c r="N56" s="20" t="s">
        <v>481</v>
      </c>
      <c r="O56" s="18" t="s">
        <v>481</v>
      </c>
      <c r="P56" s="20" t="s">
        <v>481</v>
      </c>
      <c r="Q56" s="18" t="n">
        <v>491.3785473</v>
      </c>
      <c r="R56" s="20" t="n">
        <v>10.88135962</v>
      </c>
    </row>
    <row r="57" spans="1:18">
      <c r="A57" s="15" t="s">
        <v>532</v>
      </c>
      <c r="B57" s="17" t="n">
        <v>6513</v>
      </c>
      <c r="C57" s="18">
        <f>(0.0/B57*100)</f>
        <v/>
      </c>
      <c r="D57" s="19" t="n">
        <v>6513</v>
      </c>
      <c r="E57" s="18" t="n">
        <v>440.94807788</v>
      </c>
      <c r="F57" s="20" t="n">
        <v>4.49711799</v>
      </c>
      <c r="G57" s="18" t="n">
        <v>393.58430576</v>
      </c>
      <c r="H57" s="20" t="n">
        <v>2.47789678</v>
      </c>
      <c r="I57" s="18" t="s">
        <v>481</v>
      </c>
      <c r="J57" s="20" t="s">
        <v>481</v>
      </c>
      <c r="K57" s="18" t="s">
        <v>481</v>
      </c>
      <c r="L57" s="20" t="s">
        <v>481</v>
      </c>
      <c r="M57" s="18" t="s">
        <v>481</v>
      </c>
      <c r="N57" s="20" t="s">
        <v>481</v>
      </c>
      <c r="O57" s="18" t="n">
        <v>351.212</v>
      </c>
      <c r="P57" s="20" t="n">
        <v>21.0643667</v>
      </c>
      <c r="Q57" s="18" t="n">
        <v>365.31450582</v>
      </c>
      <c r="R57" s="20" t="n">
        <v>8.078048920000001</v>
      </c>
    </row>
    <row r="58" spans="1:18">
      <c r="A58" s="15" t="s">
        <v>533</v>
      </c>
      <c r="B58" s="17" t="n">
        <v>7267</v>
      </c>
      <c r="C58" s="18">
        <f>(10.0/B58*100)</f>
        <v/>
      </c>
      <c r="D58" s="19" t="n">
        <v>7257</v>
      </c>
      <c r="E58" s="18" t="n">
        <v>425.70215109</v>
      </c>
      <c r="F58" s="20" t="n">
        <v>2.99787818</v>
      </c>
      <c r="G58" s="18" t="n">
        <v>398.09693928</v>
      </c>
      <c r="H58" s="20" t="n">
        <v>2.89442214</v>
      </c>
      <c r="I58" s="18" t="s">
        <v>481</v>
      </c>
      <c r="J58" s="20" t="s">
        <v>481</v>
      </c>
      <c r="K58" s="18" t="s">
        <v>481</v>
      </c>
      <c r="L58" s="20" t="s">
        <v>481</v>
      </c>
      <c r="M58" s="18" t="s">
        <v>481</v>
      </c>
      <c r="N58" s="20" t="s">
        <v>481</v>
      </c>
      <c r="O58" s="18" t="n">
        <v>291.29934694</v>
      </c>
      <c r="P58" s="20" t="n">
        <v>15.00019355</v>
      </c>
      <c r="Q58" s="18" t="n">
        <v>356.23903526</v>
      </c>
      <c r="R58" s="20" t="n">
        <v>8.021925919999999</v>
      </c>
    </row>
    <row r="59" spans="1:18">
      <c r="A59" s="15" t="s">
        <v>534</v>
      </c>
      <c r="B59" s="17" t="n">
        <v>4826</v>
      </c>
      <c r="C59" s="18">
        <f>(26.0/B59*100)</f>
        <v/>
      </c>
      <c r="D59" s="19" t="n">
        <v>4800</v>
      </c>
      <c r="E59" s="18" t="n">
        <v>387.28685858</v>
      </c>
      <c r="F59" s="20" t="n">
        <v>1.86340308</v>
      </c>
      <c r="G59" s="18" t="n">
        <v>370.00201779</v>
      </c>
      <c r="H59" s="20" t="n">
        <v>2.64451048</v>
      </c>
      <c r="I59" s="18" t="s">
        <v>481</v>
      </c>
      <c r="J59" s="20" t="s">
        <v>481</v>
      </c>
      <c r="K59" s="18" t="s">
        <v>481</v>
      </c>
      <c r="L59" s="20" t="s">
        <v>481</v>
      </c>
      <c r="M59" s="18" t="s">
        <v>481</v>
      </c>
      <c r="N59" s="20" t="s">
        <v>481</v>
      </c>
      <c r="O59" s="18" t="n">
        <v>327.38737151</v>
      </c>
      <c r="P59" s="20" t="n">
        <v>19.32729898</v>
      </c>
      <c r="Q59" s="18" t="n">
        <v>324.9980051</v>
      </c>
      <c r="R59" s="20" t="n">
        <v>4.96409885</v>
      </c>
    </row>
    <row r="60" spans="1:18">
      <c r="A60" s="15" t="s">
        <v>535</v>
      </c>
      <c r="B60" s="17" t="n">
        <v>4546</v>
      </c>
      <c r="C60" s="18">
        <f>(15.0/B60*100)</f>
        <v/>
      </c>
      <c r="D60" s="19" t="n">
        <v>4531</v>
      </c>
      <c r="E60" s="18" t="n">
        <v>398.02613369</v>
      </c>
      <c r="F60" s="20" t="n">
        <v>4.29251749</v>
      </c>
      <c r="G60" s="18" t="n">
        <v>378.30137426</v>
      </c>
      <c r="H60" s="20" t="n">
        <v>4.04886167</v>
      </c>
      <c r="I60" s="18" t="s">
        <v>481</v>
      </c>
      <c r="J60" s="20" t="s">
        <v>481</v>
      </c>
      <c r="K60" s="18" t="s">
        <v>481</v>
      </c>
      <c r="L60" s="20" t="s">
        <v>481</v>
      </c>
      <c r="M60" s="18" t="s">
        <v>481</v>
      </c>
      <c r="N60" s="20" t="s">
        <v>481</v>
      </c>
      <c r="O60" s="18" t="n">
        <v>297.02102415</v>
      </c>
      <c r="P60" s="20" t="n">
        <v>24.57491942</v>
      </c>
      <c r="Q60" s="18" t="n">
        <v>357.25599225</v>
      </c>
      <c r="R60" s="20" t="n">
        <v>6.19787139</v>
      </c>
    </row>
    <row r="61" spans="1:18">
      <c r="A61" s="15" t="s">
        <v>536</v>
      </c>
      <c r="B61" s="17" t="n">
        <v>6525</v>
      </c>
      <c r="C61" s="18">
        <f>(135.0/B61*100)</f>
        <v/>
      </c>
      <c r="D61" s="19" t="n">
        <v>6390</v>
      </c>
      <c r="E61" s="18" t="n">
        <v>482.39025092</v>
      </c>
      <c r="F61" s="20" t="n">
        <v>2.88147188</v>
      </c>
      <c r="G61" s="18" t="n">
        <v>465.33033157</v>
      </c>
      <c r="H61" s="20" t="n">
        <v>3.28948244</v>
      </c>
      <c r="I61" s="18" t="s">
        <v>481</v>
      </c>
      <c r="J61" s="20" t="s">
        <v>481</v>
      </c>
      <c r="K61" s="18" t="s">
        <v>481</v>
      </c>
      <c r="L61" s="20" t="s">
        <v>481</v>
      </c>
      <c r="M61" s="18" t="s">
        <v>481</v>
      </c>
      <c r="N61" s="20" t="s">
        <v>481</v>
      </c>
      <c r="O61" s="18" t="s">
        <v>481</v>
      </c>
      <c r="P61" s="20" t="s">
        <v>481</v>
      </c>
      <c r="Q61" s="18" t="n">
        <v>408.5401699</v>
      </c>
      <c r="R61" s="20" t="n">
        <v>6.98531841</v>
      </c>
    </row>
    <row r="62" spans="1:18">
      <c r="A62" s="15" t="s">
        <v>537</v>
      </c>
      <c r="B62" s="17" t="n">
        <v>4476</v>
      </c>
      <c r="C62" s="18">
        <f>(3.0/B62*100)</f>
        <v/>
      </c>
      <c r="D62" s="19" t="n">
        <v>4473</v>
      </c>
      <c r="E62" s="18" t="n">
        <v>536.35100658</v>
      </c>
      <c r="F62" s="20" t="n">
        <v>1.414094</v>
      </c>
      <c r="G62" s="18" t="n">
        <v>518.1431342</v>
      </c>
      <c r="H62" s="20" t="n">
        <v>1.76152513</v>
      </c>
      <c r="I62" s="18" t="s">
        <v>481</v>
      </c>
      <c r="J62" s="20" t="s">
        <v>481</v>
      </c>
      <c r="K62" s="18" t="s">
        <v>481</v>
      </c>
      <c r="L62" s="20" t="s">
        <v>481</v>
      </c>
      <c r="M62" s="18" t="s">
        <v>481</v>
      </c>
      <c r="N62" s="20" t="s">
        <v>481</v>
      </c>
      <c r="O62" s="18" t="s">
        <v>481</v>
      </c>
      <c r="P62" s="20" t="s">
        <v>481</v>
      </c>
      <c r="Q62" s="18" t="n">
        <v>469.15731775</v>
      </c>
      <c r="R62" s="20" t="n">
        <v>17.77675683</v>
      </c>
    </row>
    <row r="63" spans="1:18">
      <c r="A63" s="15" t="s">
        <v>538</v>
      </c>
      <c r="B63" s="17" t="n">
        <v>5324</v>
      </c>
      <c r="C63" s="18">
        <f>(13.0/B63*100)</f>
        <v/>
      </c>
      <c r="D63" s="19" t="n">
        <v>5311</v>
      </c>
      <c r="E63" s="18" t="n">
        <v>395.79691961</v>
      </c>
      <c r="F63" s="20" t="n">
        <v>1.93697722</v>
      </c>
      <c r="G63" s="18" t="n">
        <v>378.18789468</v>
      </c>
      <c r="H63" s="20" t="n">
        <v>2.24642025</v>
      </c>
      <c r="I63" s="18" t="s">
        <v>481</v>
      </c>
      <c r="J63" s="20" t="s">
        <v>481</v>
      </c>
      <c r="K63" s="18" t="s">
        <v>481</v>
      </c>
      <c r="L63" s="20" t="s">
        <v>481</v>
      </c>
      <c r="M63" s="18" t="n">
        <v>348.8032</v>
      </c>
      <c r="N63" s="20" t="n">
        <v>38.66444292</v>
      </c>
      <c r="O63" s="18" t="n">
        <v>328.88152686</v>
      </c>
      <c r="P63" s="20" t="n">
        <v>28.42225481</v>
      </c>
      <c r="Q63" s="18" t="n">
        <v>342.91420791</v>
      </c>
      <c r="R63" s="20" t="n">
        <v>3.86427459</v>
      </c>
    </row>
    <row r="64" spans="1:18">
      <c r="A64" s="15" t="s">
        <v>539</v>
      </c>
      <c r="B64" s="17" t="n">
        <v>3634</v>
      </c>
      <c r="C64" s="18">
        <f>(3.0/B64*100)</f>
        <v/>
      </c>
      <c r="D64" s="19" t="n">
        <v>3631</v>
      </c>
      <c r="E64" s="18" t="n">
        <v>478.09652417</v>
      </c>
      <c r="F64" s="20" t="n">
        <v>1.93891611</v>
      </c>
      <c r="G64" s="18" t="n">
        <v>435.75314909</v>
      </c>
      <c r="H64" s="20" t="n">
        <v>3.75168088</v>
      </c>
      <c r="I64" s="18" t="s">
        <v>481</v>
      </c>
      <c r="J64" s="20" t="s">
        <v>481</v>
      </c>
      <c r="K64" s="18" t="s">
        <v>481</v>
      </c>
      <c r="L64" s="20" t="s">
        <v>481</v>
      </c>
      <c r="M64" s="18" t="s">
        <v>481</v>
      </c>
      <c r="N64" s="20" t="s">
        <v>481</v>
      </c>
      <c r="O64" s="18" t="n">
        <v>394.69339179</v>
      </c>
      <c r="P64" s="20" t="n">
        <v>35.39109105</v>
      </c>
      <c r="Q64" s="18" t="n">
        <v>364.93252773</v>
      </c>
      <c r="R64" s="20" t="n">
        <v>13.6761963</v>
      </c>
    </row>
    <row r="65" spans="1:18">
      <c r="A65" s="15" t="s">
        <v>540</v>
      </c>
      <c r="B65" s="17" t="n">
        <v>5325</v>
      </c>
      <c r="C65" s="18">
        <f>(14.0/B65*100)</f>
        <v/>
      </c>
      <c r="D65" s="19" t="n">
        <v>5311</v>
      </c>
      <c r="E65" s="18" t="n">
        <v>447.1742304</v>
      </c>
      <c r="F65" s="20" t="n">
        <v>2.33575543</v>
      </c>
      <c r="G65" s="18" t="n">
        <v>418.58576969</v>
      </c>
      <c r="H65" s="20" t="n">
        <v>2.45489929</v>
      </c>
      <c r="I65" s="18" t="s">
        <v>481</v>
      </c>
      <c r="J65" s="20" t="s">
        <v>481</v>
      </c>
      <c r="K65" s="18" t="s">
        <v>481</v>
      </c>
      <c r="L65" s="20" t="s">
        <v>481</v>
      </c>
      <c r="M65" s="18" t="n">
        <v>386.28979963</v>
      </c>
      <c r="N65" s="20" t="n">
        <v>27.38473586</v>
      </c>
      <c r="O65" s="18" t="s">
        <v>481</v>
      </c>
      <c r="P65" s="20" t="s">
        <v>481</v>
      </c>
      <c r="Q65" s="18" t="n">
        <v>376.76050394</v>
      </c>
      <c r="R65" s="20" t="n">
        <v>5.35219194</v>
      </c>
    </row>
    <row r="66" spans="1:18">
      <c r="A66" s="15" t="s">
        <v>541</v>
      </c>
      <c r="B66" s="17" t="n">
        <v>5665</v>
      </c>
      <c r="C66" s="18">
        <f>(74.0/B66*100)</f>
        <v/>
      </c>
      <c r="D66" s="19" t="n">
        <v>5591</v>
      </c>
      <c r="E66" s="18" t="n">
        <v>417.0982488</v>
      </c>
      <c r="F66" s="20" t="n">
        <v>1.61036066</v>
      </c>
      <c r="G66" s="18" t="n">
        <v>412.53631641</v>
      </c>
      <c r="H66" s="20" t="n">
        <v>1.95798697</v>
      </c>
      <c r="I66" s="18" t="s">
        <v>481</v>
      </c>
      <c r="J66" s="20" t="s">
        <v>481</v>
      </c>
      <c r="K66" s="18" t="s">
        <v>481</v>
      </c>
      <c r="L66" s="20" t="s">
        <v>481</v>
      </c>
      <c r="M66" s="18" t="s">
        <v>481</v>
      </c>
      <c r="N66" s="20" t="s">
        <v>481</v>
      </c>
      <c r="O66" s="18" t="s">
        <v>481</v>
      </c>
      <c r="P66" s="20" t="s">
        <v>481</v>
      </c>
      <c r="Q66" s="18" t="n">
        <v>357.70812693</v>
      </c>
      <c r="R66" s="20" t="n">
        <v>4.66727512</v>
      </c>
    </row>
    <row r="67" spans="1:18">
      <c r="A67" s="15" t="s">
        <v>542</v>
      </c>
      <c r="B67" s="17" t="n">
        <v>6971</v>
      </c>
      <c r="C67" s="18">
        <f>(21.0/B67*100)</f>
        <v/>
      </c>
      <c r="D67" s="19" t="n">
        <v>6950</v>
      </c>
      <c r="E67" s="18" t="n">
        <v>408.79635808</v>
      </c>
      <c r="F67" s="20" t="n">
        <v>3.21490969</v>
      </c>
      <c r="G67" s="18" t="n">
        <v>393.55267707</v>
      </c>
      <c r="H67" s="20" t="n">
        <v>2.36311103</v>
      </c>
      <c r="I67" s="18" t="s">
        <v>481</v>
      </c>
      <c r="J67" s="20" t="s">
        <v>481</v>
      </c>
      <c r="K67" s="18" t="s">
        <v>481</v>
      </c>
      <c r="L67" s="20" t="s">
        <v>481</v>
      </c>
      <c r="M67" s="18" t="s">
        <v>481</v>
      </c>
      <c r="N67" s="20" t="s">
        <v>481</v>
      </c>
      <c r="O67" s="18" t="s">
        <v>481</v>
      </c>
      <c r="P67" s="20" t="s">
        <v>481</v>
      </c>
      <c r="Q67" s="18" t="n">
        <v>315.4105071</v>
      </c>
      <c r="R67" s="20" t="n">
        <v>8.615641289999999</v>
      </c>
    </row>
    <row r="68" spans="1:18">
      <c r="A68" s="15" t="s">
        <v>543</v>
      </c>
      <c r="B68" s="17" t="n">
        <v>12083</v>
      </c>
      <c r="C68" s="18">
        <f>(27.0/B68*100)</f>
        <v/>
      </c>
      <c r="D68" s="19" t="n">
        <v>12056</v>
      </c>
      <c r="E68" s="18" t="n">
        <v>429.31547528</v>
      </c>
      <c r="F68" s="20" t="n">
        <v>1.27303038</v>
      </c>
      <c r="G68" s="18" t="n">
        <v>408.94251842</v>
      </c>
      <c r="H68" s="20" t="n">
        <v>1.76803485</v>
      </c>
      <c r="I68" s="18" t="s">
        <v>481</v>
      </c>
      <c r="J68" s="20" t="s">
        <v>481</v>
      </c>
      <c r="K68" s="18" t="s">
        <v>481</v>
      </c>
      <c r="L68" s="20" t="s">
        <v>481</v>
      </c>
      <c r="M68" s="18" t="s">
        <v>481</v>
      </c>
      <c r="N68" s="20" t="s">
        <v>481</v>
      </c>
      <c r="O68" s="18" t="s">
        <v>481</v>
      </c>
      <c r="P68" s="20" t="s">
        <v>481</v>
      </c>
      <c r="Q68" s="18" t="n">
        <v>344.50271685</v>
      </c>
      <c r="R68" s="20" t="n">
        <v>4.02832837</v>
      </c>
    </row>
    <row r="69" spans="1:18">
      <c r="A69" s="15" t="s">
        <v>544</v>
      </c>
      <c r="B69" s="17" t="n">
        <v>4876</v>
      </c>
      <c r="C69" s="18">
        <f>(0.0/B69*100)</f>
        <v/>
      </c>
      <c r="D69" s="19" t="n">
        <v>4876</v>
      </c>
      <c r="E69" s="18" t="n">
        <v>447.41752399</v>
      </c>
      <c r="F69" s="20" t="n">
        <v>3.581403</v>
      </c>
      <c r="G69" s="18" t="n">
        <v>421.17227603</v>
      </c>
      <c r="H69" s="20" t="n">
        <v>3.56922678</v>
      </c>
      <c r="I69" s="18" t="s">
        <v>481</v>
      </c>
      <c r="J69" s="20" t="s">
        <v>481</v>
      </c>
      <c r="K69" s="18" t="s">
        <v>481</v>
      </c>
      <c r="L69" s="20" t="s">
        <v>481</v>
      </c>
      <c r="M69" s="18" t="s">
        <v>481</v>
      </c>
      <c r="N69" s="20" t="s">
        <v>481</v>
      </c>
      <c r="O69" s="18" t="s">
        <v>481</v>
      </c>
      <c r="P69" s="20" t="s">
        <v>481</v>
      </c>
      <c r="Q69" s="18" t="n">
        <v>356.09318221</v>
      </c>
      <c r="R69" s="20" t="n">
        <v>11.56759632</v>
      </c>
    </row>
    <row r="70" spans="1:18">
      <c r="A70" s="15" t="s">
        <v>545</v>
      </c>
      <c r="B70" s="17" t="n">
        <v>6036</v>
      </c>
      <c r="C70" s="18">
        <f>(223.0/B70*100)</f>
        <v/>
      </c>
      <c r="D70" s="19" t="n">
        <v>5813</v>
      </c>
      <c r="E70" s="18" t="n">
        <v>493.24345303</v>
      </c>
      <c r="F70" s="20" t="n">
        <v>2.97065032</v>
      </c>
      <c r="G70" s="18" t="n">
        <v>484.56347531</v>
      </c>
      <c r="H70" s="20" t="n">
        <v>3.12117486</v>
      </c>
      <c r="I70" s="18" t="s">
        <v>481</v>
      </c>
      <c r="J70" s="20" t="s">
        <v>481</v>
      </c>
      <c r="K70" s="18" t="s">
        <v>481</v>
      </c>
      <c r="L70" s="20" t="s">
        <v>481</v>
      </c>
      <c r="M70" s="18" t="s">
        <v>481</v>
      </c>
      <c r="N70" s="20" t="s">
        <v>481</v>
      </c>
      <c r="O70" s="18" t="s">
        <v>481</v>
      </c>
      <c r="P70" s="20" t="s">
        <v>481</v>
      </c>
      <c r="Q70" s="18" t="n">
        <v>425.1322613</v>
      </c>
      <c r="R70" s="20" t="n">
        <v>8.985268250000001</v>
      </c>
    </row>
    <row r="71" spans="1:18">
      <c r="A71" s="15" t="s">
        <v>546</v>
      </c>
      <c r="B71" s="17" t="n">
        <v>6115</v>
      </c>
      <c r="C71" s="18">
        <f>(17.0/B71*100)</f>
        <v/>
      </c>
      <c r="D71" s="19" t="n">
        <v>6098</v>
      </c>
      <c r="E71" s="18" t="n">
        <v>566.64479104</v>
      </c>
      <c r="F71" s="20" t="n">
        <v>1.5453144</v>
      </c>
      <c r="G71" s="18" t="n">
        <v>528.33746004</v>
      </c>
      <c r="H71" s="20" t="n">
        <v>2.85647772</v>
      </c>
      <c r="I71" s="18" t="s">
        <v>481</v>
      </c>
      <c r="J71" s="20" t="s">
        <v>481</v>
      </c>
      <c r="K71" s="18" t="s">
        <v>481</v>
      </c>
      <c r="L71" s="20" t="s">
        <v>481</v>
      </c>
      <c r="M71" s="18" t="s">
        <v>481</v>
      </c>
      <c r="N71" s="20" t="s">
        <v>481</v>
      </c>
      <c r="O71" s="18" t="s">
        <v>481</v>
      </c>
      <c r="P71" s="20" t="s">
        <v>481</v>
      </c>
      <c r="Q71" s="18" t="n">
        <v>484.54269253</v>
      </c>
      <c r="R71" s="20" t="n">
        <v>16.51332392</v>
      </c>
    </row>
    <row r="72" spans="1:18">
      <c r="A72" s="15" t="s">
        <v>547</v>
      </c>
      <c r="B72" s="17" t="n">
        <v>7708</v>
      </c>
      <c r="C72" s="18">
        <f>(5.0/B72*100)</f>
        <v/>
      </c>
      <c r="D72" s="19" t="n">
        <v>7703</v>
      </c>
      <c r="E72" s="18" t="n">
        <v>548.26487018</v>
      </c>
      <c r="F72" s="20" t="n">
        <v>3.31930881</v>
      </c>
      <c r="G72" s="18" t="n">
        <v>521.89892018</v>
      </c>
      <c r="H72" s="20" t="n">
        <v>2.67643369</v>
      </c>
      <c r="I72" s="18" t="s">
        <v>481</v>
      </c>
      <c r="J72" s="20" t="s">
        <v>481</v>
      </c>
      <c r="K72" s="18" t="s">
        <v>481</v>
      </c>
      <c r="L72" s="20" t="s">
        <v>481</v>
      </c>
      <c r="M72" s="18" t="s">
        <v>481</v>
      </c>
      <c r="N72" s="20" t="s">
        <v>481</v>
      </c>
      <c r="O72" s="18" t="s">
        <v>481</v>
      </c>
      <c r="P72" s="20" t="s">
        <v>481</v>
      </c>
      <c r="Q72" s="18" t="n">
        <v>458.77805972</v>
      </c>
      <c r="R72" s="20" t="n">
        <v>13.59762315</v>
      </c>
    </row>
    <row r="73" spans="1:18">
      <c r="A73" s="15" t="s">
        <v>548</v>
      </c>
      <c r="B73" s="17" t="n">
        <v>8249</v>
      </c>
      <c r="C73" s="18">
        <f>(143.0/B73*100)</f>
        <v/>
      </c>
      <c r="D73" s="19" t="n">
        <v>8106</v>
      </c>
      <c r="E73" s="18" t="n">
        <v>442.15504746</v>
      </c>
      <c r="F73" s="20" t="n">
        <v>4.01610781</v>
      </c>
      <c r="G73" s="18" t="n">
        <v>409.3456397</v>
      </c>
      <c r="H73" s="20" t="n">
        <v>2.29496204</v>
      </c>
      <c r="I73" s="18" t="s">
        <v>481</v>
      </c>
      <c r="J73" s="20" t="s">
        <v>481</v>
      </c>
      <c r="K73" s="18" t="s">
        <v>481</v>
      </c>
      <c r="L73" s="20" t="s">
        <v>481</v>
      </c>
      <c r="M73" s="18" t="s">
        <v>481</v>
      </c>
      <c r="N73" s="20" t="s">
        <v>481</v>
      </c>
      <c r="O73" s="18" t="s">
        <v>481</v>
      </c>
      <c r="P73" s="20" t="s">
        <v>481</v>
      </c>
      <c r="Q73" s="18" t="n">
        <v>355.76144503</v>
      </c>
      <c r="R73" s="20" t="n">
        <v>13.78688015</v>
      </c>
    </row>
    <row r="74" spans="1:18">
      <c r="A74" s="15" t="s">
        <v>549</v>
      </c>
      <c r="B74" s="17" t="n">
        <v>4692</v>
      </c>
      <c r="C74" s="18">
        <f>(82.0/B74*100)</f>
        <v/>
      </c>
      <c r="D74" s="19" t="n">
        <v>4610</v>
      </c>
      <c r="E74" s="18" t="n">
        <v>441.17048655</v>
      </c>
      <c r="F74" s="20" t="n">
        <v>1.83921848</v>
      </c>
      <c r="G74" s="18" t="n">
        <v>399.60162806</v>
      </c>
      <c r="H74" s="20" t="n">
        <v>2.78404792</v>
      </c>
      <c r="I74" s="18" t="s">
        <v>481</v>
      </c>
      <c r="J74" s="20" t="s">
        <v>481</v>
      </c>
      <c r="K74" s="18" t="s">
        <v>481</v>
      </c>
      <c r="L74" s="20" t="s">
        <v>481</v>
      </c>
      <c r="M74" s="18" t="s">
        <v>481</v>
      </c>
      <c r="N74" s="20" t="s">
        <v>481</v>
      </c>
      <c r="O74" s="18" t="n">
        <v>315.19118271</v>
      </c>
      <c r="P74" s="20" t="n">
        <v>51.41924759</v>
      </c>
      <c r="Q74" s="18" t="n">
        <v>357.65375126</v>
      </c>
      <c r="R74" s="20" t="n">
        <v>6.37694316</v>
      </c>
    </row>
    <row r="75" spans="1:18">
      <c r="A75" s="15" t="s">
        <v>550</v>
      </c>
      <c r="B75" s="17" t="n">
        <v>5375</v>
      </c>
      <c r="C75" s="18">
        <f>(196.0/B75*100)</f>
        <v/>
      </c>
      <c r="D75" s="19" t="n">
        <v>5179</v>
      </c>
      <c r="E75" s="18" t="n">
        <v>394.45742147</v>
      </c>
      <c r="F75" s="20" t="n">
        <v>2.99777098</v>
      </c>
      <c r="G75" s="18" t="n">
        <v>383.38190604</v>
      </c>
      <c r="H75" s="20" t="n">
        <v>2.01990749</v>
      </c>
      <c r="I75" s="18" t="s">
        <v>481</v>
      </c>
      <c r="J75" s="20" t="s">
        <v>481</v>
      </c>
      <c r="K75" s="18" t="s">
        <v>481</v>
      </c>
      <c r="L75" s="20" t="s">
        <v>481</v>
      </c>
      <c r="M75" s="18" t="s">
        <v>481</v>
      </c>
      <c r="N75" s="20" t="s">
        <v>481</v>
      </c>
      <c r="O75" s="18" t="s">
        <v>481</v>
      </c>
      <c r="P75" s="20" t="s">
        <v>481</v>
      </c>
      <c r="Q75" s="18" t="n">
        <v>358.29780333</v>
      </c>
      <c r="R75" s="20" t="n">
        <v>4.03034894</v>
      </c>
    </row>
    <row r="76" spans="1:18">
      <c r="A76" s="15" t="s">
        <v>551</v>
      </c>
      <c r="B76" s="17" t="n">
        <v>14167</v>
      </c>
      <c r="C76" s="18">
        <f>(227.0/B76*100)</f>
        <v/>
      </c>
      <c r="D76" s="19" t="n">
        <v>13940</v>
      </c>
      <c r="E76" s="18" t="n">
        <v>445.41268915</v>
      </c>
      <c r="F76" s="20" t="n">
        <v>2.4726207</v>
      </c>
      <c r="G76" s="18" t="n">
        <v>428.50838437</v>
      </c>
      <c r="H76" s="20" t="n">
        <v>2.96379178</v>
      </c>
      <c r="I76" s="18" t="s">
        <v>481</v>
      </c>
      <c r="J76" s="20" t="s">
        <v>481</v>
      </c>
      <c r="K76" s="18" t="s">
        <v>481</v>
      </c>
      <c r="L76" s="20" t="s">
        <v>481</v>
      </c>
      <c r="M76" s="18" t="s">
        <v>481</v>
      </c>
      <c r="N76" s="20" t="s">
        <v>481</v>
      </c>
      <c r="O76" s="18" t="s">
        <v>481</v>
      </c>
      <c r="P76" s="20" t="s">
        <v>481</v>
      </c>
      <c r="Q76" s="18" t="n">
        <v>371.83170272</v>
      </c>
      <c r="R76" s="20" t="n">
        <v>6.46449438</v>
      </c>
    </row>
    <row r="77" spans="1:18">
      <c r="A77" s="15" t="s">
        <v>552</v>
      </c>
      <c r="B77" s="17" t="n">
        <v>6062</v>
      </c>
      <c r="C77" s="18">
        <f>(82.0/B77*100)</f>
        <v/>
      </c>
      <c r="D77" s="19" t="n">
        <v>5980</v>
      </c>
      <c r="E77" s="18" t="n">
        <v>451.45004646</v>
      </c>
      <c r="F77" s="20" t="n">
        <v>3.13820153</v>
      </c>
      <c r="G77" s="18" t="n">
        <v>437.16467002</v>
      </c>
      <c r="H77" s="20" t="n">
        <v>2.26147396</v>
      </c>
      <c r="I77" s="18" t="s">
        <v>481</v>
      </c>
      <c r="J77" s="20" t="s">
        <v>481</v>
      </c>
      <c r="K77" s="18" t="s">
        <v>481</v>
      </c>
      <c r="L77" s="20" t="s">
        <v>481</v>
      </c>
      <c r="M77" s="18" t="s">
        <v>481</v>
      </c>
      <c r="N77" s="20" t="s">
        <v>481</v>
      </c>
      <c r="O77" s="18" t="s">
        <v>481</v>
      </c>
      <c r="P77" s="20" t="s">
        <v>481</v>
      </c>
      <c r="Q77" s="18" t="n">
        <v>372.70392434</v>
      </c>
      <c r="R77" s="20" t="n">
        <v>3.43970921</v>
      </c>
    </row>
    <row r="78" spans="1:18">
      <c r="A78" s="15" t="s">
        <v>553</v>
      </c>
      <c r="B78" s="17" t="n">
        <v>5826</v>
      </c>
      <c r="C78" s="18">
        <f>(0.0/B78*100)</f>
        <v/>
      </c>
      <c r="D78" s="19" t="n">
        <v>5826</v>
      </c>
      <c r="E78" s="18" t="n">
        <v>554.39066258</v>
      </c>
      <c r="F78" s="20" t="n">
        <v>7.05244543</v>
      </c>
      <c r="G78" s="18" t="n">
        <v>518.35477756</v>
      </c>
      <c r="H78" s="20" t="n">
        <v>3.48763224</v>
      </c>
      <c r="I78" s="18" t="s">
        <v>481</v>
      </c>
      <c r="J78" s="20" t="s">
        <v>481</v>
      </c>
      <c r="K78" s="18" t="s">
        <v>481</v>
      </c>
      <c r="L78" s="20" t="s">
        <v>481</v>
      </c>
      <c r="M78" s="18" t="s">
        <v>481</v>
      </c>
      <c r="N78" s="20" t="s">
        <v>481</v>
      </c>
      <c r="O78" s="18" t="s">
        <v>481</v>
      </c>
      <c r="P78" s="20" t="s">
        <v>481</v>
      </c>
      <c r="Q78" s="18" t="n">
        <v>494.94746701</v>
      </c>
      <c r="R78" s="20" t="n">
        <v>9.378239949999999</v>
      </c>
    </row>
    <row customHeight="1" ht="25" r="79" spans="1:18">
      <c r="A79" s="15" t="s">
        <v>554</v>
      </c>
      <c r="B79" s="17" t="n">
        <v>1657</v>
      </c>
      <c r="C79" s="18">
        <f>(41.0/B79*100)</f>
        <v/>
      </c>
      <c r="D79" s="19" t="n">
        <v>1616</v>
      </c>
      <c r="E79" s="18" t="n">
        <v>483.70318022</v>
      </c>
      <c r="F79" s="20" t="n">
        <v>8.05206344</v>
      </c>
      <c r="G79" s="18" t="n">
        <v>469.74583035</v>
      </c>
      <c r="H79" s="20" t="n">
        <v>6.27929112</v>
      </c>
      <c r="I79" s="18" t="s">
        <v>481</v>
      </c>
      <c r="J79" s="20" t="s">
        <v>481</v>
      </c>
      <c r="K79" s="18" t="s">
        <v>481</v>
      </c>
      <c r="L79" s="20" t="s">
        <v>481</v>
      </c>
      <c r="M79" s="18" t="s">
        <v>481</v>
      </c>
      <c r="N79" s="20" t="s">
        <v>481</v>
      </c>
      <c r="O79" s="18" t="s">
        <v>481</v>
      </c>
      <c r="P79" s="20" t="s">
        <v>481</v>
      </c>
      <c r="Q79" s="18" t="n">
        <v>402.98204957</v>
      </c>
      <c r="R79" s="20" t="n">
        <v>24.89008103</v>
      </c>
    </row>
    <row r="80" spans="1:18">
      <c r="A80" s="15" t="s">
        <v>555</v>
      </c>
      <c r="B80" s="17" t="n">
        <v>7841</v>
      </c>
      <c r="C80" s="18">
        <f>(0.0/B80*100)</f>
        <v/>
      </c>
      <c r="D80" s="19" t="n">
        <v>7841</v>
      </c>
      <c r="E80" s="18" t="n">
        <v>465.06043199</v>
      </c>
      <c r="F80" s="20" t="n">
        <v>4.07801223</v>
      </c>
      <c r="G80" s="18" t="n">
        <v>438.35450895</v>
      </c>
      <c r="H80" s="20" t="n">
        <v>3.64463126</v>
      </c>
      <c r="I80" s="18" t="s">
        <v>481</v>
      </c>
      <c r="J80" s="20" t="s">
        <v>481</v>
      </c>
      <c r="K80" s="18" t="s">
        <v>481</v>
      </c>
      <c r="L80" s="20" t="s">
        <v>481</v>
      </c>
      <c r="M80" s="18" t="s">
        <v>481</v>
      </c>
      <c r="N80" s="20" t="s">
        <v>481</v>
      </c>
      <c r="O80" s="18" t="s">
        <v>481</v>
      </c>
      <c r="P80" s="20" t="s">
        <v>481</v>
      </c>
      <c r="Q80" s="18" t="n">
        <v>385.01089645</v>
      </c>
      <c r="R80" s="20" t="n">
        <v>27.77304323</v>
      </c>
    </row>
    <row r="81" spans="1:18">
      <c r="A81" s="23" t="s">
        <v>556</v>
      </c>
      <c r="B81" s="17" t="n">
        <v>8861</v>
      </c>
      <c r="C81" s="18">
        <f>(76.0/B81*100)</f>
        <v/>
      </c>
      <c r="D81" s="19" t="n">
        <v>8785</v>
      </c>
      <c r="E81" s="18" t="n">
        <v>456.9362156</v>
      </c>
      <c r="F81" s="20" t="n">
        <v>3.82459813</v>
      </c>
      <c r="G81" s="18" t="n">
        <v>434.79421722</v>
      </c>
      <c r="H81" s="20" t="n">
        <v>2.83086131</v>
      </c>
      <c r="I81" s="18" t="s">
        <v>481</v>
      </c>
      <c r="J81" s="20" t="s">
        <v>481</v>
      </c>
      <c r="K81" s="18" t="s">
        <v>481</v>
      </c>
      <c r="L81" s="20" t="s">
        <v>481</v>
      </c>
      <c r="M81" s="18" t="s">
        <v>481</v>
      </c>
      <c r="N81" s="20" t="s">
        <v>481</v>
      </c>
      <c r="O81" s="18" t="s">
        <v>481</v>
      </c>
      <c r="P81" s="20" t="s">
        <v>481</v>
      </c>
      <c r="Q81" s="18" t="n">
        <v>389.78033755</v>
      </c>
      <c r="R81" s="20" t="n">
        <v>11.06786857</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613</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515.20129157</v>
      </c>
      <c r="F7" s="20" t="n">
        <v>1.5103932</v>
      </c>
      <c r="G7" s="18" t="n">
        <v>432.51212538</v>
      </c>
      <c r="H7" s="20" t="n">
        <v>5.8416449</v>
      </c>
      <c r="I7" s="18" t="s">
        <v>481</v>
      </c>
      <c r="J7" s="20" t="s">
        <v>481</v>
      </c>
      <c r="K7" s="18" t="s">
        <v>481</v>
      </c>
      <c r="L7" s="20" t="s">
        <v>481</v>
      </c>
      <c r="M7" s="18" t="s">
        <v>481</v>
      </c>
      <c r="N7" s="20" t="s">
        <v>481</v>
      </c>
      <c r="O7" s="18" t="s">
        <v>481</v>
      </c>
      <c r="P7" s="20" t="s">
        <v>481</v>
      </c>
      <c r="Q7" s="18" t="n">
        <v>400.16234207</v>
      </c>
      <c r="R7" s="20" t="n">
        <v>10.63634273</v>
      </c>
    </row>
    <row r="8" spans="1:18">
      <c r="A8" s="15" t="s">
        <v>483</v>
      </c>
      <c r="B8" s="17" t="n">
        <v>7007</v>
      </c>
      <c r="C8" s="18">
        <f>(20.0/B8*100)</f>
        <v/>
      </c>
      <c r="D8" s="19" t="n">
        <v>6987</v>
      </c>
      <c r="E8" s="18" t="n">
        <v>497.00318764</v>
      </c>
      <c r="F8" s="20" t="n">
        <v>2.37184454</v>
      </c>
      <c r="G8" s="18" t="n">
        <v>405.58853206</v>
      </c>
      <c r="H8" s="20" t="n">
        <v>10.54134809</v>
      </c>
      <c r="I8" s="18" t="s">
        <v>481</v>
      </c>
      <c r="J8" s="20" t="s">
        <v>481</v>
      </c>
      <c r="K8" s="18" t="s">
        <v>481</v>
      </c>
      <c r="L8" s="20" t="s">
        <v>481</v>
      </c>
      <c r="M8" s="18" t="s">
        <v>481</v>
      </c>
      <c r="N8" s="20" t="s">
        <v>481</v>
      </c>
      <c r="O8" s="18" t="s">
        <v>481</v>
      </c>
      <c r="P8" s="20" t="s">
        <v>481</v>
      </c>
      <c r="Q8" s="18" t="n">
        <v>406.24470089</v>
      </c>
      <c r="R8" s="20" t="n">
        <v>15.77504162</v>
      </c>
    </row>
    <row r="9" spans="1:18">
      <c r="A9" s="15" t="s">
        <v>484</v>
      </c>
      <c r="B9" s="17" t="n">
        <v>9651</v>
      </c>
      <c r="C9" s="18">
        <f>(77.0/B9*100)</f>
        <v/>
      </c>
      <c r="D9" s="19" t="n">
        <v>9574</v>
      </c>
      <c r="E9" s="18" t="n">
        <v>505.03615012</v>
      </c>
      <c r="F9" s="20" t="n">
        <v>2.2199292</v>
      </c>
      <c r="G9" s="18" t="n">
        <v>410.05214206</v>
      </c>
      <c r="H9" s="20" t="n">
        <v>9.281552749999999</v>
      </c>
      <c r="I9" s="18" t="s">
        <v>481</v>
      </c>
      <c r="J9" s="20" t="s">
        <v>481</v>
      </c>
      <c r="K9" s="18" t="s">
        <v>481</v>
      </c>
      <c r="L9" s="20" t="s">
        <v>481</v>
      </c>
      <c r="M9" s="18" t="s">
        <v>481</v>
      </c>
      <c r="N9" s="20" t="s">
        <v>481</v>
      </c>
      <c r="O9" s="18" t="s">
        <v>481</v>
      </c>
      <c r="P9" s="20" t="s">
        <v>481</v>
      </c>
      <c r="Q9" s="18" t="n">
        <v>380.87029764</v>
      </c>
      <c r="R9" s="20" t="n">
        <v>10.49925325</v>
      </c>
    </row>
    <row r="10" spans="1:18">
      <c r="A10" s="15" t="s">
        <v>485</v>
      </c>
      <c r="B10" s="17" t="n">
        <v>20058</v>
      </c>
      <c r="C10" s="18">
        <f>(521.0/B10*100)</f>
        <v/>
      </c>
      <c r="D10" s="19" t="n">
        <v>19537</v>
      </c>
      <c r="E10" s="18" t="n">
        <v>530.70250875</v>
      </c>
      <c r="F10" s="20" t="n">
        <v>2.05219727</v>
      </c>
      <c r="G10" s="18" t="n">
        <v>470.11298159</v>
      </c>
      <c r="H10" s="20" t="n">
        <v>8.372754260000001</v>
      </c>
      <c r="I10" s="18" t="s">
        <v>481</v>
      </c>
      <c r="J10" s="20" t="s">
        <v>481</v>
      </c>
      <c r="K10" s="18" t="s">
        <v>481</v>
      </c>
      <c r="L10" s="20" t="s">
        <v>481</v>
      </c>
      <c r="M10" s="18" t="s">
        <v>481</v>
      </c>
      <c r="N10" s="20" t="s">
        <v>481</v>
      </c>
      <c r="O10" s="18" t="s">
        <v>481</v>
      </c>
      <c r="P10" s="20" t="s">
        <v>481</v>
      </c>
      <c r="Q10" s="18" t="n">
        <v>426.39783179</v>
      </c>
      <c r="R10" s="20" t="n">
        <v>12.3107036</v>
      </c>
    </row>
    <row r="11" spans="1:18">
      <c r="A11" s="15" t="s">
        <v>486</v>
      </c>
      <c r="B11" s="17" t="n">
        <v>7053</v>
      </c>
      <c r="C11" s="18">
        <f>(45.0/B11*100)</f>
        <v/>
      </c>
      <c r="D11" s="19" t="n">
        <v>7008</v>
      </c>
      <c r="E11" s="18" t="n">
        <v>455.54237843</v>
      </c>
      <c r="F11" s="20" t="n">
        <v>2.47581993</v>
      </c>
      <c r="G11" s="18" t="n">
        <v>412.38331537</v>
      </c>
      <c r="H11" s="20" t="n">
        <v>3.77611111</v>
      </c>
      <c r="I11" s="18" t="s">
        <v>481</v>
      </c>
      <c r="J11" s="20" t="s">
        <v>481</v>
      </c>
      <c r="K11" s="18" t="s">
        <v>481</v>
      </c>
      <c r="L11" s="20" t="s">
        <v>481</v>
      </c>
      <c r="M11" s="18" t="s">
        <v>481</v>
      </c>
      <c r="N11" s="20" t="s">
        <v>481</v>
      </c>
      <c r="O11" s="18" t="s">
        <v>481</v>
      </c>
      <c r="P11" s="20" t="s">
        <v>481</v>
      </c>
      <c r="Q11" s="18" t="n">
        <v>379.86093916</v>
      </c>
      <c r="R11" s="20" t="n">
        <v>16.48632756</v>
      </c>
    </row>
    <row r="12" spans="1:18">
      <c r="A12" s="15" t="s">
        <v>487</v>
      </c>
      <c r="B12" s="17" t="n">
        <v>6894</v>
      </c>
      <c r="C12" s="18">
        <f>(56.0/B12*100)</f>
        <v/>
      </c>
      <c r="D12" s="19" t="n">
        <v>6838</v>
      </c>
      <c r="E12" s="18" t="n">
        <v>495.88409876</v>
      </c>
      <c r="F12" s="20" t="n">
        <v>2.090486</v>
      </c>
      <c r="G12" s="18" t="n">
        <v>422.93957064</v>
      </c>
      <c r="H12" s="20" t="n">
        <v>10.24364224</v>
      </c>
      <c r="I12" s="18" t="s">
        <v>481</v>
      </c>
      <c r="J12" s="20" t="s">
        <v>481</v>
      </c>
      <c r="K12" s="18" t="s">
        <v>481</v>
      </c>
      <c r="L12" s="20" t="s">
        <v>481</v>
      </c>
      <c r="M12" s="18" t="s">
        <v>481</v>
      </c>
      <c r="N12" s="20" t="s">
        <v>481</v>
      </c>
      <c r="O12" s="18" t="s">
        <v>481</v>
      </c>
      <c r="P12" s="20" t="s">
        <v>481</v>
      </c>
      <c r="Q12" s="18" t="n">
        <v>379.29090843</v>
      </c>
      <c r="R12" s="20" t="n">
        <v>11.95940424</v>
      </c>
    </row>
    <row r="13" spans="1:18">
      <c r="A13" s="15" t="s">
        <v>488</v>
      </c>
      <c r="B13" s="17" t="n">
        <v>7161</v>
      </c>
      <c r="C13" s="18">
        <f>(98.0/B13*100)</f>
        <v/>
      </c>
      <c r="D13" s="19" t="n">
        <v>7063</v>
      </c>
      <c r="E13" s="18" t="n">
        <v>503.24852816</v>
      </c>
      <c r="F13" s="20" t="n">
        <v>2.36395106</v>
      </c>
      <c r="G13" s="18" t="n">
        <v>417.43816821</v>
      </c>
      <c r="H13" s="20" t="n">
        <v>18.7922079</v>
      </c>
      <c r="I13" s="18" t="s">
        <v>481</v>
      </c>
      <c r="J13" s="20" t="s">
        <v>481</v>
      </c>
      <c r="K13" s="18" t="s">
        <v>481</v>
      </c>
      <c r="L13" s="20" t="s">
        <v>481</v>
      </c>
      <c r="M13" s="18" t="s">
        <v>481</v>
      </c>
      <c r="N13" s="20" t="s">
        <v>481</v>
      </c>
      <c r="O13" s="18" t="s">
        <v>481</v>
      </c>
      <c r="P13" s="20" t="s">
        <v>481</v>
      </c>
      <c r="Q13" s="18" t="n">
        <v>362.18923825</v>
      </c>
      <c r="R13" s="20" t="n">
        <v>17.46861282</v>
      </c>
    </row>
    <row r="14" spans="1:18">
      <c r="A14" s="15" t="s">
        <v>489</v>
      </c>
      <c r="B14" s="17" t="n">
        <v>5587</v>
      </c>
      <c r="C14" s="18">
        <f>(74.0/B14*100)</f>
        <v/>
      </c>
      <c r="D14" s="19" t="n">
        <v>5513</v>
      </c>
      <c r="E14" s="18" t="n">
        <v>535.39280764</v>
      </c>
      <c r="F14" s="20" t="n">
        <v>2.10030516</v>
      </c>
      <c r="G14" s="18" t="n">
        <v>481.3863354</v>
      </c>
      <c r="H14" s="20" t="n">
        <v>16.97364476</v>
      </c>
      <c r="I14" s="18" t="s">
        <v>481</v>
      </c>
      <c r="J14" s="20" t="s">
        <v>481</v>
      </c>
      <c r="K14" s="18" t="s">
        <v>481</v>
      </c>
      <c r="L14" s="20" t="s">
        <v>481</v>
      </c>
      <c r="M14" s="18" t="s">
        <v>481</v>
      </c>
      <c r="N14" s="20" t="s">
        <v>481</v>
      </c>
      <c r="O14" s="18" t="s">
        <v>481</v>
      </c>
      <c r="P14" s="20" t="s">
        <v>481</v>
      </c>
      <c r="Q14" s="18" t="n">
        <v>489.57290046</v>
      </c>
      <c r="R14" s="20" t="n">
        <v>32.86329518</v>
      </c>
    </row>
    <row r="15" spans="1:18">
      <c r="A15" s="15" t="s">
        <v>490</v>
      </c>
      <c r="B15" s="17" t="n">
        <v>5882</v>
      </c>
      <c r="C15" s="18">
        <f>(53.0/B15*100)</f>
        <v/>
      </c>
      <c r="D15" s="19" t="n">
        <v>5829</v>
      </c>
      <c r="E15" s="18" t="n">
        <v>531.8657677</v>
      </c>
      <c r="F15" s="20" t="n">
        <v>2.33329532</v>
      </c>
      <c r="G15" s="18" t="n">
        <v>406.6057084</v>
      </c>
      <c r="H15" s="20" t="n">
        <v>22.79140412</v>
      </c>
      <c r="I15" s="18" t="s">
        <v>481</v>
      </c>
      <c r="J15" s="20" t="s">
        <v>481</v>
      </c>
      <c r="K15" s="18" t="s">
        <v>481</v>
      </c>
      <c r="L15" s="20" t="s">
        <v>481</v>
      </c>
      <c r="M15" s="18" t="s">
        <v>481</v>
      </c>
      <c r="N15" s="20" t="s">
        <v>481</v>
      </c>
      <c r="O15" s="18" t="s">
        <v>481</v>
      </c>
      <c r="P15" s="20" t="s">
        <v>481</v>
      </c>
      <c r="Q15" s="18" t="n">
        <v>453.51922783</v>
      </c>
      <c r="R15" s="20" t="n">
        <v>19.71132668</v>
      </c>
    </row>
    <row r="16" spans="1:18">
      <c r="A16" s="15" t="s">
        <v>491</v>
      </c>
      <c r="B16" s="17" t="n">
        <v>6108</v>
      </c>
      <c r="C16" s="18">
        <f>(98.0/B16*100)</f>
        <v/>
      </c>
      <c r="D16" s="19" t="n">
        <v>6010</v>
      </c>
      <c r="E16" s="18" t="n">
        <v>498.32520083</v>
      </c>
      <c r="F16" s="20" t="n">
        <v>1.86156083</v>
      </c>
      <c r="G16" s="18" t="n">
        <v>417.24859397</v>
      </c>
      <c r="H16" s="20" t="n">
        <v>12.67439845</v>
      </c>
      <c r="I16" s="18" t="s">
        <v>481</v>
      </c>
      <c r="J16" s="20" t="s">
        <v>481</v>
      </c>
      <c r="K16" s="18" t="s">
        <v>481</v>
      </c>
      <c r="L16" s="20" t="s">
        <v>481</v>
      </c>
      <c r="M16" s="18" t="s">
        <v>481</v>
      </c>
      <c r="N16" s="20" t="s">
        <v>481</v>
      </c>
      <c r="O16" s="18" t="s">
        <v>481</v>
      </c>
      <c r="P16" s="20" t="s">
        <v>481</v>
      </c>
      <c r="Q16" s="18" t="n">
        <v>378.67426425</v>
      </c>
      <c r="R16" s="20" t="n">
        <v>15.76071831</v>
      </c>
    </row>
    <row r="17" spans="1:18">
      <c r="A17" s="15" t="s">
        <v>492</v>
      </c>
      <c r="B17" s="17" t="n">
        <v>6504</v>
      </c>
      <c r="C17" s="18">
        <f>(658.0/B17*100)</f>
        <v/>
      </c>
      <c r="D17" s="19" t="n">
        <v>5846</v>
      </c>
      <c r="E17" s="18" t="n">
        <v>517.01335121</v>
      </c>
      <c r="F17" s="20" t="n">
        <v>2.71911172</v>
      </c>
      <c r="G17" s="18" t="n">
        <v>437.2804307</v>
      </c>
      <c r="H17" s="20" t="n">
        <v>8.78470226</v>
      </c>
      <c r="I17" s="18" t="s">
        <v>481</v>
      </c>
      <c r="J17" s="20" t="s">
        <v>481</v>
      </c>
      <c r="K17" s="18" t="s">
        <v>481</v>
      </c>
      <c r="L17" s="20" t="s">
        <v>481</v>
      </c>
      <c r="M17" s="18" t="s">
        <v>481</v>
      </c>
      <c r="N17" s="20" t="s">
        <v>481</v>
      </c>
      <c r="O17" s="18" t="s">
        <v>481</v>
      </c>
      <c r="P17" s="20" t="s">
        <v>481</v>
      </c>
      <c r="Q17" s="18" t="n">
        <v>437.7332114</v>
      </c>
      <c r="R17" s="20" t="n">
        <v>13.99661045</v>
      </c>
    </row>
    <row r="18" spans="1:18">
      <c r="A18" s="15" t="s">
        <v>493</v>
      </c>
      <c r="B18" s="17" t="n">
        <v>5532</v>
      </c>
      <c r="C18" s="18">
        <f>(28.0/B18*100)</f>
        <v/>
      </c>
      <c r="D18" s="19" t="n">
        <v>5504</v>
      </c>
      <c r="E18" s="18" t="n">
        <v>459.74181336</v>
      </c>
      <c r="F18" s="20" t="n">
        <v>3.65666254</v>
      </c>
      <c r="G18" s="18" t="n">
        <v>400.50652597</v>
      </c>
      <c r="H18" s="20" t="n">
        <v>8.43674305</v>
      </c>
      <c r="I18" s="18" t="s">
        <v>481</v>
      </c>
      <c r="J18" s="20" t="s">
        <v>481</v>
      </c>
      <c r="K18" s="18" t="s">
        <v>481</v>
      </c>
      <c r="L18" s="20" t="s">
        <v>481</v>
      </c>
      <c r="M18" s="18" t="s">
        <v>481</v>
      </c>
      <c r="N18" s="20" t="s">
        <v>481</v>
      </c>
      <c r="O18" s="18" t="s">
        <v>481</v>
      </c>
      <c r="P18" s="20" t="s">
        <v>481</v>
      </c>
      <c r="Q18" s="18" t="n">
        <v>360.15216353</v>
      </c>
      <c r="R18" s="20" t="n">
        <v>12.34233452</v>
      </c>
    </row>
    <row r="19" spans="1:18">
      <c r="A19" s="15" t="s">
        <v>494</v>
      </c>
      <c r="B19" s="17" t="n">
        <v>5658</v>
      </c>
      <c r="C19" s="18">
        <f>(61.0/B19*100)</f>
        <v/>
      </c>
      <c r="D19" s="19" t="n">
        <v>5597</v>
      </c>
      <c r="E19" s="18" t="n">
        <v>479.56367627</v>
      </c>
      <c r="F19" s="20" t="n">
        <v>2.47878712</v>
      </c>
      <c r="G19" s="18" t="n">
        <v>406.69614494</v>
      </c>
      <c r="H19" s="20" t="n">
        <v>9.38098018</v>
      </c>
      <c r="I19" s="18" t="s">
        <v>481</v>
      </c>
      <c r="J19" s="20" t="s">
        <v>481</v>
      </c>
      <c r="K19" s="18" t="s">
        <v>481</v>
      </c>
      <c r="L19" s="20" t="s">
        <v>481</v>
      </c>
      <c r="M19" s="18" t="s">
        <v>481</v>
      </c>
      <c r="N19" s="20" t="s">
        <v>481</v>
      </c>
      <c r="O19" s="18" t="s">
        <v>481</v>
      </c>
      <c r="P19" s="20" t="s">
        <v>481</v>
      </c>
      <c r="Q19" s="18" t="n">
        <v>387.53949552</v>
      </c>
      <c r="R19" s="20" t="n">
        <v>16.52238687</v>
      </c>
    </row>
    <row r="20" spans="1:18">
      <c r="A20" s="15" t="s">
        <v>495</v>
      </c>
      <c r="B20" s="17" t="n">
        <v>3371</v>
      </c>
      <c r="C20" s="18">
        <f>(75.0/B20*100)</f>
        <v/>
      </c>
      <c r="D20" s="19" t="n">
        <v>3296</v>
      </c>
      <c r="E20" s="18" t="n">
        <v>474.79981875</v>
      </c>
      <c r="F20" s="20" t="n">
        <v>1.70761104</v>
      </c>
      <c r="G20" s="18" t="n">
        <v>357.38802046</v>
      </c>
      <c r="H20" s="20" t="n">
        <v>17.76797297</v>
      </c>
      <c r="I20" s="18" t="s">
        <v>481</v>
      </c>
      <c r="J20" s="20" t="s">
        <v>481</v>
      </c>
      <c r="K20" s="18" t="s">
        <v>481</v>
      </c>
      <c r="L20" s="20" t="s">
        <v>481</v>
      </c>
      <c r="M20" s="18" t="s">
        <v>481</v>
      </c>
      <c r="N20" s="20" t="s">
        <v>481</v>
      </c>
      <c r="O20" s="18" t="s">
        <v>481</v>
      </c>
      <c r="P20" s="20" t="s">
        <v>481</v>
      </c>
      <c r="Q20" s="18" t="n">
        <v>384.56449273</v>
      </c>
      <c r="R20" s="20" t="n">
        <v>16.73482592</v>
      </c>
    </row>
    <row r="21" spans="1:18">
      <c r="A21" s="15" t="s">
        <v>496</v>
      </c>
      <c r="B21" s="17" t="n">
        <v>5741</v>
      </c>
      <c r="C21" s="18">
        <f>(44.0/B21*100)</f>
        <v/>
      </c>
      <c r="D21" s="19" t="n">
        <v>5697</v>
      </c>
      <c r="E21" s="18" t="n">
        <v>505.2462999</v>
      </c>
      <c r="F21" s="20" t="n">
        <v>2.33223688</v>
      </c>
      <c r="G21" s="18" t="n">
        <v>435.16650382</v>
      </c>
      <c r="H21" s="20" t="n">
        <v>9.905557399999999</v>
      </c>
      <c r="I21" s="18" t="s">
        <v>481</v>
      </c>
      <c r="J21" s="20" t="s">
        <v>481</v>
      </c>
      <c r="K21" s="18" t="s">
        <v>481</v>
      </c>
      <c r="L21" s="20" t="s">
        <v>481</v>
      </c>
      <c r="M21" s="18" t="s">
        <v>481</v>
      </c>
      <c r="N21" s="20" t="s">
        <v>481</v>
      </c>
      <c r="O21" s="18" t="s">
        <v>481</v>
      </c>
      <c r="P21" s="20" t="s">
        <v>481</v>
      </c>
      <c r="Q21" s="18" t="n">
        <v>400.00388492</v>
      </c>
      <c r="R21" s="20" t="n">
        <v>13.60071917</v>
      </c>
    </row>
    <row r="22" spans="1:18">
      <c r="A22" s="15" t="s">
        <v>497</v>
      </c>
      <c r="B22" s="17" t="n">
        <v>6598</v>
      </c>
      <c r="C22" s="18">
        <f>(32.0/B22*100)</f>
        <v/>
      </c>
      <c r="D22" s="19" t="n">
        <v>6566</v>
      </c>
      <c r="E22" s="18" t="n">
        <v>475.53147101</v>
      </c>
      <c r="F22" s="20" t="n">
        <v>3.6627559</v>
      </c>
      <c r="G22" s="18" t="n">
        <v>379.87636841</v>
      </c>
      <c r="H22" s="20" t="n">
        <v>7.91136874</v>
      </c>
      <c r="I22" s="18" t="s">
        <v>481</v>
      </c>
      <c r="J22" s="20" t="s">
        <v>481</v>
      </c>
      <c r="K22" s="18" t="s">
        <v>481</v>
      </c>
      <c r="L22" s="20" t="s">
        <v>481</v>
      </c>
      <c r="M22" s="18" t="n">
        <v>448.28166515</v>
      </c>
      <c r="N22" s="20" t="n">
        <v>8.782882710000001</v>
      </c>
      <c r="O22" s="18" t="s">
        <v>481</v>
      </c>
      <c r="P22" s="20" t="s">
        <v>481</v>
      </c>
      <c r="Q22" s="18" t="n">
        <v>361.90250411</v>
      </c>
      <c r="R22" s="20" t="n">
        <v>12.86307143</v>
      </c>
    </row>
    <row r="23" spans="1:18">
      <c r="A23" s="15" t="s">
        <v>498</v>
      </c>
      <c r="B23" s="17" t="n">
        <v>11583</v>
      </c>
      <c r="C23" s="18">
        <f>(210.0/B23*100)</f>
        <v/>
      </c>
      <c r="D23" s="19" t="n">
        <v>11373</v>
      </c>
      <c r="E23" s="18" t="n">
        <v>483.50321673</v>
      </c>
      <c r="F23" s="20" t="n">
        <v>2.51380486</v>
      </c>
      <c r="G23" s="18" t="n">
        <v>434.05159499</v>
      </c>
      <c r="H23" s="20" t="n">
        <v>6.42224549</v>
      </c>
      <c r="I23" s="18" t="s">
        <v>481</v>
      </c>
      <c r="J23" s="20" t="s">
        <v>481</v>
      </c>
      <c r="K23" s="18" t="s">
        <v>481</v>
      </c>
      <c r="L23" s="20" t="s">
        <v>481</v>
      </c>
      <c r="M23" s="18" t="s">
        <v>481</v>
      </c>
      <c r="N23" s="20" t="s">
        <v>481</v>
      </c>
      <c r="O23" s="18" t="s">
        <v>481</v>
      </c>
      <c r="P23" s="20" t="s">
        <v>481</v>
      </c>
      <c r="Q23" s="18" t="n">
        <v>406.725884</v>
      </c>
      <c r="R23" s="20" t="n">
        <v>20.46895909</v>
      </c>
    </row>
    <row r="24" spans="1:18">
      <c r="A24" s="15" t="s">
        <v>499</v>
      </c>
      <c r="B24" s="17" t="n">
        <v>6647</v>
      </c>
      <c r="C24" s="18">
        <f>(7.0/B24*100)</f>
        <v/>
      </c>
      <c r="D24" s="19" t="n">
        <v>6640</v>
      </c>
      <c r="E24" s="18" t="n">
        <v>543.74352899</v>
      </c>
      <c r="F24" s="20" t="n">
        <v>2.93756941</v>
      </c>
      <c r="G24" s="18" t="n">
        <v>492.35238559</v>
      </c>
      <c r="H24" s="20" t="n">
        <v>4.58887371</v>
      </c>
      <c r="I24" s="18" t="s">
        <v>481</v>
      </c>
      <c r="J24" s="20" t="s">
        <v>481</v>
      </c>
      <c r="K24" s="18" t="s">
        <v>481</v>
      </c>
      <c r="L24" s="20" t="s">
        <v>481</v>
      </c>
      <c r="M24" s="18" t="s">
        <v>481</v>
      </c>
      <c r="N24" s="20" t="s">
        <v>481</v>
      </c>
      <c r="O24" s="18" t="s">
        <v>481</v>
      </c>
      <c r="P24" s="20" t="s">
        <v>481</v>
      </c>
      <c r="Q24" s="18" t="n">
        <v>443.87425446</v>
      </c>
      <c r="R24" s="20" t="n">
        <v>17.29626327</v>
      </c>
    </row>
    <row r="25" spans="1:18">
      <c r="A25" s="15" t="s">
        <v>500</v>
      </c>
      <c r="B25" s="17" t="n">
        <v>5581</v>
      </c>
      <c r="C25" s="18">
        <f>(24.0/B25*100)</f>
        <v/>
      </c>
      <c r="D25" s="19" t="n">
        <v>5557</v>
      </c>
      <c r="E25" s="18" t="n">
        <v>519.40587333</v>
      </c>
      <c r="F25" s="20" t="n">
        <v>3.0942771</v>
      </c>
      <c r="G25" s="18" t="n">
        <v>428.29590809</v>
      </c>
      <c r="H25" s="20" t="n">
        <v>7.54391906</v>
      </c>
      <c r="I25" s="18" t="s">
        <v>481</v>
      </c>
      <c r="J25" s="20" t="s">
        <v>481</v>
      </c>
      <c r="K25" s="18" t="s">
        <v>481</v>
      </c>
      <c r="L25" s="20" t="s">
        <v>481</v>
      </c>
      <c r="M25" s="18" t="s">
        <v>481</v>
      </c>
      <c r="N25" s="20" t="s">
        <v>481</v>
      </c>
      <c r="O25" s="18" t="s">
        <v>481</v>
      </c>
      <c r="P25" s="20" t="s">
        <v>481</v>
      </c>
      <c r="Q25" s="18" t="n">
        <v>458.62311503</v>
      </c>
      <c r="R25" s="20" t="n">
        <v>19.99138994</v>
      </c>
    </row>
    <row r="26" spans="1:18">
      <c r="A26" s="15" t="s">
        <v>501</v>
      </c>
      <c r="B26" s="17" t="n">
        <v>4869</v>
      </c>
      <c r="C26" s="18">
        <f>(32.0/B26*100)</f>
        <v/>
      </c>
      <c r="D26" s="19" t="n">
        <v>4837</v>
      </c>
      <c r="E26" s="18" t="n">
        <v>492.05233072</v>
      </c>
      <c r="F26" s="20" t="n">
        <v>1.53857198</v>
      </c>
      <c r="G26" s="18" t="n">
        <v>430.45084533</v>
      </c>
      <c r="H26" s="20" t="n">
        <v>13.00109316</v>
      </c>
      <c r="I26" s="18" t="s">
        <v>481</v>
      </c>
      <c r="J26" s="20" t="s">
        <v>481</v>
      </c>
      <c r="K26" s="18" t="s">
        <v>481</v>
      </c>
      <c r="L26" s="20" t="s">
        <v>481</v>
      </c>
      <c r="M26" s="18" t="s">
        <v>481</v>
      </c>
      <c r="N26" s="20" t="s">
        <v>481</v>
      </c>
      <c r="O26" s="18" t="s">
        <v>481</v>
      </c>
      <c r="P26" s="20" t="s">
        <v>481</v>
      </c>
      <c r="Q26" s="18" t="n">
        <v>420.82561547</v>
      </c>
      <c r="R26" s="20" t="n">
        <v>20.83634837</v>
      </c>
    </row>
    <row r="27" spans="1:18">
      <c r="A27" s="15" t="s">
        <v>502</v>
      </c>
      <c r="B27" s="17" t="n">
        <v>5299</v>
      </c>
      <c r="C27" s="18">
        <f>(17.0/B27*100)</f>
        <v/>
      </c>
      <c r="D27" s="19" t="n">
        <v>5282</v>
      </c>
      <c r="E27" s="18" t="n">
        <v>485.77404457</v>
      </c>
      <c r="F27" s="20" t="n">
        <v>1.15913976</v>
      </c>
      <c r="G27" s="18" t="n">
        <v>404.87405416</v>
      </c>
      <c r="H27" s="20" t="n">
        <v>6.90792989</v>
      </c>
      <c r="I27" s="18" t="s">
        <v>481</v>
      </c>
      <c r="J27" s="20" t="s">
        <v>481</v>
      </c>
      <c r="K27" s="18" t="s">
        <v>481</v>
      </c>
      <c r="L27" s="20" t="s">
        <v>481</v>
      </c>
      <c r="M27" s="18" t="s">
        <v>481</v>
      </c>
      <c r="N27" s="20" t="s">
        <v>481</v>
      </c>
      <c r="O27" s="18" t="s">
        <v>481</v>
      </c>
      <c r="P27" s="20" t="s">
        <v>481</v>
      </c>
      <c r="Q27" s="18" t="n">
        <v>420.59570994</v>
      </c>
      <c r="R27" s="20" t="n">
        <v>18.26243662</v>
      </c>
    </row>
    <row r="28" spans="1:18">
      <c r="A28" s="15" t="s">
        <v>503</v>
      </c>
      <c r="B28" s="17" t="n">
        <v>7568</v>
      </c>
      <c r="C28" s="18">
        <f>(51.0/B28*100)</f>
        <v/>
      </c>
      <c r="D28" s="19" t="n">
        <v>7517</v>
      </c>
      <c r="E28" s="18" t="n">
        <v>431.82723809</v>
      </c>
      <c r="F28" s="20" t="n">
        <v>2.6511009</v>
      </c>
      <c r="G28" s="18" t="n">
        <v>399.10866961</v>
      </c>
      <c r="H28" s="20" t="n">
        <v>2.17848022</v>
      </c>
      <c r="I28" s="18" t="s">
        <v>481</v>
      </c>
      <c r="J28" s="20" t="s">
        <v>481</v>
      </c>
      <c r="K28" s="18" t="s">
        <v>481</v>
      </c>
      <c r="L28" s="20" t="s">
        <v>481</v>
      </c>
      <c r="M28" s="18" t="s">
        <v>481</v>
      </c>
      <c r="N28" s="20" t="s">
        <v>481</v>
      </c>
      <c r="O28" s="18" t="s">
        <v>481</v>
      </c>
      <c r="P28" s="20" t="s">
        <v>481</v>
      </c>
      <c r="Q28" s="18" t="n">
        <v>344.92406961</v>
      </c>
      <c r="R28" s="20" t="n">
        <v>11.19180022</v>
      </c>
    </row>
    <row r="29" spans="1:18">
      <c r="A29" s="15" t="s">
        <v>504</v>
      </c>
      <c r="B29" s="17" t="n">
        <v>5385</v>
      </c>
      <c r="C29" s="18">
        <f>(30.0/B29*100)</f>
        <v/>
      </c>
      <c r="D29" s="19" t="n">
        <v>5355</v>
      </c>
      <c r="E29" s="18" t="n">
        <v>510.60317745</v>
      </c>
      <c r="F29" s="20" t="n">
        <v>2.23224117</v>
      </c>
      <c r="G29" s="18" t="n">
        <v>413.60267296</v>
      </c>
      <c r="H29" s="20" t="n">
        <v>12.37260188</v>
      </c>
      <c r="I29" s="18" t="s">
        <v>481</v>
      </c>
      <c r="J29" s="20" t="s">
        <v>481</v>
      </c>
      <c r="K29" s="18" t="s">
        <v>481</v>
      </c>
      <c r="L29" s="20" t="s">
        <v>481</v>
      </c>
      <c r="M29" s="18" t="s">
        <v>481</v>
      </c>
      <c r="N29" s="20" t="s">
        <v>481</v>
      </c>
      <c r="O29" s="18" t="s">
        <v>481</v>
      </c>
      <c r="P29" s="20" t="s">
        <v>481</v>
      </c>
      <c r="Q29" s="18" t="n">
        <v>407.6840239</v>
      </c>
      <c r="R29" s="20" t="n">
        <v>17.18933055</v>
      </c>
    </row>
    <row r="30" spans="1:18">
      <c r="A30" s="15" t="s">
        <v>505</v>
      </c>
      <c r="B30" s="17" t="n">
        <v>4520</v>
      </c>
      <c r="C30" s="18">
        <f>(96.0/B30*100)</f>
        <v/>
      </c>
      <c r="D30" s="19" t="n">
        <v>4424</v>
      </c>
      <c r="E30" s="18" t="n">
        <v>518.99052024</v>
      </c>
      <c r="F30" s="20" t="n">
        <v>2.40000524</v>
      </c>
      <c r="G30" s="18" t="n">
        <v>440.37722149</v>
      </c>
      <c r="H30" s="20" t="n">
        <v>7.45630087</v>
      </c>
      <c r="I30" s="18" t="s">
        <v>481</v>
      </c>
      <c r="J30" s="20" t="s">
        <v>481</v>
      </c>
      <c r="K30" s="18" t="s">
        <v>481</v>
      </c>
      <c r="L30" s="20" t="s">
        <v>481</v>
      </c>
      <c r="M30" s="18" t="s">
        <v>481</v>
      </c>
      <c r="N30" s="20" t="s">
        <v>481</v>
      </c>
      <c r="O30" s="18" t="s">
        <v>481</v>
      </c>
      <c r="P30" s="20" t="s">
        <v>481</v>
      </c>
      <c r="Q30" s="18" t="n">
        <v>410.12509693</v>
      </c>
      <c r="R30" s="20" t="n">
        <v>17.55768535</v>
      </c>
    </row>
    <row r="31" spans="1:18">
      <c r="A31" s="15" t="s">
        <v>506</v>
      </c>
      <c r="B31" s="17" t="n">
        <v>5456</v>
      </c>
      <c r="C31" s="18">
        <f>(125.0/B31*100)</f>
        <v/>
      </c>
      <c r="D31" s="19" t="n">
        <v>5331</v>
      </c>
      <c r="E31" s="18" t="n">
        <v>500.91054722</v>
      </c>
      <c r="F31" s="20" t="n">
        <v>2.14721696</v>
      </c>
      <c r="G31" s="18" t="n">
        <v>436.61154393</v>
      </c>
      <c r="H31" s="20" t="n">
        <v>13.34452266</v>
      </c>
      <c r="I31" s="18" t="s">
        <v>481</v>
      </c>
      <c r="J31" s="20" t="s">
        <v>481</v>
      </c>
      <c r="K31" s="18" t="s">
        <v>481</v>
      </c>
      <c r="L31" s="20" t="s">
        <v>481</v>
      </c>
      <c r="M31" s="18" t="s">
        <v>481</v>
      </c>
      <c r="N31" s="20" t="s">
        <v>481</v>
      </c>
      <c r="O31" s="18" t="s">
        <v>481</v>
      </c>
      <c r="P31" s="20" t="s">
        <v>481</v>
      </c>
      <c r="Q31" s="18" t="n">
        <v>403.13255895</v>
      </c>
      <c r="R31" s="20" t="n">
        <v>18.70825981</v>
      </c>
    </row>
    <row r="32" spans="1:18">
      <c r="A32" s="15" t="s">
        <v>507</v>
      </c>
      <c r="B32" s="17" t="n">
        <v>4478</v>
      </c>
      <c r="C32" s="18">
        <f>(5.0/B32*100)</f>
        <v/>
      </c>
      <c r="D32" s="19" t="n">
        <v>4473</v>
      </c>
      <c r="E32" s="18" t="n">
        <v>502.66007568</v>
      </c>
      <c r="F32" s="20" t="n">
        <v>2.53476076</v>
      </c>
      <c r="G32" s="18" t="n">
        <v>457.70192596</v>
      </c>
      <c r="H32" s="20" t="n">
        <v>12.96705462</v>
      </c>
      <c r="I32" s="18" t="s">
        <v>481</v>
      </c>
      <c r="J32" s="20" t="s">
        <v>481</v>
      </c>
      <c r="K32" s="18" t="s">
        <v>481</v>
      </c>
      <c r="L32" s="20" t="s">
        <v>481</v>
      </c>
      <c r="M32" s="18" t="s">
        <v>481</v>
      </c>
      <c r="N32" s="20" t="s">
        <v>481</v>
      </c>
      <c r="O32" s="18" t="s">
        <v>481</v>
      </c>
      <c r="P32" s="20" t="s">
        <v>481</v>
      </c>
      <c r="Q32" s="18" t="n">
        <v>398.44262095</v>
      </c>
      <c r="R32" s="20" t="n">
        <v>26.49693813</v>
      </c>
    </row>
    <row r="33" spans="1:18">
      <c r="A33" s="15" t="s">
        <v>508</v>
      </c>
      <c r="B33" s="17" t="n">
        <v>7325</v>
      </c>
      <c r="C33" s="18">
        <f>(74.0/B33*100)</f>
        <v/>
      </c>
      <c r="D33" s="19" t="n">
        <v>7251</v>
      </c>
      <c r="E33" s="18" t="n">
        <v>504.26086386</v>
      </c>
      <c r="F33" s="20" t="n">
        <v>2.38604325</v>
      </c>
      <c r="G33" s="18" t="n">
        <v>426.03929237</v>
      </c>
      <c r="H33" s="20" t="n">
        <v>8.23857464</v>
      </c>
      <c r="I33" s="18" t="s">
        <v>481</v>
      </c>
      <c r="J33" s="20" t="s">
        <v>481</v>
      </c>
      <c r="K33" s="18" t="s">
        <v>481</v>
      </c>
      <c r="L33" s="20" t="s">
        <v>481</v>
      </c>
      <c r="M33" s="18" t="s">
        <v>481</v>
      </c>
      <c r="N33" s="20" t="s">
        <v>481</v>
      </c>
      <c r="O33" s="18" t="s">
        <v>481</v>
      </c>
      <c r="P33" s="20" t="s">
        <v>481</v>
      </c>
      <c r="Q33" s="18" t="n">
        <v>413.92261104</v>
      </c>
      <c r="R33" s="20" t="n">
        <v>14.08554515</v>
      </c>
    </row>
    <row r="34" spans="1:18">
      <c r="A34" s="15" t="s">
        <v>509</v>
      </c>
      <c r="B34" s="17" t="n">
        <v>6350</v>
      </c>
      <c r="C34" s="18">
        <f>(65.0/B34*100)</f>
        <v/>
      </c>
      <c r="D34" s="19" t="n">
        <v>6285</v>
      </c>
      <c r="E34" s="18" t="n">
        <v>468.39342949</v>
      </c>
      <c r="F34" s="20" t="n">
        <v>2.47846196</v>
      </c>
      <c r="G34" s="18" t="n">
        <v>354.31474095</v>
      </c>
      <c r="H34" s="20" t="n">
        <v>7.430428</v>
      </c>
      <c r="I34" s="18" t="s">
        <v>481</v>
      </c>
      <c r="J34" s="20" t="s">
        <v>481</v>
      </c>
      <c r="K34" s="18" t="s">
        <v>481</v>
      </c>
      <c r="L34" s="20" t="s">
        <v>481</v>
      </c>
      <c r="M34" s="18" t="s">
        <v>481</v>
      </c>
      <c r="N34" s="20" t="s">
        <v>481</v>
      </c>
      <c r="O34" s="18" t="s">
        <v>481</v>
      </c>
      <c r="P34" s="20" t="s">
        <v>481</v>
      </c>
      <c r="Q34" s="18" t="n">
        <v>311.78599604</v>
      </c>
      <c r="R34" s="20" t="n">
        <v>12.96855016</v>
      </c>
    </row>
    <row r="35" spans="1:18">
      <c r="A35" s="15" t="s">
        <v>510</v>
      </c>
      <c r="B35" s="17" t="n">
        <v>6406</v>
      </c>
      <c r="C35" s="18">
        <f>(36.0/B35*100)</f>
        <v/>
      </c>
      <c r="D35" s="19" t="n">
        <v>6370</v>
      </c>
      <c r="E35" s="18" t="n">
        <v>514.47337887</v>
      </c>
      <c r="F35" s="20" t="n">
        <v>1.34759508</v>
      </c>
      <c r="G35" s="18" t="n">
        <v>448.21151029</v>
      </c>
      <c r="H35" s="20" t="n">
        <v>11.77423719</v>
      </c>
      <c r="I35" s="18" t="s">
        <v>481</v>
      </c>
      <c r="J35" s="20" t="s">
        <v>481</v>
      </c>
      <c r="K35" s="18" t="s">
        <v>481</v>
      </c>
      <c r="L35" s="20" t="s">
        <v>481</v>
      </c>
      <c r="M35" s="18" t="s">
        <v>481</v>
      </c>
      <c r="N35" s="20" t="s">
        <v>481</v>
      </c>
      <c r="O35" s="18" t="s">
        <v>481</v>
      </c>
      <c r="P35" s="20" t="s">
        <v>481</v>
      </c>
      <c r="Q35" s="18" t="n">
        <v>423.45420507</v>
      </c>
      <c r="R35" s="20" t="n">
        <v>14.92740733</v>
      </c>
    </row>
    <row r="36" spans="1:18">
      <c r="A36" s="15" t="s">
        <v>511</v>
      </c>
      <c r="B36" s="17" t="n">
        <v>6736</v>
      </c>
      <c r="C36" s="18">
        <f>(26.0/B36*100)</f>
        <v/>
      </c>
      <c r="D36" s="19" t="n">
        <v>6710</v>
      </c>
      <c r="E36" s="18" t="n">
        <v>496.23450681</v>
      </c>
      <c r="F36" s="20" t="n">
        <v>2.02286108</v>
      </c>
      <c r="G36" s="18" t="n">
        <v>433.14645897</v>
      </c>
      <c r="H36" s="20" t="n">
        <v>5.57863936</v>
      </c>
      <c r="I36" s="18" t="s">
        <v>481</v>
      </c>
      <c r="J36" s="20" t="s">
        <v>481</v>
      </c>
      <c r="K36" s="18" t="s">
        <v>481</v>
      </c>
      <c r="L36" s="20" t="s">
        <v>481</v>
      </c>
      <c r="M36" s="18" t="s">
        <v>481</v>
      </c>
      <c r="N36" s="20" t="s">
        <v>481</v>
      </c>
      <c r="O36" s="18" t="s">
        <v>481</v>
      </c>
      <c r="P36" s="20" t="s">
        <v>481</v>
      </c>
      <c r="Q36" s="18" t="n">
        <v>398.25017867</v>
      </c>
      <c r="R36" s="20" t="n">
        <v>15.01762871</v>
      </c>
    </row>
    <row r="37" spans="1:18">
      <c r="A37" s="15" t="s">
        <v>512</v>
      </c>
      <c r="B37" s="17" t="n">
        <v>5458</v>
      </c>
      <c r="C37" s="18">
        <f>(62.0/B37*100)</f>
        <v/>
      </c>
      <c r="D37" s="19" t="n">
        <v>5396</v>
      </c>
      <c r="E37" s="18" t="n">
        <v>496.57252729</v>
      </c>
      <c r="F37" s="20" t="n">
        <v>3.49149842</v>
      </c>
      <c r="G37" s="18" t="n">
        <v>429.11982423</v>
      </c>
      <c r="H37" s="20" t="n">
        <v>11.49078592</v>
      </c>
      <c r="I37" s="18" t="s">
        <v>481</v>
      </c>
      <c r="J37" s="20" t="s">
        <v>481</v>
      </c>
      <c r="K37" s="18" t="s">
        <v>481</v>
      </c>
      <c r="L37" s="20" t="s">
        <v>481</v>
      </c>
      <c r="M37" s="18" t="s">
        <v>481</v>
      </c>
      <c r="N37" s="20" t="s">
        <v>481</v>
      </c>
      <c r="O37" s="18" t="s">
        <v>481</v>
      </c>
      <c r="P37" s="20" t="s">
        <v>481</v>
      </c>
      <c r="Q37" s="18" t="n">
        <v>398.32727614</v>
      </c>
      <c r="R37" s="20" t="n">
        <v>11.265535</v>
      </c>
    </row>
    <row r="38" spans="1:18">
      <c r="A38" s="15" t="s">
        <v>513</v>
      </c>
      <c r="B38" s="17" t="n">
        <v>5860</v>
      </c>
      <c r="C38" s="18">
        <f>(16.0/B38*100)</f>
        <v/>
      </c>
      <c r="D38" s="19" t="n">
        <v>5844</v>
      </c>
      <c r="E38" s="18" t="n">
        <v>507.21364546</v>
      </c>
      <c r="F38" s="20" t="n">
        <v>2.83320483</v>
      </c>
      <c r="G38" s="18" t="n">
        <v>407.90159321</v>
      </c>
      <c r="H38" s="20" t="n">
        <v>15.52400848</v>
      </c>
      <c r="I38" s="18" t="s">
        <v>481</v>
      </c>
      <c r="J38" s="20" t="s">
        <v>481</v>
      </c>
      <c r="K38" s="18" t="s">
        <v>481</v>
      </c>
      <c r="L38" s="20" t="s">
        <v>481</v>
      </c>
      <c r="M38" s="18" t="s">
        <v>481</v>
      </c>
      <c r="N38" s="20" t="s">
        <v>481</v>
      </c>
      <c r="O38" s="18" t="s">
        <v>481</v>
      </c>
      <c r="P38" s="20" t="s">
        <v>481</v>
      </c>
      <c r="Q38" s="18" t="n">
        <v>410.90037788</v>
      </c>
      <c r="R38" s="20" t="n">
        <v>15.89257508</v>
      </c>
    </row>
    <row r="39" spans="1:18">
      <c r="A39" s="15" t="s">
        <v>514</v>
      </c>
      <c r="B39" s="17" t="n">
        <v>5895</v>
      </c>
      <c r="C39" s="18">
        <f>(30.0/B39*100)</f>
        <v/>
      </c>
      <c r="D39" s="19" t="n">
        <v>5865</v>
      </c>
      <c r="E39" s="18" t="n">
        <v>441.11949352</v>
      </c>
      <c r="F39" s="20" t="n">
        <v>4.04718482</v>
      </c>
      <c r="G39" s="18" t="n">
        <v>401.81032758</v>
      </c>
      <c r="H39" s="20" t="n">
        <v>4.55533337</v>
      </c>
      <c r="I39" s="18" t="s">
        <v>481</v>
      </c>
      <c r="J39" s="20" t="s">
        <v>481</v>
      </c>
      <c r="K39" s="18" t="s">
        <v>481</v>
      </c>
      <c r="L39" s="20" t="s">
        <v>481</v>
      </c>
      <c r="M39" s="18" t="s">
        <v>481</v>
      </c>
      <c r="N39" s="20" t="s">
        <v>481</v>
      </c>
      <c r="O39" s="18" t="s">
        <v>481</v>
      </c>
      <c r="P39" s="20" t="s">
        <v>481</v>
      </c>
      <c r="Q39" s="18" t="n">
        <v>364.7306192</v>
      </c>
      <c r="R39" s="20" t="n">
        <v>7.93119518</v>
      </c>
    </row>
    <row r="40" spans="1:18">
      <c r="A40" s="15" t="s">
        <v>515</v>
      </c>
      <c r="B40" s="17" t="n">
        <v>14157</v>
      </c>
      <c r="C40" s="18">
        <f>(264.0/B40*100)</f>
        <v/>
      </c>
      <c r="D40" s="19" t="n">
        <v>13893</v>
      </c>
      <c r="E40" s="18" t="n">
        <v>512.84648161</v>
      </c>
      <c r="F40" s="20" t="n">
        <v>2.54799134</v>
      </c>
      <c r="G40" s="18" t="n">
        <v>422.99738169</v>
      </c>
      <c r="H40" s="20" t="n">
        <v>13.19397226</v>
      </c>
      <c r="I40" s="18" t="s">
        <v>481</v>
      </c>
      <c r="J40" s="20" t="s">
        <v>481</v>
      </c>
      <c r="K40" s="18" t="s">
        <v>481</v>
      </c>
      <c r="L40" s="20" t="s">
        <v>481</v>
      </c>
      <c r="M40" s="18" t="s">
        <v>481</v>
      </c>
      <c r="N40" s="20" t="s">
        <v>481</v>
      </c>
      <c r="O40" s="18" t="s">
        <v>481</v>
      </c>
      <c r="P40" s="20" t="s">
        <v>481</v>
      </c>
      <c r="Q40" s="18" t="n">
        <v>406.13398964</v>
      </c>
      <c r="R40" s="20" t="n">
        <v>10.14155552</v>
      </c>
    </row>
    <row r="41" spans="1:18">
      <c r="A41" s="15" t="s">
        <v>516</v>
      </c>
      <c r="B41" s="17" t="n">
        <v>5712</v>
      </c>
      <c r="C41" s="18">
        <f>(40.0/B41*100)</f>
        <v/>
      </c>
      <c r="D41" s="19" t="n">
        <v>5672</v>
      </c>
      <c r="E41" s="18" t="n">
        <v>502.54969368</v>
      </c>
      <c r="F41" s="20" t="n">
        <v>3.03809991</v>
      </c>
      <c r="G41" s="18" t="n">
        <v>430.46943106</v>
      </c>
      <c r="H41" s="20" t="n">
        <v>5.1910623</v>
      </c>
      <c r="I41" s="18" t="s">
        <v>481</v>
      </c>
      <c r="J41" s="20" t="s">
        <v>481</v>
      </c>
      <c r="K41" s="18" t="s">
        <v>481</v>
      </c>
      <c r="L41" s="20" t="s">
        <v>481</v>
      </c>
      <c r="M41" s="18" t="s">
        <v>481</v>
      </c>
      <c r="N41" s="20" t="s">
        <v>481</v>
      </c>
      <c r="O41" s="18" t="s">
        <v>481</v>
      </c>
      <c r="P41" s="20" t="s">
        <v>481</v>
      </c>
      <c r="Q41" s="18" t="n">
        <v>388.82081674</v>
      </c>
      <c r="R41" s="20" t="n">
        <v>13.3619065</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386.00814997</v>
      </c>
      <c r="F45" s="20" t="n">
        <v>3.96562808</v>
      </c>
      <c r="G45" s="18" t="n">
        <v>371.6363289</v>
      </c>
      <c r="H45" s="20" t="n">
        <v>2.59900663</v>
      </c>
      <c r="I45" s="18" t="s">
        <v>481</v>
      </c>
      <c r="J45" s="20" t="s">
        <v>481</v>
      </c>
      <c r="K45" s="18" t="s">
        <v>481</v>
      </c>
      <c r="L45" s="20" t="s">
        <v>481</v>
      </c>
      <c r="M45" s="18" t="s">
        <v>481</v>
      </c>
      <c r="N45" s="20" t="s">
        <v>481</v>
      </c>
      <c r="O45" s="18" t="n">
        <v>359.54149815</v>
      </c>
      <c r="P45" s="20" t="n">
        <v>23.19185824</v>
      </c>
      <c r="Q45" s="18" t="n">
        <v>353.59461619</v>
      </c>
      <c r="R45" s="20" t="n">
        <v>3.99146931</v>
      </c>
    </row>
    <row r="46" spans="1:18">
      <c r="A46" s="15" t="s">
        <v>521</v>
      </c>
      <c r="B46" s="17" t="n">
        <v>23141</v>
      </c>
      <c r="C46" s="18">
        <f>(1129.0/B46*100)</f>
        <v/>
      </c>
      <c r="D46" s="19" t="n">
        <v>22012</v>
      </c>
      <c r="E46" s="18" t="n">
        <v>411.32012432</v>
      </c>
      <c r="F46" s="20" t="n">
        <v>2.54073071</v>
      </c>
      <c r="G46" s="18" t="n">
        <v>367.8365245</v>
      </c>
      <c r="H46" s="20" t="n">
        <v>2.94923083</v>
      </c>
      <c r="I46" s="18" t="s">
        <v>481</v>
      </c>
      <c r="J46" s="20" t="s">
        <v>481</v>
      </c>
      <c r="K46" s="18" t="s">
        <v>481</v>
      </c>
      <c r="L46" s="20" t="s">
        <v>481</v>
      </c>
      <c r="M46" s="18" t="s">
        <v>481</v>
      </c>
      <c r="N46" s="20" t="s">
        <v>481</v>
      </c>
      <c r="O46" s="18" t="s">
        <v>481</v>
      </c>
      <c r="P46" s="20" t="s">
        <v>481</v>
      </c>
      <c r="Q46" s="18" t="n">
        <v>331.11534251</v>
      </c>
      <c r="R46" s="20" t="n">
        <v>4.44429782</v>
      </c>
    </row>
    <row r="47" spans="1:18">
      <c r="A47" s="15" t="s">
        <v>522</v>
      </c>
      <c r="B47" s="17" t="n">
        <v>5928</v>
      </c>
      <c r="C47" s="18">
        <f>(70.0/B47*100)</f>
        <v/>
      </c>
      <c r="D47" s="19" t="n">
        <v>5858</v>
      </c>
      <c r="E47" s="18" t="n">
        <v>452.69637177</v>
      </c>
      <c r="F47" s="20" t="n">
        <v>4.03638799</v>
      </c>
      <c r="G47" s="18" t="n">
        <v>343.11492007</v>
      </c>
      <c r="H47" s="20" t="n">
        <v>9.19542919</v>
      </c>
      <c r="I47" s="18" t="s">
        <v>481</v>
      </c>
      <c r="J47" s="20" t="s">
        <v>481</v>
      </c>
      <c r="K47" s="18" t="s">
        <v>481</v>
      </c>
      <c r="L47" s="20" t="s">
        <v>481</v>
      </c>
      <c r="M47" s="18" t="s">
        <v>481</v>
      </c>
      <c r="N47" s="20" t="s">
        <v>481</v>
      </c>
      <c r="O47" s="18" t="s">
        <v>481</v>
      </c>
      <c r="P47" s="20" t="s">
        <v>481</v>
      </c>
      <c r="Q47" s="18" t="n">
        <v>321.1063118</v>
      </c>
      <c r="R47" s="20" t="n">
        <v>11.03747223</v>
      </c>
    </row>
    <row r="48" spans="1:18">
      <c r="A48" s="15" t="s">
        <v>523</v>
      </c>
      <c r="B48" s="17" t="n">
        <v>9841</v>
      </c>
      <c r="C48" s="18">
        <f>(7.0/B48*100)</f>
        <v/>
      </c>
      <c r="D48" s="19" t="n">
        <v>9834</v>
      </c>
      <c r="E48" s="18" t="n">
        <v>548.90616697</v>
      </c>
      <c r="F48" s="20" t="n">
        <v>4.42497696</v>
      </c>
      <c r="G48" s="18" t="n">
        <v>453.62627489</v>
      </c>
      <c r="H48" s="20" t="n">
        <v>5.04733659</v>
      </c>
      <c r="I48" s="18" t="s">
        <v>481</v>
      </c>
      <c r="J48" s="20" t="s">
        <v>481</v>
      </c>
      <c r="K48" s="18" t="s">
        <v>481</v>
      </c>
      <c r="L48" s="20" t="s">
        <v>481</v>
      </c>
      <c r="M48" s="18" t="s">
        <v>481</v>
      </c>
      <c r="N48" s="20" t="s">
        <v>481</v>
      </c>
      <c r="O48" s="18" t="s">
        <v>481</v>
      </c>
      <c r="P48" s="20" t="s">
        <v>481</v>
      </c>
      <c r="Q48" s="18" t="n">
        <v>448.31537893</v>
      </c>
      <c r="R48" s="20" t="n">
        <v>24.09190499</v>
      </c>
    </row>
    <row r="49" spans="1:18">
      <c r="A49" s="15" t="s">
        <v>524</v>
      </c>
      <c r="B49" s="17" t="n">
        <v>6349</v>
      </c>
      <c r="C49" s="18">
        <f>(56.0/B49*100)</f>
        <v/>
      </c>
      <c r="D49" s="19" t="n">
        <v>6293</v>
      </c>
      <c r="E49" s="18" t="n">
        <v>442.0841451</v>
      </c>
      <c r="F49" s="20" t="n">
        <v>2.96659252</v>
      </c>
      <c r="G49" s="18" t="n">
        <v>405.15160305</v>
      </c>
      <c r="H49" s="20" t="n">
        <v>4.18239573</v>
      </c>
      <c r="I49" s="18" t="s">
        <v>481</v>
      </c>
      <c r="J49" s="20" t="s">
        <v>481</v>
      </c>
      <c r="K49" s="18" t="s">
        <v>481</v>
      </c>
      <c r="L49" s="20" t="s">
        <v>481</v>
      </c>
      <c r="M49" s="18" t="s">
        <v>481</v>
      </c>
      <c r="N49" s="20" t="s">
        <v>481</v>
      </c>
      <c r="O49" s="18" t="n">
        <v>427.27482222</v>
      </c>
      <c r="P49" s="20" t="n">
        <v>56.62412682</v>
      </c>
      <c r="Q49" s="18" t="n">
        <v>364.88409308</v>
      </c>
      <c r="R49" s="20" t="n">
        <v>10.24900381</v>
      </c>
    </row>
    <row r="50" spans="1:18">
      <c r="A50" s="15" t="s">
        <v>525</v>
      </c>
      <c r="B50" s="17" t="n">
        <v>11795</v>
      </c>
      <c r="C50" s="18">
        <f>(218.0/B50*100)</f>
        <v/>
      </c>
      <c r="D50" s="19" t="n">
        <v>11577</v>
      </c>
      <c r="E50" s="18" t="n">
        <v>433.06157086</v>
      </c>
      <c r="F50" s="20" t="n">
        <v>2.41247049</v>
      </c>
      <c r="G50" s="18" t="n">
        <v>391.1361691</v>
      </c>
      <c r="H50" s="20" t="n">
        <v>3.01241359</v>
      </c>
      <c r="I50" s="18" t="s">
        <v>481</v>
      </c>
      <c r="J50" s="20" t="s">
        <v>481</v>
      </c>
      <c r="K50" s="18" t="s">
        <v>481</v>
      </c>
      <c r="L50" s="20" t="s">
        <v>481</v>
      </c>
      <c r="M50" s="18" t="s">
        <v>481</v>
      </c>
      <c r="N50" s="20" t="s">
        <v>481</v>
      </c>
      <c r="O50" s="18" t="s">
        <v>481</v>
      </c>
      <c r="P50" s="20" t="s">
        <v>481</v>
      </c>
      <c r="Q50" s="18" t="n">
        <v>334.13042061</v>
      </c>
      <c r="R50" s="20" t="n">
        <v>9.25304139</v>
      </c>
    </row>
    <row r="51" spans="1:18">
      <c r="A51" s="15" t="s">
        <v>526</v>
      </c>
      <c r="B51" s="17" t="n">
        <v>6866</v>
      </c>
      <c r="C51" s="18">
        <f>(116.0/B51*100)</f>
        <v/>
      </c>
      <c r="D51" s="19" t="n">
        <v>6750</v>
      </c>
      <c r="E51" s="18" t="n">
        <v>430.70124199</v>
      </c>
      <c r="F51" s="20" t="n">
        <v>2.27153596</v>
      </c>
      <c r="G51" s="18" t="n">
        <v>392.17066338</v>
      </c>
      <c r="H51" s="20" t="n">
        <v>2.64206463</v>
      </c>
      <c r="I51" s="18" t="s">
        <v>481</v>
      </c>
      <c r="J51" s="20" t="s">
        <v>481</v>
      </c>
      <c r="K51" s="18" t="s">
        <v>481</v>
      </c>
      <c r="L51" s="20" t="s">
        <v>481</v>
      </c>
      <c r="M51" s="18" t="s">
        <v>481</v>
      </c>
      <c r="N51" s="20" t="s">
        <v>481</v>
      </c>
      <c r="O51" s="18" t="s">
        <v>481</v>
      </c>
      <c r="P51" s="20" t="s">
        <v>481</v>
      </c>
      <c r="Q51" s="18" t="n">
        <v>389.71907153</v>
      </c>
      <c r="R51" s="20" t="n">
        <v>7.26485154</v>
      </c>
    </row>
    <row r="52" spans="1:18">
      <c r="A52" s="15" t="s">
        <v>527</v>
      </c>
      <c r="B52" s="17" t="n">
        <v>5809</v>
      </c>
      <c r="C52" s="18">
        <f>(71.0/B52*100)</f>
        <v/>
      </c>
      <c r="D52" s="19" t="n">
        <v>5738</v>
      </c>
      <c r="E52" s="18" t="n">
        <v>477.19233402</v>
      </c>
      <c r="F52" s="20" t="n">
        <v>2.46792996</v>
      </c>
      <c r="G52" s="18" t="n">
        <v>433.4384518</v>
      </c>
      <c r="H52" s="20" t="n">
        <v>10.15100026</v>
      </c>
      <c r="I52" s="18" t="s">
        <v>481</v>
      </c>
      <c r="J52" s="20" t="s">
        <v>481</v>
      </c>
      <c r="K52" s="18" t="s">
        <v>481</v>
      </c>
      <c r="L52" s="20" t="s">
        <v>481</v>
      </c>
      <c r="M52" s="18" t="s">
        <v>481</v>
      </c>
      <c r="N52" s="20" t="s">
        <v>481</v>
      </c>
      <c r="O52" s="18" t="s">
        <v>481</v>
      </c>
      <c r="P52" s="20" t="s">
        <v>481</v>
      </c>
      <c r="Q52" s="18" t="n">
        <v>370.57640957</v>
      </c>
      <c r="R52" s="20" t="n">
        <v>11.23423977</v>
      </c>
    </row>
    <row r="53" spans="1:18">
      <c r="A53" s="15" t="s">
        <v>528</v>
      </c>
      <c r="B53" s="17" t="n">
        <v>5571</v>
      </c>
      <c r="C53" s="18">
        <f>(84.0/B53*100)</f>
        <v/>
      </c>
      <c r="D53" s="19" t="n">
        <v>5487</v>
      </c>
      <c r="E53" s="18" t="n">
        <v>436.8466728</v>
      </c>
      <c r="F53" s="20" t="n">
        <v>1.44066019</v>
      </c>
      <c r="G53" s="18" t="n">
        <v>368.97321112</v>
      </c>
      <c r="H53" s="20" t="n">
        <v>6.26668613</v>
      </c>
      <c r="I53" s="18" t="s">
        <v>481</v>
      </c>
      <c r="J53" s="20" t="s">
        <v>481</v>
      </c>
      <c r="K53" s="18" t="s">
        <v>481</v>
      </c>
      <c r="L53" s="20" t="s">
        <v>481</v>
      </c>
      <c r="M53" s="18" t="s">
        <v>481</v>
      </c>
      <c r="N53" s="20" t="s">
        <v>481</v>
      </c>
      <c r="O53" s="18" t="s">
        <v>481</v>
      </c>
      <c r="P53" s="20" t="s">
        <v>481</v>
      </c>
      <c r="Q53" s="18" t="n">
        <v>351.10117385</v>
      </c>
      <c r="R53" s="20" t="n">
        <v>9.426348490000001</v>
      </c>
    </row>
    <row r="54" spans="1:18">
      <c r="A54" s="15" t="s">
        <v>529</v>
      </c>
      <c r="B54" s="17" t="n">
        <v>4740</v>
      </c>
      <c r="C54" s="18">
        <f>(38.0/B54*100)</f>
        <v/>
      </c>
      <c r="D54" s="19" t="n">
        <v>4702</v>
      </c>
      <c r="E54" s="18" t="n">
        <v>346.21405353</v>
      </c>
      <c r="F54" s="20" t="n">
        <v>3.13495099</v>
      </c>
      <c r="G54" s="18" t="n">
        <v>311.05518396</v>
      </c>
      <c r="H54" s="20" t="n">
        <v>2.75907611</v>
      </c>
      <c r="I54" s="18" t="s">
        <v>481</v>
      </c>
      <c r="J54" s="20" t="s">
        <v>481</v>
      </c>
      <c r="K54" s="18" t="s">
        <v>481</v>
      </c>
      <c r="L54" s="20" t="s">
        <v>481</v>
      </c>
      <c r="M54" s="18" t="s">
        <v>481</v>
      </c>
      <c r="N54" s="20" t="s">
        <v>481</v>
      </c>
      <c r="O54" s="18" t="s">
        <v>481</v>
      </c>
      <c r="P54" s="20" t="s">
        <v>481</v>
      </c>
      <c r="Q54" s="18" t="n">
        <v>271.82370147</v>
      </c>
      <c r="R54" s="20" t="n">
        <v>4.02536431</v>
      </c>
    </row>
    <row r="55" spans="1:18">
      <c r="A55" s="15" t="s">
        <v>530</v>
      </c>
      <c r="B55" s="17" t="n">
        <v>5316</v>
      </c>
      <c r="C55" s="18">
        <f>(22.0/B55*100)</f>
        <v/>
      </c>
      <c r="D55" s="19" t="n">
        <v>5294</v>
      </c>
      <c r="E55" s="18" t="n">
        <v>418.24662762</v>
      </c>
      <c r="F55" s="20" t="n">
        <v>2.54265827</v>
      </c>
      <c r="G55" s="18" t="n">
        <v>382.09956494</v>
      </c>
      <c r="H55" s="20" t="n">
        <v>4.22048625</v>
      </c>
      <c r="I55" s="18" t="s">
        <v>481</v>
      </c>
      <c r="J55" s="20" t="s">
        <v>481</v>
      </c>
      <c r="K55" s="18" t="s">
        <v>481</v>
      </c>
      <c r="L55" s="20" t="s">
        <v>481</v>
      </c>
      <c r="M55" s="18" t="n">
        <v>453.3647</v>
      </c>
      <c r="N55" s="20" t="n">
        <v>37.19456019</v>
      </c>
      <c r="O55" s="18" t="n">
        <v>340.11842923</v>
      </c>
      <c r="P55" s="20" t="n">
        <v>18.95852201</v>
      </c>
      <c r="Q55" s="18" t="n">
        <v>333.26742916</v>
      </c>
      <c r="R55" s="20" t="n">
        <v>9.968027790000001</v>
      </c>
    </row>
    <row r="56" spans="1:18">
      <c r="A56" s="15" t="s">
        <v>531</v>
      </c>
      <c r="B56" s="17" t="n">
        <v>5359</v>
      </c>
      <c r="C56" s="18">
        <f>(76.0/B56*100)</f>
        <v/>
      </c>
      <c r="D56" s="19" t="n">
        <v>5283</v>
      </c>
      <c r="E56" s="18" t="n">
        <v>525.77939671</v>
      </c>
      <c r="F56" s="20" t="n">
        <v>2.51989484</v>
      </c>
      <c r="G56" s="18" t="n">
        <v>441.40291664</v>
      </c>
      <c r="H56" s="20" t="n">
        <v>9.652119470000001</v>
      </c>
      <c r="I56" s="18" t="s">
        <v>481</v>
      </c>
      <c r="J56" s="20" t="s">
        <v>481</v>
      </c>
      <c r="K56" s="18" t="s">
        <v>481</v>
      </c>
      <c r="L56" s="20" t="s">
        <v>481</v>
      </c>
      <c r="M56" s="18" t="s">
        <v>481</v>
      </c>
      <c r="N56" s="20" t="s">
        <v>481</v>
      </c>
      <c r="O56" s="18" t="s">
        <v>481</v>
      </c>
      <c r="P56" s="20" t="s">
        <v>481</v>
      </c>
      <c r="Q56" s="18" t="n">
        <v>497.33001613</v>
      </c>
      <c r="R56" s="20" t="n">
        <v>15.76744562</v>
      </c>
    </row>
    <row r="57" spans="1:18">
      <c r="A57" s="15" t="s">
        <v>532</v>
      </c>
      <c r="B57" s="17" t="n">
        <v>6513</v>
      </c>
      <c r="C57" s="18">
        <f>(0.0/B57*100)</f>
        <v/>
      </c>
      <c r="D57" s="19" t="n">
        <v>6513</v>
      </c>
      <c r="E57" s="18" t="n">
        <v>429.4519954</v>
      </c>
      <c r="F57" s="20" t="n">
        <v>3.35912607</v>
      </c>
      <c r="G57" s="18" t="n">
        <v>391.22519403</v>
      </c>
      <c r="H57" s="20" t="n">
        <v>2.55198242</v>
      </c>
      <c r="I57" s="18" t="s">
        <v>481</v>
      </c>
      <c r="J57" s="20" t="s">
        <v>481</v>
      </c>
      <c r="K57" s="18" t="s">
        <v>481</v>
      </c>
      <c r="L57" s="20" t="s">
        <v>481</v>
      </c>
      <c r="M57" s="18" t="s">
        <v>481</v>
      </c>
      <c r="N57" s="20" t="s">
        <v>481</v>
      </c>
      <c r="O57" s="18" t="n">
        <v>351.212</v>
      </c>
      <c r="P57" s="20" t="n">
        <v>21.0643667</v>
      </c>
      <c r="Q57" s="18" t="n">
        <v>353.92321378</v>
      </c>
      <c r="R57" s="20" t="n">
        <v>8.87912635</v>
      </c>
    </row>
    <row r="58" spans="1:18">
      <c r="A58" s="15" t="s">
        <v>533</v>
      </c>
      <c r="B58" s="17" t="n">
        <v>7267</v>
      </c>
      <c r="C58" s="18">
        <f>(10.0/B58*100)</f>
        <v/>
      </c>
      <c r="D58" s="19" t="n">
        <v>7257</v>
      </c>
      <c r="E58" s="18" t="n">
        <v>421.79837276</v>
      </c>
      <c r="F58" s="20" t="n">
        <v>2.62359952</v>
      </c>
      <c r="G58" s="18" t="n">
        <v>376.29315082</v>
      </c>
      <c r="H58" s="20" t="n">
        <v>3.8703715</v>
      </c>
      <c r="I58" s="18" t="s">
        <v>481</v>
      </c>
      <c r="J58" s="20" t="s">
        <v>481</v>
      </c>
      <c r="K58" s="18" t="s">
        <v>481</v>
      </c>
      <c r="L58" s="20" t="s">
        <v>481</v>
      </c>
      <c r="M58" s="18" t="s">
        <v>481</v>
      </c>
      <c r="N58" s="20" t="s">
        <v>481</v>
      </c>
      <c r="O58" s="18" t="n">
        <v>299.1215597</v>
      </c>
      <c r="P58" s="20" t="n">
        <v>17.07692866</v>
      </c>
      <c r="Q58" s="18" t="n">
        <v>337.52888506</v>
      </c>
      <c r="R58" s="20" t="n">
        <v>10.52371715</v>
      </c>
    </row>
    <row r="59" spans="1:18">
      <c r="A59" s="15" t="s">
        <v>534</v>
      </c>
      <c r="B59" s="17" t="n">
        <v>4826</v>
      </c>
      <c r="C59" s="18">
        <f>(26.0/B59*100)</f>
        <v/>
      </c>
      <c r="D59" s="19" t="n">
        <v>4800</v>
      </c>
      <c r="E59" s="18" t="n">
        <v>383.64867051</v>
      </c>
      <c r="F59" s="20" t="n">
        <v>1.80443823</v>
      </c>
      <c r="G59" s="18" t="n">
        <v>350.95903</v>
      </c>
      <c r="H59" s="20" t="n">
        <v>4.82564901</v>
      </c>
      <c r="I59" s="18" t="s">
        <v>481</v>
      </c>
      <c r="J59" s="20" t="s">
        <v>481</v>
      </c>
      <c r="K59" s="18" t="s">
        <v>481</v>
      </c>
      <c r="L59" s="20" t="s">
        <v>481</v>
      </c>
      <c r="M59" s="18" t="s">
        <v>481</v>
      </c>
      <c r="N59" s="20" t="s">
        <v>481</v>
      </c>
      <c r="O59" s="18" t="n">
        <v>319.97038728</v>
      </c>
      <c r="P59" s="20" t="n">
        <v>21.04677352</v>
      </c>
      <c r="Q59" s="18" t="n">
        <v>309.47084912</v>
      </c>
      <c r="R59" s="20" t="n">
        <v>6.99741633</v>
      </c>
    </row>
    <row r="60" spans="1:18">
      <c r="A60" s="15" t="s">
        <v>535</v>
      </c>
      <c r="B60" s="17" t="n">
        <v>4546</v>
      </c>
      <c r="C60" s="18">
        <f>(15.0/B60*100)</f>
        <v/>
      </c>
      <c r="D60" s="19" t="n">
        <v>4531</v>
      </c>
      <c r="E60" s="18" t="n">
        <v>397.65146949</v>
      </c>
      <c r="F60" s="20" t="n">
        <v>3.56384745</v>
      </c>
      <c r="G60" s="18" t="n">
        <v>350.89972085</v>
      </c>
      <c r="H60" s="20" t="n">
        <v>4.5130901</v>
      </c>
      <c r="I60" s="18" t="s">
        <v>481</v>
      </c>
      <c r="J60" s="20" t="s">
        <v>481</v>
      </c>
      <c r="K60" s="18" t="s">
        <v>481</v>
      </c>
      <c r="L60" s="20" t="s">
        <v>481</v>
      </c>
      <c r="M60" s="18" t="s">
        <v>481</v>
      </c>
      <c r="N60" s="20" t="s">
        <v>481</v>
      </c>
      <c r="O60" s="18" t="n">
        <v>320.60621262</v>
      </c>
      <c r="P60" s="20" t="n">
        <v>30.34038781</v>
      </c>
      <c r="Q60" s="18" t="n">
        <v>324.98309719</v>
      </c>
      <c r="R60" s="20" t="n">
        <v>9.52975097</v>
      </c>
    </row>
    <row r="61" spans="1:18">
      <c r="A61" s="15" t="s">
        <v>536</v>
      </c>
      <c r="B61" s="17" t="n">
        <v>6525</v>
      </c>
      <c r="C61" s="18">
        <f>(135.0/B61*100)</f>
        <v/>
      </c>
      <c r="D61" s="19" t="n">
        <v>6390</v>
      </c>
      <c r="E61" s="18" t="n">
        <v>478.57575065</v>
      </c>
      <c r="F61" s="20" t="n">
        <v>2.60499774</v>
      </c>
      <c r="G61" s="18" t="n">
        <v>414.87261009</v>
      </c>
      <c r="H61" s="20" t="n">
        <v>8.205599100000001</v>
      </c>
      <c r="I61" s="18" t="s">
        <v>481</v>
      </c>
      <c r="J61" s="20" t="s">
        <v>481</v>
      </c>
      <c r="K61" s="18" t="s">
        <v>481</v>
      </c>
      <c r="L61" s="20" t="s">
        <v>481</v>
      </c>
      <c r="M61" s="18" t="s">
        <v>481</v>
      </c>
      <c r="N61" s="20" t="s">
        <v>481</v>
      </c>
      <c r="O61" s="18" t="s">
        <v>481</v>
      </c>
      <c r="P61" s="20" t="s">
        <v>481</v>
      </c>
      <c r="Q61" s="18" t="n">
        <v>388.12456003</v>
      </c>
      <c r="R61" s="20" t="n">
        <v>13.50608223</v>
      </c>
    </row>
    <row r="62" spans="1:18">
      <c r="A62" s="15" t="s">
        <v>537</v>
      </c>
      <c r="B62" s="17" t="n">
        <v>4476</v>
      </c>
      <c r="C62" s="18">
        <f>(3.0/B62*100)</f>
        <v/>
      </c>
      <c r="D62" s="19" t="n">
        <v>4473</v>
      </c>
      <c r="E62" s="18" t="n">
        <v>529.8215838900001</v>
      </c>
      <c r="F62" s="20" t="n">
        <v>1.06881725</v>
      </c>
      <c r="G62" s="18" t="n">
        <v>466.35547529</v>
      </c>
      <c r="H62" s="20" t="n">
        <v>9.94003032</v>
      </c>
      <c r="I62" s="18" t="s">
        <v>481</v>
      </c>
      <c r="J62" s="20" t="s">
        <v>481</v>
      </c>
      <c r="K62" s="18" t="s">
        <v>481</v>
      </c>
      <c r="L62" s="20" t="s">
        <v>481</v>
      </c>
      <c r="M62" s="18" t="s">
        <v>481</v>
      </c>
      <c r="N62" s="20" t="s">
        <v>481</v>
      </c>
      <c r="O62" s="18" t="s">
        <v>481</v>
      </c>
      <c r="P62" s="20" t="s">
        <v>481</v>
      </c>
      <c r="Q62" s="18" t="n">
        <v>477.54183603</v>
      </c>
      <c r="R62" s="20" t="n">
        <v>25.78610582</v>
      </c>
    </row>
    <row r="63" spans="1:18">
      <c r="A63" s="15" t="s">
        <v>538</v>
      </c>
      <c r="B63" s="17" t="n">
        <v>5324</v>
      </c>
      <c r="C63" s="18">
        <f>(13.0/B63*100)</f>
        <v/>
      </c>
      <c r="D63" s="19" t="n">
        <v>5311</v>
      </c>
      <c r="E63" s="18" t="n">
        <v>388.53990717</v>
      </c>
      <c r="F63" s="20" t="n">
        <v>1.28143412</v>
      </c>
      <c r="G63" s="18" t="n">
        <v>334.91485874</v>
      </c>
      <c r="H63" s="20" t="n">
        <v>6.52456726</v>
      </c>
      <c r="I63" s="18" t="s">
        <v>481</v>
      </c>
      <c r="J63" s="20" t="s">
        <v>481</v>
      </c>
      <c r="K63" s="18" t="s">
        <v>481</v>
      </c>
      <c r="L63" s="20" t="s">
        <v>481</v>
      </c>
      <c r="M63" s="18" t="s">
        <v>481</v>
      </c>
      <c r="N63" s="20" t="s">
        <v>481</v>
      </c>
      <c r="O63" s="18" t="n">
        <v>307.43242028</v>
      </c>
      <c r="P63" s="20" t="n">
        <v>21.36182284</v>
      </c>
      <c r="Q63" s="18" t="n">
        <v>326.66991088</v>
      </c>
      <c r="R63" s="20" t="n">
        <v>6.89776876</v>
      </c>
    </row>
    <row r="64" spans="1:18">
      <c r="A64" s="15" t="s">
        <v>539</v>
      </c>
      <c r="B64" s="17" t="n">
        <v>3634</v>
      </c>
      <c r="C64" s="18">
        <f>(3.0/B64*100)</f>
        <v/>
      </c>
      <c r="D64" s="19" t="n">
        <v>3631</v>
      </c>
      <c r="E64" s="18" t="n">
        <v>470.16611506</v>
      </c>
      <c r="F64" s="20" t="n">
        <v>1.66894215</v>
      </c>
      <c r="G64" s="18" t="n">
        <v>328.18131482</v>
      </c>
      <c r="H64" s="20" t="n">
        <v>12.78507649</v>
      </c>
      <c r="I64" s="18" t="s">
        <v>481</v>
      </c>
      <c r="J64" s="20" t="s">
        <v>481</v>
      </c>
      <c r="K64" s="18" t="s">
        <v>481</v>
      </c>
      <c r="L64" s="20" t="s">
        <v>481</v>
      </c>
      <c r="M64" s="18" t="s">
        <v>481</v>
      </c>
      <c r="N64" s="20" t="s">
        <v>481</v>
      </c>
      <c r="O64" s="18" t="n">
        <v>449.013</v>
      </c>
      <c r="P64" s="20" t="n">
        <v>30.97706803</v>
      </c>
      <c r="Q64" s="18" t="n">
        <v>328.78852034</v>
      </c>
      <c r="R64" s="20" t="n">
        <v>19.32476328</v>
      </c>
    </row>
    <row r="65" spans="1:18">
      <c r="A65" s="15" t="s">
        <v>540</v>
      </c>
      <c r="B65" s="17" t="n">
        <v>5325</v>
      </c>
      <c r="C65" s="18">
        <f>(14.0/B65*100)</f>
        <v/>
      </c>
      <c r="D65" s="19" t="n">
        <v>5311</v>
      </c>
      <c r="E65" s="18" t="n">
        <v>438.01404279</v>
      </c>
      <c r="F65" s="20" t="n">
        <v>1.96064979</v>
      </c>
      <c r="G65" s="18" t="n">
        <v>381.17839044</v>
      </c>
      <c r="H65" s="20" t="n">
        <v>4.48083402</v>
      </c>
      <c r="I65" s="18" t="s">
        <v>481</v>
      </c>
      <c r="J65" s="20" t="s">
        <v>481</v>
      </c>
      <c r="K65" s="18" t="s">
        <v>481</v>
      </c>
      <c r="L65" s="20" t="s">
        <v>481</v>
      </c>
      <c r="M65" s="18" t="n">
        <v>370.96236914</v>
      </c>
      <c r="N65" s="20" t="n">
        <v>15.53969789</v>
      </c>
      <c r="O65" s="18" t="n">
        <v>263.2561</v>
      </c>
      <c r="P65" s="20" t="n">
        <v>43.23732137</v>
      </c>
      <c r="Q65" s="18" t="n">
        <v>344.48227962</v>
      </c>
      <c r="R65" s="20" t="n">
        <v>7.52509979</v>
      </c>
    </row>
    <row r="66" spans="1:18">
      <c r="A66" s="15" t="s">
        <v>541</v>
      </c>
      <c r="B66" s="17" t="n">
        <v>5665</v>
      </c>
      <c r="C66" s="18">
        <f>(74.0/B66*100)</f>
        <v/>
      </c>
      <c r="D66" s="19" t="n">
        <v>5591</v>
      </c>
      <c r="E66" s="18" t="n">
        <v>415.93719506</v>
      </c>
      <c r="F66" s="20" t="n">
        <v>1.19460356</v>
      </c>
      <c r="G66" s="18" t="n">
        <v>386.19819918</v>
      </c>
      <c r="H66" s="20" t="n">
        <v>4.56486861</v>
      </c>
      <c r="I66" s="18" t="s">
        <v>481</v>
      </c>
      <c r="J66" s="20" t="s">
        <v>481</v>
      </c>
      <c r="K66" s="18" t="s">
        <v>481</v>
      </c>
      <c r="L66" s="20" t="s">
        <v>481</v>
      </c>
      <c r="M66" s="18" t="s">
        <v>481</v>
      </c>
      <c r="N66" s="20" t="s">
        <v>481</v>
      </c>
      <c r="O66" s="18" t="s">
        <v>481</v>
      </c>
      <c r="P66" s="20" t="s">
        <v>481</v>
      </c>
      <c r="Q66" s="18" t="n">
        <v>338.15225858</v>
      </c>
      <c r="R66" s="20" t="n">
        <v>7.08899348</v>
      </c>
    </row>
    <row r="67" spans="1:18">
      <c r="A67" s="15" t="s">
        <v>542</v>
      </c>
      <c r="B67" s="17" t="n">
        <v>6971</v>
      </c>
      <c r="C67" s="18">
        <f>(21.0/B67*100)</f>
        <v/>
      </c>
      <c r="D67" s="19" t="n">
        <v>6950</v>
      </c>
      <c r="E67" s="18" t="n">
        <v>424.42286734</v>
      </c>
      <c r="F67" s="20" t="n">
        <v>3.04395842</v>
      </c>
      <c r="G67" s="18" t="n">
        <v>374.06806224</v>
      </c>
      <c r="H67" s="20" t="n">
        <v>2.29854004</v>
      </c>
      <c r="I67" s="18" t="s">
        <v>481</v>
      </c>
      <c r="J67" s="20" t="s">
        <v>481</v>
      </c>
      <c r="K67" s="18" t="s">
        <v>481</v>
      </c>
      <c r="L67" s="20" t="s">
        <v>481</v>
      </c>
      <c r="M67" s="18" t="s">
        <v>481</v>
      </c>
      <c r="N67" s="20" t="s">
        <v>481</v>
      </c>
      <c r="O67" s="18" t="s">
        <v>481</v>
      </c>
      <c r="P67" s="20" t="s">
        <v>481</v>
      </c>
      <c r="Q67" s="18" t="n">
        <v>312.35275289</v>
      </c>
      <c r="R67" s="20" t="n">
        <v>8.534154429999999</v>
      </c>
    </row>
    <row r="68" spans="1:18">
      <c r="A68" s="15" t="s">
        <v>543</v>
      </c>
      <c r="B68" s="17" t="n">
        <v>12083</v>
      </c>
      <c r="C68" s="18">
        <f>(27.0/B68*100)</f>
        <v/>
      </c>
      <c r="D68" s="19" t="n">
        <v>12056</v>
      </c>
      <c r="E68" s="18" t="n">
        <v>425.58944686</v>
      </c>
      <c r="F68" s="20" t="n">
        <v>1.12936363</v>
      </c>
      <c r="G68" s="18" t="n">
        <v>345.26233271</v>
      </c>
      <c r="H68" s="20" t="n">
        <v>3.30218599</v>
      </c>
      <c r="I68" s="18" t="s">
        <v>481</v>
      </c>
      <c r="J68" s="20" t="s">
        <v>481</v>
      </c>
      <c r="K68" s="18" t="s">
        <v>481</v>
      </c>
      <c r="L68" s="20" t="s">
        <v>481</v>
      </c>
      <c r="M68" s="18" t="s">
        <v>481</v>
      </c>
      <c r="N68" s="20" t="s">
        <v>481</v>
      </c>
      <c r="O68" s="18" t="s">
        <v>481</v>
      </c>
      <c r="P68" s="20" t="s">
        <v>481</v>
      </c>
      <c r="Q68" s="18" t="n">
        <v>322.8830069</v>
      </c>
      <c r="R68" s="20" t="n">
        <v>4.47195236</v>
      </c>
    </row>
    <row r="69" spans="1:18">
      <c r="A69" s="15" t="s">
        <v>544</v>
      </c>
      <c r="B69" s="17" t="n">
        <v>4876</v>
      </c>
      <c r="C69" s="18">
        <f>(0.0/B69*100)</f>
        <v/>
      </c>
      <c r="D69" s="19" t="n">
        <v>4876</v>
      </c>
      <c r="E69" s="18" t="n">
        <v>441.54852986</v>
      </c>
      <c r="F69" s="20" t="n">
        <v>3.23707451</v>
      </c>
      <c r="G69" s="18" t="n">
        <v>395.63085004</v>
      </c>
      <c r="H69" s="20" t="n">
        <v>4.98456892</v>
      </c>
      <c r="I69" s="18" t="s">
        <v>481</v>
      </c>
      <c r="J69" s="20" t="s">
        <v>481</v>
      </c>
      <c r="K69" s="18" t="s">
        <v>481</v>
      </c>
      <c r="L69" s="20" t="s">
        <v>481</v>
      </c>
      <c r="M69" s="18" t="s">
        <v>481</v>
      </c>
      <c r="N69" s="20" t="s">
        <v>481</v>
      </c>
      <c r="O69" s="18" t="s">
        <v>481</v>
      </c>
      <c r="P69" s="20" t="s">
        <v>481</v>
      </c>
      <c r="Q69" s="18" t="n">
        <v>328.21808324</v>
      </c>
      <c r="R69" s="20" t="n">
        <v>13.44856441</v>
      </c>
    </row>
    <row r="70" spans="1:18">
      <c r="A70" s="15" t="s">
        <v>545</v>
      </c>
      <c r="B70" s="17" t="n">
        <v>6036</v>
      </c>
      <c r="C70" s="18">
        <f>(223.0/B70*100)</f>
        <v/>
      </c>
      <c r="D70" s="19" t="n">
        <v>5813</v>
      </c>
      <c r="E70" s="18" t="n">
        <v>489.5763494</v>
      </c>
      <c r="F70" s="20" t="n">
        <v>2.91705965</v>
      </c>
      <c r="G70" s="18" t="n">
        <v>455.39070727</v>
      </c>
      <c r="H70" s="20" t="n">
        <v>8.41692514</v>
      </c>
      <c r="I70" s="18" t="s">
        <v>481</v>
      </c>
      <c r="J70" s="20" t="s">
        <v>481</v>
      </c>
      <c r="K70" s="18" t="s">
        <v>481</v>
      </c>
      <c r="L70" s="20" t="s">
        <v>481</v>
      </c>
      <c r="M70" s="18" t="s">
        <v>481</v>
      </c>
      <c r="N70" s="20" t="s">
        <v>481</v>
      </c>
      <c r="O70" s="18" t="s">
        <v>481</v>
      </c>
      <c r="P70" s="20" t="s">
        <v>481</v>
      </c>
      <c r="Q70" s="18" t="n">
        <v>433.42934928</v>
      </c>
      <c r="R70" s="20" t="n">
        <v>10.7860965</v>
      </c>
    </row>
    <row r="71" spans="1:18">
      <c r="A71" s="15" t="s">
        <v>546</v>
      </c>
      <c r="B71" s="17" t="n">
        <v>6115</v>
      </c>
      <c r="C71" s="18">
        <f>(17.0/B71*100)</f>
        <v/>
      </c>
      <c r="D71" s="19" t="n">
        <v>6098</v>
      </c>
      <c r="E71" s="18" t="n">
        <v>558.95855604</v>
      </c>
      <c r="F71" s="20" t="n">
        <v>1.15731793</v>
      </c>
      <c r="G71" s="18" t="n">
        <v>437.91659885</v>
      </c>
      <c r="H71" s="20" t="n">
        <v>8.41248272</v>
      </c>
      <c r="I71" s="18" t="s">
        <v>481</v>
      </c>
      <c r="J71" s="20" t="s">
        <v>481</v>
      </c>
      <c r="K71" s="18" t="s">
        <v>481</v>
      </c>
      <c r="L71" s="20" t="s">
        <v>481</v>
      </c>
      <c r="M71" s="18" t="s">
        <v>481</v>
      </c>
      <c r="N71" s="20" t="s">
        <v>481</v>
      </c>
      <c r="O71" s="18" t="s">
        <v>481</v>
      </c>
      <c r="P71" s="20" t="s">
        <v>481</v>
      </c>
      <c r="Q71" s="18" t="n">
        <v>483.30439701</v>
      </c>
      <c r="R71" s="20" t="n">
        <v>23.35203828</v>
      </c>
    </row>
    <row r="72" spans="1:18">
      <c r="A72" s="15" t="s">
        <v>547</v>
      </c>
      <c r="B72" s="17" t="n">
        <v>7708</v>
      </c>
      <c r="C72" s="18">
        <f>(5.0/B72*100)</f>
        <v/>
      </c>
      <c r="D72" s="19" t="n">
        <v>7703</v>
      </c>
      <c r="E72" s="18" t="n">
        <v>534.94103434</v>
      </c>
      <c r="F72" s="20" t="n">
        <v>2.67170048</v>
      </c>
      <c r="G72" s="18" t="n">
        <v>480.14285818</v>
      </c>
      <c r="H72" s="20" t="n">
        <v>6.8927518</v>
      </c>
      <c r="I72" s="18" t="s">
        <v>481</v>
      </c>
      <c r="J72" s="20" t="s">
        <v>481</v>
      </c>
      <c r="K72" s="18" t="s">
        <v>481</v>
      </c>
      <c r="L72" s="20" t="s">
        <v>481</v>
      </c>
      <c r="M72" s="18" t="s">
        <v>481</v>
      </c>
      <c r="N72" s="20" t="s">
        <v>481</v>
      </c>
      <c r="O72" s="18" t="s">
        <v>481</v>
      </c>
      <c r="P72" s="20" t="s">
        <v>481</v>
      </c>
      <c r="Q72" s="18" t="n">
        <v>454.23998738</v>
      </c>
      <c r="R72" s="20" t="n">
        <v>25.47995291</v>
      </c>
    </row>
    <row r="73" spans="1:18">
      <c r="A73" s="15" t="s">
        <v>548</v>
      </c>
      <c r="B73" s="17" t="n">
        <v>8249</v>
      </c>
      <c r="C73" s="18">
        <f>(143.0/B73*100)</f>
        <v/>
      </c>
      <c r="D73" s="19" t="n">
        <v>8106</v>
      </c>
      <c r="E73" s="18" t="n">
        <v>432.87247985</v>
      </c>
      <c r="F73" s="20" t="n">
        <v>3.38578736</v>
      </c>
      <c r="G73" s="18" t="n">
        <v>396.73444157</v>
      </c>
      <c r="H73" s="20" t="n">
        <v>2.95059234</v>
      </c>
      <c r="I73" s="18" t="s">
        <v>481</v>
      </c>
      <c r="J73" s="20" t="s">
        <v>481</v>
      </c>
      <c r="K73" s="18" t="s">
        <v>481</v>
      </c>
      <c r="L73" s="20" t="s">
        <v>481</v>
      </c>
      <c r="M73" s="18" t="s">
        <v>481</v>
      </c>
      <c r="N73" s="20" t="s">
        <v>481</v>
      </c>
      <c r="O73" s="18" t="s">
        <v>481</v>
      </c>
      <c r="P73" s="20" t="s">
        <v>481</v>
      </c>
      <c r="Q73" s="18" t="n">
        <v>348.00227641</v>
      </c>
      <c r="R73" s="20" t="n">
        <v>14.57419464</v>
      </c>
    </row>
    <row r="74" spans="1:18">
      <c r="A74" s="15" t="s">
        <v>549</v>
      </c>
      <c r="B74" s="17" t="n">
        <v>4692</v>
      </c>
      <c r="C74" s="18">
        <f>(82.0/B74*100)</f>
        <v/>
      </c>
      <c r="D74" s="19" t="n">
        <v>4610</v>
      </c>
      <c r="E74" s="18" t="n">
        <v>434.42358076</v>
      </c>
      <c r="F74" s="20" t="n">
        <v>1.63085303</v>
      </c>
      <c r="G74" s="18" t="n">
        <v>382.12929603</v>
      </c>
      <c r="H74" s="20" t="n">
        <v>4.4553629</v>
      </c>
      <c r="I74" s="18" t="s">
        <v>481</v>
      </c>
      <c r="J74" s="20" t="s">
        <v>481</v>
      </c>
      <c r="K74" s="18" t="s">
        <v>481</v>
      </c>
      <c r="L74" s="20" t="s">
        <v>481</v>
      </c>
      <c r="M74" s="18" t="s">
        <v>481</v>
      </c>
      <c r="N74" s="20" t="s">
        <v>481</v>
      </c>
      <c r="O74" s="18" t="n">
        <v>288.78375534</v>
      </c>
      <c r="P74" s="20" t="n">
        <v>32.30017726</v>
      </c>
      <c r="Q74" s="18" t="n">
        <v>335.93487576</v>
      </c>
      <c r="R74" s="20" t="n">
        <v>10.7950489</v>
      </c>
    </row>
    <row r="75" spans="1:18">
      <c r="A75" s="15" t="s">
        <v>550</v>
      </c>
      <c r="B75" s="17" t="n">
        <v>5375</v>
      </c>
      <c r="C75" s="18">
        <f>(196.0/B75*100)</f>
        <v/>
      </c>
      <c r="D75" s="19" t="n">
        <v>5179</v>
      </c>
      <c r="E75" s="18" t="n">
        <v>396.40227382</v>
      </c>
      <c r="F75" s="20" t="n">
        <v>2.52172047</v>
      </c>
      <c r="G75" s="18" t="n">
        <v>369.29527291</v>
      </c>
      <c r="H75" s="20" t="n">
        <v>2.45917353</v>
      </c>
      <c r="I75" s="18" t="s">
        <v>481</v>
      </c>
      <c r="J75" s="20" t="s">
        <v>481</v>
      </c>
      <c r="K75" s="18" t="s">
        <v>481</v>
      </c>
      <c r="L75" s="20" t="s">
        <v>481</v>
      </c>
      <c r="M75" s="18" t="s">
        <v>481</v>
      </c>
      <c r="N75" s="20" t="s">
        <v>481</v>
      </c>
      <c r="O75" s="18" t="s">
        <v>481</v>
      </c>
      <c r="P75" s="20" t="s">
        <v>481</v>
      </c>
      <c r="Q75" s="18" t="n">
        <v>343.07802705</v>
      </c>
      <c r="R75" s="20" t="n">
        <v>4.98942842</v>
      </c>
    </row>
    <row r="76" spans="1:18">
      <c r="A76" s="15" t="s">
        <v>551</v>
      </c>
      <c r="B76" s="17" t="n">
        <v>14167</v>
      </c>
      <c r="C76" s="18">
        <f>(227.0/B76*100)</f>
        <v/>
      </c>
      <c r="D76" s="19" t="n">
        <v>13940</v>
      </c>
      <c r="E76" s="18" t="n">
        <v>443.00740469</v>
      </c>
      <c r="F76" s="20" t="n">
        <v>2.34818836</v>
      </c>
      <c r="G76" s="18" t="n">
        <v>367.02278481</v>
      </c>
      <c r="H76" s="20" t="n">
        <v>4.20268448</v>
      </c>
      <c r="I76" s="18" t="s">
        <v>481</v>
      </c>
      <c r="J76" s="20" t="s">
        <v>481</v>
      </c>
      <c r="K76" s="18" t="s">
        <v>481</v>
      </c>
      <c r="L76" s="20" t="s">
        <v>481</v>
      </c>
      <c r="M76" s="18" t="s">
        <v>481</v>
      </c>
      <c r="N76" s="20" t="s">
        <v>481</v>
      </c>
      <c r="O76" s="18" t="s">
        <v>481</v>
      </c>
      <c r="P76" s="20" t="s">
        <v>481</v>
      </c>
      <c r="Q76" s="18" t="n">
        <v>357.95521076</v>
      </c>
      <c r="R76" s="20" t="n">
        <v>7.48576117</v>
      </c>
    </row>
    <row r="77" spans="1:18">
      <c r="A77" s="15" t="s">
        <v>552</v>
      </c>
      <c r="B77" s="17" t="n">
        <v>6062</v>
      </c>
      <c r="C77" s="18">
        <f>(82.0/B77*100)</f>
        <v/>
      </c>
      <c r="D77" s="19" t="n">
        <v>5980</v>
      </c>
      <c r="E77" s="18" t="n">
        <v>444.26629547</v>
      </c>
      <c r="F77" s="20" t="n">
        <v>2.20629709</v>
      </c>
      <c r="G77" s="18" t="n">
        <v>392.60325064</v>
      </c>
      <c r="H77" s="20" t="n">
        <v>3.88452206</v>
      </c>
      <c r="I77" s="18" t="s">
        <v>481</v>
      </c>
      <c r="J77" s="20" t="s">
        <v>481</v>
      </c>
      <c r="K77" s="18" t="s">
        <v>481</v>
      </c>
      <c r="L77" s="20" t="s">
        <v>481</v>
      </c>
      <c r="M77" s="18" t="s">
        <v>481</v>
      </c>
      <c r="N77" s="20" t="s">
        <v>481</v>
      </c>
      <c r="O77" s="18" t="s">
        <v>481</v>
      </c>
      <c r="P77" s="20" t="s">
        <v>481</v>
      </c>
      <c r="Q77" s="18" t="n">
        <v>342.3250393</v>
      </c>
      <c r="R77" s="20" t="n">
        <v>5.96180026</v>
      </c>
    </row>
    <row r="78" spans="1:18">
      <c r="A78" s="15" t="s">
        <v>553</v>
      </c>
      <c r="B78" s="17" t="n">
        <v>5826</v>
      </c>
      <c r="C78" s="18">
        <f>(0.0/B78*100)</f>
        <v/>
      </c>
      <c r="D78" s="19" t="n">
        <v>5826</v>
      </c>
      <c r="E78" s="18" t="n">
        <v>545.23539093</v>
      </c>
      <c r="F78" s="20" t="n">
        <v>5.07338488</v>
      </c>
      <c r="G78" s="18" t="n">
        <v>507.7752482</v>
      </c>
      <c r="H78" s="20" t="n">
        <v>3.5621785</v>
      </c>
      <c r="I78" s="18" t="s">
        <v>481</v>
      </c>
      <c r="J78" s="20" t="s">
        <v>481</v>
      </c>
      <c r="K78" s="18" t="s">
        <v>481</v>
      </c>
      <c r="L78" s="20" t="s">
        <v>481</v>
      </c>
      <c r="M78" s="18" t="s">
        <v>481</v>
      </c>
      <c r="N78" s="20" t="s">
        <v>481</v>
      </c>
      <c r="O78" s="18" t="n">
        <v>367.107</v>
      </c>
      <c r="P78" s="20" t="n">
        <v>37.65790513</v>
      </c>
      <c r="Q78" s="18" t="n">
        <v>484.85890638</v>
      </c>
      <c r="R78" s="20" t="n">
        <v>14.17215483</v>
      </c>
    </row>
    <row customHeight="1" ht="25" r="79" spans="1:18">
      <c r="A79" s="15" t="s">
        <v>554</v>
      </c>
      <c r="B79" s="17" t="n">
        <v>1657</v>
      </c>
      <c r="C79" s="18">
        <f>(41.0/B79*100)</f>
        <v/>
      </c>
      <c r="D79" s="19" t="n">
        <v>1616</v>
      </c>
      <c r="E79" s="18" t="n">
        <v>481.0781112</v>
      </c>
      <c r="F79" s="20" t="n">
        <v>6.47355103</v>
      </c>
      <c r="G79" s="18" t="n">
        <v>413.56231634</v>
      </c>
      <c r="H79" s="20" t="n">
        <v>9.372074599999999</v>
      </c>
      <c r="I79" s="18" t="s">
        <v>481</v>
      </c>
      <c r="J79" s="20" t="s">
        <v>481</v>
      </c>
      <c r="K79" s="18" t="s">
        <v>481</v>
      </c>
      <c r="L79" s="20" t="s">
        <v>481</v>
      </c>
      <c r="M79" s="18" t="s">
        <v>481</v>
      </c>
      <c r="N79" s="20" t="s">
        <v>481</v>
      </c>
      <c r="O79" s="18" t="s">
        <v>481</v>
      </c>
      <c r="P79" s="20" t="s">
        <v>481</v>
      </c>
      <c r="Q79" s="18" t="n">
        <v>331.82465988</v>
      </c>
      <c r="R79" s="20" t="n">
        <v>27.62749669</v>
      </c>
    </row>
    <row r="80" spans="1:18">
      <c r="A80" s="15" t="s">
        <v>555</v>
      </c>
      <c r="B80" s="17" t="n">
        <v>7841</v>
      </c>
      <c r="C80" s="18">
        <f>(0.0/B80*100)</f>
        <v/>
      </c>
      <c r="D80" s="19" t="n">
        <v>7841</v>
      </c>
      <c r="E80" s="18" t="n">
        <v>462.85119982</v>
      </c>
      <c r="F80" s="20" t="n">
        <v>3.94637228</v>
      </c>
      <c r="G80" s="18" t="n">
        <v>428.01105215</v>
      </c>
      <c r="H80" s="20" t="n">
        <v>3.8999524</v>
      </c>
      <c r="I80" s="18" t="s">
        <v>481</v>
      </c>
      <c r="J80" s="20" t="s">
        <v>481</v>
      </c>
      <c r="K80" s="18" t="s">
        <v>481</v>
      </c>
      <c r="L80" s="20" t="s">
        <v>481</v>
      </c>
      <c r="M80" s="18" t="s">
        <v>481</v>
      </c>
      <c r="N80" s="20" t="s">
        <v>481</v>
      </c>
      <c r="O80" s="18" t="s">
        <v>481</v>
      </c>
      <c r="P80" s="20" t="s">
        <v>481</v>
      </c>
      <c r="Q80" s="18" t="n">
        <v>383.06900916</v>
      </c>
      <c r="R80" s="20" t="n">
        <v>34.00167477</v>
      </c>
    </row>
    <row r="81" spans="1:18">
      <c r="A81" s="23" t="s">
        <v>556</v>
      </c>
      <c r="B81" s="17" t="n">
        <v>8861</v>
      </c>
      <c r="C81" s="18">
        <f>(76.0/B81*100)</f>
        <v/>
      </c>
      <c r="D81" s="19" t="n">
        <v>8785</v>
      </c>
      <c r="E81" s="18" t="n">
        <v>455.74770875</v>
      </c>
      <c r="F81" s="20" t="n">
        <v>3.26790808</v>
      </c>
      <c r="G81" s="18" t="n">
        <v>413.64680165</v>
      </c>
      <c r="H81" s="20" t="n">
        <v>3.17746864</v>
      </c>
      <c r="I81" s="18" t="s">
        <v>481</v>
      </c>
      <c r="J81" s="20" t="s">
        <v>481</v>
      </c>
      <c r="K81" s="18" t="s">
        <v>481</v>
      </c>
      <c r="L81" s="20" t="s">
        <v>481</v>
      </c>
      <c r="M81" s="18" t="s">
        <v>481</v>
      </c>
      <c r="N81" s="20" t="s">
        <v>481</v>
      </c>
      <c r="O81" s="18" t="s">
        <v>481</v>
      </c>
      <c r="P81" s="20" t="s">
        <v>481</v>
      </c>
      <c r="Q81" s="18" t="n">
        <v>381.09689842</v>
      </c>
      <c r="R81" s="20" t="n">
        <v>13.16846628</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614</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536.8521292</v>
      </c>
      <c r="F7" s="20" t="n">
        <v>2.20065436</v>
      </c>
      <c r="G7" s="18" t="n">
        <v>496.5298588</v>
      </c>
      <c r="H7" s="20" t="n">
        <v>1.78162526</v>
      </c>
      <c r="I7" s="18" t="s">
        <v>481</v>
      </c>
      <c r="J7" s="20" t="s">
        <v>481</v>
      </c>
      <c r="K7" s="18" t="s">
        <v>481</v>
      </c>
      <c r="L7" s="20" t="s">
        <v>481</v>
      </c>
      <c r="M7" s="18" t="s">
        <v>481</v>
      </c>
      <c r="N7" s="20" t="s">
        <v>481</v>
      </c>
      <c r="O7" s="18" t="s">
        <v>481</v>
      </c>
      <c r="P7" s="20" t="s">
        <v>481</v>
      </c>
      <c r="Q7" s="18" t="n">
        <v>428.77936298</v>
      </c>
      <c r="R7" s="20" t="n">
        <v>6.31927288</v>
      </c>
    </row>
    <row r="8" spans="1:18">
      <c r="A8" s="15" t="s">
        <v>483</v>
      </c>
      <c r="B8" s="17" t="n">
        <v>7007</v>
      </c>
      <c r="C8" s="18">
        <f>(20.0/B8*100)</f>
        <v/>
      </c>
      <c r="D8" s="19" t="n">
        <v>6987</v>
      </c>
      <c r="E8" s="18" t="n">
        <v>535.8138913</v>
      </c>
      <c r="F8" s="20" t="n">
        <v>2.70682338</v>
      </c>
      <c r="G8" s="18" t="n">
        <v>473.13548766</v>
      </c>
      <c r="H8" s="20" t="n">
        <v>2.53738711</v>
      </c>
      <c r="I8" s="18" t="s">
        <v>481</v>
      </c>
      <c r="J8" s="20" t="s">
        <v>481</v>
      </c>
      <c r="K8" s="18" t="s">
        <v>481</v>
      </c>
      <c r="L8" s="20" t="s">
        <v>481</v>
      </c>
      <c r="M8" s="18" t="s">
        <v>481</v>
      </c>
      <c r="N8" s="20" t="s">
        <v>481</v>
      </c>
      <c r="O8" s="18" t="s">
        <v>481</v>
      </c>
      <c r="P8" s="20" t="s">
        <v>481</v>
      </c>
      <c r="Q8" s="18" t="n">
        <v>397.58519523</v>
      </c>
      <c r="R8" s="20" t="n">
        <v>8.437771359999999</v>
      </c>
    </row>
    <row r="9" spans="1:18">
      <c r="A9" s="15" t="s">
        <v>484</v>
      </c>
      <c r="B9" s="17" t="n">
        <v>9651</v>
      </c>
      <c r="C9" s="18">
        <f>(77.0/B9*100)</f>
        <v/>
      </c>
      <c r="D9" s="19" t="n">
        <v>9574</v>
      </c>
      <c r="E9" s="18" t="n">
        <v>537.26235697</v>
      </c>
      <c r="F9" s="20" t="n">
        <v>2.4190024</v>
      </c>
      <c r="G9" s="18" t="n">
        <v>486.34848605</v>
      </c>
      <c r="H9" s="20" t="n">
        <v>2.34065237</v>
      </c>
      <c r="I9" s="18" t="s">
        <v>481</v>
      </c>
      <c r="J9" s="20" t="s">
        <v>481</v>
      </c>
      <c r="K9" s="18" t="s">
        <v>481</v>
      </c>
      <c r="L9" s="20" t="s">
        <v>481</v>
      </c>
      <c r="M9" s="18" t="s">
        <v>481</v>
      </c>
      <c r="N9" s="20" t="s">
        <v>481</v>
      </c>
      <c r="O9" s="18" t="s">
        <v>481</v>
      </c>
      <c r="P9" s="20" t="s">
        <v>481</v>
      </c>
      <c r="Q9" s="18" t="n">
        <v>405.24229494</v>
      </c>
      <c r="R9" s="20" t="n">
        <v>7.24670377</v>
      </c>
    </row>
    <row r="10" spans="1:18">
      <c r="A10" s="15" t="s">
        <v>485</v>
      </c>
      <c r="B10" s="17" t="n">
        <v>20058</v>
      </c>
      <c r="C10" s="18">
        <f>(521.0/B10*100)</f>
        <v/>
      </c>
      <c r="D10" s="19" t="n">
        <v>19537</v>
      </c>
      <c r="E10" s="18" t="n">
        <v>548.44026884</v>
      </c>
      <c r="F10" s="20" t="n">
        <v>2.64663345</v>
      </c>
      <c r="G10" s="18" t="n">
        <v>516.83106777</v>
      </c>
      <c r="H10" s="20" t="n">
        <v>2.03366876</v>
      </c>
      <c r="I10" s="18" t="s">
        <v>481</v>
      </c>
      <c r="J10" s="20" t="s">
        <v>481</v>
      </c>
      <c r="K10" s="18" t="s">
        <v>481</v>
      </c>
      <c r="L10" s="20" t="s">
        <v>481</v>
      </c>
      <c r="M10" s="18" t="s">
        <v>481</v>
      </c>
      <c r="N10" s="20" t="s">
        <v>481</v>
      </c>
      <c r="O10" s="18" t="s">
        <v>481</v>
      </c>
      <c r="P10" s="20" t="s">
        <v>481</v>
      </c>
      <c r="Q10" s="18" t="n">
        <v>453.51522062</v>
      </c>
      <c r="R10" s="20" t="n">
        <v>8.43186994</v>
      </c>
    </row>
    <row r="11" spans="1:18">
      <c r="A11" s="15" t="s">
        <v>486</v>
      </c>
      <c r="B11" s="17" t="n">
        <v>7053</v>
      </c>
      <c r="C11" s="18">
        <f>(45.0/B11*100)</f>
        <v/>
      </c>
      <c r="D11" s="19" t="n">
        <v>7008</v>
      </c>
      <c r="E11" s="18" t="n">
        <v>479.96981956</v>
      </c>
      <c r="F11" s="20" t="n">
        <v>2.65443224</v>
      </c>
      <c r="G11" s="18" t="n">
        <v>426.84409668</v>
      </c>
      <c r="H11" s="20" t="n">
        <v>2.56387716</v>
      </c>
      <c r="I11" s="18" t="s">
        <v>481</v>
      </c>
      <c r="J11" s="20" t="s">
        <v>481</v>
      </c>
      <c r="K11" s="18" t="s">
        <v>481</v>
      </c>
      <c r="L11" s="20" t="s">
        <v>481</v>
      </c>
      <c r="M11" s="18" t="s">
        <v>481</v>
      </c>
      <c r="N11" s="20" t="s">
        <v>481</v>
      </c>
      <c r="O11" s="18" t="s">
        <v>481</v>
      </c>
      <c r="P11" s="20" t="s">
        <v>481</v>
      </c>
      <c r="Q11" s="18" t="n">
        <v>390.31806841</v>
      </c>
      <c r="R11" s="20" t="n">
        <v>9.962485360000001</v>
      </c>
    </row>
    <row r="12" spans="1:18">
      <c r="A12" s="15" t="s">
        <v>487</v>
      </c>
      <c r="B12" s="17" t="n">
        <v>6894</v>
      </c>
      <c r="C12" s="18">
        <f>(56.0/B12*100)</f>
        <v/>
      </c>
      <c r="D12" s="19" t="n">
        <v>6838</v>
      </c>
      <c r="E12" s="18" t="n">
        <v>516.8231226</v>
      </c>
      <c r="F12" s="20" t="n">
        <v>1.89423086</v>
      </c>
      <c r="G12" s="18" t="n">
        <v>461.70108898</v>
      </c>
      <c r="H12" s="20" t="n">
        <v>3.18224855</v>
      </c>
      <c r="I12" s="18" t="s">
        <v>481</v>
      </c>
      <c r="J12" s="20" t="s">
        <v>481</v>
      </c>
      <c r="K12" s="18" t="s">
        <v>481</v>
      </c>
      <c r="L12" s="20" t="s">
        <v>481</v>
      </c>
      <c r="M12" s="18" t="s">
        <v>481</v>
      </c>
      <c r="N12" s="20" t="s">
        <v>481</v>
      </c>
      <c r="O12" s="18" t="s">
        <v>481</v>
      </c>
      <c r="P12" s="20" t="s">
        <v>481</v>
      </c>
      <c r="Q12" s="18" t="n">
        <v>379.23462543</v>
      </c>
      <c r="R12" s="20" t="n">
        <v>6.61880082</v>
      </c>
    </row>
    <row r="13" spans="1:18">
      <c r="A13" s="15" t="s">
        <v>488</v>
      </c>
      <c r="B13" s="17" t="n">
        <v>7161</v>
      </c>
      <c r="C13" s="18">
        <f>(98.0/B13*100)</f>
        <v/>
      </c>
      <c r="D13" s="19" t="n">
        <v>7063</v>
      </c>
      <c r="E13" s="18" t="n">
        <v>527.2204095</v>
      </c>
      <c r="F13" s="20" t="n">
        <v>2.71513134</v>
      </c>
      <c r="G13" s="18" t="n">
        <v>479.48920798</v>
      </c>
      <c r="H13" s="20" t="n">
        <v>2.51611979</v>
      </c>
      <c r="I13" s="18" t="s">
        <v>481</v>
      </c>
      <c r="J13" s="20" t="s">
        <v>481</v>
      </c>
      <c r="K13" s="18" t="s">
        <v>481</v>
      </c>
      <c r="L13" s="20" t="s">
        <v>481</v>
      </c>
      <c r="M13" s="18" t="s">
        <v>481</v>
      </c>
      <c r="N13" s="20" t="s">
        <v>481</v>
      </c>
      <c r="O13" s="18" t="s">
        <v>481</v>
      </c>
      <c r="P13" s="20" t="s">
        <v>481</v>
      </c>
      <c r="Q13" s="18" t="n">
        <v>405.40283281</v>
      </c>
      <c r="R13" s="20" t="n">
        <v>11.95568487</v>
      </c>
    </row>
    <row r="14" spans="1:18">
      <c r="A14" s="15" t="s">
        <v>489</v>
      </c>
      <c r="B14" s="17" t="n">
        <v>5587</v>
      </c>
      <c r="C14" s="18">
        <f>(74.0/B14*100)</f>
        <v/>
      </c>
      <c r="D14" s="19" t="n">
        <v>5513</v>
      </c>
      <c r="E14" s="18" t="n">
        <v>547.10126938</v>
      </c>
      <c r="F14" s="20" t="n">
        <v>2.18544731</v>
      </c>
      <c r="G14" s="18" t="n">
        <v>503.99702272</v>
      </c>
      <c r="H14" s="20" t="n">
        <v>3.06884478</v>
      </c>
      <c r="I14" s="18" t="s">
        <v>481</v>
      </c>
      <c r="J14" s="20" t="s">
        <v>481</v>
      </c>
      <c r="K14" s="18" t="s">
        <v>481</v>
      </c>
      <c r="L14" s="20" t="s">
        <v>481</v>
      </c>
      <c r="M14" s="18" t="s">
        <v>481</v>
      </c>
      <c r="N14" s="20" t="s">
        <v>481</v>
      </c>
      <c r="O14" s="18" t="s">
        <v>481</v>
      </c>
      <c r="P14" s="20" t="s">
        <v>481</v>
      </c>
      <c r="Q14" s="18" t="n">
        <v>442.84185124</v>
      </c>
      <c r="R14" s="20" t="n">
        <v>20.78500646</v>
      </c>
    </row>
    <row r="15" spans="1:18">
      <c r="A15" s="15" t="s">
        <v>490</v>
      </c>
      <c r="B15" s="17" t="n">
        <v>5882</v>
      </c>
      <c r="C15" s="18">
        <f>(53.0/B15*100)</f>
        <v/>
      </c>
      <c r="D15" s="19" t="n">
        <v>5829</v>
      </c>
      <c r="E15" s="18" t="n">
        <v>557.87654049</v>
      </c>
      <c r="F15" s="20" t="n">
        <v>2.38941726</v>
      </c>
      <c r="G15" s="18" t="n">
        <v>506.00938935</v>
      </c>
      <c r="H15" s="20" t="n">
        <v>2.75588738</v>
      </c>
      <c r="I15" s="18" t="s">
        <v>481</v>
      </c>
      <c r="J15" s="20" t="s">
        <v>481</v>
      </c>
      <c r="K15" s="18" t="s">
        <v>481</v>
      </c>
      <c r="L15" s="20" t="s">
        <v>481</v>
      </c>
      <c r="M15" s="18" t="s">
        <v>481</v>
      </c>
      <c r="N15" s="20" t="s">
        <v>481</v>
      </c>
      <c r="O15" s="18" t="s">
        <v>481</v>
      </c>
      <c r="P15" s="20" t="s">
        <v>481</v>
      </c>
      <c r="Q15" s="18" t="n">
        <v>419.05486371</v>
      </c>
      <c r="R15" s="20" t="n">
        <v>11.49091855</v>
      </c>
    </row>
    <row r="16" spans="1:18">
      <c r="A16" s="15" t="s">
        <v>491</v>
      </c>
      <c r="B16" s="17" t="n">
        <v>6108</v>
      </c>
      <c r="C16" s="18">
        <f>(98.0/B16*100)</f>
        <v/>
      </c>
      <c r="D16" s="19" t="n">
        <v>6010</v>
      </c>
      <c r="E16" s="18" t="n">
        <v>527.23850885</v>
      </c>
      <c r="F16" s="20" t="n">
        <v>2.28101223</v>
      </c>
      <c r="G16" s="18" t="n">
        <v>445.63781818</v>
      </c>
      <c r="H16" s="20" t="n">
        <v>3.09628828</v>
      </c>
      <c r="I16" s="18" t="s">
        <v>481</v>
      </c>
      <c r="J16" s="20" t="s">
        <v>481</v>
      </c>
      <c r="K16" s="18" t="s">
        <v>481</v>
      </c>
      <c r="L16" s="20" t="s">
        <v>481</v>
      </c>
      <c r="M16" s="18" t="s">
        <v>481</v>
      </c>
      <c r="N16" s="20" t="s">
        <v>481</v>
      </c>
      <c r="O16" s="18" t="s">
        <v>481</v>
      </c>
      <c r="P16" s="20" t="s">
        <v>481</v>
      </c>
      <c r="Q16" s="18" t="n">
        <v>377.00063743</v>
      </c>
      <c r="R16" s="20" t="n">
        <v>11.14613596</v>
      </c>
    </row>
    <row r="17" spans="1:18">
      <c r="A17" s="15" t="s">
        <v>492</v>
      </c>
      <c r="B17" s="17" t="n">
        <v>6504</v>
      </c>
      <c r="C17" s="18">
        <f>(658.0/B17*100)</f>
        <v/>
      </c>
      <c r="D17" s="19" t="n">
        <v>5846</v>
      </c>
      <c r="E17" s="18" t="n">
        <v>552.69159181</v>
      </c>
      <c r="F17" s="20" t="n">
        <v>2.78279419</v>
      </c>
      <c r="G17" s="18" t="n">
        <v>493.84254741</v>
      </c>
      <c r="H17" s="20" t="n">
        <v>2.89463547</v>
      </c>
      <c r="I17" s="18" t="s">
        <v>481</v>
      </c>
      <c r="J17" s="20" t="s">
        <v>481</v>
      </c>
      <c r="K17" s="18" t="s">
        <v>481</v>
      </c>
      <c r="L17" s="20" t="s">
        <v>481</v>
      </c>
      <c r="M17" s="18" t="s">
        <v>481</v>
      </c>
      <c r="N17" s="20" t="s">
        <v>481</v>
      </c>
      <c r="O17" s="18" t="s">
        <v>481</v>
      </c>
      <c r="P17" s="20" t="s">
        <v>481</v>
      </c>
      <c r="Q17" s="18" t="n">
        <v>430.30287922</v>
      </c>
      <c r="R17" s="20" t="n">
        <v>7.84142233</v>
      </c>
    </row>
    <row r="18" spans="1:18">
      <c r="A18" s="15" t="s">
        <v>493</v>
      </c>
      <c r="B18" s="17" t="n">
        <v>5532</v>
      </c>
      <c r="C18" s="18">
        <f>(28.0/B18*100)</f>
        <v/>
      </c>
      <c r="D18" s="19" t="n">
        <v>5504</v>
      </c>
      <c r="E18" s="18" t="n">
        <v>478.20684156</v>
      </c>
      <c r="F18" s="20" t="n">
        <v>3.68724412</v>
      </c>
      <c r="G18" s="18" t="n">
        <v>432.55344289</v>
      </c>
      <c r="H18" s="20" t="n">
        <v>4.44254845</v>
      </c>
      <c r="I18" s="18" t="s">
        <v>481</v>
      </c>
      <c r="J18" s="20" t="s">
        <v>481</v>
      </c>
      <c r="K18" s="18" t="s">
        <v>481</v>
      </c>
      <c r="L18" s="20" t="s">
        <v>481</v>
      </c>
      <c r="M18" s="18" t="s">
        <v>481</v>
      </c>
      <c r="N18" s="20" t="s">
        <v>481</v>
      </c>
      <c r="O18" s="18" t="s">
        <v>481</v>
      </c>
      <c r="P18" s="20" t="s">
        <v>481</v>
      </c>
      <c r="Q18" s="18" t="n">
        <v>383.96284625</v>
      </c>
      <c r="R18" s="20" t="n">
        <v>7.96518008</v>
      </c>
    </row>
    <row r="19" spans="1:18">
      <c r="A19" s="15" t="s">
        <v>494</v>
      </c>
      <c r="B19" s="17" t="n">
        <v>5658</v>
      </c>
      <c r="C19" s="18">
        <f>(61.0/B19*100)</f>
        <v/>
      </c>
      <c r="D19" s="19" t="n">
        <v>5597</v>
      </c>
      <c r="E19" s="18" t="n">
        <v>508.45759426</v>
      </c>
      <c r="F19" s="20" t="n">
        <v>2.57599006</v>
      </c>
      <c r="G19" s="18" t="n">
        <v>426.09269999</v>
      </c>
      <c r="H19" s="20" t="n">
        <v>2.74270831</v>
      </c>
      <c r="I19" s="18" t="s">
        <v>481</v>
      </c>
      <c r="J19" s="20" t="s">
        <v>481</v>
      </c>
      <c r="K19" s="18" t="s">
        <v>481</v>
      </c>
      <c r="L19" s="20" t="s">
        <v>481</v>
      </c>
      <c r="M19" s="18" t="s">
        <v>481</v>
      </c>
      <c r="N19" s="20" t="s">
        <v>481</v>
      </c>
      <c r="O19" s="18" t="s">
        <v>481</v>
      </c>
      <c r="P19" s="20" t="s">
        <v>481</v>
      </c>
      <c r="Q19" s="18" t="n">
        <v>380.78241804</v>
      </c>
      <c r="R19" s="20" t="n">
        <v>8.70162513</v>
      </c>
    </row>
    <row r="20" spans="1:18">
      <c r="A20" s="15" t="s">
        <v>495</v>
      </c>
      <c r="B20" s="17" t="n">
        <v>3371</v>
      </c>
      <c r="C20" s="18">
        <f>(75.0/B20*100)</f>
        <v/>
      </c>
      <c r="D20" s="19" t="n">
        <v>3296</v>
      </c>
      <c r="E20" s="18" t="n">
        <v>487.20505704</v>
      </c>
      <c r="F20" s="20" t="n">
        <v>2.01217426</v>
      </c>
      <c r="G20" s="18" t="n">
        <v>443.76214217</v>
      </c>
      <c r="H20" s="20" t="n">
        <v>2.75727141</v>
      </c>
      <c r="I20" s="18" t="s">
        <v>481</v>
      </c>
      <c r="J20" s="20" t="s">
        <v>481</v>
      </c>
      <c r="K20" s="18" t="s">
        <v>481</v>
      </c>
      <c r="L20" s="20" t="s">
        <v>481</v>
      </c>
      <c r="M20" s="18" t="s">
        <v>481</v>
      </c>
      <c r="N20" s="20" t="s">
        <v>481</v>
      </c>
      <c r="O20" s="18" t="s">
        <v>481</v>
      </c>
      <c r="P20" s="20" t="s">
        <v>481</v>
      </c>
      <c r="Q20" s="18" t="n">
        <v>401.44167004</v>
      </c>
      <c r="R20" s="20" t="n">
        <v>16.70673404</v>
      </c>
    </row>
    <row r="21" spans="1:18">
      <c r="A21" s="15" t="s">
        <v>496</v>
      </c>
      <c r="B21" s="17" t="n">
        <v>5741</v>
      </c>
      <c r="C21" s="18">
        <f>(44.0/B21*100)</f>
        <v/>
      </c>
      <c r="D21" s="19" t="n">
        <v>5697</v>
      </c>
      <c r="E21" s="18" t="n">
        <v>536.0540296299999</v>
      </c>
      <c r="F21" s="20" t="n">
        <v>2.61991888</v>
      </c>
      <c r="G21" s="18" t="n">
        <v>487.01924011</v>
      </c>
      <c r="H21" s="20" t="n">
        <v>2.50422899</v>
      </c>
      <c r="I21" s="18" t="s">
        <v>481</v>
      </c>
      <c r="J21" s="20" t="s">
        <v>481</v>
      </c>
      <c r="K21" s="18" t="s">
        <v>481</v>
      </c>
      <c r="L21" s="20" t="s">
        <v>481</v>
      </c>
      <c r="M21" s="18" t="s">
        <v>481</v>
      </c>
      <c r="N21" s="20" t="s">
        <v>481</v>
      </c>
      <c r="O21" s="18" t="s">
        <v>481</v>
      </c>
      <c r="P21" s="20" t="s">
        <v>481</v>
      </c>
      <c r="Q21" s="18" t="n">
        <v>429.7953273</v>
      </c>
      <c r="R21" s="20" t="n">
        <v>6.76670106</v>
      </c>
    </row>
    <row r="22" spans="1:18">
      <c r="A22" s="15" t="s">
        <v>497</v>
      </c>
      <c r="B22" s="17" t="n">
        <v>6598</v>
      </c>
      <c r="C22" s="18">
        <f>(32.0/B22*100)</f>
        <v/>
      </c>
      <c r="D22" s="19" t="n">
        <v>6566</v>
      </c>
      <c r="E22" s="18" t="n">
        <v>479.91864601</v>
      </c>
      <c r="F22" s="20" t="n">
        <v>4.23976291</v>
      </c>
      <c r="G22" s="18" t="n">
        <v>459.68505617</v>
      </c>
      <c r="H22" s="20" t="n">
        <v>3.6290444</v>
      </c>
      <c r="I22" s="18" t="s">
        <v>481</v>
      </c>
      <c r="J22" s="20" t="s">
        <v>481</v>
      </c>
      <c r="K22" s="18" t="s">
        <v>481</v>
      </c>
      <c r="L22" s="20" t="s">
        <v>481</v>
      </c>
      <c r="M22" s="18" t="s">
        <v>481</v>
      </c>
      <c r="N22" s="20" t="s">
        <v>481</v>
      </c>
      <c r="O22" s="18" t="n">
        <v>453.85365611</v>
      </c>
      <c r="P22" s="20" t="n">
        <v>26.15976806</v>
      </c>
      <c r="Q22" s="18" t="n">
        <v>399.31538728</v>
      </c>
      <c r="R22" s="20" t="n">
        <v>7.81647702</v>
      </c>
    </row>
    <row r="23" spans="1:18">
      <c r="A23" s="15" t="s">
        <v>498</v>
      </c>
      <c r="B23" s="17" t="n">
        <v>11583</v>
      </c>
      <c r="C23" s="18">
        <f>(210.0/B23*100)</f>
        <v/>
      </c>
      <c r="D23" s="19" t="n">
        <v>11373</v>
      </c>
      <c r="E23" s="18" t="n">
        <v>499.62061652</v>
      </c>
      <c r="F23" s="20" t="n">
        <v>2.68787415</v>
      </c>
      <c r="G23" s="18" t="n">
        <v>450.97425623</v>
      </c>
      <c r="H23" s="20" t="n">
        <v>3.04186984</v>
      </c>
      <c r="I23" s="18" t="s">
        <v>481</v>
      </c>
      <c r="J23" s="20" t="s">
        <v>481</v>
      </c>
      <c r="K23" s="18" t="s">
        <v>481</v>
      </c>
      <c r="L23" s="20" t="s">
        <v>481</v>
      </c>
      <c r="M23" s="18" t="s">
        <v>481</v>
      </c>
      <c r="N23" s="20" t="s">
        <v>481</v>
      </c>
      <c r="O23" s="18" t="s">
        <v>481</v>
      </c>
      <c r="P23" s="20" t="s">
        <v>481</v>
      </c>
      <c r="Q23" s="18" t="n">
        <v>378.26860631</v>
      </c>
      <c r="R23" s="20" t="n">
        <v>17.48298327</v>
      </c>
    </row>
    <row r="24" spans="1:18">
      <c r="A24" s="15" t="s">
        <v>499</v>
      </c>
      <c r="B24" s="17" t="n">
        <v>6647</v>
      </c>
      <c r="C24" s="18">
        <f>(7.0/B24*100)</f>
        <v/>
      </c>
      <c r="D24" s="19" t="n">
        <v>6640</v>
      </c>
      <c r="E24" s="18" t="n">
        <v>571.25826568</v>
      </c>
      <c r="F24" s="20" t="n">
        <v>3.02165212</v>
      </c>
      <c r="G24" s="18" t="n">
        <v>511.58547224</v>
      </c>
      <c r="H24" s="20" t="n">
        <v>3.18533706</v>
      </c>
      <c r="I24" s="18" t="s">
        <v>481</v>
      </c>
      <c r="J24" s="20" t="s">
        <v>481</v>
      </c>
      <c r="K24" s="18" t="s">
        <v>481</v>
      </c>
      <c r="L24" s="20" t="s">
        <v>481</v>
      </c>
      <c r="M24" s="18" t="s">
        <v>481</v>
      </c>
      <c r="N24" s="20" t="s">
        <v>481</v>
      </c>
      <c r="O24" s="18" t="s">
        <v>481</v>
      </c>
      <c r="P24" s="20" t="s">
        <v>481</v>
      </c>
      <c r="Q24" s="18" t="n">
        <v>480.3551202</v>
      </c>
      <c r="R24" s="20" t="n">
        <v>11.38017834</v>
      </c>
    </row>
    <row r="25" spans="1:18">
      <c r="A25" s="15" t="s">
        <v>500</v>
      </c>
      <c r="B25" s="17" t="n">
        <v>5581</v>
      </c>
      <c r="C25" s="18">
        <f>(24.0/B25*100)</f>
        <v/>
      </c>
      <c r="D25" s="19" t="n">
        <v>5557</v>
      </c>
      <c r="E25" s="18" t="n">
        <v>528.1674814100001</v>
      </c>
      <c r="F25" s="20" t="n">
        <v>3.15513001</v>
      </c>
      <c r="G25" s="18" t="n">
        <v>474.79560107</v>
      </c>
      <c r="H25" s="20" t="n">
        <v>3.71952473</v>
      </c>
      <c r="I25" s="18" t="s">
        <v>481</v>
      </c>
      <c r="J25" s="20" t="s">
        <v>481</v>
      </c>
      <c r="K25" s="18" t="s">
        <v>481</v>
      </c>
      <c r="L25" s="20" t="s">
        <v>481</v>
      </c>
      <c r="M25" s="18" t="s">
        <v>481</v>
      </c>
      <c r="N25" s="20" t="s">
        <v>481</v>
      </c>
      <c r="O25" s="18" t="s">
        <v>481</v>
      </c>
      <c r="P25" s="20" t="s">
        <v>481</v>
      </c>
      <c r="Q25" s="18" t="n">
        <v>413.74211376</v>
      </c>
      <c r="R25" s="20" t="n">
        <v>15.32688723</v>
      </c>
    </row>
    <row r="26" spans="1:18">
      <c r="A26" s="15" t="s">
        <v>501</v>
      </c>
      <c r="B26" s="17" t="n">
        <v>4869</v>
      </c>
      <c r="C26" s="18">
        <f>(32.0/B26*100)</f>
        <v/>
      </c>
      <c r="D26" s="19" t="n">
        <v>4837</v>
      </c>
      <c r="E26" s="18" t="n">
        <v>506.09928102</v>
      </c>
      <c r="F26" s="20" t="n">
        <v>1.61750906</v>
      </c>
      <c r="G26" s="18" t="n">
        <v>456.4165935</v>
      </c>
      <c r="H26" s="20" t="n">
        <v>2.71737153</v>
      </c>
      <c r="I26" s="18" t="s">
        <v>481</v>
      </c>
      <c r="J26" s="20" t="s">
        <v>481</v>
      </c>
      <c r="K26" s="18" t="s">
        <v>481</v>
      </c>
      <c r="L26" s="20" t="s">
        <v>481</v>
      </c>
      <c r="M26" s="18" t="s">
        <v>481</v>
      </c>
      <c r="N26" s="20" t="s">
        <v>481</v>
      </c>
      <c r="O26" s="18" t="s">
        <v>481</v>
      </c>
      <c r="P26" s="20" t="s">
        <v>481</v>
      </c>
      <c r="Q26" s="18" t="n">
        <v>417.40220019</v>
      </c>
      <c r="R26" s="20" t="n">
        <v>17.40582451</v>
      </c>
    </row>
    <row r="27" spans="1:18">
      <c r="A27" s="15" t="s">
        <v>502</v>
      </c>
      <c r="B27" s="17" t="n">
        <v>5299</v>
      </c>
      <c r="C27" s="18">
        <f>(17.0/B27*100)</f>
        <v/>
      </c>
      <c r="D27" s="19" t="n">
        <v>5282</v>
      </c>
      <c r="E27" s="18" t="n">
        <v>522.98466526</v>
      </c>
      <c r="F27" s="20" t="n">
        <v>1.82781938</v>
      </c>
      <c r="G27" s="18" t="n">
        <v>453.68550419</v>
      </c>
      <c r="H27" s="20" t="n">
        <v>1.90468386</v>
      </c>
      <c r="I27" s="18" t="s">
        <v>481</v>
      </c>
      <c r="J27" s="20" t="s">
        <v>481</v>
      </c>
      <c r="K27" s="18" t="s">
        <v>481</v>
      </c>
      <c r="L27" s="20" t="s">
        <v>481</v>
      </c>
      <c r="M27" s="18" t="s">
        <v>481</v>
      </c>
      <c r="N27" s="20" t="s">
        <v>481</v>
      </c>
      <c r="O27" s="18" t="s">
        <v>481</v>
      </c>
      <c r="P27" s="20" t="s">
        <v>481</v>
      </c>
      <c r="Q27" s="18" t="n">
        <v>397.76461397</v>
      </c>
      <c r="R27" s="20" t="n">
        <v>8.160127040000001</v>
      </c>
    </row>
    <row r="28" spans="1:18">
      <c r="A28" s="15" t="s">
        <v>503</v>
      </c>
      <c r="B28" s="17" t="n">
        <v>7568</v>
      </c>
      <c r="C28" s="18">
        <f>(51.0/B28*100)</f>
        <v/>
      </c>
      <c r="D28" s="19" t="n">
        <v>7517</v>
      </c>
      <c r="E28" s="18" t="n">
        <v>432.35529924</v>
      </c>
      <c r="F28" s="20" t="n">
        <v>2.5657374</v>
      </c>
      <c r="G28" s="18" t="n">
        <v>403.49004707</v>
      </c>
      <c r="H28" s="20" t="n">
        <v>2.41294288</v>
      </c>
      <c r="I28" s="18" t="s">
        <v>481</v>
      </c>
      <c r="J28" s="20" t="s">
        <v>481</v>
      </c>
      <c r="K28" s="18" t="s">
        <v>481</v>
      </c>
      <c r="L28" s="20" t="s">
        <v>481</v>
      </c>
      <c r="M28" s="18" t="s">
        <v>481</v>
      </c>
      <c r="N28" s="20" t="s">
        <v>481</v>
      </c>
      <c r="O28" s="18" t="s">
        <v>481</v>
      </c>
      <c r="P28" s="20" t="s">
        <v>481</v>
      </c>
      <c r="Q28" s="18" t="n">
        <v>339.22219168</v>
      </c>
      <c r="R28" s="20" t="n">
        <v>9.39957128</v>
      </c>
    </row>
    <row r="29" spans="1:18">
      <c r="A29" s="15" t="s">
        <v>504</v>
      </c>
      <c r="B29" s="17" t="n">
        <v>5385</v>
      </c>
      <c r="C29" s="18">
        <f>(30.0/B29*100)</f>
        <v/>
      </c>
      <c r="D29" s="19" t="n">
        <v>5355</v>
      </c>
      <c r="E29" s="18" t="n">
        <v>540.8328454700001</v>
      </c>
      <c r="F29" s="20" t="n">
        <v>3.90568713</v>
      </c>
      <c r="G29" s="18" t="n">
        <v>499.83719684</v>
      </c>
      <c r="H29" s="20" t="n">
        <v>2.57820339</v>
      </c>
      <c r="I29" s="18" t="s">
        <v>481</v>
      </c>
      <c r="J29" s="20" t="s">
        <v>481</v>
      </c>
      <c r="K29" s="18" t="s">
        <v>481</v>
      </c>
      <c r="L29" s="20" t="s">
        <v>481</v>
      </c>
      <c r="M29" s="18" t="s">
        <v>481</v>
      </c>
      <c r="N29" s="20" t="s">
        <v>481</v>
      </c>
      <c r="O29" s="18" t="s">
        <v>481</v>
      </c>
      <c r="P29" s="20" t="s">
        <v>481</v>
      </c>
      <c r="Q29" s="18" t="n">
        <v>413.13053495</v>
      </c>
      <c r="R29" s="20" t="n">
        <v>8.898199</v>
      </c>
    </row>
    <row r="30" spans="1:18">
      <c r="A30" s="15" t="s">
        <v>505</v>
      </c>
      <c r="B30" s="17" t="n">
        <v>4520</v>
      </c>
      <c r="C30" s="18">
        <f>(96.0/B30*100)</f>
        <v/>
      </c>
      <c r="D30" s="19" t="n">
        <v>4424</v>
      </c>
      <c r="E30" s="18" t="n">
        <v>547.11823912</v>
      </c>
      <c r="F30" s="20" t="n">
        <v>3.69427966</v>
      </c>
      <c r="G30" s="18" t="n">
        <v>504.24210822</v>
      </c>
      <c r="H30" s="20" t="n">
        <v>2.53389518</v>
      </c>
      <c r="I30" s="18" t="s">
        <v>481</v>
      </c>
      <c r="J30" s="20" t="s">
        <v>481</v>
      </c>
      <c r="K30" s="18" t="s">
        <v>481</v>
      </c>
      <c r="L30" s="20" t="s">
        <v>481</v>
      </c>
      <c r="M30" s="18" t="s">
        <v>481</v>
      </c>
      <c r="N30" s="20" t="s">
        <v>481</v>
      </c>
      <c r="O30" s="18" t="s">
        <v>481</v>
      </c>
      <c r="P30" s="20" t="s">
        <v>481</v>
      </c>
      <c r="Q30" s="18" t="n">
        <v>441.83646212</v>
      </c>
      <c r="R30" s="20" t="n">
        <v>7.40136959</v>
      </c>
    </row>
    <row r="31" spans="1:18">
      <c r="A31" s="15" t="s">
        <v>506</v>
      </c>
      <c r="B31" s="17" t="n">
        <v>5456</v>
      </c>
      <c r="C31" s="18">
        <f>(125.0/B31*100)</f>
        <v/>
      </c>
      <c r="D31" s="19" t="n">
        <v>5331</v>
      </c>
      <c r="E31" s="18" t="n">
        <v>523.37982112</v>
      </c>
      <c r="F31" s="20" t="n">
        <v>2.60584401</v>
      </c>
      <c r="G31" s="18" t="n">
        <v>476.07451782</v>
      </c>
      <c r="H31" s="20" t="n">
        <v>2.47336268</v>
      </c>
      <c r="I31" s="18" t="s">
        <v>481</v>
      </c>
      <c r="J31" s="20" t="s">
        <v>481</v>
      </c>
      <c r="K31" s="18" t="s">
        <v>481</v>
      </c>
      <c r="L31" s="20" t="s">
        <v>481</v>
      </c>
      <c r="M31" s="18" t="s">
        <v>481</v>
      </c>
      <c r="N31" s="20" t="s">
        <v>481</v>
      </c>
      <c r="O31" s="18" t="s">
        <v>481</v>
      </c>
      <c r="P31" s="20" t="s">
        <v>481</v>
      </c>
      <c r="Q31" s="18" t="n">
        <v>426.96512275</v>
      </c>
      <c r="R31" s="20" t="n">
        <v>10.11827056</v>
      </c>
    </row>
    <row r="32" spans="1:18">
      <c r="A32" s="15" t="s">
        <v>507</v>
      </c>
      <c r="B32" s="17" t="n">
        <v>4478</v>
      </c>
      <c r="C32" s="18">
        <f>(5.0/B32*100)</f>
        <v/>
      </c>
      <c r="D32" s="19" t="n">
        <v>4473</v>
      </c>
      <c r="E32" s="18" t="n">
        <v>518.9125009099999</v>
      </c>
      <c r="F32" s="20" t="n">
        <v>2.38904207</v>
      </c>
      <c r="G32" s="18" t="n">
        <v>461.73855645</v>
      </c>
      <c r="H32" s="20" t="n">
        <v>3.73571623</v>
      </c>
      <c r="I32" s="18" t="s">
        <v>481</v>
      </c>
      <c r="J32" s="20" t="s">
        <v>481</v>
      </c>
      <c r="K32" s="18" t="s">
        <v>481</v>
      </c>
      <c r="L32" s="20" t="s">
        <v>481</v>
      </c>
      <c r="M32" s="18" t="s">
        <v>481</v>
      </c>
      <c r="N32" s="20" t="s">
        <v>481</v>
      </c>
      <c r="O32" s="18" t="s">
        <v>481</v>
      </c>
      <c r="P32" s="20" t="s">
        <v>481</v>
      </c>
      <c r="Q32" s="18" t="n">
        <v>396.00325632</v>
      </c>
      <c r="R32" s="20" t="n">
        <v>17.87010385</v>
      </c>
    </row>
    <row r="33" spans="1:18">
      <c r="A33" s="15" t="s">
        <v>508</v>
      </c>
      <c r="B33" s="17" t="n">
        <v>7325</v>
      </c>
      <c r="C33" s="18">
        <f>(74.0/B33*100)</f>
        <v/>
      </c>
      <c r="D33" s="19" t="n">
        <v>7251</v>
      </c>
      <c r="E33" s="18" t="n">
        <v>523.29134012</v>
      </c>
      <c r="F33" s="20" t="n">
        <v>2.43141683</v>
      </c>
      <c r="G33" s="18" t="n">
        <v>473.30497108</v>
      </c>
      <c r="H33" s="20" t="n">
        <v>3.05093511</v>
      </c>
      <c r="I33" s="18" t="s">
        <v>481</v>
      </c>
      <c r="J33" s="20" t="s">
        <v>481</v>
      </c>
      <c r="K33" s="18" t="s">
        <v>481</v>
      </c>
      <c r="L33" s="20" t="s">
        <v>481</v>
      </c>
      <c r="M33" s="18" t="s">
        <v>481</v>
      </c>
      <c r="N33" s="20" t="s">
        <v>481</v>
      </c>
      <c r="O33" s="18" t="s">
        <v>481</v>
      </c>
      <c r="P33" s="20" t="s">
        <v>481</v>
      </c>
      <c r="Q33" s="18" t="n">
        <v>404.24141718</v>
      </c>
      <c r="R33" s="20" t="n">
        <v>9.51538188</v>
      </c>
    </row>
    <row r="34" spans="1:18">
      <c r="A34" s="15" t="s">
        <v>509</v>
      </c>
      <c r="B34" s="17" t="n">
        <v>6350</v>
      </c>
      <c r="C34" s="18">
        <f>(65.0/B34*100)</f>
        <v/>
      </c>
      <c r="D34" s="19" t="n">
        <v>6285</v>
      </c>
      <c r="E34" s="18" t="n">
        <v>485.60816771</v>
      </c>
      <c r="F34" s="20" t="n">
        <v>2.48034761</v>
      </c>
      <c r="G34" s="18" t="n">
        <v>439.9838712</v>
      </c>
      <c r="H34" s="20" t="n">
        <v>3.17516133</v>
      </c>
      <c r="I34" s="18" t="s">
        <v>481</v>
      </c>
      <c r="J34" s="20" t="s">
        <v>481</v>
      </c>
      <c r="K34" s="18" t="s">
        <v>481</v>
      </c>
      <c r="L34" s="20" t="s">
        <v>481</v>
      </c>
      <c r="M34" s="18" t="s">
        <v>481</v>
      </c>
      <c r="N34" s="20" t="s">
        <v>481</v>
      </c>
      <c r="O34" s="18" t="s">
        <v>481</v>
      </c>
      <c r="P34" s="20" t="s">
        <v>481</v>
      </c>
      <c r="Q34" s="18" t="n">
        <v>336.61174714</v>
      </c>
      <c r="R34" s="20" t="n">
        <v>9.9635359</v>
      </c>
    </row>
    <row r="35" spans="1:18">
      <c r="A35" s="15" t="s">
        <v>510</v>
      </c>
      <c r="B35" s="17" t="n">
        <v>6406</v>
      </c>
      <c r="C35" s="18">
        <f>(36.0/B35*100)</f>
        <v/>
      </c>
      <c r="D35" s="19" t="n">
        <v>6370</v>
      </c>
      <c r="E35" s="18" t="n">
        <v>536.31978237</v>
      </c>
      <c r="F35" s="20" t="n">
        <v>1.76081382</v>
      </c>
      <c r="G35" s="18" t="n">
        <v>482.87022059</v>
      </c>
      <c r="H35" s="20" t="n">
        <v>2.2343736</v>
      </c>
      <c r="I35" s="18" t="s">
        <v>481</v>
      </c>
      <c r="J35" s="20" t="s">
        <v>481</v>
      </c>
      <c r="K35" s="18" t="s">
        <v>481</v>
      </c>
      <c r="L35" s="20" t="s">
        <v>481</v>
      </c>
      <c r="M35" s="18" t="s">
        <v>481</v>
      </c>
      <c r="N35" s="20" t="s">
        <v>481</v>
      </c>
      <c r="O35" s="18" t="s">
        <v>481</v>
      </c>
      <c r="P35" s="20" t="s">
        <v>481</v>
      </c>
      <c r="Q35" s="18" t="n">
        <v>421.51326133</v>
      </c>
      <c r="R35" s="20" t="n">
        <v>12.34711795</v>
      </c>
    </row>
    <row r="36" spans="1:18">
      <c r="A36" s="15" t="s">
        <v>511</v>
      </c>
      <c r="B36" s="17" t="n">
        <v>6736</v>
      </c>
      <c r="C36" s="18">
        <f>(26.0/B36*100)</f>
        <v/>
      </c>
      <c r="D36" s="19" t="n">
        <v>6710</v>
      </c>
      <c r="E36" s="18" t="n">
        <v>510.22770998</v>
      </c>
      <c r="F36" s="20" t="n">
        <v>2.09552859</v>
      </c>
      <c r="G36" s="18" t="n">
        <v>465.16184914</v>
      </c>
      <c r="H36" s="20" t="n">
        <v>3.00994089</v>
      </c>
      <c r="I36" s="18" t="s">
        <v>481</v>
      </c>
      <c r="J36" s="20" t="s">
        <v>481</v>
      </c>
      <c r="K36" s="18" t="s">
        <v>481</v>
      </c>
      <c r="L36" s="20" t="s">
        <v>481</v>
      </c>
      <c r="M36" s="18" t="s">
        <v>481</v>
      </c>
      <c r="N36" s="20" t="s">
        <v>481</v>
      </c>
      <c r="O36" s="18" t="s">
        <v>481</v>
      </c>
      <c r="P36" s="20" t="s">
        <v>481</v>
      </c>
      <c r="Q36" s="18" t="n">
        <v>417.8604384</v>
      </c>
      <c r="R36" s="20" t="n">
        <v>11.57782406</v>
      </c>
    </row>
    <row r="37" spans="1:18">
      <c r="A37" s="15" t="s">
        <v>512</v>
      </c>
      <c r="B37" s="17" t="n">
        <v>5458</v>
      </c>
      <c r="C37" s="18">
        <f>(62.0/B37*100)</f>
        <v/>
      </c>
      <c r="D37" s="19" t="n">
        <v>5396</v>
      </c>
      <c r="E37" s="18" t="n">
        <v>524.10204853</v>
      </c>
      <c r="F37" s="20" t="n">
        <v>4.05839192</v>
      </c>
      <c r="G37" s="18" t="n">
        <v>470.42187623</v>
      </c>
      <c r="H37" s="20" t="n">
        <v>2.96972916</v>
      </c>
      <c r="I37" s="18" t="s">
        <v>481</v>
      </c>
      <c r="J37" s="20" t="s">
        <v>481</v>
      </c>
      <c r="K37" s="18" t="s">
        <v>481</v>
      </c>
      <c r="L37" s="20" t="s">
        <v>481</v>
      </c>
      <c r="M37" s="18" t="s">
        <v>481</v>
      </c>
      <c r="N37" s="20" t="s">
        <v>481</v>
      </c>
      <c r="O37" s="18" t="s">
        <v>481</v>
      </c>
      <c r="P37" s="20" t="s">
        <v>481</v>
      </c>
      <c r="Q37" s="18" t="n">
        <v>397.82497949</v>
      </c>
      <c r="R37" s="20" t="n">
        <v>5.86803462</v>
      </c>
    </row>
    <row r="38" spans="1:18">
      <c r="A38" s="15" t="s">
        <v>513</v>
      </c>
      <c r="B38" s="17" t="n">
        <v>5860</v>
      </c>
      <c r="C38" s="18">
        <f>(16.0/B38*100)</f>
        <v/>
      </c>
      <c r="D38" s="19" t="n">
        <v>5844</v>
      </c>
      <c r="E38" s="18" t="n">
        <v>543.82739192</v>
      </c>
      <c r="F38" s="20" t="n">
        <v>3.65023854</v>
      </c>
      <c r="G38" s="18" t="n">
        <v>488.5454758</v>
      </c>
      <c r="H38" s="20" t="n">
        <v>2.85160682</v>
      </c>
      <c r="I38" s="18" t="s">
        <v>481</v>
      </c>
      <c r="J38" s="20" t="s">
        <v>481</v>
      </c>
      <c r="K38" s="18" t="s">
        <v>481</v>
      </c>
      <c r="L38" s="20" t="s">
        <v>481</v>
      </c>
      <c r="M38" s="18" t="s">
        <v>481</v>
      </c>
      <c r="N38" s="20" t="s">
        <v>481</v>
      </c>
      <c r="O38" s="18" t="s">
        <v>481</v>
      </c>
      <c r="P38" s="20" t="s">
        <v>481</v>
      </c>
      <c r="Q38" s="18" t="n">
        <v>404.68480223</v>
      </c>
      <c r="R38" s="20" t="n">
        <v>9.1245782</v>
      </c>
    </row>
    <row r="39" spans="1:18">
      <c r="A39" s="15" t="s">
        <v>514</v>
      </c>
      <c r="B39" s="17" t="n">
        <v>5895</v>
      </c>
      <c r="C39" s="18">
        <f>(30.0/B39*100)</f>
        <v/>
      </c>
      <c r="D39" s="19" t="n">
        <v>5865</v>
      </c>
      <c r="E39" s="18" t="n">
        <v>446.41883765</v>
      </c>
      <c r="F39" s="20" t="n">
        <v>4.28445171</v>
      </c>
      <c r="G39" s="18" t="n">
        <v>405.34585737</v>
      </c>
      <c r="H39" s="20" t="n">
        <v>3.9561179</v>
      </c>
      <c r="I39" s="18" t="s">
        <v>481</v>
      </c>
      <c r="J39" s="20" t="s">
        <v>481</v>
      </c>
      <c r="K39" s="18" t="s">
        <v>481</v>
      </c>
      <c r="L39" s="20" t="s">
        <v>481</v>
      </c>
      <c r="M39" s="18" t="s">
        <v>481</v>
      </c>
      <c r="N39" s="20" t="s">
        <v>481</v>
      </c>
      <c r="O39" s="18" t="s">
        <v>481</v>
      </c>
      <c r="P39" s="20" t="s">
        <v>481</v>
      </c>
      <c r="Q39" s="18" t="n">
        <v>369.07160421</v>
      </c>
      <c r="R39" s="20" t="n">
        <v>7.25849369</v>
      </c>
    </row>
    <row r="40" spans="1:18">
      <c r="A40" s="15" t="s">
        <v>515</v>
      </c>
      <c r="B40" s="17" t="n">
        <v>14157</v>
      </c>
      <c r="C40" s="18">
        <f>(264.0/B40*100)</f>
        <v/>
      </c>
      <c r="D40" s="19" t="n">
        <v>13893</v>
      </c>
      <c r="E40" s="18" t="n">
        <v>539.64075504</v>
      </c>
      <c r="F40" s="20" t="n">
        <v>3.55647653</v>
      </c>
      <c r="G40" s="18" t="n">
        <v>496.58299131</v>
      </c>
      <c r="H40" s="20" t="n">
        <v>2.41689727</v>
      </c>
      <c r="I40" s="18" t="s">
        <v>481</v>
      </c>
      <c r="J40" s="20" t="s">
        <v>481</v>
      </c>
      <c r="K40" s="18" t="s">
        <v>481</v>
      </c>
      <c r="L40" s="20" t="s">
        <v>481</v>
      </c>
      <c r="M40" s="18" t="s">
        <v>481</v>
      </c>
      <c r="N40" s="20" t="s">
        <v>481</v>
      </c>
      <c r="O40" s="18" t="s">
        <v>481</v>
      </c>
      <c r="P40" s="20" t="s">
        <v>481</v>
      </c>
      <c r="Q40" s="18" t="n">
        <v>419.04957989</v>
      </c>
      <c r="R40" s="20" t="n">
        <v>5.29729122</v>
      </c>
    </row>
    <row r="41" spans="1:18">
      <c r="A41" s="15" t="s">
        <v>516</v>
      </c>
      <c r="B41" s="17" t="n">
        <v>5712</v>
      </c>
      <c r="C41" s="18">
        <f>(40.0/B41*100)</f>
        <v/>
      </c>
      <c r="D41" s="19" t="n">
        <v>5672</v>
      </c>
      <c r="E41" s="18" t="n">
        <v>517.94678221</v>
      </c>
      <c r="F41" s="20" t="n">
        <v>3.33394707</v>
      </c>
      <c r="G41" s="18" t="n">
        <v>488.03268204</v>
      </c>
      <c r="H41" s="20" t="n">
        <v>3.37113712</v>
      </c>
      <c r="I41" s="18" t="s">
        <v>481</v>
      </c>
      <c r="J41" s="20" t="s">
        <v>481</v>
      </c>
      <c r="K41" s="18" t="s">
        <v>481</v>
      </c>
      <c r="L41" s="20" t="s">
        <v>481</v>
      </c>
      <c r="M41" s="18" t="s">
        <v>481</v>
      </c>
      <c r="N41" s="20" t="s">
        <v>481</v>
      </c>
      <c r="O41" s="18" t="s">
        <v>481</v>
      </c>
      <c r="P41" s="20" t="s">
        <v>481</v>
      </c>
      <c r="Q41" s="18" t="n">
        <v>415.72623671</v>
      </c>
      <c r="R41" s="20" t="n">
        <v>8.77825378</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384.72669757</v>
      </c>
      <c r="F45" s="20" t="n">
        <v>3.608936</v>
      </c>
      <c r="G45" s="18" t="n">
        <v>376.50152048</v>
      </c>
      <c r="H45" s="20" t="n">
        <v>2.78380049</v>
      </c>
      <c r="I45" s="18" t="s">
        <v>481</v>
      </c>
      <c r="J45" s="20" t="s">
        <v>481</v>
      </c>
      <c r="K45" s="18" t="s">
        <v>481</v>
      </c>
      <c r="L45" s="20" t="s">
        <v>481</v>
      </c>
      <c r="M45" s="18" t="s">
        <v>481</v>
      </c>
      <c r="N45" s="20" t="s">
        <v>481</v>
      </c>
      <c r="O45" s="18" t="n">
        <v>354.25887946</v>
      </c>
      <c r="P45" s="20" t="n">
        <v>29.22731842</v>
      </c>
      <c r="Q45" s="18" t="n">
        <v>352.46118151</v>
      </c>
      <c r="R45" s="20" t="n">
        <v>3.79524851</v>
      </c>
    </row>
    <row r="46" spans="1:18">
      <c r="A46" s="15" t="s">
        <v>521</v>
      </c>
      <c r="B46" s="17" t="n">
        <v>23141</v>
      </c>
      <c r="C46" s="18">
        <f>(1129.0/B46*100)</f>
        <v/>
      </c>
      <c r="D46" s="19" t="n">
        <v>22012</v>
      </c>
      <c r="E46" s="18" t="n">
        <v>428.2201362</v>
      </c>
      <c r="F46" s="20" t="n">
        <v>3.48601542</v>
      </c>
      <c r="G46" s="18" t="n">
        <v>393.43910849</v>
      </c>
      <c r="H46" s="20" t="n">
        <v>2.12707155</v>
      </c>
      <c r="I46" s="18" t="s">
        <v>481</v>
      </c>
      <c r="J46" s="20" t="s">
        <v>481</v>
      </c>
      <c r="K46" s="18" t="s">
        <v>481</v>
      </c>
      <c r="L46" s="20" t="s">
        <v>481</v>
      </c>
      <c r="M46" s="18" t="s">
        <v>481</v>
      </c>
      <c r="N46" s="20" t="s">
        <v>481</v>
      </c>
      <c r="O46" s="18" t="s">
        <v>481</v>
      </c>
      <c r="P46" s="20" t="s">
        <v>481</v>
      </c>
      <c r="Q46" s="18" t="n">
        <v>335.44502413</v>
      </c>
      <c r="R46" s="20" t="n">
        <v>3.60788269</v>
      </c>
    </row>
    <row r="47" spans="1:18">
      <c r="A47" s="15" t="s">
        <v>522</v>
      </c>
      <c r="B47" s="17" t="n">
        <v>5928</v>
      </c>
      <c r="C47" s="18">
        <f>(70.0/B47*100)</f>
        <v/>
      </c>
      <c r="D47" s="19" t="n">
        <v>5858</v>
      </c>
      <c r="E47" s="18" t="n">
        <v>471.68947484</v>
      </c>
      <c r="F47" s="20" t="n">
        <v>3.91189388</v>
      </c>
      <c r="G47" s="18" t="n">
        <v>391.3716049</v>
      </c>
      <c r="H47" s="20" t="n">
        <v>4.10800798</v>
      </c>
      <c r="I47" s="18" t="s">
        <v>481</v>
      </c>
      <c r="J47" s="20" t="s">
        <v>481</v>
      </c>
      <c r="K47" s="18" t="s">
        <v>481</v>
      </c>
      <c r="L47" s="20" t="s">
        <v>481</v>
      </c>
      <c r="M47" s="18" t="s">
        <v>481</v>
      </c>
      <c r="N47" s="20" t="s">
        <v>481</v>
      </c>
      <c r="O47" s="18" t="s">
        <v>481</v>
      </c>
      <c r="P47" s="20" t="s">
        <v>481</v>
      </c>
      <c r="Q47" s="18" t="n">
        <v>332.55071376</v>
      </c>
      <c r="R47" s="20" t="n">
        <v>7.27516995</v>
      </c>
    </row>
    <row r="48" spans="1:18">
      <c r="A48" s="15" t="s">
        <v>523</v>
      </c>
      <c r="B48" s="17" t="n">
        <v>9841</v>
      </c>
      <c r="C48" s="18">
        <f>(7.0/B48*100)</f>
        <v/>
      </c>
      <c r="D48" s="19" t="n">
        <v>9834</v>
      </c>
      <c r="E48" s="18" t="n">
        <v>539.2742489</v>
      </c>
      <c r="F48" s="20" t="n">
        <v>4.5682022</v>
      </c>
      <c r="G48" s="18" t="n">
        <v>453.54921604</v>
      </c>
      <c r="H48" s="20" t="n">
        <v>5.46825372</v>
      </c>
      <c r="I48" s="18" t="s">
        <v>481</v>
      </c>
      <c r="J48" s="20" t="s">
        <v>481</v>
      </c>
      <c r="K48" s="18" t="s">
        <v>481</v>
      </c>
      <c r="L48" s="20" t="s">
        <v>481</v>
      </c>
      <c r="M48" s="18" t="s">
        <v>481</v>
      </c>
      <c r="N48" s="20" t="s">
        <v>481</v>
      </c>
      <c r="O48" s="18" t="s">
        <v>481</v>
      </c>
      <c r="P48" s="20" t="s">
        <v>481</v>
      </c>
      <c r="Q48" s="18" t="n">
        <v>438.88778689</v>
      </c>
      <c r="R48" s="20" t="n">
        <v>30.73604718</v>
      </c>
    </row>
    <row r="49" spans="1:18">
      <c r="A49" s="15" t="s">
        <v>524</v>
      </c>
      <c r="B49" s="17" t="n">
        <v>6349</v>
      </c>
      <c r="C49" s="18">
        <f>(56.0/B49*100)</f>
        <v/>
      </c>
      <c r="D49" s="19" t="n">
        <v>6293</v>
      </c>
      <c r="E49" s="18" t="n">
        <v>447.21815897</v>
      </c>
      <c r="F49" s="20" t="n">
        <v>3.19779201</v>
      </c>
      <c r="G49" s="18" t="n">
        <v>414.31781989</v>
      </c>
      <c r="H49" s="20" t="n">
        <v>3.19323828</v>
      </c>
      <c r="I49" s="18" t="s">
        <v>481</v>
      </c>
      <c r="J49" s="20" t="s">
        <v>481</v>
      </c>
      <c r="K49" s="18" t="s">
        <v>481</v>
      </c>
      <c r="L49" s="20" t="s">
        <v>481</v>
      </c>
      <c r="M49" s="18" t="s">
        <v>481</v>
      </c>
      <c r="N49" s="20" t="s">
        <v>481</v>
      </c>
      <c r="O49" s="18" t="n">
        <v>355.2703</v>
      </c>
      <c r="P49" s="20" t="n">
        <v>41.53211629</v>
      </c>
      <c r="Q49" s="18" t="n">
        <v>370.38049949</v>
      </c>
      <c r="R49" s="20" t="n">
        <v>10.0963701</v>
      </c>
    </row>
    <row r="50" spans="1:18">
      <c r="A50" s="15" t="s">
        <v>525</v>
      </c>
      <c r="B50" s="17" t="n">
        <v>11795</v>
      </c>
      <c r="C50" s="18">
        <f>(218.0/B50*100)</f>
        <v/>
      </c>
      <c r="D50" s="19" t="n">
        <v>11577</v>
      </c>
      <c r="E50" s="18" t="n">
        <v>438.65504062</v>
      </c>
      <c r="F50" s="20" t="n">
        <v>2.59317855</v>
      </c>
      <c r="G50" s="18" t="n">
        <v>397.8700291</v>
      </c>
      <c r="H50" s="20" t="n">
        <v>2.45928928</v>
      </c>
      <c r="I50" s="18" t="s">
        <v>481</v>
      </c>
      <c r="J50" s="20" t="s">
        <v>481</v>
      </c>
      <c r="K50" s="18" t="s">
        <v>481</v>
      </c>
      <c r="L50" s="20" t="s">
        <v>481</v>
      </c>
      <c r="M50" s="18" t="s">
        <v>481</v>
      </c>
      <c r="N50" s="20" t="s">
        <v>481</v>
      </c>
      <c r="O50" s="18" t="s">
        <v>481</v>
      </c>
      <c r="P50" s="20" t="s">
        <v>481</v>
      </c>
      <c r="Q50" s="18" t="n">
        <v>330.29255015</v>
      </c>
      <c r="R50" s="20" t="n">
        <v>9.8924567</v>
      </c>
    </row>
    <row r="51" spans="1:18">
      <c r="A51" s="15" t="s">
        <v>526</v>
      </c>
      <c r="B51" s="17" t="n">
        <v>6866</v>
      </c>
      <c r="C51" s="18">
        <f>(116.0/B51*100)</f>
        <v/>
      </c>
      <c r="D51" s="19" t="n">
        <v>6750</v>
      </c>
      <c r="E51" s="18" t="n">
        <v>435.07196314</v>
      </c>
      <c r="F51" s="20" t="n">
        <v>2.52764071</v>
      </c>
      <c r="G51" s="18" t="n">
        <v>403.82330814</v>
      </c>
      <c r="H51" s="20" t="n">
        <v>2.03307443</v>
      </c>
      <c r="I51" s="18" t="s">
        <v>481</v>
      </c>
      <c r="J51" s="20" t="s">
        <v>481</v>
      </c>
      <c r="K51" s="18" t="s">
        <v>481</v>
      </c>
      <c r="L51" s="20" t="s">
        <v>481</v>
      </c>
      <c r="M51" s="18" t="s">
        <v>481</v>
      </c>
      <c r="N51" s="20" t="s">
        <v>481</v>
      </c>
      <c r="O51" s="18" t="s">
        <v>481</v>
      </c>
      <c r="P51" s="20" t="s">
        <v>481</v>
      </c>
      <c r="Q51" s="18" t="n">
        <v>372.3416319</v>
      </c>
      <c r="R51" s="20" t="n">
        <v>6.99931104</v>
      </c>
    </row>
    <row r="52" spans="1:18">
      <c r="A52" s="15" t="s">
        <v>527</v>
      </c>
      <c r="B52" s="17" t="n">
        <v>5809</v>
      </c>
      <c r="C52" s="18">
        <f>(71.0/B52*100)</f>
        <v/>
      </c>
      <c r="D52" s="19" t="n">
        <v>5738</v>
      </c>
      <c r="E52" s="18" t="n">
        <v>506.66387234</v>
      </c>
      <c r="F52" s="20" t="n">
        <v>2.73812891</v>
      </c>
      <c r="G52" s="18" t="n">
        <v>454.6643209</v>
      </c>
      <c r="H52" s="20" t="n">
        <v>2.8516839</v>
      </c>
      <c r="I52" s="18" t="s">
        <v>481</v>
      </c>
      <c r="J52" s="20" t="s">
        <v>481</v>
      </c>
      <c r="K52" s="18" t="s">
        <v>481</v>
      </c>
      <c r="L52" s="20" t="s">
        <v>481</v>
      </c>
      <c r="M52" s="18" t="s">
        <v>481</v>
      </c>
      <c r="N52" s="20" t="s">
        <v>481</v>
      </c>
      <c r="O52" s="18" t="s">
        <v>481</v>
      </c>
      <c r="P52" s="20" t="s">
        <v>481</v>
      </c>
      <c r="Q52" s="18" t="n">
        <v>386.35991883</v>
      </c>
      <c r="R52" s="20" t="n">
        <v>6.25635608</v>
      </c>
    </row>
    <row r="53" spans="1:18">
      <c r="A53" s="15" t="s">
        <v>528</v>
      </c>
      <c r="B53" s="17" t="n">
        <v>5571</v>
      </c>
      <c r="C53" s="18">
        <f>(84.0/B53*100)</f>
        <v/>
      </c>
      <c r="D53" s="19" t="n">
        <v>5487</v>
      </c>
      <c r="E53" s="18" t="n">
        <v>458.78908999</v>
      </c>
      <c r="F53" s="20" t="n">
        <v>2.17645456</v>
      </c>
      <c r="G53" s="18" t="n">
        <v>418.62639921</v>
      </c>
      <c r="H53" s="20" t="n">
        <v>1.79771767</v>
      </c>
      <c r="I53" s="18" t="s">
        <v>481</v>
      </c>
      <c r="J53" s="20" t="s">
        <v>481</v>
      </c>
      <c r="K53" s="18" t="s">
        <v>481</v>
      </c>
      <c r="L53" s="20" t="s">
        <v>481</v>
      </c>
      <c r="M53" s="18" t="s">
        <v>481</v>
      </c>
      <c r="N53" s="20" t="s">
        <v>481</v>
      </c>
      <c r="O53" s="18" t="s">
        <v>481</v>
      </c>
      <c r="P53" s="20" t="s">
        <v>481</v>
      </c>
      <c r="Q53" s="18" t="n">
        <v>364.67462544</v>
      </c>
      <c r="R53" s="20" t="n">
        <v>5.86922932</v>
      </c>
    </row>
    <row r="54" spans="1:18">
      <c r="A54" s="15" t="s">
        <v>529</v>
      </c>
      <c r="B54" s="17" t="n">
        <v>4740</v>
      </c>
      <c r="C54" s="18">
        <f>(38.0/B54*100)</f>
        <v/>
      </c>
      <c r="D54" s="19" t="n">
        <v>4702</v>
      </c>
      <c r="E54" s="18" t="n">
        <v>360.17683982</v>
      </c>
      <c r="F54" s="20" t="n">
        <v>4.55978333</v>
      </c>
      <c r="G54" s="18" t="n">
        <v>324.85730263</v>
      </c>
      <c r="H54" s="20" t="n">
        <v>2.50241389</v>
      </c>
      <c r="I54" s="18" t="s">
        <v>481</v>
      </c>
      <c r="J54" s="20" t="s">
        <v>481</v>
      </c>
      <c r="K54" s="18" t="s">
        <v>481</v>
      </c>
      <c r="L54" s="20" t="s">
        <v>481</v>
      </c>
      <c r="M54" s="18" t="s">
        <v>481</v>
      </c>
      <c r="N54" s="20" t="s">
        <v>481</v>
      </c>
      <c r="O54" s="18" t="s">
        <v>481</v>
      </c>
      <c r="P54" s="20" t="s">
        <v>481</v>
      </c>
      <c r="Q54" s="18" t="n">
        <v>284.16592846</v>
      </c>
      <c r="R54" s="20" t="n">
        <v>3.45915225</v>
      </c>
    </row>
    <row r="55" spans="1:18">
      <c r="A55" s="15" t="s">
        <v>530</v>
      </c>
      <c r="B55" s="17" t="n">
        <v>5316</v>
      </c>
      <c r="C55" s="18">
        <f>(22.0/B55*100)</f>
        <v/>
      </c>
      <c r="D55" s="19" t="n">
        <v>5294</v>
      </c>
      <c r="E55" s="18" t="n">
        <v>428.53361648</v>
      </c>
      <c r="F55" s="20" t="n">
        <v>2.39186096</v>
      </c>
      <c r="G55" s="18" t="n">
        <v>357.28910086</v>
      </c>
      <c r="H55" s="20" t="n">
        <v>3.44009714</v>
      </c>
      <c r="I55" s="18" t="s">
        <v>481</v>
      </c>
      <c r="J55" s="20" t="s">
        <v>481</v>
      </c>
      <c r="K55" s="18" t="s">
        <v>481</v>
      </c>
      <c r="L55" s="20" t="s">
        <v>481</v>
      </c>
      <c r="M55" s="18" t="n">
        <v>453.3647</v>
      </c>
      <c r="N55" s="20" t="n">
        <v>37.19456019</v>
      </c>
      <c r="O55" s="18" t="n">
        <v>371.73495593</v>
      </c>
      <c r="P55" s="20" t="n">
        <v>29.36696775</v>
      </c>
      <c r="Q55" s="18" t="n">
        <v>319.35213334</v>
      </c>
      <c r="R55" s="20" t="n">
        <v>8.33193801</v>
      </c>
    </row>
    <row r="56" spans="1:18">
      <c r="A56" s="15" t="s">
        <v>531</v>
      </c>
      <c r="B56" s="17" t="n">
        <v>5359</v>
      </c>
      <c r="C56" s="18">
        <f>(76.0/B56*100)</f>
        <v/>
      </c>
      <c r="D56" s="19" t="n">
        <v>5283</v>
      </c>
      <c r="E56" s="18" t="n">
        <v>535.37102342</v>
      </c>
      <c r="F56" s="20" t="n">
        <v>2.50469245</v>
      </c>
      <c r="G56" s="18" t="n">
        <v>501.41054155</v>
      </c>
      <c r="H56" s="20" t="n">
        <v>3.15211322</v>
      </c>
      <c r="I56" s="18" t="s">
        <v>481</v>
      </c>
      <c r="J56" s="20" t="s">
        <v>481</v>
      </c>
      <c r="K56" s="18" t="s">
        <v>481</v>
      </c>
      <c r="L56" s="20" t="s">
        <v>481</v>
      </c>
      <c r="M56" s="18" t="s">
        <v>481</v>
      </c>
      <c r="N56" s="20" t="s">
        <v>481</v>
      </c>
      <c r="O56" s="18" t="s">
        <v>481</v>
      </c>
      <c r="P56" s="20" t="s">
        <v>481</v>
      </c>
      <c r="Q56" s="18" t="n">
        <v>473.50136353</v>
      </c>
      <c r="R56" s="20" t="n">
        <v>24.73100771</v>
      </c>
    </row>
    <row r="57" spans="1:18">
      <c r="A57" s="15" t="s">
        <v>532</v>
      </c>
      <c r="B57" s="17" t="n">
        <v>6513</v>
      </c>
      <c r="C57" s="18">
        <f>(0.0/B57*100)</f>
        <v/>
      </c>
      <c r="D57" s="19" t="n">
        <v>6513</v>
      </c>
      <c r="E57" s="18" t="n">
        <v>410.08094626</v>
      </c>
      <c r="F57" s="20" t="n">
        <v>3.28998393</v>
      </c>
      <c r="G57" s="18" t="n">
        <v>402.21098548</v>
      </c>
      <c r="H57" s="20" t="n">
        <v>2.61805667</v>
      </c>
      <c r="I57" s="18" t="s">
        <v>481</v>
      </c>
      <c r="J57" s="20" t="s">
        <v>481</v>
      </c>
      <c r="K57" s="18" t="s">
        <v>481</v>
      </c>
      <c r="L57" s="20" t="s">
        <v>481</v>
      </c>
      <c r="M57" s="18" t="s">
        <v>481</v>
      </c>
      <c r="N57" s="20" t="s">
        <v>481</v>
      </c>
      <c r="O57" s="18" t="n">
        <v>364.38864994</v>
      </c>
      <c r="P57" s="20" t="n">
        <v>24.80252606</v>
      </c>
      <c r="Q57" s="18" t="n">
        <v>350.16590121</v>
      </c>
      <c r="R57" s="20" t="n">
        <v>9.604005109999999</v>
      </c>
    </row>
    <row r="58" spans="1:18">
      <c r="A58" s="15" t="s">
        <v>533</v>
      </c>
      <c r="B58" s="17" t="n">
        <v>7267</v>
      </c>
      <c r="C58" s="18">
        <f>(10.0/B58*100)</f>
        <v/>
      </c>
      <c r="D58" s="19" t="n">
        <v>7257</v>
      </c>
      <c r="E58" s="18" t="n">
        <v>428.3195256</v>
      </c>
      <c r="F58" s="20" t="n">
        <v>3.40233965</v>
      </c>
      <c r="G58" s="18" t="n">
        <v>404.64930597</v>
      </c>
      <c r="H58" s="20" t="n">
        <v>2.77540357</v>
      </c>
      <c r="I58" s="18" t="s">
        <v>481</v>
      </c>
      <c r="J58" s="20" t="s">
        <v>481</v>
      </c>
      <c r="K58" s="18" t="s">
        <v>481</v>
      </c>
      <c r="L58" s="20" t="s">
        <v>481</v>
      </c>
      <c r="M58" s="18" t="s">
        <v>481</v>
      </c>
      <c r="N58" s="20" t="s">
        <v>481</v>
      </c>
      <c r="O58" s="18" t="n">
        <v>301.39272211</v>
      </c>
      <c r="P58" s="20" t="n">
        <v>21.53962601</v>
      </c>
      <c r="Q58" s="18" t="n">
        <v>349.05510089</v>
      </c>
      <c r="R58" s="20" t="n">
        <v>7.99201757</v>
      </c>
    </row>
    <row r="59" spans="1:18">
      <c r="A59" s="15" t="s">
        <v>534</v>
      </c>
      <c r="B59" s="17" t="n">
        <v>4826</v>
      </c>
      <c r="C59" s="18">
        <f>(26.0/B59*100)</f>
        <v/>
      </c>
      <c r="D59" s="19" t="n">
        <v>4800</v>
      </c>
      <c r="E59" s="18" t="n">
        <v>390.90762765</v>
      </c>
      <c r="F59" s="20" t="n">
        <v>2.34254509</v>
      </c>
      <c r="G59" s="18" t="n">
        <v>371.86984319</v>
      </c>
      <c r="H59" s="20" t="n">
        <v>2.27479751</v>
      </c>
      <c r="I59" s="18" t="s">
        <v>481</v>
      </c>
      <c r="J59" s="20" t="s">
        <v>481</v>
      </c>
      <c r="K59" s="18" t="s">
        <v>481</v>
      </c>
      <c r="L59" s="20" t="s">
        <v>481</v>
      </c>
      <c r="M59" s="18" t="s">
        <v>481</v>
      </c>
      <c r="N59" s="20" t="s">
        <v>481</v>
      </c>
      <c r="O59" s="18" t="n">
        <v>326.25542513</v>
      </c>
      <c r="P59" s="20" t="n">
        <v>23.39440463</v>
      </c>
      <c r="Q59" s="18" t="n">
        <v>317.98284458</v>
      </c>
      <c r="R59" s="20" t="n">
        <v>4.76613045</v>
      </c>
    </row>
    <row r="60" spans="1:18">
      <c r="A60" s="15" t="s">
        <v>535</v>
      </c>
      <c r="B60" s="17" t="n">
        <v>4546</v>
      </c>
      <c r="C60" s="18">
        <f>(15.0/B60*100)</f>
        <v/>
      </c>
      <c r="D60" s="19" t="n">
        <v>4531</v>
      </c>
      <c r="E60" s="18" t="n">
        <v>411.13877931</v>
      </c>
      <c r="F60" s="20" t="n">
        <v>5.69959056</v>
      </c>
      <c r="G60" s="18" t="n">
        <v>374.76198796</v>
      </c>
      <c r="H60" s="20" t="n">
        <v>3.01121871</v>
      </c>
      <c r="I60" s="18" t="s">
        <v>481</v>
      </c>
      <c r="J60" s="20" t="s">
        <v>481</v>
      </c>
      <c r="K60" s="18" t="s">
        <v>481</v>
      </c>
      <c r="L60" s="20" t="s">
        <v>481</v>
      </c>
      <c r="M60" s="18" t="s">
        <v>481</v>
      </c>
      <c r="N60" s="20" t="s">
        <v>481</v>
      </c>
      <c r="O60" s="18" t="n">
        <v>313.39063869</v>
      </c>
      <c r="P60" s="20" t="n">
        <v>31.20836977</v>
      </c>
      <c r="Q60" s="18" t="n">
        <v>349.51523219</v>
      </c>
      <c r="R60" s="20" t="n">
        <v>7.20050765</v>
      </c>
    </row>
    <row r="61" spans="1:18">
      <c r="A61" s="15" t="s">
        <v>536</v>
      </c>
      <c r="B61" s="17" t="n">
        <v>6525</v>
      </c>
      <c r="C61" s="18">
        <f>(135.0/B61*100)</f>
        <v/>
      </c>
      <c r="D61" s="19" t="n">
        <v>6390</v>
      </c>
      <c r="E61" s="18" t="n">
        <v>499.37286446</v>
      </c>
      <c r="F61" s="20" t="n">
        <v>3.30006994</v>
      </c>
      <c r="G61" s="18" t="n">
        <v>455.08424019</v>
      </c>
      <c r="H61" s="20" t="n">
        <v>2.34529391</v>
      </c>
      <c r="I61" s="18" t="s">
        <v>481</v>
      </c>
      <c r="J61" s="20" t="s">
        <v>481</v>
      </c>
      <c r="K61" s="18" t="s">
        <v>481</v>
      </c>
      <c r="L61" s="20" t="s">
        <v>481</v>
      </c>
      <c r="M61" s="18" t="s">
        <v>481</v>
      </c>
      <c r="N61" s="20" t="s">
        <v>481</v>
      </c>
      <c r="O61" s="18" t="s">
        <v>481</v>
      </c>
      <c r="P61" s="20" t="s">
        <v>481</v>
      </c>
      <c r="Q61" s="18" t="n">
        <v>388.49307621</v>
      </c>
      <c r="R61" s="20" t="n">
        <v>7.47380836</v>
      </c>
    </row>
    <row r="62" spans="1:18">
      <c r="A62" s="15" t="s">
        <v>537</v>
      </c>
      <c r="B62" s="17" t="n">
        <v>4476</v>
      </c>
      <c r="C62" s="18">
        <f>(3.0/B62*100)</f>
        <v/>
      </c>
      <c r="D62" s="19" t="n">
        <v>4473</v>
      </c>
      <c r="E62" s="18" t="n">
        <v>546.32056228</v>
      </c>
      <c r="F62" s="20" t="n">
        <v>1.69534266</v>
      </c>
      <c r="G62" s="18" t="n">
        <v>513.66716823</v>
      </c>
      <c r="H62" s="20" t="n">
        <v>1.69147501</v>
      </c>
      <c r="I62" s="18" t="s">
        <v>481</v>
      </c>
      <c r="J62" s="20" t="s">
        <v>481</v>
      </c>
      <c r="K62" s="18" t="s">
        <v>481</v>
      </c>
      <c r="L62" s="20" t="s">
        <v>481</v>
      </c>
      <c r="M62" s="18" t="s">
        <v>481</v>
      </c>
      <c r="N62" s="20" t="s">
        <v>481</v>
      </c>
      <c r="O62" s="18" t="s">
        <v>481</v>
      </c>
      <c r="P62" s="20" t="s">
        <v>481</v>
      </c>
      <c r="Q62" s="18" t="n">
        <v>473.28303217</v>
      </c>
      <c r="R62" s="20" t="n">
        <v>20.37891315</v>
      </c>
    </row>
    <row r="63" spans="1:18">
      <c r="A63" s="15" t="s">
        <v>538</v>
      </c>
      <c r="B63" s="17" t="n">
        <v>5324</v>
      </c>
      <c r="C63" s="18">
        <f>(13.0/B63*100)</f>
        <v/>
      </c>
      <c r="D63" s="19" t="n">
        <v>5311</v>
      </c>
      <c r="E63" s="18" t="n">
        <v>408.12915752</v>
      </c>
      <c r="F63" s="20" t="n">
        <v>2.30358155</v>
      </c>
      <c r="G63" s="18" t="n">
        <v>371.17779328</v>
      </c>
      <c r="H63" s="20" t="n">
        <v>1.8352049</v>
      </c>
      <c r="I63" s="18" t="s">
        <v>481</v>
      </c>
      <c r="J63" s="20" t="s">
        <v>481</v>
      </c>
      <c r="K63" s="18" t="s">
        <v>481</v>
      </c>
      <c r="L63" s="20" t="s">
        <v>481</v>
      </c>
      <c r="M63" s="18" t="n">
        <v>398.87695</v>
      </c>
      <c r="N63" s="20" t="n">
        <v>69.13254013</v>
      </c>
      <c r="O63" s="18" t="n">
        <v>344.89083921</v>
      </c>
      <c r="P63" s="20" t="n">
        <v>31.46556846</v>
      </c>
      <c r="Q63" s="18" t="n">
        <v>328.07824592</v>
      </c>
      <c r="R63" s="20" t="n">
        <v>4.06362188</v>
      </c>
    </row>
    <row r="64" spans="1:18">
      <c r="A64" s="15" t="s">
        <v>539</v>
      </c>
      <c r="B64" s="17" t="n">
        <v>3634</v>
      </c>
      <c r="C64" s="18">
        <f>(3.0/B64*100)</f>
        <v/>
      </c>
      <c r="D64" s="19" t="n">
        <v>3631</v>
      </c>
      <c r="E64" s="18" t="n">
        <v>506.31799333</v>
      </c>
      <c r="F64" s="20" t="n">
        <v>2.70567603</v>
      </c>
      <c r="G64" s="18" t="n">
        <v>431.81046674</v>
      </c>
      <c r="H64" s="20" t="n">
        <v>2.41986341</v>
      </c>
      <c r="I64" s="18" t="s">
        <v>481</v>
      </c>
      <c r="J64" s="20" t="s">
        <v>481</v>
      </c>
      <c r="K64" s="18" t="s">
        <v>481</v>
      </c>
      <c r="L64" s="20" t="s">
        <v>481</v>
      </c>
      <c r="M64" s="18" t="s">
        <v>481</v>
      </c>
      <c r="N64" s="20" t="s">
        <v>481</v>
      </c>
      <c r="O64" s="18" t="n">
        <v>449.013</v>
      </c>
      <c r="P64" s="20" t="n">
        <v>30.97706803</v>
      </c>
      <c r="Q64" s="18" t="n">
        <v>335.90710085</v>
      </c>
      <c r="R64" s="20" t="n">
        <v>13.5671562</v>
      </c>
    </row>
    <row r="65" spans="1:18">
      <c r="A65" s="15" t="s">
        <v>540</v>
      </c>
      <c r="B65" s="17" t="n">
        <v>5325</v>
      </c>
      <c r="C65" s="18">
        <f>(14.0/B65*100)</f>
        <v/>
      </c>
      <c r="D65" s="19" t="n">
        <v>5311</v>
      </c>
      <c r="E65" s="18" t="n">
        <v>448.40631949</v>
      </c>
      <c r="F65" s="20" t="n">
        <v>2.0273344</v>
      </c>
      <c r="G65" s="18" t="n">
        <v>399.42176828</v>
      </c>
      <c r="H65" s="20" t="n">
        <v>2.75964699</v>
      </c>
      <c r="I65" s="18" t="s">
        <v>481</v>
      </c>
      <c r="J65" s="20" t="s">
        <v>481</v>
      </c>
      <c r="K65" s="18" t="s">
        <v>481</v>
      </c>
      <c r="L65" s="20" t="s">
        <v>481</v>
      </c>
      <c r="M65" s="18" t="s">
        <v>481</v>
      </c>
      <c r="N65" s="20" t="s">
        <v>481</v>
      </c>
      <c r="O65" s="18" t="s">
        <v>481</v>
      </c>
      <c r="P65" s="20" t="s">
        <v>481</v>
      </c>
      <c r="Q65" s="18" t="n">
        <v>358.00729748</v>
      </c>
      <c r="R65" s="20" t="n">
        <v>6.50057344</v>
      </c>
    </row>
    <row r="66" spans="1:18">
      <c r="A66" s="15" t="s">
        <v>541</v>
      </c>
      <c r="B66" s="17" t="n">
        <v>5665</v>
      </c>
      <c r="C66" s="18">
        <f>(74.0/B66*100)</f>
        <v/>
      </c>
      <c r="D66" s="19" t="n">
        <v>5591</v>
      </c>
      <c r="E66" s="18" t="n">
        <v>431.8979299</v>
      </c>
      <c r="F66" s="20" t="n">
        <v>1.51133679</v>
      </c>
      <c r="G66" s="18" t="n">
        <v>381.19402716</v>
      </c>
      <c r="H66" s="20" t="n">
        <v>1.98292716</v>
      </c>
      <c r="I66" s="18" t="s">
        <v>481</v>
      </c>
      <c r="J66" s="20" t="s">
        <v>481</v>
      </c>
      <c r="K66" s="18" t="s">
        <v>481</v>
      </c>
      <c r="L66" s="20" t="s">
        <v>481</v>
      </c>
      <c r="M66" s="18" t="s">
        <v>481</v>
      </c>
      <c r="N66" s="20" t="s">
        <v>481</v>
      </c>
      <c r="O66" s="18" t="s">
        <v>481</v>
      </c>
      <c r="P66" s="20" t="s">
        <v>481</v>
      </c>
      <c r="Q66" s="18" t="n">
        <v>332.00999522</v>
      </c>
      <c r="R66" s="20" t="n">
        <v>4.38907249</v>
      </c>
    </row>
    <row r="67" spans="1:18">
      <c r="A67" s="15" t="s">
        <v>542</v>
      </c>
      <c r="B67" s="17" t="n">
        <v>6971</v>
      </c>
      <c r="C67" s="18">
        <f>(21.0/B67*100)</f>
        <v/>
      </c>
      <c r="D67" s="19" t="n">
        <v>6950</v>
      </c>
      <c r="E67" s="18" t="n">
        <v>402.73255875</v>
      </c>
      <c r="F67" s="20" t="n">
        <v>2.4480973</v>
      </c>
      <c r="G67" s="18" t="n">
        <v>385.38112042</v>
      </c>
      <c r="H67" s="20" t="n">
        <v>2.96189623</v>
      </c>
      <c r="I67" s="18" t="s">
        <v>481</v>
      </c>
      <c r="J67" s="20" t="s">
        <v>481</v>
      </c>
      <c r="K67" s="18" t="s">
        <v>481</v>
      </c>
      <c r="L67" s="20" t="s">
        <v>481</v>
      </c>
      <c r="M67" s="18" t="s">
        <v>481</v>
      </c>
      <c r="N67" s="20" t="s">
        <v>481</v>
      </c>
      <c r="O67" s="18" t="s">
        <v>481</v>
      </c>
      <c r="P67" s="20" t="s">
        <v>481</v>
      </c>
      <c r="Q67" s="18" t="n">
        <v>309.32003151</v>
      </c>
      <c r="R67" s="20" t="n">
        <v>8.588553040000001</v>
      </c>
    </row>
    <row r="68" spans="1:18">
      <c r="A68" s="15" t="s">
        <v>543</v>
      </c>
      <c r="B68" s="17" t="n">
        <v>12083</v>
      </c>
      <c r="C68" s="18">
        <f>(27.0/B68*100)</f>
        <v/>
      </c>
      <c r="D68" s="19" t="n">
        <v>12056</v>
      </c>
      <c r="E68" s="18" t="n">
        <v>434.04972968</v>
      </c>
      <c r="F68" s="20" t="n">
        <v>1.65014829</v>
      </c>
      <c r="G68" s="18" t="n">
        <v>413.5924562</v>
      </c>
      <c r="H68" s="20" t="n">
        <v>1.31286987</v>
      </c>
      <c r="I68" s="18" t="s">
        <v>481</v>
      </c>
      <c r="J68" s="20" t="s">
        <v>481</v>
      </c>
      <c r="K68" s="18" t="s">
        <v>481</v>
      </c>
      <c r="L68" s="20" t="s">
        <v>481</v>
      </c>
      <c r="M68" s="18" t="s">
        <v>481</v>
      </c>
      <c r="N68" s="20" t="s">
        <v>481</v>
      </c>
      <c r="O68" s="18" t="s">
        <v>481</v>
      </c>
      <c r="P68" s="20" t="s">
        <v>481</v>
      </c>
      <c r="Q68" s="18" t="n">
        <v>340.70785106</v>
      </c>
      <c r="R68" s="20" t="n">
        <v>4.0572359</v>
      </c>
    </row>
    <row r="69" spans="1:18">
      <c r="A69" s="15" t="s">
        <v>544</v>
      </c>
      <c r="B69" s="17" t="n">
        <v>4876</v>
      </c>
      <c r="C69" s="18">
        <f>(0.0/B69*100)</f>
        <v/>
      </c>
      <c r="D69" s="19" t="n">
        <v>4876</v>
      </c>
      <c r="E69" s="18" t="n">
        <v>446.31799949</v>
      </c>
      <c r="F69" s="20" t="n">
        <v>3.21785356</v>
      </c>
      <c r="G69" s="18" t="n">
        <v>397.43648767</v>
      </c>
      <c r="H69" s="20" t="n">
        <v>4.08464919</v>
      </c>
      <c r="I69" s="18" t="s">
        <v>481</v>
      </c>
      <c r="J69" s="20" t="s">
        <v>481</v>
      </c>
      <c r="K69" s="18" t="s">
        <v>481</v>
      </c>
      <c r="L69" s="20" t="s">
        <v>481</v>
      </c>
      <c r="M69" s="18" t="s">
        <v>481</v>
      </c>
      <c r="N69" s="20" t="s">
        <v>481</v>
      </c>
      <c r="O69" s="18" t="s">
        <v>481</v>
      </c>
      <c r="P69" s="20" t="s">
        <v>481</v>
      </c>
      <c r="Q69" s="18" t="n">
        <v>337.62744863</v>
      </c>
      <c r="R69" s="20" t="n">
        <v>10.36122499</v>
      </c>
    </row>
    <row r="70" spans="1:18">
      <c r="A70" s="15" t="s">
        <v>545</v>
      </c>
      <c r="B70" s="17" t="n">
        <v>6036</v>
      </c>
      <c r="C70" s="18">
        <f>(223.0/B70*100)</f>
        <v/>
      </c>
      <c r="D70" s="19" t="n">
        <v>5813</v>
      </c>
      <c r="E70" s="18" t="n">
        <v>496.23250371</v>
      </c>
      <c r="F70" s="20" t="n">
        <v>2.60761181</v>
      </c>
      <c r="G70" s="18" t="n">
        <v>442.36747324</v>
      </c>
      <c r="H70" s="20" t="n">
        <v>4.15803125</v>
      </c>
      <c r="I70" s="18" t="s">
        <v>481</v>
      </c>
      <c r="J70" s="20" t="s">
        <v>481</v>
      </c>
      <c r="K70" s="18" t="s">
        <v>481</v>
      </c>
      <c r="L70" s="20" t="s">
        <v>481</v>
      </c>
      <c r="M70" s="18" t="s">
        <v>481</v>
      </c>
      <c r="N70" s="20" t="s">
        <v>481</v>
      </c>
      <c r="O70" s="18" t="s">
        <v>481</v>
      </c>
      <c r="P70" s="20" t="s">
        <v>481</v>
      </c>
      <c r="Q70" s="18" t="n">
        <v>402.46942802</v>
      </c>
      <c r="R70" s="20" t="n">
        <v>8.228041360000001</v>
      </c>
    </row>
    <row r="71" spans="1:18">
      <c r="A71" s="15" t="s">
        <v>546</v>
      </c>
      <c r="B71" s="17" t="n">
        <v>6115</v>
      </c>
      <c r="C71" s="18">
        <f>(17.0/B71*100)</f>
        <v/>
      </c>
      <c r="D71" s="19" t="n">
        <v>6098</v>
      </c>
      <c r="E71" s="18" t="n">
        <v>587.29131234</v>
      </c>
      <c r="F71" s="20" t="n">
        <v>2.19101408</v>
      </c>
      <c r="G71" s="18" t="n">
        <v>534.36463726</v>
      </c>
      <c r="H71" s="20" t="n">
        <v>1.59204226</v>
      </c>
      <c r="I71" s="18" t="s">
        <v>481</v>
      </c>
      <c r="J71" s="20" t="s">
        <v>481</v>
      </c>
      <c r="K71" s="18" t="s">
        <v>481</v>
      </c>
      <c r="L71" s="20" t="s">
        <v>481</v>
      </c>
      <c r="M71" s="18" t="s">
        <v>481</v>
      </c>
      <c r="N71" s="20" t="s">
        <v>481</v>
      </c>
      <c r="O71" s="18" t="s">
        <v>481</v>
      </c>
      <c r="P71" s="20" t="s">
        <v>481</v>
      </c>
      <c r="Q71" s="18" t="n">
        <v>489.83955577</v>
      </c>
      <c r="R71" s="20" t="n">
        <v>16.99733653</v>
      </c>
    </row>
    <row r="72" spans="1:18">
      <c r="A72" s="15" t="s">
        <v>547</v>
      </c>
      <c r="B72" s="17" t="n">
        <v>7708</v>
      </c>
      <c r="C72" s="18">
        <f>(5.0/B72*100)</f>
        <v/>
      </c>
      <c r="D72" s="19" t="n">
        <v>7703</v>
      </c>
      <c r="E72" s="18" t="n">
        <v>567.27040828</v>
      </c>
      <c r="F72" s="20" t="n">
        <v>3.34346634</v>
      </c>
      <c r="G72" s="18" t="n">
        <v>503.78886093</v>
      </c>
      <c r="H72" s="20" t="n">
        <v>2.76321242</v>
      </c>
      <c r="I72" s="18" t="s">
        <v>481</v>
      </c>
      <c r="J72" s="20" t="s">
        <v>481</v>
      </c>
      <c r="K72" s="18" t="s">
        <v>481</v>
      </c>
      <c r="L72" s="20" t="s">
        <v>481</v>
      </c>
      <c r="M72" s="18" t="s">
        <v>481</v>
      </c>
      <c r="N72" s="20" t="s">
        <v>481</v>
      </c>
      <c r="O72" s="18" t="s">
        <v>481</v>
      </c>
      <c r="P72" s="20" t="s">
        <v>481</v>
      </c>
      <c r="Q72" s="18" t="n">
        <v>435.63888421</v>
      </c>
      <c r="R72" s="20" t="n">
        <v>16.73082997</v>
      </c>
    </row>
    <row r="73" spans="1:18">
      <c r="A73" s="15" t="s">
        <v>548</v>
      </c>
      <c r="B73" s="17" t="n">
        <v>8249</v>
      </c>
      <c r="C73" s="18">
        <f>(143.0/B73*100)</f>
        <v/>
      </c>
      <c r="D73" s="19" t="n">
        <v>8106</v>
      </c>
      <c r="E73" s="18" t="n">
        <v>428.42194726</v>
      </c>
      <c r="F73" s="20" t="n">
        <v>3.57587066</v>
      </c>
      <c r="G73" s="18" t="n">
        <v>417.62441736</v>
      </c>
      <c r="H73" s="20" t="n">
        <v>2.64269917</v>
      </c>
      <c r="I73" s="18" t="s">
        <v>481</v>
      </c>
      <c r="J73" s="20" t="s">
        <v>481</v>
      </c>
      <c r="K73" s="18" t="s">
        <v>481</v>
      </c>
      <c r="L73" s="20" t="s">
        <v>481</v>
      </c>
      <c r="M73" s="18" t="s">
        <v>481</v>
      </c>
      <c r="N73" s="20" t="s">
        <v>481</v>
      </c>
      <c r="O73" s="18" t="s">
        <v>481</v>
      </c>
      <c r="P73" s="20" t="s">
        <v>481</v>
      </c>
      <c r="Q73" s="18" t="n">
        <v>354.56234159</v>
      </c>
      <c r="R73" s="20" t="n">
        <v>13.38926373</v>
      </c>
    </row>
    <row r="74" spans="1:18">
      <c r="A74" s="15" t="s">
        <v>549</v>
      </c>
      <c r="B74" s="17" t="n">
        <v>4692</v>
      </c>
      <c r="C74" s="18">
        <f>(82.0/B74*100)</f>
        <v/>
      </c>
      <c r="D74" s="19" t="n">
        <v>4610</v>
      </c>
      <c r="E74" s="18" t="n">
        <v>452.25355229</v>
      </c>
      <c r="F74" s="20" t="n">
        <v>2.03810245</v>
      </c>
      <c r="G74" s="18" t="n">
        <v>402.53449202</v>
      </c>
      <c r="H74" s="20" t="n">
        <v>2.47693988</v>
      </c>
      <c r="I74" s="18" t="s">
        <v>481</v>
      </c>
      <c r="J74" s="20" t="s">
        <v>481</v>
      </c>
      <c r="K74" s="18" t="s">
        <v>481</v>
      </c>
      <c r="L74" s="20" t="s">
        <v>481</v>
      </c>
      <c r="M74" s="18" t="s">
        <v>481</v>
      </c>
      <c r="N74" s="20" t="s">
        <v>481</v>
      </c>
      <c r="O74" s="18" t="n">
        <v>306.68171272</v>
      </c>
      <c r="P74" s="20" t="n">
        <v>40.96748225</v>
      </c>
      <c r="Q74" s="18" t="n">
        <v>333.92969353</v>
      </c>
      <c r="R74" s="20" t="n">
        <v>6.6401357</v>
      </c>
    </row>
    <row r="75" spans="1:18">
      <c r="A75" s="15" t="s">
        <v>550</v>
      </c>
      <c r="B75" s="17" t="n">
        <v>5375</v>
      </c>
      <c r="C75" s="18">
        <f>(196.0/B75*100)</f>
        <v/>
      </c>
      <c r="D75" s="19" t="n">
        <v>5179</v>
      </c>
      <c r="E75" s="18" t="n">
        <v>408.40633148</v>
      </c>
      <c r="F75" s="20" t="n">
        <v>3.12961181</v>
      </c>
      <c r="G75" s="18" t="n">
        <v>375.2122039</v>
      </c>
      <c r="H75" s="20" t="n">
        <v>2.01266309</v>
      </c>
      <c r="I75" s="18" t="s">
        <v>481</v>
      </c>
      <c r="J75" s="20" t="s">
        <v>481</v>
      </c>
      <c r="K75" s="18" t="s">
        <v>481</v>
      </c>
      <c r="L75" s="20" t="s">
        <v>481</v>
      </c>
      <c r="M75" s="18" t="s">
        <v>481</v>
      </c>
      <c r="N75" s="20" t="s">
        <v>481</v>
      </c>
      <c r="O75" s="18" t="s">
        <v>481</v>
      </c>
      <c r="P75" s="20" t="s">
        <v>481</v>
      </c>
      <c r="Q75" s="18" t="n">
        <v>344.52800392</v>
      </c>
      <c r="R75" s="20" t="n">
        <v>5.04642356</v>
      </c>
    </row>
    <row r="76" spans="1:18">
      <c r="A76" s="15" t="s">
        <v>551</v>
      </c>
      <c r="B76" s="17" t="n">
        <v>14167</v>
      </c>
      <c r="C76" s="18">
        <f>(227.0/B76*100)</f>
        <v/>
      </c>
      <c r="D76" s="19" t="n">
        <v>13940</v>
      </c>
      <c r="E76" s="18" t="n">
        <v>454.54104507</v>
      </c>
      <c r="F76" s="20" t="n">
        <v>2.88090222</v>
      </c>
      <c r="G76" s="18" t="n">
        <v>427.86907853</v>
      </c>
      <c r="H76" s="20" t="n">
        <v>2.3969266</v>
      </c>
      <c r="I76" s="18" t="s">
        <v>481</v>
      </c>
      <c r="J76" s="20" t="s">
        <v>481</v>
      </c>
      <c r="K76" s="18" t="s">
        <v>481</v>
      </c>
      <c r="L76" s="20" t="s">
        <v>481</v>
      </c>
      <c r="M76" s="18" t="s">
        <v>481</v>
      </c>
      <c r="N76" s="20" t="s">
        <v>481</v>
      </c>
      <c r="O76" s="18" t="s">
        <v>481</v>
      </c>
      <c r="P76" s="20" t="s">
        <v>481</v>
      </c>
      <c r="Q76" s="18" t="n">
        <v>370.08340651</v>
      </c>
      <c r="R76" s="20" t="n">
        <v>6.04411207</v>
      </c>
    </row>
    <row r="77" spans="1:18">
      <c r="A77" s="15" t="s">
        <v>552</v>
      </c>
      <c r="B77" s="17" t="n">
        <v>6062</v>
      </c>
      <c r="C77" s="18">
        <f>(82.0/B77*100)</f>
        <v/>
      </c>
      <c r="D77" s="19" t="n">
        <v>5980</v>
      </c>
      <c r="E77" s="18" t="n">
        <v>469.36104079</v>
      </c>
      <c r="F77" s="20" t="n">
        <v>3.01755234</v>
      </c>
      <c r="G77" s="18" t="n">
        <v>422.25749326</v>
      </c>
      <c r="H77" s="20" t="n">
        <v>2.07264556</v>
      </c>
      <c r="I77" s="18" t="s">
        <v>481</v>
      </c>
      <c r="J77" s="20" t="s">
        <v>481</v>
      </c>
      <c r="K77" s="18" t="s">
        <v>481</v>
      </c>
      <c r="L77" s="20" t="s">
        <v>481</v>
      </c>
      <c r="M77" s="18" t="s">
        <v>481</v>
      </c>
      <c r="N77" s="20" t="s">
        <v>481</v>
      </c>
      <c r="O77" s="18" t="s">
        <v>481</v>
      </c>
      <c r="P77" s="20" t="s">
        <v>481</v>
      </c>
      <c r="Q77" s="18" t="n">
        <v>362.65539426</v>
      </c>
      <c r="R77" s="20" t="n">
        <v>3.51856815</v>
      </c>
    </row>
    <row r="78" spans="1:18">
      <c r="A78" s="15" t="s">
        <v>553</v>
      </c>
      <c r="B78" s="17" t="n">
        <v>5826</v>
      </c>
      <c r="C78" s="18">
        <f>(0.0/B78*100)</f>
        <v/>
      </c>
      <c r="D78" s="19" t="n">
        <v>5826</v>
      </c>
      <c r="E78" s="18" t="n">
        <v>532.20123911</v>
      </c>
      <c r="F78" s="20" t="n">
        <v>4.8218078</v>
      </c>
      <c r="G78" s="18" t="n">
        <v>518.76747369</v>
      </c>
      <c r="H78" s="20" t="n">
        <v>3.78886548</v>
      </c>
      <c r="I78" s="18" t="s">
        <v>481</v>
      </c>
      <c r="J78" s="20" t="s">
        <v>481</v>
      </c>
      <c r="K78" s="18" t="s">
        <v>481</v>
      </c>
      <c r="L78" s="20" t="s">
        <v>481</v>
      </c>
      <c r="M78" s="18" t="s">
        <v>481</v>
      </c>
      <c r="N78" s="20" t="s">
        <v>481</v>
      </c>
      <c r="O78" s="18" t="s">
        <v>481</v>
      </c>
      <c r="P78" s="20" t="s">
        <v>481</v>
      </c>
      <c r="Q78" s="18" t="n">
        <v>478.35337633</v>
      </c>
      <c r="R78" s="20" t="n">
        <v>13.88512213</v>
      </c>
    </row>
    <row customHeight="1" ht="25" r="79" spans="1:18">
      <c r="A79" s="15" t="s">
        <v>554</v>
      </c>
      <c r="B79" s="17" t="n">
        <v>1657</v>
      </c>
      <c r="C79" s="18">
        <f>(41.0/B79*100)</f>
        <v/>
      </c>
      <c r="D79" s="19" t="n">
        <v>1616</v>
      </c>
      <c r="E79" s="18" t="n">
        <v>491.1677349</v>
      </c>
      <c r="F79" s="20" t="n">
        <v>6.72120141</v>
      </c>
      <c r="G79" s="18" t="n">
        <v>442.81271703</v>
      </c>
      <c r="H79" s="20" t="n">
        <v>6.25068318</v>
      </c>
      <c r="I79" s="18" t="s">
        <v>481</v>
      </c>
      <c r="J79" s="20" t="s">
        <v>481</v>
      </c>
      <c r="K79" s="18" t="s">
        <v>481</v>
      </c>
      <c r="L79" s="20" t="s">
        <v>481</v>
      </c>
      <c r="M79" s="18" t="s">
        <v>481</v>
      </c>
      <c r="N79" s="20" t="s">
        <v>481</v>
      </c>
      <c r="O79" s="18" t="s">
        <v>481</v>
      </c>
      <c r="P79" s="20" t="s">
        <v>481</v>
      </c>
      <c r="Q79" s="18" t="n">
        <v>375.26540229</v>
      </c>
      <c r="R79" s="20" t="n">
        <v>27.14844497</v>
      </c>
    </row>
    <row r="80" spans="1:18">
      <c r="A80" s="15" t="s">
        <v>555</v>
      </c>
      <c r="B80" s="17" t="n">
        <v>7841</v>
      </c>
      <c r="C80" s="18">
        <f>(0.0/B80*100)</f>
        <v/>
      </c>
      <c r="D80" s="19" t="n">
        <v>7841</v>
      </c>
      <c r="E80" s="18" t="n">
        <v>463.84726728</v>
      </c>
      <c r="F80" s="20" t="n">
        <v>3.88415419</v>
      </c>
      <c r="G80" s="18" t="n">
        <v>427.72723216</v>
      </c>
      <c r="H80" s="20" t="n">
        <v>3.94811453</v>
      </c>
      <c r="I80" s="18" t="s">
        <v>481</v>
      </c>
      <c r="J80" s="20" t="s">
        <v>481</v>
      </c>
      <c r="K80" s="18" t="s">
        <v>481</v>
      </c>
      <c r="L80" s="20" t="s">
        <v>481</v>
      </c>
      <c r="M80" s="18" t="s">
        <v>481</v>
      </c>
      <c r="N80" s="20" t="s">
        <v>481</v>
      </c>
      <c r="O80" s="18" t="s">
        <v>481</v>
      </c>
      <c r="P80" s="20" t="s">
        <v>481</v>
      </c>
      <c r="Q80" s="18" t="n">
        <v>370.06691657</v>
      </c>
      <c r="R80" s="20" t="n">
        <v>30.69684442</v>
      </c>
    </row>
    <row r="81" spans="1:18">
      <c r="A81" s="23" t="s">
        <v>556</v>
      </c>
      <c r="B81" s="17" t="n">
        <v>8861</v>
      </c>
      <c r="C81" s="18">
        <f>(76.0/B81*100)</f>
        <v/>
      </c>
      <c r="D81" s="19" t="n">
        <v>8785</v>
      </c>
      <c r="E81" s="18" t="n">
        <v>457.71130026</v>
      </c>
      <c r="F81" s="20" t="n">
        <v>3.85525321</v>
      </c>
      <c r="G81" s="18" t="n">
        <v>437.75551767</v>
      </c>
      <c r="H81" s="20" t="n">
        <v>2.83367512</v>
      </c>
      <c r="I81" s="18" t="s">
        <v>481</v>
      </c>
      <c r="J81" s="20" t="s">
        <v>481</v>
      </c>
      <c r="K81" s="18" t="s">
        <v>481</v>
      </c>
      <c r="L81" s="20" t="s">
        <v>481</v>
      </c>
      <c r="M81" s="18" t="s">
        <v>481</v>
      </c>
      <c r="N81" s="20" t="s">
        <v>481</v>
      </c>
      <c r="O81" s="18" t="s">
        <v>481</v>
      </c>
      <c r="P81" s="20" t="s">
        <v>481</v>
      </c>
      <c r="Q81" s="18" t="n">
        <v>390.96204721</v>
      </c>
      <c r="R81" s="20" t="n">
        <v>14.38648747</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615</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527.3019490200001</v>
      </c>
      <c r="F7" s="20" t="n">
        <v>2.11917379</v>
      </c>
      <c r="G7" s="18" t="n">
        <v>505.6504758</v>
      </c>
      <c r="H7" s="20" t="n">
        <v>1.79073265</v>
      </c>
      <c r="I7" s="18" t="s">
        <v>481</v>
      </c>
      <c r="J7" s="20" t="s">
        <v>481</v>
      </c>
      <c r="K7" s="18" t="s">
        <v>481</v>
      </c>
      <c r="L7" s="20" t="s">
        <v>481</v>
      </c>
      <c r="M7" s="18" t="s">
        <v>481</v>
      </c>
      <c r="N7" s="20" t="s">
        <v>481</v>
      </c>
      <c r="O7" s="18" t="s">
        <v>481</v>
      </c>
      <c r="P7" s="20" t="s">
        <v>481</v>
      </c>
      <c r="Q7" s="18" t="n">
        <v>441.36629455</v>
      </c>
      <c r="R7" s="20" t="n">
        <v>6.65070554</v>
      </c>
    </row>
    <row r="8" spans="1:18">
      <c r="A8" s="15" t="s">
        <v>483</v>
      </c>
      <c r="B8" s="17" t="n">
        <v>7007</v>
      </c>
      <c r="C8" s="18">
        <f>(20.0/B8*100)</f>
        <v/>
      </c>
      <c r="D8" s="19" t="n">
        <v>6987</v>
      </c>
      <c r="E8" s="18" t="n">
        <v>510.34107134</v>
      </c>
      <c r="F8" s="20" t="n">
        <v>2.83201549</v>
      </c>
      <c r="G8" s="18" t="n">
        <v>479.75154674</v>
      </c>
      <c r="H8" s="20" t="n">
        <v>2.7743934</v>
      </c>
      <c r="I8" s="18" t="s">
        <v>481</v>
      </c>
      <c r="J8" s="20" t="s">
        <v>481</v>
      </c>
      <c r="K8" s="18" t="s">
        <v>481</v>
      </c>
      <c r="L8" s="20" t="s">
        <v>481</v>
      </c>
      <c r="M8" s="18" t="s">
        <v>481</v>
      </c>
      <c r="N8" s="20" t="s">
        <v>481</v>
      </c>
      <c r="O8" s="18" t="s">
        <v>481</v>
      </c>
      <c r="P8" s="20" t="s">
        <v>481</v>
      </c>
      <c r="Q8" s="18" t="n">
        <v>407.830614</v>
      </c>
      <c r="R8" s="20" t="n">
        <v>9.791501370000001</v>
      </c>
    </row>
    <row r="9" spans="1:18">
      <c r="A9" s="15" t="s">
        <v>484</v>
      </c>
      <c r="B9" s="17" t="n">
        <v>9651</v>
      </c>
      <c r="C9" s="18">
        <f>(77.0/B9*100)</f>
        <v/>
      </c>
      <c r="D9" s="19" t="n">
        <v>9574</v>
      </c>
      <c r="E9" s="18" t="n">
        <v>532.64803667</v>
      </c>
      <c r="F9" s="20" t="n">
        <v>2.92281717</v>
      </c>
      <c r="G9" s="18" t="n">
        <v>494.77617115</v>
      </c>
      <c r="H9" s="20" t="n">
        <v>2.3102893</v>
      </c>
      <c r="I9" s="18" t="s">
        <v>481</v>
      </c>
      <c r="J9" s="20" t="s">
        <v>481</v>
      </c>
      <c r="K9" s="18" t="s">
        <v>481</v>
      </c>
      <c r="L9" s="20" t="s">
        <v>481</v>
      </c>
      <c r="M9" s="18" t="s">
        <v>481</v>
      </c>
      <c r="N9" s="20" t="s">
        <v>481</v>
      </c>
      <c r="O9" s="18" t="s">
        <v>481</v>
      </c>
      <c r="P9" s="20" t="s">
        <v>481</v>
      </c>
      <c r="Q9" s="18" t="n">
        <v>410.85430074</v>
      </c>
      <c r="R9" s="20" t="n">
        <v>7.71139986</v>
      </c>
    </row>
    <row r="10" spans="1:18">
      <c r="A10" s="15" t="s">
        <v>485</v>
      </c>
      <c r="B10" s="17" t="n">
        <v>20058</v>
      </c>
      <c r="C10" s="18">
        <f>(521.0/B10*100)</f>
        <v/>
      </c>
      <c r="D10" s="19" t="n">
        <v>19537</v>
      </c>
      <c r="E10" s="18" t="n">
        <v>542.55028946</v>
      </c>
      <c r="F10" s="20" t="n">
        <v>2.72951084</v>
      </c>
      <c r="G10" s="18" t="n">
        <v>522.9257998099999</v>
      </c>
      <c r="H10" s="20" t="n">
        <v>2.02201332</v>
      </c>
      <c r="I10" s="18" t="s">
        <v>481</v>
      </c>
      <c r="J10" s="20" t="s">
        <v>481</v>
      </c>
      <c r="K10" s="18" t="s">
        <v>481</v>
      </c>
      <c r="L10" s="20" t="s">
        <v>481</v>
      </c>
      <c r="M10" s="18" t="s">
        <v>481</v>
      </c>
      <c r="N10" s="20" t="s">
        <v>481</v>
      </c>
      <c r="O10" s="18" t="s">
        <v>481</v>
      </c>
      <c r="P10" s="20" t="s">
        <v>481</v>
      </c>
      <c r="Q10" s="18" t="n">
        <v>463.67921495</v>
      </c>
      <c r="R10" s="20" t="n">
        <v>8.94162077</v>
      </c>
    </row>
    <row r="11" spans="1:18">
      <c r="A11" s="15" t="s">
        <v>486</v>
      </c>
      <c r="B11" s="17" t="n">
        <v>7053</v>
      </c>
      <c r="C11" s="18">
        <f>(45.0/B11*100)</f>
        <v/>
      </c>
      <c r="D11" s="19" t="n">
        <v>7008</v>
      </c>
      <c r="E11" s="18" t="n">
        <v>456.7663295</v>
      </c>
      <c r="F11" s="20" t="n">
        <v>2.77022882</v>
      </c>
      <c r="G11" s="18" t="n">
        <v>440.27424825</v>
      </c>
      <c r="H11" s="20" t="n">
        <v>2.4894354</v>
      </c>
      <c r="I11" s="18" t="s">
        <v>481</v>
      </c>
      <c r="J11" s="20" t="s">
        <v>481</v>
      </c>
      <c r="K11" s="18" t="s">
        <v>481</v>
      </c>
      <c r="L11" s="20" t="s">
        <v>481</v>
      </c>
      <c r="M11" s="18" t="s">
        <v>481</v>
      </c>
      <c r="N11" s="20" t="s">
        <v>481</v>
      </c>
      <c r="O11" s="18" t="s">
        <v>481</v>
      </c>
      <c r="P11" s="20" t="s">
        <v>481</v>
      </c>
      <c r="Q11" s="18" t="n">
        <v>398.19499242</v>
      </c>
      <c r="R11" s="20" t="n">
        <v>11.02884225</v>
      </c>
    </row>
    <row r="12" spans="1:18">
      <c r="A12" s="15" t="s">
        <v>487</v>
      </c>
      <c r="B12" s="17" t="n">
        <v>6894</v>
      </c>
      <c r="C12" s="18">
        <f>(56.0/B12*100)</f>
        <v/>
      </c>
      <c r="D12" s="19" t="n">
        <v>6838</v>
      </c>
      <c r="E12" s="18" t="n">
        <v>527.75220529</v>
      </c>
      <c r="F12" s="20" t="n">
        <v>2.26178217</v>
      </c>
      <c r="G12" s="18" t="n">
        <v>478.19792841</v>
      </c>
      <c r="H12" s="20" t="n">
        <v>2.38355563</v>
      </c>
      <c r="I12" s="18" t="s">
        <v>481</v>
      </c>
      <c r="J12" s="20" t="s">
        <v>481</v>
      </c>
      <c r="K12" s="18" t="s">
        <v>481</v>
      </c>
      <c r="L12" s="20" t="s">
        <v>481</v>
      </c>
      <c r="M12" s="18" t="s">
        <v>481</v>
      </c>
      <c r="N12" s="20" t="s">
        <v>481</v>
      </c>
      <c r="O12" s="18" t="s">
        <v>481</v>
      </c>
      <c r="P12" s="20" t="s">
        <v>481</v>
      </c>
      <c r="Q12" s="18" t="n">
        <v>394.06820729</v>
      </c>
      <c r="R12" s="20" t="n">
        <v>6.6798304</v>
      </c>
    </row>
    <row r="13" spans="1:18">
      <c r="A13" s="15" t="s">
        <v>488</v>
      </c>
      <c r="B13" s="17" t="n">
        <v>7161</v>
      </c>
      <c r="C13" s="18">
        <f>(98.0/B13*100)</f>
        <v/>
      </c>
      <c r="D13" s="19" t="n">
        <v>7063</v>
      </c>
      <c r="E13" s="18" t="n">
        <v>530.2528693100001</v>
      </c>
      <c r="F13" s="20" t="n">
        <v>3.30724582</v>
      </c>
      <c r="G13" s="18" t="n">
        <v>493.13320964</v>
      </c>
      <c r="H13" s="20" t="n">
        <v>2.40185815</v>
      </c>
      <c r="I13" s="18" t="s">
        <v>481</v>
      </c>
      <c r="J13" s="20" t="s">
        <v>481</v>
      </c>
      <c r="K13" s="18" t="s">
        <v>481</v>
      </c>
      <c r="L13" s="20" t="s">
        <v>481</v>
      </c>
      <c r="M13" s="18" t="s">
        <v>481</v>
      </c>
      <c r="N13" s="20" t="s">
        <v>481</v>
      </c>
      <c r="O13" s="18" t="s">
        <v>481</v>
      </c>
      <c r="P13" s="20" t="s">
        <v>481</v>
      </c>
      <c r="Q13" s="18" t="n">
        <v>415.52109062</v>
      </c>
      <c r="R13" s="20" t="n">
        <v>10.49549329</v>
      </c>
    </row>
    <row r="14" spans="1:18">
      <c r="A14" s="15" t="s">
        <v>489</v>
      </c>
      <c r="B14" s="17" t="n">
        <v>5587</v>
      </c>
      <c r="C14" s="18">
        <f>(74.0/B14*100)</f>
        <v/>
      </c>
      <c r="D14" s="19" t="n">
        <v>5513</v>
      </c>
      <c r="E14" s="18" t="n">
        <v>544.19488849</v>
      </c>
      <c r="F14" s="20" t="n">
        <v>2.19924876</v>
      </c>
      <c r="G14" s="18" t="n">
        <v>511.46674296</v>
      </c>
      <c r="H14" s="20" t="n">
        <v>3.40001971</v>
      </c>
      <c r="I14" s="18" t="s">
        <v>481</v>
      </c>
      <c r="J14" s="20" t="s">
        <v>481</v>
      </c>
      <c r="K14" s="18" t="s">
        <v>481</v>
      </c>
      <c r="L14" s="20" t="s">
        <v>481</v>
      </c>
      <c r="M14" s="18" t="s">
        <v>481</v>
      </c>
      <c r="N14" s="20" t="s">
        <v>481</v>
      </c>
      <c r="O14" s="18" t="s">
        <v>481</v>
      </c>
      <c r="P14" s="20" t="s">
        <v>481</v>
      </c>
      <c r="Q14" s="18" t="n">
        <v>453.4811101</v>
      </c>
      <c r="R14" s="20" t="n">
        <v>19.47211074</v>
      </c>
    </row>
    <row r="15" spans="1:18">
      <c r="A15" s="15" t="s">
        <v>490</v>
      </c>
      <c r="B15" s="17" t="n">
        <v>5882</v>
      </c>
      <c r="C15" s="18">
        <f>(53.0/B15*100)</f>
        <v/>
      </c>
      <c r="D15" s="19" t="n">
        <v>5829</v>
      </c>
      <c r="E15" s="18" t="n">
        <v>551.62844544</v>
      </c>
      <c r="F15" s="20" t="n">
        <v>2.7732636</v>
      </c>
      <c r="G15" s="18" t="n">
        <v>513.99795094</v>
      </c>
      <c r="H15" s="20" t="n">
        <v>2.75546422</v>
      </c>
      <c r="I15" s="18" t="s">
        <v>481</v>
      </c>
      <c r="J15" s="20" t="s">
        <v>481</v>
      </c>
      <c r="K15" s="18" t="s">
        <v>481</v>
      </c>
      <c r="L15" s="20" t="s">
        <v>481</v>
      </c>
      <c r="M15" s="18" t="s">
        <v>481</v>
      </c>
      <c r="N15" s="20" t="s">
        <v>481</v>
      </c>
      <c r="O15" s="18" t="s">
        <v>481</v>
      </c>
      <c r="P15" s="20" t="s">
        <v>481</v>
      </c>
      <c r="Q15" s="18" t="n">
        <v>439.22541104</v>
      </c>
      <c r="R15" s="20" t="n">
        <v>12.07221729</v>
      </c>
    </row>
    <row r="16" spans="1:18">
      <c r="A16" s="15" t="s">
        <v>491</v>
      </c>
      <c r="B16" s="17" t="n">
        <v>6108</v>
      </c>
      <c r="C16" s="18">
        <f>(98.0/B16*100)</f>
        <v/>
      </c>
      <c r="D16" s="19" t="n">
        <v>6010</v>
      </c>
      <c r="E16" s="18" t="n">
        <v>534.29729519</v>
      </c>
      <c r="F16" s="20" t="n">
        <v>2.75987581</v>
      </c>
      <c r="G16" s="18" t="n">
        <v>473.58465736</v>
      </c>
      <c r="H16" s="20" t="n">
        <v>2.26178336</v>
      </c>
      <c r="I16" s="18" t="s">
        <v>481</v>
      </c>
      <c r="J16" s="20" t="s">
        <v>481</v>
      </c>
      <c r="K16" s="18" t="s">
        <v>481</v>
      </c>
      <c r="L16" s="20" t="s">
        <v>481</v>
      </c>
      <c r="M16" s="18" t="s">
        <v>481</v>
      </c>
      <c r="N16" s="20" t="s">
        <v>481</v>
      </c>
      <c r="O16" s="18" t="s">
        <v>481</v>
      </c>
      <c r="P16" s="20" t="s">
        <v>481</v>
      </c>
      <c r="Q16" s="18" t="n">
        <v>398.6400018</v>
      </c>
      <c r="R16" s="20" t="n">
        <v>10.86176799</v>
      </c>
    </row>
    <row r="17" spans="1:18">
      <c r="A17" s="15" t="s">
        <v>492</v>
      </c>
      <c r="B17" s="17" t="n">
        <v>6504</v>
      </c>
      <c r="C17" s="18">
        <f>(658.0/B17*100)</f>
        <v/>
      </c>
      <c r="D17" s="19" t="n">
        <v>5846</v>
      </c>
      <c r="E17" s="18" t="n">
        <v>528.28389435</v>
      </c>
      <c r="F17" s="20" t="n">
        <v>3.20950266</v>
      </c>
      <c r="G17" s="18" t="n">
        <v>504.79815396</v>
      </c>
      <c r="H17" s="20" t="n">
        <v>2.92105103</v>
      </c>
      <c r="I17" s="18" t="s">
        <v>481</v>
      </c>
      <c r="J17" s="20" t="s">
        <v>481</v>
      </c>
      <c r="K17" s="18" t="s">
        <v>481</v>
      </c>
      <c r="L17" s="20" t="s">
        <v>481</v>
      </c>
      <c r="M17" s="18" t="s">
        <v>481</v>
      </c>
      <c r="N17" s="20" t="s">
        <v>481</v>
      </c>
      <c r="O17" s="18" t="s">
        <v>481</v>
      </c>
      <c r="P17" s="20" t="s">
        <v>481</v>
      </c>
      <c r="Q17" s="18" t="n">
        <v>442.80505583</v>
      </c>
      <c r="R17" s="20" t="n">
        <v>9.50793122</v>
      </c>
    </row>
    <row r="18" spans="1:18">
      <c r="A18" s="15" t="s">
        <v>493</v>
      </c>
      <c r="B18" s="17" t="n">
        <v>5532</v>
      </c>
      <c r="C18" s="18">
        <f>(28.0/B18*100)</f>
        <v/>
      </c>
      <c r="D18" s="19" t="n">
        <v>5504</v>
      </c>
      <c r="E18" s="18" t="n">
        <v>475.67393111</v>
      </c>
      <c r="F18" s="20" t="n">
        <v>3.82849778</v>
      </c>
      <c r="G18" s="18" t="n">
        <v>443.42048574</v>
      </c>
      <c r="H18" s="20" t="n">
        <v>4.33509742</v>
      </c>
      <c r="I18" s="18" t="s">
        <v>481</v>
      </c>
      <c r="J18" s="20" t="s">
        <v>481</v>
      </c>
      <c r="K18" s="18" t="s">
        <v>481</v>
      </c>
      <c r="L18" s="20" t="s">
        <v>481</v>
      </c>
      <c r="M18" s="18" t="s">
        <v>481</v>
      </c>
      <c r="N18" s="20" t="s">
        <v>481</v>
      </c>
      <c r="O18" s="18" t="s">
        <v>481</v>
      </c>
      <c r="P18" s="20" t="s">
        <v>481</v>
      </c>
      <c r="Q18" s="18" t="n">
        <v>393.736253</v>
      </c>
      <c r="R18" s="20" t="n">
        <v>7.39355899</v>
      </c>
    </row>
    <row r="19" spans="1:18">
      <c r="A19" s="15" t="s">
        <v>494</v>
      </c>
      <c r="B19" s="17" t="n">
        <v>5658</v>
      </c>
      <c r="C19" s="18">
        <f>(61.0/B19*100)</f>
        <v/>
      </c>
      <c r="D19" s="19" t="n">
        <v>5597</v>
      </c>
      <c r="E19" s="18" t="n">
        <v>505.02241519</v>
      </c>
      <c r="F19" s="20" t="n">
        <v>2.65092444</v>
      </c>
      <c r="G19" s="18" t="n">
        <v>433.64205991</v>
      </c>
      <c r="H19" s="20" t="n">
        <v>3.27530955</v>
      </c>
      <c r="I19" s="18" t="s">
        <v>481</v>
      </c>
      <c r="J19" s="20" t="s">
        <v>481</v>
      </c>
      <c r="K19" s="18" t="s">
        <v>481</v>
      </c>
      <c r="L19" s="20" t="s">
        <v>481</v>
      </c>
      <c r="M19" s="18" t="s">
        <v>481</v>
      </c>
      <c r="N19" s="20" t="s">
        <v>481</v>
      </c>
      <c r="O19" s="18" t="s">
        <v>481</v>
      </c>
      <c r="P19" s="20" t="s">
        <v>481</v>
      </c>
      <c r="Q19" s="18" t="n">
        <v>386.37751306</v>
      </c>
      <c r="R19" s="20" t="n">
        <v>9.282861520000001</v>
      </c>
    </row>
    <row r="20" spans="1:18">
      <c r="A20" s="15" t="s">
        <v>495</v>
      </c>
      <c r="B20" s="17" t="n">
        <v>3371</v>
      </c>
      <c r="C20" s="18">
        <f>(75.0/B20*100)</f>
        <v/>
      </c>
      <c r="D20" s="19" t="n">
        <v>3296</v>
      </c>
      <c r="E20" s="18" t="n">
        <v>485.62755876</v>
      </c>
      <c r="F20" s="20" t="n">
        <v>1.98106314</v>
      </c>
      <c r="G20" s="18" t="n">
        <v>446.86766163</v>
      </c>
      <c r="H20" s="20" t="n">
        <v>3.09566459</v>
      </c>
      <c r="I20" s="18" t="s">
        <v>481</v>
      </c>
      <c r="J20" s="20" t="s">
        <v>481</v>
      </c>
      <c r="K20" s="18" t="s">
        <v>481</v>
      </c>
      <c r="L20" s="20" t="s">
        <v>481</v>
      </c>
      <c r="M20" s="18" t="s">
        <v>481</v>
      </c>
      <c r="N20" s="20" t="s">
        <v>481</v>
      </c>
      <c r="O20" s="18" t="s">
        <v>481</v>
      </c>
      <c r="P20" s="20" t="s">
        <v>481</v>
      </c>
      <c r="Q20" s="18" t="n">
        <v>418.46648066</v>
      </c>
      <c r="R20" s="20" t="n">
        <v>16.06847032</v>
      </c>
    </row>
    <row r="21" spans="1:18">
      <c r="A21" s="15" t="s">
        <v>496</v>
      </c>
      <c r="B21" s="17" t="n">
        <v>5741</v>
      </c>
      <c r="C21" s="18">
        <f>(44.0/B21*100)</f>
        <v/>
      </c>
      <c r="D21" s="19" t="n">
        <v>5697</v>
      </c>
      <c r="E21" s="18" t="n">
        <v>519.16029023</v>
      </c>
      <c r="F21" s="20" t="n">
        <v>3.11447407</v>
      </c>
      <c r="G21" s="18" t="n">
        <v>496.97742288</v>
      </c>
      <c r="H21" s="20" t="n">
        <v>2.13155382</v>
      </c>
      <c r="I21" s="18" t="s">
        <v>481</v>
      </c>
      <c r="J21" s="20" t="s">
        <v>481</v>
      </c>
      <c r="K21" s="18" t="s">
        <v>481</v>
      </c>
      <c r="L21" s="20" t="s">
        <v>481</v>
      </c>
      <c r="M21" s="18" t="s">
        <v>481</v>
      </c>
      <c r="N21" s="20" t="s">
        <v>481</v>
      </c>
      <c r="O21" s="18" t="s">
        <v>481</v>
      </c>
      <c r="P21" s="20" t="s">
        <v>481</v>
      </c>
      <c r="Q21" s="18" t="n">
        <v>446.18794444</v>
      </c>
      <c r="R21" s="20" t="n">
        <v>7.52113908</v>
      </c>
    </row>
    <row r="22" spans="1:18">
      <c r="A22" s="15" t="s">
        <v>497</v>
      </c>
      <c r="B22" s="17" t="n">
        <v>6598</v>
      </c>
      <c r="C22" s="18">
        <f>(32.0/B22*100)</f>
        <v/>
      </c>
      <c r="D22" s="19" t="n">
        <v>6566</v>
      </c>
      <c r="E22" s="18" t="n">
        <v>476.2665942</v>
      </c>
      <c r="F22" s="20" t="n">
        <v>3.96743778</v>
      </c>
      <c r="G22" s="18" t="n">
        <v>463.88161133</v>
      </c>
      <c r="H22" s="20" t="n">
        <v>3.74059988</v>
      </c>
      <c r="I22" s="18" t="s">
        <v>481</v>
      </c>
      <c r="J22" s="20" t="s">
        <v>481</v>
      </c>
      <c r="K22" s="18" t="s">
        <v>481</v>
      </c>
      <c r="L22" s="20" t="s">
        <v>481</v>
      </c>
      <c r="M22" s="18" t="s">
        <v>481</v>
      </c>
      <c r="N22" s="20" t="s">
        <v>481</v>
      </c>
      <c r="O22" s="18" t="n">
        <v>404.04827029</v>
      </c>
      <c r="P22" s="20" t="n">
        <v>19.8359306</v>
      </c>
      <c r="Q22" s="18" t="n">
        <v>398.49232344</v>
      </c>
      <c r="R22" s="20" t="n">
        <v>8.3561482</v>
      </c>
    </row>
    <row r="23" spans="1:18">
      <c r="A23" s="15" t="s">
        <v>498</v>
      </c>
      <c r="B23" s="17" t="n">
        <v>11583</v>
      </c>
      <c r="C23" s="18">
        <f>(210.0/B23*100)</f>
        <v/>
      </c>
      <c r="D23" s="19" t="n">
        <v>11373</v>
      </c>
      <c r="E23" s="18" t="n">
        <v>494.78965136</v>
      </c>
      <c r="F23" s="20" t="n">
        <v>2.80912841</v>
      </c>
      <c r="G23" s="18" t="n">
        <v>465.80878755</v>
      </c>
      <c r="H23" s="20" t="n">
        <v>3.15818484</v>
      </c>
      <c r="I23" s="18" t="s">
        <v>481</v>
      </c>
      <c r="J23" s="20" t="s">
        <v>481</v>
      </c>
      <c r="K23" s="18" t="s">
        <v>481</v>
      </c>
      <c r="L23" s="20" t="s">
        <v>481</v>
      </c>
      <c r="M23" s="18" t="s">
        <v>481</v>
      </c>
      <c r="N23" s="20" t="s">
        <v>481</v>
      </c>
      <c r="O23" s="18" t="s">
        <v>481</v>
      </c>
      <c r="P23" s="20" t="s">
        <v>481</v>
      </c>
      <c r="Q23" s="18" t="n">
        <v>386.83265864</v>
      </c>
      <c r="R23" s="20" t="n">
        <v>18.68843249</v>
      </c>
    </row>
    <row r="24" spans="1:18">
      <c r="A24" s="15" t="s">
        <v>499</v>
      </c>
      <c r="B24" s="17" t="n">
        <v>6647</v>
      </c>
      <c r="C24" s="18">
        <f>(7.0/B24*100)</f>
        <v/>
      </c>
      <c r="D24" s="19" t="n">
        <v>6640</v>
      </c>
      <c r="E24" s="18" t="n">
        <v>562.45643021</v>
      </c>
      <c r="F24" s="20" t="n">
        <v>3.66737275</v>
      </c>
      <c r="G24" s="18" t="n">
        <v>532.7159143600001</v>
      </c>
      <c r="H24" s="20" t="n">
        <v>2.9335324</v>
      </c>
      <c r="I24" s="18" t="s">
        <v>481</v>
      </c>
      <c r="J24" s="20" t="s">
        <v>481</v>
      </c>
      <c r="K24" s="18" t="s">
        <v>481</v>
      </c>
      <c r="L24" s="20" t="s">
        <v>481</v>
      </c>
      <c r="M24" s="18" t="s">
        <v>481</v>
      </c>
      <c r="N24" s="20" t="s">
        <v>481</v>
      </c>
      <c r="O24" s="18" t="s">
        <v>481</v>
      </c>
      <c r="P24" s="20" t="s">
        <v>481</v>
      </c>
      <c r="Q24" s="18" t="n">
        <v>496.73070367</v>
      </c>
      <c r="R24" s="20" t="n">
        <v>10.60760164</v>
      </c>
    </row>
    <row r="25" spans="1:18">
      <c r="A25" s="15" t="s">
        <v>500</v>
      </c>
      <c r="B25" s="17" t="n">
        <v>5581</v>
      </c>
      <c r="C25" s="18">
        <f>(24.0/B25*100)</f>
        <v/>
      </c>
      <c r="D25" s="19" t="n">
        <v>5557</v>
      </c>
      <c r="E25" s="18" t="n">
        <v>532.18698925</v>
      </c>
      <c r="F25" s="20" t="n">
        <v>3.18191252</v>
      </c>
      <c r="G25" s="18" t="n">
        <v>491.83907658</v>
      </c>
      <c r="H25" s="20" t="n">
        <v>3.39866197</v>
      </c>
      <c r="I25" s="18" t="s">
        <v>481</v>
      </c>
      <c r="J25" s="20" t="s">
        <v>481</v>
      </c>
      <c r="K25" s="18" t="s">
        <v>481</v>
      </c>
      <c r="L25" s="20" t="s">
        <v>481</v>
      </c>
      <c r="M25" s="18" t="s">
        <v>481</v>
      </c>
      <c r="N25" s="20" t="s">
        <v>481</v>
      </c>
      <c r="O25" s="18" t="s">
        <v>481</v>
      </c>
      <c r="P25" s="20" t="s">
        <v>481</v>
      </c>
      <c r="Q25" s="18" t="n">
        <v>412.11118906</v>
      </c>
      <c r="R25" s="20" t="n">
        <v>14.52930631</v>
      </c>
    </row>
    <row r="26" spans="1:18">
      <c r="A26" s="15" t="s">
        <v>501</v>
      </c>
      <c r="B26" s="17" t="n">
        <v>4869</v>
      </c>
      <c r="C26" s="18">
        <f>(32.0/B26*100)</f>
        <v/>
      </c>
      <c r="D26" s="19" t="n">
        <v>4837</v>
      </c>
      <c r="E26" s="18" t="n">
        <v>505.51224497</v>
      </c>
      <c r="F26" s="20" t="n">
        <v>1.71522608</v>
      </c>
      <c r="G26" s="18" t="n">
        <v>461.28712997</v>
      </c>
      <c r="H26" s="20" t="n">
        <v>2.52785427</v>
      </c>
      <c r="I26" s="18" t="s">
        <v>481</v>
      </c>
      <c r="J26" s="20" t="s">
        <v>481</v>
      </c>
      <c r="K26" s="18" t="s">
        <v>481</v>
      </c>
      <c r="L26" s="20" t="s">
        <v>481</v>
      </c>
      <c r="M26" s="18" t="s">
        <v>481</v>
      </c>
      <c r="N26" s="20" t="s">
        <v>481</v>
      </c>
      <c r="O26" s="18" t="s">
        <v>481</v>
      </c>
      <c r="P26" s="20" t="s">
        <v>481</v>
      </c>
      <c r="Q26" s="18" t="n">
        <v>428.70790121</v>
      </c>
      <c r="R26" s="20" t="n">
        <v>12.58309284</v>
      </c>
    </row>
    <row r="27" spans="1:18">
      <c r="A27" s="15" t="s">
        <v>502</v>
      </c>
      <c r="B27" s="17" t="n">
        <v>5299</v>
      </c>
      <c r="C27" s="18">
        <f>(17.0/B27*100)</f>
        <v/>
      </c>
      <c r="D27" s="19" t="n">
        <v>5282</v>
      </c>
      <c r="E27" s="18" t="n">
        <v>506.77406689</v>
      </c>
      <c r="F27" s="20" t="n">
        <v>1.6278759</v>
      </c>
      <c r="G27" s="18" t="n">
        <v>460.9113634</v>
      </c>
      <c r="H27" s="20" t="n">
        <v>1.9535059</v>
      </c>
      <c r="I27" s="18" t="s">
        <v>481</v>
      </c>
      <c r="J27" s="20" t="s">
        <v>481</v>
      </c>
      <c r="K27" s="18" t="s">
        <v>481</v>
      </c>
      <c r="L27" s="20" t="s">
        <v>481</v>
      </c>
      <c r="M27" s="18" t="s">
        <v>481</v>
      </c>
      <c r="N27" s="20" t="s">
        <v>481</v>
      </c>
      <c r="O27" s="18" t="s">
        <v>481</v>
      </c>
      <c r="P27" s="20" t="s">
        <v>481</v>
      </c>
      <c r="Q27" s="18" t="n">
        <v>401.09376755</v>
      </c>
      <c r="R27" s="20" t="n">
        <v>9.177115349999999</v>
      </c>
    </row>
    <row r="28" spans="1:18">
      <c r="A28" s="15" t="s">
        <v>503</v>
      </c>
      <c r="B28" s="17" t="n">
        <v>7568</v>
      </c>
      <c r="C28" s="18">
        <f>(51.0/B28*100)</f>
        <v/>
      </c>
      <c r="D28" s="19" t="n">
        <v>7517</v>
      </c>
      <c r="E28" s="18" t="n">
        <v>420.5379627</v>
      </c>
      <c r="F28" s="20" t="n">
        <v>2.62332306</v>
      </c>
      <c r="G28" s="18" t="n">
        <v>414.08325072</v>
      </c>
      <c r="H28" s="20" t="n">
        <v>2.31796045</v>
      </c>
      <c r="I28" s="18" t="s">
        <v>481</v>
      </c>
      <c r="J28" s="20" t="s">
        <v>481</v>
      </c>
      <c r="K28" s="18" t="s">
        <v>481</v>
      </c>
      <c r="L28" s="20" t="s">
        <v>481</v>
      </c>
      <c r="M28" s="18" t="s">
        <v>481</v>
      </c>
      <c r="N28" s="20" t="s">
        <v>481</v>
      </c>
      <c r="O28" s="18" t="s">
        <v>481</v>
      </c>
      <c r="P28" s="20" t="s">
        <v>481</v>
      </c>
      <c r="Q28" s="18" t="n">
        <v>352.5518262</v>
      </c>
      <c r="R28" s="20" t="n">
        <v>11.21383324</v>
      </c>
    </row>
    <row r="29" spans="1:18">
      <c r="A29" s="15" t="s">
        <v>504</v>
      </c>
      <c r="B29" s="17" t="n">
        <v>5385</v>
      </c>
      <c r="C29" s="18">
        <f>(30.0/B29*100)</f>
        <v/>
      </c>
      <c r="D29" s="19" t="n">
        <v>5355</v>
      </c>
      <c r="E29" s="18" t="n">
        <v>537.91077017</v>
      </c>
      <c r="F29" s="20" t="n">
        <v>3.91331419</v>
      </c>
      <c r="G29" s="18" t="n">
        <v>503.0305079</v>
      </c>
      <c r="H29" s="20" t="n">
        <v>2.48518357</v>
      </c>
      <c r="I29" s="18" t="s">
        <v>481</v>
      </c>
      <c r="J29" s="20" t="s">
        <v>481</v>
      </c>
      <c r="K29" s="18" t="s">
        <v>481</v>
      </c>
      <c r="L29" s="20" t="s">
        <v>481</v>
      </c>
      <c r="M29" s="18" t="s">
        <v>481</v>
      </c>
      <c r="N29" s="20" t="s">
        <v>481</v>
      </c>
      <c r="O29" s="18" t="s">
        <v>481</v>
      </c>
      <c r="P29" s="20" t="s">
        <v>481</v>
      </c>
      <c r="Q29" s="18" t="n">
        <v>409.97148248</v>
      </c>
      <c r="R29" s="20" t="n">
        <v>10.25070209</v>
      </c>
    </row>
    <row r="30" spans="1:18">
      <c r="A30" s="15" t="s">
        <v>505</v>
      </c>
      <c r="B30" s="17" t="n">
        <v>4520</v>
      </c>
      <c r="C30" s="18">
        <f>(96.0/B30*100)</f>
        <v/>
      </c>
      <c r="D30" s="19" t="n">
        <v>4424</v>
      </c>
      <c r="E30" s="18" t="n">
        <v>528.89391224</v>
      </c>
      <c r="F30" s="20" t="n">
        <v>3.11998672</v>
      </c>
      <c r="G30" s="18" t="n">
        <v>510.86255778</v>
      </c>
      <c r="H30" s="20" t="n">
        <v>2.87762904</v>
      </c>
      <c r="I30" s="18" t="s">
        <v>481</v>
      </c>
      <c r="J30" s="20" t="s">
        <v>481</v>
      </c>
      <c r="K30" s="18" t="s">
        <v>481</v>
      </c>
      <c r="L30" s="20" t="s">
        <v>481</v>
      </c>
      <c r="M30" s="18" t="s">
        <v>481</v>
      </c>
      <c r="N30" s="20" t="s">
        <v>481</v>
      </c>
      <c r="O30" s="18" t="s">
        <v>481</v>
      </c>
      <c r="P30" s="20" t="s">
        <v>481</v>
      </c>
      <c r="Q30" s="18" t="n">
        <v>444.34725147</v>
      </c>
      <c r="R30" s="20" t="n">
        <v>7.44626884</v>
      </c>
    </row>
    <row r="31" spans="1:18">
      <c r="A31" s="15" t="s">
        <v>506</v>
      </c>
      <c r="B31" s="17" t="n">
        <v>5456</v>
      </c>
      <c r="C31" s="18">
        <f>(125.0/B31*100)</f>
        <v/>
      </c>
      <c r="D31" s="19" t="n">
        <v>5331</v>
      </c>
      <c r="E31" s="18" t="n">
        <v>525.1963621</v>
      </c>
      <c r="F31" s="20" t="n">
        <v>3.43498015</v>
      </c>
      <c r="G31" s="18" t="n">
        <v>485.42345295</v>
      </c>
      <c r="H31" s="20" t="n">
        <v>2.26533809</v>
      </c>
      <c r="I31" s="18" t="s">
        <v>481</v>
      </c>
      <c r="J31" s="20" t="s">
        <v>481</v>
      </c>
      <c r="K31" s="18" t="s">
        <v>481</v>
      </c>
      <c r="L31" s="20" t="s">
        <v>481</v>
      </c>
      <c r="M31" s="18" t="s">
        <v>481</v>
      </c>
      <c r="N31" s="20" t="s">
        <v>481</v>
      </c>
      <c r="O31" s="18" t="s">
        <v>481</v>
      </c>
      <c r="P31" s="20" t="s">
        <v>481</v>
      </c>
      <c r="Q31" s="18" t="n">
        <v>432.53128482</v>
      </c>
      <c r="R31" s="20" t="n">
        <v>9.549287619999999</v>
      </c>
    </row>
    <row r="32" spans="1:18">
      <c r="A32" s="15" t="s">
        <v>507</v>
      </c>
      <c r="B32" s="17" t="n">
        <v>4478</v>
      </c>
      <c r="C32" s="18">
        <f>(5.0/B32*100)</f>
        <v/>
      </c>
      <c r="D32" s="19" t="n">
        <v>4473</v>
      </c>
      <c r="E32" s="18" t="n">
        <v>529.20947248</v>
      </c>
      <c r="F32" s="20" t="n">
        <v>2.73853851</v>
      </c>
      <c r="G32" s="18" t="n">
        <v>482.15025132</v>
      </c>
      <c r="H32" s="20" t="n">
        <v>2.80837027</v>
      </c>
      <c r="I32" s="18" t="s">
        <v>481</v>
      </c>
      <c r="J32" s="20" t="s">
        <v>481</v>
      </c>
      <c r="K32" s="18" t="s">
        <v>481</v>
      </c>
      <c r="L32" s="20" t="s">
        <v>481</v>
      </c>
      <c r="M32" s="18" t="s">
        <v>481</v>
      </c>
      <c r="N32" s="20" t="s">
        <v>481</v>
      </c>
      <c r="O32" s="18" t="s">
        <v>481</v>
      </c>
      <c r="P32" s="20" t="s">
        <v>481</v>
      </c>
      <c r="Q32" s="18" t="n">
        <v>419.05144059</v>
      </c>
      <c r="R32" s="20" t="n">
        <v>17.652008</v>
      </c>
    </row>
    <row r="33" spans="1:18">
      <c r="A33" s="15" t="s">
        <v>508</v>
      </c>
      <c r="B33" s="17" t="n">
        <v>7325</v>
      </c>
      <c r="C33" s="18">
        <f>(74.0/B33*100)</f>
        <v/>
      </c>
      <c r="D33" s="19" t="n">
        <v>7251</v>
      </c>
      <c r="E33" s="18" t="n">
        <v>518.47504272</v>
      </c>
      <c r="F33" s="20" t="n">
        <v>2.80678327</v>
      </c>
      <c r="G33" s="18" t="n">
        <v>484.30709367</v>
      </c>
      <c r="H33" s="20" t="n">
        <v>2.68101986</v>
      </c>
      <c r="I33" s="18" t="s">
        <v>481</v>
      </c>
      <c r="J33" s="20" t="s">
        <v>481</v>
      </c>
      <c r="K33" s="18" t="s">
        <v>481</v>
      </c>
      <c r="L33" s="20" t="s">
        <v>481</v>
      </c>
      <c r="M33" s="18" t="s">
        <v>481</v>
      </c>
      <c r="N33" s="20" t="s">
        <v>481</v>
      </c>
      <c r="O33" s="18" t="s">
        <v>481</v>
      </c>
      <c r="P33" s="20" t="s">
        <v>481</v>
      </c>
      <c r="Q33" s="18" t="n">
        <v>424.38300146</v>
      </c>
      <c r="R33" s="20" t="n">
        <v>10.35645171</v>
      </c>
    </row>
    <row r="34" spans="1:18">
      <c r="A34" s="15" t="s">
        <v>509</v>
      </c>
      <c r="B34" s="17" t="n">
        <v>6350</v>
      </c>
      <c r="C34" s="18">
        <f>(65.0/B34*100)</f>
        <v/>
      </c>
      <c r="D34" s="19" t="n">
        <v>6285</v>
      </c>
      <c r="E34" s="18" t="n">
        <v>482.85914582</v>
      </c>
      <c r="F34" s="20" t="n">
        <v>2.53479928</v>
      </c>
      <c r="G34" s="18" t="n">
        <v>438.55577665</v>
      </c>
      <c r="H34" s="20" t="n">
        <v>3.35338941</v>
      </c>
      <c r="I34" s="18" t="s">
        <v>481</v>
      </c>
      <c r="J34" s="20" t="s">
        <v>481</v>
      </c>
      <c r="K34" s="18" t="s">
        <v>481</v>
      </c>
      <c r="L34" s="20" t="s">
        <v>481</v>
      </c>
      <c r="M34" s="18" t="s">
        <v>481</v>
      </c>
      <c r="N34" s="20" t="s">
        <v>481</v>
      </c>
      <c r="O34" s="18" t="s">
        <v>481</v>
      </c>
      <c r="P34" s="20" t="s">
        <v>481</v>
      </c>
      <c r="Q34" s="18" t="n">
        <v>339.15919453</v>
      </c>
      <c r="R34" s="20" t="n">
        <v>10.17782914</v>
      </c>
    </row>
    <row r="35" spans="1:18">
      <c r="A35" s="15" t="s">
        <v>510</v>
      </c>
      <c r="B35" s="17" t="n">
        <v>6406</v>
      </c>
      <c r="C35" s="18">
        <f>(36.0/B35*100)</f>
        <v/>
      </c>
      <c r="D35" s="19" t="n">
        <v>6370</v>
      </c>
      <c r="E35" s="18" t="n">
        <v>533.49250965</v>
      </c>
      <c r="F35" s="20" t="n">
        <v>1.73625639</v>
      </c>
      <c r="G35" s="18" t="n">
        <v>487.68867243</v>
      </c>
      <c r="H35" s="20" t="n">
        <v>2.42616893</v>
      </c>
      <c r="I35" s="18" t="s">
        <v>481</v>
      </c>
      <c r="J35" s="20" t="s">
        <v>481</v>
      </c>
      <c r="K35" s="18" t="s">
        <v>481</v>
      </c>
      <c r="L35" s="20" t="s">
        <v>481</v>
      </c>
      <c r="M35" s="18" t="s">
        <v>481</v>
      </c>
      <c r="N35" s="20" t="s">
        <v>481</v>
      </c>
      <c r="O35" s="18" t="s">
        <v>481</v>
      </c>
      <c r="P35" s="20" t="s">
        <v>481</v>
      </c>
      <c r="Q35" s="18" t="n">
        <v>431.34166321</v>
      </c>
      <c r="R35" s="20" t="n">
        <v>11.41989337</v>
      </c>
    </row>
    <row r="36" spans="1:18">
      <c r="A36" s="15" t="s">
        <v>511</v>
      </c>
      <c r="B36" s="17" t="n">
        <v>6736</v>
      </c>
      <c r="C36" s="18">
        <f>(26.0/B36*100)</f>
        <v/>
      </c>
      <c r="D36" s="19" t="n">
        <v>6710</v>
      </c>
      <c r="E36" s="18" t="n">
        <v>512.60529621</v>
      </c>
      <c r="F36" s="20" t="n">
        <v>2.15510116</v>
      </c>
      <c r="G36" s="18" t="n">
        <v>473.1685022</v>
      </c>
      <c r="H36" s="20" t="n">
        <v>2.69524465</v>
      </c>
      <c r="I36" s="18" t="s">
        <v>481</v>
      </c>
      <c r="J36" s="20" t="s">
        <v>481</v>
      </c>
      <c r="K36" s="18" t="s">
        <v>481</v>
      </c>
      <c r="L36" s="20" t="s">
        <v>481</v>
      </c>
      <c r="M36" s="18" t="s">
        <v>481</v>
      </c>
      <c r="N36" s="20" t="s">
        <v>481</v>
      </c>
      <c r="O36" s="18" t="s">
        <v>481</v>
      </c>
      <c r="P36" s="20" t="s">
        <v>481</v>
      </c>
      <c r="Q36" s="18" t="n">
        <v>430.72427039</v>
      </c>
      <c r="R36" s="20" t="n">
        <v>10.60936821</v>
      </c>
    </row>
    <row r="37" spans="1:18">
      <c r="A37" s="15" t="s">
        <v>512</v>
      </c>
      <c r="B37" s="17" t="n">
        <v>5458</v>
      </c>
      <c r="C37" s="18">
        <f>(62.0/B37*100)</f>
        <v/>
      </c>
      <c r="D37" s="19" t="n">
        <v>5396</v>
      </c>
      <c r="E37" s="18" t="n">
        <v>515.31357042</v>
      </c>
      <c r="F37" s="20" t="n">
        <v>4.98668307</v>
      </c>
      <c r="G37" s="18" t="n">
        <v>490.43865826</v>
      </c>
      <c r="H37" s="20" t="n">
        <v>3.15505396</v>
      </c>
      <c r="I37" s="18" t="s">
        <v>481</v>
      </c>
      <c r="J37" s="20" t="s">
        <v>481</v>
      </c>
      <c r="K37" s="18" t="s">
        <v>481</v>
      </c>
      <c r="L37" s="20" t="s">
        <v>481</v>
      </c>
      <c r="M37" s="18" t="s">
        <v>481</v>
      </c>
      <c r="N37" s="20" t="s">
        <v>481</v>
      </c>
      <c r="O37" s="18" t="s">
        <v>481</v>
      </c>
      <c r="P37" s="20" t="s">
        <v>481</v>
      </c>
      <c r="Q37" s="18" t="n">
        <v>416.1168514</v>
      </c>
      <c r="R37" s="20" t="n">
        <v>6.49934673</v>
      </c>
    </row>
    <row r="38" spans="1:18">
      <c r="A38" s="15" t="s">
        <v>513</v>
      </c>
      <c r="B38" s="17" t="n">
        <v>5860</v>
      </c>
      <c r="C38" s="18">
        <f>(16.0/B38*100)</f>
        <v/>
      </c>
      <c r="D38" s="19" t="n">
        <v>5844</v>
      </c>
      <c r="E38" s="18" t="n">
        <v>522.12715008</v>
      </c>
      <c r="F38" s="20" t="n">
        <v>3.78616788</v>
      </c>
      <c r="G38" s="18" t="n">
        <v>499.34894408</v>
      </c>
      <c r="H38" s="20" t="n">
        <v>3.16518795</v>
      </c>
      <c r="I38" s="18" t="s">
        <v>481</v>
      </c>
      <c r="J38" s="20" t="s">
        <v>481</v>
      </c>
      <c r="K38" s="18" t="s">
        <v>481</v>
      </c>
      <c r="L38" s="20" t="s">
        <v>481</v>
      </c>
      <c r="M38" s="18" t="s">
        <v>481</v>
      </c>
      <c r="N38" s="20" t="s">
        <v>481</v>
      </c>
      <c r="O38" s="18" t="s">
        <v>481</v>
      </c>
      <c r="P38" s="20" t="s">
        <v>481</v>
      </c>
      <c r="Q38" s="18" t="n">
        <v>426.33509435</v>
      </c>
      <c r="R38" s="20" t="n">
        <v>12.35581795</v>
      </c>
    </row>
    <row r="39" spans="1:18">
      <c r="A39" s="15" t="s">
        <v>514</v>
      </c>
      <c r="B39" s="17" t="n">
        <v>5895</v>
      </c>
      <c r="C39" s="18">
        <f>(30.0/B39*100)</f>
        <v/>
      </c>
      <c r="D39" s="19" t="n">
        <v>5865</v>
      </c>
      <c r="E39" s="18" t="n">
        <v>432.72603182</v>
      </c>
      <c r="F39" s="20" t="n">
        <v>4.22056765</v>
      </c>
      <c r="G39" s="18" t="n">
        <v>419.50293737</v>
      </c>
      <c r="H39" s="20" t="n">
        <v>4.2501583</v>
      </c>
      <c r="I39" s="18" t="s">
        <v>481</v>
      </c>
      <c r="J39" s="20" t="s">
        <v>481</v>
      </c>
      <c r="K39" s="18" t="s">
        <v>481</v>
      </c>
      <c r="L39" s="20" t="s">
        <v>481</v>
      </c>
      <c r="M39" s="18" t="s">
        <v>481</v>
      </c>
      <c r="N39" s="20" t="s">
        <v>481</v>
      </c>
      <c r="O39" s="18" t="s">
        <v>481</v>
      </c>
      <c r="P39" s="20" t="s">
        <v>481</v>
      </c>
      <c r="Q39" s="18" t="n">
        <v>380.38881031</v>
      </c>
      <c r="R39" s="20" t="n">
        <v>7.95304389</v>
      </c>
    </row>
    <row r="40" spans="1:18">
      <c r="A40" s="15" t="s">
        <v>515</v>
      </c>
      <c r="B40" s="17" t="n">
        <v>14157</v>
      </c>
      <c r="C40" s="18">
        <f>(264.0/B40*100)</f>
        <v/>
      </c>
      <c r="D40" s="19" t="n">
        <v>13893</v>
      </c>
      <c r="E40" s="18" t="n">
        <v>538.87545191</v>
      </c>
      <c r="F40" s="20" t="n">
        <v>3.65406974</v>
      </c>
      <c r="G40" s="18" t="n">
        <v>500.47326924</v>
      </c>
      <c r="H40" s="20" t="n">
        <v>2.37378665</v>
      </c>
      <c r="I40" s="18" t="s">
        <v>481</v>
      </c>
      <c r="J40" s="20" t="s">
        <v>481</v>
      </c>
      <c r="K40" s="18" t="s">
        <v>481</v>
      </c>
      <c r="L40" s="20" t="s">
        <v>481</v>
      </c>
      <c r="M40" s="18" t="s">
        <v>481</v>
      </c>
      <c r="N40" s="20" t="s">
        <v>481</v>
      </c>
      <c r="O40" s="18" t="s">
        <v>481</v>
      </c>
      <c r="P40" s="20" t="s">
        <v>481</v>
      </c>
      <c r="Q40" s="18" t="n">
        <v>426.23599195</v>
      </c>
      <c r="R40" s="20" t="n">
        <v>5.63717744</v>
      </c>
    </row>
    <row r="41" spans="1:18">
      <c r="A41" s="15" t="s">
        <v>516</v>
      </c>
      <c r="B41" s="17" t="n">
        <v>5712</v>
      </c>
      <c r="C41" s="18">
        <f>(40.0/B41*100)</f>
        <v/>
      </c>
      <c r="D41" s="19" t="n">
        <v>5672</v>
      </c>
      <c r="E41" s="18" t="n">
        <v>512.14814237</v>
      </c>
      <c r="F41" s="20" t="n">
        <v>3.58159461</v>
      </c>
      <c r="G41" s="18" t="n">
        <v>491.61415692</v>
      </c>
      <c r="H41" s="20" t="n">
        <v>3.41868402</v>
      </c>
      <c r="I41" s="18" t="s">
        <v>481</v>
      </c>
      <c r="J41" s="20" t="s">
        <v>481</v>
      </c>
      <c r="K41" s="18" t="s">
        <v>481</v>
      </c>
      <c r="L41" s="20" t="s">
        <v>481</v>
      </c>
      <c r="M41" s="18" t="s">
        <v>481</v>
      </c>
      <c r="N41" s="20" t="s">
        <v>481</v>
      </c>
      <c r="O41" s="18" t="s">
        <v>481</v>
      </c>
      <c r="P41" s="20" t="s">
        <v>481</v>
      </c>
      <c r="Q41" s="18" t="n">
        <v>415.65710903</v>
      </c>
      <c r="R41" s="20" t="n">
        <v>9.06432161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376.62368636</v>
      </c>
      <c r="F45" s="20" t="n">
        <v>3.32857916</v>
      </c>
      <c r="G45" s="18" t="n">
        <v>380.10823889</v>
      </c>
      <c r="H45" s="20" t="n">
        <v>2.98483316</v>
      </c>
      <c r="I45" s="18" t="s">
        <v>481</v>
      </c>
      <c r="J45" s="20" t="s">
        <v>481</v>
      </c>
      <c r="K45" s="18" t="s">
        <v>481</v>
      </c>
      <c r="L45" s="20" t="s">
        <v>481</v>
      </c>
      <c r="M45" s="18" t="s">
        <v>481</v>
      </c>
      <c r="N45" s="20" t="s">
        <v>481</v>
      </c>
      <c r="O45" s="18" t="n">
        <v>371.09926994</v>
      </c>
      <c r="P45" s="20" t="n">
        <v>36.24155065</v>
      </c>
      <c r="Q45" s="18" t="n">
        <v>353.08202938</v>
      </c>
      <c r="R45" s="20" t="n">
        <v>3.50891597</v>
      </c>
    </row>
    <row r="46" spans="1:18">
      <c r="A46" s="15" t="s">
        <v>521</v>
      </c>
      <c r="B46" s="17" t="n">
        <v>23141</v>
      </c>
      <c r="C46" s="18">
        <f>(1129.0/B46*100)</f>
        <v/>
      </c>
      <c r="D46" s="19" t="n">
        <v>22012</v>
      </c>
      <c r="E46" s="18" t="n">
        <v>402.84888298</v>
      </c>
      <c r="F46" s="20" t="n">
        <v>2.92300007</v>
      </c>
      <c r="G46" s="18" t="n">
        <v>407.89843377</v>
      </c>
      <c r="H46" s="20" t="n">
        <v>2.36655206</v>
      </c>
      <c r="I46" s="18" t="s">
        <v>481</v>
      </c>
      <c r="J46" s="20" t="s">
        <v>481</v>
      </c>
      <c r="K46" s="18" t="s">
        <v>481</v>
      </c>
      <c r="L46" s="20" t="s">
        <v>481</v>
      </c>
      <c r="M46" s="18" t="s">
        <v>481</v>
      </c>
      <c r="N46" s="20" t="s">
        <v>481</v>
      </c>
      <c r="O46" s="18" t="s">
        <v>481</v>
      </c>
      <c r="P46" s="20" t="s">
        <v>481</v>
      </c>
      <c r="Q46" s="18" t="n">
        <v>340.71071252</v>
      </c>
      <c r="R46" s="20" t="n">
        <v>3.9361757</v>
      </c>
    </row>
    <row r="47" spans="1:18">
      <c r="A47" s="15" t="s">
        <v>522</v>
      </c>
      <c r="B47" s="17" t="n">
        <v>5928</v>
      </c>
      <c r="C47" s="18">
        <f>(70.0/B47*100)</f>
        <v/>
      </c>
      <c r="D47" s="19" t="n">
        <v>5858</v>
      </c>
      <c r="E47" s="18" t="n">
        <v>470.05861432</v>
      </c>
      <c r="F47" s="20" t="n">
        <v>3.95132552</v>
      </c>
      <c r="G47" s="18" t="n">
        <v>417.56150939</v>
      </c>
      <c r="H47" s="20" t="n">
        <v>4.52459456</v>
      </c>
      <c r="I47" s="18" t="s">
        <v>481</v>
      </c>
      <c r="J47" s="20" t="s">
        <v>481</v>
      </c>
      <c r="K47" s="18" t="s">
        <v>481</v>
      </c>
      <c r="L47" s="20" t="s">
        <v>481</v>
      </c>
      <c r="M47" s="18" t="s">
        <v>481</v>
      </c>
      <c r="N47" s="20" t="s">
        <v>481</v>
      </c>
      <c r="O47" s="18" t="s">
        <v>481</v>
      </c>
      <c r="P47" s="20" t="s">
        <v>481</v>
      </c>
      <c r="Q47" s="18" t="n">
        <v>346.25450157</v>
      </c>
      <c r="R47" s="20" t="n">
        <v>7.91218704</v>
      </c>
    </row>
    <row r="48" spans="1:18">
      <c r="A48" s="15" t="s">
        <v>523</v>
      </c>
      <c r="B48" s="17" t="n">
        <v>9841</v>
      </c>
      <c r="C48" s="18">
        <f>(7.0/B48*100)</f>
        <v/>
      </c>
      <c r="D48" s="19" t="n">
        <v>9834</v>
      </c>
      <c r="E48" s="18" t="n">
        <v>533.53975942</v>
      </c>
      <c r="F48" s="20" t="n">
        <v>4.94299239</v>
      </c>
      <c r="G48" s="18" t="n">
        <v>483.46644599</v>
      </c>
      <c r="H48" s="20" t="n">
        <v>5.64272646</v>
      </c>
      <c r="I48" s="18" t="s">
        <v>481</v>
      </c>
      <c r="J48" s="20" t="s">
        <v>481</v>
      </c>
      <c r="K48" s="18" t="s">
        <v>481</v>
      </c>
      <c r="L48" s="20" t="s">
        <v>481</v>
      </c>
      <c r="M48" s="18" t="s">
        <v>481</v>
      </c>
      <c r="N48" s="20" t="s">
        <v>481</v>
      </c>
      <c r="O48" s="18" t="s">
        <v>481</v>
      </c>
      <c r="P48" s="20" t="s">
        <v>481</v>
      </c>
      <c r="Q48" s="18" t="n">
        <v>445.07498834</v>
      </c>
      <c r="R48" s="20" t="n">
        <v>28.84788582</v>
      </c>
    </row>
    <row r="49" spans="1:18">
      <c r="A49" s="15" t="s">
        <v>524</v>
      </c>
      <c r="B49" s="17" t="n">
        <v>6349</v>
      </c>
      <c r="C49" s="18">
        <f>(56.0/B49*100)</f>
        <v/>
      </c>
      <c r="D49" s="19" t="n">
        <v>6293</v>
      </c>
      <c r="E49" s="18" t="n">
        <v>440.27121341</v>
      </c>
      <c r="F49" s="20" t="n">
        <v>3.62500694</v>
      </c>
      <c r="G49" s="18" t="n">
        <v>427.283657</v>
      </c>
      <c r="H49" s="20" t="n">
        <v>2.73102045</v>
      </c>
      <c r="I49" s="18" t="s">
        <v>481</v>
      </c>
      <c r="J49" s="20" t="s">
        <v>481</v>
      </c>
      <c r="K49" s="18" t="s">
        <v>481</v>
      </c>
      <c r="L49" s="20" t="s">
        <v>481</v>
      </c>
      <c r="M49" s="18" t="s">
        <v>481</v>
      </c>
      <c r="N49" s="20" t="s">
        <v>481</v>
      </c>
      <c r="O49" s="18" t="n">
        <v>321.78855512</v>
      </c>
      <c r="P49" s="20" t="n">
        <v>32.92466823</v>
      </c>
      <c r="Q49" s="18" t="n">
        <v>377.26407874</v>
      </c>
      <c r="R49" s="20" t="n">
        <v>10.57023352</v>
      </c>
    </row>
    <row r="50" spans="1:18">
      <c r="A50" s="15" t="s">
        <v>525</v>
      </c>
      <c r="B50" s="17" t="n">
        <v>11795</v>
      </c>
      <c r="C50" s="18">
        <f>(218.0/B50*100)</f>
        <v/>
      </c>
      <c r="D50" s="19" t="n">
        <v>11577</v>
      </c>
      <c r="E50" s="18" t="n">
        <v>420.19748559</v>
      </c>
      <c r="F50" s="20" t="n">
        <v>2.87245378</v>
      </c>
      <c r="G50" s="18" t="n">
        <v>413.78598969</v>
      </c>
      <c r="H50" s="20" t="n">
        <v>2.45365003</v>
      </c>
      <c r="I50" s="18" t="s">
        <v>481</v>
      </c>
      <c r="J50" s="20" t="s">
        <v>481</v>
      </c>
      <c r="K50" s="18" t="s">
        <v>481</v>
      </c>
      <c r="L50" s="20" t="s">
        <v>481</v>
      </c>
      <c r="M50" s="18" t="s">
        <v>481</v>
      </c>
      <c r="N50" s="20" t="s">
        <v>481</v>
      </c>
      <c r="O50" s="18" t="s">
        <v>481</v>
      </c>
      <c r="P50" s="20" t="s">
        <v>481</v>
      </c>
      <c r="Q50" s="18" t="n">
        <v>339.53168902</v>
      </c>
      <c r="R50" s="20" t="n">
        <v>9.696373039999999</v>
      </c>
    </row>
    <row r="51" spans="1:18">
      <c r="A51" s="15" t="s">
        <v>526</v>
      </c>
      <c r="B51" s="17" t="n">
        <v>6866</v>
      </c>
      <c r="C51" s="18">
        <f>(116.0/B51*100)</f>
        <v/>
      </c>
      <c r="D51" s="19" t="n">
        <v>6750</v>
      </c>
      <c r="E51" s="18" t="n">
        <v>429.19732946</v>
      </c>
      <c r="F51" s="20" t="n">
        <v>3.46164287</v>
      </c>
      <c r="G51" s="18" t="n">
        <v>417.27237174</v>
      </c>
      <c r="H51" s="20" t="n">
        <v>1.99200244</v>
      </c>
      <c r="I51" s="18" t="s">
        <v>481</v>
      </c>
      <c r="J51" s="20" t="s">
        <v>481</v>
      </c>
      <c r="K51" s="18" t="s">
        <v>481</v>
      </c>
      <c r="L51" s="20" t="s">
        <v>481</v>
      </c>
      <c r="M51" s="18" t="s">
        <v>481</v>
      </c>
      <c r="N51" s="20" t="s">
        <v>481</v>
      </c>
      <c r="O51" s="18" t="s">
        <v>481</v>
      </c>
      <c r="P51" s="20" t="s">
        <v>481</v>
      </c>
      <c r="Q51" s="18" t="n">
        <v>375.24948353</v>
      </c>
      <c r="R51" s="20" t="n">
        <v>6.87752855</v>
      </c>
    </row>
    <row r="52" spans="1:18">
      <c r="A52" s="15" t="s">
        <v>527</v>
      </c>
      <c r="B52" s="17" t="n">
        <v>5809</v>
      </c>
      <c r="C52" s="18">
        <f>(71.0/B52*100)</f>
        <v/>
      </c>
      <c r="D52" s="19" t="n">
        <v>5738</v>
      </c>
      <c r="E52" s="18" t="n">
        <v>510.32426941</v>
      </c>
      <c r="F52" s="20" t="n">
        <v>2.87325171</v>
      </c>
      <c r="G52" s="18" t="n">
        <v>463.98141761</v>
      </c>
      <c r="H52" s="20" t="n">
        <v>2.63462683</v>
      </c>
      <c r="I52" s="18" t="s">
        <v>481</v>
      </c>
      <c r="J52" s="20" t="s">
        <v>481</v>
      </c>
      <c r="K52" s="18" t="s">
        <v>481</v>
      </c>
      <c r="L52" s="20" t="s">
        <v>481</v>
      </c>
      <c r="M52" s="18" t="s">
        <v>481</v>
      </c>
      <c r="N52" s="20" t="s">
        <v>481</v>
      </c>
      <c r="O52" s="18" t="s">
        <v>481</v>
      </c>
      <c r="P52" s="20" t="s">
        <v>481</v>
      </c>
      <c r="Q52" s="18" t="n">
        <v>398.47308027</v>
      </c>
      <c r="R52" s="20" t="n">
        <v>6.47231795</v>
      </c>
    </row>
    <row r="53" spans="1:18">
      <c r="A53" s="15" t="s">
        <v>528</v>
      </c>
      <c r="B53" s="17" t="n">
        <v>5571</v>
      </c>
      <c r="C53" s="18">
        <f>(84.0/B53*100)</f>
        <v/>
      </c>
      <c r="D53" s="19" t="n">
        <v>5487</v>
      </c>
      <c r="E53" s="18" t="n">
        <v>450.31445204</v>
      </c>
      <c r="F53" s="20" t="n">
        <v>2.30939536</v>
      </c>
      <c r="G53" s="18" t="n">
        <v>423.88803189</v>
      </c>
      <c r="H53" s="20" t="n">
        <v>1.81560077</v>
      </c>
      <c r="I53" s="18" t="s">
        <v>481</v>
      </c>
      <c r="J53" s="20" t="s">
        <v>481</v>
      </c>
      <c r="K53" s="18" t="s">
        <v>481</v>
      </c>
      <c r="L53" s="20" t="s">
        <v>481</v>
      </c>
      <c r="M53" s="18" t="s">
        <v>481</v>
      </c>
      <c r="N53" s="20" t="s">
        <v>481</v>
      </c>
      <c r="O53" s="18" t="s">
        <v>481</v>
      </c>
      <c r="P53" s="20" t="s">
        <v>481</v>
      </c>
      <c r="Q53" s="18" t="n">
        <v>371.27240323</v>
      </c>
      <c r="R53" s="20" t="n">
        <v>5.69888543</v>
      </c>
    </row>
    <row r="54" spans="1:18">
      <c r="A54" s="15" t="s">
        <v>529</v>
      </c>
      <c r="B54" s="17" t="n">
        <v>4740</v>
      </c>
      <c r="C54" s="18">
        <f>(38.0/B54*100)</f>
        <v/>
      </c>
      <c r="D54" s="19" t="n">
        <v>4702</v>
      </c>
      <c r="E54" s="18" t="n">
        <v>334.66936937</v>
      </c>
      <c r="F54" s="20" t="n">
        <v>2.85677693</v>
      </c>
      <c r="G54" s="18" t="n">
        <v>337.25984277</v>
      </c>
      <c r="H54" s="20" t="n">
        <v>3.57866846</v>
      </c>
      <c r="I54" s="18" t="s">
        <v>481</v>
      </c>
      <c r="J54" s="20" t="s">
        <v>481</v>
      </c>
      <c r="K54" s="18" t="s">
        <v>481</v>
      </c>
      <c r="L54" s="20" t="s">
        <v>481</v>
      </c>
      <c r="M54" s="18" t="s">
        <v>481</v>
      </c>
      <c r="N54" s="20" t="s">
        <v>481</v>
      </c>
      <c r="O54" s="18" t="s">
        <v>481</v>
      </c>
      <c r="P54" s="20" t="s">
        <v>481</v>
      </c>
      <c r="Q54" s="18" t="n">
        <v>282.77092902</v>
      </c>
      <c r="R54" s="20" t="n">
        <v>4.71861214</v>
      </c>
    </row>
    <row r="55" spans="1:18">
      <c r="A55" s="15" t="s">
        <v>530</v>
      </c>
      <c r="B55" s="17" t="n">
        <v>5316</v>
      </c>
      <c r="C55" s="18">
        <f>(22.0/B55*100)</f>
        <v/>
      </c>
      <c r="D55" s="19" t="n">
        <v>5294</v>
      </c>
      <c r="E55" s="18" t="n">
        <v>429.68713489</v>
      </c>
      <c r="F55" s="20" t="n">
        <v>2.52270087</v>
      </c>
      <c r="G55" s="18" t="n">
        <v>369.29588249</v>
      </c>
      <c r="H55" s="20" t="n">
        <v>3.14621866</v>
      </c>
      <c r="I55" s="18" t="s">
        <v>481</v>
      </c>
      <c r="J55" s="20" t="s">
        <v>481</v>
      </c>
      <c r="K55" s="18" t="s">
        <v>481</v>
      </c>
      <c r="L55" s="20" t="s">
        <v>481</v>
      </c>
      <c r="M55" s="18" t="n">
        <v>453.3647</v>
      </c>
      <c r="N55" s="20" t="n">
        <v>37.19456019</v>
      </c>
      <c r="O55" s="18" t="n">
        <v>366.19794689</v>
      </c>
      <c r="P55" s="20" t="n">
        <v>18.84834288</v>
      </c>
      <c r="Q55" s="18" t="n">
        <v>327.24143519</v>
      </c>
      <c r="R55" s="20" t="n">
        <v>8.494068520000001</v>
      </c>
    </row>
    <row r="56" spans="1:18">
      <c r="A56" s="15" t="s">
        <v>531</v>
      </c>
      <c r="B56" s="17" t="n">
        <v>5359</v>
      </c>
      <c r="C56" s="18">
        <f>(76.0/B56*100)</f>
        <v/>
      </c>
      <c r="D56" s="19" t="n">
        <v>5283</v>
      </c>
      <c r="E56" s="18" t="n">
        <v>534.50355332</v>
      </c>
      <c r="F56" s="20" t="n">
        <v>2.46672094</v>
      </c>
      <c r="G56" s="18" t="n">
        <v>513.20736339</v>
      </c>
      <c r="H56" s="20" t="n">
        <v>3.05619751</v>
      </c>
      <c r="I56" s="18" t="s">
        <v>481</v>
      </c>
      <c r="J56" s="20" t="s">
        <v>481</v>
      </c>
      <c r="K56" s="18" t="s">
        <v>481</v>
      </c>
      <c r="L56" s="20" t="s">
        <v>481</v>
      </c>
      <c r="M56" s="18" t="s">
        <v>481</v>
      </c>
      <c r="N56" s="20" t="s">
        <v>481</v>
      </c>
      <c r="O56" s="18" t="s">
        <v>481</v>
      </c>
      <c r="P56" s="20" t="s">
        <v>481</v>
      </c>
      <c r="Q56" s="18" t="n">
        <v>463.66437104</v>
      </c>
      <c r="R56" s="20" t="n">
        <v>23.4019852</v>
      </c>
    </row>
    <row r="57" spans="1:18">
      <c r="A57" s="15" t="s">
        <v>532</v>
      </c>
      <c r="B57" s="17" t="n">
        <v>6513</v>
      </c>
      <c r="C57" s="18">
        <f>(0.0/B57*100)</f>
        <v/>
      </c>
      <c r="D57" s="19" t="n">
        <v>6513</v>
      </c>
      <c r="E57" s="18" t="n">
        <v>396.47733815</v>
      </c>
      <c r="F57" s="20" t="n">
        <v>3.24222792</v>
      </c>
      <c r="G57" s="18" t="n">
        <v>407.08686138</v>
      </c>
      <c r="H57" s="20" t="n">
        <v>2.66905393</v>
      </c>
      <c r="I57" s="18" t="s">
        <v>481</v>
      </c>
      <c r="J57" s="20" t="s">
        <v>481</v>
      </c>
      <c r="K57" s="18" t="s">
        <v>481</v>
      </c>
      <c r="L57" s="20" t="s">
        <v>481</v>
      </c>
      <c r="M57" s="18" t="s">
        <v>481</v>
      </c>
      <c r="N57" s="20" t="s">
        <v>481</v>
      </c>
      <c r="O57" s="18" t="n">
        <v>351.212</v>
      </c>
      <c r="P57" s="20" t="n">
        <v>21.0643667</v>
      </c>
      <c r="Q57" s="18" t="n">
        <v>354.57294315</v>
      </c>
      <c r="R57" s="20" t="n">
        <v>8.877946250000001</v>
      </c>
    </row>
    <row r="58" spans="1:18">
      <c r="A58" s="15" t="s">
        <v>533</v>
      </c>
      <c r="B58" s="17" t="n">
        <v>7267</v>
      </c>
      <c r="C58" s="18">
        <f>(10.0/B58*100)</f>
        <v/>
      </c>
      <c r="D58" s="19" t="n">
        <v>7257</v>
      </c>
      <c r="E58" s="18" t="n">
        <v>424.83247318</v>
      </c>
      <c r="F58" s="20" t="n">
        <v>3.18344659</v>
      </c>
      <c r="G58" s="18" t="n">
        <v>404.51052214</v>
      </c>
      <c r="H58" s="20" t="n">
        <v>2.79773372</v>
      </c>
      <c r="I58" s="18" t="s">
        <v>481</v>
      </c>
      <c r="J58" s="20" t="s">
        <v>481</v>
      </c>
      <c r="K58" s="18" t="s">
        <v>481</v>
      </c>
      <c r="L58" s="20" t="s">
        <v>481</v>
      </c>
      <c r="M58" s="18" t="s">
        <v>481</v>
      </c>
      <c r="N58" s="20" t="s">
        <v>481</v>
      </c>
      <c r="O58" s="18" t="n">
        <v>307.2873928</v>
      </c>
      <c r="P58" s="20" t="n">
        <v>20.0382992</v>
      </c>
      <c r="Q58" s="18" t="n">
        <v>347.01406186</v>
      </c>
      <c r="R58" s="20" t="n">
        <v>8.83755953</v>
      </c>
    </row>
    <row r="59" spans="1:18">
      <c r="A59" s="15" t="s">
        <v>534</v>
      </c>
      <c r="B59" s="17" t="n">
        <v>4826</v>
      </c>
      <c r="C59" s="18">
        <f>(26.0/B59*100)</f>
        <v/>
      </c>
      <c r="D59" s="19" t="n">
        <v>4800</v>
      </c>
      <c r="E59" s="18" t="n">
        <v>383.53540253</v>
      </c>
      <c r="F59" s="20" t="n">
        <v>1.88916504</v>
      </c>
      <c r="G59" s="18" t="n">
        <v>370.39169973</v>
      </c>
      <c r="H59" s="20" t="n">
        <v>3.34533328</v>
      </c>
      <c r="I59" s="18" t="s">
        <v>481</v>
      </c>
      <c r="J59" s="20" t="s">
        <v>481</v>
      </c>
      <c r="K59" s="18" t="s">
        <v>481</v>
      </c>
      <c r="L59" s="20" t="s">
        <v>481</v>
      </c>
      <c r="M59" s="18" t="s">
        <v>481</v>
      </c>
      <c r="N59" s="20" t="s">
        <v>481</v>
      </c>
      <c r="O59" s="18" t="n">
        <v>319.67364859</v>
      </c>
      <c r="P59" s="20" t="n">
        <v>23.02367024</v>
      </c>
      <c r="Q59" s="18" t="n">
        <v>305.95526358</v>
      </c>
      <c r="R59" s="20" t="n">
        <v>6.45649245</v>
      </c>
    </row>
    <row r="60" spans="1:18">
      <c r="A60" s="15" t="s">
        <v>535</v>
      </c>
      <c r="B60" s="17" t="n">
        <v>4546</v>
      </c>
      <c r="C60" s="18">
        <f>(15.0/B60*100)</f>
        <v/>
      </c>
      <c r="D60" s="19" t="n">
        <v>4531</v>
      </c>
      <c r="E60" s="18" t="n">
        <v>394.01226657</v>
      </c>
      <c r="F60" s="20" t="n">
        <v>4.55550439</v>
      </c>
      <c r="G60" s="18" t="n">
        <v>384.21933919</v>
      </c>
      <c r="H60" s="20" t="n">
        <v>3.64470226</v>
      </c>
      <c r="I60" s="18" t="s">
        <v>481</v>
      </c>
      <c r="J60" s="20" t="s">
        <v>481</v>
      </c>
      <c r="K60" s="18" t="s">
        <v>481</v>
      </c>
      <c r="L60" s="20" t="s">
        <v>481</v>
      </c>
      <c r="M60" s="18" t="s">
        <v>481</v>
      </c>
      <c r="N60" s="20" t="s">
        <v>481</v>
      </c>
      <c r="O60" s="18" t="n">
        <v>335.93423677</v>
      </c>
      <c r="P60" s="20" t="n">
        <v>23.44080186</v>
      </c>
      <c r="Q60" s="18" t="n">
        <v>342.11720147</v>
      </c>
      <c r="R60" s="20" t="n">
        <v>7.61433558</v>
      </c>
    </row>
    <row r="61" spans="1:18">
      <c r="A61" s="15" t="s">
        <v>536</v>
      </c>
      <c r="B61" s="17" t="n">
        <v>6525</v>
      </c>
      <c r="C61" s="18">
        <f>(135.0/B61*100)</f>
        <v/>
      </c>
      <c r="D61" s="19" t="n">
        <v>6390</v>
      </c>
      <c r="E61" s="18" t="n">
        <v>497.53028462</v>
      </c>
      <c r="F61" s="20" t="n">
        <v>2.8251975</v>
      </c>
      <c r="G61" s="18" t="n">
        <v>455.28972785</v>
      </c>
      <c r="H61" s="20" t="n">
        <v>2.65208348</v>
      </c>
      <c r="I61" s="18" t="s">
        <v>481</v>
      </c>
      <c r="J61" s="20" t="s">
        <v>481</v>
      </c>
      <c r="K61" s="18" t="s">
        <v>481</v>
      </c>
      <c r="L61" s="20" t="s">
        <v>481</v>
      </c>
      <c r="M61" s="18" t="s">
        <v>481</v>
      </c>
      <c r="N61" s="20" t="s">
        <v>481</v>
      </c>
      <c r="O61" s="18" t="s">
        <v>481</v>
      </c>
      <c r="P61" s="20" t="s">
        <v>481</v>
      </c>
      <c r="Q61" s="18" t="n">
        <v>388.71494789</v>
      </c>
      <c r="R61" s="20" t="n">
        <v>7.31691092</v>
      </c>
    </row>
    <row r="62" spans="1:18">
      <c r="A62" s="15" t="s">
        <v>537</v>
      </c>
      <c r="B62" s="17" t="n">
        <v>4476</v>
      </c>
      <c r="C62" s="18">
        <f>(3.0/B62*100)</f>
        <v/>
      </c>
      <c r="D62" s="19" t="n">
        <v>4473</v>
      </c>
      <c r="E62" s="18" t="n">
        <v>538.22186537</v>
      </c>
      <c r="F62" s="20" t="n">
        <v>1.72823378</v>
      </c>
      <c r="G62" s="18" t="n">
        <v>521.88909411</v>
      </c>
      <c r="H62" s="20" t="n">
        <v>1.52487794</v>
      </c>
      <c r="I62" s="18" t="s">
        <v>481</v>
      </c>
      <c r="J62" s="20" t="s">
        <v>481</v>
      </c>
      <c r="K62" s="18" t="s">
        <v>481</v>
      </c>
      <c r="L62" s="20" t="s">
        <v>481</v>
      </c>
      <c r="M62" s="18" t="s">
        <v>481</v>
      </c>
      <c r="N62" s="20" t="s">
        <v>481</v>
      </c>
      <c r="O62" s="18" t="s">
        <v>481</v>
      </c>
      <c r="P62" s="20" t="s">
        <v>481</v>
      </c>
      <c r="Q62" s="18" t="n">
        <v>475.91531437</v>
      </c>
      <c r="R62" s="20" t="n">
        <v>18.73516083</v>
      </c>
    </row>
    <row r="63" spans="1:18">
      <c r="A63" s="15" t="s">
        <v>538</v>
      </c>
      <c r="B63" s="17" t="n">
        <v>5324</v>
      </c>
      <c r="C63" s="18">
        <f>(13.0/B63*100)</f>
        <v/>
      </c>
      <c r="D63" s="19" t="n">
        <v>5311</v>
      </c>
      <c r="E63" s="18" t="n">
        <v>393.0640771</v>
      </c>
      <c r="F63" s="20" t="n">
        <v>1.6733872</v>
      </c>
      <c r="G63" s="18" t="n">
        <v>373.87020951</v>
      </c>
      <c r="H63" s="20" t="n">
        <v>2.28119832</v>
      </c>
      <c r="I63" s="18" t="s">
        <v>481</v>
      </c>
      <c r="J63" s="20" t="s">
        <v>481</v>
      </c>
      <c r="K63" s="18" t="s">
        <v>481</v>
      </c>
      <c r="L63" s="20" t="s">
        <v>481</v>
      </c>
      <c r="M63" s="18" t="n">
        <v>313.3098</v>
      </c>
      <c r="N63" s="20" t="n">
        <v>37.03355813</v>
      </c>
      <c r="O63" s="18" t="n">
        <v>361.92257146</v>
      </c>
      <c r="P63" s="20" t="n">
        <v>36.81855717</v>
      </c>
      <c r="Q63" s="18" t="n">
        <v>331.59170262</v>
      </c>
      <c r="R63" s="20" t="n">
        <v>5.70277885</v>
      </c>
    </row>
    <row r="64" spans="1:18">
      <c r="A64" s="15" t="s">
        <v>539</v>
      </c>
      <c r="B64" s="17" t="n">
        <v>3634</v>
      </c>
      <c r="C64" s="18">
        <f>(3.0/B64*100)</f>
        <v/>
      </c>
      <c r="D64" s="19" t="n">
        <v>3631</v>
      </c>
      <c r="E64" s="18" t="n">
        <v>489.96302401</v>
      </c>
      <c r="F64" s="20" t="n">
        <v>2.49416291</v>
      </c>
      <c r="G64" s="18" t="n">
        <v>442.02108508</v>
      </c>
      <c r="H64" s="20" t="n">
        <v>2.62110316</v>
      </c>
      <c r="I64" s="18" t="s">
        <v>481</v>
      </c>
      <c r="J64" s="20" t="s">
        <v>481</v>
      </c>
      <c r="K64" s="18" t="s">
        <v>481</v>
      </c>
      <c r="L64" s="20" t="s">
        <v>481</v>
      </c>
      <c r="M64" s="18" t="s">
        <v>481</v>
      </c>
      <c r="N64" s="20" t="s">
        <v>481</v>
      </c>
      <c r="O64" s="18" t="n">
        <v>449.013</v>
      </c>
      <c r="P64" s="20" t="n">
        <v>30.97706803</v>
      </c>
      <c r="Q64" s="18" t="n">
        <v>336.53877236</v>
      </c>
      <c r="R64" s="20" t="n">
        <v>16.05732566</v>
      </c>
    </row>
    <row r="65" spans="1:18">
      <c r="A65" s="15" t="s">
        <v>540</v>
      </c>
      <c r="B65" s="17" t="n">
        <v>5325</v>
      </c>
      <c r="C65" s="18">
        <f>(14.0/B65*100)</f>
        <v/>
      </c>
      <c r="D65" s="19" t="n">
        <v>5311</v>
      </c>
      <c r="E65" s="18" t="n">
        <v>438.02183832</v>
      </c>
      <c r="F65" s="20" t="n">
        <v>2.15897124</v>
      </c>
      <c r="G65" s="18" t="n">
        <v>411.11594833</v>
      </c>
      <c r="H65" s="20" t="n">
        <v>2.67173184</v>
      </c>
      <c r="I65" s="18" t="s">
        <v>481</v>
      </c>
      <c r="J65" s="20" t="s">
        <v>481</v>
      </c>
      <c r="K65" s="18" t="s">
        <v>481</v>
      </c>
      <c r="L65" s="20" t="s">
        <v>481</v>
      </c>
      <c r="M65" s="18" t="n">
        <v>365.65935392</v>
      </c>
      <c r="N65" s="20" t="n">
        <v>23.85381273</v>
      </c>
      <c r="O65" s="18" t="s">
        <v>481</v>
      </c>
      <c r="P65" s="20" t="s">
        <v>481</v>
      </c>
      <c r="Q65" s="18" t="n">
        <v>356.02409281</v>
      </c>
      <c r="R65" s="20" t="n">
        <v>6.99310566</v>
      </c>
    </row>
    <row r="66" spans="1:18">
      <c r="A66" s="15" t="s">
        <v>541</v>
      </c>
      <c r="B66" s="17" t="n">
        <v>5665</v>
      </c>
      <c r="C66" s="18">
        <f>(74.0/B66*100)</f>
        <v/>
      </c>
      <c r="D66" s="19" t="n">
        <v>5591</v>
      </c>
      <c r="E66" s="18" t="n">
        <v>423.92799954</v>
      </c>
      <c r="F66" s="20" t="n">
        <v>1.32285035</v>
      </c>
      <c r="G66" s="18" t="n">
        <v>392.74900376</v>
      </c>
      <c r="H66" s="20" t="n">
        <v>2.24474994</v>
      </c>
      <c r="I66" s="18" t="s">
        <v>481</v>
      </c>
      <c r="J66" s="20" t="s">
        <v>481</v>
      </c>
      <c r="K66" s="18" t="s">
        <v>481</v>
      </c>
      <c r="L66" s="20" t="s">
        <v>481</v>
      </c>
      <c r="M66" s="18" t="s">
        <v>481</v>
      </c>
      <c r="N66" s="20" t="s">
        <v>481</v>
      </c>
      <c r="O66" s="18" t="s">
        <v>481</v>
      </c>
      <c r="P66" s="20" t="s">
        <v>481</v>
      </c>
      <c r="Q66" s="18" t="n">
        <v>338.06131672</v>
      </c>
      <c r="R66" s="20" t="n">
        <v>5.37851775</v>
      </c>
    </row>
    <row r="67" spans="1:18">
      <c r="A67" s="15" t="s">
        <v>542</v>
      </c>
      <c r="B67" s="17" t="n">
        <v>6971</v>
      </c>
      <c r="C67" s="18">
        <f>(21.0/B67*100)</f>
        <v/>
      </c>
      <c r="D67" s="19" t="n">
        <v>6950</v>
      </c>
      <c r="E67" s="18" t="n">
        <v>394.48687115</v>
      </c>
      <c r="F67" s="20" t="n">
        <v>2.43761906</v>
      </c>
      <c r="G67" s="18" t="n">
        <v>404.38001746</v>
      </c>
      <c r="H67" s="20" t="n">
        <v>2.99210548</v>
      </c>
      <c r="I67" s="18" t="s">
        <v>481</v>
      </c>
      <c r="J67" s="20" t="s">
        <v>481</v>
      </c>
      <c r="K67" s="18" t="s">
        <v>481</v>
      </c>
      <c r="L67" s="20" t="s">
        <v>481</v>
      </c>
      <c r="M67" s="18" t="s">
        <v>481</v>
      </c>
      <c r="N67" s="20" t="s">
        <v>481</v>
      </c>
      <c r="O67" s="18" t="s">
        <v>481</v>
      </c>
      <c r="P67" s="20" t="s">
        <v>481</v>
      </c>
      <c r="Q67" s="18" t="n">
        <v>317.39960548</v>
      </c>
      <c r="R67" s="20" t="n">
        <v>8.6276703</v>
      </c>
    </row>
    <row r="68" spans="1:18">
      <c r="A68" s="15" t="s">
        <v>543</v>
      </c>
      <c r="B68" s="17" t="n">
        <v>12083</v>
      </c>
      <c r="C68" s="18">
        <f>(27.0/B68*100)</f>
        <v/>
      </c>
      <c r="D68" s="19" t="n">
        <v>12056</v>
      </c>
      <c r="E68" s="18" t="n">
        <v>418.10460585</v>
      </c>
      <c r="F68" s="20" t="n">
        <v>1.49548551</v>
      </c>
      <c r="G68" s="18" t="n">
        <v>425.61999135</v>
      </c>
      <c r="H68" s="20" t="n">
        <v>1.39616516</v>
      </c>
      <c r="I68" s="18" t="s">
        <v>481</v>
      </c>
      <c r="J68" s="20" t="s">
        <v>481</v>
      </c>
      <c r="K68" s="18" t="s">
        <v>481</v>
      </c>
      <c r="L68" s="20" t="s">
        <v>481</v>
      </c>
      <c r="M68" s="18" t="s">
        <v>481</v>
      </c>
      <c r="N68" s="20" t="s">
        <v>481</v>
      </c>
      <c r="O68" s="18" t="s">
        <v>481</v>
      </c>
      <c r="P68" s="20" t="s">
        <v>481</v>
      </c>
      <c r="Q68" s="18" t="n">
        <v>346.07421654</v>
      </c>
      <c r="R68" s="20" t="n">
        <v>4.44112867</v>
      </c>
    </row>
    <row r="69" spans="1:18">
      <c r="A69" s="15" t="s">
        <v>544</v>
      </c>
      <c r="B69" s="17" t="n">
        <v>4876</v>
      </c>
      <c r="C69" s="18">
        <f>(0.0/B69*100)</f>
        <v/>
      </c>
      <c r="D69" s="19" t="n">
        <v>4876</v>
      </c>
      <c r="E69" s="18" t="n">
        <v>442.79164254</v>
      </c>
      <c r="F69" s="20" t="n">
        <v>3.31429025</v>
      </c>
      <c r="G69" s="18" t="n">
        <v>407.29754862</v>
      </c>
      <c r="H69" s="20" t="n">
        <v>4.53814857</v>
      </c>
      <c r="I69" s="18" t="s">
        <v>481</v>
      </c>
      <c r="J69" s="20" t="s">
        <v>481</v>
      </c>
      <c r="K69" s="18" t="s">
        <v>481</v>
      </c>
      <c r="L69" s="20" t="s">
        <v>481</v>
      </c>
      <c r="M69" s="18" t="s">
        <v>481</v>
      </c>
      <c r="N69" s="20" t="s">
        <v>481</v>
      </c>
      <c r="O69" s="18" t="s">
        <v>481</v>
      </c>
      <c r="P69" s="20" t="s">
        <v>481</v>
      </c>
      <c r="Q69" s="18" t="n">
        <v>329.43998528</v>
      </c>
      <c r="R69" s="20" t="n">
        <v>14.40681414</v>
      </c>
    </row>
    <row r="70" spans="1:18">
      <c r="A70" s="15" t="s">
        <v>545</v>
      </c>
      <c r="B70" s="17" t="n">
        <v>6036</v>
      </c>
      <c r="C70" s="18">
        <f>(223.0/B70*100)</f>
        <v/>
      </c>
      <c r="D70" s="19" t="n">
        <v>5813</v>
      </c>
      <c r="E70" s="18" t="n">
        <v>499.86407797</v>
      </c>
      <c r="F70" s="20" t="n">
        <v>2.60301397</v>
      </c>
      <c r="G70" s="18" t="n">
        <v>452.35686126</v>
      </c>
      <c r="H70" s="20" t="n">
        <v>3.32417703</v>
      </c>
      <c r="I70" s="18" t="s">
        <v>481</v>
      </c>
      <c r="J70" s="20" t="s">
        <v>481</v>
      </c>
      <c r="K70" s="18" t="s">
        <v>481</v>
      </c>
      <c r="L70" s="20" t="s">
        <v>481</v>
      </c>
      <c r="M70" s="18" t="s">
        <v>481</v>
      </c>
      <c r="N70" s="20" t="s">
        <v>481</v>
      </c>
      <c r="O70" s="18" t="s">
        <v>481</v>
      </c>
      <c r="P70" s="20" t="s">
        <v>481</v>
      </c>
      <c r="Q70" s="18" t="n">
        <v>417.66922487</v>
      </c>
      <c r="R70" s="20" t="n">
        <v>7.64111744</v>
      </c>
    </row>
    <row r="71" spans="1:18">
      <c r="A71" s="15" t="s">
        <v>546</v>
      </c>
      <c r="B71" s="17" t="n">
        <v>6115</v>
      </c>
      <c r="C71" s="18">
        <f>(17.0/B71*100)</f>
        <v/>
      </c>
      <c r="D71" s="19" t="n">
        <v>6098</v>
      </c>
      <c r="E71" s="18" t="n">
        <v>573.74402547</v>
      </c>
      <c r="F71" s="20" t="n">
        <v>2.50132669</v>
      </c>
      <c r="G71" s="18" t="n">
        <v>547.51972946</v>
      </c>
      <c r="H71" s="20" t="n">
        <v>1.56243753</v>
      </c>
      <c r="I71" s="18" t="s">
        <v>481</v>
      </c>
      <c r="J71" s="20" t="s">
        <v>481</v>
      </c>
      <c r="K71" s="18" t="s">
        <v>481</v>
      </c>
      <c r="L71" s="20" t="s">
        <v>481</v>
      </c>
      <c r="M71" s="18" t="s">
        <v>481</v>
      </c>
      <c r="N71" s="20" t="s">
        <v>481</v>
      </c>
      <c r="O71" s="18" t="s">
        <v>481</v>
      </c>
      <c r="P71" s="20" t="s">
        <v>481</v>
      </c>
      <c r="Q71" s="18" t="n">
        <v>504.6710662</v>
      </c>
      <c r="R71" s="20" t="n">
        <v>15.35392707</v>
      </c>
    </row>
    <row r="72" spans="1:18">
      <c r="A72" s="15" t="s">
        <v>547</v>
      </c>
      <c r="B72" s="17" t="n">
        <v>7708</v>
      </c>
      <c r="C72" s="18">
        <f>(5.0/B72*100)</f>
        <v/>
      </c>
      <c r="D72" s="19" t="n">
        <v>7703</v>
      </c>
      <c r="E72" s="18" t="n">
        <v>564.97345293</v>
      </c>
      <c r="F72" s="20" t="n">
        <v>3.07876258</v>
      </c>
      <c r="G72" s="18" t="n">
        <v>504.14079534</v>
      </c>
      <c r="H72" s="20" t="n">
        <v>2.89867574</v>
      </c>
      <c r="I72" s="18" t="s">
        <v>481</v>
      </c>
      <c r="J72" s="20" t="s">
        <v>481</v>
      </c>
      <c r="K72" s="18" t="s">
        <v>481</v>
      </c>
      <c r="L72" s="20" t="s">
        <v>481</v>
      </c>
      <c r="M72" s="18" t="s">
        <v>481</v>
      </c>
      <c r="N72" s="20" t="s">
        <v>481</v>
      </c>
      <c r="O72" s="18" t="s">
        <v>481</v>
      </c>
      <c r="P72" s="20" t="s">
        <v>481</v>
      </c>
      <c r="Q72" s="18" t="n">
        <v>428.21580664</v>
      </c>
      <c r="R72" s="20" t="n">
        <v>17.56554675</v>
      </c>
    </row>
    <row r="73" spans="1:18">
      <c r="A73" s="15" t="s">
        <v>548</v>
      </c>
      <c r="B73" s="17" t="n">
        <v>8249</v>
      </c>
      <c r="C73" s="18">
        <f>(143.0/B73*100)</f>
        <v/>
      </c>
      <c r="D73" s="19" t="n">
        <v>8106</v>
      </c>
      <c r="E73" s="18" t="n">
        <v>420.22526968</v>
      </c>
      <c r="F73" s="20" t="n">
        <v>3.4969891</v>
      </c>
      <c r="G73" s="18" t="n">
        <v>424.23173654</v>
      </c>
      <c r="H73" s="20" t="n">
        <v>2.71331424</v>
      </c>
      <c r="I73" s="18" t="s">
        <v>481</v>
      </c>
      <c r="J73" s="20" t="s">
        <v>481</v>
      </c>
      <c r="K73" s="18" t="s">
        <v>481</v>
      </c>
      <c r="L73" s="20" t="s">
        <v>481</v>
      </c>
      <c r="M73" s="18" t="s">
        <v>481</v>
      </c>
      <c r="N73" s="20" t="s">
        <v>481</v>
      </c>
      <c r="O73" s="18" t="s">
        <v>481</v>
      </c>
      <c r="P73" s="20" t="s">
        <v>481</v>
      </c>
      <c r="Q73" s="18" t="n">
        <v>364.35618625</v>
      </c>
      <c r="R73" s="20" t="n">
        <v>12.3559403</v>
      </c>
    </row>
    <row r="74" spans="1:18">
      <c r="A74" s="15" t="s">
        <v>549</v>
      </c>
      <c r="B74" s="17" t="n">
        <v>4692</v>
      </c>
      <c r="C74" s="18">
        <f>(82.0/B74*100)</f>
        <v/>
      </c>
      <c r="D74" s="19" t="n">
        <v>4610</v>
      </c>
      <c r="E74" s="18" t="n">
        <v>440.46304413</v>
      </c>
      <c r="F74" s="20" t="n">
        <v>1.71477443</v>
      </c>
      <c r="G74" s="18" t="n">
        <v>408.4183026</v>
      </c>
      <c r="H74" s="20" t="n">
        <v>2.54942417</v>
      </c>
      <c r="I74" s="18" t="s">
        <v>481</v>
      </c>
      <c r="J74" s="20" t="s">
        <v>481</v>
      </c>
      <c r="K74" s="18" t="s">
        <v>481</v>
      </c>
      <c r="L74" s="20" t="s">
        <v>481</v>
      </c>
      <c r="M74" s="18" t="s">
        <v>481</v>
      </c>
      <c r="N74" s="20" t="s">
        <v>481</v>
      </c>
      <c r="O74" s="18" t="n">
        <v>369.99696921</v>
      </c>
      <c r="P74" s="20" t="n">
        <v>31.20154882</v>
      </c>
      <c r="Q74" s="18" t="n">
        <v>340.48276651</v>
      </c>
      <c r="R74" s="20" t="n">
        <v>9.20615714</v>
      </c>
    </row>
    <row r="75" spans="1:18">
      <c r="A75" s="15" t="s">
        <v>550</v>
      </c>
      <c r="B75" s="17" t="n">
        <v>5375</v>
      </c>
      <c r="C75" s="18">
        <f>(196.0/B75*100)</f>
        <v/>
      </c>
      <c r="D75" s="19" t="n">
        <v>5179</v>
      </c>
      <c r="E75" s="18" t="n">
        <v>401.98119537</v>
      </c>
      <c r="F75" s="20" t="n">
        <v>2.90631536</v>
      </c>
      <c r="G75" s="18" t="n">
        <v>380.05945519</v>
      </c>
      <c r="H75" s="20" t="n">
        <v>2.12150351</v>
      </c>
      <c r="I75" s="18" t="s">
        <v>481</v>
      </c>
      <c r="J75" s="20" t="s">
        <v>481</v>
      </c>
      <c r="K75" s="18" t="s">
        <v>481</v>
      </c>
      <c r="L75" s="20" t="s">
        <v>481</v>
      </c>
      <c r="M75" s="18" t="s">
        <v>481</v>
      </c>
      <c r="N75" s="20" t="s">
        <v>481</v>
      </c>
      <c r="O75" s="18" t="s">
        <v>481</v>
      </c>
      <c r="P75" s="20" t="s">
        <v>481</v>
      </c>
      <c r="Q75" s="18" t="n">
        <v>353.70761231</v>
      </c>
      <c r="R75" s="20" t="n">
        <v>5.37157009</v>
      </c>
    </row>
    <row r="76" spans="1:18">
      <c r="A76" s="15" t="s">
        <v>551</v>
      </c>
      <c r="B76" s="17" t="n">
        <v>14167</v>
      </c>
      <c r="C76" s="18">
        <f>(227.0/B76*100)</f>
        <v/>
      </c>
      <c r="D76" s="19" t="n">
        <v>13940</v>
      </c>
      <c r="E76" s="18" t="n">
        <v>436.43306097</v>
      </c>
      <c r="F76" s="20" t="n">
        <v>3.10893734</v>
      </c>
      <c r="G76" s="18" t="n">
        <v>440.80698631</v>
      </c>
      <c r="H76" s="20" t="n">
        <v>2.32776929</v>
      </c>
      <c r="I76" s="18" t="s">
        <v>481</v>
      </c>
      <c r="J76" s="20" t="s">
        <v>481</v>
      </c>
      <c r="K76" s="18" t="s">
        <v>481</v>
      </c>
      <c r="L76" s="20" t="s">
        <v>481</v>
      </c>
      <c r="M76" s="18" t="s">
        <v>481</v>
      </c>
      <c r="N76" s="20" t="s">
        <v>481</v>
      </c>
      <c r="O76" s="18" t="s">
        <v>481</v>
      </c>
      <c r="P76" s="20" t="s">
        <v>481</v>
      </c>
      <c r="Q76" s="18" t="n">
        <v>379.08613671</v>
      </c>
      <c r="R76" s="20" t="n">
        <v>6.59129197</v>
      </c>
    </row>
    <row r="77" spans="1:18">
      <c r="A77" s="15" t="s">
        <v>552</v>
      </c>
      <c r="B77" s="17" t="n">
        <v>6062</v>
      </c>
      <c r="C77" s="18">
        <f>(82.0/B77*100)</f>
        <v/>
      </c>
      <c r="D77" s="19" t="n">
        <v>5980</v>
      </c>
      <c r="E77" s="18" t="n">
        <v>455.52007135</v>
      </c>
      <c r="F77" s="20" t="n">
        <v>2.96763829</v>
      </c>
      <c r="G77" s="18" t="n">
        <v>432.41580166</v>
      </c>
      <c r="H77" s="20" t="n">
        <v>2.32572263</v>
      </c>
      <c r="I77" s="18" t="s">
        <v>481</v>
      </c>
      <c r="J77" s="20" t="s">
        <v>481</v>
      </c>
      <c r="K77" s="18" t="s">
        <v>481</v>
      </c>
      <c r="L77" s="20" t="s">
        <v>481</v>
      </c>
      <c r="M77" s="18" t="s">
        <v>481</v>
      </c>
      <c r="N77" s="20" t="s">
        <v>481</v>
      </c>
      <c r="O77" s="18" t="s">
        <v>481</v>
      </c>
      <c r="P77" s="20" t="s">
        <v>481</v>
      </c>
      <c r="Q77" s="18" t="n">
        <v>368.56933126</v>
      </c>
      <c r="R77" s="20" t="n">
        <v>3.89392766</v>
      </c>
    </row>
    <row r="78" spans="1:18">
      <c r="A78" s="15" t="s">
        <v>553</v>
      </c>
      <c r="B78" s="17" t="n">
        <v>5826</v>
      </c>
      <c r="C78" s="18">
        <f>(0.0/B78*100)</f>
        <v/>
      </c>
      <c r="D78" s="19" t="n">
        <v>5826</v>
      </c>
      <c r="E78" s="18" t="n">
        <v>535.42061571</v>
      </c>
      <c r="F78" s="20" t="n">
        <v>5.02388437</v>
      </c>
      <c r="G78" s="18" t="n">
        <v>518.77924073</v>
      </c>
      <c r="H78" s="20" t="n">
        <v>3.76399668</v>
      </c>
      <c r="I78" s="18" t="s">
        <v>481</v>
      </c>
      <c r="J78" s="20" t="s">
        <v>481</v>
      </c>
      <c r="K78" s="18" t="s">
        <v>481</v>
      </c>
      <c r="L78" s="20" t="s">
        <v>481</v>
      </c>
      <c r="M78" s="18" t="s">
        <v>481</v>
      </c>
      <c r="N78" s="20" t="s">
        <v>481</v>
      </c>
      <c r="O78" s="18" t="s">
        <v>481</v>
      </c>
      <c r="P78" s="20" t="s">
        <v>481</v>
      </c>
      <c r="Q78" s="18" t="n">
        <v>480.44271007</v>
      </c>
      <c r="R78" s="20" t="n">
        <v>13.07662097</v>
      </c>
    </row>
    <row customHeight="1" ht="25" r="79" spans="1:18">
      <c r="A79" s="15" t="s">
        <v>554</v>
      </c>
      <c r="B79" s="17" t="n">
        <v>1657</v>
      </c>
      <c r="C79" s="18">
        <f>(41.0/B79*100)</f>
        <v/>
      </c>
      <c r="D79" s="19" t="n">
        <v>1616</v>
      </c>
      <c r="E79" s="18" t="n">
        <v>488.11565899</v>
      </c>
      <c r="F79" s="20" t="n">
        <v>7.61901885</v>
      </c>
      <c r="G79" s="18" t="n">
        <v>462.47024117</v>
      </c>
      <c r="H79" s="20" t="n">
        <v>5.8440196</v>
      </c>
      <c r="I79" s="18" t="s">
        <v>481</v>
      </c>
      <c r="J79" s="20" t="s">
        <v>481</v>
      </c>
      <c r="K79" s="18" t="s">
        <v>481</v>
      </c>
      <c r="L79" s="20" t="s">
        <v>481</v>
      </c>
      <c r="M79" s="18" t="s">
        <v>481</v>
      </c>
      <c r="N79" s="20" t="s">
        <v>481</v>
      </c>
      <c r="O79" s="18" t="n">
        <v>309.6934</v>
      </c>
      <c r="P79" s="20" t="n">
        <v>59.5885612</v>
      </c>
      <c r="Q79" s="18" t="n">
        <v>441.91917766</v>
      </c>
      <c r="R79" s="20" t="n">
        <v>34.88279793</v>
      </c>
    </row>
    <row r="80" spans="1:18">
      <c r="A80" s="15" t="s">
        <v>555</v>
      </c>
      <c r="B80" s="17" t="n">
        <v>7841</v>
      </c>
      <c r="C80" s="18">
        <f>(0.0/B80*100)</f>
        <v/>
      </c>
      <c r="D80" s="19" t="n">
        <v>7841</v>
      </c>
      <c r="E80" s="18" t="n">
        <v>462.25565091</v>
      </c>
      <c r="F80" s="20" t="n">
        <v>3.91443527</v>
      </c>
      <c r="G80" s="18" t="n">
        <v>441.25451217</v>
      </c>
      <c r="H80" s="20" t="n">
        <v>3.79185827</v>
      </c>
      <c r="I80" s="18" t="s">
        <v>481</v>
      </c>
      <c r="J80" s="20" t="s">
        <v>481</v>
      </c>
      <c r="K80" s="18" t="s">
        <v>481</v>
      </c>
      <c r="L80" s="20" t="s">
        <v>481</v>
      </c>
      <c r="M80" s="18" t="s">
        <v>481</v>
      </c>
      <c r="N80" s="20" t="s">
        <v>481</v>
      </c>
      <c r="O80" s="18" t="s">
        <v>481</v>
      </c>
      <c r="P80" s="20" t="s">
        <v>481</v>
      </c>
      <c r="Q80" s="18" t="n">
        <v>374.8604375</v>
      </c>
      <c r="R80" s="20" t="n">
        <v>27.90476445</v>
      </c>
    </row>
    <row r="81" spans="1:18">
      <c r="A81" s="23" t="s">
        <v>556</v>
      </c>
      <c r="B81" s="17" t="n">
        <v>8861</v>
      </c>
      <c r="C81" s="18">
        <f>(76.0/B81*100)</f>
        <v/>
      </c>
      <c r="D81" s="19" t="n">
        <v>8785</v>
      </c>
      <c r="E81" s="18" t="n">
        <v>442.64976599</v>
      </c>
      <c r="F81" s="20" t="n">
        <v>3.50560102</v>
      </c>
      <c r="G81" s="18" t="n">
        <v>444.2578646</v>
      </c>
      <c r="H81" s="20" t="n">
        <v>2.99884871</v>
      </c>
      <c r="I81" s="18" t="s">
        <v>481</v>
      </c>
      <c r="J81" s="20" t="s">
        <v>481</v>
      </c>
      <c r="K81" s="18" t="s">
        <v>481</v>
      </c>
      <c r="L81" s="20" t="s">
        <v>481</v>
      </c>
      <c r="M81" s="18" t="s">
        <v>481</v>
      </c>
      <c r="N81" s="20" t="s">
        <v>481</v>
      </c>
      <c r="O81" s="18" t="s">
        <v>481</v>
      </c>
      <c r="P81" s="20" t="s">
        <v>481</v>
      </c>
      <c r="Q81" s="18" t="n">
        <v>398.1912301</v>
      </c>
      <c r="R81" s="20" t="n">
        <v>12.71752794</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616</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519.44945309</v>
      </c>
      <c r="F7" s="20" t="n">
        <v>1.55545516</v>
      </c>
      <c r="G7" s="18" t="n">
        <v>495.06943115</v>
      </c>
      <c r="H7" s="20" t="n">
        <v>2.52691148</v>
      </c>
      <c r="I7" s="18" t="s">
        <v>481</v>
      </c>
      <c r="J7" s="20" t="s">
        <v>481</v>
      </c>
      <c r="K7" s="18" t="s">
        <v>481</v>
      </c>
      <c r="L7" s="20" t="s">
        <v>481</v>
      </c>
      <c r="M7" s="18" t="s">
        <v>481</v>
      </c>
      <c r="N7" s="20" t="s">
        <v>481</v>
      </c>
      <c r="O7" s="18" t="s">
        <v>481</v>
      </c>
      <c r="P7" s="20" t="s">
        <v>481</v>
      </c>
      <c r="Q7" s="18" t="n">
        <v>422.15616949</v>
      </c>
      <c r="R7" s="20" t="n">
        <v>8.50916619</v>
      </c>
    </row>
    <row r="8" spans="1:18">
      <c r="A8" s="15" t="s">
        <v>483</v>
      </c>
      <c r="B8" s="17" t="n">
        <v>7007</v>
      </c>
      <c r="C8" s="18">
        <f>(20.0/B8*100)</f>
        <v/>
      </c>
      <c r="D8" s="19" t="n">
        <v>6987</v>
      </c>
      <c r="E8" s="18" t="n">
        <v>502.19217467</v>
      </c>
      <c r="F8" s="20" t="n">
        <v>2.46230743</v>
      </c>
      <c r="G8" s="18" t="n">
        <v>478.64947715</v>
      </c>
      <c r="H8" s="20" t="n">
        <v>3.77825261</v>
      </c>
      <c r="I8" s="18" t="s">
        <v>481</v>
      </c>
      <c r="J8" s="20" t="s">
        <v>481</v>
      </c>
      <c r="K8" s="18" t="s">
        <v>481</v>
      </c>
      <c r="L8" s="20" t="s">
        <v>481</v>
      </c>
      <c r="M8" s="18" t="s">
        <v>481</v>
      </c>
      <c r="N8" s="20" t="s">
        <v>481</v>
      </c>
      <c r="O8" s="18" t="s">
        <v>481</v>
      </c>
      <c r="P8" s="20" t="s">
        <v>481</v>
      </c>
      <c r="Q8" s="18" t="n">
        <v>392.82006332</v>
      </c>
      <c r="R8" s="20" t="n">
        <v>10.1932245</v>
      </c>
    </row>
    <row r="9" spans="1:18">
      <c r="A9" s="15" t="s">
        <v>484</v>
      </c>
      <c r="B9" s="17" t="n">
        <v>9651</v>
      </c>
      <c r="C9" s="18">
        <f>(77.0/B9*100)</f>
        <v/>
      </c>
      <c r="D9" s="19" t="n">
        <v>9574</v>
      </c>
      <c r="E9" s="18" t="n">
        <v>520.69864167</v>
      </c>
      <c r="F9" s="20" t="n">
        <v>2.50694096</v>
      </c>
      <c r="G9" s="18" t="n">
        <v>483.61251244</v>
      </c>
      <c r="H9" s="20" t="n">
        <v>2.56484117</v>
      </c>
      <c r="I9" s="18" t="s">
        <v>481</v>
      </c>
      <c r="J9" s="20" t="s">
        <v>481</v>
      </c>
      <c r="K9" s="18" t="s">
        <v>481</v>
      </c>
      <c r="L9" s="20" t="s">
        <v>481</v>
      </c>
      <c r="M9" s="18" t="s">
        <v>481</v>
      </c>
      <c r="N9" s="20" t="s">
        <v>481</v>
      </c>
      <c r="O9" s="18" t="s">
        <v>481</v>
      </c>
      <c r="P9" s="20" t="s">
        <v>481</v>
      </c>
      <c r="Q9" s="18" t="n">
        <v>401.09566634</v>
      </c>
      <c r="R9" s="20" t="n">
        <v>8.879952469999999</v>
      </c>
    </row>
    <row r="10" spans="1:18">
      <c r="A10" s="15" t="s">
        <v>485</v>
      </c>
      <c r="B10" s="17" t="n">
        <v>20058</v>
      </c>
      <c r="C10" s="18">
        <f>(521.0/B10*100)</f>
        <v/>
      </c>
      <c r="D10" s="19" t="n">
        <v>19537</v>
      </c>
      <c r="E10" s="18" t="n">
        <v>536.48669612</v>
      </c>
      <c r="F10" s="20" t="n">
        <v>2.14937872</v>
      </c>
      <c r="G10" s="18" t="n">
        <v>508.15930248</v>
      </c>
      <c r="H10" s="20" t="n">
        <v>2.79774067</v>
      </c>
      <c r="I10" s="18" t="s">
        <v>481</v>
      </c>
      <c r="J10" s="20" t="s">
        <v>481</v>
      </c>
      <c r="K10" s="18" t="s">
        <v>481</v>
      </c>
      <c r="L10" s="20" t="s">
        <v>481</v>
      </c>
      <c r="M10" s="18" t="s">
        <v>481</v>
      </c>
      <c r="N10" s="20" t="s">
        <v>481</v>
      </c>
      <c r="O10" s="18" t="s">
        <v>481</v>
      </c>
      <c r="P10" s="20" t="s">
        <v>481</v>
      </c>
      <c r="Q10" s="18" t="n">
        <v>440.22505208</v>
      </c>
      <c r="R10" s="20" t="n">
        <v>9.962439529999999</v>
      </c>
    </row>
    <row r="11" spans="1:18">
      <c r="A11" s="15" t="s">
        <v>486</v>
      </c>
      <c r="B11" s="17" t="n">
        <v>7053</v>
      </c>
      <c r="C11" s="18">
        <f>(45.0/B11*100)</f>
        <v/>
      </c>
      <c r="D11" s="19" t="n">
        <v>7008</v>
      </c>
      <c r="E11" s="18" t="n">
        <v>457.6222964</v>
      </c>
      <c r="F11" s="20" t="n">
        <v>2.45215902</v>
      </c>
      <c r="G11" s="18" t="n">
        <v>434.41074099</v>
      </c>
      <c r="H11" s="20" t="n">
        <v>2.84870217</v>
      </c>
      <c r="I11" s="18" t="s">
        <v>481</v>
      </c>
      <c r="J11" s="20" t="s">
        <v>481</v>
      </c>
      <c r="K11" s="18" t="s">
        <v>481</v>
      </c>
      <c r="L11" s="20" t="s">
        <v>481</v>
      </c>
      <c r="M11" s="18" t="s">
        <v>481</v>
      </c>
      <c r="N11" s="20" t="s">
        <v>481</v>
      </c>
      <c r="O11" s="18" t="s">
        <v>481</v>
      </c>
      <c r="P11" s="20" t="s">
        <v>481</v>
      </c>
      <c r="Q11" s="18" t="n">
        <v>371.58065572</v>
      </c>
      <c r="R11" s="20" t="n">
        <v>11.88585297</v>
      </c>
    </row>
    <row r="12" spans="1:18">
      <c r="A12" s="15" t="s">
        <v>487</v>
      </c>
      <c r="B12" s="17" t="n">
        <v>6894</v>
      </c>
      <c r="C12" s="18">
        <f>(56.0/B12*100)</f>
        <v/>
      </c>
      <c r="D12" s="19" t="n">
        <v>6838</v>
      </c>
      <c r="E12" s="18" t="n">
        <v>515.33101866</v>
      </c>
      <c r="F12" s="20" t="n">
        <v>2.44475152</v>
      </c>
      <c r="G12" s="18" t="n">
        <v>482.01772132</v>
      </c>
      <c r="H12" s="20" t="n">
        <v>2.2755871</v>
      </c>
      <c r="I12" s="18" t="s">
        <v>481</v>
      </c>
      <c r="J12" s="20" t="s">
        <v>481</v>
      </c>
      <c r="K12" s="18" t="s">
        <v>481</v>
      </c>
      <c r="L12" s="20" t="s">
        <v>481</v>
      </c>
      <c r="M12" s="18" t="s">
        <v>481</v>
      </c>
      <c r="N12" s="20" t="s">
        <v>481</v>
      </c>
      <c r="O12" s="18" t="s">
        <v>481</v>
      </c>
      <c r="P12" s="20" t="s">
        <v>481</v>
      </c>
      <c r="Q12" s="18" t="n">
        <v>393.30495396</v>
      </c>
      <c r="R12" s="20" t="n">
        <v>6.35588666</v>
      </c>
    </row>
    <row r="13" spans="1:18">
      <c r="A13" s="15" t="s">
        <v>488</v>
      </c>
      <c r="B13" s="17" t="n">
        <v>7161</v>
      </c>
      <c r="C13" s="18">
        <f>(98.0/B13*100)</f>
        <v/>
      </c>
      <c r="D13" s="19" t="n">
        <v>7063</v>
      </c>
      <c r="E13" s="18" t="n">
        <v>511.2039841</v>
      </c>
      <c r="F13" s="20" t="n">
        <v>2.42316764</v>
      </c>
      <c r="G13" s="18" t="n">
        <v>479.43922161</v>
      </c>
      <c r="H13" s="20" t="n">
        <v>3.27305417</v>
      </c>
      <c r="I13" s="18" t="s">
        <v>481</v>
      </c>
      <c r="J13" s="20" t="s">
        <v>481</v>
      </c>
      <c r="K13" s="18" t="s">
        <v>481</v>
      </c>
      <c r="L13" s="20" t="s">
        <v>481</v>
      </c>
      <c r="M13" s="18" t="s">
        <v>481</v>
      </c>
      <c r="N13" s="20" t="s">
        <v>481</v>
      </c>
      <c r="O13" s="18" t="s">
        <v>481</v>
      </c>
      <c r="P13" s="20" t="s">
        <v>481</v>
      </c>
      <c r="Q13" s="18" t="n">
        <v>380.08111793</v>
      </c>
      <c r="R13" s="20" t="n">
        <v>12.44068773</v>
      </c>
    </row>
    <row r="14" spans="1:18">
      <c r="A14" s="15" t="s">
        <v>489</v>
      </c>
      <c r="B14" s="17" t="n">
        <v>5587</v>
      </c>
      <c r="C14" s="18">
        <f>(74.0/B14*100)</f>
        <v/>
      </c>
      <c r="D14" s="19" t="n">
        <v>5513</v>
      </c>
      <c r="E14" s="18" t="n">
        <v>538.02146026</v>
      </c>
      <c r="F14" s="20" t="n">
        <v>2.29011027</v>
      </c>
      <c r="G14" s="18" t="n">
        <v>530.73091121</v>
      </c>
      <c r="H14" s="20" t="n">
        <v>3.10375015</v>
      </c>
      <c r="I14" s="18" t="s">
        <v>481</v>
      </c>
      <c r="J14" s="20" t="s">
        <v>481</v>
      </c>
      <c r="K14" s="18" t="s">
        <v>481</v>
      </c>
      <c r="L14" s="20" t="s">
        <v>481</v>
      </c>
      <c r="M14" s="18" t="s">
        <v>481</v>
      </c>
      <c r="N14" s="20" t="s">
        <v>481</v>
      </c>
      <c r="O14" s="18" t="s">
        <v>481</v>
      </c>
      <c r="P14" s="20" t="s">
        <v>481</v>
      </c>
      <c r="Q14" s="18" t="n">
        <v>469.69749702</v>
      </c>
      <c r="R14" s="20" t="n">
        <v>15.12073159</v>
      </c>
    </row>
    <row r="15" spans="1:18">
      <c r="A15" s="15" t="s">
        <v>490</v>
      </c>
      <c r="B15" s="17" t="n">
        <v>5882</v>
      </c>
      <c r="C15" s="18">
        <f>(53.0/B15*100)</f>
        <v/>
      </c>
      <c r="D15" s="19" t="n">
        <v>5829</v>
      </c>
      <c r="E15" s="18" t="n">
        <v>540.51862958</v>
      </c>
      <c r="F15" s="20" t="n">
        <v>2.30639699</v>
      </c>
      <c r="G15" s="18" t="n">
        <v>509.62146609</v>
      </c>
      <c r="H15" s="20" t="n">
        <v>3.69380608</v>
      </c>
      <c r="I15" s="18" t="s">
        <v>481</v>
      </c>
      <c r="J15" s="20" t="s">
        <v>481</v>
      </c>
      <c r="K15" s="18" t="s">
        <v>481</v>
      </c>
      <c r="L15" s="20" t="s">
        <v>481</v>
      </c>
      <c r="M15" s="18" t="s">
        <v>481</v>
      </c>
      <c r="N15" s="20" t="s">
        <v>481</v>
      </c>
      <c r="O15" s="18" t="s">
        <v>481</v>
      </c>
      <c r="P15" s="20" t="s">
        <v>481</v>
      </c>
      <c r="Q15" s="18" t="n">
        <v>417.95424595</v>
      </c>
      <c r="R15" s="20" t="n">
        <v>11.80671508</v>
      </c>
    </row>
    <row r="16" spans="1:18">
      <c r="A16" s="15" t="s">
        <v>491</v>
      </c>
      <c r="B16" s="17" t="n">
        <v>6108</v>
      </c>
      <c r="C16" s="18">
        <f>(98.0/B16*100)</f>
        <v/>
      </c>
      <c r="D16" s="19" t="n">
        <v>6010</v>
      </c>
      <c r="E16" s="18" t="n">
        <v>522.35096807</v>
      </c>
      <c r="F16" s="20" t="n">
        <v>2.85751592</v>
      </c>
      <c r="G16" s="18" t="n">
        <v>482.22674361</v>
      </c>
      <c r="H16" s="20" t="n">
        <v>2.31392557</v>
      </c>
      <c r="I16" s="18" t="s">
        <v>481</v>
      </c>
      <c r="J16" s="20" t="s">
        <v>481</v>
      </c>
      <c r="K16" s="18" t="s">
        <v>481</v>
      </c>
      <c r="L16" s="20" t="s">
        <v>481</v>
      </c>
      <c r="M16" s="18" t="s">
        <v>481</v>
      </c>
      <c r="N16" s="20" t="s">
        <v>481</v>
      </c>
      <c r="O16" s="18" t="s">
        <v>481</v>
      </c>
      <c r="P16" s="20" t="s">
        <v>481</v>
      </c>
      <c r="Q16" s="18" t="n">
        <v>404.75726554</v>
      </c>
      <c r="R16" s="20" t="n">
        <v>10.94194667</v>
      </c>
    </row>
    <row r="17" spans="1:18">
      <c r="A17" s="15" t="s">
        <v>492</v>
      </c>
      <c r="B17" s="17" t="n">
        <v>6504</v>
      </c>
      <c r="C17" s="18">
        <f>(658.0/B17*100)</f>
        <v/>
      </c>
      <c r="D17" s="19" t="n">
        <v>5846</v>
      </c>
      <c r="E17" s="18" t="n">
        <v>521.89263776</v>
      </c>
      <c r="F17" s="20" t="n">
        <v>2.83989004</v>
      </c>
      <c r="G17" s="18" t="n">
        <v>504.8389936</v>
      </c>
      <c r="H17" s="20" t="n">
        <v>3.70268757</v>
      </c>
      <c r="I17" s="18" t="s">
        <v>481</v>
      </c>
      <c r="J17" s="20" t="s">
        <v>481</v>
      </c>
      <c r="K17" s="18" t="s">
        <v>481</v>
      </c>
      <c r="L17" s="20" t="s">
        <v>481</v>
      </c>
      <c r="M17" s="18" t="s">
        <v>481</v>
      </c>
      <c r="N17" s="20" t="s">
        <v>481</v>
      </c>
      <c r="O17" s="18" t="s">
        <v>481</v>
      </c>
      <c r="P17" s="20" t="s">
        <v>481</v>
      </c>
      <c r="Q17" s="18" t="n">
        <v>435.01461468</v>
      </c>
      <c r="R17" s="20" t="n">
        <v>10.01608566</v>
      </c>
    </row>
    <row r="18" spans="1:18">
      <c r="A18" s="15" t="s">
        <v>493</v>
      </c>
      <c r="B18" s="17" t="n">
        <v>5532</v>
      </c>
      <c r="C18" s="18">
        <f>(28.0/B18*100)</f>
        <v/>
      </c>
      <c r="D18" s="19" t="n">
        <v>5504</v>
      </c>
      <c r="E18" s="18" t="n">
        <v>467.8337679</v>
      </c>
      <c r="F18" s="20" t="n">
        <v>3.76307944</v>
      </c>
      <c r="G18" s="18" t="n">
        <v>434.14769824</v>
      </c>
      <c r="H18" s="20" t="n">
        <v>4.52781912</v>
      </c>
      <c r="I18" s="18" t="s">
        <v>481</v>
      </c>
      <c r="J18" s="20" t="s">
        <v>481</v>
      </c>
      <c r="K18" s="18" t="s">
        <v>481</v>
      </c>
      <c r="L18" s="20" t="s">
        <v>481</v>
      </c>
      <c r="M18" s="18" t="s">
        <v>481</v>
      </c>
      <c r="N18" s="20" t="s">
        <v>481</v>
      </c>
      <c r="O18" s="18" t="s">
        <v>481</v>
      </c>
      <c r="P18" s="20" t="s">
        <v>481</v>
      </c>
      <c r="Q18" s="18" t="n">
        <v>380.88997597</v>
      </c>
      <c r="R18" s="20" t="n">
        <v>7.76174092</v>
      </c>
    </row>
    <row r="19" spans="1:18">
      <c r="A19" s="15" t="s">
        <v>494</v>
      </c>
      <c r="B19" s="17" t="n">
        <v>5658</v>
      </c>
      <c r="C19" s="18">
        <f>(61.0/B19*100)</f>
        <v/>
      </c>
      <c r="D19" s="19" t="n">
        <v>5597</v>
      </c>
      <c r="E19" s="18" t="n">
        <v>497.2541149</v>
      </c>
      <c r="F19" s="20" t="n">
        <v>2.64187084</v>
      </c>
      <c r="G19" s="18" t="n">
        <v>454.86369627</v>
      </c>
      <c r="H19" s="20" t="n">
        <v>3.20736679</v>
      </c>
      <c r="I19" s="18" t="s">
        <v>481</v>
      </c>
      <c r="J19" s="20" t="s">
        <v>481</v>
      </c>
      <c r="K19" s="18" t="s">
        <v>481</v>
      </c>
      <c r="L19" s="20" t="s">
        <v>481</v>
      </c>
      <c r="M19" s="18" t="s">
        <v>481</v>
      </c>
      <c r="N19" s="20" t="s">
        <v>481</v>
      </c>
      <c r="O19" s="18" t="s">
        <v>481</v>
      </c>
      <c r="P19" s="20" t="s">
        <v>481</v>
      </c>
      <c r="Q19" s="18" t="n">
        <v>386.03876352</v>
      </c>
      <c r="R19" s="20" t="n">
        <v>8.554833240000001</v>
      </c>
    </row>
    <row r="20" spans="1:18">
      <c r="A20" s="15" t="s">
        <v>495</v>
      </c>
      <c r="B20" s="17" t="n">
        <v>3371</v>
      </c>
      <c r="C20" s="18">
        <f>(75.0/B20*100)</f>
        <v/>
      </c>
      <c r="D20" s="19" t="n">
        <v>3296</v>
      </c>
      <c r="E20" s="18" t="n">
        <v>477.01304118</v>
      </c>
      <c r="F20" s="20" t="n">
        <v>1.85875972</v>
      </c>
      <c r="G20" s="18" t="n">
        <v>445.14332983</v>
      </c>
      <c r="H20" s="20" t="n">
        <v>5.60138388</v>
      </c>
      <c r="I20" s="18" t="s">
        <v>481</v>
      </c>
      <c r="J20" s="20" t="s">
        <v>481</v>
      </c>
      <c r="K20" s="18" t="s">
        <v>481</v>
      </c>
      <c r="L20" s="20" t="s">
        <v>481</v>
      </c>
      <c r="M20" s="18" t="s">
        <v>481</v>
      </c>
      <c r="N20" s="20" t="s">
        <v>481</v>
      </c>
      <c r="O20" s="18" t="s">
        <v>481</v>
      </c>
      <c r="P20" s="20" t="s">
        <v>481</v>
      </c>
      <c r="Q20" s="18" t="n">
        <v>401.55631908</v>
      </c>
      <c r="R20" s="20" t="n">
        <v>16.41755736</v>
      </c>
    </row>
    <row r="21" spans="1:18">
      <c r="A21" s="15" t="s">
        <v>496</v>
      </c>
      <c r="B21" s="17" t="n">
        <v>5741</v>
      </c>
      <c r="C21" s="18">
        <f>(44.0/B21*100)</f>
        <v/>
      </c>
      <c r="D21" s="19" t="n">
        <v>5697</v>
      </c>
      <c r="E21" s="18" t="n">
        <v>512.96070786</v>
      </c>
      <c r="F21" s="20" t="n">
        <v>2.63720129</v>
      </c>
      <c r="G21" s="18" t="n">
        <v>485.95083302</v>
      </c>
      <c r="H21" s="20" t="n">
        <v>2.73672913</v>
      </c>
      <c r="I21" s="18" t="s">
        <v>481</v>
      </c>
      <c r="J21" s="20" t="s">
        <v>481</v>
      </c>
      <c r="K21" s="18" t="s">
        <v>481</v>
      </c>
      <c r="L21" s="20" t="s">
        <v>481</v>
      </c>
      <c r="M21" s="18" t="s">
        <v>481</v>
      </c>
      <c r="N21" s="20" t="s">
        <v>481</v>
      </c>
      <c r="O21" s="18" t="s">
        <v>481</v>
      </c>
      <c r="P21" s="20" t="s">
        <v>481</v>
      </c>
      <c r="Q21" s="18" t="n">
        <v>425.37629086</v>
      </c>
      <c r="R21" s="20" t="n">
        <v>7.89115575</v>
      </c>
    </row>
    <row r="22" spans="1:18">
      <c r="A22" s="15" t="s">
        <v>497</v>
      </c>
      <c r="B22" s="17" t="n">
        <v>6598</v>
      </c>
      <c r="C22" s="18">
        <f>(32.0/B22*100)</f>
        <v/>
      </c>
      <c r="D22" s="19" t="n">
        <v>6566</v>
      </c>
      <c r="E22" s="18" t="n">
        <v>484.88427532</v>
      </c>
      <c r="F22" s="20" t="n">
        <v>3.34172379</v>
      </c>
      <c r="G22" s="18" t="n">
        <v>441.60975535</v>
      </c>
      <c r="H22" s="20" t="n">
        <v>4.11853172</v>
      </c>
      <c r="I22" s="18" t="s">
        <v>481</v>
      </c>
      <c r="J22" s="20" t="s">
        <v>481</v>
      </c>
      <c r="K22" s="18" t="s">
        <v>481</v>
      </c>
      <c r="L22" s="20" t="s">
        <v>481</v>
      </c>
      <c r="M22" s="18" t="s">
        <v>481</v>
      </c>
      <c r="N22" s="20" t="s">
        <v>481</v>
      </c>
      <c r="O22" s="18" t="s">
        <v>481</v>
      </c>
      <c r="P22" s="20" t="s">
        <v>481</v>
      </c>
      <c r="Q22" s="18" t="n">
        <v>378.96104684</v>
      </c>
      <c r="R22" s="20" t="n">
        <v>9.983262699999999</v>
      </c>
    </row>
    <row r="23" spans="1:18">
      <c r="A23" s="15" t="s">
        <v>498</v>
      </c>
      <c r="B23" s="17" t="n">
        <v>11583</v>
      </c>
      <c r="C23" s="18">
        <f>(210.0/B23*100)</f>
        <v/>
      </c>
      <c r="D23" s="19" t="n">
        <v>11373</v>
      </c>
      <c r="E23" s="18" t="n">
        <v>488.51458097</v>
      </c>
      <c r="F23" s="20" t="n">
        <v>2.66005924</v>
      </c>
      <c r="G23" s="18" t="n">
        <v>464.14424964</v>
      </c>
      <c r="H23" s="20" t="n">
        <v>3.42487111</v>
      </c>
      <c r="I23" s="18" t="s">
        <v>481</v>
      </c>
      <c r="J23" s="20" t="s">
        <v>481</v>
      </c>
      <c r="K23" s="18" t="s">
        <v>481</v>
      </c>
      <c r="L23" s="20" t="s">
        <v>481</v>
      </c>
      <c r="M23" s="18" t="s">
        <v>481</v>
      </c>
      <c r="N23" s="20" t="s">
        <v>481</v>
      </c>
      <c r="O23" s="18" t="s">
        <v>481</v>
      </c>
      <c r="P23" s="20" t="s">
        <v>481</v>
      </c>
      <c r="Q23" s="18" t="n">
        <v>389.90792134</v>
      </c>
      <c r="R23" s="20" t="n">
        <v>15.39364789</v>
      </c>
    </row>
    <row r="24" spans="1:18">
      <c r="A24" s="15" t="s">
        <v>499</v>
      </c>
      <c r="B24" s="17" t="n">
        <v>6647</v>
      </c>
      <c r="C24" s="18">
        <f>(7.0/B24*100)</f>
        <v/>
      </c>
      <c r="D24" s="19" t="n">
        <v>6640</v>
      </c>
      <c r="E24" s="18" t="n">
        <v>550.07636223</v>
      </c>
      <c r="F24" s="20" t="n">
        <v>3.35241413</v>
      </c>
      <c r="G24" s="18" t="n">
        <v>533.74576095</v>
      </c>
      <c r="H24" s="20" t="n">
        <v>3.17222032</v>
      </c>
      <c r="I24" s="18" t="s">
        <v>481</v>
      </c>
      <c r="J24" s="20" t="s">
        <v>481</v>
      </c>
      <c r="K24" s="18" t="s">
        <v>481</v>
      </c>
      <c r="L24" s="20" t="s">
        <v>481</v>
      </c>
      <c r="M24" s="18" t="s">
        <v>481</v>
      </c>
      <c r="N24" s="20" t="s">
        <v>481</v>
      </c>
      <c r="O24" s="18" t="s">
        <v>481</v>
      </c>
      <c r="P24" s="20" t="s">
        <v>481</v>
      </c>
      <c r="Q24" s="18" t="n">
        <v>509.25527067</v>
      </c>
      <c r="R24" s="20" t="n">
        <v>11.31993803</v>
      </c>
    </row>
    <row r="25" spans="1:18">
      <c r="A25" s="15" t="s">
        <v>500</v>
      </c>
      <c r="B25" s="17" t="n">
        <v>5581</v>
      </c>
      <c r="C25" s="18">
        <f>(24.0/B25*100)</f>
        <v/>
      </c>
      <c r="D25" s="19" t="n">
        <v>5557</v>
      </c>
      <c r="E25" s="18" t="n">
        <v>525.4703252100001</v>
      </c>
      <c r="F25" s="20" t="n">
        <v>3.47853553</v>
      </c>
      <c r="G25" s="18" t="n">
        <v>505.8710313</v>
      </c>
      <c r="H25" s="20" t="n">
        <v>3.17400851</v>
      </c>
      <c r="I25" s="18" t="s">
        <v>481</v>
      </c>
      <c r="J25" s="20" t="s">
        <v>481</v>
      </c>
      <c r="K25" s="18" t="s">
        <v>481</v>
      </c>
      <c r="L25" s="20" t="s">
        <v>481</v>
      </c>
      <c r="M25" s="18" t="s">
        <v>481</v>
      </c>
      <c r="N25" s="20" t="s">
        <v>481</v>
      </c>
      <c r="O25" s="18" t="s">
        <v>481</v>
      </c>
      <c r="P25" s="20" t="s">
        <v>481</v>
      </c>
      <c r="Q25" s="18" t="n">
        <v>448.23241804</v>
      </c>
      <c r="R25" s="20" t="n">
        <v>15.64245986</v>
      </c>
    </row>
    <row r="26" spans="1:18">
      <c r="A26" s="15" t="s">
        <v>501</v>
      </c>
      <c r="B26" s="17" t="n">
        <v>4869</v>
      </c>
      <c r="C26" s="18">
        <f>(32.0/B26*100)</f>
        <v/>
      </c>
      <c r="D26" s="19" t="n">
        <v>4837</v>
      </c>
      <c r="E26" s="18" t="n">
        <v>494.16774734</v>
      </c>
      <c r="F26" s="20" t="n">
        <v>1.79758562</v>
      </c>
      <c r="G26" s="18" t="n">
        <v>485.93581666</v>
      </c>
      <c r="H26" s="20" t="n">
        <v>2.34003222</v>
      </c>
      <c r="I26" s="18" t="s">
        <v>481</v>
      </c>
      <c r="J26" s="20" t="s">
        <v>481</v>
      </c>
      <c r="K26" s="18" t="s">
        <v>481</v>
      </c>
      <c r="L26" s="20" t="s">
        <v>481</v>
      </c>
      <c r="M26" s="18" t="s">
        <v>481</v>
      </c>
      <c r="N26" s="20" t="s">
        <v>481</v>
      </c>
      <c r="O26" s="18" t="s">
        <v>481</v>
      </c>
      <c r="P26" s="20" t="s">
        <v>481</v>
      </c>
      <c r="Q26" s="18" t="n">
        <v>437.31370701</v>
      </c>
      <c r="R26" s="20" t="n">
        <v>14.20531895</v>
      </c>
    </row>
    <row r="27" spans="1:18">
      <c r="A27" s="15" t="s">
        <v>502</v>
      </c>
      <c r="B27" s="17" t="n">
        <v>5299</v>
      </c>
      <c r="C27" s="18">
        <f>(17.0/B27*100)</f>
        <v/>
      </c>
      <c r="D27" s="19" t="n">
        <v>5282</v>
      </c>
      <c r="E27" s="18" t="n">
        <v>494.06924413</v>
      </c>
      <c r="F27" s="20" t="n">
        <v>1.30264073</v>
      </c>
      <c r="G27" s="18" t="n">
        <v>451.84660816</v>
      </c>
      <c r="H27" s="20" t="n">
        <v>2.65427193</v>
      </c>
      <c r="I27" s="18" t="s">
        <v>481</v>
      </c>
      <c r="J27" s="20" t="s">
        <v>481</v>
      </c>
      <c r="K27" s="18" t="s">
        <v>481</v>
      </c>
      <c r="L27" s="20" t="s">
        <v>481</v>
      </c>
      <c r="M27" s="18" t="s">
        <v>481</v>
      </c>
      <c r="N27" s="20" t="s">
        <v>481</v>
      </c>
      <c r="O27" s="18" t="s">
        <v>481</v>
      </c>
      <c r="P27" s="20" t="s">
        <v>481</v>
      </c>
      <c r="Q27" s="18" t="n">
        <v>410.35366939</v>
      </c>
      <c r="R27" s="20" t="n">
        <v>11.89052586</v>
      </c>
    </row>
    <row r="28" spans="1:18">
      <c r="A28" s="15" t="s">
        <v>503</v>
      </c>
      <c r="B28" s="17" t="n">
        <v>7568</v>
      </c>
      <c r="C28" s="18">
        <f>(51.0/B28*100)</f>
        <v/>
      </c>
      <c r="D28" s="19" t="n">
        <v>7517</v>
      </c>
      <c r="E28" s="18" t="n">
        <v>430.19126726</v>
      </c>
      <c r="F28" s="20" t="n">
        <v>2.73704887</v>
      </c>
      <c r="G28" s="18" t="n">
        <v>410.7631436</v>
      </c>
      <c r="H28" s="20" t="n">
        <v>2.12665894</v>
      </c>
      <c r="I28" s="18" t="s">
        <v>481</v>
      </c>
      <c r="J28" s="20" t="s">
        <v>481</v>
      </c>
      <c r="K28" s="18" t="s">
        <v>481</v>
      </c>
      <c r="L28" s="20" t="s">
        <v>481</v>
      </c>
      <c r="M28" s="18" t="s">
        <v>481</v>
      </c>
      <c r="N28" s="20" t="s">
        <v>481</v>
      </c>
      <c r="O28" s="18" t="s">
        <v>481</v>
      </c>
      <c r="P28" s="20" t="s">
        <v>481</v>
      </c>
      <c r="Q28" s="18" t="n">
        <v>356.74101841</v>
      </c>
      <c r="R28" s="20" t="n">
        <v>9.59496414</v>
      </c>
    </row>
    <row r="29" spans="1:18">
      <c r="A29" s="15" t="s">
        <v>504</v>
      </c>
      <c r="B29" s="17" t="n">
        <v>5385</v>
      </c>
      <c r="C29" s="18">
        <f>(30.0/B29*100)</f>
        <v/>
      </c>
      <c r="D29" s="19" t="n">
        <v>5355</v>
      </c>
      <c r="E29" s="18" t="n">
        <v>520.54180225</v>
      </c>
      <c r="F29" s="20" t="n">
        <v>2.58866942</v>
      </c>
      <c r="G29" s="18" t="n">
        <v>488.54809797</v>
      </c>
      <c r="H29" s="20" t="n">
        <v>3.23437437</v>
      </c>
      <c r="I29" s="18" t="s">
        <v>481</v>
      </c>
      <c r="J29" s="20" t="s">
        <v>481</v>
      </c>
      <c r="K29" s="18" t="s">
        <v>481</v>
      </c>
      <c r="L29" s="20" t="s">
        <v>481</v>
      </c>
      <c r="M29" s="18" t="s">
        <v>481</v>
      </c>
      <c r="N29" s="20" t="s">
        <v>481</v>
      </c>
      <c r="O29" s="18" t="s">
        <v>481</v>
      </c>
      <c r="P29" s="20" t="s">
        <v>481</v>
      </c>
      <c r="Q29" s="18" t="n">
        <v>406.15218771</v>
      </c>
      <c r="R29" s="20" t="n">
        <v>14.31166109</v>
      </c>
    </row>
    <row r="30" spans="1:18">
      <c r="A30" s="15" t="s">
        <v>505</v>
      </c>
      <c r="B30" s="17" t="n">
        <v>4520</v>
      </c>
      <c r="C30" s="18">
        <f>(96.0/B30*100)</f>
        <v/>
      </c>
      <c r="D30" s="19" t="n">
        <v>4424</v>
      </c>
      <c r="E30" s="18" t="n">
        <v>525.62162513</v>
      </c>
      <c r="F30" s="20" t="n">
        <v>2.66459353</v>
      </c>
      <c r="G30" s="18" t="n">
        <v>491.28761499</v>
      </c>
      <c r="H30" s="20" t="n">
        <v>3.49962631</v>
      </c>
      <c r="I30" s="18" t="s">
        <v>481</v>
      </c>
      <c r="J30" s="20" t="s">
        <v>481</v>
      </c>
      <c r="K30" s="18" t="s">
        <v>481</v>
      </c>
      <c r="L30" s="20" t="s">
        <v>481</v>
      </c>
      <c r="M30" s="18" t="s">
        <v>481</v>
      </c>
      <c r="N30" s="20" t="s">
        <v>481</v>
      </c>
      <c r="O30" s="18" t="s">
        <v>481</v>
      </c>
      <c r="P30" s="20" t="s">
        <v>481</v>
      </c>
      <c r="Q30" s="18" t="n">
        <v>429.26468319</v>
      </c>
      <c r="R30" s="20" t="n">
        <v>9.32322052</v>
      </c>
    </row>
    <row r="31" spans="1:18">
      <c r="A31" s="15" t="s">
        <v>506</v>
      </c>
      <c r="B31" s="17" t="n">
        <v>5456</v>
      </c>
      <c r="C31" s="18">
        <f>(125.0/B31*100)</f>
        <v/>
      </c>
      <c r="D31" s="19" t="n">
        <v>5331</v>
      </c>
      <c r="E31" s="18" t="n">
        <v>507.93115915</v>
      </c>
      <c r="F31" s="20" t="n">
        <v>2.27581689</v>
      </c>
      <c r="G31" s="18" t="n">
        <v>468.39825006</v>
      </c>
      <c r="H31" s="20" t="n">
        <v>3.84448026</v>
      </c>
      <c r="I31" s="18" t="s">
        <v>481</v>
      </c>
      <c r="J31" s="20" t="s">
        <v>481</v>
      </c>
      <c r="K31" s="18" t="s">
        <v>481</v>
      </c>
      <c r="L31" s="20" t="s">
        <v>481</v>
      </c>
      <c r="M31" s="18" t="s">
        <v>481</v>
      </c>
      <c r="N31" s="20" t="s">
        <v>481</v>
      </c>
      <c r="O31" s="18" t="s">
        <v>481</v>
      </c>
      <c r="P31" s="20" t="s">
        <v>481</v>
      </c>
      <c r="Q31" s="18" t="n">
        <v>410.1427032</v>
      </c>
      <c r="R31" s="20" t="n">
        <v>9.24904313</v>
      </c>
    </row>
    <row r="32" spans="1:18">
      <c r="A32" s="15" t="s">
        <v>507</v>
      </c>
      <c r="B32" s="17" t="n">
        <v>4478</v>
      </c>
      <c r="C32" s="18">
        <f>(5.0/B32*100)</f>
        <v/>
      </c>
      <c r="D32" s="19" t="n">
        <v>4473</v>
      </c>
      <c r="E32" s="18" t="n">
        <v>509.19787639</v>
      </c>
      <c r="F32" s="20" t="n">
        <v>2.82072333</v>
      </c>
      <c r="G32" s="18" t="n">
        <v>494.9034309</v>
      </c>
      <c r="H32" s="20" t="n">
        <v>3.05031892</v>
      </c>
      <c r="I32" s="18" t="s">
        <v>481</v>
      </c>
      <c r="J32" s="20" t="s">
        <v>481</v>
      </c>
      <c r="K32" s="18" t="s">
        <v>481</v>
      </c>
      <c r="L32" s="20" t="s">
        <v>481</v>
      </c>
      <c r="M32" s="18" t="s">
        <v>481</v>
      </c>
      <c r="N32" s="20" t="s">
        <v>481</v>
      </c>
      <c r="O32" s="18" t="s">
        <v>481</v>
      </c>
      <c r="P32" s="20" t="s">
        <v>481</v>
      </c>
      <c r="Q32" s="18" t="n">
        <v>430.37953671</v>
      </c>
      <c r="R32" s="20" t="n">
        <v>15.92207085</v>
      </c>
    </row>
    <row r="33" spans="1:18">
      <c r="A33" s="15" t="s">
        <v>508</v>
      </c>
      <c r="B33" s="17" t="n">
        <v>7325</v>
      </c>
      <c r="C33" s="18">
        <f>(74.0/B33*100)</f>
        <v/>
      </c>
      <c r="D33" s="19" t="n">
        <v>7251</v>
      </c>
      <c r="E33" s="18" t="n">
        <v>507.36480972</v>
      </c>
      <c r="F33" s="20" t="n">
        <v>2.65404196</v>
      </c>
      <c r="G33" s="18" t="n">
        <v>490.37453787</v>
      </c>
      <c r="H33" s="20" t="n">
        <v>3.14968788</v>
      </c>
      <c r="I33" s="18" t="s">
        <v>481</v>
      </c>
      <c r="J33" s="20" t="s">
        <v>481</v>
      </c>
      <c r="K33" s="18" t="s">
        <v>481</v>
      </c>
      <c r="L33" s="20" t="s">
        <v>481</v>
      </c>
      <c r="M33" s="18" t="s">
        <v>481</v>
      </c>
      <c r="N33" s="20" t="s">
        <v>481</v>
      </c>
      <c r="O33" s="18" t="s">
        <v>481</v>
      </c>
      <c r="P33" s="20" t="s">
        <v>481</v>
      </c>
      <c r="Q33" s="18" t="n">
        <v>430.17205063</v>
      </c>
      <c r="R33" s="20" t="n">
        <v>12.26772932</v>
      </c>
    </row>
    <row r="34" spans="1:18">
      <c r="A34" s="15" t="s">
        <v>509</v>
      </c>
      <c r="B34" s="17" t="n">
        <v>6350</v>
      </c>
      <c r="C34" s="18">
        <f>(65.0/B34*100)</f>
        <v/>
      </c>
      <c r="D34" s="19" t="n">
        <v>6285</v>
      </c>
      <c r="E34" s="18" t="n">
        <v>480.49918578</v>
      </c>
      <c r="F34" s="20" t="n">
        <v>2.39611</v>
      </c>
      <c r="G34" s="18" t="n">
        <v>438.22842587</v>
      </c>
      <c r="H34" s="20" t="n">
        <v>3.68319388</v>
      </c>
      <c r="I34" s="18" t="s">
        <v>481</v>
      </c>
      <c r="J34" s="20" t="s">
        <v>481</v>
      </c>
      <c r="K34" s="18" t="s">
        <v>481</v>
      </c>
      <c r="L34" s="20" t="s">
        <v>481</v>
      </c>
      <c r="M34" s="18" t="s">
        <v>481</v>
      </c>
      <c r="N34" s="20" t="s">
        <v>481</v>
      </c>
      <c r="O34" s="18" t="s">
        <v>481</v>
      </c>
      <c r="P34" s="20" t="s">
        <v>481</v>
      </c>
      <c r="Q34" s="18" t="n">
        <v>345.06334891</v>
      </c>
      <c r="R34" s="20" t="n">
        <v>9.72446098</v>
      </c>
    </row>
    <row r="35" spans="1:18">
      <c r="A35" s="15" t="s">
        <v>510</v>
      </c>
      <c r="B35" s="17" t="n">
        <v>6406</v>
      </c>
      <c r="C35" s="18">
        <f>(36.0/B35*100)</f>
        <v/>
      </c>
      <c r="D35" s="19" t="n">
        <v>6370</v>
      </c>
      <c r="E35" s="18" t="n">
        <v>522.02702075</v>
      </c>
      <c r="F35" s="20" t="n">
        <v>1.66989705</v>
      </c>
      <c r="G35" s="18" t="n">
        <v>495.44677085</v>
      </c>
      <c r="H35" s="20" t="n">
        <v>2.83192071</v>
      </c>
      <c r="I35" s="18" t="s">
        <v>481</v>
      </c>
      <c r="J35" s="20" t="s">
        <v>481</v>
      </c>
      <c r="K35" s="18" t="s">
        <v>481</v>
      </c>
      <c r="L35" s="20" t="s">
        <v>481</v>
      </c>
      <c r="M35" s="18" t="s">
        <v>481</v>
      </c>
      <c r="N35" s="20" t="s">
        <v>481</v>
      </c>
      <c r="O35" s="18" t="s">
        <v>481</v>
      </c>
      <c r="P35" s="20" t="s">
        <v>481</v>
      </c>
      <c r="Q35" s="18" t="n">
        <v>414.52006782</v>
      </c>
      <c r="R35" s="20" t="n">
        <v>10.76300512</v>
      </c>
    </row>
    <row r="36" spans="1:18">
      <c r="A36" s="15" t="s">
        <v>511</v>
      </c>
      <c r="B36" s="17" t="n">
        <v>6736</v>
      </c>
      <c r="C36" s="18">
        <f>(26.0/B36*100)</f>
        <v/>
      </c>
      <c r="D36" s="19" t="n">
        <v>6710</v>
      </c>
      <c r="E36" s="18" t="n">
        <v>507.21560297</v>
      </c>
      <c r="F36" s="20" t="n">
        <v>2.00945158</v>
      </c>
      <c r="G36" s="18" t="n">
        <v>471.59422947</v>
      </c>
      <c r="H36" s="20" t="n">
        <v>2.77692289</v>
      </c>
      <c r="I36" s="18" t="s">
        <v>481</v>
      </c>
      <c r="J36" s="20" t="s">
        <v>481</v>
      </c>
      <c r="K36" s="18" t="s">
        <v>481</v>
      </c>
      <c r="L36" s="20" t="s">
        <v>481</v>
      </c>
      <c r="M36" s="18" t="s">
        <v>481</v>
      </c>
      <c r="N36" s="20" t="s">
        <v>481</v>
      </c>
      <c r="O36" s="18" t="s">
        <v>481</v>
      </c>
      <c r="P36" s="20" t="s">
        <v>481</v>
      </c>
      <c r="Q36" s="18" t="n">
        <v>442.33024207</v>
      </c>
      <c r="R36" s="20" t="n">
        <v>10.41238162</v>
      </c>
    </row>
    <row r="37" spans="1:18">
      <c r="A37" s="15" t="s">
        <v>512</v>
      </c>
      <c r="B37" s="17" t="n">
        <v>5458</v>
      </c>
      <c r="C37" s="18">
        <f>(62.0/B37*100)</f>
        <v/>
      </c>
      <c r="D37" s="19" t="n">
        <v>5396</v>
      </c>
      <c r="E37" s="18" t="n">
        <v>506.23187</v>
      </c>
      <c r="F37" s="20" t="n">
        <v>3.51063334</v>
      </c>
      <c r="G37" s="18" t="n">
        <v>466.92076491</v>
      </c>
      <c r="H37" s="20" t="n">
        <v>4.31737791</v>
      </c>
      <c r="I37" s="18" t="s">
        <v>481</v>
      </c>
      <c r="J37" s="20" t="s">
        <v>481</v>
      </c>
      <c r="K37" s="18" t="s">
        <v>481</v>
      </c>
      <c r="L37" s="20" t="s">
        <v>481</v>
      </c>
      <c r="M37" s="18" t="s">
        <v>481</v>
      </c>
      <c r="N37" s="20" t="s">
        <v>481</v>
      </c>
      <c r="O37" s="18" t="s">
        <v>481</v>
      </c>
      <c r="P37" s="20" t="s">
        <v>481</v>
      </c>
      <c r="Q37" s="18" t="n">
        <v>399.78063932</v>
      </c>
      <c r="R37" s="20" t="n">
        <v>7.98305256</v>
      </c>
    </row>
    <row r="38" spans="1:18">
      <c r="A38" s="15" t="s">
        <v>513</v>
      </c>
      <c r="B38" s="17" t="n">
        <v>5860</v>
      </c>
      <c r="C38" s="18">
        <f>(16.0/B38*100)</f>
        <v/>
      </c>
      <c r="D38" s="19" t="n">
        <v>5844</v>
      </c>
      <c r="E38" s="18" t="n">
        <v>517.60951114</v>
      </c>
      <c r="F38" s="20" t="n">
        <v>2.86677076</v>
      </c>
      <c r="G38" s="18" t="n">
        <v>487.85321425</v>
      </c>
      <c r="H38" s="20" t="n">
        <v>3.95056668</v>
      </c>
      <c r="I38" s="18" t="s">
        <v>481</v>
      </c>
      <c r="J38" s="20" t="s">
        <v>481</v>
      </c>
      <c r="K38" s="18" t="s">
        <v>481</v>
      </c>
      <c r="L38" s="20" t="s">
        <v>481</v>
      </c>
      <c r="M38" s="18" t="s">
        <v>481</v>
      </c>
      <c r="N38" s="20" t="s">
        <v>481</v>
      </c>
      <c r="O38" s="18" t="s">
        <v>481</v>
      </c>
      <c r="P38" s="20" t="s">
        <v>481</v>
      </c>
      <c r="Q38" s="18" t="n">
        <v>394.91921623</v>
      </c>
      <c r="R38" s="20" t="n">
        <v>10.7953026</v>
      </c>
    </row>
    <row r="39" spans="1:18">
      <c r="A39" s="15" t="s">
        <v>514</v>
      </c>
      <c r="B39" s="17" t="n">
        <v>5895</v>
      </c>
      <c r="C39" s="18">
        <f>(30.0/B39*100)</f>
        <v/>
      </c>
      <c r="D39" s="19" t="n">
        <v>5865</v>
      </c>
      <c r="E39" s="18" t="n">
        <v>442.34472158</v>
      </c>
      <c r="F39" s="20" t="n">
        <v>4.69153454</v>
      </c>
      <c r="G39" s="18" t="n">
        <v>420.57680313</v>
      </c>
      <c r="H39" s="20" t="n">
        <v>4.11315971</v>
      </c>
      <c r="I39" s="18" t="s">
        <v>481</v>
      </c>
      <c r="J39" s="20" t="s">
        <v>481</v>
      </c>
      <c r="K39" s="18" t="s">
        <v>481</v>
      </c>
      <c r="L39" s="20" t="s">
        <v>481</v>
      </c>
      <c r="M39" s="18" t="s">
        <v>481</v>
      </c>
      <c r="N39" s="20" t="s">
        <v>481</v>
      </c>
      <c r="O39" s="18" t="s">
        <v>481</v>
      </c>
      <c r="P39" s="20" t="s">
        <v>481</v>
      </c>
      <c r="Q39" s="18" t="n">
        <v>378.42458125</v>
      </c>
      <c r="R39" s="20" t="n">
        <v>7.506977</v>
      </c>
    </row>
    <row r="40" spans="1:18">
      <c r="A40" s="15" t="s">
        <v>515</v>
      </c>
      <c r="B40" s="17" t="n">
        <v>14157</v>
      </c>
      <c r="C40" s="18">
        <f>(264.0/B40*100)</f>
        <v/>
      </c>
      <c r="D40" s="19" t="n">
        <v>13893</v>
      </c>
      <c r="E40" s="18" t="n">
        <v>525.9397516400001</v>
      </c>
      <c r="F40" s="20" t="n">
        <v>2.844409</v>
      </c>
      <c r="G40" s="18" t="n">
        <v>495.33407933</v>
      </c>
      <c r="H40" s="20" t="n">
        <v>2.85287102</v>
      </c>
      <c r="I40" s="18" t="s">
        <v>481</v>
      </c>
      <c r="J40" s="20" t="s">
        <v>481</v>
      </c>
      <c r="K40" s="18" t="s">
        <v>481</v>
      </c>
      <c r="L40" s="20" t="s">
        <v>481</v>
      </c>
      <c r="M40" s="18" t="s">
        <v>481</v>
      </c>
      <c r="N40" s="20" t="s">
        <v>481</v>
      </c>
      <c r="O40" s="18" t="s">
        <v>481</v>
      </c>
      <c r="P40" s="20" t="s">
        <v>481</v>
      </c>
      <c r="Q40" s="18" t="n">
        <v>427.55390081</v>
      </c>
      <c r="R40" s="20" t="n">
        <v>6.31316372</v>
      </c>
    </row>
    <row r="41" spans="1:18">
      <c r="A41" s="15" t="s">
        <v>516</v>
      </c>
      <c r="B41" s="17" t="n">
        <v>5712</v>
      </c>
      <c r="C41" s="18">
        <f>(40.0/B41*100)</f>
        <v/>
      </c>
      <c r="D41" s="19" t="n">
        <v>5672</v>
      </c>
      <c r="E41" s="18" t="n">
        <v>510.14340657</v>
      </c>
      <c r="F41" s="20" t="n">
        <v>3.12916299</v>
      </c>
      <c r="G41" s="18" t="n">
        <v>476.2936307</v>
      </c>
      <c r="H41" s="20" t="n">
        <v>3.57707763</v>
      </c>
      <c r="I41" s="18" t="s">
        <v>481</v>
      </c>
      <c r="J41" s="20" t="s">
        <v>481</v>
      </c>
      <c r="K41" s="18" t="s">
        <v>481</v>
      </c>
      <c r="L41" s="20" t="s">
        <v>481</v>
      </c>
      <c r="M41" s="18" t="s">
        <v>481</v>
      </c>
      <c r="N41" s="20" t="s">
        <v>481</v>
      </c>
      <c r="O41" s="18" t="s">
        <v>481</v>
      </c>
      <c r="P41" s="20" t="s">
        <v>481</v>
      </c>
      <c r="Q41" s="18" t="n">
        <v>397.4549526</v>
      </c>
      <c r="R41" s="20" t="n">
        <v>9.794136780000001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382.33891961</v>
      </c>
      <c r="F45" s="20" t="n">
        <v>4.08635182</v>
      </c>
      <c r="G45" s="18" t="n">
        <v>377.50932826</v>
      </c>
      <c r="H45" s="20" t="n">
        <v>2.78632522</v>
      </c>
      <c r="I45" s="18" t="s">
        <v>481</v>
      </c>
      <c r="J45" s="20" t="s">
        <v>481</v>
      </c>
      <c r="K45" s="18" t="s">
        <v>481</v>
      </c>
      <c r="L45" s="20" t="s">
        <v>481</v>
      </c>
      <c r="M45" s="18" t="s">
        <v>481</v>
      </c>
      <c r="N45" s="20" t="s">
        <v>481</v>
      </c>
      <c r="O45" s="18" t="n">
        <v>386.53733222</v>
      </c>
      <c r="P45" s="20" t="n">
        <v>36.30402618</v>
      </c>
      <c r="Q45" s="18" t="n">
        <v>353.43153253</v>
      </c>
      <c r="R45" s="20" t="n">
        <v>3.55716266</v>
      </c>
    </row>
    <row r="46" spans="1:18">
      <c r="A46" s="15" t="s">
        <v>521</v>
      </c>
      <c r="B46" s="17" t="n">
        <v>23141</v>
      </c>
      <c r="C46" s="18">
        <f>(1129.0/B46*100)</f>
        <v/>
      </c>
      <c r="D46" s="19" t="n">
        <v>22012</v>
      </c>
      <c r="E46" s="18" t="n">
        <v>414.86682972</v>
      </c>
      <c r="F46" s="20" t="n">
        <v>2.8830417</v>
      </c>
      <c r="G46" s="18" t="n">
        <v>400.33953294</v>
      </c>
      <c r="H46" s="20" t="n">
        <v>2.41085662</v>
      </c>
      <c r="I46" s="18" t="s">
        <v>481</v>
      </c>
      <c r="J46" s="20" t="s">
        <v>481</v>
      </c>
      <c r="K46" s="18" t="s">
        <v>481</v>
      </c>
      <c r="L46" s="20" t="s">
        <v>481</v>
      </c>
      <c r="M46" s="18" t="s">
        <v>481</v>
      </c>
      <c r="N46" s="20" t="s">
        <v>481</v>
      </c>
      <c r="O46" s="18" t="s">
        <v>481</v>
      </c>
      <c r="P46" s="20" t="s">
        <v>481</v>
      </c>
      <c r="Q46" s="18" t="n">
        <v>336.35013437</v>
      </c>
      <c r="R46" s="20" t="n">
        <v>3.53884819</v>
      </c>
    </row>
    <row r="47" spans="1:18">
      <c r="A47" s="15" t="s">
        <v>522</v>
      </c>
      <c r="B47" s="17" t="n">
        <v>5928</v>
      </c>
      <c r="C47" s="18">
        <f>(70.0/B47*100)</f>
        <v/>
      </c>
      <c r="D47" s="19" t="n">
        <v>5858</v>
      </c>
      <c r="E47" s="18" t="n">
        <v>466.59767747</v>
      </c>
      <c r="F47" s="20" t="n">
        <v>4.12526581</v>
      </c>
      <c r="G47" s="18" t="n">
        <v>427.38992358</v>
      </c>
      <c r="H47" s="20" t="n">
        <v>4.48382735</v>
      </c>
      <c r="I47" s="18" t="s">
        <v>481</v>
      </c>
      <c r="J47" s="20" t="s">
        <v>481</v>
      </c>
      <c r="K47" s="18" t="s">
        <v>481</v>
      </c>
      <c r="L47" s="20" t="s">
        <v>481</v>
      </c>
      <c r="M47" s="18" t="s">
        <v>481</v>
      </c>
      <c r="N47" s="20" t="s">
        <v>481</v>
      </c>
      <c r="O47" s="18" t="s">
        <v>481</v>
      </c>
      <c r="P47" s="20" t="s">
        <v>481</v>
      </c>
      <c r="Q47" s="18" t="n">
        <v>340.21046794</v>
      </c>
      <c r="R47" s="20" t="n">
        <v>7.01697764</v>
      </c>
    </row>
    <row r="48" spans="1:18">
      <c r="A48" s="15" t="s">
        <v>523</v>
      </c>
      <c r="B48" s="17" t="n">
        <v>9841</v>
      </c>
      <c r="C48" s="18">
        <f>(7.0/B48*100)</f>
        <v/>
      </c>
      <c r="D48" s="19" t="n">
        <v>9834</v>
      </c>
      <c r="E48" s="18" t="n">
        <v>542.54009998</v>
      </c>
      <c r="F48" s="20" t="n">
        <v>5.27538765</v>
      </c>
      <c r="G48" s="18" t="n">
        <v>497.90726496</v>
      </c>
      <c r="H48" s="20" t="n">
        <v>4.94310064</v>
      </c>
      <c r="I48" s="18" t="s">
        <v>481</v>
      </c>
      <c r="J48" s="20" t="s">
        <v>481</v>
      </c>
      <c r="K48" s="18" t="s">
        <v>481</v>
      </c>
      <c r="L48" s="20" t="s">
        <v>481</v>
      </c>
      <c r="M48" s="18" t="s">
        <v>481</v>
      </c>
      <c r="N48" s="20" t="s">
        <v>481</v>
      </c>
      <c r="O48" s="18" t="s">
        <v>481</v>
      </c>
      <c r="P48" s="20" t="s">
        <v>481</v>
      </c>
      <c r="Q48" s="18" t="n">
        <v>457.32661386</v>
      </c>
      <c r="R48" s="20" t="n">
        <v>19.25266794</v>
      </c>
    </row>
    <row r="49" spans="1:18">
      <c r="A49" s="15" t="s">
        <v>524</v>
      </c>
      <c r="B49" s="17" t="n">
        <v>6349</v>
      </c>
      <c r="C49" s="18">
        <f>(56.0/B49*100)</f>
        <v/>
      </c>
      <c r="D49" s="19" t="n">
        <v>6293</v>
      </c>
      <c r="E49" s="18" t="n">
        <v>449.04902273</v>
      </c>
      <c r="F49" s="20" t="n">
        <v>3.41907122</v>
      </c>
      <c r="G49" s="18" t="n">
        <v>424.16647099</v>
      </c>
      <c r="H49" s="20" t="n">
        <v>3.01737088</v>
      </c>
      <c r="I49" s="18" t="s">
        <v>481</v>
      </c>
      <c r="J49" s="20" t="s">
        <v>481</v>
      </c>
      <c r="K49" s="18" t="s">
        <v>481</v>
      </c>
      <c r="L49" s="20" t="s">
        <v>481</v>
      </c>
      <c r="M49" s="18" t="s">
        <v>481</v>
      </c>
      <c r="N49" s="20" t="s">
        <v>481</v>
      </c>
      <c r="O49" s="18" t="n">
        <v>387.89547183</v>
      </c>
      <c r="P49" s="20" t="n">
        <v>60.67986205</v>
      </c>
      <c r="Q49" s="18" t="n">
        <v>374.56166244</v>
      </c>
      <c r="R49" s="20" t="n">
        <v>9.59151559</v>
      </c>
    </row>
    <row r="50" spans="1:18">
      <c r="A50" s="15" t="s">
        <v>525</v>
      </c>
      <c r="B50" s="17" t="n">
        <v>11795</v>
      </c>
      <c r="C50" s="18">
        <f>(218.0/B50*100)</f>
        <v/>
      </c>
      <c r="D50" s="19" t="n">
        <v>11577</v>
      </c>
      <c r="E50" s="18" t="n">
        <v>425.5562294</v>
      </c>
      <c r="F50" s="20" t="n">
        <v>2.61440197</v>
      </c>
      <c r="G50" s="18" t="n">
        <v>407.51802731</v>
      </c>
      <c r="H50" s="20" t="n">
        <v>2.60723685</v>
      </c>
      <c r="I50" s="18" t="s">
        <v>481</v>
      </c>
      <c r="J50" s="20" t="s">
        <v>481</v>
      </c>
      <c r="K50" s="18" t="s">
        <v>481</v>
      </c>
      <c r="L50" s="20" t="s">
        <v>481</v>
      </c>
      <c r="M50" s="18" t="s">
        <v>481</v>
      </c>
      <c r="N50" s="20" t="s">
        <v>481</v>
      </c>
      <c r="O50" s="18" t="s">
        <v>481</v>
      </c>
      <c r="P50" s="20" t="s">
        <v>481</v>
      </c>
      <c r="Q50" s="18" t="n">
        <v>336.2635263</v>
      </c>
      <c r="R50" s="20" t="n">
        <v>10.00553549</v>
      </c>
    </row>
    <row r="51" spans="1:18">
      <c r="A51" s="15" t="s">
        <v>526</v>
      </c>
      <c r="B51" s="17" t="n">
        <v>6866</v>
      </c>
      <c r="C51" s="18">
        <f>(116.0/B51*100)</f>
        <v/>
      </c>
      <c r="D51" s="19" t="n">
        <v>6750</v>
      </c>
      <c r="E51" s="18" t="n">
        <v>432.27394017</v>
      </c>
      <c r="F51" s="20" t="n">
        <v>2.691676</v>
      </c>
      <c r="G51" s="18" t="n">
        <v>409.60904285</v>
      </c>
      <c r="H51" s="20" t="n">
        <v>1.91938919</v>
      </c>
      <c r="I51" s="18" t="s">
        <v>481</v>
      </c>
      <c r="J51" s="20" t="s">
        <v>481</v>
      </c>
      <c r="K51" s="18" t="s">
        <v>481</v>
      </c>
      <c r="L51" s="20" t="s">
        <v>481</v>
      </c>
      <c r="M51" s="18" t="s">
        <v>481</v>
      </c>
      <c r="N51" s="20" t="s">
        <v>481</v>
      </c>
      <c r="O51" s="18" t="s">
        <v>481</v>
      </c>
      <c r="P51" s="20" t="s">
        <v>481</v>
      </c>
      <c r="Q51" s="18" t="n">
        <v>370.98369868</v>
      </c>
      <c r="R51" s="20" t="n">
        <v>6.99236135</v>
      </c>
    </row>
    <row r="52" spans="1:18">
      <c r="A52" s="15" t="s">
        <v>527</v>
      </c>
      <c r="B52" s="17" t="n">
        <v>5809</v>
      </c>
      <c r="C52" s="18">
        <f>(71.0/B52*100)</f>
        <v/>
      </c>
      <c r="D52" s="19" t="n">
        <v>5738</v>
      </c>
      <c r="E52" s="18" t="n">
        <v>488.22895597</v>
      </c>
      <c r="F52" s="20" t="n">
        <v>2.64051178</v>
      </c>
      <c r="G52" s="18" t="n">
        <v>464.71628386</v>
      </c>
      <c r="H52" s="20" t="n">
        <v>3.06846696</v>
      </c>
      <c r="I52" s="18" t="s">
        <v>481</v>
      </c>
      <c r="J52" s="20" t="s">
        <v>481</v>
      </c>
      <c r="K52" s="18" t="s">
        <v>481</v>
      </c>
      <c r="L52" s="20" t="s">
        <v>481</v>
      </c>
      <c r="M52" s="18" t="s">
        <v>481</v>
      </c>
      <c r="N52" s="20" t="s">
        <v>481</v>
      </c>
      <c r="O52" s="18" t="s">
        <v>481</v>
      </c>
      <c r="P52" s="20" t="s">
        <v>481</v>
      </c>
      <c r="Q52" s="18" t="n">
        <v>391.80662829</v>
      </c>
      <c r="R52" s="20" t="n">
        <v>6.87818694</v>
      </c>
    </row>
    <row r="53" spans="1:18">
      <c r="A53" s="15" t="s">
        <v>528</v>
      </c>
      <c r="B53" s="17" t="n">
        <v>5571</v>
      </c>
      <c r="C53" s="18">
        <f>(84.0/B53*100)</f>
        <v/>
      </c>
      <c r="D53" s="19" t="n">
        <v>5487</v>
      </c>
      <c r="E53" s="18" t="n">
        <v>444.17394154</v>
      </c>
      <c r="F53" s="20" t="n">
        <v>1.56576448</v>
      </c>
      <c r="G53" s="18" t="n">
        <v>408.93613492</v>
      </c>
      <c r="H53" s="20" t="n">
        <v>2.70324891</v>
      </c>
      <c r="I53" s="18" t="s">
        <v>481</v>
      </c>
      <c r="J53" s="20" t="s">
        <v>481</v>
      </c>
      <c r="K53" s="18" t="s">
        <v>481</v>
      </c>
      <c r="L53" s="20" t="s">
        <v>481</v>
      </c>
      <c r="M53" s="18" t="s">
        <v>481</v>
      </c>
      <c r="N53" s="20" t="s">
        <v>481</v>
      </c>
      <c r="O53" s="18" t="s">
        <v>481</v>
      </c>
      <c r="P53" s="20" t="s">
        <v>481</v>
      </c>
      <c r="Q53" s="18" t="n">
        <v>357.3071708</v>
      </c>
      <c r="R53" s="20" t="n">
        <v>7.28330765</v>
      </c>
    </row>
    <row r="54" spans="1:18">
      <c r="A54" s="15" t="s">
        <v>529</v>
      </c>
      <c r="B54" s="17" t="n">
        <v>4740</v>
      </c>
      <c r="C54" s="18">
        <f>(38.0/B54*100)</f>
        <v/>
      </c>
      <c r="D54" s="19" t="n">
        <v>4702</v>
      </c>
      <c r="E54" s="18" t="n">
        <v>346.82230543</v>
      </c>
      <c r="F54" s="20" t="n">
        <v>3.0468499</v>
      </c>
      <c r="G54" s="18" t="n">
        <v>323.62369125</v>
      </c>
      <c r="H54" s="20" t="n">
        <v>3.12014494</v>
      </c>
      <c r="I54" s="18" t="s">
        <v>481</v>
      </c>
      <c r="J54" s="20" t="s">
        <v>481</v>
      </c>
      <c r="K54" s="18" t="s">
        <v>481</v>
      </c>
      <c r="L54" s="20" t="s">
        <v>481</v>
      </c>
      <c r="M54" s="18" t="s">
        <v>481</v>
      </c>
      <c r="N54" s="20" t="s">
        <v>481</v>
      </c>
      <c r="O54" s="18" t="s">
        <v>481</v>
      </c>
      <c r="P54" s="20" t="s">
        <v>481</v>
      </c>
      <c r="Q54" s="18" t="n">
        <v>279.0967915</v>
      </c>
      <c r="R54" s="20" t="n">
        <v>3.52426646</v>
      </c>
    </row>
    <row r="55" spans="1:18">
      <c r="A55" s="15" t="s">
        <v>530</v>
      </c>
      <c r="B55" s="17" t="n">
        <v>5316</v>
      </c>
      <c r="C55" s="18">
        <f>(22.0/B55*100)</f>
        <v/>
      </c>
      <c r="D55" s="19" t="n">
        <v>5294</v>
      </c>
      <c r="E55" s="18" t="n">
        <v>419.54692767</v>
      </c>
      <c r="F55" s="20" t="n">
        <v>2.51914889</v>
      </c>
      <c r="G55" s="18" t="n">
        <v>406.19755811</v>
      </c>
      <c r="H55" s="20" t="n">
        <v>3.05292587</v>
      </c>
      <c r="I55" s="18" t="s">
        <v>481</v>
      </c>
      <c r="J55" s="20" t="s">
        <v>481</v>
      </c>
      <c r="K55" s="18" t="s">
        <v>481</v>
      </c>
      <c r="L55" s="20" t="s">
        <v>481</v>
      </c>
      <c r="M55" s="18" t="n">
        <v>453.3647</v>
      </c>
      <c r="N55" s="20" t="n">
        <v>37.19456019</v>
      </c>
      <c r="O55" s="18" t="n">
        <v>397.19106577</v>
      </c>
      <c r="P55" s="20" t="n">
        <v>46.57582064</v>
      </c>
      <c r="Q55" s="18" t="n">
        <v>336.23551114</v>
      </c>
      <c r="R55" s="20" t="n">
        <v>8.205298559999999</v>
      </c>
    </row>
    <row r="56" spans="1:18">
      <c r="A56" s="15" t="s">
        <v>531</v>
      </c>
      <c r="B56" s="17" t="n">
        <v>5359</v>
      </c>
      <c r="C56" s="18">
        <f>(76.0/B56*100)</f>
        <v/>
      </c>
      <c r="D56" s="19" t="n">
        <v>5283</v>
      </c>
      <c r="E56" s="18" t="n">
        <v>524.0546672299999</v>
      </c>
      <c r="F56" s="20" t="n">
        <v>3.00838833</v>
      </c>
      <c r="G56" s="18" t="n">
        <v>523.68651518</v>
      </c>
      <c r="H56" s="20" t="n">
        <v>2.78054028</v>
      </c>
      <c r="I56" s="18" t="s">
        <v>481</v>
      </c>
      <c r="J56" s="20" t="s">
        <v>481</v>
      </c>
      <c r="K56" s="18" t="s">
        <v>481</v>
      </c>
      <c r="L56" s="20" t="s">
        <v>481</v>
      </c>
      <c r="M56" s="18" t="s">
        <v>481</v>
      </c>
      <c r="N56" s="20" t="s">
        <v>481</v>
      </c>
      <c r="O56" s="18" t="s">
        <v>481</v>
      </c>
      <c r="P56" s="20" t="s">
        <v>481</v>
      </c>
      <c r="Q56" s="18" t="n">
        <v>477.73593754</v>
      </c>
      <c r="R56" s="20" t="n">
        <v>17.54817065</v>
      </c>
    </row>
    <row r="57" spans="1:18">
      <c r="A57" s="15" t="s">
        <v>532</v>
      </c>
      <c r="B57" s="17" t="n">
        <v>6513</v>
      </c>
      <c r="C57" s="18">
        <f>(0.0/B57*100)</f>
        <v/>
      </c>
      <c r="D57" s="19" t="n">
        <v>6513</v>
      </c>
      <c r="E57" s="18" t="n">
        <v>411.7731177</v>
      </c>
      <c r="F57" s="20" t="n">
        <v>2.89894981</v>
      </c>
      <c r="G57" s="18" t="n">
        <v>393.6086617</v>
      </c>
      <c r="H57" s="20" t="n">
        <v>2.68747036</v>
      </c>
      <c r="I57" s="18" t="s">
        <v>481</v>
      </c>
      <c r="J57" s="20" t="s">
        <v>481</v>
      </c>
      <c r="K57" s="18" t="s">
        <v>481</v>
      </c>
      <c r="L57" s="20" t="s">
        <v>481</v>
      </c>
      <c r="M57" s="18" t="s">
        <v>481</v>
      </c>
      <c r="N57" s="20" t="s">
        <v>481</v>
      </c>
      <c r="O57" s="18" t="n">
        <v>351.212</v>
      </c>
      <c r="P57" s="20" t="n">
        <v>21.0643667</v>
      </c>
      <c r="Q57" s="18" t="n">
        <v>360.41753371</v>
      </c>
      <c r="R57" s="20" t="n">
        <v>9.060649290000001</v>
      </c>
    </row>
    <row r="58" spans="1:18">
      <c r="A58" s="15" t="s">
        <v>533</v>
      </c>
      <c r="B58" s="17" t="n">
        <v>7267</v>
      </c>
      <c r="C58" s="18">
        <f>(10.0/B58*100)</f>
        <v/>
      </c>
      <c r="D58" s="19" t="n">
        <v>7257</v>
      </c>
      <c r="E58" s="18" t="n">
        <v>418.44610611</v>
      </c>
      <c r="F58" s="20" t="n">
        <v>3.29363575</v>
      </c>
      <c r="G58" s="18" t="n">
        <v>408.20085416</v>
      </c>
      <c r="H58" s="20" t="n">
        <v>2.8475382</v>
      </c>
      <c r="I58" s="18" t="s">
        <v>481</v>
      </c>
      <c r="J58" s="20" t="s">
        <v>481</v>
      </c>
      <c r="K58" s="18" t="s">
        <v>481</v>
      </c>
      <c r="L58" s="20" t="s">
        <v>481</v>
      </c>
      <c r="M58" s="18" t="s">
        <v>481</v>
      </c>
      <c r="N58" s="20" t="s">
        <v>481</v>
      </c>
      <c r="O58" s="18" t="n">
        <v>299.77417992</v>
      </c>
      <c r="P58" s="20" t="n">
        <v>17.43453879</v>
      </c>
      <c r="Q58" s="18" t="n">
        <v>350.28559215</v>
      </c>
      <c r="R58" s="20" t="n">
        <v>8.485643120000001</v>
      </c>
    </row>
    <row r="59" spans="1:18">
      <c r="A59" s="15" t="s">
        <v>534</v>
      </c>
      <c r="B59" s="17" t="n">
        <v>4826</v>
      </c>
      <c r="C59" s="18">
        <f>(26.0/B59*100)</f>
        <v/>
      </c>
      <c r="D59" s="19" t="n">
        <v>4800</v>
      </c>
      <c r="E59" s="18" t="n">
        <v>384.9116806</v>
      </c>
      <c r="F59" s="20" t="n">
        <v>2.2116819</v>
      </c>
      <c r="G59" s="18" t="n">
        <v>377.868833</v>
      </c>
      <c r="H59" s="20" t="n">
        <v>2.40862986</v>
      </c>
      <c r="I59" s="18" t="s">
        <v>481</v>
      </c>
      <c r="J59" s="20" t="s">
        <v>481</v>
      </c>
      <c r="K59" s="18" t="s">
        <v>481</v>
      </c>
      <c r="L59" s="20" t="s">
        <v>481</v>
      </c>
      <c r="M59" s="18" t="s">
        <v>481</v>
      </c>
      <c r="N59" s="20" t="s">
        <v>481</v>
      </c>
      <c r="O59" s="18" t="n">
        <v>330.71128882</v>
      </c>
      <c r="P59" s="20" t="n">
        <v>23.51856858</v>
      </c>
      <c r="Q59" s="18" t="n">
        <v>316.01125435</v>
      </c>
      <c r="R59" s="20" t="n">
        <v>4.85493608</v>
      </c>
    </row>
    <row r="60" spans="1:18">
      <c r="A60" s="15" t="s">
        <v>535</v>
      </c>
      <c r="B60" s="17" t="n">
        <v>4546</v>
      </c>
      <c r="C60" s="18">
        <f>(15.0/B60*100)</f>
        <v/>
      </c>
      <c r="D60" s="19" t="n">
        <v>4531</v>
      </c>
      <c r="E60" s="18" t="n">
        <v>400.64777169</v>
      </c>
      <c r="F60" s="20" t="n">
        <v>4.3036358</v>
      </c>
      <c r="G60" s="18" t="n">
        <v>375.0502751</v>
      </c>
      <c r="H60" s="20" t="n">
        <v>3.38571735</v>
      </c>
      <c r="I60" s="18" t="s">
        <v>481</v>
      </c>
      <c r="J60" s="20" t="s">
        <v>481</v>
      </c>
      <c r="K60" s="18" t="s">
        <v>481</v>
      </c>
      <c r="L60" s="20" t="s">
        <v>481</v>
      </c>
      <c r="M60" s="18" t="s">
        <v>481</v>
      </c>
      <c r="N60" s="20" t="s">
        <v>481</v>
      </c>
      <c r="O60" s="18" t="n">
        <v>353.0107208</v>
      </c>
      <c r="P60" s="20" t="n">
        <v>39.8950321</v>
      </c>
      <c r="Q60" s="18" t="n">
        <v>339.96919755</v>
      </c>
      <c r="R60" s="20" t="n">
        <v>6.99594652</v>
      </c>
    </row>
    <row r="61" spans="1:18">
      <c r="A61" s="15" t="s">
        <v>536</v>
      </c>
      <c r="B61" s="17" t="n">
        <v>6525</v>
      </c>
      <c r="C61" s="18">
        <f>(135.0/B61*100)</f>
        <v/>
      </c>
      <c r="D61" s="19" t="n">
        <v>6390</v>
      </c>
      <c r="E61" s="18" t="n">
        <v>484.6867162</v>
      </c>
      <c r="F61" s="20" t="n">
        <v>2.73100714</v>
      </c>
      <c r="G61" s="18" t="n">
        <v>461.56080176</v>
      </c>
      <c r="H61" s="20" t="n">
        <v>3.13344635</v>
      </c>
      <c r="I61" s="18" t="s">
        <v>481</v>
      </c>
      <c r="J61" s="20" t="s">
        <v>481</v>
      </c>
      <c r="K61" s="18" t="s">
        <v>481</v>
      </c>
      <c r="L61" s="20" t="s">
        <v>481</v>
      </c>
      <c r="M61" s="18" t="s">
        <v>481</v>
      </c>
      <c r="N61" s="20" t="s">
        <v>481</v>
      </c>
      <c r="O61" s="18" t="s">
        <v>481</v>
      </c>
      <c r="P61" s="20" t="s">
        <v>481</v>
      </c>
      <c r="Q61" s="18" t="n">
        <v>388.8240954</v>
      </c>
      <c r="R61" s="20" t="n">
        <v>8.203553380000001</v>
      </c>
    </row>
    <row r="62" spans="1:18">
      <c r="A62" s="15" t="s">
        <v>537</v>
      </c>
      <c r="B62" s="17" t="n">
        <v>4476</v>
      </c>
      <c r="C62" s="18">
        <f>(3.0/B62*100)</f>
        <v/>
      </c>
      <c r="D62" s="19" t="n">
        <v>4473</v>
      </c>
      <c r="E62" s="18" t="n">
        <v>531.18502075</v>
      </c>
      <c r="F62" s="20" t="n">
        <v>1.8424061</v>
      </c>
      <c r="G62" s="18" t="n">
        <v>527.00111015</v>
      </c>
      <c r="H62" s="20" t="n">
        <v>1.64060741</v>
      </c>
      <c r="I62" s="18" t="s">
        <v>481</v>
      </c>
      <c r="J62" s="20" t="s">
        <v>481</v>
      </c>
      <c r="K62" s="18" t="s">
        <v>481</v>
      </c>
      <c r="L62" s="20" t="s">
        <v>481</v>
      </c>
      <c r="M62" s="18" t="s">
        <v>481</v>
      </c>
      <c r="N62" s="20" t="s">
        <v>481</v>
      </c>
      <c r="O62" s="18" t="s">
        <v>481</v>
      </c>
      <c r="P62" s="20" t="s">
        <v>481</v>
      </c>
      <c r="Q62" s="18" t="n">
        <v>482.45834366</v>
      </c>
      <c r="R62" s="20" t="n">
        <v>18.87402643</v>
      </c>
    </row>
    <row r="63" spans="1:18">
      <c r="A63" s="15" t="s">
        <v>538</v>
      </c>
      <c r="B63" s="17" t="n">
        <v>5324</v>
      </c>
      <c r="C63" s="18">
        <f>(13.0/B63*100)</f>
        <v/>
      </c>
      <c r="D63" s="19" t="n">
        <v>5311</v>
      </c>
      <c r="E63" s="18" t="n">
        <v>395.40052269</v>
      </c>
      <c r="F63" s="20" t="n">
        <v>1.65983816</v>
      </c>
      <c r="G63" s="18" t="n">
        <v>372.03077561</v>
      </c>
      <c r="H63" s="20" t="n">
        <v>2.6545822</v>
      </c>
      <c r="I63" s="18" t="s">
        <v>481</v>
      </c>
      <c r="J63" s="20" t="s">
        <v>481</v>
      </c>
      <c r="K63" s="18" t="s">
        <v>481</v>
      </c>
      <c r="L63" s="20" t="s">
        <v>481</v>
      </c>
      <c r="M63" s="18" t="n">
        <v>313.3098</v>
      </c>
      <c r="N63" s="20" t="n">
        <v>37.03355813</v>
      </c>
      <c r="O63" s="18" t="n">
        <v>351.28956408</v>
      </c>
      <c r="P63" s="20" t="n">
        <v>44.07754931</v>
      </c>
      <c r="Q63" s="18" t="n">
        <v>327.80890456</v>
      </c>
      <c r="R63" s="20" t="n">
        <v>5.22774534</v>
      </c>
    </row>
    <row r="64" spans="1:18">
      <c r="A64" s="15" t="s">
        <v>539</v>
      </c>
      <c r="B64" s="17" t="n">
        <v>3634</v>
      </c>
      <c r="C64" s="18">
        <f>(3.0/B64*100)</f>
        <v/>
      </c>
      <c r="D64" s="19" t="n">
        <v>3631</v>
      </c>
      <c r="E64" s="18" t="n">
        <v>482.38683828</v>
      </c>
      <c r="F64" s="20" t="n">
        <v>2.11741612</v>
      </c>
      <c r="G64" s="18" t="n">
        <v>431.86212939</v>
      </c>
      <c r="H64" s="20" t="n">
        <v>3.5372175</v>
      </c>
      <c r="I64" s="18" t="s">
        <v>481</v>
      </c>
      <c r="J64" s="20" t="s">
        <v>481</v>
      </c>
      <c r="K64" s="18" t="s">
        <v>481</v>
      </c>
      <c r="L64" s="20" t="s">
        <v>481</v>
      </c>
      <c r="M64" s="18" t="s">
        <v>481</v>
      </c>
      <c r="N64" s="20" t="s">
        <v>481</v>
      </c>
      <c r="O64" s="18" t="n">
        <v>449.013</v>
      </c>
      <c r="P64" s="20" t="n">
        <v>30.97706803</v>
      </c>
      <c r="Q64" s="18" t="n">
        <v>342.7889233</v>
      </c>
      <c r="R64" s="20" t="n">
        <v>16.24642219</v>
      </c>
    </row>
    <row r="65" spans="1:18">
      <c r="A65" s="15" t="s">
        <v>540</v>
      </c>
      <c r="B65" s="17" t="n">
        <v>5325</v>
      </c>
      <c r="C65" s="18">
        <f>(14.0/B65*100)</f>
        <v/>
      </c>
      <c r="D65" s="19" t="n">
        <v>5311</v>
      </c>
      <c r="E65" s="18" t="n">
        <v>445.62941792</v>
      </c>
      <c r="F65" s="20" t="n">
        <v>2.35911853</v>
      </c>
      <c r="G65" s="18" t="n">
        <v>413.82645504</v>
      </c>
      <c r="H65" s="20" t="n">
        <v>2.41717085</v>
      </c>
      <c r="I65" s="18" t="s">
        <v>481</v>
      </c>
      <c r="J65" s="20" t="s">
        <v>481</v>
      </c>
      <c r="K65" s="18" t="s">
        <v>481</v>
      </c>
      <c r="L65" s="20" t="s">
        <v>481</v>
      </c>
      <c r="M65" s="18" t="n">
        <v>320.95086089</v>
      </c>
      <c r="N65" s="20" t="n">
        <v>43.6611914</v>
      </c>
      <c r="O65" s="18" t="s">
        <v>481</v>
      </c>
      <c r="P65" s="20" t="s">
        <v>481</v>
      </c>
      <c r="Q65" s="18" t="n">
        <v>355.8279663</v>
      </c>
      <c r="R65" s="20" t="n">
        <v>6.6952777</v>
      </c>
    </row>
    <row r="66" spans="1:18">
      <c r="A66" s="15" t="s">
        <v>541</v>
      </c>
      <c r="B66" s="17" t="n">
        <v>5665</v>
      </c>
      <c r="C66" s="18">
        <f>(74.0/B66*100)</f>
        <v/>
      </c>
      <c r="D66" s="19" t="n">
        <v>5591</v>
      </c>
      <c r="E66" s="18" t="n">
        <v>421.78269814</v>
      </c>
      <c r="F66" s="20" t="n">
        <v>1.36764352</v>
      </c>
      <c r="G66" s="18" t="n">
        <v>396.40686692</v>
      </c>
      <c r="H66" s="20" t="n">
        <v>2.25607073</v>
      </c>
      <c r="I66" s="18" t="s">
        <v>481</v>
      </c>
      <c r="J66" s="20" t="s">
        <v>481</v>
      </c>
      <c r="K66" s="18" t="s">
        <v>481</v>
      </c>
      <c r="L66" s="20" t="s">
        <v>481</v>
      </c>
      <c r="M66" s="18" t="s">
        <v>481</v>
      </c>
      <c r="N66" s="20" t="s">
        <v>481</v>
      </c>
      <c r="O66" s="18" t="s">
        <v>481</v>
      </c>
      <c r="P66" s="20" t="s">
        <v>481</v>
      </c>
      <c r="Q66" s="18" t="n">
        <v>340.13918898</v>
      </c>
      <c r="R66" s="20" t="n">
        <v>5.02805974</v>
      </c>
    </row>
    <row r="67" spans="1:18">
      <c r="A67" s="15" t="s">
        <v>542</v>
      </c>
      <c r="B67" s="17" t="n">
        <v>6971</v>
      </c>
      <c r="C67" s="18">
        <f>(21.0/B67*100)</f>
        <v/>
      </c>
      <c r="D67" s="19" t="n">
        <v>6950</v>
      </c>
      <c r="E67" s="18" t="n">
        <v>394.59535335</v>
      </c>
      <c r="F67" s="20" t="n">
        <v>3.14032768</v>
      </c>
      <c r="G67" s="18" t="n">
        <v>401.10033044</v>
      </c>
      <c r="H67" s="20" t="n">
        <v>2.48906167</v>
      </c>
      <c r="I67" s="18" t="s">
        <v>481</v>
      </c>
      <c r="J67" s="20" t="s">
        <v>481</v>
      </c>
      <c r="K67" s="18" t="s">
        <v>481</v>
      </c>
      <c r="L67" s="20" t="s">
        <v>481</v>
      </c>
      <c r="M67" s="18" t="s">
        <v>481</v>
      </c>
      <c r="N67" s="20" t="s">
        <v>481</v>
      </c>
      <c r="O67" s="18" t="s">
        <v>481</v>
      </c>
      <c r="P67" s="20" t="s">
        <v>481</v>
      </c>
      <c r="Q67" s="18" t="n">
        <v>323.98217739</v>
      </c>
      <c r="R67" s="20" t="n">
        <v>8.77361142</v>
      </c>
    </row>
    <row r="68" spans="1:18">
      <c r="A68" s="15" t="s">
        <v>543</v>
      </c>
      <c r="B68" s="17" t="n">
        <v>12083</v>
      </c>
      <c r="C68" s="18">
        <f>(27.0/B68*100)</f>
        <v/>
      </c>
      <c r="D68" s="19" t="n">
        <v>12056</v>
      </c>
      <c r="E68" s="18" t="n">
        <v>429.02076836</v>
      </c>
      <c r="F68" s="20" t="n">
        <v>1.28146047</v>
      </c>
      <c r="G68" s="18" t="n">
        <v>409.0705928</v>
      </c>
      <c r="H68" s="20" t="n">
        <v>1.6892519</v>
      </c>
      <c r="I68" s="18" t="s">
        <v>481</v>
      </c>
      <c r="J68" s="20" t="s">
        <v>481</v>
      </c>
      <c r="K68" s="18" t="s">
        <v>481</v>
      </c>
      <c r="L68" s="20" t="s">
        <v>481</v>
      </c>
      <c r="M68" s="18" t="s">
        <v>481</v>
      </c>
      <c r="N68" s="20" t="s">
        <v>481</v>
      </c>
      <c r="O68" s="18" t="s">
        <v>481</v>
      </c>
      <c r="P68" s="20" t="s">
        <v>481</v>
      </c>
      <c r="Q68" s="18" t="n">
        <v>340.10624541</v>
      </c>
      <c r="R68" s="20" t="n">
        <v>4.54505578</v>
      </c>
    </row>
    <row r="69" spans="1:18">
      <c r="A69" s="15" t="s">
        <v>544</v>
      </c>
      <c r="B69" s="17" t="n">
        <v>4876</v>
      </c>
      <c r="C69" s="18">
        <f>(0.0/B69*100)</f>
        <v/>
      </c>
      <c r="D69" s="19" t="n">
        <v>4876</v>
      </c>
      <c r="E69" s="18" t="n">
        <v>446.96039047</v>
      </c>
      <c r="F69" s="20" t="n">
        <v>3.68982276</v>
      </c>
      <c r="G69" s="18" t="n">
        <v>420.98983366</v>
      </c>
      <c r="H69" s="20" t="n">
        <v>3.34723792</v>
      </c>
      <c r="I69" s="18" t="s">
        <v>481</v>
      </c>
      <c r="J69" s="20" t="s">
        <v>481</v>
      </c>
      <c r="K69" s="18" t="s">
        <v>481</v>
      </c>
      <c r="L69" s="20" t="s">
        <v>481</v>
      </c>
      <c r="M69" s="18" t="s">
        <v>481</v>
      </c>
      <c r="N69" s="20" t="s">
        <v>481</v>
      </c>
      <c r="O69" s="18" t="s">
        <v>481</v>
      </c>
      <c r="P69" s="20" t="s">
        <v>481</v>
      </c>
      <c r="Q69" s="18" t="n">
        <v>333.25642906</v>
      </c>
      <c r="R69" s="20" t="n">
        <v>12.6365643</v>
      </c>
    </row>
    <row r="70" spans="1:18">
      <c r="A70" s="15" t="s">
        <v>545</v>
      </c>
      <c r="B70" s="17" t="n">
        <v>6036</v>
      </c>
      <c r="C70" s="18">
        <f>(223.0/B70*100)</f>
        <v/>
      </c>
      <c r="D70" s="19" t="n">
        <v>5813</v>
      </c>
      <c r="E70" s="18" t="n">
        <v>492.99981497</v>
      </c>
      <c r="F70" s="20" t="n">
        <v>2.90722673</v>
      </c>
      <c r="G70" s="18" t="n">
        <v>485.2536247</v>
      </c>
      <c r="H70" s="20" t="n">
        <v>3.43984795</v>
      </c>
      <c r="I70" s="18" t="s">
        <v>481</v>
      </c>
      <c r="J70" s="20" t="s">
        <v>481</v>
      </c>
      <c r="K70" s="18" t="s">
        <v>481</v>
      </c>
      <c r="L70" s="20" t="s">
        <v>481</v>
      </c>
      <c r="M70" s="18" t="s">
        <v>481</v>
      </c>
      <c r="N70" s="20" t="s">
        <v>481</v>
      </c>
      <c r="O70" s="18" t="s">
        <v>481</v>
      </c>
      <c r="P70" s="20" t="s">
        <v>481</v>
      </c>
      <c r="Q70" s="18" t="n">
        <v>418.60928935</v>
      </c>
      <c r="R70" s="20" t="n">
        <v>7.78150664</v>
      </c>
    </row>
    <row r="71" spans="1:18">
      <c r="A71" s="15" t="s">
        <v>546</v>
      </c>
      <c r="B71" s="17" t="n">
        <v>6115</v>
      </c>
      <c r="C71" s="18">
        <f>(17.0/B71*100)</f>
        <v/>
      </c>
      <c r="D71" s="19" t="n">
        <v>6098</v>
      </c>
      <c r="E71" s="18" t="n">
        <v>567.9246505999999</v>
      </c>
      <c r="F71" s="20" t="n">
        <v>2.03694337</v>
      </c>
      <c r="G71" s="18" t="n">
        <v>544.05674938</v>
      </c>
      <c r="H71" s="20" t="n">
        <v>1.92863129</v>
      </c>
      <c r="I71" s="18" t="s">
        <v>481</v>
      </c>
      <c r="J71" s="20" t="s">
        <v>481</v>
      </c>
      <c r="K71" s="18" t="s">
        <v>481</v>
      </c>
      <c r="L71" s="20" t="s">
        <v>481</v>
      </c>
      <c r="M71" s="18" t="s">
        <v>481</v>
      </c>
      <c r="N71" s="20" t="s">
        <v>481</v>
      </c>
      <c r="O71" s="18" t="s">
        <v>481</v>
      </c>
      <c r="P71" s="20" t="s">
        <v>481</v>
      </c>
      <c r="Q71" s="18" t="n">
        <v>504.66604593</v>
      </c>
      <c r="R71" s="20" t="n">
        <v>16.32952493</v>
      </c>
    </row>
    <row r="72" spans="1:18">
      <c r="A72" s="15" t="s">
        <v>547</v>
      </c>
      <c r="B72" s="17" t="n">
        <v>7708</v>
      </c>
      <c r="C72" s="18">
        <f>(5.0/B72*100)</f>
        <v/>
      </c>
      <c r="D72" s="19" t="n">
        <v>7703</v>
      </c>
      <c r="E72" s="18" t="n">
        <v>550.81968841</v>
      </c>
      <c r="F72" s="20" t="n">
        <v>2.94432338</v>
      </c>
      <c r="G72" s="18" t="n">
        <v>516.95618641</v>
      </c>
      <c r="H72" s="20" t="n">
        <v>3.13681013</v>
      </c>
      <c r="I72" s="18" t="s">
        <v>481</v>
      </c>
      <c r="J72" s="20" t="s">
        <v>481</v>
      </c>
      <c r="K72" s="18" t="s">
        <v>481</v>
      </c>
      <c r="L72" s="20" t="s">
        <v>481</v>
      </c>
      <c r="M72" s="18" t="s">
        <v>481</v>
      </c>
      <c r="N72" s="20" t="s">
        <v>481</v>
      </c>
      <c r="O72" s="18" t="s">
        <v>481</v>
      </c>
      <c r="P72" s="20" t="s">
        <v>481</v>
      </c>
      <c r="Q72" s="18" t="n">
        <v>432.73074635</v>
      </c>
      <c r="R72" s="20" t="n">
        <v>17.96478137</v>
      </c>
    </row>
    <row r="73" spans="1:18">
      <c r="A73" s="15" t="s">
        <v>548</v>
      </c>
      <c r="B73" s="17" t="n">
        <v>8249</v>
      </c>
      <c r="C73" s="18">
        <f>(143.0/B73*100)</f>
        <v/>
      </c>
      <c r="D73" s="19" t="n">
        <v>8106</v>
      </c>
      <c r="E73" s="18" t="n">
        <v>423.22977685</v>
      </c>
      <c r="F73" s="20" t="n">
        <v>3.33227169</v>
      </c>
      <c r="G73" s="18" t="n">
        <v>421.3236342</v>
      </c>
      <c r="H73" s="20" t="n">
        <v>2.80590542</v>
      </c>
      <c r="I73" s="18" t="s">
        <v>481</v>
      </c>
      <c r="J73" s="20" t="s">
        <v>481</v>
      </c>
      <c r="K73" s="18" t="s">
        <v>481</v>
      </c>
      <c r="L73" s="20" t="s">
        <v>481</v>
      </c>
      <c r="M73" s="18" t="s">
        <v>481</v>
      </c>
      <c r="N73" s="20" t="s">
        <v>481</v>
      </c>
      <c r="O73" s="18" t="s">
        <v>481</v>
      </c>
      <c r="P73" s="20" t="s">
        <v>481</v>
      </c>
      <c r="Q73" s="18" t="n">
        <v>361.82469479</v>
      </c>
      <c r="R73" s="20" t="n">
        <v>12.62731331</v>
      </c>
    </row>
    <row r="74" spans="1:18">
      <c r="A74" s="15" t="s">
        <v>549</v>
      </c>
      <c r="B74" s="17" t="n">
        <v>4692</v>
      </c>
      <c r="C74" s="18">
        <f>(82.0/B74*100)</f>
        <v/>
      </c>
      <c r="D74" s="19" t="n">
        <v>4610</v>
      </c>
      <c r="E74" s="18" t="n">
        <v>435.81821165</v>
      </c>
      <c r="F74" s="20" t="n">
        <v>2.0980423</v>
      </c>
      <c r="G74" s="18" t="n">
        <v>418.92807976</v>
      </c>
      <c r="H74" s="20" t="n">
        <v>2.46090076</v>
      </c>
      <c r="I74" s="18" t="s">
        <v>481</v>
      </c>
      <c r="J74" s="20" t="s">
        <v>481</v>
      </c>
      <c r="K74" s="18" t="s">
        <v>481</v>
      </c>
      <c r="L74" s="20" t="s">
        <v>481</v>
      </c>
      <c r="M74" s="18" t="s">
        <v>481</v>
      </c>
      <c r="N74" s="20" t="s">
        <v>481</v>
      </c>
      <c r="O74" s="18" t="n">
        <v>318.78296417</v>
      </c>
      <c r="P74" s="20" t="n">
        <v>32.35454719</v>
      </c>
      <c r="Q74" s="18" t="n">
        <v>340.70993245</v>
      </c>
      <c r="R74" s="20" t="n">
        <v>7.87552866</v>
      </c>
    </row>
    <row r="75" spans="1:18">
      <c r="A75" s="15" t="s">
        <v>550</v>
      </c>
      <c r="B75" s="17" t="n">
        <v>5375</v>
      </c>
      <c r="C75" s="18">
        <f>(196.0/B75*100)</f>
        <v/>
      </c>
      <c r="D75" s="19" t="n">
        <v>5179</v>
      </c>
      <c r="E75" s="18" t="n">
        <v>400.11538409</v>
      </c>
      <c r="F75" s="20" t="n">
        <v>3.06530887</v>
      </c>
      <c r="G75" s="18" t="n">
        <v>380.06780289</v>
      </c>
      <c r="H75" s="20" t="n">
        <v>2.17406241</v>
      </c>
      <c r="I75" s="18" t="s">
        <v>481</v>
      </c>
      <c r="J75" s="20" t="s">
        <v>481</v>
      </c>
      <c r="K75" s="18" t="s">
        <v>481</v>
      </c>
      <c r="L75" s="20" t="s">
        <v>481</v>
      </c>
      <c r="M75" s="18" t="s">
        <v>481</v>
      </c>
      <c r="N75" s="20" t="s">
        <v>481</v>
      </c>
      <c r="O75" s="18" t="s">
        <v>481</v>
      </c>
      <c r="P75" s="20" t="s">
        <v>481</v>
      </c>
      <c r="Q75" s="18" t="n">
        <v>349.65192352</v>
      </c>
      <c r="R75" s="20" t="n">
        <v>5.02733536</v>
      </c>
    </row>
    <row r="76" spans="1:18">
      <c r="A76" s="15" t="s">
        <v>551</v>
      </c>
      <c r="B76" s="17" t="n">
        <v>14167</v>
      </c>
      <c r="C76" s="18">
        <f>(227.0/B76*100)</f>
        <v/>
      </c>
      <c r="D76" s="19" t="n">
        <v>13940</v>
      </c>
      <c r="E76" s="18" t="n">
        <v>449.79766966</v>
      </c>
      <c r="F76" s="20" t="n">
        <v>2.59798561</v>
      </c>
      <c r="G76" s="18" t="n">
        <v>423.9637694</v>
      </c>
      <c r="H76" s="20" t="n">
        <v>2.57990557</v>
      </c>
      <c r="I76" s="18" t="s">
        <v>481</v>
      </c>
      <c r="J76" s="20" t="s">
        <v>481</v>
      </c>
      <c r="K76" s="18" t="s">
        <v>481</v>
      </c>
      <c r="L76" s="20" t="s">
        <v>481</v>
      </c>
      <c r="M76" s="18" t="s">
        <v>481</v>
      </c>
      <c r="N76" s="20" t="s">
        <v>481</v>
      </c>
      <c r="O76" s="18" t="s">
        <v>481</v>
      </c>
      <c r="P76" s="20" t="s">
        <v>481</v>
      </c>
      <c r="Q76" s="18" t="n">
        <v>372.24623816</v>
      </c>
      <c r="R76" s="20" t="n">
        <v>6.68180793</v>
      </c>
    </row>
    <row r="77" spans="1:18">
      <c r="A77" s="15" t="s">
        <v>552</v>
      </c>
      <c r="B77" s="17" t="n">
        <v>6062</v>
      </c>
      <c r="C77" s="18">
        <f>(82.0/B77*100)</f>
        <v/>
      </c>
      <c r="D77" s="19" t="n">
        <v>5980</v>
      </c>
      <c r="E77" s="18" t="n">
        <v>461.56970039</v>
      </c>
      <c r="F77" s="20" t="n">
        <v>2.66722708</v>
      </c>
      <c r="G77" s="18" t="n">
        <v>425.02174622</v>
      </c>
      <c r="H77" s="20" t="n">
        <v>2.47677353</v>
      </c>
      <c r="I77" s="18" t="s">
        <v>481</v>
      </c>
      <c r="J77" s="20" t="s">
        <v>481</v>
      </c>
      <c r="K77" s="18" t="s">
        <v>481</v>
      </c>
      <c r="L77" s="20" t="s">
        <v>481</v>
      </c>
      <c r="M77" s="18" t="s">
        <v>481</v>
      </c>
      <c r="N77" s="20" t="s">
        <v>481</v>
      </c>
      <c r="O77" s="18" t="s">
        <v>481</v>
      </c>
      <c r="P77" s="20" t="s">
        <v>481</v>
      </c>
      <c r="Q77" s="18" t="n">
        <v>364.91576078</v>
      </c>
      <c r="R77" s="20" t="n">
        <v>3.95702044</v>
      </c>
    </row>
    <row r="78" spans="1:18">
      <c r="A78" s="15" t="s">
        <v>553</v>
      </c>
      <c r="B78" s="17" t="n">
        <v>5826</v>
      </c>
      <c r="C78" s="18">
        <f>(0.0/B78*100)</f>
        <v/>
      </c>
      <c r="D78" s="19" t="n">
        <v>5826</v>
      </c>
      <c r="E78" s="18" t="n">
        <v>534.85689555</v>
      </c>
      <c r="F78" s="20" t="n">
        <v>4.5836602</v>
      </c>
      <c r="G78" s="18" t="n">
        <v>515.56352127</v>
      </c>
      <c r="H78" s="20" t="n">
        <v>3.80448073</v>
      </c>
      <c r="I78" s="18" t="s">
        <v>481</v>
      </c>
      <c r="J78" s="20" t="s">
        <v>481</v>
      </c>
      <c r="K78" s="18" t="s">
        <v>481</v>
      </c>
      <c r="L78" s="20" t="s">
        <v>481</v>
      </c>
      <c r="M78" s="18" t="s">
        <v>481</v>
      </c>
      <c r="N78" s="20" t="s">
        <v>481</v>
      </c>
      <c r="O78" s="18" t="s">
        <v>481</v>
      </c>
      <c r="P78" s="20" t="s">
        <v>481</v>
      </c>
      <c r="Q78" s="18" t="n">
        <v>481.28716833</v>
      </c>
      <c r="R78" s="20" t="n">
        <v>12.24445354</v>
      </c>
    </row>
    <row customHeight="1" ht="25" r="79" spans="1:18">
      <c r="A79" s="15" t="s">
        <v>554</v>
      </c>
      <c r="B79" s="17" t="n">
        <v>1657</v>
      </c>
      <c r="C79" s="18">
        <f>(41.0/B79*100)</f>
        <v/>
      </c>
      <c r="D79" s="19" t="n">
        <v>1616</v>
      </c>
      <c r="E79" s="18" t="n">
        <v>498.29586302</v>
      </c>
      <c r="F79" s="20" t="n">
        <v>7.67912161</v>
      </c>
      <c r="G79" s="18" t="n">
        <v>453.29552822</v>
      </c>
      <c r="H79" s="20" t="n">
        <v>5.70543862</v>
      </c>
      <c r="I79" s="18" t="s">
        <v>481</v>
      </c>
      <c r="J79" s="20" t="s">
        <v>481</v>
      </c>
      <c r="K79" s="18" t="s">
        <v>481</v>
      </c>
      <c r="L79" s="20" t="s">
        <v>481</v>
      </c>
      <c r="M79" s="18" t="s">
        <v>481</v>
      </c>
      <c r="N79" s="20" t="s">
        <v>481</v>
      </c>
      <c r="O79" s="18" t="s">
        <v>481</v>
      </c>
      <c r="P79" s="20" t="s">
        <v>481</v>
      </c>
      <c r="Q79" s="18" t="n">
        <v>388.60290404</v>
      </c>
      <c r="R79" s="20" t="n">
        <v>24.57938849</v>
      </c>
    </row>
    <row r="80" spans="1:18">
      <c r="A80" s="15" t="s">
        <v>555</v>
      </c>
      <c r="B80" s="17" t="n">
        <v>7841</v>
      </c>
      <c r="C80" s="18">
        <f>(0.0/B80*100)</f>
        <v/>
      </c>
      <c r="D80" s="19" t="n">
        <v>7841</v>
      </c>
      <c r="E80" s="18" t="n">
        <v>459.11985157</v>
      </c>
      <c r="F80" s="20" t="n">
        <v>3.78837107</v>
      </c>
      <c r="G80" s="18" t="n">
        <v>451.95124903</v>
      </c>
      <c r="H80" s="20" t="n">
        <v>3.91360074</v>
      </c>
      <c r="I80" s="18" t="s">
        <v>481</v>
      </c>
      <c r="J80" s="20" t="s">
        <v>481</v>
      </c>
      <c r="K80" s="18" t="s">
        <v>481</v>
      </c>
      <c r="L80" s="20" t="s">
        <v>481</v>
      </c>
      <c r="M80" s="18" t="s">
        <v>481</v>
      </c>
      <c r="N80" s="20" t="s">
        <v>481</v>
      </c>
      <c r="O80" s="18" t="s">
        <v>481</v>
      </c>
      <c r="P80" s="20" t="s">
        <v>481</v>
      </c>
      <c r="Q80" s="18" t="n">
        <v>369.72098399</v>
      </c>
      <c r="R80" s="20" t="n">
        <v>29.19813346</v>
      </c>
    </row>
    <row r="81" spans="1:18">
      <c r="A81" s="23" t="s">
        <v>556</v>
      </c>
      <c r="B81" s="17" t="n">
        <v>8861</v>
      </c>
      <c r="C81" s="18">
        <f>(76.0/B81*100)</f>
        <v/>
      </c>
      <c r="D81" s="19" t="n">
        <v>8785</v>
      </c>
      <c r="E81" s="18" t="n">
        <v>447.05181738</v>
      </c>
      <c r="F81" s="20" t="n">
        <v>3.2616887</v>
      </c>
      <c r="G81" s="18" t="n">
        <v>438.02830294</v>
      </c>
      <c r="H81" s="20" t="n">
        <v>3.16326286</v>
      </c>
      <c r="I81" s="18" t="s">
        <v>481</v>
      </c>
      <c r="J81" s="20" t="s">
        <v>481</v>
      </c>
      <c r="K81" s="18" t="s">
        <v>481</v>
      </c>
      <c r="L81" s="20" t="s">
        <v>481</v>
      </c>
      <c r="M81" s="18" t="s">
        <v>481</v>
      </c>
      <c r="N81" s="20" t="s">
        <v>481</v>
      </c>
      <c r="O81" s="18" t="s">
        <v>481</v>
      </c>
      <c r="P81" s="20" t="s">
        <v>481</v>
      </c>
      <c r="Q81" s="18" t="n">
        <v>383.41793972</v>
      </c>
      <c r="R81" s="20" t="n">
        <v>12.13495546</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617</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520.64180569</v>
      </c>
      <c r="F7" s="20" t="n">
        <v>1.58369182</v>
      </c>
      <c r="G7" s="18" t="n">
        <v>483.49825283</v>
      </c>
      <c r="H7" s="20" t="n">
        <v>2.39154314</v>
      </c>
      <c r="I7" s="18" t="s">
        <v>481</v>
      </c>
      <c r="J7" s="20" t="s">
        <v>481</v>
      </c>
      <c r="K7" s="18" t="s">
        <v>481</v>
      </c>
      <c r="L7" s="20" t="s">
        <v>481</v>
      </c>
      <c r="M7" s="18" t="s">
        <v>481</v>
      </c>
      <c r="N7" s="20" t="s">
        <v>481</v>
      </c>
      <c r="O7" s="18" t="s">
        <v>481</v>
      </c>
      <c r="P7" s="20" t="s">
        <v>481</v>
      </c>
      <c r="Q7" s="18" t="n">
        <v>417.71148191</v>
      </c>
      <c r="R7" s="20" t="n">
        <v>8.177367759999999</v>
      </c>
    </row>
    <row r="8" spans="1:18">
      <c r="A8" s="15" t="s">
        <v>483</v>
      </c>
      <c r="B8" s="17" t="n">
        <v>7007</v>
      </c>
      <c r="C8" s="18">
        <f>(20.0/B8*100)</f>
        <v/>
      </c>
      <c r="D8" s="19" t="n">
        <v>6987</v>
      </c>
      <c r="E8" s="18" t="n">
        <v>503.62681983</v>
      </c>
      <c r="F8" s="20" t="n">
        <v>2.69431807</v>
      </c>
      <c r="G8" s="18" t="n">
        <v>473.26134893</v>
      </c>
      <c r="H8" s="20" t="n">
        <v>3.45940349</v>
      </c>
      <c r="I8" s="18" t="s">
        <v>481</v>
      </c>
      <c r="J8" s="20" t="s">
        <v>481</v>
      </c>
      <c r="K8" s="18" t="s">
        <v>481</v>
      </c>
      <c r="L8" s="20" t="s">
        <v>481</v>
      </c>
      <c r="M8" s="18" t="s">
        <v>481</v>
      </c>
      <c r="N8" s="20" t="s">
        <v>481</v>
      </c>
      <c r="O8" s="18" t="s">
        <v>481</v>
      </c>
      <c r="P8" s="20" t="s">
        <v>481</v>
      </c>
      <c r="Q8" s="18" t="n">
        <v>401.54302013</v>
      </c>
      <c r="R8" s="20" t="n">
        <v>10.1263866</v>
      </c>
    </row>
    <row r="9" spans="1:18">
      <c r="A9" s="15" t="s">
        <v>484</v>
      </c>
      <c r="B9" s="17" t="n">
        <v>9651</v>
      </c>
      <c r="C9" s="18">
        <f>(77.0/B9*100)</f>
        <v/>
      </c>
      <c r="D9" s="19" t="n">
        <v>9574</v>
      </c>
      <c r="E9" s="18" t="n">
        <v>512.32990068</v>
      </c>
      <c r="F9" s="20" t="n">
        <v>2.40968743</v>
      </c>
      <c r="G9" s="18" t="n">
        <v>475.51824217</v>
      </c>
      <c r="H9" s="20" t="n">
        <v>3.16927637</v>
      </c>
      <c r="I9" s="18" t="s">
        <v>481</v>
      </c>
      <c r="J9" s="20" t="s">
        <v>481</v>
      </c>
      <c r="K9" s="18" t="s">
        <v>481</v>
      </c>
      <c r="L9" s="20" t="s">
        <v>481</v>
      </c>
      <c r="M9" s="18" t="s">
        <v>481</v>
      </c>
      <c r="N9" s="20" t="s">
        <v>481</v>
      </c>
      <c r="O9" s="18" t="s">
        <v>481</v>
      </c>
      <c r="P9" s="20" t="s">
        <v>481</v>
      </c>
      <c r="Q9" s="18" t="n">
        <v>390.90527485</v>
      </c>
      <c r="R9" s="20" t="n">
        <v>9.32108798</v>
      </c>
    </row>
    <row r="10" spans="1:18">
      <c r="A10" s="15" t="s">
        <v>485</v>
      </c>
      <c r="B10" s="17" t="n">
        <v>20058</v>
      </c>
      <c r="C10" s="18">
        <f>(521.0/B10*100)</f>
        <v/>
      </c>
      <c r="D10" s="19" t="n">
        <v>19537</v>
      </c>
      <c r="E10" s="18" t="n">
        <v>535.5770614100001</v>
      </c>
      <c r="F10" s="20" t="n">
        <v>2.14412012</v>
      </c>
      <c r="G10" s="18" t="n">
        <v>512.86920205</v>
      </c>
      <c r="H10" s="20" t="n">
        <v>2.90621533</v>
      </c>
      <c r="I10" s="18" t="s">
        <v>481</v>
      </c>
      <c r="J10" s="20" t="s">
        <v>481</v>
      </c>
      <c r="K10" s="18" t="s">
        <v>481</v>
      </c>
      <c r="L10" s="20" t="s">
        <v>481</v>
      </c>
      <c r="M10" s="18" t="s">
        <v>481</v>
      </c>
      <c r="N10" s="20" t="s">
        <v>481</v>
      </c>
      <c r="O10" s="18" t="s">
        <v>481</v>
      </c>
      <c r="P10" s="20" t="s">
        <v>481</v>
      </c>
      <c r="Q10" s="18" t="n">
        <v>442.12942191</v>
      </c>
      <c r="R10" s="20" t="n">
        <v>8.75870136</v>
      </c>
    </row>
    <row r="11" spans="1:18">
      <c r="A11" s="15" t="s">
        <v>486</v>
      </c>
      <c r="B11" s="17" t="n">
        <v>7053</v>
      </c>
      <c r="C11" s="18">
        <f>(45.0/B11*100)</f>
        <v/>
      </c>
      <c r="D11" s="19" t="n">
        <v>7008</v>
      </c>
      <c r="E11" s="18" t="n">
        <v>449.85319383</v>
      </c>
      <c r="F11" s="20" t="n">
        <v>2.41014145</v>
      </c>
      <c r="G11" s="18" t="n">
        <v>434.84605113</v>
      </c>
      <c r="H11" s="20" t="n">
        <v>3.84303499</v>
      </c>
      <c r="I11" s="18" t="s">
        <v>481</v>
      </c>
      <c r="J11" s="20" t="s">
        <v>481</v>
      </c>
      <c r="K11" s="18" t="s">
        <v>481</v>
      </c>
      <c r="L11" s="20" t="s">
        <v>481</v>
      </c>
      <c r="M11" s="18" t="s">
        <v>481</v>
      </c>
      <c r="N11" s="20" t="s">
        <v>481</v>
      </c>
      <c r="O11" s="18" t="s">
        <v>481</v>
      </c>
      <c r="P11" s="20" t="s">
        <v>481</v>
      </c>
      <c r="Q11" s="18" t="n">
        <v>398.17653755</v>
      </c>
      <c r="R11" s="20" t="n">
        <v>11.56896087</v>
      </c>
    </row>
    <row r="12" spans="1:18">
      <c r="A12" s="15" t="s">
        <v>487</v>
      </c>
      <c r="B12" s="17" t="n">
        <v>6894</v>
      </c>
      <c r="C12" s="18">
        <f>(56.0/B12*100)</f>
        <v/>
      </c>
      <c r="D12" s="19" t="n">
        <v>6838</v>
      </c>
      <c r="E12" s="18" t="n">
        <v>504.19854357</v>
      </c>
      <c r="F12" s="20" t="n">
        <v>1.97243325</v>
      </c>
      <c r="G12" s="18" t="n">
        <v>440.18971676</v>
      </c>
      <c r="H12" s="20" t="n">
        <v>4.58664724</v>
      </c>
      <c r="I12" s="18" t="s">
        <v>481</v>
      </c>
      <c r="J12" s="20" t="s">
        <v>481</v>
      </c>
      <c r="K12" s="18" t="s">
        <v>481</v>
      </c>
      <c r="L12" s="20" t="s">
        <v>481</v>
      </c>
      <c r="M12" s="18" t="s">
        <v>481</v>
      </c>
      <c r="N12" s="20" t="s">
        <v>481</v>
      </c>
      <c r="O12" s="18" t="s">
        <v>481</v>
      </c>
      <c r="P12" s="20" t="s">
        <v>481</v>
      </c>
      <c r="Q12" s="18" t="n">
        <v>372.91371769</v>
      </c>
      <c r="R12" s="20" t="n">
        <v>6.93877479</v>
      </c>
    </row>
    <row r="13" spans="1:18">
      <c r="A13" s="15" t="s">
        <v>488</v>
      </c>
      <c r="B13" s="17" t="n">
        <v>7161</v>
      </c>
      <c r="C13" s="18">
        <f>(98.0/B13*100)</f>
        <v/>
      </c>
      <c r="D13" s="19" t="n">
        <v>7063</v>
      </c>
      <c r="E13" s="18" t="n">
        <v>506.36082109</v>
      </c>
      <c r="F13" s="20" t="n">
        <v>2.44145354</v>
      </c>
      <c r="G13" s="18" t="n">
        <v>481.94127667</v>
      </c>
      <c r="H13" s="20" t="n">
        <v>3.91908798</v>
      </c>
      <c r="I13" s="18" t="s">
        <v>481</v>
      </c>
      <c r="J13" s="20" t="s">
        <v>481</v>
      </c>
      <c r="K13" s="18" t="s">
        <v>481</v>
      </c>
      <c r="L13" s="20" t="s">
        <v>481</v>
      </c>
      <c r="M13" s="18" t="s">
        <v>481</v>
      </c>
      <c r="N13" s="20" t="s">
        <v>481</v>
      </c>
      <c r="O13" s="18" t="s">
        <v>481</v>
      </c>
      <c r="P13" s="20" t="s">
        <v>481</v>
      </c>
      <c r="Q13" s="18" t="n">
        <v>402.11554576</v>
      </c>
      <c r="R13" s="20" t="n">
        <v>14.3554216</v>
      </c>
    </row>
    <row r="14" spans="1:18">
      <c r="A14" s="15" t="s">
        <v>489</v>
      </c>
      <c r="B14" s="17" t="n">
        <v>5587</v>
      </c>
      <c r="C14" s="18">
        <f>(74.0/B14*100)</f>
        <v/>
      </c>
      <c r="D14" s="19" t="n">
        <v>5513</v>
      </c>
      <c r="E14" s="18" t="n">
        <v>542.95108506</v>
      </c>
      <c r="F14" s="20" t="n">
        <v>2.03758291</v>
      </c>
      <c r="G14" s="18" t="n">
        <v>485.89125233</v>
      </c>
      <c r="H14" s="20" t="n">
        <v>4.2463122</v>
      </c>
      <c r="I14" s="18" t="s">
        <v>481</v>
      </c>
      <c r="J14" s="20" t="s">
        <v>481</v>
      </c>
      <c r="K14" s="18" t="s">
        <v>481</v>
      </c>
      <c r="L14" s="20" t="s">
        <v>481</v>
      </c>
      <c r="M14" s="18" t="s">
        <v>481</v>
      </c>
      <c r="N14" s="20" t="s">
        <v>481</v>
      </c>
      <c r="O14" s="18" t="s">
        <v>481</v>
      </c>
      <c r="P14" s="20" t="s">
        <v>481</v>
      </c>
      <c r="Q14" s="18" t="n">
        <v>443.2006303</v>
      </c>
      <c r="R14" s="20" t="n">
        <v>18.12022552</v>
      </c>
    </row>
    <row r="15" spans="1:18">
      <c r="A15" s="15" t="s">
        <v>490</v>
      </c>
      <c r="B15" s="17" t="n">
        <v>5882</v>
      </c>
      <c r="C15" s="18">
        <f>(53.0/B15*100)</f>
        <v/>
      </c>
      <c r="D15" s="19" t="n">
        <v>5829</v>
      </c>
      <c r="E15" s="18" t="n">
        <v>538.71217028</v>
      </c>
      <c r="F15" s="20" t="n">
        <v>2.44462331</v>
      </c>
      <c r="G15" s="18" t="n">
        <v>509.90149116</v>
      </c>
      <c r="H15" s="20" t="n">
        <v>3.56653563</v>
      </c>
      <c r="I15" s="18" t="s">
        <v>481</v>
      </c>
      <c r="J15" s="20" t="s">
        <v>481</v>
      </c>
      <c r="K15" s="18" t="s">
        <v>481</v>
      </c>
      <c r="L15" s="20" t="s">
        <v>481</v>
      </c>
      <c r="M15" s="18" t="s">
        <v>481</v>
      </c>
      <c r="N15" s="20" t="s">
        <v>481</v>
      </c>
      <c r="O15" s="18" t="s">
        <v>481</v>
      </c>
      <c r="P15" s="20" t="s">
        <v>481</v>
      </c>
      <c r="Q15" s="18" t="n">
        <v>412.66258635</v>
      </c>
      <c r="R15" s="20" t="n">
        <v>12.56550191</v>
      </c>
    </row>
    <row r="16" spans="1:18">
      <c r="A16" s="15" t="s">
        <v>491</v>
      </c>
      <c r="B16" s="17" t="n">
        <v>6108</v>
      </c>
      <c r="C16" s="18">
        <f>(98.0/B16*100)</f>
        <v/>
      </c>
      <c r="D16" s="19" t="n">
        <v>6010</v>
      </c>
      <c r="E16" s="18" t="n">
        <v>509.78866357</v>
      </c>
      <c r="F16" s="20" t="n">
        <v>2.10655726</v>
      </c>
      <c r="G16" s="18" t="n">
        <v>438.2607942</v>
      </c>
      <c r="H16" s="20" t="n">
        <v>4.35448607</v>
      </c>
      <c r="I16" s="18" t="s">
        <v>481</v>
      </c>
      <c r="J16" s="20" t="s">
        <v>481</v>
      </c>
      <c r="K16" s="18" t="s">
        <v>481</v>
      </c>
      <c r="L16" s="20" t="s">
        <v>481</v>
      </c>
      <c r="M16" s="18" t="s">
        <v>481</v>
      </c>
      <c r="N16" s="20" t="s">
        <v>481</v>
      </c>
      <c r="O16" s="18" t="s">
        <v>481</v>
      </c>
      <c r="P16" s="20" t="s">
        <v>481</v>
      </c>
      <c r="Q16" s="18" t="n">
        <v>376.75611109</v>
      </c>
      <c r="R16" s="20" t="n">
        <v>10.79706402</v>
      </c>
    </row>
    <row r="17" spans="1:18">
      <c r="A17" s="15" t="s">
        <v>492</v>
      </c>
      <c r="B17" s="17" t="n">
        <v>6504</v>
      </c>
      <c r="C17" s="18">
        <f>(658.0/B17*100)</f>
        <v/>
      </c>
      <c r="D17" s="19" t="n">
        <v>5846</v>
      </c>
      <c r="E17" s="18" t="n">
        <v>521.0770381900001</v>
      </c>
      <c r="F17" s="20" t="n">
        <v>2.68670993</v>
      </c>
      <c r="G17" s="18" t="n">
        <v>486.88424062</v>
      </c>
      <c r="H17" s="20" t="n">
        <v>5.18006126</v>
      </c>
      <c r="I17" s="18" t="s">
        <v>481</v>
      </c>
      <c r="J17" s="20" t="s">
        <v>481</v>
      </c>
      <c r="K17" s="18" t="s">
        <v>481</v>
      </c>
      <c r="L17" s="20" t="s">
        <v>481</v>
      </c>
      <c r="M17" s="18" t="s">
        <v>481</v>
      </c>
      <c r="N17" s="20" t="s">
        <v>481</v>
      </c>
      <c r="O17" s="18" t="s">
        <v>481</v>
      </c>
      <c r="P17" s="20" t="s">
        <v>481</v>
      </c>
      <c r="Q17" s="18" t="n">
        <v>429.55735991</v>
      </c>
      <c r="R17" s="20" t="n">
        <v>11.13470818</v>
      </c>
    </row>
    <row r="18" spans="1:18">
      <c r="A18" s="15" t="s">
        <v>493</v>
      </c>
      <c r="B18" s="17" t="n">
        <v>5532</v>
      </c>
      <c r="C18" s="18">
        <f>(28.0/B18*100)</f>
        <v/>
      </c>
      <c r="D18" s="19" t="n">
        <v>5504</v>
      </c>
      <c r="E18" s="18" t="n">
        <v>463.79279513</v>
      </c>
      <c r="F18" s="20" t="n">
        <v>3.51941074</v>
      </c>
      <c r="G18" s="18" t="n">
        <v>425.4553164</v>
      </c>
      <c r="H18" s="20" t="n">
        <v>5.65890328</v>
      </c>
      <c r="I18" s="18" t="s">
        <v>481</v>
      </c>
      <c r="J18" s="20" t="s">
        <v>481</v>
      </c>
      <c r="K18" s="18" t="s">
        <v>481</v>
      </c>
      <c r="L18" s="20" t="s">
        <v>481</v>
      </c>
      <c r="M18" s="18" t="s">
        <v>481</v>
      </c>
      <c r="N18" s="20" t="s">
        <v>481</v>
      </c>
      <c r="O18" s="18" t="s">
        <v>481</v>
      </c>
      <c r="P18" s="20" t="s">
        <v>481</v>
      </c>
      <c r="Q18" s="18" t="n">
        <v>370.17076208</v>
      </c>
      <c r="R18" s="20" t="n">
        <v>8.73742741</v>
      </c>
    </row>
    <row r="19" spans="1:18">
      <c r="A19" s="15" t="s">
        <v>494</v>
      </c>
      <c r="B19" s="17" t="n">
        <v>5658</v>
      </c>
      <c r="C19" s="18">
        <f>(61.0/B19*100)</f>
        <v/>
      </c>
      <c r="D19" s="19" t="n">
        <v>5597</v>
      </c>
      <c r="E19" s="18" t="n">
        <v>487.67561512</v>
      </c>
      <c r="F19" s="20" t="n">
        <v>2.39773298</v>
      </c>
      <c r="G19" s="18" t="n">
        <v>404.61124424</v>
      </c>
      <c r="H19" s="20" t="n">
        <v>5.40929404</v>
      </c>
      <c r="I19" s="18" t="s">
        <v>481</v>
      </c>
      <c r="J19" s="20" t="s">
        <v>481</v>
      </c>
      <c r="K19" s="18" t="s">
        <v>481</v>
      </c>
      <c r="L19" s="20" t="s">
        <v>481</v>
      </c>
      <c r="M19" s="18" t="s">
        <v>481</v>
      </c>
      <c r="N19" s="20" t="s">
        <v>481</v>
      </c>
      <c r="O19" s="18" t="s">
        <v>481</v>
      </c>
      <c r="P19" s="20" t="s">
        <v>481</v>
      </c>
      <c r="Q19" s="18" t="n">
        <v>369.99957551</v>
      </c>
      <c r="R19" s="20" t="n">
        <v>9.473318170000001</v>
      </c>
    </row>
    <row r="20" spans="1:18">
      <c r="A20" s="15" t="s">
        <v>495</v>
      </c>
      <c r="B20" s="17" t="n">
        <v>3371</v>
      </c>
      <c r="C20" s="18">
        <f>(75.0/B20*100)</f>
        <v/>
      </c>
      <c r="D20" s="19" t="n">
        <v>3296</v>
      </c>
      <c r="E20" s="18" t="n">
        <v>478.4702222</v>
      </c>
      <c r="F20" s="20" t="n">
        <v>1.75171067</v>
      </c>
      <c r="G20" s="18" t="n">
        <v>440.64933323</v>
      </c>
      <c r="H20" s="20" t="n">
        <v>5.24245871</v>
      </c>
      <c r="I20" s="18" t="s">
        <v>481</v>
      </c>
      <c r="J20" s="20" t="s">
        <v>481</v>
      </c>
      <c r="K20" s="18" t="s">
        <v>481</v>
      </c>
      <c r="L20" s="20" t="s">
        <v>481</v>
      </c>
      <c r="M20" s="18" t="s">
        <v>481</v>
      </c>
      <c r="N20" s="20" t="s">
        <v>481</v>
      </c>
      <c r="O20" s="18" t="s">
        <v>481</v>
      </c>
      <c r="P20" s="20" t="s">
        <v>481</v>
      </c>
      <c r="Q20" s="18" t="n">
        <v>386.73623953</v>
      </c>
      <c r="R20" s="20" t="n">
        <v>16.48676913</v>
      </c>
    </row>
    <row r="21" spans="1:18">
      <c r="A21" s="15" t="s">
        <v>496</v>
      </c>
      <c r="B21" s="17" t="n">
        <v>5741</v>
      </c>
      <c r="C21" s="18">
        <f>(44.0/B21*100)</f>
        <v/>
      </c>
      <c r="D21" s="19" t="n">
        <v>5697</v>
      </c>
      <c r="E21" s="18" t="n">
        <v>507.6508626</v>
      </c>
      <c r="F21" s="20" t="n">
        <v>2.32321792</v>
      </c>
      <c r="G21" s="18" t="n">
        <v>482.6459338</v>
      </c>
      <c r="H21" s="20" t="n">
        <v>4.02651908</v>
      </c>
      <c r="I21" s="18" t="s">
        <v>481</v>
      </c>
      <c r="J21" s="20" t="s">
        <v>481</v>
      </c>
      <c r="K21" s="18" t="s">
        <v>481</v>
      </c>
      <c r="L21" s="20" t="s">
        <v>481</v>
      </c>
      <c r="M21" s="18" t="s">
        <v>481</v>
      </c>
      <c r="N21" s="20" t="s">
        <v>481</v>
      </c>
      <c r="O21" s="18" t="s">
        <v>481</v>
      </c>
      <c r="P21" s="20" t="s">
        <v>481</v>
      </c>
      <c r="Q21" s="18" t="n">
        <v>431.34369243</v>
      </c>
      <c r="R21" s="20" t="n">
        <v>10.63687921</v>
      </c>
    </row>
    <row r="22" spans="1:18">
      <c r="A22" s="15" t="s">
        <v>497</v>
      </c>
      <c r="B22" s="17" t="n">
        <v>6598</v>
      </c>
      <c r="C22" s="18">
        <f>(32.0/B22*100)</f>
        <v/>
      </c>
      <c r="D22" s="19" t="n">
        <v>6566</v>
      </c>
      <c r="E22" s="18" t="n">
        <v>472.00986987</v>
      </c>
      <c r="F22" s="20" t="n">
        <v>3.43893808</v>
      </c>
      <c r="G22" s="18" t="n">
        <v>460.02995079</v>
      </c>
      <c r="H22" s="20" t="n">
        <v>5.11870819</v>
      </c>
      <c r="I22" s="18" t="s">
        <v>481</v>
      </c>
      <c r="J22" s="20" t="s">
        <v>481</v>
      </c>
      <c r="K22" s="18" t="s">
        <v>481</v>
      </c>
      <c r="L22" s="20" t="s">
        <v>481</v>
      </c>
      <c r="M22" s="18" t="s">
        <v>481</v>
      </c>
      <c r="N22" s="20" t="s">
        <v>481</v>
      </c>
      <c r="O22" s="18" t="n">
        <v>405.70721678</v>
      </c>
      <c r="P22" s="20" t="n">
        <v>32.43526611</v>
      </c>
      <c r="Q22" s="18" t="n">
        <v>370.17697571</v>
      </c>
      <c r="R22" s="20" t="n">
        <v>10.74148924</v>
      </c>
    </row>
    <row r="23" spans="1:18">
      <c r="A23" s="15" t="s">
        <v>498</v>
      </c>
      <c r="B23" s="17" t="n">
        <v>11583</v>
      </c>
      <c r="C23" s="18">
        <f>(210.0/B23*100)</f>
        <v/>
      </c>
      <c r="D23" s="19" t="n">
        <v>11373</v>
      </c>
      <c r="E23" s="18" t="n">
        <v>486.22385747</v>
      </c>
      <c r="F23" s="20" t="n">
        <v>2.59304894</v>
      </c>
      <c r="G23" s="18" t="n">
        <v>451.72497503</v>
      </c>
      <c r="H23" s="20" t="n">
        <v>4.69653514</v>
      </c>
      <c r="I23" s="18" t="s">
        <v>481</v>
      </c>
      <c r="J23" s="20" t="s">
        <v>481</v>
      </c>
      <c r="K23" s="18" t="s">
        <v>481</v>
      </c>
      <c r="L23" s="20" t="s">
        <v>481</v>
      </c>
      <c r="M23" s="18" t="s">
        <v>481</v>
      </c>
      <c r="N23" s="20" t="s">
        <v>481</v>
      </c>
      <c r="O23" s="18" t="s">
        <v>481</v>
      </c>
      <c r="P23" s="20" t="s">
        <v>481</v>
      </c>
      <c r="Q23" s="18" t="n">
        <v>399.61919016</v>
      </c>
      <c r="R23" s="20" t="n">
        <v>14.69742435</v>
      </c>
    </row>
    <row r="24" spans="1:18">
      <c r="A24" s="15" t="s">
        <v>499</v>
      </c>
      <c r="B24" s="17" t="n">
        <v>6647</v>
      </c>
      <c r="C24" s="18">
        <f>(7.0/B24*100)</f>
        <v/>
      </c>
      <c r="D24" s="19" t="n">
        <v>6640</v>
      </c>
      <c r="E24" s="18" t="n">
        <v>543.91900391</v>
      </c>
      <c r="F24" s="20" t="n">
        <v>2.92593998</v>
      </c>
      <c r="G24" s="18" t="n">
        <v>511.65469115</v>
      </c>
      <c r="H24" s="20" t="n">
        <v>4.79998108</v>
      </c>
      <c r="I24" s="18" t="s">
        <v>481</v>
      </c>
      <c r="J24" s="20" t="s">
        <v>481</v>
      </c>
      <c r="K24" s="18" t="s">
        <v>481</v>
      </c>
      <c r="L24" s="20" t="s">
        <v>481</v>
      </c>
      <c r="M24" s="18" t="s">
        <v>481</v>
      </c>
      <c r="N24" s="20" t="s">
        <v>481</v>
      </c>
      <c r="O24" s="18" t="s">
        <v>481</v>
      </c>
      <c r="P24" s="20" t="s">
        <v>481</v>
      </c>
      <c r="Q24" s="18" t="n">
        <v>465.23225144</v>
      </c>
      <c r="R24" s="20" t="n">
        <v>17.40830473</v>
      </c>
    </row>
    <row r="25" spans="1:18">
      <c r="A25" s="15" t="s">
        <v>500</v>
      </c>
      <c r="B25" s="17" t="n">
        <v>5581</v>
      </c>
      <c r="C25" s="18">
        <f>(24.0/B25*100)</f>
        <v/>
      </c>
      <c r="D25" s="19" t="n">
        <v>5557</v>
      </c>
      <c r="E25" s="18" t="n">
        <v>522.92774231</v>
      </c>
      <c r="F25" s="20" t="n">
        <v>3.12893368</v>
      </c>
      <c r="G25" s="18" t="n">
        <v>465.90057216</v>
      </c>
      <c r="H25" s="20" t="n">
        <v>5.18180776</v>
      </c>
      <c r="I25" s="18" t="s">
        <v>481</v>
      </c>
      <c r="J25" s="20" t="s">
        <v>481</v>
      </c>
      <c r="K25" s="18" t="s">
        <v>481</v>
      </c>
      <c r="L25" s="20" t="s">
        <v>481</v>
      </c>
      <c r="M25" s="18" t="s">
        <v>481</v>
      </c>
      <c r="N25" s="20" t="s">
        <v>481</v>
      </c>
      <c r="O25" s="18" t="s">
        <v>481</v>
      </c>
      <c r="P25" s="20" t="s">
        <v>481</v>
      </c>
      <c r="Q25" s="18" t="n">
        <v>405.8146552</v>
      </c>
      <c r="R25" s="20" t="n">
        <v>15.49002771</v>
      </c>
    </row>
    <row r="26" spans="1:18">
      <c r="A26" s="15" t="s">
        <v>501</v>
      </c>
      <c r="B26" s="17" t="n">
        <v>4869</v>
      </c>
      <c r="C26" s="18">
        <f>(32.0/B26*100)</f>
        <v/>
      </c>
      <c r="D26" s="19" t="n">
        <v>4837</v>
      </c>
      <c r="E26" s="18" t="n">
        <v>493.96833613</v>
      </c>
      <c r="F26" s="20" t="n">
        <v>1.58218045</v>
      </c>
      <c r="G26" s="18" t="n">
        <v>455.24301992</v>
      </c>
      <c r="H26" s="20" t="n">
        <v>5.4519159</v>
      </c>
      <c r="I26" s="18" t="s">
        <v>481</v>
      </c>
      <c r="J26" s="20" t="s">
        <v>481</v>
      </c>
      <c r="K26" s="18" t="s">
        <v>481</v>
      </c>
      <c r="L26" s="20" t="s">
        <v>481</v>
      </c>
      <c r="M26" s="18" t="s">
        <v>481</v>
      </c>
      <c r="N26" s="20" t="s">
        <v>481</v>
      </c>
      <c r="O26" s="18" t="s">
        <v>481</v>
      </c>
      <c r="P26" s="20" t="s">
        <v>481</v>
      </c>
      <c r="Q26" s="18" t="n">
        <v>431.56607089</v>
      </c>
      <c r="R26" s="20" t="n">
        <v>17.47428404</v>
      </c>
    </row>
    <row r="27" spans="1:18">
      <c r="A27" s="15" t="s">
        <v>502</v>
      </c>
      <c r="B27" s="17" t="n">
        <v>5299</v>
      </c>
      <c r="C27" s="18">
        <f>(17.0/B27*100)</f>
        <v/>
      </c>
      <c r="D27" s="19" t="n">
        <v>5282</v>
      </c>
      <c r="E27" s="18" t="n">
        <v>490.50374573</v>
      </c>
      <c r="F27" s="20" t="n">
        <v>1.21850999</v>
      </c>
      <c r="G27" s="18" t="n">
        <v>443.86058503</v>
      </c>
      <c r="H27" s="20" t="n">
        <v>3.90025821</v>
      </c>
      <c r="I27" s="18" t="s">
        <v>481</v>
      </c>
      <c r="J27" s="20" t="s">
        <v>481</v>
      </c>
      <c r="K27" s="18" t="s">
        <v>481</v>
      </c>
      <c r="L27" s="20" t="s">
        <v>481</v>
      </c>
      <c r="M27" s="18" t="s">
        <v>481</v>
      </c>
      <c r="N27" s="20" t="s">
        <v>481</v>
      </c>
      <c r="O27" s="18" t="s">
        <v>481</v>
      </c>
      <c r="P27" s="20" t="s">
        <v>481</v>
      </c>
      <c r="Q27" s="18" t="n">
        <v>432.40090377</v>
      </c>
      <c r="R27" s="20" t="n">
        <v>15.73553928</v>
      </c>
    </row>
    <row r="28" spans="1:18">
      <c r="A28" s="15" t="s">
        <v>503</v>
      </c>
      <c r="B28" s="17" t="n">
        <v>7568</v>
      </c>
      <c r="C28" s="18">
        <f>(51.0/B28*100)</f>
        <v/>
      </c>
      <c r="D28" s="19" t="n">
        <v>7517</v>
      </c>
      <c r="E28" s="18" t="n">
        <v>422.78020175</v>
      </c>
      <c r="F28" s="20" t="n">
        <v>2.31521418</v>
      </c>
      <c r="G28" s="18" t="n">
        <v>405.89452525</v>
      </c>
      <c r="H28" s="20" t="n">
        <v>2.4671737</v>
      </c>
      <c r="I28" s="18" t="s">
        <v>481</v>
      </c>
      <c r="J28" s="20" t="s">
        <v>481</v>
      </c>
      <c r="K28" s="18" t="s">
        <v>481</v>
      </c>
      <c r="L28" s="20" t="s">
        <v>481</v>
      </c>
      <c r="M28" s="18" t="s">
        <v>481</v>
      </c>
      <c r="N28" s="20" t="s">
        <v>481</v>
      </c>
      <c r="O28" s="18" t="s">
        <v>481</v>
      </c>
      <c r="P28" s="20" t="s">
        <v>481</v>
      </c>
      <c r="Q28" s="18" t="n">
        <v>343.15744704</v>
      </c>
      <c r="R28" s="20" t="n">
        <v>11.30275709</v>
      </c>
    </row>
    <row r="29" spans="1:18">
      <c r="A29" s="15" t="s">
        <v>504</v>
      </c>
      <c r="B29" s="17" t="n">
        <v>5385</v>
      </c>
      <c r="C29" s="18">
        <f>(30.0/B29*100)</f>
        <v/>
      </c>
      <c r="D29" s="19" t="n">
        <v>5355</v>
      </c>
      <c r="E29" s="18" t="n">
        <v>525.34888185</v>
      </c>
      <c r="F29" s="20" t="n">
        <v>2.14951649</v>
      </c>
      <c r="G29" s="18" t="n">
        <v>448.05313217</v>
      </c>
      <c r="H29" s="20" t="n">
        <v>4.0975804</v>
      </c>
      <c r="I29" s="18" t="s">
        <v>481</v>
      </c>
      <c r="J29" s="20" t="s">
        <v>481</v>
      </c>
      <c r="K29" s="18" t="s">
        <v>481</v>
      </c>
      <c r="L29" s="20" t="s">
        <v>481</v>
      </c>
      <c r="M29" s="18" t="s">
        <v>481</v>
      </c>
      <c r="N29" s="20" t="s">
        <v>481</v>
      </c>
      <c r="O29" s="18" t="s">
        <v>481</v>
      </c>
      <c r="P29" s="20" t="s">
        <v>481</v>
      </c>
      <c r="Q29" s="18" t="n">
        <v>397.27024688</v>
      </c>
      <c r="R29" s="20" t="n">
        <v>12.88455517</v>
      </c>
    </row>
    <row r="30" spans="1:18">
      <c r="A30" s="15" t="s">
        <v>505</v>
      </c>
      <c r="B30" s="17" t="n">
        <v>4520</v>
      </c>
      <c r="C30" s="18">
        <f>(96.0/B30*100)</f>
        <v/>
      </c>
      <c r="D30" s="19" t="n">
        <v>4424</v>
      </c>
      <c r="E30" s="18" t="n">
        <v>523.40153665</v>
      </c>
      <c r="F30" s="20" t="n">
        <v>2.62986928</v>
      </c>
      <c r="G30" s="18" t="n">
        <v>480.8969</v>
      </c>
      <c r="H30" s="20" t="n">
        <v>4.14923111</v>
      </c>
      <c r="I30" s="18" t="s">
        <v>481</v>
      </c>
      <c r="J30" s="20" t="s">
        <v>481</v>
      </c>
      <c r="K30" s="18" t="s">
        <v>481</v>
      </c>
      <c r="L30" s="20" t="s">
        <v>481</v>
      </c>
      <c r="M30" s="18" t="s">
        <v>481</v>
      </c>
      <c r="N30" s="20" t="s">
        <v>481</v>
      </c>
      <c r="O30" s="18" t="s">
        <v>481</v>
      </c>
      <c r="P30" s="20" t="s">
        <v>481</v>
      </c>
      <c r="Q30" s="18" t="n">
        <v>430.96449875</v>
      </c>
      <c r="R30" s="20" t="n">
        <v>11.34704512</v>
      </c>
    </row>
    <row r="31" spans="1:18">
      <c r="A31" s="15" t="s">
        <v>506</v>
      </c>
      <c r="B31" s="17" t="n">
        <v>5456</v>
      </c>
      <c r="C31" s="18">
        <f>(125.0/B31*100)</f>
        <v/>
      </c>
      <c r="D31" s="19" t="n">
        <v>5331</v>
      </c>
      <c r="E31" s="18" t="n">
        <v>506.71263928</v>
      </c>
      <c r="F31" s="20" t="n">
        <v>2.33841509</v>
      </c>
      <c r="G31" s="18" t="n">
        <v>462.67834129</v>
      </c>
      <c r="H31" s="20" t="n">
        <v>3.87630431</v>
      </c>
      <c r="I31" s="18" t="s">
        <v>481</v>
      </c>
      <c r="J31" s="20" t="s">
        <v>481</v>
      </c>
      <c r="K31" s="18" t="s">
        <v>481</v>
      </c>
      <c r="L31" s="20" t="s">
        <v>481</v>
      </c>
      <c r="M31" s="18" t="s">
        <v>481</v>
      </c>
      <c r="N31" s="20" t="s">
        <v>481</v>
      </c>
      <c r="O31" s="18" t="s">
        <v>481</v>
      </c>
      <c r="P31" s="20" t="s">
        <v>481</v>
      </c>
      <c r="Q31" s="18" t="n">
        <v>402.65444043</v>
      </c>
      <c r="R31" s="20" t="n">
        <v>13.27670332</v>
      </c>
    </row>
    <row r="32" spans="1:18">
      <c r="A32" s="15" t="s">
        <v>507</v>
      </c>
      <c r="B32" s="17" t="n">
        <v>4478</v>
      </c>
      <c r="C32" s="18">
        <f>(5.0/B32*100)</f>
        <v/>
      </c>
      <c r="D32" s="19" t="n">
        <v>4473</v>
      </c>
      <c r="E32" s="18" t="n">
        <v>504.40966217</v>
      </c>
      <c r="F32" s="20" t="n">
        <v>2.45288248</v>
      </c>
      <c r="G32" s="18" t="n">
        <v>458.40954522</v>
      </c>
      <c r="H32" s="20" t="n">
        <v>7.04270012</v>
      </c>
      <c r="I32" s="18" t="s">
        <v>481</v>
      </c>
      <c r="J32" s="20" t="s">
        <v>481</v>
      </c>
      <c r="K32" s="18" t="s">
        <v>481</v>
      </c>
      <c r="L32" s="20" t="s">
        <v>481</v>
      </c>
      <c r="M32" s="18" t="s">
        <v>481</v>
      </c>
      <c r="N32" s="20" t="s">
        <v>481</v>
      </c>
      <c r="O32" s="18" t="s">
        <v>481</v>
      </c>
      <c r="P32" s="20" t="s">
        <v>481</v>
      </c>
      <c r="Q32" s="18" t="n">
        <v>394.75205919</v>
      </c>
      <c r="R32" s="20" t="n">
        <v>22.17454025</v>
      </c>
    </row>
    <row r="33" spans="1:18">
      <c r="A33" s="15" t="s">
        <v>508</v>
      </c>
      <c r="B33" s="17" t="n">
        <v>7325</v>
      </c>
      <c r="C33" s="18">
        <f>(74.0/B33*100)</f>
        <v/>
      </c>
      <c r="D33" s="19" t="n">
        <v>7251</v>
      </c>
      <c r="E33" s="18" t="n">
        <v>506.25150463</v>
      </c>
      <c r="F33" s="20" t="n">
        <v>2.4464909</v>
      </c>
      <c r="G33" s="18" t="n">
        <v>469.425612</v>
      </c>
      <c r="H33" s="20" t="n">
        <v>4.45589227</v>
      </c>
      <c r="I33" s="18" t="s">
        <v>481</v>
      </c>
      <c r="J33" s="20" t="s">
        <v>481</v>
      </c>
      <c r="K33" s="18" t="s">
        <v>481</v>
      </c>
      <c r="L33" s="20" t="s">
        <v>481</v>
      </c>
      <c r="M33" s="18" t="s">
        <v>481</v>
      </c>
      <c r="N33" s="20" t="s">
        <v>481</v>
      </c>
      <c r="O33" s="18" t="s">
        <v>481</v>
      </c>
      <c r="P33" s="20" t="s">
        <v>481</v>
      </c>
      <c r="Q33" s="18" t="n">
        <v>409.09524479</v>
      </c>
      <c r="R33" s="20" t="n">
        <v>11.14004935</v>
      </c>
    </row>
    <row r="34" spans="1:18">
      <c r="A34" s="15" t="s">
        <v>509</v>
      </c>
      <c r="B34" s="17" t="n">
        <v>6350</v>
      </c>
      <c r="C34" s="18">
        <f>(65.0/B34*100)</f>
        <v/>
      </c>
      <c r="D34" s="19" t="n">
        <v>6285</v>
      </c>
      <c r="E34" s="18" t="n">
        <v>476.52356341</v>
      </c>
      <c r="F34" s="20" t="n">
        <v>2.3872258</v>
      </c>
      <c r="G34" s="18" t="n">
        <v>389.38218458</v>
      </c>
      <c r="H34" s="20" t="n">
        <v>5.01434107</v>
      </c>
      <c r="I34" s="18" t="s">
        <v>481</v>
      </c>
      <c r="J34" s="20" t="s">
        <v>481</v>
      </c>
      <c r="K34" s="18" t="s">
        <v>481</v>
      </c>
      <c r="L34" s="20" t="s">
        <v>481</v>
      </c>
      <c r="M34" s="18" t="s">
        <v>481</v>
      </c>
      <c r="N34" s="20" t="s">
        <v>481</v>
      </c>
      <c r="O34" s="18" t="s">
        <v>481</v>
      </c>
      <c r="P34" s="20" t="s">
        <v>481</v>
      </c>
      <c r="Q34" s="18" t="n">
        <v>325.56034744</v>
      </c>
      <c r="R34" s="20" t="n">
        <v>9.866404360000001</v>
      </c>
    </row>
    <row r="35" spans="1:18">
      <c r="A35" s="15" t="s">
        <v>510</v>
      </c>
      <c r="B35" s="17" t="n">
        <v>6406</v>
      </c>
      <c r="C35" s="18">
        <f>(36.0/B35*100)</f>
        <v/>
      </c>
      <c r="D35" s="19" t="n">
        <v>6370</v>
      </c>
      <c r="E35" s="18" t="n">
        <v>518.45980094</v>
      </c>
      <c r="F35" s="20" t="n">
        <v>1.37974108</v>
      </c>
      <c r="G35" s="18" t="n">
        <v>484.18537417</v>
      </c>
      <c r="H35" s="20" t="n">
        <v>4.47297642</v>
      </c>
      <c r="I35" s="18" t="s">
        <v>481</v>
      </c>
      <c r="J35" s="20" t="s">
        <v>481</v>
      </c>
      <c r="K35" s="18" t="s">
        <v>481</v>
      </c>
      <c r="L35" s="20" t="s">
        <v>481</v>
      </c>
      <c r="M35" s="18" t="s">
        <v>481</v>
      </c>
      <c r="N35" s="20" t="s">
        <v>481</v>
      </c>
      <c r="O35" s="18" t="s">
        <v>481</v>
      </c>
      <c r="P35" s="20" t="s">
        <v>481</v>
      </c>
      <c r="Q35" s="18" t="n">
        <v>417.49630595</v>
      </c>
      <c r="R35" s="20" t="n">
        <v>10.53982494</v>
      </c>
    </row>
    <row r="36" spans="1:18">
      <c r="A36" s="15" t="s">
        <v>511</v>
      </c>
      <c r="B36" s="17" t="n">
        <v>6736</v>
      </c>
      <c r="C36" s="18">
        <f>(26.0/B36*100)</f>
        <v/>
      </c>
      <c r="D36" s="19" t="n">
        <v>6710</v>
      </c>
      <c r="E36" s="18" t="n">
        <v>496.91538924</v>
      </c>
      <c r="F36" s="20" t="n">
        <v>1.89805269</v>
      </c>
      <c r="G36" s="18" t="n">
        <v>479.19466578</v>
      </c>
      <c r="H36" s="20" t="n">
        <v>4.09553413</v>
      </c>
      <c r="I36" s="18" t="s">
        <v>481</v>
      </c>
      <c r="J36" s="20" t="s">
        <v>481</v>
      </c>
      <c r="K36" s="18" t="s">
        <v>481</v>
      </c>
      <c r="L36" s="20" t="s">
        <v>481</v>
      </c>
      <c r="M36" s="18" t="s">
        <v>481</v>
      </c>
      <c r="N36" s="20" t="s">
        <v>481</v>
      </c>
      <c r="O36" s="18" t="s">
        <v>481</v>
      </c>
      <c r="P36" s="20" t="s">
        <v>481</v>
      </c>
      <c r="Q36" s="18" t="n">
        <v>399.30159568</v>
      </c>
      <c r="R36" s="20" t="n">
        <v>14.6700975</v>
      </c>
    </row>
    <row r="37" spans="1:18">
      <c r="A37" s="15" t="s">
        <v>512</v>
      </c>
      <c r="B37" s="17" t="n">
        <v>5458</v>
      </c>
      <c r="C37" s="18">
        <f>(62.0/B37*100)</f>
        <v/>
      </c>
      <c r="D37" s="19" t="n">
        <v>5396</v>
      </c>
      <c r="E37" s="18" t="n">
        <v>501.5258493</v>
      </c>
      <c r="F37" s="20" t="n">
        <v>3.87033154</v>
      </c>
      <c r="G37" s="18" t="n">
        <v>482.59498491</v>
      </c>
      <c r="H37" s="20" t="n">
        <v>3.69776003</v>
      </c>
      <c r="I37" s="18" t="s">
        <v>481</v>
      </c>
      <c r="J37" s="20" t="s">
        <v>481</v>
      </c>
      <c r="K37" s="18" t="s">
        <v>481</v>
      </c>
      <c r="L37" s="20" t="s">
        <v>481</v>
      </c>
      <c r="M37" s="18" t="s">
        <v>481</v>
      </c>
      <c r="N37" s="20" t="s">
        <v>481</v>
      </c>
      <c r="O37" s="18" t="s">
        <v>481</v>
      </c>
      <c r="P37" s="20" t="s">
        <v>481</v>
      </c>
      <c r="Q37" s="18" t="n">
        <v>404.59733192</v>
      </c>
      <c r="R37" s="20" t="n">
        <v>6.96109813</v>
      </c>
    </row>
    <row r="38" spans="1:18">
      <c r="A38" s="15" t="s">
        <v>513</v>
      </c>
      <c r="B38" s="17" t="n">
        <v>5860</v>
      </c>
      <c r="C38" s="18">
        <f>(16.0/B38*100)</f>
        <v/>
      </c>
      <c r="D38" s="19" t="n">
        <v>5844</v>
      </c>
      <c r="E38" s="18" t="n">
        <v>515.49036855</v>
      </c>
      <c r="F38" s="20" t="n">
        <v>2.90628947</v>
      </c>
      <c r="G38" s="18" t="n">
        <v>474.88176629</v>
      </c>
      <c r="H38" s="20" t="n">
        <v>4.16286693</v>
      </c>
      <c r="I38" s="18" t="s">
        <v>481</v>
      </c>
      <c r="J38" s="20" t="s">
        <v>481</v>
      </c>
      <c r="K38" s="18" t="s">
        <v>481</v>
      </c>
      <c r="L38" s="20" t="s">
        <v>481</v>
      </c>
      <c r="M38" s="18" t="s">
        <v>481</v>
      </c>
      <c r="N38" s="20" t="s">
        <v>481</v>
      </c>
      <c r="O38" s="18" t="s">
        <v>481</v>
      </c>
      <c r="P38" s="20" t="s">
        <v>481</v>
      </c>
      <c r="Q38" s="18" t="n">
        <v>400.70976084</v>
      </c>
      <c r="R38" s="20" t="n">
        <v>11.61374957</v>
      </c>
    </row>
    <row r="39" spans="1:18">
      <c r="A39" s="15" t="s">
        <v>514</v>
      </c>
      <c r="B39" s="17" t="n">
        <v>5895</v>
      </c>
      <c r="C39" s="18">
        <f>(30.0/B39*100)</f>
        <v/>
      </c>
      <c r="D39" s="19" t="n">
        <v>5865</v>
      </c>
      <c r="E39" s="18" t="n">
        <v>435.28760634</v>
      </c>
      <c r="F39" s="20" t="n">
        <v>4.03852864</v>
      </c>
      <c r="G39" s="18" t="n">
        <v>386.1087919</v>
      </c>
      <c r="H39" s="20" t="n">
        <v>3.71153617</v>
      </c>
      <c r="I39" s="18" t="s">
        <v>481</v>
      </c>
      <c r="J39" s="20" t="s">
        <v>481</v>
      </c>
      <c r="K39" s="18" t="s">
        <v>481</v>
      </c>
      <c r="L39" s="20" t="s">
        <v>481</v>
      </c>
      <c r="M39" s="18" t="s">
        <v>481</v>
      </c>
      <c r="N39" s="20" t="s">
        <v>481</v>
      </c>
      <c r="O39" s="18" t="s">
        <v>481</v>
      </c>
      <c r="P39" s="20" t="s">
        <v>481</v>
      </c>
      <c r="Q39" s="18" t="n">
        <v>368.93190521</v>
      </c>
      <c r="R39" s="20" t="n">
        <v>7.71540885</v>
      </c>
    </row>
    <row r="40" spans="1:18">
      <c r="A40" s="15" t="s">
        <v>515</v>
      </c>
      <c r="B40" s="17" t="n">
        <v>14157</v>
      </c>
      <c r="C40" s="18">
        <f>(264.0/B40*100)</f>
        <v/>
      </c>
      <c r="D40" s="19" t="n">
        <v>13893</v>
      </c>
      <c r="E40" s="18" t="n">
        <v>516.58753072</v>
      </c>
      <c r="F40" s="20" t="n">
        <v>2.4964793</v>
      </c>
      <c r="G40" s="18" t="n">
        <v>459.99307902</v>
      </c>
      <c r="H40" s="20" t="n">
        <v>4.90747119</v>
      </c>
      <c r="I40" s="18" t="s">
        <v>481</v>
      </c>
      <c r="J40" s="20" t="s">
        <v>481</v>
      </c>
      <c r="K40" s="18" t="s">
        <v>481</v>
      </c>
      <c r="L40" s="20" t="s">
        <v>481</v>
      </c>
      <c r="M40" s="18" t="s">
        <v>481</v>
      </c>
      <c r="N40" s="20" t="s">
        <v>481</v>
      </c>
      <c r="O40" s="18" t="s">
        <v>481</v>
      </c>
      <c r="P40" s="20" t="s">
        <v>481</v>
      </c>
      <c r="Q40" s="18" t="n">
        <v>402.18938896</v>
      </c>
      <c r="R40" s="20" t="n">
        <v>8.04561369</v>
      </c>
    </row>
    <row r="41" spans="1:18">
      <c r="A41" s="15" t="s">
        <v>516</v>
      </c>
      <c r="B41" s="17" t="n">
        <v>5712</v>
      </c>
      <c r="C41" s="18">
        <f>(40.0/B41*100)</f>
        <v/>
      </c>
      <c r="D41" s="19" t="n">
        <v>5672</v>
      </c>
      <c r="E41" s="18" t="n">
        <v>500.97928804</v>
      </c>
      <c r="F41" s="20" t="n">
        <v>3.15389466</v>
      </c>
      <c r="G41" s="18" t="n">
        <v>491.71950945</v>
      </c>
      <c r="H41" s="20" t="n">
        <v>4.64466314</v>
      </c>
      <c r="I41" s="18" t="s">
        <v>481</v>
      </c>
      <c r="J41" s="20" t="s">
        <v>481</v>
      </c>
      <c r="K41" s="18" t="s">
        <v>481</v>
      </c>
      <c r="L41" s="20" t="s">
        <v>481</v>
      </c>
      <c r="M41" s="18" t="s">
        <v>481</v>
      </c>
      <c r="N41" s="20" t="s">
        <v>481</v>
      </c>
      <c r="O41" s="18" t="s">
        <v>481</v>
      </c>
      <c r="P41" s="20" t="s">
        <v>481</v>
      </c>
      <c r="Q41" s="18" t="n">
        <v>411.53500493</v>
      </c>
      <c r="R41" s="20" t="n">
        <v>11.23124195</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383.40302146</v>
      </c>
      <c r="F45" s="20" t="n">
        <v>3.05977676</v>
      </c>
      <c r="G45" s="18" t="n">
        <v>365.8940249</v>
      </c>
      <c r="H45" s="20" t="n">
        <v>3.35254254</v>
      </c>
      <c r="I45" s="18" t="s">
        <v>481</v>
      </c>
      <c r="J45" s="20" t="s">
        <v>481</v>
      </c>
      <c r="K45" s="18" t="s">
        <v>481</v>
      </c>
      <c r="L45" s="20" t="s">
        <v>481</v>
      </c>
      <c r="M45" s="18" t="s">
        <v>481</v>
      </c>
      <c r="N45" s="20" t="s">
        <v>481</v>
      </c>
      <c r="O45" s="18" t="n">
        <v>351.25995763</v>
      </c>
      <c r="P45" s="20" t="n">
        <v>25.55626635</v>
      </c>
      <c r="Q45" s="18" t="n">
        <v>351.37897215</v>
      </c>
      <c r="R45" s="20" t="n">
        <v>4.02294699</v>
      </c>
    </row>
    <row r="46" spans="1:18">
      <c r="A46" s="15" t="s">
        <v>521</v>
      </c>
      <c r="B46" s="17" t="n">
        <v>23141</v>
      </c>
      <c r="C46" s="18">
        <f>(1129.0/B46*100)</f>
        <v/>
      </c>
      <c r="D46" s="19" t="n">
        <v>22012</v>
      </c>
      <c r="E46" s="18" t="n">
        <v>406.52866101</v>
      </c>
      <c r="F46" s="20" t="n">
        <v>2.41714073</v>
      </c>
      <c r="G46" s="18" t="n">
        <v>397.81864106</v>
      </c>
      <c r="H46" s="20" t="n">
        <v>2.98328224</v>
      </c>
      <c r="I46" s="18" t="s">
        <v>481</v>
      </c>
      <c r="J46" s="20" t="s">
        <v>481</v>
      </c>
      <c r="K46" s="18" t="s">
        <v>481</v>
      </c>
      <c r="L46" s="20" t="s">
        <v>481</v>
      </c>
      <c r="M46" s="18" t="s">
        <v>481</v>
      </c>
      <c r="N46" s="20" t="s">
        <v>481</v>
      </c>
      <c r="O46" s="18" t="s">
        <v>481</v>
      </c>
      <c r="P46" s="20" t="s">
        <v>481</v>
      </c>
      <c r="Q46" s="18" t="n">
        <v>330.40030697</v>
      </c>
      <c r="R46" s="20" t="n">
        <v>4.06980164</v>
      </c>
    </row>
    <row r="47" spans="1:18">
      <c r="A47" s="15" t="s">
        <v>522</v>
      </c>
      <c r="B47" s="17" t="n">
        <v>5928</v>
      </c>
      <c r="C47" s="18">
        <f>(70.0/B47*100)</f>
        <v/>
      </c>
      <c r="D47" s="19" t="n">
        <v>5858</v>
      </c>
      <c r="E47" s="18" t="n">
        <v>461.05183285</v>
      </c>
      <c r="F47" s="20" t="n">
        <v>4.19049852</v>
      </c>
      <c r="G47" s="18" t="n">
        <v>405.04904912</v>
      </c>
      <c r="H47" s="20" t="n">
        <v>5.0911949</v>
      </c>
      <c r="I47" s="18" t="s">
        <v>481</v>
      </c>
      <c r="J47" s="20" t="s">
        <v>481</v>
      </c>
      <c r="K47" s="18" t="s">
        <v>481</v>
      </c>
      <c r="L47" s="20" t="s">
        <v>481</v>
      </c>
      <c r="M47" s="18" t="s">
        <v>481</v>
      </c>
      <c r="N47" s="20" t="s">
        <v>481</v>
      </c>
      <c r="O47" s="18" t="s">
        <v>481</v>
      </c>
      <c r="P47" s="20" t="s">
        <v>481</v>
      </c>
      <c r="Q47" s="18" t="n">
        <v>336.20620362</v>
      </c>
      <c r="R47" s="20" t="n">
        <v>7.99462997</v>
      </c>
    </row>
    <row r="48" spans="1:18">
      <c r="A48" s="15" t="s">
        <v>523</v>
      </c>
      <c r="B48" s="17" t="n">
        <v>9841</v>
      </c>
      <c r="C48" s="18">
        <f>(7.0/B48*100)</f>
        <v/>
      </c>
      <c r="D48" s="19" t="n">
        <v>9834</v>
      </c>
      <c r="E48" s="18" t="n">
        <v>539.17235283</v>
      </c>
      <c r="F48" s="20" t="n">
        <v>4.40619863</v>
      </c>
      <c r="G48" s="18" t="n">
        <v>437.47093082</v>
      </c>
      <c r="H48" s="20" t="n">
        <v>5.21472715</v>
      </c>
      <c r="I48" s="18" t="s">
        <v>481</v>
      </c>
      <c r="J48" s="20" t="s">
        <v>481</v>
      </c>
      <c r="K48" s="18" t="s">
        <v>481</v>
      </c>
      <c r="L48" s="20" t="s">
        <v>481</v>
      </c>
      <c r="M48" s="18" t="s">
        <v>481</v>
      </c>
      <c r="N48" s="20" t="s">
        <v>481</v>
      </c>
      <c r="O48" s="18" t="s">
        <v>481</v>
      </c>
      <c r="P48" s="20" t="s">
        <v>481</v>
      </c>
      <c r="Q48" s="18" t="n">
        <v>437.81322095</v>
      </c>
      <c r="R48" s="20" t="n">
        <v>24.7083643</v>
      </c>
    </row>
    <row r="49" spans="1:18">
      <c r="A49" s="15" t="s">
        <v>524</v>
      </c>
      <c r="B49" s="17" t="n">
        <v>6349</v>
      </c>
      <c r="C49" s="18">
        <f>(56.0/B49*100)</f>
        <v/>
      </c>
      <c r="D49" s="19" t="n">
        <v>6293</v>
      </c>
      <c r="E49" s="18" t="n">
        <v>439.13016547</v>
      </c>
      <c r="F49" s="20" t="n">
        <v>3.1665767</v>
      </c>
      <c r="G49" s="18" t="n">
        <v>417.62229333</v>
      </c>
      <c r="H49" s="20" t="n">
        <v>2.86983357</v>
      </c>
      <c r="I49" s="18" t="s">
        <v>481</v>
      </c>
      <c r="J49" s="20" t="s">
        <v>481</v>
      </c>
      <c r="K49" s="18" t="s">
        <v>481</v>
      </c>
      <c r="L49" s="20" t="s">
        <v>481</v>
      </c>
      <c r="M49" s="18" t="s">
        <v>481</v>
      </c>
      <c r="N49" s="20" t="s">
        <v>481</v>
      </c>
      <c r="O49" s="18" t="s">
        <v>481</v>
      </c>
      <c r="P49" s="20" t="s">
        <v>481</v>
      </c>
      <c r="Q49" s="18" t="n">
        <v>365.4272447</v>
      </c>
      <c r="R49" s="20" t="n">
        <v>10.81135613</v>
      </c>
    </row>
    <row r="50" spans="1:18">
      <c r="A50" s="15" t="s">
        <v>525</v>
      </c>
      <c r="B50" s="17" t="n">
        <v>11795</v>
      </c>
      <c r="C50" s="18">
        <f>(218.0/B50*100)</f>
        <v/>
      </c>
      <c r="D50" s="19" t="n">
        <v>11577</v>
      </c>
      <c r="E50" s="18" t="n">
        <v>420.46101496</v>
      </c>
      <c r="F50" s="20" t="n">
        <v>2.42255091</v>
      </c>
      <c r="G50" s="18" t="n">
        <v>403.12224667</v>
      </c>
      <c r="H50" s="20" t="n">
        <v>2.92710096</v>
      </c>
      <c r="I50" s="18" t="s">
        <v>481</v>
      </c>
      <c r="J50" s="20" t="s">
        <v>481</v>
      </c>
      <c r="K50" s="18" t="s">
        <v>481</v>
      </c>
      <c r="L50" s="20" t="s">
        <v>481</v>
      </c>
      <c r="M50" s="18" t="s">
        <v>481</v>
      </c>
      <c r="N50" s="20" t="s">
        <v>481</v>
      </c>
      <c r="O50" s="18" t="s">
        <v>481</v>
      </c>
      <c r="P50" s="20" t="s">
        <v>481</v>
      </c>
      <c r="Q50" s="18" t="n">
        <v>327.00151405</v>
      </c>
      <c r="R50" s="20" t="n">
        <v>11.34478281</v>
      </c>
    </row>
    <row r="51" spans="1:18">
      <c r="A51" s="15" t="s">
        <v>526</v>
      </c>
      <c r="B51" s="17" t="n">
        <v>6866</v>
      </c>
      <c r="C51" s="18">
        <f>(116.0/B51*100)</f>
        <v/>
      </c>
      <c r="D51" s="19" t="n">
        <v>6750</v>
      </c>
      <c r="E51" s="18" t="n">
        <v>423.42109203</v>
      </c>
      <c r="F51" s="20" t="n">
        <v>2.47556014</v>
      </c>
      <c r="G51" s="18" t="n">
        <v>416.52821838</v>
      </c>
      <c r="H51" s="20" t="n">
        <v>2.3565719</v>
      </c>
      <c r="I51" s="18" t="s">
        <v>481</v>
      </c>
      <c r="J51" s="20" t="s">
        <v>481</v>
      </c>
      <c r="K51" s="18" t="s">
        <v>481</v>
      </c>
      <c r="L51" s="20" t="s">
        <v>481</v>
      </c>
      <c r="M51" s="18" t="s">
        <v>481</v>
      </c>
      <c r="N51" s="20" t="s">
        <v>481</v>
      </c>
      <c r="O51" s="18" t="s">
        <v>481</v>
      </c>
      <c r="P51" s="20" t="s">
        <v>481</v>
      </c>
      <c r="Q51" s="18" t="n">
        <v>375.27669779</v>
      </c>
      <c r="R51" s="20" t="n">
        <v>7.66884957</v>
      </c>
    </row>
    <row r="52" spans="1:18">
      <c r="A52" s="15" t="s">
        <v>527</v>
      </c>
      <c r="B52" s="17" t="n">
        <v>5809</v>
      </c>
      <c r="C52" s="18">
        <f>(71.0/B52*100)</f>
        <v/>
      </c>
      <c r="D52" s="19" t="n">
        <v>5738</v>
      </c>
      <c r="E52" s="18" t="n">
        <v>481.86706838</v>
      </c>
      <c r="F52" s="20" t="n">
        <v>2.43731971</v>
      </c>
      <c r="G52" s="18" t="n">
        <v>446.28559383</v>
      </c>
      <c r="H52" s="20" t="n">
        <v>4.37446147</v>
      </c>
      <c r="I52" s="18" t="s">
        <v>481</v>
      </c>
      <c r="J52" s="20" t="s">
        <v>481</v>
      </c>
      <c r="K52" s="18" t="s">
        <v>481</v>
      </c>
      <c r="L52" s="20" t="s">
        <v>481</v>
      </c>
      <c r="M52" s="18" t="s">
        <v>481</v>
      </c>
      <c r="N52" s="20" t="s">
        <v>481</v>
      </c>
      <c r="O52" s="18" t="s">
        <v>481</v>
      </c>
      <c r="P52" s="20" t="s">
        <v>481</v>
      </c>
      <c r="Q52" s="18" t="n">
        <v>376.49101151</v>
      </c>
      <c r="R52" s="20" t="n">
        <v>7.38900782</v>
      </c>
    </row>
    <row r="53" spans="1:18">
      <c r="A53" s="15" t="s">
        <v>528</v>
      </c>
      <c r="B53" s="17" t="n">
        <v>5571</v>
      </c>
      <c r="C53" s="18">
        <f>(84.0/B53*100)</f>
        <v/>
      </c>
      <c r="D53" s="19" t="n">
        <v>5487</v>
      </c>
      <c r="E53" s="18" t="n">
        <v>441.29518852</v>
      </c>
      <c r="F53" s="20" t="n">
        <v>1.60554306</v>
      </c>
      <c r="G53" s="18" t="n">
        <v>408.15872304</v>
      </c>
      <c r="H53" s="20" t="n">
        <v>3.06430705</v>
      </c>
      <c r="I53" s="18" t="s">
        <v>481</v>
      </c>
      <c r="J53" s="20" t="s">
        <v>481</v>
      </c>
      <c r="K53" s="18" t="s">
        <v>481</v>
      </c>
      <c r="L53" s="20" t="s">
        <v>481</v>
      </c>
      <c r="M53" s="18" t="s">
        <v>481</v>
      </c>
      <c r="N53" s="20" t="s">
        <v>481</v>
      </c>
      <c r="O53" s="18" t="s">
        <v>481</v>
      </c>
      <c r="P53" s="20" t="s">
        <v>481</v>
      </c>
      <c r="Q53" s="18" t="n">
        <v>346.72910484</v>
      </c>
      <c r="R53" s="20" t="n">
        <v>6.55079701</v>
      </c>
    </row>
    <row r="54" spans="1:18">
      <c r="A54" s="15" t="s">
        <v>529</v>
      </c>
      <c r="B54" s="17" t="n">
        <v>4740</v>
      </c>
      <c r="C54" s="18">
        <f>(38.0/B54*100)</f>
        <v/>
      </c>
      <c r="D54" s="19" t="n">
        <v>4702</v>
      </c>
      <c r="E54" s="18" t="n">
        <v>335.99379727</v>
      </c>
      <c r="F54" s="20" t="n">
        <v>2.73097552</v>
      </c>
      <c r="G54" s="18" t="n">
        <v>326.80260831</v>
      </c>
      <c r="H54" s="20" t="n">
        <v>4.50773076</v>
      </c>
      <c r="I54" s="18" t="s">
        <v>481</v>
      </c>
      <c r="J54" s="20" t="s">
        <v>481</v>
      </c>
      <c r="K54" s="18" t="s">
        <v>481</v>
      </c>
      <c r="L54" s="20" t="s">
        <v>481</v>
      </c>
      <c r="M54" s="18" t="s">
        <v>481</v>
      </c>
      <c r="N54" s="20" t="s">
        <v>481</v>
      </c>
      <c r="O54" s="18" t="s">
        <v>481</v>
      </c>
      <c r="P54" s="20" t="s">
        <v>481</v>
      </c>
      <c r="Q54" s="18" t="n">
        <v>274.35917663</v>
      </c>
      <c r="R54" s="20" t="n">
        <v>4.65526392</v>
      </c>
    </row>
    <row r="55" spans="1:18">
      <c r="A55" s="15" t="s">
        <v>530</v>
      </c>
      <c r="B55" s="17" t="n">
        <v>5316</v>
      </c>
      <c r="C55" s="18">
        <f>(22.0/B55*100)</f>
        <v/>
      </c>
      <c r="D55" s="19" t="n">
        <v>5294</v>
      </c>
      <c r="E55" s="18" t="n">
        <v>417.26710579</v>
      </c>
      <c r="F55" s="20" t="n">
        <v>2.31964514</v>
      </c>
      <c r="G55" s="18" t="n">
        <v>378.26572844</v>
      </c>
      <c r="H55" s="20" t="n">
        <v>5.56478303</v>
      </c>
      <c r="I55" s="18" t="s">
        <v>481</v>
      </c>
      <c r="J55" s="20" t="s">
        <v>481</v>
      </c>
      <c r="K55" s="18" t="s">
        <v>481</v>
      </c>
      <c r="L55" s="20" t="s">
        <v>481</v>
      </c>
      <c r="M55" s="18" t="n">
        <v>453.3647</v>
      </c>
      <c r="N55" s="20" t="n">
        <v>37.19456019</v>
      </c>
      <c r="O55" s="18" t="n">
        <v>354.14687041</v>
      </c>
      <c r="P55" s="20" t="n">
        <v>39.91376168</v>
      </c>
      <c r="Q55" s="18" t="n">
        <v>324.48945924</v>
      </c>
      <c r="R55" s="20" t="n">
        <v>10.38422998</v>
      </c>
    </row>
    <row r="56" spans="1:18">
      <c r="A56" s="15" t="s">
        <v>531</v>
      </c>
      <c r="B56" s="17" t="n">
        <v>5359</v>
      </c>
      <c r="C56" s="18">
        <f>(76.0/B56*100)</f>
        <v/>
      </c>
      <c r="D56" s="19" t="n">
        <v>5283</v>
      </c>
      <c r="E56" s="18" t="n">
        <v>532.17884306</v>
      </c>
      <c r="F56" s="20" t="n">
        <v>2.47890949</v>
      </c>
      <c r="G56" s="18" t="n">
        <v>490.84001191</v>
      </c>
      <c r="H56" s="20" t="n">
        <v>3.19767531</v>
      </c>
      <c r="I56" s="18" t="s">
        <v>481</v>
      </c>
      <c r="J56" s="20" t="s">
        <v>481</v>
      </c>
      <c r="K56" s="18" t="s">
        <v>481</v>
      </c>
      <c r="L56" s="20" t="s">
        <v>481</v>
      </c>
      <c r="M56" s="18" t="s">
        <v>481</v>
      </c>
      <c r="N56" s="20" t="s">
        <v>481</v>
      </c>
      <c r="O56" s="18" t="s">
        <v>481</v>
      </c>
      <c r="P56" s="20" t="s">
        <v>481</v>
      </c>
      <c r="Q56" s="18" t="n">
        <v>462.48953484</v>
      </c>
      <c r="R56" s="20" t="n">
        <v>20.91877491</v>
      </c>
    </row>
    <row r="57" spans="1:18">
      <c r="A57" s="15" t="s">
        <v>532</v>
      </c>
      <c r="B57" s="17" t="n">
        <v>6513</v>
      </c>
      <c r="C57" s="18">
        <f>(0.0/B57*100)</f>
        <v/>
      </c>
      <c r="D57" s="19" t="n">
        <v>6513</v>
      </c>
      <c r="E57" s="18" t="n">
        <v>407.67356136</v>
      </c>
      <c r="F57" s="20" t="n">
        <v>2.55121905</v>
      </c>
      <c r="G57" s="18" t="n">
        <v>375.68357665</v>
      </c>
      <c r="H57" s="20" t="n">
        <v>4.32184582</v>
      </c>
      <c r="I57" s="18" t="s">
        <v>481</v>
      </c>
      <c r="J57" s="20" t="s">
        <v>481</v>
      </c>
      <c r="K57" s="18" t="s">
        <v>481</v>
      </c>
      <c r="L57" s="20" t="s">
        <v>481</v>
      </c>
      <c r="M57" s="18" t="s">
        <v>481</v>
      </c>
      <c r="N57" s="20" t="s">
        <v>481</v>
      </c>
      <c r="O57" s="18" t="n">
        <v>351.212</v>
      </c>
      <c r="P57" s="20" t="n">
        <v>21.0643667</v>
      </c>
      <c r="Q57" s="18" t="n">
        <v>356.63758789</v>
      </c>
      <c r="R57" s="20" t="n">
        <v>9.25575201</v>
      </c>
    </row>
    <row r="58" spans="1:18">
      <c r="A58" s="15" t="s">
        <v>533</v>
      </c>
      <c r="B58" s="17" t="n">
        <v>7267</v>
      </c>
      <c r="C58" s="18">
        <f>(10.0/B58*100)</f>
        <v/>
      </c>
      <c r="D58" s="19" t="n">
        <v>7257</v>
      </c>
      <c r="E58" s="18" t="n">
        <v>417.98050526</v>
      </c>
      <c r="F58" s="20" t="n">
        <v>2.69618011</v>
      </c>
      <c r="G58" s="18" t="n">
        <v>399.35433081</v>
      </c>
      <c r="H58" s="20" t="n">
        <v>3.28707151</v>
      </c>
      <c r="I58" s="18" t="s">
        <v>481</v>
      </c>
      <c r="J58" s="20" t="s">
        <v>481</v>
      </c>
      <c r="K58" s="18" t="s">
        <v>481</v>
      </c>
      <c r="L58" s="20" t="s">
        <v>481</v>
      </c>
      <c r="M58" s="18" t="s">
        <v>481</v>
      </c>
      <c r="N58" s="20" t="s">
        <v>481</v>
      </c>
      <c r="O58" s="18" t="n">
        <v>327.54967731</v>
      </c>
      <c r="P58" s="20" t="n">
        <v>16.83225162</v>
      </c>
      <c r="Q58" s="18" t="n">
        <v>345.03923504</v>
      </c>
      <c r="R58" s="20" t="n">
        <v>9.69789025</v>
      </c>
    </row>
    <row r="59" spans="1:18">
      <c r="A59" s="15" t="s">
        <v>534</v>
      </c>
      <c r="B59" s="17" t="n">
        <v>4826</v>
      </c>
      <c r="C59" s="18">
        <f>(26.0/B59*100)</f>
        <v/>
      </c>
      <c r="D59" s="19" t="n">
        <v>4800</v>
      </c>
      <c r="E59" s="18" t="n">
        <v>381.15407839</v>
      </c>
      <c r="F59" s="20" t="n">
        <v>1.94399119</v>
      </c>
      <c r="G59" s="18" t="n">
        <v>381.92625608</v>
      </c>
      <c r="H59" s="20" t="n">
        <v>3.1893437</v>
      </c>
      <c r="I59" s="18" t="s">
        <v>481</v>
      </c>
      <c r="J59" s="20" t="s">
        <v>481</v>
      </c>
      <c r="K59" s="18" t="s">
        <v>481</v>
      </c>
      <c r="L59" s="20" t="s">
        <v>481</v>
      </c>
      <c r="M59" s="18" t="s">
        <v>481</v>
      </c>
      <c r="N59" s="20" t="s">
        <v>481</v>
      </c>
      <c r="O59" s="18" t="n">
        <v>334.05102207</v>
      </c>
      <c r="P59" s="20" t="n">
        <v>23.38487211</v>
      </c>
      <c r="Q59" s="18" t="n">
        <v>308.06000357</v>
      </c>
      <c r="R59" s="20" t="n">
        <v>5.24208626</v>
      </c>
    </row>
    <row r="60" spans="1:18">
      <c r="A60" s="15" t="s">
        <v>535</v>
      </c>
      <c r="B60" s="17" t="n">
        <v>4546</v>
      </c>
      <c r="C60" s="18">
        <f>(15.0/B60*100)</f>
        <v/>
      </c>
      <c r="D60" s="19" t="n">
        <v>4531</v>
      </c>
      <c r="E60" s="18" t="n">
        <v>394.40380698</v>
      </c>
      <c r="F60" s="20" t="n">
        <v>3.55717863</v>
      </c>
      <c r="G60" s="18" t="n">
        <v>365.37552794</v>
      </c>
      <c r="H60" s="20" t="n">
        <v>5.43200548</v>
      </c>
      <c r="I60" s="18" t="s">
        <v>481</v>
      </c>
      <c r="J60" s="20" t="s">
        <v>481</v>
      </c>
      <c r="K60" s="18" t="s">
        <v>481</v>
      </c>
      <c r="L60" s="20" t="s">
        <v>481</v>
      </c>
      <c r="M60" s="18" t="s">
        <v>481</v>
      </c>
      <c r="N60" s="20" t="s">
        <v>481</v>
      </c>
      <c r="O60" s="18" t="n">
        <v>287.72483584</v>
      </c>
      <c r="P60" s="20" t="n">
        <v>22.67287128</v>
      </c>
      <c r="Q60" s="18" t="n">
        <v>337.01936272</v>
      </c>
      <c r="R60" s="20" t="n">
        <v>9.05099757</v>
      </c>
    </row>
    <row r="61" spans="1:18">
      <c r="A61" s="15" t="s">
        <v>536</v>
      </c>
      <c r="B61" s="17" t="n">
        <v>6525</v>
      </c>
      <c r="C61" s="18">
        <f>(135.0/B61*100)</f>
        <v/>
      </c>
      <c r="D61" s="19" t="n">
        <v>6390</v>
      </c>
      <c r="E61" s="18" t="n">
        <v>482.21186132</v>
      </c>
      <c r="F61" s="20" t="n">
        <v>2.5091832</v>
      </c>
      <c r="G61" s="18" t="n">
        <v>431.99624681</v>
      </c>
      <c r="H61" s="20" t="n">
        <v>5.21949083</v>
      </c>
      <c r="I61" s="18" t="s">
        <v>481</v>
      </c>
      <c r="J61" s="20" t="s">
        <v>481</v>
      </c>
      <c r="K61" s="18" t="s">
        <v>481</v>
      </c>
      <c r="L61" s="20" t="s">
        <v>481</v>
      </c>
      <c r="M61" s="18" t="s">
        <v>481</v>
      </c>
      <c r="N61" s="20" t="s">
        <v>481</v>
      </c>
      <c r="O61" s="18" t="s">
        <v>481</v>
      </c>
      <c r="P61" s="20" t="s">
        <v>481</v>
      </c>
      <c r="Q61" s="18" t="n">
        <v>383.5041964</v>
      </c>
      <c r="R61" s="20" t="n">
        <v>8.80478572</v>
      </c>
    </row>
    <row r="62" spans="1:18">
      <c r="A62" s="15" t="s">
        <v>537</v>
      </c>
      <c r="B62" s="17" t="n">
        <v>4476</v>
      </c>
      <c r="C62" s="18">
        <f>(3.0/B62*100)</f>
        <v/>
      </c>
      <c r="D62" s="19" t="n">
        <v>4473</v>
      </c>
      <c r="E62" s="18" t="n">
        <v>535.01429396</v>
      </c>
      <c r="F62" s="20" t="n">
        <v>1.45241959</v>
      </c>
      <c r="G62" s="18" t="n">
        <v>514.08327092</v>
      </c>
      <c r="H62" s="20" t="n">
        <v>2.22480269</v>
      </c>
      <c r="I62" s="18" t="s">
        <v>481</v>
      </c>
      <c r="J62" s="20" t="s">
        <v>481</v>
      </c>
      <c r="K62" s="18" t="s">
        <v>481</v>
      </c>
      <c r="L62" s="20" t="s">
        <v>481</v>
      </c>
      <c r="M62" s="18" t="s">
        <v>481</v>
      </c>
      <c r="N62" s="20" t="s">
        <v>481</v>
      </c>
      <c r="O62" s="18" t="s">
        <v>481</v>
      </c>
      <c r="P62" s="20" t="s">
        <v>481</v>
      </c>
      <c r="Q62" s="18" t="n">
        <v>456.65671886</v>
      </c>
      <c r="R62" s="20" t="n">
        <v>18.89867857</v>
      </c>
    </row>
    <row r="63" spans="1:18">
      <c r="A63" s="15" t="s">
        <v>538</v>
      </c>
      <c r="B63" s="17" t="n">
        <v>5324</v>
      </c>
      <c r="C63" s="18">
        <f>(13.0/B63*100)</f>
        <v/>
      </c>
      <c r="D63" s="19" t="n">
        <v>5311</v>
      </c>
      <c r="E63" s="18" t="n">
        <v>391.22815015</v>
      </c>
      <c r="F63" s="20" t="n">
        <v>1.56353795</v>
      </c>
      <c r="G63" s="18" t="n">
        <v>362.04044887</v>
      </c>
      <c r="H63" s="20" t="n">
        <v>3.30757603</v>
      </c>
      <c r="I63" s="18" t="s">
        <v>481</v>
      </c>
      <c r="J63" s="20" t="s">
        <v>481</v>
      </c>
      <c r="K63" s="18" t="s">
        <v>481</v>
      </c>
      <c r="L63" s="20" t="s">
        <v>481</v>
      </c>
      <c r="M63" s="18" t="n">
        <v>313.3098</v>
      </c>
      <c r="N63" s="20" t="n">
        <v>37.03355813</v>
      </c>
      <c r="O63" s="18" t="n">
        <v>358.40805594</v>
      </c>
      <c r="P63" s="20" t="n">
        <v>34.98476749</v>
      </c>
      <c r="Q63" s="18" t="n">
        <v>320.46541902</v>
      </c>
      <c r="R63" s="20" t="n">
        <v>5.63481221</v>
      </c>
    </row>
    <row r="64" spans="1:18">
      <c r="A64" s="15" t="s">
        <v>539</v>
      </c>
      <c r="B64" s="17" t="n">
        <v>3634</v>
      </c>
      <c r="C64" s="18">
        <f>(3.0/B64*100)</f>
        <v/>
      </c>
      <c r="D64" s="19" t="n">
        <v>3631</v>
      </c>
      <c r="E64" s="18" t="n">
        <v>475.25231612</v>
      </c>
      <c r="F64" s="20" t="n">
        <v>1.80272711</v>
      </c>
      <c r="G64" s="18" t="n">
        <v>384.71351959</v>
      </c>
      <c r="H64" s="20" t="n">
        <v>6.44713272</v>
      </c>
      <c r="I64" s="18" t="s">
        <v>481</v>
      </c>
      <c r="J64" s="20" t="s">
        <v>481</v>
      </c>
      <c r="K64" s="18" t="s">
        <v>481</v>
      </c>
      <c r="L64" s="20" t="s">
        <v>481</v>
      </c>
      <c r="M64" s="18" t="s">
        <v>481</v>
      </c>
      <c r="N64" s="20" t="s">
        <v>481</v>
      </c>
      <c r="O64" s="18" t="n">
        <v>414.42375633</v>
      </c>
      <c r="P64" s="20" t="n">
        <v>32.15237443</v>
      </c>
      <c r="Q64" s="18" t="n">
        <v>332.27813966</v>
      </c>
      <c r="R64" s="20" t="n">
        <v>18.15920743</v>
      </c>
    </row>
    <row r="65" spans="1:18">
      <c r="A65" s="15" t="s">
        <v>540</v>
      </c>
      <c r="B65" s="17" t="n">
        <v>5325</v>
      </c>
      <c r="C65" s="18">
        <f>(14.0/B65*100)</f>
        <v/>
      </c>
      <c r="D65" s="19" t="n">
        <v>5311</v>
      </c>
      <c r="E65" s="18" t="n">
        <v>437.20861997</v>
      </c>
      <c r="F65" s="20" t="n">
        <v>1.91929637</v>
      </c>
      <c r="G65" s="18" t="n">
        <v>381.46212009</v>
      </c>
      <c r="H65" s="20" t="n">
        <v>4.21674211</v>
      </c>
      <c r="I65" s="18" t="s">
        <v>481</v>
      </c>
      <c r="J65" s="20" t="s">
        <v>481</v>
      </c>
      <c r="K65" s="18" t="s">
        <v>481</v>
      </c>
      <c r="L65" s="20" t="s">
        <v>481</v>
      </c>
      <c r="M65" s="18" t="n">
        <v>283.35998242</v>
      </c>
      <c r="N65" s="20" t="n">
        <v>51.96186487</v>
      </c>
      <c r="O65" s="18" t="s">
        <v>481</v>
      </c>
      <c r="P65" s="20" t="s">
        <v>481</v>
      </c>
      <c r="Q65" s="18" t="n">
        <v>351.62344106</v>
      </c>
      <c r="R65" s="20" t="n">
        <v>7.16408211</v>
      </c>
    </row>
    <row r="66" spans="1:18">
      <c r="A66" s="15" t="s">
        <v>541</v>
      </c>
      <c r="B66" s="17" t="n">
        <v>5665</v>
      </c>
      <c r="C66" s="18">
        <f>(74.0/B66*100)</f>
        <v/>
      </c>
      <c r="D66" s="19" t="n">
        <v>5591</v>
      </c>
      <c r="E66" s="18" t="n">
        <v>429.77560906</v>
      </c>
      <c r="F66" s="20" t="n">
        <v>1.51728702</v>
      </c>
      <c r="G66" s="18" t="n">
        <v>389.25963798</v>
      </c>
      <c r="H66" s="20" t="n">
        <v>1.8738838</v>
      </c>
      <c r="I66" s="18" t="s">
        <v>481</v>
      </c>
      <c r="J66" s="20" t="s">
        <v>481</v>
      </c>
      <c r="K66" s="18" t="s">
        <v>481</v>
      </c>
      <c r="L66" s="20" t="s">
        <v>481</v>
      </c>
      <c r="M66" s="18" t="s">
        <v>481</v>
      </c>
      <c r="N66" s="20" t="s">
        <v>481</v>
      </c>
      <c r="O66" s="18" t="s">
        <v>481</v>
      </c>
      <c r="P66" s="20" t="s">
        <v>481</v>
      </c>
      <c r="Q66" s="18" t="n">
        <v>345.44093145</v>
      </c>
      <c r="R66" s="20" t="n">
        <v>4.27186095</v>
      </c>
    </row>
    <row r="67" spans="1:18">
      <c r="A67" s="15" t="s">
        <v>542</v>
      </c>
      <c r="B67" s="17" t="n">
        <v>6971</v>
      </c>
      <c r="C67" s="18">
        <f>(21.0/B67*100)</f>
        <v/>
      </c>
      <c r="D67" s="19" t="n">
        <v>6950</v>
      </c>
      <c r="E67" s="18" t="n">
        <v>402.03542256</v>
      </c>
      <c r="F67" s="20" t="n">
        <v>2.44053251</v>
      </c>
      <c r="G67" s="18" t="n">
        <v>386.38659971</v>
      </c>
      <c r="H67" s="20" t="n">
        <v>2.95080024</v>
      </c>
      <c r="I67" s="18" t="s">
        <v>481</v>
      </c>
      <c r="J67" s="20" t="s">
        <v>481</v>
      </c>
      <c r="K67" s="18" t="s">
        <v>481</v>
      </c>
      <c r="L67" s="20" t="s">
        <v>481</v>
      </c>
      <c r="M67" s="18" t="s">
        <v>481</v>
      </c>
      <c r="N67" s="20" t="s">
        <v>481</v>
      </c>
      <c r="O67" s="18" t="s">
        <v>481</v>
      </c>
      <c r="P67" s="20" t="s">
        <v>481</v>
      </c>
      <c r="Q67" s="18" t="n">
        <v>318.33355853</v>
      </c>
      <c r="R67" s="20" t="n">
        <v>8.27144313</v>
      </c>
    </row>
    <row r="68" spans="1:18">
      <c r="A68" s="15" t="s">
        <v>543</v>
      </c>
      <c r="B68" s="17" t="n">
        <v>12083</v>
      </c>
      <c r="C68" s="18">
        <f>(27.0/B68*100)</f>
        <v/>
      </c>
      <c r="D68" s="19" t="n">
        <v>12056</v>
      </c>
      <c r="E68" s="18" t="n">
        <v>432.60196476</v>
      </c>
      <c r="F68" s="20" t="n">
        <v>1.24757533</v>
      </c>
      <c r="G68" s="18" t="n">
        <v>383.96700999</v>
      </c>
      <c r="H68" s="20" t="n">
        <v>1.96511517</v>
      </c>
      <c r="I68" s="18" t="s">
        <v>481</v>
      </c>
      <c r="J68" s="20" t="s">
        <v>481</v>
      </c>
      <c r="K68" s="18" t="s">
        <v>481</v>
      </c>
      <c r="L68" s="20" t="s">
        <v>481</v>
      </c>
      <c r="M68" s="18" t="s">
        <v>481</v>
      </c>
      <c r="N68" s="20" t="s">
        <v>481</v>
      </c>
      <c r="O68" s="18" t="s">
        <v>481</v>
      </c>
      <c r="P68" s="20" t="s">
        <v>481</v>
      </c>
      <c r="Q68" s="18" t="n">
        <v>332.76227534</v>
      </c>
      <c r="R68" s="20" t="n">
        <v>4.07090527</v>
      </c>
    </row>
    <row r="69" spans="1:18">
      <c r="A69" s="15" t="s">
        <v>544</v>
      </c>
      <c r="B69" s="17" t="n">
        <v>4876</v>
      </c>
      <c r="C69" s="18">
        <f>(0.0/B69*100)</f>
        <v/>
      </c>
      <c r="D69" s="19" t="n">
        <v>4876</v>
      </c>
      <c r="E69" s="18" t="n">
        <v>441.61781</v>
      </c>
      <c r="F69" s="20" t="n">
        <v>3.30792391</v>
      </c>
      <c r="G69" s="18" t="n">
        <v>403.76938442</v>
      </c>
      <c r="H69" s="20" t="n">
        <v>5.06717877</v>
      </c>
      <c r="I69" s="18" t="s">
        <v>481</v>
      </c>
      <c r="J69" s="20" t="s">
        <v>481</v>
      </c>
      <c r="K69" s="18" t="s">
        <v>481</v>
      </c>
      <c r="L69" s="20" t="s">
        <v>481</v>
      </c>
      <c r="M69" s="18" t="s">
        <v>481</v>
      </c>
      <c r="N69" s="20" t="s">
        <v>481</v>
      </c>
      <c r="O69" s="18" t="s">
        <v>481</v>
      </c>
      <c r="P69" s="20" t="s">
        <v>481</v>
      </c>
      <c r="Q69" s="18" t="n">
        <v>328.46680672</v>
      </c>
      <c r="R69" s="20" t="n">
        <v>13.46714689</v>
      </c>
    </row>
    <row r="70" spans="1:18">
      <c r="A70" s="15" t="s">
        <v>545</v>
      </c>
      <c r="B70" s="17" t="n">
        <v>6036</v>
      </c>
      <c r="C70" s="18">
        <f>(223.0/B70*100)</f>
        <v/>
      </c>
      <c r="D70" s="19" t="n">
        <v>5813</v>
      </c>
      <c r="E70" s="18" t="n">
        <v>491.84824788</v>
      </c>
      <c r="F70" s="20" t="n">
        <v>2.8788381</v>
      </c>
      <c r="G70" s="18" t="n">
        <v>454.93649265</v>
      </c>
      <c r="H70" s="20" t="n">
        <v>5.53850937</v>
      </c>
      <c r="I70" s="18" t="s">
        <v>481</v>
      </c>
      <c r="J70" s="20" t="s">
        <v>481</v>
      </c>
      <c r="K70" s="18" t="s">
        <v>481</v>
      </c>
      <c r="L70" s="20" t="s">
        <v>481</v>
      </c>
      <c r="M70" s="18" t="s">
        <v>481</v>
      </c>
      <c r="N70" s="20" t="s">
        <v>481</v>
      </c>
      <c r="O70" s="18" t="s">
        <v>481</v>
      </c>
      <c r="P70" s="20" t="s">
        <v>481</v>
      </c>
      <c r="Q70" s="18" t="n">
        <v>411.49099156</v>
      </c>
      <c r="R70" s="20" t="n">
        <v>7.67484286</v>
      </c>
    </row>
    <row r="71" spans="1:18">
      <c r="A71" s="15" t="s">
        <v>546</v>
      </c>
      <c r="B71" s="17" t="n">
        <v>6115</v>
      </c>
      <c r="C71" s="18">
        <f>(17.0/B71*100)</f>
        <v/>
      </c>
      <c r="D71" s="19" t="n">
        <v>6098</v>
      </c>
      <c r="E71" s="18" t="n">
        <v>560.07299414</v>
      </c>
      <c r="F71" s="20" t="n">
        <v>1.35143281</v>
      </c>
      <c r="G71" s="18" t="n">
        <v>497.96596451</v>
      </c>
      <c r="H71" s="20" t="n">
        <v>5.55009459</v>
      </c>
      <c r="I71" s="18" t="s">
        <v>481</v>
      </c>
      <c r="J71" s="20" t="s">
        <v>481</v>
      </c>
      <c r="K71" s="18" t="s">
        <v>481</v>
      </c>
      <c r="L71" s="20" t="s">
        <v>481</v>
      </c>
      <c r="M71" s="18" t="s">
        <v>481</v>
      </c>
      <c r="N71" s="20" t="s">
        <v>481</v>
      </c>
      <c r="O71" s="18" t="s">
        <v>481</v>
      </c>
      <c r="P71" s="20" t="s">
        <v>481</v>
      </c>
      <c r="Q71" s="18" t="n">
        <v>472.36762856</v>
      </c>
      <c r="R71" s="20" t="n">
        <v>21.6511059</v>
      </c>
    </row>
    <row r="72" spans="1:18">
      <c r="A72" s="15" t="s">
        <v>547</v>
      </c>
      <c r="B72" s="17" t="n">
        <v>7708</v>
      </c>
      <c r="C72" s="18">
        <f>(5.0/B72*100)</f>
        <v/>
      </c>
      <c r="D72" s="19" t="n">
        <v>7703</v>
      </c>
      <c r="E72" s="18" t="n">
        <v>546.82404894</v>
      </c>
      <c r="F72" s="20" t="n">
        <v>2.78409124</v>
      </c>
      <c r="G72" s="18" t="n">
        <v>492.0300444</v>
      </c>
      <c r="H72" s="20" t="n">
        <v>3.45870456</v>
      </c>
      <c r="I72" s="18" t="s">
        <v>481</v>
      </c>
      <c r="J72" s="20" t="s">
        <v>481</v>
      </c>
      <c r="K72" s="18" t="s">
        <v>481</v>
      </c>
      <c r="L72" s="20" t="s">
        <v>481</v>
      </c>
      <c r="M72" s="18" t="s">
        <v>481</v>
      </c>
      <c r="N72" s="20" t="s">
        <v>481</v>
      </c>
      <c r="O72" s="18" t="s">
        <v>481</v>
      </c>
      <c r="P72" s="20" t="s">
        <v>481</v>
      </c>
      <c r="Q72" s="18" t="n">
        <v>375.72962797</v>
      </c>
      <c r="R72" s="20" t="n">
        <v>20.30316092</v>
      </c>
    </row>
    <row r="73" spans="1:18">
      <c r="A73" s="15" t="s">
        <v>548</v>
      </c>
      <c r="B73" s="17" t="n">
        <v>8249</v>
      </c>
      <c r="C73" s="18">
        <f>(143.0/B73*100)</f>
        <v/>
      </c>
      <c r="D73" s="19" t="n">
        <v>8106</v>
      </c>
      <c r="E73" s="18" t="n">
        <v>427.70305066</v>
      </c>
      <c r="F73" s="20" t="n">
        <v>2.84991894</v>
      </c>
      <c r="G73" s="18" t="n">
        <v>392.9221851</v>
      </c>
      <c r="H73" s="20" t="n">
        <v>3.50304194</v>
      </c>
      <c r="I73" s="18" t="s">
        <v>481</v>
      </c>
      <c r="J73" s="20" t="s">
        <v>481</v>
      </c>
      <c r="K73" s="18" t="s">
        <v>481</v>
      </c>
      <c r="L73" s="20" t="s">
        <v>481</v>
      </c>
      <c r="M73" s="18" t="s">
        <v>481</v>
      </c>
      <c r="N73" s="20" t="s">
        <v>481</v>
      </c>
      <c r="O73" s="18" t="s">
        <v>481</v>
      </c>
      <c r="P73" s="20" t="s">
        <v>481</v>
      </c>
      <c r="Q73" s="18" t="n">
        <v>356.27903373</v>
      </c>
      <c r="R73" s="20" t="n">
        <v>11.56101266</v>
      </c>
    </row>
    <row r="74" spans="1:18">
      <c r="A74" s="15" t="s">
        <v>549</v>
      </c>
      <c r="B74" s="17" t="n">
        <v>4692</v>
      </c>
      <c r="C74" s="18">
        <f>(82.0/B74*100)</f>
        <v/>
      </c>
      <c r="D74" s="19" t="n">
        <v>4610</v>
      </c>
      <c r="E74" s="18" t="n">
        <v>430.75579722</v>
      </c>
      <c r="F74" s="20" t="n">
        <v>1.51862296</v>
      </c>
      <c r="G74" s="18" t="n">
        <v>377.56511284</v>
      </c>
      <c r="H74" s="20" t="n">
        <v>6.27354953</v>
      </c>
      <c r="I74" s="18" t="s">
        <v>481</v>
      </c>
      <c r="J74" s="20" t="s">
        <v>481</v>
      </c>
      <c r="K74" s="18" t="s">
        <v>481</v>
      </c>
      <c r="L74" s="20" t="s">
        <v>481</v>
      </c>
      <c r="M74" s="18" t="s">
        <v>481</v>
      </c>
      <c r="N74" s="20" t="s">
        <v>481</v>
      </c>
      <c r="O74" s="18" t="n">
        <v>309.5813253</v>
      </c>
      <c r="P74" s="20" t="n">
        <v>38.2051115</v>
      </c>
      <c r="Q74" s="18" t="n">
        <v>327.91975682</v>
      </c>
      <c r="R74" s="20" t="n">
        <v>10.41413602</v>
      </c>
    </row>
    <row r="75" spans="1:18">
      <c r="A75" s="15" t="s">
        <v>550</v>
      </c>
      <c r="B75" s="17" t="n">
        <v>5375</v>
      </c>
      <c r="C75" s="18">
        <f>(196.0/B75*100)</f>
        <v/>
      </c>
      <c r="D75" s="19" t="n">
        <v>5179</v>
      </c>
      <c r="E75" s="18" t="n">
        <v>395.74482503</v>
      </c>
      <c r="F75" s="20" t="n">
        <v>2.28981184</v>
      </c>
      <c r="G75" s="18" t="n">
        <v>365.84560148</v>
      </c>
      <c r="H75" s="20" t="n">
        <v>2.55619963</v>
      </c>
      <c r="I75" s="18" t="s">
        <v>481</v>
      </c>
      <c r="J75" s="20" t="s">
        <v>481</v>
      </c>
      <c r="K75" s="18" t="s">
        <v>481</v>
      </c>
      <c r="L75" s="20" t="s">
        <v>481</v>
      </c>
      <c r="M75" s="18" t="s">
        <v>481</v>
      </c>
      <c r="N75" s="20" t="s">
        <v>481</v>
      </c>
      <c r="O75" s="18" t="s">
        <v>481</v>
      </c>
      <c r="P75" s="20" t="s">
        <v>481</v>
      </c>
      <c r="Q75" s="18" t="n">
        <v>347.30870959</v>
      </c>
      <c r="R75" s="20" t="n">
        <v>5.8820657</v>
      </c>
    </row>
    <row r="76" spans="1:18">
      <c r="A76" s="15" t="s">
        <v>551</v>
      </c>
      <c r="B76" s="17" t="n">
        <v>14167</v>
      </c>
      <c r="C76" s="18">
        <f>(227.0/B76*100)</f>
        <v/>
      </c>
      <c r="D76" s="19" t="n">
        <v>13940</v>
      </c>
      <c r="E76" s="18" t="n">
        <v>446.65203943</v>
      </c>
      <c r="F76" s="20" t="n">
        <v>2.52251439</v>
      </c>
      <c r="G76" s="18" t="n">
        <v>411.36285935</v>
      </c>
      <c r="H76" s="20" t="n">
        <v>3.04956742</v>
      </c>
      <c r="I76" s="18" t="s">
        <v>481</v>
      </c>
      <c r="J76" s="20" t="s">
        <v>481</v>
      </c>
      <c r="K76" s="18" t="s">
        <v>481</v>
      </c>
      <c r="L76" s="20" t="s">
        <v>481</v>
      </c>
      <c r="M76" s="18" t="s">
        <v>481</v>
      </c>
      <c r="N76" s="20" t="s">
        <v>481</v>
      </c>
      <c r="O76" s="18" t="s">
        <v>481</v>
      </c>
      <c r="P76" s="20" t="s">
        <v>481</v>
      </c>
      <c r="Q76" s="18" t="n">
        <v>354.43170638</v>
      </c>
      <c r="R76" s="20" t="n">
        <v>6.77538618</v>
      </c>
    </row>
    <row r="77" spans="1:18">
      <c r="A77" s="15" t="s">
        <v>552</v>
      </c>
      <c r="B77" s="17" t="n">
        <v>6062</v>
      </c>
      <c r="C77" s="18">
        <f>(82.0/B77*100)</f>
        <v/>
      </c>
      <c r="D77" s="19" t="n">
        <v>5980</v>
      </c>
      <c r="E77" s="18" t="n">
        <v>445.52313701</v>
      </c>
      <c r="F77" s="20" t="n">
        <v>2.36288622</v>
      </c>
      <c r="G77" s="18" t="n">
        <v>423.24735199</v>
      </c>
      <c r="H77" s="20" t="n">
        <v>3.20819644</v>
      </c>
      <c r="I77" s="18" t="s">
        <v>481</v>
      </c>
      <c r="J77" s="20" t="s">
        <v>481</v>
      </c>
      <c r="K77" s="18" t="s">
        <v>481</v>
      </c>
      <c r="L77" s="20" t="s">
        <v>481</v>
      </c>
      <c r="M77" s="18" t="s">
        <v>481</v>
      </c>
      <c r="N77" s="20" t="s">
        <v>481</v>
      </c>
      <c r="O77" s="18" t="s">
        <v>481</v>
      </c>
      <c r="P77" s="20" t="s">
        <v>481</v>
      </c>
      <c r="Q77" s="18" t="n">
        <v>355.57310433</v>
      </c>
      <c r="R77" s="20" t="n">
        <v>4.37049315</v>
      </c>
    </row>
    <row r="78" spans="1:18">
      <c r="A78" s="15" t="s">
        <v>553</v>
      </c>
      <c r="B78" s="17" t="n">
        <v>5826</v>
      </c>
      <c r="C78" s="18">
        <f>(0.0/B78*100)</f>
        <v/>
      </c>
      <c r="D78" s="19" t="n">
        <v>5826</v>
      </c>
      <c r="E78" s="18" t="n">
        <v>528.3025995100001</v>
      </c>
      <c r="F78" s="20" t="n">
        <v>4.02820101</v>
      </c>
      <c r="G78" s="18" t="n">
        <v>512.16971903</v>
      </c>
      <c r="H78" s="20" t="n">
        <v>5.14409694</v>
      </c>
      <c r="I78" s="18" t="s">
        <v>481</v>
      </c>
      <c r="J78" s="20" t="s">
        <v>481</v>
      </c>
      <c r="K78" s="18" t="s">
        <v>481</v>
      </c>
      <c r="L78" s="20" t="s">
        <v>481</v>
      </c>
      <c r="M78" s="18" t="s">
        <v>481</v>
      </c>
      <c r="N78" s="20" t="s">
        <v>481</v>
      </c>
      <c r="O78" s="18" t="s">
        <v>481</v>
      </c>
      <c r="P78" s="20" t="s">
        <v>481</v>
      </c>
      <c r="Q78" s="18" t="n">
        <v>469.49964334</v>
      </c>
      <c r="R78" s="20" t="n">
        <v>25.31920198</v>
      </c>
    </row>
    <row customHeight="1" ht="25" r="79" spans="1:18">
      <c r="A79" s="15" t="s">
        <v>554</v>
      </c>
      <c r="B79" s="17" t="n">
        <v>1657</v>
      </c>
      <c r="C79" s="18">
        <f>(41.0/B79*100)</f>
        <v/>
      </c>
      <c r="D79" s="19" t="n">
        <v>1616</v>
      </c>
      <c r="E79" s="18" t="n">
        <v>482.12705596</v>
      </c>
      <c r="F79" s="20" t="n">
        <v>6.57841999</v>
      </c>
      <c r="G79" s="18" t="n">
        <v>459.85128426</v>
      </c>
      <c r="H79" s="20" t="n">
        <v>7.98502294</v>
      </c>
      <c r="I79" s="18" t="s">
        <v>481</v>
      </c>
      <c r="J79" s="20" t="s">
        <v>481</v>
      </c>
      <c r="K79" s="18" t="s">
        <v>481</v>
      </c>
      <c r="L79" s="20" t="s">
        <v>481</v>
      </c>
      <c r="M79" s="18" t="s">
        <v>481</v>
      </c>
      <c r="N79" s="20" t="s">
        <v>481</v>
      </c>
      <c r="O79" s="18" t="s">
        <v>481</v>
      </c>
      <c r="P79" s="20" t="s">
        <v>481</v>
      </c>
      <c r="Q79" s="18" t="n">
        <v>353.69283572</v>
      </c>
      <c r="R79" s="20" t="n">
        <v>22.33889267</v>
      </c>
    </row>
    <row r="80" spans="1:18">
      <c r="A80" s="15" t="s">
        <v>555</v>
      </c>
      <c r="B80" s="17" t="n">
        <v>7841</v>
      </c>
      <c r="C80" s="18">
        <f>(0.0/B80*100)</f>
        <v/>
      </c>
      <c r="D80" s="19" t="n">
        <v>7841</v>
      </c>
      <c r="E80" s="18" t="n">
        <v>459.34219166</v>
      </c>
      <c r="F80" s="20" t="n">
        <v>3.77390377</v>
      </c>
      <c r="G80" s="18" t="n">
        <v>438.56934954</v>
      </c>
      <c r="H80" s="20" t="n">
        <v>4.70500693</v>
      </c>
      <c r="I80" s="18" t="s">
        <v>481</v>
      </c>
      <c r="J80" s="20" t="s">
        <v>481</v>
      </c>
      <c r="K80" s="18" t="s">
        <v>481</v>
      </c>
      <c r="L80" s="20" t="s">
        <v>481</v>
      </c>
      <c r="M80" s="18" t="s">
        <v>481</v>
      </c>
      <c r="N80" s="20" t="s">
        <v>481</v>
      </c>
      <c r="O80" s="18" t="s">
        <v>481</v>
      </c>
      <c r="P80" s="20" t="s">
        <v>481</v>
      </c>
      <c r="Q80" s="18" t="n">
        <v>368.81097736</v>
      </c>
      <c r="R80" s="20" t="n">
        <v>34.97934662</v>
      </c>
    </row>
    <row r="81" spans="1:18">
      <c r="A81" s="23" t="s">
        <v>556</v>
      </c>
      <c r="B81" s="17" t="n">
        <v>8861</v>
      </c>
      <c r="C81" s="18">
        <f>(76.0/B81*100)</f>
        <v/>
      </c>
      <c r="D81" s="19" t="n">
        <v>8785</v>
      </c>
      <c r="E81" s="18" t="n">
        <v>446.5022908</v>
      </c>
      <c r="F81" s="20" t="n">
        <v>2.97294843</v>
      </c>
      <c r="G81" s="18" t="n">
        <v>391.68450112</v>
      </c>
      <c r="H81" s="20" t="n">
        <v>4.56847994</v>
      </c>
      <c r="I81" s="18" t="s">
        <v>481</v>
      </c>
      <c r="J81" s="20" t="s">
        <v>481</v>
      </c>
      <c r="K81" s="18" t="s">
        <v>481</v>
      </c>
      <c r="L81" s="20" t="s">
        <v>481</v>
      </c>
      <c r="M81" s="18" t="s">
        <v>481</v>
      </c>
      <c r="N81" s="20" t="s">
        <v>481</v>
      </c>
      <c r="O81" s="18" t="s">
        <v>481</v>
      </c>
      <c r="P81" s="20" t="s">
        <v>481</v>
      </c>
      <c r="Q81" s="18" t="n">
        <v>372.20400297</v>
      </c>
      <c r="R81" s="20" t="n">
        <v>14.27930827</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618</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526.65906965</v>
      </c>
      <c r="F7" s="20" t="n">
        <v>1.85638252</v>
      </c>
      <c r="G7" s="18" t="n">
        <v>499.90288541</v>
      </c>
      <c r="H7" s="20" t="n">
        <v>1.84312206</v>
      </c>
      <c r="I7" s="18" t="s">
        <v>481</v>
      </c>
      <c r="J7" s="20" t="s">
        <v>481</v>
      </c>
      <c r="K7" s="18" t="s">
        <v>481</v>
      </c>
      <c r="L7" s="20" t="s">
        <v>481</v>
      </c>
      <c r="M7" s="18" t="s">
        <v>481</v>
      </c>
      <c r="N7" s="20" t="s">
        <v>481</v>
      </c>
      <c r="O7" s="18" t="s">
        <v>481</v>
      </c>
      <c r="P7" s="20" t="s">
        <v>481</v>
      </c>
      <c r="Q7" s="18" t="n">
        <v>440.56997294</v>
      </c>
      <c r="R7" s="20" t="n">
        <v>5.61570495</v>
      </c>
    </row>
    <row r="8" spans="1:18">
      <c r="A8" s="15" t="s">
        <v>483</v>
      </c>
      <c r="B8" s="17" t="n">
        <v>7007</v>
      </c>
      <c r="C8" s="18">
        <f>(20.0/B8*100)</f>
        <v/>
      </c>
      <c r="D8" s="19" t="n">
        <v>6987</v>
      </c>
      <c r="E8" s="18" t="n">
        <v>510.65524114</v>
      </c>
      <c r="F8" s="20" t="n">
        <v>2.46636769</v>
      </c>
      <c r="G8" s="18" t="n">
        <v>463.045999</v>
      </c>
      <c r="H8" s="20" t="n">
        <v>3.30850399</v>
      </c>
      <c r="I8" s="18" t="s">
        <v>481</v>
      </c>
      <c r="J8" s="20" t="s">
        <v>481</v>
      </c>
      <c r="K8" s="18" t="s">
        <v>481</v>
      </c>
      <c r="L8" s="20" t="s">
        <v>481</v>
      </c>
      <c r="M8" s="18" t="s">
        <v>481</v>
      </c>
      <c r="N8" s="20" t="s">
        <v>481</v>
      </c>
      <c r="O8" s="18" t="s">
        <v>481</v>
      </c>
      <c r="P8" s="20" t="s">
        <v>481</v>
      </c>
      <c r="Q8" s="18" t="n">
        <v>406.0967068</v>
      </c>
      <c r="R8" s="20" t="n">
        <v>10.19775306</v>
      </c>
    </row>
    <row r="9" spans="1:18">
      <c r="A9" s="15" t="s">
        <v>484</v>
      </c>
      <c r="B9" s="17" t="n">
        <v>9651</v>
      </c>
      <c r="C9" s="18">
        <f>(77.0/B9*100)</f>
        <v/>
      </c>
      <c r="D9" s="19" t="n">
        <v>9574</v>
      </c>
      <c r="E9" s="18" t="n">
        <v>519.20367159</v>
      </c>
      <c r="F9" s="20" t="n">
        <v>2.18697662</v>
      </c>
      <c r="G9" s="18" t="n">
        <v>482.46767893</v>
      </c>
      <c r="H9" s="20" t="n">
        <v>3.07937303</v>
      </c>
      <c r="I9" s="18" t="s">
        <v>481</v>
      </c>
      <c r="J9" s="20" t="s">
        <v>481</v>
      </c>
      <c r="K9" s="18" t="s">
        <v>481</v>
      </c>
      <c r="L9" s="20" t="s">
        <v>481</v>
      </c>
      <c r="M9" s="18" t="s">
        <v>481</v>
      </c>
      <c r="N9" s="20" t="s">
        <v>481</v>
      </c>
      <c r="O9" s="18" t="s">
        <v>481</v>
      </c>
      <c r="P9" s="20" t="s">
        <v>481</v>
      </c>
      <c r="Q9" s="18" t="n">
        <v>420.70387636</v>
      </c>
      <c r="R9" s="20" t="n">
        <v>6.12003057</v>
      </c>
    </row>
    <row r="10" spans="1:18">
      <c r="A10" s="15" t="s">
        <v>485</v>
      </c>
      <c r="B10" s="17" t="n">
        <v>20058</v>
      </c>
      <c r="C10" s="18">
        <f>(521.0/B10*100)</f>
        <v/>
      </c>
      <c r="D10" s="19" t="n">
        <v>19537</v>
      </c>
      <c r="E10" s="18" t="n">
        <v>539.44899307</v>
      </c>
      <c r="F10" s="20" t="n">
        <v>2.35801602</v>
      </c>
      <c r="G10" s="18" t="n">
        <v>517.09110535</v>
      </c>
      <c r="H10" s="20" t="n">
        <v>2.07691145</v>
      </c>
      <c r="I10" s="18" t="s">
        <v>481</v>
      </c>
      <c r="J10" s="20" t="s">
        <v>481</v>
      </c>
      <c r="K10" s="18" t="s">
        <v>481</v>
      </c>
      <c r="L10" s="20" t="s">
        <v>481</v>
      </c>
      <c r="M10" s="18" t="s">
        <v>481</v>
      </c>
      <c r="N10" s="20" t="s">
        <v>481</v>
      </c>
      <c r="O10" s="18" t="s">
        <v>481</v>
      </c>
      <c r="P10" s="20" t="s">
        <v>481</v>
      </c>
      <c r="Q10" s="18" t="n">
        <v>463.05323027</v>
      </c>
      <c r="R10" s="20" t="n">
        <v>7.97149146</v>
      </c>
    </row>
    <row r="11" spans="1:18">
      <c r="A11" s="15" t="s">
        <v>486</v>
      </c>
      <c r="B11" s="17" t="n">
        <v>7053</v>
      </c>
      <c r="C11" s="18">
        <f>(45.0/B11*100)</f>
        <v/>
      </c>
      <c r="D11" s="19" t="n">
        <v>7008</v>
      </c>
      <c r="E11" s="18" t="n">
        <v>457.24664211</v>
      </c>
      <c r="F11" s="20" t="n">
        <v>2.93096273</v>
      </c>
      <c r="G11" s="18" t="n">
        <v>436.09503998</v>
      </c>
      <c r="H11" s="20" t="n">
        <v>2.38087026</v>
      </c>
      <c r="I11" s="18" t="s">
        <v>481</v>
      </c>
      <c r="J11" s="20" t="s">
        <v>481</v>
      </c>
      <c r="K11" s="18" t="s">
        <v>481</v>
      </c>
      <c r="L11" s="20" t="s">
        <v>481</v>
      </c>
      <c r="M11" s="18" t="s">
        <v>481</v>
      </c>
      <c r="N11" s="20" t="s">
        <v>481</v>
      </c>
      <c r="O11" s="18" t="s">
        <v>481</v>
      </c>
      <c r="P11" s="20" t="s">
        <v>481</v>
      </c>
      <c r="Q11" s="18" t="n">
        <v>389.41447638</v>
      </c>
      <c r="R11" s="20" t="n">
        <v>10.28150762</v>
      </c>
    </row>
    <row r="12" spans="1:18">
      <c r="A12" s="15" t="s">
        <v>487</v>
      </c>
      <c r="B12" s="17" t="n">
        <v>6894</v>
      </c>
      <c r="C12" s="18">
        <f>(56.0/B12*100)</f>
        <v/>
      </c>
      <c r="D12" s="19" t="n">
        <v>6838</v>
      </c>
      <c r="E12" s="18" t="n">
        <v>504.27627753</v>
      </c>
      <c r="F12" s="20" t="n">
        <v>1.94789127</v>
      </c>
      <c r="G12" s="18" t="n">
        <v>451.61804203</v>
      </c>
      <c r="H12" s="20" t="n">
        <v>5.09851295</v>
      </c>
      <c r="I12" s="18" t="s">
        <v>481</v>
      </c>
      <c r="J12" s="20" t="s">
        <v>481</v>
      </c>
      <c r="K12" s="18" t="s">
        <v>481</v>
      </c>
      <c r="L12" s="20" t="s">
        <v>481</v>
      </c>
      <c r="M12" s="18" t="s">
        <v>481</v>
      </c>
      <c r="N12" s="20" t="s">
        <v>481</v>
      </c>
      <c r="O12" s="18" t="s">
        <v>481</v>
      </c>
      <c r="P12" s="20" t="s">
        <v>481</v>
      </c>
      <c r="Q12" s="18" t="n">
        <v>379.38166034</v>
      </c>
      <c r="R12" s="20" t="n">
        <v>7.03119195</v>
      </c>
    </row>
    <row r="13" spans="1:18">
      <c r="A13" s="15" t="s">
        <v>488</v>
      </c>
      <c r="B13" s="17" t="n">
        <v>7161</v>
      </c>
      <c r="C13" s="18">
        <f>(98.0/B13*100)</f>
        <v/>
      </c>
      <c r="D13" s="19" t="n">
        <v>7063</v>
      </c>
      <c r="E13" s="18" t="n">
        <v>515.91991248</v>
      </c>
      <c r="F13" s="20" t="n">
        <v>2.44130614</v>
      </c>
      <c r="G13" s="18" t="n">
        <v>473.05357</v>
      </c>
      <c r="H13" s="20" t="n">
        <v>3.42691256</v>
      </c>
      <c r="I13" s="18" t="s">
        <v>481</v>
      </c>
      <c r="J13" s="20" t="s">
        <v>481</v>
      </c>
      <c r="K13" s="18" t="s">
        <v>481</v>
      </c>
      <c r="L13" s="20" t="s">
        <v>481</v>
      </c>
      <c r="M13" s="18" t="s">
        <v>481</v>
      </c>
      <c r="N13" s="20" t="s">
        <v>481</v>
      </c>
      <c r="O13" s="18" t="s">
        <v>481</v>
      </c>
      <c r="P13" s="20" t="s">
        <v>481</v>
      </c>
      <c r="Q13" s="18" t="n">
        <v>415.9635989</v>
      </c>
      <c r="R13" s="20" t="n">
        <v>12.25149381</v>
      </c>
    </row>
    <row r="14" spans="1:18">
      <c r="A14" s="15" t="s">
        <v>489</v>
      </c>
      <c r="B14" s="17" t="n">
        <v>5587</v>
      </c>
      <c r="C14" s="18">
        <f>(74.0/B14*100)</f>
        <v/>
      </c>
      <c r="D14" s="19" t="n">
        <v>5513</v>
      </c>
      <c r="E14" s="18" t="n">
        <v>545.1580947</v>
      </c>
      <c r="F14" s="20" t="n">
        <v>2.3335258</v>
      </c>
      <c r="G14" s="18" t="n">
        <v>508.7384397</v>
      </c>
      <c r="H14" s="20" t="n">
        <v>3.12255968</v>
      </c>
      <c r="I14" s="18" t="s">
        <v>481</v>
      </c>
      <c r="J14" s="20" t="s">
        <v>481</v>
      </c>
      <c r="K14" s="18" t="s">
        <v>481</v>
      </c>
      <c r="L14" s="20" t="s">
        <v>481</v>
      </c>
      <c r="M14" s="18" t="s">
        <v>481</v>
      </c>
      <c r="N14" s="20" t="s">
        <v>481</v>
      </c>
      <c r="O14" s="18" t="s">
        <v>481</v>
      </c>
      <c r="P14" s="20" t="s">
        <v>481</v>
      </c>
      <c r="Q14" s="18" t="n">
        <v>468.78712785</v>
      </c>
      <c r="R14" s="20" t="n">
        <v>13.53353286</v>
      </c>
    </row>
    <row r="15" spans="1:18">
      <c r="A15" s="15" t="s">
        <v>490</v>
      </c>
      <c r="B15" s="17" t="n">
        <v>5882</v>
      </c>
      <c r="C15" s="18">
        <f>(53.0/B15*100)</f>
        <v/>
      </c>
      <c r="D15" s="19" t="n">
        <v>5829</v>
      </c>
      <c r="E15" s="18" t="n">
        <v>537.62912202</v>
      </c>
      <c r="F15" s="20" t="n">
        <v>2.66655917</v>
      </c>
      <c r="G15" s="18" t="n">
        <v>529.10095299</v>
      </c>
      <c r="H15" s="20" t="n">
        <v>2.71145412</v>
      </c>
      <c r="I15" s="18" t="s">
        <v>481</v>
      </c>
      <c r="J15" s="20" t="s">
        <v>481</v>
      </c>
      <c r="K15" s="18" t="s">
        <v>481</v>
      </c>
      <c r="L15" s="20" t="s">
        <v>481</v>
      </c>
      <c r="M15" s="18" t="s">
        <v>481</v>
      </c>
      <c r="N15" s="20" t="s">
        <v>481</v>
      </c>
      <c r="O15" s="18" t="s">
        <v>481</v>
      </c>
      <c r="P15" s="20" t="s">
        <v>481</v>
      </c>
      <c r="Q15" s="18" t="n">
        <v>450.73090548</v>
      </c>
      <c r="R15" s="20" t="n">
        <v>9.94980507</v>
      </c>
    </row>
    <row r="16" spans="1:18">
      <c r="A16" s="15" t="s">
        <v>491</v>
      </c>
      <c r="B16" s="17" t="n">
        <v>6108</v>
      </c>
      <c r="C16" s="18">
        <f>(98.0/B16*100)</f>
        <v/>
      </c>
      <c r="D16" s="19" t="n">
        <v>6010</v>
      </c>
      <c r="E16" s="18" t="n">
        <v>519.15805039</v>
      </c>
      <c r="F16" s="20" t="n">
        <v>2.68284065</v>
      </c>
      <c r="G16" s="18" t="n">
        <v>481.77638923</v>
      </c>
      <c r="H16" s="20" t="n">
        <v>2.52949829</v>
      </c>
      <c r="I16" s="18" t="s">
        <v>481</v>
      </c>
      <c r="J16" s="20" t="s">
        <v>481</v>
      </c>
      <c r="K16" s="18" t="s">
        <v>481</v>
      </c>
      <c r="L16" s="20" t="s">
        <v>481</v>
      </c>
      <c r="M16" s="18" t="s">
        <v>481</v>
      </c>
      <c r="N16" s="20" t="s">
        <v>481</v>
      </c>
      <c r="O16" s="18" t="s">
        <v>481</v>
      </c>
      <c r="P16" s="20" t="s">
        <v>481</v>
      </c>
      <c r="Q16" s="18" t="n">
        <v>429.26539724</v>
      </c>
      <c r="R16" s="20" t="n">
        <v>8.30009211</v>
      </c>
    </row>
    <row r="17" spans="1:18">
      <c r="A17" s="15" t="s">
        <v>492</v>
      </c>
      <c r="B17" s="17" t="n">
        <v>6504</v>
      </c>
      <c r="C17" s="18">
        <f>(658.0/B17*100)</f>
        <v/>
      </c>
      <c r="D17" s="19" t="n">
        <v>5846</v>
      </c>
      <c r="E17" s="18" t="n">
        <v>529.79471654</v>
      </c>
      <c r="F17" s="20" t="n">
        <v>2.54822503</v>
      </c>
      <c r="G17" s="18" t="n">
        <v>484.3964784</v>
      </c>
      <c r="H17" s="20" t="n">
        <v>4.00626042</v>
      </c>
      <c r="I17" s="18" t="s">
        <v>481</v>
      </c>
      <c r="J17" s="20" t="s">
        <v>481</v>
      </c>
      <c r="K17" s="18" t="s">
        <v>481</v>
      </c>
      <c r="L17" s="20" t="s">
        <v>481</v>
      </c>
      <c r="M17" s="18" t="s">
        <v>481</v>
      </c>
      <c r="N17" s="20" t="s">
        <v>481</v>
      </c>
      <c r="O17" s="18" t="s">
        <v>481</v>
      </c>
      <c r="P17" s="20" t="s">
        <v>481</v>
      </c>
      <c r="Q17" s="18" t="n">
        <v>431.409119</v>
      </c>
      <c r="R17" s="20" t="n">
        <v>8.4647319</v>
      </c>
    </row>
    <row r="18" spans="1:18">
      <c r="A18" s="15" t="s">
        <v>493</v>
      </c>
      <c r="B18" s="17" t="n">
        <v>5532</v>
      </c>
      <c r="C18" s="18">
        <f>(28.0/B18*100)</f>
        <v/>
      </c>
      <c r="D18" s="19" t="n">
        <v>5504</v>
      </c>
      <c r="E18" s="18" t="n">
        <v>468.26688731</v>
      </c>
      <c r="F18" s="20" t="n">
        <v>4.23171218</v>
      </c>
      <c r="G18" s="18" t="n">
        <v>446.31559213</v>
      </c>
      <c r="H18" s="20" t="n">
        <v>3.91897853</v>
      </c>
      <c r="I18" s="18" t="s">
        <v>481</v>
      </c>
      <c r="J18" s="20" t="s">
        <v>481</v>
      </c>
      <c r="K18" s="18" t="s">
        <v>481</v>
      </c>
      <c r="L18" s="20" t="s">
        <v>481</v>
      </c>
      <c r="M18" s="18" t="s">
        <v>481</v>
      </c>
      <c r="N18" s="20" t="s">
        <v>481</v>
      </c>
      <c r="O18" s="18" t="s">
        <v>481</v>
      </c>
      <c r="P18" s="20" t="s">
        <v>481</v>
      </c>
      <c r="Q18" s="18" t="n">
        <v>388.40767997</v>
      </c>
      <c r="R18" s="20" t="n">
        <v>7.44998182</v>
      </c>
    </row>
    <row r="19" spans="1:18">
      <c r="A19" s="15" t="s">
        <v>494</v>
      </c>
      <c r="B19" s="17" t="n">
        <v>5658</v>
      </c>
      <c r="C19" s="18">
        <f>(61.0/B19*100)</f>
        <v/>
      </c>
      <c r="D19" s="19" t="n">
        <v>5597</v>
      </c>
      <c r="E19" s="18" t="n">
        <v>495.76941267</v>
      </c>
      <c r="F19" s="20" t="n">
        <v>2.58962689</v>
      </c>
      <c r="G19" s="18" t="n">
        <v>457.21246992</v>
      </c>
      <c r="H19" s="20" t="n">
        <v>3.12543079</v>
      </c>
      <c r="I19" s="18" t="s">
        <v>481</v>
      </c>
      <c r="J19" s="20" t="s">
        <v>481</v>
      </c>
      <c r="K19" s="18" t="s">
        <v>481</v>
      </c>
      <c r="L19" s="20" t="s">
        <v>481</v>
      </c>
      <c r="M19" s="18" t="s">
        <v>481</v>
      </c>
      <c r="N19" s="20" t="s">
        <v>481</v>
      </c>
      <c r="O19" s="18" t="s">
        <v>481</v>
      </c>
      <c r="P19" s="20" t="s">
        <v>481</v>
      </c>
      <c r="Q19" s="18" t="n">
        <v>395.64543058</v>
      </c>
      <c r="R19" s="20" t="n">
        <v>8.88761293</v>
      </c>
    </row>
    <row r="20" spans="1:18">
      <c r="A20" s="15" t="s">
        <v>495</v>
      </c>
      <c r="B20" s="17" t="n">
        <v>3371</v>
      </c>
      <c r="C20" s="18">
        <f>(75.0/B20*100)</f>
        <v/>
      </c>
      <c r="D20" s="19" t="n">
        <v>3296</v>
      </c>
      <c r="E20" s="18" t="n">
        <v>479.73585656</v>
      </c>
      <c r="F20" s="20" t="n">
        <v>1.85375576</v>
      </c>
      <c r="G20" s="18" t="n">
        <v>447.52633286</v>
      </c>
      <c r="H20" s="20" t="n">
        <v>3.90462182</v>
      </c>
      <c r="I20" s="18" t="s">
        <v>481</v>
      </c>
      <c r="J20" s="20" t="s">
        <v>481</v>
      </c>
      <c r="K20" s="18" t="s">
        <v>481</v>
      </c>
      <c r="L20" s="20" t="s">
        <v>481</v>
      </c>
      <c r="M20" s="18" t="s">
        <v>481</v>
      </c>
      <c r="N20" s="20" t="s">
        <v>481</v>
      </c>
      <c r="O20" s="18" t="s">
        <v>481</v>
      </c>
      <c r="P20" s="20" t="s">
        <v>481</v>
      </c>
      <c r="Q20" s="18" t="n">
        <v>422.07167639</v>
      </c>
      <c r="R20" s="20" t="n">
        <v>14.79200957</v>
      </c>
    </row>
    <row r="21" spans="1:18">
      <c r="A21" s="15" t="s">
        <v>496</v>
      </c>
      <c r="B21" s="17" t="n">
        <v>5741</v>
      </c>
      <c r="C21" s="18">
        <f>(44.0/B21*100)</f>
        <v/>
      </c>
      <c r="D21" s="19" t="n">
        <v>5697</v>
      </c>
      <c r="E21" s="18" t="n">
        <v>519.32203879</v>
      </c>
      <c r="F21" s="20" t="n">
        <v>2.93995868</v>
      </c>
      <c r="G21" s="18" t="n">
        <v>494.95420309</v>
      </c>
      <c r="H21" s="20" t="n">
        <v>2.28092379</v>
      </c>
      <c r="I21" s="18" t="s">
        <v>481</v>
      </c>
      <c r="J21" s="20" t="s">
        <v>481</v>
      </c>
      <c r="K21" s="18" t="s">
        <v>481</v>
      </c>
      <c r="L21" s="20" t="s">
        <v>481</v>
      </c>
      <c r="M21" s="18" t="s">
        <v>481</v>
      </c>
      <c r="N21" s="20" t="s">
        <v>481</v>
      </c>
      <c r="O21" s="18" t="s">
        <v>481</v>
      </c>
      <c r="P21" s="20" t="s">
        <v>481</v>
      </c>
      <c r="Q21" s="18" t="n">
        <v>446.97201594</v>
      </c>
      <c r="R21" s="20" t="n">
        <v>7.02187615</v>
      </c>
    </row>
    <row r="22" spans="1:18">
      <c r="A22" s="15" t="s">
        <v>497</v>
      </c>
      <c r="B22" s="17" t="n">
        <v>6598</v>
      </c>
      <c r="C22" s="18">
        <f>(32.0/B22*100)</f>
        <v/>
      </c>
      <c r="D22" s="19" t="n">
        <v>6566</v>
      </c>
      <c r="E22" s="18" t="n">
        <v>477.0897147</v>
      </c>
      <c r="F22" s="20" t="n">
        <v>3.42816402</v>
      </c>
      <c r="G22" s="18" t="n">
        <v>459.40678093</v>
      </c>
      <c r="H22" s="20" t="n">
        <v>4.36018938</v>
      </c>
      <c r="I22" s="18" t="s">
        <v>481</v>
      </c>
      <c r="J22" s="20" t="s">
        <v>481</v>
      </c>
      <c r="K22" s="18" t="s">
        <v>481</v>
      </c>
      <c r="L22" s="20" t="s">
        <v>481</v>
      </c>
      <c r="M22" s="18" t="s">
        <v>481</v>
      </c>
      <c r="N22" s="20" t="s">
        <v>481</v>
      </c>
      <c r="O22" s="18" t="s">
        <v>481</v>
      </c>
      <c r="P22" s="20" t="s">
        <v>481</v>
      </c>
      <c r="Q22" s="18" t="n">
        <v>395.21369481</v>
      </c>
      <c r="R22" s="20" t="n">
        <v>9.03857904</v>
      </c>
    </row>
    <row r="23" spans="1:18">
      <c r="A23" s="15" t="s">
        <v>498</v>
      </c>
      <c r="B23" s="17" t="n">
        <v>11583</v>
      </c>
      <c r="C23" s="18">
        <f>(210.0/B23*100)</f>
        <v/>
      </c>
      <c r="D23" s="19" t="n">
        <v>11373</v>
      </c>
      <c r="E23" s="18" t="n">
        <v>486.80822884</v>
      </c>
      <c r="F23" s="20" t="n">
        <v>2.56979804</v>
      </c>
      <c r="G23" s="18" t="n">
        <v>451.81178142</v>
      </c>
      <c r="H23" s="20" t="n">
        <v>4.10752993</v>
      </c>
      <c r="I23" s="18" t="s">
        <v>481</v>
      </c>
      <c r="J23" s="20" t="s">
        <v>481</v>
      </c>
      <c r="K23" s="18" t="s">
        <v>481</v>
      </c>
      <c r="L23" s="20" t="s">
        <v>481</v>
      </c>
      <c r="M23" s="18" t="s">
        <v>481</v>
      </c>
      <c r="N23" s="20" t="s">
        <v>481</v>
      </c>
      <c r="O23" s="18" t="s">
        <v>481</v>
      </c>
      <c r="P23" s="20" t="s">
        <v>481</v>
      </c>
      <c r="Q23" s="18" t="n">
        <v>386.48787415</v>
      </c>
      <c r="R23" s="20" t="n">
        <v>13.40445211</v>
      </c>
    </row>
    <row r="24" spans="1:18">
      <c r="A24" s="15" t="s">
        <v>499</v>
      </c>
      <c r="B24" s="17" t="n">
        <v>6647</v>
      </c>
      <c r="C24" s="18">
        <f>(7.0/B24*100)</f>
        <v/>
      </c>
      <c r="D24" s="19" t="n">
        <v>6640</v>
      </c>
      <c r="E24" s="18" t="n">
        <v>555.10222348</v>
      </c>
      <c r="F24" s="20" t="n">
        <v>3.20312541</v>
      </c>
      <c r="G24" s="18" t="n">
        <v>523.49944948</v>
      </c>
      <c r="H24" s="20" t="n">
        <v>3.2448869</v>
      </c>
      <c r="I24" s="18" t="s">
        <v>481</v>
      </c>
      <c r="J24" s="20" t="s">
        <v>481</v>
      </c>
      <c r="K24" s="18" t="s">
        <v>481</v>
      </c>
      <c r="L24" s="20" t="s">
        <v>481</v>
      </c>
      <c r="M24" s="18" t="s">
        <v>481</v>
      </c>
      <c r="N24" s="20" t="s">
        <v>481</v>
      </c>
      <c r="O24" s="18" t="s">
        <v>481</v>
      </c>
      <c r="P24" s="20" t="s">
        <v>481</v>
      </c>
      <c r="Q24" s="18" t="n">
        <v>501.94821511</v>
      </c>
      <c r="R24" s="20" t="n">
        <v>11.81422295</v>
      </c>
    </row>
    <row r="25" spans="1:18">
      <c r="A25" s="15" t="s">
        <v>500</v>
      </c>
      <c r="B25" s="17" t="n">
        <v>5581</v>
      </c>
      <c r="C25" s="18">
        <f>(24.0/B25*100)</f>
        <v/>
      </c>
      <c r="D25" s="19" t="n">
        <v>5557</v>
      </c>
      <c r="E25" s="18" t="n">
        <v>532.31089224</v>
      </c>
      <c r="F25" s="20" t="n">
        <v>3.37007213</v>
      </c>
      <c r="G25" s="18" t="n">
        <v>499.30216265</v>
      </c>
      <c r="H25" s="20" t="n">
        <v>3.21213633</v>
      </c>
      <c r="I25" s="18" t="s">
        <v>481</v>
      </c>
      <c r="J25" s="20" t="s">
        <v>481</v>
      </c>
      <c r="K25" s="18" t="s">
        <v>481</v>
      </c>
      <c r="L25" s="20" t="s">
        <v>481</v>
      </c>
      <c r="M25" s="18" t="s">
        <v>481</v>
      </c>
      <c r="N25" s="20" t="s">
        <v>481</v>
      </c>
      <c r="O25" s="18" t="s">
        <v>481</v>
      </c>
      <c r="P25" s="20" t="s">
        <v>481</v>
      </c>
      <c r="Q25" s="18" t="n">
        <v>433.02860071</v>
      </c>
      <c r="R25" s="20" t="n">
        <v>12.35859964</v>
      </c>
    </row>
    <row r="26" spans="1:18">
      <c r="A26" s="15" t="s">
        <v>501</v>
      </c>
      <c r="B26" s="17" t="n">
        <v>4869</v>
      </c>
      <c r="C26" s="18">
        <f>(32.0/B26*100)</f>
        <v/>
      </c>
      <c r="D26" s="19" t="n">
        <v>4837</v>
      </c>
      <c r="E26" s="18" t="n">
        <v>499.37133565</v>
      </c>
      <c r="F26" s="20" t="n">
        <v>1.77979378</v>
      </c>
      <c r="G26" s="18" t="n">
        <v>476.03584896</v>
      </c>
      <c r="H26" s="20" t="n">
        <v>2.46281647</v>
      </c>
      <c r="I26" s="18" t="s">
        <v>481</v>
      </c>
      <c r="J26" s="20" t="s">
        <v>481</v>
      </c>
      <c r="K26" s="18" t="s">
        <v>481</v>
      </c>
      <c r="L26" s="20" t="s">
        <v>481</v>
      </c>
      <c r="M26" s="18" t="s">
        <v>481</v>
      </c>
      <c r="N26" s="20" t="s">
        <v>481</v>
      </c>
      <c r="O26" s="18" t="s">
        <v>481</v>
      </c>
      <c r="P26" s="20" t="s">
        <v>481</v>
      </c>
      <c r="Q26" s="18" t="n">
        <v>443.03221241</v>
      </c>
      <c r="R26" s="20" t="n">
        <v>12.41504674</v>
      </c>
    </row>
    <row r="27" spans="1:18">
      <c r="A27" s="15" t="s">
        <v>502</v>
      </c>
      <c r="B27" s="17" t="n">
        <v>5299</v>
      </c>
      <c r="C27" s="18">
        <f>(17.0/B27*100)</f>
        <v/>
      </c>
      <c r="D27" s="19" t="n">
        <v>5282</v>
      </c>
      <c r="E27" s="18" t="n">
        <v>498.24922958</v>
      </c>
      <c r="F27" s="20" t="n">
        <v>1.37902217</v>
      </c>
      <c r="G27" s="18" t="n">
        <v>453.74112282</v>
      </c>
      <c r="H27" s="20" t="n">
        <v>2.46742034</v>
      </c>
      <c r="I27" s="18" t="s">
        <v>481</v>
      </c>
      <c r="J27" s="20" t="s">
        <v>481</v>
      </c>
      <c r="K27" s="18" t="s">
        <v>481</v>
      </c>
      <c r="L27" s="20" t="s">
        <v>481</v>
      </c>
      <c r="M27" s="18" t="s">
        <v>481</v>
      </c>
      <c r="N27" s="20" t="s">
        <v>481</v>
      </c>
      <c r="O27" s="18" t="s">
        <v>481</v>
      </c>
      <c r="P27" s="20" t="s">
        <v>481</v>
      </c>
      <c r="Q27" s="18" t="n">
        <v>403.7878792</v>
      </c>
      <c r="R27" s="20" t="n">
        <v>7.64668417</v>
      </c>
    </row>
    <row r="28" spans="1:18">
      <c r="A28" s="15" t="s">
        <v>503</v>
      </c>
      <c r="B28" s="17" t="n">
        <v>7568</v>
      </c>
      <c r="C28" s="18">
        <f>(51.0/B28*100)</f>
        <v/>
      </c>
      <c r="D28" s="19" t="n">
        <v>7517</v>
      </c>
      <c r="E28" s="18" t="n">
        <v>433.28476483</v>
      </c>
      <c r="F28" s="20" t="n">
        <v>2.94511235</v>
      </c>
      <c r="G28" s="18" t="n">
        <v>410.32326996</v>
      </c>
      <c r="H28" s="20" t="n">
        <v>2.09851538</v>
      </c>
      <c r="I28" s="18" t="s">
        <v>481</v>
      </c>
      <c r="J28" s="20" t="s">
        <v>481</v>
      </c>
      <c r="K28" s="18" t="s">
        <v>481</v>
      </c>
      <c r="L28" s="20" t="s">
        <v>481</v>
      </c>
      <c r="M28" s="18" t="s">
        <v>481</v>
      </c>
      <c r="N28" s="20" t="s">
        <v>481</v>
      </c>
      <c r="O28" s="18" t="s">
        <v>481</v>
      </c>
      <c r="P28" s="20" t="s">
        <v>481</v>
      </c>
      <c r="Q28" s="18" t="n">
        <v>362.24787815</v>
      </c>
      <c r="R28" s="20" t="n">
        <v>8.128132900000001</v>
      </c>
    </row>
    <row r="29" spans="1:18">
      <c r="A29" s="15" t="s">
        <v>504</v>
      </c>
      <c r="B29" s="17" t="n">
        <v>5385</v>
      </c>
      <c r="C29" s="18">
        <f>(30.0/B29*100)</f>
        <v/>
      </c>
      <c r="D29" s="19" t="n">
        <v>5355</v>
      </c>
      <c r="E29" s="18" t="n">
        <v>514.41637297</v>
      </c>
      <c r="F29" s="20" t="n">
        <v>2.24005947</v>
      </c>
      <c r="G29" s="18" t="n">
        <v>471.71676794</v>
      </c>
      <c r="H29" s="20" t="n">
        <v>4.7596926</v>
      </c>
      <c r="I29" s="18" t="s">
        <v>481</v>
      </c>
      <c r="J29" s="20" t="s">
        <v>481</v>
      </c>
      <c r="K29" s="18" t="s">
        <v>481</v>
      </c>
      <c r="L29" s="20" t="s">
        <v>481</v>
      </c>
      <c r="M29" s="18" t="s">
        <v>481</v>
      </c>
      <c r="N29" s="20" t="s">
        <v>481</v>
      </c>
      <c r="O29" s="18" t="s">
        <v>481</v>
      </c>
      <c r="P29" s="20" t="s">
        <v>481</v>
      </c>
      <c r="Q29" s="18" t="n">
        <v>399.45131749</v>
      </c>
      <c r="R29" s="20" t="n">
        <v>15.39880832</v>
      </c>
    </row>
    <row r="30" spans="1:18">
      <c r="A30" s="15" t="s">
        <v>505</v>
      </c>
      <c r="B30" s="17" t="n">
        <v>4520</v>
      </c>
      <c r="C30" s="18">
        <f>(96.0/B30*100)</f>
        <v/>
      </c>
      <c r="D30" s="19" t="n">
        <v>4424</v>
      </c>
      <c r="E30" s="18" t="n">
        <v>530.8813084</v>
      </c>
      <c r="F30" s="20" t="n">
        <v>2.73852027</v>
      </c>
      <c r="G30" s="18" t="n">
        <v>504.27010919</v>
      </c>
      <c r="H30" s="20" t="n">
        <v>3.26202549</v>
      </c>
      <c r="I30" s="18" t="s">
        <v>481</v>
      </c>
      <c r="J30" s="20" t="s">
        <v>481</v>
      </c>
      <c r="K30" s="18" t="s">
        <v>481</v>
      </c>
      <c r="L30" s="20" t="s">
        <v>481</v>
      </c>
      <c r="M30" s="18" t="s">
        <v>481</v>
      </c>
      <c r="N30" s="20" t="s">
        <v>481</v>
      </c>
      <c r="O30" s="18" t="s">
        <v>481</v>
      </c>
      <c r="P30" s="20" t="s">
        <v>481</v>
      </c>
      <c r="Q30" s="18" t="n">
        <v>444.09005372</v>
      </c>
      <c r="R30" s="20" t="n">
        <v>7.57004773</v>
      </c>
    </row>
    <row r="31" spans="1:18">
      <c r="A31" s="15" t="s">
        <v>506</v>
      </c>
      <c r="B31" s="17" t="n">
        <v>5456</v>
      </c>
      <c r="C31" s="18">
        <f>(125.0/B31*100)</f>
        <v/>
      </c>
      <c r="D31" s="19" t="n">
        <v>5331</v>
      </c>
      <c r="E31" s="18" t="n">
        <v>510.38856619</v>
      </c>
      <c r="F31" s="20" t="n">
        <v>2.38320848</v>
      </c>
      <c r="G31" s="18" t="n">
        <v>473.41519606</v>
      </c>
      <c r="H31" s="20" t="n">
        <v>3.0498687</v>
      </c>
      <c r="I31" s="18" t="s">
        <v>481</v>
      </c>
      <c r="J31" s="20" t="s">
        <v>481</v>
      </c>
      <c r="K31" s="18" t="s">
        <v>481</v>
      </c>
      <c r="L31" s="20" t="s">
        <v>481</v>
      </c>
      <c r="M31" s="18" t="s">
        <v>481</v>
      </c>
      <c r="N31" s="20" t="s">
        <v>481</v>
      </c>
      <c r="O31" s="18" t="s">
        <v>481</v>
      </c>
      <c r="P31" s="20" t="s">
        <v>481</v>
      </c>
      <c r="Q31" s="18" t="n">
        <v>418.79771446</v>
      </c>
      <c r="R31" s="20" t="n">
        <v>9.94121859</v>
      </c>
    </row>
    <row r="32" spans="1:18">
      <c r="A32" s="15" t="s">
        <v>507</v>
      </c>
      <c r="B32" s="17" t="n">
        <v>4478</v>
      </c>
      <c r="C32" s="18">
        <f>(5.0/B32*100)</f>
        <v/>
      </c>
      <c r="D32" s="19" t="n">
        <v>4473</v>
      </c>
      <c r="E32" s="18" t="n">
        <v>510.508233</v>
      </c>
      <c r="F32" s="20" t="n">
        <v>2.4763489</v>
      </c>
      <c r="G32" s="18" t="n">
        <v>469.93191672</v>
      </c>
      <c r="H32" s="20" t="n">
        <v>4.04387019</v>
      </c>
      <c r="I32" s="18" t="s">
        <v>481</v>
      </c>
      <c r="J32" s="20" t="s">
        <v>481</v>
      </c>
      <c r="K32" s="18" t="s">
        <v>481</v>
      </c>
      <c r="L32" s="20" t="s">
        <v>481</v>
      </c>
      <c r="M32" s="18" t="s">
        <v>481</v>
      </c>
      <c r="N32" s="20" t="s">
        <v>481</v>
      </c>
      <c r="O32" s="18" t="s">
        <v>481</v>
      </c>
      <c r="P32" s="20" t="s">
        <v>481</v>
      </c>
      <c r="Q32" s="18" t="n">
        <v>430.00335772</v>
      </c>
      <c r="R32" s="20" t="n">
        <v>22.09740761</v>
      </c>
    </row>
    <row r="33" spans="1:18">
      <c r="A33" s="15" t="s">
        <v>508</v>
      </c>
      <c r="B33" s="17" t="n">
        <v>7325</v>
      </c>
      <c r="C33" s="18">
        <f>(74.0/B33*100)</f>
        <v/>
      </c>
      <c r="D33" s="19" t="n">
        <v>7251</v>
      </c>
      <c r="E33" s="18" t="n">
        <v>520.18384158</v>
      </c>
      <c r="F33" s="20" t="n">
        <v>2.75401451</v>
      </c>
      <c r="G33" s="18" t="n">
        <v>484.55807038</v>
      </c>
      <c r="H33" s="20" t="n">
        <v>2.93355964</v>
      </c>
      <c r="I33" s="18" t="s">
        <v>481</v>
      </c>
      <c r="J33" s="20" t="s">
        <v>481</v>
      </c>
      <c r="K33" s="18" t="s">
        <v>481</v>
      </c>
      <c r="L33" s="20" t="s">
        <v>481</v>
      </c>
      <c r="M33" s="18" t="s">
        <v>481</v>
      </c>
      <c r="N33" s="20" t="s">
        <v>481</v>
      </c>
      <c r="O33" s="18" t="s">
        <v>481</v>
      </c>
      <c r="P33" s="20" t="s">
        <v>481</v>
      </c>
      <c r="Q33" s="18" t="n">
        <v>458.84765258</v>
      </c>
      <c r="R33" s="20" t="n">
        <v>9.101441899999999</v>
      </c>
    </row>
    <row r="34" spans="1:18">
      <c r="A34" s="15" t="s">
        <v>509</v>
      </c>
      <c r="B34" s="17" t="n">
        <v>6350</v>
      </c>
      <c r="C34" s="18">
        <f>(65.0/B34*100)</f>
        <v/>
      </c>
      <c r="D34" s="19" t="n">
        <v>6285</v>
      </c>
      <c r="E34" s="18" t="n">
        <v>478.86905941</v>
      </c>
      <c r="F34" s="20" t="n">
        <v>2.44197033</v>
      </c>
      <c r="G34" s="18" t="n">
        <v>424.00674644</v>
      </c>
      <c r="H34" s="20" t="n">
        <v>3.87372664</v>
      </c>
      <c r="I34" s="18" t="s">
        <v>481</v>
      </c>
      <c r="J34" s="20" t="s">
        <v>481</v>
      </c>
      <c r="K34" s="18" t="s">
        <v>481</v>
      </c>
      <c r="L34" s="20" t="s">
        <v>481</v>
      </c>
      <c r="M34" s="18" t="s">
        <v>481</v>
      </c>
      <c r="N34" s="20" t="s">
        <v>481</v>
      </c>
      <c r="O34" s="18" t="s">
        <v>481</v>
      </c>
      <c r="P34" s="20" t="s">
        <v>481</v>
      </c>
      <c r="Q34" s="18" t="n">
        <v>330.8882495</v>
      </c>
      <c r="R34" s="20" t="n">
        <v>9.291006919999999</v>
      </c>
    </row>
    <row r="35" spans="1:18">
      <c r="A35" s="15" t="s">
        <v>510</v>
      </c>
      <c r="B35" s="17" t="n">
        <v>6406</v>
      </c>
      <c r="C35" s="18">
        <f>(36.0/B35*100)</f>
        <v/>
      </c>
      <c r="D35" s="19" t="n">
        <v>6370</v>
      </c>
      <c r="E35" s="18" t="n">
        <v>517.1820521</v>
      </c>
      <c r="F35" s="20" t="n">
        <v>1.59641811</v>
      </c>
      <c r="G35" s="18" t="n">
        <v>504.03252555</v>
      </c>
      <c r="H35" s="20" t="n">
        <v>3.89988322</v>
      </c>
      <c r="I35" s="18" t="s">
        <v>481</v>
      </c>
      <c r="J35" s="20" t="s">
        <v>481</v>
      </c>
      <c r="K35" s="18" t="s">
        <v>481</v>
      </c>
      <c r="L35" s="20" t="s">
        <v>481</v>
      </c>
      <c r="M35" s="18" t="s">
        <v>481</v>
      </c>
      <c r="N35" s="20" t="s">
        <v>481</v>
      </c>
      <c r="O35" s="18" t="s">
        <v>481</v>
      </c>
      <c r="P35" s="20" t="s">
        <v>481</v>
      </c>
      <c r="Q35" s="18" t="n">
        <v>411.24272776</v>
      </c>
      <c r="R35" s="20" t="n">
        <v>12.35508654</v>
      </c>
    </row>
    <row r="36" spans="1:18">
      <c r="A36" s="15" t="s">
        <v>511</v>
      </c>
      <c r="B36" s="17" t="n">
        <v>6736</v>
      </c>
      <c r="C36" s="18">
        <f>(26.0/B36*100)</f>
        <v/>
      </c>
      <c r="D36" s="19" t="n">
        <v>6710</v>
      </c>
      <c r="E36" s="18" t="n">
        <v>504.25277645</v>
      </c>
      <c r="F36" s="20" t="n">
        <v>1.92607687</v>
      </c>
      <c r="G36" s="18" t="n">
        <v>476.30945967</v>
      </c>
      <c r="H36" s="20" t="n">
        <v>2.98146865</v>
      </c>
      <c r="I36" s="18" t="s">
        <v>481</v>
      </c>
      <c r="J36" s="20" t="s">
        <v>481</v>
      </c>
      <c r="K36" s="18" t="s">
        <v>481</v>
      </c>
      <c r="L36" s="20" t="s">
        <v>481</v>
      </c>
      <c r="M36" s="18" t="s">
        <v>481</v>
      </c>
      <c r="N36" s="20" t="s">
        <v>481</v>
      </c>
      <c r="O36" s="18" t="s">
        <v>481</v>
      </c>
      <c r="P36" s="20" t="s">
        <v>481</v>
      </c>
      <c r="Q36" s="18" t="n">
        <v>445.19977499</v>
      </c>
      <c r="R36" s="20" t="n">
        <v>11.21279035</v>
      </c>
    </row>
    <row r="37" spans="1:18">
      <c r="A37" s="15" t="s">
        <v>512</v>
      </c>
      <c r="B37" s="17" t="n">
        <v>5458</v>
      </c>
      <c r="C37" s="18">
        <f>(62.0/B37*100)</f>
        <v/>
      </c>
      <c r="D37" s="19" t="n">
        <v>5396</v>
      </c>
      <c r="E37" s="18" t="n">
        <v>512.63950655</v>
      </c>
      <c r="F37" s="20" t="n">
        <v>3.7717426</v>
      </c>
      <c r="G37" s="18" t="n">
        <v>479.32312884</v>
      </c>
      <c r="H37" s="20" t="n">
        <v>3.55528064</v>
      </c>
      <c r="I37" s="18" t="s">
        <v>481</v>
      </c>
      <c r="J37" s="20" t="s">
        <v>481</v>
      </c>
      <c r="K37" s="18" t="s">
        <v>481</v>
      </c>
      <c r="L37" s="20" t="s">
        <v>481</v>
      </c>
      <c r="M37" s="18" t="s">
        <v>481</v>
      </c>
      <c r="N37" s="20" t="s">
        <v>481</v>
      </c>
      <c r="O37" s="18" t="s">
        <v>481</v>
      </c>
      <c r="P37" s="20" t="s">
        <v>481</v>
      </c>
      <c r="Q37" s="18" t="n">
        <v>413.57589899</v>
      </c>
      <c r="R37" s="20" t="n">
        <v>6.31042124</v>
      </c>
    </row>
    <row r="38" spans="1:18">
      <c r="A38" s="15" t="s">
        <v>513</v>
      </c>
      <c r="B38" s="17" t="n">
        <v>5860</v>
      </c>
      <c r="C38" s="18">
        <f>(16.0/B38*100)</f>
        <v/>
      </c>
      <c r="D38" s="19" t="n">
        <v>5844</v>
      </c>
      <c r="E38" s="18" t="n">
        <v>518.0137536</v>
      </c>
      <c r="F38" s="20" t="n">
        <v>2.96402892</v>
      </c>
      <c r="G38" s="18" t="n">
        <v>478.77788549</v>
      </c>
      <c r="H38" s="20" t="n">
        <v>4.09559663</v>
      </c>
      <c r="I38" s="18" t="s">
        <v>481</v>
      </c>
      <c r="J38" s="20" t="s">
        <v>481</v>
      </c>
      <c r="K38" s="18" t="s">
        <v>481</v>
      </c>
      <c r="L38" s="20" t="s">
        <v>481</v>
      </c>
      <c r="M38" s="18" t="s">
        <v>481</v>
      </c>
      <c r="N38" s="20" t="s">
        <v>481</v>
      </c>
      <c r="O38" s="18" t="s">
        <v>481</v>
      </c>
      <c r="P38" s="20" t="s">
        <v>481</v>
      </c>
      <c r="Q38" s="18" t="n">
        <v>422.30966117</v>
      </c>
      <c r="R38" s="20" t="n">
        <v>9.06579827</v>
      </c>
    </row>
    <row r="39" spans="1:18">
      <c r="A39" s="15" t="s">
        <v>514</v>
      </c>
      <c r="B39" s="17" t="n">
        <v>5895</v>
      </c>
      <c r="C39" s="18">
        <f>(30.0/B39*100)</f>
        <v/>
      </c>
      <c r="D39" s="19" t="n">
        <v>5865</v>
      </c>
      <c r="E39" s="18" t="n">
        <v>437.53845462</v>
      </c>
      <c r="F39" s="20" t="n">
        <v>4.36620517</v>
      </c>
      <c r="G39" s="18" t="n">
        <v>420.05079941</v>
      </c>
      <c r="H39" s="20" t="n">
        <v>4.15045631</v>
      </c>
      <c r="I39" s="18" t="s">
        <v>481</v>
      </c>
      <c r="J39" s="20" t="s">
        <v>481</v>
      </c>
      <c r="K39" s="18" t="s">
        <v>481</v>
      </c>
      <c r="L39" s="20" t="s">
        <v>481</v>
      </c>
      <c r="M39" s="18" t="s">
        <v>481</v>
      </c>
      <c r="N39" s="20" t="s">
        <v>481</v>
      </c>
      <c r="O39" s="18" t="s">
        <v>481</v>
      </c>
      <c r="P39" s="20" t="s">
        <v>481</v>
      </c>
      <c r="Q39" s="18" t="n">
        <v>377.10535693</v>
      </c>
      <c r="R39" s="20" t="n">
        <v>8.236281379999999</v>
      </c>
    </row>
    <row r="40" spans="1:18">
      <c r="A40" s="15" t="s">
        <v>515</v>
      </c>
      <c r="B40" s="17" t="n">
        <v>14157</v>
      </c>
      <c r="C40" s="18">
        <f>(264.0/B40*100)</f>
        <v/>
      </c>
      <c r="D40" s="19" t="n">
        <v>13893</v>
      </c>
      <c r="E40" s="18" t="n">
        <v>527.72964268</v>
      </c>
      <c r="F40" s="20" t="n">
        <v>2.8775948</v>
      </c>
      <c r="G40" s="18" t="n">
        <v>498.19698231</v>
      </c>
      <c r="H40" s="20" t="n">
        <v>2.74609557</v>
      </c>
      <c r="I40" s="18" t="s">
        <v>481</v>
      </c>
      <c r="J40" s="20" t="s">
        <v>481</v>
      </c>
      <c r="K40" s="18" t="s">
        <v>481</v>
      </c>
      <c r="L40" s="20" t="s">
        <v>481</v>
      </c>
      <c r="M40" s="18" t="s">
        <v>481</v>
      </c>
      <c r="N40" s="20" t="s">
        <v>481</v>
      </c>
      <c r="O40" s="18" t="s">
        <v>481</v>
      </c>
      <c r="P40" s="20" t="s">
        <v>481</v>
      </c>
      <c r="Q40" s="18" t="n">
        <v>451.34066232</v>
      </c>
      <c r="R40" s="20" t="n">
        <v>6.44814701</v>
      </c>
    </row>
    <row r="41" spans="1:18">
      <c r="A41" s="15" t="s">
        <v>516</v>
      </c>
      <c r="B41" s="17" t="n">
        <v>5712</v>
      </c>
      <c r="C41" s="18">
        <f>(40.0/B41*100)</f>
        <v/>
      </c>
      <c r="D41" s="19" t="n">
        <v>5672</v>
      </c>
      <c r="E41" s="18" t="n">
        <v>509.72657631</v>
      </c>
      <c r="F41" s="20" t="n">
        <v>2.97128836</v>
      </c>
      <c r="G41" s="18" t="n">
        <v>480.35610783</v>
      </c>
      <c r="H41" s="20" t="n">
        <v>3.80866912</v>
      </c>
      <c r="I41" s="18" t="s">
        <v>481</v>
      </c>
      <c r="J41" s="20" t="s">
        <v>481</v>
      </c>
      <c r="K41" s="18" t="s">
        <v>481</v>
      </c>
      <c r="L41" s="20" t="s">
        <v>481</v>
      </c>
      <c r="M41" s="18" t="s">
        <v>481</v>
      </c>
      <c r="N41" s="20" t="s">
        <v>481</v>
      </c>
      <c r="O41" s="18" t="s">
        <v>481</v>
      </c>
      <c r="P41" s="20" t="s">
        <v>481</v>
      </c>
      <c r="Q41" s="18" t="n">
        <v>415.69496239</v>
      </c>
      <c r="R41" s="20" t="n">
        <v>7.76280937</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381.95451376</v>
      </c>
      <c r="F45" s="20" t="n">
        <v>3.58967249</v>
      </c>
      <c r="G45" s="18" t="n">
        <v>375.43311961</v>
      </c>
      <c r="H45" s="20" t="n">
        <v>2.82571065</v>
      </c>
      <c r="I45" s="18" t="s">
        <v>481</v>
      </c>
      <c r="J45" s="20" t="s">
        <v>481</v>
      </c>
      <c r="K45" s="18" t="s">
        <v>481</v>
      </c>
      <c r="L45" s="20" t="s">
        <v>481</v>
      </c>
      <c r="M45" s="18" t="s">
        <v>481</v>
      </c>
      <c r="N45" s="20" t="s">
        <v>481</v>
      </c>
      <c r="O45" s="18" t="n">
        <v>384.20861305</v>
      </c>
      <c r="P45" s="20" t="n">
        <v>37.7933209</v>
      </c>
      <c r="Q45" s="18" t="n">
        <v>358.47663625</v>
      </c>
      <c r="R45" s="20" t="n">
        <v>3.66482218</v>
      </c>
    </row>
    <row r="46" spans="1:18">
      <c r="A46" s="15" t="s">
        <v>521</v>
      </c>
      <c r="B46" s="17" t="n">
        <v>23141</v>
      </c>
      <c r="C46" s="18">
        <f>(1129.0/B46*100)</f>
        <v/>
      </c>
      <c r="D46" s="19" t="n">
        <v>22012</v>
      </c>
      <c r="E46" s="18" t="n">
        <v>421.27480114</v>
      </c>
      <c r="F46" s="20" t="n">
        <v>2.95934882</v>
      </c>
      <c r="G46" s="18" t="n">
        <v>395.86244263</v>
      </c>
      <c r="H46" s="20" t="n">
        <v>2.28799633</v>
      </c>
      <c r="I46" s="18" t="s">
        <v>481</v>
      </c>
      <c r="J46" s="20" t="s">
        <v>481</v>
      </c>
      <c r="K46" s="18" t="s">
        <v>481</v>
      </c>
      <c r="L46" s="20" t="s">
        <v>481</v>
      </c>
      <c r="M46" s="18" t="s">
        <v>481</v>
      </c>
      <c r="N46" s="20" t="s">
        <v>481</v>
      </c>
      <c r="O46" s="18" t="s">
        <v>481</v>
      </c>
      <c r="P46" s="20" t="s">
        <v>481</v>
      </c>
      <c r="Q46" s="18" t="n">
        <v>341.39741321</v>
      </c>
      <c r="R46" s="20" t="n">
        <v>3.61882102</v>
      </c>
    </row>
    <row r="47" spans="1:18">
      <c r="A47" s="15" t="s">
        <v>522</v>
      </c>
      <c r="B47" s="17" t="n">
        <v>5928</v>
      </c>
      <c r="C47" s="18">
        <f>(70.0/B47*100)</f>
        <v/>
      </c>
      <c r="D47" s="19" t="n">
        <v>5858</v>
      </c>
      <c r="E47" s="18" t="n">
        <v>464.89818239</v>
      </c>
      <c r="F47" s="20" t="n">
        <v>4.52369168</v>
      </c>
      <c r="G47" s="18" t="n">
        <v>437.33122327</v>
      </c>
      <c r="H47" s="20" t="n">
        <v>4.22635295</v>
      </c>
      <c r="I47" s="18" t="s">
        <v>481</v>
      </c>
      <c r="J47" s="20" t="s">
        <v>481</v>
      </c>
      <c r="K47" s="18" t="s">
        <v>481</v>
      </c>
      <c r="L47" s="20" t="s">
        <v>481</v>
      </c>
      <c r="M47" s="18" t="s">
        <v>481</v>
      </c>
      <c r="N47" s="20" t="s">
        <v>481</v>
      </c>
      <c r="O47" s="18" t="s">
        <v>481</v>
      </c>
      <c r="P47" s="20" t="s">
        <v>481</v>
      </c>
      <c r="Q47" s="18" t="n">
        <v>358.89931061</v>
      </c>
      <c r="R47" s="20" t="n">
        <v>7.65786053</v>
      </c>
    </row>
    <row r="48" spans="1:18">
      <c r="A48" s="15" t="s">
        <v>523</v>
      </c>
      <c r="B48" s="17" t="n">
        <v>9841</v>
      </c>
      <c r="C48" s="18">
        <f>(7.0/B48*100)</f>
        <v/>
      </c>
      <c r="D48" s="19" t="n">
        <v>9834</v>
      </c>
      <c r="E48" s="18" t="n">
        <v>538.9284947</v>
      </c>
      <c r="F48" s="20" t="n">
        <v>5.07497583</v>
      </c>
      <c r="G48" s="18" t="n">
        <v>491.21937298</v>
      </c>
      <c r="H48" s="20" t="n">
        <v>4.60278227</v>
      </c>
      <c r="I48" s="18" t="s">
        <v>481</v>
      </c>
      <c r="J48" s="20" t="s">
        <v>481</v>
      </c>
      <c r="K48" s="18" t="s">
        <v>481</v>
      </c>
      <c r="L48" s="20" t="s">
        <v>481</v>
      </c>
      <c r="M48" s="18" t="s">
        <v>481</v>
      </c>
      <c r="N48" s="20" t="s">
        <v>481</v>
      </c>
      <c r="O48" s="18" t="s">
        <v>481</v>
      </c>
      <c r="P48" s="20" t="s">
        <v>481</v>
      </c>
      <c r="Q48" s="18" t="n">
        <v>452.11835519</v>
      </c>
      <c r="R48" s="20" t="n">
        <v>18.46842408</v>
      </c>
    </row>
    <row r="49" spans="1:18">
      <c r="A49" s="15" t="s">
        <v>524</v>
      </c>
      <c r="B49" s="17" t="n">
        <v>6349</v>
      </c>
      <c r="C49" s="18">
        <f>(56.0/B49*100)</f>
        <v/>
      </c>
      <c r="D49" s="19" t="n">
        <v>6293</v>
      </c>
      <c r="E49" s="18" t="n">
        <v>443.33298181</v>
      </c>
      <c r="F49" s="20" t="n">
        <v>3.1997538</v>
      </c>
      <c r="G49" s="18" t="n">
        <v>421.92644031</v>
      </c>
      <c r="H49" s="20" t="n">
        <v>3.00042013</v>
      </c>
      <c r="I49" s="18" t="s">
        <v>481</v>
      </c>
      <c r="J49" s="20" t="s">
        <v>481</v>
      </c>
      <c r="K49" s="18" t="s">
        <v>481</v>
      </c>
      <c r="L49" s="20" t="s">
        <v>481</v>
      </c>
      <c r="M49" s="18" t="s">
        <v>481</v>
      </c>
      <c r="N49" s="20" t="s">
        <v>481</v>
      </c>
      <c r="O49" s="18" t="n">
        <v>355.2703</v>
      </c>
      <c r="P49" s="20" t="n">
        <v>41.53211629</v>
      </c>
      <c r="Q49" s="18" t="n">
        <v>368.43018083</v>
      </c>
      <c r="R49" s="20" t="n">
        <v>9.22831736</v>
      </c>
    </row>
    <row r="50" spans="1:18">
      <c r="A50" s="15" t="s">
        <v>525</v>
      </c>
      <c r="B50" s="17" t="n">
        <v>11795</v>
      </c>
      <c r="C50" s="18">
        <f>(218.0/B50*100)</f>
        <v/>
      </c>
      <c r="D50" s="19" t="n">
        <v>11577</v>
      </c>
      <c r="E50" s="18" t="n">
        <v>430.73060692</v>
      </c>
      <c r="F50" s="20" t="n">
        <v>3.01757735</v>
      </c>
      <c r="G50" s="18" t="n">
        <v>409.51583601</v>
      </c>
      <c r="H50" s="20" t="n">
        <v>2.29697177</v>
      </c>
      <c r="I50" s="18" t="s">
        <v>481</v>
      </c>
      <c r="J50" s="20" t="s">
        <v>481</v>
      </c>
      <c r="K50" s="18" t="s">
        <v>481</v>
      </c>
      <c r="L50" s="20" t="s">
        <v>481</v>
      </c>
      <c r="M50" s="18" t="s">
        <v>481</v>
      </c>
      <c r="N50" s="20" t="s">
        <v>481</v>
      </c>
      <c r="O50" s="18" t="s">
        <v>481</v>
      </c>
      <c r="P50" s="20" t="s">
        <v>481</v>
      </c>
      <c r="Q50" s="18" t="n">
        <v>347.44178158</v>
      </c>
      <c r="R50" s="20" t="n">
        <v>8.28698913</v>
      </c>
    </row>
    <row r="51" spans="1:18">
      <c r="A51" s="15" t="s">
        <v>526</v>
      </c>
      <c r="B51" s="17" t="n">
        <v>6866</v>
      </c>
      <c r="C51" s="18">
        <f>(116.0/B51*100)</f>
        <v/>
      </c>
      <c r="D51" s="19" t="n">
        <v>6750</v>
      </c>
      <c r="E51" s="18" t="n">
        <v>438.96759465</v>
      </c>
      <c r="F51" s="20" t="n">
        <v>2.80462836</v>
      </c>
      <c r="G51" s="18" t="n">
        <v>412.17465455</v>
      </c>
      <c r="H51" s="20" t="n">
        <v>1.97769563</v>
      </c>
      <c r="I51" s="18" t="s">
        <v>481</v>
      </c>
      <c r="J51" s="20" t="s">
        <v>481</v>
      </c>
      <c r="K51" s="18" t="s">
        <v>481</v>
      </c>
      <c r="L51" s="20" t="s">
        <v>481</v>
      </c>
      <c r="M51" s="18" t="s">
        <v>481</v>
      </c>
      <c r="N51" s="20" t="s">
        <v>481</v>
      </c>
      <c r="O51" s="18" t="s">
        <v>481</v>
      </c>
      <c r="P51" s="20" t="s">
        <v>481</v>
      </c>
      <c r="Q51" s="18" t="n">
        <v>387.52738108</v>
      </c>
      <c r="R51" s="20" t="n">
        <v>5.69218995</v>
      </c>
    </row>
    <row r="52" spans="1:18">
      <c r="A52" s="15" t="s">
        <v>527</v>
      </c>
      <c r="B52" s="17" t="n">
        <v>5809</v>
      </c>
      <c r="C52" s="18">
        <f>(71.0/B52*100)</f>
        <v/>
      </c>
      <c r="D52" s="19" t="n">
        <v>5738</v>
      </c>
      <c r="E52" s="18" t="n">
        <v>486.11862496</v>
      </c>
      <c r="F52" s="20" t="n">
        <v>2.68401577</v>
      </c>
      <c r="G52" s="18" t="n">
        <v>465.70076011</v>
      </c>
      <c r="H52" s="20" t="n">
        <v>2.91018273</v>
      </c>
      <c r="I52" s="18" t="s">
        <v>481</v>
      </c>
      <c r="J52" s="20" t="s">
        <v>481</v>
      </c>
      <c r="K52" s="18" t="s">
        <v>481</v>
      </c>
      <c r="L52" s="20" t="s">
        <v>481</v>
      </c>
      <c r="M52" s="18" t="s">
        <v>481</v>
      </c>
      <c r="N52" s="20" t="s">
        <v>481</v>
      </c>
      <c r="O52" s="18" t="s">
        <v>481</v>
      </c>
      <c r="P52" s="20" t="s">
        <v>481</v>
      </c>
      <c r="Q52" s="18" t="n">
        <v>393.26022859</v>
      </c>
      <c r="R52" s="20" t="n">
        <v>7.02973867</v>
      </c>
    </row>
    <row r="53" spans="1:18">
      <c r="A53" s="15" t="s">
        <v>528</v>
      </c>
      <c r="B53" s="17" t="n">
        <v>5571</v>
      </c>
      <c r="C53" s="18">
        <f>(84.0/B53*100)</f>
        <v/>
      </c>
      <c r="D53" s="19" t="n">
        <v>5487</v>
      </c>
      <c r="E53" s="18" t="n">
        <v>444.65688104</v>
      </c>
      <c r="F53" s="20" t="n">
        <v>1.83786521</v>
      </c>
      <c r="G53" s="18" t="n">
        <v>419.50484869</v>
      </c>
      <c r="H53" s="20" t="n">
        <v>2.3765023</v>
      </c>
      <c r="I53" s="18" t="s">
        <v>481</v>
      </c>
      <c r="J53" s="20" t="s">
        <v>481</v>
      </c>
      <c r="K53" s="18" t="s">
        <v>481</v>
      </c>
      <c r="L53" s="20" t="s">
        <v>481</v>
      </c>
      <c r="M53" s="18" t="s">
        <v>481</v>
      </c>
      <c r="N53" s="20" t="s">
        <v>481</v>
      </c>
      <c r="O53" s="18" t="s">
        <v>481</v>
      </c>
      <c r="P53" s="20" t="s">
        <v>481</v>
      </c>
      <c r="Q53" s="18" t="n">
        <v>369.89208851</v>
      </c>
      <c r="R53" s="20" t="n">
        <v>5.97307776</v>
      </c>
    </row>
    <row r="54" spans="1:18">
      <c r="A54" s="15" t="s">
        <v>529</v>
      </c>
      <c r="B54" s="17" t="n">
        <v>4740</v>
      </c>
      <c r="C54" s="18">
        <f>(38.0/B54*100)</f>
        <v/>
      </c>
      <c r="D54" s="19" t="n">
        <v>4702</v>
      </c>
      <c r="E54" s="18" t="n">
        <v>352.5399691</v>
      </c>
      <c r="F54" s="20" t="n">
        <v>3.55349435</v>
      </c>
      <c r="G54" s="18" t="n">
        <v>325.34961515</v>
      </c>
      <c r="H54" s="20" t="n">
        <v>2.82049997</v>
      </c>
      <c r="I54" s="18" t="s">
        <v>481</v>
      </c>
      <c r="J54" s="20" t="s">
        <v>481</v>
      </c>
      <c r="K54" s="18" t="s">
        <v>481</v>
      </c>
      <c r="L54" s="20" t="s">
        <v>481</v>
      </c>
      <c r="M54" s="18" t="s">
        <v>481</v>
      </c>
      <c r="N54" s="20" t="s">
        <v>481</v>
      </c>
      <c r="O54" s="18" t="s">
        <v>481</v>
      </c>
      <c r="P54" s="20" t="s">
        <v>481</v>
      </c>
      <c r="Q54" s="18" t="n">
        <v>281.39419079</v>
      </c>
      <c r="R54" s="20" t="n">
        <v>3.64292162</v>
      </c>
    </row>
    <row r="55" spans="1:18">
      <c r="A55" s="15" t="s">
        <v>530</v>
      </c>
      <c r="B55" s="17" t="n">
        <v>5316</v>
      </c>
      <c r="C55" s="18">
        <f>(22.0/B55*100)</f>
        <v/>
      </c>
      <c r="D55" s="19" t="n">
        <v>5294</v>
      </c>
      <c r="E55" s="18" t="n">
        <v>419.40702498</v>
      </c>
      <c r="F55" s="20" t="n">
        <v>2.93012372</v>
      </c>
      <c r="G55" s="18" t="n">
        <v>407.59106183</v>
      </c>
      <c r="H55" s="20" t="n">
        <v>2.72065472</v>
      </c>
      <c r="I55" s="18" t="s">
        <v>481</v>
      </c>
      <c r="J55" s="20" t="s">
        <v>481</v>
      </c>
      <c r="K55" s="18" t="s">
        <v>481</v>
      </c>
      <c r="L55" s="20" t="s">
        <v>481</v>
      </c>
      <c r="M55" s="18" t="n">
        <v>453.3647</v>
      </c>
      <c r="N55" s="20" t="n">
        <v>37.19456019</v>
      </c>
      <c r="O55" s="18" t="n">
        <v>421.1933317</v>
      </c>
      <c r="P55" s="20" t="n">
        <v>52.9078116</v>
      </c>
      <c r="Q55" s="18" t="n">
        <v>349.76457804</v>
      </c>
      <c r="R55" s="20" t="n">
        <v>8.22098927</v>
      </c>
    </row>
    <row r="56" spans="1:18">
      <c r="A56" s="15" t="s">
        <v>531</v>
      </c>
      <c r="B56" s="17" t="n">
        <v>5359</v>
      </c>
      <c r="C56" s="18">
        <f>(76.0/B56*100)</f>
        <v/>
      </c>
      <c r="D56" s="19" t="n">
        <v>5283</v>
      </c>
      <c r="E56" s="18" t="n">
        <v>531.44987747</v>
      </c>
      <c r="F56" s="20" t="n">
        <v>2.83454807</v>
      </c>
      <c r="G56" s="18" t="n">
        <v>512.91755975</v>
      </c>
      <c r="H56" s="20" t="n">
        <v>2.82774249</v>
      </c>
      <c r="I56" s="18" t="s">
        <v>481</v>
      </c>
      <c r="J56" s="20" t="s">
        <v>481</v>
      </c>
      <c r="K56" s="18" t="s">
        <v>481</v>
      </c>
      <c r="L56" s="20" t="s">
        <v>481</v>
      </c>
      <c r="M56" s="18" t="s">
        <v>481</v>
      </c>
      <c r="N56" s="20" t="s">
        <v>481</v>
      </c>
      <c r="O56" s="18" t="s">
        <v>481</v>
      </c>
      <c r="P56" s="20" t="s">
        <v>481</v>
      </c>
      <c r="Q56" s="18" t="n">
        <v>458.55442704</v>
      </c>
      <c r="R56" s="20" t="n">
        <v>23.47724715</v>
      </c>
    </row>
    <row r="57" spans="1:18">
      <c r="A57" s="15" t="s">
        <v>532</v>
      </c>
      <c r="B57" s="17" t="n">
        <v>6513</v>
      </c>
      <c r="C57" s="18">
        <f>(0.0/B57*100)</f>
        <v/>
      </c>
      <c r="D57" s="19" t="n">
        <v>6513</v>
      </c>
      <c r="E57" s="18" t="n">
        <v>424.08124873</v>
      </c>
      <c r="F57" s="20" t="n">
        <v>4.88431091</v>
      </c>
      <c r="G57" s="18" t="n">
        <v>399.42956422</v>
      </c>
      <c r="H57" s="20" t="n">
        <v>2.42874456</v>
      </c>
      <c r="I57" s="18" t="s">
        <v>481</v>
      </c>
      <c r="J57" s="20" t="s">
        <v>481</v>
      </c>
      <c r="K57" s="18" t="s">
        <v>481</v>
      </c>
      <c r="L57" s="20" t="s">
        <v>481</v>
      </c>
      <c r="M57" s="18" t="s">
        <v>481</v>
      </c>
      <c r="N57" s="20" t="s">
        <v>481</v>
      </c>
      <c r="O57" s="18" t="n">
        <v>351.212</v>
      </c>
      <c r="P57" s="20" t="n">
        <v>21.0643667</v>
      </c>
      <c r="Q57" s="18" t="n">
        <v>379.79356233</v>
      </c>
      <c r="R57" s="20" t="n">
        <v>7.79669562</v>
      </c>
    </row>
    <row r="58" spans="1:18">
      <c r="A58" s="15" t="s">
        <v>533</v>
      </c>
      <c r="B58" s="17" t="n">
        <v>7267</v>
      </c>
      <c r="C58" s="18">
        <f>(10.0/B58*100)</f>
        <v/>
      </c>
      <c r="D58" s="19" t="n">
        <v>7257</v>
      </c>
      <c r="E58" s="18" t="n">
        <v>416.34461083</v>
      </c>
      <c r="F58" s="20" t="n">
        <v>3.21665299</v>
      </c>
      <c r="G58" s="18" t="n">
        <v>409.9094905</v>
      </c>
      <c r="H58" s="20" t="n">
        <v>2.8124235</v>
      </c>
      <c r="I58" s="18" t="s">
        <v>481</v>
      </c>
      <c r="J58" s="20" t="s">
        <v>481</v>
      </c>
      <c r="K58" s="18" t="s">
        <v>481</v>
      </c>
      <c r="L58" s="20" t="s">
        <v>481</v>
      </c>
      <c r="M58" s="18" t="s">
        <v>481</v>
      </c>
      <c r="N58" s="20" t="s">
        <v>481</v>
      </c>
      <c r="O58" s="18" t="n">
        <v>300.44606506</v>
      </c>
      <c r="P58" s="20" t="n">
        <v>18.63977769</v>
      </c>
      <c r="Q58" s="18" t="n">
        <v>353.9263754</v>
      </c>
      <c r="R58" s="20" t="n">
        <v>8.14957504</v>
      </c>
    </row>
    <row r="59" spans="1:18">
      <c r="A59" s="15" t="s">
        <v>534</v>
      </c>
      <c r="B59" s="17" t="n">
        <v>4826</v>
      </c>
      <c r="C59" s="18">
        <f>(26.0/B59*100)</f>
        <v/>
      </c>
      <c r="D59" s="19" t="n">
        <v>4800</v>
      </c>
      <c r="E59" s="18" t="n">
        <v>397.24252976</v>
      </c>
      <c r="F59" s="20" t="n">
        <v>2.41580511</v>
      </c>
      <c r="G59" s="18" t="n">
        <v>372.32713416</v>
      </c>
      <c r="H59" s="20" t="n">
        <v>2.08622145</v>
      </c>
      <c r="I59" s="18" t="s">
        <v>481</v>
      </c>
      <c r="J59" s="20" t="s">
        <v>481</v>
      </c>
      <c r="K59" s="18" t="s">
        <v>481</v>
      </c>
      <c r="L59" s="20" t="s">
        <v>481</v>
      </c>
      <c r="M59" s="18" t="s">
        <v>481</v>
      </c>
      <c r="N59" s="20" t="s">
        <v>481</v>
      </c>
      <c r="O59" s="18" t="n">
        <v>328.20064362</v>
      </c>
      <c r="P59" s="20" t="n">
        <v>25.73116547</v>
      </c>
      <c r="Q59" s="18" t="n">
        <v>338.17586882</v>
      </c>
      <c r="R59" s="20" t="n">
        <v>4.00497602</v>
      </c>
    </row>
    <row r="60" spans="1:18">
      <c r="A60" s="15" t="s">
        <v>535</v>
      </c>
      <c r="B60" s="17" t="n">
        <v>4546</v>
      </c>
      <c r="C60" s="18">
        <f>(15.0/B60*100)</f>
        <v/>
      </c>
      <c r="D60" s="19" t="n">
        <v>4531</v>
      </c>
      <c r="E60" s="18" t="n">
        <v>394.3695287</v>
      </c>
      <c r="F60" s="20" t="n">
        <v>4.11060253</v>
      </c>
      <c r="G60" s="18" t="n">
        <v>382.11932144</v>
      </c>
      <c r="H60" s="20" t="n">
        <v>3.65948412</v>
      </c>
      <c r="I60" s="18" t="s">
        <v>481</v>
      </c>
      <c r="J60" s="20" t="s">
        <v>481</v>
      </c>
      <c r="K60" s="18" t="s">
        <v>481</v>
      </c>
      <c r="L60" s="20" t="s">
        <v>481</v>
      </c>
      <c r="M60" s="18" t="s">
        <v>481</v>
      </c>
      <c r="N60" s="20" t="s">
        <v>481</v>
      </c>
      <c r="O60" s="18" t="n">
        <v>298.26331016</v>
      </c>
      <c r="P60" s="20" t="n">
        <v>24.02259891</v>
      </c>
      <c r="Q60" s="18" t="n">
        <v>364.71871434</v>
      </c>
      <c r="R60" s="20" t="n">
        <v>6.46950189</v>
      </c>
    </row>
    <row r="61" spans="1:18">
      <c r="A61" s="15" t="s">
        <v>536</v>
      </c>
      <c r="B61" s="17" t="n">
        <v>6525</v>
      </c>
      <c r="C61" s="18">
        <f>(135.0/B61*100)</f>
        <v/>
      </c>
      <c r="D61" s="19" t="n">
        <v>6390</v>
      </c>
      <c r="E61" s="18" t="n">
        <v>485.06489231</v>
      </c>
      <c r="F61" s="20" t="n">
        <v>2.85032656</v>
      </c>
      <c r="G61" s="18" t="n">
        <v>463.8217307</v>
      </c>
      <c r="H61" s="20" t="n">
        <v>2.96114959</v>
      </c>
      <c r="I61" s="18" t="s">
        <v>481</v>
      </c>
      <c r="J61" s="20" t="s">
        <v>481</v>
      </c>
      <c r="K61" s="18" t="s">
        <v>481</v>
      </c>
      <c r="L61" s="20" t="s">
        <v>481</v>
      </c>
      <c r="M61" s="18" t="s">
        <v>481</v>
      </c>
      <c r="N61" s="20" t="s">
        <v>481</v>
      </c>
      <c r="O61" s="18" t="s">
        <v>481</v>
      </c>
      <c r="P61" s="20" t="s">
        <v>481</v>
      </c>
      <c r="Q61" s="18" t="n">
        <v>400.71322467</v>
      </c>
      <c r="R61" s="20" t="n">
        <v>7.22375748</v>
      </c>
    </row>
    <row r="62" spans="1:18">
      <c r="A62" s="15" t="s">
        <v>537</v>
      </c>
      <c r="B62" s="17" t="n">
        <v>4476</v>
      </c>
      <c r="C62" s="18">
        <f>(3.0/B62*100)</f>
        <v/>
      </c>
      <c r="D62" s="19" t="n">
        <v>4473</v>
      </c>
      <c r="E62" s="18" t="n">
        <v>541.24067575</v>
      </c>
      <c r="F62" s="20" t="n">
        <v>1.59464822</v>
      </c>
      <c r="G62" s="18" t="n">
        <v>512.06189225</v>
      </c>
      <c r="H62" s="20" t="n">
        <v>1.88525994</v>
      </c>
      <c r="I62" s="18" t="s">
        <v>481</v>
      </c>
      <c r="J62" s="20" t="s">
        <v>481</v>
      </c>
      <c r="K62" s="18" t="s">
        <v>481</v>
      </c>
      <c r="L62" s="20" t="s">
        <v>481</v>
      </c>
      <c r="M62" s="18" t="s">
        <v>481</v>
      </c>
      <c r="N62" s="20" t="s">
        <v>481</v>
      </c>
      <c r="O62" s="18" t="s">
        <v>481</v>
      </c>
      <c r="P62" s="20" t="s">
        <v>481</v>
      </c>
      <c r="Q62" s="18" t="n">
        <v>459.20599115</v>
      </c>
      <c r="R62" s="20" t="n">
        <v>23.33550047</v>
      </c>
    </row>
    <row r="63" spans="1:18">
      <c r="A63" s="15" t="s">
        <v>538</v>
      </c>
      <c r="B63" s="17" t="n">
        <v>5324</v>
      </c>
      <c r="C63" s="18">
        <f>(13.0/B63*100)</f>
        <v/>
      </c>
      <c r="D63" s="19" t="n">
        <v>5311</v>
      </c>
      <c r="E63" s="18" t="n">
        <v>396.07363362</v>
      </c>
      <c r="F63" s="20" t="n">
        <v>2.18971286</v>
      </c>
      <c r="G63" s="18" t="n">
        <v>381.35700073</v>
      </c>
      <c r="H63" s="20" t="n">
        <v>1.83044301</v>
      </c>
      <c r="I63" s="18" t="s">
        <v>481</v>
      </c>
      <c r="J63" s="20" t="s">
        <v>481</v>
      </c>
      <c r="K63" s="18" t="s">
        <v>481</v>
      </c>
      <c r="L63" s="20" t="s">
        <v>481</v>
      </c>
      <c r="M63" s="18" t="n">
        <v>313.3098</v>
      </c>
      <c r="N63" s="20" t="n">
        <v>37.03355813</v>
      </c>
      <c r="O63" s="18" t="n">
        <v>354.06195164</v>
      </c>
      <c r="P63" s="20" t="n">
        <v>42.34150239</v>
      </c>
      <c r="Q63" s="18" t="n">
        <v>335.78216545</v>
      </c>
      <c r="R63" s="20" t="n">
        <v>4.66122695</v>
      </c>
    </row>
    <row r="64" spans="1:18">
      <c r="A64" s="15" t="s">
        <v>539</v>
      </c>
      <c r="B64" s="17" t="n">
        <v>3634</v>
      </c>
      <c r="C64" s="18">
        <f>(3.0/B64*100)</f>
        <v/>
      </c>
      <c r="D64" s="19" t="n">
        <v>3631</v>
      </c>
      <c r="E64" s="18" t="n">
        <v>488.64526749</v>
      </c>
      <c r="F64" s="20" t="n">
        <v>2.10827474</v>
      </c>
      <c r="G64" s="18" t="n">
        <v>430.61765881</v>
      </c>
      <c r="H64" s="20" t="n">
        <v>3.27138706</v>
      </c>
      <c r="I64" s="18" t="s">
        <v>481</v>
      </c>
      <c r="J64" s="20" t="s">
        <v>481</v>
      </c>
      <c r="K64" s="18" t="s">
        <v>481</v>
      </c>
      <c r="L64" s="20" t="s">
        <v>481</v>
      </c>
      <c r="M64" s="18" t="n">
        <v>718.0309999999999</v>
      </c>
      <c r="N64" s="20" t="n">
        <v>52.47870147</v>
      </c>
      <c r="O64" s="18" t="n">
        <v>334.28948754</v>
      </c>
      <c r="P64" s="20" t="n">
        <v>67.69461899</v>
      </c>
      <c r="Q64" s="18" t="n">
        <v>367.69235322</v>
      </c>
      <c r="R64" s="20" t="n">
        <v>12.7066766</v>
      </c>
    </row>
    <row r="65" spans="1:18">
      <c r="A65" s="15" t="s">
        <v>540</v>
      </c>
      <c r="B65" s="17" t="n">
        <v>5325</v>
      </c>
      <c r="C65" s="18">
        <f>(14.0/B65*100)</f>
        <v/>
      </c>
      <c r="D65" s="19" t="n">
        <v>5311</v>
      </c>
      <c r="E65" s="18" t="n">
        <v>442.04272602</v>
      </c>
      <c r="F65" s="20" t="n">
        <v>2.06043613</v>
      </c>
      <c r="G65" s="18" t="n">
        <v>405.50208245</v>
      </c>
      <c r="H65" s="20" t="n">
        <v>3.31386261</v>
      </c>
      <c r="I65" s="18" t="s">
        <v>481</v>
      </c>
      <c r="J65" s="20" t="s">
        <v>481</v>
      </c>
      <c r="K65" s="18" t="s">
        <v>481</v>
      </c>
      <c r="L65" s="20" t="s">
        <v>481</v>
      </c>
      <c r="M65" s="18" t="n">
        <v>193.4574</v>
      </c>
      <c r="N65" s="20" t="n">
        <v>50.38232456</v>
      </c>
      <c r="O65" s="18" t="s">
        <v>481</v>
      </c>
      <c r="P65" s="20" t="s">
        <v>481</v>
      </c>
      <c r="Q65" s="18" t="n">
        <v>364.44561329</v>
      </c>
      <c r="R65" s="20" t="n">
        <v>5.65717745</v>
      </c>
    </row>
    <row r="66" spans="1:18">
      <c r="A66" s="15" t="s">
        <v>541</v>
      </c>
      <c r="B66" s="17" t="n">
        <v>5665</v>
      </c>
      <c r="C66" s="18">
        <f>(74.0/B66*100)</f>
        <v/>
      </c>
      <c r="D66" s="19" t="n">
        <v>5591</v>
      </c>
      <c r="E66" s="18" t="n">
        <v>420.58039353</v>
      </c>
      <c r="F66" s="20" t="n">
        <v>1.55034623</v>
      </c>
      <c r="G66" s="18" t="n">
        <v>409.98997696</v>
      </c>
      <c r="H66" s="20" t="n">
        <v>1.75552804</v>
      </c>
      <c r="I66" s="18" t="s">
        <v>481</v>
      </c>
      <c r="J66" s="20" t="s">
        <v>481</v>
      </c>
      <c r="K66" s="18" t="s">
        <v>481</v>
      </c>
      <c r="L66" s="20" t="s">
        <v>481</v>
      </c>
      <c r="M66" s="18" t="s">
        <v>481</v>
      </c>
      <c r="N66" s="20" t="s">
        <v>481</v>
      </c>
      <c r="O66" s="18" t="s">
        <v>481</v>
      </c>
      <c r="P66" s="20" t="s">
        <v>481</v>
      </c>
      <c r="Q66" s="18" t="n">
        <v>355.14779408</v>
      </c>
      <c r="R66" s="20" t="n">
        <v>3.98272297</v>
      </c>
    </row>
    <row r="67" spans="1:18">
      <c r="A67" s="15" t="s">
        <v>542</v>
      </c>
      <c r="B67" s="17" t="n">
        <v>6971</v>
      </c>
      <c r="C67" s="18">
        <f>(21.0/B67*100)</f>
        <v/>
      </c>
      <c r="D67" s="19" t="n">
        <v>6950</v>
      </c>
      <c r="E67" s="18" t="n">
        <v>416.5461378</v>
      </c>
      <c r="F67" s="20" t="n">
        <v>2.50052343</v>
      </c>
      <c r="G67" s="18" t="n">
        <v>367.69402061</v>
      </c>
      <c r="H67" s="20" t="n">
        <v>2.33999763</v>
      </c>
      <c r="I67" s="18" t="s">
        <v>481</v>
      </c>
      <c r="J67" s="20" t="s">
        <v>481</v>
      </c>
      <c r="K67" s="18" t="s">
        <v>481</v>
      </c>
      <c r="L67" s="20" t="s">
        <v>481</v>
      </c>
      <c r="M67" s="18" t="s">
        <v>481</v>
      </c>
      <c r="N67" s="20" t="s">
        <v>481</v>
      </c>
      <c r="O67" s="18" t="s">
        <v>481</v>
      </c>
      <c r="P67" s="20" t="s">
        <v>481</v>
      </c>
      <c r="Q67" s="18" t="n">
        <v>310.60873615</v>
      </c>
      <c r="R67" s="20" t="n">
        <v>8.165579429999999</v>
      </c>
    </row>
    <row r="68" spans="1:18">
      <c r="A68" s="15" t="s">
        <v>543</v>
      </c>
      <c r="B68" s="17" t="n">
        <v>12083</v>
      </c>
      <c r="C68" s="18">
        <f>(27.0/B68*100)</f>
        <v/>
      </c>
      <c r="D68" s="19" t="n">
        <v>12056</v>
      </c>
      <c r="E68" s="18" t="n">
        <v>434.29000845</v>
      </c>
      <c r="F68" s="20" t="n">
        <v>1.43339546</v>
      </c>
      <c r="G68" s="18" t="n">
        <v>401.04007725</v>
      </c>
      <c r="H68" s="20" t="n">
        <v>1.41070159</v>
      </c>
      <c r="I68" s="18" t="s">
        <v>481</v>
      </c>
      <c r="J68" s="20" t="s">
        <v>481</v>
      </c>
      <c r="K68" s="18" t="s">
        <v>481</v>
      </c>
      <c r="L68" s="20" t="s">
        <v>481</v>
      </c>
      <c r="M68" s="18" t="s">
        <v>481</v>
      </c>
      <c r="N68" s="20" t="s">
        <v>481</v>
      </c>
      <c r="O68" s="18" t="s">
        <v>481</v>
      </c>
      <c r="P68" s="20" t="s">
        <v>481</v>
      </c>
      <c r="Q68" s="18" t="n">
        <v>344.51516266</v>
      </c>
      <c r="R68" s="20" t="n">
        <v>3.79037939</v>
      </c>
    </row>
    <row r="69" spans="1:18">
      <c r="A69" s="15" t="s">
        <v>544</v>
      </c>
      <c r="B69" s="17" t="n">
        <v>4876</v>
      </c>
      <c r="C69" s="18">
        <f>(0.0/B69*100)</f>
        <v/>
      </c>
      <c r="D69" s="19" t="n">
        <v>4876</v>
      </c>
      <c r="E69" s="18" t="n">
        <v>444.4731989</v>
      </c>
      <c r="F69" s="20" t="n">
        <v>3.32554972</v>
      </c>
      <c r="G69" s="18" t="n">
        <v>411.33062212</v>
      </c>
      <c r="H69" s="20" t="n">
        <v>4.03821378</v>
      </c>
      <c r="I69" s="18" t="s">
        <v>481</v>
      </c>
      <c r="J69" s="20" t="s">
        <v>481</v>
      </c>
      <c r="K69" s="18" t="s">
        <v>481</v>
      </c>
      <c r="L69" s="20" t="s">
        <v>481</v>
      </c>
      <c r="M69" s="18" t="s">
        <v>481</v>
      </c>
      <c r="N69" s="20" t="s">
        <v>481</v>
      </c>
      <c r="O69" s="18" t="s">
        <v>481</v>
      </c>
      <c r="P69" s="20" t="s">
        <v>481</v>
      </c>
      <c r="Q69" s="18" t="n">
        <v>331.25821089</v>
      </c>
      <c r="R69" s="20" t="n">
        <v>12.32223397</v>
      </c>
    </row>
    <row r="70" spans="1:18">
      <c r="A70" s="15" t="s">
        <v>545</v>
      </c>
      <c r="B70" s="17" t="n">
        <v>6036</v>
      </c>
      <c r="C70" s="18">
        <f>(223.0/B70*100)</f>
        <v/>
      </c>
      <c r="D70" s="19" t="n">
        <v>5813</v>
      </c>
      <c r="E70" s="18" t="n">
        <v>495.29304517</v>
      </c>
      <c r="F70" s="20" t="n">
        <v>2.78226144</v>
      </c>
      <c r="G70" s="18" t="n">
        <v>455.77049316</v>
      </c>
      <c r="H70" s="20" t="n">
        <v>3.96269922</v>
      </c>
      <c r="I70" s="18" t="s">
        <v>481</v>
      </c>
      <c r="J70" s="20" t="s">
        <v>481</v>
      </c>
      <c r="K70" s="18" t="s">
        <v>481</v>
      </c>
      <c r="L70" s="20" t="s">
        <v>481</v>
      </c>
      <c r="M70" s="18" t="s">
        <v>481</v>
      </c>
      <c r="N70" s="20" t="s">
        <v>481</v>
      </c>
      <c r="O70" s="18" t="s">
        <v>481</v>
      </c>
      <c r="P70" s="20" t="s">
        <v>481</v>
      </c>
      <c r="Q70" s="18" t="n">
        <v>416.08934823</v>
      </c>
      <c r="R70" s="20" t="n">
        <v>7.04661684</v>
      </c>
    </row>
    <row r="71" spans="1:18">
      <c r="A71" s="15" t="s">
        <v>546</v>
      </c>
      <c r="B71" s="17" t="n">
        <v>6115</v>
      </c>
      <c r="C71" s="18">
        <f>(17.0/B71*100)</f>
        <v/>
      </c>
      <c r="D71" s="19" t="n">
        <v>6098</v>
      </c>
      <c r="E71" s="18" t="n">
        <v>566.64349036</v>
      </c>
      <c r="F71" s="20" t="n">
        <v>1.63253575</v>
      </c>
      <c r="G71" s="18" t="n">
        <v>535.67079385</v>
      </c>
      <c r="H71" s="20" t="n">
        <v>2.46174143</v>
      </c>
      <c r="I71" s="18" t="s">
        <v>481</v>
      </c>
      <c r="J71" s="20" t="s">
        <v>481</v>
      </c>
      <c r="K71" s="18" t="s">
        <v>481</v>
      </c>
      <c r="L71" s="20" t="s">
        <v>481</v>
      </c>
      <c r="M71" s="18" t="s">
        <v>481</v>
      </c>
      <c r="N71" s="20" t="s">
        <v>481</v>
      </c>
      <c r="O71" s="18" t="s">
        <v>481</v>
      </c>
      <c r="P71" s="20" t="s">
        <v>481</v>
      </c>
      <c r="Q71" s="18" t="n">
        <v>489.58705543</v>
      </c>
      <c r="R71" s="20" t="n">
        <v>16.41457009</v>
      </c>
    </row>
    <row r="72" spans="1:18">
      <c r="A72" s="15" t="s">
        <v>547</v>
      </c>
      <c r="B72" s="17" t="n">
        <v>7708</v>
      </c>
      <c r="C72" s="18">
        <f>(5.0/B72*100)</f>
        <v/>
      </c>
      <c r="D72" s="19" t="n">
        <v>7703</v>
      </c>
      <c r="E72" s="18" t="n">
        <v>547.93265317</v>
      </c>
      <c r="F72" s="20" t="n">
        <v>2.99848018</v>
      </c>
      <c r="G72" s="18" t="n">
        <v>506.15820585</v>
      </c>
      <c r="H72" s="20" t="n">
        <v>3.08038889</v>
      </c>
      <c r="I72" s="18" t="s">
        <v>481</v>
      </c>
      <c r="J72" s="20" t="s">
        <v>481</v>
      </c>
      <c r="K72" s="18" t="s">
        <v>481</v>
      </c>
      <c r="L72" s="20" t="s">
        <v>481</v>
      </c>
      <c r="M72" s="18" t="s">
        <v>481</v>
      </c>
      <c r="N72" s="20" t="s">
        <v>481</v>
      </c>
      <c r="O72" s="18" t="s">
        <v>481</v>
      </c>
      <c r="P72" s="20" t="s">
        <v>481</v>
      </c>
      <c r="Q72" s="18" t="n">
        <v>426.76258334</v>
      </c>
      <c r="R72" s="20" t="n">
        <v>21.13351299</v>
      </c>
    </row>
    <row r="73" spans="1:18">
      <c r="A73" s="15" t="s">
        <v>548</v>
      </c>
      <c r="B73" s="17" t="n">
        <v>8249</v>
      </c>
      <c r="C73" s="18">
        <f>(143.0/B73*100)</f>
        <v/>
      </c>
      <c r="D73" s="19" t="n">
        <v>8106</v>
      </c>
      <c r="E73" s="18" t="n">
        <v>438.59646703</v>
      </c>
      <c r="F73" s="20" t="n">
        <v>3.6366928</v>
      </c>
      <c r="G73" s="18" t="n">
        <v>404.3915355</v>
      </c>
      <c r="H73" s="20" t="n">
        <v>2.43315393</v>
      </c>
      <c r="I73" s="18" t="s">
        <v>481</v>
      </c>
      <c r="J73" s="20" t="s">
        <v>481</v>
      </c>
      <c r="K73" s="18" t="s">
        <v>481</v>
      </c>
      <c r="L73" s="20" t="s">
        <v>481</v>
      </c>
      <c r="M73" s="18" t="s">
        <v>481</v>
      </c>
      <c r="N73" s="20" t="s">
        <v>481</v>
      </c>
      <c r="O73" s="18" t="s">
        <v>481</v>
      </c>
      <c r="P73" s="20" t="s">
        <v>481</v>
      </c>
      <c r="Q73" s="18" t="n">
        <v>350.0594856</v>
      </c>
      <c r="R73" s="20" t="n">
        <v>12.30896314</v>
      </c>
    </row>
    <row r="74" spans="1:18">
      <c r="A74" s="15" t="s">
        <v>549</v>
      </c>
      <c r="B74" s="17" t="n">
        <v>4692</v>
      </c>
      <c r="C74" s="18">
        <f>(82.0/B74*100)</f>
        <v/>
      </c>
      <c r="D74" s="19" t="n">
        <v>4610</v>
      </c>
      <c r="E74" s="18" t="n">
        <v>438.91104156</v>
      </c>
      <c r="F74" s="20" t="n">
        <v>1.67780493</v>
      </c>
      <c r="G74" s="18" t="n">
        <v>411.37794784</v>
      </c>
      <c r="H74" s="20" t="n">
        <v>2.698561</v>
      </c>
      <c r="I74" s="18" t="s">
        <v>481</v>
      </c>
      <c r="J74" s="20" t="s">
        <v>481</v>
      </c>
      <c r="K74" s="18" t="s">
        <v>481</v>
      </c>
      <c r="L74" s="20" t="s">
        <v>481</v>
      </c>
      <c r="M74" s="18" t="s">
        <v>481</v>
      </c>
      <c r="N74" s="20" t="s">
        <v>481</v>
      </c>
      <c r="O74" s="18" t="n">
        <v>315.91538874</v>
      </c>
      <c r="P74" s="20" t="n">
        <v>33.65438734</v>
      </c>
      <c r="Q74" s="18" t="n">
        <v>342.37929901</v>
      </c>
      <c r="R74" s="20" t="n">
        <v>7.51764056</v>
      </c>
    </row>
    <row r="75" spans="1:18">
      <c r="A75" s="15" t="s">
        <v>550</v>
      </c>
      <c r="B75" s="17" t="n">
        <v>5375</v>
      </c>
      <c r="C75" s="18">
        <f>(196.0/B75*100)</f>
        <v/>
      </c>
      <c r="D75" s="19" t="n">
        <v>5179</v>
      </c>
      <c r="E75" s="18" t="n">
        <v>397.48917543</v>
      </c>
      <c r="F75" s="20" t="n">
        <v>3.26228304</v>
      </c>
      <c r="G75" s="18" t="n">
        <v>381.96552323</v>
      </c>
      <c r="H75" s="20" t="n">
        <v>1.87517446</v>
      </c>
      <c r="I75" s="18" t="s">
        <v>481</v>
      </c>
      <c r="J75" s="20" t="s">
        <v>481</v>
      </c>
      <c r="K75" s="18" t="s">
        <v>481</v>
      </c>
      <c r="L75" s="20" t="s">
        <v>481</v>
      </c>
      <c r="M75" s="18" t="s">
        <v>481</v>
      </c>
      <c r="N75" s="20" t="s">
        <v>481</v>
      </c>
      <c r="O75" s="18" t="s">
        <v>481</v>
      </c>
      <c r="P75" s="20" t="s">
        <v>481</v>
      </c>
      <c r="Q75" s="18" t="n">
        <v>359.45505458</v>
      </c>
      <c r="R75" s="20" t="n">
        <v>4.41712737</v>
      </c>
    </row>
    <row r="76" spans="1:18">
      <c r="A76" s="15" t="s">
        <v>551</v>
      </c>
      <c r="B76" s="17" t="n">
        <v>14167</v>
      </c>
      <c r="C76" s="18">
        <f>(227.0/B76*100)</f>
        <v/>
      </c>
      <c r="D76" s="19" t="n">
        <v>13940</v>
      </c>
      <c r="E76" s="18" t="n">
        <v>448.38302748</v>
      </c>
      <c r="F76" s="20" t="n">
        <v>2.75030663</v>
      </c>
      <c r="G76" s="18" t="n">
        <v>427.13645859</v>
      </c>
      <c r="H76" s="20" t="n">
        <v>2.49557632</v>
      </c>
      <c r="I76" s="18" t="s">
        <v>481</v>
      </c>
      <c r="J76" s="20" t="s">
        <v>481</v>
      </c>
      <c r="K76" s="18" t="s">
        <v>481</v>
      </c>
      <c r="L76" s="20" t="s">
        <v>481</v>
      </c>
      <c r="M76" s="18" t="s">
        <v>481</v>
      </c>
      <c r="N76" s="20" t="s">
        <v>481</v>
      </c>
      <c r="O76" s="18" t="s">
        <v>481</v>
      </c>
      <c r="P76" s="20" t="s">
        <v>481</v>
      </c>
      <c r="Q76" s="18" t="n">
        <v>378.97628474</v>
      </c>
      <c r="R76" s="20" t="n">
        <v>6.9282426</v>
      </c>
    </row>
    <row r="77" spans="1:18">
      <c r="A77" s="15" t="s">
        <v>552</v>
      </c>
      <c r="B77" s="17" t="n">
        <v>6062</v>
      </c>
      <c r="C77" s="18">
        <f>(82.0/B77*100)</f>
        <v/>
      </c>
      <c r="D77" s="19" t="n">
        <v>5980</v>
      </c>
      <c r="E77" s="18" t="n">
        <v>456.75206783</v>
      </c>
      <c r="F77" s="20" t="n">
        <v>2.55889977</v>
      </c>
      <c r="G77" s="18" t="n">
        <v>421.17588089</v>
      </c>
      <c r="H77" s="20" t="n">
        <v>2.42075115</v>
      </c>
      <c r="I77" s="18" t="s">
        <v>481</v>
      </c>
      <c r="J77" s="20" t="s">
        <v>481</v>
      </c>
      <c r="K77" s="18" t="s">
        <v>481</v>
      </c>
      <c r="L77" s="20" t="s">
        <v>481</v>
      </c>
      <c r="M77" s="18" t="s">
        <v>481</v>
      </c>
      <c r="N77" s="20" t="s">
        <v>481</v>
      </c>
      <c r="O77" s="18" t="s">
        <v>481</v>
      </c>
      <c r="P77" s="20" t="s">
        <v>481</v>
      </c>
      <c r="Q77" s="18" t="n">
        <v>364.36676413</v>
      </c>
      <c r="R77" s="20" t="n">
        <v>3.74798497</v>
      </c>
    </row>
    <row r="78" spans="1:18">
      <c r="A78" s="15" t="s">
        <v>553</v>
      </c>
      <c r="B78" s="17" t="n">
        <v>5826</v>
      </c>
      <c r="C78" s="18">
        <f>(0.0/B78*100)</f>
        <v/>
      </c>
      <c r="D78" s="19" t="n">
        <v>5826</v>
      </c>
      <c r="E78" s="18" t="n">
        <v>537.4028088</v>
      </c>
      <c r="F78" s="20" t="n">
        <v>5.35735509</v>
      </c>
      <c r="G78" s="18" t="n">
        <v>518.35780917</v>
      </c>
      <c r="H78" s="20" t="n">
        <v>3.47892591</v>
      </c>
      <c r="I78" s="18" t="s">
        <v>481</v>
      </c>
      <c r="J78" s="20" t="s">
        <v>481</v>
      </c>
      <c r="K78" s="18" t="s">
        <v>481</v>
      </c>
      <c r="L78" s="20" t="s">
        <v>481</v>
      </c>
      <c r="M78" s="18" t="s">
        <v>481</v>
      </c>
      <c r="N78" s="20" t="s">
        <v>481</v>
      </c>
      <c r="O78" s="18" t="n">
        <v>446.6547</v>
      </c>
      <c r="P78" s="20" t="n">
        <v>18.89005007</v>
      </c>
      <c r="Q78" s="18" t="n">
        <v>492.38442346</v>
      </c>
      <c r="R78" s="20" t="n">
        <v>11.6922644</v>
      </c>
    </row>
    <row customHeight="1" ht="25" r="79" spans="1:18">
      <c r="A79" s="15" t="s">
        <v>554</v>
      </c>
      <c r="B79" s="17" t="n">
        <v>1657</v>
      </c>
      <c r="C79" s="18">
        <f>(41.0/B79*100)</f>
        <v/>
      </c>
      <c r="D79" s="19" t="n">
        <v>1616</v>
      </c>
      <c r="E79" s="18" t="n">
        <v>483.85662028</v>
      </c>
      <c r="F79" s="20" t="n">
        <v>6.62373018</v>
      </c>
      <c r="G79" s="18" t="n">
        <v>466.78811426</v>
      </c>
      <c r="H79" s="20" t="n">
        <v>7.49050359</v>
      </c>
      <c r="I79" s="18" t="s">
        <v>481</v>
      </c>
      <c r="J79" s="20" t="s">
        <v>481</v>
      </c>
      <c r="K79" s="18" t="s">
        <v>481</v>
      </c>
      <c r="L79" s="20" t="s">
        <v>481</v>
      </c>
      <c r="M79" s="18" t="s">
        <v>481</v>
      </c>
      <c r="N79" s="20" t="s">
        <v>481</v>
      </c>
      <c r="O79" s="18" t="s">
        <v>481</v>
      </c>
      <c r="P79" s="20" t="s">
        <v>481</v>
      </c>
      <c r="Q79" s="18" t="n">
        <v>397.82518479</v>
      </c>
      <c r="R79" s="20" t="n">
        <v>21.03309149</v>
      </c>
    </row>
    <row r="80" spans="1:18">
      <c r="A80" s="15" t="s">
        <v>555</v>
      </c>
      <c r="B80" s="17" t="n">
        <v>7841</v>
      </c>
      <c r="C80" s="18">
        <f>(0.0/B80*100)</f>
        <v/>
      </c>
      <c r="D80" s="19" t="n">
        <v>7841</v>
      </c>
      <c r="E80" s="18" t="n">
        <v>466.05164996</v>
      </c>
      <c r="F80" s="20" t="n">
        <v>3.93265761</v>
      </c>
      <c r="G80" s="18" t="n">
        <v>438.97432664</v>
      </c>
      <c r="H80" s="20" t="n">
        <v>3.87751023</v>
      </c>
      <c r="I80" s="18" t="s">
        <v>481</v>
      </c>
      <c r="J80" s="20" t="s">
        <v>481</v>
      </c>
      <c r="K80" s="18" t="s">
        <v>481</v>
      </c>
      <c r="L80" s="20" t="s">
        <v>481</v>
      </c>
      <c r="M80" s="18" t="s">
        <v>481</v>
      </c>
      <c r="N80" s="20" t="s">
        <v>481</v>
      </c>
      <c r="O80" s="18" t="s">
        <v>481</v>
      </c>
      <c r="P80" s="20" t="s">
        <v>481</v>
      </c>
      <c r="Q80" s="18" t="n">
        <v>388.25001966</v>
      </c>
      <c r="R80" s="20" t="n">
        <v>27.10324768</v>
      </c>
    </row>
    <row r="81" spans="1:18">
      <c r="A81" s="23" t="s">
        <v>556</v>
      </c>
      <c r="B81" s="17" t="n">
        <v>8861</v>
      </c>
      <c r="C81" s="18">
        <f>(76.0/B81*100)</f>
        <v/>
      </c>
      <c r="D81" s="19" t="n">
        <v>8785</v>
      </c>
      <c r="E81" s="18" t="n">
        <v>450.86007702</v>
      </c>
      <c r="F81" s="20" t="n">
        <v>3.0076388</v>
      </c>
      <c r="G81" s="18" t="n">
        <v>431.70212523</v>
      </c>
      <c r="H81" s="20" t="n">
        <v>3.56507403</v>
      </c>
      <c r="I81" s="18" t="s">
        <v>481</v>
      </c>
      <c r="J81" s="20" t="s">
        <v>481</v>
      </c>
      <c r="K81" s="18" t="s">
        <v>481</v>
      </c>
      <c r="L81" s="20" t="s">
        <v>481</v>
      </c>
      <c r="M81" s="18" t="s">
        <v>481</v>
      </c>
      <c r="N81" s="20" t="s">
        <v>481</v>
      </c>
      <c r="O81" s="18" t="s">
        <v>481</v>
      </c>
      <c r="P81" s="20" t="s">
        <v>481</v>
      </c>
      <c r="Q81" s="18" t="n">
        <v>398.15615764</v>
      </c>
      <c r="R81" s="20" t="n">
        <v>11.67503311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619</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517.01102177</v>
      </c>
      <c r="F7" s="20" t="n">
        <v>1.48894755</v>
      </c>
      <c r="G7" s="18" t="n">
        <v>454.20279991</v>
      </c>
      <c r="H7" s="20" t="n">
        <v>4.21232867</v>
      </c>
      <c r="I7" s="18" t="s">
        <v>481</v>
      </c>
      <c r="J7" s="20" t="s">
        <v>481</v>
      </c>
      <c r="K7" s="18" t="s">
        <v>481</v>
      </c>
      <c r="L7" s="20" t="s">
        <v>481</v>
      </c>
      <c r="M7" s="18" t="s">
        <v>481</v>
      </c>
      <c r="N7" s="20" t="s">
        <v>481</v>
      </c>
      <c r="O7" s="18" t="s">
        <v>481</v>
      </c>
      <c r="P7" s="20" t="s">
        <v>481</v>
      </c>
      <c r="Q7" s="18" t="n">
        <v>408.53643205</v>
      </c>
      <c r="R7" s="20" t="n">
        <v>9.49684031</v>
      </c>
    </row>
    <row r="8" spans="1:18">
      <c r="A8" s="15" t="s">
        <v>483</v>
      </c>
      <c r="B8" s="17" t="n">
        <v>7007</v>
      </c>
      <c r="C8" s="18">
        <f>(20.0/B8*100)</f>
        <v/>
      </c>
      <c r="D8" s="19" t="n">
        <v>6987</v>
      </c>
      <c r="E8" s="18" t="n">
        <v>497.48668369</v>
      </c>
      <c r="F8" s="20" t="n">
        <v>2.48718708</v>
      </c>
      <c r="G8" s="18" t="n">
        <v>426.61447927</v>
      </c>
      <c r="H8" s="20" t="n">
        <v>7.89285785</v>
      </c>
      <c r="I8" s="18" t="s">
        <v>481</v>
      </c>
      <c r="J8" s="20" t="s">
        <v>481</v>
      </c>
      <c r="K8" s="18" t="s">
        <v>481</v>
      </c>
      <c r="L8" s="20" t="s">
        <v>481</v>
      </c>
      <c r="M8" s="18" t="s">
        <v>481</v>
      </c>
      <c r="N8" s="20" t="s">
        <v>481</v>
      </c>
      <c r="O8" s="18" t="s">
        <v>481</v>
      </c>
      <c r="P8" s="20" t="s">
        <v>481</v>
      </c>
      <c r="Q8" s="18" t="n">
        <v>421.49690885</v>
      </c>
      <c r="R8" s="20" t="n">
        <v>14.35346837</v>
      </c>
    </row>
    <row r="9" spans="1:18">
      <c r="A9" s="15" t="s">
        <v>484</v>
      </c>
      <c r="B9" s="17" t="n">
        <v>9651</v>
      </c>
      <c r="C9" s="18">
        <f>(77.0/B9*100)</f>
        <v/>
      </c>
      <c r="D9" s="19" t="n">
        <v>9574</v>
      </c>
      <c r="E9" s="18" t="n">
        <v>507.77156845</v>
      </c>
      <c r="F9" s="20" t="n">
        <v>2.30340119</v>
      </c>
      <c r="G9" s="18" t="n">
        <v>431.65582169</v>
      </c>
      <c r="H9" s="20" t="n">
        <v>5.53547752</v>
      </c>
      <c r="I9" s="18" t="s">
        <v>481</v>
      </c>
      <c r="J9" s="20" t="s">
        <v>481</v>
      </c>
      <c r="K9" s="18" t="s">
        <v>481</v>
      </c>
      <c r="L9" s="20" t="s">
        <v>481</v>
      </c>
      <c r="M9" s="18" t="s">
        <v>481</v>
      </c>
      <c r="N9" s="20" t="s">
        <v>481</v>
      </c>
      <c r="O9" s="18" t="s">
        <v>481</v>
      </c>
      <c r="P9" s="20" t="s">
        <v>481</v>
      </c>
      <c r="Q9" s="18" t="n">
        <v>379.21882544</v>
      </c>
      <c r="R9" s="20" t="n">
        <v>8.868949730000001</v>
      </c>
    </row>
    <row r="10" spans="1:18">
      <c r="A10" s="15" t="s">
        <v>485</v>
      </c>
      <c r="B10" s="17" t="n">
        <v>20058</v>
      </c>
      <c r="C10" s="18">
        <f>(521.0/B10*100)</f>
        <v/>
      </c>
      <c r="D10" s="19" t="n">
        <v>19537</v>
      </c>
      <c r="E10" s="18" t="n">
        <v>532.53448532</v>
      </c>
      <c r="F10" s="20" t="n">
        <v>2.08862218</v>
      </c>
      <c r="G10" s="18" t="n">
        <v>495.32339709</v>
      </c>
      <c r="H10" s="20" t="n">
        <v>4.03670006</v>
      </c>
      <c r="I10" s="18" t="s">
        <v>481</v>
      </c>
      <c r="J10" s="20" t="s">
        <v>481</v>
      </c>
      <c r="K10" s="18" t="s">
        <v>481</v>
      </c>
      <c r="L10" s="20" t="s">
        <v>481</v>
      </c>
      <c r="M10" s="18" t="s">
        <v>481</v>
      </c>
      <c r="N10" s="20" t="s">
        <v>481</v>
      </c>
      <c r="O10" s="18" t="s">
        <v>481</v>
      </c>
      <c r="P10" s="20" t="s">
        <v>481</v>
      </c>
      <c r="Q10" s="18" t="n">
        <v>441.54550995</v>
      </c>
      <c r="R10" s="20" t="n">
        <v>11.11294542</v>
      </c>
    </row>
    <row r="11" spans="1:18">
      <c r="A11" s="15" t="s">
        <v>486</v>
      </c>
      <c r="B11" s="17" t="n">
        <v>7053</v>
      </c>
      <c r="C11" s="18">
        <f>(45.0/B11*100)</f>
        <v/>
      </c>
      <c r="D11" s="19" t="n">
        <v>7008</v>
      </c>
      <c r="E11" s="18" t="n">
        <v>449.25488275</v>
      </c>
      <c r="F11" s="20" t="n">
        <v>2.37252989</v>
      </c>
      <c r="G11" s="18" t="n">
        <v>395.47245544</v>
      </c>
      <c r="H11" s="20" t="n">
        <v>7.5342596</v>
      </c>
      <c r="I11" s="18" t="s">
        <v>481</v>
      </c>
      <c r="J11" s="20" t="s">
        <v>481</v>
      </c>
      <c r="K11" s="18" t="s">
        <v>481</v>
      </c>
      <c r="L11" s="20" t="s">
        <v>481</v>
      </c>
      <c r="M11" s="18" t="s">
        <v>481</v>
      </c>
      <c r="N11" s="20" t="s">
        <v>481</v>
      </c>
      <c r="O11" s="18" t="s">
        <v>481</v>
      </c>
      <c r="P11" s="20" t="s">
        <v>481</v>
      </c>
      <c r="Q11" s="18" t="n">
        <v>373.21834694</v>
      </c>
      <c r="R11" s="20" t="n">
        <v>11.33910676</v>
      </c>
    </row>
    <row r="12" spans="1:18">
      <c r="A12" s="15" t="s">
        <v>487</v>
      </c>
      <c r="B12" s="17" t="n">
        <v>6894</v>
      </c>
      <c r="C12" s="18">
        <f>(56.0/B12*100)</f>
        <v/>
      </c>
      <c r="D12" s="19" t="n">
        <v>6838</v>
      </c>
      <c r="E12" s="18" t="n">
        <v>501.87797725</v>
      </c>
      <c r="F12" s="20" t="n">
        <v>1.941686</v>
      </c>
      <c r="G12" s="18" t="n">
        <v>442.25081667</v>
      </c>
      <c r="H12" s="20" t="n">
        <v>5.59545133</v>
      </c>
      <c r="I12" s="18" t="s">
        <v>481</v>
      </c>
      <c r="J12" s="20" t="s">
        <v>481</v>
      </c>
      <c r="K12" s="18" t="s">
        <v>481</v>
      </c>
      <c r="L12" s="20" t="s">
        <v>481</v>
      </c>
      <c r="M12" s="18" t="s">
        <v>481</v>
      </c>
      <c r="N12" s="20" t="s">
        <v>481</v>
      </c>
      <c r="O12" s="18" t="s">
        <v>481</v>
      </c>
      <c r="P12" s="20" t="s">
        <v>481</v>
      </c>
      <c r="Q12" s="18" t="n">
        <v>383.29742554</v>
      </c>
      <c r="R12" s="20" t="n">
        <v>7.20956445</v>
      </c>
    </row>
    <row r="13" spans="1:18">
      <c r="A13" s="15" t="s">
        <v>488</v>
      </c>
      <c r="B13" s="17" t="n">
        <v>7161</v>
      </c>
      <c r="C13" s="18">
        <f>(98.0/B13*100)</f>
        <v/>
      </c>
      <c r="D13" s="19" t="n">
        <v>7063</v>
      </c>
      <c r="E13" s="18" t="n">
        <v>505.19490998</v>
      </c>
      <c r="F13" s="20" t="n">
        <v>2.48918541</v>
      </c>
      <c r="G13" s="18" t="n">
        <v>474.60088033</v>
      </c>
      <c r="H13" s="20" t="n">
        <v>5.06896379</v>
      </c>
      <c r="I13" s="18" t="s">
        <v>481</v>
      </c>
      <c r="J13" s="20" t="s">
        <v>481</v>
      </c>
      <c r="K13" s="18" t="s">
        <v>481</v>
      </c>
      <c r="L13" s="20" t="s">
        <v>481</v>
      </c>
      <c r="M13" s="18" t="s">
        <v>481</v>
      </c>
      <c r="N13" s="20" t="s">
        <v>481</v>
      </c>
      <c r="O13" s="18" t="s">
        <v>481</v>
      </c>
      <c r="P13" s="20" t="s">
        <v>481</v>
      </c>
      <c r="Q13" s="18" t="n">
        <v>414.46440777</v>
      </c>
      <c r="R13" s="20" t="n">
        <v>17.7616538</v>
      </c>
    </row>
    <row r="14" spans="1:18">
      <c r="A14" s="15" t="s">
        <v>489</v>
      </c>
      <c r="B14" s="17" t="n">
        <v>5587</v>
      </c>
      <c r="C14" s="18">
        <f>(74.0/B14*100)</f>
        <v/>
      </c>
      <c r="D14" s="19" t="n">
        <v>5513</v>
      </c>
      <c r="E14" s="18" t="n">
        <v>538.17265065</v>
      </c>
      <c r="F14" s="20" t="n">
        <v>2.22294871</v>
      </c>
      <c r="G14" s="18" t="n">
        <v>512.0839379</v>
      </c>
      <c r="H14" s="20" t="n">
        <v>4.02956896</v>
      </c>
      <c r="I14" s="18" t="s">
        <v>481</v>
      </c>
      <c r="J14" s="20" t="s">
        <v>481</v>
      </c>
      <c r="K14" s="18" t="s">
        <v>481</v>
      </c>
      <c r="L14" s="20" t="s">
        <v>481</v>
      </c>
      <c r="M14" s="18" t="s">
        <v>481</v>
      </c>
      <c r="N14" s="20" t="s">
        <v>481</v>
      </c>
      <c r="O14" s="18" t="s">
        <v>481</v>
      </c>
      <c r="P14" s="20" t="s">
        <v>481</v>
      </c>
      <c r="Q14" s="18" t="n">
        <v>457.89961452</v>
      </c>
      <c r="R14" s="20" t="n">
        <v>23.19376723</v>
      </c>
    </row>
    <row r="15" spans="1:18">
      <c r="A15" s="15" t="s">
        <v>490</v>
      </c>
      <c r="B15" s="17" t="n">
        <v>5882</v>
      </c>
      <c r="C15" s="18">
        <f>(53.0/B15*100)</f>
        <v/>
      </c>
      <c r="D15" s="19" t="n">
        <v>5829</v>
      </c>
      <c r="E15" s="18" t="n">
        <v>537.13259275</v>
      </c>
      <c r="F15" s="20" t="n">
        <v>2.30849556</v>
      </c>
      <c r="G15" s="18" t="n">
        <v>506.62622133</v>
      </c>
      <c r="H15" s="20" t="n">
        <v>4.75513231</v>
      </c>
      <c r="I15" s="18" t="s">
        <v>481</v>
      </c>
      <c r="J15" s="20" t="s">
        <v>481</v>
      </c>
      <c r="K15" s="18" t="s">
        <v>481</v>
      </c>
      <c r="L15" s="20" t="s">
        <v>481</v>
      </c>
      <c r="M15" s="18" t="s">
        <v>481</v>
      </c>
      <c r="N15" s="20" t="s">
        <v>481</v>
      </c>
      <c r="O15" s="18" t="s">
        <v>481</v>
      </c>
      <c r="P15" s="20" t="s">
        <v>481</v>
      </c>
      <c r="Q15" s="18" t="n">
        <v>420.27421122</v>
      </c>
      <c r="R15" s="20" t="n">
        <v>13.60872823</v>
      </c>
    </row>
    <row r="16" spans="1:18">
      <c r="A16" s="15" t="s">
        <v>491</v>
      </c>
      <c r="B16" s="17" t="n">
        <v>6108</v>
      </c>
      <c r="C16" s="18">
        <f>(98.0/B16*100)</f>
        <v/>
      </c>
      <c r="D16" s="19" t="n">
        <v>6010</v>
      </c>
      <c r="E16" s="18" t="n">
        <v>500.55035723</v>
      </c>
      <c r="F16" s="20" t="n">
        <v>1.83345649</v>
      </c>
      <c r="G16" s="18" t="n">
        <v>391.57353544</v>
      </c>
      <c r="H16" s="20" t="n">
        <v>8.11813735</v>
      </c>
      <c r="I16" s="18" t="s">
        <v>481</v>
      </c>
      <c r="J16" s="20" t="s">
        <v>481</v>
      </c>
      <c r="K16" s="18" t="s">
        <v>481</v>
      </c>
      <c r="L16" s="20" t="s">
        <v>481</v>
      </c>
      <c r="M16" s="18" t="s">
        <v>481</v>
      </c>
      <c r="N16" s="20" t="s">
        <v>481</v>
      </c>
      <c r="O16" s="18" t="s">
        <v>481</v>
      </c>
      <c r="P16" s="20" t="s">
        <v>481</v>
      </c>
      <c r="Q16" s="18" t="n">
        <v>389.533327</v>
      </c>
      <c r="R16" s="20" t="n">
        <v>14.93898418</v>
      </c>
    </row>
    <row r="17" spans="1:18">
      <c r="A17" s="15" t="s">
        <v>492</v>
      </c>
      <c r="B17" s="17" t="n">
        <v>6504</v>
      </c>
      <c r="C17" s="18">
        <f>(658.0/B17*100)</f>
        <v/>
      </c>
      <c r="D17" s="19" t="n">
        <v>5846</v>
      </c>
      <c r="E17" s="18" t="n">
        <v>520.07146631</v>
      </c>
      <c r="F17" s="20" t="n">
        <v>2.59175442</v>
      </c>
      <c r="G17" s="18" t="n">
        <v>451.69079536</v>
      </c>
      <c r="H17" s="20" t="n">
        <v>6.75192133</v>
      </c>
      <c r="I17" s="18" t="s">
        <v>481</v>
      </c>
      <c r="J17" s="20" t="s">
        <v>481</v>
      </c>
      <c r="K17" s="18" t="s">
        <v>481</v>
      </c>
      <c r="L17" s="20" t="s">
        <v>481</v>
      </c>
      <c r="M17" s="18" t="s">
        <v>481</v>
      </c>
      <c r="N17" s="20" t="s">
        <v>481</v>
      </c>
      <c r="O17" s="18" t="s">
        <v>481</v>
      </c>
      <c r="P17" s="20" t="s">
        <v>481</v>
      </c>
      <c r="Q17" s="18" t="n">
        <v>429.02890644</v>
      </c>
      <c r="R17" s="20" t="n">
        <v>10.20037187</v>
      </c>
    </row>
    <row r="18" spans="1:18">
      <c r="A18" s="15" t="s">
        <v>493</v>
      </c>
      <c r="B18" s="17" t="n">
        <v>5532</v>
      </c>
      <c r="C18" s="18">
        <f>(28.0/B18*100)</f>
        <v/>
      </c>
      <c r="D18" s="19" t="n">
        <v>5504</v>
      </c>
      <c r="E18" s="18" t="n">
        <v>459.70359042</v>
      </c>
      <c r="F18" s="20" t="n">
        <v>3.68112304</v>
      </c>
      <c r="G18" s="18" t="n">
        <v>375.35223946</v>
      </c>
      <c r="H18" s="20" t="n">
        <v>8.23458984</v>
      </c>
      <c r="I18" s="18" t="s">
        <v>481</v>
      </c>
      <c r="J18" s="20" t="s">
        <v>481</v>
      </c>
      <c r="K18" s="18" t="s">
        <v>481</v>
      </c>
      <c r="L18" s="20" t="s">
        <v>481</v>
      </c>
      <c r="M18" s="18" t="s">
        <v>481</v>
      </c>
      <c r="N18" s="20" t="s">
        <v>481</v>
      </c>
      <c r="O18" s="18" t="s">
        <v>481</v>
      </c>
      <c r="P18" s="20" t="s">
        <v>481</v>
      </c>
      <c r="Q18" s="18" t="n">
        <v>358.93127494</v>
      </c>
      <c r="R18" s="20" t="n">
        <v>11.63729928</v>
      </c>
    </row>
    <row r="19" spans="1:18">
      <c r="A19" s="15" t="s">
        <v>494</v>
      </c>
      <c r="B19" s="17" t="n">
        <v>5658</v>
      </c>
      <c r="C19" s="18">
        <f>(61.0/B19*100)</f>
        <v/>
      </c>
      <c r="D19" s="19" t="n">
        <v>5597</v>
      </c>
      <c r="E19" s="18" t="n">
        <v>486.25165379</v>
      </c>
      <c r="F19" s="20" t="n">
        <v>2.40481063</v>
      </c>
      <c r="G19" s="18" t="n">
        <v>399.61866771</v>
      </c>
      <c r="H19" s="20" t="n">
        <v>5.40193494</v>
      </c>
      <c r="I19" s="18" t="s">
        <v>481</v>
      </c>
      <c r="J19" s="20" t="s">
        <v>481</v>
      </c>
      <c r="K19" s="18" t="s">
        <v>481</v>
      </c>
      <c r="L19" s="20" t="s">
        <v>481</v>
      </c>
      <c r="M19" s="18" t="s">
        <v>481</v>
      </c>
      <c r="N19" s="20" t="s">
        <v>481</v>
      </c>
      <c r="O19" s="18" t="s">
        <v>481</v>
      </c>
      <c r="P19" s="20" t="s">
        <v>481</v>
      </c>
      <c r="Q19" s="18" t="n">
        <v>376.30914615</v>
      </c>
      <c r="R19" s="20" t="n">
        <v>11.65347606</v>
      </c>
    </row>
    <row r="20" spans="1:18">
      <c r="A20" s="15" t="s">
        <v>495</v>
      </c>
      <c r="B20" s="17" t="n">
        <v>3371</v>
      </c>
      <c r="C20" s="18">
        <f>(75.0/B20*100)</f>
        <v/>
      </c>
      <c r="D20" s="19" t="n">
        <v>3296</v>
      </c>
      <c r="E20" s="18" t="n">
        <v>476.51254439</v>
      </c>
      <c r="F20" s="20" t="n">
        <v>1.77393455</v>
      </c>
      <c r="G20" s="18" t="n">
        <v>447.99378482</v>
      </c>
      <c r="H20" s="20" t="n">
        <v>6.70822188</v>
      </c>
      <c r="I20" s="18" t="s">
        <v>481</v>
      </c>
      <c r="J20" s="20" t="s">
        <v>481</v>
      </c>
      <c r="K20" s="18" t="s">
        <v>481</v>
      </c>
      <c r="L20" s="20" t="s">
        <v>481</v>
      </c>
      <c r="M20" s="18" t="s">
        <v>481</v>
      </c>
      <c r="N20" s="20" t="s">
        <v>481</v>
      </c>
      <c r="O20" s="18" t="s">
        <v>481</v>
      </c>
      <c r="P20" s="20" t="s">
        <v>481</v>
      </c>
      <c r="Q20" s="18" t="n">
        <v>401.33124845</v>
      </c>
      <c r="R20" s="20" t="n">
        <v>16.38985799</v>
      </c>
    </row>
    <row r="21" spans="1:18">
      <c r="A21" s="15" t="s">
        <v>496</v>
      </c>
      <c r="B21" s="17" t="n">
        <v>5741</v>
      </c>
      <c r="C21" s="18">
        <f>(44.0/B21*100)</f>
        <v/>
      </c>
      <c r="D21" s="19" t="n">
        <v>5697</v>
      </c>
      <c r="E21" s="18" t="n">
        <v>506.25932678</v>
      </c>
      <c r="F21" s="20" t="n">
        <v>2.20885486</v>
      </c>
      <c r="G21" s="18" t="n">
        <v>439.81449786</v>
      </c>
      <c r="H21" s="20" t="n">
        <v>7.45975064</v>
      </c>
      <c r="I21" s="18" t="s">
        <v>481</v>
      </c>
      <c r="J21" s="20" t="s">
        <v>481</v>
      </c>
      <c r="K21" s="18" t="s">
        <v>481</v>
      </c>
      <c r="L21" s="20" t="s">
        <v>481</v>
      </c>
      <c r="M21" s="18" t="s">
        <v>481</v>
      </c>
      <c r="N21" s="20" t="s">
        <v>481</v>
      </c>
      <c r="O21" s="18" t="s">
        <v>481</v>
      </c>
      <c r="P21" s="20" t="s">
        <v>481</v>
      </c>
      <c r="Q21" s="18" t="n">
        <v>419.21875935</v>
      </c>
      <c r="R21" s="20" t="n">
        <v>10.0501888</v>
      </c>
    </row>
    <row r="22" spans="1:18">
      <c r="A22" s="15" t="s">
        <v>497</v>
      </c>
      <c r="B22" s="17" t="n">
        <v>6598</v>
      </c>
      <c r="C22" s="18">
        <f>(32.0/B22*100)</f>
        <v/>
      </c>
      <c r="D22" s="19" t="n">
        <v>6566</v>
      </c>
      <c r="E22" s="18" t="n">
        <v>472.56877592</v>
      </c>
      <c r="F22" s="20" t="n">
        <v>3.31063565</v>
      </c>
      <c r="G22" s="18" t="n">
        <v>388.21935898</v>
      </c>
      <c r="H22" s="20" t="n">
        <v>9.96710914</v>
      </c>
      <c r="I22" s="18" t="s">
        <v>481</v>
      </c>
      <c r="J22" s="20" t="s">
        <v>481</v>
      </c>
      <c r="K22" s="18" t="s">
        <v>481</v>
      </c>
      <c r="L22" s="20" t="s">
        <v>481</v>
      </c>
      <c r="M22" s="18" t="s">
        <v>481</v>
      </c>
      <c r="N22" s="20" t="s">
        <v>481</v>
      </c>
      <c r="O22" s="18" t="n">
        <v>442.66312256</v>
      </c>
      <c r="P22" s="20" t="n">
        <v>26.72099155</v>
      </c>
      <c r="Q22" s="18" t="n">
        <v>358.75358023</v>
      </c>
      <c r="R22" s="20" t="n">
        <v>10.31888324</v>
      </c>
    </row>
    <row r="23" spans="1:18">
      <c r="A23" s="15" t="s">
        <v>498</v>
      </c>
      <c r="B23" s="17" t="n">
        <v>11583</v>
      </c>
      <c r="C23" s="18">
        <f>(210.0/B23*100)</f>
        <v/>
      </c>
      <c r="D23" s="19" t="n">
        <v>11373</v>
      </c>
      <c r="E23" s="18" t="n">
        <v>483.00508934</v>
      </c>
      <c r="F23" s="20" t="n">
        <v>2.54309485</v>
      </c>
      <c r="G23" s="18" t="n">
        <v>402.6190539</v>
      </c>
      <c r="H23" s="20" t="n">
        <v>12.36700128</v>
      </c>
      <c r="I23" s="18" t="s">
        <v>481</v>
      </c>
      <c r="J23" s="20" t="s">
        <v>481</v>
      </c>
      <c r="K23" s="18" t="s">
        <v>481</v>
      </c>
      <c r="L23" s="20" t="s">
        <v>481</v>
      </c>
      <c r="M23" s="18" t="s">
        <v>481</v>
      </c>
      <c r="N23" s="20" t="s">
        <v>481</v>
      </c>
      <c r="O23" s="18" t="s">
        <v>481</v>
      </c>
      <c r="P23" s="20" t="s">
        <v>481</v>
      </c>
      <c r="Q23" s="18" t="n">
        <v>395.53097787</v>
      </c>
      <c r="R23" s="20" t="n">
        <v>14.86175795</v>
      </c>
    </row>
    <row r="24" spans="1:18">
      <c r="A24" s="15" t="s">
        <v>499</v>
      </c>
      <c r="B24" s="17" t="n">
        <v>6647</v>
      </c>
      <c r="C24" s="18">
        <f>(7.0/B24*100)</f>
        <v/>
      </c>
      <c r="D24" s="19" t="n">
        <v>6640</v>
      </c>
      <c r="E24" s="18" t="n">
        <v>540.9767577699999</v>
      </c>
      <c r="F24" s="20" t="n">
        <v>2.93447926</v>
      </c>
      <c r="G24" s="18" t="n">
        <v>455.0153872</v>
      </c>
      <c r="H24" s="20" t="n">
        <v>10.84515221</v>
      </c>
      <c r="I24" s="18" t="s">
        <v>481</v>
      </c>
      <c r="J24" s="20" t="s">
        <v>481</v>
      </c>
      <c r="K24" s="18" t="s">
        <v>481</v>
      </c>
      <c r="L24" s="20" t="s">
        <v>481</v>
      </c>
      <c r="M24" s="18" t="s">
        <v>481</v>
      </c>
      <c r="N24" s="20" t="s">
        <v>481</v>
      </c>
      <c r="O24" s="18" t="s">
        <v>481</v>
      </c>
      <c r="P24" s="20" t="s">
        <v>481</v>
      </c>
      <c r="Q24" s="18" t="n">
        <v>451.92973614</v>
      </c>
      <c r="R24" s="20" t="n">
        <v>16.33354941</v>
      </c>
    </row>
    <row r="25" spans="1:18">
      <c r="A25" s="15" t="s">
        <v>500</v>
      </c>
      <c r="B25" s="17" t="n">
        <v>5581</v>
      </c>
      <c r="C25" s="18">
        <f>(24.0/B25*100)</f>
        <v/>
      </c>
      <c r="D25" s="19" t="n">
        <v>5557</v>
      </c>
      <c r="E25" s="18" t="n">
        <v>521.00759155</v>
      </c>
      <c r="F25" s="20" t="n">
        <v>3.04111166</v>
      </c>
      <c r="G25" s="18" t="n">
        <v>444.35483391</v>
      </c>
      <c r="H25" s="20" t="n">
        <v>6.46447533</v>
      </c>
      <c r="I25" s="18" t="s">
        <v>481</v>
      </c>
      <c r="J25" s="20" t="s">
        <v>481</v>
      </c>
      <c r="K25" s="18" t="s">
        <v>481</v>
      </c>
      <c r="L25" s="20" t="s">
        <v>481</v>
      </c>
      <c r="M25" s="18" t="s">
        <v>481</v>
      </c>
      <c r="N25" s="20" t="s">
        <v>481</v>
      </c>
      <c r="O25" s="18" t="s">
        <v>481</v>
      </c>
      <c r="P25" s="20" t="s">
        <v>481</v>
      </c>
      <c r="Q25" s="18" t="n">
        <v>418.04068408</v>
      </c>
      <c r="R25" s="20" t="n">
        <v>20.69151891</v>
      </c>
    </row>
    <row r="26" spans="1:18">
      <c r="A26" s="15" t="s">
        <v>501</v>
      </c>
      <c r="B26" s="17" t="n">
        <v>4869</v>
      </c>
      <c r="C26" s="18">
        <f>(32.0/B26*100)</f>
        <v/>
      </c>
      <c r="D26" s="19" t="n">
        <v>4837</v>
      </c>
      <c r="E26" s="18" t="n">
        <v>493.71426031</v>
      </c>
      <c r="F26" s="20" t="n">
        <v>1.63392086</v>
      </c>
      <c r="G26" s="18" t="n">
        <v>468.43977239</v>
      </c>
      <c r="H26" s="20" t="n">
        <v>4.44408075</v>
      </c>
      <c r="I26" s="18" t="s">
        <v>481</v>
      </c>
      <c r="J26" s="20" t="s">
        <v>481</v>
      </c>
      <c r="K26" s="18" t="s">
        <v>481</v>
      </c>
      <c r="L26" s="20" t="s">
        <v>481</v>
      </c>
      <c r="M26" s="18" t="s">
        <v>481</v>
      </c>
      <c r="N26" s="20" t="s">
        <v>481</v>
      </c>
      <c r="O26" s="18" t="s">
        <v>481</v>
      </c>
      <c r="P26" s="20" t="s">
        <v>481</v>
      </c>
      <c r="Q26" s="18" t="n">
        <v>426.32895719</v>
      </c>
      <c r="R26" s="20" t="n">
        <v>18.94357908</v>
      </c>
    </row>
    <row r="27" spans="1:18">
      <c r="A27" s="15" t="s">
        <v>502</v>
      </c>
      <c r="B27" s="17" t="n">
        <v>5299</v>
      </c>
      <c r="C27" s="18">
        <f>(17.0/B27*100)</f>
        <v/>
      </c>
      <c r="D27" s="19" t="n">
        <v>5282</v>
      </c>
      <c r="E27" s="18" t="n">
        <v>486.01099478</v>
      </c>
      <c r="F27" s="20" t="n">
        <v>1.11492689</v>
      </c>
      <c r="G27" s="18" t="n">
        <v>401.23604943</v>
      </c>
      <c r="H27" s="20" t="n">
        <v>8.290197409999999</v>
      </c>
      <c r="I27" s="18" t="s">
        <v>481</v>
      </c>
      <c r="J27" s="20" t="s">
        <v>481</v>
      </c>
      <c r="K27" s="18" t="s">
        <v>481</v>
      </c>
      <c r="L27" s="20" t="s">
        <v>481</v>
      </c>
      <c r="M27" s="18" t="s">
        <v>481</v>
      </c>
      <c r="N27" s="20" t="s">
        <v>481</v>
      </c>
      <c r="O27" s="18" t="s">
        <v>481</v>
      </c>
      <c r="P27" s="20" t="s">
        <v>481</v>
      </c>
      <c r="Q27" s="18" t="n">
        <v>424.18259222</v>
      </c>
      <c r="R27" s="20" t="n">
        <v>16.28750762</v>
      </c>
    </row>
    <row r="28" spans="1:18">
      <c r="A28" s="15" t="s">
        <v>503</v>
      </c>
      <c r="B28" s="17" t="n">
        <v>7568</v>
      </c>
      <c r="C28" s="18">
        <f>(51.0/B28*100)</f>
        <v/>
      </c>
      <c r="D28" s="19" t="n">
        <v>7517</v>
      </c>
      <c r="E28" s="18" t="n">
        <v>417.5680554</v>
      </c>
      <c r="F28" s="20" t="n">
        <v>2.10374065</v>
      </c>
      <c r="G28" s="18" t="n">
        <v>375.05824246</v>
      </c>
      <c r="H28" s="20" t="n">
        <v>6.82582765</v>
      </c>
      <c r="I28" s="18" t="s">
        <v>481</v>
      </c>
      <c r="J28" s="20" t="s">
        <v>481</v>
      </c>
      <c r="K28" s="18" t="s">
        <v>481</v>
      </c>
      <c r="L28" s="20" t="s">
        <v>481</v>
      </c>
      <c r="M28" s="18" t="s">
        <v>481</v>
      </c>
      <c r="N28" s="20" t="s">
        <v>481</v>
      </c>
      <c r="O28" s="18" t="s">
        <v>481</v>
      </c>
      <c r="P28" s="20" t="s">
        <v>481</v>
      </c>
      <c r="Q28" s="18" t="n">
        <v>349.83073866</v>
      </c>
      <c r="R28" s="20" t="n">
        <v>13.24413148</v>
      </c>
    </row>
    <row r="29" spans="1:18">
      <c r="A29" s="15" t="s">
        <v>504</v>
      </c>
      <c r="B29" s="17" t="n">
        <v>5385</v>
      </c>
      <c r="C29" s="18">
        <f>(30.0/B29*100)</f>
        <v/>
      </c>
      <c r="D29" s="19" t="n">
        <v>5355</v>
      </c>
      <c r="E29" s="18" t="n">
        <v>513.87998925</v>
      </c>
      <c r="F29" s="20" t="n">
        <v>2.30161767</v>
      </c>
      <c r="G29" s="18" t="n">
        <v>435.63510785</v>
      </c>
      <c r="H29" s="20" t="n">
        <v>6.82967787</v>
      </c>
      <c r="I29" s="18" t="s">
        <v>481</v>
      </c>
      <c r="J29" s="20" t="s">
        <v>481</v>
      </c>
      <c r="K29" s="18" t="s">
        <v>481</v>
      </c>
      <c r="L29" s="20" t="s">
        <v>481</v>
      </c>
      <c r="M29" s="18" t="s">
        <v>481</v>
      </c>
      <c r="N29" s="20" t="s">
        <v>481</v>
      </c>
      <c r="O29" s="18" t="s">
        <v>481</v>
      </c>
      <c r="P29" s="20" t="s">
        <v>481</v>
      </c>
      <c r="Q29" s="18" t="n">
        <v>395.54048133</v>
      </c>
      <c r="R29" s="20" t="n">
        <v>11.09473172</v>
      </c>
    </row>
    <row r="30" spans="1:18">
      <c r="A30" s="15" t="s">
        <v>505</v>
      </c>
      <c r="B30" s="17" t="n">
        <v>4520</v>
      </c>
      <c r="C30" s="18">
        <f>(96.0/B30*100)</f>
        <v/>
      </c>
      <c r="D30" s="19" t="n">
        <v>4424</v>
      </c>
      <c r="E30" s="18" t="n">
        <v>519.8336212299999</v>
      </c>
      <c r="F30" s="20" t="n">
        <v>2.39716063</v>
      </c>
      <c r="G30" s="18" t="n">
        <v>472.39844307</v>
      </c>
      <c r="H30" s="20" t="n">
        <v>6.296488</v>
      </c>
      <c r="I30" s="18" t="s">
        <v>481</v>
      </c>
      <c r="J30" s="20" t="s">
        <v>481</v>
      </c>
      <c r="K30" s="18" t="s">
        <v>481</v>
      </c>
      <c r="L30" s="20" t="s">
        <v>481</v>
      </c>
      <c r="M30" s="18" t="s">
        <v>481</v>
      </c>
      <c r="N30" s="20" t="s">
        <v>481</v>
      </c>
      <c r="O30" s="18" t="s">
        <v>481</v>
      </c>
      <c r="P30" s="20" t="s">
        <v>481</v>
      </c>
      <c r="Q30" s="18" t="n">
        <v>423.30197182</v>
      </c>
      <c r="R30" s="20" t="n">
        <v>12.26094697</v>
      </c>
    </row>
    <row r="31" spans="1:18">
      <c r="A31" s="15" t="s">
        <v>506</v>
      </c>
      <c r="B31" s="17" t="n">
        <v>5456</v>
      </c>
      <c r="C31" s="18">
        <f>(125.0/B31*100)</f>
        <v/>
      </c>
      <c r="D31" s="19" t="n">
        <v>5331</v>
      </c>
      <c r="E31" s="18" t="n">
        <v>504.6941614</v>
      </c>
      <c r="F31" s="20" t="n">
        <v>2.19893189</v>
      </c>
      <c r="G31" s="18" t="n">
        <v>468.56720602</v>
      </c>
      <c r="H31" s="20" t="n">
        <v>4.97445905</v>
      </c>
      <c r="I31" s="18" t="s">
        <v>481</v>
      </c>
      <c r="J31" s="20" t="s">
        <v>481</v>
      </c>
      <c r="K31" s="18" t="s">
        <v>481</v>
      </c>
      <c r="L31" s="20" t="s">
        <v>481</v>
      </c>
      <c r="M31" s="18" t="s">
        <v>481</v>
      </c>
      <c r="N31" s="20" t="s">
        <v>481</v>
      </c>
      <c r="O31" s="18" t="s">
        <v>481</v>
      </c>
      <c r="P31" s="20" t="s">
        <v>481</v>
      </c>
      <c r="Q31" s="18" t="n">
        <v>414.85482148</v>
      </c>
      <c r="R31" s="20" t="n">
        <v>13.42062607</v>
      </c>
    </row>
    <row r="32" spans="1:18">
      <c r="A32" s="15" t="s">
        <v>507</v>
      </c>
      <c r="B32" s="17" t="n">
        <v>4478</v>
      </c>
      <c r="C32" s="18">
        <f>(5.0/B32*100)</f>
        <v/>
      </c>
      <c r="D32" s="19" t="n">
        <v>4473</v>
      </c>
      <c r="E32" s="18" t="n">
        <v>503.63446692</v>
      </c>
      <c r="F32" s="20" t="n">
        <v>2.50163109</v>
      </c>
      <c r="G32" s="18" t="n">
        <v>449.8787633</v>
      </c>
      <c r="H32" s="20" t="n">
        <v>9.13918071</v>
      </c>
      <c r="I32" s="18" t="s">
        <v>481</v>
      </c>
      <c r="J32" s="20" t="s">
        <v>481</v>
      </c>
      <c r="K32" s="18" t="s">
        <v>481</v>
      </c>
      <c r="L32" s="20" t="s">
        <v>481</v>
      </c>
      <c r="M32" s="18" t="s">
        <v>481</v>
      </c>
      <c r="N32" s="20" t="s">
        <v>481</v>
      </c>
      <c r="O32" s="18" t="s">
        <v>481</v>
      </c>
      <c r="P32" s="20" t="s">
        <v>481</v>
      </c>
      <c r="Q32" s="18" t="n">
        <v>432.53954085</v>
      </c>
      <c r="R32" s="20" t="n">
        <v>18.26277747</v>
      </c>
    </row>
    <row r="33" spans="1:18">
      <c r="A33" s="15" t="s">
        <v>508</v>
      </c>
      <c r="B33" s="17" t="n">
        <v>7325</v>
      </c>
      <c r="C33" s="18">
        <f>(74.0/B33*100)</f>
        <v/>
      </c>
      <c r="D33" s="19" t="n">
        <v>7251</v>
      </c>
      <c r="E33" s="18" t="n">
        <v>503.91450341</v>
      </c>
      <c r="F33" s="20" t="n">
        <v>2.43735991</v>
      </c>
      <c r="G33" s="18" t="n">
        <v>445.89045982</v>
      </c>
      <c r="H33" s="20" t="n">
        <v>7.46200203</v>
      </c>
      <c r="I33" s="18" t="s">
        <v>481</v>
      </c>
      <c r="J33" s="20" t="s">
        <v>481</v>
      </c>
      <c r="K33" s="18" t="s">
        <v>481</v>
      </c>
      <c r="L33" s="20" t="s">
        <v>481</v>
      </c>
      <c r="M33" s="18" t="s">
        <v>481</v>
      </c>
      <c r="N33" s="20" t="s">
        <v>481</v>
      </c>
      <c r="O33" s="18" t="s">
        <v>481</v>
      </c>
      <c r="P33" s="20" t="s">
        <v>481</v>
      </c>
      <c r="Q33" s="18" t="n">
        <v>413.5908988</v>
      </c>
      <c r="R33" s="20" t="n">
        <v>10.65243582</v>
      </c>
    </row>
    <row r="34" spans="1:18">
      <c r="A34" s="15" t="s">
        <v>509</v>
      </c>
      <c r="B34" s="17" t="n">
        <v>6350</v>
      </c>
      <c r="C34" s="18">
        <f>(65.0/B34*100)</f>
        <v/>
      </c>
      <c r="D34" s="19" t="n">
        <v>6285</v>
      </c>
      <c r="E34" s="18" t="n">
        <v>472.8274245</v>
      </c>
      <c r="F34" s="20" t="n">
        <v>2.28968109</v>
      </c>
      <c r="G34" s="18" t="n">
        <v>393.56955881</v>
      </c>
      <c r="H34" s="20" t="n">
        <v>6.70313118</v>
      </c>
      <c r="I34" s="18" t="s">
        <v>481</v>
      </c>
      <c r="J34" s="20" t="s">
        <v>481</v>
      </c>
      <c r="K34" s="18" t="s">
        <v>481</v>
      </c>
      <c r="L34" s="20" t="s">
        <v>481</v>
      </c>
      <c r="M34" s="18" t="s">
        <v>481</v>
      </c>
      <c r="N34" s="20" t="s">
        <v>481</v>
      </c>
      <c r="O34" s="18" t="s">
        <v>481</v>
      </c>
      <c r="P34" s="20" t="s">
        <v>481</v>
      </c>
      <c r="Q34" s="18" t="n">
        <v>320.04931933</v>
      </c>
      <c r="R34" s="20" t="n">
        <v>10.40368138</v>
      </c>
    </row>
    <row r="35" spans="1:18">
      <c r="A35" s="15" t="s">
        <v>510</v>
      </c>
      <c r="B35" s="17" t="n">
        <v>6406</v>
      </c>
      <c r="C35" s="18">
        <f>(36.0/B35*100)</f>
        <v/>
      </c>
      <c r="D35" s="19" t="n">
        <v>6370</v>
      </c>
      <c r="E35" s="18" t="n">
        <v>519.56058646</v>
      </c>
      <c r="F35" s="20" t="n">
        <v>1.44723967</v>
      </c>
      <c r="G35" s="18" t="n">
        <v>480.75872836</v>
      </c>
      <c r="H35" s="20" t="n">
        <v>4.89863076</v>
      </c>
      <c r="I35" s="18" t="s">
        <v>481</v>
      </c>
      <c r="J35" s="20" t="s">
        <v>481</v>
      </c>
      <c r="K35" s="18" t="s">
        <v>481</v>
      </c>
      <c r="L35" s="20" t="s">
        <v>481</v>
      </c>
      <c r="M35" s="18" t="s">
        <v>481</v>
      </c>
      <c r="N35" s="20" t="s">
        <v>481</v>
      </c>
      <c r="O35" s="18" t="s">
        <v>481</v>
      </c>
      <c r="P35" s="20" t="s">
        <v>481</v>
      </c>
      <c r="Q35" s="18" t="n">
        <v>409.27830677</v>
      </c>
      <c r="R35" s="20" t="n">
        <v>12.04439478</v>
      </c>
    </row>
    <row r="36" spans="1:18">
      <c r="A36" s="15" t="s">
        <v>511</v>
      </c>
      <c r="B36" s="17" t="n">
        <v>6736</v>
      </c>
      <c r="C36" s="18">
        <f>(26.0/B36*100)</f>
        <v/>
      </c>
      <c r="D36" s="19" t="n">
        <v>6710</v>
      </c>
      <c r="E36" s="18" t="n">
        <v>494.75720233</v>
      </c>
      <c r="F36" s="20" t="n">
        <v>2.04434052</v>
      </c>
      <c r="G36" s="18" t="n">
        <v>421.38657903</v>
      </c>
      <c r="H36" s="20" t="n">
        <v>11.5993987</v>
      </c>
      <c r="I36" s="18" t="s">
        <v>481</v>
      </c>
      <c r="J36" s="20" t="s">
        <v>481</v>
      </c>
      <c r="K36" s="18" t="s">
        <v>481</v>
      </c>
      <c r="L36" s="20" t="s">
        <v>481</v>
      </c>
      <c r="M36" s="18" t="s">
        <v>481</v>
      </c>
      <c r="N36" s="20" t="s">
        <v>481</v>
      </c>
      <c r="O36" s="18" t="s">
        <v>481</v>
      </c>
      <c r="P36" s="20" t="s">
        <v>481</v>
      </c>
      <c r="Q36" s="18" t="n">
        <v>414.42243858</v>
      </c>
      <c r="R36" s="20" t="n">
        <v>18.03038979</v>
      </c>
    </row>
    <row r="37" spans="1:18">
      <c r="A37" s="15" t="s">
        <v>512</v>
      </c>
      <c r="B37" s="17" t="n">
        <v>5458</v>
      </c>
      <c r="C37" s="18">
        <f>(62.0/B37*100)</f>
        <v/>
      </c>
      <c r="D37" s="19" t="n">
        <v>5396</v>
      </c>
      <c r="E37" s="18" t="n">
        <v>503.79483841</v>
      </c>
      <c r="F37" s="20" t="n">
        <v>3.72495229</v>
      </c>
      <c r="G37" s="18" t="n">
        <v>464.66799509</v>
      </c>
      <c r="H37" s="20" t="n">
        <v>4.0664307</v>
      </c>
      <c r="I37" s="18" t="s">
        <v>481</v>
      </c>
      <c r="J37" s="20" t="s">
        <v>481</v>
      </c>
      <c r="K37" s="18" t="s">
        <v>481</v>
      </c>
      <c r="L37" s="20" t="s">
        <v>481</v>
      </c>
      <c r="M37" s="18" t="s">
        <v>481</v>
      </c>
      <c r="N37" s="20" t="s">
        <v>481</v>
      </c>
      <c r="O37" s="18" t="s">
        <v>481</v>
      </c>
      <c r="P37" s="20" t="s">
        <v>481</v>
      </c>
      <c r="Q37" s="18" t="n">
        <v>401.86712432</v>
      </c>
      <c r="R37" s="20" t="n">
        <v>7.84373532</v>
      </c>
    </row>
    <row r="38" spans="1:18">
      <c r="A38" s="15" t="s">
        <v>513</v>
      </c>
      <c r="B38" s="17" t="n">
        <v>5860</v>
      </c>
      <c r="C38" s="18">
        <f>(16.0/B38*100)</f>
        <v/>
      </c>
      <c r="D38" s="19" t="n">
        <v>5844</v>
      </c>
      <c r="E38" s="18" t="n">
        <v>510.91048957</v>
      </c>
      <c r="F38" s="20" t="n">
        <v>2.88427643</v>
      </c>
      <c r="G38" s="18" t="n">
        <v>450.44999526</v>
      </c>
      <c r="H38" s="20" t="n">
        <v>6.53406758</v>
      </c>
      <c r="I38" s="18" t="s">
        <v>481</v>
      </c>
      <c r="J38" s="20" t="s">
        <v>481</v>
      </c>
      <c r="K38" s="18" t="s">
        <v>481</v>
      </c>
      <c r="L38" s="20" t="s">
        <v>481</v>
      </c>
      <c r="M38" s="18" t="s">
        <v>481</v>
      </c>
      <c r="N38" s="20" t="s">
        <v>481</v>
      </c>
      <c r="O38" s="18" t="s">
        <v>481</v>
      </c>
      <c r="P38" s="20" t="s">
        <v>481</v>
      </c>
      <c r="Q38" s="18" t="n">
        <v>384.82747948</v>
      </c>
      <c r="R38" s="20" t="n">
        <v>16.36488113</v>
      </c>
    </row>
    <row r="39" spans="1:18">
      <c r="A39" s="15" t="s">
        <v>514</v>
      </c>
      <c r="B39" s="17" t="n">
        <v>5895</v>
      </c>
      <c r="C39" s="18">
        <f>(30.0/B39*100)</f>
        <v/>
      </c>
      <c r="D39" s="19" t="n">
        <v>5865</v>
      </c>
      <c r="E39" s="18" t="n">
        <v>429.91922199</v>
      </c>
      <c r="F39" s="20" t="n">
        <v>3.86247567</v>
      </c>
      <c r="G39" s="18" t="n">
        <v>372.82010505</v>
      </c>
      <c r="H39" s="20" t="n">
        <v>6.3901158</v>
      </c>
      <c r="I39" s="18" t="s">
        <v>481</v>
      </c>
      <c r="J39" s="20" t="s">
        <v>481</v>
      </c>
      <c r="K39" s="18" t="s">
        <v>481</v>
      </c>
      <c r="L39" s="20" t="s">
        <v>481</v>
      </c>
      <c r="M39" s="18" t="s">
        <v>481</v>
      </c>
      <c r="N39" s="20" t="s">
        <v>481</v>
      </c>
      <c r="O39" s="18" t="s">
        <v>481</v>
      </c>
      <c r="P39" s="20" t="s">
        <v>481</v>
      </c>
      <c r="Q39" s="18" t="n">
        <v>366.80989149</v>
      </c>
      <c r="R39" s="20" t="n">
        <v>8.81749728</v>
      </c>
    </row>
    <row r="40" spans="1:18">
      <c r="A40" s="15" t="s">
        <v>515</v>
      </c>
      <c r="B40" s="17" t="n">
        <v>14157</v>
      </c>
      <c r="C40" s="18">
        <f>(264.0/B40*100)</f>
        <v/>
      </c>
      <c r="D40" s="19" t="n">
        <v>13893</v>
      </c>
      <c r="E40" s="18" t="n">
        <v>519.37856545</v>
      </c>
      <c r="F40" s="20" t="n">
        <v>2.71910843</v>
      </c>
      <c r="G40" s="18" t="n">
        <v>467.93261248</v>
      </c>
      <c r="H40" s="20" t="n">
        <v>3.71442405</v>
      </c>
      <c r="I40" s="18" t="s">
        <v>481</v>
      </c>
      <c r="J40" s="20" t="s">
        <v>481</v>
      </c>
      <c r="K40" s="18" t="s">
        <v>481</v>
      </c>
      <c r="L40" s="20" t="s">
        <v>481</v>
      </c>
      <c r="M40" s="18" t="s">
        <v>481</v>
      </c>
      <c r="N40" s="20" t="s">
        <v>481</v>
      </c>
      <c r="O40" s="18" t="s">
        <v>481</v>
      </c>
      <c r="P40" s="20" t="s">
        <v>481</v>
      </c>
      <c r="Q40" s="18" t="n">
        <v>406.36058846</v>
      </c>
      <c r="R40" s="20" t="n">
        <v>6.483795</v>
      </c>
    </row>
    <row r="41" spans="1:18">
      <c r="A41" s="15" t="s">
        <v>516</v>
      </c>
      <c r="B41" s="17" t="n">
        <v>5712</v>
      </c>
      <c r="C41" s="18">
        <f>(40.0/B41*100)</f>
        <v/>
      </c>
      <c r="D41" s="19" t="n">
        <v>5672</v>
      </c>
      <c r="E41" s="18" t="n">
        <v>502.25933594</v>
      </c>
      <c r="F41" s="20" t="n">
        <v>3.14632271</v>
      </c>
      <c r="G41" s="18" t="n">
        <v>477.02576887</v>
      </c>
      <c r="H41" s="20" t="n">
        <v>4.02615123</v>
      </c>
      <c r="I41" s="18" t="s">
        <v>481</v>
      </c>
      <c r="J41" s="20" t="s">
        <v>481</v>
      </c>
      <c r="K41" s="18" t="s">
        <v>481</v>
      </c>
      <c r="L41" s="20" t="s">
        <v>481</v>
      </c>
      <c r="M41" s="18" t="s">
        <v>481</v>
      </c>
      <c r="N41" s="20" t="s">
        <v>481</v>
      </c>
      <c r="O41" s="18" t="s">
        <v>481</v>
      </c>
      <c r="P41" s="20" t="s">
        <v>481</v>
      </c>
      <c r="Q41" s="18" t="n">
        <v>402.19287239</v>
      </c>
      <c r="R41" s="20" t="n">
        <v>9.66307157</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381.87908563</v>
      </c>
      <c r="F45" s="20" t="n">
        <v>2.93005447</v>
      </c>
      <c r="G45" s="18" t="n">
        <v>362.8921237</v>
      </c>
      <c r="H45" s="20" t="n">
        <v>3.02058301</v>
      </c>
      <c r="I45" s="18" t="s">
        <v>481</v>
      </c>
      <c r="J45" s="20" t="s">
        <v>481</v>
      </c>
      <c r="K45" s="18" t="s">
        <v>481</v>
      </c>
      <c r="L45" s="20" t="s">
        <v>481</v>
      </c>
      <c r="M45" s="18" t="n">
        <v>377.16768367</v>
      </c>
      <c r="N45" s="20" t="n">
        <v>24.89980683</v>
      </c>
      <c r="O45" s="18" t="n">
        <v>365.6160815</v>
      </c>
      <c r="P45" s="20" t="n">
        <v>25.03013818</v>
      </c>
      <c r="Q45" s="18" t="n">
        <v>348.36136966</v>
      </c>
      <c r="R45" s="20" t="n">
        <v>4.20441359</v>
      </c>
    </row>
    <row r="46" spans="1:18">
      <c r="A46" s="15" t="s">
        <v>521</v>
      </c>
      <c r="B46" s="17" t="n">
        <v>23141</v>
      </c>
      <c r="C46" s="18">
        <f>(1129.0/B46*100)</f>
        <v/>
      </c>
      <c r="D46" s="19" t="n">
        <v>22012</v>
      </c>
      <c r="E46" s="18" t="n">
        <v>410.21458855</v>
      </c>
      <c r="F46" s="20" t="n">
        <v>2.44233398</v>
      </c>
      <c r="G46" s="18" t="n">
        <v>364.78780182</v>
      </c>
      <c r="H46" s="20" t="n">
        <v>2.79312164</v>
      </c>
      <c r="I46" s="18" t="s">
        <v>481</v>
      </c>
      <c r="J46" s="20" t="s">
        <v>481</v>
      </c>
      <c r="K46" s="18" t="s">
        <v>481</v>
      </c>
      <c r="L46" s="20" t="s">
        <v>481</v>
      </c>
      <c r="M46" s="18" t="s">
        <v>481</v>
      </c>
      <c r="N46" s="20" t="s">
        <v>481</v>
      </c>
      <c r="O46" s="18" t="s">
        <v>481</v>
      </c>
      <c r="P46" s="20" t="s">
        <v>481</v>
      </c>
      <c r="Q46" s="18" t="n">
        <v>328.71202352</v>
      </c>
      <c r="R46" s="20" t="n">
        <v>4.10423927</v>
      </c>
    </row>
    <row r="47" spans="1:18">
      <c r="A47" s="15" t="s">
        <v>522</v>
      </c>
      <c r="B47" s="17" t="n">
        <v>5928</v>
      </c>
      <c r="C47" s="18">
        <f>(70.0/B47*100)</f>
        <v/>
      </c>
      <c r="D47" s="19" t="n">
        <v>5858</v>
      </c>
      <c r="E47" s="18" t="n">
        <v>462.91542303</v>
      </c>
      <c r="F47" s="20" t="n">
        <v>3.93007812</v>
      </c>
      <c r="G47" s="18" t="n">
        <v>375.85449228</v>
      </c>
      <c r="H47" s="20" t="n">
        <v>4.85950532</v>
      </c>
      <c r="I47" s="18" t="s">
        <v>481</v>
      </c>
      <c r="J47" s="20" t="s">
        <v>481</v>
      </c>
      <c r="K47" s="18" t="s">
        <v>481</v>
      </c>
      <c r="L47" s="20" t="s">
        <v>481</v>
      </c>
      <c r="M47" s="18" t="s">
        <v>481</v>
      </c>
      <c r="N47" s="20" t="s">
        <v>481</v>
      </c>
      <c r="O47" s="18" t="s">
        <v>481</v>
      </c>
      <c r="P47" s="20" t="s">
        <v>481</v>
      </c>
      <c r="Q47" s="18" t="n">
        <v>328.61095727</v>
      </c>
      <c r="R47" s="20" t="n">
        <v>7.90107396</v>
      </c>
    </row>
    <row r="48" spans="1:18">
      <c r="A48" s="15" t="s">
        <v>523</v>
      </c>
      <c r="B48" s="17" t="n">
        <v>9841</v>
      </c>
      <c r="C48" s="18">
        <f>(7.0/B48*100)</f>
        <v/>
      </c>
      <c r="D48" s="19" t="n">
        <v>9834</v>
      </c>
      <c r="E48" s="18" t="n">
        <v>521.20945207</v>
      </c>
      <c r="F48" s="20" t="n">
        <v>4.59783701</v>
      </c>
      <c r="G48" s="18" t="n">
        <v>432.34300133</v>
      </c>
      <c r="H48" s="20" t="n">
        <v>11.48415187</v>
      </c>
      <c r="I48" s="18" t="s">
        <v>481</v>
      </c>
      <c r="J48" s="20" t="s">
        <v>481</v>
      </c>
      <c r="K48" s="18" t="s">
        <v>481</v>
      </c>
      <c r="L48" s="20" t="s">
        <v>481</v>
      </c>
      <c r="M48" s="18" t="s">
        <v>481</v>
      </c>
      <c r="N48" s="20" t="s">
        <v>481</v>
      </c>
      <c r="O48" s="18" t="s">
        <v>481</v>
      </c>
      <c r="P48" s="20" t="s">
        <v>481</v>
      </c>
      <c r="Q48" s="18" t="n">
        <v>453.39506282</v>
      </c>
      <c r="R48" s="20" t="n">
        <v>32.84136784</v>
      </c>
    </row>
    <row r="49" spans="1:18">
      <c r="A49" s="15" t="s">
        <v>524</v>
      </c>
      <c r="B49" s="17" t="n">
        <v>6349</v>
      </c>
      <c r="C49" s="18">
        <f>(56.0/B49*100)</f>
        <v/>
      </c>
      <c r="D49" s="19" t="n">
        <v>6293</v>
      </c>
      <c r="E49" s="18" t="n">
        <v>434.24238316</v>
      </c>
      <c r="F49" s="20" t="n">
        <v>2.90865462</v>
      </c>
      <c r="G49" s="18" t="n">
        <v>395.43638621</v>
      </c>
      <c r="H49" s="20" t="n">
        <v>7.33724284</v>
      </c>
      <c r="I49" s="18" t="s">
        <v>481</v>
      </c>
      <c r="J49" s="20" t="s">
        <v>481</v>
      </c>
      <c r="K49" s="18" t="s">
        <v>481</v>
      </c>
      <c r="L49" s="20" t="s">
        <v>481</v>
      </c>
      <c r="M49" s="18" t="s">
        <v>481</v>
      </c>
      <c r="N49" s="20" t="s">
        <v>481</v>
      </c>
      <c r="O49" s="18" t="n">
        <v>391.59355692</v>
      </c>
      <c r="P49" s="20" t="n">
        <v>31.21950852</v>
      </c>
      <c r="Q49" s="18" t="n">
        <v>380.08517183</v>
      </c>
      <c r="R49" s="20" t="n">
        <v>14.64228419</v>
      </c>
    </row>
    <row r="50" spans="1:18">
      <c r="A50" s="15" t="s">
        <v>525</v>
      </c>
      <c r="B50" s="17" t="n">
        <v>11795</v>
      </c>
      <c r="C50" s="18">
        <f>(218.0/B50*100)</f>
        <v/>
      </c>
      <c r="D50" s="19" t="n">
        <v>11577</v>
      </c>
      <c r="E50" s="18" t="n">
        <v>418.19316705</v>
      </c>
      <c r="F50" s="20" t="n">
        <v>2.31053809</v>
      </c>
      <c r="G50" s="18" t="n">
        <v>368.57808737</v>
      </c>
      <c r="H50" s="20" t="n">
        <v>6.09048907</v>
      </c>
      <c r="I50" s="18" t="s">
        <v>481</v>
      </c>
      <c r="J50" s="20" t="s">
        <v>481</v>
      </c>
      <c r="K50" s="18" t="s">
        <v>481</v>
      </c>
      <c r="L50" s="20" t="s">
        <v>481</v>
      </c>
      <c r="M50" s="18" t="s">
        <v>481</v>
      </c>
      <c r="N50" s="20" t="s">
        <v>481</v>
      </c>
      <c r="O50" s="18" t="s">
        <v>481</v>
      </c>
      <c r="P50" s="20" t="s">
        <v>481</v>
      </c>
      <c r="Q50" s="18" t="n">
        <v>313.35560105</v>
      </c>
      <c r="R50" s="20" t="n">
        <v>9.9511138</v>
      </c>
    </row>
    <row r="51" spans="1:18">
      <c r="A51" s="15" t="s">
        <v>526</v>
      </c>
      <c r="B51" s="17" t="n">
        <v>6866</v>
      </c>
      <c r="C51" s="18">
        <f>(116.0/B51*100)</f>
        <v/>
      </c>
      <c r="D51" s="19" t="n">
        <v>6750</v>
      </c>
      <c r="E51" s="18" t="n">
        <v>421.56449611</v>
      </c>
      <c r="F51" s="20" t="n">
        <v>2.14467987</v>
      </c>
      <c r="G51" s="18" t="n">
        <v>387.02856425</v>
      </c>
      <c r="H51" s="20" t="n">
        <v>3.71040405</v>
      </c>
      <c r="I51" s="18" t="s">
        <v>481</v>
      </c>
      <c r="J51" s="20" t="s">
        <v>481</v>
      </c>
      <c r="K51" s="18" t="s">
        <v>481</v>
      </c>
      <c r="L51" s="20" t="s">
        <v>481</v>
      </c>
      <c r="M51" s="18" t="s">
        <v>481</v>
      </c>
      <c r="N51" s="20" t="s">
        <v>481</v>
      </c>
      <c r="O51" s="18" t="s">
        <v>481</v>
      </c>
      <c r="P51" s="20" t="s">
        <v>481</v>
      </c>
      <c r="Q51" s="18" t="n">
        <v>388.67059845</v>
      </c>
      <c r="R51" s="20" t="n">
        <v>8.489617559999999</v>
      </c>
    </row>
    <row r="52" spans="1:18">
      <c r="A52" s="15" t="s">
        <v>527</v>
      </c>
      <c r="B52" s="17" t="n">
        <v>5809</v>
      </c>
      <c r="C52" s="18">
        <f>(71.0/B52*100)</f>
        <v/>
      </c>
      <c r="D52" s="19" t="n">
        <v>5738</v>
      </c>
      <c r="E52" s="18" t="n">
        <v>479.0725478</v>
      </c>
      <c r="F52" s="20" t="n">
        <v>2.50501847</v>
      </c>
      <c r="G52" s="18" t="n">
        <v>444.83231381</v>
      </c>
      <c r="H52" s="20" t="n">
        <v>6.27777021</v>
      </c>
      <c r="I52" s="18" t="s">
        <v>481</v>
      </c>
      <c r="J52" s="20" t="s">
        <v>481</v>
      </c>
      <c r="K52" s="18" t="s">
        <v>481</v>
      </c>
      <c r="L52" s="20" t="s">
        <v>481</v>
      </c>
      <c r="M52" s="18" t="s">
        <v>481</v>
      </c>
      <c r="N52" s="20" t="s">
        <v>481</v>
      </c>
      <c r="O52" s="18" t="s">
        <v>481</v>
      </c>
      <c r="P52" s="20" t="s">
        <v>481</v>
      </c>
      <c r="Q52" s="18" t="n">
        <v>372.77665866</v>
      </c>
      <c r="R52" s="20" t="n">
        <v>8.55961156</v>
      </c>
    </row>
    <row r="53" spans="1:18">
      <c r="A53" s="15" t="s">
        <v>528</v>
      </c>
      <c r="B53" s="17" t="n">
        <v>5571</v>
      </c>
      <c r="C53" s="18">
        <f>(84.0/B53*100)</f>
        <v/>
      </c>
      <c r="D53" s="19" t="n">
        <v>5487</v>
      </c>
      <c r="E53" s="18" t="n">
        <v>438.11705478</v>
      </c>
      <c r="F53" s="20" t="n">
        <v>1.42893619</v>
      </c>
      <c r="G53" s="18" t="n">
        <v>359.08577899</v>
      </c>
      <c r="H53" s="20" t="n">
        <v>5.58745188</v>
      </c>
      <c r="I53" s="18" t="s">
        <v>481</v>
      </c>
      <c r="J53" s="20" t="s">
        <v>481</v>
      </c>
      <c r="K53" s="18" t="s">
        <v>481</v>
      </c>
      <c r="L53" s="20" t="s">
        <v>481</v>
      </c>
      <c r="M53" s="18" t="s">
        <v>481</v>
      </c>
      <c r="N53" s="20" t="s">
        <v>481</v>
      </c>
      <c r="O53" s="18" t="s">
        <v>481</v>
      </c>
      <c r="P53" s="20" t="s">
        <v>481</v>
      </c>
      <c r="Q53" s="18" t="n">
        <v>350.16898216</v>
      </c>
      <c r="R53" s="20" t="n">
        <v>8.90376068</v>
      </c>
    </row>
    <row r="54" spans="1:18">
      <c r="A54" s="15" t="s">
        <v>529</v>
      </c>
      <c r="B54" s="17" t="n">
        <v>4740</v>
      </c>
      <c r="C54" s="18">
        <f>(38.0/B54*100)</f>
        <v/>
      </c>
      <c r="D54" s="19" t="n">
        <v>4702</v>
      </c>
      <c r="E54" s="18" t="n">
        <v>338.43608426</v>
      </c>
      <c r="F54" s="20" t="n">
        <v>2.80218735</v>
      </c>
      <c r="G54" s="18" t="n">
        <v>310.6379449</v>
      </c>
      <c r="H54" s="20" t="n">
        <v>3.97521465</v>
      </c>
      <c r="I54" s="18" t="s">
        <v>481</v>
      </c>
      <c r="J54" s="20" t="s">
        <v>481</v>
      </c>
      <c r="K54" s="18" t="s">
        <v>481</v>
      </c>
      <c r="L54" s="20" t="s">
        <v>481</v>
      </c>
      <c r="M54" s="18" t="s">
        <v>481</v>
      </c>
      <c r="N54" s="20" t="s">
        <v>481</v>
      </c>
      <c r="O54" s="18" t="s">
        <v>481</v>
      </c>
      <c r="P54" s="20" t="s">
        <v>481</v>
      </c>
      <c r="Q54" s="18" t="n">
        <v>267.61213958</v>
      </c>
      <c r="R54" s="20" t="n">
        <v>5.08733794</v>
      </c>
    </row>
    <row r="55" spans="1:18">
      <c r="A55" s="15" t="s">
        <v>530</v>
      </c>
      <c r="B55" s="17" t="n">
        <v>5316</v>
      </c>
      <c r="C55" s="18">
        <f>(22.0/B55*100)</f>
        <v/>
      </c>
      <c r="D55" s="19" t="n">
        <v>5294</v>
      </c>
      <c r="E55" s="18" t="n">
        <v>420.74897219</v>
      </c>
      <c r="F55" s="20" t="n">
        <v>2.51798383</v>
      </c>
      <c r="G55" s="18" t="n">
        <v>377.16951552</v>
      </c>
      <c r="H55" s="20" t="n">
        <v>3.73219333</v>
      </c>
      <c r="I55" s="18" t="s">
        <v>481</v>
      </c>
      <c r="J55" s="20" t="s">
        <v>481</v>
      </c>
      <c r="K55" s="18" t="s">
        <v>481</v>
      </c>
      <c r="L55" s="20" t="s">
        <v>481</v>
      </c>
      <c r="M55" s="18" t="n">
        <v>453.3647</v>
      </c>
      <c r="N55" s="20" t="n">
        <v>37.19456019</v>
      </c>
      <c r="O55" s="18" t="n">
        <v>292.59010355</v>
      </c>
      <c r="P55" s="20" t="n">
        <v>31.61819784</v>
      </c>
      <c r="Q55" s="18" t="n">
        <v>324.26849861</v>
      </c>
      <c r="R55" s="20" t="n">
        <v>8.785860250000001</v>
      </c>
    </row>
    <row r="56" spans="1:18">
      <c r="A56" s="15" t="s">
        <v>531</v>
      </c>
      <c r="B56" s="17" t="n">
        <v>5359</v>
      </c>
      <c r="C56" s="18">
        <f>(76.0/B56*100)</f>
        <v/>
      </c>
      <c r="D56" s="19" t="n">
        <v>5283</v>
      </c>
      <c r="E56" s="18" t="n">
        <v>526.03057506</v>
      </c>
      <c r="F56" s="20" t="n">
        <v>2.51083258</v>
      </c>
      <c r="G56" s="18" t="n">
        <v>450.57627441</v>
      </c>
      <c r="H56" s="20" t="n">
        <v>8.28897338</v>
      </c>
      <c r="I56" s="18" t="s">
        <v>481</v>
      </c>
      <c r="J56" s="20" t="s">
        <v>481</v>
      </c>
      <c r="K56" s="18" t="s">
        <v>481</v>
      </c>
      <c r="L56" s="20" t="s">
        <v>481</v>
      </c>
      <c r="M56" s="18" t="s">
        <v>481</v>
      </c>
      <c r="N56" s="20" t="s">
        <v>481</v>
      </c>
      <c r="O56" s="18" t="s">
        <v>481</v>
      </c>
      <c r="P56" s="20" t="s">
        <v>481</v>
      </c>
      <c r="Q56" s="18" t="n">
        <v>477.78923582</v>
      </c>
      <c r="R56" s="20" t="n">
        <v>12.37561249</v>
      </c>
    </row>
    <row r="57" spans="1:18">
      <c r="A57" s="15" t="s">
        <v>532</v>
      </c>
      <c r="B57" s="17" t="n">
        <v>6513</v>
      </c>
      <c r="C57" s="18">
        <f>(0.0/B57*100)</f>
        <v/>
      </c>
      <c r="D57" s="19" t="n">
        <v>6513</v>
      </c>
      <c r="E57" s="18" t="n">
        <v>406.26055769</v>
      </c>
      <c r="F57" s="20" t="n">
        <v>2.44848593</v>
      </c>
      <c r="G57" s="18" t="n">
        <v>376.50023482</v>
      </c>
      <c r="H57" s="20" t="n">
        <v>6.05691524</v>
      </c>
      <c r="I57" s="18" t="s">
        <v>481</v>
      </c>
      <c r="J57" s="20" t="s">
        <v>481</v>
      </c>
      <c r="K57" s="18" t="s">
        <v>481</v>
      </c>
      <c r="L57" s="20" t="s">
        <v>481</v>
      </c>
      <c r="M57" s="18" t="s">
        <v>481</v>
      </c>
      <c r="N57" s="20" t="s">
        <v>481</v>
      </c>
      <c r="O57" s="18" t="n">
        <v>351.212</v>
      </c>
      <c r="P57" s="20" t="n">
        <v>21.0643667</v>
      </c>
      <c r="Q57" s="18" t="n">
        <v>338.38765327</v>
      </c>
      <c r="R57" s="20" t="n">
        <v>12.1378789</v>
      </c>
    </row>
    <row r="58" spans="1:18">
      <c r="A58" s="15" t="s">
        <v>533</v>
      </c>
      <c r="B58" s="17" t="n">
        <v>7267</v>
      </c>
      <c r="C58" s="18">
        <f>(10.0/B58*100)</f>
        <v/>
      </c>
      <c r="D58" s="19" t="n">
        <v>7257</v>
      </c>
      <c r="E58" s="18" t="n">
        <v>421.86351009</v>
      </c>
      <c r="F58" s="20" t="n">
        <v>2.54301413</v>
      </c>
      <c r="G58" s="18" t="n">
        <v>354.31121576</v>
      </c>
      <c r="H58" s="20" t="n">
        <v>4.38853273</v>
      </c>
      <c r="I58" s="18" t="s">
        <v>481</v>
      </c>
      <c r="J58" s="20" t="s">
        <v>481</v>
      </c>
      <c r="K58" s="18" t="s">
        <v>481</v>
      </c>
      <c r="L58" s="20" t="s">
        <v>481</v>
      </c>
      <c r="M58" s="18" t="s">
        <v>481</v>
      </c>
      <c r="N58" s="20" t="s">
        <v>481</v>
      </c>
      <c r="O58" s="18" t="n">
        <v>306.83363207</v>
      </c>
      <c r="P58" s="20" t="n">
        <v>15.36439105</v>
      </c>
      <c r="Q58" s="18" t="n">
        <v>333.92284795</v>
      </c>
      <c r="R58" s="20" t="n">
        <v>10.40883412</v>
      </c>
    </row>
    <row r="59" spans="1:18">
      <c r="A59" s="15" t="s">
        <v>534</v>
      </c>
      <c r="B59" s="17" t="n">
        <v>4826</v>
      </c>
      <c r="C59" s="18">
        <f>(26.0/B59*100)</f>
        <v/>
      </c>
      <c r="D59" s="19" t="n">
        <v>4800</v>
      </c>
      <c r="E59" s="18" t="n">
        <v>385.15203518</v>
      </c>
      <c r="F59" s="20" t="n">
        <v>1.84352275</v>
      </c>
      <c r="G59" s="18" t="n">
        <v>366.64679032</v>
      </c>
      <c r="H59" s="20" t="n">
        <v>3.2064439</v>
      </c>
      <c r="I59" s="18" t="s">
        <v>481</v>
      </c>
      <c r="J59" s="20" t="s">
        <v>481</v>
      </c>
      <c r="K59" s="18" t="s">
        <v>481</v>
      </c>
      <c r="L59" s="20" t="s">
        <v>481</v>
      </c>
      <c r="M59" s="18" t="s">
        <v>481</v>
      </c>
      <c r="N59" s="20" t="s">
        <v>481</v>
      </c>
      <c r="O59" s="18" t="n">
        <v>324.82558077</v>
      </c>
      <c r="P59" s="20" t="n">
        <v>23.3165749</v>
      </c>
      <c r="Q59" s="18" t="n">
        <v>304.55537592</v>
      </c>
      <c r="R59" s="20" t="n">
        <v>5.43643065</v>
      </c>
    </row>
    <row r="60" spans="1:18">
      <c r="A60" s="15" t="s">
        <v>535</v>
      </c>
      <c r="B60" s="17" t="n">
        <v>4546</v>
      </c>
      <c r="C60" s="18">
        <f>(15.0/B60*100)</f>
        <v/>
      </c>
      <c r="D60" s="19" t="n">
        <v>4531</v>
      </c>
      <c r="E60" s="18" t="n">
        <v>393.38847112</v>
      </c>
      <c r="F60" s="20" t="n">
        <v>3.40520416</v>
      </c>
      <c r="G60" s="18" t="n">
        <v>323.48155546</v>
      </c>
      <c r="H60" s="20" t="n">
        <v>5.62242548</v>
      </c>
      <c r="I60" s="18" t="s">
        <v>481</v>
      </c>
      <c r="J60" s="20" t="s">
        <v>481</v>
      </c>
      <c r="K60" s="18" t="s">
        <v>481</v>
      </c>
      <c r="L60" s="20" t="s">
        <v>481</v>
      </c>
      <c r="M60" s="18" t="s">
        <v>481</v>
      </c>
      <c r="N60" s="20" t="s">
        <v>481</v>
      </c>
      <c r="O60" s="18" t="n">
        <v>334.26287455</v>
      </c>
      <c r="P60" s="20" t="n">
        <v>26.88900693</v>
      </c>
      <c r="Q60" s="18" t="n">
        <v>323.84856475</v>
      </c>
      <c r="R60" s="20" t="n">
        <v>11.38913397</v>
      </c>
    </row>
    <row r="61" spans="1:18">
      <c r="A61" s="15" t="s">
        <v>536</v>
      </c>
      <c r="B61" s="17" t="n">
        <v>6525</v>
      </c>
      <c r="C61" s="18">
        <f>(135.0/B61*100)</f>
        <v/>
      </c>
      <c r="D61" s="19" t="n">
        <v>6390</v>
      </c>
      <c r="E61" s="18" t="n">
        <v>480.13385091</v>
      </c>
      <c r="F61" s="20" t="n">
        <v>2.75699345</v>
      </c>
      <c r="G61" s="18" t="n">
        <v>457.05008737</v>
      </c>
      <c r="H61" s="20" t="n">
        <v>5.00198867</v>
      </c>
      <c r="I61" s="18" t="s">
        <v>481</v>
      </c>
      <c r="J61" s="20" t="s">
        <v>481</v>
      </c>
      <c r="K61" s="18" t="s">
        <v>481</v>
      </c>
      <c r="L61" s="20" t="s">
        <v>481</v>
      </c>
      <c r="M61" s="18" t="s">
        <v>481</v>
      </c>
      <c r="N61" s="20" t="s">
        <v>481</v>
      </c>
      <c r="O61" s="18" t="s">
        <v>481</v>
      </c>
      <c r="P61" s="20" t="s">
        <v>481</v>
      </c>
      <c r="Q61" s="18" t="n">
        <v>390.45288092</v>
      </c>
      <c r="R61" s="20" t="n">
        <v>9.34219659</v>
      </c>
    </row>
    <row r="62" spans="1:18">
      <c r="A62" s="15" t="s">
        <v>537</v>
      </c>
      <c r="B62" s="17" t="n">
        <v>4476</v>
      </c>
      <c r="C62" s="18">
        <f>(3.0/B62*100)</f>
        <v/>
      </c>
      <c r="D62" s="19" t="n">
        <v>4473</v>
      </c>
      <c r="E62" s="18" t="n">
        <v>530.15794011</v>
      </c>
      <c r="F62" s="20" t="n">
        <v>1.09949709</v>
      </c>
      <c r="G62" s="18" t="n">
        <v>483.24460732</v>
      </c>
      <c r="H62" s="20" t="n">
        <v>7.38974536</v>
      </c>
      <c r="I62" s="18" t="s">
        <v>481</v>
      </c>
      <c r="J62" s="20" t="s">
        <v>481</v>
      </c>
      <c r="K62" s="18" t="s">
        <v>481</v>
      </c>
      <c r="L62" s="20" t="s">
        <v>481</v>
      </c>
      <c r="M62" s="18" t="s">
        <v>481</v>
      </c>
      <c r="N62" s="20" t="s">
        <v>481</v>
      </c>
      <c r="O62" s="18" t="s">
        <v>481</v>
      </c>
      <c r="P62" s="20" t="s">
        <v>481</v>
      </c>
      <c r="Q62" s="18" t="n">
        <v>522.78031673</v>
      </c>
      <c r="R62" s="20" t="n">
        <v>21.70484584</v>
      </c>
    </row>
    <row r="63" spans="1:18">
      <c r="A63" s="15" t="s">
        <v>538</v>
      </c>
      <c r="B63" s="17" t="n">
        <v>5324</v>
      </c>
      <c r="C63" s="18">
        <f>(13.0/B63*100)</f>
        <v/>
      </c>
      <c r="D63" s="19" t="n">
        <v>5311</v>
      </c>
      <c r="E63" s="18" t="n">
        <v>391.62610499</v>
      </c>
      <c r="F63" s="20" t="n">
        <v>1.46004831</v>
      </c>
      <c r="G63" s="18" t="n">
        <v>361.05146533</v>
      </c>
      <c r="H63" s="20" t="n">
        <v>3.61915229</v>
      </c>
      <c r="I63" s="18" t="s">
        <v>481</v>
      </c>
      <c r="J63" s="20" t="s">
        <v>481</v>
      </c>
      <c r="K63" s="18" t="s">
        <v>481</v>
      </c>
      <c r="L63" s="20" t="s">
        <v>481</v>
      </c>
      <c r="M63" s="18" t="s">
        <v>481</v>
      </c>
      <c r="N63" s="20" t="s">
        <v>481</v>
      </c>
      <c r="O63" s="18" t="n">
        <v>326.69545687</v>
      </c>
      <c r="P63" s="20" t="n">
        <v>22.33569986</v>
      </c>
      <c r="Q63" s="18" t="n">
        <v>318.70080819</v>
      </c>
      <c r="R63" s="20" t="n">
        <v>6.16677999</v>
      </c>
    </row>
    <row r="64" spans="1:18">
      <c r="A64" s="15" t="s">
        <v>539</v>
      </c>
      <c r="B64" s="17" t="n">
        <v>3634</v>
      </c>
      <c r="C64" s="18">
        <f>(3.0/B64*100)</f>
        <v/>
      </c>
      <c r="D64" s="19" t="n">
        <v>3631</v>
      </c>
      <c r="E64" s="18" t="n">
        <v>473.33568712</v>
      </c>
      <c r="F64" s="20" t="n">
        <v>1.69161878</v>
      </c>
      <c r="G64" s="18" t="n">
        <v>343.93146958</v>
      </c>
      <c r="H64" s="20" t="n">
        <v>8.7611218</v>
      </c>
      <c r="I64" s="18" t="s">
        <v>481</v>
      </c>
      <c r="J64" s="20" t="s">
        <v>481</v>
      </c>
      <c r="K64" s="18" t="s">
        <v>481</v>
      </c>
      <c r="L64" s="20" t="s">
        <v>481</v>
      </c>
      <c r="M64" s="18" t="s">
        <v>481</v>
      </c>
      <c r="N64" s="20" t="s">
        <v>481</v>
      </c>
      <c r="O64" s="18" t="n">
        <v>361.10209226</v>
      </c>
      <c r="P64" s="20" t="n">
        <v>53.19820584</v>
      </c>
      <c r="Q64" s="18" t="n">
        <v>325.55701905</v>
      </c>
      <c r="R64" s="20" t="n">
        <v>18.54799806</v>
      </c>
    </row>
    <row r="65" spans="1:18">
      <c r="A65" s="15" t="s">
        <v>540</v>
      </c>
      <c r="B65" s="17" t="n">
        <v>5325</v>
      </c>
      <c r="C65" s="18">
        <f>(14.0/B65*100)</f>
        <v/>
      </c>
      <c r="D65" s="19" t="n">
        <v>5311</v>
      </c>
      <c r="E65" s="18" t="n">
        <v>435.96516122</v>
      </c>
      <c r="F65" s="20" t="n">
        <v>2.03853348</v>
      </c>
      <c r="G65" s="18" t="n">
        <v>385.99749406</v>
      </c>
      <c r="H65" s="20" t="n">
        <v>4.95019704</v>
      </c>
      <c r="I65" s="18" t="s">
        <v>481</v>
      </c>
      <c r="J65" s="20" t="s">
        <v>481</v>
      </c>
      <c r="K65" s="18" t="s">
        <v>481</v>
      </c>
      <c r="L65" s="20" t="s">
        <v>481</v>
      </c>
      <c r="M65" s="18" t="n">
        <v>318.47799492</v>
      </c>
      <c r="N65" s="20" t="n">
        <v>36.44400721</v>
      </c>
      <c r="O65" s="18" t="s">
        <v>481</v>
      </c>
      <c r="P65" s="20" t="s">
        <v>481</v>
      </c>
      <c r="Q65" s="18" t="n">
        <v>345.54702573</v>
      </c>
      <c r="R65" s="20" t="n">
        <v>7.66252174</v>
      </c>
    </row>
    <row r="66" spans="1:18">
      <c r="A66" s="15" t="s">
        <v>541</v>
      </c>
      <c r="B66" s="17" t="n">
        <v>5665</v>
      </c>
      <c r="C66" s="18">
        <f>(74.0/B66*100)</f>
        <v/>
      </c>
      <c r="D66" s="19" t="n">
        <v>5591</v>
      </c>
      <c r="E66" s="18" t="n">
        <v>416.47436385</v>
      </c>
      <c r="F66" s="20" t="n">
        <v>1.15557726</v>
      </c>
      <c r="G66" s="18" t="n">
        <v>394.15337316</v>
      </c>
      <c r="H66" s="20" t="n">
        <v>4.46139775</v>
      </c>
      <c r="I66" s="18" t="s">
        <v>481</v>
      </c>
      <c r="J66" s="20" t="s">
        <v>481</v>
      </c>
      <c r="K66" s="18" t="s">
        <v>481</v>
      </c>
      <c r="L66" s="20" t="s">
        <v>481</v>
      </c>
      <c r="M66" s="18" t="s">
        <v>481</v>
      </c>
      <c r="N66" s="20" t="s">
        <v>481</v>
      </c>
      <c r="O66" s="18" t="s">
        <v>481</v>
      </c>
      <c r="P66" s="20" t="s">
        <v>481</v>
      </c>
      <c r="Q66" s="18" t="n">
        <v>331.5952592</v>
      </c>
      <c r="R66" s="20" t="n">
        <v>6.34149986</v>
      </c>
    </row>
    <row r="67" spans="1:18">
      <c r="A67" s="15" t="s">
        <v>542</v>
      </c>
      <c r="B67" s="17" t="n">
        <v>6971</v>
      </c>
      <c r="C67" s="18">
        <f>(21.0/B67*100)</f>
        <v/>
      </c>
      <c r="D67" s="19" t="n">
        <v>6950</v>
      </c>
      <c r="E67" s="18" t="n">
        <v>398.71222208</v>
      </c>
      <c r="F67" s="20" t="n">
        <v>2.31897606</v>
      </c>
      <c r="G67" s="18" t="n">
        <v>348.82671151</v>
      </c>
      <c r="H67" s="20" t="n">
        <v>7.2772923</v>
      </c>
      <c r="I67" s="18" t="s">
        <v>481</v>
      </c>
      <c r="J67" s="20" t="s">
        <v>481</v>
      </c>
      <c r="K67" s="18" t="s">
        <v>481</v>
      </c>
      <c r="L67" s="20" t="s">
        <v>481</v>
      </c>
      <c r="M67" s="18" t="s">
        <v>481</v>
      </c>
      <c r="N67" s="20" t="s">
        <v>481</v>
      </c>
      <c r="O67" s="18" t="s">
        <v>481</v>
      </c>
      <c r="P67" s="20" t="s">
        <v>481</v>
      </c>
      <c r="Q67" s="18" t="n">
        <v>321.73604403</v>
      </c>
      <c r="R67" s="20" t="n">
        <v>9.989079329999999</v>
      </c>
    </row>
    <row r="68" spans="1:18">
      <c r="A68" s="15" t="s">
        <v>543</v>
      </c>
      <c r="B68" s="17" t="n">
        <v>12083</v>
      </c>
      <c r="C68" s="18">
        <f>(27.0/B68*100)</f>
        <v/>
      </c>
      <c r="D68" s="19" t="n">
        <v>12056</v>
      </c>
      <c r="E68" s="18" t="n">
        <v>434.04824737</v>
      </c>
      <c r="F68" s="20" t="n">
        <v>1.27596806</v>
      </c>
      <c r="G68" s="18" t="n">
        <v>362.25817674</v>
      </c>
      <c r="H68" s="20" t="n">
        <v>1.87176876</v>
      </c>
      <c r="I68" s="18" t="s">
        <v>481</v>
      </c>
      <c r="J68" s="20" t="s">
        <v>481</v>
      </c>
      <c r="K68" s="18" t="s">
        <v>481</v>
      </c>
      <c r="L68" s="20" t="s">
        <v>481</v>
      </c>
      <c r="M68" s="18" t="s">
        <v>481</v>
      </c>
      <c r="N68" s="20" t="s">
        <v>481</v>
      </c>
      <c r="O68" s="18" t="s">
        <v>481</v>
      </c>
      <c r="P68" s="20" t="s">
        <v>481</v>
      </c>
      <c r="Q68" s="18" t="n">
        <v>330.98588415</v>
      </c>
      <c r="R68" s="20" t="n">
        <v>3.79465666</v>
      </c>
    </row>
    <row r="69" spans="1:18">
      <c r="A69" s="15" t="s">
        <v>544</v>
      </c>
      <c r="B69" s="17" t="n">
        <v>4876</v>
      </c>
      <c r="C69" s="18">
        <f>(0.0/B69*100)</f>
        <v/>
      </c>
      <c r="D69" s="19" t="n">
        <v>4876</v>
      </c>
      <c r="E69" s="18" t="n">
        <v>440.51549597</v>
      </c>
      <c r="F69" s="20" t="n">
        <v>3.19309929</v>
      </c>
      <c r="G69" s="18" t="n">
        <v>403.4359549</v>
      </c>
      <c r="H69" s="20" t="n">
        <v>5.50747408</v>
      </c>
      <c r="I69" s="18" t="s">
        <v>481</v>
      </c>
      <c r="J69" s="20" t="s">
        <v>481</v>
      </c>
      <c r="K69" s="18" t="s">
        <v>481</v>
      </c>
      <c r="L69" s="20" t="s">
        <v>481</v>
      </c>
      <c r="M69" s="18" t="s">
        <v>481</v>
      </c>
      <c r="N69" s="20" t="s">
        <v>481</v>
      </c>
      <c r="O69" s="18" t="s">
        <v>481</v>
      </c>
      <c r="P69" s="20" t="s">
        <v>481</v>
      </c>
      <c r="Q69" s="18" t="n">
        <v>322.01824007</v>
      </c>
      <c r="R69" s="20" t="n">
        <v>15.31176021</v>
      </c>
    </row>
    <row r="70" spans="1:18">
      <c r="A70" s="15" t="s">
        <v>545</v>
      </c>
      <c r="B70" s="17" t="n">
        <v>6036</v>
      </c>
      <c r="C70" s="18">
        <f>(223.0/B70*100)</f>
        <v/>
      </c>
      <c r="D70" s="19" t="n">
        <v>5813</v>
      </c>
      <c r="E70" s="18" t="n">
        <v>492.37901963</v>
      </c>
      <c r="F70" s="20" t="n">
        <v>2.84523259</v>
      </c>
      <c r="G70" s="18" t="n">
        <v>460.53149282</v>
      </c>
      <c r="H70" s="20" t="n">
        <v>4.48224994</v>
      </c>
      <c r="I70" s="18" t="s">
        <v>481</v>
      </c>
      <c r="J70" s="20" t="s">
        <v>481</v>
      </c>
      <c r="K70" s="18" t="s">
        <v>481</v>
      </c>
      <c r="L70" s="20" t="s">
        <v>481</v>
      </c>
      <c r="M70" s="18" t="s">
        <v>481</v>
      </c>
      <c r="N70" s="20" t="s">
        <v>481</v>
      </c>
      <c r="O70" s="18" t="s">
        <v>481</v>
      </c>
      <c r="P70" s="20" t="s">
        <v>481</v>
      </c>
      <c r="Q70" s="18" t="n">
        <v>415.54177732</v>
      </c>
      <c r="R70" s="20" t="n">
        <v>6.44190386</v>
      </c>
    </row>
    <row r="71" spans="1:18">
      <c r="A71" s="15" t="s">
        <v>546</v>
      </c>
      <c r="B71" s="17" t="n">
        <v>6115</v>
      </c>
      <c r="C71" s="18">
        <f>(17.0/B71*100)</f>
        <v/>
      </c>
      <c r="D71" s="19" t="n">
        <v>6098</v>
      </c>
      <c r="E71" s="18" t="n">
        <v>559.5666280299999</v>
      </c>
      <c r="F71" s="20" t="n">
        <v>1.30341978</v>
      </c>
      <c r="G71" s="18" t="n">
        <v>468.14433453</v>
      </c>
      <c r="H71" s="20" t="n">
        <v>7.52994022</v>
      </c>
      <c r="I71" s="18" t="s">
        <v>481</v>
      </c>
      <c r="J71" s="20" t="s">
        <v>481</v>
      </c>
      <c r="K71" s="18" t="s">
        <v>481</v>
      </c>
      <c r="L71" s="20" t="s">
        <v>481</v>
      </c>
      <c r="M71" s="18" t="s">
        <v>481</v>
      </c>
      <c r="N71" s="20" t="s">
        <v>481</v>
      </c>
      <c r="O71" s="18" t="s">
        <v>481</v>
      </c>
      <c r="P71" s="20" t="s">
        <v>481</v>
      </c>
      <c r="Q71" s="18" t="n">
        <v>479.48655834</v>
      </c>
      <c r="R71" s="20" t="n">
        <v>20.45933646</v>
      </c>
    </row>
    <row r="72" spans="1:18">
      <c r="A72" s="15" t="s">
        <v>547</v>
      </c>
      <c r="B72" s="17" t="n">
        <v>7708</v>
      </c>
      <c r="C72" s="18">
        <f>(5.0/B72*100)</f>
        <v/>
      </c>
      <c r="D72" s="19" t="n">
        <v>7703</v>
      </c>
      <c r="E72" s="18" t="n">
        <v>537.10138638</v>
      </c>
      <c r="F72" s="20" t="n">
        <v>2.58848149</v>
      </c>
      <c r="G72" s="18" t="n">
        <v>446.21012205</v>
      </c>
      <c r="H72" s="20" t="n">
        <v>6.26271099</v>
      </c>
      <c r="I72" s="18" t="s">
        <v>481</v>
      </c>
      <c r="J72" s="20" t="s">
        <v>481</v>
      </c>
      <c r="K72" s="18" t="s">
        <v>481</v>
      </c>
      <c r="L72" s="20" t="s">
        <v>481</v>
      </c>
      <c r="M72" s="18" t="s">
        <v>481</v>
      </c>
      <c r="N72" s="20" t="s">
        <v>481</v>
      </c>
      <c r="O72" s="18" t="s">
        <v>481</v>
      </c>
      <c r="P72" s="20" t="s">
        <v>481</v>
      </c>
      <c r="Q72" s="18" t="n">
        <v>424.34038355</v>
      </c>
      <c r="R72" s="20" t="n">
        <v>30.92494472</v>
      </c>
    </row>
    <row r="73" spans="1:18">
      <c r="A73" s="15" t="s">
        <v>548</v>
      </c>
      <c r="B73" s="17" t="n">
        <v>8249</v>
      </c>
      <c r="C73" s="18">
        <f>(143.0/B73*100)</f>
        <v/>
      </c>
      <c r="D73" s="19" t="n">
        <v>8106</v>
      </c>
      <c r="E73" s="18" t="n">
        <v>429.03272782</v>
      </c>
      <c r="F73" s="20" t="n">
        <v>2.92845461</v>
      </c>
      <c r="G73" s="18" t="n">
        <v>389.54423586</v>
      </c>
      <c r="H73" s="20" t="n">
        <v>2.92088926</v>
      </c>
      <c r="I73" s="18" t="s">
        <v>481</v>
      </c>
      <c r="J73" s="20" t="s">
        <v>481</v>
      </c>
      <c r="K73" s="18" t="s">
        <v>481</v>
      </c>
      <c r="L73" s="20" t="s">
        <v>481</v>
      </c>
      <c r="M73" s="18" t="s">
        <v>481</v>
      </c>
      <c r="N73" s="20" t="s">
        <v>481</v>
      </c>
      <c r="O73" s="18" t="s">
        <v>481</v>
      </c>
      <c r="P73" s="20" t="s">
        <v>481</v>
      </c>
      <c r="Q73" s="18" t="n">
        <v>351.8141592</v>
      </c>
      <c r="R73" s="20" t="n">
        <v>12.34837669</v>
      </c>
    </row>
    <row r="74" spans="1:18">
      <c r="A74" s="15" t="s">
        <v>549</v>
      </c>
      <c r="B74" s="17" t="n">
        <v>4692</v>
      </c>
      <c r="C74" s="18">
        <f>(82.0/B74*100)</f>
        <v/>
      </c>
      <c r="D74" s="19" t="n">
        <v>4610</v>
      </c>
      <c r="E74" s="18" t="n">
        <v>431.22135113</v>
      </c>
      <c r="F74" s="20" t="n">
        <v>1.40041813</v>
      </c>
      <c r="G74" s="18" t="n">
        <v>364.37059569</v>
      </c>
      <c r="H74" s="20" t="n">
        <v>6.51525361</v>
      </c>
      <c r="I74" s="18" t="s">
        <v>481</v>
      </c>
      <c r="J74" s="20" t="s">
        <v>481</v>
      </c>
      <c r="K74" s="18" t="s">
        <v>481</v>
      </c>
      <c r="L74" s="20" t="s">
        <v>481</v>
      </c>
      <c r="M74" s="18" t="s">
        <v>481</v>
      </c>
      <c r="N74" s="20" t="s">
        <v>481</v>
      </c>
      <c r="O74" s="18" t="n">
        <v>333.60448724</v>
      </c>
      <c r="P74" s="20" t="n">
        <v>48.16464883</v>
      </c>
      <c r="Q74" s="18" t="n">
        <v>319.43478666</v>
      </c>
      <c r="R74" s="20" t="n">
        <v>11.09505456</v>
      </c>
    </row>
    <row r="75" spans="1:18">
      <c r="A75" s="15" t="s">
        <v>550</v>
      </c>
      <c r="B75" s="17" t="n">
        <v>5375</v>
      </c>
      <c r="C75" s="18">
        <f>(196.0/B75*100)</f>
        <v/>
      </c>
      <c r="D75" s="19" t="n">
        <v>5179</v>
      </c>
      <c r="E75" s="18" t="n">
        <v>396.33485248</v>
      </c>
      <c r="F75" s="20" t="n">
        <v>2.10810089</v>
      </c>
      <c r="G75" s="18" t="n">
        <v>347.71811876</v>
      </c>
      <c r="H75" s="20" t="n">
        <v>3.12106308</v>
      </c>
      <c r="I75" s="18" t="s">
        <v>481</v>
      </c>
      <c r="J75" s="20" t="s">
        <v>481</v>
      </c>
      <c r="K75" s="18" t="s">
        <v>481</v>
      </c>
      <c r="L75" s="20" t="s">
        <v>481</v>
      </c>
      <c r="M75" s="18" t="s">
        <v>481</v>
      </c>
      <c r="N75" s="20" t="s">
        <v>481</v>
      </c>
      <c r="O75" s="18" t="s">
        <v>481</v>
      </c>
      <c r="P75" s="20" t="s">
        <v>481</v>
      </c>
      <c r="Q75" s="18" t="n">
        <v>345.63905692</v>
      </c>
      <c r="R75" s="20" t="n">
        <v>5.57915822</v>
      </c>
    </row>
    <row r="76" spans="1:18">
      <c r="A76" s="15" t="s">
        <v>551</v>
      </c>
      <c r="B76" s="17" t="n">
        <v>14167</v>
      </c>
      <c r="C76" s="18">
        <f>(227.0/B76*100)</f>
        <v/>
      </c>
      <c r="D76" s="19" t="n">
        <v>13940</v>
      </c>
      <c r="E76" s="18" t="n">
        <v>448.11932519</v>
      </c>
      <c r="F76" s="20" t="n">
        <v>2.38528723</v>
      </c>
      <c r="G76" s="18" t="n">
        <v>376.46678719</v>
      </c>
      <c r="H76" s="20" t="n">
        <v>3.86267434</v>
      </c>
      <c r="I76" s="18" t="s">
        <v>481</v>
      </c>
      <c r="J76" s="20" t="s">
        <v>481</v>
      </c>
      <c r="K76" s="18" t="s">
        <v>481</v>
      </c>
      <c r="L76" s="20" t="s">
        <v>481</v>
      </c>
      <c r="M76" s="18" t="s">
        <v>481</v>
      </c>
      <c r="N76" s="20" t="s">
        <v>481</v>
      </c>
      <c r="O76" s="18" t="s">
        <v>481</v>
      </c>
      <c r="P76" s="20" t="s">
        <v>481</v>
      </c>
      <c r="Q76" s="18" t="n">
        <v>357.90118866</v>
      </c>
      <c r="R76" s="20" t="n">
        <v>7.06274577</v>
      </c>
    </row>
    <row r="77" spans="1:18">
      <c r="A77" s="15" t="s">
        <v>552</v>
      </c>
      <c r="B77" s="17" t="n">
        <v>6062</v>
      </c>
      <c r="C77" s="18">
        <f>(82.0/B77*100)</f>
        <v/>
      </c>
      <c r="D77" s="19" t="n">
        <v>5980</v>
      </c>
      <c r="E77" s="18" t="n">
        <v>440.80644625</v>
      </c>
      <c r="F77" s="20" t="n">
        <v>2.11010018</v>
      </c>
      <c r="G77" s="18" t="n">
        <v>381.6504714</v>
      </c>
      <c r="H77" s="20" t="n">
        <v>6.88199939</v>
      </c>
      <c r="I77" s="18" t="s">
        <v>481</v>
      </c>
      <c r="J77" s="20" t="s">
        <v>481</v>
      </c>
      <c r="K77" s="18" t="s">
        <v>481</v>
      </c>
      <c r="L77" s="20" t="s">
        <v>481</v>
      </c>
      <c r="M77" s="18" t="s">
        <v>481</v>
      </c>
      <c r="N77" s="20" t="s">
        <v>481</v>
      </c>
      <c r="O77" s="18" t="s">
        <v>481</v>
      </c>
      <c r="P77" s="20" t="s">
        <v>481</v>
      </c>
      <c r="Q77" s="18" t="n">
        <v>342.49067004</v>
      </c>
      <c r="R77" s="20" t="n">
        <v>5.92760391</v>
      </c>
    </row>
    <row r="78" spans="1:18">
      <c r="A78" s="15" t="s">
        <v>553</v>
      </c>
      <c r="B78" s="17" t="n">
        <v>5826</v>
      </c>
      <c r="C78" s="18">
        <f>(0.0/B78*100)</f>
        <v/>
      </c>
      <c r="D78" s="19" t="n">
        <v>5826</v>
      </c>
      <c r="E78" s="18" t="n">
        <v>538.84097095</v>
      </c>
      <c r="F78" s="20" t="n">
        <v>4.28645119</v>
      </c>
      <c r="G78" s="18" t="n">
        <v>492.81840426</v>
      </c>
      <c r="H78" s="20" t="n">
        <v>4.03310289</v>
      </c>
      <c r="I78" s="18" t="s">
        <v>481</v>
      </c>
      <c r="J78" s="20" t="s">
        <v>481</v>
      </c>
      <c r="K78" s="18" t="s">
        <v>481</v>
      </c>
      <c r="L78" s="20" t="s">
        <v>481</v>
      </c>
      <c r="M78" s="18" t="s">
        <v>481</v>
      </c>
      <c r="N78" s="20" t="s">
        <v>481</v>
      </c>
      <c r="O78" s="18" t="n">
        <v>446.6547</v>
      </c>
      <c r="P78" s="20" t="n">
        <v>18.89005007</v>
      </c>
      <c r="Q78" s="18" t="n">
        <v>466.52959612</v>
      </c>
      <c r="R78" s="20" t="n">
        <v>19.7187958</v>
      </c>
    </row>
    <row customHeight="1" ht="25" r="79" spans="1:18">
      <c r="A79" s="15" t="s">
        <v>554</v>
      </c>
      <c r="B79" s="17" t="n">
        <v>1657</v>
      </c>
      <c r="C79" s="18">
        <f>(41.0/B79*100)</f>
        <v/>
      </c>
      <c r="D79" s="19" t="n">
        <v>1616</v>
      </c>
      <c r="E79" s="18" t="n">
        <v>476.69246457</v>
      </c>
      <c r="F79" s="20" t="n">
        <v>6.38548373</v>
      </c>
      <c r="G79" s="18" t="n">
        <v>408.09319629</v>
      </c>
      <c r="H79" s="20" t="n">
        <v>18.61712236</v>
      </c>
      <c r="I79" s="18" t="s">
        <v>481</v>
      </c>
      <c r="J79" s="20" t="s">
        <v>481</v>
      </c>
      <c r="K79" s="18" t="s">
        <v>481</v>
      </c>
      <c r="L79" s="20" t="s">
        <v>481</v>
      </c>
      <c r="M79" s="18" t="s">
        <v>481</v>
      </c>
      <c r="N79" s="20" t="s">
        <v>481</v>
      </c>
      <c r="O79" s="18" t="s">
        <v>481</v>
      </c>
      <c r="P79" s="20" t="s">
        <v>481</v>
      </c>
      <c r="Q79" s="18" t="n">
        <v>332.19806925</v>
      </c>
      <c r="R79" s="20" t="n">
        <v>49.57146062</v>
      </c>
    </row>
    <row r="80" spans="1:18">
      <c r="A80" s="15" t="s">
        <v>555</v>
      </c>
      <c r="B80" s="17" t="n">
        <v>7841</v>
      </c>
      <c r="C80" s="18">
        <f>(0.0/B80*100)</f>
        <v/>
      </c>
      <c r="D80" s="19" t="n">
        <v>7841</v>
      </c>
      <c r="E80" s="18" t="n">
        <v>459.6514332</v>
      </c>
      <c r="F80" s="20" t="n">
        <v>3.66593195</v>
      </c>
      <c r="G80" s="18" t="n">
        <v>430.32538825</v>
      </c>
      <c r="H80" s="20" t="n">
        <v>5.11876923</v>
      </c>
      <c r="I80" s="18" t="s">
        <v>481</v>
      </c>
      <c r="J80" s="20" t="s">
        <v>481</v>
      </c>
      <c r="K80" s="18" t="s">
        <v>481</v>
      </c>
      <c r="L80" s="20" t="s">
        <v>481</v>
      </c>
      <c r="M80" s="18" t="s">
        <v>481</v>
      </c>
      <c r="N80" s="20" t="s">
        <v>481</v>
      </c>
      <c r="O80" s="18" t="s">
        <v>481</v>
      </c>
      <c r="P80" s="20" t="s">
        <v>481</v>
      </c>
      <c r="Q80" s="18" t="n">
        <v>368.38235564</v>
      </c>
      <c r="R80" s="20" t="n">
        <v>38.68181664</v>
      </c>
    </row>
    <row r="81" spans="1:18">
      <c r="A81" s="23" t="s">
        <v>556</v>
      </c>
      <c r="B81" s="17" t="n">
        <v>8861</v>
      </c>
      <c r="C81" s="18">
        <f>(76.0/B81*100)</f>
        <v/>
      </c>
      <c r="D81" s="19" t="n">
        <v>8785</v>
      </c>
      <c r="E81" s="18" t="n">
        <v>445.8815445</v>
      </c>
      <c r="F81" s="20" t="n">
        <v>2.95919242</v>
      </c>
      <c r="G81" s="18" t="n">
        <v>373.6501105</v>
      </c>
      <c r="H81" s="20" t="n">
        <v>6.27642502</v>
      </c>
      <c r="I81" s="18" t="s">
        <v>481</v>
      </c>
      <c r="J81" s="20" t="s">
        <v>481</v>
      </c>
      <c r="K81" s="18" t="s">
        <v>481</v>
      </c>
      <c r="L81" s="20" t="s">
        <v>481</v>
      </c>
      <c r="M81" s="18" t="s">
        <v>481</v>
      </c>
      <c r="N81" s="20" t="s">
        <v>481</v>
      </c>
      <c r="O81" s="18" t="s">
        <v>481</v>
      </c>
      <c r="P81" s="20" t="s">
        <v>481</v>
      </c>
      <c r="Q81" s="18" t="n">
        <v>368.8268461</v>
      </c>
      <c r="R81" s="20" t="n">
        <v>12.39235735</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620</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(347.0/B7*100)</f>
        <v/>
      </c>
      <c r="D7" s="19" t="n">
        <v>14183</v>
      </c>
      <c r="E7" s="18" t="n">
        <v>517.69954795</v>
      </c>
      <c r="F7" s="20" t="n">
        <v>1.66712192</v>
      </c>
      <c r="G7" s="18" t="n">
        <v>504.42759289</v>
      </c>
      <c r="H7" s="20" t="n">
        <v>2.03742883</v>
      </c>
      <c r="I7" s="18" t="s">
        <v>481</v>
      </c>
      <c r="J7" s="20" t="s">
        <v>481</v>
      </c>
      <c r="K7" s="18" t="s">
        <v>481</v>
      </c>
      <c r="L7" s="20" t="s">
        <v>481</v>
      </c>
      <c r="M7" s="18" t="s">
        <v>481</v>
      </c>
      <c r="N7" s="20" t="s">
        <v>481</v>
      </c>
      <c r="O7" s="18" t="s">
        <v>481</v>
      </c>
      <c r="P7" s="20" t="s">
        <v>481</v>
      </c>
      <c r="Q7" s="18" t="n">
        <v>429.20903634</v>
      </c>
      <c r="R7" s="20" t="n">
        <v>7.41689702</v>
      </c>
    </row>
    <row r="8" spans="1:18">
      <c r="A8" s="15" t="s">
        <v>483</v>
      </c>
      <c r="B8" s="17" t="n">
        <v>7007</v>
      </c>
      <c r="C8" s="18">
        <f>(20.0/B8*100)</f>
        <v/>
      </c>
      <c r="D8" s="19" t="n">
        <v>6987</v>
      </c>
      <c r="E8" s="18" t="n">
        <v>505.14196252</v>
      </c>
      <c r="F8" s="20" t="n">
        <v>3.10745169</v>
      </c>
      <c r="G8" s="18" t="n">
        <v>485.57169551</v>
      </c>
      <c r="H8" s="20" t="n">
        <v>2.83682686</v>
      </c>
      <c r="I8" s="18" t="s">
        <v>481</v>
      </c>
      <c r="J8" s="20" t="s">
        <v>481</v>
      </c>
      <c r="K8" s="18" t="s">
        <v>481</v>
      </c>
      <c r="L8" s="20" t="s">
        <v>481</v>
      </c>
      <c r="M8" s="18" t="s">
        <v>481</v>
      </c>
      <c r="N8" s="20" t="s">
        <v>481</v>
      </c>
      <c r="O8" s="18" t="s">
        <v>481</v>
      </c>
      <c r="P8" s="20" t="s">
        <v>481</v>
      </c>
      <c r="Q8" s="18" t="n">
        <v>422.74822195</v>
      </c>
      <c r="R8" s="20" t="n">
        <v>8.341673719999999</v>
      </c>
    </row>
    <row r="9" spans="1:18">
      <c r="A9" s="15" t="s">
        <v>484</v>
      </c>
      <c r="B9" s="17" t="n">
        <v>9651</v>
      </c>
      <c r="C9" s="18">
        <f>(77.0/B9*100)</f>
        <v/>
      </c>
      <c r="D9" s="19" t="n">
        <v>9574</v>
      </c>
      <c r="E9" s="18" t="n">
        <v>520.17399885</v>
      </c>
      <c r="F9" s="20" t="n">
        <v>2.61599469</v>
      </c>
      <c r="G9" s="18" t="n">
        <v>486.0214164</v>
      </c>
      <c r="H9" s="20" t="n">
        <v>2.43960379</v>
      </c>
      <c r="I9" s="18" t="s">
        <v>481</v>
      </c>
      <c r="J9" s="20" t="s">
        <v>481</v>
      </c>
      <c r="K9" s="18" t="s">
        <v>481</v>
      </c>
      <c r="L9" s="20" t="s">
        <v>481</v>
      </c>
      <c r="M9" s="18" t="s">
        <v>481</v>
      </c>
      <c r="N9" s="20" t="s">
        <v>481</v>
      </c>
      <c r="O9" s="18" t="s">
        <v>481</v>
      </c>
      <c r="P9" s="20" t="s">
        <v>481</v>
      </c>
      <c r="Q9" s="18" t="n">
        <v>413.89399349</v>
      </c>
      <c r="R9" s="20" t="n">
        <v>8.530546620000001</v>
      </c>
    </row>
    <row r="10" spans="1:18">
      <c r="A10" s="15" t="s">
        <v>485</v>
      </c>
      <c r="B10" s="17" t="n">
        <v>20058</v>
      </c>
      <c r="C10" s="18">
        <f>(521.0/B10*100)</f>
        <v/>
      </c>
      <c r="D10" s="19" t="n">
        <v>19537</v>
      </c>
      <c r="E10" s="18" t="n">
        <v>532.0073119800001</v>
      </c>
      <c r="F10" s="20" t="n">
        <v>2.30553771</v>
      </c>
      <c r="G10" s="18" t="n">
        <v>524.22472464</v>
      </c>
      <c r="H10" s="20" t="n">
        <v>2.33093067</v>
      </c>
      <c r="I10" s="18" t="s">
        <v>481</v>
      </c>
      <c r="J10" s="20" t="s">
        <v>481</v>
      </c>
      <c r="K10" s="18" t="s">
        <v>481</v>
      </c>
      <c r="L10" s="20" t="s">
        <v>481</v>
      </c>
      <c r="M10" s="18" t="s">
        <v>481</v>
      </c>
      <c r="N10" s="20" t="s">
        <v>481</v>
      </c>
      <c r="O10" s="18" t="s">
        <v>481</v>
      </c>
      <c r="P10" s="20" t="s">
        <v>481</v>
      </c>
      <c r="Q10" s="18" t="n">
        <v>467.0448145</v>
      </c>
      <c r="R10" s="20" t="n">
        <v>8.002528099999999</v>
      </c>
    </row>
    <row r="11" spans="1:18">
      <c r="A11" s="15" t="s">
        <v>486</v>
      </c>
      <c r="B11" s="17" t="n">
        <v>7053</v>
      </c>
      <c r="C11" s="18">
        <f>(45.0/B11*100)</f>
        <v/>
      </c>
      <c r="D11" s="19" t="n">
        <v>7008</v>
      </c>
      <c r="E11" s="18" t="n">
        <v>454.04491732</v>
      </c>
      <c r="F11" s="20" t="n">
        <v>2.56760546</v>
      </c>
      <c r="G11" s="18" t="n">
        <v>440.51408101</v>
      </c>
      <c r="H11" s="20" t="n">
        <v>3.04241982</v>
      </c>
      <c r="I11" s="18" t="s">
        <v>481</v>
      </c>
      <c r="J11" s="20" t="s">
        <v>481</v>
      </c>
      <c r="K11" s="18" t="s">
        <v>481</v>
      </c>
      <c r="L11" s="20" t="s">
        <v>481</v>
      </c>
      <c r="M11" s="18" t="s">
        <v>481</v>
      </c>
      <c r="N11" s="20" t="s">
        <v>481</v>
      </c>
      <c r="O11" s="18" t="s">
        <v>481</v>
      </c>
      <c r="P11" s="20" t="s">
        <v>481</v>
      </c>
      <c r="Q11" s="18" t="n">
        <v>404.72055127</v>
      </c>
      <c r="R11" s="20" t="n">
        <v>11.68306587</v>
      </c>
    </row>
    <row r="12" spans="1:18">
      <c r="A12" s="15" t="s">
        <v>487</v>
      </c>
      <c r="B12" s="17" t="n">
        <v>6894</v>
      </c>
      <c r="C12" s="18">
        <f>(56.0/B12*100)</f>
        <v/>
      </c>
      <c r="D12" s="19" t="n">
        <v>6838</v>
      </c>
      <c r="E12" s="18" t="n">
        <v>508.32574461</v>
      </c>
      <c r="F12" s="20" t="n">
        <v>2.2638213</v>
      </c>
      <c r="G12" s="18" t="n">
        <v>485.59351655</v>
      </c>
      <c r="H12" s="20" t="n">
        <v>2.44403298</v>
      </c>
      <c r="I12" s="18" t="s">
        <v>481</v>
      </c>
      <c r="J12" s="20" t="s">
        <v>481</v>
      </c>
      <c r="K12" s="18" t="s">
        <v>481</v>
      </c>
      <c r="L12" s="20" t="s">
        <v>481</v>
      </c>
      <c r="M12" s="18" t="s">
        <v>481</v>
      </c>
      <c r="N12" s="20" t="s">
        <v>481</v>
      </c>
      <c r="O12" s="18" t="s">
        <v>481</v>
      </c>
      <c r="P12" s="20" t="s">
        <v>481</v>
      </c>
      <c r="Q12" s="18" t="n">
        <v>389.64617367</v>
      </c>
      <c r="R12" s="20" t="n">
        <v>6.68262027</v>
      </c>
    </row>
    <row r="13" spans="1:18">
      <c r="A13" s="15" t="s">
        <v>488</v>
      </c>
      <c r="B13" s="17" t="n">
        <v>7161</v>
      </c>
      <c r="C13" s="18">
        <f>(98.0/B13*100)</f>
        <v/>
      </c>
      <c r="D13" s="19" t="n">
        <v>7063</v>
      </c>
      <c r="E13" s="18" t="n">
        <v>514.40035155</v>
      </c>
      <c r="F13" s="20" t="n">
        <v>2.89171244</v>
      </c>
      <c r="G13" s="18" t="n">
        <v>492.14648048</v>
      </c>
      <c r="H13" s="20" t="n">
        <v>2.33863041</v>
      </c>
      <c r="I13" s="18" t="s">
        <v>481</v>
      </c>
      <c r="J13" s="20" t="s">
        <v>481</v>
      </c>
      <c r="K13" s="18" t="s">
        <v>481</v>
      </c>
      <c r="L13" s="20" t="s">
        <v>481</v>
      </c>
      <c r="M13" s="18" t="s">
        <v>481</v>
      </c>
      <c r="N13" s="20" t="s">
        <v>481</v>
      </c>
      <c r="O13" s="18" t="s">
        <v>481</v>
      </c>
      <c r="P13" s="20" t="s">
        <v>481</v>
      </c>
      <c r="Q13" s="18" t="n">
        <v>431.10639668</v>
      </c>
      <c r="R13" s="20" t="n">
        <v>12.0689248</v>
      </c>
    </row>
    <row r="14" spans="1:18">
      <c r="A14" s="15" t="s">
        <v>489</v>
      </c>
      <c r="B14" s="17" t="n">
        <v>5587</v>
      </c>
      <c r="C14" s="18">
        <f>(74.0/B14*100)</f>
        <v/>
      </c>
      <c r="D14" s="19" t="n">
        <v>5513</v>
      </c>
      <c r="E14" s="18" t="n">
        <v>544.23969077</v>
      </c>
      <c r="F14" s="20" t="n">
        <v>2.45931404</v>
      </c>
      <c r="G14" s="18" t="n">
        <v>519.5449406</v>
      </c>
      <c r="H14" s="20" t="n">
        <v>2.9219448</v>
      </c>
      <c r="I14" s="18" t="s">
        <v>481</v>
      </c>
      <c r="J14" s="20" t="s">
        <v>481</v>
      </c>
      <c r="K14" s="18" t="s">
        <v>481</v>
      </c>
      <c r="L14" s="20" t="s">
        <v>481</v>
      </c>
      <c r="M14" s="18" t="s">
        <v>481</v>
      </c>
      <c r="N14" s="20" t="s">
        <v>481</v>
      </c>
      <c r="O14" s="18" t="s">
        <v>481</v>
      </c>
      <c r="P14" s="20" t="s">
        <v>481</v>
      </c>
      <c r="Q14" s="18" t="n">
        <v>449.04631357</v>
      </c>
      <c r="R14" s="20" t="n">
        <v>15.804441</v>
      </c>
    </row>
    <row r="15" spans="1:18">
      <c r="A15" s="15" t="s">
        <v>490</v>
      </c>
      <c r="B15" s="17" t="n">
        <v>5882</v>
      </c>
      <c r="C15" s="18">
        <f>(53.0/B15*100)</f>
        <v/>
      </c>
      <c r="D15" s="19" t="n">
        <v>5829</v>
      </c>
      <c r="E15" s="18" t="n">
        <v>540.41680672</v>
      </c>
      <c r="F15" s="20" t="n">
        <v>2.6934829</v>
      </c>
      <c r="G15" s="18" t="n">
        <v>521.65875053</v>
      </c>
      <c r="H15" s="20" t="n">
        <v>2.85784247</v>
      </c>
      <c r="I15" s="18" t="s">
        <v>481</v>
      </c>
      <c r="J15" s="20" t="s">
        <v>481</v>
      </c>
      <c r="K15" s="18" t="s">
        <v>481</v>
      </c>
      <c r="L15" s="20" t="s">
        <v>481</v>
      </c>
      <c r="M15" s="18" t="s">
        <v>481</v>
      </c>
      <c r="N15" s="20" t="s">
        <v>481</v>
      </c>
      <c r="O15" s="18" t="s">
        <v>481</v>
      </c>
      <c r="P15" s="20" t="s">
        <v>481</v>
      </c>
      <c r="Q15" s="18" t="n">
        <v>428.20260847</v>
      </c>
      <c r="R15" s="20" t="n">
        <v>10.12131926</v>
      </c>
    </row>
    <row r="16" spans="1:18">
      <c r="A16" s="15" t="s">
        <v>491</v>
      </c>
      <c r="B16" s="17" t="n">
        <v>6108</v>
      </c>
      <c r="C16" s="18">
        <f>(98.0/B16*100)</f>
        <v/>
      </c>
      <c r="D16" s="19" t="n">
        <v>6010</v>
      </c>
      <c r="E16" s="18" t="n">
        <v>517.32819732</v>
      </c>
      <c r="F16" s="20" t="n">
        <v>2.62474415</v>
      </c>
      <c r="G16" s="18" t="n">
        <v>478.67323023</v>
      </c>
      <c r="H16" s="20" t="n">
        <v>2.43391886</v>
      </c>
      <c r="I16" s="18" t="s">
        <v>481</v>
      </c>
      <c r="J16" s="20" t="s">
        <v>481</v>
      </c>
      <c r="K16" s="18" t="s">
        <v>481</v>
      </c>
      <c r="L16" s="20" t="s">
        <v>481</v>
      </c>
      <c r="M16" s="18" t="s">
        <v>481</v>
      </c>
      <c r="N16" s="20" t="s">
        <v>481</v>
      </c>
      <c r="O16" s="18" t="s">
        <v>481</v>
      </c>
      <c r="P16" s="20" t="s">
        <v>481</v>
      </c>
      <c r="Q16" s="18" t="n">
        <v>404.30056272</v>
      </c>
      <c r="R16" s="20" t="n">
        <v>9.138233980000001</v>
      </c>
    </row>
    <row r="17" spans="1:18">
      <c r="A17" s="15" t="s">
        <v>492</v>
      </c>
      <c r="B17" s="17" t="n">
        <v>6504</v>
      </c>
      <c r="C17" s="18">
        <f>(658.0/B17*100)</f>
        <v/>
      </c>
      <c r="D17" s="19" t="n">
        <v>5846</v>
      </c>
      <c r="E17" s="18" t="n">
        <v>524.50903475</v>
      </c>
      <c r="F17" s="20" t="n">
        <v>3.42548509</v>
      </c>
      <c r="G17" s="18" t="n">
        <v>509.97595273</v>
      </c>
      <c r="H17" s="20" t="n">
        <v>2.6044869</v>
      </c>
      <c r="I17" s="18" t="s">
        <v>481</v>
      </c>
      <c r="J17" s="20" t="s">
        <v>481</v>
      </c>
      <c r="K17" s="18" t="s">
        <v>481</v>
      </c>
      <c r="L17" s="20" t="s">
        <v>481</v>
      </c>
      <c r="M17" s="18" t="s">
        <v>481</v>
      </c>
      <c r="N17" s="20" t="s">
        <v>481</v>
      </c>
      <c r="O17" s="18" t="s">
        <v>481</v>
      </c>
      <c r="P17" s="20" t="s">
        <v>481</v>
      </c>
      <c r="Q17" s="18" t="n">
        <v>437.91879082</v>
      </c>
      <c r="R17" s="20" t="n">
        <v>9.579219699999999</v>
      </c>
    </row>
    <row r="18" spans="1:18">
      <c r="A18" s="15" t="s">
        <v>493</v>
      </c>
      <c r="B18" s="17" t="n">
        <v>5532</v>
      </c>
      <c r="C18" s="18">
        <f>(28.0/B18*100)</f>
        <v/>
      </c>
      <c r="D18" s="19" t="n">
        <v>5504</v>
      </c>
      <c r="E18" s="18" t="n">
        <v>465.12173425</v>
      </c>
      <c r="F18" s="20" t="n">
        <v>3.75415504</v>
      </c>
      <c r="G18" s="18" t="n">
        <v>441.67097939</v>
      </c>
      <c r="H18" s="20" t="n">
        <v>4.80555308</v>
      </c>
      <c r="I18" s="18" t="s">
        <v>481</v>
      </c>
      <c r="J18" s="20" t="s">
        <v>481</v>
      </c>
      <c r="K18" s="18" t="s">
        <v>481</v>
      </c>
      <c r="L18" s="20" t="s">
        <v>481</v>
      </c>
      <c r="M18" s="18" t="s">
        <v>481</v>
      </c>
      <c r="N18" s="20" t="s">
        <v>481</v>
      </c>
      <c r="O18" s="18" t="s">
        <v>481</v>
      </c>
      <c r="P18" s="20" t="s">
        <v>481</v>
      </c>
      <c r="Q18" s="18" t="n">
        <v>384.98676044</v>
      </c>
      <c r="R18" s="20" t="n">
        <v>9.04604059</v>
      </c>
    </row>
    <row r="19" spans="1:18">
      <c r="A19" s="15" t="s">
        <v>494</v>
      </c>
      <c r="B19" s="17" t="n">
        <v>5658</v>
      </c>
      <c r="C19" s="18">
        <f>(61.0/B19*100)</f>
        <v/>
      </c>
      <c r="D19" s="19" t="n">
        <v>5597</v>
      </c>
      <c r="E19" s="18" t="n">
        <v>502.96879428</v>
      </c>
      <c r="F19" s="20" t="n">
        <v>2.97267887</v>
      </c>
      <c r="G19" s="18" t="n">
        <v>454.5758723</v>
      </c>
      <c r="H19" s="20" t="n">
        <v>3.00161158</v>
      </c>
      <c r="I19" s="18" t="s">
        <v>481</v>
      </c>
      <c r="J19" s="20" t="s">
        <v>481</v>
      </c>
      <c r="K19" s="18" t="s">
        <v>481</v>
      </c>
      <c r="L19" s="20" t="s">
        <v>481</v>
      </c>
      <c r="M19" s="18" t="s">
        <v>481</v>
      </c>
      <c r="N19" s="20" t="s">
        <v>481</v>
      </c>
      <c r="O19" s="18" t="s">
        <v>481</v>
      </c>
      <c r="P19" s="20" t="s">
        <v>481</v>
      </c>
      <c r="Q19" s="18" t="n">
        <v>398.82717387</v>
      </c>
      <c r="R19" s="20" t="n">
        <v>8.73691876</v>
      </c>
    </row>
    <row r="20" spans="1:18">
      <c r="A20" s="15" t="s">
        <v>495</v>
      </c>
      <c r="B20" s="17" t="n">
        <v>3371</v>
      </c>
      <c r="C20" s="18">
        <f>(75.0/B20*100)</f>
        <v/>
      </c>
      <c r="D20" s="19" t="n">
        <v>3296</v>
      </c>
      <c r="E20" s="18" t="n">
        <v>478.64192701</v>
      </c>
      <c r="F20" s="20" t="n">
        <v>2.01945508</v>
      </c>
      <c r="G20" s="18" t="n">
        <v>463.85577767</v>
      </c>
      <c r="H20" s="20" t="n">
        <v>2.70409005</v>
      </c>
      <c r="I20" s="18" t="s">
        <v>481</v>
      </c>
      <c r="J20" s="20" t="s">
        <v>481</v>
      </c>
      <c r="K20" s="18" t="s">
        <v>481</v>
      </c>
      <c r="L20" s="20" t="s">
        <v>481</v>
      </c>
      <c r="M20" s="18" t="s">
        <v>481</v>
      </c>
      <c r="N20" s="20" t="s">
        <v>481</v>
      </c>
      <c r="O20" s="18" t="s">
        <v>481</v>
      </c>
      <c r="P20" s="20" t="s">
        <v>481</v>
      </c>
      <c r="Q20" s="18" t="n">
        <v>408.10159032</v>
      </c>
      <c r="R20" s="20" t="n">
        <v>15.58164602</v>
      </c>
    </row>
    <row r="21" spans="1:18">
      <c r="A21" s="15" t="s">
        <v>496</v>
      </c>
      <c r="B21" s="17" t="n">
        <v>5741</v>
      </c>
      <c r="C21" s="18">
        <f>(44.0/B21*100)</f>
        <v/>
      </c>
      <c r="D21" s="19" t="n">
        <v>5697</v>
      </c>
      <c r="E21" s="18" t="n">
        <v>510.25970477</v>
      </c>
      <c r="F21" s="20" t="n">
        <v>2.74469352</v>
      </c>
      <c r="G21" s="18" t="n">
        <v>494.37896496</v>
      </c>
      <c r="H21" s="20" t="n">
        <v>2.6492919</v>
      </c>
      <c r="I21" s="18" t="s">
        <v>481</v>
      </c>
      <c r="J21" s="20" t="s">
        <v>481</v>
      </c>
      <c r="K21" s="18" t="s">
        <v>481</v>
      </c>
      <c r="L21" s="20" t="s">
        <v>481</v>
      </c>
      <c r="M21" s="18" t="s">
        <v>481</v>
      </c>
      <c r="N21" s="20" t="s">
        <v>481</v>
      </c>
      <c r="O21" s="18" t="s">
        <v>481</v>
      </c>
      <c r="P21" s="20" t="s">
        <v>481</v>
      </c>
      <c r="Q21" s="18" t="n">
        <v>437.46906509</v>
      </c>
      <c r="R21" s="20" t="n">
        <v>8.74705657</v>
      </c>
    </row>
    <row r="22" spans="1:18">
      <c r="A22" s="15" t="s">
        <v>497</v>
      </c>
      <c r="B22" s="17" t="n">
        <v>6598</v>
      </c>
      <c r="C22" s="18">
        <f>(32.0/B22*100)</f>
        <v/>
      </c>
      <c r="D22" s="19" t="n">
        <v>6566</v>
      </c>
      <c r="E22" s="18" t="n">
        <v>486.18857177</v>
      </c>
      <c r="F22" s="20" t="n">
        <v>3.87436919</v>
      </c>
      <c r="G22" s="18" t="n">
        <v>455.40292455</v>
      </c>
      <c r="H22" s="20" t="n">
        <v>4.20121094</v>
      </c>
      <c r="I22" s="18" t="s">
        <v>481</v>
      </c>
      <c r="J22" s="20" t="s">
        <v>481</v>
      </c>
      <c r="K22" s="18" t="s">
        <v>481</v>
      </c>
      <c r="L22" s="20" t="s">
        <v>481</v>
      </c>
      <c r="M22" s="18" t="n">
        <v>448.28166515</v>
      </c>
      <c r="N22" s="20" t="n">
        <v>8.782882710000001</v>
      </c>
      <c r="O22" s="18" t="s">
        <v>481</v>
      </c>
      <c r="P22" s="20" t="s">
        <v>481</v>
      </c>
      <c r="Q22" s="18" t="n">
        <v>381.30873186</v>
      </c>
      <c r="R22" s="20" t="n">
        <v>10.29588507</v>
      </c>
    </row>
    <row r="23" spans="1:18">
      <c r="A23" s="15" t="s">
        <v>498</v>
      </c>
      <c r="B23" s="17" t="n">
        <v>11583</v>
      </c>
      <c r="C23" s="18">
        <f>(210.0/B23*100)</f>
        <v/>
      </c>
      <c r="D23" s="19" t="n">
        <v>11373</v>
      </c>
      <c r="E23" s="18" t="n">
        <v>490.10533021</v>
      </c>
      <c r="F23" s="20" t="n">
        <v>2.6777464</v>
      </c>
      <c r="G23" s="18" t="n">
        <v>465.72063256</v>
      </c>
      <c r="H23" s="20" t="n">
        <v>3.03394365</v>
      </c>
      <c r="I23" s="18" t="s">
        <v>481</v>
      </c>
      <c r="J23" s="20" t="s">
        <v>481</v>
      </c>
      <c r="K23" s="18" t="s">
        <v>481</v>
      </c>
      <c r="L23" s="20" t="s">
        <v>481</v>
      </c>
      <c r="M23" s="18" t="s">
        <v>481</v>
      </c>
      <c r="N23" s="20" t="s">
        <v>481</v>
      </c>
      <c r="O23" s="18" t="s">
        <v>481</v>
      </c>
      <c r="P23" s="20" t="s">
        <v>481</v>
      </c>
      <c r="Q23" s="18" t="n">
        <v>400.82982205</v>
      </c>
      <c r="R23" s="20" t="n">
        <v>14.27598614</v>
      </c>
    </row>
    <row r="24" spans="1:18">
      <c r="A24" s="15" t="s">
        <v>499</v>
      </c>
      <c r="B24" s="17" t="n">
        <v>6647</v>
      </c>
      <c r="C24" s="18">
        <f>(7.0/B24*100)</f>
        <v/>
      </c>
      <c r="D24" s="19" t="n">
        <v>6640</v>
      </c>
      <c r="E24" s="18" t="n">
        <v>545.9146257800001</v>
      </c>
      <c r="F24" s="20" t="n">
        <v>2.99427443</v>
      </c>
      <c r="G24" s="18" t="n">
        <v>531.95223603</v>
      </c>
      <c r="H24" s="20" t="n">
        <v>3.3352772</v>
      </c>
      <c r="I24" s="18" t="s">
        <v>481</v>
      </c>
      <c r="J24" s="20" t="s">
        <v>481</v>
      </c>
      <c r="K24" s="18" t="s">
        <v>481</v>
      </c>
      <c r="L24" s="20" t="s">
        <v>481</v>
      </c>
      <c r="M24" s="18" t="s">
        <v>481</v>
      </c>
      <c r="N24" s="20" t="s">
        <v>481</v>
      </c>
      <c r="O24" s="18" t="s">
        <v>481</v>
      </c>
      <c r="P24" s="20" t="s">
        <v>481</v>
      </c>
      <c r="Q24" s="18" t="n">
        <v>492.85239779</v>
      </c>
      <c r="R24" s="20" t="n">
        <v>12.70106191</v>
      </c>
    </row>
    <row r="25" spans="1:18">
      <c r="A25" s="15" t="s">
        <v>500</v>
      </c>
      <c r="B25" s="17" t="n">
        <v>5581</v>
      </c>
      <c r="C25" s="18">
        <f>(24.0/B25*100)</f>
        <v/>
      </c>
      <c r="D25" s="19" t="n">
        <v>5557</v>
      </c>
      <c r="E25" s="18" t="n">
        <v>525.63110896</v>
      </c>
      <c r="F25" s="20" t="n">
        <v>3.31968078</v>
      </c>
      <c r="G25" s="18" t="n">
        <v>501.86194896</v>
      </c>
      <c r="H25" s="20" t="n">
        <v>3.27957962</v>
      </c>
      <c r="I25" s="18" t="s">
        <v>481</v>
      </c>
      <c r="J25" s="20" t="s">
        <v>481</v>
      </c>
      <c r="K25" s="18" t="s">
        <v>481</v>
      </c>
      <c r="L25" s="20" t="s">
        <v>481</v>
      </c>
      <c r="M25" s="18" t="s">
        <v>481</v>
      </c>
      <c r="N25" s="20" t="s">
        <v>481</v>
      </c>
      <c r="O25" s="18" t="s">
        <v>481</v>
      </c>
      <c r="P25" s="20" t="s">
        <v>481</v>
      </c>
      <c r="Q25" s="18" t="n">
        <v>429.50005968</v>
      </c>
      <c r="R25" s="20" t="n">
        <v>12.75356016</v>
      </c>
    </row>
    <row r="26" spans="1:18">
      <c r="A26" s="15" t="s">
        <v>501</v>
      </c>
      <c r="B26" s="17" t="n">
        <v>4869</v>
      </c>
      <c r="C26" s="18">
        <f>(32.0/B26*100)</f>
        <v/>
      </c>
      <c r="D26" s="19" t="n">
        <v>4837</v>
      </c>
      <c r="E26" s="18" t="n">
        <v>500.5506096</v>
      </c>
      <c r="F26" s="20" t="n">
        <v>1.76470975</v>
      </c>
      <c r="G26" s="18" t="n">
        <v>475.27632863</v>
      </c>
      <c r="H26" s="20" t="n">
        <v>2.37205952</v>
      </c>
      <c r="I26" s="18" t="s">
        <v>481</v>
      </c>
      <c r="J26" s="20" t="s">
        <v>481</v>
      </c>
      <c r="K26" s="18" t="s">
        <v>481</v>
      </c>
      <c r="L26" s="20" t="s">
        <v>481</v>
      </c>
      <c r="M26" s="18" t="s">
        <v>481</v>
      </c>
      <c r="N26" s="20" t="s">
        <v>481</v>
      </c>
      <c r="O26" s="18" t="s">
        <v>481</v>
      </c>
      <c r="P26" s="20" t="s">
        <v>481</v>
      </c>
      <c r="Q26" s="18" t="n">
        <v>434.9744291</v>
      </c>
      <c r="R26" s="20" t="n">
        <v>14.18665826</v>
      </c>
    </row>
    <row r="27" spans="1:18">
      <c r="A27" s="15" t="s">
        <v>502</v>
      </c>
      <c r="B27" s="17" t="n">
        <v>5299</v>
      </c>
      <c r="C27" s="18">
        <f>(17.0/B27*100)</f>
        <v/>
      </c>
      <c r="D27" s="19" t="n">
        <v>5282</v>
      </c>
      <c r="E27" s="18" t="n">
        <v>497.73528264</v>
      </c>
      <c r="F27" s="20" t="n">
        <v>1.49061955</v>
      </c>
      <c r="G27" s="18" t="n">
        <v>456.49831456</v>
      </c>
      <c r="H27" s="20" t="n">
        <v>1.94841288</v>
      </c>
      <c r="I27" s="18" t="s">
        <v>481</v>
      </c>
      <c r="J27" s="20" t="s">
        <v>481</v>
      </c>
      <c r="K27" s="18" t="s">
        <v>481</v>
      </c>
      <c r="L27" s="20" t="s">
        <v>481</v>
      </c>
      <c r="M27" s="18" t="s">
        <v>481</v>
      </c>
      <c r="N27" s="20" t="s">
        <v>481</v>
      </c>
      <c r="O27" s="18" t="s">
        <v>481</v>
      </c>
      <c r="P27" s="20" t="s">
        <v>481</v>
      </c>
      <c r="Q27" s="18" t="n">
        <v>430.27035846</v>
      </c>
      <c r="R27" s="20" t="n">
        <v>11.329013</v>
      </c>
    </row>
    <row r="28" spans="1:18">
      <c r="A28" s="15" t="s">
        <v>503</v>
      </c>
      <c r="B28" s="17" t="n">
        <v>7568</v>
      </c>
      <c r="C28" s="18">
        <f>(51.0/B28*100)</f>
        <v/>
      </c>
      <c r="D28" s="19" t="n">
        <v>7517</v>
      </c>
      <c r="E28" s="18" t="n">
        <v>423.18238778</v>
      </c>
      <c r="F28" s="20" t="n">
        <v>2.61997417</v>
      </c>
      <c r="G28" s="18" t="n">
        <v>411.77665617</v>
      </c>
      <c r="H28" s="20" t="n">
        <v>2.3769075</v>
      </c>
      <c r="I28" s="18" t="s">
        <v>481</v>
      </c>
      <c r="J28" s="20" t="s">
        <v>481</v>
      </c>
      <c r="K28" s="18" t="s">
        <v>481</v>
      </c>
      <c r="L28" s="20" t="s">
        <v>481</v>
      </c>
      <c r="M28" s="18" t="s">
        <v>481</v>
      </c>
      <c r="N28" s="20" t="s">
        <v>481</v>
      </c>
      <c r="O28" s="18" t="s">
        <v>481</v>
      </c>
      <c r="P28" s="20" t="s">
        <v>481</v>
      </c>
      <c r="Q28" s="18" t="n">
        <v>354.68207718</v>
      </c>
      <c r="R28" s="20" t="n">
        <v>9.94287379</v>
      </c>
    </row>
    <row r="29" spans="1:18">
      <c r="A29" s="15" t="s">
        <v>504</v>
      </c>
      <c r="B29" s="17" t="n">
        <v>5385</v>
      </c>
      <c r="C29" s="18">
        <f>(30.0/B29*100)</f>
        <v/>
      </c>
      <c r="D29" s="19" t="n">
        <v>5355</v>
      </c>
      <c r="E29" s="18" t="n">
        <v>522.44407533</v>
      </c>
      <c r="F29" s="20" t="n">
        <v>2.68238975</v>
      </c>
      <c r="G29" s="18" t="n">
        <v>498.22617873</v>
      </c>
      <c r="H29" s="20" t="n">
        <v>3.07852754</v>
      </c>
      <c r="I29" s="18" t="s">
        <v>481</v>
      </c>
      <c r="J29" s="20" t="s">
        <v>481</v>
      </c>
      <c r="K29" s="18" t="s">
        <v>481</v>
      </c>
      <c r="L29" s="20" t="s">
        <v>481</v>
      </c>
      <c r="M29" s="18" t="s">
        <v>481</v>
      </c>
      <c r="N29" s="20" t="s">
        <v>481</v>
      </c>
      <c r="O29" s="18" t="s">
        <v>481</v>
      </c>
      <c r="P29" s="20" t="s">
        <v>481</v>
      </c>
      <c r="Q29" s="18" t="n">
        <v>404.30195094</v>
      </c>
      <c r="R29" s="20" t="n">
        <v>10.57904939</v>
      </c>
    </row>
    <row r="30" spans="1:18">
      <c r="A30" s="15" t="s">
        <v>505</v>
      </c>
      <c r="B30" s="17" t="n">
        <v>4520</v>
      </c>
      <c r="C30" s="18">
        <f>(96.0/B30*100)</f>
        <v/>
      </c>
      <c r="D30" s="19" t="n">
        <v>4424</v>
      </c>
      <c r="E30" s="18" t="n">
        <v>518.43384186</v>
      </c>
      <c r="F30" s="20" t="n">
        <v>2.64747232</v>
      </c>
      <c r="G30" s="18" t="n">
        <v>512.90663939</v>
      </c>
      <c r="H30" s="20" t="n">
        <v>3.65085145</v>
      </c>
      <c r="I30" s="18" t="s">
        <v>481</v>
      </c>
      <c r="J30" s="20" t="s">
        <v>481</v>
      </c>
      <c r="K30" s="18" t="s">
        <v>481</v>
      </c>
      <c r="L30" s="20" t="s">
        <v>481</v>
      </c>
      <c r="M30" s="18" t="s">
        <v>481</v>
      </c>
      <c r="N30" s="20" t="s">
        <v>481</v>
      </c>
      <c r="O30" s="18" t="s">
        <v>481</v>
      </c>
      <c r="P30" s="20" t="s">
        <v>481</v>
      </c>
      <c r="Q30" s="18" t="n">
        <v>449.71470616</v>
      </c>
      <c r="R30" s="20" t="n">
        <v>9.203800530000001</v>
      </c>
    </row>
    <row r="31" spans="1:18">
      <c r="A31" s="15" t="s">
        <v>506</v>
      </c>
      <c r="B31" s="17" t="n">
        <v>5456</v>
      </c>
      <c r="C31" s="18">
        <f>(125.0/B31*100)</f>
        <v/>
      </c>
      <c r="D31" s="19" t="n">
        <v>5331</v>
      </c>
      <c r="E31" s="18" t="n">
        <v>507.7651145</v>
      </c>
      <c r="F31" s="20" t="n">
        <v>2.74170047</v>
      </c>
      <c r="G31" s="18" t="n">
        <v>491.37610526</v>
      </c>
      <c r="H31" s="20" t="n">
        <v>2.58252552</v>
      </c>
      <c r="I31" s="18" t="s">
        <v>481</v>
      </c>
      <c r="J31" s="20" t="s">
        <v>481</v>
      </c>
      <c r="K31" s="18" t="s">
        <v>481</v>
      </c>
      <c r="L31" s="20" t="s">
        <v>481</v>
      </c>
      <c r="M31" s="18" t="s">
        <v>481</v>
      </c>
      <c r="N31" s="20" t="s">
        <v>481</v>
      </c>
      <c r="O31" s="18" t="s">
        <v>481</v>
      </c>
      <c r="P31" s="20" t="s">
        <v>481</v>
      </c>
      <c r="Q31" s="18" t="n">
        <v>442.31207896</v>
      </c>
      <c r="R31" s="20" t="n">
        <v>9.83329459</v>
      </c>
    </row>
    <row r="32" spans="1:18">
      <c r="A32" s="15" t="s">
        <v>507</v>
      </c>
      <c r="B32" s="17" t="n">
        <v>4478</v>
      </c>
      <c r="C32" s="18">
        <f>(5.0/B32*100)</f>
        <v/>
      </c>
      <c r="D32" s="19" t="n">
        <v>4473</v>
      </c>
      <c r="E32" s="18" t="n">
        <v>515.05659603</v>
      </c>
      <c r="F32" s="20" t="n">
        <v>2.60724105</v>
      </c>
      <c r="G32" s="18" t="n">
        <v>483.0983274</v>
      </c>
      <c r="H32" s="20" t="n">
        <v>3.17265547</v>
      </c>
      <c r="I32" s="18" t="s">
        <v>481</v>
      </c>
      <c r="J32" s="20" t="s">
        <v>481</v>
      </c>
      <c r="K32" s="18" t="s">
        <v>481</v>
      </c>
      <c r="L32" s="20" t="s">
        <v>481</v>
      </c>
      <c r="M32" s="18" t="s">
        <v>481</v>
      </c>
      <c r="N32" s="20" t="s">
        <v>481</v>
      </c>
      <c r="O32" s="18" t="s">
        <v>481</v>
      </c>
      <c r="P32" s="20" t="s">
        <v>481</v>
      </c>
      <c r="Q32" s="18" t="n">
        <v>408.11729596</v>
      </c>
      <c r="R32" s="20" t="n">
        <v>16.66629213</v>
      </c>
    </row>
    <row r="33" spans="1:18">
      <c r="A33" s="15" t="s">
        <v>508</v>
      </c>
      <c r="B33" s="17" t="n">
        <v>7325</v>
      </c>
      <c r="C33" s="18">
        <f>(74.0/B33*100)</f>
        <v/>
      </c>
      <c r="D33" s="19" t="n">
        <v>7251</v>
      </c>
      <c r="E33" s="18" t="n">
        <v>506.74929853</v>
      </c>
      <c r="F33" s="20" t="n">
        <v>2.74967126</v>
      </c>
      <c r="G33" s="18" t="n">
        <v>495.72862662</v>
      </c>
      <c r="H33" s="20" t="n">
        <v>2.74625043</v>
      </c>
      <c r="I33" s="18" t="s">
        <v>481</v>
      </c>
      <c r="J33" s="20" t="s">
        <v>481</v>
      </c>
      <c r="K33" s="18" t="s">
        <v>481</v>
      </c>
      <c r="L33" s="20" t="s">
        <v>481</v>
      </c>
      <c r="M33" s="18" t="s">
        <v>481</v>
      </c>
      <c r="N33" s="20" t="s">
        <v>481</v>
      </c>
      <c r="O33" s="18" t="s">
        <v>481</v>
      </c>
      <c r="P33" s="20" t="s">
        <v>481</v>
      </c>
      <c r="Q33" s="18" t="n">
        <v>441.85022181</v>
      </c>
      <c r="R33" s="20" t="n">
        <v>9.49599169</v>
      </c>
    </row>
    <row r="34" spans="1:18">
      <c r="A34" s="15" t="s">
        <v>509</v>
      </c>
      <c r="B34" s="17" t="n">
        <v>6350</v>
      </c>
      <c r="C34" s="18">
        <f>(65.0/B34*100)</f>
        <v/>
      </c>
      <c r="D34" s="19" t="n">
        <v>6285</v>
      </c>
      <c r="E34" s="18" t="n">
        <v>477.07998601</v>
      </c>
      <c r="F34" s="20" t="n">
        <v>2.76945511</v>
      </c>
      <c r="G34" s="18" t="n">
        <v>451.00825968</v>
      </c>
      <c r="H34" s="20" t="n">
        <v>3.25816457</v>
      </c>
      <c r="I34" s="18" t="s">
        <v>481</v>
      </c>
      <c r="J34" s="20" t="s">
        <v>481</v>
      </c>
      <c r="K34" s="18" t="s">
        <v>481</v>
      </c>
      <c r="L34" s="20" t="s">
        <v>481</v>
      </c>
      <c r="M34" s="18" t="s">
        <v>481</v>
      </c>
      <c r="N34" s="20" t="s">
        <v>481</v>
      </c>
      <c r="O34" s="18" t="s">
        <v>481</v>
      </c>
      <c r="P34" s="20" t="s">
        <v>481</v>
      </c>
      <c r="Q34" s="18" t="n">
        <v>346.92890371</v>
      </c>
      <c r="R34" s="20" t="n">
        <v>9.6907812</v>
      </c>
    </row>
    <row r="35" spans="1:18">
      <c r="A35" s="15" t="s">
        <v>510</v>
      </c>
      <c r="B35" s="17" t="n">
        <v>6406</v>
      </c>
      <c r="C35" s="18">
        <f>(36.0/B35*100)</f>
        <v/>
      </c>
      <c r="D35" s="19" t="n">
        <v>6370</v>
      </c>
      <c r="E35" s="18" t="n">
        <v>526.94730844</v>
      </c>
      <c r="F35" s="20" t="n">
        <v>2.08633958</v>
      </c>
      <c r="G35" s="18" t="n">
        <v>501.61331601</v>
      </c>
      <c r="H35" s="20" t="n">
        <v>2.16036454</v>
      </c>
      <c r="I35" s="18" t="s">
        <v>481</v>
      </c>
      <c r="J35" s="20" t="s">
        <v>481</v>
      </c>
      <c r="K35" s="18" t="s">
        <v>481</v>
      </c>
      <c r="L35" s="20" t="s">
        <v>481</v>
      </c>
      <c r="M35" s="18" t="s">
        <v>481</v>
      </c>
      <c r="N35" s="20" t="s">
        <v>481</v>
      </c>
      <c r="O35" s="18" t="s">
        <v>481</v>
      </c>
      <c r="P35" s="20" t="s">
        <v>481</v>
      </c>
      <c r="Q35" s="18" t="n">
        <v>438.41614613</v>
      </c>
      <c r="R35" s="20" t="n">
        <v>12.20480435</v>
      </c>
    </row>
    <row r="36" spans="1:18">
      <c r="A36" s="15" t="s">
        <v>511</v>
      </c>
      <c r="B36" s="17" t="n">
        <v>6736</v>
      </c>
      <c r="C36" s="18">
        <f>(26.0/B36*100)</f>
        <v/>
      </c>
      <c r="D36" s="19" t="n">
        <v>6710</v>
      </c>
      <c r="E36" s="18" t="n">
        <v>503.40550022</v>
      </c>
      <c r="F36" s="20" t="n">
        <v>2.08978929</v>
      </c>
      <c r="G36" s="18" t="n">
        <v>481.78640454</v>
      </c>
      <c r="H36" s="20" t="n">
        <v>2.55198489</v>
      </c>
      <c r="I36" s="18" t="s">
        <v>481</v>
      </c>
      <c r="J36" s="20" t="s">
        <v>481</v>
      </c>
      <c r="K36" s="18" t="s">
        <v>481</v>
      </c>
      <c r="L36" s="20" t="s">
        <v>481</v>
      </c>
      <c r="M36" s="18" t="s">
        <v>481</v>
      </c>
      <c r="N36" s="20" t="s">
        <v>481</v>
      </c>
      <c r="O36" s="18" t="s">
        <v>481</v>
      </c>
      <c r="P36" s="20" t="s">
        <v>481</v>
      </c>
      <c r="Q36" s="18" t="n">
        <v>435.63433543</v>
      </c>
      <c r="R36" s="20" t="n">
        <v>11.65914128</v>
      </c>
    </row>
    <row r="37" spans="1:18">
      <c r="A37" s="15" t="s">
        <v>512</v>
      </c>
      <c r="B37" s="17" t="n">
        <v>5458</v>
      </c>
      <c r="C37" s="18">
        <f>(62.0/B37*100)</f>
        <v/>
      </c>
      <c r="D37" s="19" t="n">
        <v>5396</v>
      </c>
      <c r="E37" s="18" t="n">
        <v>510.13494603</v>
      </c>
      <c r="F37" s="20" t="n">
        <v>4.24114261</v>
      </c>
      <c r="G37" s="18" t="n">
        <v>484.93700373</v>
      </c>
      <c r="H37" s="20" t="n">
        <v>3.36100488</v>
      </c>
      <c r="I37" s="18" t="s">
        <v>481</v>
      </c>
      <c r="J37" s="20" t="s">
        <v>481</v>
      </c>
      <c r="K37" s="18" t="s">
        <v>481</v>
      </c>
      <c r="L37" s="20" t="s">
        <v>481</v>
      </c>
      <c r="M37" s="18" t="s">
        <v>481</v>
      </c>
      <c r="N37" s="20" t="s">
        <v>481</v>
      </c>
      <c r="O37" s="18" t="s">
        <v>481</v>
      </c>
      <c r="P37" s="20" t="s">
        <v>481</v>
      </c>
      <c r="Q37" s="18" t="n">
        <v>413.20553402</v>
      </c>
      <c r="R37" s="20" t="n">
        <v>6.57106571</v>
      </c>
    </row>
    <row r="38" spans="1:18">
      <c r="A38" s="15" t="s">
        <v>513</v>
      </c>
      <c r="B38" s="17" t="n">
        <v>5860</v>
      </c>
      <c r="C38" s="18">
        <f>(16.0/B38*100)</f>
        <v/>
      </c>
      <c r="D38" s="19" t="n">
        <v>5844</v>
      </c>
      <c r="E38" s="18" t="n">
        <v>517.21165347</v>
      </c>
      <c r="F38" s="20" t="n">
        <v>3.52759899</v>
      </c>
      <c r="G38" s="18" t="n">
        <v>497.46240928</v>
      </c>
      <c r="H38" s="20" t="n">
        <v>3.25317794</v>
      </c>
      <c r="I38" s="18" t="s">
        <v>481</v>
      </c>
      <c r="J38" s="20" t="s">
        <v>481</v>
      </c>
      <c r="K38" s="18" t="s">
        <v>481</v>
      </c>
      <c r="L38" s="20" t="s">
        <v>481</v>
      </c>
      <c r="M38" s="18" t="s">
        <v>481</v>
      </c>
      <c r="N38" s="20" t="s">
        <v>481</v>
      </c>
      <c r="O38" s="18" t="s">
        <v>481</v>
      </c>
      <c r="P38" s="20" t="s">
        <v>481</v>
      </c>
      <c r="Q38" s="18" t="n">
        <v>416.61119559</v>
      </c>
      <c r="R38" s="20" t="n">
        <v>9.98279707</v>
      </c>
    </row>
    <row r="39" spans="1:18">
      <c r="A39" s="15" t="s">
        <v>514</v>
      </c>
      <c r="B39" s="17" t="n">
        <v>5895</v>
      </c>
      <c r="C39" s="18">
        <f>(30.0/B39*100)</f>
        <v/>
      </c>
      <c r="D39" s="19" t="n">
        <v>5865</v>
      </c>
      <c r="E39" s="18" t="n">
        <v>434.66106542</v>
      </c>
      <c r="F39" s="20" t="n">
        <v>4.21975645</v>
      </c>
      <c r="G39" s="18" t="n">
        <v>421.90354733</v>
      </c>
      <c r="H39" s="20" t="n">
        <v>4.18236534</v>
      </c>
      <c r="I39" s="18" t="s">
        <v>481</v>
      </c>
      <c r="J39" s="20" t="s">
        <v>481</v>
      </c>
      <c r="K39" s="18" t="s">
        <v>481</v>
      </c>
      <c r="L39" s="20" t="s">
        <v>481</v>
      </c>
      <c r="M39" s="18" t="s">
        <v>481</v>
      </c>
      <c r="N39" s="20" t="s">
        <v>481</v>
      </c>
      <c r="O39" s="18" t="s">
        <v>481</v>
      </c>
      <c r="P39" s="20" t="s">
        <v>481</v>
      </c>
      <c r="Q39" s="18" t="n">
        <v>381.75558969</v>
      </c>
      <c r="R39" s="20" t="n">
        <v>7.15573652</v>
      </c>
    </row>
    <row r="40" spans="1:18">
      <c r="A40" s="15" t="s">
        <v>515</v>
      </c>
      <c r="B40" s="17" t="n">
        <v>14157</v>
      </c>
      <c r="C40" s="18">
        <f>(264.0/B40*100)</f>
        <v/>
      </c>
      <c r="D40" s="19" t="n">
        <v>13893</v>
      </c>
      <c r="E40" s="18" t="n">
        <v>520.63147273</v>
      </c>
      <c r="F40" s="20" t="n">
        <v>2.88865239</v>
      </c>
      <c r="G40" s="18" t="n">
        <v>504.34904876</v>
      </c>
      <c r="H40" s="20" t="n">
        <v>2.8817095</v>
      </c>
      <c r="I40" s="18" t="s">
        <v>481</v>
      </c>
      <c r="J40" s="20" t="s">
        <v>481</v>
      </c>
      <c r="K40" s="18" t="s">
        <v>481</v>
      </c>
      <c r="L40" s="20" t="s">
        <v>481</v>
      </c>
      <c r="M40" s="18" t="s">
        <v>481</v>
      </c>
      <c r="N40" s="20" t="s">
        <v>481</v>
      </c>
      <c r="O40" s="18" t="s">
        <v>481</v>
      </c>
      <c r="P40" s="20" t="s">
        <v>481</v>
      </c>
      <c r="Q40" s="18" t="n">
        <v>428.6583465</v>
      </c>
      <c r="R40" s="20" t="n">
        <v>7.01255397</v>
      </c>
    </row>
    <row r="41" spans="1:18">
      <c r="A41" s="15" t="s">
        <v>516</v>
      </c>
      <c r="B41" s="17" t="n">
        <v>5712</v>
      </c>
      <c r="C41" s="18">
        <f>(40.0/B41*100)</f>
        <v/>
      </c>
      <c r="D41" s="19" t="n">
        <v>5672</v>
      </c>
      <c r="E41" s="18" t="n">
        <v>498.69650738</v>
      </c>
      <c r="F41" s="20" t="n">
        <v>3.43759034</v>
      </c>
      <c r="G41" s="18" t="n">
        <v>498.94835311</v>
      </c>
      <c r="H41" s="20" t="n">
        <v>3.32833426</v>
      </c>
      <c r="I41" s="18" t="s">
        <v>481</v>
      </c>
      <c r="J41" s="20" t="s">
        <v>481</v>
      </c>
      <c r="K41" s="18" t="s">
        <v>481</v>
      </c>
      <c r="L41" s="20" t="s">
        <v>481</v>
      </c>
      <c r="M41" s="18" t="s">
        <v>481</v>
      </c>
      <c r="N41" s="20" t="s">
        <v>481</v>
      </c>
      <c r="O41" s="18" t="s">
        <v>481</v>
      </c>
      <c r="P41" s="20" t="s">
        <v>481</v>
      </c>
      <c r="Q41" s="18" t="n">
        <v>421.68950258</v>
      </c>
      <c r="R41" s="20" t="n">
        <v>10.09768475</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381.42226936</v>
      </c>
      <c r="F45" s="20" t="n">
        <v>3.72236895</v>
      </c>
      <c r="G45" s="18" t="n">
        <v>376.6780449</v>
      </c>
      <c r="H45" s="20" t="n">
        <v>2.7682231</v>
      </c>
      <c r="I45" s="18" t="s">
        <v>481</v>
      </c>
      <c r="J45" s="20" t="s">
        <v>481</v>
      </c>
      <c r="K45" s="18" t="s">
        <v>481</v>
      </c>
      <c r="L45" s="20" t="s">
        <v>481</v>
      </c>
      <c r="M45" s="18" t="n">
        <v>389.88217659</v>
      </c>
      <c r="N45" s="20" t="n">
        <v>12.07650106</v>
      </c>
      <c r="O45" s="18" t="n">
        <v>384.20861305</v>
      </c>
      <c r="P45" s="20" t="n">
        <v>37.7933209</v>
      </c>
      <c r="Q45" s="18" t="n">
        <v>351.61255318</v>
      </c>
      <c r="R45" s="20" t="n">
        <v>3.74344176</v>
      </c>
    </row>
    <row r="46" spans="1:18">
      <c r="A46" s="15" t="s">
        <v>521</v>
      </c>
      <c r="B46" s="17" t="n">
        <v>23141</v>
      </c>
      <c r="C46" s="18">
        <f>(1129.0/B46*100)</f>
        <v/>
      </c>
      <c r="D46" s="19" t="n">
        <v>22012</v>
      </c>
      <c r="E46" s="18" t="n">
        <v>413.07811615</v>
      </c>
      <c r="F46" s="20" t="n">
        <v>2.99890919</v>
      </c>
      <c r="G46" s="18" t="n">
        <v>400.62744533</v>
      </c>
      <c r="H46" s="20" t="n">
        <v>2.32582566</v>
      </c>
      <c r="I46" s="18" t="s">
        <v>481</v>
      </c>
      <c r="J46" s="20" t="s">
        <v>481</v>
      </c>
      <c r="K46" s="18" t="s">
        <v>481</v>
      </c>
      <c r="L46" s="20" t="s">
        <v>481</v>
      </c>
      <c r="M46" s="18" t="s">
        <v>481</v>
      </c>
      <c r="N46" s="20" t="s">
        <v>481</v>
      </c>
      <c r="O46" s="18" t="s">
        <v>481</v>
      </c>
      <c r="P46" s="20" t="s">
        <v>481</v>
      </c>
      <c r="Q46" s="18" t="n">
        <v>340.48713098</v>
      </c>
      <c r="R46" s="20" t="n">
        <v>3.56352287</v>
      </c>
    </row>
    <row r="47" spans="1:18">
      <c r="A47" s="15" t="s">
        <v>522</v>
      </c>
      <c r="B47" s="17" t="n">
        <v>5928</v>
      </c>
      <c r="C47" s="18">
        <f>(70.0/B47*100)</f>
        <v/>
      </c>
      <c r="D47" s="19" t="n">
        <v>5858</v>
      </c>
      <c r="E47" s="18" t="n">
        <v>459.16529068</v>
      </c>
      <c r="F47" s="20" t="n">
        <v>4.53810884</v>
      </c>
      <c r="G47" s="18" t="n">
        <v>444.30009909</v>
      </c>
      <c r="H47" s="20" t="n">
        <v>4.26592135</v>
      </c>
      <c r="I47" s="18" t="s">
        <v>481</v>
      </c>
      <c r="J47" s="20" t="s">
        <v>481</v>
      </c>
      <c r="K47" s="18" t="s">
        <v>481</v>
      </c>
      <c r="L47" s="20" t="s">
        <v>481</v>
      </c>
      <c r="M47" s="18" t="s">
        <v>481</v>
      </c>
      <c r="N47" s="20" t="s">
        <v>481</v>
      </c>
      <c r="O47" s="18" t="s">
        <v>481</v>
      </c>
      <c r="P47" s="20" t="s">
        <v>481</v>
      </c>
      <c r="Q47" s="18" t="n">
        <v>348.45865907</v>
      </c>
      <c r="R47" s="20" t="n">
        <v>8.608048610000001</v>
      </c>
    </row>
    <row r="48" spans="1:18">
      <c r="A48" s="15" t="s">
        <v>523</v>
      </c>
      <c r="B48" s="17" t="n">
        <v>9841</v>
      </c>
      <c r="C48" s="18">
        <f>(7.0/B48*100)</f>
        <v/>
      </c>
      <c r="D48" s="19" t="n">
        <v>9834</v>
      </c>
      <c r="E48" s="18" t="n">
        <v>531.98620869</v>
      </c>
      <c r="F48" s="20" t="n">
        <v>5.50061031</v>
      </c>
      <c r="G48" s="18" t="n">
        <v>503.14634772</v>
      </c>
      <c r="H48" s="20" t="n">
        <v>4.86425725</v>
      </c>
      <c r="I48" s="18" t="s">
        <v>481</v>
      </c>
      <c r="J48" s="20" t="s">
        <v>481</v>
      </c>
      <c r="K48" s="18" t="s">
        <v>481</v>
      </c>
      <c r="L48" s="20" t="s">
        <v>481</v>
      </c>
      <c r="M48" s="18" t="s">
        <v>481</v>
      </c>
      <c r="N48" s="20" t="s">
        <v>481</v>
      </c>
      <c r="O48" s="18" t="s">
        <v>481</v>
      </c>
      <c r="P48" s="20" t="s">
        <v>481</v>
      </c>
      <c r="Q48" s="18" t="n">
        <v>443.54700857</v>
      </c>
      <c r="R48" s="20" t="n">
        <v>21.0445543</v>
      </c>
    </row>
    <row r="49" spans="1:18">
      <c r="A49" s="15" t="s">
        <v>524</v>
      </c>
      <c r="B49" s="17" t="n">
        <v>6349</v>
      </c>
      <c r="C49" s="18">
        <f>(56.0/B49*100)</f>
        <v/>
      </c>
      <c r="D49" s="19" t="n">
        <v>6293</v>
      </c>
      <c r="E49" s="18" t="n">
        <v>447.7737904</v>
      </c>
      <c r="F49" s="20" t="n">
        <v>3.23648282</v>
      </c>
      <c r="G49" s="18" t="n">
        <v>420.68164106</v>
      </c>
      <c r="H49" s="20" t="n">
        <v>3.16821222</v>
      </c>
      <c r="I49" s="18" t="s">
        <v>481</v>
      </c>
      <c r="J49" s="20" t="s">
        <v>481</v>
      </c>
      <c r="K49" s="18" t="s">
        <v>481</v>
      </c>
      <c r="L49" s="20" t="s">
        <v>481</v>
      </c>
      <c r="M49" s="18" t="s">
        <v>481</v>
      </c>
      <c r="N49" s="20" t="s">
        <v>481</v>
      </c>
      <c r="O49" s="18" t="n">
        <v>384.683907</v>
      </c>
      <c r="P49" s="20" t="n">
        <v>43.16990515</v>
      </c>
      <c r="Q49" s="18" t="n">
        <v>377.25103066</v>
      </c>
      <c r="R49" s="20" t="n">
        <v>10.0776675</v>
      </c>
    </row>
    <row r="50" spans="1:18">
      <c r="A50" s="15" t="s">
        <v>525</v>
      </c>
      <c r="B50" s="17" t="n">
        <v>11795</v>
      </c>
      <c r="C50" s="18">
        <f>(218.0/B50*100)</f>
        <v/>
      </c>
      <c r="D50" s="19" t="n">
        <v>11577</v>
      </c>
      <c r="E50" s="18" t="n">
        <v>429.70343599</v>
      </c>
      <c r="F50" s="20" t="n">
        <v>2.59109114</v>
      </c>
      <c r="G50" s="18" t="n">
        <v>405.65337696</v>
      </c>
      <c r="H50" s="20" t="n">
        <v>2.56984327</v>
      </c>
      <c r="I50" s="18" t="s">
        <v>481</v>
      </c>
      <c r="J50" s="20" t="s">
        <v>481</v>
      </c>
      <c r="K50" s="18" t="s">
        <v>481</v>
      </c>
      <c r="L50" s="20" t="s">
        <v>481</v>
      </c>
      <c r="M50" s="18" t="s">
        <v>481</v>
      </c>
      <c r="N50" s="20" t="s">
        <v>481</v>
      </c>
      <c r="O50" s="18" t="s">
        <v>481</v>
      </c>
      <c r="P50" s="20" t="s">
        <v>481</v>
      </c>
      <c r="Q50" s="18" t="n">
        <v>337.92047755</v>
      </c>
      <c r="R50" s="20" t="n">
        <v>8.83280611</v>
      </c>
    </row>
    <row r="51" spans="1:18">
      <c r="A51" s="15" t="s">
        <v>526</v>
      </c>
      <c r="B51" s="17" t="n">
        <v>6866</v>
      </c>
      <c r="C51" s="18">
        <f>(116.0/B51*100)</f>
        <v/>
      </c>
      <c r="D51" s="19" t="n">
        <v>6750</v>
      </c>
      <c r="E51" s="18" t="n">
        <v>435.07601255</v>
      </c>
      <c r="F51" s="20" t="n">
        <v>2.88361929</v>
      </c>
      <c r="G51" s="18" t="n">
        <v>411.65472246</v>
      </c>
      <c r="H51" s="20" t="n">
        <v>2.07302384</v>
      </c>
      <c r="I51" s="18" t="s">
        <v>481</v>
      </c>
      <c r="J51" s="20" t="s">
        <v>481</v>
      </c>
      <c r="K51" s="18" t="s">
        <v>481</v>
      </c>
      <c r="L51" s="20" t="s">
        <v>481</v>
      </c>
      <c r="M51" s="18" t="s">
        <v>481</v>
      </c>
      <c r="N51" s="20" t="s">
        <v>481</v>
      </c>
      <c r="O51" s="18" t="s">
        <v>481</v>
      </c>
      <c r="P51" s="20" t="s">
        <v>481</v>
      </c>
      <c r="Q51" s="18" t="n">
        <v>383.84896858</v>
      </c>
      <c r="R51" s="20" t="n">
        <v>6.77601814</v>
      </c>
    </row>
    <row r="52" spans="1:18">
      <c r="A52" s="15" t="s">
        <v>527</v>
      </c>
      <c r="B52" s="17" t="n">
        <v>5809</v>
      </c>
      <c r="C52" s="18">
        <f>(71.0/B52*100)</f>
        <v/>
      </c>
      <c r="D52" s="19" t="n">
        <v>5738</v>
      </c>
      <c r="E52" s="18" t="n">
        <v>489.5404229</v>
      </c>
      <c r="F52" s="20" t="n">
        <v>2.76171253</v>
      </c>
      <c r="G52" s="18" t="n">
        <v>465.3744618</v>
      </c>
      <c r="H52" s="20" t="n">
        <v>2.92234253</v>
      </c>
      <c r="I52" s="18" t="s">
        <v>481</v>
      </c>
      <c r="J52" s="20" t="s">
        <v>481</v>
      </c>
      <c r="K52" s="18" t="s">
        <v>481</v>
      </c>
      <c r="L52" s="20" t="s">
        <v>481</v>
      </c>
      <c r="M52" s="18" t="s">
        <v>481</v>
      </c>
      <c r="N52" s="20" t="s">
        <v>481</v>
      </c>
      <c r="O52" s="18" t="s">
        <v>481</v>
      </c>
      <c r="P52" s="20" t="s">
        <v>481</v>
      </c>
      <c r="Q52" s="18" t="n">
        <v>391.38999926</v>
      </c>
      <c r="R52" s="20" t="n">
        <v>6.48389665</v>
      </c>
    </row>
    <row r="53" spans="1:18">
      <c r="A53" s="15" t="s">
        <v>528</v>
      </c>
      <c r="B53" s="17" t="n">
        <v>5571</v>
      </c>
      <c r="C53" s="18">
        <f>(84.0/B53*100)</f>
        <v/>
      </c>
      <c r="D53" s="19" t="n">
        <v>5487</v>
      </c>
      <c r="E53" s="18" t="n">
        <v>443.82926123</v>
      </c>
      <c r="F53" s="20" t="n">
        <v>1.80083121</v>
      </c>
      <c r="G53" s="18" t="n">
        <v>420.73545848</v>
      </c>
      <c r="H53" s="20" t="n">
        <v>2.28527248</v>
      </c>
      <c r="I53" s="18" t="s">
        <v>481</v>
      </c>
      <c r="J53" s="20" t="s">
        <v>481</v>
      </c>
      <c r="K53" s="18" t="s">
        <v>481</v>
      </c>
      <c r="L53" s="20" t="s">
        <v>481</v>
      </c>
      <c r="M53" s="18" t="s">
        <v>481</v>
      </c>
      <c r="N53" s="20" t="s">
        <v>481</v>
      </c>
      <c r="O53" s="18" t="s">
        <v>481</v>
      </c>
      <c r="P53" s="20" t="s">
        <v>481</v>
      </c>
      <c r="Q53" s="18" t="n">
        <v>361.59011887</v>
      </c>
      <c r="R53" s="20" t="n">
        <v>6.94288368</v>
      </c>
    </row>
    <row r="54" spans="1:18">
      <c r="A54" s="15" t="s">
        <v>529</v>
      </c>
      <c r="B54" s="17" t="n">
        <v>4740</v>
      </c>
      <c r="C54" s="18">
        <f>(38.0/B54*100)</f>
        <v/>
      </c>
      <c r="D54" s="19" t="n">
        <v>4702</v>
      </c>
      <c r="E54" s="18" t="n">
        <v>346.39277139</v>
      </c>
      <c r="F54" s="20" t="n">
        <v>3.11860477</v>
      </c>
      <c r="G54" s="18" t="n">
        <v>327.40649835</v>
      </c>
      <c r="H54" s="20" t="n">
        <v>3.0385535</v>
      </c>
      <c r="I54" s="18" t="s">
        <v>481</v>
      </c>
      <c r="J54" s="20" t="s">
        <v>481</v>
      </c>
      <c r="K54" s="18" t="s">
        <v>481</v>
      </c>
      <c r="L54" s="20" t="s">
        <v>481</v>
      </c>
      <c r="M54" s="18" t="s">
        <v>481</v>
      </c>
      <c r="N54" s="20" t="s">
        <v>481</v>
      </c>
      <c r="O54" s="18" t="s">
        <v>481</v>
      </c>
      <c r="P54" s="20" t="s">
        <v>481</v>
      </c>
      <c r="Q54" s="18" t="n">
        <v>283.41931609</v>
      </c>
      <c r="R54" s="20" t="n">
        <v>3.73694054</v>
      </c>
    </row>
    <row r="55" spans="1:18">
      <c r="A55" s="15" t="s">
        <v>530</v>
      </c>
      <c r="B55" s="17" t="n">
        <v>5316</v>
      </c>
      <c r="C55" s="18">
        <f>(22.0/B55*100)</f>
        <v/>
      </c>
      <c r="D55" s="19" t="n">
        <v>5294</v>
      </c>
      <c r="E55" s="18" t="n">
        <v>427.70396698</v>
      </c>
      <c r="F55" s="20" t="n">
        <v>2.69876018</v>
      </c>
      <c r="G55" s="18" t="n">
        <v>393.75190527</v>
      </c>
      <c r="H55" s="20" t="n">
        <v>2.67366154</v>
      </c>
      <c r="I55" s="18" t="s">
        <v>481</v>
      </c>
      <c r="J55" s="20" t="s">
        <v>481</v>
      </c>
      <c r="K55" s="18" t="s">
        <v>481</v>
      </c>
      <c r="L55" s="20" t="s">
        <v>481</v>
      </c>
      <c r="M55" s="18" t="n">
        <v>453.3647</v>
      </c>
      <c r="N55" s="20" t="n">
        <v>37.19456019</v>
      </c>
      <c r="O55" s="18" t="n">
        <v>328.7777542</v>
      </c>
      <c r="P55" s="20" t="n">
        <v>28.85413282</v>
      </c>
      <c r="Q55" s="18" t="n">
        <v>330.27122088</v>
      </c>
      <c r="R55" s="20" t="n">
        <v>8.39723942</v>
      </c>
    </row>
    <row r="56" spans="1:18">
      <c r="A56" s="15" t="s">
        <v>531</v>
      </c>
      <c r="B56" s="17" t="n">
        <v>5359</v>
      </c>
      <c r="C56" s="18">
        <f>(76.0/B56*100)</f>
        <v/>
      </c>
      <c r="D56" s="19" t="n">
        <v>5283</v>
      </c>
      <c r="E56" s="18" t="n">
        <v>527.11372268</v>
      </c>
      <c r="F56" s="20" t="n">
        <v>2.90438751</v>
      </c>
      <c r="G56" s="18" t="n">
        <v>519.03611667</v>
      </c>
      <c r="H56" s="20" t="n">
        <v>2.73542915</v>
      </c>
      <c r="I56" s="18" t="s">
        <v>481</v>
      </c>
      <c r="J56" s="20" t="s">
        <v>481</v>
      </c>
      <c r="K56" s="18" t="s">
        <v>481</v>
      </c>
      <c r="L56" s="20" t="s">
        <v>481</v>
      </c>
      <c r="M56" s="18" t="s">
        <v>481</v>
      </c>
      <c r="N56" s="20" t="s">
        <v>481</v>
      </c>
      <c r="O56" s="18" t="s">
        <v>481</v>
      </c>
      <c r="P56" s="20" t="s">
        <v>481</v>
      </c>
      <c r="Q56" s="18" t="n">
        <v>480.2425836</v>
      </c>
      <c r="R56" s="20" t="n">
        <v>13.75134232</v>
      </c>
    </row>
    <row r="57" spans="1:18">
      <c r="A57" s="15" t="s">
        <v>532</v>
      </c>
      <c r="B57" s="17" t="n">
        <v>6513</v>
      </c>
      <c r="C57" s="18">
        <f>(0.0/B57*100)</f>
        <v/>
      </c>
      <c r="D57" s="19" t="n">
        <v>6513</v>
      </c>
      <c r="E57" s="18" t="n">
        <v>414.64886172</v>
      </c>
      <c r="F57" s="20" t="n">
        <v>3.16722278</v>
      </c>
      <c r="G57" s="18" t="n">
        <v>395.11292203</v>
      </c>
      <c r="H57" s="20" t="n">
        <v>2.68655178</v>
      </c>
      <c r="I57" s="18" t="s">
        <v>481</v>
      </c>
      <c r="J57" s="20" t="s">
        <v>481</v>
      </c>
      <c r="K57" s="18" t="s">
        <v>481</v>
      </c>
      <c r="L57" s="20" t="s">
        <v>481</v>
      </c>
      <c r="M57" s="18" t="s">
        <v>481</v>
      </c>
      <c r="N57" s="20" t="s">
        <v>481</v>
      </c>
      <c r="O57" s="18" t="n">
        <v>343.29045424</v>
      </c>
      <c r="P57" s="20" t="n">
        <v>34.01231559</v>
      </c>
      <c r="Q57" s="18" t="n">
        <v>351.26352367</v>
      </c>
      <c r="R57" s="20" t="n">
        <v>9.722298</v>
      </c>
    </row>
    <row r="58" spans="1:18">
      <c r="A58" s="15" t="s">
        <v>533</v>
      </c>
      <c r="B58" s="17" t="n">
        <v>7267</v>
      </c>
      <c r="C58" s="18">
        <f>(10.0/B58*100)</f>
        <v/>
      </c>
      <c r="D58" s="19" t="n">
        <v>7257</v>
      </c>
      <c r="E58" s="18" t="n">
        <v>420.23120382</v>
      </c>
      <c r="F58" s="20" t="n">
        <v>3.27142505</v>
      </c>
      <c r="G58" s="18" t="n">
        <v>408.47659529</v>
      </c>
      <c r="H58" s="20" t="n">
        <v>2.77281177</v>
      </c>
      <c r="I58" s="18" t="s">
        <v>481</v>
      </c>
      <c r="J58" s="20" t="s">
        <v>481</v>
      </c>
      <c r="K58" s="18" t="s">
        <v>481</v>
      </c>
      <c r="L58" s="20" t="s">
        <v>481</v>
      </c>
      <c r="M58" s="18" t="s">
        <v>481</v>
      </c>
      <c r="N58" s="20" t="s">
        <v>481</v>
      </c>
      <c r="O58" s="18" t="n">
        <v>309.45984315</v>
      </c>
      <c r="P58" s="20" t="n">
        <v>19.66828562</v>
      </c>
      <c r="Q58" s="18" t="n">
        <v>350.93337803</v>
      </c>
      <c r="R58" s="20" t="n">
        <v>8.093199739999999</v>
      </c>
    </row>
    <row r="59" spans="1:18">
      <c r="A59" s="15" t="s">
        <v>534</v>
      </c>
      <c r="B59" s="17" t="n">
        <v>4826</v>
      </c>
      <c r="C59" s="18">
        <f>(26.0/B59*100)</f>
        <v/>
      </c>
      <c r="D59" s="19" t="n">
        <v>4800</v>
      </c>
      <c r="E59" s="18" t="n">
        <v>383.47415379</v>
      </c>
      <c r="F59" s="20" t="n">
        <v>1.88001137</v>
      </c>
      <c r="G59" s="18" t="n">
        <v>379.40523648</v>
      </c>
      <c r="H59" s="20" t="n">
        <v>2.77780487</v>
      </c>
      <c r="I59" s="18" t="s">
        <v>481</v>
      </c>
      <c r="J59" s="20" t="s">
        <v>481</v>
      </c>
      <c r="K59" s="18" t="s">
        <v>481</v>
      </c>
      <c r="L59" s="20" t="s">
        <v>481</v>
      </c>
      <c r="M59" s="18" t="s">
        <v>481</v>
      </c>
      <c r="N59" s="20" t="s">
        <v>481</v>
      </c>
      <c r="O59" s="18" t="n">
        <v>327.63078247</v>
      </c>
      <c r="P59" s="20" t="n">
        <v>23.8981706</v>
      </c>
      <c r="Q59" s="18" t="n">
        <v>315.0305226</v>
      </c>
      <c r="R59" s="20" t="n">
        <v>5.03393913</v>
      </c>
    </row>
    <row r="60" spans="1:18">
      <c r="A60" s="15" t="s">
        <v>535</v>
      </c>
      <c r="B60" s="17" t="n">
        <v>4546</v>
      </c>
      <c r="C60" s="18">
        <f>(15.0/B60*100)</f>
        <v/>
      </c>
      <c r="D60" s="19" t="n">
        <v>4531</v>
      </c>
      <c r="E60" s="18" t="n">
        <v>391.72268218</v>
      </c>
      <c r="F60" s="20" t="n">
        <v>4.05163974</v>
      </c>
      <c r="G60" s="18" t="n">
        <v>383.24723552</v>
      </c>
      <c r="H60" s="20" t="n">
        <v>4.08566165</v>
      </c>
      <c r="I60" s="18" t="s">
        <v>481</v>
      </c>
      <c r="J60" s="20" t="s">
        <v>481</v>
      </c>
      <c r="K60" s="18" t="s">
        <v>481</v>
      </c>
      <c r="L60" s="20" t="s">
        <v>481</v>
      </c>
      <c r="M60" s="18" t="s">
        <v>481</v>
      </c>
      <c r="N60" s="20" t="s">
        <v>481</v>
      </c>
      <c r="O60" s="18" t="n">
        <v>256.02355873</v>
      </c>
      <c r="P60" s="20" t="n">
        <v>35.40625571</v>
      </c>
      <c r="Q60" s="18" t="n">
        <v>341.77887509</v>
      </c>
      <c r="R60" s="20" t="n">
        <v>8.70601446</v>
      </c>
    </row>
    <row r="61" spans="1:18">
      <c r="A61" s="15" t="s">
        <v>536</v>
      </c>
      <c r="B61" s="17" t="n">
        <v>6525</v>
      </c>
      <c r="C61" s="18">
        <f>(135.0/B61*100)</f>
        <v/>
      </c>
      <c r="D61" s="19" t="n">
        <v>6390</v>
      </c>
      <c r="E61" s="18" t="n">
        <v>489.17199132</v>
      </c>
      <c r="F61" s="20" t="n">
        <v>3.13449218</v>
      </c>
      <c r="G61" s="18" t="n">
        <v>463.57886266</v>
      </c>
      <c r="H61" s="20" t="n">
        <v>2.6557866</v>
      </c>
      <c r="I61" s="18" t="s">
        <v>481</v>
      </c>
      <c r="J61" s="20" t="s">
        <v>481</v>
      </c>
      <c r="K61" s="18" t="s">
        <v>481</v>
      </c>
      <c r="L61" s="20" t="s">
        <v>481</v>
      </c>
      <c r="M61" s="18" t="s">
        <v>481</v>
      </c>
      <c r="N61" s="20" t="s">
        <v>481</v>
      </c>
      <c r="O61" s="18" t="s">
        <v>481</v>
      </c>
      <c r="P61" s="20" t="s">
        <v>481</v>
      </c>
      <c r="Q61" s="18" t="n">
        <v>390.08638084</v>
      </c>
      <c r="R61" s="20" t="n">
        <v>6.81956842</v>
      </c>
    </row>
    <row r="62" spans="1:18">
      <c r="A62" s="15" t="s">
        <v>537</v>
      </c>
      <c r="B62" s="17" t="n">
        <v>4476</v>
      </c>
      <c r="C62" s="18">
        <f>(3.0/B62*100)</f>
        <v/>
      </c>
      <c r="D62" s="19" t="n">
        <v>4473</v>
      </c>
      <c r="E62" s="18" t="n">
        <v>532.43212796</v>
      </c>
      <c r="F62" s="20" t="n">
        <v>1.41230353</v>
      </c>
      <c r="G62" s="18" t="n">
        <v>523.6377022200001</v>
      </c>
      <c r="H62" s="20" t="n">
        <v>1.91417494</v>
      </c>
      <c r="I62" s="18" t="s">
        <v>481</v>
      </c>
      <c r="J62" s="20" t="s">
        <v>481</v>
      </c>
      <c r="K62" s="18" t="s">
        <v>481</v>
      </c>
      <c r="L62" s="20" t="s">
        <v>481</v>
      </c>
      <c r="M62" s="18" t="s">
        <v>481</v>
      </c>
      <c r="N62" s="20" t="s">
        <v>481</v>
      </c>
      <c r="O62" s="18" t="s">
        <v>481</v>
      </c>
      <c r="P62" s="20" t="s">
        <v>481</v>
      </c>
      <c r="Q62" s="18" t="n">
        <v>446.64438445</v>
      </c>
      <c r="R62" s="20" t="n">
        <v>19.1246191</v>
      </c>
    </row>
    <row r="63" spans="1:18">
      <c r="A63" s="15" t="s">
        <v>538</v>
      </c>
      <c r="B63" s="17" t="n">
        <v>5324</v>
      </c>
      <c r="C63" s="18">
        <f>(13.0/B63*100)</f>
        <v/>
      </c>
      <c r="D63" s="19" t="n">
        <v>5311</v>
      </c>
      <c r="E63" s="18" t="n">
        <v>390.07529503</v>
      </c>
      <c r="F63" s="20" t="n">
        <v>1.86655805</v>
      </c>
      <c r="G63" s="18" t="n">
        <v>384.38636718</v>
      </c>
      <c r="H63" s="20" t="n">
        <v>1.98673131</v>
      </c>
      <c r="I63" s="18" t="s">
        <v>481</v>
      </c>
      <c r="J63" s="20" t="s">
        <v>481</v>
      </c>
      <c r="K63" s="18" t="s">
        <v>481</v>
      </c>
      <c r="L63" s="20" t="s">
        <v>481</v>
      </c>
      <c r="M63" s="18" t="n">
        <v>379.36891722</v>
      </c>
      <c r="N63" s="20" t="n">
        <v>49.79220349</v>
      </c>
      <c r="O63" s="18" t="n">
        <v>369.8625559</v>
      </c>
      <c r="P63" s="20" t="n">
        <v>37.87215666</v>
      </c>
      <c r="Q63" s="18" t="n">
        <v>330.22835303</v>
      </c>
      <c r="R63" s="20" t="n">
        <v>4.67536769</v>
      </c>
    </row>
    <row r="64" spans="1:18">
      <c r="A64" s="15" t="s">
        <v>539</v>
      </c>
      <c r="B64" s="17" t="n">
        <v>3634</v>
      </c>
      <c r="C64" s="18">
        <f>(3.0/B64*100)</f>
        <v/>
      </c>
      <c r="D64" s="19" t="n">
        <v>3631</v>
      </c>
      <c r="E64" s="18" t="n">
        <v>476.5184915</v>
      </c>
      <c r="F64" s="20" t="n">
        <v>1.91901498</v>
      </c>
      <c r="G64" s="18" t="n">
        <v>447.15648152</v>
      </c>
      <c r="H64" s="20" t="n">
        <v>3.4574823</v>
      </c>
      <c r="I64" s="18" t="s">
        <v>481</v>
      </c>
      <c r="J64" s="20" t="s">
        <v>481</v>
      </c>
      <c r="K64" s="18" t="s">
        <v>481</v>
      </c>
      <c r="L64" s="20" t="s">
        <v>481</v>
      </c>
      <c r="M64" s="18" t="s">
        <v>481</v>
      </c>
      <c r="N64" s="20" t="s">
        <v>481</v>
      </c>
      <c r="O64" s="18" t="n">
        <v>449.013</v>
      </c>
      <c r="P64" s="20" t="n">
        <v>30.97706803</v>
      </c>
      <c r="Q64" s="18" t="n">
        <v>352.51831669</v>
      </c>
      <c r="R64" s="20" t="n">
        <v>17.29827596</v>
      </c>
    </row>
    <row r="65" spans="1:18">
      <c r="A65" s="15" t="s">
        <v>540</v>
      </c>
      <c r="B65" s="17" t="n">
        <v>5325</v>
      </c>
      <c r="C65" s="18">
        <f>(14.0/B65*100)</f>
        <v/>
      </c>
      <c r="D65" s="19" t="n">
        <v>5311</v>
      </c>
      <c r="E65" s="18" t="n">
        <v>441.72841948</v>
      </c>
      <c r="F65" s="20" t="n">
        <v>2.32723876</v>
      </c>
      <c r="G65" s="18" t="n">
        <v>416.79094474</v>
      </c>
      <c r="H65" s="20" t="n">
        <v>2.34057001</v>
      </c>
      <c r="I65" s="18" t="s">
        <v>481</v>
      </c>
      <c r="J65" s="20" t="s">
        <v>481</v>
      </c>
      <c r="K65" s="18" t="s">
        <v>481</v>
      </c>
      <c r="L65" s="20" t="s">
        <v>481</v>
      </c>
      <c r="M65" s="18" t="n">
        <v>338.59737482</v>
      </c>
      <c r="N65" s="20" t="n">
        <v>68.41909157000001</v>
      </c>
      <c r="O65" s="18" t="s">
        <v>481</v>
      </c>
      <c r="P65" s="20" t="s">
        <v>481</v>
      </c>
      <c r="Q65" s="18" t="n">
        <v>361.59999173</v>
      </c>
      <c r="R65" s="20" t="n">
        <v>7.26783238</v>
      </c>
    </row>
    <row r="66" spans="1:18">
      <c r="A66" s="15" t="s">
        <v>541</v>
      </c>
      <c r="B66" s="17" t="n">
        <v>5665</v>
      </c>
      <c r="C66" s="18">
        <f>(74.0/B66*100)</f>
        <v/>
      </c>
      <c r="D66" s="19" t="n">
        <v>5591</v>
      </c>
      <c r="E66" s="18" t="n">
        <v>420.53469077</v>
      </c>
      <c r="F66" s="20" t="n">
        <v>1.40470191</v>
      </c>
      <c r="G66" s="18" t="n">
        <v>405.08835774</v>
      </c>
      <c r="H66" s="20" t="n">
        <v>1.97732431</v>
      </c>
      <c r="I66" s="18" t="s">
        <v>481</v>
      </c>
      <c r="J66" s="20" t="s">
        <v>481</v>
      </c>
      <c r="K66" s="18" t="s">
        <v>481</v>
      </c>
      <c r="L66" s="20" t="s">
        <v>481</v>
      </c>
      <c r="M66" s="18" t="s">
        <v>481</v>
      </c>
      <c r="N66" s="20" t="s">
        <v>481</v>
      </c>
      <c r="O66" s="18" t="s">
        <v>481</v>
      </c>
      <c r="P66" s="20" t="s">
        <v>481</v>
      </c>
      <c r="Q66" s="18" t="n">
        <v>342.83995918</v>
      </c>
      <c r="R66" s="20" t="n">
        <v>4.41183129</v>
      </c>
    </row>
    <row r="67" spans="1:18">
      <c r="A67" s="15" t="s">
        <v>542</v>
      </c>
      <c r="B67" s="17" t="n">
        <v>6971</v>
      </c>
      <c r="C67" s="18">
        <f>(21.0/B67*100)</f>
        <v/>
      </c>
      <c r="D67" s="19" t="n">
        <v>6950</v>
      </c>
      <c r="E67" s="18" t="n">
        <v>404.46708921</v>
      </c>
      <c r="F67" s="20" t="n">
        <v>2.91606232</v>
      </c>
      <c r="G67" s="18" t="n">
        <v>392.65220663</v>
      </c>
      <c r="H67" s="20" t="n">
        <v>2.27872891</v>
      </c>
      <c r="I67" s="18" t="s">
        <v>481</v>
      </c>
      <c r="J67" s="20" t="s">
        <v>481</v>
      </c>
      <c r="K67" s="18" t="s">
        <v>481</v>
      </c>
      <c r="L67" s="20" t="s">
        <v>481</v>
      </c>
      <c r="M67" s="18" t="s">
        <v>481</v>
      </c>
      <c r="N67" s="20" t="s">
        <v>481</v>
      </c>
      <c r="O67" s="18" t="s">
        <v>481</v>
      </c>
      <c r="P67" s="20" t="s">
        <v>481</v>
      </c>
      <c r="Q67" s="18" t="n">
        <v>329.37129309</v>
      </c>
      <c r="R67" s="20" t="n">
        <v>9.229119750000001</v>
      </c>
    </row>
    <row r="68" spans="1:18">
      <c r="A68" s="15" t="s">
        <v>543</v>
      </c>
      <c r="B68" s="17" t="n">
        <v>12083</v>
      </c>
      <c r="C68" s="18">
        <f>(27.0/B68*100)</f>
        <v/>
      </c>
      <c r="D68" s="19" t="n">
        <v>12056</v>
      </c>
      <c r="E68" s="18" t="n">
        <v>427.95827527</v>
      </c>
      <c r="F68" s="20" t="n">
        <v>1.40376829</v>
      </c>
      <c r="G68" s="18" t="n">
        <v>414.61243627</v>
      </c>
      <c r="H68" s="20" t="n">
        <v>1.56530334</v>
      </c>
      <c r="I68" s="18" t="s">
        <v>481</v>
      </c>
      <c r="J68" s="20" t="s">
        <v>481</v>
      </c>
      <c r="K68" s="18" t="s">
        <v>481</v>
      </c>
      <c r="L68" s="20" t="s">
        <v>481</v>
      </c>
      <c r="M68" s="18" t="s">
        <v>481</v>
      </c>
      <c r="N68" s="20" t="s">
        <v>481</v>
      </c>
      <c r="O68" s="18" t="s">
        <v>481</v>
      </c>
      <c r="P68" s="20" t="s">
        <v>481</v>
      </c>
      <c r="Q68" s="18" t="n">
        <v>341.78617832</v>
      </c>
      <c r="R68" s="20" t="n">
        <v>4.00026109</v>
      </c>
    </row>
    <row r="69" spans="1:18">
      <c r="A69" s="15" t="s">
        <v>544</v>
      </c>
      <c r="B69" s="17" t="n">
        <v>4876</v>
      </c>
      <c r="C69" s="18">
        <f>(0.0/B69*100)</f>
        <v/>
      </c>
      <c r="D69" s="19" t="n">
        <v>4876</v>
      </c>
      <c r="E69" s="18" t="n">
        <v>447.18134123</v>
      </c>
      <c r="F69" s="20" t="n">
        <v>3.69865179</v>
      </c>
      <c r="G69" s="18" t="n">
        <v>417.35627542</v>
      </c>
      <c r="H69" s="20" t="n">
        <v>3.36016371</v>
      </c>
      <c r="I69" s="18" t="s">
        <v>481</v>
      </c>
      <c r="J69" s="20" t="s">
        <v>481</v>
      </c>
      <c r="K69" s="18" t="s">
        <v>481</v>
      </c>
      <c r="L69" s="20" t="s">
        <v>481</v>
      </c>
      <c r="M69" s="18" t="s">
        <v>481</v>
      </c>
      <c r="N69" s="20" t="s">
        <v>481</v>
      </c>
      <c r="O69" s="18" t="s">
        <v>481</v>
      </c>
      <c r="P69" s="20" t="s">
        <v>481</v>
      </c>
      <c r="Q69" s="18" t="n">
        <v>333.1008615</v>
      </c>
      <c r="R69" s="20" t="n">
        <v>12.67252681</v>
      </c>
    </row>
    <row r="70" spans="1:18">
      <c r="A70" s="15" t="s">
        <v>545</v>
      </c>
      <c r="B70" s="17" t="n">
        <v>6036</v>
      </c>
      <c r="C70" s="18">
        <f>(223.0/B70*100)</f>
        <v/>
      </c>
      <c r="D70" s="19" t="n">
        <v>5813</v>
      </c>
      <c r="E70" s="18" t="n">
        <v>498.28116381</v>
      </c>
      <c r="F70" s="20" t="n">
        <v>2.93299243</v>
      </c>
      <c r="G70" s="18" t="n">
        <v>480.19890387</v>
      </c>
      <c r="H70" s="20" t="n">
        <v>3.04476329</v>
      </c>
      <c r="I70" s="18" t="s">
        <v>481</v>
      </c>
      <c r="J70" s="20" t="s">
        <v>481</v>
      </c>
      <c r="K70" s="18" t="s">
        <v>481</v>
      </c>
      <c r="L70" s="20" t="s">
        <v>481</v>
      </c>
      <c r="M70" s="18" t="s">
        <v>481</v>
      </c>
      <c r="N70" s="20" t="s">
        <v>481</v>
      </c>
      <c r="O70" s="18" t="s">
        <v>481</v>
      </c>
      <c r="P70" s="20" t="s">
        <v>481</v>
      </c>
      <c r="Q70" s="18" t="n">
        <v>427.50662331</v>
      </c>
      <c r="R70" s="20" t="n">
        <v>8.028111790000001</v>
      </c>
    </row>
    <row r="71" spans="1:18">
      <c r="A71" s="15" t="s">
        <v>546</v>
      </c>
      <c r="B71" s="17" t="n">
        <v>6115</v>
      </c>
      <c r="C71" s="18">
        <f>(17.0/B71*100)</f>
        <v/>
      </c>
      <c r="D71" s="19" t="n">
        <v>6098</v>
      </c>
      <c r="E71" s="18" t="n">
        <v>559.42998989</v>
      </c>
      <c r="F71" s="20" t="n">
        <v>1.83075325</v>
      </c>
      <c r="G71" s="18" t="n">
        <v>550.5715225500001</v>
      </c>
      <c r="H71" s="20" t="n">
        <v>2.51778918</v>
      </c>
      <c r="I71" s="18" t="s">
        <v>481</v>
      </c>
      <c r="J71" s="20" t="s">
        <v>481</v>
      </c>
      <c r="K71" s="18" t="s">
        <v>481</v>
      </c>
      <c r="L71" s="20" t="s">
        <v>481</v>
      </c>
      <c r="M71" s="18" t="s">
        <v>481</v>
      </c>
      <c r="N71" s="20" t="s">
        <v>481</v>
      </c>
      <c r="O71" s="18" t="s">
        <v>481</v>
      </c>
      <c r="P71" s="20" t="s">
        <v>481</v>
      </c>
      <c r="Q71" s="18" t="n">
        <v>516.5103123</v>
      </c>
      <c r="R71" s="20" t="n">
        <v>15.99611931</v>
      </c>
    </row>
    <row r="72" spans="1:18">
      <c r="A72" s="15" t="s">
        <v>547</v>
      </c>
      <c r="B72" s="17" t="n">
        <v>7708</v>
      </c>
      <c r="C72" s="18">
        <f>(5.0/B72*100)</f>
        <v/>
      </c>
      <c r="D72" s="19" t="n">
        <v>7703</v>
      </c>
      <c r="E72" s="18" t="n">
        <v>545.44546832</v>
      </c>
      <c r="F72" s="20" t="n">
        <v>2.82626326</v>
      </c>
      <c r="G72" s="18" t="n">
        <v>512.04570169</v>
      </c>
      <c r="H72" s="20" t="n">
        <v>3.42592161</v>
      </c>
      <c r="I72" s="18" t="s">
        <v>481</v>
      </c>
      <c r="J72" s="20" t="s">
        <v>481</v>
      </c>
      <c r="K72" s="18" t="s">
        <v>481</v>
      </c>
      <c r="L72" s="20" t="s">
        <v>481</v>
      </c>
      <c r="M72" s="18" t="s">
        <v>481</v>
      </c>
      <c r="N72" s="20" t="s">
        <v>481</v>
      </c>
      <c r="O72" s="18" t="s">
        <v>481</v>
      </c>
      <c r="P72" s="20" t="s">
        <v>481</v>
      </c>
      <c r="Q72" s="18" t="n">
        <v>450.44557911</v>
      </c>
      <c r="R72" s="20" t="n">
        <v>19.78575333</v>
      </c>
    </row>
    <row r="73" spans="1:18">
      <c r="A73" s="15" t="s">
        <v>548</v>
      </c>
      <c r="B73" s="17" t="n">
        <v>8249</v>
      </c>
      <c r="C73" s="18">
        <f>(143.0/B73*100)</f>
        <v/>
      </c>
      <c r="D73" s="19" t="n">
        <v>8106</v>
      </c>
      <c r="E73" s="18" t="n">
        <v>427.80788574</v>
      </c>
      <c r="F73" s="20" t="n">
        <v>3.2587593</v>
      </c>
      <c r="G73" s="18" t="n">
        <v>413.73747928</v>
      </c>
      <c r="H73" s="20" t="n">
        <v>2.92745739</v>
      </c>
      <c r="I73" s="18" t="s">
        <v>481</v>
      </c>
      <c r="J73" s="20" t="s">
        <v>481</v>
      </c>
      <c r="K73" s="18" t="s">
        <v>481</v>
      </c>
      <c r="L73" s="20" t="s">
        <v>481</v>
      </c>
      <c r="M73" s="18" t="s">
        <v>481</v>
      </c>
      <c r="N73" s="20" t="s">
        <v>481</v>
      </c>
      <c r="O73" s="18" t="s">
        <v>481</v>
      </c>
      <c r="P73" s="20" t="s">
        <v>481</v>
      </c>
      <c r="Q73" s="18" t="n">
        <v>371.78804641</v>
      </c>
      <c r="R73" s="20" t="n">
        <v>13.24177918</v>
      </c>
    </row>
    <row r="74" spans="1:18">
      <c r="A74" s="15" t="s">
        <v>549</v>
      </c>
      <c r="B74" s="17" t="n">
        <v>4692</v>
      </c>
      <c r="C74" s="18">
        <f>(82.0/B74*100)</f>
        <v/>
      </c>
      <c r="D74" s="19" t="n">
        <v>4610</v>
      </c>
      <c r="E74" s="18" t="n">
        <v>432.01730285</v>
      </c>
      <c r="F74" s="20" t="n">
        <v>1.8050344</v>
      </c>
      <c r="G74" s="18" t="n">
        <v>420.55194598</v>
      </c>
      <c r="H74" s="20" t="n">
        <v>2.75578448</v>
      </c>
      <c r="I74" s="18" t="s">
        <v>481</v>
      </c>
      <c r="J74" s="20" t="s">
        <v>481</v>
      </c>
      <c r="K74" s="18" t="s">
        <v>481</v>
      </c>
      <c r="L74" s="20" t="s">
        <v>481</v>
      </c>
      <c r="M74" s="18" t="s">
        <v>481</v>
      </c>
      <c r="N74" s="20" t="s">
        <v>481</v>
      </c>
      <c r="O74" s="18" t="n">
        <v>345.47469212</v>
      </c>
      <c r="P74" s="20" t="n">
        <v>27.87250343</v>
      </c>
      <c r="Q74" s="18" t="n">
        <v>349.94963384</v>
      </c>
      <c r="R74" s="20" t="n">
        <v>9.291874849999999</v>
      </c>
    </row>
    <row r="75" spans="1:18">
      <c r="A75" s="15" t="s">
        <v>550</v>
      </c>
      <c r="B75" s="17" t="n">
        <v>5375</v>
      </c>
      <c r="C75" s="18">
        <f>(196.0/B75*100)</f>
        <v/>
      </c>
      <c r="D75" s="19" t="n">
        <v>5179</v>
      </c>
      <c r="E75" s="18" t="n">
        <v>400.16312453</v>
      </c>
      <c r="F75" s="20" t="n">
        <v>2.99840162</v>
      </c>
      <c r="G75" s="18" t="n">
        <v>380.15013936</v>
      </c>
      <c r="H75" s="20" t="n">
        <v>2.11880483</v>
      </c>
      <c r="I75" s="18" t="s">
        <v>481</v>
      </c>
      <c r="J75" s="20" t="s">
        <v>481</v>
      </c>
      <c r="K75" s="18" t="s">
        <v>481</v>
      </c>
      <c r="L75" s="20" t="s">
        <v>481</v>
      </c>
      <c r="M75" s="18" t="s">
        <v>481</v>
      </c>
      <c r="N75" s="20" t="s">
        <v>481</v>
      </c>
      <c r="O75" s="18" t="s">
        <v>481</v>
      </c>
      <c r="P75" s="20" t="s">
        <v>481</v>
      </c>
      <c r="Q75" s="18" t="n">
        <v>359.86186619</v>
      </c>
      <c r="R75" s="20" t="n">
        <v>5.26438315</v>
      </c>
    </row>
    <row r="76" spans="1:18">
      <c r="A76" s="15" t="s">
        <v>551</v>
      </c>
      <c r="B76" s="17" t="n">
        <v>14167</v>
      </c>
      <c r="C76" s="18">
        <f>(227.0/B76*100)</f>
        <v/>
      </c>
      <c r="D76" s="19" t="n">
        <v>13940</v>
      </c>
      <c r="E76" s="18" t="n">
        <v>447.59991211</v>
      </c>
      <c r="F76" s="20" t="n">
        <v>2.87428132</v>
      </c>
      <c r="G76" s="18" t="n">
        <v>431.07395594</v>
      </c>
      <c r="H76" s="20" t="n">
        <v>2.52335362</v>
      </c>
      <c r="I76" s="18" t="s">
        <v>481</v>
      </c>
      <c r="J76" s="20" t="s">
        <v>481</v>
      </c>
      <c r="K76" s="18" t="s">
        <v>481</v>
      </c>
      <c r="L76" s="20" t="s">
        <v>481</v>
      </c>
      <c r="M76" s="18" t="s">
        <v>481</v>
      </c>
      <c r="N76" s="20" t="s">
        <v>481</v>
      </c>
      <c r="O76" s="18" t="s">
        <v>481</v>
      </c>
      <c r="P76" s="20" t="s">
        <v>481</v>
      </c>
      <c r="Q76" s="18" t="n">
        <v>377.41456135</v>
      </c>
      <c r="R76" s="20" t="n">
        <v>6.74413001</v>
      </c>
    </row>
    <row r="77" spans="1:18">
      <c r="A77" s="15" t="s">
        <v>552</v>
      </c>
      <c r="B77" s="17" t="n">
        <v>6062</v>
      </c>
      <c r="C77" s="18">
        <f>(82.0/B77*100)</f>
        <v/>
      </c>
      <c r="D77" s="19" t="n">
        <v>5980</v>
      </c>
      <c r="E77" s="18" t="n">
        <v>449.97907037</v>
      </c>
      <c r="F77" s="20" t="n">
        <v>2.6816751</v>
      </c>
      <c r="G77" s="18" t="n">
        <v>434.11323679</v>
      </c>
      <c r="H77" s="20" t="n">
        <v>2.39732795</v>
      </c>
      <c r="I77" s="18" t="s">
        <v>481</v>
      </c>
      <c r="J77" s="20" t="s">
        <v>481</v>
      </c>
      <c r="K77" s="18" t="s">
        <v>481</v>
      </c>
      <c r="L77" s="20" t="s">
        <v>481</v>
      </c>
      <c r="M77" s="18" t="s">
        <v>481</v>
      </c>
      <c r="N77" s="20" t="s">
        <v>481</v>
      </c>
      <c r="O77" s="18" t="s">
        <v>481</v>
      </c>
      <c r="P77" s="20" t="s">
        <v>481</v>
      </c>
      <c r="Q77" s="18" t="n">
        <v>364.70572354</v>
      </c>
      <c r="R77" s="20" t="n">
        <v>3.64565457</v>
      </c>
    </row>
    <row r="78" spans="1:18">
      <c r="A78" s="15" t="s">
        <v>553</v>
      </c>
      <c r="B78" s="17" t="n">
        <v>5826</v>
      </c>
      <c r="C78" s="18">
        <f>(0.0/B78*100)</f>
        <v/>
      </c>
      <c r="D78" s="19" t="n">
        <v>5826</v>
      </c>
      <c r="E78" s="18" t="n">
        <v>538.5515067699999</v>
      </c>
      <c r="F78" s="20" t="n">
        <v>5.09121391</v>
      </c>
      <c r="G78" s="18" t="n">
        <v>518.68150971</v>
      </c>
      <c r="H78" s="20" t="n">
        <v>3.69391794</v>
      </c>
      <c r="I78" s="18" t="s">
        <v>481</v>
      </c>
      <c r="J78" s="20" t="s">
        <v>481</v>
      </c>
      <c r="K78" s="18" t="s">
        <v>481</v>
      </c>
      <c r="L78" s="20" t="s">
        <v>481</v>
      </c>
      <c r="M78" s="18" t="s">
        <v>481</v>
      </c>
      <c r="N78" s="20" t="s">
        <v>481</v>
      </c>
      <c r="O78" s="18" t="n">
        <v>446.6547</v>
      </c>
      <c r="P78" s="20" t="n">
        <v>18.89005007</v>
      </c>
      <c r="Q78" s="18" t="n">
        <v>484.23058837</v>
      </c>
      <c r="R78" s="20" t="n">
        <v>12.44882803</v>
      </c>
    </row>
    <row customHeight="1" ht="25" r="79" spans="1:18">
      <c r="A79" s="15" t="s">
        <v>554</v>
      </c>
      <c r="B79" s="17" t="n">
        <v>1657</v>
      </c>
      <c r="C79" s="18">
        <f>(41.0/B79*100)</f>
        <v/>
      </c>
      <c r="D79" s="19" t="n">
        <v>1616</v>
      </c>
      <c r="E79" s="18" t="n">
        <v>489.58324198</v>
      </c>
      <c r="F79" s="20" t="n">
        <v>7.30791033</v>
      </c>
      <c r="G79" s="18" t="n">
        <v>456.29906096</v>
      </c>
      <c r="H79" s="20" t="n">
        <v>6.11302135</v>
      </c>
      <c r="I79" s="18" t="s">
        <v>481</v>
      </c>
      <c r="J79" s="20" t="s">
        <v>481</v>
      </c>
      <c r="K79" s="18" t="s">
        <v>481</v>
      </c>
      <c r="L79" s="20" t="s">
        <v>481</v>
      </c>
      <c r="M79" s="18" t="s">
        <v>481</v>
      </c>
      <c r="N79" s="20" t="s">
        <v>481</v>
      </c>
      <c r="O79" s="18" t="s">
        <v>481</v>
      </c>
      <c r="P79" s="20" t="s">
        <v>481</v>
      </c>
      <c r="Q79" s="18" t="n">
        <v>398.59746959</v>
      </c>
      <c r="R79" s="20" t="n">
        <v>27.93640731</v>
      </c>
    </row>
    <row r="80" spans="1:18">
      <c r="A80" s="15" t="s">
        <v>555</v>
      </c>
      <c r="B80" s="17" t="n">
        <v>7841</v>
      </c>
      <c r="C80" s="18">
        <f>(0.0/B80*100)</f>
        <v/>
      </c>
      <c r="D80" s="19" t="n">
        <v>7841</v>
      </c>
      <c r="E80" s="18" t="n">
        <v>461.35185518</v>
      </c>
      <c r="F80" s="20" t="n">
        <v>4.11931378</v>
      </c>
      <c r="G80" s="18" t="n">
        <v>451.06599243</v>
      </c>
      <c r="H80" s="20" t="n">
        <v>3.99534936</v>
      </c>
      <c r="I80" s="18" t="s">
        <v>481</v>
      </c>
      <c r="J80" s="20" t="s">
        <v>481</v>
      </c>
      <c r="K80" s="18" t="s">
        <v>481</v>
      </c>
      <c r="L80" s="20" t="s">
        <v>481</v>
      </c>
      <c r="M80" s="18" t="s">
        <v>481</v>
      </c>
      <c r="N80" s="20" t="s">
        <v>481</v>
      </c>
      <c r="O80" s="18" t="s">
        <v>481</v>
      </c>
      <c r="P80" s="20" t="s">
        <v>481</v>
      </c>
      <c r="Q80" s="18" t="n">
        <v>386.25593779</v>
      </c>
      <c r="R80" s="20" t="n">
        <v>29.97539884</v>
      </c>
    </row>
    <row r="81" spans="1:18">
      <c r="A81" s="23" t="s">
        <v>556</v>
      </c>
      <c r="B81" s="17" t="n">
        <v>8861</v>
      </c>
      <c r="C81" s="18">
        <f>(76.0/B81*100)</f>
        <v/>
      </c>
      <c r="D81" s="19" t="n">
        <v>8785</v>
      </c>
      <c r="E81" s="18" t="n">
        <v>447.96444015</v>
      </c>
      <c r="F81" s="20" t="n">
        <v>3.58250225</v>
      </c>
      <c r="G81" s="18" t="n">
        <v>437.85376347</v>
      </c>
      <c r="H81" s="20" t="n">
        <v>2.83586809</v>
      </c>
      <c r="I81" s="18" t="s">
        <v>481</v>
      </c>
      <c r="J81" s="20" t="s">
        <v>481</v>
      </c>
      <c r="K81" s="18" t="s">
        <v>481</v>
      </c>
      <c r="L81" s="20" t="s">
        <v>481</v>
      </c>
      <c r="M81" s="18" t="s">
        <v>481</v>
      </c>
      <c r="N81" s="20" t="s">
        <v>481</v>
      </c>
      <c r="O81" s="18" t="s">
        <v>481</v>
      </c>
      <c r="P81" s="20" t="s">
        <v>481</v>
      </c>
      <c r="Q81" s="18" t="n">
        <v>383.17859206</v>
      </c>
      <c r="R81" s="20" t="n">
        <v>10.89396174</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621</v>
      </c>
    </row>
    <row customHeight="1" ht="30" r="4" spans="1:22">
      <c r="A4" s="6" t="n"/>
      <c r="B4" s="7" t="s">
        <v>462</v>
      </c>
      <c r="C4" s="7" t="s">
        <v>463</v>
      </c>
      <c r="D4" s="8" t="s">
        <v>462</v>
      </c>
      <c r="E4" s="9" t="s">
        <v>622</v>
      </c>
      <c r="F4" s="10" t="n"/>
      <c r="G4" s="9" t="s">
        <v>623</v>
      </c>
      <c r="H4" s="10" t="n"/>
      <c r="I4" s="9" t="s">
        <v>624</v>
      </c>
      <c r="J4" s="10" t="n"/>
      <c r="K4" s="9" t="s">
        <v>625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500.7897202</v>
      </c>
      <c r="F7" s="20" t="n">
        <v>17.23669127</v>
      </c>
      <c r="G7" s="18" t="n">
        <v>534.70149974</v>
      </c>
      <c r="H7" s="20" t="n">
        <v>3.56075835</v>
      </c>
      <c r="I7" s="18" t="n">
        <v>524.41933754</v>
      </c>
      <c r="J7" s="20" t="n">
        <v>2.4208881</v>
      </c>
      <c r="K7" s="18" t="n">
        <v>501.55009857</v>
      </c>
      <c r="L7" s="20" t="n">
        <v>1.65708715</v>
      </c>
      <c r="M7" s="18" t="s">
        <v>481</v>
      </c>
      <c r="N7" s="20" t="s">
        <v>481</v>
      </c>
      <c r="O7" s="18" t="s">
        <v>481</v>
      </c>
      <c r="P7" s="20" t="s">
        <v>481</v>
      </c>
      <c r="Q7" s="18" t="s">
        <v>481</v>
      </c>
      <c r="R7" s="20" t="s">
        <v>481</v>
      </c>
      <c r="S7" s="18" t="s">
        <v>481</v>
      </c>
      <c r="T7" s="20" t="s">
        <v>481</v>
      </c>
      <c r="U7" s="18" t="n">
        <v>434.64390766</v>
      </c>
      <c r="V7" s="20" t="n">
        <v>9.70835389</v>
      </c>
    </row>
    <row r="8" spans="1:22">
      <c r="A8" s="15" t="s">
        <v>483</v>
      </c>
      <c r="B8" s="17" t="n">
        <v>7007</v>
      </c>
      <c r="C8" s="18">
        <f>(20.0/B8*100)</f>
        <v/>
      </c>
      <c r="D8" s="19" t="n">
        <v>6987</v>
      </c>
      <c r="E8" s="18" t="n">
        <v>518.7545481</v>
      </c>
      <c r="F8" s="20" t="n">
        <v>13.06843173</v>
      </c>
      <c r="G8" s="18" t="n">
        <v>507.48342283</v>
      </c>
      <c r="H8" s="20" t="n">
        <v>4.67474702</v>
      </c>
      <c r="I8" s="18" t="n">
        <v>497.24456016</v>
      </c>
      <c r="J8" s="20" t="n">
        <v>3.24264026</v>
      </c>
      <c r="K8" s="18" t="n">
        <v>488.62461684</v>
      </c>
      <c r="L8" s="20" t="n">
        <v>2.72936054</v>
      </c>
      <c r="M8" s="18" t="s">
        <v>481</v>
      </c>
      <c r="N8" s="20" t="s">
        <v>481</v>
      </c>
      <c r="O8" s="18" t="s">
        <v>481</v>
      </c>
      <c r="P8" s="20" t="s">
        <v>481</v>
      </c>
      <c r="Q8" s="18" t="s">
        <v>481</v>
      </c>
      <c r="R8" s="20" t="s">
        <v>481</v>
      </c>
      <c r="S8" s="18" t="s">
        <v>481</v>
      </c>
      <c r="T8" s="20" t="s">
        <v>481</v>
      </c>
      <c r="U8" s="18" t="n">
        <v>434.92075734</v>
      </c>
      <c r="V8" s="20" t="n">
        <v>18.53532128</v>
      </c>
    </row>
    <row r="9" spans="1:22">
      <c r="A9" s="15" t="s">
        <v>484</v>
      </c>
      <c r="B9" s="17" t="n">
        <v>9651</v>
      </c>
      <c r="C9" s="18">
        <f>(77.0/B9*100)</f>
        <v/>
      </c>
      <c r="D9" s="19" t="n">
        <v>9574</v>
      </c>
      <c r="E9" s="18" t="n">
        <v>481.42538852</v>
      </c>
      <c r="F9" s="20" t="n">
        <v>18.05404424</v>
      </c>
      <c r="G9" s="18" t="n">
        <v>520.8916699599999</v>
      </c>
      <c r="H9" s="20" t="n">
        <v>3.43963187</v>
      </c>
      <c r="I9" s="18" t="n">
        <v>505.34803714</v>
      </c>
      <c r="J9" s="20" t="n">
        <v>2.73635194</v>
      </c>
      <c r="K9" s="18" t="n">
        <v>491.83047283</v>
      </c>
      <c r="L9" s="20" t="n">
        <v>2.76269955</v>
      </c>
      <c r="M9" s="18" t="s">
        <v>481</v>
      </c>
      <c r="N9" s="20" t="s">
        <v>481</v>
      </c>
      <c r="O9" s="18" t="s">
        <v>481</v>
      </c>
      <c r="P9" s="20" t="s">
        <v>481</v>
      </c>
      <c r="Q9" s="18" t="s">
        <v>481</v>
      </c>
      <c r="R9" s="20" t="s">
        <v>481</v>
      </c>
      <c r="S9" s="18" t="s">
        <v>481</v>
      </c>
      <c r="T9" s="20" t="s">
        <v>481</v>
      </c>
      <c r="U9" s="18" t="n">
        <v>431.0964784</v>
      </c>
      <c r="V9" s="20" t="n">
        <v>12.6676146</v>
      </c>
    </row>
    <row r="10" spans="1:22">
      <c r="A10" s="15" t="s">
        <v>485</v>
      </c>
      <c r="B10" s="17" t="n">
        <v>20058</v>
      </c>
      <c r="C10" s="18">
        <f>(521.0/B10*100)</f>
        <v/>
      </c>
      <c r="D10" s="19" t="n">
        <v>19537</v>
      </c>
      <c r="E10" s="18" t="n">
        <v>502.6410686</v>
      </c>
      <c r="F10" s="20" t="n">
        <v>12.95411365</v>
      </c>
      <c r="G10" s="18" t="n">
        <v>547.61147299</v>
      </c>
      <c r="H10" s="20" t="n">
        <v>3.1880085</v>
      </c>
      <c r="I10" s="18" t="n">
        <v>538.22543222</v>
      </c>
      <c r="J10" s="20" t="n">
        <v>2.91192826</v>
      </c>
      <c r="K10" s="18" t="n">
        <v>521.12691109</v>
      </c>
      <c r="L10" s="20" t="n">
        <v>2.10529311</v>
      </c>
      <c r="M10" s="18" t="s">
        <v>481</v>
      </c>
      <c r="N10" s="20" t="s">
        <v>481</v>
      </c>
      <c r="O10" s="18" t="s">
        <v>481</v>
      </c>
      <c r="P10" s="20" t="s">
        <v>481</v>
      </c>
      <c r="Q10" s="18" t="s">
        <v>481</v>
      </c>
      <c r="R10" s="20" t="s">
        <v>481</v>
      </c>
      <c r="S10" s="18" t="s">
        <v>481</v>
      </c>
      <c r="T10" s="20" t="s">
        <v>481</v>
      </c>
      <c r="U10" s="18" t="n">
        <v>494.29462658</v>
      </c>
      <c r="V10" s="20" t="n">
        <v>9.528569170000001</v>
      </c>
    </row>
    <row r="11" spans="1:22">
      <c r="A11" s="15" t="s">
        <v>486</v>
      </c>
      <c r="B11" s="17" t="n">
        <v>7053</v>
      </c>
      <c r="C11" s="18">
        <f>(45.0/B11*100)</f>
        <v/>
      </c>
      <c r="D11" s="19" t="n">
        <v>7008</v>
      </c>
      <c r="E11" s="18" t="n">
        <v>426.95461847</v>
      </c>
      <c r="F11" s="20" t="n">
        <v>18.42605266</v>
      </c>
      <c r="G11" s="18" t="n">
        <v>424.4660139</v>
      </c>
      <c r="H11" s="20" t="n">
        <v>5.58900572</v>
      </c>
      <c r="I11" s="18" t="n">
        <v>438.64348825</v>
      </c>
      <c r="J11" s="20" t="n">
        <v>3.55546546</v>
      </c>
      <c r="K11" s="18" t="n">
        <v>454.14963098</v>
      </c>
      <c r="L11" s="20" t="n">
        <v>2.40639836</v>
      </c>
      <c r="M11" s="18" t="s">
        <v>481</v>
      </c>
      <c r="N11" s="20" t="s">
        <v>481</v>
      </c>
      <c r="O11" s="18" t="s">
        <v>481</v>
      </c>
      <c r="P11" s="20" t="s">
        <v>481</v>
      </c>
      <c r="Q11" s="18" t="s">
        <v>481</v>
      </c>
      <c r="R11" s="20" t="s">
        <v>481</v>
      </c>
      <c r="S11" s="18" t="s">
        <v>481</v>
      </c>
      <c r="T11" s="20" t="s">
        <v>481</v>
      </c>
      <c r="U11" s="18" t="n">
        <v>393.47031539</v>
      </c>
      <c r="V11" s="20" t="n">
        <v>14.65667799</v>
      </c>
    </row>
    <row r="12" spans="1:22">
      <c r="A12" s="15" t="s">
        <v>487</v>
      </c>
      <c r="B12" s="17" t="n">
        <v>6894</v>
      </c>
      <c r="C12" s="18">
        <f>(55.0/B12*100)</f>
        <v/>
      </c>
      <c r="D12" s="19" t="n">
        <v>6839</v>
      </c>
      <c r="E12" s="18" t="n">
        <v>506.79487224</v>
      </c>
      <c r="F12" s="20" t="n">
        <v>22.8426184</v>
      </c>
      <c r="G12" s="18" t="n">
        <v>517.37684247</v>
      </c>
      <c r="H12" s="20" t="n">
        <v>4.13897247</v>
      </c>
      <c r="I12" s="18" t="n">
        <v>487.25126716</v>
      </c>
      <c r="J12" s="20" t="n">
        <v>2.831373</v>
      </c>
      <c r="K12" s="18" t="n">
        <v>484.99681157</v>
      </c>
      <c r="L12" s="20" t="n">
        <v>2.54918429</v>
      </c>
      <c r="M12" s="18" t="s">
        <v>481</v>
      </c>
      <c r="N12" s="20" t="s">
        <v>481</v>
      </c>
      <c r="O12" s="18" t="s">
        <v>481</v>
      </c>
      <c r="P12" s="20" t="s">
        <v>481</v>
      </c>
      <c r="Q12" s="18" t="s">
        <v>481</v>
      </c>
      <c r="R12" s="20" t="s">
        <v>481</v>
      </c>
      <c r="S12" s="18" t="s">
        <v>481</v>
      </c>
      <c r="T12" s="20" t="s">
        <v>481</v>
      </c>
      <c r="U12" s="18" t="n">
        <v>424.07288916</v>
      </c>
      <c r="V12" s="20" t="n">
        <v>30.04046</v>
      </c>
    </row>
    <row r="13" spans="1:22">
      <c r="A13" s="15" t="s">
        <v>488</v>
      </c>
      <c r="B13" s="17" t="n">
        <v>7161</v>
      </c>
      <c r="C13" s="18">
        <f>(99.0/B13*100)</f>
        <v/>
      </c>
      <c r="D13" s="19" t="n">
        <v>7062</v>
      </c>
      <c r="E13" s="18" t="n">
        <v>476.89499445</v>
      </c>
      <c r="F13" s="20" t="n">
        <v>26.60472236</v>
      </c>
      <c r="G13" s="18" t="n">
        <v>534.40782139</v>
      </c>
      <c r="H13" s="20" t="n">
        <v>6.00131286</v>
      </c>
      <c r="I13" s="18" t="n">
        <v>505.72582643</v>
      </c>
      <c r="J13" s="20" t="n">
        <v>3.33051864</v>
      </c>
      <c r="K13" s="18" t="n">
        <v>497.75419222</v>
      </c>
      <c r="L13" s="20" t="n">
        <v>2.56606643</v>
      </c>
      <c r="M13" s="18" t="s">
        <v>481</v>
      </c>
      <c r="N13" s="20" t="s">
        <v>481</v>
      </c>
      <c r="O13" s="18" t="s">
        <v>481</v>
      </c>
      <c r="P13" s="20" t="s">
        <v>481</v>
      </c>
      <c r="Q13" s="18" t="s">
        <v>481</v>
      </c>
      <c r="R13" s="20" t="s">
        <v>481</v>
      </c>
      <c r="S13" s="18" t="s">
        <v>481</v>
      </c>
      <c r="T13" s="20" t="s">
        <v>481</v>
      </c>
      <c r="U13" s="18" t="n">
        <v>471.10623276</v>
      </c>
      <c r="V13" s="20" t="n">
        <v>14.95397161</v>
      </c>
    </row>
    <row r="14" spans="1:22">
      <c r="A14" s="15" t="s">
        <v>489</v>
      </c>
      <c r="B14" s="17" t="n">
        <v>5587</v>
      </c>
      <c r="C14" s="18">
        <f>(74.0/B14*100)</f>
        <v/>
      </c>
      <c r="D14" s="19" t="n">
        <v>5513</v>
      </c>
      <c r="E14" s="18" t="n">
        <v>538.01541733</v>
      </c>
      <c r="F14" s="20" t="n">
        <v>17.23675476</v>
      </c>
      <c r="G14" s="18" t="n">
        <v>546.84434351</v>
      </c>
      <c r="H14" s="20" t="n">
        <v>3.34503942</v>
      </c>
      <c r="I14" s="18" t="n">
        <v>532.89614152</v>
      </c>
      <c r="J14" s="20" t="n">
        <v>2.24429534</v>
      </c>
      <c r="K14" s="18" t="n">
        <v>528.1562070700001</v>
      </c>
      <c r="L14" s="20" t="n">
        <v>2.95993384</v>
      </c>
      <c r="M14" s="18" t="s">
        <v>481</v>
      </c>
      <c r="N14" s="20" t="s">
        <v>481</v>
      </c>
      <c r="O14" s="18" t="s">
        <v>481</v>
      </c>
      <c r="P14" s="20" t="s">
        <v>481</v>
      </c>
      <c r="Q14" s="18" t="s">
        <v>481</v>
      </c>
      <c r="R14" s="20" t="s">
        <v>481</v>
      </c>
      <c r="S14" s="18" t="s">
        <v>481</v>
      </c>
      <c r="T14" s="20" t="s">
        <v>481</v>
      </c>
      <c r="U14" s="18" t="n">
        <v>521.94895818</v>
      </c>
      <c r="V14" s="20" t="n">
        <v>26.71635822</v>
      </c>
    </row>
    <row r="15" spans="1:22">
      <c r="A15" s="15" t="s">
        <v>490</v>
      </c>
      <c r="B15" s="17" t="n">
        <v>5882</v>
      </c>
      <c r="C15" s="18">
        <f>(52.0/B15*100)</f>
        <v/>
      </c>
      <c r="D15" s="19" t="n">
        <v>5830</v>
      </c>
      <c r="E15" s="18" t="n">
        <v>542.87221908</v>
      </c>
      <c r="F15" s="20" t="n">
        <v>7.73131743</v>
      </c>
      <c r="G15" s="18" t="n">
        <v>549.45731706</v>
      </c>
      <c r="H15" s="20" t="n">
        <v>5.05568245</v>
      </c>
      <c r="I15" s="18" t="n">
        <v>539.25901511</v>
      </c>
      <c r="J15" s="20" t="n">
        <v>3.18430542</v>
      </c>
      <c r="K15" s="18" t="n">
        <v>519.32144927</v>
      </c>
      <c r="L15" s="20" t="n">
        <v>2.67420845</v>
      </c>
      <c r="M15" s="18" t="s">
        <v>481</v>
      </c>
      <c r="N15" s="20" t="s">
        <v>481</v>
      </c>
      <c r="O15" s="18" t="s">
        <v>481</v>
      </c>
      <c r="P15" s="20" t="s">
        <v>481</v>
      </c>
      <c r="Q15" s="18" t="s">
        <v>481</v>
      </c>
      <c r="R15" s="20" t="s">
        <v>481</v>
      </c>
      <c r="S15" s="18" t="s">
        <v>481</v>
      </c>
      <c r="T15" s="20" t="s">
        <v>481</v>
      </c>
      <c r="U15" s="18" t="n">
        <v>463.98932033</v>
      </c>
      <c r="V15" s="20" t="n">
        <v>17.31697558</v>
      </c>
    </row>
    <row r="16" spans="1:22">
      <c r="A16" s="15" t="s">
        <v>491</v>
      </c>
      <c r="B16" s="17" t="n">
        <v>6108</v>
      </c>
      <c r="C16" s="18">
        <f>(98.0/B16*100)</f>
        <v/>
      </c>
      <c r="D16" s="19" t="n">
        <v>6010</v>
      </c>
      <c r="E16" s="18" t="n">
        <v>531.1660565</v>
      </c>
      <c r="F16" s="20" t="n">
        <v>13.24578936</v>
      </c>
      <c r="G16" s="18" t="n">
        <v>529.92552813</v>
      </c>
      <c r="H16" s="20" t="n">
        <v>4.34048292</v>
      </c>
      <c r="I16" s="18" t="n">
        <v>497.57286276</v>
      </c>
      <c r="J16" s="20" t="n">
        <v>3.11211104</v>
      </c>
      <c r="K16" s="18" t="n">
        <v>479.66937674</v>
      </c>
      <c r="L16" s="20" t="n">
        <v>2.44771173</v>
      </c>
      <c r="M16" s="18" t="s">
        <v>481</v>
      </c>
      <c r="N16" s="20" t="s">
        <v>481</v>
      </c>
      <c r="O16" s="18" t="s">
        <v>481</v>
      </c>
      <c r="P16" s="20" t="s">
        <v>481</v>
      </c>
      <c r="Q16" s="18" t="s">
        <v>481</v>
      </c>
      <c r="R16" s="20" t="s">
        <v>481</v>
      </c>
      <c r="S16" s="18" t="s">
        <v>481</v>
      </c>
      <c r="T16" s="20" t="s">
        <v>481</v>
      </c>
      <c r="U16" s="18" t="n">
        <v>386.81820585</v>
      </c>
      <c r="V16" s="20" t="n">
        <v>15.63846278</v>
      </c>
    </row>
    <row r="17" spans="1:22">
      <c r="A17" s="15" t="s">
        <v>492</v>
      </c>
      <c r="B17" s="17" t="n">
        <v>6504</v>
      </c>
      <c r="C17" s="18">
        <f>(658.0/B17*100)</f>
        <v/>
      </c>
      <c r="D17" s="19" t="n">
        <v>5846</v>
      </c>
      <c r="E17" s="18" t="n">
        <v>526.44678447</v>
      </c>
      <c r="F17" s="20" t="n">
        <v>17.14981501</v>
      </c>
      <c r="G17" s="18" t="n">
        <v>528.54506832</v>
      </c>
      <c r="H17" s="20" t="n">
        <v>5.50938047</v>
      </c>
      <c r="I17" s="18" t="n">
        <v>524.10527223</v>
      </c>
      <c r="J17" s="20" t="n">
        <v>3.78098914</v>
      </c>
      <c r="K17" s="18" t="n">
        <v>505.7320412</v>
      </c>
      <c r="L17" s="20" t="n">
        <v>3.00831685</v>
      </c>
      <c r="M17" s="18" t="s">
        <v>481</v>
      </c>
      <c r="N17" s="20" t="s">
        <v>481</v>
      </c>
      <c r="O17" s="18" t="s">
        <v>481</v>
      </c>
      <c r="P17" s="20" t="s">
        <v>481</v>
      </c>
      <c r="Q17" s="18" t="s">
        <v>481</v>
      </c>
      <c r="R17" s="20" t="s">
        <v>481</v>
      </c>
      <c r="S17" s="18" t="s">
        <v>481</v>
      </c>
      <c r="T17" s="20" t="s">
        <v>481</v>
      </c>
      <c r="U17" s="18" t="n">
        <v>457.4309136</v>
      </c>
      <c r="V17" s="20" t="n">
        <v>15.79440646</v>
      </c>
    </row>
    <row r="18" spans="1:22">
      <c r="A18" s="15" t="s">
        <v>493</v>
      </c>
      <c r="B18" s="17" t="n">
        <v>5532</v>
      </c>
      <c r="C18" s="18">
        <f>(28.0/B18*100)</f>
        <v/>
      </c>
      <c r="D18" s="19" t="n">
        <v>5504</v>
      </c>
      <c r="E18" s="18" t="n">
        <v>412.53071945</v>
      </c>
      <c r="F18" s="20" t="n">
        <v>17.26949271</v>
      </c>
      <c r="G18" s="18" t="n">
        <v>464.76700649</v>
      </c>
      <c r="H18" s="20" t="n">
        <v>5.7787223</v>
      </c>
      <c r="I18" s="18" t="n">
        <v>454.58176091</v>
      </c>
      <c r="J18" s="20" t="n">
        <v>4.50795822</v>
      </c>
      <c r="K18" s="18" t="n">
        <v>453.84040506</v>
      </c>
      <c r="L18" s="20" t="n">
        <v>3.73629592</v>
      </c>
      <c r="M18" s="18" t="s">
        <v>481</v>
      </c>
      <c r="N18" s="20" t="s">
        <v>481</v>
      </c>
      <c r="O18" s="18" t="s">
        <v>481</v>
      </c>
      <c r="P18" s="20" t="s">
        <v>481</v>
      </c>
      <c r="Q18" s="18" t="s">
        <v>481</v>
      </c>
      <c r="R18" s="20" t="s">
        <v>481</v>
      </c>
      <c r="S18" s="18" t="s">
        <v>481</v>
      </c>
      <c r="T18" s="20" t="s">
        <v>481</v>
      </c>
      <c r="U18" s="18" t="n">
        <v>370.15396075</v>
      </c>
      <c r="V18" s="20" t="n">
        <v>23.13133211</v>
      </c>
    </row>
    <row r="19" spans="1:22">
      <c r="A19" s="15" t="s">
        <v>494</v>
      </c>
      <c r="B19" s="17" t="n">
        <v>5658</v>
      </c>
      <c r="C19" s="18">
        <f>(61.0/B19*100)</f>
        <v/>
      </c>
      <c r="D19" s="19" t="n">
        <v>5597</v>
      </c>
      <c r="E19" s="18" t="n">
        <v>488.84137098</v>
      </c>
      <c r="F19" s="20" t="n">
        <v>17.91576734</v>
      </c>
      <c r="G19" s="18" t="n">
        <v>504.77454165</v>
      </c>
      <c r="H19" s="20" t="n">
        <v>5.40912659</v>
      </c>
      <c r="I19" s="18" t="n">
        <v>473.61351383</v>
      </c>
      <c r="J19" s="20" t="n">
        <v>3.11009409</v>
      </c>
      <c r="K19" s="18" t="n">
        <v>471.79581073</v>
      </c>
      <c r="L19" s="20" t="n">
        <v>2.68790861</v>
      </c>
      <c r="M19" s="18" t="s">
        <v>481</v>
      </c>
      <c r="N19" s="20" t="s">
        <v>481</v>
      </c>
      <c r="O19" s="18" t="s">
        <v>481</v>
      </c>
      <c r="P19" s="20" t="s">
        <v>481</v>
      </c>
      <c r="Q19" s="18" t="s">
        <v>481</v>
      </c>
      <c r="R19" s="20" t="s">
        <v>481</v>
      </c>
      <c r="S19" s="18" t="s">
        <v>481</v>
      </c>
      <c r="T19" s="20" t="s">
        <v>481</v>
      </c>
      <c r="U19" s="18" t="n">
        <v>416.37889897</v>
      </c>
      <c r="V19" s="20" t="n">
        <v>21.96176957</v>
      </c>
    </row>
    <row r="20" spans="1:22">
      <c r="A20" s="15" t="s">
        <v>495</v>
      </c>
      <c r="B20" s="17" t="n">
        <v>3371</v>
      </c>
      <c r="C20" s="18">
        <f>(75.0/B20*100)</f>
        <v/>
      </c>
      <c r="D20" s="19" t="n">
        <v>3296</v>
      </c>
      <c r="E20" s="18" t="n">
        <v>415.89104844</v>
      </c>
      <c r="F20" s="20" t="n">
        <v>23.30175571</v>
      </c>
      <c r="G20" s="18" t="n">
        <v>493.17944393</v>
      </c>
      <c r="H20" s="20" t="n">
        <v>3.93868876</v>
      </c>
      <c r="I20" s="18" t="n">
        <v>476.24805525</v>
      </c>
      <c r="J20" s="20" t="n">
        <v>2.96048912</v>
      </c>
      <c r="K20" s="18" t="n">
        <v>464.59922296</v>
      </c>
      <c r="L20" s="20" t="n">
        <v>2.35507881</v>
      </c>
      <c r="M20" s="18" t="s">
        <v>481</v>
      </c>
      <c r="N20" s="20" t="s">
        <v>481</v>
      </c>
      <c r="O20" s="18" t="s">
        <v>481</v>
      </c>
      <c r="P20" s="20" t="s">
        <v>481</v>
      </c>
      <c r="Q20" s="18" t="s">
        <v>481</v>
      </c>
      <c r="R20" s="20" t="s">
        <v>481</v>
      </c>
      <c r="S20" s="18" t="s">
        <v>481</v>
      </c>
      <c r="T20" s="20" t="s">
        <v>481</v>
      </c>
      <c r="U20" s="18" t="n">
        <v>428.2600804</v>
      </c>
      <c r="V20" s="20" t="n">
        <v>28.01772074</v>
      </c>
    </row>
    <row r="21" spans="1:22">
      <c r="A21" s="15" t="s">
        <v>496</v>
      </c>
      <c r="B21" s="17" t="n">
        <v>5741</v>
      </c>
      <c r="C21" s="18">
        <f>(44.0/B21*100)</f>
        <v/>
      </c>
      <c r="D21" s="19" t="n">
        <v>5697</v>
      </c>
      <c r="E21" s="18" t="n">
        <v>538.66455773</v>
      </c>
      <c r="F21" s="20" t="n">
        <v>19.58317517</v>
      </c>
      <c r="G21" s="18" t="n">
        <v>515.97867199</v>
      </c>
      <c r="H21" s="20" t="n">
        <v>3.98007254</v>
      </c>
      <c r="I21" s="18" t="n">
        <v>521.80075475</v>
      </c>
      <c r="J21" s="20" t="n">
        <v>2.90500827</v>
      </c>
      <c r="K21" s="18" t="n">
        <v>493.58459824</v>
      </c>
      <c r="L21" s="20" t="n">
        <v>2.739295</v>
      </c>
      <c r="M21" s="18" t="s">
        <v>481</v>
      </c>
      <c r="N21" s="20" t="s">
        <v>481</v>
      </c>
      <c r="O21" s="18" t="s">
        <v>481</v>
      </c>
      <c r="P21" s="20" t="s">
        <v>481</v>
      </c>
      <c r="Q21" s="18" t="s">
        <v>481</v>
      </c>
      <c r="R21" s="20" t="s">
        <v>481</v>
      </c>
      <c r="S21" s="18" t="s">
        <v>481</v>
      </c>
      <c r="T21" s="20" t="s">
        <v>481</v>
      </c>
      <c r="U21" s="18" t="n">
        <v>462.24311122</v>
      </c>
      <c r="V21" s="20" t="n">
        <v>13.59616693</v>
      </c>
    </row>
    <row r="22" spans="1:22">
      <c r="A22" s="15" t="s">
        <v>497</v>
      </c>
      <c r="B22" s="17" t="n">
        <v>6598</v>
      </c>
      <c r="C22" s="18">
        <f>(32.0/B22*100)</f>
        <v/>
      </c>
      <c r="D22" s="19" t="n">
        <v>6566</v>
      </c>
      <c r="E22" s="18" t="n">
        <v>501.41272534</v>
      </c>
      <c r="F22" s="20" t="n">
        <v>13.44541828</v>
      </c>
      <c r="G22" s="18" t="n">
        <v>465.53311104</v>
      </c>
      <c r="H22" s="20" t="n">
        <v>8.00580691</v>
      </c>
      <c r="I22" s="18" t="n">
        <v>459.70330527</v>
      </c>
      <c r="J22" s="20" t="n">
        <v>4.93206822</v>
      </c>
      <c r="K22" s="18" t="n">
        <v>471.68135485</v>
      </c>
      <c r="L22" s="20" t="n">
        <v>3.59788966</v>
      </c>
      <c r="M22" s="18" t="s">
        <v>481</v>
      </c>
      <c r="N22" s="20" t="s">
        <v>481</v>
      </c>
      <c r="O22" s="18" t="s">
        <v>481</v>
      </c>
      <c r="P22" s="20" t="s">
        <v>481</v>
      </c>
      <c r="Q22" s="18" t="n">
        <v>448.28166515</v>
      </c>
      <c r="R22" s="20" t="n">
        <v>8.782882710000001</v>
      </c>
      <c r="S22" s="18" t="s">
        <v>481</v>
      </c>
      <c r="T22" s="20" t="s">
        <v>481</v>
      </c>
      <c r="U22" s="18" t="n">
        <v>344.20900532</v>
      </c>
      <c r="V22" s="20" t="n">
        <v>15.04787497</v>
      </c>
    </row>
    <row r="23" spans="1:22">
      <c r="A23" s="15" t="s">
        <v>498</v>
      </c>
      <c r="B23" s="17" t="n">
        <v>11583</v>
      </c>
      <c r="C23" s="18">
        <f>(211.0/B23*100)</f>
        <v/>
      </c>
      <c r="D23" s="19" t="n">
        <v>11372</v>
      </c>
      <c r="E23" s="18" t="n">
        <v>484.02428734</v>
      </c>
      <c r="F23" s="20" t="n">
        <v>22.8692698</v>
      </c>
      <c r="G23" s="18" t="n">
        <v>502.11937254</v>
      </c>
      <c r="H23" s="20" t="n">
        <v>4.75439772</v>
      </c>
      <c r="I23" s="18" t="n">
        <v>485.76937632</v>
      </c>
      <c r="J23" s="20" t="n">
        <v>3.63506149</v>
      </c>
      <c r="K23" s="18" t="n">
        <v>476.52818203</v>
      </c>
      <c r="L23" s="20" t="n">
        <v>2.89667578</v>
      </c>
      <c r="M23" s="18" t="s">
        <v>481</v>
      </c>
      <c r="N23" s="20" t="s">
        <v>481</v>
      </c>
      <c r="O23" s="18" t="s">
        <v>481</v>
      </c>
      <c r="P23" s="20" t="s">
        <v>481</v>
      </c>
      <c r="Q23" s="18" t="s">
        <v>481</v>
      </c>
      <c r="R23" s="20" t="s">
        <v>481</v>
      </c>
      <c r="S23" s="18" t="s">
        <v>481</v>
      </c>
      <c r="T23" s="20" t="s">
        <v>481</v>
      </c>
      <c r="U23" s="18" t="n">
        <v>406.38158925</v>
      </c>
      <c r="V23" s="20" t="n">
        <v>18.94336392</v>
      </c>
    </row>
    <row r="24" spans="1:22">
      <c r="A24" s="15" t="s">
        <v>499</v>
      </c>
      <c r="B24" s="17" t="n">
        <v>6647</v>
      </c>
      <c r="C24" s="18">
        <f>(7.0/B24*100)</f>
        <v/>
      </c>
      <c r="D24" s="19" t="n">
        <v>6640</v>
      </c>
      <c r="E24" s="18" t="n">
        <v>536.60862478</v>
      </c>
      <c r="F24" s="20" t="n">
        <v>20.5270224</v>
      </c>
      <c r="G24" s="18" t="n">
        <v>549.28280652</v>
      </c>
      <c r="H24" s="20" t="n">
        <v>4.23342026</v>
      </c>
      <c r="I24" s="18" t="n">
        <v>539.35796394</v>
      </c>
      <c r="J24" s="20" t="n">
        <v>3.19305141</v>
      </c>
      <c r="K24" s="18" t="n">
        <v>529.17229302</v>
      </c>
      <c r="L24" s="20" t="n">
        <v>3.29538358</v>
      </c>
      <c r="M24" s="18" t="s">
        <v>481</v>
      </c>
      <c r="N24" s="20" t="s">
        <v>481</v>
      </c>
      <c r="O24" s="18" t="s">
        <v>481</v>
      </c>
      <c r="P24" s="20" t="s">
        <v>481</v>
      </c>
      <c r="Q24" s="18" t="s">
        <v>481</v>
      </c>
      <c r="R24" s="20" t="s">
        <v>481</v>
      </c>
      <c r="S24" s="18" t="s">
        <v>481</v>
      </c>
      <c r="T24" s="20" t="s">
        <v>481</v>
      </c>
      <c r="U24" s="18" t="n">
        <v>461.78719091</v>
      </c>
      <c r="V24" s="20" t="n">
        <v>33.06143504</v>
      </c>
    </row>
    <row r="25" spans="1:22">
      <c r="A25" s="15" t="s">
        <v>500</v>
      </c>
      <c r="B25" s="17" t="n">
        <v>5581</v>
      </c>
      <c r="C25" s="18">
        <f>(24.0/B25*100)</f>
        <v/>
      </c>
      <c r="D25" s="19" t="n">
        <v>5557</v>
      </c>
      <c r="E25" s="18" t="n">
        <v>554.76749308</v>
      </c>
      <c r="F25" s="20" t="n">
        <v>7.14981056</v>
      </c>
      <c r="G25" s="18" t="n">
        <v>520.22277726</v>
      </c>
      <c r="H25" s="20" t="n">
        <v>3.27693723</v>
      </c>
      <c r="I25" s="18" t="n">
        <v>508.94399328</v>
      </c>
      <c r="J25" s="20" t="n">
        <v>3.81327398</v>
      </c>
      <c r="K25" s="18" t="n">
        <v>499.63264255</v>
      </c>
      <c r="L25" s="20" t="n">
        <v>6.6068086</v>
      </c>
      <c r="M25" s="18" t="s">
        <v>481</v>
      </c>
      <c r="N25" s="20" t="s">
        <v>481</v>
      </c>
      <c r="O25" s="18" t="s">
        <v>481</v>
      </c>
      <c r="P25" s="20" t="s">
        <v>481</v>
      </c>
      <c r="Q25" s="18" t="s">
        <v>481</v>
      </c>
      <c r="R25" s="20" t="s">
        <v>481</v>
      </c>
      <c r="S25" s="18" t="s">
        <v>481</v>
      </c>
      <c r="T25" s="20" t="s">
        <v>481</v>
      </c>
      <c r="U25" s="18" t="n">
        <v>428.77275154</v>
      </c>
      <c r="V25" s="20" t="n">
        <v>43.54833849</v>
      </c>
    </row>
    <row r="26" spans="1:22">
      <c r="A26" s="15" t="s">
        <v>501</v>
      </c>
      <c r="B26" s="17" t="n">
        <v>4869</v>
      </c>
      <c r="C26" s="18">
        <f>(32.0/B26*100)</f>
        <v/>
      </c>
      <c r="D26" s="19" t="n">
        <v>4837</v>
      </c>
      <c r="E26" s="18" t="n">
        <v>500.68629091</v>
      </c>
      <c r="F26" s="20" t="n">
        <v>16.36183831</v>
      </c>
      <c r="G26" s="18" t="n">
        <v>496.14540797</v>
      </c>
      <c r="H26" s="20" t="n">
        <v>2.82528575</v>
      </c>
      <c r="I26" s="18" t="n">
        <v>486.34846727</v>
      </c>
      <c r="J26" s="20" t="n">
        <v>2.29553584</v>
      </c>
      <c r="K26" s="18" t="n">
        <v>491.26900301</v>
      </c>
      <c r="L26" s="20" t="n">
        <v>2.61644484</v>
      </c>
      <c r="M26" s="18" t="s">
        <v>481</v>
      </c>
      <c r="N26" s="20" t="s">
        <v>481</v>
      </c>
      <c r="O26" s="18" t="s">
        <v>481</v>
      </c>
      <c r="P26" s="20" t="s">
        <v>481</v>
      </c>
      <c r="Q26" s="18" t="s">
        <v>481</v>
      </c>
      <c r="R26" s="20" t="s">
        <v>481</v>
      </c>
      <c r="S26" s="18" t="s">
        <v>481</v>
      </c>
      <c r="T26" s="20" t="s">
        <v>481</v>
      </c>
      <c r="U26" s="18" t="n">
        <v>478.31297377</v>
      </c>
      <c r="V26" s="20" t="n">
        <v>14.51337148</v>
      </c>
    </row>
    <row r="27" spans="1:22">
      <c r="A27" s="15" t="s">
        <v>502</v>
      </c>
      <c r="B27" s="17" t="n">
        <v>5299</v>
      </c>
      <c r="C27" s="18">
        <f>(17.0/B27*100)</f>
        <v/>
      </c>
      <c r="D27" s="19" t="n">
        <v>5282</v>
      </c>
      <c r="E27" s="18" t="n">
        <v>480.08656538</v>
      </c>
      <c r="F27" s="20" t="n">
        <v>17.04713974</v>
      </c>
      <c r="G27" s="18" t="n">
        <v>515.08847337</v>
      </c>
      <c r="H27" s="20" t="n">
        <v>3.25931328</v>
      </c>
      <c r="I27" s="18" t="n">
        <v>494.21643207</v>
      </c>
      <c r="J27" s="20" t="n">
        <v>2.28218133</v>
      </c>
      <c r="K27" s="18" t="n">
        <v>468.41667644</v>
      </c>
      <c r="L27" s="20" t="n">
        <v>1.72577463</v>
      </c>
      <c r="M27" s="18" t="s">
        <v>481</v>
      </c>
      <c r="N27" s="20" t="s">
        <v>481</v>
      </c>
      <c r="O27" s="18" t="s">
        <v>481</v>
      </c>
      <c r="P27" s="20" t="s">
        <v>481</v>
      </c>
      <c r="Q27" s="18" t="s">
        <v>481</v>
      </c>
      <c r="R27" s="20" t="s">
        <v>481</v>
      </c>
      <c r="S27" s="18" t="s">
        <v>481</v>
      </c>
      <c r="T27" s="20" t="s">
        <v>481</v>
      </c>
      <c r="U27" s="18" t="n">
        <v>445.76720149</v>
      </c>
      <c r="V27" s="20" t="n">
        <v>14.1619895</v>
      </c>
    </row>
    <row r="28" spans="1:22">
      <c r="A28" s="15" t="s">
        <v>503</v>
      </c>
      <c r="B28" s="17" t="n">
        <v>7568</v>
      </c>
      <c r="C28" s="18">
        <f>(51.0/B28*100)</f>
        <v/>
      </c>
      <c r="D28" s="19" t="n">
        <v>7517</v>
      </c>
      <c r="E28" s="18" t="n">
        <v>372.47915105</v>
      </c>
      <c r="F28" s="20" t="n">
        <v>7.89312389</v>
      </c>
      <c r="G28" s="18" t="n">
        <v>403.17984159</v>
      </c>
      <c r="H28" s="20" t="n">
        <v>3.07722464</v>
      </c>
      <c r="I28" s="18" t="n">
        <v>416.57856879</v>
      </c>
      <c r="J28" s="20" t="n">
        <v>2.5285387</v>
      </c>
      <c r="K28" s="18" t="n">
        <v>429.98624025</v>
      </c>
      <c r="L28" s="20" t="n">
        <v>3.01539336</v>
      </c>
      <c r="M28" s="18" t="s">
        <v>481</v>
      </c>
      <c r="N28" s="20" t="s">
        <v>481</v>
      </c>
      <c r="O28" s="18" t="s">
        <v>481</v>
      </c>
      <c r="P28" s="20" t="s">
        <v>481</v>
      </c>
      <c r="Q28" s="18" t="s">
        <v>481</v>
      </c>
      <c r="R28" s="20" t="s">
        <v>481</v>
      </c>
      <c r="S28" s="18" t="s">
        <v>481</v>
      </c>
      <c r="T28" s="20" t="s">
        <v>481</v>
      </c>
      <c r="U28" s="18" t="n">
        <v>388.1312053</v>
      </c>
      <c r="V28" s="20" t="n">
        <v>9.68316175</v>
      </c>
    </row>
    <row r="29" spans="1:22">
      <c r="A29" s="15" t="s">
        <v>504</v>
      </c>
      <c r="B29" s="17" t="n">
        <v>5385</v>
      </c>
      <c r="C29" s="18">
        <f>(30.0/B29*100)</f>
        <v/>
      </c>
      <c r="D29" s="19" t="n">
        <v>5355</v>
      </c>
      <c r="E29" s="18" t="n">
        <v>492.60012098</v>
      </c>
      <c r="F29" s="20" t="n">
        <v>24.26094771</v>
      </c>
      <c r="G29" s="18" t="n">
        <v>525.49206729</v>
      </c>
      <c r="H29" s="20" t="n">
        <v>4.76029525</v>
      </c>
      <c r="I29" s="18" t="n">
        <v>521.27343183</v>
      </c>
      <c r="J29" s="20" t="n">
        <v>3.98487436</v>
      </c>
      <c r="K29" s="18" t="n">
        <v>501.12146572</v>
      </c>
      <c r="L29" s="20" t="n">
        <v>2.32002659</v>
      </c>
      <c r="M29" s="18" t="s">
        <v>481</v>
      </c>
      <c r="N29" s="20" t="s">
        <v>481</v>
      </c>
      <c r="O29" s="18" t="s">
        <v>481</v>
      </c>
      <c r="P29" s="20" t="s">
        <v>481</v>
      </c>
      <c r="Q29" s="18" t="s">
        <v>481</v>
      </c>
      <c r="R29" s="20" t="s">
        <v>481</v>
      </c>
      <c r="S29" s="18" t="s">
        <v>481</v>
      </c>
      <c r="T29" s="20" t="s">
        <v>481</v>
      </c>
      <c r="U29" s="18" t="n">
        <v>428.99414411</v>
      </c>
      <c r="V29" s="20" t="n">
        <v>24.28698337</v>
      </c>
    </row>
    <row r="30" spans="1:22">
      <c r="A30" s="15" t="s">
        <v>505</v>
      </c>
      <c r="B30" s="17" t="n">
        <v>4520</v>
      </c>
      <c r="C30" s="18">
        <f>(97.0/B30*100)</f>
        <v/>
      </c>
      <c r="D30" s="19" t="n">
        <v>4423</v>
      </c>
      <c r="E30" s="18" t="n">
        <v>515.54491282</v>
      </c>
      <c r="F30" s="20" t="n">
        <v>17.17280103</v>
      </c>
      <c r="G30" s="18" t="n">
        <v>536.22498985</v>
      </c>
      <c r="H30" s="20" t="n">
        <v>4.21778365</v>
      </c>
      <c r="I30" s="18" t="n">
        <v>521.69411609</v>
      </c>
      <c r="J30" s="20" t="n">
        <v>3.42204296</v>
      </c>
      <c r="K30" s="18" t="n">
        <v>500.53277092</v>
      </c>
      <c r="L30" s="20" t="n">
        <v>2.93924742</v>
      </c>
      <c r="M30" s="18" t="s">
        <v>481</v>
      </c>
      <c r="N30" s="20" t="s">
        <v>481</v>
      </c>
      <c r="O30" s="18" t="s">
        <v>481</v>
      </c>
      <c r="P30" s="20" t="s">
        <v>481</v>
      </c>
      <c r="Q30" s="18" t="s">
        <v>481</v>
      </c>
      <c r="R30" s="20" t="s">
        <v>481</v>
      </c>
      <c r="S30" s="18" t="s">
        <v>481</v>
      </c>
      <c r="T30" s="20" t="s">
        <v>481</v>
      </c>
      <c r="U30" s="18" t="n">
        <v>460.72001565</v>
      </c>
      <c r="V30" s="20" t="n">
        <v>15.03950672</v>
      </c>
    </row>
    <row r="31" spans="1:22">
      <c r="A31" s="15" t="s">
        <v>506</v>
      </c>
      <c r="B31" s="17" t="n">
        <v>5456</v>
      </c>
      <c r="C31" s="18">
        <f>(125.0/B31*100)</f>
        <v/>
      </c>
      <c r="D31" s="19" t="n">
        <v>5331</v>
      </c>
      <c r="E31" s="18" t="n">
        <v>455.786915</v>
      </c>
      <c r="F31" s="20" t="n">
        <v>19.18008728</v>
      </c>
      <c r="G31" s="18" t="n">
        <v>508.58232473</v>
      </c>
      <c r="H31" s="20" t="n">
        <v>5.22339964</v>
      </c>
      <c r="I31" s="18" t="n">
        <v>513.3504003100001</v>
      </c>
      <c r="J31" s="20" t="n">
        <v>2.98237507</v>
      </c>
      <c r="K31" s="18" t="n">
        <v>490.83451775</v>
      </c>
      <c r="L31" s="20" t="n">
        <v>2.44472434</v>
      </c>
      <c r="M31" s="18" t="s">
        <v>481</v>
      </c>
      <c r="N31" s="20" t="s">
        <v>481</v>
      </c>
      <c r="O31" s="18" t="s">
        <v>481</v>
      </c>
      <c r="P31" s="20" t="s">
        <v>481</v>
      </c>
      <c r="Q31" s="18" t="s">
        <v>481</v>
      </c>
      <c r="R31" s="20" t="s">
        <v>481</v>
      </c>
      <c r="S31" s="18" t="s">
        <v>481</v>
      </c>
      <c r="T31" s="20" t="s">
        <v>481</v>
      </c>
      <c r="U31" s="18" t="n">
        <v>431.07043138</v>
      </c>
      <c r="V31" s="20" t="n">
        <v>15.5783953</v>
      </c>
    </row>
    <row r="32" spans="1:22">
      <c r="A32" s="15" t="s">
        <v>507</v>
      </c>
      <c r="B32" s="17" t="n">
        <v>4478</v>
      </c>
      <c r="C32" s="18">
        <f>(5.0/B32*100)</f>
        <v/>
      </c>
      <c r="D32" s="19" t="n">
        <v>4473</v>
      </c>
      <c r="E32" s="18" t="n">
        <v>506.29396248</v>
      </c>
      <c r="F32" s="20" t="n">
        <v>29.05096448</v>
      </c>
      <c r="G32" s="18" t="n">
        <v>509.67459887</v>
      </c>
      <c r="H32" s="20" t="n">
        <v>3.88693877</v>
      </c>
      <c r="I32" s="18" t="n">
        <v>499.32987933</v>
      </c>
      <c r="J32" s="20" t="n">
        <v>2.83373706</v>
      </c>
      <c r="K32" s="18" t="n">
        <v>499.01123462</v>
      </c>
      <c r="L32" s="20" t="n">
        <v>3.08715658</v>
      </c>
      <c r="M32" s="18" t="s">
        <v>481</v>
      </c>
      <c r="N32" s="20" t="s">
        <v>481</v>
      </c>
      <c r="O32" s="18" t="s">
        <v>481</v>
      </c>
      <c r="P32" s="20" t="s">
        <v>481</v>
      </c>
      <c r="Q32" s="18" t="s">
        <v>481</v>
      </c>
      <c r="R32" s="20" t="s">
        <v>481</v>
      </c>
      <c r="S32" s="18" t="s">
        <v>481</v>
      </c>
      <c r="T32" s="20" t="s">
        <v>481</v>
      </c>
      <c r="U32" s="18" t="n">
        <v>446.01696734</v>
      </c>
      <c r="V32" s="20" t="n">
        <v>39.21023549</v>
      </c>
    </row>
    <row r="33" spans="1:22">
      <c r="A33" s="15" t="s">
        <v>508</v>
      </c>
      <c r="B33" s="17" t="n">
        <v>7325</v>
      </c>
      <c r="C33" s="18">
        <f>(74.0/B33*100)</f>
        <v/>
      </c>
      <c r="D33" s="19" t="n">
        <v>7251</v>
      </c>
      <c r="E33" s="18" t="n">
        <v>456.86168883</v>
      </c>
      <c r="F33" s="20" t="n">
        <v>23.49946716</v>
      </c>
      <c r="G33" s="18" t="n">
        <v>497.48852861</v>
      </c>
      <c r="H33" s="20" t="n">
        <v>7.1510536</v>
      </c>
      <c r="I33" s="18" t="n">
        <v>504.26718641</v>
      </c>
      <c r="J33" s="20" t="n">
        <v>3.30998597</v>
      </c>
      <c r="K33" s="18" t="n">
        <v>501.9214159</v>
      </c>
      <c r="L33" s="20" t="n">
        <v>2.48002743</v>
      </c>
      <c r="M33" s="18" t="s">
        <v>481</v>
      </c>
      <c r="N33" s="20" t="s">
        <v>481</v>
      </c>
      <c r="O33" s="18" t="s">
        <v>481</v>
      </c>
      <c r="P33" s="20" t="s">
        <v>481</v>
      </c>
      <c r="Q33" s="18" t="s">
        <v>481</v>
      </c>
      <c r="R33" s="20" t="s">
        <v>481</v>
      </c>
      <c r="S33" s="18" t="s">
        <v>481</v>
      </c>
      <c r="T33" s="20" t="s">
        <v>481</v>
      </c>
      <c r="U33" s="18" t="n">
        <v>441.19116372</v>
      </c>
      <c r="V33" s="20" t="n">
        <v>14.11305676</v>
      </c>
    </row>
    <row r="34" spans="1:22">
      <c r="A34" s="15" t="s">
        <v>509</v>
      </c>
      <c r="B34" s="17" t="n">
        <v>6350</v>
      </c>
      <c r="C34" s="18">
        <f>(65.0/B34*100)</f>
        <v/>
      </c>
      <c r="D34" s="19" t="n">
        <v>6285</v>
      </c>
      <c r="E34" s="18" t="n">
        <v>393.69981785</v>
      </c>
      <c r="F34" s="20" t="n">
        <v>19.93501995</v>
      </c>
      <c r="G34" s="18" t="n">
        <v>470.77031457</v>
      </c>
      <c r="H34" s="20" t="n">
        <v>3.80868355</v>
      </c>
      <c r="I34" s="18" t="n">
        <v>461.86084989</v>
      </c>
      <c r="J34" s="20" t="n">
        <v>3.07749945</v>
      </c>
      <c r="K34" s="18" t="n">
        <v>460.75433119</v>
      </c>
      <c r="L34" s="20" t="n">
        <v>2.98674189</v>
      </c>
      <c r="M34" s="18" t="s">
        <v>481</v>
      </c>
      <c r="N34" s="20" t="s">
        <v>481</v>
      </c>
      <c r="O34" s="18" t="s">
        <v>481</v>
      </c>
      <c r="P34" s="20" t="s">
        <v>481</v>
      </c>
      <c r="Q34" s="18" t="s">
        <v>481</v>
      </c>
      <c r="R34" s="20" t="s">
        <v>481</v>
      </c>
      <c r="S34" s="18" t="s">
        <v>481</v>
      </c>
      <c r="T34" s="20" t="s">
        <v>481</v>
      </c>
      <c r="U34" s="18" t="n">
        <v>349.16040787</v>
      </c>
      <c r="V34" s="20" t="n">
        <v>17.99829159</v>
      </c>
    </row>
    <row r="35" spans="1:22">
      <c r="A35" s="15" t="s">
        <v>510</v>
      </c>
      <c r="B35" s="17" t="n">
        <v>6406</v>
      </c>
      <c r="C35" s="18">
        <f>(36.0/B35*100)</f>
        <v/>
      </c>
      <c r="D35" s="19" t="n">
        <v>6370</v>
      </c>
      <c r="E35" s="18" t="n">
        <v>562.31402569</v>
      </c>
      <c r="F35" s="20" t="n">
        <v>17.99194369</v>
      </c>
      <c r="G35" s="18" t="n">
        <v>537.22996462</v>
      </c>
      <c r="H35" s="20" t="n">
        <v>2.82494432</v>
      </c>
      <c r="I35" s="18" t="n">
        <v>511.68117947</v>
      </c>
      <c r="J35" s="20" t="n">
        <v>2.0352499</v>
      </c>
      <c r="K35" s="18" t="n">
        <v>491.62337966</v>
      </c>
      <c r="L35" s="20" t="n">
        <v>2.54608228</v>
      </c>
      <c r="M35" s="18" t="s">
        <v>481</v>
      </c>
      <c r="N35" s="20" t="s">
        <v>481</v>
      </c>
      <c r="O35" s="18" t="s">
        <v>481</v>
      </c>
      <c r="P35" s="20" t="s">
        <v>481</v>
      </c>
      <c r="Q35" s="18" t="s">
        <v>481</v>
      </c>
      <c r="R35" s="20" t="s">
        <v>481</v>
      </c>
      <c r="S35" s="18" t="s">
        <v>481</v>
      </c>
      <c r="T35" s="20" t="s">
        <v>481</v>
      </c>
      <c r="U35" s="18" t="n">
        <v>488.1048091</v>
      </c>
      <c r="V35" s="20" t="n">
        <v>47.97494796</v>
      </c>
    </row>
    <row r="36" spans="1:22">
      <c r="A36" s="15" t="s">
        <v>511</v>
      </c>
      <c r="B36" s="17" t="n">
        <v>6736</v>
      </c>
      <c r="C36" s="18">
        <f>(26.0/B36*100)</f>
        <v/>
      </c>
      <c r="D36" s="19" t="n">
        <v>6710</v>
      </c>
      <c r="E36" s="18" t="n">
        <v>471.98995767</v>
      </c>
      <c r="F36" s="20" t="n">
        <v>26.87542846</v>
      </c>
      <c r="G36" s="18" t="n">
        <v>500.94626482</v>
      </c>
      <c r="H36" s="20" t="n">
        <v>4.66063374</v>
      </c>
      <c r="I36" s="18" t="n">
        <v>493.77565735</v>
      </c>
      <c r="J36" s="20" t="n">
        <v>2.66124335</v>
      </c>
      <c r="K36" s="18" t="n">
        <v>491.34516873</v>
      </c>
      <c r="L36" s="20" t="n">
        <v>2.28260231</v>
      </c>
      <c r="M36" s="18" t="s">
        <v>481</v>
      </c>
      <c r="N36" s="20" t="s">
        <v>481</v>
      </c>
      <c r="O36" s="18" t="s">
        <v>481</v>
      </c>
      <c r="P36" s="20" t="s">
        <v>481</v>
      </c>
      <c r="Q36" s="18" t="s">
        <v>481</v>
      </c>
      <c r="R36" s="20" t="s">
        <v>481</v>
      </c>
      <c r="S36" s="18" t="s">
        <v>481</v>
      </c>
      <c r="T36" s="20" t="s">
        <v>481</v>
      </c>
      <c r="U36" s="18" t="n">
        <v>410.64059181</v>
      </c>
      <c r="V36" s="20" t="n">
        <v>22.2601648</v>
      </c>
    </row>
    <row r="37" spans="1:22">
      <c r="A37" s="15" t="s">
        <v>512</v>
      </c>
      <c r="B37" s="17" t="n">
        <v>5458</v>
      </c>
      <c r="C37" s="18">
        <f>(62.0/B37*100)</f>
        <v/>
      </c>
      <c r="D37" s="19" t="n">
        <v>5396</v>
      </c>
      <c r="E37" s="18" t="n">
        <v>446.20542595</v>
      </c>
      <c r="F37" s="20" t="n">
        <v>17.72844494</v>
      </c>
      <c r="G37" s="18" t="n">
        <v>501.41574259</v>
      </c>
      <c r="H37" s="20" t="n">
        <v>6.12504259</v>
      </c>
      <c r="I37" s="18" t="n">
        <v>508.92481345</v>
      </c>
      <c r="J37" s="20" t="n">
        <v>4.86721379</v>
      </c>
      <c r="K37" s="18" t="n">
        <v>486.79760523</v>
      </c>
      <c r="L37" s="20" t="n">
        <v>3.27541288</v>
      </c>
      <c r="M37" s="18" t="s">
        <v>481</v>
      </c>
      <c r="N37" s="20" t="s">
        <v>481</v>
      </c>
      <c r="O37" s="18" t="s">
        <v>481</v>
      </c>
      <c r="P37" s="20" t="s">
        <v>481</v>
      </c>
      <c r="Q37" s="18" t="s">
        <v>481</v>
      </c>
      <c r="R37" s="20" t="s">
        <v>481</v>
      </c>
      <c r="S37" s="18" t="s">
        <v>481</v>
      </c>
      <c r="T37" s="20" t="s">
        <v>481</v>
      </c>
      <c r="U37" s="18" t="n">
        <v>403.20040098</v>
      </c>
      <c r="V37" s="20" t="n">
        <v>13.29850686</v>
      </c>
    </row>
    <row r="38" spans="1:22">
      <c r="A38" s="15" t="s">
        <v>513</v>
      </c>
      <c r="B38" s="17" t="n">
        <v>5860</v>
      </c>
      <c r="C38" s="18">
        <f>(16.0/B38*100)</f>
        <v/>
      </c>
      <c r="D38" s="19" t="n">
        <v>5844</v>
      </c>
      <c r="E38" s="18" t="n">
        <v>556.97913307</v>
      </c>
      <c r="F38" s="20" t="n">
        <v>9.75476269</v>
      </c>
      <c r="G38" s="18" t="n">
        <v>520.08796951</v>
      </c>
      <c r="H38" s="20" t="n">
        <v>3.6358637</v>
      </c>
      <c r="I38" s="18" t="n">
        <v>503.88537447</v>
      </c>
      <c r="J38" s="20" t="n">
        <v>3.96994721</v>
      </c>
      <c r="K38" s="18" t="n">
        <v>487.74845813</v>
      </c>
      <c r="L38" s="20" t="n">
        <v>3.46776911</v>
      </c>
      <c r="M38" s="18" t="s">
        <v>481</v>
      </c>
      <c r="N38" s="20" t="s">
        <v>481</v>
      </c>
      <c r="O38" s="18" t="s">
        <v>481</v>
      </c>
      <c r="P38" s="20" t="s">
        <v>481</v>
      </c>
      <c r="Q38" s="18" t="s">
        <v>481</v>
      </c>
      <c r="R38" s="20" t="s">
        <v>481</v>
      </c>
      <c r="S38" s="18" t="s">
        <v>481</v>
      </c>
      <c r="T38" s="20" t="s">
        <v>481</v>
      </c>
      <c r="U38" s="18" t="n">
        <v>420.94815058</v>
      </c>
      <c r="V38" s="20" t="n">
        <v>11.73297787</v>
      </c>
    </row>
    <row r="39" spans="1:22">
      <c r="A39" s="15" t="s">
        <v>514</v>
      </c>
      <c r="B39" s="17" t="n">
        <v>5895</v>
      </c>
      <c r="C39" s="18">
        <f>(30.0/B39*100)</f>
        <v/>
      </c>
      <c r="D39" s="19" t="n">
        <v>5865</v>
      </c>
      <c r="E39" s="18" t="n">
        <v>401.15642294</v>
      </c>
      <c r="F39" s="20" t="n">
        <v>19.10157676</v>
      </c>
      <c r="G39" s="18" t="n">
        <v>419.40653193</v>
      </c>
      <c r="H39" s="20" t="n">
        <v>4.31222336</v>
      </c>
      <c r="I39" s="18" t="n">
        <v>431.95332104</v>
      </c>
      <c r="J39" s="20" t="n">
        <v>4.4121298</v>
      </c>
      <c r="K39" s="18" t="n">
        <v>451.81635405</v>
      </c>
      <c r="L39" s="20" t="n">
        <v>7.18040649</v>
      </c>
      <c r="M39" s="18" t="s">
        <v>481</v>
      </c>
      <c r="N39" s="20" t="s">
        <v>481</v>
      </c>
      <c r="O39" s="18" t="s">
        <v>481</v>
      </c>
      <c r="P39" s="20" t="s">
        <v>481</v>
      </c>
      <c r="Q39" s="18" t="s">
        <v>481</v>
      </c>
      <c r="R39" s="20" t="s">
        <v>481</v>
      </c>
      <c r="S39" s="18" t="s">
        <v>481</v>
      </c>
      <c r="T39" s="20" t="s">
        <v>481</v>
      </c>
      <c r="U39" s="18" t="n">
        <v>331.84714344</v>
      </c>
      <c r="V39" s="20" t="n">
        <v>14.75587991</v>
      </c>
    </row>
    <row r="40" spans="1:22">
      <c r="A40" s="15" t="s">
        <v>515</v>
      </c>
      <c r="B40" s="17" t="n">
        <v>14157</v>
      </c>
      <c r="C40" s="18">
        <f>(266.0/B40*100)</f>
        <v/>
      </c>
      <c r="D40" s="19" t="n">
        <v>13891</v>
      </c>
      <c r="E40" s="18" t="n">
        <v>553.83657401</v>
      </c>
      <c r="F40" s="20" t="n">
        <v>18.47999058</v>
      </c>
      <c r="G40" s="18" t="n">
        <v>533.35182943</v>
      </c>
      <c r="H40" s="20" t="n">
        <v>5.87305226</v>
      </c>
      <c r="I40" s="18" t="n">
        <v>525.40894446</v>
      </c>
      <c r="J40" s="20" t="n">
        <v>4.50755618</v>
      </c>
      <c r="K40" s="18" t="n">
        <v>502.63616989</v>
      </c>
      <c r="L40" s="20" t="n">
        <v>2.44505809</v>
      </c>
      <c r="M40" s="18" t="s">
        <v>481</v>
      </c>
      <c r="N40" s="20" t="s">
        <v>481</v>
      </c>
      <c r="O40" s="18" t="s">
        <v>481</v>
      </c>
      <c r="P40" s="20" t="s">
        <v>481</v>
      </c>
      <c r="Q40" s="18" t="s">
        <v>481</v>
      </c>
      <c r="R40" s="20" t="s">
        <v>481</v>
      </c>
      <c r="S40" s="18" t="s">
        <v>481</v>
      </c>
      <c r="T40" s="20" t="s">
        <v>481</v>
      </c>
      <c r="U40" s="18" t="n">
        <v>450.42321374</v>
      </c>
      <c r="V40" s="20" t="n">
        <v>11.04109902</v>
      </c>
    </row>
    <row r="41" spans="1:22">
      <c r="A41" s="15" t="s">
        <v>516</v>
      </c>
      <c r="B41" s="17" t="n">
        <v>5712</v>
      </c>
      <c r="C41" s="18">
        <f>(40.0/B41*100)</f>
        <v/>
      </c>
      <c r="D41" s="19" t="n">
        <v>5672</v>
      </c>
      <c r="E41" s="18" t="n">
        <v>455.65251817</v>
      </c>
      <c r="F41" s="20" t="n">
        <v>21.38726155</v>
      </c>
      <c r="G41" s="18" t="n">
        <v>509.57474494</v>
      </c>
      <c r="H41" s="20" t="n">
        <v>7.35283662</v>
      </c>
      <c r="I41" s="18" t="n">
        <v>511.41109955</v>
      </c>
      <c r="J41" s="20" t="n">
        <v>4.40640789</v>
      </c>
      <c r="K41" s="18" t="n">
        <v>494.05795188</v>
      </c>
      <c r="L41" s="20" t="n">
        <v>3.11329433</v>
      </c>
      <c r="M41" s="18" t="s">
        <v>481</v>
      </c>
      <c r="N41" s="20" t="s">
        <v>481</v>
      </c>
      <c r="O41" s="18" t="s">
        <v>481</v>
      </c>
      <c r="P41" s="20" t="s">
        <v>481</v>
      </c>
      <c r="Q41" s="18" t="s">
        <v>481</v>
      </c>
      <c r="R41" s="20" t="s">
        <v>481</v>
      </c>
      <c r="S41" s="18" t="s">
        <v>481</v>
      </c>
      <c r="T41" s="20" t="s">
        <v>481</v>
      </c>
      <c r="U41" s="18" t="n">
        <v>438.8916006</v>
      </c>
      <c r="V41" s="20" t="n">
        <v>10.04305785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356.81944613</v>
      </c>
      <c r="F45" s="20" t="n">
        <v>5.73437174</v>
      </c>
      <c r="G45" s="18" t="n">
        <v>372.38997998</v>
      </c>
      <c r="H45" s="20" t="n">
        <v>2.67855519</v>
      </c>
      <c r="I45" s="18" t="n">
        <v>380.35006051</v>
      </c>
      <c r="J45" s="20" t="n">
        <v>3.64450363</v>
      </c>
      <c r="K45" s="18" t="n">
        <v>380.37901431</v>
      </c>
      <c r="L45" s="20" t="n">
        <v>3.85117349</v>
      </c>
      <c r="M45" s="18" t="s">
        <v>481</v>
      </c>
      <c r="N45" s="20" t="s">
        <v>481</v>
      </c>
      <c r="O45" s="18" t="s">
        <v>481</v>
      </c>
      <c r="P45" s="20" t="s">
        <v>481</v>
      </c>
      <c r="Q45" s="18" t="n">
        <v>406.45955544</v>
      </c>
      <c r="R45" s="20" t="n">
        <v>11.85149482</v>
      </c>
      <c r="S45" s="18" t="n">
        <v>336.09048349</v>
      </c>
      <c r="T45" s="20" t="n">
        <v>11.76845914</v>
      </c>
      <c r="U45" s="18" t="n">
        <v>346.70964428</v>
      </c>
      <c r="V45" s="20" t="n">
        <v>6.62297945</v>
      </c>
    </row>
    <row r="46" spans="1:22">
      <c r="A46" s="15" t="s">
        <v>521</v>
      </c>
      <c r="B46" s="17" t="n">
        <v>23141</v>
      </c>
      <c r="C46" s="18">
        <f>(1132.0/B46*100)</f>
        <v/>
      </c>
      <c r="D46" s="19" t="n">
        <v>22009</v>
      </c>
      <c r="E46" s="18" t="n">
        <v>352.09784978</v>
      </c>
      <c r="F46" s="20" t="n">
        <v>6.48617595</v>
      </c>
      <c r="G46" s="18" t="n">
        <v>382.98472014</v>
      </c>
      <c r="H46" s="20" t="n">
        <v>2.56547048</v>
      </c>
      <c r="I46" s="18" t="n">
        <v>404.57093959</v>
      </c>
      <c r="J46" s="20" t="n">
        <v>2.29034363</v>
      </c>
      <c r="K46" s="18" t="n">
        <v>425.22636071</v>
      </c>
      <c r="L46" s="20" t="n">
        <v>3.80473282</v>
      </c>
      <c r="M46" s="18" t="s">
        <v>481</v>
      </c>
      <c r="N46" s="20" t="s">
        <v>481</v>
      </c>
      <c r="O46" s="18" t="s">
        <v>481</v>
      </c>
      <c r="P46" s="20" t="s">
        <v>481</v>
      </c>
      <c r="Q46" s="18" t="s">
        <v>481</v>
      </c>
      <c r="R46" s="20" t="s">
        <v>481</v>
      </c>
      <c r="S46" s="18" t="s">
        <v>481</v>
      </c>
      <c r="T46" s="20" t="s">
        <v>481</v>
      </c>
      <c r="U46" s="18" t="n">
        <v>340.66473487</v>
      </c>
      <c r="V46" s="20" t="n">
        <v>5.58774541</v>
      </c>
    </row>
    <row r="47" spans="1:22">
      <c r="A47" s="15" t="s">
        <v>522</v>
      </c>
      <c r="B47" s="17" t="n">
        <v>5928</v>
      </c>
      <c r="C47" s="18">
        <f>(71.0/B47*100)</f>
        <v/>
      </c>
      <c r="D47" s="19" t="n">
        <v>5857</v>
      </c>
      <c r="E47" s="18" t="n">
        <v>362.39086052</v>
      </c>
      <c r="F47" s="20" t="n">
        <v>17.17538964</v>
      </c>
      <c r="G47" s="18" t="n">
        <v>437.69583629</v>
      </c>
      <c r="H47" s="20" t="n">
        <v>9.784691430000001</v>
      </c>
      <c r="I47" s="18" t="n">
        <v>445.74451156</v>
      </c>
      <c r="J47" s="20" t="n">
        <v>4.92303455</v>
      </c>
      <c r="K47" s="18" t="n">
        <v>454.11190696</v>
      </c>
      <c r="L47" s="20" t="n">
        <v>3.78951135</v>
      </c>
      <c r="M47" s="18" t="s">
        <v>481</v>
      </c>
      <c r="N47" s="20" t="s">
        <v>481</v>
      </c>
      <c r="O47" s="18" t="s">
        <v>481</v>
      </c>
      <c r="P47" s="20" t="s">
        <v>481</v>
      </c>
      <c r="Q47" s="18" t="s">
        <v>481</v>
      </c>
      <c r="R47" s="20" t="s">
        <v>481</v>
      </c>
      <c r="S47" s="18" t="s">
        <v>481</v>
      </c>
      <c r="T47" s="20" t="s">
        <v>481</v>
      </c>
      <c r="U47" s="18" t="n">
        <v>364.67656591</v>
      </c>
      <c r="V47" s="20" t="n">
        <v>14.71972379</v>
      </c>
    </row>
    <row r="48" spans="1:22">
      <c r="A48" s="15" t="s">
        <v>523</v>
      </c>
      <c r="B48" s="17" t="n">
        <v>9841</v>
      </c>
      <c r="C48" s="18">
        <f>(7.0/B48*100)</f>
        <v/>
      </c>
      <c r="D48" s="19" t="n">
        <v>9834</v>
      </c>
      <c r="E48" s="18" t="n">
        <v>467.27341158</v>
      </c>
      <c r="F48" s="20" t="n">
        <v>9.50990064</v>
      </c>
      <c r="G48" s="18" t="n">
        <v>500.48589435</v>
      </c>
      <c r="H48" s="20" t="n">
        <v>5.46941817</v>
      </c>
      <c r="I48" s="18" t="n">
        <v>530.0241856</v>
      </c>
      <c r="J48" s="20" t="n">
        <v>5.01575104</v>
      </c>
      <c r="K48" s="18" t="n">
        <v>553.46324983</v>
      </c>
      <c r="L48" s="20" t="n">
        <v>5.83863152</v>
      </c>
      <c r="M48" s="18" t="s">
        <v>481</v>
      </c>
      <c r="N48" s="20" t="s">
        <v>481</v>
      </c>
      <c r="O48" s="18" t="s">
        <v>481</v>
      </c>
      <c r="P48" s="20" t="s">
        <v>481</v>
      </c>
      <c r="Q48" s="18" t="s">
        <v>481</v>
      </c>
      <c r="R48" s="20" t="s">
        <v>481</v>
      </c>
      <c r="S48" s="18" t="s">
        <v>481</v>
      </c>
      <c r="T48" s="20" t="s">
        <v>481</v>
      </c>
      <c r="U48" s="18" t="n">
        <v>487.44293172</v>
      </c>
      <c r="V48" s="20" t="n">
        <v>24.11014281</v>
      </c>
    </row>
    <row r="49" spans="1:22">
      <c r="A49" s="15" t="s">
        <v>524</v>
      </c>
      <c r="B49" s="17" t="n">
        <v>6349</v>
      </c>
      <c r="C49" s="18">
        <f>(56.0/B49*100)</f>
        <v/>
      </c>
      <c r="D49" s="19" t="n">
        <v>6293</v>
      </c>
      <c r="E49" s="18" t="n">
        <v>388.70004911</v>
      </c>
      <c r="F49" s="20" t="n">
        <v>13.23300562</v>
      </c>
      <c r="G49" s="18" t="n">
        <v>417.26423538</v>
      </c>
      <c r="H49" s="20" t="n">
        <v>4.24758058</v>
      </c>
      <c r="I49" s="18" t="n">
        <v>426.74270789</v>
      </c>
      <c r="J49" s="20" t="n">
        <v>3.19477204</v>
      </c>
      <c r="K49" s="18" t="n">
        <v>444.21935299</v>
      </c>
      <c r="L49" s="20" t="n">
        <v>3.44699502</v>
      </c>
      <c r="M49" s="18" t="s">
        <v>481</v>
      </c>
      <c r="N49" s="20" t="s">
        <v>481</v>
      </c>
      <c r="O49" s="18" t="s">
        <v>481</v>
      </c>
      <c r="P49" s="20" t="s">
        <v>481</v>
      </c>
      <c r="Q49" s="18" t="s">
        <v>481</v>
      </c>
      <c r="R49" s="20" t="s">
        <v>481</v>
      </c>
      <c r="S49" s="18" t="n">
        <v>444.3412891</v>
      </c>
      <c r="T49" s="20" t="n">
        <v>56.73525412</v>
      </c>
      <c r="U49" s="18" t="n">
        <v>412.78554821</v>
      </c>
      <c r="V49" s="20" t="n">
        <v>23.81723962</v>
      </c>
    </row>
    <row r="50" spans="1:22">
      <c r="A50" s="15" t="s">
        <v>525</v>
      </c>
      <c r="B50" s="17" t="n">
        <v>11795</v>
      </c>
      <c r="C50" s="18">
        <f>(218.0/B50*100)</f>
        <v/>
      </c>
      <c r="D50" s="19" t="n">
        <v>11577</v>
      </c>
      <c r="E50" s="18" t="n">
        <v>369.51418977</v>
      </c>
      <c r="F50" s="20" t="n">
        <v>9.849873069999999</v>
      </c>
      <c r="G50" s="18" t="n">
        <v>393.95035255</v>
      </c>
      <c r="H50" s="20" t="n">
        <v>3.11050203</v>
      </c>
      <c r="I50" s="18" t="n">
        <v>420.25030966</v>
      </c>
      <c r="J50" s="20" t="n">
        <v>2.42308161</v>
      </c>
      <c r="K50" s="18" t="n">
        <v>443.05630217</v>
      </c>
      <c r="L50" s="20" t="n">
        <v>3.35663074</v>
      </c>
      <c r="M50" s="18" t="s">
        <v>481</v>
      </c>
      <c r="N50" s="20" t="s">
        <v>481</v>
      </c>
      <c r="O50" s="18" t="s">
        <v>481</v>
      </c>
      <c r="P50" s="20" t="s">
        <v>481</v>
      </c>
      <c r="Q50" s="18" t="s">
        <v>481</v>
      </c>
      <c r="R50" s="20" t="s">
        <v>481</v>
      </c>
      <c r="S50" s="18" t="s">
        <v>481</v>
      </c>
      <c r="T50" s="20" t="s">
        <v>481</v>
      </c>
      <c r="U50" s="18" t="n">
        <v>357.32323897</v>
      </c>
      <c r="V50" s="20" t="n">
        <v>10.49657952</v>
      </c>
    </row>
    <row r="51" spans="1:22">
      <c r="A51" s="15" t="s">
        <v>526</v>
      </c>
      <c r="B51" s="17" t="n">
        <v>6866</v>
      </c>
      <c r="C51" s="18">
        <f>(116.0/B51*100)</f>
        <v/>
      </c>
      <c r="D51" s="19" t="n">
        <v>6750</v>
      </c>
      <c r="E51" s="18" t="n">
        <v>364.82666465</v>
      </c>
      <c r="F51" s="20" t="n">
        <v>10.75337951</v>
      </c>
      <c r="G51" s="18" t="n">
        <v>400.18217901</v>
      </c>
      <c r="H51" s="20" t="n">
        <v>2.67046479</v>
      </c>
      <c r="I51" s="18" t="n">
        <v>416.76282087</v>
      </c>
      <c r="J51" s="20" t="n">
        <v>2.75626373</v>
      </c>
      <c r="K51" s="18" t="n">
        <v>434.01985206</v>
      </c>
      <c r="L51" s="20" t="n">
        <v>2.86112693</v>
      </c>
      <c r="M51" s="18" t="s">
        <v>481</v>
      </c>
      <c r="N51" s="20" t="s">
        <v>481</v>
      </c>
      <c r="O51" s="18" t="s">
        <v>481</v>
      </c>
      <c r="P51" s="20" t="s">
        <v>481</v>
      </c>
      <c r="Q51" s="18" t="s">
        <v>481</v>
      </c>
      <c r="R51" s="20" t="s">
        <v>481</v>
      </c>
      <c r="S51" s="18" t="s">
        <v>481</v>
      </c>
      <c r="T51" s="20" t="s">
        <v>481</v>
      </c>
      <c r="U51" s="18" t="n">
        <v>409.36803838</v>
      </c>
      <c r="V51" s="20" t="n">
        <v>6.06895691</v>
      </c>
    </row>
    <row r="52" spans="1:22">
      <c r="A52" s="15" t="s">
        <v>527</v>
      </c>
      <c r="B52" s="17" t="n">
        <v>5809</v>
      </c>
      <c r="C52" s="18">
        <f>(71.0/B52*100)</f>
        <v/>
      </c>
      <c r="D52" s="19" t="n">
        <v>5738</v>
      </c>
      <c r="E52" s="18" t="n">
        <v>431.92452944</v>
      </c>
      <c r="F52" s="20" t="n">
        <v>41.15909126</v>
      </c>
      <c r="G52" s="18" t="n">
        <v>482.01043693</v>
      </c>
      <c r="H52" s="20" t="n">
        <v>3.83024611</v>
      </c>
      <c r="I52" s="18" t="n">
        <v>473.82430193</v>
      </c>
      <c r="J52" s="20" t="n">
        <v>2.93748963</v>
      </c>
      <c r="K52" s="18" t="n">
        <v>475.83281257</v>
      </c>
      <c r="L52" s="20" t="n">
        <v>3.00357148</v>
      </c>
      <c r="M52" s="18" t="s">
        <v>481</v>
      </c>
      <c r="N52" s="20" t="s">
        <v>481</v>
      </c>
      <c r="O52" s="18" t="s">
        <v>481</v>
      </c>
      <c r="P52" s="20" t="s">
        <v>481</v>
      </c>
      <c r="Q52" s="18" t="s">
        <v>481</v>
      </c>
      <c r="R52" s="20" t="s">
        <v>481</v>
      </c>
      <c r="S52" s="18" t="s">
        <v>481</v>
      </c>
      <c r="T52" s="20" t="s">
        <v>481</v>
      </c>
      <c r="U52" s="18" t="n">
        <v>412.79233341</v>
      </c>
      <c r="V52" s="20" t="n">
        <v>14.47974812</v>
      </c>
    </row>
    <row r="53" spans="1:22">
      <c r="A53" s="15" t="s">
        <v>528</v>
      </c>
      <c r="B53" s="17" t="n">
        <v>5571</v>
      </c>
      <c r="C53" s="18">
        <f>(84.0/B53*100)</f>
        <v/>
      </c>
      <c r="D53" s="19" t="n">
        <v>5487</v>
      </c>
      <c r="E53" s="18" t="n">
        <v>371.06285409</v>
      </c>
      <c r="F53" s="20" t="n">
        <v>12.54119888</v>
      </c>
      <c r="G53" s="18" t="n">
        <v>437.38501184</v>
      </c>
      <c r="H53" s="20" t="n">
        <v>3.43306486</v>
      </c>
      <c r="I53" s="18" t="n">
        <v>435.6659788</v>
      </c>
      <c r="J53" s="20" t="n">
        <v>2.61871126</v>
      </c>
      <c r="K53" s="18" t="n">
        <v>431.97417871</v>
      </c>
      <c r="L53" s="20" t="n">
        <v>1.96133114</v>
      </c>
      <c r="M53" s="18" t="s">
        <v>481</v>
      </c>
      <c r="N53" s="20" t="s">
        <v>481</v>
      </c>
      <c r="O53" s="18" t="s">
        <v>481</v>
      </c>
      <c r="P53" s="20" t="s">
        <v>481</v>
      </c>
      <c r="Q53" s="18" t="s">
        <v>481</v>
      </c>
      <c r="R53" s="20" t="s">
        <v>481</v>
      </c>
      <c r="S53" s="18" t="s">
        <v>481</v>
      </c>
      <c r="T53" s="20" t="s">
        <v>481</v>
      </c>
      <c r="U53" s="18" t="n">
        <v>392.30036862</v>
      </c>
      <c r="V53" s="20" t="n">
        <v>15.25206702</v>
      </c>
    </row>
    <row r="54" spans="1:22">
      <c r="A54" s="15" t="s">
        <v>529</v>
      </c>
      <c r="B54" s="17" t="n">
        <v>4740</v>
      </c>
      <c r="C54" s="18">
        <f>(38.0/B54*100)</f>
        <v/>
      </c>
      <c r="D54" s="19" t="n">
        <v>4702</v>
      </c>
      <c r="E54" s="18" t="n">
        <v>301.00578984</v>
      </c>
      <c r="F54" s="20" t="n">
        <v>6.3493821</v>
      </c>
      <c r="G54" s="18" t="n">
        <v>317.42169878</v>
      </c>
      <c r="H54" s="20" t="n">
        <v>2.44772805</v>
      </c>
      <c r="I54" s="18" t="n">
        <v>338.95992944</v>
      </c>
      <c r="J54" s="20" t="n">
        <v>3.17334535</v>
      </c>
      <c r="K54" s="18" t="n">
        <v>361.28736804</v>
      </c>
      <c r="L54" s="20" t="n">
        <v>5.53608215</v>
      </c>
      <c r="M54" s="18" t="s">
        <v>481</v>
      </c>
      <c r="N54" s="20" t="s">
        <v>481</v>
      </c>
      <c r="O54" s="18" t="s">
        <v>481</v>
      </c>
      <c r="P54" s="20" t="s">
        <v>481</v>
      </c>
      <c r="Q54" s="18" t="s">
        <v>481</v>
      </c>
      <c r="R54" s="20" t="s">
        <v>481</v>
      </c>
      <c r="S54" s="18" t="s">
        <v>481</v>
      </c>
      <c r="T54" s="20" t="s">
        <v>481</v>
      </c>
      <c r="U54" s="18" t="n">
        <v>279.40074207</v>
      </c>
      <c r="V54" s="20" t="n">
        <v>5.75193336</v>
      </c>
    </row>
    <row r="55" spans="1:22">
      <c r="A55" s="15" t="s">
        <v>530</v>
      </c>
      <c r="B55" s="17" t="n">
        <v>5316</v>
      </c>
      <c r="C55" s="18">
        <f>(22.0/B55*100)</f>
        <v/>
      </c>
      <c r="D55" s="19" t="n">
        <v>5294</v>
      </c>
      <c r="E55" s="18" t="n">
        <v>330.79128773</v>
      </c>
      <c r="F55" s="20" t="n">
        <v>11.24015607</v>
      </c>
      <c r="G55" s="18" t="n">
        <v>401.97779054</v>
      </c>
      <c r="H55" s="20" t="n">
        <v>3.13406673</v>
      </c>
      <c r="I55" s="18" t="n">
        <v>418.00496896</v>
      </c>
      <c r="J55" s="20" t="n">
        <v>3.10983921</v>
      </c>
      <c r="K55" s="18" t="n">
        <v>431.57731488</v>
      </c>
      <c r="L55" s="20" t="n">
        <v>4.50110897</v>
      </c>
      <c r="M55" s="18" t="s">
        <v>481</v>
      </c>
      <c r="N55" s="20" t="s">
        <v>481</v>
      </c>
      <c r="O55" s="18" t="s">
        <v>481</v>
      </c>
      <c r="P55" s="20" t="s">
        <v>481</v>
      </c>
      <c r="Q55" s="18" t="s">
        <v>481</v>
      </c>
      <c r="R55" s="20" t="s">
        <v>481</v>
      </c>
      <c r="S55" s="18" t="n">
        <v>346.71399996</v>
      </c>
      <c r="T55" s="20" t="n">
        <v>21.31607555</v>
      </c>
      <c r="U55" s="18" t="n">
        <v>388.93502378</v>
      </c>
      <c r="V55" s="20" t="n">
        <v>25.16894116</v>
      </c>
    </row>
    <row r="56" spans="1:22">
      <c r="A56" s="15" t="s">
        <v>531</v>
      </c>
      <c r="B56" s="17" t="n">
        <v>5359</v>
      </c>
      <c r="C56" s="18">
        <f>(76.0/B56*100)</f>
        <v/>
      </c>
      <c r="D56" s="19" t="n">
        <v>5283</v>
      </c>
      <c r="E56" s="18" t="n">
        <v>492.38753257</v>
      </c>
      <c r="F56" s="20" t="n">
        <v>12.24814413</v>
      </c>
      <c r="G56" s="18" t="n">
        <v>521.42985417</v>
      </c>
      <c r="H56" s="20" t="n">
        <v>2.84448692</v>
      </c>
      <c r="I56" s="18" t="n">
        <v>528.28402146</v>
      </c>
      <c r="J56" s="20" t="n">
        <v>3.28714322</v>
      </c>
      <c r="K56" s="18" t="n">
        <v>524.55761735</v>
      </c>
      <c r="L56" s="20" t="n">
        <v>4.03361744</v>
      </c>
      <c r="M56" s="18" t="s">
        <v>481</v>
      </c>
      <c r="N56" s="20" t="s">
        <v>481</v>
      </c>
      <c r="O56" s="18" t="s">
        <v>481</v>
      </c>
      <c r="P56" s="20" t="s">
        <v>481</v>
      </c>
      <c r="Q56" s="18" t="s">
        <v>481</v>
      </c>
      <c r="R56" s="20" t="s">
        <v>481</v>
      </c>
      <c r="S56" s="18" t="s">
        <v>481</v>
      </c>
      <c r="T56" s="20" t="s">
        <v>481</v>
      </c>
      <c r="U56" s="18" t="n">
        <v>432.5030208</v>
      </c>
      <c r="V56" s="20" t="n">
        <v>37.33782704</v>
      </c>
    </row>
    <row r="57" spans="1:22">
      <c r="A57" s="15" t="s">
        <v>532</v>
      </c>
      <c r="B57" s="17" t="n">
        <v>6513</v>
      </c>
      <c r="C57" s="18">
        <f>(0.0/B57*100)</f>
        <v/>
      </c>
      <c r="D57" s="19" t="n">
        <v>6513</v>
      </c>
      <c r="E57" s="18" t="n">
        <v>368.21533494</v>
      </c>
      <c r="F57" s="20" t="n">
        <v>5.2979431</v>
      </c>
      <c r="G57" s="18" t="n">
        <v>398.66775981</v>
      </c>
      <c r="H57" s="20" t="n">
        <v>2.61060964</v>
      </c>
      <c r="I57" s="18" t="n">
        <v>418.74168666</v>
      </c>
      <c r="J57" s="20" t="n">
        <v>3.70426836</v>
      </c>
      <c r="K57" s="18" t="n">
        <v>439.15904011</v>
      </c>
      <c r="L57" s="20" t="n">
        <v>7.48185172</v>
      </c>
      <c r="M57" s="18" t="s">
        <v>481</v>
      </c>
      <c r="N57" s="20" t="s">
        <v>481</v>
      </c>
      <c r="O57" s="18" t="s">
        <v>481</v>
      </c>
      <c r="P57" s="20" t="s">
        <v>481</v>
      </c>
      <c r="Q57" s="18" t="s">
        <v>481</v>
      </c>
      <c r="R57" s="20" t="s">
        <v>481</v>
      </c>
      <c r="S57" s="18" t="n">
        <v>339.56290605</v>
      </c>
      <c r="T57" s="20" t="n">
        <v>20.9274609</v>
      </c>
      <c r="U57" s="18" t="n">
        <v>372.33446628</v>
      </c>
      <c r="V57" s="20" t="n">
        <v>18.18213897</v>
      </c>
    </row>
    <row r="58" spans="1:22">
      <c r="A58" s="15" t="s">
        <v>533</v>
      </c>
      <c r="B58" s="17" t="n">
        <v>7267</v>
      </c>
      <c r="C58" s="18">
        <f>(10.0/B58*100)</f>
        <v/>
      </c>
      <c r="D58" s="19" t="n">
        <v>7257</v>
      </c>
      <c r="E58" s="18" t="n">
        <v>343.04870707</v>
      </c>
      <c r="F58" s="20" t="n">
        <v>11.47542876</v>
      </c>
      <c r="G58" s="18" t="n">
        <v>399.06451845</v>
      </c>
      <c r="H58" s="20" t="n">
        <v>3.45549187</v>
      </c>
      <c r="I58" s="18" t="n">
        <v>418.41572014</v>
      </c>
      <c r="J58" s="20" t="n">
        <v>2.93799159</v>
      </c>
      <c r="K58" s="18" t="n">
        <v>415.62877138</v>
      </c>
      <c r="L58" s="20" t="n">
        <v>3.24135469</v>
      </c>
      <c r="M58" s="18" t="s">
        <v>481</v>
      </c>
      <c r="N58" s="20" t="s">
        <v>481</v>
      </c>
      <c r="O58" s="18" t="s">
        <v>481</v>
      </c>
      <c r="P58" s="20" t="s">
        <v>481</v>
      </c>
      <c r="Q58" s="18" t="s">
        <v>481</v>
      </c>
      <c r="R58" s="20" t="s">
        <v>481</v>
      </c>
      <c r="S58" s="18" t="n">
        <v>289.00226036</v>
      </c>
      <c r="T58" s="20" t="n">
        <v>17.7531689</v>
      </c>
      <c r="U58" s="18" t="n">
        <v>325.15175152</v>
      </c>
      <c r="V58" s="20" t="n">
        <v>12.41887817</v>
      </c>
    </row>
    <row r="59" spans="1:22">
      <c r="A59" s="15" t="s">
        <v>534</v>
      </c>
      <c r="B59" s="17" t="n">
        <v>4826</v>
      </c>
      <c r="C59" s="18">
        <f>(26.0/B59*100)</f>
        <v/>
      </c>
      <c r="D59" s="19" t="n">
        <v>4800</v>
      </c>
      <c r="E59" s="18" t="n">
        <v>316.15735038</v>
      </c>
      <c r="F59" s="20" t="n">
        <v>10.11977775</v>
      </c>
      <c r="G59" s="18" t="n">
        <v>379.19258557</v>
      </c>
      <c r="H59" s="20" t="n">
        <v>2.74229997</v>
      </c>
      <c r="I59" s="18" t="n">
        <v>380.54272793</v>
      </c>
      <c r="J59" s="20" t="n">
        <v>1.94432736</v>
      </c>
      <c r="K59" s="18" t="n">
        <v>384.08585657</v>
      </c>
      <c r="L59" s="20" t="n">
        <v>3.54667716</v>
      </c>
      <c r="M59" s="18" t="s">
        <v>481</v>
      </c>
      <c r="N59" s="20" t="s">
        <v>481</v>
      </c>
      <c r="O59" s="18" t="s">
        <v>481</v>
      </c>
      <c r="P59" s="20" t="s">
        <v>481</v>
      </c>
      <c r="Q59" s="18" t="s">
        <v>481</v>
      </c>
      <c r="R59" s="20" t="s">
        <v>481</v>
      </c>
      <c r="S59" s="18" t="n">
        <v>314.69414038</v>
      </c>
      <c r="T59" s="20" t="n">
        <v>14.27651668</v>
      </c>
      <c r="U59" s="18" t="n">
        <v>313.1783884</v>
      </c>
      <c r="V59" s="20" t="n">
        <v>11.50996059</v>
      </c>
    </row>
    <row r="60" spans="1:22">
      <c r="A60" s="15" t="s">
        <v>535</v>
      </c>
      <c r="B60" s="17" t="n">
        <v>4546</v>
      </c>
      <c r="C60" s="18">
        <f>(15.0/B60*100)</f>
        <v/>
      </c>
      <c r="D60" s="19" t="n">
        <v>4531</v>
      </c>
      <c r="E60" s="18" t="n">
        <v>310.31758275</v>
      </c>
      <c r="F60" s="20" t="n">
        <v>6.8832851</v>
      </c>
      <c r="G60" s="18" t="n">
        <v>363.48917871</v>
      </c>
      <c r="H60" s="20" t="n">
        <v>4.39163915</v>
      </c>
      <c r="I60" s="18" t="n">
        <v>387.7879741</v>
      </c>
      <c r="J60" s="20" t="n">
        <v>3.75009335</v>
      </c>
      <c r="K60" s="18" t="n">
        <v>414.49997227</v>
      </c>
      <c r="L60" s="20" t="n">
        <v>4.49760026</v>
      </c>
      <c r="M60" s="18" t="s">
        <v>481</v>
      </c>
      <c r="N60" s="20" t="s">
        <v>481</v>
      </c>
      <c r="O60" s="18" t="s">
        <v>481</v>
      </c>
      <c r="P60" s="20" t="s">
        <v>481</v>
      </c>
      <c r="Q60" s="18" t="s">
        <v>481</v>
      </c>
      <c r="R60" s="20" t="s">
        <v>481</v>
      </c>
      <c r="S60" s="18" t="n">
        <v>312.06010671</v>
      </c>
      <c r="T60" s="20" t="n">
        <v>16.6304428</v>
      </c>
      <c r="U60" s="18" t="n">
        <v>377.64683117</v>
      </c>
      <c r="V60" s="20" t="n">
        <v>11.9185031</v>
      </c>
    </row>
    <row r="61" spans="1:22">
      <c r="A61" s="15" t="s">
        <v>536</v>
      </c>
      <c r="B61" s="17" t="n">
        <v>6525</v>
      </c>
      <c r="C61" s="18">
        <f>(135.0/B61*100)</f>
        <v/>
      </c>
      <c r="D61" s="19" t="n">
        <v>6390</v>
      </c>
      <c r="E61" s="18" t="n">
        <v>448.4121261</v>
      </c>
      <c r="F61" s="20" t="n">
        <v>17.78899878</v>
      </c>
      <c r="G61" s="18" t="n">
        <v>480.39592863</v>
      </c>
      <c r="H61" s="20" t="n">
        <v>4.4665364</v>
      </c>
      <c r="I61" s="18" t="n">
        <v>474.45114454</v>
      </c>
      <c r="J61" s="20" t="n">
        <v>2.58457675</v>
      </c>
      <c r="K61" s="18" t="n">
        <v>476.89368635</v>
      </c>
      <c r="L61" s="20" t="n">
        <v>3.44379223</v>
      </c>
      <c r="M61" s="18" t="s">
        <v>481</v>
      </c>
      <c r="N61" s="20" t="s">
        <v>481</v>
      </c>
      <c r="O61" s="18" t="s">
        <v>481</v>
      </c>
      <c r="P61" s="20" t="s">
        <v>481</v>
      </c>
      <c r="Q61" s="18" t="s">
        <v>481</v>
      </c>
      <c r="R61" s="20" t="s">
        <v>481</v>
      </c>
      <c r="S61" s="18" t="s">
        <v>481</v>
      </c>
      <c r="T61" s="20" t="s">
        <v>481</v>
      </c>
      <c r="U61" s="18" t="n">
        <v>407.68372732</v>
      </c>
      <c r="V61" s="20" t="n">
        <v>18.36313772</v>
      </c>
    </row>
    <row r="62" spans="1:22">
      <c r="A62" s="15" t="s">
        <v>537</v>
      </c>
      <c r="B62" s="17" t="n">
        <v>4476</v>
      </c>
      <c r="C62" s="18">
        <f>(3.0/B62*100)</f>
        <v/>
      </c>
      <c r="D62" s="19" t="n">
        <v>4473</v>
      </c>
      <c r="E62" s="18" t="n">
        <v>518.23300904</v>
      </c>
      <c r="F62" s="20" t="n">
        <v>15.02561269</v>
      </c>
      <c r="G62" s="18" t="n">
        <v>529.25581406</v>
      </c>
      <c r="H62" s="20" t="n">
        <v>2.04507533</v>
      </c>
      <c r="I62" s="18" t="n">
        <v>534.83175341</v>
      </c>
      <c r="J62" s="20" t="n">
        <v>2.11364233</v>
      </c>
      <c r="K62" s="18" t="n">
        <v>517.83560106</v>
      </c>
      <c r="L62" s="20" t="n">
        <v>2.61152485</v>
      </c>
      <c r="M62" s="18" t="s">
        <v>481</v>
      </c>
      <c r="N62" s="20" t="s">
        <v>481</v>
      </c>
      <c r="O62" s="18" t="s">
        <v>481</v>
      </c>
      <c r="P62" s="20" t="s">
        <v>481</v>
      </c>
      <c r="Q62" s="18" t="s">
        <v>481</v>
      </c>
      <c r="R62" s="20" t="s">
        <v>481</v>
      </c>
      <c r="S62" s="18" t="s">
        <v>481</v>
      </c>
      <c r="T62" s="20" t="s">
        <v>481</v>
      </c>
      <c r="U62" s="18" t="n">
        <v>478.15838585</v>
      </c>
      <c r="V62" s="20" t="n">
        <v>15.8501812</v>
      </c>
    </row>
    <row r="63" spans="1:22">
      <c r="A63" s="15" t="s">
        <v>538</v>
      </c>
      <c r="B63" s="17" t="n">
        <v>5324</v>
      </c>
      <c r="C63" s="18">
        <f>(13.0/B63*100)</f>
        <v/>
      </c>
      <c r="D63" s="19" t="n">
        <v>5311</v>
      </c>
      <c r="E63" s="18" t="n">
        <v>312.46321408</v>
      </c>
      <c r="F63" s="20" t="n">
        <v>9.433028869999999</v>
      </c>
      <c r="G63" s="18" t="n">
        <v>362.6219001</v>
      </c>
      <c r="H63" s="20" t="n">
        <v>3.12794525</v>
      </c>
      <c r="I63" s="18" t="n">
        <v>385.58571747</v>
      </c>
      <c r="J63" s="20" t="n">
        <v>1.95947015</v>
      </c>
      <c r="K63" s="18" t="n">
        <v>403.10675666</v>
      </c>
      <c r="L63" s="20" t="n">
        <v>2.14082403</v>
      </c>
      <c r="M63" s="18" t="s">
        <v>481</v>
      </c>
      <c r="N63" s="20" t="s">
        <v>481</v>
      </c>
      <c r="O63" s="18" t="s">
        <v>481</v>
      </c>
      <c r="P63" s="20" t="s">
        <v>481</v>
      </c>
      <c r="Q63" s="18" t="n">
        <v>347.4068</v>
      </c>
      <c r="R63" s="20" t="n">
        <v>29.67508295</v>
      </c>
      <c r="S63" s="18" t="n">
        <v>316.35785293</v>
      </c>
      <c r="T63" s="20" t="n">
        <v>58.04205404</v>
      </c>
      <c r="U63" s="18" t="n">
        <v>330.78415168</v>
      </c>
      <c r="V63" s="20" t="n">
        <v>9.09867974</v>
      </c>
    </row>
    <row r="64" spans="1:22">
      <c r="A64" s="15" t="s">
        <v>539</v>
      </c>
      <c r="B64" s="17" t="n">
        <v>3634</v>
      </c>
      <c r="C64" s="18">
        <f>(3.0/B64*100)</f>
        <v/>
      </c>
      <c r="D64" s="19" t="n">
        <v>3631</v>
      </c>
      <c r="E64" s="18" t="n">
        <v>406.372597</v>
      </c>
      <c r="F64" s="20" t="n">
        <v>31.82861952</v>
      </c>
      <c r="G64" s="18" t="n">
        <v>490.36356613</v>
      </c>
      <c r="H64" s="20" t="n">
        <v>5.95481374</v>
      </c>
      <c r="I64" s="18" t="n">
        <v>481.64999965</v>
      </c>
      <c r="J64" s="20" t="n">
        <v>3.22154762</v>
      </c>
      <c r="K64" s="18" t="n">
        <v>452.28584146</v>
      </c>
      <c r="L64" s="20" t="n">
        <v>2.45334471</v>
      </c>
      <c r="M64" s="18" t="s">
        <v>481</v>
      </c>
      <c r="N64" s="20" t="s">
        <v>481</v>
      </c>
      <c r="O64" s="18" t="s">
        <v>481</v>
      </c>
      <c r="P64" s="20" t="s">
        <v>481</v>
      </c>
      <c r="Q64" s="18" t="n">
        <v>597.256</v>
      </c>
      <c r="R64" s="20" t="n">
        <v>44.16372896</v>
      </c>
      <c r="S64" s="18" t="n">
        <v>312.08123932</v>
      </c>
      <c r="T64" s="20" t="n">
        <v>42.9493258</v>
      </c>
      <c r="U64" s="18" t="n">
        <v>405.25815163</v>
      </c>
      <c r="V64" s="20" t="n">
        <v>30.3533151</v>
      </c>
    </row>
    <row r="65" spans="1:22">
      <c r="A65" s="15" t="s">
        <v>540</v>
      </c>
      <c r="B65" s="17" t="n">
        <v>5325</v>
      </c>
      <c r="C65" s="18">
        <f>(14.0/B65*100)</f>
        <v/>
      </c>
      <c r="D65" s="19" t="n">
        <v>5311</v>
      </c>
      <c r="E65" s="18" t="n">
        <v>397.32299394</v>
      </c>
      <c r="F65" s="20" t="n">
        <v>8.798561490000001</v>
      </c>
      <c r="G65" s="18" t="n">
        <v>418.49947304</v>
      </c>
      <c r="H65" s="20" t="n">
        <v>2.58544613</v>
      </c>
      <c r="I65" s="18" t="n">
        <v>435.66186478</v>
      </c>
      <c r="J65" s="20" t="n">
        <v>2.74663769</v>
      </c>
      <c r="K65" s="18" t="n">
        <v>449.62849512</v>
      </c>
      <c r="L65" s="20" t="n">
        <v>3.78846314</v>
      </c>
      <c r="M65" s="18" t="s">
        <v>481</v>
      </c>
      <c r="N65" s="20" t="s">
        <v>481</v>
      </c>
      <c r="O65" s="18" t="s">
        <v>481</v>
      </c>
      <c r="P65" s="20" t="s">
        <v>481</v>
      </c>
      <c r="Q65" s="18" t="n">
        <v>377.00195968</v>
      </c>
      <c r="R65" s="20" t="n">
        <v>31.15473392</v>
      </c>
      <c r="S65" s="18" t="n">
        <v>336.97063181</v>
      </c>
      <c r="T65" s="20" t="n">
        <v>28.95666079</v>
      </c>
      <c r="U65" s="18" t="n">
        <v>360.42060072</v>
      </c>
      <c r="V65" s="20" t="n">
        <v>15.15462115</v>
      </c>
    </row>
    <row r="66" spans="1:22">
      <c r="A66" s="15" t="s">
        <v>541</v>
      </c>
      <c r="B66" s="17" t="n">
        <v>5665</v>
      </c>
      <c r="C66" s="18">
        <f>(74.0/B66*100)</f>
        <v/>
      </c>
      <c r="D66" s="19" t="n">
        <v>5591</v>
      </c>
      <c r="E66" s="18" t="n">
        <v>375.23784538</v>
      </c>
      <c r="F66" s="20" t="n">
        <v>15.01944114</v>
      </c>
      <c r="G66" s="18" t="n">
        <v>418.95041477</v>
      </c>
      <c r="H66" s="20" t="n">
        <v>2.01044549</v>
      </c>
      <c r="I66" s="18" t="n">
        <v>409.54885927</v>
      </c>
      <c r="J66" s="20" t="n">
        <v>1.72616146</v>
      </c>
      <c r="K66" s="18" t="n">
        <v>410.68532787</v>
      </c>
      <c r="L66" s="20" t="n">
        <v>2.47383697</v>
      </c>
      <c r="M66" s="18" t="s">
        <v>481</v>
      </c>
      <c r="N66" s="20" t="s">
        <v>481</v>
      </c>
      <c r="O66" s="18" t="s">
        <v>481</v>
      </c>
      <c r="P66" s="20" t="s">
        <v>481</v>
      </c>
      <c r="Q66" s="18" t="s">
        <v>481</v>
      </c>
      <c r="R66" s="20" t="s">
        <v>481</v>
      </c>
      <c r="S66" s="18" t="s">
        <v>481</v>
      </c>
      <c r="T66" s="20" t="s">
        <v>481</v>
      </c>
      <c r="U66" s="18" t="n">
        <v>337.60299635</v>
      </c>
      <c r="V66" s="20" t="n">
        <v>13.92394137</v>
      </c>
    </row>
    <row r="67" spans="1:22">
      <c r="A67" s="15" t="s">
        <v>542</v>
      </c>
      <c r="B67" s="17" t="n">
        <v>6971</v>
      </c>
      <c r="C67" s="18">
        <f>(22.0/B67*100)</f>
        <v/>
      </c>
      <c r="D67" s="19" t="n">
        <v>6949</v>
      </c>
      <c r="E67" s="18" t="n">
        <v>341.03683926</v>
      </c>
      <c r="F67" s="20" t="n">
        <v>4.50625324</v>
      </c>
      <c r="G67" s="18" t="n">
        <v>376.13491705</v>
      </c>
      <c r="H67" s="20" t="n">
        <v>2.55409999</v>
      </c>
      <c r="I67" s="18" t="n">
        <v>410.270955</v>
      </c>
      <c r="J67" s="20" t="n">
        <v>2.86827069</v>
      </c>
      <c r="K67" s="18" t="n">
        <v>429.9038276</v>
      </c>
      <c r="L67" s="20" t="n">
        <v>3.76559968</v>
      </c>
      <c r="M67" s="18" t="s">
        <v>481</v>
      </c>
      <c r="N67" s="20" t="s">
        <v>481</v>
      </c>
      <c r="O67" s="18" t="s">
        <v>481</v>
      </c>
      <c r="P67" s="20" t="s">
        <v>481</v>
      </c>
      <c r="Q67" s="18" t="s">
        <v>481</v>
      </c>
      <c r="R67" s="20" t="s">
        <v>481</v>
      </c>
      <c r="S67" s="18" t="s">
        <v>481</v>
      </c>
      <c r="T67" s="20" t="s">
        <v>481</v>
      </c>
      <c r="U67" s="18" t="n">
        <v>333.24178476</v>
      </c>
      <c r="V67" s="20" t="n">
        <v>8.645451619999999</v>
      </c>
    </row>
    <row r="68" spans="1:22">
      <c r="A68" s="15" t="s">
        <v>543</v>
      </c>
      <c r="B68" s="17" t="n">
        <v>12083</v>
      </c>
      <c r="C68" s="18">
        <f>(26.0/B68*100)</f>
        <v/>
      </c>
      <c r="D68" s="19" t="n">
        <v>12057</v>
      </c>
      <c r="E68" s="18" t="n">
        <v>360.2235595</v>
      </c>
      <c r="F68" s="20" t="n">
        <v>5.71120558</v>
      </c>
      <c r="G68" s="18" t="n">
        <v>453.30581311</v>
      </c>
      <c r="H68" s="20" t="n">
        <v>2.34595535</v>
      </c>
      <c r="I68" s="18" t="n">
        <v>450.09282167</v>
      </c>
      <c r="J68" s="20" t="n">
        <v>2.07132226</v>
      </c>
      <c r="K68" s="18" t="n">
        <v>396.91828179</v>
      </c>
      <c r="L68" s="20" t="n">
        <v>1.34191146</v>
      </c>
      <c r="M68" s="18" t="s">
        <v>481</v>
      </c>
      <c r="N68" s="20" t="s">
        <v>481</v>
      </c>
      <c r="O68" s="18" t="s">
        <v>481</v>
      </c>
      <c r="P68" s="20" t="s">
        <v>481</v>
      </c>
      <c r="Q68" s="18" t="s">
        <v>481</v>
      </c>
      <c r="R68" s="20" t="s">
        <v>481</v>
      </c>
      <c r="S68" s="18" t="s">
        <v>481</v>
      </c>
      <c r="T68" s="20" t="s">
        <v>481</v>
      </c>
      <c r="U68" s="18" t="n">
        <v>346.80600051</v>
      </c>
      <c r="V68" s="20" t="n">
        <v>5.4146254</v>
      </c>
    </row>
    <row r="69" spans="1:22">
      <c r="A69" s="15" t="s">
        <v>544</v>
      </c>
      <c r="B69" s="17" t="n">
        <v>4876</v>
      </c>
      <c r="C69" s="18">
        <f>(0.0/B69*100)</f>
        <v/>
      </c>
      <c r="D69" s="19" t="n">
        <v>4876</v>
      </c>
      <c r="E69" s="18" t="n">
        <v>420.40321861</v>
      </c>
      <c r="F69" s="20" t="n">
        <v>8.959565749999999</v>
      </c>
      <c r="G69" s="18" t="n">
        <v>421.35170371</v>
      </c>
      <c r="H69" s="20" t="n">
        <v>4.11632614</v>
      </c>
      <c r="I69" s="18" t="n">
        <v>432.72728152</v>
      </c>
      <c r="J69" s="20" t="n">
        <v>3.6679976</v>
      </c>
      <c r="K69" s="18" t="n">
        <v>445.95532306</v>
      </c>
      <c r="L69" s="20" t="n">
        <v>3.74351911</v>
      </c>
      <c r="M69" s="18" t="s">
        <v>481</v>
      </c>
      <c r="N69" s="20" t="s">
        <v>481</v>
      </c>
      <c r="O69" s="18" t="s">
        <v>481</v>
      </c>
      <c r="P69" s="20" t="s">
        <v>481</v>
      </c>
      <c r="Q69" s="18" t="s">
        <v>481</v>
      </c>
      <c r="R69" s="20" t="s">
        <v>481</v>
      </c>
      <c r="S69" s="18" t="s">
        <v>481</v>
      </c>
      <c r="T69" s="20" t="s">
        <v>481</v>
      </c>
      <c r="U69" s="18" t="n">
        <v>332.68340281</v>
      </c>
      <c r="V69" s="20" t="n">
        <v>22.37369402</v>
      </c>
    </row>
    <row r="70" spans="1:22">
      <c r="A70" s="15" t="s">
        <v>545</v>
      </c>
      <c r="B70" s="17" t="n">
        <v>6036</v>
      </c>
      <c r="C70" s="18">
        <f>(223.0/B70*100)</f>
        <v/>
      </c>
      <c r="D70" s="19" t="n">
        <v>5813</v>
      </c>
      <c r="E70" s="18" t="n">
        <v>500.26353493</v>
      </c>
      <c r="F70" s="20" t="n">
        <v>17.26200507</v>
      </c>
      <c r="G70" s="18" t="n">
        <v>486.00525152</v>
      </c>
      <c r="H70" s="20" t="n">
        <v>4.21974928</v>
      </c>
      <c r="I70" s="18" t="n">
        <v>485.85298749</v>
      </c>
      <c r="J70" s="20" t="n">
        <v>2.99290625</v>
      </c>
      <c r="K70" s="18" t="n">
        <v>491.47678662</v>
      </c>
      <c r="L70" s="20" t="n">
        <v>3.31261459</v>
      </c>
      <c r="M70" s="18" t="s">
        <v>481</v>
      </c>
      <c r="N70" s="20" t="s">
        <v>481</v>
      </c>
      <c r="O70" s="18" t="s">
        <v>481</v>
      </c>
      <c r="P70" s="20" t="s">
        <v>481</v>
      </c>
      <c r="Q70" s="18" t="s">
        <v>481</v>
      </c>
      <c r="R70" s="20" t="s">
        <v>481</v>
      </c>
      <c r="S70" s="18" t="s">
        <v>481</v>
      </c>
      <c r="T70" s="20" t="s">
        <v>481</v>
      </c>
      <c r="U70" s="18" t="n">
        <v>440.58165204</v>
      </c>
      <c r="V70" s="20" t="n">
        <v>16.94846188</v>
      </c>
    </row>
    <row r="71" spans="1:22">
      <c r="A71" s="15" t="s">
        <v>546</v>
      </c>
      <c r="B71" s="17" t="n">
        <v>6115</v>
      </c>
      <c r="C71" s="18">
        <f>(17.0/B71*100)</f>
        <v/>
      </c>
      <c r="D71" s="19" t="n">
        <v>6098</v>
      </c>
      <c r="E71" s="18" t="n">
        <v>521.87412735</v>
      </c>
      <c r="F71" s="20" t="n">
        <v>12.38878048</v>
      </c>
      <c r="G71" s="18" t="n">
        <v>553.62430174</v>
      </c>
      <c r="H71" s="20" t="n">
        <v>2.37326242</v>
      </c>
      <c r="I71" s="18" t="n">
        <v>562.05994513</v>
      </c>
      <c r="J71" s="20" t="n">
        <v>1.88840484</v>
      </c>
      <c r="K71" s="18" t="n">
        <v>549.9069373999999</v>
      </c>
      <c r="L71" s="20" t="n">
        <v>2.67933548</v>
      </c>
      <c r="M71" s="18" t="s">
        <v>481</v>
      </c>
      <c r="N71" s="20" t="s">
        <v>481</v>
      </c>
      <c r="O71" s="18" t="s">
        <v>481</v>
      </c>
      <c r="P71" s="20" t="s">
        <v>481</v>
      </c>
      <c r="Q71" s="18" t="s">
        <v>481</v>
      </c>
      <c r="R71" s="20" t="s">
        <v>481</v>
      </c>
      <c r="S71" s="18" t="s">
        <v>481</v>
      </c>
      <c r="T71" s="20" t="s">
        <v>481</v>
      </c>
      <c r="U71" s="18" t="n">
        <v>537.88682597</v>
      </c>
      <c r="V71" s="20" t="n">
        <v>20.93625683</v>
      </c>
    </row>
    <row r="72" spans="1:22">
      <c r="A72" s="15" t="s">
        <v>547</v>
      </c>
      <c r="B72" s="17" t="n">
        <v>7708</v>
      </c>
      <c r="C72" s="18">
        <f>(5.0/B72*100)</f>
        <v/>
      </c>
      <c r="D72" s="19" t="n">
        <v>7703</v>
      </c>
      <c r="E72" s="18" t="n">
        <v>583.75300081</v>
      </c>
      <c r="F72" s="20" t="n">
        <v>12.15501472</v>
      </c>
      <c r="G72" s="18" t="n">
        <v>545.25724195</v>
      </c>
      <c r="H72" s="20" t="n">
        <v>3.61792563</v>
      </c>
      <c r="I72" s="18" t="n">
        <v>533.25089571</v>
      </c>
      <c r="J72" s="20" t="n">
        <v>3.11622986</v>
      </c>
      <c r="K72" s="18" t="n">
        <v>516.6352346</v>
      </c>
      <c r="L72" s="20" t="n">
        <v>3.00838143</v>
      </c>
      <c r="M72" s="18" t="s">
        <v>481</v>
      </c>
      <c r="N72" s="20" t="s">
        <v>481</v>
      </c>
      <c r="O72" s="18" t="s">
        <v>481</v>
      </c>
      <c r="P72" s="20" t="s">
        <v>481</v>
      </c>
      <c r="Q72" s="18" t="s">
        <v>481</v>
      </c>
      <c r="R72" s="20" t="s">
        <v>481</v>
      </c>
      <c r="S72" s="18" t="s">
        <v>481</v>
      </c>
      <c r="T72" s="20" t="s">
        <v>481</v>
      </c>
      <c r="U72" s="18" t="n">
        <v>450.9002896</v>
      </c>
      <c r="V72" s="20" t="n">
        <v>65.03139025999999</v>
      </c>
    </row>
    <row r="73" spans="1:22">
      <c r="A73" s="15" t="s">
        <v>548</v>
      </c>
      <c r="B73" s="17" t="n">
        <v>8249</v>
      </c>
      <c r="C73" s="18">
        <f>(144.0/B73*100)</f>
        <v/>
      </c>
      <c r="D73" s="19" t="n">
        <v>8105</v>
      </c>
      <c r="E73" s="18" t="n">
        <v>384.99420424</v>
      </c>
      <c r="F73" s="20" t="n">
        <v>11.06865612</v>
      </c>
      <c r="G73" s="18" t="n">
        <v>411.01475418</v>
      </c>
      <c r="H73" s="20" t="n">
        <v>2.59815759</v>
      </c>
      <c r="I73" s="18" t="n">
        <v>425.86849759</v>
      </c>
      <c r="J73" s="20" t="n">
        <v>3.36629706</v>
      </c>
      <c r="K73" s="18" t="n">
        <v>436.97312403</v>
      </c>
      <c r="L73" s="20" t="n">
        <v>5.0273437</v>
      </c>
      <c r="M73" s="18" t="s">
        <v>481</v>
      </c>
      <c r="N73" s="20" t="s">
        <v>481</v>
      </c>
      <c r="O73" s="18" t="s">
        <v>481</v>
      </c>
      <c r="P73" s="20" t="s">
        <v>481</v>
      </c>
      <c r="Q73" s="18" t="s">
        <v>481</v>
      </c>
      <c r="R73" s="20" t="s">
        <v>481</v>
      </c>
      <c r="S73" s="18" t="s">
        <v>481</v>
      </c>
      <c r="T73" s="20" t="s">
        <v>481</v>
      </c>
      <c r="U73" s="18" t="n">
        <v>379.5930544</v>
      </c>
      <c r="V73" s="20" t="n">
        <v>12.93984396</v>
      </c>
    </row>
    <row r="74" spans="1:22">
      <c r="A74" s="15" t="s">
        <v>549</v>
      </c>
      <c r="B74" s="17" t="n">
        <v>4692</v>
      </c>
      <c r="C74" s="18">
        <f>(82.0/B74*100)</f>
        <v/>
      </c>
      <c r="D74" s="19" t="n">
        <v>4610</v>
      </c>
      <c r="E74" s="18" t="n">
        <v>388.72265355</v>
      </c>
      <c r="F74" s="20" t="n">
        <v>10.37187553</v>
      </c>
      <c r="G74" s="18" t="n">
        <v>424.35419147</v>
      </c>
      <c r="H74" s="20" t="n">
        <v>3.10726699</v>
      </c>
      <c r="I74" s="18" t="n">
        <v>425.43477017</v>
      </c>
      <c r="J74" s="20" t="n">
        <v>2.5551274</v>
      </c>
      <c r="K74" s="18" t="n">
        <v>433.0344965</v>
      </c>
      <c r="L74" s="20" t="n">
        <v>2.39952915</v>
      </c>
      <c r="M74" s="18" t="s">
        <v>481</v>
      </c>
      <c r="N74" s="20" t="s">
        <v>481</v>
      </c>
      <c r="O74" s="18" t="s">
        <v>481</v>
      </c>
      <c r="P74" s="20" t="s">
        <v>481</v>
      </c>
      <c r="Q74" s="18" t="s">
        <v>481</v>
      </c>
      <c r="R74" s="20" t="s">
        <v>481</v>
      </c>
      <c r="S74" s="18" t="n">
        <v>383.37298851</v>
      </c>
      <c r="T74" s="20" t="n">
        <v>47.71146768</v>
      </c>
      <c r="U74" s="18" t="n">
        <v>328.87865082</v>
      </c>
      <c r="V74" s="20" t="n">
        <v>11.94978395</v>
      </c>
    </row>
    <row r="75" spans="1:22">
      <c r="A75" s="15" t="s">
        <v>550</v>
      </c>
      <c r="B75" s="17" t="n">
        <v>5375</v>
      </c>
      <c r="C75" s="18">
        <f>(198.0/B75*100)</f>
        <v/>
      </c>
      <c r="D75" s="19" t="n">
        <v>5177</v>
      </c>
      <c r="E75" s="18" t="n">
        <v>354.4596719</v>
      </c>
      <c r="F75" s="20" t="n">
        <v>10.7477791</v>
      </c>
      <c r="G75" s="18" t="n">
        <v>378.84178287</v>
      </c>
      <c r="H75" s="20" t="n">
        <v>2.27296311</v>
      </c>
      <c r="I75" s="18" t="n">
        <v>392.15785648</v>
      </c>
      <c r="J75" s="20" t="n">
        <v>2.82222812</v>
      </c>
      <c r="K75" s="18" t="n">
        <v>404.12515483</v>
      </c>
      <c r="L75" s="20" t="n">
        <v>3.76886449</v>
      </c>
      <c r="M75" s="18" t="s">
        <v>481</v>
      </c>
      <c r="N75" s="20" t="s">
        <v>481</v>
      </c>
      <c r="O75" s="18" t="s">
        <v>481</v>
      </c>
      <c r="P75" s="20" t="s">
        <v>481</v>
      </c>
      <c r="Q75" s="18" t="s">
        <v>481</v>
      </c>
      <c r="R75" s="20" t="s">
        <v>481</v>
      </c>
      <c r="S75" s="18" t="s">
        <v>481</v>
      </c>
      <c r="T75" s="20" t="s">
        <v>481</v>
      </c>
      <c r="U75" s="18" t="n">
        <v>338.99419502</v>
      </c>
      <c r="V75" s="20" t="n">
        <v>8.62510368</v>
      </c>
    </row>
    <row r="76" spans="1:22">
      <c r="A76" s="15" t="s">
        <v>551</v>
      </c>
      <c r="B76" s="17" t="n">
        <v>14167</v>
      </c>
      <c r="C76" s="18">
        <f>(228.0/B76*100)</f>
        <v/>
      </c>
      <c r="D76" s="19" t="n">
        <v>13939</v>
      </c>
      <c r="E76" s="18" t="n">
        <v>374.74709328</v>
      </c>
      <c r="F76" s="20" t="n">
        <v>7.37750452</v>
      </c>
      <c r="G76" s="18" t="n">
        <v>463.05682035</v>
      </c>
      <c r="H76" s="20" t="n">
        <v>3.93626351</v>
      </c>
      <c r="I76" s="18" t="n">
        <v>462.70620246</v>
      </c>
      <c r="J76" s="20" t="n">
        <v>3.14842456</v>
      </c>
      <c r="K76" s="18" t="n">
        <v>416.19525638</v>
      </c>
      <c r="L76" s="20" t="n">
        <v>2.37840643</v>
      </c>
      <c r="M76" s="18" t="s">
        <v>481</v>
      </c>
      <c r="N76" s="20" t="s">
        <v>481</v>
      </c>
      <c r="O76" s="18" t="s">
        <v>481</v>
      </c>
      <c r="P76" s="20" t="s">
        <v>481</v>
      </c>
      <c r="Q76" s="18" t="s">
        <v>481</v>
      </c>
      <c r="R76" s="20" t="s">
        <v>481</v>
      </c>
      <c r="S76" s="18" t="s">
        <v>481</v>
      </c>
      <c r="T76" s="20" t="s">
        <v>481</v>
      </c>
      <c r="U76" s="18" t="n">
        <v>359.53231571</v>
      </c>
      <c r="V76" s="20" t="n">
        <v>10.22467813</v>
      </c>
    </row>
    <row r="77" spans="1:22">
      <c r="A77" s="15" t="s">
        <v>552</v>
      </c>
      <c r="B77" s="17" t="n">
        <v>6062</v>
      </c>
      <c r="C77" s="18">
        <f>(82.0/B77*100)</f>
        <v/>
      </c>
      <c r="D77" s="19" t="n">
        <v>5980</v>
      </c>
      <c r="E77" s="18" t="n">
        <v>382.9457663</v>
      </c>
      <c r="F77" s="20" t="n">
        <v>10.10202829</v>
      </c>
      <c r="G77" s="18" t="n">
        <v>426.41414585</v>
      </c>
      <c r="H77" s="20" t="n">
        <v>3.88252905</v>
      </c>
      <c r="I77" s="18" t="n">
        <v>428.94593894</v>
      </c>
      <c r="J77" s="20" t="n">
        <v>2.93402519</v>
      </c>
      <c r="K77" s="18" t="n">
        <v>447.41108968</v>
      </c>
      <c r="L77" s="20" t="n">
        <v>2.4706031</v>
      </c>
      <c r="M77" s="18" t="s">
        <v>481</v>
      </c>
      <c r="N77" s="20" t="s">
        <v>481</v>
      </c>
      <c r="O77" s="18" t="s">
        <v>481</v>
      </c>
      <c r="P77" s="20" t="s">
        <v>481</v>
      </c>
      <c r="Q77" s="18" t="s">
        <v>481</v>
      </c>
      <c r="R77" s="20" t="s">
        <v>481</v>
      </c>
      <c r="S77" s="18" t="s">
        <v>481</v>
      </c>
      <c r="T77" s="20" t="s">
        <v>481</v>
      </c>
      <c r="U77" s="18" t="n">
        <v>381.96683955</v>
      </c>
      <c r="V77" s="20" t="n">
        <v>6.43963643</v>
      </c>
    </row>
    <row r="78" spans="1:22">
      <c r="A78" s="15" t="s">
        <v>553</v>
      </c>
      <c r="B78" s="17" t="n">
        <v>5826</v>
      </c>
      <c r="C78" s="18">
        <f>(0.0/B78*100)</f>
        <v/>
      </c>
      <c r="D78" s="19" t="n">
        <v>5826</v>
      </c>
      <c r="E78" s="18" t="n">
        <v>449.2454948</v>
      </c>
      <c r="F78" s="20" t="n">
        <v>8.331586100000001</v>
      </c>
      <c r="G78" s="18" t="n">
        <v>518.77275052</v>
      </c>
      <c r="H78" s="20" t="n">
        <v>3.35525541</v>
      </c>
      <c r="I78" s="18" t="n">
        <v>535.94074303</v>
      </c>
      <c r="J78" s="20" t="n">
        <v>5.93746605</v>
      </c>
      <c r="K78" s="18" t="n">
        <v>556.09110221</v>
      </c>
      <c r="L78" s="20" t="n">
        <v>6.80282095</v>
      </c>
      <c r="M78" s="18" t="s">
        <v>481</v>
      </c>
      <c r="N78" s="20" t="s">
        <v>481</v>
      </c>
      <c r="O78" s="18" t="s">
        <v>481</v>
      </c>
      <c r="P78" s="20" t="s">
        <v>481</v>
      </c>
      <c r="Q78" s="18" t="n">
        <v>433.83338361</v>
      </c>
      <c r="R78" s="20" t="n">
        <v>11.38193918</v>
      </c>
      <c r="S78" s="18" t="n">
        <v>456.52659448</v>
      </c>
      <c r="T78" s="20" t="n">
        <v>25.90058282</v>
      </c>
      <c r="U78" s="18" t="n">
        <v>515.01890621</v>
      </c>
      <c r="V78" s="20" t="n">
        <v>32.27350166</v>
      </c>
    </row>
    <row customHeight="1" ht="25" r="79" spans="1:22">
      <c r="A79" s="15" t="s">
        <v>554</v>
      </c>
      <c r="B79" s="17" t="n">
        <v>1657</v>
      </c>
      <c r="C79" s="18">
        <f>(41.0/B79*100)</f>
        <v/>
      </c>
      <c r="D79" s="19" t="n">
        <v>1616</v>
      </c>
      <c r="E79" s="18" t="n">
        <v>429.32520982</v>
      </c>
      <c r="F79" s="20" t="n">
        <v>39.97197678</v>
      </c>
      <c r="G79" s="18" t="n">
        <v>440.07577955</v>
      </c>
      <c r="H79" s="20" t="n">
        <v>6.77474333</v>
      </c>
      <c r="I79" s="18" t="n">
        <v>466.47359269</v>
      </c>
      <c r="J79" s="20" t="n">
        <v>7.81621401</v>
      </c>
      <c r="K79" s="18" t="n">
        <v>485.79439899</v>
      </c>
      <c r="L79" s="20" t="n">
        <v>6.94246055</v>
      </c>
      <c r="M79" s="18" t="s">
        <v>481</v>
      </c>
      <c r="N79" s="20" t="s">
        <v>481</v>
      </c>
      <c r="O79" s="18" t="s">
        <v>481</v>
      </c>
      <c r="P79" s="20" t="s">
        <v>481</v>
      </c>
      <c r="Q79" s="18" t="s">
        <v>481</v>
      </c>
      <c r="R79" s="20" t="s">
        <v>481</v>
      </c>
      <c r="S79" s="18" t="s">
        <v>481</v>
      </c>
      <c r="T79" s="20" t="s">
        <v>481</v>
      </c>
      <c r="U79" s="18" t="n">
        <v>496.85107224</v>
      </c>
      <c r="V79" s="20" t="n">
        <v>22.66121822</v>
      </c>
    </row>
    <row r="80" spans="1:22">
      <c r="A80" s="15" t="s">
        <v>555</v>
      </c>
      <c r="B80" s="17" t="n">
        <v>7841</v>
      </c>
      <c r="C80" s="18">
        <f>(0.0/B80*100)</f>
        <v/>
      </c>
      <c r="D80" s="19" t="n">
        <v>7841</v>
      </c>
      <c r="E80" s="18" t="n">
        <v>444.47418302</v>
      </c>
      <c r="F80" s="20" t="n">
        <v>10.09544526</v>
      </c>
      <c r="G80" s="18" t="n">
        <v>446.12209023</v>
      </c>
      <c r="H80" s="20" t="n">
        <v>3.78102772</v>
      </c>
      <c r="I80" s="18" t="n">
        <v>462.63402684</v>
      </c>
      <c r="J80" s="20" t="n">
        <v>3.90853233</v>
      </c>
      <c r="K80" s="18" t="n">
        <v>466.16800104</v>
      </c>
      <c r="L80" s="20" t="n">
        <v>6.25037423</v>
      </c>
      <c r="M80" s="18" t="s">
        <v>481</v>
      </c>
      <c r="N80" s="20" t="s">
        <v>481</v>
      </c>
      <c r="O80" s="18" t="s">
        <v>481</v>
      </c>
      <c r="P80" s="20" t="s">
        <v>481</v>
      </c>
      <c r="Q80" s="18" t="s">
        <v>481</v>
      </c>
      <c r="R80" s="20" t="s">
        <v>481</v>
      </c>
      <c r="S80" s="18" t="s">
        <v>481</v>
      </c>
      <c r="T80" s="20" t="s">
        <v>481</v>
      </c>
      <c r="U80" s="18" t="n">
        <v>432.35904108</v>
      </c>
      <c r="V80" s="20" t="n">
        <v>46.53591759</v>
      </c>
    </row>
    <row r="81" spans="1:22">
      <c r="A81" s="23" t="s">
        <v>556</v>
      </c>
      <c r="B81" s="17" t="n">
        <v>8861</v>
      </c>
      <c r="C81" s="18">
        <f>(76.0/B81*100)</f>
        <v/>
      </c>
      <c r="D81" s="19" t="n">
        <v>8785</v>
      </c>
      <c r="E81" s="18" t="n">
        <v>406.53232392</v>
      </c>
      <c r="F81" s="20" t="n">
        <v>13.09644417</v>
      </c>
      <c r="G81" s="18" t="n">
        <v>437.15217286</v>
      </c>
      <c r="H81" s="20" t="n">
        <v>2.90687486</v>
      </c>
      <c r="I81" s="18" t="n">
        <v>447.4233705</v>
      </c>
      <c r="J81" s="20" t="n">
        <v>3.61903639</v>
      </c>
      <c r="K81" s="18" t="n">
        <v>456.21690524</v>
      </c>
      <c r="L81" s="20" t="n">
        <v>4.76626896</v>
      </c>
      <c r="M81" s="18" t="s">
        <v>481</v>
      </c>
      <c r="N81" s="20" t="s">
        <v>481</v>
      </c>
      <c r="O81" s="18" t="s">
        <v>481</v>
      </c>
      <c r="P81" s="20" t="s">
        <v>481</v>
      </c>
      <c r="Q81" s="18" t="s">
        <v>481</v>
      </c>
      <c r="R81" s="20" t="s">
        <v>481</v>
      </c>
      <c r="S81" s="18" t="s">
        <v>481</v>
      </c>
      <c r="T81" s="20" t="s">
        <v>481</v>
      </c>
      <c r="U81" s="18" t="n">
        <v>406.71566607</v>
      </c>
      <c r="V81" s="20" t="n">
        <v>14.14790437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626</v>
      </c>
    </row>
    <row customHeight="1" ht="30" r="4" spans="1:22">
      <c r="A4" s="6" t="n"/>
      <c r="B4" s="7" t="s">
        <v>462</v>
      </c>
      <c r="C4" s="7" t="s">
        <v>463</v>
      </c>
      <c r="D4" s="8" t="s">
        <v>462</v>
      </c>
      <c r="E4" s="9" t="s">
        <v>622</v>
      </c>
      <c r="F4" s="10" t="n"/>
      <c r="G4" s="9" t="s">
        <v>623</v>
      </c>
      <c r="H4" s="10" t="n"/>
      <c r="I4" s="9" t="s">
        <v>624</v>
      </c>
      <c r="J4" s="10" t="n"/>
      <c r="K4" s="9" t="s">
        <v>625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465.01211266</v>
      </c>
      <c r="F7" s="20" t="n">
        <v>9.785042300000001</v>
      </c>
      <c r="G7" s="18" t="n">
        <v>509.00932929</v>
      </c>
      <c r="H7" s="20" t="n">
        <v>2.86727014</v>
      </c>
      <c r="I7" s="18" t="n">
        <v>522.37822689</v>
      </c>
      <c r="J7" s="20" t="n">
        <v>1.8672526</v>
      </c>
      <c r="K7" s="18" t="n">
        <v>503.37606199</v>
      </c>
      <c r="L7" s="20" t="n">
        <v>2.06331605</v>
      </c>
      <c r="M7" s="18" t="s">
        <v>481</v>
      </c>
      <c r="N7" s="20" t="s">
        <v>481</v>
      </c>
      <c r="O7" s="18" t="s">
        <v>481</v>
      </c>
      <c r="P7" s="20" t="s">
        <v>481</v>
      </c>
      <c r="Q7" s="18" t="s">
        <v>481</v>
      </c>
      <c r="R7" s="20" t="s">
        <v>481</v>
      </c>
      <c r="S7" s="18" t="s">
        <v>481</v>
      </c>
      <c r="T7" s="20" t="s">
        <v>481</v>
      </c>
      <c r="U7" s="18" t="n">
        <v>457.28704532</v>
      </c>
      <c r="V7" s="20" t="n">
        <v>6.81115517</v>
      </c>
    </row>
    <row r="8" spans="1:22">
      <c r="A8" s="15" t="s">
        <v>483</v>
      </c>
      <c r="B8" s="17" t="n">
        <v>7007</v>
      </c>
      <c r="C8" s="18">
        <f>(20.0/B8*100)</f>
        <v/>
      </c>
      <c r="D8" s="19" t="n">
        <v>6987</v>
      </c>
      <c r="E8" s="18" t="n">
        <v>448.07613045</v>
      </c>
      <c r="F8" s="20" t="n">
        <v>9.721409339999999</v>
      </c>
      <c r="G8" s="18" t="n">
        <v>489.26162583</v>
      </c>
      <c r="H8" s="20" t="n">
        <v>3.0760503</v>
      </c>
      <c r="I8" s="18" t="n">
        <v>507.42436855</v>
      </c>
      <c r="J8" s="20" t="n">
        <v>2.88821262</v>
      </c>
      <c r="K8" s="18" t="n">
        <v>490.42357753</v>
      </c>
      <c r="L8" s="20" t="n">
        <v>3.42915127</v>
      </c>
      <c r="M8" s="18" t="s">
        <v>481</v>
      </c>
      <c r="N8" s="20" t="s">
        <v>481</v>
      </c>
      <c r="O8" s="18" t="s">
        <v>481</v>
      </c>
      <c r="P8" s="20" t="s">
        <v>481</v>
      </c>
      <c r="Q8" s="18" t="s">
        <v>481</v>
      </c>
      <c r="R8" s="20" t="s">
        <v>481</v>
      </c>
      <c r="S8" s="18" t="s">
        <v>481</v>
      </c>
      <c r="T8" s="20" t="s">
        <v>481</v>
      </c>
      <c r="U8" s="18" t="n">
        <v>463.63551383</v>
      </c>
      <c r="V8" s="20" t="n">
        <v>13.75828291</v>
      </c>
    </row>
    <row r="9" spans="1:22">
      <c r="A9" s="15" t="s">
        <v>484</v>
      </c>
      <c r="B9" s="17" t="n">
        <v>9651</v>
      </c>
      <c r="C9" s="18">
        <f>(77.0/B9*100)</f>
        <v/>
      </c>
      <c r="D9" s="19" t="n">
        <v>9574</v>
      </c>
      <c r="E9" s="18" t="n">
        <v>431.10431145</v>
      </c>
      <c r="F9" s="20" t="n">
        <v>6.25191177</v>
      </c>
      <c r="G9" s="18" t="n">
        <v>483.32107889</v>
      </c>
      <c r="H9" s="20" t="n">
        <v>3.39903087</v>
      </c>
      <c r="I9" s="18" t="n">
        <v>522.04217257</v>
      </c>
      <c r="J9" s="20" t="n">
        <v>2.1328959</v>
      </c>
      <c r="K9" s="18" t="n">
        <v>508.46863076</v>
      </c>
      <c r="L9" s="20" t="n">
        <v>3.82425894</v>
      </c>
      <c r="M9" s="18" t="s">
        <v>481</v>
      </c>
      <c r="N9" s="20" t="s">
        <v>481</v>
      </c>
      <c r="O9" s="18" t="s">
        <v>481</v>
      </c>
      <c r="P9" s="20" t="s">
        <v>481</v>
      </c>
      <c r="Q9" s="18" t="s">
        <v>481</v>
      </c>
      <c r="R9" s="20" t="s">
        <v>481</v>
      </c>
      <c r="S9" s="18" t="s">
        <v>481</v>
      </c>
      <c r="T9" s="20" t="s">
        <v>481</v>
      </c>
      <c r="U9" s="18" t="n">
        <v>443.5262338</v>
      </c>
      <c r="V9" s="20" t="n">
        <v>7.83605081</v>
      </c>
    </row>
    <row r="10" spans="1:22">
      <c r="A10" s="15" t="s">
        <v>485</v>
      </c>
      <c r="B10" s="17" t="n">
        <v>20058</v>
      </c>
      <c r="C10" s="18">
        <f>(521.0/B10*100)</f>
        <v/>
      </c>
      <c r="D10" s="19" t="n">
        <v>19537</v>
      </c>
      <c r="E10" s="18" t="n">
        <v>486.99896309</v>
      </c>
      <c r="F10" s="20" t="n">
        <v>6.94725431</v>
      </c>
      <c r="G10" s="18" t="n">
        <v>527.80524615</v>
      </c>
      <c r="H10" s="20" t="n">
        <v>2.9959883</v>
      </c>
      <c r="I10" s="18" t="n">
        <v>539.01457494</v>
      </c>
      <c r="J10" s="20" t="n">
        <v>2.54531358</v>
      </c>
      <c r="K10" s="18" t="n">
        <v>520.56929022</v>
      </c>
      <c r="L10" s="20" t="n">
        <v>2.34000559</v>
      </c>
      <c r="M10" s="18" t="s">
        <v>481</v>
      </c>
      <c r="N10" s="20" t="s">
        <v>481</v>
      </c>
      <c r="O10" s="18" t="s">
        <v>481</v>
      </c>
      <c r="P10" s="20" t="s">
        <v>481</v>
      </c>
      <c r="Q10" s="18" t="s">
        <v>481</v>
      </c>
      <c r="R10" s="20" t="s">
        <v>481</v>
      </c>
      <c r="S10" s="18" t="s">
        <v>481</v>
      </c>
      <c r="T10" s="20" t="s">
        <v>481</v>
      </c>
      <c r="U10" s="18" t="n">
        <v>484.0849015</v>
      </c>
      <c r="V10" s="20" t="n">
        <v>6.43314916</v>
      </c>
    </row>
    <row r="11" spans="1:22">
      <c r="A11" s="15" t="s">
        <v>486</v>
      </c>
      <c r="B11" s="17" t="n">
        <v>7053</v>
      </c>
      <c r="C11" s="18">
        <f>(45.0/B11*100)</f>
        <v/>
      </c>
      <c r="D11" s="19" t="n">
        <v>7008</v>
      </c>
      <c r="E11" s="18" t="n">
        <v>430.04053177</v>
      </c>
      <c r="F11" s="20" t="n">
        <v>3.33762092</v>
      </c>
      <c r="G11" s="18" t="n">
        <v>451.79129579</v>
      </c>
      <c r="H11" s="20" t="n">
        <v>2.8806111</v>
      </c>
      <c r="I11" s="18" t="n">
        <v>465.15123409</v>
      </c>
      <c r="J11" s="20" t="n">
        <v>3.91487006</v>
      </c>
      <c r="K11" s="18" t="n">
        <v>463.98698708</v>
      </c>
      <c r="L11" s="20" t="n">
        <v>5.70026811</v>
      </c>
      <c r="M11" s="18" t="s">
        <v>481</v>
      </c>
      <c r="N11" s="20" t="s">
        <v>481</v>
      </c>
      <c r="O11" s="18" t="s">
        <v>481</v>
      </c>
      <c r="P11" s="20" t="s">
        <v>481</v>
      </c>
      <c r="Q11" s="18" t="s">
        <v>481</v>
      </c>
      <c r="R11" s="20" t="s">
        <v>481</v>
      </c>
      <c r="S11" s="18" t="s">
        <v>481</v>
      </c>
      <c r="T11" s="20" t="s">
        <v>481</v>
      </c>
      <c r="U11" s="18" t="n">
        <v>412.56205926</v>
      </c>
      <c r="V11" s="20" t="n">
        <v>8.22777526</v>
      </c>
    </row>
    <row r="12" spans="1:22">
      <c r="A12" s="15" t="s">
        <v>487</v>
      </c>
      <c r="B12" s="17" t="n">
        <v>6894</v>
      </c>
      <c r="C12" s="18">
        <f>(55.0/B12*100)</f>
        <v/>
      </c>
      <c r="D12" s="19" t="n">
        <v>6839</v>
      </c>
      <c r="E12" s="18" t="n">
        <v>462.3985623</v>
      </c>
      <c r="F12" s="20" t="n">
        <v>5.91089618</v>
      </c>
      <c r="G12" s="18" t="n">
        <v>494.48178009</v>
      </c>
      <c r="H12" s="20" t="n">
        <v>2.99727891</v>
      </c>
      <c r="I12" s="18" t="n">
        <v>503.73679485</v>
      </c>
      <c r="J12" s="20" t="n">
        <v>2.60551603</v>
      </c>
      <c r="K12" s="18" t="n">
        <v>490.47470334</v>
      </c>
      <c r="L12" s="20" t="n">
        <v>3.77513244</v>
      </c>
      <c r="M12" s="18" t="s">
        <v>481</v>
      </c>
      <c r="N12" s="20" t="s">
        <v>481</v>
      </c>
      <c r="O12" s="18" t="s">
        <v>481</v>
      </c>
      <c r="P12" s="20" t="s">
        <v>481</v>
      </c>
      <c r="Q12" s="18" t="s">
        <v>481</v>
      </c>
      <c r="R12" s="20" t="s">
        <v>481</v>
      </c>
      <c r="S12" s="18" t="s">
        <v>481</v>
      </c>
      <c r="T12" s="20" t="s">
        <v>481</v>
      </c>
      <c r="U12" s="18" t="n">
        <v>399.45406549</v>
      </c>
      <c r="V12" s="20" t="n">
        <v>12.76522042</v>
      </c>
    </row>
    <row r="13" spans="1:22">
      <c r="A13" s="15" t="s">
        <v>488</v>
      </c>
      <c r="B13" s="17" t="n">
        <v>7161</v>
      </c>
      <c r="C13" s="18">
        <f>(99.0/B13*100)</f>
        <v/>
      </c>
      <c r="D13" s="19" t="n">
        <v>7062</v>
      </c>
      <c r="E13" s="18" t="n">
        <v>476.11467762</v>
      </c>
      <c r="F13" s="20" t="n">
        <v>7.25703997</v>
      </c>
      <c r="G13" s="18" t="n">
        <v>506.08494012</v>
      </c>
      <c r="H13" s="20" t="n">
        <v>2.76015047</v>
      </c>
      <c r="I13" s="18" t="n">
        <v>507.14439318</v>
      </c>
      <c r="J13" s="20" t="n">
        <v>2.86331488</v>
      </c>
      <c r="K13" s="18" t="n">
        <v>484.50545578</v>
      </c>
      <c r="L13" s="20" t="n">
        <v>4.85507496</v>
      </c>
      <c r="M13" s="18" t="s">
        <v>481</v>
      </c>
      <c r="N13" s="20" t="s">
        <v>481</v>
      </c>
      <c r="O13" s="18" t="s">
        <v>481</v>
      </c>
      <c r="P13" s="20" t="s">
        <v>481</v>
      </c>
      <c r="Q13" s="18" t="s">
        <v>481</v>
      </c>
      <c r="R13" s="20" t="s">
        <v>481</v>
      </c>
      <c r="S13" s="18" t="s">
        <v>481</v>
      </c>
      <c r="T13" s="20" t="s">
        <v>481</v>
      </c>
      <c r="U13" s="18" t="n">
        <v>459.16628901</v>
      </c>
      <c r="V13" s="20" t="n">
        <v>8.966655299999999</v>
      </c>
    </row>
    <row r="14" spans="1:22">
      <c r="A14" s="15" t="s">
        <v>489</v>
      </c>
      <c r="B14" s="17" t="n">
        <v>5587</v>
      </c>
      <c r="C14" s="18">
        <f>(74.0/B14*100)</f>
        <v/>
      </c>
      <c r="D14" s="19" t="n">
        <v>5513</v>
      </c>
      <c r="E14" s="18" t="n">
        <v>515.42737185</v>
      </c>
      <c r="F14" s="20" t="n">
        <v>4.36429076</v>
      </c>
      <c r="G14" s="18" t="n">
        <v>533.7866756</v>
      </c>
      <c r="H14" s="20" t="n">
        <v>2.72403339</v>
      </c>
      <c r="I14" s="18" t="n">
        <v>545.74120308</v>
      </c>
      <c r="J14" s="20" t="n">
        <v>2.91911736</v>
      </c>
      <c r="K14" s="18" t="n">
        <v>529.54250733</v>
      </c>
      <c r="L14" s="20" t="n">
        <v>4.17759198</v>
      </c>
      <c r="M14" s="18" t="s">
        <v>481</v>
      </c>
      <c r="N14" s="20" t="s">
        <v>481</v>
      </c>
      <c r="O14" s="18" t="s">
        <v>481</v>
      </c>
      <c r="P14" s="20" t="s">
        <v>481</v>
      </c>
      <c r="Q14" s="18" t="s">
        <v>481</v>
      </c>
      <c r="R14" s="20" t="s">
        <v>481</v>
      </c>
      <c r="S14" s="18" t="s">
        <v>481</v>
      </c>
      <c r="T14" s="20" t="s">
        <v>481</v>
      </c>
      <c r="U14" s="18" t="n">
        <v>506.05843592</v>
      </c>
      <c r="V14" s="20" t="n">
        <v>13.03732806</v>
      </c>
    </row>
    <row r="15" spans="1:22">
      <c r="A15" s="15" t="s">
        <v>490</v>
      </c>
      <c r="B15" s="17" t="n">
        <v>5882</v>
      </c>
      <c r="C15" s="18">
        <f>(52.0/B15*100)</f>
        <v/>
      </c>
      <c r="D15" s="19" t="n">
        <v>5830</v>
      </c>
      <c r="E15" s="18" t="n">
        <v>512.44805899</v>
      </c>
      <c r="F15" s="20" t="n">
        <v>11.31976531</v>
      </c>
      <c r="G15" s="18" t="n">
        <v>532.85725905</v>
      </c>
      <c r="H15" s="20" t="n">
        <v>3.95370049</v>
      </c>
      <c r="I15" s="18" t="n">
        <v>541.36379293</v>
      </c>
      <c r="J15" s="20" t="n">
        <v>2.56756071</v>
      </c>
      <c r="K15" s="18" t="n">
        <v>510.55754459</v>
      </c>
      <c r="L15" s="20" t="n">
        <v>3.48769922</v>
      </c>
      <c r="M15" s="18" t="s">
        <v>481</v>
      </c>
      <c r="N15" s="20" t="s">
        <v>481</v>
      </c>
      <c r="O15" s="18" t="s">
        <v>481</v>
      </c>
      <c r="P15" s="20" t="s">
        <v>481</v>
      </c>
      <c r="Q15" s="18" t="s">
        <v>481</v>
      </c>
      <c r="R15" s="20" t="s">
        <v>481</v>
      </c>
      <c r="S15" s="18" t="s">
        <v>481</v>
      </c>
      <c r="T15" s="20" t="s">
        <v>481</v>
      </c>
      <c r="U15" s="18" t="n">
        <v>463.05908216</v>
      </c>
      <c r="V15" s="20" t="n">
        <v>17.58110511</v>
      </c>
    </row>
    <row r="16" spans="1:22">
      <c r="A16" s="15" t="s">
        <v>491</v>
      </c>
      <c r="B16" s="17" t="n">
        <v>6108</v>
      </c>
      <c r="C16" s="18">
        <f>(98.0/B16*100)</f>
        <v/>
      </c>
      <c r="D16" s="19" t="n">
        <v>6010</v>
      </c>
      <c r="E16" s="18" t="n">
        <v>435.5764736</v>
      </c>
      <c r="F16" s="20" t="n">
        <v>9.99119007</v>
      </c>
      <c r="G16" s="18" t="n">
        <v>492.1040969</v>
      </c>
      <c r="H16" s="20" t="n">
        <v>3.98994728</v>
      </c>
      <c r="I16" s="18" t="n">
        <v>510.78495801</v>
      </c>
      <c r="J16" s="20" t="n">
        <v>2.25762993</v>
      </c>
      <c r="K16" s="18" t="n">
        <v>491.16723253</v>
      </c>
      <c r="L16" s="20" t="n">
        <v>3.69729416</v>
      </c>
      <c r="M16" s="18" t="s">
        <v>481</v>
      </c>
      <c r="N16" s="20" t="s">
        <v>481</v>
      </c>
      <c r="O16" s="18" t="s">
        <v>481</v>
      </c>
      <c r="P16" s="20" t="s">
        <v>481</v>
      </c>
      <c r="Q16" s="18" t="s">
        <v>481</v>
      </c>
      <c r="R16" s="20" t="s">
        <v>481</v>
      </c>
      <c r="S16" s="18" t="s">
        <v>481</v>
      </c>
      <c r="T16" s="20" t="s">
        <v>481</v>
      </c>
      <c r="U16" s="18" t="n">
        <v>447.89735186</v>
      </c>
      <c r="V16" s="20" t="n">
        <v>8.89497431</v>
      </c>
    </row>
    <row r="17" spans="1:22">
      <c r="A17" s="15" t="s">
        <v>492</v>
      </c>
      <c r="B17" s="17" t="n">
        <v>6504</v>
      </c>
      <c r="C17" s="18">
        <f>(658.0/B17*100)</f>
        <v/>
      </c>
      <c r="D17" s="19" t="n">
        <v>5846</v>
      </c>
      <c r="E17" s="18" t="n">
        <v>455.32560672</v>
      </c>
      <c r="F17" s="20" t="n">
        <v>9.396423909999999</v>
      </c>
      <c r="G17" s="18" t="n">
        <v>504.65562191</v>
      </c>
      <c r="H17" s="20" t="n">
        <v>3.64215956</v>
      </c>
      <c r="I17" s="18" t="n">
        <v>528.83366664</v>
      </c>
      <c r="J17" s="20" t="n">
        <v>3.33450611</v>
      </c>
      <c r="K17" s="18" t="n">
        <v>516.47070836</v>
      </c>
      <c r="L17" s="20" t="n">
        <v>3.32290721</v>
      </c>
      <c r="M17" s="18" t="s">
        <v>481</v>
      </c>
      <c r="N17" s="20" t="s">
        <v>481</v>
      </c>
      <c r="O17" s="18" t="s">
        <v>481</v>
      </c>
      <c r="P17" s="20" t="s">
        <v>481</v>
      </c>
      <c r="Q17" s="18" t="s">
        <v>481</v>
      </c>
      <c r="R17" s="20" t="s">
        <v>481</v>
      </c>
      <c r="S17" s="18" t="s">
        <v>481</v>
      </c>
      <c r="T17" s="20" t="s">
        <v>481</v>
      </c>
      <c r="U17" s="18" t="n">
        <v>463.39652107</v>
      </c>
      <c r="V17" s="20" t="n">
        <v>9.9899548</v>
      </c>
    </row>
    <row r="18" spans="1:22">
      <c r="A18" s="15" t="s">
        <v>493</v>
      </c>
      <c r="B18" s="17" t="n">
        <v>5532</v>
      </c>
      <c r="C18" s="18">
        <f>(28.0/B18*100)</f>
        <v/>
      </c>
      <c r="D18" s="19" t="n">
        <v>5504</v>
      </c>
      <c r="E18" s="18" t="n">
        <v>426.25729878</v>
      </c>
      <c r="F18" s="20" t="n">
        <v>6.77823024</v>
      </c>
      <c r="G18" s="18" t="n">
        <v>454.84201693</v>
      </c>
      <c r="H18" s="20" t="n">
        <v>4.32551707</v>
      </c>
      <c r="I18" s="18" t="n">
        <v>466.6843597</v>
      </c>
      <c r="J18" s="20" t="n">
        <v>4.43503553</v>
      </c>
      <c r="K18" s="18" t="n">
        <v>438.13329945</v>
      </c>
      <c r="L18" s="20" t="n">
        <v>5.21838722</v>
      </c>
      <c r="M18" s="18" t="s">
        <v>481</v>
      </c>
      <c r="N18" s="20" t="s">
        <v>481</v>
      </c>
      <c r="O18" s="18" t="s">
        <v>481</v>
      </c>
      <c r="P18" s="20" t="s">
        <v>481</v>
      </c>
      <c r="Q18" s="18" t="s">
        <v>481</v>
      </c>
      <c r="R18" s="20" t="s">
        <v>481</v>
      </c>
      <c r="S18" s="18" t="s">
        <v>481</v>
      </c>
      <c r="T18" s="20" t="s">
        <v>481</v>
      </c>
      <c r="U18" s="18" t="n">
        <v>396.39288833</v>
      </c>
      <c r="V18" s="20" t="n">
        <v>10.83180027</v>
      </c>
    </row>
    <row r="19" spans="1:22">
      <c r="A19" s="15" t="s">
        <v>494</v>
      </c>
      <c r="B19" s="17" t="n">
        <v>5658</v>
      </c>
      <c r="C19" s="18">
        <f>(61.0/B19*100)</f>
        <v/>
      </c>
      <c r="D19" s="19" t="n">
        <v>5597</v>
      </c>
      <c r="E19" s="18" t="n">
        <v>428.06290897</v>
      </c>
      <c r="F19" s="20" t="n">
        <v>4.58942549</v>
      </c>
      <c r="G19" s="18" t="n">
        <v>481.99098056</v>
      </c>
      <c r="H19" s="20" t="n">
        <v>3.05019855</v>
      </c>
      <c r="I19" s="18" t="n">
        <v>499.55028798</v>
      </c>
      <c r="J19" s="20" t="n">
        <v>3.58593224</v>
      </c>
      <c r="K19" s="18" t="n">
        <v>488.12424434</v>
      </c>
      <c r="L19" s="20" t="n">
        <v>5.12207444</v>
      </c>
      <c r="M19" s="18" t="s">
        <v>481</v>
      </c>
      <c r="N19" s="20" t="s">
        <v>481</v>
      </c>
      <c r="O19" s="18" t="s">
        <v>481</v>
      </c>
      <c r="P19" s="20" t="s">
        <v>481</v>
      </c>
      <c r="Q19" s="18" t="s">
        <v>481</v>
      </c>
      <c r="R19" s="20" t="s">
        <v>481</v>
      </c>
      <c r="S19" s="18" t="s">
        <v>481</v>
      </c>
      <c r="T19" s="20" t="s">
        <v>481</v>
      </c>
      <c r="U19" s="18" t="n">
        <v>417.44717533</v>
      </c>
      <c r="V19" s="20" t="n">
        <v>13.81913999</v>
      </c>
    </row>
    <row r="20" spans="1:22">
      <c r="A20" s="15" t="s">
        <v>495</v>
      </c>
      <c r="B20" s="17" t="n">
        <v>3371</v>
      </c>
      <c r="C20" s="18">
        <f>(75.0/B20*100)</f>
        <v/>
      </c>
      <c r="D20" s="19" t="n">
        <v>3296</v>
      </c>
      <c r="E20" s="18" t="n">
        <v>441.25372784</v>
      </c>
      <c r="F20" s="20" t="n">
        <v>12.07594587</v>
      </c>
      <c r="G20" s="18" t="n">
        <v>473.00159659</v>
      </c>
      <c r="H20" s="20" t="n">
        <v>3.36929592</v>
      </c>
      <c r="I20" s="18" t="n">
        <v>479.11895</v>
      </c>
      <c r="J20" s="20" t="n">
        <v>2.3827716</v>
      </c>
      <c r="K20" s="18" t="n">
        <v>467.67268542</v>
      </c>
      <c r="L20" s="20" t="n">
        <v>3.87971003</v>
      </c>
      <c r="M20" s="18" t="s">
        <v>481</v>
      </c>
      <c r="N20" s="20" t="s">
        <v>481</v>
      </c>
      <c r="O20" s="18" t="s">
        <v>481</v>
      </c>
      <c r="P20" s="20" t="s">
        <v>481</v>
      </c>
      <c r="Q20" s="18" t="s">
        <v>481</v>
      </c>
      <c r="R20" s="20" t="s">
        <v>481</v>
      </c>
      <c r="S20" s="18" t="s">
        <v>481</v>
      </c>
      <c r="T20" s="20" t="s">
        <v>481</v>
      </c>
      <c r="U20" s="18" t="n">
        <v>453.2234907</v>
      </c>
      <c r="V20" s="20" t="n">
        <v>14.18982585</v>
      </c>
    </row>
    <row r="21" spans="1:22">
      <c r="A21" s="15" t="s">
        <v>496</v>
      </c>
      <c r="B21" s="17" t="n">
        <v>5741</v>
      </c>
      <c r="C21" s="18">
        <f>(44.0/B21*100)</f>
        <v/>
      </c>
      <c r="D21" s="19" t="n">
        <v>5697</v>
      </c>
      <c r="E21" s="18" t="n">
        <v>464.57266195</v>
      </c>
      <c r="F21" s="20" t="n">
        <v>8.62597379</v>
      </c>
      <c r="G21" s="18" t="n">
        <v>489.25065305</v>
      </c>
      <c r="H21" s="20" t="n">
        <v>3.21681146</v>
      </c>
      <c r="I21" s="18" t="n">
        <v>515.83471711</v>
      </c>
      <c r="J21" s="20" t="n">
        <v>2.78618169</v>
      </c>
      <c r="K21" s="18" t="n">
        <v>497.46993763</v>
      </c>
      <c r="L21" s="20" t="n">
        <v>3.37275539</v>
      </c>
      <c r="M21" s="18" t="s">
        <v>481</v>
      </c>
      <c r="N21" s="20" t="s">
        <v>481</v>
      </c>
      <c r="O21" s="18" t="s">
        <v>481</v>
      </c>
      <c r="P21" s="20" t="s">
        <v>481</v>
      </c>
      <c r="Q21" s="18" t="s">
        <v>481</v>
      </c>
      <c r="R21" s="20" t="s">
        <v>481</v>
      </c>
      <c r="S21" s="18" t="s">
        <v>481</v>
      </c>
      <c r="T21" s="20" t="s">
        <v>481</v>
      </c>
      <c r="U21" s="18" t="n">
        <v>459.12598445</v>
      </c>
      <c r="V21" s="20" t="n">
        <v>9.034687679999999</v>
      </c>
    </row>
    <row r="22" spans="1:22">
      <c r="A22" s="15" t="s">
        <v>497</v>
      </c>
      <c r="B22" s="17" t="n">
        <v>6598</v>
      </c>
      <c r="C22" s="18">
        <f>(32.0/B22*100)</f>
        <v/>
      </c>
      <c r="D22" s="19" t="n">
        <v>6566</v>
      </c>
      <c r="E22" s="18" t="n">
        <v>424.97970002</v>
      </c>
      <c r="F22" s="20" t="n">
        <v>12.52556517</v>
      </c>
      <c r="G22" s="18" t="n">
        <v>463.67242505</v>
      </c>
      <c r="H22" s="20" t="n">
        <v>4.25006374</v>
      </c>
      <c r="I22" s="18" t="n">
        <v>492.89304597</v>
      </c>
      <c r="J22" s="20" t="n">
        <v>4.15599769</v>
      </c>
      <c r="K22" s="18" t="n">
        <v>450.80965144</v>
      </c>
      <c r="L22" s="20" t="n">
        <v>4.50502004</v>
      </c>
      <c r="M22" s="18" t="s">
        <v>481</v>
      </c>
      <c r="N22" s="20" t="s">
        <v>481</v>
      </c>
      <c r="O22" s="18" t="s">
        <v>481</v>
      </c>
      <c r="P22" s="20" t="s">
        <v>481</v>
      </c>
      <c r="Q22" s="18" t="n">
        <v>448.28166515</v>
      </c>
      <c r="R22" s="20" t="n">
        <v>8.782882710000001</v>
      </c>
      <c r="S22" s="18" t="s">
        <v>481</v>
      </c>
      <c r="T22" s="20" t="s">
        <v>481</v>
      </c>
      <c r="U22" s="18" t="n">
        <v>410.95183254</v>
      </c>
      <c r="V22" s="20" t="n">
        <v>10.38691759</v>
      </c>
    </row>
    <row r="23" spans="1:22">
      <c r="A23" s="15" t="s">
        <v>498</v>
      </c>
      <c r="B23" s="17" t="n">
        <v>11583</v>
      </c>
      <c r="C23" s="18">
        <f>(211.0/B23*100)</f>
        <v/>
      </c>
      <c r="D23" s="19" t="n">
        <v>11372</v>
      </c>
      <c r="E23" s="18" t="n">
        <v>443.05574851</v>
      </c>
      <c r="F23" s="20" t="n">
        <v>8.45911783</v>
      </c>
      <c r="G23" s="18" t="n">
        <v>469.25172002</v>
      </c>
      <c r="H23" s="20" t="n">
        <v>3.42484149</v>
      </c>
      <c r="I23" s="18" t="n">
        <v>490.06764723</v>
      </c>
      <c r="J23" s="20" t="n">
        <v>2.80473397</v>
      </c>
      <c r="K23" s="18" t="n">
        <v>481.26976004</v>
      </c>
      <c r="L23" s="20" t="n">
        <v>4.58392629</v>
      </c>
      <c r="M23" s="18" t="s">
        <v>481</v>
      </c>
      <c r="N23" s="20" t="s">
        <v>481</v>
      </c>
      <c r="O23" s="18" t="s">
        <v>481</v>
      </c>
      <c r="P23" s="20" t="s">
        <v>481</v>
      </c>
      <c r="Q23" s="18" t="s">
        <v>481</v>
      </c>
      <c r="R23" s="20" t="s">
        <v>481</v>
      </c>
      <c r="S23" s="18" t="s">
        <v>481</v>
      </c>
      <c r="T23" s="20" t="s">
        <v>481</v>
      </c>
      <c r="U23" s="18" t="n">
        <v>413.45809501</v>
      </c>
      <c r="V23" s="20" t="n">
        <v>12.17629831</v>
      </c>
    </row>
    <row r="24" spans="1:22">
      <c r="A24" s="15" t="s">
        <v>499</v>
      </c>
      <c r="B24" s="17" t="n">
        <v>6647</v>
      </c>
      <c r="C24" s="18">
        <f>(7.0/B24*100)</f>
        <v/>
      </c>
      <c r="D24" s="19" t="n">
        <v>6640</v>
      </c>
      <c r="E24" s="18" t="n">
        <v>548.87002847</v>
      </c>
      <c r="F24" s="20" t="n">
        <v>10.32579234</v>
      </c>
      <c r="G24" s="18" t="n">
        <v>553.4829259099999</v>
      </c>
      <c r="H24" s="20" t="n">
        <v>4.0801401</v>
      </c>
      <c r="I24" s="18" t="n">
        <v>536.82251804</v>
      </c>
      <c r="J24" s="20" t="n">
        <v>3.44393604</v>
      </c>
      <c r="K24" s="18" t="n">
        <v>519.08707879</v>
      </c>
      <c r="L24" s="20" t="n">
        <v>3.56298457</v>
      </c>
      <c r="M24" s="18" t="s">
        <v>481</v>
      </c>
      <c r="N24" s="20" t="s">
        <v>481</v>
      </c>
      <c r="O24" s="18" t="s">
        <v>481</v>
      </c>
      <c r="P24" s="20" t="s">
        <v>481</v>
      </c>
      <c r="Q24" s="18" t="s">
        <v>481</v>
      </c>
      <c r="R24" s="20" t="s">
        <v>481</v>
      </c>
      <c r="S24" s="18" t="s">
        <v>481</v>
      </c>
      <c r="T24" s="20" t="s">
        <v>481</v>
      </c>
      <c r="U24" s="18" t="n">
        <v>496.48873317</v>
      </c>
      <c r="V24" s="20" t="n">
        <v>13.18257734</v>
      </c>
    </row>
    <row r="25" spans="1:22">
      <c r="A25" s="15" t="s">
        <v>500</v>
      </c>
      <c r="B25" s="17" t="n">
        <v>5581</v>
      </c>
      <c r="C25" s="18">
        <f>(24.0/B25*100)</f>
        <v/>
      </c>
      <c r="D25" s="19" t="n">
        <v>5557</v>
      </c>
      <c r="E25" s="18" t="n">
        <v>492.55143441</v>
      </c>
      <c r="F25" s="20" t="n">
        <v>5.91825371</v>
      </c>
      <c r="G25" s="18" t="n">
        <v>516.34969917</v>
      </c>
      <c r="H25" s="20" t="n">
        <v>3.14150424</v>
      </c>
      <c r="I25" s="18" t="n">
        <v>522.63894162</v>
      </c>
      <c r="J25" s="20" t="n">
        <v>4.08525885</v>
      </c>
      <c r="K25" s="18" t="n">
        <v>508.61902611</v>
      </c>
      <c r="L25" s="20" t="n">
        <v>8.453513620000001</v>
      </c>
      <c r="M25" s="18" t="s">
        <v>481</v>
      </c>
      <c r="N25" s="20" t="s">
        <v>481</v>
      </c>
      <c r="O25" s="18" t="s">
        <v>481</v>
      </c>
      <c r="P25" s="20" t="s">
        <v>481</v>
      </c>
      <c r="Q25" s="18" t="s">
        <v>481</v>
      </c>
      <c r="R25" s="20" t="s">
        <v>481</v>
      </c>
      <c r="S25" s="18" t="s">
        <v>481</v>
      </c>
      <c r="T25" s="20" t="s">
        <v>481</v>
      </c>
      <c r="U25" s="18" t="n">
        <v>474.35912158</v>
      </c>
      <c r="V25" s="20" t="n">
        <v>20.28726322</v>
      </c>
    </row>
    <row r="26" spans="1:22">
      <c r="A26" s="15" t="s">
        <v>501</v>
      </c>
      <c r="B26" s="17" t="n">
        <v>4869</v>
      </c>
      <c r="C26" s="18">
        <f>(32.0/B26*100)</f>
        <v/>
      </c>
      <c r="D26" s="19" t="n">
        <v>4837</v>
      </c>
      <c r="E26" s="18" t="n">
        <v>474.41562683</v>
      </c>
      <c r="F26" s="20" t="n">
        <v>3.2729994</v>
      </c>
      <c r="G26" s="18" t="n">
        <v>493.79372328</v>
      </c>
      <c r="H26" s="20" t="n">
        <v>2.10518662</v>
      </c>
      <c r="I26" s="18" t="n">
        <v>499.4312796</v>
      </c>
      <c r="J26" s="20" t="n">
        <v>2.63665802</v>
      </c>
      <c r="K26" s="18" t="n">
        <v>481.68427025</v>
      </c>
      <c r="L26" s="20" t="n">
        <v>4.719247</v>
      </c>
      <c r="M26" s="18" t="s">
        <v>481</v>
      </c>
      <c r="N26" s="20" t="s">
        <v>481</v>
      </c>
      <c r="O26" s="18" t="s">
        <v>481</v>
      </c>
      <c r="P26" s="20" t="s">
        <v>481</v>
      </c>
      <c r="Q26" s="18" t="s">
        <v>481</v>
      </c>
      <c r="R26" s="20" t="s">
        <v>481</v>
      </c>
      <c r="S26" s="18" t="s">
        <v>481</v>
      </c>
      <c r="T26" s="20" t="s">
        <v>481</v>
      </c>
      <c r="U26" s="18" t="n">
        <v>484.42583359</v>
      </c>
      <c r="V26" s="20" t="n">
        <v>10.61072324</v>
      </c>
    </row>
    <row r="27" spans="1:22">
      <c r="A27" s="15" t="s">
        <v>502</v>
      </c>
      <c r="B27" s="17" t="n">
        <v>5299</v>
      </c>
      <c r="C27" s="18">
        <f>(17.0/B27*100)</f>
        <v/>
      </c>
      <c r="D27" s="19" t="n">
        <v>5282</v>
      </c>
      <c r="E27" s="18" t="n">
        <v>418.2464812</v>
      </c>
      <c r="F27" s="20" t="n">
        <v>7.15499943</v>
      </c>
      <c r="G27" s="18" t="n">
        <v>463.15444003</v>
      </c>
      <c r="H27" s="20" t="n">
        <v>2.61584985</v>
      </c>
      <c r="I27" s="18" t="n">
        <v>495.92067729</v>
      </c>
      <c r="J27" s="20" t="n">
        <v>1.8790111</v>
      </c>
      <c r="K27" s="18" t="n">
        <v>486.0010574</v>
      </c>
      <c r="L27" s="20" t="n">
        <v>2.40888261</v>
      </c>
      <c r="M27" s="18" t="s">
        <v>481</v>
      </c>
      <c r="N27" s="20" t="s">
        <v>481</v>
      </c>
      <c r="O27" s="18" t="s">
        <v>481</v>
      </c>
      <c r="P27" s="20" t="s">
        <v>481</v>
      </c>
      <c r="Q27" s="18" t="s">
        <v>481</v>
      </c>
      <c r="R27" s="20" t="s">
        <v>481</v>
      </c>
      <c r="S27" s="18" t="s">
        <v>481</v>
      </c>
      <c r="T27" s="20" t="s">
        <v>481</v>
      </c>
      <c r="U27" s="18" t="n">
        <v>462.24110525</v>
      </c>
      <c r="V27" s="20" t="n">
        <v>11.20589843</v>
      </c>
    </row>
    <row r="28" spans="1:22">
      <c r="A28" s="15" t="s">
        <v>503</v>
      </c>
      <c r="B28" s="17" t="n">
        <v>7568</v>
      </c>
      <c r="C28" s="18">
        <f>(51.0/B28*100)</f>
        <v/>
      </c>
      <c r="D28" s="19" t="n">
        <v>7517</v>
      </c>
      <c r="E28" s="18" t="n">
        <v>402.1906877</v>
      </c>
      <c r="F28" s="20" t="n">
        <v>2.6385972</v>
      </c>
      <c r="G28" s="18" t="n">
        <v>423.57104493</v>
      </c>
      <c r="H28" s="20" t="n">
        <v>2.59729212</v>
      </c>
      <c r="I28" s="18" t="n">
        <v>430.64179932</v>
      </c>
      <c r="J28" s="20" t="n">
        <v>3.52975023</v>
      </c>
      <c r="K28" s="18" t="n">
        <v>433.9738742</v>
      </c>
      <c r="L28" s="20" t="n">
        <v>5.79839081</v>
      </c>
      <c r="M28" s="18" t="s">
        <v>481</v>
      </c>
      <c r="N28" s="20" t="s">
        <v>481</v>
      </c>
      <c r="O28" s="18" t="s">
        <v>481</v>
      </c>
      <c r="P28" s="20" t="s">
        <v>481</v>
      </c>
      <c r="Q28" s="18" t="s">
        <v>481</v>
      </c>
      <c r="R28" s="20" t="s">
        <v>481</v>
      </c>
      <c r="S28" s="18" t="s">
        <v>481</v>
      </c>
      <c r="T28" s="20" t="s">
        <v>481</v>
      </c>
      <c r="U28" s="18" t="n">
        <v>396.32710073</v>
      </c>
      <c r="V28" s="20" t="n">
        <v>4.22978773</v>
      </c>
    </row>
    <row r="29" spans="1:22">
      <c r="A29" s="15" t="s">
        <v>504</v>
      </c>
      <c r="B29" s="17" t="n">
        <v>5385</v>
      </c>
      <c r="C29" s="18">
        <f>(30.0/B29*100)</f>
        <v/>
      </c>
      <c r="D29" s="19" t="n">
        <v>5355</v>
      </c>
      <c r="E29" s="18" t="n">
        <v>474.4432447</v>
      </c>
      <c r="F29" s="20" t="n">
        <v>9.35192803</v>
      </c>
      <c r="G29" s="18" t="n">
        <v>506.42561959</v>
      </c>
      <c r="H29" s="20" t="n">
        <v>3.23233813</v>
      </c>
      <c r="I29" s="18" t="n">
        <v>517.28806044</v>
      </c>
      <c r="J29" s="20" t="n">
        <v>2.366259</v>
      </c>
      <c r="K29" s="18" t="n">
        <v>498.1227369</v>
      </c>
      <c r="L29" s="20" t="n">
        <v>6.26224861</v>
      </c>
      <c r="M29" s="18" t="s">
        <v>481</v>
      </c>
      <c r="N29" s="20" t="s">
        <v>481</v>
      </c>
      <c r="O29" s="18" t="s">
        <v>481</v>
      </c>
      <c r="P29" s="20" t="s">
        <v>481</v>
      </c>
      <c r="Q29" s="18" t="s">
        <v>481</v>
      </c>
      <c r="R29" s="20" t="s">
        <v>481</v>
      </c>
      <c r="S29" s="18" t="s">
        <v>481</v>
      </c>
      <c r="T29" s="20" t="s">
        <v>481</v>
      </c>
      <c r="U29" s="18" t="n">
        <v>428.7350274</v>
      </c>
      <c r="V29" s="20" t="n">
        <v>13.21184711</v>
      </c>
    </row>
    <row r="30" spans="1:22">
      <c r="A30" s="15" t="s">
        <v>505</v>
      </c>
      <c r="B30" s="17" t="n">
        <v>4520</v>
      </c>
      <c r="C30" s="18">
        <f>(97.0/B30*100)</f>
        <v/>
      </c>
      <c r="D30" s="19" t="n">
        <v>4423</v>
      </c>
      <c r="E30" s="18" t="n">
        <v>432.68100108</v>
      </c>
      <c r="F30" s="20" t="n">
        <v>15.07667036</v>
      </c>
      <c r="G30" s="18" t="n">
        <v>511.43845578</v>
      </c>
      <c r="H30" s="20" t="n">
        <v>4.16028923</v>
      </c>
      <c r="I30" s="18" t="n">
        <v>524.0304151300001</v>
      </c>
      <c r="J30" s="20" t="n">
        <v>3.25149614</v>
      </c>
      <c r="K30" s="18" t="n">
        <v>509.75628158</v>
      </c>
      <c r="L30" s="20" t="n">
        <v>3.17210694</v>
      </c>
      <c r="M30" s="18" t="s">
        <v>481</v>
      </c>
      <c r="N30" s="20" t="s">
        <v>481</v>
      </c>
      <c r="O30" s="18" t="s">
        <v>481</v>
      </c>
      <c r="P30" s="20" t="s">
        <v>481</v>
      </c>
      <c r="Q30" s="18" t="s">
        <v>481</v>
      </c>
      <c r="R30" s="20" t="s">
        <v>481</v>
      </c>
      <c r="S30" s="18" t="s">
        <v>481</v>
      </c>
      <c r="T30" s="20" t="s">
        <v>481</v>
      </c>
      <c r="U30" s="18" t="n">
        <v>470.12714857</v>
      </c>
      <c r="V30" s="20" t="n">
        <v>11.99262939</v>
      </c>
    </row>
    <row r="31" spans="1:22">
      <c r="A31" s="15" t="s">
        <v>506</v>
      </c>
      <c r="B31" s="17" t="n">
        <v>5456</v>
      </c>
      <c r="C31" s="18">
        <f>(125.0/B31*100)</f>
        <v/>
      </c>
      <c r="D31" s="19" t="n">
        <v>5331</v>
      </c>
      <c r="E31" s="18" t="n">
        <v>448.37006097</v>
      </c>
      <c r="F31" s="20" t="n">
        <v>9.880360570000001</v>
      </c>
      <c r="G31" s="18" t="n">
        <v>505.1612581</v>
      </c>
      <c r="H31" s="20" t="n">
        <v>2.80414357</v>
      </c>
      <c r="I31" s="18" t="n">
        <v>510.1038197</v>
      </c>
      <c r="J31" s="20" t="n">
        <v>2.68332458</v>
      </c>
      <c r="K31" s="18" t="n">
        <v>480.36225546</v>
      </c>
      <c r="L31" s="20" t="n">
        <v>3.49388741</v>
      </c>
      <c r="M31" s="18" t="s">
        <v>481</v>
      </c>
      <c r="N31" s="20" t="s">
        <v>481</v>
      </c>
      <c r="O31" s="18" t="s">
        <v>481</v>
      </c>
      <c r="P31" s="20" t="s">
        <v>481</v>
      </c>
      <c r="Q31" s="18" t="s">
        <v>481</v>
      </c>
      <c r="R31" s="20" t="s">
        <v>481</v>
      </c>
      <c r="S31" s="18" t="s">
        <v>481</v>
      </c>
      <c r="T31" s="20" t="s">
        <v>481</v>
      </c>
      <c r="U31" s="18" t="n">
        <v>440.03648822</v>
      </c>
      <c r="V31" s="20" t="n">
        <v>9.18271657</v>
      </c>
    </row>
    <row r="32" spans="1:22">
      <c r="A32" s="15" t="s">
        <v>507</v>
      </c>
      <c r="B32" s="17" t="n">
        <v>4478</v>
      </c>
      <c r="C32" s="18">
        <f>(5.0/B32*100)</f>
        <v/>
      </c>
      <c r="D32" s="19" t="n">
        <v>4473</v>
      </c>
      <c r="E32" s="18" t="n">
        <v>474.40409182</v>
      </c>
      <c r="F32" s="20" t="n">
        <v>5.05380143</v>
      </c>
      <c r="G32" s="18" t="n">
        <v>503.1490235</v>
      </c>
      <c r="H32" s="20" t="n">
        <v>3.1754383</v>
      </c>
      <c r="I32" s="18" t="n">
        <v>511.69136534</v>
      </c>
      <c r="J32" s="20" t="n">
        <v>3.10064029</v>
      </c>
      <c r="K32" s="18" t="n">
        <v>496.11168268</v>
      </c>
      <c r="L32" s="20" t="n">
        <v>4.62417335</v>
      </c>
      <c r="M32" s="18" t="s">
        <v>481</v>
      </c>
      <c r="N32" s="20" t="s">
        <v>481</v>
      </c>
      <c r="O32" s="18" t="s">
        <v>481</v>
      </c>
      <c r="P32" s="20" t="s">
        <v>481</v>
      </c>
      <c r="Q32" s="18" t="s">
        <v>481</v>
      </c>
      <c r="R32" s="20" t="s">
        <v>481</v>
      </c>
      <c r="S32" s="18" t="s">
        <v>481</v>
      </c>
      <c r="T32" s="20" t="s">
        <v>481</v>
      </c>
      <c r="U32" s="18" t="n">
        <v>450.89598937</v>
      </c>
      <c r="V32" s="20" t="n">
        <v>13.54455705</v>
      </c>
    </row>
    <row r="33" spans="1:22">
      <c r="A33" s="15" t="s">
        <v>508</v>
      </c>
      <c r="B33" s="17" t="n">
        <v>7325</v>
      </c>
      <c r="C33" s="18">
        <f>(74.0/B33*100)</f>
        <v/>
      </c>
      <c r="D33" s="19" t="n">
        <v>7251</v>
      </c>
      <c r="E33" s="18" t="n">
        <v>448.95576453</v>
      </c>
      <c r="F33" s="20" t="n">
        <v>6.06706955</v>
      </c>
      <c r="G33" s="18" t="n">
        <v>491.44249633</v>
      </c>
      <c r="H33" s="20" t="n">
        <v>3.76610651</v>
      </c>
      <c r="I33" s="18" t="n">
        <v>515.97296528</v>
      </c>
      <c r="J33" s="20" t="n">
        <v>2.59273366</v>
      </c>
      <c r="K33" s="18" t="n">
        <v>507.30664372</v>
      </c>
      <c r="L33" s="20" t="n">
        <v>3.8306788</v>
      </c>
      <c r="M33" s="18" t="s">
        <v>481</v>
      </c>
      <c r="N33" s="20" t="s">
        <v>481</v>
      </c>
      <c r="O33" s="18" t="s">
        <v>481</v>
      </c>
      <c r="P33" s="20" t="s">
        <v>481</v>
      </c>
      <c r="Q33" s="18" t="s">
        <v>481</v>
      </c>
      <c r="R33" s="20" t="s">
        <v>481</v>
      </c>
      <c r="S33" s="18" t="s">
        <v>481</v>
      </c>
      <c r="T33" s="20" t="s">
        <v>481</v>
      </c>
      <c r="U33" s="18" t="n">
        <v>467.16776258</v>
      </c>
      <c r="V33" s="20" t="n">
        <v>8.486177469999999</v>
      </c>
    </row>
    <row r="34" spans="1:22">
      <c r="A34" s="15" t="s">
        <v>509</v>
      </c>
      <c r="B34" s="17" t="n">
        <v>6350</v>
      </c>
      <c r="C34" s="18">
        <f>(65.0/B34*100)</f>
        <v/>
      </c>
      <c r="D34" s="19" t="n">
        <v>6285</v>
      </c>
      <c r="E34" s="18" t="n">
        <v>411.76378707</v>
      </c>
      <c r="F34" s="20" t="n">
        <v>6.32044668</v>
      </c>
      <c r="G34" s="18" t="n">
        <v>467.68512369</v>
      </c>
      <c r="H34" s="20" t="n">
        <v>2.89052913</v>
      </c>
      <c r="I34" s="18" t="n">
        <v>480.59955153</v>
      </c>
      <c r="J34" s="20" t="n">
        <v>3.03634613</v>
      </c>
      <c r="K34" s="18" t="n">
        <v>464.72688692</v>
      </c>
      <c r="L34" s="20" t="n">
        <v>4.2632046</v>
      </c>
      <c r="M34" s="18" t="s">
        <v>481</v>
      </c>
      <c r="N34" s="20" t="s">
        <v>481</v>
      </c>
      <c r="O34" s="18" t="s">
        <v>481</v>
      </c>
      <c r="P34" s="20" t="s">
        <v>481</v>
      </c>
      <c r="Q34" s="18" t="s">
        <v>481</v>
      </c>
      <c r="R34" s="20" t="s">
        <v>481</v>
      </c>
      <c r="S34" s="18" t="s">
        <v>481</v>
      </c>
      <c r="T34" s="20" t="s">
        <v>481</v>
      </c>
      <c r="U34" s="18" t="n">
        <v>362.30984279</v>
      </c>
      <c r="V34" s="20" t="n">
        <v>11.94783396</v>
      </c>
    </row>
    <row r="35" spans="1:22">
      <c r="A35" s="15" t="s">
        <v>510</v>
      </c>
      <c r="B35" s="17" t="n">
        <v>6406</v>
      </c>
      <c r="C35" s="18">
        <f>(36.0/B35*100)</f>
        <v/>
      </c>
      <c r="D35" s="19" t="n">
        <v>6370</v>
      </c>
      <c r="E35" s="18" t="n">
        <v>456.90600732</v>
      </c>
      <c r="F35" s="20" t="n">
        <v>16.09576528</v>
      </c>
      <c r="G35" s="18" t="n">
        <v>504.87300593</v>
      </c>
      <c r="H35" s="20" t="n">
        <v>3.57723503</v>
      </c>
      <c r="I35" s="18" t="n">
        <v>522.62101899</v>
      </c>
      <c r="J35" s="20" t="n">
        <v>1.79631017</v>
      </c>
      <c r="K35" s="18" t="n">
        <v>506.7908925</v>
      </c>
      <c r="L35" s="20" t="n">
        <v>2.96698615</v>
      </c>
      <c r="M35" s="18" t="s">
        <v>481</v>
      </c>
      <c r="N35" s="20" t="s">
        <v>481</v>
      </c>
      <c r="O35" s="18" t="s">
        <v>481</v>
      </c>
      <c r="P35" s="20" t="s">
        <v>481</v>
      </c>
      <c r="Q35" s="18" t="s">
        <v>481</v>
      </c>
      <c r="R35" s="20" t="s">
        <v>481</v>
      </c>
      <c r="S35" s="18" t="s">
        <v>481</v>
      </c>
      <c r="T35" s="20" t="s">
        <v>481</v>
      </c>
      <c r="U35" s="18" t="n">
        <v>456.43444636</v>
      </c>
      <c r="V35" s="20" t="n">
        <v>13.53454584</v>
      </c>
    </row>
    <row r="36" spans="1:22">
      <c r="A36" s="15" t="s">
        <v>511</v>
      </c>
      <c r="B36" s="17" t="n">
        <v>6736</v>
      </c>
      <c r="C36" s="18">
        <f>(26.0/B36*100)</f>
        <v/>
      </c>
      <c r="D36" s="19" t="n">
        <v>6710</v>
      </c>
      <c r="E36" s="18" t="n">
        <v>450.36127266</v>
      </c>
      <c r="F36" s="20" t="n">
        <v>6.90665722</v>
      </c>
      <c r="G36" s="18" t="n">
        <v>490.54922691</v>
      </c>
      <c r="H36" s="20" t="n">
        <v>2.70901032</v>
      </c>
      <c r="I36" s="18" t="n">
        <v>503.96338392</v>
      </c>
      <c r="J36" s="20" t="n">
        <v>2.4626035</v>
      </c>
      <c r="K36" s="18" t="n">
        <v>487.75907519</v>
      </c>
      <c r="L36" s="20" t="n">
        <v>4.05421772</v>
      </c>
      <c r="M36" s="18" t="s">
        <v>481</v>
      </c>
      <c r="N36" s="20" t="s">
        <v>481</v>
      </c>
      <c r="O36" s="18" t="s">
        <v>481</v>
      </c>
      <c r="P36" s="20" t="s">
        <v>481</v>
      </c>
      <c r="Q36" s="18" t="s">
        <v>481</v>
      </c>
      <c r="R36" s="20" t="s">
        <v>481</v>
      </c>
      <c r="S36" s="18" t="s">
        <v>481</v>
      </c>
      <c r="T36" s="20" t="s">
        <v>481</v>
      </c>
      <c r="U36" s="18" t="n">
        <v>446.06524116</v>
      </c>
      <c r="V36" s="20" t="n">
        <v>9.65714844</v>
      </c>
    </row>
    <row r="37" spans="1:22">
      <c r="A37" s="15" t="s">
        <v>512</v>
      </c>
      <c r="B37" s="17" t="n">
        <v>5458</v>
      </c>
      <c r="C37" s="18">
        <f>(62.0/B37*100)</f>
        <v/>
      </c>
      <c r="D37" s="19" t="n">
        <v>5396</v>
      </c>
      <c r="E37" s="18" t="n">
        <v>449.73290743</v>
      </c>
      <c r="F37" s="20" t="n">
        <v>8.104456089999999</v>
      </c>
      <c r="G37" s="18" t="n">
        <v>501.36919239</v>
      </c>
      <c r="H37" s="20" t="n">
        <v>4.90296383</v>
      </c>
      <c r="I37" s="18" t="n">
        <v>505.83858996</v>
      </c>
      <c r="J37" s="20" t="n">
        <v>3.92266484</v>
      </c>
      <c r="K37" s="18" t="n">
        <v>474.14332706</v>
      </c>
      <c r="L37" s="20" t="n">
        <v>3.8085219</v>
      </c>
      <c r="M37" s="18" t="s">
        <v>481</v>
      </c>
      <c r="N37" s="20" t="s">
        <v>481</v>
      </c>
      <c r="O37" s="18" t="s">
        <v>481</v>
      </c>
      <c r="P37" s="20" t="s">
        <v>481</v>
      </c>
      <c r="Q37" s="18" t="s">
        <v>481</v>
      </c>
      <c r="R37" s="20" t="s">
        <v>481</v>
      </c>
      <c r="S37" s="18" t="s">
        <v>481</v>
      </c>
      <c r="T37" s="20" t="s">
        <v>481</v>
      </c>
      <c r="U37" s="18" t="n">
        <v>458.48827114</v>
      </c>
      <c r="V37" s="20" t="n">
        <v>9.778449760000001</v>
      </c>
    </row>
    <row r="38" spans="1:22">
      <c r="A38" s="15" t="s">
        <v>513</v>
      </c>
      <c r="B38" s="17" t="n">
        <v>5860</v>
      </c>
      <c r="C38" s="18">
        <f>(16.0/B38*100)</f>
        <v/>
      </c>
      <c r="D38" s="19" t="n">
        <v>5844</v>
      </c>
      <c r="E38" s="18" t="n">
        <v>491.23869287</v>
      </c>
      <c r="F38" s="20" t="n">
        <v>7.38016424</v>
      </c>
      <c r="G38" s="18" t="n">
        <v>510.64316583</v>
      </c>
      <c r="H38" s="20" t="n">
        <v>3.53612024</v>
      </c>
      <c r="I38" s="18" t="n">
        <v>512.8605012199999</v>
      </c>
      <c r="J38" s="20" t="n">
        <v>3.77930269</v>
      </c>
      <c r="K38" s="18" t="n">
        <v>491.64153406</v>
      </c>
      <c r="L38" s="20" t="n">
        <v>4.68932318</v>
      </c>
      <c r="M38" s="18" t="s">
        <v>481</v>
      </c>
      <c r="N38" s="20" t="s">
        <v>481</v>
      </c>
      <c r="O38" s="18" t="s">
        <v>481</v>
      </c>
      <c r="P38" s="20" t="s">
        <v>481</v>
      </c>
      <c r="Q38" s="18" t="s">
        <v>481</v>
      </c>
      <c r="R38" s="20" t="s">
        <v>481</v>
      </c>
      <c r="S38" s="18" t="s">
        <v>481</v>
      </c>
      <c r="T38" s="20" t="s">
        <v>481</v>
      </c>
      <c r="U38" s="18" t="n">
        <v>439.69097759</v>
      </c>
      <c r="V38" s="20" t="n">
        <v>9.944284440000001</v>
      </c>
    </row>
    <row r="39" spans="1:22">
      <c r="A39" s="15" t="s">
        <v>514</v>
      </c>
      <c r="B39" s="17" t="n">
        <v>5895</v>
      </c>
      <c r="C39" s="18">
        <f>(30.0/B39*100)</f>
        <v/>
      </c>
      <c r="D39" s="19" t="n">
        <v>5865</v>
      </c>
      <c r="E39" s="18" t="n">
        <v>414.09458339</v>
      </c>
      <c r="F39" s="20" t="n">
        <v>4.2208297</v>
      </c>
      <c r="G39" s="18" t="n">
        <v>434.40283548</v>
      </c>
      <c r="H39" s="20" t="n">
        <v>4.28387068</v>
      </c>
      <c r="I39" s="18" t="n">
        <v>439.58979424</v>
      </c>
      <c r="J39" s="20" t="n">
        <v>7.24719371</v>
      </c>
      <c r="K39" s="18" t="n">
        <v>417.01717841</v>
      </c>
      <c r="L39" s="20" t="n">
        <v>7.13223535</v>
      </c>
      <c r="M39" s="18" t="s">
        <v>481</v>
      </c>
      <c r="N39" s="20" t="s">
        <v>481</v>
      </c>
      <c r="O39" s="18" t="s">
        <v>481</v>
      </c>
      <c r="P39" s="20" t="s">
        <v>481</v>
      </c>
      <c r="Q39" s="18" t="s">
        <v>481</v>
      </c>
      <c r="R39" s="20" t="s">
        <v>481</v>
      </c>
      <c r="S39" s="18" t="s">
        <v>481</v>
      </c>
      <c r="T39" s="20" t="s">
        <v>481</v>
      </c>
      <c r="U39" s="18" t="n">
        <v>361.86923626</v>
      </c>
      <c r="V39" s="20" t="n">
        <v>11.24231246</v>
      </c>
    </row>
    <row r="40" spans="1:22">
      <c r="A40" s="15" t="s">
        <v>515</v>
      </c>
      <c r="B40" s="17" t="n">
        <v>14157</v>
      </c>
      <c r="C40" s="18">
        <f>(266.0/B40*100)</f>
        <v/>
      </c>
      <c r="D40" s="19" t="n">
        <v>13891</v>
      </c>
      <c r="E40" s="18" t="n">
        <v>468.2234257</v>
      </c>
      <c r="F40" s="20" t="n">
        <v>5.66243989</v>
      </c>
      <c r="G40" s="18" t="n">
        <v>504.86959436</v>
      </c>
      <c r="H40" s="20" t="n">
        <v>3.62062602</v>
      </c>
      <c r="I40" s="18" t="n">
        <v>521.94469269</v>
      </c>
      <c r="J40" s="20" t="n">
        <v>2.69631915</v>
      </c>
      <c r="K40" s="18" t="n">
        <v>517.85897086</v>
      </c>
      <c r="L40" s="20" t="n">
        <v>4.17195271</v>
      </c>
      <c r="M40" s="18" t="s">
        <v>481</v>
      </c>
      <c r="N40" s="20" t="s">
        <v>481</v>
      </c>
      <c r="O40" s="18" t="s">
        <v>481</v>
      </c>
      <c r="P40" s="20" t="s">
        <v>481</v>
      </c>
      <c r="Q40" s="18" t="s">
        <v>481</v>
      </c>
      <c r="R40" s="20" t="s">
        <v>481</v>
      </c>
      <c r="S40" s="18" t="s">
        <v>481</v>
      </c>
      <c r="T40" s="20" t="s">
        <v>481</v>
      </c>
      <c r="U40" s="18" t="n">
        <v>460.6377037</v>
      </c>
      <c r="V40" s="20" t="n">
        <v>6.43199484</v>
      </c>
    </row>
    <row r="41" spans="1:22">
      <c r="A41" s="15" t="s">
        <v>516</v>
      </c>
      <c r="B41" s="17" t="n">
        <v>5712</v>
      </c>
      <c r="C41" s="18">
        <f>(40.0/B41*100)</f>
        <v/>
      </c>
      <c r="D41" s="19" t="n">
        <v>5672</v>
      </c>
      <c r="E41" s="18" t="n">
        <v>447.26917784</v>
      </c>
      <c r="F41" s="20" t="n">
        <v>10.21822805</v>
      </c>
      <c r="G41" s="18" t="n">
        <v>466.31713447</v>
      </c>
      <c r="H41" s="20" t="n">
        <v>4.70962812</v>
      </c>
      <c r="I41" s="18" t="n">
        <v>499.23496543</v>
      </c>
      <c r="J41" s="20" t="n">
        <v>3.50196977</v>
      </c>
      <c r="K41" s="18" t="n">
        <v>510.28609265</v>
      </c>
      <c r="L41" s="20" t="n">
        <v>3.21647098</v>
      </c>
      <c r="M41" s="18" t="s">
        <v>481</v>
      </c>
      <c r="N41" s="20" t="s">
        <v>481</v>
      </c>
      <c r="O41" s="18" t="s">
        <v>481</v>
      </c>
      <c r="P41" s="20" t="s">
        <v>481</v>
      </c>
      <c r="Q41" s="18" t="s">
        <v>481</v>
      </c>
      <c r="R41" s="20" t="s">
        <v>481</v>
      </c>
      <c r="S41" s="18" t="s">
        <v>481</v>
      </c>
      <c r="T41" s="20" t="s">
        <v>481</v>
      </c>
      <c r="U41" s="18" t="n">
        <v>456.13584466</v>
      </c>
      <c r="V41" s="20" t="n">
        <v>10.79349108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374.53508842</v>
      </c>
      <c r="F45" s="20" t="n">
        <v>2.83974065</v>
      </c>
      <c r="G45" s="18" t="n">
        <v>377.32070481</v>
      </c>
      <c r="H45" s="20" t="n">
        <v>2.83431838</v>
      </c>
      <c r="I45" s="18" t="n">
        <v>393.03723527</v>
      </c>
      <c r="J45" s="20" t="n">
        <v>6.94618331</v>
      </c>
      <c r="K45" s="18" t="n">
        <v>367.85234418</v>
      </c>
      <c r="L45" s="20" t="n">
        <v>6.99246305</v>
      </c>
      <c r="M45" s="18" t="s">
        <v>481</v>
      </c>
      <c r="N45" s="20" t="s">
        <v>481</v>
      </c>
      <c r="O45" s="18" t="s">
        <v>481</v>
      </c>
      <c r="P45" s="20" t="s">
        <v>481</v>
      </c>
      <c r="Q45" s="18" t="n">
        <v>379.6698079</v>
      </c>
      <c r="R45" s="20" t="n">
        <v>23.12296111</v>
      </c>
      <c r="S45" s="18" t="n">
        <v>332.70782384</v>
      </c>
      <c r="T45" s="20" t="n">
        <v>18.83146712</v>
      </c>
      <c r="U45" s="18" t="n">
        <v>349.24892191</v>
      </c>
      <c r="V45" s="20" t="n">
        <v>5.26599941</v>
      </c>
    </row>
    <row r="46" spans="1:22">
      <c r="A46" s="15" t="s">
        <v>521</v>
      </c>
      <c r="B46" s="17" t="n">
        <v>23141</v>
      </c>
      <c r="C46" s="18">
        <f>(1132.0/B46*100)</f>
        <v/>
      </c>
      <c r="D46" s="19" t="n">
        <v>22009</v>
      </c>
      <c r="E46" s="18" t="n">
        <v>379.41800991</v>
      </c>
      <c r="F46" s="20" t="n">
        <v>1.96725363</v>
      </c>
      <c r="G46" s="18" t="n">
        <v>415.13509806</v>
      </c>
      <c r="H46" s="20" t="n">
        <v>2.7895669</v>
      </c>
      <c r="I46" s="18" t="n">
        <v>441.78340704</v>
      </c>
      <c r="J46" s="20" t="n">
        <v>5.12591513</v>
      </c>
      <c r="K46" s="18" t="n">
        <v>428.13320375</v>
      </c>
      <c r="L46" s="20" t="n">
        <v>5.50633723</v>
      </c>
      <c r="M46" s="18" t="s">
        <v>481</v>
      </c>
      <c r="N46" s="20" t="s">
        <v>481</v>
      </c>
      <c r="O46" s="18" t="s">
        <v>481</v>
      </c>
      <c r="P46" s="20" t="s">
        <v>481</v>
      </c>
      <c r="Q46" s="18" t="s">
        <v>481</v>
      </c>
      <c r="R46" s="20" t="s">
        <v>481</v>
      </c>
      <c r="S46" s="18" t="s">
        <v>481</v>
      </c>
      <c r="T46" s="20" t="s">
        <v>481</v>
      </c>
      <c r="U46" s="18" t="n">
        <v>354.8291072</v>
      </c>
      <c r="V46" s="20" t="n">
        <v>3.57296837</v>
      </c>
    </row>
    <row r="47" spans="1:22">
      <c r="A47" s="15" t="s">
        <v>522</v>
      </c>
      <c r="B47" s="17" t="n">
        <v>5928</v>
      </c>
      <c r="C47" s="18">
        <f>(71.0/B47*100)</f>
        <v/>
      </c>
      <c r="D47" s="19" t="n">
        <v>5857</v>
      </c>
      <c r="E47" s="18" t="n">
        <v>417.66825514</v>
      </c>
      <c r="F47" s="20" t="n">
        <v>7.12344879</v>
      </c>
      <c r="G47" s="18" t="n">
        <v>457.7730062</v>
      </c>
      <c r="H47" s="20" t="n">
        <v>4.50887448</v>
      </c>
      <c r="I47" s="18" t="n">
        <v>458.1102967</v>
      </c>
      <c r="J47" s="20" t="n">
        <v>3.97423935</v>
      </c>
      <c r="K47" s="18" t="n">
        <v>436.99201402</v>
      </c>
      <c r="L47" s="20" t="n">
        <v>6.10902547</v>
      </c>
      <c r="M47" s="18" t="s">
        <v>481</v>
      </c>
      <c r="N47" s="20" t="s">
        <v>481</v>
      </c>
      <c r="O47" s="18" t="s">
        <v>481</v>
      </c>
      <c r="P47" s="20" t="s">
        <v>481</v>
      </c>
      <c r="Q47" s="18" t="s">
        <v>481</v>
      </c>
      <c r="R47" s="20" t="s">
        <v>481</v>
      </c>
      <c r="S47" s="18" t="s">
        <v>481</v>
      </c>
      <c r="T47" s="20" t="s">
        <v>481</v>
      </c>
      <c r="U47" s="18" t="n">
        <v>354.22730694</v>
      </c>
      <c r="V47" s="20" t="n">
        <v>10.31411813</v>
      </c>
    </row>
    <row r="48" spans="1:22">
      <c r="A48" s="15" t="s">
        <v>523</v>
      </c>
      <c r="B48" s="17" t="n">
        <v>9841</v>
      </c>
      <c r="C48" s="18">
        <f>(7.0/B48*100)</f>
        <v/>
      </c>
      <c r="D48" s="19" t="n">
        <v>9834</v>
      </c>
      <c r="E48" s="18" t="n">
        <v>498.41615494</v>
      </c>
      <c r="F48" s="20" t="n">
        <v>5.08143538</v>
      </c>
      <c r="G48" s="18" t="n">
        <v>540.8769691799999</v>
      </c>
      <c r="H48" s="20" t="n">
        <v>4.78116388</v>
      </c>
      <c r="I48" s="18" t="n">
        <v>549.4012805900001</v>
      </c>
      <c r="J48" s="20" t="n">
        <v>7.09289203</v>
      </c>
      <c r="K48" s="18" t="n">
        <v>536.77506435</v>
      </c>
      <c r="L48" s="20" t="n">
        <v>11.8779915</v>
      </c>
      <c r="M48" s="18" t="s">
        <v>481</v>
      </c>
      <c r="N48" s="20" t="s">
        <v>481</v>
      </c>
      <c r="O48" s="18" t="s">
        <v>481</v>
      </c>
      <c r="P48" s="20" t="s">
        <v>481</v>
      </c>
      <c r="Q48" s="18" t="s">
        <v>481</v>
      </c>
      <c r="R48" s="20" t="s">
        <v>481</v>
      </c>
      <c r="S48" s="18" t="s">
        <v>481</v>
      </c>
      <c r="T48" s="20" t="s">
        <v>481</v>
      </c>
      <c r="U48" s="18" t="n">
        <v>460.0888098</v>
      </c>
      <c r="V48" s="20" t="n">
        <v>13.21508062</v>
      </c>
    </row>
    <row r="49" spans="1:22">
      <c r="A49" s="15" t="s">
        <v>524</v>
      </c>
      <c r="B49" s="17" t="n">
        <v>6349</v>
      </c>
      <c r="C49" s="18">
        <f>(56.0/B49*100)</f>
        <v/>
      </c>
      <c r="D49" s="19" t="n">
        <v>6293</v>
      </c>
      <c r="E49" s="18" t="n">
        <v>416.61982341</v>
      </c>
      <c r="F49" s="20" t="n">
        <v>3.46008354</v>
      </c>
      <c r="G49" s="18" t="n">
        <v>442.03088984</v>
      </c>
      <c r="H49" s="20" t="n">
        <v>3.31617574</v>
      </c>
      <c r="I49" s="18" t="n">
        <v>450.07732024</v>
      </c>
      <c r="J49" s="20" t="n">
        <v>4.15848089</v>
      </c>
      <c r="K49" s="18" t="n">
        <v>442.10250287</v>
      </c>
      <c r="L49" s="20" t="n">
        <v>5.95036764</v>
      </c>
      <c r="M49" s="18" t="s">
        <v>481</v>
      </c>
      <c r="N49" s="20" t="s">
        <v>481</v>
      </c>
      <c r="O49" s="18" t="s">
        <v>481</v>
      </c>
      <c r="P49" s="20" t="s">
        <v>481</v>
      </c>
      <c r="Q49" s="18" t="s">
        <v>481</v>
      </c>
      <c r="R49" s="20" t="s">
        <v>481</v>
      </c>
      <c r="S49" s="18" t="n">
        <v>514.93675453</v>
      </c>
      <c r="T49" s="20" t="n">
        <v>36.2970849</v>
      </c>
      <c r="U49" s="18" t="n">
        <v>402.25793215</v>
      </c>
      <c r="V49" s="20" t="n">
        <v>7.65772635</v>
      </c>
    </row>
    <row r="50" spans="1:22">
      <c r="A50" s="15" t="s">
        <v>525</v>
      </c>
      <c r="B50" s="17" t="n">
        <v>11795</v>
      </c>
      <c r="C50" s="18">
        <f>(218.0/B50*100)</f>
        <v/>
      </c>
      <c r="D50" s="19" t="n">
        <v>11577</v>
      </c>
      <c r="E50" s="18" t="n">
        <v>404.96955445</v>
      </c>
      <c r="F50" s="20" t="n">
        <v>2.39272669</v>
      </c>
      <c r="G50" s="18" t="n">
        <v>445.34981301</v>
      </c>
      <c r="H50" s="20" t="n">
        <v>3.27974186</v>
      </c>
      <c r="I50" s="18" t="n">
        <v>471.54575791</v>
      </c>
      <c r="J50" s="20" t="n">
        <v>7.67709445</v>
      </c>
      <c r="K50" s="18" t="n">
        <v>450.66714366</v>
      </c>
      <c r="L50" s="20" t="n">
        <v>9.00106735</v>
      </c>
      <c r="M50" s="18" t="s">
        <v>481</v>
      </c>
      <c r="N50" s="20" t="s">
        <v>481</v>
      </c>
      <c r="O50" s="18" t="s">
        <v>481</v>
      </c>
      <c r="P50" s="20" t="s">
        <v>481</v>
      </c>
      <c r="Q50" s="18" t="s">
        <v>481</v>
      </c>
      <c r="R50" s="20" t="s">
        <v>481</v>
      </c>
      <c r="S50" s="18" t="s">
        <v>481</v>
      </c>
      <c r="T50" s="20" t="s">
        <v>481</v>
      </c>
      <c r="U50" s="18" t="n">
        <v>377.71291898</v>
      </c>
      <c r="V50" s="20" t="n">
        <v>6.515517</v>
      </c>
    </row>
    <row r="51" spans="1:22">
      <c r="A51" s="15" t="s">
        <v>526</v>
      </c>
      <c r="B51" s="17" t="n">
        <v>6866</v>
      </c>
      <c r="C51" s="18">
        <f>(116.0/B51*100)</f>
        <v/>
      </c>
      <c r="D51" s="19" t="n">
        <v>6750</v>
      </c>
      <c r="E51" s="18" t="n">
        <v>403.50357414</v>
      </c>
      <c r="F51" s="20" t="n">
        <v>2.20358577</v>
      </c>
      <c r="G51" s="18" t="n">
        <v>423.80810012</v>
      </c>
      <c r="H51" s="20" t="n">
        <v>2.39119277</v>
      </c>
      <c r="I51" s="18" t="n">
        <v>453.06624708</v>
      </c>
      <c r="J51" s="20" t="n">
        <v>4.09003852</v>
      </c>
      <c r="K51" s="18" t="n">
        <v>449.96463159</v>
      </c>
      <c r="L51" s="20" t="n">
        <v>6.35360607</v>
      </c>
      <c r="M51" s="18" t="s">
        <v>481</v>
      </c>
      <c r="N51" s="20" t="s">
        <v>481</v>
      </c>
      <c r="O51" s="18" t="s">
        <v>481</v>
      </c>
      <c r="P51" s="20" t="s">
        <v>481</v>
      </c>
      <c r="Q51" s="18" t="s">
        <v>481</v>
      </c>
      <c r="R51" s="20" t="s">
        <v>481</v>
      </c>
      <c r="S51" s="18" t="s">
        <v>481</v>
      </c>
      <c r="T51" s="20" t="s">
        <v>481</v>
      </c>
      <c r="U51" s="18" t="n">
        <v>400.37083448</v>
      </c>
      <c r="V51" s="20" t="n">
        <v>4.6349117</v>
      </c>
    </row>
    <row r="52" spans="1:22">
      <c r="A52" s="15" t="s">
        <v>527</v>
      </c>
      <c r="B52" s="17" t="n">
        <v>5809</v>
      </c>
      <c r="C52" s="18">
        <f>(71.0/B52*100)</f>
        <v/>
      </c>
      <c r="D52" s="19" t="n">
        <v>5738</v>
      </c>
      <c r="E52" s="18" t="n">
        <v>447.87324719</v>
      </c>
      <c r="F52" s="20" t="n">
        <v>6.16711823</v>
      </c>
      <c r="G52" s="18" t="n">
        <v>472.07537476</v>
      </c>
      <c r="H52" s="20" t="n">
        <v>2.72652812</v>
      </c>
      <c r="I52" s="18" t="n">
        <v>488.42024193</v>
      </c>
      <c r="J52" s="20" t="n">
        <v>3.1604619</v>
      </c>
      <c r="K52" s="18" t="n">
        <v>479.81536773</v>
      </c>
      <c r="L52" s="20" t="n">
        <v>5.123678</v>
      </c>
      <c r="M52" s="18" t="s">
        <v>481</v>
      </c>
      <c r="N52" s="20" t="s">
        <v>481</v>
      </c>
      <c r="O52" s="18" t="s">
        <v>481</v>
      </c>
      <c r="P52" s="20" t="s">
        <v>481</v>
      </c>
      <c r="Q52" s="18" t="s">
        <v>481</v>
      </c>
      <c r="R52" s="20" t="s">
        <v>481</v>
      </c>
      <c r="S52" s="18" t="s">
        <v>481</v>
      </c>
      <c r="T52" s="20" t="s">
        <v>481</v>
      </c>
      <c r="U52" s="18" t="n">
        <v>440.42622947</v>
      </c>
      <c r="V52" s="20" t="n">
        <v>9.36556094</v>
      </c>
    </row>
    <row r="53" spans="1:22">
      <c r="A53" s="15" t="s">
        <v>528</v>
      </c>
      <c r="B53" s="17" t="n">
        <v>5571</v>
      </c>
      <c r="C53" s="18">
        <f>(84.0/B53*100)</f>
        <v/>
      </c>
      <c r="D53" s="19" t="n">
        <v>5487</v>
      </c>
      <c r="E53" s="18" t="n">
        <v>376.51883009</v>
      </c>
      <c r="F53" s="20" t="n">
        <v>9.40367678</v>
      </c>
      <c r="G53" s="18" t="n">
        <v>416.42825632</v>
      </c>
      <c r="H53" s="20" t="n">
        <v>3.72913952</v>
      </c>
      <c r="I53" s="18" t="n">
        <v>447.02236224</v>
      </c>
      <c r="J53" s="20" t="n">
        <v>2.40258291</v>
      </c>
      <c r="K53" s="18" t="n">
        <v>427.93510376</v>
      </c>
      <c r="L53" s="20" t="n">
        <v>1.9146163</v>
      </c>
      <c r="M53" s="18" t="s">
        <v>481</v>
      </c>
      <c r="N53" s="20" t="s">
        <v>481</v>
      </c>
      <c r="O53" s="18" t="s">
        <v>481</v>
      </c>
      <c r="P53" s="20" t="s">
        <v>481</v>
      </c>
      <c r="Q53" s="18" t="s">
        <v>481</v>
      </c>
      <c r="R53" s="20" t="s">
        <v>481</v>
      </c>
      <c r="S53" s="18" t="s">
        <v>481</v>
      </c>
      <c r="T53" s="20" t="s">
        <v>481</v>
      </c>
      <c r="U53" s="18" t="n">
        <v>381.60820077</v>
      </c>
      <c r="V53" s="20" t="n">
        <v>7.87776276</v>
      </c>
    </row>
    <row r="54" spans="1:22">
      <c r="A54" s="15" t="s">
        <v>529</v>
      </c>
      <c r="B54" s="17" t="n">
        <v>4740</v>
      </c>
      <c r="C54" s="18">
        <f>(38.0/B54*100)</f>
        <v/>
      </c>
      <c r="D54" s="19" t="n">
        <v>4702</v>
      </c>
      <c r="E54" s="18" t="n">
        <v>324.18391556</v>
      </c>
      <c r="F54" s="20" t="n">
        <v>2.18981277</v>
      </c>
      <c r="G54" s="18" t="n">
        <v>347.41312436</v>
      </c>
      <c r="H54" s="20" t="n">
        <v>3.91706192</v>
      </c>
      <c r="I54" s="18" t="n">
        <v>363.28116602</v>
      </c>
      <c r="J54" s="20" t="n">
        <v>7.01750409</v>
      </c>
      <c r="K54" s="18" t="n">
        <v>367.75888982</v>
      </c>
      <c r="L54" s="20" t="n">
        <v>12.03385187</v>
      </c>
      <c r="M54" s="18" t="s">
        <v>481</v>
      </c>
      <c r="N54" s="20" t="s">
        <v>481</v>
      </c>
      <c r="O54" s="18" t="s">
        <v>481</v>
      </c>
      <c r="P54" s="20" t="s">
        <v>481</v>
      </c>
      <c r="Q54" s="18" t="s">
        <v>481</v>
      </c>
      <c r="R54" s="20" t="s">
        <v>481</v>
      </c>
      <c r="S54" s="18" t="s">
        <v>481</v>
      </c>
      <c r="T54" s="20" t="s">
        <v>481</v>
      </c>
      <c r="U54" s="18" t="n">
        <v>294.82375574</v>
      </c>
      <c r="V54" s="20" t="n">
        <v>3.65063393</v>
      </c>
    </row>
    <row r="55" spans="1:22">
      <c r="A55" s="15" t="s">
        <v>530</v>
      </c>
      <c r="B55" s="17" t="n">
        <v>5316</v>
      </c>
      <c r="C55" s="18">
        <f>(22.0/B55*100)</f>
        <v/>
      </c>
      <c r="D55" s="19" t="n">
        <v>5294</v>
      </c>
      <c r="E55" s="18" t="n">
        <v>408.54285688</v>
      </c>
      <c r="F55" s="20" t="n">
        <v>3.08134925</v>
      </c>
      <c r="G55" s="18" t="n">
        <v>414.57908046</v>
      </c>
      <c r="H55" s="20" t="n">
        <v>3.02051306</v>
      </c>
      <c r="I55" s="18" t="n">
        <v>421.50105902</v>
      </c>
      <c r="J55" s="20" t="n">
        <v>4.25200953</v>
      </c>
      <c r="K55" s="18" t="n">
        <v>407.76030005</v>
      </c>
      <c r="L55" s="20" t="n">
        <v>7.08316609</v>
      </c>
      <c r="M55" s="18" t="s">
        <v>481</v>
      </c>
      <c r="N55" s="20" t="s">
        <v>481</v>
      </c>
      <c r="O55" s="18" t="s">
        <v>481</v>
      </c>
      <c r="P55" s="20" t="s">
        <v>481</v>
      </c>
      <c r="Q55" s="18" t="s">
        <v>481</v>
      </c>
      <c r="R55" s="20" t="s">
        <v>481</v>
      </c>
      <c r="S55" s="18" t="n">
        <v>354.29280146</v>
      </c>
      <c r="T55" s="20" t="n">
        <v>17.52223475</v>
      </c>
      <c r="U55" s="18" t="n">
        <v>354.33043826</v>
      </c>
      <c r="V55" s="20" t="n">
        <v>10.78247026</v>
      </c>
    </row>
    <row r="56" spans="1:22">
      <c r="A56" s="15" t="s">
        <v>531</v>
      </c>
      <c r="B56" s="17" t="n">
        <v>5359</v>
      </c>
      <c r="C56" s="18">
        <f>(76.0/B56*100)</f>
        <v/>
      </c>
      <c r="D56" s="19" t="n">
        <v>5283</v>
      </c>
      <c r="E56" s="18" t="n">
        <v>523.8410863399999</v>
      </c>
      <c r="F56" s="20" t="n">
        <v>2.60910059</v>
      </c>
      <c r="G56" s="18" t="n">
        <v>526.0403612699999</v>
      </c>
      <c r="H56" s="20" t="n">
        <v>4.21598358</v>
      </c>
      <c r="I56" s="18" t="n">
        <v>514.05105264</v>
      </c>
      <c r="J56" s="20" t="n">
        <v>6.37548264</v>
      </c>
      <c r="K56" s="18" t="n">
        <v>514.5748258</v>
      </c>
      <c r="L56" s="20" t="n">
        <v>8.31750551</v>
      </c>
      <c r="M56" s="18" t="s">
        <v>481</v>
      </c>
      <c r="N56" s="20" t="s">
        <v>481</v>
      </c>
      <c r="O56" s="18" t="s">
        <v>481</v>
      </c>
      <c r="P56" s="20" t="s">
        <v>481</v>
      </c>
      <c r="Q56" s="18" t="s">
        <v>481</v>
      </c>
      <c r="R56" s="20" t="s">
        <v>481</v>
      </c>
      <c r="S56" s="18" t="s">
        <v>481</v>
      </c>
      <c r="T56" s="20" t="s">
        <v>481</v>
      </c>
      <c r="U56" s="18" t="n">
        <v>449.91613344</v>
      </c>
      <c r="V56" s="20" t="n">
        <v>22.96701229</v>
      </c>
    </row>
    <row r="57" spans="1:22">
      <c r="A57" s="15" t="s">
        <v>532</v>
      </c>
      <c r="B57" s="17" t="n">
        <v>6513</v>
      </c>
      <c r="C57" s="18">
        <f>(0.0/B57*100)</f>
        <v/>
      </c>
      <c r="D57" s="19" t="n">
        <v>6513</v>
      </c>
      <c r="E57" s="18" t="n">
        <v>397.36953704</v>
      </c>
      <c r="F57" s="20" t="n">
        <v>2.52383529</v>
      </c>
      <c r="G57" s="18" t="n">
        <v>438.23892311</v>
      </c>
      <c r="H57" s="20" t="n">
        <v>4.9880664</v>
      </c>
      <c r="I57" s="18" t="n">
        <v>455.39775245</v>
      </c>
      <c r="J57" s="20" t="n">
        <v>10.92493172</v>
      </c>
      <c r="K57" s="18" t="n">
        <v>463.32037819</v>
      </c>
      <c r="L57" s="20" t="n">
        <v>14.02458214</v>
      </c>
      <c r="M57" s="18" t="s">
        <v>481</v>
      </c>
      <c r="N57" s="20" t="s">
        <v>481</v>
      </c>
      <c r="O57" s="18" t="s">
        <v>481</v>
      </c>
      <c r="P57" s="20" t="s">
        <v>481</v>
      </c>
      <c r="Q57" s="18" t="s">
        <v>481</v>
      </c>
      <c r="R57" s="20" t="s">
        <v>481</v>
      </c>
      <c r="S57" s="18" t="n">
        <v>336.24358859</v>
      </c>
      <c r="T57" s="20" t="n">
        <v>23.37402631</v>
      </c>
      <c r="U57" s="18" t="n">
        <v>358.41024372</v>
      </c>
      <c r="V57" s="20" t="n">
        <v>7.84990444</v>
      </c>
    </row>
    <row r="58" spans="1:22">
      <c r="A58" s="15" t="s">
        <v>533</v>
      </c>
      <c r="B58" s="17" t="n">
        <v>7267</v>
      </c>
      <c r="C58" s="18">
        <f>(10.0/B58*100)</f>
        <v/>
      </c>
      <c r="D58" s="19" t="n">
        <v>7257</v>
      </c>
      <c r="E58" s="18" t="n">
        <v>394.25190322</v>
      </c>
      <c r="F58" s="20" t="n">
        <v>3.30328238</v>
      </c>
      <c r="G58" s="18" t="n">
        <v>416.71344901</v>
      </c>
      <c r="H58" s="20" t="n">
        <v>3.04274793</v>
      </c>
      <c r="I58" s="18" t="n">
        <v>423.77205918</v>
      </c>
      <c r="J58" s="20" t="n">
        <v>4.34976506</v>
      </c>
      <c r="K58" s="18" t="n">
        <v>412.56969029</v>
      </c>
      <c r="L58" s="20" t="n">
        <v>5.19839785</v>
      </c>
      <c r="M58" s="18" t="s">
        <v>481</v>
      </c>
      <c r="N58" s="20" t="s">
        <v>481</v>
      </c>
      <c r="O58" s="18" t="s">
        <v>481</v>
      </c>
      <c r="P58" s="20" t="s">
        <v>481</v>
      </c>
      <c r="Q58" s="18" t="s">
        <v>481</v>
      </c>
      <c r="R58" s="20" t="s">
        <v>481</v>
      </c>
      <c r="S58" s="18" t="n">
        <v>312.27287171</v>
      </c>
      <c r="T58" s="20" t="n">
        <v>12.93746017</v>
      </c>
      <c r="U58" s="18" t="n">
        <v>322.13598039</v>
      </c>
      <c r="V58" s="20" t="n">
        <v>13.47270375</v>
      </c>
    </row>
    <row r="59" spans="1:22">
      <c r="A59" s="15" t="s">
        <v>534</v>
      </c>
      <c r="B59" s="17" t="n">
        <v>4826</v>
      </c>
      <c r="C59" s="18">
        <f>(26.0/B59*100)</f>
        <v/>
      </c>
      <c r="D59" s="19" t="n">
        <v>4800</v>
      </c>
      <c r="E59" s="18" t="n">
        <v>370.72298755</v>
      </c>
      <c r="F59" s="20" t="n">
        <v>3.13187915</v>
      </c>
      <c r="G59" s="18" t="n">
        <v>381.7351093</v>
      </c>
      <c r="H59" s="20" t="n">
        <v>2.20382059</v>
      </c>
      <c r="I59" s="18" t="n">
        <v>382.78984308</v>
      </c>
      <c r="J59" s="20" t="n">
        <v>3.6939066</v>
      </c>
      <c r="K59" s="18" t="n">
        <v>380.19786887</v>
      </c>
      <c r="L59" s="20" t="n">
        <v>4.34514762</v>
      </c>
      <c r="M59" s="18" t="s">
        <v>481</v>
      </c>
      <c r="N59" s="20" t="s">
        <v>481</v>
      </c>
      <c r="O59" s="18" t="s">
        <v>481</v>
      </c>
      <c r="P59" s="20" t="s">
        <v>481</v>
      </c>
      <c r="Q59" s="18" t="s">
        <v>481</v>
      </c>
      <c r="R59" s="20" t="s">
        <v>481</v>
      </c>
      <c r="S59" s="18" t="n">
        <v>311.94352551</v>
      </c>
      <c r="T59" s="20" t="n">
        <v>16.8727751</v>
      </c>
      <c r="U59" s="18" t="n">
        <v>337.04218219</v>
      </c>
      <c r="V59" s="20" t="n">
        <v>9.11388945</v>
      </c>
    </row>
    <row r="60" spans="1:22">
      <c r="A60" s="15" t="s">
        <v>535</v>
      </c>
      <c r="B60" s="17" t="n">
        <v>4546</v>
      </c>
      <c r="C60" s="18">
        <f>(15.0/B60*100)</f>
        <v/>
      </c>
      <c r="D60" s="19" t="n">
        <v>4531</v>
      </c>
      <c r="E60" s="18" t="n">
        <v>353.35420501</v>
      </c>
      <c r="F60" s="20" t="n">
        <v>4.97513663</v>
      </c>
      <c r="G60" s="18" t="n">
        <v>377.76884305</v>
      </c>
      <c r="H60" s="20" t="n">
        <v>3.43409268</v>
      </c>
      <c r="I60" s="18" t="n">
        <v>403.58066534</v>
      </c>
      <c r="J60" s="20" t="n">
        <v>4.92733425</v>
      </c>
      <c r="K60" s="18" t="n">
        <v>406.21542261</v>
      </c>
      <c r="L60" s="20" t="n">
        <v>6.4540622</v>
      </c>
      <c r="M60" s="18" t="s">
        <v>481</v>
      </c>
      <c r="N60" s="20" t="s">
        <v>481</v>
      </c>
      <c r="O60" s="18" t="s">
        <v>481</v>
      </c>
      <c r="P60" s="20" t="s">
        <v>481</v>
      </c>
      <c r="Q60" s="18" t="s">
        <v>481</v>
      </c>
      <c r="R60" s="20" t="s">
        <v>481</v>
      </c>
      <c r="S60" s="18" t="n">
        <v>330.62768377</v>
      </c>
      <c r="T60" s="20" t="n">
        <v>24.74652505</v>
      </c>
      <c r="U60" s="18" t="n">
        <v>344.08135196</v>
      </c>
      <c r="V60" s="20" t="n">
        <v>11.08609135</v>
      </c>
    </row>
    <row r="61" spans="1:22">
      <c r="A61" s="15" t="s">
        <v>536</v>
      </c>
      <c r="B61" s="17" t="n">
        <v>6525</v>
      </c>
      <c r="C61" s="18">
        <f>(135.0/B61*100)</f>
        <v/>
      </c>
      <c r="D61" s="19" t="n">
        <v>6390</v>
      </c>
      <c r="E61" s="18" t="n">
        <v>434.30592219</v>
      </c>
      <c r="F61" s="20" t="n">
        <v>4.63345042</v>
      </c>
      <c r="G61" s="18" t="n">
        <v>479.54275847</v>
      </c>
      <c r="H61" s="20" t="n">
        <v>2.80496473</v>
      </c>
      <c r="I61" s="18" t="n">
        <v>490.20680859</v>
      </c>
      <c r="J61" s="20" t="n">
        <v>3.48157161</v>
      </c>
      <c r="K61" s="18" t="n">
        <v>470.41676689</v>
      </c>
      <c r="L61" s="20" t="n">
        <v>4.46669115</v>
      </c>
      <c r="M61" s="18" t="s">
        <v>481</v>
      </c>
      <c r="N61" s="20" t="s">
        <v>481</v>
      </c>
      <c r="O61" s="18" t="s">
        <v>481</v>
      </c>
      <c r="P61" s="20" t="s">
        <v>481</v>
      </c>
      <c r="Q61" s="18" t="s">
        <v>481</v>
      </c>
      <c r="R61" s="20" t="s">
        <v>481</v>
      </c>
      <c r="S61" s="18" t="s">
        <v>481</v>
      </c>
      <c r="T61" s="20" t="s">
        <v>481</v>
      </c>
      <c r="U61" s="18" t="n">
        <v>412.95936099</v>
      </c>
      <c r="V61" s="20" t="n">
        <v>11.5172247</v>
      </c>
    </row>
    <row r="62" spans="1:22">
      <c r="A62" s="15" t="s">
        <v>537</v>
      </c>
      <c r="B62" s="17" t="n">
        <v>4476</v>
      </c>
      <c r="C62" s="18">
        <f>(3.0/B62*100)</f>
        <v/>
      </c>
      <c r="D62" s="19" t="n">
        <v>4473</v>
      </c>
      <c r="E62" s="18" t="n">
        <v>528.28968578</v>
      </c>
      <c r="F62" s="20" t="n">
        <v>2.18069169</v>
      </c>
      <c r="G62" s="18" t="n">
        <v>533.3078474</v>
      </c>
      <c r="H62" s="20" t="n">
        <v>2.07102331</v>
      </c>
      <c r="I62" s="18" t="n">
        <v>529.14913251</v>
      </c>
      <c r="J62" s="20" t="n">
        <v>2.98070244</v>
      </c>
      <c r="K62" s="18" t="n">
        <v>512.47294359</v>
      </c>
      <c r="L62" s="20" t="n">
        <v>3.68262005</v>
      </c>
      <c r="M62" s="18" t="s">
        <v>481</v>
      </c>
      <c r="N62" s="20" t="s">
        <v>481</v>
      </c>
      <c r="O62" s="18" t="s">
        <v>481</v>
      </c>
      <c r="P62" s="20" t="s">
        <v>481</v>
      </c>
      <c r="Q62" s="18" t="s">
        <v>481</v>
      </c>
      <c r="R62" s="20" t="s">
        <v>481</v>
      </c>
      <c r="S62" s="18" t="s">
        <v>481</v>
      </c>
      <c r="T62" s="20" t="s">
        <v>481</v>
      </c>
      <c r="U62" s="18" t="n">
        <v>462.69978407</v>
      </c>
      <c r="V62" s="20" t="n">
        <v>17.13143783</v>
      </c>
    </row>
    <row r="63" spans="1:22">
      <c r="A63" s="15" t="s">
        <v>538</v>
      </c>
      <c r="B63" s="17" t="n">
        <v>5324</v>
      </c>
      <c r="C63" s="18">
        <f>(13.0/B63*100)</f>
        <v/>
      </c>
      <c r="D63" s="19" t="n">
        <v>5311</v>
      </c>
      <c r="E63" s="18" t="n">
        <v>370.57849414</v>
      </c>
      <c r="F63" s="20" t="n">
        <v>3.19272374</v>
      </c>
      <c r="G63" s="18" t="n">
        <v>390.52862544</v>
      </c>
      <c r="H63" s="20" t="n">
        <v>1.93485019</v>
      </c>
      <c r="I63" s="18" t="n">
        <v>392.02344592</v>
      </c>
      <c r="J63" s="20" t="n">
        <v>2.83676324</v>
      </c>
      <c r="K63" s="18" t="n">
        <v>380.00138584</v>
      </c>
      <c r="L63" s="20" t="n">
        <v>5.68501306</v>
      </c>
      <c r="M63" s="18" t="s">
        <v>481</v>
      </c>
      <c r="N63" s="20" t="s">
        <v>481</v>
      </c>
      <c r="O63" s="18" t="s">
        <v>481</v>
      </c>
      <c r="P63" s="20" t="s">
        <v>481</v>
      </c>
      <c r="Q63" s="18" t="n">
        <v>338.6032</v>
      </c>
      <c r="R63" s="20" t="n">
        <v>37.41077473</v>
      </c>
      <c r="S63" s="18" t="n">
        <v>276.9331486</v>
      </c>
      <c r="T63" s="20" t="n">
        <v>32.07897391</v>
      </c>
      <c r="U63" s="18" t="n">
        <v>329.07673847</v>
      </c>
      <c r="V63" s="20" t="n">
        <v>6.26671431</v>
      </c>
    </row>
    <row r="64" spans="1:22">
      <c r="A64" s="15" t="s">
        <v>539</v>
      </c>
      <c r="B64" s="17" t="n">
        <v>3634</v>
      </c>
      <c r="C64" s="18">
        <f>(3.0/B64*100)</f>
        <v/>
      </c>
      <c r="D64" s="19" t="n">
        <v>3631</v>
      </c>
      <c r="E64" s="18" t="n">
        <v>407.60466992</v>
      </c>
      <c r="F64" s="20" t="n">
        <v>12.31092564</v>
      </c>
      <c r="G64" s="18" t="n">
        <v>452.37829912</v>
      </c>
      <c r="H64" s="20" t="n">
        <v>4.53925831</v>
      </c>
      <c r="I64" s="18" t="n">
        <v>478.15903586</v>
      </c>
      <c r="J64" s="20" t="n">
        <v>2.91663504</v>
      </c>
      <c r="K64" s="18" t="n">
        <v>463.91760334</v>
      </c>
      <c r="L64" s="20" t="n">
        <v>3.66960266</v>
      </c>
      <c r="M64" s="18" t="s">
        <v>481</v>
      </c>
      <c r="N64" s="20" t="s">
        <v>481</v>
      </c>
      <c r="O64" s="18" t="s">
        <v>481</v>
      </c>
      <c r="P64" s="20" t="s">
        <v>481</v>
      </c>
      <c r="Q64" s="18" t="s">
        <v>481</v>
      </c>
      <c r="R64" s="20" t="s">
        <v>481</v>
      </c>
      <c r="S64" s="18" t="n">
        <v>408.14083366</v>
      </c>
      <c r="T64" s="20" t="n">
        <v>37.94106108</v>
      </c>
      <c r="U64" s="18" t="n">
        <v>391.2515087</v>
      </c>
      <c r="V64" s="20" t="n">
        <v>25.2492875</v>
      </c>
    </row>
    <row r="65" spans="1:22">
      <c r="A65" s="15" t="s">
        <v>540</v>
      </c>
      <c r="B65" s="17" t="n">
        <v>5325</v>
      </c>
      <c r="C65" s="18">
        <f>(14.0/B65*100)</f>
        <v/>
      </c>
      <c r="D65" s="19" t="n">
        <v>5311</v>
      </c>
      <c r="E65" s="18" t="n">
        <v>419.51754619</v>
      </c>
      <c r="F65" s="20" t="n">
        <v>2.61371451</v>
      </c>
      <c r="G65" s="18" t="n">
        <v>442.33621027</v>
      </c>
      <c r="H65" s="20" t="n">
        <v>2.71876772</v>
      </c>
      <c r="I65" s="18" t="n">
        <v>446.34353625</v>
      </c>
      <c r="J65" s="20" t="n">
        <v>4.74629671</v>
      </c>
      <c r="K65" s="18" t="n">
        <v>427.99350152</v>
      </c>
      <c r="L65" s="20" t="n">
        <v>7.57473603</v>
      </c>
      <c r="M65" s="18" t="s">
        <v>481</v>
      </c>
      <c r="N65" s="20" t="s">
        <v>481</v>
      </c>
      <c r="O65" s="18" t="s">
        <v>481</v>
      </c>
      <c r="P65" s="20" t="s">
        <v>481</v>
      </c>
      <c r="Q65" s="18" t="n">
        <v>364.41840306</v>
      </c>
      <c r="R65" s="20" t="n">
        <v>25.34454835</v>
      </c>
      <c r="S65" s="18" t="n">
        <v>312.21119492</v>
      </c>
      <c r="T65" s="20" t="n">
        <v>58.59639649</v>
      </c>
      <c r="U65" s="18" t="n">
        <v>355.80542054</v>
      </c>
      <c r="V65" s="20" t="n">
        <v>6.70692239</v>
      </c>
    </row>
    <row r="66" spans="1:22">
      <c r="A66" s="15" t="s">
        <v>541</v>
      </c>
      <c r="B66" s="17" t="n">
        <v>5665</v>
      </c>
      <c r="C66" s="18">
        <f>(74.0/B66*100)</f>
        <v/>
      </c>
      <c r="D66" s="19" t="n">
        <v>5591</v>
      </c>
      <c r="E66" s="18" t="n">
        <v>413.08283968</v>
      </c>
      <c r="F66" s="20" t="n">
        <v>3.74358146</v>
      </c>
      <c r="G66" s="18" t="n">
        <v>416.254806</v>
      </c>
      <c r="H66" s="20" t="n">
        <v>1.78692795</v>
      </c>
      <c r="I66" s="18" t="n">
        <v>413.41581993</v>
      </c>
      <c r="J66" s="20" t="n">
        <v>2.3981513</v>
      </c>
      <c r="K66" s="18" t="n">
        <v>400.62890311</v>
      </c>
      <c r="L66" s="20" t="n">
        <v>3.53507579</v>
      </c>
      <c r="M66" s="18" t="s">
        <v>481</v>
      </c>
      <c r="N66" s="20" t="s">
        <v>481</v>
      </c>
      <c r="O66" s="18" t="s">
        <v>481</v>
      </c>
      <c r="P66" s="20" t="s">
        <v>481</v>
      </c>
      <c r="Q66" s="18" t="s">
        <v>481</v>
      </c>
      <c r="R66" s="20" t="s">
        <v>481</v>
      </c>
      <c r="S66" s="18" t="s">
        <v>481</v>
      </c>
      <c r="T66" s="20" t="s">
        <v>481</v>
      </c>
      <c r="U66" s="18" t="n">
        <v>381.65445189</v>
      </c>
      <c r="V66" s="20" t="n">
        <v>5.70565987</v>
      </c>
    </row>
    <row r="67" spans="1:22">
      <c r="A67" s="15" t="s">
        <v>542</v>
      </c>
      <c r="B67" s="17" t="n">
        <v>6971</v>
      </c>
      <c r="C67" s="18">
        <f>(22.0/B67*100)</f>
        <v/>
      </c>
      <c r="D67" s="19" t="n">
        <v>6949</v>
      </c>
      <c r="E67" s="18" t="n">
        <v>389.96441353</v>
      </c>
      <c r="F67" s="20" t="n">
        <v>2.2074384</v>
      </c>
      <c r="G67" s="18" t="n">
        <v>419.47966732</v>
      </c>
      <c r="H67" s="20" t="n">
        <v>4.37245765</v>
      </c>
      <c r="I67" s="18" t="n">
        <v>424.22857963</v>
      </c>
      <c r="J67" s="20" t="n">
        <v>6.9052848</v>
      </c>
      <c r="K67" s="18" t="n">
        <v>394.62212778</v>
      </c>
      <c r="L67" s="20" t="n">
        <v>10.12005082</v>
      </c>
      <c r="M67" s="18" t="s">
        <v>481</v>
      </c>
      <c r="N67" s="20" t="s">
        <v>481</v>
      </c>
      <c r="O67" s="18" t="s">
        <v>481</v>
      </c>
      <c r="P67" s="20" t="s">
        <v>481</v>
      </c>
      <c r="Q67" s="18" t="s">
        <v>481</v>
      </c>
      <c r="R67" s="20" t="s">
        <v>481</v>
      </c>
      <c r="S67" s="18" t="s">
        <v>481</v>
      </c>
      <c r="T67" s="20" t="s">
        <v>481</v>
      </c>
      <c r="U67" s="18" t="n">
        <v>358.37731315</v>
      </c>
      <c r="V67" s="20" t="n">
        <v>6.06863055</v>
      </c>
    </row>
    <row r="68" spans="1:22">
      <c r="A68" s="15" t="s">
        <v>543</v>
      </c>
      <c r="B68" s="17" t="n">
        <v>12083</v>
      </c>
      <c r="C68" s="18">
        <f>(26.0/B68*100)</f>
        <v/>
      </c>
      <c r="D68" s="19" t="n">
        <v>12057</v>
      </c>
      <c r="E68" s="18" t="n">
        <v>359.92785448</v>
      </c>
      <c r="F68" s="20" t="n">
        <v>6.39206454</v>
      </c>
      <c r="G68" s="18" t="n">
        <v>457.87367581</v>
      </c>
      <c r="H68" s="20" t="n">
        <v>2.07879347</v>
      </c>
      <c r="I68" s="18" t="n">
        <v>451.95523973</v>
      </c>
      <c r="J68" s="20" t="n">
        <v>2.04181642</v>
      </c>
      <c r="K68" s="18" t="n">
        <v>386.05821261</v>
      </c>
      <c r="L68" s="20" t="n">
        <v>1.26159892</v>
      </c>
      <c r="M68" s="18" t="s">
        <v>481</v>
      </c>
      <c r="N68" s="20" t="s">
        <v>481</v>
      </c>
      <c r="O68" s="18" t="s">
        <v>481</v>
      </c>
      <c r="P68" s="20" t="s">
        <v>481</v>
      </c>
      <c r="Q68" s="18" t="s">
        <v>481</v>
      </c>
      <c r="R68" s="20" t="s">
        <v>481</v>
      </c>
      <c r="S68" s="18" t="s">
        <v>481</v>
      </c>
      <c r="T68" s="20" t="s">
        <v>481</v>
      </c>
      <c r="U68" s="18" t="n">
        <v>360.68626686</v>
      </c>
      <c r="V68" s="20" t="n">
        <v>4.82967349</v>
      </c>
    </row>
    <row r="69" spans="1:22">
      <c r="A69" s="15" t="s">
        <v>544</v>
      </c>
      <c r="B69" s="17" t="n">
        <v>4876</v>
      </c>
      <c r="C69" s="18">
        <f>(0.0/B69*100)</f>
        <v/>
      </c>
      <c r="D69" s="19" t="n">
        <v>4876</v>
      </c>
      <c r="E69" s="18" t="n">
        <v>417.09294541</v>
      </c>
      <c r="F69" s="20" t="n">
        <v>3.49556504</v>
      </c>
      <c r="G69" s="18" t="n">
        <v>444.89304577</v>
      </c>
      <c r="H69" s="20" t="n">
        <v>3.4355592</v>
      </c>
      <c r="I69" s="18" t="n">
        <v>447.24717743</v>
      </c>
      <c r="J69" s="20" t="n">
        <v>4.84636605</v>
      </c>
      <c r="K69" s="18" t="n">
        <v>449.11043905</v>
      </c>
      <c r="L69" s="20" t="n">
        <v>6.51286958</v>
      </c>
      <c r="M69" s="18" t="s">
        <v>481</v>
      </c>
      <c r="N69" s="20" t="s">
        <v>481</v>
      </c>
      <c r="O69" s="18" t="s">
        <v>481</v>
      </c>
      <c r="P69" s="20" t="s">
        <v>481</v>
      </c>
      <c r="Q69" s="18" t="s">
        <v>481</v>
      </c>
      <c r="R69" s="20" t="s">
        <v>481</v>
      </c>
      <c r="S69" s="18" t="s">
        <v>481</v>
      </c>
      <c r="T69" s="20" t="s">
        <v>481</v>
      </c>
      <c r="U69" s="18" t="n">
        <v>362.27658566</v>
      </c>
      <c r="V69" s="20" t="n">
        <v>12.93885546</v>
      </c>
    </row>
    <row r="70" spans="1:22">
      <c r="A70" s="15" t="s">
        <v>545</v>
      </c>
      <c r="B70" s="17" t="n">
        <v>6036</v>
      </c>
      <c r="C70" s="18">
        <f>(223.0/B70*100)</f>
        <v/>
      </c>
      <c r="D70" s="19" t="n">
        <v>5813</v>
      </c>
      <c r="E70" s="18" t="n">
        <v>482.48399352</v>
      </c>
      <c r="F70" s="20" t="n">
        <v>3.95268465</v>
      </c>
      <c r="G70" s="18" t="n">
        <v>490.60685621</v>
      </c>
      <c r="H70" s="20" t="n">
        <v>2.78942092</v>
      </c>
      <c r="I70" s="18" t="n">
        <v>494.66064077</v>
      </c>
      <c r="J70" s="20" t="n">
        <v>4.43288109</v>
      </c>
      <c r="K70" s="18" t="n">
        <v>478.11679331</v>
      </c>
      <c r="L70" s="20" t="n">
        <v>6.6438216</v>
      </c>
      <c r="M70" s="18" t="s">
        <v>481</v>
      </c>
      <c r="N70" s="20" t="s">
        <v>481</v>
      </c>
      <c r="O70" s="18" t="s">
        <v>481</v>
      </c>
      <c r="P70" s="20" t="s">
        <v>481</v>
      </c>
      <c r="Q70" s="18" t="s">
        <v>481</v>
      </c>
      <c r="R70" s="20" t="s">
        <v>481</v>
      </c>
      <c r="S70" s="18" t="s">
        <v>481</v>
      </c>
      <c r="T70" s="20" t="s">
        <v>481</v>
      </c>
      <c r="U70" s="18" t="n">
        <v>447.89924441</v>
      </c>
      <c r="V70" s="20" t="n">
        <v>9.45625371</v>
      </c>
    </row>
    <row r="71" spans="1:22">
      <c r="A71" s="15" t="s">
        <v>546</v>
      </c>
      <c r="B71" s="17" t="n">
        <v>6115</v>
      </c>
      <c r="C71" s="18">
        <f>(17.0/B71*100)</f>
        <v/>
      </c>
      <c r="D71" s="19" t="n">
        <v>6098</v>
      </c>
      <c r="E71" s="18" t="n">
        <v>532.67770425</v>
      </c>
      <c r="F71" s="20" t="n">
        <v>2.51028971</v>
      </c>
      <c r="G71" s="18" t="n">
        <v>569.28807634</v>
      </c>
      <c r="H71" s="20" t="n">
        <v>1.76892137</v>
      </c>
      <c r="I71" s="18" t="n">
        <v>578.52752456</v>
      </c>
      <c r="J71" s="20" t="n">
        <v>4.75444692</v>
      </c>
      <c r="K71" s="18" t="n">
        <v>557.70959799</v>
      </c>
      <c r="L71" s="20" t="n">
        <v>10.57002467</v>
      </c>
      <c r="M71" s="18" t="s">
        <v>481</v>
      </c>
      <c r="N71" s="20" t="s">
        <v>481</v>
      </c>
      <c r="O71" s="18" t="s">
        <v>481</v>
      </c>
      <c r="P71" s="20" t="s">
        <v>481</v>
      </c>
      <c r="Q71" s="18" t="s">
        <v>481</v>
      </c>
      <c r="R71" s="20" t="s">
        <v>481</v>
      </c>
      <c r="S71" s="18" t="s">
        <v>481</v>
      </c>
      <c r="T71" s="20" t="s">
        <v>481</v>
      </c>
      <c r="U71" s="18" t="n">
        <v>529.64540149</v>
      </c>
      <c r="V71" s="20" t="n">
        <v>10.9411257</v>
      </c>
    </row>
    <row r="72" spans="1:22">
      <c r="A72" s="15" t="s">
        <v>547</v>
      </c>
      <c r="B72" s="17" t="n">
        <v>7708</v>
      </c>
      <c r="C72" s="18">
        <f>(5.0/B72*100)</f>
        <v/>
      </c>
      <c r="D72" s="19" t="n">
        <v>7703</v>
      </c>
      <c r="E72" s="18" t="n">
        <v>513.0975525</v>
      </c>
      <c r="F72" s="20" t="n">
        <v>4.49294798</v>
      </c>
      <c r="G72" s="18" t="n">
        <v>537.0679932199999</v>
      </c>
      <c r="H72" s="20" t="n">
        <v>2.97717397</v>
      </c>
      <c r="I72" s="18" t="n">
        <v>538.96844838</v>
      </c>
      <c r="J72" s="20" t="n">
        <v>3.80816143</v>
      </c>
      <c r="K72" s="18" t="n">
        <v>513.86961328</v>
      </c>
      <c r="L72" s="20" t="n">
        <v>4.76079973</v>
      </c>
      <c r="M72" s="18" t="s">
        <v>481</v>
      </c>
      <c r="N72" s="20" t="s">
        <v>481</v>
      </c>
      <c r="O72" s="18" t="s">
        <v>481</v>
      </c>
      <c r="P72" s="20" t="s">
        <v>481</v>
      </c>
      <c r="Q72" s="18" t="s">
        <v>481</v>
      </c>
      <c r="R72" s="20" t="s">
        <v>481</v>
      </c>
      <c r="S72" s="18" t="s">
        <v>481</v>
      </c>
      <c r="T72" s="20" t="s">
        <v>481</v>
      </c>
      <c r="U72" s="18" t="n">
        <v>482.73772327</v>
      </c>
      <c r="V72" s="20" t="n">
        <v>19.93859963</v>
      </c>
    </row>
    <row r="73" spans="1:22">
      <c r="A73" s="15" t="s">
        <v>548</v>
      </c>
      <c r="B73" s="17" t="n">
        <v>8249</v>
      </c>
      <c r="C73" s="18">
        <f>(144.0/B73*100)</f>
        <v/>
      </c>
      <c r="D73" s="19" t="n">
        <v>8105</v>
      </c>
      <c r="E73" s="18" t="n">
        <v>410.59288697</v>
      </c>
      <c r="F73" s="20" t="n">
        <v>2.74150228</v>
      </c>
      <c r="G73" s="18" t="n">
        <v>422.60856529</v>
      </c>
      <c r="H73" s="20" t="n">
        <v>2.73703636</v>
      </c>
      <c r="I73" s="18" t="n">
        <v>430.64803664</v>
      </c>
      <c r="J73" s="20" t="n">
        <v>5.10703179</v>
      </c>
      <c r="K73" s="18" t="n">
        <v>430.53853185</v>
      </c>
      <c r="L73" s="20" t="n">
        <v>5.48358391</v>
      </c>
      <c r="M73" s="18" t="s">
        <v>481</v>
      </c>
      <c r="N73" s="20" t="s">
        <v>481</v>
      </c>
      <c r="O73" s="18" t="s">
        <v>481</v>
      </c>
      <c r="P73" s="20" t="s">
        <v>481</v>
      </c>
      <c r="Q73" s="18" t="s">
        <v>481</v>
      </c>
      <c r="R73" s="20" t="s">
        <v>481</v>
      </c>
      <c r="S73" s="18" t="s">
        <v>481</v>
      </c>
      <c r="T73" s="20" t="s">
        <v>481</v>
      </c>
      <c r="U73" s="18" t="n">
        <v>390.61102438</v>
      </c>
      <c r="V73" s="20" t="n">
        <v>10.75345397</v>
      </c>
    </row>
    <row r="74" spans="1:22">
      <c r="A74" s="15" t="s">
        <v>549</v>
      </c>
      <c r="B74" s="17" t="n">
        <v>4692</v>
      </c>
      <c r="C74" s="18">
        <f>(82.0/B74*100)</f>
        <v/>
      </c>
      <c r="D74" s="19" t="n">
        <v>4610</v>
      </c>
      <c r="E74" s="18" t="n">
        <v>396.97088697</v>
      </c>
      <c r="F74" s="20" t="n">
        <v>2.90215375</v>
      </c>
      <c r="G74" s="18" t="n">
        <v>430.59967428</v>
      </c>
      <c r="H74" s="20" t="n">
        <v>2.87179472</v>
      </c>
      <c r="I74" s="18" t="n">
        <v>447.83236965</v>
      </c>
      <c r="J74" s="20" t="n">
        <v>3.26557983</v>
      </c>
      <c r="K74" s="18" t="n">
        <v>443.12391454</v>
      </c>
      <c r="L74" s="20" t="n">
        <v>3.66548766</v>
      </c>
      <c r="M74" s="18" t="s">
        <v>481</v>
      </c>
      <c r="N74" s="20" t="s">
        <v>481</v>
      </c>
      <c r="O74" s="18" t="s">
        <v>481</v>
      </c>
      <c r="P74" s="20" t="s">
        <v>481</v>
      </c>
      <c r="Q74" s="18" t="s">
        <v>481</v>
      </c>
      <c r="R74" s="20" t="s">
        <v>481</v>
      </c>
      <c r="S74" s="18" t="n">
        <v>381.93743611</v>
      </c>
      <c r="T74" s="20" t="n">
        <v>23.21187509</v>
      </c>
      <c r="U74" s="18" t="n">
        <v>364.69341017</v>
      </c>
      <c r="V74" s="20" t="n">
        <v>8.253291170000001</v>
      </c>
    </row>
    <row r="75" spans="1:22">
      <c r="A75" s="15" t="s">
        <v>550</v>
      </c>
      <c r="B75" s="17" t="n">
        <v>5375</v>
      </c>
      <c r="C75" s="18">
        <f>(198.0/B75*100)</f>
        <v/>
      </c>
      <c r="D75" s="19" t="n">
        <v>5177</v>
      </c>
      <c r="E75" s="18" t="n">
        <v>376.62442704</v>
      </c>
      <c r="F75" s="20" t="n">
        <v>2.31929407</v>
      </c>
      <c r="G75" s="18" t="n">
        <v>395.62478216</v>
      </c>
      <c r="H75" s="20" t="n">
        <v>2.31788755</v>
      </c>
      <c r="I75" s="18" t="n">
        <v>409.15555018</v>
      </c>
      <c r="J75" s="20" t="n">
        <v>6.49649899</v>
      </c>
      <c r="K75" s="18" t="n">
        <v>387.39213449</v>
      </c>
      <c r="L75" s="20" t="n">
        <v>9.67925812</v>
      </c>
      <c r="M75" s="18" t="s">
        <v>481</v>
      </c>
      <c r="N75" s="20" t="s">
        <v>481</v>
      </c>
      <c r="O75" s="18" t="s">
        <v>481</v>
      </c>
      <c r="P75" s="20" t="s">
        <v>481</v>
      </c>
      <c r="Q75" s="18" t="s">
        <v>481</v>
      </c>
      <c r="R75" s="20" t="s">
        <v>481</v>
      </c>
      <c r="S75" s="18" t="s">
        <v>481</v>
      </c>
      <c r="T75" s="20" t="s">
        <v>481</v>
      </c>
      <c r="U75" s="18" t="n">
        <v>359.43310645</v>
      </c>
      <c r="V75" s="20" t="n">
        <v>5.60652066</v>
      </c>
    </row>
    <row r="76" spans="1:22">
      <c r="A76" s="15" t="s">
        <v>551</v>
      </c>
      <c r="B76" s="17" t="n">
        <v>14167</v>
      </c>
      <c r="C76" s="18">
        <f>(228.0/B76*100)</f>
        <v/>
      </c>
      <c r="D76" s="19" t="n">
        <v>13939</v>
      </c>
      <c r="E76" s="18" t="n">
        <v>411.022614</v>
      </c>
      <c r="F76" s="20" t="n">
        <v>6.53033009</v>
      </c>
      <c r="G76" s="18" t="n">
        <v>464.03026112</v>
      </c>
      <c r="H76" s="20" t="n">
        <v>3.54956546</v>
      </c>
      <c r="I76" s="18" t="n">
        <v>467.35980481</v>
      </c>
      <c r="J76" s="20" t="n">
        <v>3.67930846</v>
      </c>
      <c r="K76" s="18" t="n">
        <v>407.74818871</v>
      </c>
      <c r="L76" s="20" t="n">
        <v>2.24782365</v>
      </c>
      <c r="M76" s="18" t="s">
        <v>481</v>
      </c>
      <c r="N76" s="20" t="s">
        <v>481</v>
      </c>
      <c r="O76" s="18" t="s">
        <v>481</v>
      </c>
      <c r="P76" s="20" t="s">
        <v>481</v>
      </c>
      <c r="Q76" s="18" t="s">
        <v>481</v>
      </c>
      <c r="R76" s="20" t="s">
        <v>481</v>
      </c>
      <c r="S76" s="18" t="s">
        <v>481</v>
      </c>
      <c r="T76" s="20" t="s">
        <v>481</v>
      </c>
      <c r="U76" s="18" t="n">
        <v>393.09904005</v>
      </c>
      <c r="V76" s="20" t="n">
        <v>6.52899209</v>
      </c>
    </row>
    <row r="77" spans="1:22">
      <c r="A77" s="15" t="s">
        <v>552</v>
      </c>
      <c r="B77" s="17" t="n">
        <v>6062</v>
      </c>
      <c r="C77" s="18">
        <f>(82.0/B77*100)</f>
        <v/>
      </c>
      <c r="D77" s="19" t="n">
        <v>5980</v>
      </c>
      <c r="E77" s="18" t="n">
        <v>423.03071963</v>
      </c>
      <c r="F77" s="20" t="n">
        <v>2.62683509</v>
      </c>
      <c r="G77" s="18" t="n">
        <v>445.70568755</v>
      </c>
      <c r="H77" s="20" t="n">
        <v>2.74516048</v>
      </c>
      <c r="I77" s="18" t="n">
        <v>471.56196195</v>
      </c>
      <c r="J77" s="20" t="n">
        <v>4.69386473</v>
      </c>
      <c r="K77" s="18" t="n">
        <v>451.95380347</v>
      </c>
      <c r="L77" s="20" t="n">
        <v>8.52946605</v>
      </c>
      <c r="M77" s="18" t="s">
        <v>481</v>
      </c>
      <c r="N77" s="20" t="s">
        <v>481</v>
      </c>
      <c r="O77" s="18" t="s">
        <v>481</v>
      </c>
      <c r="P77" s="20" t="s">
        <v>481</v>
      </c>
      <c r="Q77" s="18" t="s">
        <v>481</v>
      </c>
      <c r="R77" s="20" t="s">
        <v>481</v>
      </c>
      <c r="S77" s="18" t="s">
        <v>481</v>
      </c>
      <c r="T77" s="20" t="s">
        <v>481</v>
      </c>
      <c r="U77" s="18" t="n">
        <v>387.91326478</v>
      </c>
      <c r="V77" s="20" t="n">
        <v>4.42443489</v>
      </c>
    </row>
    <row r="78" spans="1:22">
      <c r="A78" s="15" t="s">
        <v>553</v>
      </c>
      <c r="B78" s="17" t="n">
        <v>5826</v>
      </c>
      <c r="C78" s="18">
        <f>(0.0/B78*100)</f>
        <v/>
      </c>
      <c r="D78" s="19" t="n">
        <v>5826</v>
      </c>
      <c r="E78" s="18" t="n">
        <v>525.59332951</v>
      </c>
      <c r="F78" s="20" t="n">
        <v>3.56854766</v>
      </c>
      <c r="G78" s="18" t="n">
        <v>543.25011075</v>
      </c>
      <c r="H78" s="20" t="n">
        <v>9.83517737</v>
      </c>
      <c r="I78" s="18" t="n">
        <v>510.53928548</v>
      </c>
      <c r="J78" s="20" t="n">
        <v>8.41188273</v>
      </c>
      <c r="K78" s="18" t="n">
        <v>501.90584709</v>
      </c>
      <c r="L78" s="20" t="n">
        <v>9.800493850000001</v>
      </c>
      <c r="M78" s="18" t="s">
        <v>481</v>
      </c>
      <c r="N78" s="20" t="s">
        <v>481</v>
      </c>
      <c r="O78" s="18" t="s">
        <v>481</v>
      </c>
      <c r="P78" s="20" t="s">
        <v>481</v>
      </c>
      <c r="Q78" s="18" t="n">
        <v>436.4761</v>
      </c>
      <c r="R78" s="20" t="n">
        <v>14.19673561</v>
      </c>
      <c r="S78" s="18" t="n">
        <v>429.71652966</v>
      </c>
      <c r="T78" s="20" t="n">
        <v>33.82227295</v>
      </c>
      <c r="U78" s="18" t="n">
        <v>473.07173553</v>
      </c>
      <c r="V78" s="20" t="n">
        <v>8.47892161</v>
      </c>
    </row>
    <row customHeight="1" ht="25" r="79" spans="1:22">
      <c r="A79" s="15" t="s">
        <v>554</v>
      </c>
      <c r="B79" s="17" t="n">
        <v>1657</v>
      </c>
      <c r="C79" s="18">
        <f>(41.0/B79*100)</f>
        <v/>
      </c>
      <c r="D79" s="19" t="n">
        <v>1616</v>
      </c>
      <c r="E79" s="18" t="n">
        <v>444.93971957</v>
      </c>
      <c r="F79" s="20" t="n">
        <v>6.33569564</v>
      </c>
      <c r="G79" s="18" t="n">
        <v>485.74974418</v>
      </c>
      <c r="H79" s="20" t="n">
        <v>7.11312387</v>
      </c>
      <c r="I79" s="18" t="n">
        <v>505.48024397</v>
      </c>
      <c r="J79" s="20" t="n">
        <v>8.161518879999999</v>
      </c>
      <c r="K79" s="18" t="n">
        <v>498.82358144</v>
      </c>
      <c r="L79" s="20" t="n">
        <v>11.07970123</v>
      </c>
      <c r="M79" s="18" t="s">
        <v>481</v>
      </c>
      <c r="N79" s="20" t="s">
        <v>481</v>
      </c>
      <c r="O79" s="18" t="s">
        <v>481</v>
      </c>
      <c r="P79" s="20" t="s">
        <v>481</v>
      </c>
      <c r="Q79" s="18" t="s">
        <v>481</v>
      </c>
      <c r="R79" s="20" t="s">
        <v>481</v>
      </c>
      <c r="S79" s="18" t="n">
        <v>513.09408953</v>
      </c>
      <c r="T79" s="20" t="n">
        <v>93.65147868</v>
      </c>
      <c r="U79" s="18" t="n">
        <v>428.08974579</v>
      </c>
      <c r="V79" s="20" t="n">
        <v>14.89306148</v>
      </c>
    </row>
    <row r="80" spans="1:22">
      <c r="A80" s="15" t="s">
        <v>555</v>
      </c>
      <c r="B80" s="17" t="n">
        <v>7841</v>
      </c>
      <c r="C80" s="18">
        <f>(0.0/B80*100)</f>
        <v/>
      </c>
      <c r="D80" s="19" t="n">
        <v>7841</v>
      </c>
      <c r="E80" s="18" t="n">
        <v>450.30812168</v>
      </c>
      <c r="F80" s="20" t="n">
        <v>3.91324625</v>
      </c>
      <c r="G80" s="18" t="n">
        <v>459.9760874</v>
      </c>
      <c r="H80" s="20" t="n">
        <v>4.12279849</v>
      </c>
      <c r="I80" s="18" t="n">
        <v>460.63270977</v>
      </c>
      <c r="J80" s="20" t="n">
        <v>5.22522708</v>
      </c>
      <c r="K80" s="18" t="n">
        <v>453.10591655</v>
      </c>
      <c r="L80" s="20" t="n">
        <v>8.34166725</v>
      </c>
      <c r="M80" s="18" t="s">
        <v>481</v>
      </c>
      <c r="N80" s="20" t="s">
        <v>481</v>
      </c>
      <c r="O80" s="18" t="s">
        <v>481</v>
      </c>
      <c r="P80" s="20" t="s">
        <v>481</v>
      </c>
      <c r="Q80" s="18" t="s">
        <v>481</v>
      </c>
      <c r="R80" s="20" t="s">
        <v>481</v>
      </c>
      <c r="S80" s="18" t="s">
        <v>481</v>
      </c>
      <c r="T80" s="20" t="s">
        <v>481</v>
      </c>
      <c r="U80" s="18" t="n">
        <v>418.19200833</v>
      </c>
      <c r="V80" s="20" t="n">
        <v>16.05181077</v>
      </c>
    </row>
    <row r="81" spans="1:22">
      <c r="A81" s="23" t="s">
        <v>556</v>
      </c>
      <c r="B81" s="17" t="n">
        <v>8861</v>
      </c>
      <c r="C81" s="18">
        <f>(76.0/B81*100)</f>
        <v/>
      </c>
      <c r="D81" s="19" t="n">
        <v>8785</v>
      </c>
      <c r="E81" s="18" t="n">
        <v>406.17551438</v>
      </c>
      <c r="F81" s="20" t="n">
        <v>3.74912837</v>
      </c>
      <c r="G81" s="18" t="n">
        <v>432.15510579</v>
      </c>
      <c r="H81" s="20" t="n">
        <v>2.98858697</v>
      </c>
      <c r="I81" s="18" t="n">
        <v>454.03924488</v>
      </c>
      <c r="J81" s="20" t="n">
        <v>3.73748402</v>
      </c>
      <c r="K81" s="18" t="n">
        <v>460.17666806</v>
      </c>
      <c r="L81" s="20" t="n">
        <v>4.27024266</v>
      </c>
      <c r="M81" s="18" t="s">
        <v>481</v>
      </c>
      <c r="N81" s="20" t="s">
        <v>481</v>
      </c>
      <c r="O81" s="18" t="s">
        <v>481</v>
      </c>
      <c r="P81" s="20" t="s">
        <v>481</v>
      </c>
      <c r="Q81" s="18" t="s">
        <v>481</v>
      </c>
      <c r="R81" s="20" t="s">
        <v>481</v>
      </c>
      <c r="S81" s="18" t="s">
        <v>481</v>
      </c>
      <c r="T81" s="20" t="s">
        <v>481</v>
      </c>
      <c r="U81" s="18" t="n">
        <v>411.18077834</v>
      </c>
      <c r="V81" s="20" t="n">
        <v>10.42693049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627</v>
      </c>
    </row>
    <row customHeight="1" ht="30" r="4" spans="1:22">
      <c r="A4" s="6" t="n"/>
      <c r="B4" s="7" t="s">
        <v>462</v>
      </c>
      <c r="C4" s="7" t="s">
        <v>463</v>
      </c>
      <c r="D4" s="8" t="s">
        <v>462</v>
      </c>
      <c r="E4" s="9" t="s">
        <v>622</v>
      </c>
      <c r="F4" s="10" t="n"/>
      <c r="G4" s="9" t="s">
        <v>623</v>
      </c>
      <c r="H4" s="10" t="n"/>
      <c r="I4" s="9" t="s">
        <v>624</v>
      </c>
      <c r="J4" s="10" t="n"/>
      <c r="K4" s="9" t="s">
        <v>625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451.03444336</v>
      </c>
      <c r="F7" s="20" t="n">
        <v>5.58013471</v>
      </c>
      <c r="G7" s="18" t="n">
        <v>500.30044881</v>
      </c>
      <c r="H7" s="20" t="n">
        <v>2.30831354</v>
      </c>
      <c r="I7" s="18" t="n">
        <v>520.456804</v>
      </c>
      <c r="J7" s="20" t="n">
        <v>1.91487663</v>
      </c>
      <c r="K7" s="18" t="n">
        <v>520.97156997</v>
      </c>
      <c r="L7" s="20" t="n">
        <v>3.14177284</v>
      </c>
      <c r="M7" s="18" t="s">
        <v>481</v>
      </c>
      <c r="N7" s="20" t="s">
        <v>481</v>
      </c>
      <c r="O7" s="18" t="s">
        <v>481</v>
      </c>
      <c r="P7" s="20" t="s">
        <v>481</v>
      </c>
      <c r="Q7" s="18" t="s">
        <v>481</v>
      </c>
      <c r="R7" s="20" t="s">
        <v>481</v>
      </c>
      <c r="S7" s="18" t="s">
        <v>481</v>
      </c>
      <c r="T7" s="20" t="s">
        <v>481</v>
      </c>
      <c r="U7" s="18" t="n">
        <v>455.10247741</v>
      </c>
      <c r="V7" s="20" t="n">
        <v>9.584023930000001</v>
      </c>
    </row>
    <row r="8" spans="1:22">
      <c r="A8" s="15" t="s">
        <v>483</v>
      </c>
      <c r="B8" s="17" t="n">
        <v>7007</v>
      </c>
      <c r="C8" s="18">
        <f>(20.0/B8*100)</f>
        <v/>
      </c>
      <c r="D8" s="19" t="n">
        <v>6987</v>
      </c>
      <c r="E8" s="18" t="n">
        <v>442.14593741</v>
      </c>
      <c r="F8" s="20" t="n">
        <v>14.2818442</v>
      </c>
      <c r="G8" s="18" t="n">
        <v>487.12508882</v>
      </c>
      <c r="H8" s="20" t="n">
        <v>2.94280578</v>
      </c>
      <c r="I8" s="18" t="n">
        <v>507.590823</v>
      </c>
      <c r="J8" s="20" t="n">
        <v>2.95389541</v>
      </c>
      <c r="K8" s="18" t="n">
        <v>500.94754892</v>
      </c>
      <c r="L8" s="20" t="n">
        <v>5.43206184</v>
      </c>
      <c r="M8" s="18" t="s">
        <v>481</v>
      </c>
      <c r="N8" s="20" t="s">
        <v>481</v>
      </c>
      <c r="O8" s="18" t="s">
        <v>481</v>
      </c>
      <c r="P8" s="20" t="s">
        <v>481</v>
      </c>
      <c r="Q8" s="18" t="s">
        <v>481</v>
      </c>
      <c r="R8" s="20" t="s">
        <v>481</v>
      </c>
      <c r="S8" s="18" t="s">
        <v>481</v>
      </c>
      <c r="T8" s="20" t="s">
        <v>481</v>
      </c>
      <c r="U8" s="18" t="n">
        <v>460.21452442</v>
      </c>
      <c r="V8" s="20" t="n">
        <v>13.61424161</v>
      </c>
    </row>
    <row r="9" spans="1:22">
      <c r="A9" s="15" t="s">
        <v>484</v>
      </c>
      <c r="B9" s="17" t="n">
        <v>9651</v>
      </c>
      <c r="C9" s="18">
        <f>(77.0/B9*100)</f>
        <v/>
      </c>
      <c r="D9" s="19" t="n">
        <v>9574</v>
      </c>
      <c r="E9" s="18" t="n">
        <v>450.72320105</v>
      </c>
      <c r="F9" s="20" t="n">
        <v>6.99091386</v>
      </c>
      <c r="G9" s="18" t="n">
        <v>498.81177675</v>
      </c>
      <c r="H9" s="20" t="n">
        <v>2.23421186</v>
      </c>
      <c r="I9" s="18" t="n">
        <v>517.78884422</v>
      </c>
      <c r="J9" s="20" t="n">
        <v>3.18374241</v>
      </c>
      <c r="K9" s="18" t="n">
        <v>496.15770421</v>
      </c>
      <c r="L9" s="20" t="n">
        <v>7.42130585</v>
      </c>
      <c r="M9" s="18" t="s">
        <v>481</v>
      </c>
      <c r="N9" s="20" t="s">
        <v>481</v>
      </c>
      <c r="O9" s="18" t="s">
        <v>481</v>
      </c>
      <c r="P9" s="20" t="s">
        <v>481</v>
      </c>
      <c r="Q9" s="18" t="s">
        <v>481</v>
      </c>
      <c r="R9" s="20" t="s">
        <v>481</v>
      </c>
      <c r="S9" s="18" t="s">
        <v>481</v>
      </c>
      <c r="T9" s="20" t="s">
        <v>481</v>
      </c>
      <c r="U9" s="18" t="n">
        <v>450.2704638</v>
      </c>
      <c r="V9" s="20" t="n">
        <v>9.856577120000001</v>
      </c>
    </row>
    <row r="10" spans="1:22">
      <c r="A10" s="15" t="s">
        <v>485</v>
      </c>
      <c r="B10" s="17" t="n">
        <v>20058</v>
      </c>
      <c r="C10" s="18">
        <f>(521.0/B10*100)</f>
        <v/>
      </c>
      <c r="D10" s="19" t="n">
        <v>19537</v>
      </c>
      <c r="E10" s="18" t="n">
        <v>446.19482108</v>
      </c>
      <c r="F10" s="20" t="n">
        <v>21.92823761</v>
      </c>
      <c r="G10" s="18" t="n">
        <v>517.13048489</v>
      </c>
      <c r="H10" s="20" t="n">
        <v>2.93676685</v>
      </c>
      <c r="I10" s="18" t="n">
        <v>532.11872697</v>
      </c>
      <c r="J10" s="20" t="n">
        <v>2.29643051</v>
      </c>
      <c r="K10" s="18" t="n">
        <v>534.74877357</v>
      </c>
      <c r="L10" s="20" t="n">
        <v>2.6745271</v>
      </c>
      <c r="M10" s="18" t="s">
        <v>481</v>
      </c>
      <c r="N10" s="20" t="s">
        <v>481</v>
      </c>
      <c r="O10" s="18" t="s">
        <v>481</v>
      </c>
      <c r="P10" s="20" t="s">
        <v>481</v>
      </c>
      <c r="Q10" s="18" t="s">
        <v>481</v>
      </c>
      <c r="R10" s="20" t="s">
        <v>481</v>
      </c>
      <c r="S10" s="18" t="s">
        <v>481</v>
      </c>
      <c r="T10" s="20" t="s">
        <v>481</v>
      </c>
      <c r="U10" s="18" t="n">
        <v>492.80190237</v>
      </c>
      <c r="V10" s="20" t="n">
        <v>8.03049371</v>
      </c>
    </row>
    <row r="11" spans="1:22">
      <c r="A11" s="15" t="s">
        <v>486</v>
      </c>
      <c r="B11" s="17" t="n">
        <v>7053</v>
      </c>
      <c r="C11" s="18">
        <f>(45.0/B11*100)</f>
        <v/>
      </c>
      <c r="D11" s="19" t="n">
        <v>7008</v>
      </c>
      <c r="E11" s="18" t="n">
        <v>403.84622256</v>
      </c>
      <c r="F11" s="20" t="n">
        <v>10.40486225</v>
      </c>
      <c r="G11" s="18" t="n">
        <v>435.84890063</v>
      </c>
      <c r="H11" s="20" t="n">
        <v>2.67270662</v>
      </c>
      <c r="I11" s="18" t="n">
        <v>466.15846672</v>
      </c>
      <c r="J11" s="20" t="n">
        <v>3.35295727</v>
      </c>
      <c r="K11" s="18" t="n">
        <v>508.19418995</v>
      </c>
      <c r="L11" s="20" t="n">
        <v>4.71515978</v>
      </c>
      <c r="M11" s="18" t="s">
        <v>481</v>
      </c>
      <c r="N11" s="20" t="s">
        <v>481</v>
      </c>
      <c r="O11" s="18" t="s">
        <v>481</v>
      </c>
      <c r="P11" s="20" t="s">
        <v>481</v>
      </c>
      <c r="Q11" s="18" t="s">
        <v>481</v>
      </c>
      <c r="R11" s="20" t="s">
        <v>481</v>
      </c>
      <c r="S11" s="18" t="s">
        <v>481</v>
      </c>
      <c r="T11" s="20" t="s">
        <v>481</v>
      </c>
      <c r="U11" s="18" t="n">
        <v>423.5391976</v>
      </c>
      <c r="V11" s="20" t="n">
        <v>10.4667039</v>
      </c>
    </row>
    <row r="12" spans="1:22">
      <c r="A12" s="15" t="s">
        <v>487</v>
      </c>
      <c r="B12" s="17" t="n">
        <v>6894</v>
      </c>
      <c r="C12" s="18">
        <f>(55.0/B12*100)</f>
        <v/>
      </c>
      <c r="D12" s="19" t="n">
        <v>6839</v>
      </c>
      <c r="E12" s="18" t="n">
        <v>424.04184742</v>
      </c>
      <c r="F12" s="20" t="n">
        <v>21.21768192</v>
      </c>
      <c r="G12" s="18" t="n">
        <v>488.92075796</v>
      </c>
      <c r="H12" s="20" t="n">
        <v>2.59638745</v>
      </c>
      <c r="I12" s="18" t="n">
        <v>504.74152358</v>
      </c>
      <c r="J12" s="20" t="n">
        <v>2.75566242</v>
      </c>
      <c r="K12" s="18" t="n">
        <v>511.86500347</v>
      </c>
      <c r="L12" s="20" t="n">
        <v>6.97914819</v>
      </c>
      <c r="M12" s="18" t="s">
        <v>481</v>
      </c>
      <c r="N12" s="20" t="s">
        <v>481</v>
      </c>
      <c r="O12" s="18" t="s">
        <v>481</v>
      </c>
      <c r="P12" s="20" t="s">
        <v>481</v>
      </c>
      <c r="Q12" s="18" t="s">
        <v>481</v>
      </c>
      <c r="R12" s="20" t="s">
        <v>481</v>
      </c>
      <c r="S12" s="18" t="s">
        <v>481</v>
      </c>
      <c r="T12" s="20" t="s">
        <v>481</v>
      </c>
      <c r="U12" s="18" t="n">
        <v>440.81271711</v>
      </c>
      <c r="V12" s="20" t="n">
        <v>8.944148370000001</v>
      </c>
    </row>
    <row r="13" spans="1:22">
      <c r="A13" s="15" t="s">
        <v>488</v>
      </c>
      <c r="B13" s="17" t="n">
        <v>7161</v>
      </c>
      <c r="C13" s="18">
        <f>(99.0/B13*100)</f>
        <v/>
      </c>
      <c r="D13" s="19" t="n">
        <v>7062</v>
      </c>
      <c r="E13" s="18" t="n">
        <v>405.76595375</v>
      </c>
      <c r="F13" s="20" t="n">
        <v>26.01727082</v>
      </c>
      <c r="G13" s="18" t="n">
        <v>495.96847336</v>
      </c>
      <c r="H13" s="20" t="n">
        <v>2.70130862</v>
      </c>
      <c r="I13" s="18" t="n">
        <v>511.21176564</v>
      </c>
      <c r="J13" s="20" t="n">
        <v>3.21651993</v>
      </c>
      <c r="K13" s="18" t="n">
        <v>494.04516147</v>
      </c>
      <c r="L13" s="20" t="n">
        <v>6.28396409</v>
      </c>
      <c r="M13" s="18" t="s">
        <v>481</v>
      </c>
      <c r="N13" s="20" t="s">
        <v>481</v>
      </c>
      <c r="O13" s="18" t="s">
        <v>481</v>
      </c>
      <c r="P13" s="20" t="s">
        <v>481</v>
      </c>
      <c r="Q13" s="18" t="s">
        <v>481</v>
      </c>
      <c r="R13" s="20" t="s">
        <v>481</v>
      </c>
      <c r="S13" s="18" t="s">
        <v>481</v>
      </c>
      <c r="T13" s="20" t="s">
        <v>481</v>
      </c>
      <c r="U13" s="18" t="n">
        <v>469.23286297</v>
      </c>
      <c r="V13" s="20" t="n">
        <v>16.6524175</v>
      </c>
    </row>
    <row r="14" spans="1:22">
      <c r="A14" s="15" t="s">
        <v>489</v>
      </c>
      <c r="B14" s="17" t="n">
        <v>5587</v>
      </c>
      <c r="C14" s="18">
        <f>(74.0/B14*100)</f>
        <v/>
      </c>
      <c r="D14" s="19" t="n">
        <v>5513</v>
      </c>
      <c r="E14" s="18" t="n">
        <v>511.19995254</v>
      </c>
      <c r="F14" s="20" t="n">
        <v>12.0282119</v>
      </c>
      <c r="G14" s="18" t="n">
        <v>531.81628973</v>
      </c>
      <c r="H14" s="20" t="n">
        <v>2.31266184</v>
      </c>
      <c r="I14" s="18" t="n">
        <v>547.76452625</v>
      </c>
      <c r="J14" s="20" t="n">
        <v>3.27665708</v>
      </c>
      <c r="K14" s="18" t="n">
        <v>546.55427959</v>
      </c>
      <c r="L14" s="20" t="n">
        <v>6.10143235</v>
      </c>
      <c r="M14" s="18" t="s">
        <v>481</v>
      </c>
      <c r="N14" s="20" t="s">
        <v>481</v>
      </c>
      <c r="O14" s="18" t="s">
        <v>481</v>
      </c>
      <c r="P14" s="20" t="s">
        <v>481</v>
      </c>
      <c r="Q14" s="18" t="s">
        <v>481</v>
      </c>
      <c r="R14" s="20" t="s">
        <v>481</v>
      </c>
      <c r="S14" s="18" t="s">
        <v>481</v>
      </c>
      <c r="T14" s="20" t="s">
        <v>481</v>
      </c>
      <c r="U14" s="18" t="n">
        <v>506.3979751</v>
      </c>
      <c r="V14" s="20" t="n">
        <v>12.16024304</v>
      </c>
    </row>
    <row r="15" spans="1:22">
      <c r="A15" s="15" t="s">
        <v>490</v>
      </c>
      <c r="B15" s="17" t="n">
        <v>5882</v>
      </c>
      <c r="C15" s="18">
        <f>(52.0/B15*100)</f>
        <v/>
      </c>
      <c r="D15" s="19" t="n">
        <v>5830</v>
      </c>
      <c r="E15" s="18" t="n">
        <v>457.82855325</v>
      </c>
      <c r="F15" s="20" t="n">
        <v>28.12817838</v>
      </c>
      <c r="G15" s="18" t="n">
        <v>525.66129059</v>
      </c>
      <c r="H15" s="20" t="n">
        <v>2.55067937</v>
      </c>
      <c r="I15" s="18" t="n">
        <v>540.91870456</v>
      </c>
      <c r="J15" s="20" t="n">
        <v>2.75212052</v>
      </c>
      <c r="K15" s="18" t="n">
        <v>542.59909334</v>
      </c>
      <c r="L15" s="20" t="n">
        <v>6.85388552</v>
      </c>
      <c r="M15" s="18" t="s">
        <v>481</v>
      </c>
      <c r="N15" s="20" t="s">
        <v>481</v>
      </c>
      <c r="O15" s="18" t="s">
        <v>481</v>
      </c>
      <c r="P15" s="20" t="s">
        <v>481</v>
      </c>
      <c r="Q15" s="18" t="s">
        <v>481</v>
      </c>
      <c r="R15" s="20" t="s">
        <v>481</v>
      </c>
      <c r="S15" s="18" t="s">
        <v>481</v>
      </c>
      <c r="T15" s="20" t="s">
        <v>481</v>
      </c>
      <c r="U15" s="18" t="n">
        <v>476.69048248</v>
      </c>
      <c r="V15" s="20" t="n">
        <v>13.95633144</v>
      </c>
    </row>
    <row r="16" spans="1:22">
      <c r="A16" s="15" t="s">
        <v>491</v>
      </c>
      <c r="B16" s="17" t="n">
        <v>6108</v>
      </c>
      <c r="C16" s="18">
        <f>(98.0/B16*100)</f>
        <v/>
      </c>
      <c r="D16" s="19" t="n">
        <v>6010</v>
      </c>
      <c r="E16" s="18" t="n">
        <v>407.29733548</v>
      </c>
      <c r="F16" s="20" t="n">
        <v>17.7212568</v>
      </c>
      <c r="G16" s="18" t="n">
        <v>484.8897899</v>
      </c>
      <c r="H16" s="20" t="n">
        <v>2.12515995</v>
      </c>
      <c r="I16" s="18" t="n">
        <v>519.21258716</v>
      </c>
      <c r="J16" s="20" t="n">
        <v>2.92119693</v>
      </c>
      <c r="K16" s="18" t="n">
        <v>510.91929028</v>
      </c>
      <c r="L16" s="20" t="n">
        <v>6.29096312</v>
      </c>
      <c r="M16" s="18" t="s">
        <v>481</v>
      </c>
      <c r="N16" s="20" t="s">
        <v>481</v>
      </c>
      <c r="O16" s="18" t="s">
        <v>481</v>
      </c>
      <c r="P16" s="20" t="s">
        <v>481</v>
      </c>
      <c r="Q16" s="18" t="s">
        <v>481</v>
      </c>
      <c r="R16" s="20" t="s">
        <v>481</v>
      </c>
      <c r="S16" s="18" t="s">
        <v>481</v>
      </c>
      <c r="T16" s="20" t="s">
        <v>481</v>
      </c>
      <c r="U16" s="18" t="n">
        <v>411.45851809</v>
      </c>
      <c r="V16" s="20" t="n">
        <v>12.20420282</v>
      </c>
    </row>
    <row r="17" spans="1:22">
      <c r="A17" s="15" t="s">
        <v>492</v>
      </c>
      <c r="B17" s="17" t="n">
        <v>6504</v>
      </c>
      <c r="C17" s="18">
        <f>(658.0/B17*100)</f>
        <v/>
      </c>
      <c r="D17" s="19" t="n">
        <v>5846</v>
      </c>
      <c r="E17" s="18" t="n">
        <v>418.17424939</v>
      </c>
      <c r="F17" s="20" t="n">
        <v>12.25215712</v>
      </c>
      <c r="G17" s="18" t="n">
        <v>505.85585365</v>
      </c>
      <c r="H17" s="20" t="n">
        <v>3.23481525</v>
      </c>
      <c r="I17" s="18" t="n">
        <v>528.84597819</v>
      </c>
      <c r="J17" s="20" t="n">
        <v>3.10388448</v>
      </c>
      <c r="K17" s="18" t="n">
        <v>523.35668261</v>
      </c>
      <c r="L17" s="20" t="n">
        <v>4.48454907</v>
      </c>
      <c r="M17" s="18" t="s">
        <v>481</v>
      </c>
      <c r="N17" s="20" t="s">
        <v>481</v>
      </c>
      <c r="O17" s="18" t="s">
        <v>481</v>
      </c>
      <c r="P17" s="20" t="s">
        <v>481</v>
      </c>
      <c r="Q17" s="18" t="s">
        <v>481</v>
      </c>
      <c r="R17" s="20" t="s">
        <v>481</v>
      </c>
      <c r="S17" s="18" t="s">
        <v>481</v>
      </c>
      <c r="T17" s="20" t="s">
        <v>481</v>
      </c>
      <c r="U17" s="18" t="n">
        <v>451.09935966</v>
      </c>
      <c r="V17" s="20" t="n">
        <v>12.87429497</v>
      </c>
    </row>
    <row r="18" spans="1:22">
      <c r="A18" s="15" t="s">
        <v>493</v>
      </c>
      <c r="B18" s="17" t="n">
        <v>5532</v>
      </c>
      <c r="C18" s="18">
        <f>(28.0/B18*100)</f>
        <v/>
      </c>
      <c r="D18" s="19" t="n">
        <v>5504</v>
      </c>
      <c r="E18" s="18" t="n">
        <v>413.26544097</v>
      </c>
      <c r="F18" s="20" t="n">
        <v>14.17275178</v>
      </c>
      <c r="G18" s="18" t="n">
        <v>445.3039233</v>
      </c>
      <c r="H18" s="20" t="n">
        <v>3.93808487</v>
      </c>
      <c r="I18" s="18" t="n">
        <v>468.70981367</v>
      </c>
      <c r="J18" s="20" t="n">
        <v>4.31185314</v>
      </c>
      <c r="K18" s="18" t="n">
        <v>471.0013925</v>
      </c>
      <c r="L18" s="20" t="n">
        <v>5.90558403</v>
      </c>
      <c r="M18" s="18" t="s">
        <v>481</v>
      </c>
      <c r="N18" s="20" t="s">
        <v>481</v>
      </c>
      <c r="O18" s="18" t="s">
        <v>481</v>
      </c>
      <c r="P18" s="20" t="s">
        <v>481</v>
      </c>
      <c r="Q18" s="18" t="s">
        <v>481</v>
      </c>
      <c r="R18" s="20" t="s">
        <v>481</v>
      </c>
      <c r="S18" s="18" t="s">
        <v>481</v>
      </c>
      <c r="T18" s="20" t="s">
        <v>481</v>
      </c>
      <c r="U18" s="18" t="n">
        <v>410.19980646</v>
      </c>
      <c r="V18" s="20" t="n">
        <v>11.22334805</v>
      </c>
    </row>
    <row r="19" spans="1:22">
      <c r="A19" s="15" t="s">
        <v>494</v>
      </c>
      <c r="B19" s="17" t="n">
        <v>5658</v>
      </c>
      <c r="C19" s="18">
        <f>(61.0/B19*100)</f>
        <v/>
      </c>
      <c r="D19" s="19" t="n">
        <v>5597</v>
      </c>
      <c r="E19" s="18" t="n">
        <v>386.05352838</v>
      </c>
      <c r="F19" s="20" t="n">
        <v>11.61532057</v>
      </c>
      <c r="G19" s="18" t="n">
        <v>467.65326367</v>
      </c>
      <c r="H19" s="20" t="n">
        <v>2.72992294</v>
      </c>
      <c r="I19" s="18" t="n">
        <v>501.87525836</v>
      </c>
      <c r="J19" s="20" t="n">
        <v>3.70082604</v>
      </c>
      <c r="K19" s="18" t="n">
        <v>499.59523619</v>
      </c>
      <c r="L19" s="20" t="n">
        <v>7.71768974</v>
      </c>
      <c r="M19" s="18" t="s">
        <v>481</v>
      </c>
      <c r="N19" s="20" t="s">
        <v>481</v>
      </c>
      <c r="O19" s="18" t="s">
        <v>481</v>
      </c>
      <c r="P19" s="20" t="s">
        <v>481</v>
      </c>
      <c r="Q19" s="18" t="s">
        <v>481</v>
      </c>
      <c r="R19" s="20" t="s">
        <v>481</v>
      </c>
      <c r="S19" s="18" t="s">
        <v>481</v>
      </c>
      <c r="T19" s="20" t="s">
        <v>481</v>
      </c>
      <c r="U19" s="18" t="n">
        <v>455.4765829</v>
      </c>
      <c r="V19" s="20" t="n">
        <v>11.81582628</v>
      </c>
    </row>
    <row r="20" spans="1:22">
      <c r="A20" s="15" t="s">
        <v>495</v>
      </c>
      <c r="B20" s="17" t="n">
        <v>3371</v>
      </c>
      <c r="C20" s="18">
        <f>(75.0/B20*100)</f>
        <v/>
      </c>
      <c r="D20" s="19" t="n">
        <v>3296</v>
      </c>
      <c r="E20" s="18" t="n">
        <v>410.73014826</v>
      </c>
      <c r="F20" s="20" t="n">
        <v>24.1452583</v>
      </c>
      <c r="G20" s="18" t="n">
        <v>473.59411619</v>
      </c>
      <c r="H20" s="20" t="n">
        <v>2.39245243</v>
      </c>
      <c r="I20" s="18" t="n">
        <v>478.05475463</v>
      </c>
      <c r="J20" s="20" t="n">
        <v>3.25797335</v>
      </c>
      <c r="K20" s="18" t="n">
        <v>464.33947928</v>
      </c>
      <c r="L20" s="20" t="n">
        <v>7.16421069</v>
      </c>
      <c r="M20" s="18" t="s">
        <v>481</v>
      </c>
      <c r="N20" s="20" t="s">
        <v>481</v>
      </c>
      <c r="O20" s="18" t="s">
        <v>481</v>
      </c>
      <c r="P20" s="20" t="s">
        <v>481</v>
      </c>
      <c r="Q20" s="18" t="s">
        <v>481</v>
      </c>
      <c r="R20" s="20" t="s">
        <v>481</v>
      </c>
      <c r="S20" s="18" t="s">
        <v>481</v>
      </c>
      <c r="T20" s="20" t="s">
        <v>481</v>
      </c>
      <c r="U20" s="18" t="n">
        <v>449.69280441</v>
      </c>
      <c r="V20" s="20" t="n">
        <v>11.04969715</v>
      </c>
    </row>
    <row r="21" spans="1:22">
      <c r="A21" s="15" t="s">
        <v>496</v>
      </c>
      <c r="B21" s="17" t="n">
        <v>5741</v>
      </c>
      <c r="C21" s="18">
        <f>(44.0/B21*100)</f>
        <v/>
      </c>
      <c r="D21" s="19" t="n">
        <v>5697</v>
      </c>
      <c r="E21" s="18" t="n">
        <v>404.88135993</v>
      </c>
      <c r="F21" s="20" t="n">
        <v>32.57706992</v>
      </c>
      <c r="G21" s="18" t="n">
        <v>485.81721993</v>
      </c>
      <c r="H21" s="20" t="n">
        <v>3.58439394</v>
      </c>
      <c r="I21" s="18" t="n">
        <v>503.64978352</v>
      </c>
      <c r="J21" s="20" t="n">
        <v>3.0103438</v>
      </c>
      <c r="K21" s="18" t="n">
        <v>513.27774003</v>
      </c>
      <c r="L21" s="20" t="n">
        <v>2.46690428</v>
      </c>
      <c r="M21" s="18" t="s">
        <v>481</v>
      </c>
      <c r="N21" s="20" t="s">
        <v>481</v>
      </c>
      <c r="O21" s="18" t="s">
        <v>481</v>
      </c>
      <c r="P21" s="20" t="s">
        <v>481</v>
      </c>
      <c r="Q21" s="18" t="s">
        <v>481</v>
      </c>
      <c r="R21" s="20" t="s">
        <v>481</v>
      </c>
      <c r="S21" s="18" t="s">
        <v>481</v>
      </c>
      <c r="T21" s="20" t="s">
        <v>481</v>
      </c>
      <c r="U21" s="18" t="n">
        <v>475.20722308</v>
      </c>
      <c r="V21" s="20" t="n">
        <v>11.23682124</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466.55281214</v>
      </c>
      <c r="R22" s="20" t="n">
        <v>3.43755424</v>
      </c>
      <c r="S22" s="18" t="s">
        <v>481</v>
      </c>
      <c r="T22" s="20" t="s">
        <v>481</v>
      </c>
      <c r="U22" s="18" t="s">
        <v>481</v>
      </c>
      <c r="V22" s="20" t="s">
        <v>481</v>
      </c>
    </row>
    <row r="23" spans="1:22">
      <c r="A23" s="15" t="s">
        <v>498</v>
      </c>
      <c r="B23" s="17" t="n">
        <v>11583</v>
      </c>
      <c r="C23" s="18">
        <f>(211.0/B23*100)</f>
        <v/>
      </c>
      <c r="D23" s="19" t="n">
        <v>11372</v>
      </c>
      <c r="E23" s="18" t="n">
        <v>419.35827138</v>
      </c>
      <c r="F23" s="20" t="n">
        <v>18.1537955</v>
      </c>
      <c r="G23" s="18" t="n">
        <v>465.80418584</v>
      </c>
      <c r="H23" s="20" t="n">
        <v>2.82537014</v>
      </c>
      <c r="I23" s="18" t="n">
        <v>486.82282573</v>
      </c>
      <c r="J23" s="20" t="n">
        <v>3.16117495</v>
      </c>
      <c r="K23" s="18" t="n">
        <v>498.70795673</v>
      </c>
      <c r="L23" s="20" t="n">
        <v>3.31727666</v>
      </c>
      <c r="M23" s="18" t="s">
        <v>481</v>
      </c>
      <c r="N23" s="20" t="s">
        <v>481</v>
      </c>
      <c r="O23" s="18" t="s">
        <v>481</v>
      </c>
      <c r="P23" s="20" t="s">
        <v>481</v>
      </c>
      <c r="Q23" s="18" t="s">
        <v>481</v>
      </c>
      <c r="R23" s="20" t="s">
        <v>481</v>
      </c>
      <c r="S23" s="18" t="s">
        <v>481</v>
      </c>
      <c r="T23" s="20" t="s">
        <v>481</v>
      </c>
      <c r="U23" s="18" t="n">
        <v>448.20815835</v>
      </c>
      <c r="V23" s="20" t="n">
        <v>11.17166443</v>
      </c>
    </row>
    <row r="24" spans="1:22">
      <c r="A24" s="15" t="s">
        <v>499</v>
      </c>
      <c r="B24" s="17" t="n">
        <v>6647</v>
      </c>
      <c r="C24" s="18">
        <f>(7.0/B24*100)</f>
        <v/>
      </c>
      <c r="D24" s="19" t="n">
        <v>6640</v>
      </c>
      <c r="E24" s="18" t="n">
        <v>502.93501535</v>
      </c>
      <c r="F24" s="20" t="n">
        <v>15.07598806</v>
      </c>
      <c r="G24" s="18" t="n">
        <v>539.72953332</v>
      </c>
      <c r="H24" s="20" t="n">
        <v>2.92615075</v>
      </c>
      <c r="I24" s="18" t="n">
        <v>533.42262873</v>
      </c>
      <c r="J24" s="20" t="n">
        <v>7.2554595</v>
      </c>
      <c r="K24" s="18" t="n">
        <v>493.34245513</v>
      </c>
      <c r="L24" s="20" t="n">
        <v>12.05400891</v>
      </c>
      <c r="M24" s="18" t="s">
        <v>481</v>
      </c>
      <c r="N24" s="20" t="s">
        <v>481</v>
      </c>
      <c r="O24" s="18" t="s">
        <v>481</v>
      </c>
      <c r="P24" s="20" t="s">
        <v>481</v>
      </c>
      <c r="Q24" s="18" t="s">
        <v>481</v>
      </c>
      <c r="R24" s="20" t="s">
        <v>481</v>
      </c>
      <c r="S24" s="18" t="s">
        <v>481</v>
      </c>
      <c r="T24" s="20" t="s">
        <v>481</v>
      </c>
      <c r="U24" s="18" t="n">
        <v>519.95201022</v>
      </c>
      <c r="V24" s="20" t="n">
        <v>12.34676446</v>
      </c>
    </row>
    <row r="25" spans="1:22">
      <c r="A25" s="15" t="s">
        <v>500</v>
      </c>
      <c r="B25" s="17" t="n">
        <v>5581</v>
      </c>
      <c r="C25" s="18">
        <f>(24.0/B25*100)</f>
        <v/>
      </c>
      <c r="D25" s="19" t="n">
        <v>5557</v>
      </c>
      <c r="E25" s="18" t="n">
        <v>483.54315619</v>
      </c>
      <c r="F25" s="20" t="n">
        <v>10.23047393</v>
      </c>
      <c r="G25" s="18" t="n">
        <v>503.05735798</v>
      </c>
      <c r="H25" s="20" t="n">
        <v>3.42534637</v>
      </c>
      <c r="I25" s="18" t="n">
        <v>531.11474202</v>
      </c>
      <c r="J25" s="20" t="n">
        <v>3.64910629</v>
      </c>
      <c r="K25" s="18" t="n">
        <v>510.69500344</v>
      </c>
      <c r="L25" s="20" t="n">
        <v>9.35195085</v>
      </c>
      <c r="M25" s="18" t="s">
        <v>481</v>
      </c>
      <c r="N25" s="20" t="s">
        <v>481</v>
      </c>
      <c r="O25" s="18" t="s">
        <v>481</v>
      </c>
      <c r="P25" s="20" t="s">
        <v>481</v>
      </c>
      <c r="Q25" s="18" t="s">
        <v>481</v>
      </c>
      <c r="R25" s="20" t="s">
        <v>481</v>
      </c>
      <c r="S25" s="18" t="s">
        <v>481</v>
      </c>
      <c r="T25" s="20" t="s">
        <v>481</v>
      </c>
      <c r="U25" s="18" t="n">
        <v>473.49189603</v>
      </c>
      <c r="V25" s="20" t="n">
        <v>12.3070798</v>
      </c>
    </row>
    <row r="26" spans="1:22">
      <c r="A26" s="15" t="s">
        <v>501</v>
      </c>
      <c r="B26" s="17" t="n">
        <v>4869</v>
      </c>
      <c r="C26" s="18">
        <f>(32.0/B26*100)</f>
        <v/>
      </c>
      <c r="D26" s="19" t="n">
        <v>4837</v>
      </c>
      <c r="E26" s="18" t="n">
        <v>451.04651873</v>
      </c>
      <c r="F26" s="20" t="n">
        <v>7.74111916</v>
      </c>
      <c r="G26" s="18" t="n">
        <v>489.29216185</v>
      </c>
      <c r="H26" s="20" t="n">
        <v>1.74715928</v>
      </c>
      <c r="I26" s="18" t="n">
        <v>514.42803422</v>
      </c>
      <c r="J26" s="20" t="n">
        <v>3.32259629</v>
      </c>
      <c r="K26" s="18" t="n">
        <v>485.43063811</v>
      </c>
      <c r="L26" s="20" t="n">
        <v>8.01047936</v>
      </c>
      <c r="M26" s="18" t="s">
        <v>481</v>
      </c>
      <c r="N26" s="20" t="s">
        <v>481</v>
      </c>
      <c r="O26" s="18" t="s">
        <v>481</v>
      </c>
      <c r="P26" s="20" t="s">
        <v>481</v>
      </c>
      <c r="Q26" s="18" t="s">
        <v>481</v>
      </c>
      <c r="R26" s="20" t="s">
        <v>481</v>
      </c>
      <c r="S26" s="18" t="s">
        <v>481</v>
      </c>
      <c r="T26" s="20" t="s">
        <v>481</v>
      </c>
      <c r="U26" s="18" t="n">
        <v>460.03444074</v>
      </c>
      <c r="V26" s="20" t="n">
        <v>10.78225873</v>
      </c>
    </row>
    <row r="27" spans="1:22">
      <c r="A27" s="15" t="s">
        <v>502</v>
      </c>
      <c r="B27" s="17" t="n">
        <v>5299</v>
      </c>
      <c r="C27" s="18">
        <f>(17.0/B27*100)</f>
        <v/>
      </c>
      <c r="D27" s="19" t="n">
        <v>5282</v>
      </c>
      <c r="E27" s="18" t="n">
        <v>416.82077135</v>
      </c>
      <c r="F27" s="20" t="n">
        <v>7.06764205</v>
      </c>
      <c r="G27" s="18" t="n">
        <v>466.34360954</v>
      </c>
      <c r="H27" s="20" t="n">
        <v>2.16112531</v>
      </c>
      <c r="I27" s="18" t="n">
        <v>496.86729493</v>
      </c>
      <c r="J27" s="20" t="n">
        <v>2.03271116</v>
      </c>
      <c r="K27" s="18" t="n">
        <v>499.88020869</v>
      </c>
      <c r="L27" s="20" t="n">
        <v>3.32075444</v>
      </c>
      <c r="M27" s="18" t="s">
        <v>481</v>
      </c>
      <c r="N27" s="20" t="s">
        <v>481</v>
      </c>
      <c r="O27" s="18" t="s">
        <v>481</v>
      </c>
      <c r="P27" s="20" t="s">
        <v>481</v>
      </c>
      <c r="Q27" s="18" t="s">
        <v>481</v>
      </c>
      <c r="R27" s="20" t="s">
        <v>481</v>
      </c>
      <c r="S27" s="18" t="s">
        <v>481</v>
      </c>
      <c r="T27" s="20" t="s">
        <v>481</v>
      </c>
      <c r="U27" s="18" t="n">
        <v>450.26585695</v>
      </c>
      <c r="V27" s="20" t="n">
        <v>11.87363157</v>
      </c>
    </row>
    <row r="28" spans="1:22">
      <c r="A28" s="15" t="s">
        <v>503</v>
      </c>
      <c r="B28" s="17" t="n">
        <v>7568</v>
      </c>
      <c r="C28" s="18">
        <f>(51.0/B28*100)</f>
        <v/>
      </c>
      <c r="D28" s="19" t="n">
        <v>7517</v>
      </c>
      <c r="E28" s="18" t="n">
        <v>383.40907914</v>
      </c>
      <c r="F28" s="20" t="n">
        <v>3.34867941</v>
      </c>
      <c r="G28" s="18" t="n">
        <v>420.66974107</v>
      </c>
      <c r="H28" s="20" t="n">
        <v>2.20377227</v>
      </c>
      <c r="I28" s="18" t="n">
        <v>427.93429262</v>
      </c>
      <c r="J28" s="20" t="n">
        <v>3.56570845</v>
      </c>
      <c r="K28" s="18" t="n">
        <v>427.77219662</v>
      </c>
      <c r="L28" s="20" t="n">
        <v>7.51489889</v>
      </c>
      <c r="M28" s="18" t="s">
        <v>481</v>
      </c>
      <c r="N28" s="20" t="s">
        <v>481</v>
      </c>
      <c r="O28" s="18" t="s">
        <v>481</v>
      </c>
      <c r="P28" s="20" t="s">
        <v>481</v>
      </c>
      <c r="Q28" s="18" t="s">
        <v>481</v>
      </c>
      <c r="R28" s="20" t="s">
        <v>481</v>
      </c>
      <c r="S28" s="18" t="s">
        <v>481</v>
      </c>
      <c r="T28" s="20" t="s">
        <v>481</v>
      </c>
      <c r="U28" s="18" t="n">
        <v>381.00220439</v>
      </c>
      <c r="V28" s="20" t="n">
        <v>8.598508300000001</v>
      </c>
    </row>
    <row r="29" spans="1:22">
      <c r="A29" s="15" t="s">
        <v>504</v>
      </c>
      <c r="B29" s="17" t="n">
        <v>5385</v>
      </c>
      <c r="C29" s="18">
        <f>(30.0/B29*100)</f>
        <v/>
      </c>
      <c r="D29" s="19" t="n">
        <v>5355</v>
      </c>
      <c r="E29" s="18" t="n">
        <v>425.1797013</v>
      </c>
      <c r="F29" s="20" t="n">
        <v>34.2906073</v>
      </c>
      <c r="G29" s="18" t="n">
        <v>505.522118</v>
      </c>
      <c r="H29" s="20" t="n">
        <v>2.52516608</v>
      </c>
      <c r="I29" s="18" t="n">
        <v>528.40528193</v>
      </c>
      <c r="J29" s="20" t="n">
        <v>4.14955446</v>
      </c>
      <c r="K29" s="18" t="n">
        <v>508.48622242</v>
      </c>
      <c r="L29" s="20" t="n">
        <v>9.67386181</v>
      </c>
      <c r="M29" s="18" t="s">
        <v>481</v>
      </c>
      <c r="N29" s="20" t="s">
        <v>481</v>
      </c>
      <c r="O29" s="18" t="s">
        <v>481</v>
      </c>
      <c r="P29" s="20" t="s">
        <v>481</v>
      </c>
      <c r="Q29" s="18" t="s">
        <v>481</v>
      </c>
      <c r="R29" s="20" t="s">
        <v>481</v>
      </c>
      <c r="S29" s="18" t="s">
        <v>481</v>
      </c>
      <c r="T29" s="20" t="s">
        <v>481</v>
      </c>
      <c r="U29" s="18" t="n">
        <v>478.98946463</v>
      </c>
      <c r="V29" s="20" t="n">
        <v>12.37639577</v>
      </c>
    </row>
    <row r="30" spans="1:22">
      <c r="A30" s="15" t="s">
        <v>505</v>
      </c>
      <c r="B30" s="17" t="n">
        <v>4520</v>
      </c>
      <c r="C30" s="18">
        <f>(97.0/B30*100)</f>
        <v/>
      </c>
      <c r="D30" s="19" t="n">
        <v>4423</v>
      </c>
      <c r="E30" s="18" t="n">
        <v>470.25518273</v>
      </c>
      <c r="F30" s="20" t="n">
        <v>16.3421627</v>
      </c>
      <c r="G30" s="18" t="n">
        <v>498.78161613</v>
      </c>
      <c r="H30" s="20" t="n">
        <v>2.98685466</v>
      </c>
      <c r="I30" s="18" t="n">
        <v>524.80287862</v>
      </c>
      <c r="J30" s="20" t="n">
        <v>3.67249471</v>
      </c>
      <c r="K30" s="18" t="n">
        <v>530.99687582</v>
      </c>
      <c r="L30" s="20" t="n">
        <v>4.48402541</v>
      </c>
      <c r="M30" s="18" t="s">
        <v>481</v>
      </c>
      <c r="N30" s="20" t="s">
        <v>481</v>
      </c>
      <c r="O30" s="18" t="s">
        <v>481</v>
      </c>
      <c r="P30" s="20" t="s">
        <v>481</v>
      </c>
      <c r="Q30" s="18" t="s">
        <v>481</v>
      </c>
      <c r="R30" s="20" t="s">
        <v>481</v>
      </c>
      <c r="S30" s="18" t="s">
        <v>481</v>
      </c>
      <c r="T30" s="20" t="s">
        <v>481</v>
      </c>
      <c r="U30" s="18" t="n">
        <v>446.56343222</v>
      </c>
      <c r="V30" s="20" t="n">
        <v>15.70523673</v>
      </c>
    </row>
    <row r="31" spans="1:22">
      <c r="A31" s="15" t="s">
        <v>506</v>
      </c>
      <c r="B31" s="17" t="n">
        <v>5456</v>
      </c>
      <c r="C31" s="18">
        <f>(125.0/B31*100)</f>
        <v/>
      </c>
      <c r="D31" s="19" t="n">
        <v>5331</v>
      </c>
      <c r="E31" s="18" t="n">
        <v>420.28755789</v>
      </c>
      <c r="F31" s="20" t="n">
        <v>18.34430187</v>
      </c>
      <c r="G31" s="18" t="n">
        <v>490.71494877</v>
      </c>
      <c r="H31" s="20" t="n">
        <v>2.80759175</v>
      </c>
      <c r="I31" s="18" t="n">
        <v>509.37956986</v>
      </c>
      <c r="J31" s="20" t="n">
        <v>2.67067484</v>
      </c>
      <c r="K31" s="18" t="n">
        <v>493.6947414</v>
      </c>
      <c r="L31" s="20" t="n">
        <v>4.5788444</v>
      </c>
      <c r="M31" s="18" t="s">
        <v>481</v>
      </c>
      <c r="N31" s="20" t="s">
        <v>481</v>
      </c>
      <c r="O31" s="18" t="s">
        <v>481</v>
      </c>
      <c r="P31" s="20" t="s">
        <v>481</v>
      </c>
      <c r="Q31" s="18" t="s">
        <v>481</v>
      </c>
      <c r="R31" s="20" t="s">
        <v>481</v>
      </c>
      <c r="S31" s="18" t="s">
        <v>481</v>
      </c>
      <c r="T31" s="20" t="s">
        <v>481</v>
      </c>
      <c r="U31" s="18" t="n">
        <v>435.24294098</v>
      </c>
      <c r="V31" s="20" t="n">
        <v>13.97168306</v>
      </c>
    </row>
    <row r="32" spans="1:22">
      <c r="A32" s="15" t="s">
        <v>507</v>
      </c>
      <c r="B32" s="17" t="n">
        <v>4478</v>
      </c>
      <c r="C32" s="18">
        <f>(5.0/B32*100)</f>
        <v/>
      </c>
      <c r="D32" s="19" t="n">
        <v>4473</v>
      </c>
      <c r="E32" s="18" t="n">
        <v>454.08056708</v>
      </c>
      <c r="F32" s="20" t="n">
        <v>20.27140168</v>
      </c>
      <c r="G32" s="18" t="n">
        <v>495.65895103</v>
      </c>
      <c r="H32" s="20" t="n">
        <v>2.68421897</v>
      </c>
      <c r="I32" s="18" t="n">
        <v>511.76618387</v>
      </c>
      <c r="J32" s="20" t="n">
        <v>3.48379489</v>
      </c>
      <c r="K32" s="18" t="n">
        <v>519.10927129</v>
      </c>
      <c r="L32" s="20" t="n">
        <v>6.33589459</v>
      </c>
      <c r="M32" s="18" t="s">
        <v>481</v>
      </c>
      <c r="N32" s="20" t="s">
        <v>481</v>
      </c>
      <c r="O32" s="18" t="s">
        <v>481</v>
      </c>
      <c r="P32" s="20" t="s">
        <v>481</v>
      </c>
      <c r="Q32" s="18" t="s">
        <v>481</v>
      </c>
      <c r="R32" s="20" t="s">
        <v>481</v>
      </c>
      <c r="S32" s="18" t="s">
        <v>481</v>
      </c>
      <c r="T32" s="20" t="s">
        <v>481</v>
      </c>
      <c r="U32" s="18" t="n">
        <v>454.45603619</v>
      </c>
      <c r="V32" s="20" t="n">
        <v>10.72816048</v>
      </c>
    </row>
    <row r="33" spans="1:22">
      <c r="A33" s="15" t="s">
        <v>508</v>
      </c>
      <c r="B33" s="17" t="n">
        <v>7325</v>
      </c>
      <c r="C33" s="18">
        <f>(74.0/B33*100)</f>
        <v/>
      </c>
      <c r="D33" s="19" t="n">
        <v>7251</v>
      </c>
      <c r="E33" s="18" t="n">
        <v>451.40536693</v>
      </c>
      <c r="F33" s="20" t="n">
        <v>24.28522398</v>
      </c>
      <c r="G33" s="18" t="n">
        <v>479.06943329</v>
      </c>
      <c r="H33" s="20" t="n">
        <v>3.52456862</v>
      </c>
      <c r="I33" s="18" t="n">
        <v>509.66503897</v>
      </c>
      <c r="J33" s="20" t="n">
        <v>2.69513087</v>
      </c>
      <c r="K33" s="18" t="n">
        <v>519.73605002</v>
      </c>
      <c r="L33" s="20" t="n">
        <v>3.08809495</v>
      </c>
      <c r="M33" s="18" t="s">
        <v>481</v>
      </c>
      <c r="N33" s="20" t="s">
        <v>481</v>
      </c>
      <c r="O33" s="18" t="s">
        <v>481</v>
      </c>
      <c r="P33" s="20" t="s">
        <v>481</v>
      </c>
      <c r="Q33" s="18" t="s">
        <v>481</v>
      </c>
      <c r="R33" s="20" t="s">
        <v>481</v>
      </c>
      <c r="S33" s="18" t="s">
        <v>481</v>
      </c>
      <c r="T33" s="20" t="s">
        <v>481</v>
      </c>
      <c r="U33" s="18" t="n">
        <v>457.37417525</v>
      </c>
      <c r="V33" s="20" t="n">
        <v>11.40032282</v>
      </c>
    </row>
    <row r="34" spans="1:22">
      <c r="A34" s="15" t="s">
        <v>509</v>
      </c>
      <c r="B34" s="17" t="n">
        <v>6350</v>
      </c>
      <c r="C34" s="18">
        <f>(65.0/B34*100)</f>
        <v/>
      </c>
      <c r="D34" s="19" t="n">
        <v>6285</v>
      </c>
      <c r="E34" s="18" t="n">
        <v>357.83436916</v>
      </c>
      <c r="F34" s="20" t="n">
        <v>10.5084348</v>
      </c>
      <c r="G34" s="18" t="n">
        <v>459.30270001</v>
      </c>
      <c r="H34" s="20" t="n">
        <v>3.00546289</v>
      </c>
      <c r="I34" s="18" t="n">
        <v>480.14715971</v>
      </c>
      <c r="J34" s="20" t="n">
        <v>3.00076462</v>
      </c>
      <c r="K34" s="18" t="n">
        <v>473.99979603</v>
      </c>
      <c r="L34" s="20" t="n">
        <v>6.80381164</v>
      </c>
      <c r="M34" s="18" t="s">
        <v>481</v>
      </c>
      <c r="N34" s="20" t="s">
        <v>481</v>
      </c>
      <c r="O34" s="18" t="s">
        <v>481</v>
      </c>
      <c r="P34" s="20" t="s">
        <v>481</v>
      </c>
      <c r="Q34" s="18" t="s">
        <v>481</v>
      </c>
      <c r="R34" s="20" t="s">
        <v>481</v>
      </c>
      <c r="S34" s="18" t="s">
        <v>481</v>
      </c>
      <c r="T34" s="20" t="s">
        <v>481</v>
      </c>
      <c r="U34" s="18" t="n">
        <v>390.44557279</v>
      </c>
      <c r="V34" s="20" t="n">
        <v>9.44980501</v>
      </c>
    </row>
    <row r="35" spans="1:22">
      <c r="A35" s="15" t="s">
        <v>510</v>
      </c>
      <c r="B35" s="17" t="n">
        <v>6406</v>
      </c>
      <c r="C35" s="18">
        <f>(36.0/B35*100)</f>
        <v/>
      </c>
      <c r="D35" s="19" t="n">
        <v>6370</v>
      </c>
      <c r="E35" s="18" t="n">
        <v>435.36965921</v>
      </c>
      <c r="F35" s="20" t="n">
        <v>30.47044051</v>
      </c>
      <c r="G35" s="18" t="n">
        <v>507.27478852</v>
      </c>
      <c r="H35" s="20" t="n">
        <v>2.3917453</v>
      </c>
      <c r="I35" s="18" t="n">
        <v>516.80825048</v>
      </c>
      <c r="J35" s="20" t="n">
        <v>2.13617179</v>
      </c>
      <c r="K35" s="18" t="n">
        <v>527.98303617</v>
      </c>
      <c r="L35" s="20" t="n">
        <v>3.66873164</v>
      </c>
      <c r="M35" s="18" t="s">
        <v>481</v>
      </c>
      <c r="N35" s="20" t="s">
        <v>481</v>
      </c>
      <c r="O35" s="18" t="s">
        <v>481</v>
      </c>
      <c r="P35" s="20" t="s">
        <v>481</v>
      </c>
      <c r="Q35" s="18" t="s">
        <v>481</v>
      </c>
      <c r="R35" s="20" t="s">
        <v>481</v>
      </c>
      <c r="S35" s="18" t="s">
        <v>481</v>
      </c>
      <c r="T35" s="20" t="s">
        <v>481</v>
      </c>
      <c r="U35" s="18" t="n">
        <v>477.85080608</v>
      </c>
      <c r="V35" s="20" t="n">
        <v>12.62966649</v>
      </c>
    </row>
    <row r="36" spans="1:22">
      <c r="A36" s="15" t="s">
        <v>511</v>
      </c>
      <c r="B36" s="17" t="n">
        <v>6736</v>
      </c>
      <c r="C36" s="18">
        <f>(26.0/B36*100)</f>
        <v/>
      </c>
      <c r="D36" s="19" t="n">
        <v>6710</v>
      </c>
      <c r="E36" s="18" t="n">
        <v>456.33192278</v>
      </c>
      <c r="F36" s="20" t="n">
        <v>11.08747796</v>
      </c>
      <c r="G36" s="18" t="n">
        <v>473.82249314</v>
      </c>
      <c r="H36" s="20" t="n">
        <v>3.31736308</v>
      </c>
      <c r="I36" s="18" t="n">
        <v>499.63486616</v>
      </c>
      <c r="J36" s="20" t="n">
        <v>2.19298793</v>
      </c>
      <c r="K36" s="18" t="n">
        <v>514.49835576</v>
      </c>
      <c r="L36" s="20" t="n">
        <v>3.60678221</v>
      </c>
      <c r="M36" s="18" t="s">
        <v>481</v>
      </c>
      <c r="N36" s="20" t="s">
        <v>481</v>
      </c>
      <c r="O36" s="18" t="s">
        <v>481</v>
      </c>
      <c r="P36" s="20" t="s">
        <v>481</v>
      </c>
      <c r="Q36" s="18" t="s">
        <v>481</v>
      </c>
      <c r="R36" s="20" t="s">
        <v>481</v>
      </c>
      <c r="S36" s="18" t="s">
        <v>481</v>
      </c>
      <c r="T36" s="20" t="s">
        <v>481</v>
      </c>
      <c r="U36" s="18" t="n">
        <v>449.91563331</v>
      </c>
      <c r="V36" s="20" t="n">
        <v>8.59718559</v>
      </c>
    </row>
    <row r="37" spans="1:22">
      <c r="A37" s="15" t="s">
        <v>512</v>
      </c>
      <c r="B37" s="17" t="n">
        <v>5458</v>
      </c>
      <c r="C37" s="18">
        <f>(62.0/B37*100)</f>
        <v/>
      </c>
      <c r="D37" s="19" t="n">
        <v>5396</v>
      </c>
      <c r="E37" s="18" t="n">
        <v>413.18566435</v>
      </c>
      <c r="F37" s="20" t="n">
        <v>20.22549992</v>
      </c>
      <c r="G37" s="18" t="n">
        <v>476.23236905</v>
      </c>
      <c r="H37" s="20" t="n">
        <v>4.14914002</v>
      </c>
      <c r="I37" s="18" t="n">
        <v>501.02060871</v>
      </c>
      <c r="J37" s="20" t="n">
        <v>3.79439993</v>
      </c>
      <c r="K37" s="18" t="n">
        <v>507.09766152</v>
      </c>
      <c r="L37" s="20" t="n">
        <v>4.90372006</v>
      </c>
      <c r="M37" s="18" t="s">
        <v>481</v>
      </c>
      <c r="N37" s="20" t="s">
        <v>481</v>
      </c>
      <c r="O37" s="18" t="s">
        <v>481</v>
      </c>
      <c r="P37" s="20" t="s">
        <v>481</v>
      </c>
      <c r="Q37" s="18" t="s">
        <v>481</v>
      </c>
      <c r="R37" s="20" t="s">
        <v>481</v>
      </c>
      <c r="S37" s="18" t="s">
        <v>481</v>
      </c>
      <c r="T37" s="20" t="s">
        <v>481</v>
      </c>
      <c r="U37" s="18" t="n">
        <v>444.10947894</v>
      </c>
      <c r="V37" s="20" t="n">
        <v>11.11625548</v>
      </c>
    </row>
    <row r="38" spans="1:22">
      <c r="A38" s="15" t="s">
        <v>513</v>
      </c>
      <c r="B38" s="17" t="n">
        <v>5860</v>
      </c>
      <c r="C38" s="18">
        <f>(16.0/B38*100)</f>
        <v/>
      </c>
      <c r="D38" s="19" t="n">
        <v>5844</v>
      </c>
      <c r="E38" s="18" t="n">
        <v>426.22365452</v>
      </c>
      <c r="F38" s="20" t="n">
        <v>10.29389628</v>
      </c>
      <c r="G38" s="18" t="n">
        <v>493.3154329</v>
      </c>
      <c r="H38" s="20" t="n">
        <v>3.66962252</v>
      </c>
      <c r="I38" s="18" t="n">
        <v>516.88121141</v>
      </c>
      <c r="J38" s="20" t="n">
        <v>3.51832382</v>
      </c>
      <c r="K38" s="18" t="n">
        <v>517.01108384</v>
      </c>
      <c r="L38" s="20" t="n">
        <v>4.91136909</v>
      </c>
      <c r="M38" s="18" t="s">
        <v>481</v>
      </c>
      <c r="N38" s="20" t="s">
        <v>481</v>
      </c>
      <c r="O38" s="18" t="s">
        <v>481</v>
      </c>
      <c r="P38" s="20" t="s">
        <v>481</v>
      </c>
      <c r="Q38" s="18" t="s">
        <v>481</v>
      </c>
      <c r="R38" s="20" t="s">
        <v>481</v>
      </c>
      <c r="S38" s="18" t="s">
        <v>481</v>
      </c>
      <c r="T38" s="20" t="s">
        <v>481</v>
      </c>
      <c r="U38" s="18" t="n">
        <v>454.70022018</v>
      </c>
      <c r="V38" s="20" t="n">
        <v>11.77005657</v>
      </c>
    </row>
    <row r="39" spans="1:22">
      <c r="A39" s="15" t="s">
        <v>514</v>
      </c>
      <c r="B39" s="17" t="n">
        <v>5895</v>
      </c>
      <c r="C39" s="18">
        <f>(30.0/B39*100)</f>
        <v/>
      </c>
      <c r="D39" s="19" t="n">
        <v>5865</v>
      </c>
      <c r="E39" s="18" t="n">
        <v>424.80992893</v>
      </c>
      <c r="F39" s="20" t="n">
        <v>4.87493394</v>
      </c>
      <c r="G39" s="18" t="n">
        <v>424.18815993</v>
      </c>
      <c r="H39" s="20" t="n">
        <v>3.78480828</v>
      </c>
      <c r="I39" s="18" t="n">
        <v>444.60769788</v>
      </c>
      <c r="J39" s="20" t="n">
        <v>6.60421485</v>
      </c>
      <c r="K39" s="18" t="n">
        <v>435.29864829</v>
      </c>
      <c r="L39" s="20" t="n">
        <v>13.75401358</v>
      </c>
      <c r="M39" s="18" t="s">
        <v>481</v>
      </c>
      <c r="N39" s="20" t="s">
        <v>481</v>
      </c>
      <c r="O39" s="18" t="s">
        <v>481</v>
      </c>
      <c r="P39" s="20" t="s">
        <v>481</v>
      </c>
      <c r="Q39" s="18" t="s">
        <v>481</v>
      </c>
      <c r="R39" s="20" t="s">
        <v>481</v>
      </c>
      <c r="S39" s="18" t="s">
        <v>481</v>
      </c>
      <c r="T39" s="20" t="s">
        <v>481</v>
      </c>
      <c r="U39" s="18" t="n">
        <v>353.89823926</v>
      </c>
      <c r="V39" s="20" t="n">
        <v>9.023927179999999</v>
      </c>
    </row>
    <row r="40" spans="1:22">
      <c r="A40" s="15" t="s">
        <v>515</v>
      </c>
      <c r="B40" s="17" t="n">
        <v>14157</v>
      </c>
      <c r="C40" s="18">
        <f>(266.0/B40*100)</f>
        <v/>
      </c>
      <c r="D40" s="19" t="n">
        <v>13891</v>
      </c>
      <c r="E40" s="18" t="n">
        <v>446.01596171</v>
      </c>
      <c r="F40" s="20" t="n">
        <v>18.56804716</v>
      </c>
      <c r="G40" s="18" t="n">
        <v>500.94460983</v>
      </c>
      <c r="H40" s="20" t="n">
        <v>2.73216287</v>
      </c>
      <c r="I40" s="18" t="n">
        <v>519.1960208100001</v>
      </c>
      <c r="J40" s="20" t="n">
        <v>3.45978924</v>
      </c>
      <c r="K40" s="18" t="n">
        <v>522.76472864</v>
      </c>
      <c r="L40" s="20" t="n">
        <v>4.23648195</v>
      </c>
      <c r="M40" s="18" t="s">
        <v>481</v>
      </c>
      <c r="N40" s="20" t="s">
        <v>481</v>
      </c>
      <c r="O40" s="18" t="s">
        <v>481</v>
      </c>
      <c r="P40" s="20" t="s">
        <v>481</v>
      </c>
      <c r="Q40" s="18" t="s">
        <v>481</v>
      </c>
      <c r="R40" s="20" t="s">
        <v>481</v>
      </c>
      <c r="S40" s="18" t="s">
        <v>481</v>
      </c>
      <c r="T40" s="20" t="s">
        <v>481</v>
      </c>
      <c r="U40" s="18" t="n">
        <v>447.04620091</v>
      </c>
      <c r="V40" s="20" t="n">
        <v>8.501062839999999</v>
      </c>
    </row>
    <row r="41" spans="1:22">
      <c r="A41" s="15" t="s">
        <v>516</v>
      </c>
      <c r="B41" s="17" t="n">
        <v>5712</v>
      </c>
      <c r="C41" s="18">
        <f>(40.0/B41*100)</f>
        <v/>
      </c>
      <c r="D41" s="19" t="n">
        <v>5672</v>
      </c>
      <c r="E41" s="18" t="n">
        <v>414.0641865</v>
      </c>
      <c r="F41" s="20" t="n">
        <v>19.89233897</v>
      </c>
      <c r="G41" s="18" t="n">
        <v>479.38329872</v>
      </c>
      <c r="H41" s="20" t="n">
        <v>4.3435453</v>
      </c>
      <c r="I41" s="18" t="n">
        <v>500.33591922</v>
      </c>
      <c r="J41" s="20" t="n">
        <v>3.48401254</v>
      </c>
      <c r="K41" s="18" t="n">
        <v>515.7920655200001</v>
      </c>
      <c r="L41" s="20" t="n">
        <v>4.05546343</v>
      </c>
      <c r="M41" s="18" t="s">
        <v>481</v>
      </c>
      <c r="N41" s="20" t="s">
        <v>481</v>
      </c>
      <c r="O41" s="18" t="s">
        <v>481</v>
      </c>
      <c r="P41" s="20" t="s">
        <v>481</v>
      </c>
      <c r="Q41" s="18" t="s">
        <v>481</v>
      </c>
      <c r="R41" s="20" t="s">
        <v>481</v>
      </c>
      <c r="S41" s="18" t="s">
        <v>481</v>
      </c>
      <c r="T41" s="20" t="s">
        <v>481</v>
      </c>
      <c r="U41" s="18" t="n">
        <v>441.1692799</v>
      </c>
      <c r="V41" s="20" t="n">
        <v>10.72319689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371.34079136</v>
      </c>
      <c r="F45" s="20" t="n">
        <v>4.40576993</v>
      </c>
      <c r="G45" s="18" t="n">
        <v>378.05460324</v>
      </c>
      <c r="H45" s="20" t="n">
        <v>2.63726821</v>
      </c>
      <c r="I45" s="18" t="n">
        <v>379.56889142</v>
      </c>
      <c r="J45" s="20" t="n">
        <v>5.53183941</v>
      </c>
      <c r="K45" s="18" t="n">
        <v>375.70194949</v>
      </c>
      <c r="L45" s="20" t="n">
        <v>11.13471521</v>
      </c>
      <c r="M45" s="18" t="s">
        <v>481</v>
      </c>
      <c r="N45" s="20" t="s">
        <v>481</v>
      </c>
      <c r="O45" s="18" t="s">
        <v>481</v>
      </c>
      <c r="P45" s="20" t="s">
        <v>481</v>
      </c>
      <c r="Q45" s="18" t="n">
        <v>370.64988477</v>
      </c>
      <c r="R45" s="20" t="n">
        <v>27.24746904</v>
      </c>
      <c r="S45" s="18" t="n">
        <v>354.81275391</v>
      </c>
      <c r="T45" s="20" t="n">
        <v>13.41688696</v>
      </c>
      <c r="U45" s="18" t="n">
        <v>349.43129667</v>
      </c>
      <c r="V45" s="20" t="n">
        <v>7.14128411</v>
      </c>
    </row>
    <row r="46" spans="1:22">
      <c r="A46" s="15" t="s">
        <v>521</v>
      </c>
      <c r="B46" s="17" t="n">
        <v>23141</v>
      </c>
      <c r="C46" s="18">
        <f>(1132.0/B46*100)</f>
        <v/>
      </c>
      <c r="D46" s="19" t="n">
        <v>22009</v>
      </c>
      <c r="E46" s="18" t="n">
        <v>362.04821475</v>
      </c>
      <c r="F46" s="20" t="n">
        <v>3.53995378</v>
      </c>
      <c r="G46" s="18" t="n">
        <v>392.36721486</v>
      </c>
      <c r="H46" s="20" t="n">
        <v>1.84936526</v>
      </c>
      <c r="I46" s="18" t="n">
        <v>423.60476296</v>
      </c>
      <c r="J46" s="20" t="n">
        <v>3.38354195</v>
      </c>
      <c r="K46" s="18" t="n">
        <v>437.21777115</v>
      </c>
      <c r="L46" s="20" t="n">
        <v>5.40965297</v>
      </c>
      <c r="M46" s="18" t="s">
        <v>481</v>
      </c>
      <c r="N46" s="20" t="s">
        <v>481</v>
      </c>
      <c r="O46" s="18" t="s">
        <v>481</v>
      </c>
      <c r="P46" s="20" t="s">
        <v>481</v>
      </c>
      <c r="Q46" s="18" t="s">
        <v>481</v>
      </c>
      <c r="R46" s="20" t="s">
        <v>481</v>
      </c>
      <c r="S46" s="18" t="s">
        <v>481</v>
      </c>
      <c r="T46" s="20" t="s">
        <v>481</v>
      </c>
      <c r="U46" s="18" t="n">
        <v>346.20934355</v>
      </c>
      <c r="V46" s="20" t="n">
        <v>4.82530579</v>
      </c>
    </row>
    <row r="47" spans="1:22">
      <c r="A47" s="15" t="s">
        <v>522</v>
      </c>
      <c r="B47" s="17" t="n">
        <v>5928</v>
      </c>
      <c r="C47" s="18">
        <f>(71.0/B47*100)</f>
        <v/>
      </c>
      <c r="D47" s="19" t="n">
        <v>5857</v>
      </c>
      <c r="E47" s="18" t="n">
        <v>370.54202099</v>
      </c>
      <c r="F47" s="20" t="n">
        <v>11.39383718</v>
      </c>
      <c r="G47" s="18" t="n">
        <v>453.37595171</v>
      </c>
      <c r="H47" s="20" t="n">
        <v>4.32697244</v>
      </c>
      <c r="I47" s="18" t="n">
        <v>453.05264359</v>
      </c>
      <c r="J47" s="20" t="n">
        <v>4.65027255</v>
      </c>
      <c r="K47" s="18" t="n">
        <v>435.26424203</v>
      </c>
      <c r="L47" s="20" t="n">
        <v>6.96665632</v>
      </c>
      <c r="M47" s="18" t="s">
        <v>481</v>
      </c>
      <c r="N47" s="20" t="s">
        <v>481</v>
      </c>
      <c r="O47" s="18" t="s">
        <v>481</v>
      </c>
      <c r="P47" s="20" t="s">
        <v>481</v>
      </c>
      <c r="Q47" s="18" t="s">
        <v>481</v>
      </c>
      <c r="R47" s="20" t="s">
        <v>481</v>
      </c>
      <c r="S47" s="18" t="s">
        <v>481</v>
      </c>
      <c r="T47" s="20" t="s">
        <v>481</v>
      </c>
      <c r="U47" s="18" t="n">
        <v>372.49106849</v>
      </c>
      <c r="V47" s="20" t="n">
        <v>10.20056711</v>
      </c>
    </row>
    <row r="48" spans="1:22">
      <c r="A48" s="15" t="s">
        <v>523</v>
      </c>
      <c r="B48" s="17" t="n">
        <v>9841</v>
      </c>
      <c r="C48" s="18">
        <f>(7.0/B48*100)</f>
        <v/>
      </c>
      <c r="D48" s="19" t="n">
        <v>9834</v>
      </c>
      <c r="E48" s="18" t="n">
        <v>467.37795926</v>
      </c>
      <c r="F48" s="20" t="n">
        <v>5.23734969</v>
      </c>
      <c r="G48" s="18" t="n">
        <v>535.11050252</v>
      </c>
      <c r="H48" s="20" t="n">
        <v>4.05667202</v>
      </c>
      <c r="I48" s="18" t="n">
        <v>556.70009754</v>
      </c>
      <c r="J48" s="20" t="n">
        <v>6.59407242</v>
      </c>
      <c r="K48" s="18" t="n">
        <v>514.45931028</v>
      </c>
      <c r="L48" s="20" t="n">
        <v>6.61796616</v>
      </c>
      <c r="M48" s="18" t="s">
        <v>481</v>
      </c>
      <c r="N48" s="20" t="s">
        <v>481</v>
      </c>
      <c r="O48" s="18" t="s">
        <v>481</v>
      </c>
      <c r="P48" s="20" t="s">
        <v>481</v>
      </c>
      <c r="Q48" s="18" t="s">
        <v>481</v>
      </c>
      <c r="R48" s="20" t="s">
        <v>481</v>
      </c>
      <c r="S48" s="18" t="s">
        <v>481</v>
      </c>
      <c r="T48" s="20" t="s">
        <v>481</v>
      </c>
      <c r="U48" s="18" t="n">
        <v>455.09502272</v>
      </c>
      <c r="V48" s="20" t="n">
        <v>19.02338235</v>
      </c>
    </row>
    <row r="49" spans="1:22">
      <c r="A49" s="15" t="s">
        <v>524</v>
      </c>
      <c r="B49" s="17" t="n">
        <v>6349</v>
      </c>
      <c r="C49" s="18">
        <f>(56.0/B49*100)</f>
        <v/>
      </c>
      <c r="D49" s="19" t="n">
        <v>6293</v>
      </c>
      <c r="E49" s="18" t="n">
        <v>403.98606772</v>
      </c>
      <c r="F49" s="20" t="n">
        <v>4.39710761</v>
      </c>
      <c r="G49" s="18" t="n">
        <v>430.12065526</v>
      </c>
      <c r="H49" s="20" t="n">
        <v>2.94115677</v>
      </c>
      <c r="I49" s="18" t="n">
        <v>452.634315</v>
      </c>
      <c r="J49" s="20" t="n">
        <v>4.6433994</v>
      </c>
      <c r="K49" s="18" t="n">
        <v>473.7084531</v>
      </c>
      <c r="L49" s="20" t="n">
        <v>7.45251843</v>
      </c>
      <c r="M49" s="18" t="s">
        <v>481</v>
      </c>
      <c r="N49" s="20" t="s">
        <v>481</v>
      </c>
      <c r="O49" s="18" t="s">
        <v>481</v>
      </c>
      <c r="P49" s="20" t="s">
        <v>481</v>
      </c>
      <c r="Q49" s="18" t="s">
        <v>481</v>
      </c>
      <c r="R49" s="20" t="s">
        <v>481</v>
      </c>
      <c r="S49" s="18" t="n">
        <v>364.34838216</v>
      </c>
      <c r="T49" s="20" t="n">
        <v>25.43140229</v>
      </c>
      <c r="U49" s="18" t="n">
        <v>402.65665613</v>
      </c>
      <c r="V49" s="20" t="n">
        <v>9.80876756</v>
      </c>
    </row>
    <row r="50" spans="1:22">
      <c r="A50" s="15" t="s">
        <v>525</v>
      </c>
      <c r="B50" s="17" t="n">
        <v>11795</v>
      </c>
      <c r="C50" s="18">
        <f>(218.0/B50*100)</f>
        <v/>
      </c>
      <c r="D50" s="19" t="n">
        <v>11577</v>
      </c>
      <c r="E50" s="18" t="n">
        <v>397.66861138</v>
      </c>
      <c r="F50" s="20" t="n">
        <v>2.87664036</v>
      </c>
      <c r="G50" s="18" t="n">
        <v>416.44324428</v>
      </c>
      <c r="H50" s="20" t="n">
        <v>2.53690247</v>
      </c>
      <c r="I50" s="18" t="n">
        <v>443.83922811</v>
      </c>
      <c r="J50" s="20" t="n">
        <v>4.92303681</v>
      </c>
      <c r="K50" s="18" t="n">
        <v>455.67819652</v>
      </c>
      <c r="L50" s="20" t="n">
        <v>5.52989392</v>
      </c>
      <c r="M50" s="18" t="s">
        <v>481</v>
      </c>
      <c r="N50" s="20" t="s">
        <v>481</v>
      </c>
      <c r="O50" s="18" t="s">
        <v>481</v>
      </c>
      <c r="P50" s="20" t="s">
        <v>481</v>
      </c>
      <c r="Q50" s="18" t="s">
        <v>481</v>
      </c>
      <c r="R50" s="20" t="s">
        <v>481</v>
      </c>
      <c r="S50" s="18" t="s">
        <v>481</v>
      </c>
      <c r="T50" s="20" t="s">
        <v>481</v>
      </c>
      <c r="U50" s="18" t="n">
        <v>384.69257585</v>
      </c>
      <c r="V50" s="20" t="n">
        <v>7.17530616</v>
      </c>
    </row>
    <row r="51" spans="1:22">
      <c r="A51" s="15" t="s">
        <v>526</v>
      </c>
      <c r="B51" s="17" t="n">
        <v>6866</v>
      </c>
      <c r="C51" s="18">
        <f>(116.0/B51*100)</f>
        <v/>
      </c>
      <c r="D51" s="19" t="n">
        <v>6750</v>
      </c>
      <c r="E51" s="18" t="n">
        <v>407.9569154</v>
      </c>
      <c r="F51" s="20" t="n">
        <v>2.035272</v>
      </c>
      <c r="G51" s="18" t="n">
        <v>429.54781375</v>
      </c>
      <c r="H51" s="20" t="n">
        <v>2.5885883</v>
      </c>
      <c r="I51" s="18" t="n">
        <v>446.27446161</v>
      </c>
      <c r="J51" s="20" t="n">
        <v>3.87619915</v>
      </c>
      <c r="K51" s="18" t="n">
        <v>468.92037518</v>
      </c>
      <c r="L51" s="20" t="n">
        <v>10.12413713</v>
      </c>
      <c r="M51" s="18" t="s">
        <v>481</v>
      </c>
      <c r="N51" s="20" t="s">
        <v>481</v>
      </c>
      <c r="O51" s="18" t="s">
        <v>481</v>
      </c>
      <c r="P51" s="20" t="s">
        <v>481</v>
      </c>
      <c r="Q51" s="18" t="s">
        <v>481</v>
      </c>
      <c r="R51" s="20" t="s">
        <v>481</v>
      </c>
      <c r="S51" s="18" t="s">
        <v>481</v>
      </c>
      <c r="T51" s="20" t="s">
        <v>481</v>
      </c>
      <c r="U51" s="18" t="n">
        <v>395.07705535</v>
      </c>
      <c r="V51" s="20" t="n">
        <v>5.75030072</v>
      </c>
    </row>
    <row r="52" spans="1:22">
      <c r="A52" s="15" t="s">
        <v>527</v>
      </c>
      <c r="B52" s="17" t="n">
        <v>5809</v>
      </c>
      <c r="C52" s="18">
        <f>(71.0/B52*100)</f>
        <v/>
      </c>
      <c r="D52" s="19" t="n">
        <v>5738</v>
      </c>
      <c r="E52" s="18" t="n">
        <v>440.12613032</v>
      </c>
      <c r="F52" s="20" t="n">
        <v>19.00385543</v>
      </c>
      <c r="G52" s="18" t="n">
        <v>474.28832836</v>
      </c>
      <c r="H52" s="20" t="n">
        <v>2.77022969</v>
      </c>
      <c r="I52" s="18" t="n">
        <v>479.36371492</v>
      </c>
      <c r="J52" s="20" t="n">
        <v>3.17249203</v>
      </c>
      <c r="K52" s="18" t="n">
        <v>482.02349641</v>
      </c>
      <c r="L52" s="20" t="n">
        <v>5.48740872</v>
      </c>
      <c r="M52" s="18" t="s">
        <v>481</v>
      </c>
      <c r="N52" s="20" t="s">
        <v>481</v>
      </c>
      <c r="O52" s="18" t="s">
        <v>481</v>
      </c>
      <c r="P52" s="20" t="s">
        <v>481</v>
      </c>
      <c r="Q52" s="18" t="s">
        <v>481</v>
      </c>
      <c r="R52" s="20" t="s">
        <v>481</v>
      </c>
      <c r="S52" s="18" t="s">
        <v>481</v>
      </c>
      <c r="T52" s="20" t="s">
        <v>481</v>
      </c>
      <c r="U52" s="18" t="n">
        <v>434.1252218</v>
      </c>
      <c r="V52" s="20" t="n">
        <v>11.71229963</v>
      </c>
    </row>
    <row r="53" spans="1:22">
      <c r="A53" s="15" t="s">
        <v>528</v>
      </c>
      <c r="B53" s="17" t="n">
        <v>5571</v>
      </c>
      <c r="C53" s="18">
        <f>(84.0/B53*100)</f>
        <v/>
      </c>
      <c r="D53" s="19" t="n">
        <v>5487</v>
      </c>
      <c r="E53" s="18" t="n">
        <v>407.13831746</v>
      </c>
      <c r="F53" s="20" t="n">
        <v>3.26602916</v>
      </c>
      <c r="G53" s="18" t="n">
        <v>432.89509799</v>
      </c>
      <c r="H53" s="20" t="n">
        <v>2.2917222</v>
      </c>
      <c r="I53" s="18" t="n">
        <v>443.31697689</v>
      </c>
      <c r="J53" s="20" t="n">
        <v>2.54309059</v>
      </c>
      <c r="K53" s="18" t="n">
        <v>439.87631763</v>
      </c>
      <c r="L53" s="20" t="n">
        <v>3.19727381</v>
      </c>
      <c r="M53" s="18" t="s">
        <v>481</v>
      </c>
      <c r="N53" s="20" t="s">
        <v>481</v>
      </c>
      <c r="O53" s="18" t="s">
        <v>481</v>
      </c>
      <c r="P53" s="20" t="s">
        <v>481</v>
      </c>
      <c r="Q53" s="18" t="s">
        <v>481</v>
      </c>
      <c r="R53" s="20" t="s">
        <v>481</v>
      </c>
      <c r="S53" s="18" t="s">
        <v>481</v>
      </c>
      <c r="T53" s="20" t="s">
        <v>481</v>
      </c>
      <c r="U53" s="18" t="n">
        <v>389.24820885</v>
      </c>
      <c r="V53" s="20" t="n">
        <v>8.297402460000001</v>
      </c>
    </row>
    <row r="54" spans="1:22">
      <c r="A54" s="15" t="s">
        <v>529</v>
      </c>
      <c r="B54" s="17" t="n">
        <v>4740</v>
      </c>
      <c r="C54" s="18">
        <f>(38.0/B54*100)</f>
        <v/>
      </c>
      <c r="D54" s="19" t="n">
        <v>4702</v>
      </c>
      <c r="E54" s="18" t="n">
        <v>303.1942773</v>
      </c>
      <c r="F54" s="20" t="n">
        <v>2.97762271</v>
      </c>
      <c r="G54" s="18" t="n">
        <v>330.56488032</v>
      </c>
      <c r="H54" s="20" t="n">
        <v>2.37041359</v>
      </c>
      <c r="I54" s="18" t="n">
        <v>359.52148549</v>
      </c>
      <c r="J54" s="20" t="n">
        <v>5.94636759</v>
      </c>
      <c r="K54" s="18" t="n">
        <v>378.19056686</v>
      </c>
      <c r="L54" s="20" t="n">
        <v>6.68612293</v>
      </c>
      <c r="M54" s="18" t="s">
        <v>481</v>
      </c>
      <c r="N54" s="20" t="s">
        <v>481</v>
      </c>
      <c r="O54" s="18" t="s">
        <v>481</v>
      </c>
      <c r="P54" s="20" t="s">
        <v>481</v>
      </c>
      <c r="Q54" s="18" t="s">
        <v>481</v>
      </c>
      <c r="R54" s="20" t="s">
        <v>481</v>
      </c>
      <c r="S54" s="18" t="s">
        <v>481</v>
      </c>
      <c r="T54" s="20" t="s">
        <v>481</v>
      </c>
      <c r="U54" s="18" t="n">
        <v>283.91677255</v>
      </c>
      <c r="V54" s="20" t="n">
        <v>5.29364377</v>
      </c>
    </row>
    <row r="55" spans="1:22">
      <c r="A55" s="15" t="s">
        <v>530</v>
      </c>
      <c r="B55" s="17" t="n">
        <v>5316</v>
      </c>
      <c r="C55" s="18">
        <f>(22.0/B55*100)</f>
        <v/>
      </c>
      <c r="D55" s="19" t="n">
        <v>5294</v>
      </c>
      <c r="E55" s="18" t="n">
        <v>370.26621286</v>
      </c>
      <c r="F55" s="20" t="n">
        <v>4.80247036</v>
      </c>
      <c r="G55" s="18" t="n">
        <v>415.52238747</v>
      </c>
      <c r="H55" s="20" t="n">
        <v>2.62921176</v>
      </c>
      <c r="I55" s="18" t="n">
        <v>427.91974167</v>
      </c>
      <c r="J55" s="20" t="n">
        <v>5.3753488</v>
      </c>
      <c r="K55" s="18" t="n">
        <v>429.00256974</v>
      </c>
      <c r="L55" s="20" t="n">
        <v>11.66353442</v>
      </c>
      <c r="M55" s="18" t="s">
        <v>481</v>
      </c>
      <c r="N55" s="20" t="s">
        <v>481</v>
      </c>
      <c r="O55" s="18" t="s">
        <v>481</v>
      </c>
      <c r="P55" s="20" t="s">
        <v>481</v>
      </c>
      <c r="Q55" s="18" t="s">
        <v>481</v>
      </c>
      <c r="R55" s="20" t="s">
        <v>481</v>
      </c>
      <c r="S55" s="18" t="n">
        <v>349.62129735</v>
      </c>
      <c r="T55" s="20" t="n">
        <v>17.9756019</v>
      </c>
      <c r="U55" s="18" t="n">
        <v>360.5485451</v>
      </c>
      <c r="V55" s="20" t="n">
        <v>7.72241587</v>
      </c>
    </row>
    <row r="56" spans="1:22">
      <c r="A56" s="15" t="s">
        <v>531</v>
      </c>
      <c r="B56" s="17" t="n">
        <v>5359</v>
      </c>
      <c r="C56" s="18">
        <f>(76.0/B56*100)</f>
        <v/>
      </c>
      <c r="D56" s="19" t="n">
        <v>5283</v>
      </c>
      <c r="E56" s="18" t="n">
        <v>476.48604059</v>
      </c>
      <c r="F56" s="20" t="n">
        <v>9.437407950000001</v>
      </c>
      <c r="G56" s="18" t="n">
        <v>521.50689121</v>
      </c>
      <c r="H56" s="20" t="n">
        <v>2.44193099</v>
      </c>
      <c r="I56" s="18" t="n">
        <v>542.99266419</v>
      </c>
      <c r="J56" s="20" t="n">
        <v>4.28718633</v>
      </c>
      <c r="K56" s="18" t="n">
        <v>522.14616187</v>
      </c>
      <c r="L56" s="20" t="n">
        <v>8.31316254</v>
      </c>
      <c r="M56" s="18" t="s">
        <v>481</v>
      </c>
      <c r="N56" s="20" t="s">
        <v>481</v>
      </c>
      <c r="O56" s="18" t="s">
        <v>481</v>
      </c>
      <c r="P56" s="20" t="s">
        <v>481</v>
      </c>
      <c r="Q56" s="18" t="s">
        <v>481</v>
      </c>
      <c r="R56" s="20" t="s">
        <v>481</v>
      </c>
      <c r="S56" s="18" t="s">
        <v>481</v>
      </c>
      <c r="T56" s="20" t="s">
        <v>481</v>
      </c>
      <c r="U56" s="18" t="n">
        <v>481.57741042</v>
      </c>
      <c r="V56" s="20" t="n">
        <v>12.9532275</v>
      </c>
    </row>
    <row r="57" spans="1:22">
      <c r="A57" s="15" t="s">
        <v>532</v>
      </c>
      <c r="B57" s="17" t="n">
        <v>6513</v>
      </c>
      <c r="C57" s="18">
        <f>(0.0/B57*100)</f>
        <v/>
      </c>
      <c r="D57" s="19" t="n">
        <v>6513</v>
      </c>
      <c r="E57" s="18" t="n">
        <v>403.26532577</v>
      </c>
      <c r="F57" s="20" t="n">
        <v>2.57517558</v>
      </c>
      <c r="G57" s="18" t="n">
        <v>402.56426409</v>
      </c>
      <c r="H57" s="20" t="n">
        <v>4.10659206</v>
      </c>
      <c r="I57" s="18" t="n">
        <v>408.77907274</v>
      </c>
      <c r="J57" s="20" t="n">
        <v>6.47141274</v>
      </c>
      <c r="K57" s="18" t="n">
        <v>426.38651861</v>
      </c>
      <c r="L57" s="20" t="n">
        <v>10.82934085</v>
      </c>
      <c r="M57" s="18" t="s">
        <v>481</v>
      </c>
      <c r="N57" s="20" t="s">
        <v>481</v>
      </c>
      <c r="O57" s="18" t="s">
        <v>481</v>
      </c>
      <c r="P57" s="20" t="s">
        <v>481</v>
      </c>
      <c r="Q57" s="18" t="s">
        <v>481</v>
      </c>
      <c r="R57" s="20" t="s">
        <v>481</v>
      </c>
      <c r="S57" s="18" t="n">
        <v>397.25378338</v>
      </c>
      <c r="T57" s="20" t="n">
        <v>34.48694066</v>
      </c>
      <c r="U57" s="18" t="n">
        <v>364.77313469</v>
      </c>
      <c r="V57" s="20" t="n">
        <v>9.623311920000001</v>
      </c>
    </row>
    <row r="58" spans="1:22">
      <c r="A58" s="15" t="s">
        <v>533</v>
      </c>
      <c r="B58" s="17" t="n">
        <v>7267</v>
      </c>
      <c r="C58" s="18">
        <f>(10.0/B58*100)</f>
        <v/>
      </c>
      <c r="D58" s="19" t="n">
        <v>7257</v>
      </c>
      <c r="E58" s="18" t="n">
        <v>399.81322058</v>
      </c>
      <c r="F58" s="20" t="n">
        <v>3.56755937</v>
      </c>
      <c r="G58" s="18" t="n">
        <v>405.78582097</v>
      </c>
      <c r="H58" s="20" t="n">
        <v>2.99852236</v>
      </c>
      <c r="I58" s="18" t="n">
        <v>417.02218162</v>
      </c>
      <c r="J58" s="20" t="n">
        <v>3.4086052</v>
      </c>
      <c r="K58" s="18" t="n">
        <v>434.08397974</v>
      </c>
      <c r="L58" s="20" t="n">
        <v>4.4740349</v>
      </c>
      <c r="M58" s="18" t="s">
        <v>481</v>
      </c>
      <c r="N58" s="20" t="s">
        <v>481</v>
      </c>
      <c r="O58" s="18" t="s">
        <v>481</v>
      </c>
      <c r="P58" s="20" t="s">
        <v>481</v>
      </c>
      <c r="Q58" s="18" t="s">
        <v>481</v>
      </c>
      <c r="R58" s="20" t="s">
        <v>481</v>
      </c>
      <c r="S58" s="18" t="n">
        <v>321.264461</v>
      </c>
      <c r="T58" s="20" t="n">
        <v>13.58378048</v>
      </c>
      <c r="U58" s="18" t="n">
        <v>335.94780749</v>
      </c>
      <c r="V58" s="20" t="n">
        <v>15.1195016</v>
      </c>
    </row>
    <row r="59" spans="1:22">
      <c r="A59" s="15" t="s">
        <v>534</v>
      </c>
      <c r="B59" s="17" t="n">
        <v>4826</v>
      </c>
      <c r="C59" s="18">
        <f>(26.0/B59*100)</f>
        <v/>
      </c>
      <c r="D59" s="19" t="n">
        <v>4800</v>
      </c>
      <c r="E59" s="18" t="n">
        <v>376.41145349</v>
      </c>
      <c r="F59" s="20" t="n">
        <v>3.9988583</v>
      </c>
      <c r="G59" s="18" t="n">
        <v>380.36695284</v>
      </c>
      <c r="H59" s="20" t="n">
        <v>2.4115487</v>
      </c>
      <c r="I59" s="18" t="n">
        <v>383.4748873</v>
      </c>
      <c r="J59" s="20" t="n">
        <v>2.55580548</v>
      </c>
      <c r="K59" s="18" t="n">
        <v>374.65099369</v>
      </c>
      <c r="L59" s="20" t="n">
        <v>4.03885576</v>
      </c>
      <c r="M59" s="18" t="s">
        <v>481</v>
      </c>
      <c r="N59" s="20" t="s">
        <v>481</v>
      </c>
      <c r="O59" s="18" t="s">
        <v>481</v>
      </c>
      <c r="P59" s="20" t="s">
        <v>481</v>
      </c>
      <c r="Q59" s="18" t="s">
        <v>481</v>
      </c>
      <c r="R59" s="20" t="s">
        <v>481</v>
      </c>
      <c r="S59" s="18" t="n">
        <v>345.96606975</v>
      </c>
      <c r="T59" s="20" t="n">
        <v>23.20191692</v>
      </c>
      <c r="U59" s="18" t="n">
        <v>333.80732437</v>
      </c>
      <c r="V59" s="20" t="n">
        <v>7.21513215</v>
      </c>
    </row>
    <row r="60" spans="1:22">
      <c r="A60" s="15" t="s">
        <v>535</v>
      </c>
      <c r="B60" s="17" t="n">
        <v>4546</v>
      </c>
      <c r="C60" s="18">
        <f>(15.0/B60*100)</f>
        <v/>
      </c>
      <c r="D60" s="19" t="n">
        <v>4531</v>
      </c>
      <c r="E60" s="18" t="n">
        <v>369.80422397</v>
      </c>
      <c r="F60" s="20" t="n">
        <v>4.89100629</v>
      </c>
      <c r="G60" s="18" t="n">
        <v>378.85703999</v>
      </c>
      <c r="H60" s="20" t="n">
        <v>3.7379451</v>
      </c>
      <c r="I60" s="18" t="n">
        <v>400.17494871</v>
      </c>
      <c r="J60" s="20" t="n">
        <v>4.84394331</v>
      </c>
      <c r="K60" s="18" t="n">
        <v>407.12407935</v>
      </c>
      <c r="L60" s="20" t="n">
        <v>6.8486846</v>
      </c>
      <c r="M60" s="18" t="s">
        <v>481</v>
      </c>
      <c r="N60" s="20" t="s">
        <v>481</v>
      </c>
      <c r="O60" s="18" t="s">
        <v>481</v>
      </c>
      <c r="P60" s="20" t="s">
        <v>481</v>
      </c>
      <c r="Q60" s="18" t="s">
        <v>481</v>
      </c>
      <c r="R60" s="20" t="s">
        <v>481</v>
      </c>
      <c r="S60" s="18" t="n">
        <v>325.5670697</v>
      </c>
      <c r="T60" s="20" t="n">
        <v>16.76660788</v>
      </c>
      <c r="U60" s="18" t="n">
        <v>345.18348333</v>
      </c>
      <c r="V60" s="20" t="n">
        <v>9.043623119999999</v>
      </c>
    </row>
    <row r="61" spans="1:22">
      <c r="A61" s="15" t="s">
        <v>536</v>
      </c>
      <c r="B61" s="17" t="n">
        <v>6525</v>
      </c>
      <c r="C61" s="18">
        <f>(135.0/B61*100)</f>
        <v/>
      </c>
      <c r="D61" s="19" t="n">
        <v>6390</v>
      </c>
      <c r="E61" s="18" t="n">
        <v>424.52634276</v>
      </c>
      <c r="F61" s="20" t="n">
        <v>7.15537373</v>
      </c>
      <c r="G61" s="18" t="n">
        <v>475.3871789</v>
      </c>
      <c r="H61" s="20" t="n">
        <v>2.30786886</v>
      </c>
      <c r="I61" s="18" t="n">
        <v>491.54506728</v>
      </c>
      <c r="J61" s="20" t="n">
        <v>4.9220786</v>
      </c>
      <c r="K61" s="18" t="n">
        <v>490.3057131</v>
      </c>
      <c r="L61" s="20" t="n">
        <v>8.36781886</v>
      </c>
      <c r="M61" s="18" t="s">
        <v>481</v>
      </c>
      <c r="N61" s="20" t="s">
        <v>481</v>
      </c>
      <c r="O61" s="18" t="s">
        <v>481</v>
      </c>
      <c r="P61" s="20" t="s">
        <v>481</v>
      </c>
      <c r="Q61" s="18" t="s">
        <v>481</v>
      </c>
      <c r="R61" s="20" t="s">
        <v>481</v>
      </c>
      <c r="S61" s="18" t="s">
        <v>481</v>
      </c>
      <c r="T61" s="20" t="s">
        <v>481</v>
      </c>
      <c r="U61" s="18" t="n">
        <v>423.56470547</v>
      </c>
      <c r="V61" s="20" t="n">
        <v>12.64212183</v>
      </c>
    </row>
    <row r="62" spans="1:22">
      <c r="A62" s="15" t="s">
        <v>537</v>
      </c>
      <c r="B62" s="17" t="n">
        <v>4476</v>
      </c>
      <c r="C62" s="18">
        <f>(3.0/B62*100)</f>
        <v/>
      </c>
      <c r="D62" s="19" t="n">
        <v>4473</v>
      </c>
      <c r="E62" s="18" t="n">
        <v>484.52432697</v>
      </c>
      <c r="F62" s="20" t="n">
        <v>9.399725399999999</v>
      </c>
      <c r="G62" s="18" t="n">
        <v>527.92493568</v>
      </c>
      <c r="H62" s="20" t="n">
        <v>1.63266718</v>
      </c>
      <c r="I62" s="18" t="n">
        <v>533.7360096899999</v>
      </c>
      <c r="J62" s="20" t="n">
        <v>2.16703397</v>
      </c>
      <c r="K62" s="18" t="n">
        <v>526.83082947</v>
      </c>
      <c r="L62" s="20" t="n">
        <v>5.21918556</v>
      </c>
      <c r="M62" s="18" t="s">
        <v>481</v>
      </c>
      <c r="N62" s="20" t="s">
        <v>481</v>
      </c>
      <c r="O62" s="18" t="s">
        <v>481</v>
      </c>
      <c r="P62" s="20" t="s">
        <v>481</v>
      </c>
      <c r="Q62" s="18" t="s">
        <v>481</v>
      </c>
      <c r="R62" s="20" t="s">
        <v>481</v>
      </c>
      <c r="S62" s="18" t="s">
        <v>481</v>
      </c>
      <c r="T62" s="20" t="s">
        <v>481</v>
      </c>
      <c r="U62" s="18" t="n">
        <v>510.34443532</v>
      </c>
      <c r="V62" s="20" t="n">
        <v>12.97069765</v>
      </c>
    </row>
    <row r="63" spans="1:22">
      <c r="A63" s="15" t="s">
        <v>538</v>
      </c>
      <c r="B63" s="17" t="n">
        <v>5324</v>
      </c>
      <c r="C63" s="18">
        <f>(13.0/B63*100)</f>
        <v/>
      </c>
      <c r="D63" s="19" t="n">
        <v>5311</v>
      </c>
      <c r="E63" s="18" t="n">
        <v>364.65639694</v>
      </c>
      <c r="F63" s="20" t="n">
        <v>4.6577446</v>
      </c>
      <c r="G63" s="18" t="n">
        <v>387.34567154</v>
      </c>
      <c r="H63" s="20" t="n">
        <v>1.72906099</v>
      </c>
      <c r="I63" s="18" t="n">
        <v>390.50708599</v>
      </c>
      <c r="J63" s="20" t="n">
        <v>2.44641913</v>
      </c>
      <c r="K63" s="18" t="n">
        <v>393.42985027</v>
      </c>
      <c r="L63" s="20" t="n">
        <v>6.7744308</v>
      </c>
      <c r="M63" s="18" t="s">
        <v>481</v>
      </c>
      <c r="N63" s="20" t="s">
        <v>481</v>
      </c>
      <c r="O63" s="18" t="s">
        <v>481</v>
      </c>
      <c r="P63" s="20" t="s">
        <v>481</v>
      </c>
      <c r="Q63" s="18" t="s">
        <v>481</v>
      </c>
      <c r="R63" s="20" t="s">
        <v>481</v>
      </c>
      <c r="S63" s="18" t="n">
        <v>319.4132694</v>
      </c>
      <c r="T63" s="20" t="n">
        <v>24.44275812</v>
      </c>
      <c r="U63" s="18" t="n">
        <v>345.97428042</v>
      </c>
      <c r="V63" s="20" t="n">
        <v>5.3062405</v>
      </c>
    </row>
    <row r="64" spans="1:22">
      <c r="A64" s="15" t="s">
        <v>539</v>
      </c>
      <c r="B64" s="17" t="n">
        <v>3634</v>
      </c>
      <c r="C64" s="18">
        <f>(3.0/B64*100)</f>
        <v/>
      </c>
      <c r="D64" s="19" t="n">
        <v>3631</v>
      </c>
      <c r="E64" s="18" t="n">
        <v>403.91469312</v>
      </c>
      <c r="F64" s="20" t="n">
        <v>10.29228674</v>
      </c>
      <c r="G64" s="18" t="n">
        <v>437.31131487</v>
      </c>
      <c r="H64" s="20" t="n">
        <v>3.6158969</v>
      </c>
      <c r="I64" s="18" t="n">
        <v>479.92389464</v>
      </c>
      <c r="J64" s="20" t="n">
        <v>2.67021353</v>
      </c>
      <c r="K64" s="18" t="n">
        <v>491.23852227</v>
      </c>
      <c r="L64" s="20" t="n">
        <v>5.2651588</v>
      </c>
      <c r="M64" s="18" t="s">
        <v>481</v>
      </c>
      <c r="N64" s="20" t="s">
        <v>481</v>
      </c>
      <c r="O64" s="18" t="s">
        <v>481</v>
      </c>
      <c r="P64" s="20" t="s">
        <v>481</v>
      </c>
      <c r="Q64" s="18" t="s">
        <v>481</v>
      </c>
      <c r="R64" s="20" t="s">
        <v>481</v>
      </c>
      <c r="S64" s="18" t="n">
        <v>421.7643</v>
      </c>
      <c r="T64" s="20" t="n">
        <v>55.45267881</v>
      </c>
      <c r="U64" s="18" t="n">
        <v>391.12011578</v>
      </c>
      <c r="V64" s="20" t="n">
        <v>24.3047818</v>
      </c>
    </row>
    <row r="65" spans="1:22">
      <c r="A65" s="15" t="s">
        <v>540</v>
      </c>
      <c r="B65" s="17" t="n">
        <v>5325</v>
      </c>
      <c r="C65" s="18">
        <f>(14.0/B65*100)</f>
        <v/>
      </c>
      <c r="D65" s="19" t="n">
        <v>5311</v>
      </c>
      <c r="E65" s="18" t="n">
        <v>393.43215645</v>
      </c>
      <c r="F65" s="20" t="n">
        <v>3.39934616</v>
      </c>
      <c r="G65" s="18" t="n">
        <v>439.43854721</v>
      </c>
      <c r="H65" s="20" t="n">
        <v>2.09611807</v>
      </c>
      <c r="I65" s="18" t="n">
        <v>446.76718922</v>
      </c>
      <c r="J65" s="20" t="n">
        <v>6.60971262</v>
      </c>
      <c r="K65" s="18" t="n">
        <v>464.61929433</v>
      </c>
      <c r="L65" s="20" t="n">
        <v>18.89734405</v>
      </c>
      <c r="M65" s="18" t="s">
        <v>481</v>
      </c>
      <c r="N65" s="20" t="s">
        <v>481</v>
      </c>
      <c r="O65" s="18" t="s">
        <v>481</v>
      </c>
      <c r="P65" s="20" t="s">
        <v>481</v>
      </c>
      <c r="Q65" s="18" t="n">
        <v>386.26258361</v>
      </c>
      <c r="R65" s="20" t="n">
        <v>32.91187704</v>
      </c>
      <c r="S65" s="18" t="n">
        <v>289.3683</v>
      </c>
      <c r="T65" s="20" t="n">
        <v>49.45383999</v>
      </c>
      <c r="U65" s="18" t="n">
        <v>363.1779412</v>
      </c>
      <c r="V65" s="20" t="n">
        <v>9.219320590000001</v>
      </c>
    </row>
    <row r="66" spans="1:22">
      <c r="A66" s="15" t="s">
        <v>541</v>
      </c>
      <c r="B66" s="17" t="n">
        <v>5665</v>
      </c>
      <c r="C66" s="18">
        <f>(74.0/B66*100)</f>
        <v/>
      </c>
      <c r="D66" s="19" t="n">
        <v>5591</v>
      </c>
      <c r="E66" s="18" t="n">
        <v>379.86241612</v>
      </c>
      <c r="F66" s="20" t="n">
        <v>12.60357779</v>
      </c>
      <c r="G66" s="18" t="n">
        <v>414.9466188</v>
      </c>
      <c r="H66" s="20" t="n">
        <v>1.2467882</v>
      </c>
      <c r="I66" s="18" t="n">
        <v>410.14122825</v>
      </c>
      <c r="J66" s="20" t="n">
        <v>2.72110383</v>
      </c>
      <c r="K66" s="18" t="n">
        <v>415.85046398</v>
      </c>
      <c r="L66" s="20" t="n">
        <v>4.85891436</v>
      </c>
      <c r="M66" s="18" t="s">
        <v>481</v>
      </c>
      <c r="N66" s="20" t="s">
        <v>481</v>
      </c>
      <c r="O66" s="18" t="s">
        <v>481</v>
      </c>
      <c r="P66" s="20" t="s">
        <v>481</v>
      </c>
      <c r="Q66" s="18" t="s">
        <v>481</v>
      </c>
      <c r="R66" s="20" t="s">
        <v>481</v>
      </c>
      <c r="S66" s="18" t="s">
        <v>481</v>
      </c>
      <c r="T66" s="20" t="s">
        <v>481</v>
      </c>
      <c r="U66" s="18" t="n">
        <v>361.20810692</v>
      </c>
      <c r="V66" s="20" t="n">
        <v>7.64559053</v>
      </c>
    </row>
    <row r="67" spans="1:22">
      <c r="A67" s="15" t="s">
        <v>542</v>
      </c>
      <c r="B67" s="17" t="n">
        <v>6971</v>
      </c>
      <c r="C67" s="18">
        <f>(22.0/B67*100)</f>
        <v/>
      </c>
      <c r="D67" s="19" t="n">
        <v>6949</v>
      </c>
      <c r="E67" s="18" t="n">
        <v>359.25992405</v>
      </c>
      <c r="F67" s="20" t="n">
        <v>3.03011962</v>
      </c>
      <c r="G67" s="18" t="n">
        <v>397.84627997</v>
      </c>
      <c r="H67" s="20" t="n">
        <v>2.3555766</v>
      </c>
      <c r="I67" s="18" t="n">
        <v>424.50890498</v>
      </c>
      <c r="J67" s="20" t="n">
        <v>3.65642238</v>
      </c>
      <c r="K67" s="18" t="n">
        <v>435.58811634</v>
      </c>
      <c r="L67" s="20" t="n">
        <v>6.67972586</v>
      </c>
      <c r="M67" s="18" t="s">
        <v>481</v>
      </c>
      <c r="N67" s="20" t="s">
        <v>481</v>
      </c>
      <c r="O67" s="18" t="s">
        <v>481</v>
      </c>
      <c r="P67" s="20" t="s">
        <v>481</v>
      </c>
      <c r="Q67" s="18" t="s">
        <v>481</v>
      </c>
      <c r="R67" s="20" t="s">
        <v>481</v>
      </c>
      <c r="S67" s="18" t="s">
        <v>481</v>
      </c>
      <c r="T67" s="20" t="s">
        <v>481</v>
      </c>
      <c r="U67" s="18" t="n">
        <v>329.2727945</v>
      </c>
      <c r="V67" s="20" t="n">
        <v>8.619076400000001</v>
      </c>
    </row>
    <row r="68" spans="1:22">
      <c r="A68" s="15" t="s">
        <v>543</v>
      </c>
      <c r="B68" s="17" t="n">
        <v>12083</v>
      </c>
      <c r="C68" s="18">
        <f>(26.0/B68*100)</f>
        <v/>
      </c>
      <c r="D68" s="19" t="n">
        <v>12057</v>
      </c>
      <c r="E68" s="18" t="n">
        <v>390.17366039</v>
      </c>
      <c r="F68" s="20" t="n">
        <v>3.29432543</v>
      </c>
      <c r="G68" s="18" t="n">
        <v>432.22855708</v>
      </c>
      <c r="H68" s="20" t="n">
        <v>2.58031985</v>
      </c>
      <c r="I68" s="18" t="n">
        <v>444.70294761</v>
      </c>
      <c r="J68" s="20" t="n">
        <v>2.28211534</v>
      </c>
      <c r="K68" s="18" t="n">
        <v>411.28733507</v>
      </c>
      <c r="L68" s="20" t="n">
        <v>1.38621231</v>
      </c>
      <c r="M68" s="18" t="s">
        <v>481</v>
      </c>
      <c r="N68" s="20" t="s">
        <v>481</v>
      </c>
      <c r="O68" s="18" t="s">
        <v>481</v>
      </c>
      <c r="P68" s="20" t="s">
        <v>481</v>
      </c>
      <c r="Q68" s="18" t="s">
        <v>481</v>
      </c>
      <c r="R68" s="20" t="s">
        <v>481</v>
      </c>
      <c r="S68" s="18" t="s">
        <v>481</v>
      </c>
      <c r="T68" s="20" t="s">
        <v>481</v>
      </c>
      <c r="U68" s="18" t="n">
        <v>342.30274532</v>
      </c>
      <c r="V68" s="20" t="n">
        <v>5.52633886</v>
      </c>
    </row>
    <row r="69" spans="1:22">
      <c r="A69" s="15" t="s">
        <v>544</v>
      </c>
      <c r="B69" s="17" t="n">
        <v>4876</v>
      </c>
      <c r="C69" s="18">
        <f>(0.0/B69*100)</f>
        <v/>
      </c>
      <c r="D69" s="19" t="n">
        <v>4876</v>
      </c>
      <c r="E69" s="18" t="n">
        <v>405.53506494</v>
      </c>
      <c r="F69" s="20" t="n">
        <v>4.72527662</v>
      </c>
      <c r="G69" s="18" t="n">
        <v>438.8686013</v>
      </c>
      <c r="H69" s="20" t="n">
        <v>3.13568255</v>
      </c>
      <c r="I69" s="18" t="n">
        <v>454.74412819</v>
      </c>
      <c r="J69" s="20" t="n">
        <v>5.83275198</v>
      </c>
      <c r="K69" s="18" t="n">
        <v>442.09523581</v>
      </c>
      <c r="L69" s="20" t="n">
        <v>7.08335836</v>
      </c>
      <c r="M69" s="18" t="s">
        <v>481</v>
      </c>
      <c r="N69" s="20" t="s">
        <v>481</v>
      </c>
      <c r="O69" s="18" t="s">
        <v>481</v>
      </c>
      <c r="P69" s="20" t="s">
        <v>481</v>
      </c>
      <c r="Q69" s="18" t="s">
        <v>481</v>
      </c>
      <c r="R69" s="20" t="s">
        <v>481</v>
      </c>
      <c r="S69" s="18" t="s">
        <v>481</v>
      </c>
      <c r="T69" s="20" t="s">
        <v>481</v>
      </c>
      <c r="U69" s="18" t="n">
        <v>330.46639935</v>
      </c>
      <c r="V69" s="20" t="n">
        <v>17.23986157</v>
      </c>
    </row>
    <row r="70" spans="1:22">
      <c r="A70" s="15" t="s">
        <v>545</v>
      </c>
      <c r="B70" s="17" t="n">
        <v>6036</v>
      </c>
      <c r="C70" s="18">
        <f>(223.0/B70*100)</f>
        <v/>
      </c>
      <c r="D70" s="19" t="n">
        <v>5813</v>
      </c>
      <c r="E70" s="18" t="n">
        <v>466.41591644</v>
      </c>
      <c r="F70" s="20" t="n">
        <v>7.47412636</v>
      </c>
      <c r="G70" s="18" t="n">
        <v>490.771425</v>
      </c>
      <c r="H70" s="20" t="n">
        <v>2.86689341</v>
      </c>
      <c r="I70" s="18" t="n">
        <v>488.38057388</v>
      </c>
      <c r="J70" s="20" t="n">
        <v>6.0469861</v>
      </c>
      <c r="K70" s="18" t="n">
        <v>502.99321</v>
      </c>
      <c r="L70" s="20" t="n">
        <v>12.17846354</v>
      </c>
      <c r="M70" s="18" t="s">
        <v>481</v>
      </c>
      <c r="N70" s="20" t="s">
        <v>481</v>
      </c>
      <c r="O70" s="18" t="s">
        <v>481</v>
      </c>
      <c r="P70" s="20" t="s">
        <v>481</v>
      </c>
      <c r="Q70" s="18" t="s">
        <v>481</v>
      </c>
      <c r="R70" s="20" t="s">
        <v>481</v>
      </c>
      <c r="S70" s="18" t="s">
        <v>481</v>
      </c>
      <c r="T70" s="20" t="s">
        <v>481</v>
      </c>
      <c r="U70" s="18" t="n">
        <v>442.73678766</v>
      </c>
      <c r="V70" s="20" t="n">
        <v>8.961399009999999</v>
      </c>
    </row>
    <row r="71" spans="1:22">
      <c r="A71" s="15" t="s">
        <v>546</v>
      </c>
      <c r="B71" s="17" t="n">
        <v>6115</v>
      </c>
      <c r="C71" s="18">
        <f>(17.0/B71*100)</f>
        <v/>
      </c>
      <c r="D71" s="19" t="n">
        <v>6098</v>
      </c>
      <c r="E71" s="18" t="n">
        <v>498.32712078</v>
      </c>
      <c r="F71" s="20" t="n">
        <v>8.05848857</v>
      </c>
      <c r="G71" s="18" t="n">
        <v>540.72911007</v>
      </c>
      <c r="H71" s="20" t="n">
        <v>2.62444537</v>
      </c>
      <c r="I71" s="18" t="n">
        <v>559.33345371</v>
      </c>
      <c r="J71" s="20" t="n">
        <v>1.70505818</v>
      </c>
      <c r="K71" s="18" t="n">
        <v>583.17648617</v>
      </c>
      <c r="L71" s="20" t="n">
        <v>4.53619185</v>
      </c>
      <c r="M71" s="18" t="s">
        <v>481</v>
      </c>
      <c r="N71" s="20" t="s">
        <v>481</v>
      </c>
      <c r="O71" s="18" t="s">
        <v>481</v>
      </c>
      <c r="P71" s="20" t="s">
        <v>481</v>
      </c>
      <c r="Q71" s="18" t="s">
        <v>481</v>
      </c>
      <c r="R71" s="20" t="s">
        <v>481</v>
      </c>
      <c r="S71" s="18" t="s">
        <v>481</v>
      </c>
      <c r="T71" s="20" t="s">
        <v>481</v>
      </c>
      <c r="U71" s="18" t="n">
        <v>512.86275826</v>
      </c>
      <c r="V71" s="20" t="n">
        <v>13.93198082</v>
      </c>
    </row>
    <row r="72" spans="1:22">
      <c r="A72" s="15" t="s">
        <v>547</v>
      </c>
      <c r="B72" s="17" t="n">
        <v>7708</v>
      </c>
      <c r="C72" s="18">
        <f>(5.0/B72*100)</f>
        <v/>
      </c>
      <c r="D72" s="19" t="n">
        <v>7703</v>
      </c>
      <c r="E72" s="18" t="n">
        <v>518.76204047</v>
      </c>
      <c r="F72" s="20" t="n">
        <v>3.42704041</v>
      </c>
      <c r="G72" s="18" t="n">
        <v>540.31652196</v>
      </c>
      <c r="H72" s="20" t="n">
        <v>3.46451595</v>
      </c>
      <c r="I72" s="18" t="n">
        <v>545.00703872</v>
      </c>
      <c r="J72" s="20" t="n">
        <v>3.53009608</v>
      </c>
      <c r="K72" s="18" t="n">
        <v>525.95691039</v>
      </c>
      <c r="L72" s="20" t="n">
        <v>4.06245641</v>
      </c>
      <c r="M72" s="18" t="s">
        <v>481</v>
      </c>
      <c r="N72" s="20" t="s">
        <v>481</v>
      </c>
      <c r="O72" s="18" t="s">
        <v>481</v>
      </c>
      <c r="P72" s="20" t="s">
        <v>481</v>
      </c>
      <c r="Q72" s="18" t="s">
        <v>481</v>
      </c>
      <c r="R72" s="20" t="s">
        <v>481</v>
      </c>
      <c r="S72" s="18" t="s">
        <v>481</v>
      </c>
      <c r="T72" s="20" t="s">
        <v>481</v>
      </c>
      <c r="U72" s="18" t="n">
        <v>471.65367325</v>
      </c>
      <c r="V72" s="20" t="n">
        <v>13.77750611</v>
      </c>
    </row>
    <row r="73" spans="1:22">
      <c r="A73" s="15" t="s">
        <v>548</v>
      </c>
      <c r="B73" s="17" t="n">
        <v>8249</v>
      </c>
      <c r="C73" s="18">
        <f>(144.0/B73*100)</f>
        <v/>
      </c>
      <c r="D73" s="19" t="n">
        <v>8105</v>
      </c>
      <c r="E73" s="18" t="n">
        <v>409.27132156</v>
      </c>
      <c r="F73" s="20" t="n">
        <v>2.74892205</v>
      </c>
      <c r="G73" s="18" t="n">
        <v>415.89324976</v>
      </c>
      <c r="H73" s="20" t="n">
        <v>2.64916914</v>
      </c>
      <c r="I73" s="18" t="n">
        <v>442.11606242</v>
      </c>
      <c r="J73" s="20" t="n">
        <v>5.01658564</v>
      </c>
      <c r="K73" s="18" t="n">
        <v>453.02074635</v>
      </c>
      <c r="L73" s="20" t="n">
        <v>7.2752786</v>
      </c>
      <c r="M73" s="18" t="s">
        <v>481</v>
      </c>
      <c r="N73" s="20" t="s">
        <v>481</v>
      </c>
      <c r="O73" s="18" t="s">
        <v>481</v>
      </c>
      <c r="P73" s="20" t="s">
        <v>481</v>
      </c>
      <c r="Q73" s="18" t="s">
        <v>481</v>
      </c>
      <c r="R73" s="20" t="s">
        <v>481</v>
      </c>
      <c r="S73" s="18" t="s">
        <v>481</v>
      </c>
      <c r="T73" s="20" t="s">
        <v>481</v>
      </c>
      <c r="U73" s="18" t="n">
        <v>381.4631233</v>
      </c>
      <c r="V73" s="20" t="n">
        <v>8.71927824</v>
      </c>
    </row>
    <row r="74" spans="1:22">
      <c r="A74" s="15" t="s">
        <v>549</v>
      </c>
      <c r="B74" s="17" t="n">
        <v>4692</v>
      </c>
      <c r="C74" s="18">
        <f>(82.0/B74*100)</f>
        <v/>
      </c>
      <c r="D74" s="19" t="n">
        <v>4610</v>
      </c>
      <c r="E74" s="18" t="n">
        <v>411.62597467</v>
      </c>
      <c r="F74" s="20" t="n">
        <v>3.17465054</v>
      </c>
      <c r="G74" s="18" t="n">
        <v>423.7703053</v>
      </c>
      <c r="H74" s="20" t="n">
        <v>2.201224</v>
      </c>
      <c r="I74" s="18" t="n">
        <v>436.56641888</v>
      </c>
      <c r="J74" s="20" t="n">
        <v>3.23202558</v>
      </c>
      <c r="K74" s="18" t="n">
        <v>450.89906358</v>
      </c>
      <c r="L74" s="20" t="n">
        <v>4.30572298</v>
      </c>
      <c r="M74" s="18" t="s">
        <v>481</v>
      </c>
      <c r="N74" s="20" t="s">
        <v>481</v>
      </c>
      <c r="O74" s="18" t="s">
        <v>481</v>
      </c>
      <c r="P74" s="20" t="s">
        <v>481</v>
      </c>
      <c r="Q74" s="18" t="s">
        <v>481</v>
      </c>
      <c r="R74" s="20" t="s">
        <v>481</v>
      </c>
      <c r="S74" s="18" t="n">
        <v>389.29608106</v>
      </c>
      <c r="T74" s="20" t="n">
        <v>25.88365236</v>
      </c>
      <c r="U74" s="18" t="n">
        <v>365.32829928</v>
      </c>
      <c r="V74" s="20" t="n">
        <v>7.78401955</v>
      </c>
    </row>
    <row r="75" spans="1:22">
      <c r="A75" s="15" t="s">
        <v>550</v>
      </c>
      <c r="B75" s="17" t="n">
        <v>5375</v>
      </c>
      <c r="C75" s="18">
        <f>(198.0/B75*100)</f>
        <v/>
      </c>
      <c r="D75" s="19" t="n">
        <v>5177</v>
      </c>
      <c r="E75" s="18" t="n">
        <v>357.83970089</v>
      </c>
      <c r="F75" s="20" t="n">
        <v>5.5070896</v>
      </c>
      <c r="G75" s="18" t="n">
        <v>384.48406296</v>
      </c>
      <c r="H75" s="20" t="n">
        <v>2.04024363</v>
      </c>
      <c r="I75" s="18" t="n">
        <v>396.41870708</v>
      </c>
      <c r="J75" s="20" t="n">
        <v>3.09263881</v>
      </c>
      <c r="K75" s="18" t="n">
        <v>416.68015206</v>
      </c>
      <c r="L75" s="20" t="n">
        <v>9.28226765</v>
      </c>
      <c r="M75" s="18" t="s">
        <v>481</v>
      </c>
      <c r="N75" s="20" t="s">
        <v>481</v>
      </c>
      <c r="O75" s="18" t="s">
        <v>481</v>
      </c>
      <c r="P75" s="20" t="s">
        <v>481</v>
      </c>
      <c r="Q75" s="18" t="s">
        <v>481</v>
      </c>
      <c r="R75" s="20" t="s">
        <v>481</v>
      </c>
      <c r="S75" s="18" t="s">
        <v>481</v>
      </c>
      <c r="T75" s="20" t="s">
        <v>481</v>
      </c>
      <c r="U75" s="18" t="n">
        <v>360.28568406</v>
      </c>
      <c r="V75" s="20" t="n">
        <v>5.05319951</v>
      </c>
    </row>
    <row r="76" spans="1:22">
      <c r="A76" s="15" t="s">
        <v>551</v>
      </c>
      <c r="B76" s="17" t="n">
        <v>14167</v>
      </c>
      <c r="C76" s="18">
        <f>(228.0/B76*100)</f>
        <v/>
      </c>
      <c r="D76" s="19" t="n">
        <v>13939</v>
      </c>
      <c r="E76" s="18" t="n">
        <v>399.27070667</v>
      </c>
      <c r="F76" s="20" t="n">
        <v>5.30506621</v>
      </c>
      <c r="G76" s="18" t="n">
        <v>445.35924237</v>
      </c>
      <c r="H76" s="20" t="n">
        <v>4.717206</v>
      </c>
      <c r="I76" s="18" t="n">
        <v>463.58289004</v>
      </c>
      <c r="J76" s="20" t="n">
        <v>3.33872548</v>
      </c>
      <c r="K76" s="18" t="n">
        <v>432.70549207</v>
      </c>
      <c r="L76" s="20" t="n">
        <v>2.51914982</v>
      </c>
      <c r="M76" s="18" t="s">
        <v>481</v>
      </c>
      <c r="N76" s="20" t="s">
        <v>481</v>
      </c>
      <c r="O76" s="18" t="s">
        <v>481</v>
      </c>
      <c r="P76" s="20" t="s">
        <v>481</v>
      </c>
      <c r="Q76" s="18" t="s">
        <v>481</v>
      </c>
      <c r="R76" s="20" t="s">
        <v>481</v>
      </c>
      <c r="S76" s="18" t="s">
        <v>481</v>
      </c>
      <c r="T76" s="20" t="s">
        <v>481</v>
      </c>
      <c r="U76" s="18" t="n">
        <v>366.0020525</v>
      </c>
      <c r="V76" s="20" t="n">
        <v>6.74190475</v>
      </c>
    </row>
    <row r="77" spans="1:22">
      <c r="A77" s="15" t="s">
        <v>552</v>
      </c>
      <c r="B77" s="17" t="n">
        <v>6062</v>
      </c>
      <c r="C77" s="18">
        <f>(82.0/B77*100)</f>
        <v/>
      </c>
      <c r="D77" s="19" t="n">
        <v>5980</v>
      </c>
      <c r="E77" s="18" t="n">
        <v>378.07860585</v>
      </c>
      <c r="F77" s="20" t="n">
        <v>4.80540964</v>
      </c>
      <c r="G77" s="18" t="n">
        <v>435.11340658</v>
      </c>
      <c r="H77" s="20" t="n">
        <v>2.1226356</v>
      </c>
      <c r="I77" s="18" t="n">
        <v>464.01071228</v>
      </c>
      <c r="J77" s="20" t="n">
        <v>4.18202513</v>
      </c>
      <c r="K77" s="18" t="n">
        <v>461.39493708</v>
      </c>
      <c r="L77" s="20" t="n">
        <v>10.15764868</v>
      </c>
      <c r="M77" s="18" t="s">
        <v>481</v>
      </c>
      <c r="N77" s="20" t="s">
        <v>481</v>
      </c>
      <c r="O77" s="18" t="s">
        <v>481</v>
      </c>
      <c r="P77" s="20" t="s">
        <v>481</v>
      </c>
      <c r="Q77" s="18" t="s">
        <v>481</v>
      </c>
      <c r="R77" s="20" t="s">
        <v>481</v>
      </c>
      <c r="S77" s="18" t="s">
        <v>481</v>
      </c>
      <c r="T77" s="20" t="s">
        <v>481</v>
      </c>
      <c r="U77" s="18" t="n">
        <v>370.96377137</v>
      </c>
      <c r="V77" s="20" t="n">
        <v>7.722386</v>
      </c>
    </row>
    <row r="78" spans="1:22">
      <c r="A78" s="15" t="s">
        <v>553</v>
      </c>
      <c r="B78" s="17" t="n">
        <v>5826</v>
      </c>
      <c r="C78" s="18">
        <f>(0.0/B78*100)</f>
        <v/>
      </c>
      <c r="D78" s="19" t="n">
        <v>5826</v>
      </c>
      <c r="E78" s="18" t="n">
        <v>508.44480537</v>
      </c>
      <c r="F78" s="20" t="n">
        <v>3.97665783</v>
      </c>
      <c r="G78" s="18" t="n">
        <v>527.16186586</v>
      </c>
      <c r="H78" s="20" t="n">
        <v>3.78354726</v>
      </c>
      <c r="I78" s="18" t="n">
        <v>553.50590445</v>
      </c>
      <c r="J78" s="20" t="n">
        <v>7.01475621</v>
      </c>
      <c r="K78" s="18" t="n">
        <v>567.73416931</v>
      </c>
      <c r="L78" s="20" t="n">
        <v>10.84050421</v>
      </c>
      <c r="M78" s="18" t="s">
        <v>481</v>
      </c>
      <c r="N78" s="20" t="s">
        <v>481</v>
      </c>
      <c r="O78" s="18" t="s">
        <v>481</v>
      </c>
      <c r="P78" s="20" t="s">
        <v>481</v>
      </c>
      <c r="Q78" s="18" t="n">
        <v>433.83338361</v>
      </c>
      <c r="R78" s="20" t="n">
        <v>11.38193918</v>
      </c>
      <c r="S78" s="18" t="n">
        <v>445.11889306</v>
      </c>
      <c r="T78" s="20" t="n">
        <v>21.94469369</v>
      </c>
      <c r="U78" s="18" t="n">
        <v>453.31022303</v>
      </c>
      <c r="V78" s="20" t="n">
        <v>13.74952501</v>
      </c>
    </row>
    <row customHeight="1" ht="25" r="79" spans="1:22">
      <c r="A79" s="15" t="s">
        <v>554</v>
      </c>
      <c r="B79" s="17" t="n">
        <v>1657</v>
      </c>
      <c r="C79" s="18">
        <f>(41.0/B79*100)</f>
        <v/>
      </c>
      <c r="D79" s="19" t="n">
        <v>1616</v>
      </c>
      <c r="E79" s="18" t="n">
        <v>439.45872073</v>
      </c>
      <c r="F79" s="20" t="n">
        <v>10.03161562</v>
      </c>
      <c r="G79" s="18" t="n">
        <v>463.77802289</v>
      </c>
      <c r="H79" s="20" t="n">
        <v>6.5663908</v>
      </c>
      <c r="I79" s="18" t="n">
        <v>493.88279207</v>
      </c>
      <c r="J79" s="20" t="n">
        <v>8.012054839999999</v>
      </c>
      <c r="K79" s="18" t="n">
        <v>502.26850647</v>
      </c>
      <c r="L79" s="20" t="n">
        <v>9.570408540000001</v>
      </c>
      <c r="M79" s="18" t="s">
        <v>481</v>
      </c>
      <c r="N79" s="20" t="s">
        <v>481</v>
      </c>
      <c r="O79" s="18" t="s">
        <v>481</v>
      </c>
      <c r="P79" s="20" t="s">
        <v>481</v>
      </c>
      <c r="Q79" s="18" t="s">
        <v>481</v>
      </c>
      <c r="R79" s="20" t="s">
        <v>481</v>
      </c>
      <c r="S79" s="18" t="n">
        <v>361.04670797</v>
      </c>
      <c r="T79" s="20" t="n">
        <v>39.10405911</v>
      </c>
      <c r="U79" s="18" t="n">
        <v>458.43571202</v>
      </c>
      <c r="V79" s="20" t="n">
        <v>20.40258922</v>
      </c>
    </row>
    <row r="80" spans="1:22">
      <c r="A80" s="15" t="s">
        <v>555</v>
      </c>
      <c r="B80" s="17" t="n">
        <v>7841</v>
      </c>
      <c r="C80" s="18">
        <f>(0.0/B80*100)</f>
        <v/>
      </c>
      <c r="D80" s="19" t="n">
        <v>7841</v>
      </c>
      <c r="E80" s="18" t="n">
        <v>436.98626922</v>
      </c>
      <c r="F80" s="20" t="n">
        <v>4.06059702</v>
      </c>
      <c r="G80" s="18" t="n">
        <v>464.52925828</v>
      </c>
      <c r="H80" s="20" t="n">
        <v>4.32657352</v>
      </c>
      <c r="I80" s="18" t="n">
        <v>466.4769938</v>
      </c>
      <c r="J80" s="20" t="n">
        <v>7.05901238</v>
      </c>
      <c r="K80" s="18" t="n">
        <v>471.97294383</v>
      </c>
      <c r="L80" s="20" t="n">
        <v>18.44528764</v>
      </c>
      <c r="M80" s="18" t="s">
        <v>481</v>
      </c>
      <c r="N80" s="20" t="s">
        <v>481</v>
      </c>
      <c r="O80" s="18" t="s">
        <v>481</v>
      </c>
      <c r="P80" s="20" t="s">
        <v>481</v>
      </c>
      <c r="Q80" s="18" t="s">
        <v>481</v>
      </c>
      <c r="R80" s="20" t="s">
        <v>481</v>
      </c>
      <c r="S80" s="18" t="s">
        <v>481</v>
      </c>
      <c r="T80" s="20" t="s">
        <v>481</v>
      </c>
      <c r="U80" s="18" t="n">
        <v>412.60622428</v>
      </c>
      <c r="V80" s="20" t="n">
        <v>15.44796722</v>
      </c>
    </row>
    <row r="81" spans="1:22">
      <c r="A81" s="23" t="s">
        <v>556</v>
      </c>
      <c r="B81" s="17" t="n">
        <v>8861</v>
      </c>
      <c r="C81" s="18">
        <f>(76.0/B81*100)</f>
        <v/>
      </c>
      <c r="D81" s="19" t="n">
        <v>8785</v>
      </c>
      <c r="E81" s="18" t="n">
        <v>435.26146188</v>
      </c>
      <c r="F81" s="20" t="n">
        <v>3.00202343</v>
      </c>
      <c r="G81" s="18" t="n">
        <v>437.14454334</v>
      </c>
      <c r="H81" s="20" t="n">
        <v>3.09294926</v>
      </c>
      <c r="I81" s="18" t="n">
        <v>442.5498365</v>
      </c>
      <c r="J81" s="20" t="n">
        <v>4.25053802</v>
      </c>
      <c r="K81" s="18" t="n">
        <v>466.72776664</v>
      </c>
      <c r="L81" s="20" t="n">
        <v>5.37554817</v>
      </c>
      <c r="M81" s="18" t="s">
        <v>481</v>
      </c>
      <c r="N81" s="20" t="s">
        <v>481</v>
      </c>
      <c r="O81" s="18" t="s">
        <v>481</v>
      </c>
      <c r="P81" s="20" t="s">
        <v>481</v>
      </c>
      <c r="Q81" s="18" t="s">
        <v>481</v>
      </c>
      <c r="R81" s="20" t="s">
        <v>481</v>
      </c>
      <c r="S81" s="18" t="s">
        <v>481</v>
      </c>
      <c r="T81" s="20" t="s">
        <v>481</v>
      </c>
      <c r="U81" s="18" t="n">
        <v>416.89741876</v>
      </c>
      <c r="V81" s="20" t="n">
        <v>8.950467980000001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628</v>
      </c>
    </row>
    <row customHeight="1" ht="30" r="4" spans="1:22">
      <c r="A4" s="6" t="n"/>
      <c r="B4" s="7" t="s">
        <v>462</v>
      </c>
      <c r="C4" s="7" t="s">
        <v>463</v>
      </c>
      <c r="D4" s="8" t="s">
        <v>462</v>
      </c>
      <c r="E4" s="9" t="s">
        <v>622</v>
      </c>
      <c r="F4" s="10" t="n"/>
      <c r="G4" s="9" t="s">
        <v>623</v>
      </c>
      <c r="H4" s="10" t="n"/>
      <c r="I4" s="9" t="s">
        <v>624</v>
      </c>
      <c r="J4" s="10" t="n"/>
      <c r="K4" s="9" t="s">
        <v>625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484.20883349</v>
      </c>
      <c r="F7" s="20" t="n">
        <v>13.40317856</v>
      </c>
      <c r="G7" s="18" t="n">
        <v>486.79640409</v>
      </c>
      <c r="H7" s="20" t="n">
        <v>6.11547424</v>
      </c>
      <c r="I7" s="18" t="n">
        <v>516.22955423</v>
      </c>
      <c r="J7" s="20" t="n">
        <v>4.3186623</v>
      </c>
      <c r="K7" s="18" t="n">
        <v>512.5995871699999</v>
      </c>
      <c r="L7" s="20" t="n">
        <v>1.50836185</v>
      </c>
      <c r="M7" s="18" t="s">
        <v>481</v>
      </c>
      <c r="N7" s="20" t="s">
        <v>481</v>
      </c>
      <c r="O7" s="18" t="s">
        <v>481</v>
      </c>
      <c r="P7" s="20" t="s">
        <v>481</v>
      </c>
      <c r="Q7" s="18" t="s">
        <v>481</v>
      </c>
      <c r="R7" s="20" t="s">
        <v>481</v>
      </c>
      <c r="S7" s="18" t="s">
        <v>481</v>
      </c>
      <c r="T7" s="20" t="s">
        <v>481</v>
      </c>
      <c r="U7" s="18" t="n">
        <v>457.90198357</v>
      </c>
      <c r="V7" s="20" t="n">
        <v>10.59846145</v>
      </c>
    </row>
    <row r="8" spans="1:22">
      <c r="A8" s="15" t="s">
        <v>483</v>
      </c>
      <c r="B8" s="17" t="n">
        <v>7007</v>
      </c>
      <c r="C8" s="18">
        <f>(20.0/B8*100)</f>
        <v/>
      </c>
      <c r="D8" s="19" t="n">
        <v>6987</v>
      </c>
      <c r="E8" s="18" t="n">
        <v>436.96117042</v>
      </c>
      <c r="F8" s="20" t="n">
        <v>26.18551009</v>
      </c>
      <c r="G8" s="18" t="n">
        <v>476.31428964</v>
      </c>
      <c r="H8" s="20" t="n">
        <v>10.88412792</v>
      </c>
      <c r="I8" s="18" t="n">
        <v>501.76182637</v>
      </c>
      <c r="J8" s="20" t="n">
        <v>4.28058504</v>
      </c>
      <c r="K8" s="18" t="n">
        <v>495.61716313</v>
      </c>
      <c r="L8" s="20" t="n">
        <v>2.42582171</v>
      </c>
      <c r="M8" s="18" t="s">
        <v>481</v>
      </c>
      <c r="N8" s="20" t="s">
        <v>481</v>
      </c>
      <c r="O8" s="18" t="s">
        <v>481</v>
      </c>
      <c r="P8" s="20" t="s">
        <v>481</v>
      </c>
      <c r="Q8" s="18" t="s">
        <v>481</v>
      </c>
      <c r="R8" s="20" t="s">
        <v>481</v>
      </c>
      <c r="S8" s="18" t="s">
        <v>481</v>
      </c>
      <c r="T8" s="20" t="s">
        <v>481</v>
      </c>
      <c r="U8" s="18" t="n">
        <v>459.05893307</v>
      </c>
      <c r="V8" s="20" t="n">
        <v>13.8804295</v>
      </c>
    </row>
    <row r="9" spans="1:22">
      <c r="A9" s="15" t="s">
        <v>484</v>
      </c>
      <c r="B9" s="17" t="n">
        <v>9651</v>
      </c>
      <c r="C9" s="18">
        <f>(77.0/B9*100)</f>
        <v/>
      </c>
      <c r="D9" s="19" t="n">
        <v>9574</v>
      </c>
      <c r="E9" s="18" t="n">
        <v>492.7147779</v>
      </c>
      <c r="F9" s="20" t="n">
        <v>11.674824</v>
      </c>
      <c r="G9" s="18" t="n">
        <v>472.66072199</v>
      </c>
      <c r="H9" s="20" t="n">
        <v>4.58376149</v>
      </c>
      <c r="I9" s="18" t="n">
        <v>509.21661046</v>
      </c>
      <c r="J9" s="20" t="n">
        <v>3.90583464</v>
      </c>
      <c r="K9" s="18" t="n">
        <v>505.83808012</v>
      </c>
      <c r="L9" s="20" t="n">
        <v>2.32179527</v>
      </c>
      <c r="M9" s="18" t="s">
        <v>481</v>
      </c>
      <c r="N9" s="20" t="s">
        <v>481</v>
      </c>
      <c r="O9" s="18" t="s">
        <v>481</v>
      </c>
      <c r="P9" s="20" t="s">
        <v>481</v>
      </c>
      <c r="Q9" s="18" t="s">
        <v>481</v>
      </c>
      <c r="R9" s="20" t="s">
        <v>481</v>
      </c>
      <c r="S9" s="18" t="s">
        <v>481</v>
      </c>
      <c r="T9" s="20" t="s">
        <v>481</v>
      </c>
      <c r="U9" s="18" t="n">
        <v>429.78484295</v>
      </c>
      <c r="V9" s="20" t="n">
        <v>13.53259095</v>
      </c>
    </row>
    <row r="10" spans="1:22">
      <c r="A10" s="15" t="s">
        <v>485</v>
      </c>
      <c r="B10" s="17" t="n">
        <v>20058</v>
      </c>
      <c r="C10" s="18">
        <f>(521.0/B10*100)</f>
        <v/>
      </c>
      <c r="D10" s="19" t="n">
        <v>19537</v>
      </c>
      <c r="E10" s="18" t="n">
        <v>535.1846410000001</v>
      </c>
      <c r="F10" s="20" t="n">
        <v>7.77429889</v>
      </c>
      <c r="G10" s="18" t="n">
        <v>520.44102403</v>
      </c>
      <c r="H10" s="20" t="n">
        <v>5.26155918</v>
      </c>
      <c r="I10" s="18" t="n">
        <v>531.36327205</v>
      </c>
      <c r="J10" s="20" t="n">
        <v>3.06424156</v>
      </c>
      <c r="K10" s="18" t="n">
        <v>529.24216015</v>
      </c>
      <c r="L10" s="20" t="n">
        <v>2.08288765</v>
      </c>
      <c r="M10" s="18" t="s">
        <v>481</v>
      </c>
      <c r="N10" s="20" t="s">
        <v>481</v>
      </c>
      <c r="O10" s="18" t="s">
        <v>481</v>
      </c>
      <c r="P10" s="20" t="s">
        <v>481</v>
      </c>
      <c r="Q10" s="18" t="s">
        <v>481</v>
      </c>
      <c r="R10" s="20" t="s">
        <v>481</v>
      </c>
      <c r="S10" s="18" t="s">
        <v>481</v>
      </c>
      <c r="T10" s="20" t="s">
        <v>481</v>
      </c>
      <c r="U10" s="18" t="n">
        <v>482.93002614</v>
      </c>
      <c r="V10" s="20" t="n">
        <v>8.400481510000001</v>
      </c>
    </row>
    <row r="11" spans="1:22">
      <c r="A11" s="15" t="s">
        <v>486</v>
      </c>
      <c r="B11" s="17" t="n">
        <v>7053</v>
      </c>
      <c r="C11" s="18">
        <f>(45.0/B11*100)</f>
        <v/>
      </c>
      <c r="D11" s="19" t="n">
        <v>7008</v>
      </c>
      <c r="E11" s="18" t="n">
        <v>401.28221474</v>
      </c>
      <c r="F11" s="20" t="n">
        <v>5.04659386</v>
      </c>
      <c r="G11" s="18" t="n">
        <v>416.5505759</v>
      </c>
      <c r="H11" s="20" t="n">
        <v>4.41681609</v>
      </c>
      <c r="I11" s="18" t="n">
        <v>444.53380081</v>
      </c>
      <c r="J11" s="20" t="n">
        <v>4.62649868</v>
      </c>
      <c r="K11" s="18" t="n">
        <v>459.79713186</v>
      </c>
      <c r="L11" s="20" t="n">
        <v>2.56257306</v>
      </c>
      <c r="M11" s="18" t="s">
        <v>481</v>
      </c>
      <c r="N11" s="20" t="s">
        <v>481</v>
      </c>
      <c r="O11" s="18" t="s">
        <v>481</v>
      </c>
      <c r="P11" s="20" t="s">
        <v>481</v>
      </c>
      <c r="Q11" s="18" t="s">
        <v>481</v>
      </c>
      <c r="R11" s="20" t="s">
        <v>481</v>
      </c>
      <c r="S11" s="18" t="s">
        <v>481</v>
      </c>
      <c r="T11" s="20" t="s">
        <v>481</v>
      </c>
      <c r="U11" s="18" t="n">
        <v>409.60056545</v>
      </c>
      <c r="V11" s="20" t="n">
        <v>12.80658764</v>
      </c>
    </row>
    <row r="12" spans="1:22">
      <c r="A12" s="15" t="s">
        <v>487</v>
      </c>
      <c r="B12" s="17" t="n">
        <v>6894</v>
      </c>
      <c r="C12" s="18">
        <f>(55.0/B12*100)</f>
        <v/>
      </c>
      <c r="D12" s="19" t="n">
        <v>6839</v>
      </c>
      <c r="E12" s="18" t="n">
        <v>474.58241919</v>
      </c>
      <c r="F12" s="20" t="n">
        <v>10.31404314</v>
      </c>
      <c r="G12" s="18" t="n">
        <v>486.53121626</v>
      </c>
      <c r="H12" s="20" t="n">
        <v>4.4185625</v>
      </c>
      <c r="I12" s="18" t="n">
        <v>492.97989123</v>
      </c>
      <c r="J12" s="20" t="n">
        <v>3.23138991</v>
      </c>
      <c r="K12" s="18" t="n">
        <v>495.81436221</v>
      </c>
      <c r="L12" s="20" t="n">
        <v>2.22465348</v>
      </c>
      <c r="M12" s="18" t="s">
        <v>481</v>
      </c>
      <c r="N12" s="20" t="s">
        <v>481</v>
      </c>
      <c r="O12" s="18" t="s">
        <v>481</v>
      </c>
      <c r="P12" s="20" t="s">
        <v>481</v>
      </c>
      <c r="Q12" s="18" t="s">
        <v>481</v>
      </c>
      <c r="R12" s="20" t="s">
        <v>481</v>
      </c>
      <c r="S12" s="18" t="s">
        <v>481</v>
      </c>
      <c r="T12" s="20" t="s">
        <v>481</v>
      </c>
      <c r="U12" s="18" t="n">
        <v>400.7539202</v>
      </c>
      <c r="V12" s="20" t="n">
        <v>13.42510546</v>
      </c>
    </row>
    <row r="13" spans="1:22">
      <c r="A13" s="15" t="s">
        <v>488</v>
      </c>
      <c r="B13" s="17" t="n">
        <v>7161</v>
      </c>
      <c r="C13" s="18">
        <f>(99.0/B13*100)</f>
        <v/>
      </c>
      <c r="D13" s="19" t="n">
        <v>7062</v>
      </c>
      <c r="E13" s="18" t="n">
        <v>447.38619798</v>
      </c>
      <c r="F13" s="20" t="n">
        <v>32.43388089</v>
      </c>
      <c r="G13" s="18" t="n">
        <v>495.67073401</v>
      </c>
      <c r="H13" s="20" t="n">
        <v>13.55162077</v>
      </c>
      <c r="I13" s="18" t="n">
        <v>504.07356905</v>
      </c>
      <c r="J13" s="20" t="n">
        <v>6.87061572</v>
      </c>
      <c r="K13" s="18" t="n">
        <v>502.75781385</v>
      </c>
      <c r="L13" s="20" t="n">
        <v>2.32436598</v>
      </c>
      <c r="M13" s="18" t="s">
        <v>481</v>
      </c>
      <c r="N13" s="20" t="s">
        <v>481</v>
      </c>
      <c r="O13" s="18" t="s">
        <v>481</v>
      </c>
      <c r="P13" s="20" t="s">
        <v>481</v>
      </c>
      <c r="Q13" s="18" t="s">
        <v>481</v>
      </c>
      <c r="R13" s="20" t="s">
        <v>481</v>
      </c>
      <c r="S13" s="18" t="s">
        <v>481</v>
      </c>
      <c r="T13" s="20" t="s">
        <v>481</v>
      </c>
      <c r="U13" s="18" t="n">
        <v>451.27050339</v>
      </c>
      <c r="V13" s="20" t="n">
        <v>15.41679667</v>
      </c>
    </row>
    <row r="14" spans="1:22">
      <c r="A14" s="15" t="s">
        <v>489</v>
      </c>
      <c r="B14" s="17" t="n">
        <v>5587</v>
      </c>
      <c r="C14" s="18">
        <f>(74.0/B14*100)</f>
        <v/>
      </c>
      <c r="D14" s="19" t="n">
        <v>5513</v>
      </c>
      <c r="E14" s="18" t="n">
        <v>521.35159118</v>
      </c>
      <c r="F14" s="20" t="n">
        <v>14.89436275</v>
      </c>
      <c r="G14" s="18" t="n">
        <v>527.56372402</v>
      </c>
      <c r="H14" s="20" t="n">
        <v>5.61233041</v>
      </c>
      <c r="I14" s="18" t="n">
        <v>537.64369018</v>
      </c>
      <c r="J14" s="20" t="n">
        <v>4.11284935</v>
      </c>
      <c r="K14" s="18" t="n">
        <v>535.41172203</v>
      </c>
      <c r="L14" s="20" t="n">
        <v>1.94693236</v>
      </c>
      <c r="M14" s="18" t="s">
        <v>481</v>
      </c>
      <c r="N14" s="20" t="s">
        <v>481</v>
      </c>
      <c r="O14" s="18" t="s">
        <v>481</v>
      </c>
      <c r="P14" s="20" t="s">
        <v>481</v>
      </c>
      <c r="Q14" s="18" t="s">
        <v>481</v>
      </c>
      <c r="R14" s="20" t="s">
        <v>481</v>
      </c>
      <c r="S14" s="18" t="s">
        <v>481</v>
      </c>
      <c r="T14" s="20" t="s">
        <v>481</v>
      </c>
      <c r="U14" s="18" t="n">
        <v>516.94254127</v>
      </c>
      <c r="V14" s="20" t="n">
        <v>16.26557797</v>
      </c>
    </row>
    <row r="15" spans="1:22">
      <c r="A15" s="15" t="s">
        <v>490</v>
      </c>
      <c r="B15" s="17" t="n">
        <v>5882</v>
      </c>
      <c r="C15" s="18">
        <f>(52.0/B15*100)</f>
        <v/>
      </c>
      <c r="D15" s="19" t="n">
        <v>5830</v>
      </c>
      <c r="E15" s="18" t="n">
        <v>465.8108903</v>
      </c>
      <c r="F15" s="20" t="n">
        <v>29.66255</v>
      </c>
      <c r="G15" s="18" t="n">
        <v>503.8713739</v>
      </c>
      <c r="H15" s="20" t="n">
        <v>8.17624475</v>
      </c>
      <c r="I15" s="18" t="n">
        <v>522.13736044</v>
      </c>
      <c r="J15" s="20" t="n">
        <v>5.60977198</v>
      </c>
      <c r="K15" s="18" t="n">
        <v>533.5859631</v>
      </c>
      <c r="L15" s="20" t="n">
        <v>2.34288671</v>
      </c>
      <c r="M15" s="18" t="s">
        <v>481</v>
      </c>
      <c r="N15" s="20" t="s">
        <v>481</v>
      </c>
      <c r="O15" s="18" t="s">
        <v>481</v>
      </c>
      <c r="P15" s="20" t="s">
        <v>481</v>
      </c>
      <c r="Q15" s="18" t="s">
        <v>481</v>
      </c>
      <c r="R15" s="20" t="s">
        <v>481</v>
      </c>
      <c r="S15" s="18" t="s">
        <v>481</v>
      </c>
      <c r="T15" s="20" t="s">
        <v>481</v>
      </c>
      <c r="U15" s="18" t="n">
        <v>446.1917519</v>
      </c>
      <c r="V15" s="20" t="n">
        <v>20.70311286</v>
      </c>
    </row>
    <row r="16" spans="1:22">
      <c r="A16" s="15" t="s">
        <v>491</v>
      </c>
      <c r="B16" s="17" t="n">
        <v>6108</v>
      </c>
      <c r="C16" s="18">
        <f>(98.0/B16*100)</f>
        <v/>
      </c>
      <c r="D16" s="19" t="n">
        <v>6010</v>
      </c>
      <c r="E16" s="18" t="n">
        <v>430.87498767</v>
      </c>
      <c r="F16" s="20" t="n">
        <v>10.96951191</v>
      </c>
      <c r="G16" s="18" t="n">
        <v>469.22779781</v>
      </c>
      <c r="H16" s="20" t="n">
        <v>4.74846172</v>
      </c>
      <c r="I16" s="18" t="n">
        <v>501.59034539</v>
      </c>
      <c r="J16" s="20" t="n">
        <v>4.28400436</v>
      </c>
      <c r="K16" s="18" t="n">
        <v>503.35382496</v>
      </c>
      <c r="L16" s="20" t="n">
        <v>2.06447756</v>
      </c>
      <c r="M16" s="18" t="s">
        <v>481</v>
      </c>
      <c r="N16" s="20" t="s">
        <v>481</v>
      </c>
      <c r="O16" s="18" t="s">
        <v>481</v>
      </c>
      <c r="P16" s="20" t="s">
        <v>481</v>
      </c>
      <c r="Q16" s="18" t="s">
        <v>481</v>
      </c>
      <c r="R16" s="20" t="s">
        <v>481</v>
      </c>
      <c r="S16" s="18" t="s">
        <v>481</v>
      </c>
      <c r="T16" s="20" t="s">
        <v>481</v>
      </c>
      <c r="U16" s="18" t="n">
        <v>413.21096182</v>
      </c>
      <c r="V16" s="20" t="n">
        <v>15.7091327</v>
      </c>
    </row>
    <row r="17" spans="1:22">
      <c r="A17" s="15" t="s">
        <v>492</v>
      </c>
      <c r="B17" s="17" t="n">
        <v>6504</v>
      </c>
      <c r="C17" s="18">
        <f>(658.0/B17*100)</f>
        <v/>
      </c>
      <c r="D17" s="19" t="n">
        <v>5846</v>
      </c>
      <c r="E17" s="18" t="n">
        <v>488.96495187</v>
      </c>
      <c r="F17" s="20" t="n">
        <v>23.13663707</v>
      </c>
      <c r="G17" s="18" t="n">
        <v>474.69861514</v>
      </c>
      <c r="H17" s="20" t="n">
        <v>6.80179938</v>
      </c>
      <c r="I17" s="18" t="n">
        <v>523.03670088</v>
      </c>
      <c r="J17" s="20" t="n">
        <v>4.30912163</v>
      </c>
      <c r="K17" s="18" t="n">
        <v>517.1863322299999</v>
      </c>
      <c r="L17" s="20" t="n">
        <v>2.80955285</v>
      </c>
      <c r="M17" s="18" t="s">
        <v>481</v>
      </c>
      <c r="N17" s="20" t="s">
        <v>481</v>
      </c>
      <c r="O17" s="18" t="s">
        <v>481</v>
      </c>
      <c r="P17" s="20" t="s">
        <v>481</v>
      </c>
      <c r="Q17" s="18" t="s">
        <v>481</v>
      </c>
      <c r="R17" s="20" t="s">
        <v>481</v>
      </c>
      <c r="S17" s="18" t="s">
        <v>481</v>
      </c>
      <c r="T17" s="20" t="s">
        <v>481</v>
      </c>
      <c r="U17" s="18" t="n">
        <v>462.88025706</v>
      </c>
      <c r="V17" s="20" t="n">
        <v>14.14724333</v>
      </c>
    </row>
    <row r="18" spans="1:22">
      <c r="A18" s="15" t="s">
        <v>493</v>
      </c>
      <c r="B18" s="17" t="n">
        <v>5532</v>
      </c>
      <c r="C18" s="18">
        <f>(28.0/B18*100)</f>
        <v/>
      </c>
      <c r="D18" s="19" t="n">
        <v>5504</v>
      </c>
      <c r="E18" s="18" t="n">
        <v>415.84500177</v>
      </c>
      <c r="F18" s="20" t="n">
        <v>11.38601028</v>
      </c>
      <c r="G18" s="18" t="n">
        <v>445.84379134</v>
      </c>
      <c r="H18" s="20" t="n">
        <v>6.22148396</v>
      </c>
      <c r="I18" s="18" t="n">
        <v>465.63073218</v>
      </c>
      <c r="J18" s="20" t="n">
        <v>5.13567982</v>
      </c>
      <c r="K18" s="18" t="n">
        <v>456.39202594</v>
      </c>
      <c r="L18" s="20" t="n">
        <v>3.6138658</v>
      </c>
      <c r="M18" s="18" t="s">
        <v>481</v>
      </c>
      <c r="N18" s="20" t="s">
        <v>481</v>
      </c>
      <c r="O18" s="18" t="s">
        <v>481</v>
      </c>
      <c r="P18" s="20" t="s">
        <v>481</v>
      </c>
      <c r="Q18" s="18" t="s">
        <v>481</v>
      </c>
      <c r="R18" s="20" t="s">
        <v>481</v>
      </c>
      <c r="S18" s="18" t="s">
        <v>481</v>
      </c>
      <c r="T18" s="20" t="s">
        <v>481</v>
      </c>
      <c r="U18" s="18" t="n">
        <v>397.077782</v>
      </c>
      <c r="V18" s="20" t="n">
        <v>17.026117</v>
      </c>
    </row>
    <row r="19" spans="1:22">
      <c r="A19" s="15" t="s">
        <v>494</v>
      </c>
      <c r="B19" s="17" t="n">
        <v>5658</v>
      </c>
      <c r="C19" s="18">
        <f>(61.0/B19*100)</f>
        <v/>
      </c>
      <c r="D19" s="19" t="n">
        <v>5597</v>
      </c>
      <c r="E19" s="18" t="n">
        <v>474.41470744</v>
      </c>
      <c r="F19" s="20" t="n">
        <v>10.56193195</v>
      </c>
      <c r="G19" s="18" t="n">
        <v>461.28156435</v>
      </c>
      <c r="H19" s="20" t="n">
        <v>6.19422684</v>
      </c>
      <c r="I19" s="18" t="n">
        <v>485.89539729</v>
      </c>
      <c r="J19" s="20" t="n">
        <v>4.44546002</v>
      </c>
      <c r="K19" s="18" t="n">
        <v>477.07233</v>
      </c>
      <c r="L19" s="20" t="n">
        <v>2.75525541</v>
      </c>
      <c r="M19" s="18" t="s">
        <v>481</v>
      </c>
      <c r="N19" s="20" t="s">
        <v>481</v>
      </c>
      <c r="O19" s="18" t="s">
        <v>481</v>
      </c>
      <c r="P19" s="20" t="s">
        <v>481</v>
      </c>
      <c r="Q19" s="18" t="s">
        <v>481</v>
      </c>
      <c r="R19" s="20" t="s">
        <v>481</v>
      </c>
      <c r="S19" s="18" t="s">
        <v>481</v>
      </c>
      <c r="T19" s="20" t="s">
        <v>481</v>
      </c>
      <c r="U19" s="18" t="n">
        <v>450.17078896</v>
      </c>
      <c r="V19" s="20" t="n">
        <v>15.09797859</v>
      </c>
    </row>
    <row r="20" spans="1:22">
      <c r="A20" s="15" t="s">
        <v>495</v>
      </c>
      <c r="B20" s="17" t="n">
        <v>3371</v>
      </c>
      <c r="C20" s="18">
        <f>(75.0/B20*100)</f>
        <v/>
      </c>
      <c r="D20" s="19" t="n">
        <v>3296</v>
      </c>
      <c r="E20" s="18" t="n">
        <v>450.69796489</v>
      </c>
      <c r="F20" s="20" t="n">
        <v>24.44794032</v>
      </c>
      <c r="G20" s="18" t="n">
        <v>473.91677112</v>
      </c>
      <c r="H20" s="20" t="n">
        <v>9.297888909999999</v>
      </c>
      <c r="I20" s="18" t="n">
        <v>485.73562022</v>
      </c>
      <c r="J20" s="20" t="n">
        <v>5.41466991</v>
      </c>
      <c r="K20" s="18" t="n">
        <v>472.82768514</v>
      </c>
      <c r="L20" s="20" t="n">
        <v>1.85121538</v>
      </c>
      <c r="M20" s="18" t="s">
        <v>481</v>
      </c>
      <c r="N20" s="20" t="s">
        <v>481</v>
      </c>
      <c r="O20" s="18" t="s">
        <v>481</v>
      </c>
      <c r="P20" s="20" t="s">
        <v>481</v>
      </c>
      <c r="Q20" s="18" t="s">
        <v>481</v>
      </c>
      <c r="R20" s="20" t="s">
        <v>481</v>
      </c>
      <c r="S20" s="18" t="s">
        <v>481</v>
      </c>
      <c r="T20" s="20" t="s">
        <v>481</v>
      </c>
      <c r="U20" s="18" t="n">
        <v>432.99689537</v>
      </c>
      <c r="V20" s="20" t="n">
        <v>14.27107052</v>
      </c>
    </row>
    <row r="21" spans="1:22">
      <c r="A21" s="15" t="s">
        <v>496</v>
      </c>
      <c r="B21" s="17" t="n">
        <v>5741</v>
      </c>
      <c r="C21" s="18">
        <f>(44.0/B21*100)</f>
        <v/>
      </c>
      <c r="D21" s="19" t="n">
        <v>5697</v>
      </c>
      <c r="E21" s="18" t="n">
        <v>448.64814745</v>
      </c>
      <c r="F21" s="20" t="n">
        <v>23.30225863</v>
      </c>
      <c r="G21" s="18" t="n">
        <v>476.51848107</v>
      </c>
      <c r="H21" s="20" t="n">
        <v>10.7760224</v>
      </c>
      <c r="I21" s="18" t="n">
        <v>504.07279601</v>
      </c>
      <c r="J21" s="20" t="n">
        <v>4.24196055</v>
      </c>
      <c r="K21" s="18" t="n">
        <v>504.13823314</v>
      </c>
      <c r="L21" s="20" t="n">
        <v>2.3653513</v>
      </c>
      <c r="M21" s="18" t="s">
        <v>481</v>
      </c>
      <c r="N21" s="20" t="s">
        <v>481</v>
      </c>
      <c r="O21" s="18" t="s">
        <v>481</v>
      </c>
      <c r="P21" s="20" t="s">
        <v>481</v>
      </c>
      <c r="Q21" s="18" t="s">
        <v>481</v>
      </c>
      <c r="R21" s="20" t="s">
        <v>481</v>
      </c>
      <c r="S21" s="18" t="s">
        <v>481</v>
      </c>
      <c r="T21" s="20" t="s">
        <v>481</v>
      </c>
      <c r="U21" s="18" t="n">
        <v>478.62680705</v>
      </c>
      <c r="V21" s="20" t="n">
        <v>11.0773606</v>
      </c>
    </row>
    <row r="22" spans="1:22">
      <c r="A22" s="15" t="s">
        <v>497</v>
      </c>
      <c r="B22" s="17" t="n">
        <v>6598</v>
      </c>
      <c r="C22" s="18">
        <f>(32.0/B22*100)</f>
        <v/>
      </c>
      <c r="D22" s="19" t="n">
        <v>6566</v>
      </c>
      <c r="E22" s="18" t="n">
        <v>388.80188681</v>
      </c>
      <c r="F22" s="20" t="n">
        <v>29.45917204</v>
      </c>
      <c r="G22" s="18" t="n">
        <v>409.45786083</v>
      </c>
      <c r="H22" s="20" t="n">
        <v>12.26683886</v>
      </c>
      <c r="I22" s="18" t="n">
        <v>461.47102312</v>
      </c>
      <c r="J22" s="20" t="n">
        <v>10.87998534</v>
      </c>
      <c r="K22" s="18" t="n">
        <v>476.45228364</v>
      </c>
      <c r="L22" s="20" t="n">
        <v>3.24662138</v>
      </c>
      <c r="M22" s="18" t="s">
        <v>481</v>
      </c>
      <c r="N22" s="20" t="s">
        <v>481</v>
      </c>
      <c r="O22" s="18" t="s">
        <v>481</v>
      </c>
      <c r="P22" s="20" t="s">
        <v>481</v>
      </c>
      <c r="Q22" s="18" t="n">
        <v>448.28166515</v>
      </c>
      <c r="R22" s="20" t="n">
        <v>8.782882710000001</v>
      </c>
      <c r="S22" s="18" t="s">
        <v>481</v>
      </c>
      <c r="T22" s="20" t="s">
        <v>481</v>
      </c>
      <c r="U22" s="18" t="n">
        <v>390.28632627</v>
      </c>
      <c r="V22" s="20" t="n">
        <v>14.11749962</v>
      </c>
    </row>
    <row r="23" spans="1:22">
      <c r="A23" s="15" t="s">
        <v>498</v>
      </c>
      <c r="B23" s="17" t="n">
        <v>11583</v>
      </c>
      <c r="C23" s="18">
        <f>(211.0/B23*100)</f>
        <v/>
      </c>
      <c r="D23" s="19" t="n">
        <v>11372</v>
      </c>
      <c r="E23" s="18" t="n">
        <v>426.27563462</v>
      </c>
      <c r="F23" s="20" t="n">
        <v>14.24753491</v>
      </c>
      <c r="G23" s="18" t="n">
        <v>457.01234316</v>
      </c>
      <c r="H23" s="20" t="n">
        <v>6.87078557</v>
      </c>
      <c r="I23" s="18" t="n">
        <v>478.83815137</v>
      </c>
      <c r="J23" s="20" t="n">
        <v>4.55164841</v>
      </c>
      <c r="K23" s="18" t="n">
        <v>483.99135269</v>
      </c>
      <c r="L23" s="20" t="n">
        <v>2.56316418</v>
      </c>
      <c r="M23" s="18" t="s">
        <v>481</v>
      </c>
      <c r="N23" s="20" t="s">
        <v>481</v>
      </c>
      <c r="O23" s="18" t="s">
        <v>481</v>
      </c>
      <c r="P23" s="20" t="s">
        <v>481</v>
      </c>
      <c r="Q23" s="18" t="s">
        <v>481</v>
      </c>
      <c r="R23" s="20" t="s">
        <v>481</v>
      </c>
      <c r="S23" s="18" t="s">
        <v>481</v>
      </c>
      <c r="T23" s="20" t="s">
        <v>481</v>
      </c>
      <c r="U23" s="18" t="n">
        <v>462.20200156</v>
      </c>
      <c r="V23" s="20" t="n">
        <v>17.23314094</v>
      </c>
    </row>
    <row r="24" spans="1:22">
      <c r="A24" s="15" t="s">
        <v>499</v>
      </c>
      <c r="B24" s="17" t="n">
        <v>6647</v>
      </c>
      <c r="C24" s="18">
        <f>(7.0/B24*100)</f>
        <v/>
      </c>
      <c r="D24" s="19" t="n">
        <v>6640</v>
      </c>
      <c r="E24" s="18" t="n">
        <v>475.06792924</v>
      </c>
      <c r="F24" s="20" t="n">
        <v>22.19080665</v>
      </c>
      <c r="G24" s="18" t="n">
        <v>498.20675849</v>
      </c>
      <c r="H24" s="20" t="n">
        <v>7.94553689</v>
      </c>
      <c r="I24" s="18" t="n">
        <v>531.81920297</v>
      </c>
      <c r="J24" s="20" t="n">
        <v>5.35891356</v>
      </c>
      <c r="K24" s="18" t="n">
        <v>541.87932247</v>
      </c>
      <c r="L24" s="20" t="n">
        <v>2.92681262</v>
      </c>
      <c r="M24" s="18" t="s">
        <v>481</v>
      </c>
      <c r="N24" s="20" t="s">
        <v>481</v>
      </c>
      <c r="O24" s="18" t="s">
        <v>481</v>
      </c>
      <c r="P24" s="20" t="s">
        <v>481</v>
      </c>
      <c r="Q24" s="18" t="s">
        <v>481</v>
      </c>
      <c r="R24" s="20" t="s">
        <v>481</v>
      </c>
      <c r="S24" s="18" t="s">
        <v>481</v>
      </c>
      <c r="T24" s="20" t="s">
        <v>481</v>
      </c>
      <c r="U24" s="18" t="n">
        <v>496.12382515</v>
      </c>
      <c r="V24" s="20" t="n">
        <v>11.37267278</v>
      </c>
    </row>
    <row r="25" spans="1:22">
      <c r="A25" s="15" t="s">
        <v>500</v>
      </c>
      <c r="B25" s="17" t="n">
        <v>5581</v>
      </c>
      <c r="C25" s="18">
        <f>(24.0/B25*100)</f>
        <v/>
      </c>
      <c r="D25" s="19" t="n">
        <v>5557</v>
      </c>
      <c r="E25" s="18" t="n">
        <v>498.24728597</v>
      </c>
      <c r="F25" s="20" t="n">
        <v>23.51187415</v>
      </c>
      <c r="G25" s="18" t="n">
        <v>467.56177877</v>
      </c>
      <c r="H25" s="20" t="n">
        <v>7.06418238</v>
      </c>
      <c r="I25" s="18" t="n">
        <v>508.58188902</v>
      </c>
      <c r="J25" s="20" t="n">
        <v>6.84162996</v>
      </c>
      <c r="K25" s="18" t="n">
        <v>520.05602246</v>
      </c>
      <c r="L25" s="20" t="n">
        <v>3.06566592</v>
      </c>
      <c r="M25" s="18" t="s">
        <v>481</v>
      </c>
      <c r="N25" s="20" t="s">
        <v>481</v>
      </c>
      <c r="O25" s="18" t="s">
        <v>481</v>
      </c>
      <c r="P25" s="20" t="s">
        <v>481</v>
      </c>
      <c r="Q25" s="18" t="s">
        <v>481</v>
      </c>
      <c r="R25" s="20" t="s">
        <v>481</v>
      </c>
      <c r="S25" s="18" t="s">
        <v>481</v>
      </c>
      <c r="T25" s="20" t="s">
        <v>481</v>
      </c>
      <c r="U25" s="18" t="n">
        <v>479.73333674</v>
      </c>
      <c r="V25" s="20" t="n">
        <v>14.90610105</v>
      </c>
    </row>
    <row r="26" spans="1:22">
      <c r="A26" s="15" t="s">
        <v>501</v>
      </c>
      <c r="B26" s="17" t="n">
        <v>4869</v>
      </c>
      <c r="C26" s="18">
        <f>(32.0/B26*100)</f>
        <v/>
      </c>
      <c r="D26" s="19" t="n">
        <v>4837</v>
      </c>
      <c r="E26" s="18" t="n">
        <v>462.51140966</v>
      </c>
      <c r="F26" s="20" t="n">
        <v>9.67479391</v>
      </c>
      <c r="G26" s="18" t="n">
        <v>469.0029101</v>
      </c>
      <c r="H26" s="20" t="n">
        <v>5.10794646</v>
      </c>
      <c r="I26" s="18" t="n">
        <v>498.16502567</v>
      </c>
      <c r="J26" s="20" t="n">
        <v>3.14250001</v>
      </c>
      <c r="K26" s="18" t="n">
        <v>493.54069584</v>
      </c>
      <c r="L26" s="20" t="n">
        <v>1.77073472</v>
      </c>
      <c r="M26" s="18" t="s">
        <v>481</v>
      </c>
      <c r="N26" s="20" t="s">
        <v>481</v>
      </c>
      <c r="O26" s="18" t="s">
        <v>481</v>
      </c>
      <c r="P26" s="20" t="s">
        <v>481</v>
      </c>
      <c r="Q26" s="18" t="s">
        <v>481</v>
      </c>
      <c r="R26" s="20" t="s">
        <v>481</v>
      </c>
      <c r="S26" s="18" t="s">
        <v>481</v>
      </c>
      <c r="T26" s="20" t="s">
        <v>481</v>
      </c>
      <c r="U26" s="18" t="n">
        <v>467.18137057</v>
      </c>
      <c r="V26" s="20" t="n">
        <v>11.90405457</v>
      </c>
    </row>
    <row r="27" spans="1:22">
      <c r="A27" s="15" t="s">
        <v>502</v>
      </c>
      <c r="B27" s="17" t="n">
        <v>5299</v>
      </c>
      <c r="C27" s="18">
        <f>(17.0/B27*100)</f>
        <v/>
      </c>
      <c r="D27" s="19" t="n">
        <v>5282</v>
      </c>
      <c r="E27" s="18" t="n">
        <v>457.7626637</v>
      </c>
      <c r="F27" s="20" t="n">
        <v>9.941469079999999</v>
      </c>
      <c r="G27" s="18" t="n">
        <v>466.88882054</v>
      </c>
      <c r="H27" s="20" t="n">
        <v>5.64879616</v>
      </c>
      <c r="I27" s="18" t="n">
        <v>474.79938911</v>
      </c>
      <c r="J27" s="20" t="n">
        <v>3.69230953</v>
      </c>
      <c r="K27" s="18" t="n">
        <v>487.47290539</v>
      </c>
      <c r="L27" s="20" t="n">
        <v>1.52482801</v>
      </c>
      <c r="M27" s="18" t="s">
        <v>481</v>
      </c>
      <c r="N27" s="20" t="s">
        <v>481</v>
      </c>
      <c r="O27" s="18" t="s">
        <v>481</v>
      </c>
      <c r="P27" s="20" t="s">
        <v>481</v>
      </c>
      <c r="Q27" s="18" t="s">
        <v>481</v>
      </c>
      <c r="R27" s="20" t="s">
        <v>481</v>
      </c>
      <c r="S27" s="18" t="s">
        <v>481</v>
      </c>
      <c r="T27" s="20" t="s">
        <v>481</v>
      </c>
      <c r="U27" s="18" t="n">
        <v>436.20613666</v>
      </c>
      <c r="V27" s="20" t="n">
        <v>13.60562912</v>
      </c>
    </row>
    <row r="28" spans="1:22">
      <c r="A28" s="15" t="s">
        <v>503</v>
      </c>
      <c r="B28" s="17" t="n">
        <v>7568</v>
      </c>
      <c r="C28" s="18">
        <f>(51.0/B28*100)</f>
        <v/>
      </c>
      <c r="D28" s="19" t="n">
        <v>7517</v>
      </c>
      <c r="E28" s="18" t="n">
        <v>385.15931295</v>
      </c>
      <c r="F28" s="20" t="n">
        <v>3.54478057</v>
      </c>
      <c r="G28" s="18" t="n">
        <v>403.13649937</v>
      </c>
      <c r="H28" s="20" t="n">
        <v>3.1500962</v>
      </c>
      <c r="I28" s="18" t="n">
        <v>421.12090869</v>
      </c>
      <c r="J28" s="20" t="n">
        <v>2.90134615</v>
      </c>
      <c r="K28" s="18" t="n">
        <v>430.59209949</v>
      </c>
      <c r="L28" s="20" t="n">
        <v>2.771135</v>
      </c>
      <c r="M28" s="18" t="s">
        <v>481</v>
      </c>
      <c r="N28" s="20" t="s">
        <v>481</v>
      </c>
      <c r="O28" s="18" t="s">
        <v>481</v>
      </c>
      <c r="P28" s="20" t="s">
        <v>481</v>
      </c>
      <c r="Q28" s="18" t="s">
        <v>481</v>
      </c>
      <c r="R28" s="20" t="s">
        <v>481</v>
      </c>
      <c r="S28" s="18" t="s">
        <v>481</v>
      </c>
      <c r="T28" s="20" t="s">
        <v>481</v>
      </c>
      <c r="U28" s="18" t="n">
        <v>380.97005476</v>
      </c>
      <c r="V28" s="20" t="n">
        <v>10.3563267</v>
      </c>
    </row>
    <row r="29" spans="1:22">
      <c r="A29" s="15" t="s">
        <v>504</v>
      </c>
      <c r="B29" s="17" t="n">
        <v>5385</v>
      </c>
      <c r="C29" s="18">
        <f>(30.0/B29*100)</f>
        <v/>
      </c>
      <c r="D29" s="19" t="n">
        <v>5355</v>
      </c>
      <c r="E29" s="18" t="n">
        <v>493.68257606</v>
      </c>
      <c r="F29" s="20" t="n">
        <v>46.05354759</v>
      </c>
      <c r="G29" s="18" t="n">
        <v>471.47745679</v>
      </c>
      <c r="H29" s="20" t="n">
        <v>13.53011005</v>
      </c>
      <c r="I29" s="18" t="n">
        <v>511.9578079</v>
      </c>
      <c r="J29" s="20" t="n">
        <v>6.25573421</v>
      </c>
      <c r="K29" s="18" t="n">
        <v>509.63458853</v>
      </c>
      <c r="L29" s="20" t="n">
        <v>2.26511999</v>
      </c>
      <c r="M29" s="18" t="s">
        <v>481</v>
      </c>
      <c r="N29" s="20" t="s">
        <v>481</v>
      </c>
      <c r="O29" s="18" t="s">
        <v>481</v>
      </c>
      <c r="P29" s="20" t="s">
        <v>481</v>
      </c>
      <c r="Q29" s="18" t="s">
        <v>481</v>
      </c>
      <c r="R29" s="20" t="s">
        <v>481</v>
      </c>
      <c r="S29" s="18" t="s">
        <v>481</v>
      </c>
      <c r="T29" s="20" t="s">
        <v>481</v>
      </c>
      <c r="U29" s="18" t="n">
        <v>454.63697643</v>
      </c>
      <c r="V29" s="20" t="n">
        <v>21.20727982</v>
      </c>
    </row>
    <row r="30" spans="1:22">
      <c r="A30" s="15" t="s">
        <v>505</v>
      </c>
      <c r="B30" s="17" t="n">
        <v>4520</v>
      </c>
      <c r="C30" s="18">
        <f>(97.0/B30*100)</f>
        <v/>
      </c>
      <c r="D30" s="19" t="n">
        <v>4423</v>
      </c>
      <c r="E30" s="18" t="n">
        <v>471.63036473</v>
      </c>
      <c r="F30" s="20" t="n">
        <v>18.32908213</v>
      </c>
      <c r="G30" s="18" t="n">
        <v>471.07303396</v>
      </c>
      <c r="H30" s="20" t="n">
        <v>8.07683557</v>
      </c>
      <c r="I30" s="18" t="n">
        <v>529.08756811</v>
      </c>
      <c r="J30" s="20" t="n">
        <v>5.80086657</v>
      </c>
      <c r="K30" s="18" t="n">
        <v>516.6157195</v>
      </c>
      <c r="L30" s="20" t="n">
        <v>2.38113868</v>
      </c>
      <c r="M30" s="18" t="s">
        <v>481</v>
      </c>
      <c r="N30" s="20" t="s">
        <v>481</v>
      </c>
      <c r="O30" s="18" t="s">
        <v>481</v>
      </c>
      <c r="P30" s="20" t="s">
        <v>481</v>
      </c>
      <c r="Q30" s="18" t="s">
        <v>481</v>
      </c>
      <c r="R30" s="20" t="s">
        <v>481</v>
      </c>
      <c r="S30" s="18" t="s">
        <v>481</v>
      </c>
      <c r="T30" s="20" t="s">
        <v>481</v>
      </c>
      <c r="U30" s="18" t="n">
        <v>461.77058382</v>
      </c>
      <c r="V30" s="20" t="n">
        <v>12.25408226</v>
      </c>
    </row>
    <row r="31" spans="1:22">
      <c r="A31" s="15" t="s">
        <v>506</v>
      </c>
      <c r="B31" s="17" t="n">
        <v>5456</v>
      </c>
      <c r="C31" s="18">
        <f>(125.0/B31*100)</f>
        <v/>
      </c>
      <c r="D31" s="19" t="n">
        <v>5331</v>
      </c>
      <c r="E31" s="18" t="n">
        <v>404.20552953</v>
      </c>
      <c r="F31" s="20" t="n">
        <v>24.23328565</v>
      </c>
      <c r="G31" s="18" t="n">
        <v>433.76170961</v>
      </c>
      <c r="H31" s="20" t="n">
        <v>14.27274772</v>
      </c>
      <c r="I31" s="18" t="n">
        <v>484.33376121</v>
      </c>
      <c r="J31" s="20" t="n">
        <v>5.92761222</v>
      </c>
      <c r="K31" s="18" t="n">
        <v>502.68721459</v>
      </c>
      <c r="L31" s="20" t="n">
        <v>2.21610781</v>
      </c>
      <c r="M31" s="18" t="s">
        <v>481</v>
      </c>
      <c r="N31" s="20" t="s">
        <v>481</v>
      </c>
      <c r="O31" s="18" t="s">
        <v>481</v>
      </c>
      <c r="P31" s="20" t="s">
        <v>481</v>
      </c>
      <c r="Q31" s="18" t="s">
        <v>481</v>
      </c>
      <c r="R31" s="20" t="s">
        <v>481</v>
      </c>
      <c r="S31" s="18" t="s">
        <v>481</v>
      </c>
      <c r="T31" s="20" t="s">
        <v>481</v>
      </c>
      <c r="U31" s="18" t="n">
        <v>446.96786866</v>
      </c>
      <c r="V31" s="20" t="n">
        <v>13.66206292</v>
      </c>
    </row>
    <row r="32" spans="1:22">
      <c r="A32" s="15" t="s">
        <v>507</v>
      </c>
      <c r="B32" s="17" t="n">
        <v>4478</v>
      </c>
      <c r="C32" s="18">
        <f>(5.0/B32*100)</f>
        <v/>
      </c>
      <c r="D32" s="19" t="n">
        <v>4473</v>
      </c>
      <c r="E32" s="18" t="n">
        <v>497.86791095</v>
      </c>
      <c r="F32" s="20" t="n">
        <v>10.49076611</v>
      </c>
      <c r="G32" s="18" t="n">
        <v>477.13549447</v>
      </c>
      <c r="H32" s="20" t="n">
        <v>5.32345937</v>
      </c>
      <c r="I32" s="18" t="n">
        <v>499.53903463</v>
      </c>
      <c r="J32" s="20" t="n">
        <v>3.60049166</v>
      </c>
      <c r="K32" s="18" t="n">
        <v>507.68625313</v>
      </c>
      <c r="L32" s="20" t="n">
        <v>2.58231749</v>
      </c>
      <c r="M32" s="18" t="s">
        <v>481</v>
      </c>
      <c r="N32" s="20" t="s">
        <v>481</v>
      </c>
      <c r="O32" s="18" t="s">
        <v>481</v>
      </c>
      <c r="P32" s="20" t="s">
        <v>481</v>
      </c>
      <c r="Q32" s="18" t="s">
        <v>481</v>
      </c>
      <c r="R32" s="20" t="s">
        <v>481</v>
      </c>
      <c r="S32" s="18" t="s">
        <v>481</v>
      </c>
      <c r="T32" s="20" t="s">
        <v>481</v>
      </c>
      <c r="U32" s="18" t="n">
        <v>440.9015541</v>
      </c>
      <c r="V32" s="20" t="n">
        <v>17.41779155</v>
      </c>
    </row>
    <row r="33" spans="1:22">
      <c r="A33" s="15" t="s">
        <v>508</v>
      </c>
      <c r="B33" s="17" t="n">
        <v>7325</v>
      </c>
      <c r="C33" s="18">
        <f>(74.0/B33*100)</f>
        <v/>
      </c>
      <c r="D33" s="19" t="n">
        <v>7251</v>
      </c>
      <c r="E33" s="18" t="n">
        <v>442.75122474</v>
      </c>
      <c r="F33" s="20" t="n">
        <v>9.890957419999999</v>
      </c>
      <c r="G33" s="18" t="n">
        <v>486.40941225</v>
      </c>
      <c r="H33" s="20" t="n">
        <v>5.13417517</v>
      </c>
      <c r="I33" s="18" t="n">
        <v>500.81938697</v>
      </c>
      <c r="J33" s="20" t="n">
        <v>3.66168437</v>
      </c>
      <c r="K33" s="18" t="n">
        <v>506.87955496</v>
      </c>
      <c r="L33" s="20" t="n">
        <v>2.36282894</v>
      </c>
      <c r="M33" s="18" t="s">
        <v>481</v>
      </c>
      <c r="N33" s="20" t="s">
        <v>481</v>
      </c>
      <c r="O33" s="18" t="s">
        <v>481</v>
      </c>
      <c r="P33" s="20" t="s">
        <v>481</v>
      </c>
      <c r="Q33" s="18" t="s">
        <v>481</v>
      </c>
      <c r="R33" s="20" t="s">
        <v>481</v>
      </c>
      <c r="S33" s="18" t="s">
        <v>481</v>
      </c>
      <c r="T33" s="20" t="s">
        <v>481</v>
      </c>
      <c r="U33" s="18" t="n">
        <v>482.61946452</v>
      </c>
      <c r="V33" s="20" t="n">
        <v>14.06309059</v>
      </c>
    </row>
    <row r="34" spans="1:22">
      <c r="A34" s="15" t="s">
        <v>509</v>
      </c>
      <c r="B34" s="17" t="n">
        <v>6350</v>
      </c>
      <c r="C34" s="18">
        <f>(65.0/B34*100)</f>
        <v/>
      </c>
      <c r="D34" s="19" t="n">
        <v>6285</v>
      </c>
      <c r="E34" s="18" t="n">
        <v>381.87121369</v>
      </c>
      <c r="F34" s="20" t="n">
        <v>11.51147799</v>
      </c>
      <c r="G34" s="18" t="n">
        <v>433.08167974</v>
      </c>
      <c r="H34" s="20" t="n">
        <v>6.96381766</v>
      </c>
      <c r="I34" s="18" t="n">
        <v>457.08458076</v>
      </c>
      <c r="J34" s="20" t="n">
        <v>4.77229178</v>
      </c>
      <c r="K34" s="18" t="n">
        <v>470.68508266</v>
      </c>
      <c r="L34" s="20" t="n">
        <v>2.56596955</v>
      </c>
      <c r="M34" s="18" t="s">
        <v>481</v>
      </c>
      <c r="N34" s="20" t="s">
        <v>481</v>
      </c>
      <c r="O34" s="18" t="s">
        <v>481</v>
      </c>
      <c r="P34" s="20" t="s">
        <v>481</v>
      </c>
      <c r="Q34" s="18" t="s">
        <v>481</v>
      </c>
      <c r="R34" s="20" t="s">
        <v>481</v>
      </c>
      <c r="S34" s="18" t="s">
        <v>481</v>
      </c>
      <c r="T34" s="20" t="s">
        <v>481</v>
      </c>
      <c r="U34" s="18" t="n">
        <v>366.74517412</v>
      </c>
      <c r="V34" s="20" t="n">
        <v>14.97101529</v>
      </c>
    </row>
    <row r="35" spans="1:22">
      <c r="A35" s="15" t="s">
        <v>510</v>
      </c>
      <c r="B35" s="17" t="n">
        <v>6406</v>
      </c>
      <c r="C35" s="18">
        <f>(36.0/B35*100)</f>
        <v/>
      </c>
      <c r="D35" s="19" t="n">
        <v>6370</v>
      </c>
      <c r="E35" s="18" t="n">
        <v>481.74352548</v>
      </c>
      <c r="F35" s="20" t="n">
        <v>19.8014906</v>
      </c>
      <c r="G35" s="18" t="n">
        <v>482.82525203</v>
      </c>
      <c r="H35" s="20" t="n">
        <v>6.54706777</v>
      </c>
      <c r="I35" s="18" t="n">
        <v>517.96130911</v>
      </c>
      <c r="J35" s="20" t="n">
        <v>4.32038163</v>
      </c>
      <c r="K35" s="18" t="n">
        <v>515.48245445</v>
      </c>
      <c r="L35" s="20" t="n">
        <v>1.68490465</v>
      </c>
      <c r="M35" s="18" t="s">
        <v>481</v>
      </c>
      <c r="N35" s="20" t="s">
        <v>481</v>
      </c>
      <c r="O35" s="18" t="s">
        <v>481</v>
      </c>
      <c r="P35" s="20" t="s">
        <v>481</v>
      </c>
      <c r="Q35" s="18" t="s">
        <v>481</v>
      </c>
      <c r="R35" s="20" t="s">
        <v>481</v>
      </c>
      <c r="S35" s="18" t="s">
        <v>481</v>
      </c>
      <c r="T35" s="20" t="s">
        <v>481</v>
      </c>
      <c r="U35" s="18" t="n">
        <v>471.80787905</v>
      </c>
      <c r="V35" s="20" t="n">
        <v>18.04495624</v>
      </c>
    </row>
    <row r="36" spans="1:22">
      <c r="A36" s="15" t="s">
        <v>511</v>
      </c>
      <c r="B36" s="17" t="n">
        <v>6736</v>
      </c>
      <c r="C36" s="18">
        <f>(26.0/B36*100)</f>
        <v/>
      </c>
      <c r="D36" s="19" t="n">
        <v>6710</v>
      </c>
      <c r="E36" s="18" t="n">
        <v>405.8379748</v>
      </c>
      <c r="F36" s="20" t="n">
        <v>16.56118657</v>
      </c>
      <c r="G36" s="18" t="n">
        <v>455.10505545</v>
      </c>
      <c r="H36" s="20" t="n">
        <v>7.38405139</v>
      </c>
      <c r="I36" s="18" t="n">
        <v>490.70160761</v>
      </c>
      <c r="J36" s="20" t="n">
        <v>4.59070647</v>
      </c>
      <c r="K36" s="18" t="n">
        <v>495.48496369</v>
      </c>
      <c r="L36" s="20" t="n">
        <v>2.0773521</v>
      </c>
      <c r="M36" s="18" t="s">
        <v>481</v>
      </c>
      <c r="N36" s="20" t="s">
        <v>481</v>
      </c>
      <c r="O36" s="18" t="s">
        <v>481</v>
      </c>
      <c r="P36" s="20" t="s">
        <v>481</v>
      </c>
      <c r="Q36" s="18" t="s">
        <v>481</v>
      </c>
      <c r="R36" s="20" t="s">
        <v>481</v>
      </c>
      <c r="S36" s="18" t="s">
        <v>481</v>
      </c>
      <c r="T36" s="20" t="s">
        <v>481</v>
      </c>
      <c r="U36" s="18" t="n">
        <v>461.21105569</v>
      </c>
      <c r="V36" s="20" t="n">
        <v>17.39877879</v>
      </c>
    </row>
    <row r="37" spans="1:22">
      <c r="A37" s="15" t="s">
        <v>512</v>
      </c>
      <c r="B37" s="17" t="n">
        <v>5458</v>
      </c>
      <c r="C37" s="18">
        <f>(62.0/B37*100)</f>
        <v/>
      </c>
      <c r="D37" s="19" t="n">
        <v>5396</v>
      </c>
      <c r="E37" s="18" t="n">
        <v>444.93884088</v>
      </c>
      <c r="F37" s="20" t="n">
        <v>16.51993153</v>
      </c>
      <c r="G37" s="18" t="n">
        <v>445.66309472</v>
      </c>
      <c r="H37" s="20" t="n">
        <v>8.93710422</v>
      </c>
      <c r="I37" s="18" t="n">
        <v>476.44579787</v>
      </c>
      <c r="J37" s="20" t="n">
        <v>7.23409157</v>
      </c>
      <c r="K37" s="18" t="n">
        <v>499.51970408</v>
      </c>
      <c r="L37" s="20" t="n">
        <v>3.40162629</v>
      </c>
      <c r="M37" s="18" t="s">
        <v>481</v>
      </c>
      <c r="N37" s="20" t="s">
        <v>481</v>
      </c>
      <c r="O37" s="18" t="s">
        <v>481</v>
      </c>
      <c r="P37" s="20" t="s">
        <v>481</v>
      </c>
      <c r="Q37" s="18" t="s">
        <v>481</v>
      </c>
      <c r="R37" s="20" t="s">
        <v>481</v>
      </c>
      <c r="S37" s="18" t="s">
        <v>481</v>
      </c>
      <c r="T37" s="20" t="s">
        <v>481</v>
      </c>
      <c r="U37" s="18" t="n">
        <v>408.62901801</v>
      </c>
      <c r="V37" s="20" t="n">
        <v>14.89844219</v>
      </c>
    </row>
    <row r="38" spans="1:22">
      <c r="A38" s="15" t="s">
        <v>513</v>
      </c>
      <c r="B38" s="17" t="n">
        <v>5860</v>
      </c>
      <c r="C38" s="18">
        <f>(16.0/B38*100)</f>
        <v/>
      </c>
      <c r="D38" s="19" t="n">
        <v>5844</v>
      </c>
      <c r="E38" s="18" t="n">
        <v>479.99331439</v>
      </c>
      <c r="F38" s="20" t="n">
        <v>21.66791038</v>
      </c>
      <c r="G38" s="18" t="n">
        <v>467.60501781</v>
      </c>
      <c r="H38" s="20" t="n">
        <v>8.32766022</v>
      </c>
      <c r="I38" s="18" t="n">
        <v>506.88012481</v>
      </c>
      <c r="J38" s="20" t="n">
        <v>5.75311413</v>
      </c>
      <c r="K38" s="18" t="n">
        <v>509.94702049</v>
      </c>
      <c r="L38" s="20" t="n">
        <v>2.97800724</v>
      </c>
      <c r="M38" s="18" t="s">
        <v>481</v>
      </c>
      <c r="N38" s="20" t="s">
        <v>481</v>
      </c>
      <c r="O38" s="18" t="s">
        <v>481</v>
      </c>
      <c r="P38" s="20" t="s">
        <v>481</v>
      </c>
      <c r="Q38" s="18" t="s">
        <v>481</v>
      </c>
      <c r="R38" s="20" t="s">
        <v>481</v>
      </c>
      <c r="S38" s="18" t="s">
        <v>481</v>
      </c>
      <c r="T38" s="20" t="s">
        <v>481</v>
      </c>
      <c r="U38" s="18" t="n">
        <v>436.47133662</v>
      </c>
      <c r="V38" s="20" t="n">
        <v>12.82631432</v>
      </c>
    </row>
    <row r="39" spans="1:22">
      <c r="A39" s="15" t="s">
        <v>514</v>
      </c>
      <c r="B39" s="17" t="n">
        <v>5895</v>
      </c>
      <c r="C39" s="18">
        <f>(30.0/B39*100)</f>
        <v/>
      </c>
      <c r="D39" s="19" t="n">
        <v>5865</v>
      </c>
      <c r="E39" s="18" t="n">
        <v>378.23334826</v>
      </c>
      <c r="F39" s="20" t="n">
        <v>4.49235106</v>
      </c>
      <c r="G39" s="18" t="n">
        <v>404.51968025</v>
      </c>
      <c r="H39" s="20" t="n">
        <v>4.71923377</v>
      </c>
      <c r="I39" s="18" t="n">
        <v>437.09032137</v>
      </c>
      <c r="J39" s="20" t="n">
        <v>5.01375713</v>
      </c>
      <c r="K39" s="18" t="n">
        <v>441.59416564</v>
      </c>
      <c r="L39" s="20" t="n">
        <v>3.69300778</v>
      </c>
      <c r="M39" s="18" t="s">
        <v>481</v>
      </c>
      <c r="N39" s="20" t="s">
        <v>481</v>
      </c>
      <c r="O39" s="18" t="s">
        <v>481</v>
      </c>
      <c r="P39" s="20" t="s">
        <v>481</v>
      </c>
      <c r="Q39" s="18" t="s">
        <v>481</v>
      </c>
      <c r="R39" s="20" t="s">
        <v>481</v>
      </c>
      <c r="S39" s="18" t="s">
        <v>481</v>
      </c>
      <c r="T39" s="20" t="s">
        <v>481</v>
      </c>
      <c r="U39" s="18" t="n">
        <v>377.61780164</v>
      </c>
      <c r="V39" s="20" t="n">
        <v>13.73690209</v>
      </c>
    </row>
    <row r="40" spans="1:22">
      <c r="A40" s="15" t="s">
        <v>515</v>
      </c>
      <c r="B40" s="17" t="n">
        <v>14157</v>
      </c>
      <c r="C40" s="18">
        <f>(266.0/B40*100)</f>
        <v/>
      </c>
      <c r="D40" s="19" t="n">
        <v>13891</v>
      </c>
      <c r="E40" s="18" t="n">
        <v>480.40700701</v>
      </c>
      <c r="F40" s="20" t="n">
        <v>21.11039926</v>
      </c>
      <c r="G40" s="18" t="n">
        <v>500.82435036</v>
      </c>
      <c r="H40" s="20" t="n">
        <v>10.48232339</v>
      </c>
      <c r="I40" s="18" t="n">
        <v>511.52792703</v>
      </c>
      <c r="J40" s="20" t="n">
        <v>5.55579581</v>
      </c>
      <c r="K40" s="18" t="n">
        <v>511.24603829</v>
      </c>
      <c r="L40" s="20" t="n">
        <v>2.68189162</v>
      </c>
      <c r="M40" s="18" t="s">
        <v>481</v>
      </c>
      <c r="N40" s="20" t="s">
        <v>481</v>
      </c>
      <c r="O40" s="18" t="s">
        <v>481</v>
      </c>
      <c r="P40" s="20" t="s">
        <v>481</v>
      </c>
      <c r="Q40" s="18" t="s">
        <v>481</v>
      </c>
      <c r="R40" s="20" t="s">
        <v>481</v>
      </c>
      <c r="S40" s="18" t="s">
        <v>481</v>
      </c>
      <c r="T40" s="20" t="s">
        <v>481</v>
      </c>
      <c r="U40" s="18" t="n">
        <v>449.53366383</v>
      </c>
      <c r="V40" s="20" t="n">
        <v>11.92476555</v>
      </c>
    </row>
    <row r="41" spans="1:22">
      <c r="A41" s="15" t="s">
        <v>516</v>
      </c>
      <c r="B41" s="17" t="n">
        <v>5712</v>
      </c>
      <c r="C41" s="18">
        <f>(40.0/B41*100)</f>
        <v/>
      </c>
      <c r="D41" s="19" t="n">
        <v>5672</v>
      </c>
      <c r="E41" s="18" t="n">
        <v>476.56463255</v>
      </c>
      <c r="F41" s="20" t="n">
        <v>13.32597435</v>
      </c>
      <c r="G41" s="18" t="n">
        <v>473.67990311</v>
      </c>
      <c r="H41" s="20" t="n">
        <v>9.178905459999999</v>
      </c>
      <c r="I41" s="18" t="n">
        <v>498.06881132</v>
      </c>
      <c r="J41" s="20" t="n">
        <v>5.71740875</v>
      </c>
      <c r="K41" s="18" t="n">
        <v>499.23841625</v>
      </c>
      <c r="L41" s="20" t="n">
        <v>3.03319444</v>
      </c>
      <c r="M41" s="18" t="s">
        <v>481</v>
      </c>
      <c r="N41" s="20" t="s">
        <v>481</v>
      </c>
      <c r="O41" s="18" t="s">
        <v>481</v>
      </c>
      <c r="P41" s="20" t="s">
        <v>481</v>
      </c>
      <c r="Q41" s="18" t="s">
        <v>481</v>
      </c>
      <c r="R41" s="20" t="s">
        <v>481</v>
      </c>
      <c r="S41" s="18" t="s">
        <v>481</v>
      </c>
      <c r="T41" s="20" t="s">
        <v>481</v>
      </c>
      <c r="U41" s="18" t="n">
        <v>432.42480156</v>
      </c>
      <c r="V41" s="20" t="n">
        <v>11.98190079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369.34621894</v>
      </c>
      <c r="F45" s="20" t="n">
        <v>2.69042694</v>
      </c>
      <c r="G45" s="18" t="n">
        <v>382.62912365</v>
      </c>
      <c r="H45" s="20" t="n">
        <v>3.05470004</v>
      </c>
      <c r="I45" s="18" t="n">
        <v>375.46035055</v>
      </c>
      <c r="J45" s="20" t="n">
        <v>4.41560113</v>
      </c>
      <c r="K45" s="18" t="n">
        <v>389.58563924</v>
      </c>
      <c r="L45" s="20" t="n">
        <v>5.18427592</v>
      </c>
      <c r="M45" s="18" t="s">
        <v>481</v>
      </c>
      <c r="N45" s="20" t="s">
        <v>481</v>
      </c>
      <c r="O45" s="18" t="s">
        <v>481</v>
      </c>
      <c r="P45" s="20" t="s">
        <v>481</v>
      </c>
      <c r="Q45" s="18" t="n">
        <v>352.93403795</v>
      </c>
      <c r="R45" s="20" t="n">
        <v>29.23409128</v>
      </c>
      <c r="S45" s="18" t="n">
        <v>362.4440608</v>
      </c>
      <c r="T45" s="20" t="n">
        <v>12.09492276</v>
      </c>
      <c r="U45" s="18" t="n">
        <v>347.69111874</v>
      </c>
      <c r="V45" s="20" t="n">
        <v>7.15307569</v>
      </c>
    </row>
    <row r="46" spans="1:22">
      <c r="A46" s="15" t="s">
        <v>521</v>
      </c>
      <c r="B46" s="17" t="n">
        <v>23141</v>
      </c>
      <c r="C46" s="18">
        <f>(1132.0/B46*100)</f>
        <v/>
      </c>
      <c r="D46" s="19" t="n">
        <v>22009</v>
      </c>
      <c r="E46" s="18" t="n">
        <v>349.35332094</v>
      </c>
      <c r="F46" s="20" t="n">
        <v>3.26322567</v>
      </c>
      <c r="G46" s="18" t="n">
        <v>378.05840465</v>
      </c>
      <c r="H46" s="20" t="n">
        <v>2.77261791</v>
      </c>
      <c r="I46" s="18" t="n">
        <v>411.00541267</v>
      </c>
      <c r="J46" s="20" t="n">
        <v>2.95975762</v>
      </c>
      <c r="K46" s="18" t="n">
        <v>418.88221883</v>
      </c>
      <c r="L46" s="20" t="n">
        <v>2.80515911</v>
      </c>
      <c r="M46" s="18" t="s">
        <v>481</v>
      </c>
      <c r="N46" s="20" t="s">
        <v>481</v>
      </c>
      <c r="O46" s="18" t="s">
        <v>481</v>
      </c>
      <c r="P46" s="20" t="s">
        <v>481</v>
      </c>
      <c r="Q46" s="18" t="s">
        <v>481</v>
      </c>
      <c r="R46" s="20" t="s">
        <v>481</v>
      </c>
      <c r="S46" s="18" t="s">
        <v>481</v>
      </c>
      <c r="T46" s="20" t="s">
        <v>481</v>
      </c>
      <c r="U46" s="18" t="n">
        <v>347.84973636</v>
      </c>
      <c r="V46" s="20" t="n">
        <v>4.69202098</v>
      </c>
    </row>
    <row r="47" spans="1:22">
      <c r="A47" s="15" t="s">
        <v>522</v>
      </c>
      <c r="B47" s="17" t="n">
        <v>5928</v>
      </c>
      <c r="C47" s="18">
        <f>(71.0/B47*100)</f>
        <v/>
      </c>
      <c r="D47" s="19" t="n">
        <v>5857</v>
      </c>
      <c r="E47" s="18" t="n">
        <v>383.67720284</v>
      </c>
      <c r="F47" s="20" t="n">
        <v>9.78535518</v>
      </c>
      <c r="G47" s="18" t="n">
        <v>424.0494985</v>
      </c>
      <c r="H47" s="20" t="n">
        <v>5.45749891</v>
      </c>
      <c r="I47" s="18" t="n">
        <v>455.66366593</v>
      </c>
      <c r="J47" s="20" t="n">
        <v>5.0909827</v>
      </c>
      <c r="K47" s="18" t="n">
        <v>458.09033514</v>
      </c>
      <c r="L47" s="20" t="n">
        <v>4.17674818</v>
      </c>
      <c r="M47" s="18" t="s">
        <v>481</v>
      </c>
      <c r="N47" s="20" t="s">
        <v>481</v>
      </c>
      <c r="O47" s="18" t="s">
        <v>481</v>
      </c>
      <c r="P47" s="20" t="s">
        <v>481</v>
      </c>
      <c r="Q47" s="18" t="s">
        <v>481</v>
      </c>
      <c r="R47" s="20" t="s">
        <v>481</v>
      </c>
      <c r="S47" s="18" t="s">
        <v>481</v>
      </c>
      <c r="T47" s="20" t="s">
        <v>481</v>
      </c>
      <c r="U47" s="18" t="n">
        <v>342.51281197</v>
      </c>
      <c r="V47" s="20" t="n">
        <v>11.95252776</v>
      </c>
    </row>
    <row r="48" spans="1:22">
      <c r="A48" s="15" t="s">
        <v>523</v>
      </c>
      <c r="B48" s="17" t="n">
        <v>9841</v>
      </c>
      <c r="C48" s="18">
        <f>(7.0/B48*100)</f>
        <v/>
      </c>
      <c r="D48" s="19" t="n">
        <v>9834</v>
      </c>
      <c r="E48" s="18" t="n">
        <v>432.38216141</v>
      </c>
      <c r="F48" s="20" t="n">
        <v>7.37732819</v>
      </c>
      <c r="G48" s="18" t="n">
        <v>454.97473091</v>
      </c>
      <c r="H48" s="20" t="n">
        <v>5.47008541</v>
      </c>
      <c r="I48" s="18" t="n">
        <v>522.86852148</v>
      </c>
      <c r="J48" s="20" t="n">
        <v>6.36594091</v>
      </c>
      <c r="K48" s="18" t="n">
        <v>538.12853559</v>
      </c>
      <c r="L48" s="20" t="n">
        <v>4.5475118</v>
      </c>
      <c r="M48" s="18" t="s">
        <v>481</v>
      </c>
      <c r="N48" s="20" t="s">
        <v>481</v>
      </c>
      <c r="O48" s="18" t="s">
        <v>481</v>
      </c>
      <c r="P48" s="20" t="s">
        <v>481</v>
      </c>
      <c r="Q48" s="18" t="s">
        <v>481</v>
      </c>
      <c r="R48" s="20" t="s">
        <v>481</v>
      </c>
      <c r="S48" s="18" t="s">
        <v>481</v>
      </c>
      <c r="T48" s="20" t="s">
        <v>481</v>
      </c>
      <c r="U48" s="18" t="n">
        <v>470.38744682</v>
      </c>
      <c r="V48" s="20" t="n">
        <v>18.62679404</v>
      </c>
    </row>
    <row r="49" spans="1:22">
      <c r="A49" s="15" t="s">
        <v>524</v>
      </c>
      <c r="B49" s="17" t="n">
        <v>6349</v>
      </c>
      <c r="C49" s="18">
        <f>(56.0/B49*100)</f>
        <v/>
      </c>
      <c r="D49" s="19" t="n">
        <v>6293</v>
      </c>
      <c r="E49" s="18" t="n">
        <v>390.91764072</v>
      </c>
      <c r="F49" s="20" t="n">
        <v>5.47043937</v>
      </c>
      <c r="G49" s="18" t="n">
        <v>411.19630468</v>
      </c>
      <c r="H49" s="20" t="n">
        <v>4.75001467</v>
      </c>
      <c r="I49" s="18" t="n">
        <v>428.48026562</v>
      </c>
      <c r="J49" s="20" t="n">
        <v>3.95320995</v>
      </c>
      <c r="K49" s="18" t="n">
        <v>443.95941122</v>
      </c>
      <c r="L49" s="20" t="n">
        <v>3.16172222</v>
      </c>
      <c r="M49" s="18" t="s">
        <v>481</v>
      </c>
      <c r="N49" s="20" t="s">
        <v>481</v>
      </c>
      <c r="O49" s="18" t="s">
        <v>481</v>
      </c>
      <c r="P49" s="20" t="s">
        <v>481</v>
      </c>
      <c r="Q49" s="18" t="s">
        <v>481</v>
      </c>
      <c r="R49" s="20" t="s">
        <v>481</v>
      </c>
      <c r="S49" s="18" t="n">
        <v>379.0922024</v>
      </c>
      <c r="T49" s="20" t="n">
        <v>23.62283028</v>
      </c>
      <c r="U49" s="18" t="n">
        <v>387.75101055</v>
      </c>
      <c r="V49" s="20" t="n">
        <v>11.76185522</v>
      </c>
    </row>
    <row r="50" spans="1:22">
      <c r="A50" s="15" t="s">
        <v>525</v>
      </c>
      <c r="B50" s="17" t="n">
        <v>11795</v>
      </c>
      <c r="C50" s="18">
        <f>(218.0/B50*100)</f>
        <v/>
      </c>
      <c r="D50" s="19" t="n">
        <v>11577</v>
      </c>
      <c r="E50" s="18" t="n">
        <v>381.8971618</v>
      </c>
      <c r="F50" s="20" t="n">
        <v>3.30182078</v>
      </c>
      <c r="G50" s="18" t="n">
        <v>400.80401795</v>
      </c>
      <c r="H50" s="20" t="n">
        <v>3.48889372</v>
      </c>
      <c r="I50" s="18" t="n">
        <v>425.22709297</v>
      </c>
      <c r="J50" s="20" t="n">
        <v>3.0357288</v>
      </c>
      <c r="K50" s="18" t="n">
        <v>442.77189037</v>
      </c>
      <c r="L50" s="20" t="n">
        <v>2.75386037</v>
      </c>
      <c r="M50" s="18" t="s">
        <v>481</v>
      </c>
      <c r="N50" s="20" t="s">
        <v>481</v>
      </c>
      <c r="O50" s="18" t="s">
        <v>481</v>
      </c>
      <c r="P50" s="20" t="s">
        <v>481</v>
      </c>
      <c r="Q50" s="18" t="s">
        <v>481</v>
      </c>
      <c r="R50" s="20" t="s">
        <v>481</v>
      </c>
      <c r="S50" s="18" t="s">
        <v>481</v>
      </c>
      <c r="T50" s="20" t="s">
        <v>481</v>
      </c>
      <c r="U50" s="18" t="n">
        <v>339.92056062</v>
      </c>
      <c r="V50" s="20" t="n">
        <v>12.65445503</v>
      </c>
    </row>
    <row r="51" spans="1:22">
      <c r="A51" s="15" t="s">
        <v>526</v>
      </c>
      <c r="B51" s="17" t="n">
        <v>6866</v>
      </c>
      <c r="C51" s="18">
        <f>(116.0/B51*100)</f>
        <v/>
      </c>
      <c r="D51" s="19" t="n">
        <v>6750</v>
      </c>
      <c r="E51" s="18" t="n">
        <v>369.48830395</v>
      </c>
      <c r="F51" s="20" t="n">
        <v>5.45127442</v>
      </c>
      <c r="G51" s="18" t="n">
        <v>390.0695651</v>
      </c>
      <c r="H51" s="20" t="n">
        <v>3.99770686</v>
      </c>
      <c r="I51" s="18" t="n">
        <v>413.77306417</v>
      </c>
      <c r="J51" s="20" t="n">
        <v>2.87619267</v>
      </c>
      <c r="K51" s="18" t="n">
        <v>427.94653375</v>
      </c>
      <c r="L51" s="20" t="n">
        <v>2.2766131</v>
      </c>
      <c r="M51" s="18" t="s">
        <v>481</v>
      </c>
      <c r="N51" s="20" t="s">
        <v>481</v>
      </c>
      <c r="O51" s="18" t="s">
        <v>481</v>
      </c>
      <c r="P51" s="20" t="s">
        <v>481</v>
      </c>
      <c r="Q51" s="18" t="s">
        <v>481</v>
      </c>
      <c r="R51" s="20" t="s">
        <v>481</v>
      </c>
      <c r="S51" s="18" t="s">
        <v>481</v>
      </c>
      <c r="T51" s="20" t="s">
        <v>481</v>
      </c>
      <c r="U51" s="18" t="n">
        <v>399.49857699</v>
      </c>
      <c r="V51" s="20" t="n">
        <v>6.81313384</v>
      </c>
    </row>
    <row r="52" spans="1:22">
      <c r="A52" s="15" t="s">
        <v>527</v>
      </c>
      <c r="B52" s="17" t="n">
        <v>5809</v>
      </c>
      <c r="C52" s="18">
        <f>(71.0/B52*100)</f>
        <v/>
      </c>
      <c r="D52" s="19" t="n">
        <v>5738</v>
      </c>
      <c r="E52" s="18" t="n">
        <v>450.29512352</v>
      </c>
      <c r="F52" s="20" t="n">
        <v>16.61632083</v>
      </c>
      <c r="G52" s="18" t="n">
        <v>449.80676582</v>
      </c>
      <c r="H52" s="20" t="n">
        <v>3.55992382</v>
      </c>
      <c r="I52" s="18" t="n">
        <v>473.20113993</v>
      </c>
      <c r="J52" s="20" t="n">
        <v>3.77957177</v>
      </c>
      <c r="K52" s="18" t="n">
        <v>483.28191504</v>
      </c>
      <c r="L52" s="20" t="n">
        <v>2.52303102</v>
      </c>
      <c r="M52" s="18" t="s">
        <v>481</v>
      </c>
      <c r="N52" s="20" t="s">
        <v>481</v>
      </c>
      <c r="O52" s="18" t="s">
        <v>481</v>
      </c>
      <c r="P52" s="20" t="s">
        <v>481</v>
      </c>
      <c r="Q52" s="18" t="s">
        <v>481</v>
      </c>
      <c r="R52" s="20" t="s">
        <v>481</v>
      </c>
      <c r="S52" s="18" t="s">
        <v>481</v>
      </c>
      <c r="T52" s="20" t="s">
        <v>481</v>
      </c>
      <c r="U52" s="18" t="n">
        <v>436.15179807</v>
      </c>
      <c r="V52" s="20" t="n">
        <v>11.8836456</v>
      </c>
    </row>
    <row r="53" spans="1:22">
      <c r="A53" s="15" t="s">
        <v>528</v>
      </c>
      <c r="B53" s="17" t="n">
        <v>5571</v>
      </c>
      <c r="C53" s="18">
        <f>(84.0/B53*100)</f>
        <v/>
      </c>
      <c r="D53" s="19" t="n">
        <v>5487</v>
      </c>
      <c r="E53" s="18" t="n">
        <v>375.22982301</v>
      </c>
      <c r="F53" s="20" t="n">
        <v>7.39387201</v>
      </c>
      <c r="G53" s="18" t="n">
        <v>391.72157158</v>
      </c>
      <c r="H53" s="20" t="n">
        <v>5.53427234</v>
      </c>
      <c r="I53" s="18" t="n">
        <v>428.73814339</v>
      </c>
      <c r="J53" s="20" t="n">
        <v>3.960582</v>
      </c>
      <c r="K53" s="18" t="n">
        <v>440.81627148</v>
      </c>
      <c r="L53" s="20" t="n">
        <v>1.543728</v>
      </c>
      <c r="M53" s="18" t="s">
        <v>481</v>
      </c>
      <c r="N53" s="20" t="s">
        <v>481</v>
      </c>
      <c r="O53" s="18" t="s">
        <v>481</v>
      </c>
      <c r="P53" s="20" t="s">
        <v>481</v>
      </c>
      <c r="Q53" s="18" t="s">
        <v>481</v>
      </c>
      <c r="R53" s="20" t="s">
        <v>481</v>
      </c>
      <c r="S53" s="18" t="s">
        <v>481</v>
      </c>
      <c r="T53" s="20" t="s">
        <v>481</v>
      </c>
      <c r="U53" s="18" t="n">
        <v>374.53341277</v>
      </c>
      <c r="V53" s="20" t="n">
        <v>12.34845233</v>
      </c>
    </row>
    <row r="54" spans="1:22">
      <c r="A54" s="15" t="s">
        <v>529</v>
      </c>
      <c r="B54" s="17" t="n">
        <v>4740</v>
      </c>
      <c r="C54" s="18">
        <f>(38.0/B54*100)</f>
        <v/>
      </c>
      <c r="D54" s="19" t="n">
        <v>4702</v>
      </c>
      <c r="E54" s="18" t="n">
        <v>303.70037842</v>
      </c>
      <c r="F54" s="20" t="n">
        <v>3.1590832</v>
      </c>
      <c r="G54" s="18" t="n">
        <v>313.54202733</v>
      </c>
      <c r="H54" s="20" t="n">
        <v>2.94456892</v>
      </c>
      <c r="I54" s="18" t="n">
        <v>345.67816746</v>
      </c>
      <c r="J54" s="20" t="n">
        <v>4.16945749</v>
      </c>
      <c r="K54" s="18" t="n">
        <v>361.40652683</v>
      </c>
      <c r="L54" s="20" t="n">
        <v>3.88157267</v>
      </c>
      <c r="M54" s="18" t="s">
        <v>481</v>
      </c>
      <c r="N54" s="20" t="s">
        <v>481</v>
      </c>
      <c r="O54" s="18" t="s">
        <v>481</v>
      </c>
      <c r="P54" s="20" t="s">
        <v>481</v>
      </c>
      <c r="Q54" s="18" t="s">
        <v>481</v>
      </c>
      <c r="R54" s="20" t="s">
        <v>481</v>
      </c>
      <c r="S54" s="18" t="s">
        <v>481</v>
      </c>
      <c r="T54" s="20" t="s">
        <v>481</v>
      </c>
      <c r="U54" s="18" t="n">
        <v>277.01958401</v>
      </c>
      <c r="V54" s="20" t="n">
        <v>5.80935997</v>
      </c>
    </row>
    <row r="55" spans="1:22">
      <c r="A55" s="15" t="s">
        <v>530</v>
      </c>
      <c r="B55" s="17" t="n">
        <v>5316</v>
      </c>
      <c r="C55" s="18">
        <f>(22.0/B55*100)</f>
        <v/>
      </c>
      <c r="D55" s="19" t="n">
        <v>5294</v>
      </c>
      <c r="E55" s="18" t="n">
        <v>377.55497601</v>
      </c>
      <c r="F55" s="20" t="n">
        <v>4.8951586</v>
      </c>
      <c r="G55" s="18" t="n">
        <v>389.96071021</v>
      </c>
      <c r="H55" s="20" t="n">
        <v>3.39905276</v>
      </c>
      <c r="I55" s="18" t="n">
        <v>413.30697288</v>
      </c>
      <c r="J55" s="20" t="n">
        <v>3.50689667</v>
      </c>
      <c r="K55" s="18" t="n">
        <v>427.27708078</v>
      </c>
      <c r="L55" s="20" t="n">
        <v>2.97120613</v>
      </c>
      <c r="M55" s="18" t="s">
        <v>481</v>
      </c>
      <c r="N55" s="20" t="s">
        <v>481</v>
      </c>
      <c r="O55" s="18" t="s">
        <v>481</v>
      </c>
      <c r="P55" s="20" t="s">
        <v>481</v>
      </c>
      <c r="Q55" s="18" t="s">
        <v>481</v>
      </c>
      <c r="R55" s="20" t="s">
        <v>481</v>
      </c>
      <c r="S55" s="18" t="n">
        <v>356.24327362</v>
      </c>
      <c r="T55" s="20" t="n">
        <v>20.85284455</v>
      </c>
      <c r="U55" s="18" t="n">
        <v>362.49846556</v>
      </c>
      <c r="V55" s="20" t="n">
        <v>17.63907973</v>
      </c>
    </row>
    <row r="56" spans="1:22">
      <c r="A56" s="15" t="s">
        <v>531</v>
      </c>
      <c r="B56" s="17" t="n">
        <v>5359</v>
      </c>
      <c r="C56" s="18">
        <f>(76.0/B56*100)</f>
        <v/>
      </c>
      <c r="D56" s="19" t="n">
        <v>5283</v>
      </c>
      <c r="E56" s="18" t="n">
        <v>470.05061121</v>
      </c>
      <c r="F56" s="20" t="n">
        <v>12.83712659</v>
      </c>
      <c r="G56" s="18" t="n">
        <v>494.14847961</v>
      </c>
      <c r="H56" s="20" t="n">
        <v>5.11863369</v>
      </c>
      <c r="I56" s="18" t="n">
        <v>507.45099873</v>
      </c>
      <c r="J56" s="20" t="n">
        <v>5.2841165</v>
      </c>
      <c r="K56" s="18" t="n">
        <v>529.2426177999999</v>
      </c>
      <c r="L56" s="20" t="n">
        <v>2.64715327</v>
      </c>
      <c r="M56" s="18" t="s">
        <v>481</v>
      </c>
      <c r="N56" s="20" t="s">
        <v>481</v>
      </c>
      <c r="O56" s="18" t="s">
        <v>481</v>
      </c>
      <c r="P56" s="20" t="s">
        <v>481</v>
      </c>
      <c r="Q56" s="18" t="s">
        <v>481</v>
      </c>
      <c r="R56" s="20" t="s">
        <v>481</v>
      </c>
      <c r="S56" s="18" t="s">
        <v>481</v>
      </c>
      <c r="T56" s="20" t="s">
        <v>481</v>
      </c>
      <c r="U56" s="18" t="n">
        <v>476.14548249</v>
      </c>
      <c r="V56" s="20" t="n">
        <v>17.11497343</v>
      </c>
    </row>
    <row r="57" spans="1:22">
      <c r="A57" s="15" t="s">
        <v>532</v>
      </c>
      <c r="B57" s="17" t="n">
        <v>6513</v>
      </c>
      <c r="C57" s="18">
        <f>(0.0/B57*100)</f>
        <v/>
      </c>
      <c r="D57" s="19" t="n">
        <v>6513</v>
      </c>
      <c r="E57" s="18" t="n">
        <v>375.97212118</v>
      </c>
      <c r="F57" s="20" t="n">
        <v>3.21304896</v>
      </c>
      <c r="G57" s="18" t="n">
        <v>399.92426018</v>
      </c>
      <c r="H57" s="20" t="n">
        <v>2.59852569</v>
      </c>
      <c r="I57" s="18" t="n">
        <v>418.18284923</v>
      </c>
      <c r="J57" s="20" t="n">
        <v>3.80412245</v>
      </c>
      <c r="K57" s="18" t="n">
        <v>439.86052123</v>
      </c>
      <c r="L57" s="20" t="n">
        <v>4.74054993</v>
      </c>
      <c r="M57" s="18" t="s">
        <v>481</v>
      </c>
      <c r="N57" s="20" t="s">
        <v>481</v>
      </c>
      <c r="O57" s="18" t="s">
        <v>481</v>
      </c>
      <c r="P57" s="20" t="s">
        <v>481</v>
      </c>
      <c r="Q57" s="18" t="s">
        <v>481</v>
      </c>
      <c r="R57" s="20" t="s">
        <v>481</v>
      </c>
      <c r="S57" s="18" t="n">
        <v>349.28211365</v>
      </c>
      <c r="T57" s="20" t="n">
        <v>33.25895854</v>
      </c>
      <c r="U57" s="18" t="n">
        <v>344.62840846</v>
      </c>
      <c r="V57" s="20" t="n">
        <v>9.64362388</v>
      </c>
    </row>
    <row r="58" spans="1:22">
      <c r="A58" s="15" t="s">
        <v>533</v>
      </c>
      <c r="B58" s="17" t="n">
        <v>7267</v>
      </c>
      <c r="C58" s="18">
        <f>(10.0/B58*100)</f>
        <v/>
      </c>
      <c r="D58" s="19" t="n">
        <v>7257</v>
      </c>
      <c r="E58" s="18" t="n">
        <v>375.09181057</v>
      </c>
      <c r="F58" s="20" t="n">
        <v>4.95273495</v>
      </c>
      <c r="G58" s="18" t="n">
        <v>387.66520313</v>
      </c>
      <c r="H58" s="20" t="n">
        <v>3.64596544</v>
      </c>
      <c r="I58" s="18" t="n">
        <v>416.55855368</v>
      </c>
      <c r="J58" s="20" t="n">
        <v>3.90512737</v>
      </c>
      <c r="K58" s="18" t="n">
        <v>425.25587605</v>
      </c>
      <c r="L58" s="20" t="n">
        <v>2.73554916</v>
      </c>
      <c r="M58" s="18" t="s">
        <v>481</v>
      </c>
      <c r="N58" s="20" t="s">
        <v>481</v>
      </c>
      <c r="O58" s="18" t="s">
        <v>481</v>
      </c>
      <c r="P58" s="20" t="s">
        <v>481</v>
      </c>
      <c r="Q58" s="18" t="s">
        <v>481</v>
      </c>
      <c r="R58" s="20" t="s">
        <v>481</v>
      </c>
      <c r="S58" s="18" t="n">
        <v>310.11050945</v>
      </c>
      <c r="T58" s="20" t="n">
        <v>12.11732039</v>
      </c>
      <c r="U58" s="18" t="n">
        <v>330.34474204</v>
      </c>
      <c r="V58" s="20" t="n">
        <v>16.1598423</v>
      </c>
    </row>
    <row r="59" spans="1:22">
      <c r="A59" s="15" t="s">
        <v>534</v>
      </c>
      <c r="B59" s="17" t="n">
        <v>4826</v>
      </c>
      <c r="C59" s="18">
        <f>(26.0/B59*100)</f>
        <v/>
      </c>
      <c r="D59" s="19" t="n">
        <v>4800</v>
      </c>
      <c r="E59" s="18" t="n">
        <v>341.16733279</v>
      </c>
      <c r="F59" s="20" t="n">
        <v>4.01667505</v>
      </c>
      <c r="G59" s="18" t="n">
        <v>359.88631647</v>
      </c>
      <c r="H59" s="20" t="n">
        <v>3.28461308</v>
      </c>
      <c r="I59" s="18" t="n">
        <v>379.7719793</v>
      </c>
      <c r="J59" s="20" t="n">
        <v>3.04593517</v>
      </c>
      <c r="K59" s="18" t="n">
        <v>395.35802641</v>
      </c>
      <c r="L59" s="20" t="n">
        <v>2.07119772</v>
      </c>
      <c r="M59" s="18" t="s">
        <v>481</v>
      </c>
      <c r="N59" s="20" t="s">
        <v>481</v>
      </c>
      <c r="O59" s="18" t="s">
        <v>481</v>
      </c>
      <c r="P59" s="20" t="s">
        <v>481</v>
      </c>
      <c r="Q59" s="18" t="s">
        <v>481</v>
      </c>
      <c r="R59" s="20" t="s">
        <v>481</v>
      </c>
      <c r="S59" s="18" t="n">
        <v>332.9532072</v>
      </c>
      <c r="T59" s="20" t="n">
        <v>15.84408864</v>
      </c>
      <c r="U59" s="18" t="n">
        <v>320.47046578</v>
      </c>
      <c r="V59" s="20" t="n">
        <v>8.06843284</v>
      </c>
    </row>
    <row r="60" spans="1:22">
      <c r="A60" s="15" t="s">
        <v>535</v>
      </c>
      <c r="B60" s="17" t="n">
        <v>4546</v>
      </c>
      <c r="C60" s="18">
        <f>(15.0/B60*100)</f>
        <v/>
      </c>
      <c r="D60" s="19" t="n">
        <v>4531</v>
      </c>
      <c r="E60" s="18" t="n">
        <v>331.9917971</v>
      </c>
      <c r="F60" s="20" t="n">
        <v>5.77597647</v>
      </c>
      <c r="G60" s="18" t="n">
        <v>363.64427397</v>
      </c>
      <c r="H60" s="20" t="n">
        <v>4.81619033</v>
      </c>
      <c r="I60" s="18" t="n">
        <v>372.10814343</v>
      </c>
      <c r="J60" s="20" t="n">
        <v>5.5106651</v>
      </c>
      <c r="K60" s="18" t="n">
        <v>407.52307273</v>
      </c>
      <c r="L60" s="20" t="n">
        <v>4.01886746</v>
      </c>
      <c r="M60" s="18" t="s">
        <v>481</v>
      </c>
      <c r="N60" s="20" t="s">
        <v>481</v>
      </c>
      <c r="O60" s="18" t="s">
        <v>481</v>
      </c>
      <c r="P60" s="20" t="s">
        <v>481</v>
      </c>
      <c r="Q60" s="18" t="s">
        <v>481</v>
      </c>
      <c r="R60" s="20" t="s">
        <v>481</v>
      </c>
      <c r="S60" s="18" t="n">
        <v>301.76334601</v>
      </c>
      <c r="T60" s="20" t="n">
        <v>13.84259169</v>
      </c>
      <c r="U60" s="18" t="n">
        <v>348.42458823</v>
      </c>
      <c r="V60" s="20" t="n">
        <v>13.76655724</v>
      </c>
    </row>
    <row r="61" spans="1:22">
      <c r="A61" s="15" t="s">
        <v>536</v>
      </c>
      <c r="B61" s="17" t="n">
        <v>6525</v>
      </c>
      <c r="C61" s="18">
        <f>(135.0/B61*100)</f>
        <v/>
      </c>
      <c r="D61" s="19" t="n">
        <v>6390</v>
      </c>
      <c r="E61" s="18" t="n">
        <v>421.61613561</v>
      </c>
      <c r="F61" s="20" t="n">
        <v>11.60205735</v>
      </c>
      <c r="G61" s="18" t="n">
        <v>451.77826167</v>
      </c>
      <c r="H61" s="20" t="n">
        <v>4.94934049</v>
      </c>
      <c r="I61" s="18" t="n">
        <v>480.55371674</v>
      </c>
      <c r="J61" s="20" t="n">
        <v>3.82812305</v>
      </c>
      <c r="K61" s="18" t="n">
        <v>479.4892408</v>
      </c>
      <c r="L61" s="20" t="n">
        <v>2.80754989</v>
      </c>
      <c r="M61" s="18" t="s">
        <v>481</v>
      </c>
      <c r="N61" s="20" t="s">
        <v>481</v>
      </c>
      <c r="O61" s="18" t="s">
        <v>481</v>
      </c>
      <c r="P61" s="20" t="s">
        <v>481</v>
      </c>
      <c r="Q61" s="18" t="s">
        <v>481</v>
      </c>
      <c r="R61" s="20" t="s">
        <v>481</v>
      </c>
      <c r="S61" s="18" t="s">
        <v>481</v>
      </c>
      <c r="T61" s="20" t="s">
        <v>481</v>
      </c>
      <c r="U61" s="18" t="n">
        <v>418.37839299</v>
      </c>
      <c r="V61" s="20" t="n">
        <v>14.77407643</v>
      </c>
    </row>
    <row r="62" spans="1:22">
      <c r="A62" s="15" t="s">
        <v>537</v>
      </c>
      <c r="B62" s="17" t="n">
        <v>4476</v>
      </c>
      <c r="C62" s="18">
        <f>(3.0/B62*100)</f>
        <v/>
      </c>
      <c r="D62" s="19" t="n">
        <v>4473</v>
      </c>
      <c r="E62" s="18" t="n">
        <v>504.22094188</v>
      </c>
      <c r="F62" s="20" t="n">
        <v>22.65367669</v>
      </c>
      <c r="G62" s="18" t="n">
        <v>492.90157106</v>
      </c>
      <c r="H62" s="20" t="n">
        <v>5.53286125</v>
      </c>
      <c r="I62" s="18" t="n">
        <v>513.57490475</v>
      </c>
      <c r="J62" s="20" t="n">
        <v>4.95102175</v>
      </c>
      <c r="K62" s="18" t="n">
        <v>532.45131704</v>
      </c>
      <c r="L62" s="20" t="n">
        <v>1.21215787</v>
      </c>
      <c r="M62" s="18" t="s">
        <v>481</v>
      </c>
      <c r="N62" s="20" t="s">
        <v>481</v>
      </c>
      <c r="O62" s="18" t="s">
        <v>481</v>
      </c>
      <c r="P62" s="20" t="s">
        <v>481</v>
      </c>
      <c r="Q62" s="18" t="s">
        <v>481</v>
      </c>
      <c r="R62" s="20" t="s">
        <v>481</v>
      </c>
      <c r="S62" s="18" t="s">
        <v>481</v>
      </c>
      <c r="T62" s="20" t="s">
        <v>481</v>
      </c>
      <c r="U62" s="18" t="n">
        <v>498.36832322</v>
      </c>
      <c r="V62" s="20" t="n">
        <v>18.63958834</v>
      </c>
    </row>
    <row r="63" spans="1:22">
      <c r="A63" s="15" t="s">
        <v>538</v>
      </c>
      <c r="B63" s="17" t="n">
        <v>5324</v>
      </c>
      <c r="C63" s="18">
        <f>(13.0/B63*100)</f>
        <v/>
      </c>
      <c r="D63" s="19" t="n">
        <v>5311</v>
      </c>
      <c r="E63" s="18" t="n">
        <v>331.88457615</v>
      </c>
      <c r="F63" s="20" t="n">
        <v>6.58849243</v>
      </c>
      <c r="G63" s="18" t="n">
        <v>357.20738224</v>
      </c>
      <c r="H63" s="20" t="n">
        <v>3.04546274</v>
      </c>
      <c r="I63" s="18" t="n">
        <v>389.13391721</v>
      </c>
      <c r="J63" s="20" t="n">
        <v>2.85301071</v>
      </c>
      <c r="K63" s="18" t="n">
        <v>397.839772</v>
      </c>
      <c r="L63" s="20" t="n">
        <v>1.78668033</v>
      </c>
      <c r="M63" s="18" t="s">
        <v>481</v>
      </c>
      <c r="N63" s="20" t="s">
        <v>481</v>
      </c>
      <c r="O63" s="18" t="s">
        <v>481</v>
      </c>
      <c r="P63" s="20" t="s">
        <v>481</v>
      </c>
      <c r="Q63" s="18" t="s">
        <v>481</v>
      </c>
      <c r="R63" s="20" t="s">
        <v>481</v>
      </c>
      <c r="S63" s="18" t="n">
        <v>316.9481069</v>
      </c>
      <c r="T63" s="20" t="n">
        <v>32.55343999</v>
      </c>
      <c r="U63" s="18" t="n">
        <v>318.89811626</v>
      </c>
      <c r="V63" s="20" t="n">
        <v>6.99071974</v>
      </c>
    </row>
    <row r="64" spans="1:22">
      <c r="A64" s="15" t="s">
        <v>539</v>
      </c>
      <c r="B64" s="17" t="n">
        <v>3634</v>
      </c>
      <c r="C64" s="18">
        <f>(3.0/B64*100)</f>
        <v/>
      </c>
      <c r="D64" s="19" t="n">
        <v>3631</v>
      </c>
      <c r="E64" s="18" t="n">
        <v>386.31933129</v>
      </c>
      <c r="F64" s="20" t="n">
        <v>17.6166162</v>
      </c>
      <c r="G64" s="18" t="n">
        <v>448.56588313</v>
      </c>
      <c r="H64" s="20" t="n">
        <v>8.91451286</v>
      </c>
      <c r="I64" s="18" t="n">
        <v>476.49018952</v>
      </c>
      <c r="J64" s="20" t="n">
        <v>6.02625219</v>
      </c>
      <c r="K64" s="18" t="n">
        <v>466.49899452</v>
      </c>
      <c r="L64" s="20" t="n">
        <v>2.0167355</v>
      </c>
      <c r="M64" s="18" t="s">
        <v>481</v>
      </c>
      <c r="N64" s="20" t="s">
        <v>481</v>
      </c>
      <c r="O64" s="18" t="s">
        <v>481</v>
      </c>
      <c r="P64" s="20" t="s">
        <v>481</v>
      </c>
      <c r="Q64" s="18" t="s">
        <v>481</v>
      </c>
      <c r="R64" s="20" t="s">
        <v>481</v>
      </c>
      <c r="S64" s="18" t="n">
        <v>321.27283385</v>
      </c>
      <c r="T64" s="20" t="n">
        <v>58.49887905</v>
      </c>
      <c r="U64" s="18" t="n">
        <v>419.05066373</v>
      </c>
      <c r="V64" s="20" t="n">
        <v>33.7082545</v>
      </c>
    </row>
    <row r="65" spans="1:22">
      <c r="A65" s="15" t="s">
        <v>540</v>
      </c>
      <c r="B65" s="17" t="n">
        <v>5325</v>
      </c>
      <c r="C65" s="18">
        <f>(14.0/B65*100)</f>
        <v/>
      </c>
      <c r="D65" s="19" t="n">
        <v>5311</v>
      </c>
      <c r="E65" s="18" t="n">
        <v>393.91490213</v>
      </c>
      <c r="F65" s="20" t="n">
        <v>4.20809029</v>
      </c>
      <c r="G65" s="18" t="n">
        <v>419.47623714</v>
      </c>
      <c r="H65" s="20" t="n">
        <v>2.62412073</v>
      </c>
      <c r="I65" s="18" t="n">
        <v>439.38616648</v>
      </c>
      <c r="J65" s="20" t="n">
        <v>3.05704351</v>
      </c>
      <c r="K65" s="18" t="n">
        <v>446.37271136</v>
      </c>
      <c r="L65" s="20" t="n">
        <v>3.1753182</v>
      </c>
      <c r="M65" s="18" t="s">
        <v>481</v>
      </c>
      <c r="N65" s="20" t="s">
        <v>481</v>
      </c>
      <c r="O65" s="18" t="s">
        <v>481</v>
      </c>
      <c r="P65" s="20" t="s">
        <v>481</v>
      </c>
      <c r="Q65" s="18" t="n">
        <v>381.28744422</v>
      </c>
      <c r="R65" s="20" t="n">
        <v>24.37793033</v>
      </c>
      <c r="S65" s="18" t="n">
        <v>313.3556</v>
      </c>
      <c r="T65" s="20" t="n">
        <v>22.04706001</v>
      </c>
      <c r="U65" s="18" t="n">
        <v>342.60050217</v>
      </c>
      <c r="V65" s="20" t="n">
        <v>11.90171862</v>
      </c>
    </row>
    <row r="66" spans="1:22">
      <c r="A66" s="15" t="s">
        <v>541</v>
      </c>
      <c r="B66" s="17" t="n">
        <v>5665</v>
      </c>
      <c r="C66" s="18">
        <f>(74.0/B66*100)</f>
        <v/>
      </c>
      <c r="D66" s="19" t="n">
        <v>5591</v>
      </c>
      <c r="E66" s="18" t="n">
        <v>385.58046258</v>
      </c>
      <c r="F66" s="20" t="n">
        <v>7.35808739</v>
      </c>
      <c r="G66" s="18" t="n">
        <v>389.34174766</v>
      </c>
      <c r="H66" s="20" t="n">
        <v>3.40922272</v>
      </c>
      <c r="I66" s="18" t="n">
        <v>412.73463402</v>
      </c>
      <c r="J66" s="20" t="n">
        <v>2.64541774</v>
      </c>
      <c r="K66" s="18" t="n">
        <v>418.1736378</v>
      </c>
      <c r="L66" s="20" t="n">
        <v>1.48853901</v>
      </c>
      <c r="M66" s="18" t="s">
        <v>481</v>
      </c>
      <c r="N66" s="20" t="s">
        <v>481</v>
      </c>
      <c r="O66" s="18" t="s">
        <v>481</v>
      </c>
      <c r="P66" s="20" t="s">
        <v>481</v>
      </c>
      <c r="Q66" s="18" t="s">
        <v>481</v>
      </c>
      <c r="R66" s="20" t="s">
        <v>481</v>
      </c>
      <c r="S66" s="18" t="s">
        <v>481</v>
      </c>
      <c r="T66" s="20" t="s">
        <v>481</v>
      </c>
      <c r="U66" s="18" t="n">
        <v>361.20664472</v>
      </c>
      <c r="V66" s="20" t="n">
        <v>9.175949109999999</v>
      </c>
    </row>
    <row r="67" spans="1:22">
      <c r="A67" s="15" t="s">
        <v>542</v>
      </c>
      <c r="B67" s="17" t="n">
        <v>6971</v>
      </c>
      <c r="C67" s="18">
        <f>(22.0/B67*100)</f>
        <v/>
      </c>
      <c r="D67" s="19" t="n">
        <v>6949</v>
      </c>
      <c r="E67" s="18" t="n">
        <v>361.86655407</v>
      </c>
      <c r="F67" s="20" t="n">
        <v>2.62766202</v>
      </c>
      <c r="G67" s="18" t="n">
        <v>384.35488845</v>
      </c>
      <c r="H67" s="20" t="n">
        <v>2.66618409</v>
      </c>
      <c r="I67" s="18" t="n">
        <v>415.65188817</v>
      </c>
      <c r="J67" s="20" t="n">
        <v>3.13815052</v>
      </c>
      <c r="K67" s="18" t="n">
        <v>430.14581322</v>
      </c>
      <c r="L67" s="20" t="n">
        <v>3.62971639</v>
      </c>
      <c r="M67" s="18" t="s">
        <v>481</v>
      </c>
      <c r="N67" s="20" t="s">
        <v>481</v>
      </c>
      <c r="O67" s="18" t="s">
        <v>481</v>
      </c>
      <c r="P67" s="20" t="s">
        <v>481</v>
      </c>
      <c r="Q67" s="18" t="s">
        <v>481</v>
      </c>
      <c r="R67" s="20" t="s">
        <v>481</v>
      </c>
      <c r="S67" s="18" t="s">
        <v>481</v>
      </c>
      <c r="T67" s="20" t="s">
        <v>481</v>
      </c>
      <c r="U67" s="18" t="n">
        <v>330.88529449</v>
      </c>
      <c r="V67" s="20" t="n">
        <v>9.34873559</v>
      </c>
    </row>
    <row r="68" spans="1:22">
      <c r="A68" s="15" t="s">
        <v>543</v>
      </c>
      <c r="B68" s="17" t="n">
        <v>12083</v>
      </c>
      <c r="C68" s="18">
        <f>(26.0/B68*100)</f>
        <v/>
      </c>
      <c r="D68" s="19" t="n">
        <v>12057</v>
      </c>
      <c r="E68" s="18" t="n">
        <v>328.90166332</v>
      </c>
      <c r="F68" s="20" t="n">
        <v>4.67188307</v>
      </c>
      <c r="G68" s="18" t="n">
        <v>368.77743891</v>
      </c>
      <c r="H68" s="20" t="n">
        <v>4.27868388</v>
      </c>
      <c r="I68" s="18" t="n">
        <v>419.16907927</v>
      </c>
      <c r="J68" s="20" t="n">
        <v>3.92138628</v>
      </c>
      <c r="K68" s="18" t="n">
        <v>426.09825226</v>
      </c>
      <c r="L68" s="20" t="n">
        <v>1.16917155</v>
      </c>
      <c r="M68" s="18" t="s">
        <v>481</v>
      </c>
      <c r="N68" s="20" t="s">
        <v>481</v>
      </c>
      <c r="O68" s="18" t="s">
        <v>481</v>
      </c>
      <c r="P68" s="20" t="s">
        <v>481</v>
      </c>
      <c r="Q68" s="18" t="s">
        <v>481</v>
      </c>
      <c r="R68" s="20" t="s">
        <v>481</v>
      </c>
      <c r="S68" s="18" t="s">
        <v>481</v>
      </c>
      <c r="T68" s="20" t="s">
        <v>481</v>
      </c>
      <c r="U68" s="18" t="n">
        <v>341.07291837</v>
      </c>
      <c r="V68" s="20" t="n">
        <v>5.69233795</v>
      </c>
    </row>
    <row r="69" spans="1:22">
      <c r="A69" s="15" t="s">
        <v>544</v>
      </c>
      <c r="B69" s="17" t="n">
        <v>4876</v>
      </c>
      <c r="C69" s="18">
        <f>(0.0/B69*100)</f>
        <v/>
      </c>
      <c r="D69" s="19" t="n">
        <v>4876</v>
      </c>
      <c r="E69" s="18" t="n">
        <v>396.60244092</v>
      </c>
      <c r="F69" s="20" t="n">
        <v>5.45306562</v>
      </c>
      <c r="G69" s="18" t="n">
        <v>423.67105881</v>
      </c>
      <c r="H69" s="20" t="n">
        <v>4.08870552</v>
      </c>
      <c r="I69" s="18" t="n">
        <v>442.02728875</v>
      </c>
      <c r="J69" s="20" t="n">
        <v>4.15167463</v>
      </c>
      <c r="K69" s="18" t="n">
        <v>444.29988077</v>
      </c>
      <c r="L69" s="20" t="n">
        <v>3.64155859</v>
      </c>
      <c r="M69" s="18" t="s">
        <v>481</v>
      </c>
      <c r="N69" s="20" t="s">
        <v>481</v>
      </c>
      <c r="O69" s="18" t="s">
        <v>481</v>
      </c>
      <c r="P69" s="20" t="s">
        <v>481</v>
      </c>
      <c r="Q69" s="18" t="s">
        <v>481</v>
      </c>
      <c r="R69" s="20" t="s">
        <v>481</v>
      </c>
      <c r="S69" s="18" t="s">
        <v>481</v>
      </c>
      <c r="T69" s="20" t="s">
        <v>481</v>
      </c>
      <c r="U69" s="18" t="n">
        <v>309.30027375</v>
      </c>
      <c r="V69" s="20" t="n">
        <v>20.3696447</v>
      </c>
    </row>
    <row r="70" spans="1:22">
      <c r="A70" s="15" t="s">
        <v>545</v>
      </c>
      <c r="B70" s="17" t="n">
        <v>6036</v>
      </c>
      <c r="C70" s="18">
        <f>(223.0/B70*100)</f>
        <v/>
      </c>
      <c r="D70" s="19" t="n">
        <v>5813</v>
      </c>
      <c r="E70" s="18" t="n">
        <v>495.25282948</v>
      </c>
      <c r="F70" s="20" t="n">
        <v>9.762048950000001</v>
      </c>
      <c r="G70" s="18" t="n">
        <v>478.82164585</v>
      </c>
      <c r="H70" s="20" t="n">
        <v>5.26832936</v>
      </c>
      <c r="I70" s="18" t="n">
        <v>487.24492099</v>
      </c>
      <c r="J70" s="20" t="n">
        <v>3.83797997</v>
      </c>
      <c r="K70" s="18" t="n">
        <v>491.04320464</v>
      </c>
      <c r="L70" s="20" t="n">
        <v>2.70011433</v>
      </c>
      <c r="M70" s="18" t="s">
        <v>481</v>
      </c>
      <c r="N70" s="20" t="s">
        <v>481</v>
      </c>
      <c r="O70" s="18" t="s">
        <v>481</v>
      </c>
      <c r="P70" s="20" t="s">
        <v>481</v>
      </c>
      <c r="Q70" s="18" t="s">
        <v>481</v>
      </c>
      <c r="R70" s="20" t="s">
        <v>481</v>
      </c>
      <c r="S70" s="18" t="s">
        <v>481</v>
      </c>
      <c r="T70" s="20" t="s">
        <v>481</v>
      </c>
      <c r="U70" s="18" t="n">
        <v>431.90400853</v>
      </c>
      <c r="V70" s="20" t="n">
        <v>14.94525723</v>
      </c>
    </row>
    <row r="71" spans="1:22">
      <c r="A71" s="15" t="s">
        <v>546</v>
      </c>
      <c r="B71" s="17" t="n">
        <v>6115</v>
      </c>
      <c r="C71" s="18">
        <f>(17.0/B71*100)</f>
        <v/>
      </c>
      <c r="D71" s="19" t="n">
        <v>6098</v>
      </c>
      <c r="E71" s="18" t="n">
        <v>464.41674125</v>
      </c>
      <c r="F71" s="20" t="n">
        <v>13.41624715</v>
      </c>
      <c r="G71" s="18" t="n">
        <v>491.59663211</v>
      </c>
      <c r="H71" s="20" t="n">
        <v>5.55769501</v>
      </c>
      <c r="I71" s="18" t="n">
        <v>527.53089441</v>
      </c>
      <c r="J71" s="20" t="n">
        <v>6.06565597</v>
      </c>
      <c r="K71" s="18" t="n">
        <v>563.6215309</v>
      </c>
      <c r="L71" s="20" t="n">
        <v>1.26639832</v>
      </c>
      <c r="M71" s="18" t="s">
        <v>481</v>
      </c>
      <c r="N71" s="20" t="s">
        <v>481</v>
      </c>
      <c r="O71" s="18" t="s">
        <v>481</v>
      </c>
      <c r="P71" s="20" t="s">
        <v>481</v>
      </c>
      <c r="Q71" s="18" t="s">
        <v>481</v>
      </c>
      <c r="R71" s="20" t="s">
        <v>481</v>
      </c>
      <c r="S71" s="18" t="s">
        <v>481</v>
      </c>
      <c r="T71" s="20" t="s">
        <v>481</v>
      </c>
      <c r="U71" s="18" t="n">
        <v>505.01651933</v>
      </c>
      <c r="V71" s="20" t="n">
        <v>13.94918717</v>
      </c>
    </row>
    <row r="72" spans="1:22">
      <c r="A72" s="15" t="s">
        <v>547</v>
      </c>
      <c r="B72" s="17" t="n">
        <v>7708</v>
      </c>
      <c r="C72" s="18">
        <f>(5.0/B72*100)</f>
        <v/>
      </c>
      <c r="D72" s="19" t="n">
        <v>7703</v>
      </c>
      <c r="E72" s="18" t="n">
        <v>501.18574637</v>
      </c>
      <c r="F72" s="20" t="n">
        <v>9.01165977</v>
      </c>
      <c r="G72" s="18" t="n">
        <v>505.96878577</v>
      </c>
      <c r="H72" s="20" t="n">
        <v>5.15419078</v>
      </c>
      <c r="I72" s="18" t="n">
        <v>527.0552398900001</v>
      </c>
      <c r="J72" s="20" t="n">
        <v>4.22807679</v>
      </c>
      <c r="K72" s="18" t="n">
        <v>537.34038821</v>
      </c>
      <c r="L72" s="20" t="n">
        <v>2.82467325</v>
      </c>
      <c r="M72" s="18" t="s">
        <v>481</v>
      </c>
      <c r="N72" s="20" t="s">
        <v>481</v>
      </c>
      <c r="O72" s="18" t="s">
        <v>481</v>
      </c>
      <c r="P72" s="20" t="s">
        <v>481</v>
      </c>
      <c r="Q72" s="18" t="s">
        <v>481</v>
      </c>
      <c r="R72" s="20" t="s">
        <v>481</v>
      </c>
      <c r="S72" s="18" t="s">
        <v>481</v>
      </c>
      <c r="T72" s="20" t="s">
        <v>481</v>
      </c>
      <c r="U72" s="18" t="n">
        <v>499.27941508</v>
      </c>
      <c r="V72" s="20" t="n">
        <v>20.30968851</v>
      </c>
    </row>
    <row r="73" spans="1:22">
      <c r="A73" s="15" t="s">
        <v>548</v>
      </c>
      <c r="B73" s="17" t="n">
        <v>8249</v>
      </c>
      <c r="C73" s="18">
        <f>(144.0/B73*100)</f>
        <v/>
      </c>
      <c r="D73" s="19" t="n">
        <v>8105</v>
      </c>
      <c r="E73" s="18" t="n">
        <v>373.16008706</v>
      </c>
      <c r="F73" s="20" t="n">
        <v>4.51842428</v>
      </c>
      <c r="G73" s="18" t="n">
        <v>401.54032246</v>
      </c>
      <c r="H73" s="20" t="n">
        <v>3.06785388</v>
      </c>
      <c r="I73" s="18" t="n">
        <v>418.44541308</v>
      </c>
      <c r="J73" s="20" t="n">
        <v>2.94830316</v>
      </c>
      <c r="K73" s="18" t="n">
        <v>441.61807253</v>
      </c>
      <c r="L73" s="20" t="n">
        <v>3.62100095</v>
      </c>
      <c r="M73" s="18" t="s">
        <v>481</v>
      </c>
      <c r="N73" s="20" t="s">
        <v>481</v>
      </c>
      <c r="O73" s="18" t="s">
        <v>481</v>
      </c>
      <c r="P73" s="20" t="s">
        <v>481</v>
      </c>
      <c r="Q73" s="18" t="s">
        <v>481</v>
      </c>
      <c r="R73" s="20" t="s">
        <v>481</v>
      </c>
      <c r="S73" s="18" t="s">
        <v>481</v>
      </c>
      <c r="T73" s="20" t="s">
        <v>481</v>
      </c>
      <c r="U73" s="18" t="n">
        <v>384.13275932</v>
      </c>
      <c r="V73" s="20" t="n">
        <v>14.66907597</v>
      </c>
    </row>
    <row r="74" spans="1:22">
      <c r="A74" s="15" t="s">
        <v>549</v>
      </c>
      <c r="B74" s="17" t="n">
        <v>4692</v>
      </c>
      <c r="C74" s="18">
        <f>(82.0/B74*100)</f>
        <v/>
      </c>
      <c r="D74" s="19" t="n">
        <v>4610</v>
      </c>
      <c r="E74" s="18" t="n">
        <v>386.12146443</v>
      </c>
      <c r="F74" s="20" t="n">
        <v>5.99828878</v>
      </c>
      <c r="G74" s="18" t="n">
        <v>402.85778228</v>
      </c>
      <c r="H74" s="20" t="n">
        <v>4.02679937</v>
      </c>
      <c r="I74" s="18" t="n">
        <v>434.19020191</v>
      </c>
      <c r="J74" s="20" t="n">
        <v>4.08892846</v>
      </c>
      <c r="K74" s="18" t="n">
        <v>435.1649056</v>
      </c>
      <c r="L74" s="20" t="n">
        <v>1.73037377</v>
      </c>
      <c r="M74" s="18" t="s">
        <v>481</v>
      </c>
      <c r="N74" s="20" t="s">
        <v>481</v>
      </c>
      <c r="O74" s="18" t="s">
        <v>481</v>
      </c>
      <c r="P74" s="20" t="s">
        <v>481</v>
      </c>
      <c r="Q74" s="18" t="s">
        <v>481</v>
      </c>
      <c r="R74" s="20" t="s">
        <v>481</v>
      </c>
      <c r="S74" s="18" t="n">
        <v>329.84879384</v>
      </c>
      <c r="T74" s="20" t="n">
        <v>26.27287447</v>
      </c>
      <c r="U74" s="18" t="n">
        <v>342.55100727</v>
      </c>
      <c r="V74" s="20" t="n">
        <v>11.51053609</v>
      </c>
    </row>
    <row r="75" spans="1:22">
      <c r="A75" s="15" t="s">
        <v>550</v>
      </c>
      <c r="B75" s="17" t="n">
        <v>5375</v>
      </c>
      <c r="C75" s="18">
        <f>(198.0/B75*100)</f>
        <v/>
      </c>
      <c r="D75" s="19" t="n">
        <v>5177</v>
      </c>
      <c r="E75" s="18" t="n">
        <v>372.93997186</v>
      </c>
      <c r="F75" s="20" t="n">
        <v>2.45823105</v>
      </c>
      <c r="G75" s="18" t="n">
        <v>384.25834553</v>
      </c>
      <c r="H75" s="20" t="n">
        <v>2.22695564</v>
      </c>
      <c r="I75" s="18" t="n">
        <v>393.65142364</v>
      </c>
      <c r="J75" s="20" t="n">
        <v>3.6978862</v>
      </c>
      <c r="K75" s="18" t="n">
        <v>405.68402115</v>
      </c>
      <c r="L75" s="20" t="n">
        <v>3.53052909</v>
      </c>
      <c r="M75" s="18" t="s">
        <v>481</v>
      </c>
      <c r="N75" s="20" t="s">
        <v>481</v>
      </c>
      <c r="O75" s="18" t="s">
        <v>481</v>
      </c>
      <c r="P75" s="20" t="s">
        <v>481</v>
      </c>
      <c r="Q75" s="18" t="s">
        <v>481</v>
      </c>
      <c r="R75" s="20" t="s">
        <v>481</v>
      </c>
      <c r="S75" s="18" t="s">
        <v>481</v>
      </c>
      <c r="T75" s="20" t="s">
        <v>481</v>
      </c>
      <c r="U75" s="18" t="n">
        <v>351.09958221</v>
      </c>
      <c r="V75" s="20" t="n">
        <v>6.37037829</v>
      </c>
    </row>
    <row r="76" spans="1:22">
      <c r="A76" s="15" t="s">
        <v>551</v>
      </c>
      <c r="B76" s="17" t="n">
        <v>14167</v>
      </c>
      <c r="C76" s="18">
        <f>(228.0/B76*100)</f>
        <v/>
      </c>
      <c r="D76" s="19" t="n">
        <v>13939</v>
      </c>
      <c r="E76" s="18" t="n">
        <v>370.00490164</v>
      </c>
      <c r="F76" s="20" t="n">
        <v>5.9141714</v>
      </c>
      <c r="G76" s="18" t="n">
        <v>393.34758523</v>
      </c>
      <c r="H76" s="20" t="n">
        <v>4.4357137</v>
      </c>
      <c r="I76" s="18" t="n">
        <v>416.76839172</v>
      </c>
      <c r="J76" s="20" t="n">
        <v>4.74578226</v>
      </c>
      <c r="K76" s="18" t="n">
        <v>448.84919499</v>
      </c>
      <c r="L76" s="20" t="n">
        <v>2.3643253</v>
      </c>
      <c r="M76" s="18" t="s">
        <v>481</v>
      </c>
      <c r="N76" s="20" t="s">
        <v>481</v>
      </c>
      <c r="O76" s="18" t="s">
        <v>481</v>
      </c>
      <c r="P76" s="20" t="s">
        <v>481</v>
      </c>
      <c r="Q76" s="18" t="s">
        <v>481</v>
      </c>
      <c r="R76" s="20" t="s">
        <v>481</v>
      </c>
      <c r="S76" s="18" t="s">
        <v>481</v>
      </c>
      <c r="T76" s="20" t="s">
        <v>481</v>
      </c>
      <c r="U76" s="18" t="n">
        <v>372.21089769</v>
      </c>
      <c r="V76" s="20" t="n">
        <v>7.7190825</v>
      </c>
    </row>
    <row r="77" spans="1:22">
      <c r="A77" s="15" t="s">
        <v>552</v>
      </c>
      <c r="B77" s="17" t="n">
        <v>6062</v>
      </c>
      <c r="C77" s="18">
        <f>(82.0/B77*100)</f>
        <v/>
      </c>
      <c r="D77" s="19" t="n">
        <v>5980</v>
      </c>
      <c r="E77" s="18" t="n">
        <v>388.2540306</v>
      </c>
      <c r="F77" s="20" t="n">
        <v>5.05896641</v>
      </c>
      <c r="G77" s="18" t="n">
        <v>406.33436669</v>
      </c>
      <c r="H77" s="20" t="n">
        <v>3.41303001</v>
      </c>
      <c r="I77" s="18" t="n">
        <v>440.0258208</v>
      </c>
      <c r="J77" s="20" t="n">
        <v>3.63945031</v>
      </c>
      <c r="K77" s="18" t="n">
        <v>447.34376462</v>
      </c>
      <c r="L77" s="20" t="n">
        <v>2.48570907</v>
      </c>
      <c r="M77" s="18" t="s">
        <v>481</v>
      </c>
      <c r="N77" s="20" t="s">
        <v>481</v>
      </c>
      <c r="O77" s="18" t="s">
        <v>481</v>
      </c>
      <c r="P77" s="20" t="s">
        <v>481</v>
      </c>
      <c r="Q77" s="18" t="s">
        <v>481</v>
      </c>
      <c r="R77" s="20" t="s">
        <v>481</v>
      </c>
      <c r="S77" s="18" t="s">
        <v>481</v>
      </c>
      <c r="T77" s="20" t="s">
        <v>481</v>
      </c>
      <c r="U77" s="18" t="n">
        <v>358.81437647</v>
      </c>
      <c r="V77" s="20" t="n">
        <v>7.30072361</v>
      </c>
    </row>
    <row r="78" spans="1:22">
      <c r="A78" s="15" t="s">
        <v>553</v>
      </c>
      <c r="B78" s="17" t="n">
        <v>5826</v>
      </c>
      <c r="C78" s="18">
        <f>(0.0/B78*100)</f>
        <v/>
      </c>
      <c r="D78" s="19" t="n">
        <v>5826</v>
      </c>
      <c r="E78" s="18" t="n">
        <v>505.58890876</v>
      </c>
      <c r="F78" s="20" t="n">
        <v>4.93945783</v>
      </c>
      <c r="G78" s="18" t="n">
        <v>518.09814448</v>
      </c>
      <c r="H78" s="20" t="n">
        <v>3.40084795</v>
      </c>
      <c r="I78" s="18" t="n">
        <v>530.31785734</v>
      </c>
      <c r="J78" s="20" t="n">
        <v>4.60894767</v>
      </c>
      <c r="K78" s="18" t="n">
        <v>540.58448745</v>
      </c>
      <c r="L78" s="20" t="n">
        <v>5.38952681</v>
      </c>
      <c r="M78" s="18" t="s">
        <v>481</v>
      </c>
      <c r="N78" s="20" t="s">
        <v>481</v>
      </c>
      <c r="O78" s="18" t="s">
        <v>481</v>
      </c>
      <c r="P78" s="20" t="s">
        <v>481</v>
      </c>
      <c r="Q78" s="18" t="n">
        <v>433.83338361</v>
      </c>
      <c r="R78" s="20" t="n">
        <v>11.38193918</v>
      </c>
      <c r="S78" s="18" t="n">
        <v>443.225172</v>
      </c>
      <c r="T78" s="20" t="n">
        <v>30.03575953</v>
      </c>
      <c r="U78" s="18" t="n">
        <v>442.93229862</v>
      </c>
      <c r="V78" s="20" t="n">
        <v>16.50205213</v>
      </c>
    </row>
    <row customHeight="1" ht="25" r="79" spans="1:22">
      <c r="A79" s="15" t="s">
        <v>554</v>
      </c>
      <c r="B79" s="17" t="n">
        <v>1657</v>
      </c>
      <c r="C79" s="18">
        <f>(41.0/B79*100)</f>
        <v/>
      </c>
      <c r="D79" s="19" t="n">
        <v>1616</v>
      </c>
      <c r="E79" s="18" t="n">
        <v>414.27264066</v>
      </c>
      <c r="F79" s="20" t="n">
        <v>15.41189201</v>
      </c>
      <c r="G79" s="18" t="n">
        <v>434.93946588</v>
      </c>
      <c r="H79" s="20" t="n">
        <v>7.46804964</v>
      </c>
      <c r="I79" s="18" t="n">
        <v>455.65196261</v>
      </c>
      <c r="J79" s="20" t="n">
        <v>8.19610146</v>
      </c>
      <c r="K79" s="18" t="n">
        <v>488.34185833</v>
      </c>
      <c r="L79" s="20" t="n">
        <v>6.71624886</v>
      </c>
      <c r="M79" s="18" t="s">
        <v>481</v>
      </c>
      <c r="N79" s="20" t="s">
        <v>481</v>
      </c>
      <c r="O79" s="18" t="s">
        <v>481</v>
      </c>
      <c r="P79" s="20" t="s">
        <v>481</v>
      </c>
      <c r="Q79" s="18" t="s">
        <v>481</v>
      </c>
      <c r="R79" s="20" t="s">
        <v>481</v>
      </c>
      <c r="S79" s="18" t="n">
        <v>405.391</v>
      </c>
      <c r="T79" s="20" t="n">
        <v>41.15153696</v>
      </c>
      <c r="U79" s="18" t="n">
        <v>442.4984468</v>
      </c>
      <c r="V79" s="20" t="n">
        <v>27.95564539</v>
      </c>
    </row>
    <row r="80" spans="1:22">
      <c r="A80" s="15" t="s">
        <v>555</v>
      </c>
      <c r="B80" s="17" t="n">
        <v>7841</v>
      </c>
      <c r="C80" s="18">
        <f>(0.0/B80*100)</f>
        <v/>
      </c>
      <c r="D80" s="19" t="n">
        <v>7841</v>
      </c>
      <c r="E80" s="18" t="n">
        <v>444.20269316</v>
      </c>
      <c r="F80" s="20" t="n">
        <v>4.50970353</v>
      </c>
      <c r="G80" s="18" t="n">
        <v>434.87601816</v>
      </c>
      <c r="H80" s="20" t="n">
        <v>4.20414324</v>
      </c>
      <c r="I80" s="18" t="n">
        <v>470.17868317</v>
      </c>
      <c r="J80" s="20" t="n">
        <v>4.96633369</v>
      </c>
      <c r="K80" s="18" t="n">
        <v>477.99170584</v>
      </c>
      <c r="L80" s="20" t="n">
        <v>4.58454581</v>
      </c>
      <c r="M80" s="18" t="s">
        <v>481</v>
      </c>
      <c r="N80" s="20" t="s">
        <v>481</v>
      </c>
      <c r="O80" s="18" t="s">
        <v>481</v>
      </c>
      <c r="P80" s="20" t="s">
        <v>481</v>
      </c>
      <c r="Q80" s="18" t="s">
        <v>481</v>
      </c>
      <c r="R80" s="20" t="s">
        <v>481</v>
      </c>
      <c r="S80" s="18" t="s">
        <v>481</v>
      </c>
      <c r="T80" s="20" t="s">
        <v>481</v>
      </c>
      <c r="U80" s="18" t="n">
        <v>413.83908014</v>
      </c>
      <c r="V80" s="20" t="n">
        <v>30.79530704</v>
      </c>
    </row>
    <row r="81" spans="1:22">
      <c r="A81" s="23" t="s">
        <v>556</v>
      </c>
      <c r="B81" s="17" t="n">
        <v>8861</v>
      </c>
      <c r="C81" s="18">
        <f>(76.0/B81*100)</f>
        <v/>
      </c>
      <c r="D81" s="19" t="n">
        <v>8785</v>
      </c>
      <c r="E81" s="18" t="n">
        <v>408.18882739</v>
      </c>
      <c r="F81" s="20" t="n">
        <v>5.61254104</v>
      </c>
      <c r="G81" s="18" t="n">
        <v>413.30208352</v>
      </c>
      <c r="H81" s="20" t="n">
        <v>2.93261987</v>
      </c>
      <c r="I81" s="18" t="n">
        <v>437.47323328</v>
      </c>
      <c r="J81" s="20" t="n">
        <v>3.87178892</v>
      </c>
      <c r="K81" s="18" t="n">
        <v>456.67449845</v>
      </c>
      <c r="L81" s="20" t="n">
        <v>3.22863097</v>
      </c>
      <c r="M81" s="18" t="s">
        <v>481</v>
      </c>
      <c r="N81" s="20" t="s">
        <v>481</v>
      </c>
      <c r="O81" s="18" t="s">
        <v>481</v>
      </c>
      <c r="P81" s="20" t="s">
        <v>481</v>
      </c>
      <c r="Q81" s="18" t="s">
        <v>481</v>
      </c>
      <c r="R81" s="20" t="s">
        <v>481</v>
      </c>
      <c r="S81" s="18" t="s">
        <v>481</v>
      </c>
      <c r="T81" s="20" t="s">
        <v>481</v>
      </c>
      <c r="U81" s="18" t="n">
        <v>410.36134642</v>
      </c>
      <c r="V81" s="20" t="n">
        <v>10.69670136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629</v>
      </c>
    </row>
    <row customHeight="1" ht="30" r="4" spans="1:22">
      <c r="A4" s="6" t="n"/>
      <c r="B4" s="7" t="s">
        <v>462</v>
      </c>
      <c r="C4" s="7" t="s">
        <v>463</v>
      </c>
      <c r="D4" s="8" t="s">
        <v>462</v>
      </c>
      <c r="E4" s="9" t="s">
        <v>622</v>
      </c>
      <c r="F4" s="10" t="n"/>
      <c r="G4" s="9" t="s">
        <v>623</v>
      </c>
      <c r="H4" s="10" t="n"/>
      <c r="I4" s="9" t="s">
        <v>624</v>
      </c>
      <c r="J4" s="10" t="n"/>
      <c r="K4" s="9" t="s">
        <v>625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419.79679587</v>
      </c>
      <c r="F7" s="20" t="n">
        <v>8.25325342</v>
      </c>
      <c r="G7" s="18" t="n">
        <v>467.60419544</v>
      </c>
      <c r="H7" s="20" t="n">
        <v>3.67328416</v>
      </c>
      <c r="I7" s="18" t="n">
        <v>494.56569818</v>
      </c>
      <c r="J7" s="20" t="n">
        <v>2.83404049</v>
      </c>
      <c r="K7" s="18" t="n">
        <v>526.21674031</v>
      </c>
      <c r="L7" s="20" t="n">
        <v>1.69354452</v>
      </c>
      <c r="M7" s="18" t="s">
        <v>481</v>
      </c>
      <c r="N7" s="20" t="s">
        <v>481</v>
      </c>
      <c r="O7" s="18" t="s">
        <v>481</v>
      </c>
      <c r="P7" s="20" t="s">
        <v>481</v>
      </c>
      <c r="Q7" s="18" t="s">
        <v>481</v>
      </c>
      <c r="R7" s="20" t="s">
        <v>481</v>
      </c>
      <c r="S7" s="18" t="s">
        <v>481</v>
      </c>
      <c r="T7" s="20" t="s">
        <v>481</v>
      </c>
      <c r="U7" s="18" t="n">
        <v>443.32343104</v>
      </c>
      <c r="V7" s="20" t="n">
        <v>11.81306484</v>
      </c>
    </row>
    <row r="8" spans="1:22">
      <c r="A8" s="15" t="s">
        <v>483</v>
      </c>
      <c r="B8" s="17" t="n">
        <v>7007</v>
      </c>
      <c r="C8" s="18">
        <f>(20.0/B8*100)</f>
        <v/>
      </c>
      <c r="D8" s="19" t="n">
        <v>6987</v>
      </c>
      <c r="E8" s="18" t="n">
        <v>400.32780362</v>
      </c>
      <c r="F8" s="20" t="n">
        <v>10.62372826</v>
      </c>
      <c r="G8" s="18" t="n">
        <v>451.72141893</v>
      </c>
      <c r="H8" s="20" t="n">
        <v>4.37573368</v>
      </c>
      <c r="I8" s="18" t="n">
        <v>485.32228124</v>
      </c>
      <c r="J8" s="20" t="n">
        <v>2.98007966</v>
      </c>
      <c r="K8" s="18" t="n">
        <v>516.91750716</v>
      </c>
      <c r="L8" s="20" t="n">
        <v>2.67170388</v>
      </c>
      <c r="M8" s="18" t="s">
        <v>481</v>
      </c>
      <c r="N8" s="20" t="s">
        <v>481</v>
      </c>
      <c r="O8" s="18" t="s">
        <v>481</v>
      </c>
      <c r="P8" s="20" t="s">
        <v>481</v>
      </c>
      <c r="Q8" s="18" t="s">
        <v>481</v>
      </c>
      <c r="R8" s="20" t="s">
        <v>481</v>
      </c>
      <c r="S8" s="18" t="s">
        <v>481</v>
      </c>
      <c r="T8" s="20" t="s">
        <v>481</v>
      </c>
      <c r="U8" s="18" t="n">
        <v>477.43740968</v>
      </c>
      <c r="V8" s="20" t="n">
        <v>10.12519274</v>
      </c>
    </row>
    <row r="9" spans="1:22">
      <c r="A9" s="15" t="s">
        <v>484</v>
      </c>
      <c r="B9" s="17" t="n">
        <v>9651</v>
      </c>
      <c r="C9" s="18">
        <f>(77.0/B9*100)</f>
        <v/>
      </c>
      <c r="D9" s="19" t="n">
        <v>9574</v>
      </c>
      <c r="E9" s="18" t="n">
        <v>406.76053679</v>
      </c>
      <c r="F9" s="20" t="n">
        <v>10.25538051</v>
      </c>
      <c r="G9" s="18" t="n">
        <v>465.11143738</v>
      </c>
      <c r="H9" s="20" t="n">
        <v>4.30540113</v>
      </c>
      <c r="I9" s="18" t="n">
        <v>492.82446962</v>
      </c>
      <c r="J9" s="20" t="n">
        <v>2.97198508</v>
      </c>
      <c r="K9" s="18" t="n">
        <v>522.01823737</v>
      </c>
      <c r="L9" s="20" t="n">
        <v>2.22781775</v>
      </c>
      <c r="M9" s="18" t="s">
        <v>481</v>
      </c>
      <c r="N9" s="20" t="s">
        <v>481</v>
      </c>
      <c r="O9" s="18" t="s">
        <v>481</v>
      </c>
      <c r="P9" s="20" t="s">
        <v>481</v>
      </c>
      <c r="Q9" s="18" t="s">
        <v>481</v>
      </c>
      <c r="R9" s="20" t="s">
        <v>481</v>
      </c>
      <c r="S9" s="18" t="s">
        <v>481</v>
      </c>
      <c r="T9" s="20" t="s">
        <v>481</v>
      </c>
      <c r="U9" s="18" t="n">
        <v>441.19302042</v>
      </c>
      <c r="V9" s="20" t="n">
        <v>12.39784256</v>
      </c>
    </row>
    <row r="10" spans="1:22">
      <c r="A10" s="15" t="s">
        <v>485</v>
      </c>
      <c r="B10" s="17" t="n">
        <v>20058</v>
      </c>
      <c r="C10" s="18">
        <f>(521.0/B10*100)</f>
        <v/>
      </c>
      <c r="D10" s="19" t="n">
        <v>19537</v>
      </c>
      <c r="E10" s="18" t="n">
        <v>463.07100102</v>
      </c>
      <c r="F10" s="20" t="n">
        <v>7.62963354</v>
      </c>
      <c r="G10" s="18" t="n">
        <v>501.00049266</v>
      </c>
      <c r="H10" s="20" t="n">
        <v>3.21793768</v>
      </c>
      <c r="I10" s="18" t="n">
        <v>520.63782802</v>
      </c>
      <c r="J10" s="20" t="n">
        <v>2.38932467</v>
      </c>
      <c r="K10" s="18" t="n">
        <v>543.72590308</v>
      </c>
      <c r="L10" s="20" t="n">
        <v>2.0975911</v>
      </c>
      <c r="M10" s="18" t="s">
        <v>481</v>
      </c>
      <c r="N10" s="20" t="s">
        <v>481</v>
      </c>
      <c r="O10" s="18" t="s">
        <v>481</v>
      </c>
      <c r="P10" s="20" t="s">
        <v>481</v>
      </c>
      <c r="Q10" s="18" t="s">
        <v>481</v>
      </c>
      <c r="R10" s="20" t="s">
        <v>481</v>
      </c>
      <c r="S10" s="18" t="s">
        <v>481</v>
      </c>
      <c r="T10" s="20" t="s">
        <v>481</v>
      </c>
      <c r="U10" s="18" t="n">
        <v>467.17087976</v>
      </c>
      <c r="V10" s="20" t="n">
        <v>11.54712844</v>
      </c>
    </row>
    <row r="11" spans="1:22">
      <c r="A11" s="15" t="s">
        <v>486</v>
      </c>
      <c r="B11" s="17" t="n">
        <v>7053</v>
      </c>
      <c r="C11" s="18">
        <f>(45.0/B11*100)</f>
        <v/>
      </c>
      <c r="D11" s="19" t="n">
        <v>7008</v>
      </c>
      <c r="E11" s="18" t="n">
        <v>403.14382924</v>
      </c>
      <c r="F11" s="20" t="n">
        <v>4.35450506</v>
      </c>
      <c r="G11" s="18" t="n">
        <v>430.00047598</v>
      </c>
      <c r="H11" s="20" t="n">
        <v>2.63065728</v>
      </c>
      <c r="I11" s="18" t="n">
        <v>455.83994689</v>
      </c>
      <c r="J11" s="20" t="n">
        <v>3.32898511</v>
      </c>
      <c r="K11" s="18" t="n">
        <v>483.14509983</v>
      </c>
      <c r="L11" s="20" t="n">
        <v>3.06701322</v>
      </c>
      <c r="M11" s="18" t="s">
        <v>481</v>
      </c>
      <c r="N11" s="20" t="s">
        <v>481</v>
      </c>
      <c r="O11" s="18" t="s">
        <v>481</v>
      </c>
      <c r="P11" s="20" t="s">
        <v>481</v>
      </c>
      <c r="Q11" s="18" t="s">
        <v>481</v>
      </c>
      <c r="R11" s="20" t="s">
        <v>481</v>
      </c>
      <c r="S11" s="18" t="s">
        <v>481</v>
      </c>
      <c r="T11" s="20" t="s">
        <v>481</v>
      </c>
      <c r="U11" s="18" t="n">
        <v>426.39943652</v>
      </c>
      <c r="V11" s="20" t="n">
        <v>16.91721835</v>
      </c>
    </row>
    <row r="12" spans="1:22">
      <c r="A12" s="15" t="s">
        <v>487</v>
      </c>
      <c r="B12" s="17" t="n">
        <v>6894</v>
      </c>
      <c r="C12" s="18">
        <f>(55.0/B12*100)</f>
        <v/>
      </c>
      <c r="D12" s="19" t="n">
        <v>6839</v>
      </c>
      <c r="E12" s="18" t="n">
        <v>398.13661786</v>
      </c>
      <c r="F12" s="20" t="n">
        <v>11.2063316</v>
      </c>
      <c r="G12" s="18" t="n">
        <v>458.26873956</v>
      </c>
      <c r="H12" s="20" t="n">
        <v>3.5164194</v>
      </c>
      <c r="I12" s="18" t="n">
        <v>488.24973988</v>
      </c>
      <c r="J12" s="20" t="n">
        <v>2.94207819</v>
      </c>
      <c r="K12" s="18" t="n">
        <v>514.61401949</v>
      </c>
      <c r="L12" s="20" t="n">
        <v>2.29594146</v>
      </c>
      <c r="M12" s="18" t="s">
        <v>481</v>
      </c>
      <c r="N12" s="20" t="s">
        <v>481</v>
      </c>
      <c r="O12" s="18" t="s">
        <v>481</v>
      </c>
      <c r="P12" s="20" t="s">
        <v>481</v>
      </c>
      <c r="Q12" s="18" t="s">
        <v>481</v>
      </c>
      <c r="R12" s="20" t="s">
        <v>481</v>
      </c>
      <c r="S12" s="18" t="s">
        <v>481</v>
      </c>
      <c r="T12" s="20" t="s">
        <v>481</v>
      </c>
      <c r="U12" s="18" t="n">
        <v>415.37724476</v>
      </c>
      <c r="V12" s="20" t="n">
        <v>19.27706024</v>
      </c>
    </row>
    <row r="13" spans="1:22">
      <c r="A13" s="15" t="s">
        <v>488</v>
      </c>
      <c r="B13" s="17" t="n">
        <v>7161</v>
      </c>
      <c r="C13" s="18">
        <f>(99.0/B13*100)</f>
        <v/>
      </c>
      <c r="D13" s="19" t="n">
        <v>7062</v>
      </c>
      <c r="E13" s="18" t="n">
        <v>430.04673789</v>
      </c>
      <c r="F13" s="20" t="n">
        <v>17.84096185</v>
      </c>
      <c r="G13" s="18" t="n">
        <v>442.93240403</v>
      </c>
      <c r="H13" s="20" t="n">
        <v>8.495905710000001</v>
      </c>
      <c r="I13" s="18" t="n">
        <v>482.94835895</v>
      </c>
      <c r="J13" s="20" t="n">
        <v>4.60910396</v>
      </c>
      <c r="K13" s="18" t="n">
        <v>508.25760955</v>
      </c>
      <c r="L13" s="20" t="n">
        <v>2.32766974</v>
      </c>
      <c r="M13" s="18" t="s">
        <v>481</v>
      </c>
      <c r="N13" s="20" t="s">
        <v>481</v>
      </c>
      <c r="O13" s="18" t="s">
        <v>481</v>
      </c>
      <c r="P13" s="20" t="s">
        <v>481</v>
      </c>
      <c r="Q13" s="18" t="s">
        <v>481</v>
      </c>
      <c r="R13" s="20" t="s">
        <v>481</v>
      </c>
      <c r="S13" s="18" t="s">
        <v>481</v>
      </c>
      <c r="T13" s="20" t="s">
        <v>481</v>
      </c>
      <c r="U13" s="18" t="n">
        <v>425.22959368</v>
      </c>
      <c r="V13" s="20" t="n">
        <v>16.61451284</v>
      </c>
    </row>
    <row r="14" spans="1:22">
      <c r="A14" s="15" t="s">
        <v>489</v>
      </c>
      <c r="B14" s="17" t="n">
        <v>5587</v>
      </c>
      <c r="C14" s="18">
        <f>(74.0/B14*100)</f>
        <v/>
      </c>
      <c r="D14" s="19" t="n">
        <v>5513</v>
      </c>
      <c r="E14" s="18" t="n">
        <v>455.85457259</v>
      </c>
      <c r="F14" s="20" t="n">
        <v>17.52074366</v>
      </c>
      <c r="G14" s="18" t="n">
        <v>515.14917726</v>
      </c>
      <c r="H14" s="20" t="n">
        <v>4.01946961</v>
      </c>
      <c r="I14" s="18" t="n">
        <v>527.14727179</v>
      </c>
      <c r="J14" s="20" t="n">
        <v>2.92061119</v>
      </c>
      <c r="K14" s="18" t="n">
        <v>549.18078249</v>
      </c>
      <c r="L14" s="20" t="n">
        <v>2.5243263</v>
      </c>
      <c r="M14" s="18" t="s">
        <v>481</v>
      </c>
      <c r="N14" s="20" t="s">
        <v>481</v>
      </c>
      <c r="O14" s="18" t="s">
        <v>481</v>
      </c>
      <c r="P14" s="20" t="s">
        <v>481</v>
      </c>
      <c r="Q14" s="18" t="s">
        <v>481</v>
      </c>
      <c r="R14" s="20" t="s">
        <v>481</v>
      </c>
      <c r="S14" s="18" t="s">
        <v>481</v>
      </c>
      <c r="T14" s="20" t="s">
        <v>481</v>
      </c>
      <c r="U14" s="18" t="n">
        <v>507.65890163</v>
      </c>
      <c r="V14" s="20" t="n">
        <v>16.74214701</v>
      </c>
    </row>
    <row r="15" spans="1:22">
      <c r="A15" s="15" t="s">
        <v>490</v>
      </c>
      <c r="B15" s="17" t="n">
        <v>5882</v>
      </c>
      <c r="C15" s="18">
        <f>(52.0/B15*100)</f>
        <v/>
      </c>
      <c r="D15" s="19" t="n">
        <v>5830</v>
      </c>
      <c r="E15" s="18" t="n">
        <v>452.45812898</v>
      </c>
      <c r="F15" s="20" t="n">
        <v>17.22009381</v>
      </c>
      <c r="G15" s="18" t="n">
        <v>515.0402560799999</v>
      </c>
      <c r="H15" s="20" t="n">
        <v>4.92828664</v>
      </c>
      <c r="I15" s="18" t="n">
        <v>527.39496798</v>
      </c>
      <c r="J15" s="20" t="n">
        <v>3.09928747</v>
      </c>
      <c r="K15" s="18" t="n">
        <v>539.08767874</v>
      </c>
      <c r="L15" s="20" t="n">
        <v>2.59895072</v>
      </c>
      <c r="M15" s="18" t="s">
        <v>481</v>
      </c>
      <c r="N15" s="20" t="s">
        <v>481</v>
      </c>
      <c r="O15" s="18" t="s">
        <v>481</v>
      </c>
      <c r="P15" s="20" t="s">
        <v>481</v>
      </c>
      <c r="Q15" s="18" t="s">
        <v>481</v>
      </c>
      <c r="R15" s="20" t="s">
        <v>481</v>
      </c>
      <c r="S15" s="18" t="s">
        <v>481</v>
      </c>
      <c r="T15" s="20" t="s">
        <v>481</v>
      </c>
      <c r="U15" s="18" t="n">
        <v>472.67622657</v>
      </c>
      <c r="V15" s="20" t="n">
        <v>15.8985825</v>
      </c>
    </row>
    <row r="16" spans="1:22">
      <c r="A16" s="15" t="s">
        <v>491</v>
      </c>
      <c r="B16" s="17" t="n">
        <v>6108</v>
      </c>
      <c r="C16" s="18">
        <f>(98.0/B16*100)</f>
        <v/>
      </c>
      <c r="D16" s="19" t="n">
        <v>6010</v>
      </c>
      <c r="E16" s="18" t="n">
        <v>400.10313267</v>
      </c>
      <c r="F16" s="20" t="n">
        <v>9.401398970000001</v>
      </c>
      <c r="G16" s="18" t="n">
        <v>467.59918885</v>
      </c>
      <c r="H16" s="20" t="n">
        <v>3.83733546</v>
      </c>
      <c r="I16" s="18" t="n">
        <v>493.17774332</v>
      </c>
      <c r="J16" s="20" t="n">
        <v>2.90535074</v>
      </c>
      <c r="K16" s="18" t="n">
        <v>517.38556735</v>
      </c>
      <c r="L16" s="20" t="n">
        <v>2.5028173</v>
      </c>
      <c r="M16" s="18" t="s">
        <v>481</v>
      </c>
      <c r="N16" s="20" t="s">
        <v>481</v>
      </c>
      <c r="O16" s="18" t="s">
        <v>481</v>
      </c>
      <c r="P16" s="20" t="s">
        <v>481</v>
      </c>
      <c r="Q16" s="18" t="s">
        <v>481</v>
      </c>
      <c r="R16" s="20" t="s">
        <v>481</v>
      </c>
      <c r="S16" s="18" t="s">
        <v>481</v>
      </c>
      <c r="T16" s="20" t="s">
        <v>481</v>
      </c>
      <c r="U16" s="18" t="n">
        <v>408.79048774</v>
      </c>
      <c r="V16" s="20" t="n">
        <v>14.80131083</v>
      </c>
    </row>
    <row r="17" spans="1:22">
      <c r="A17" s="15" t="s">
        <v>492</v>
      </c>
      <c r="B17" s="17" t="n">
        <v>6504</v>
      </c>
      <c r="C17" s="18">
        <f>(658.0/B17*100)</f>
        <v/>
      </c>
      <c r="D17" s="19" t="n">
        <v>5846</v>
      </c>
      <c r="E17" s="18" t="n">
        <v>416.13596866</v>
      </c>
      <c r="F17" s="20" t="n">
        <v>13.86714437</v>
      </c>
      <c r="G17" s="18" t="n">
        <v>466.23496692</v>
      </c>
      <c r="H17" s="20" t="n">
        <v>4.49110001</v>
      </c>
      <c r="I17" s="18" t="n">
        <v>502.618882</v>
      </c>
      <c r="J17" s="20" t="n">
        <v>3.28755491</v>
      </c>
      <c r="K17" s="18" t="n">
        <v>538.3949323099999</v>
      </c>
      <c r="L17" s="20" t="n">
        <v>2.73054157</v>
      </c>
      <c r="M17" s="18" t="s">
        <v>481</v>
      </c>
      <c r="N17" s="20" t="s">
        <v>481</v>
      </c>
      <c r="O17" s="18" t="s">
        <v>481</v>
      </c>
      <c r="P17" s="20" t="s">
        <v>481</v>
      </c>
      <c r="Q17" s="18" t="s">
        <v>481</v>
      </c>
      <c r="R17" s="20" t="s">
        <v>481</v>
      </c>
      <c r="S17" s="18" t="s">
        <v>481</v>
      </c>
      <c r="T17" s="20" t="s">
        <v>481</v>
      </c>
      <c r="U17" s="18" t="n">
        <v>457.69045337</v>
      </c>
      <c r="V17" s="20" t="n">
        <v>13.55314567</v>
      </c>
    </row>
    <row r="18" spans="1:22">
      <c r="A18" s="15" t="s">
        <v>493</v>
      </c>
      <c r="B18" s="17" t="n">
        <v>5532</v>
      </c>
      <c r="C18" s="18">
        <f>(28.0/B18*100)</f>
        <v/>
      </c>
      <c r="D18" s="19" t="n">
        <v>5504</v>
      </c>
      <c r="E18" s="18" t="n">
        <v>401.50783088</v>
      </c>
      <c r="F18" s="20" t="n">
        <v>6.45604437</v>
      </c>
      <c r="G18" s="18" t="n">
        <v>449.74389414</v>
      </c>
      <c r="H18" s="20" t="n">
        <v>4.23691169</v>
      </c>
      <c r="I18" s="18" t="n">
        <v>463.43969235</v>
      </c>
      <c r="J18" s="20" t="n">
        <v>4.11828417</v>
      </c>
      <c r="K18" s="18" t="n">
        <v>471.91626855</v>
      </c>
      <c r="L18" s="20" t="n">
        <v>4.30697804</v>
      </c>
      <c r="M18" s="18" t="s">
        <v>481</v>
      </c>
      <c r="N18" s="20" t="s">
        <v>481</v>
      </c>
      <c r="O18" s="18" t="s">
        <v>481</v>
      </c>
      <c r="P18" s="20" t="s">
        <v>481</v>
      </c>
      <c r="Q18" s="18" t="s">
        <v>481</v>
      </c>
      <c r="R18" s="20" t="s">
        <v>481</v>
      </c>
      <c r="S18" s="18" t="s">
        <v>481</v>
      </c>
      <c r="T18" s="20" t="s">
        <v>481</v>
      </c>
      <c r="U18" s="18" t="n">
        <v>367.4465398</v>
      </c>
      <c r="V18" s="20" t="n">
        <v>14.53331473</v>
      </c>
    </row>
    <row r="19" spans="1:22">
      <c r="A19" s="15" t="s">
        <v>494</v>
      </c>
      <c r="B19" s="17" t="n">
        <v>5658</v>
      </c>
      <c r="C19" s="18">
        <f>(61.0/B19*100)</f>
        <v/>
      </c>
      <c r="D19" s="19" t="n">
        <v>5597</v>
      </c>
      <c r="E19" s="18" t="n">
        <v>386.6692219</v>
      </c>
      <c r="F19" s="20" t="n">
        <v>7.88125894</v>
      </c>
      <c r="G19" s="18" t="n">
        <v>442.87854835</v>
      </c>
      <c r="H19" s="20" t="n">
        <v>3.63163648</v>
      </c>
      <c r="I19" s="18" t="n">
        <v>482.54063828</v>
      </c>
      <c r="J19" s="20" t="n">
        <v>3.01129499</v>
      </c>
      <c r="K19" s="18" t="n">
        <v>513.45019815</v>
      </c>
      <c r="L19" s="20" t="n">
        <v>3.29425749</v>
      </c>
      <c r="M19" s="18" t="s">
        <v>481</v>
      </c>
      <c r="N19" s="20" t="s">
        <v>481</v>
      </c>
      <c r="O19" s="18" t="s">
        <v>481</v>
      </c>
      <c r="P19" s="20" t="s">
        <v>481</v>
      </c>
      <c r="Q19" s="18" t="s">
        <v>481</v>
      </c>
      <c r="R19" s="20" t="s">
        <v>481</v>
      </c>
      <c r="S19" s="18" t="s">
        <v>481</v>
      </c>
      <c r="T19" s="20" t="s">
        <v>481</v>
      </c>
      <c r="U19" s="18" t="n">
        <v>441.00945568</v>
      </c>
      <c r="V19" s="20" t="n">
        <v>14.0739013</v>
      </c>
    </row>
    <row r="20" spans="1:22">
      <c r="A20" s="15" t="s">
        <v>495</v>
      </c>
      <c r="B20" s="17" t="n">
        <v>3371</v>
      </c>
      <c r="C20" s="18">
        <f>(75.0/B20*100)</f>
        <v/>
      </c>
      <c r="D20" s="19" t="n">
        <v>3296</v>
      </c>
      <c r="E20" s="18" t="n">
        <v>444.20963372</v>
      </c>
      <c r="F20" s="20" t="n">
        <v>22.22382886</v>
      </c>
      <c r="G20" s="18" t="n">
        <v>462.25948199</v>
      </c>
      <c r="H20" s="20" t="n">
        <v>5.29076197</v>
      </c>
      <c r="I20" s="18" t="n">
        <v>473.47066326</v>
      </c>
      <c r="J20" s="20" t="n">
        <v>3.09059865</v>
      </c>
      <c r="K20" s="18" t="n">
        <v>476.46895984</v>
      </c>
      <c r="L20" s="20" t="n">
        <v>1.97278922</v>
      </c>
      <c r="M20" s="18" t="s">
        <v>481</v>
      </c>
      <c r="N20" s="20" t="s">
        <v>481</v>
      </c>
      <c r="O20" s="18" t="s">
        <v>481</v>
      </c>
      <c r="P20" s="20" t="s">
        <v>481</v>
      </c>
      <c r="Q20" s="18" t="s">
        <v>481</v>
      </c>
      <c r="R20" s="20" t="s">
        <v>481</v>
      </c>
      <c r="S20" s="18" t="s">
        <v>481</v>
      </c>
      <c r="T20" s="20" t="s">
        <v>481</v>
      </c>
      <c r="U20" s="18" t="n">
        <v>441.11716051</v>
      </c>
      <c r="V20" s="20" t="n">
        <v>17.71762706</v>
      </c>
    </row>
    <row r="21" spans="1:22">
      <c r="A21" s="15" t="s">
        <v>496</v>
      </c>
      <c r="B21" s="17" t="n">
        <v>5741</v>
      </c>
      <c r="C21" s="18">
        <f>(44.0/B21*100)</f>
        <v/>
      </c>
      <c r="D21" s="19" t="n">
        <v>5697</v>
      </c>
      <c r="E21" s="18" t="n">
        <v>461.33348151</v>
      </c>
      <c r="F21" s="20" t="n">
        <v>8.76888537</v>
      </c>
      <c r="G21" s="18" t="n">
        <v>490.80113566</v>
      </c>
      <c r="H21" s="20" t="n">
        <v>3.55803423</v>
      </c>
      <c r="I21" s="18" t="n">
        <v>503.66730044</v>
      </c>
      <c r="J21" s="20" t="n">
        <v>2.75070271</v>
      </c>
      <c r="K21" s="18" t="n">
        <v>513.03714703</v>
      </c>
      <c r="L21" s="20" t="n">
        <v>2.77854751</v>
      </c>
      <c r="M21" s="18" t="s">
        <v>481</v>
      </c>
      <c r="N21" s="20" t="s">
        <v>481</v>
      </c>
      <c r="O21" s="18" t="s">
        <v>481</v>
      </c>
      <c r="P21" s="20" t="s">
        <v>481</v>
      </c>
      <c r="Q21" s="18" t="s">
        <v>481</v>
      </c>
      <c r="R21" s="20" t="s">
        <v>481</v>
      </c>
      <c r="S21" s="18" t="s">
        <v>481</v>
      </c>
      <c r="T21" s="20" t="s">
        <v>481</v>
      </c>
      <c r="U21" s="18" t="n">
        <v>447.86084928</v>
      </c>
      <c r="V21" s="20" t="n">
        <v>17.56724882</v>
      </c>
    </row>
    <row r="22" spans="1:22">
      <c r="A22" s="15" t="s">
        <v>497</v>
      </c>
      <c r="B22" s="17" t="n">
        <v>6598</v>
      </c>
      <c r="C22" s="18">
        <f>(32.0/B22*100)</f>
        <v/>
      </c>
      <c r="D22" s="19" t="n">
        <v>6566</v>
      </c>
      <c r="E22" s="18" t="n">
        <v>369.99672778</v>
      </c>
      <c r="F22" s="20" t="n">
        <v>6.94551682</v>
      </c>
      <c r="G22" s="18" t="n">
        <v>434.83079751</v>
      </c>
      <c r="H22" s="20" t="n">
        <v>5.38647075</v>
      </c>
      <c r="I22" s="18" t="n">
        <v>464.65252194</v>
      </c>
      <c r="J22" s="20" t="n">
        <v>4.42690691</v>
      </c>
      <c r="K22" s="18" t="n">
        <v>501.86909832</v>
      </c>
      <c r="L22" s="20" t="n">
        <v>3.52998416</v>
      </c>
      <c r="M22" s="18" t="s">
        <v>481</v>
      </c>
      <c r="N22" s="20" t="s">
        <v>481</v>
      </c>
      <c r="O22" s="18" t="s">
        <v>481</v>
      </c>
      <c r="P22" s="20" t="s">
        <v>481</v>
      </c>
      <c r="Q22" s="18" t="n">
        <v>448.28166515</v>
      </c>
      <c r="R22" s="20" t="n">
        <v>8.782882710000001</v>
      </c>
      <c r="S22" s="18" t="s">
        <v>481</v>
      </c>
      <c r="T22" s="20" t="s">
        <v>481</v>
      </c>
      <c r="U22" s="18" t="n">
        <v>394.57650341</v>
      </c>
      <c r="V22" s="20" t="n">
        <v>13.26660825</v>
      </c>
    </row>
    <row r="23" spans="1:22">
      <c r="A23" s="15" t="s">
        <v>498</v>
      </c>
      <c r="B23" s="17" t="n">
        <v>11583</v>
      </c>
      <c r="C23" s="18">
        <f>(211.0/B23*100)</f>
        <v/>
      </c>
      <c r="D23" s="19" t="n">
        <v>11372</v>
      </c>
      <c r="E23" s="18" t="n">
        <v>425.63146094</v>
      </c>
      <c r="F23" s="20" t="n">
        <v>8.65506169</v>
      </c>
      <c r="G23" s="18" t="n">
        <v>465.36587495</v>
      </c>
      <c r="H23" s="20" t="n">
        <v>3.48020546</v>
      </c>
      <c r="I23" s="18" t="n">
        <v>483.41376712</v>
      </c>
      <c r="J23" s="20" t="n">
        <v>3.36356155</v>
      </c>
      <c r="K23" s="18" t="n">
        <v>503.88336385</v>
      </c>
      <c r="L23" s="20" t="n">
        <v>3.29460113</v>
      </c>
      <c r="M23" s="18" t="s">
        <v>481</v>
      </c>
      <c r="N23" s="20" t="s">
        <v>481</v>
      </c>
      <c r="O23" s="18" t="s">
        <v>481</v>
      </c>
      <c r="P23" s="20" t="s">
        <v>481</v>
      </c>
      <c r="Q23" s="18" t="s">
        <v>481</v>
      </c>
      <c r="R23" s="20" t="s">
        <v>481</v>
      </c>
      <c r="S23" s="18" t="s">
        <v>481</v>
      </c>
      <c r="T23" s="20" t="s">
        <v>481</v>
      </c>
      <c r="U23" s="18" t="n">
        <v>433.59797512</v>
      </c>
      <c r="V23" s="20" t="n">
        <v>17.11474699</v>
      </c>
    </row>
    <row r="24" spans="1:22">
      <c r="A24" s="15" t="s">
        <v>499</v>
      </c>
      <c r="B24" s="17" t="n">
        <v>6647</v>
      </c>
      <c r="C24" s="18">
        <f>(7.0/B24*100)</f>
        <v/>
      </c>
      <c r="D24" s="19" t="n">
        <v>6640</v>
      </c>
      <c r="E24" s="18" t="n">
        <v>490.8231615</v>
      </c>
      <c r="F24" s="20" t="n">
        <v>4.31684888</v>
      </c>
      <c r="G24" s="18" t="n">
        <v>534.02437079</v>
      </c>
      <c r="H24" s="20" t="n">
        <v>3.19360918</v>
      </c>
      <c r="I24" s="18" t="n">
        <v>550.69987273</v>
      </c>
      <c r="J24" s="20" t="n">
        <v>3.34508899</v>
      </c>
      <c r="K24" s="18" t="n">
        <v>560.70610962</v>
      </c>
      <c r="L24" s="20" t="n">
        <v>4.56494136</v>
      </c>
      <c r="M24" s="18" t="s">
        <v>481</v>
      </c>
      <c r="N24" s="20" t="s">
        <v>481</v>
      </c>
      <c r="O24" s="18" t="s">
        <v>481</v>
      </c>
      <c r="P24" s="20" t="s">
        <v>481</v>
      </c>
      <c r="Q24" s="18" t="s">
        <v>481</v>
      </c>
      <c r="R24" s="20" t="s">
        <v>481</v>
      </c>
      <c r="S24" s="18" t="s">
        <v>481</v>
      </c>
      <c r="T24" s="20" t="s">
        <v>481</v>
      </c>
      <c r="U24" s="18" t="n">
        <v>473.56745124</v>
      </c>
      <c r="V24" s="20" t="n">
        <v>11.45451608</v>
      </c>
    </row>
    <row r="25" spans="1:22">
      <c r="A25" s="15" t="s">
        <v>500</v>
      </c>
      <c r="B25" s="17" t="n">
        <v>5581</v>
      </c>
      <c r="C25" s="18">
        <f>(24.0/B25*100)</f>
        <v/>
      </c>
      <c r="D25" s="19" t="n">
        <v>5557</v>
      </c>
      <c r="E25" s="18" t="n">
        <v>456.74400213</v>
      </c>
      <c r="F25" s="20" t="n">
        <v>7.80438182</v>
      </c>
      <c r="G25" s="18" t="n">
        <v>501.01177635</v>
      </c>
      <c r="H25" s="20" t="n">
        <v>2.94476024</v>
      </c>
      <c r="I25" s="18" t="n">
        <v>524.58433382</v>
      </c>
      <c r="J25" s="20" t="n">
        <v>3.42391424</v>
      </c>
      <c r="K25" s="18" t="n">
        <v>542.96130223</v>
      </c>
      <c r="L25" s="20" t="n">
        <v>5.27685868</v>
      </c>
      <c r="M25" s="18" t="s">
        <v>481</v>
      </c>
      <c r="N25" s="20" t="s">
        <v>481</v>
      </c>
      <c r="O25" s="18" t="s">
        <v>481</v>
      </c>
      <c r="P25" s="20" t="s">
        <v>481</v>
      </c>
      <c r="Q25" s="18" t="s">
        <v>481</v>
      </c>
      <c r="R25" s="20" t="s">
        <v>481</v>
      </c>
      <c r="S25" s="18" t="s">
        <v>481</v>
      </c>
      <c r="T25" s="20" t="s">
        <v>481</v>
      </c>
      <c r="U25" s="18" t="n">
        <v>493.83158005</v>
      </c>
      <c r="V25" s="20" t="n">
        <v>14.55097375</v>
      </c>
    </row>
    <row r="26" spans="1:22">
      <c r="A26" s="15" t="s">
        <v>501</v>
      </c>
      <c r="B26" s="17" t="n">
        <v>4869</v>
      </c>
      <c r="C26" s="18">
        <f>(32.0/B26*100)</f>
        <v/>
      </c>
      <c r="D26" s="19" t="n">
        <v>4837</v>
      </c>
      <c r="E26" s="18" t="n">
        <v>432.08110854</v>
      </c>
      <c r="F26" s="20" t="n">
        <v>11.41100573</v>
      </c>
      <c r="G26" s="18" t="n">
        <v>481.0186647</v>
      </c>
      <c r="H26" s="20" t="n">
        <v>2.74396128</v>
      </c>
      <c r="I26" s="18" t="n">
        <v>490.01618118</v>
      </c>
      <c r="J26" s="20" t="n">
        <v>2.25242197</v>
      </c>
      <c r="K26" s="18" t="n">
        <v>502.98220789</v>
      </c>
      <c r="L26" s="20" t="n">
        <v>2.72789716</v>
      </c>
      <c r="M26" s="18" t="s">
        <v>481</v>
      </c>
      <c r="N26" s="20" t="s">
        <v>481</v>
      </c>
      <c r="O26" s="18" t="s">
        <v>481</v>
      </c>
      <c r="P26" s="20" t="s">
        <v>481</v>
      </c>
      <c r="Q26" s="18" t="s">
        <v>481</v>
      </c>
      <c r="R26" s="20" t="s">
        <v>481</v>
      </c>
      <c r="S26" s="18" t="s">
        <v>481</v>
      </c>
      <c r="T26" s="20" t="s">
        <v>481</v>
      </c>
      <c r="U26" s="18" t="n">
        <v>463.63490705</v>
      </c>
      <c r="V26" s="20" t="n">
        <v>13.11017475</v>
      </c>
    </row>
    <row r="27" spans="1:22">
      <c r="A27" s="15" t="s">
        <v>502</v>
      </c>
      <c r="B27" s="17" t="n">
        <v>5299</v>
      </c>
      <c r="C27" s="18">
        <f>(17.0/B27*100)</f>
        <v/>
      </c>
      <c r="D27" s="19" t="n">
        <v>5282</v>
      </c>
      <c r="E27" s="18" t="n">
        <v>407.07563723</v>
      </c>
      <c r="F27" s="20" t="n">
        <v>8.89816974</v>
      </c>
      <c r="G27" s="18" t="n">
        <v>439.79942087</v>
      </c>
      <c r="H27" s="20" t="n">
        <v>3.4235876</v>
      </c>
      <c r="I27" s="18" t="n">
        <v>469.92854675</v>
      </c>
      <c r="J27" s="20" t="n">
        <v>2.43659483</v>
      </c>
      <c r="K27" s="18" t="n">
        <v>506.69033874</v>
      </c>
      <c r="L27" s="20" t="n">
        <v>1.74140944</v>
      </c>
      <c r="M27" s="18" t="s">
        <v>481</v>
      </c>
      <c r="N27" s="20" t="s">
        <v>481</v>
      </c>
      <c r="O27" s="18" t="s">
        <v>481</v>
      </c>
      <c r="P27" s="20" t="s">
        <v>481</v>
      </c>
      <c r="Q27" s="18" t="s">
        <v>481</v>
      </c>
      <c r="R27" s="20" t="s">
        <v>481</v>
      </c>
      <c r="S27" s="18" t="s">
        <v>481</v>
      </c>
      <c r="T27" s="20" t="s">
        <v>481</v>
      </c>
      <c r="U27" s="18" t="n">
        <v>453.36412391</v>
      </c>
      <c r="V27" s="20" t="n">
        <v>14.30114145</v>
      </c>
    </row>
    <row r="28" spans="1:22">
      <c r="A28" s="15" t="s">
        <v>503</v>
      </c>
      <c r="B28" s="17" t="n">
        <v>7568</v>
      </c>
      <c r="C28" s="18">
        <f>(51.0/B28*100)</f>
        <v/>
      </c>
      <c r="D28" s="19" t="n">
        <v>7517</v>
      </c>
      <c r="E28" s="18" t="n">
        <v>391.20003241</v>
      </c>
      <c r="F28" s="20" t="n">
        <v>2.26398028</v>
      </c>
      <c r="G28" s="18" t="n">
        <v>425.63635449</v>
      </c>
      <c r="H28" s="20" t="n">
        <v>2.22067882</v>
      </c>
      <c r="I28" s="18" t="n">
        <v>441.19058447</v>
      </c>
      <c r="J28" s="20" t="n">
        <v>3.54385005</v>
      </c>
      <c r="K28" s="18" t="n">
        <v>453.2867506</v>
      </c>
      <c r="L28" s="20" t="n">
        <v>5.2194184</v>
      </c>
      <c r="M28" s="18" t="s">
        <v>481</v>
      </c>
      <c r="N28" s="20" t="s">
        <v>481</v>
      </c>
      <c r="O28" s="18" t="s">
        <v>481</v>
      </c>
      <c r="P28" s="20" t="s">
        <v>481</v>
      </c>
      <c r="Q28" s="18" t="s">
        <v>481</v>
      </c>
      <c r="R28" s="20" t="s">
        <v>481</v>
      </c>
      <c r="S28" s="18" t="s">
        <v>481</v>
      </c>
      <c r="T28" s="20" t="s">
        <v>481</v>
      </c>
      <c r="U28" s="18" t="n">
        <v>366.84070599</v>
      </c>
      <c r="V28" s="20" t="n">
        <v>10.17591048</v>
      </c>
    </row>
    <row r="29" spans="1:22">
      <c r="A29" s="15" t="s">
        <v>504</v>
      </c>
      <c r="B29" s="17" t="n">
        <v>5385</v>
      </c>
      <c r="C29" s="18">
        <f>(30.0/B29*100)</f>
        <v/>
      </c>
      <c r="D29" s="19" t="n">
        <v>5355</v>
      </c>
      <c r="E29" s="18" t="n">
        <v>459.30613607</v>
      </c>
      <c r="F29" s="20" t="n">
        <v>25.09598526</v>
      </c>
      <c r="G29" s="18" t="n">
        <v>469.94374595</v>
      </c>
      <c r="H29" s="20" t="n">
        <v>6.1305167</v>
      </c>
      <c r="I29" s="18" t="n">
        <v>492.12255757</v>
      </c>
      <c r="J29" s="20" t="n">
        <v>3.97046512</v>
      </c>
      <c r="K29" s="18" t="n">
        <v>519.66784723</v>
      </c>
      <c r="L29" s="20" t="n">
        <v>2.36250848</v>
      </c>
      <c r="M29" s="18" t="s">
        <v>481</v>
      </c>
      <c r="N29" s="20" t="s">
        <v>481</v>
      </c>
      <c r="O29" s="18" t="s">
        <v>481</v>
      </c>
      <c r="P29" s="20" t="s">
        <v>481</v>
      </c>
      <c r="Q29" s="18" t="s">
        <v>481</v>
      </c>
      <c r="R29" s="20" t="s">
        <v>481</v>
      </c>
      <c r="S29" s="18" t="s">
        <v>481</v>
      </c>
      <c r="T29" s="20" t="s">
        <v>481</v>
      </c>
      <c r="U29" s="18" t="n">
        <v>458.84674388</v>
      </c>
      <c r="V29" s="20" t="n">
        <v>20.54341667</v>
      </c>
    </row>
    <row r="30" spans="1:22">
      <c r="A30" s="15" t="s">
        <v>505</v>
      </c>
      <c r="B30" s="17" t="n">
        <v>4520</v>
      </c>
      <c r="C30" s="18">
        <f>(97.0/B30*100)</f>
        <v/>
      </c>
      <c r="D30" s="19" t="n">
        <v>4423</v>
      </c>
      <c r="E30" s="18" t="n">
        <v>437.35897893</v>
      </c>
      <c r="F30" s="20" t="n">
        <v>9.30669526</v>
      </c>
      <c r="G30" s="18" t="n">
        <v>479.52870154</v>
      </c>
      <c r="H30" s="20" t="n">
        <v>4.11544613</v>
      </c>
      <c r="I30" s="18" t="n">
        <v>501.73733411</v>
      </c>
      <c r="J30" s="20" t="n">
        <v>3.56250668</v>
      </c>
      <c r="K30" s="18" t="n">
        <v>536.61149171</v>
      </c>
      <c r="L30" s="20" t="n">
        <v>3.03270268</v>
      </c>
      <c r="M30" s="18" t="s">
        <v>481</v>
      </c>
      <c r="N30" s="20" t="s">
        <v>481</v>
      </c>
      <c r="O30" s="18" t="s">
        <v>481</v>
      </c>
      <c r="P30" s="20" t="s">
        <v>481</v>
      </c>
      <c r="Q30" s="18" t="s">
        <v>481</v>
      </c>
      <c r="R30" s="20" t="s">
        <v>481</v>
      </c>
      <c r="S30" s="18" t="s">
        <v>481</v>
      </c>
      <c r="T30" s="20" t="s">
        <v>481</v>
      </c>
      <c r="U30" s="18" t="n">
        <v>475.48414827</v>
      </c>
      <c r="V30" s="20" t="n">
        <v>17.05893202</v>
      </c>
    </row>
    <row r="31" spans="1:22">
      <c r="A31" s="15" t="s">
        <v>506</v>
      </c>
      <c r="B31" s="17" t="n">
        <v>5456</v>
      </c>
      <c r="C31" s="18">
        <f>(125.0/B31*100)</f>
        <v/>
      </c>
      <c r="D31" s="19" t="n">
        <v>5331</v>
      </c>
      <c r="E31" s="18" t="n">
        <v>424.88086849</v>
      </c>
      <c r="F31" s="20" t="n">
        <v>19.56010171</v>
      </c>
      <c r="G31" s="18" t="n">
        <v>466.307788</v>
      </c>
      <c r="H31" s="20" t="n">
        <v>7.30102763</v>
      </c>
      <c r="I31" s="18" t="n">
        <v>485.40830258</v>
      </c>
      <c r="J31" s="20" t="n">
        <v>3.91232</v>
      </c>
      <c r="K31" s="18" t="n">
        <v>506.698612</v>
      </c>
      <c r="L31" s="20" t="n">
        <v>2.46855312</v>
      </c>
      <c r="M31" s="18" t="s">
        <v>481</v>
      </c>
      <c r="N31" s="20" t="s">
        <v>481</v>
      </c>
      <c r="O31" s="18" t="s">
        <v>481</v>
      </c>
      <c r="P31" s="20" t="s">
        <v>481</v>
      </c>
      <c r="Q31" s="18" t="s">
        <v>481</v>
      </c>
      <c r="R31" s="20" t="s">
        <v>481</v>
      </c>
      <c r="S31" s="18" t="s">
        <v>481</v>
      </c>
      <c r="T31" s="20" t="s">
        <v>481</v>
      </c>
      <c r="U31" s="18" t="n">
        <v>450.63456026</v>
      </c>
      <c r="V31" s="20" t="n">
        <v>14.45695919</v>
      </c>
    </row>
    <row r="32" spans="1:22">
      <c r="A32" s="15" t="s">
        <v>507</v>
      </c>
      <c r="B32" s="17" t="n">
        <v>4478</v>
      </c>
      <c r="C32" s="18">
        <f>(5.0/B32*100)</f>
        <v/>
      </c>
      <c r="D32" s="19" t="n">
        <v>4473</v>
      </c>
      <c r="E32" s="18" t="n">
        <v>437.05923953</v>
      </c>
      <c r="F32" s="20" t="n">
        <v>9.23370006</v>
      </c>
      <c r="G32" s="18" t="n">
        <v>474.35928058</v>
      </c>
      <c r="H32" s="20" t="n">
        <v>3.48603821</v>
      </c>
      <c r="I32" s="18" t="n">
        <v>504.34572095</v>
      </c>
      <c r="J32" s="20" t="n">
        <v>2.90125329</v>
      </c>
      <c r="K32" s="18" t="n">
        <v>523.95386501</v>
      </c>
      <c r="L32" s="20" t="n">
        <v>3.54164479</v>
      </c>
      <c r="M32" s="18" t="s">
        <v>481</v>
      </c>
      <c r="N32" s="20" t="s">
        <v>481</v>
      </c>
      <c r="O32" s="18" t="s">
        <v>481</v>
      </c>
      <c r="P32" s="20" t="s">
        <v>481</v>
      </c>
      <c r="Q32" s="18" t="s">
        <v>481</v>
      </c>
      <c r="R32" s="20" t="s">
        <v>481</v>
      </c>
      <c r="S32" s="18" t="s">
        <v>481</v>
      </c>
      <c r="T32" s="20" t="s">
        <v>481</v>
      </c>
      <c r="U32" s="18" t="n">
        <v>456.7197396</v>
      </c>
      <c r="V32" s="20" t="n">
        <v>17.94971406</v>
      </c>
    </row>
    <row r="33" spans="1:22">
      <c r="A33" s="15" t="s">
        <v>508</v>
      </c>
      <c r="B33" s="17" t="n">
        <v>7325</v>
      </c>
      <c r="C33" s="18">
        <f>(74.0/B33*100)</f>
        <v/>
      </c>
      <c r="D33" s="19" t="n">
        <v>7251</v>
      </c>
      <c r="E33" s="18" t="n">
        <v>427.7220416</v>
      </c>
      <c r="F33" s="20" t="n">
        <v>6.2595213</v>
      </c>
      <c r="G33" s="18" t="n">
        <v>477.57913593</v>
      </c>
      <c r="H33" s="20" t="n">
        <v>3.62100044</v>
      </c>
      <c r="I33" s="18" t="n">
        <v>501.2080564</v>
      </c>
      <c r="J33" s="20" t="n">
        <v>2.70640866</v>
      </c>
      <c r="K33" s="18" t="n">
        <v>526.60847932</v>
      </c>
      <c r="L33" s="20" t="n">
        <v>3.10151866</v>
      </c>
      <c r="M33" s="18" t="s">
        <v>481</v>
      </c>
      <c r="N33" s="20" t="s">
        <v>481</v>
      </c>
      <c r="O33" s="18" t="s">
        <v>481</v>
      </c>
      <c r="P33" s="20" t="s">
        <v>481</v>
      </c>
      <c r="Q33" s="18" t="s">
        <v>481</v>
      </c>
      <c r="R33" s="20" t="s">
        <v>481</v>
      </c>
      <c r="S33" s="18" t="s">
        <v>481</v>
      </c>
      <c r="T33" s="20" t="s">
        <v>481</v>
      </c>
      <c r="U33" s="18" t="n">
        <v>477.56672286</v>
      </c>
      <c r="V33" s="20" t="n">
        <v>13.90335651</v>
      </c>
    </row>
    <row r="34" spans="1:22">
      <c r="A34" s="15" t="s">
        <v>509</v>
      </c>
      <c r="B34" s="17" t="n">
        <v>6350</v>
      </c>
      <c r="C34" s="18">
        <f>(65.0/B34*100)</f>
        <v/>
      </c>
      <c r="D34" s="19" t="n">
        <v>6285</v>
      </c>
      <c r="E34" s="18" t="n">
        <v>348.78948083</v>
      </c>
      <c r="F34" s="20" t="n">
        <v>7.37605349</v>
      </c>
      <c r="G34" s="18" t="n">
        <v>435.65358867</v>
      </c>
      <c r="H34" s="20" t="n">
        <v>3.95773079</v>
      </c>
      <c r="I34" s="18" t="n">
        <v>466.89537328</v>
      </c>
      <c r="J34" s="20" t="n">
        <v>2.71494276</v>
      </c>
      <c r="K34" s="18" t="n">
        <v>492.09708721</v>
      </c>
      <c r="L34" s="20" t="n">
        <v>2.85877102</v>
      </c>
      <c r="M34" s="18" t="s">
        <v>481</v>
      </c>
      <c r="N34" s="20" t="s">
        <v>481</v>
      </c>
      <c r="O34" s="18" t="s">
        <v>481</v>
      </c>
      <c r="P34" s="20" t="s">
        <v>481</v>
      </c>
      <c r="Q34" s="18" t="s">
        <v>481</v>
      </c>
      <c r="R34" s="20" t="s">
        <v>481</v>
      </c>
      <c r="S34" s="18" t="s">
        <v>481</v>
      </c>
      <c r="T34" s="20" t="s">
        <v>481</v>
      </c>
      <c r="U34" s="18" t="n">
        <v>343.76190961</v>
      </c>
      <c r="V34" s="20" t="n">
        <v>16.52968934</v>
      </c>
    </row>
    <row r="35" spans="1:22">
      <c r="A35" s="15" t="s">
        <v>510</v>
      </c>
      <c r="B35" s="17" t="n">
        <v>6406</v>
      </c>
      <c r="C35" s="18">
        <f>(36.0/B35*100)</f>
        <v/>
      </c>
      <c r="D35" s="19" t="n">
        <v>6370</v>
      </c>
      <c r="E35" s="18" t="n">
        <v>431.32206079</v>
      </c>
      <c r="F35" s="20" t="n">
        <v>17.5418349</v>
      </c>
      <c r="G35" s="18" t="n">
        <v>491.75733095</v>
      </c>
      <c r="H35" s="20" t="n">
        <v>4.21798314</v>
      </c>
      <c r="I35" s="18" t="n">
        <v>508.96467181</v>
      </c>
      <c r="J35" s="20" t="n">
        <v>2.53444876</v>
      </c>
      <c r="K35" s="18" t="n">
        <v>524.6929446</v>
      </c>
      <c r="L35" s="20" t="n">
        <v>1.95851842</v>
      </c>
      <c r="M35" s="18" t="s">
        <v>481</v>
      </c>
      <c r="N35" s="20" t="s">
        <v>481</v>
      </c>
      <c r="O35" s="18" t="s">
        <v>481</v>
      </c>
      <c r="P35" s="20" t="s">
        <v>481</v>
      </c>
      <c r="Q35" s="18" t="s">
        <v>481</v>
      </c>
      <c r="R35" s="20" t="s">
        <v>481</v>
      </c>
      <c r="S35" s="18" t="s">
        <v>481</v>
      </c>
      <c r="T35" s="20" t="s">
        <v>481</v>
      </c>
      <c r="U35" s="18" t="n">
        <v>476.86917101</v>
      </c>
      <c r="V35" s="20" t="n">
        <v>14.13363896</v>
      </c>
    </row>
    <row r="36" spans="1:22">
      <c r="A36" s="15" t="s">
        <v>511</v>
      </c>
      <c r="B36" s="17" t="n">
        <v>6736</v>
      </c>
      <c r="C36" s="18">
        <f>(26.0/B36*100)</f>
        <v/>
      </c>
      <c r="D36" s="19" t="n">
        <v>6710</v>
      </c>
      <c r="E36" s="18" t="n">
        <v>423.10142254</v>
      </c>
      <c r="F36" s="20" t="n">
        <v>6.24691159</v>
      </c>
      <c r="G36" s="18" t="n">
        <v>469.23317173</v>
      </c>
      <c r="H36" s="20" t="n">
        <v>3.08116887</v>
      </c>
      <c r="I36" s="18" t="n">
        <v>496.47232894</v>
      </c>
      <c r="J36" s="20" t="n">
        <v>2.15106285</v>
      </c>
      <c r="K36" s="18" t="n">
        <v>513.50458709</v>
      </c>
      <c r="L36" s="20" t="n">
        <v>2.65438949</v>
      </c>
      <c r="M36" s="18" t="s">
        <v>481</v>
      </c>
      <c r="N36" s="20" t="s">
        <v>481</v>
      </c>
      <c r="O36" s="18" t="s">
        <v>481</v>
      </c>
      <c r="P36" s="20" t="s">
        <v>481</v>
      </c>
      <c r="Q36" s="18" t="s">
        <v>481</v>
      </c>
      <c r="R36" s="20" t="s">
        <v>481</v>
      </c>
      <c r="S36" s="18" t="s">
        <v>481</v>
      </c>
      <c r="T36" s="20" t="s">
        <v>481</v>
      </c>
      <c r="U36" s="18" t="n">
        <v>466.49396964</v>
      </c>
      <c r="V36" s="20" t="n">
        <v>11.35596877</v>
      </c>
    </row>
    <row r="37" spans="1:22">
      <c r="A37" s="15" t="s">
        <v>512</v>
      </c>
      <c r="B37" s="17" t="n">
        <v>5458</v>
      </c>
      <c r="C37" s="18">
        <f>(62.0/B37*100)</f>
        <v/>
      </c>
      <c r="D37" s="19" t="n">
        <v>5396</v>
      </c>
      <c r="E37" s="18" t="n">
        <v>424.78506626</v>
      </c>
      <c r="F37" s="20" t="n">
        <v>13.90799785</v>
      </c>
      <c r="G37" s="18" t="n">
        <v>455.56681204</v>
      </c>
      <c r="H37" s="20" t="n">
        <v>5.8834859</v>
      </c>
      <c r="I37" s="18" t="n">
        <v>484.76394511</v>
      </c>
      <c r="J37" s="20" t="n">
        <v>4.23258646</v>
      </c>
      <c r="K37" s="18" t="n">
        <v>505.73822312</v>
      </c>
      <c r="L37" s="20" t="n">
        <v>3.54169216</v>
      </c>
      <c r="M37" s="18" t="s">
        <v>481</v>
      </c>
      <c r="N37" s="20" t="s">
        <v>481</v>
      </c>
      <c r="O37" s="18" t="s">
        <v>481</v>
      </c>
      <c r="P37" s="20" t="s">
        <v>481</v>
      </c>
      <c r="Q37" s="18" t="s">
        <v>481</v>
      </c>
      <c r="R37" s="20" t="s">
        <v>481</v>
      </c>
      <c r="S37" s="18" t="s">
        <v>481</v>
      </c>
      <c r="T37" s="20" t="s">
        <v>481</v>
      </c>
      <c r="U37" s="18" t="n">
        <v>395.87355315</v>
      </c>
      <c r="V37" s="20" t="n">
        <v>15.53265058</v>
      </c>
    </row>
    <row r="38" spans="1:22">
      <c r="A38" s="15" t="s">
        <v>513</v>
      </c>
      <c r="B38" s="17" t="n">
        <v>5860</v>
      </c>
      <c r="C38" s="18">
        <f>(16.0/B38*100)</f>
        <v/>
      </c>
      <c r="D38" s="19" t="n">
        <v>5844</v>
      </c>
      <c r="E38" s="18" t="n">
        <v>421.79429375</v>
      </c>
      <c r="F38" s="20" t="n">
        <v>14.96587354</v>
      </c>
      <c r="G38" s="18" t="n">
        <v>463.71665626</v>
      </c>
      <c r="H38" s="20" t="n">
        <v>5.16643317</v>
      </c>
      <c r="I38" s="18" t="n">
        <v>492.57785343</v>
      </c>
      <c r="J38" s="20" t="n">
        <v>3.78919174</v>
      </c>
      <c r="K38" s="18" t="n">
        <v>525.36505794</v>
      </c>
      <c r="L38" s="20" t="n">
        <v>3.00175979</v>
      </c>
      <c r="M38" s="18" t="s">
        <v>481</v>
      </c>
      <c r="N38" s="20" t="s">
        <v>481</v>
      </c>
      <c r="O38" s="18" t="s">
        <v>481</v>
      </c>
      <c r="P38" s="20" t="s">
        <v>481</v>
      </c>
      <c r="Q38" s="18" t="s">
        <v>481</v>
      </c>
      <c r="R38" s="20" t="s">
        <v>481</v>
      </c>
      <c r="S38" s="18" t="s">
        <v>481</v>
      </c>
      <c r="T38" s="20" t="s">
        <v>481</v>
      </c>
      <c r="U38" s="18" t="n">
        <v>436.9045934</v>
      </c>
      <c r="V38" s="20" t="n">
        <v>14.0953396</v>
      </c>
    </row>
    <row r="39" spans="1:22">
      <c r="A39" s="15" t="s">
        <v>514</v>
      </c>
      <c r="B39" s="17" t="n">
        <v>5895</v>
      </c>
      <c r="C39" s="18">
        <f>(30.0/B39*100)</f>
        <v/>
      </c>
      <c r="D39" s="19" t="n">
        <v>5865</v>
      </c>
      <c r="E39" s="18" t="n">
        <v>395.14339329</v>
      </c>
      <c r="F39" s="20" t="n">
        <v>4.70518351</v>
      </c>
      <c r="G39" s="18" t="n">
        <v>431.2932247</v>
      </c>
      <c r="H39" s="20" t="n">
        <v>4.1221665</v>
      </c>
      <c r="I39" s="18" t="n">
        <v>452.04694617</v>
      </c>
      <c r="J39" s="20" t="n">
        <v>4.74168467</v>
      </c>
      <c r="K39" s="18" t="n">
        <v>462.58556993</v>
      </c>
      <c r="L39" s="20" t="n">
        <v>7.21493667</v>
      </c>
      <c r="M39" s="18" t="s">
        <v>481</v>
      </c>
      <c r="N39" s="20" t="s">
        <v>481</v>
      </c>
      <c r="O39" s="18" t="s">
        <v>481</v>
      </c>
      <c r="P39" s="20" t="s">
        <v>481</v>
      </c>
      <c r="Q39" s="18" t="s">
        <v>481</v>
      </c>
      <c r="R39" s="20" t="s">
        <v>481</v>
      </c>
      <c r="S39" s="18" t="s">
        <v>481</v>
      </c>
      <c r="T39" s="20" t="s">
        <v>481</v>
      </c>
      <c r="U39" s="18" t="n">
        <v>353.72776497</v>
      </c>
      <c r="V39" s="20" t="n">
        <v>13.54374633</v>
      </c>
    </row>
    <row r="40" spans="1:22">
      <c r="A40" s="15" t="s">
        <v>515</v>
      </c>
      <c r="B40" s="17" t="n">
        <v>14157</v>
      </c>
      <c r="C40" s="18">
        <f>(266.0/B40*100)</f>
        <v/>
      </c>
      <c r="D40" s="19" t="n">
        <v>13891</v>
      </c>
      <c r="E40" s="18" t="n">
        <v>454.0822212</v>
      </c>
      <c r="F40" s="20" t="n">
        <v>7.24580634</v>
      </c>
      <c r="G40" s="18" t="n">
        <v>485.30227594</v>
      </c>
      <c r="H40" s="20" t="n">
        <v>3.34751051</v>
      </c>
      <c r="I40" s="18" t="n">
        <v>504.75246654</v>
      </c>
      <c r="J40" s="20" t="n">
        <v>3.45354212</v>
      </c>
      <c r="K40" s="18" t="n">
        <v>525.19382752</v>
      </c>
      <c r="L40" s="20" t="n">
        <v>2.99479947</v>
      </c>
      <c r="M40" s="18" t="s">
        <v>481</v>
      </c>
      <c r="N40" s="20" t="s">
        <v>481</v>
      </c>
      <c r="O40" s="18" t="s">
        <v>481</v>
      </c>
      <c r="P40" s="20" t="s">
        <v>481</v>
      </c>
      <c r="Q40" s="18" t="s">
        <v>481</v>
      </c>
      <c r="R40" s="20" t="s">
        <v>481</v>
      </c>
      <c r="S40" s="18" t="s">
        <v>481</v>
      </c>
      <c r="T40" s="20" t="s">
        <v>481</v>
      </c>
      <c r="U40" s="18" t="n">
        <v>442.28440934</v>
      </c>
      <c r="V40" s="20" t="n">
        <v>14.26334068</v>
      </c>
    </row>
    <row r="41" spans="1:22">
      <c r="A41" s="15" t="s">
        <v>516</v>
      </c>
      <c r="B41" s="17" t="n">
        <v>5712</v>
      </c>
      <c r="C41" s="18">
        <f>(40.0/B41*100)</f>
        <v/>
      </c>
      <c r="D41" s="19" t="n">
        <v>5672</v>
      </c>
      <c r="E41" s="18" t="n">
        <v>446.98526427</v>
      </c>
      <c r="F41" s="20" t="n">
        <v>5.09065719</v>
      </c>
      <c r="G41" s="18" t="n">
        <v>471.17882136</v>
      </c>
      <c r="H41" s="20" t="n">
        <v>3.42087987</v>
      </c>
      <c r="I41" s="18" t="n">
        <v>497.83522859</v>
      </c>
      <c r="J41" s="20" t="n">
        <v>4.05031583</v>
      </c>
      <c r="K41" s="18" t="n">
        <v>523.13677363</v>
      </c>
      <c r="L41" s="20" t="n">
        <v>3.60612354</v>
      </c>
      <c r="M41" s="18" t="s">
        <v>481</v>
      </c>
      <c r="N41" s="20" t="s">
        <v>481</v>
      </c>
      <c r="O41" s="18" t="s">
        <v>481</v>
      </c>
      <c r="P41" s="20" t="s">
        <v>481</v>
      </c>
      <c r="Q41" s="18" t="s">
        <v>481</v>
      </c>
      <c r="R41" s="20" t="s">
        <v>481</v>
      </c>
      <c r="S41" s="18" t="s">
        <v>481</v>
      </c>
      <c r="T41" s="20" t="s">
        <v>481</v>
      </c>
      <c r="U41" s="18" t="n">
        <v>443.6005164</v>
      </c>
      <c r="V41" s="20" t="n">
        <v>17.53359819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371.03642998</v>
      </c>
      <c r="F45" s="20" t="n">
        <v>2.37756394</v>
      </c>
      <c r="G45" s="18" t="n">
        <v>382.53584432</v>
      </c>
      <c r="H45" s="20" t="n">
        <v>3.51402688</v>
      </c>
      <c r="I45" s="18" t="n">
        <v>387.80347995</v>
      </c>
      <c r="J45" s="20" t="n">
        <v>6.00551856</v>
      </c>
      <c r="K45" s="18" t="n">
        <v>401.3049079</v>
      </c>
      <c r="L45" s="20" t="n">
        <v>7.01042393</v>
      </c>
      <c r="M45" s="18" t="s">
        <v>481</v>
      </c>
      <c r="N45" s="20" t="s">
        <v>481</v>
      </c>
      <c r="O45" s="18" t="s">
        <v>481</v>
      </c>
      <c r="P45" s="20" t="s">
        <v>481</v>
      </c>
      <c r="Q45" s="18" t="n">
        <v>332.79404993</v>
      </c>
      <c r="R45" s="20" t="n">
        <v>28.94360837</v>
      </c>
      <c r="S45" s="18" t="n">
        <v>360.86042433</v>
      </c>
      <c r="T45" s="20" t="n">
        <v>12.3916189</v>
      </c>
      <c r="U45" s="18" t="n">
        <v>346.31595863</v>
      </c>
      <c r="V45" s="20" t="n">
        <v>4.55873316</v>
      </c>
    </row>
    <row r="46" spans="1:22">
      <c r="A46" s="15" t="s">
        <v>521</v>
      </c>
      <c r="B46" s="17" t="n">
        <v>23141</v>
      </c>
      <c r="C46" s="18">
        <f>(1132.0/B46*100)</f>
        <v/>
      </c>
      <c r="D46" s="19" t="n">
        <v>22009</v>
      </c>
      <c r="E46" s="18" t="n">
        <v>360.10151229</v>
      </c>
      <c r="F46" s="20" t="n">
        <v>1.93389066</v>
      </c>
      <c r="G46" s="18" t="n">
        <v>405.79987301</v>
      </c>
      <c r="H46" s="20" t="n">
        <v>2.30316654</v>
      </c>
      <c r="I46" s="18" t="n">
        <v>435.45907042</v>
      </c>
      <c r="J46" s="20" t="n">
        <v>3.44854551</v>
      </c>
      <c r="K46" s="18" t="n">
        <v>465.77135113</v>
      </c>
      <c r="L46" s="20" t="n">
        <v>5.16120463</v>
      </c>
      <c r="M46" s="18" t="s">
        <v>481</v>
      </c>
      <c r="N46" s="20" t="s">
        <v>481</v>
      </c>
      <c r="O46" s="18" t="s">
        <v>481</v>
      </c>
      <c r="P46" s="20" t="s">
        <v>481</v>
      </c>
      <c r="Q46" s="18" t="s">
        <v>481</v>
      </c>
      <c r="R46" s="20" t="s">
        <v>481</v>
      </c>
      <c r="S46" s="18" t="s">
        <v>481</v>
      </c>
      <c r="T46" s="20" t="s">
        <v>481</v>
      </c>
      <c r="U46" s="18" t="n">
        <v>328.41492045</v>
      </c>
      <c r="V46" s="20" t="n">
        <v>4.42815004</v>
      </c>
    </row>
    <row r="47" spans="1:22">
      <c r="A47" s="15" t="s">
        <v>522</v>
      </c>
      <c r="B47" s="17" t="n">
        <v>5928</v>
      </c>
      <c r="C47" s="18">
        <f>(71.0/B47*100)</f>
        <v/>
      </c>
      <c r="D47" s="19" t="n">
        <v>5857</v>
      </c>
      <c r="E47" s="18" t="n">
        <v>350.77007236</v>
      </c>
      <c r="F47" s="20" t="n">
        <v>8.33798279</v>
      </c>
      <c r="G47" s="18" t="n">
        <v>422.57773319</v>
      </c>
      <c r="H47" s="20" t="n">
        <v>4.59086595</v>
      </c>
      <c r="I47" s="18" t="n">
        <v>456.10097076</v>
      </c>
      <c r="J47" s="20" t="n">
        <v>4.31567842</v>
      </c>
      <c r="K47" s="18" t="n">
        <v>476.7534994</v>
      </c>
      <c r="L47" s="20" t="n">
        <v>4.63796686</v>
      </c>
      <c r="M47" s="18" t="s">
        <v>481</v>
      </c>
      <c r="N47" s="20" t="s">
        <v>481</v>
      </c>
      <c r="O47" s="18" t="s">
        <v>481</v>
      </c>
      <c r="P47" s="20" t="s">
        <v>481</v>
      </c>
      <c r="Q47" s="18" t="s">
        <v>481</v>
      </c>
      <c r="R47" s="20" t="s">
        <v>481</v>
      </c>
      <c r="S47" s="18" t="s">
        <v>481</v>
      </c>
      <c r="T47" s="20" t="s">
        <v>481</v>
      </c>
      <c r="U47" s="18" t="n">
        <v>342.26972122</v>
      </c>
      <c r="V47" s="20" t="n">
        <v>12.39063647</v>
      </c>
    </row>
    <row r="48" spans="1:22">
      <c r="A48" s="15" t="s">
        <v>523</v>
      </c>
      <c r="B48" s="17" t="n">
        <v>9841</v>
      </c>
      <c r="C48" s="18">
        <f>(7.0/B48*100)</f>
        <v/>
      </c>
      <c r="D48" s="19" t="n">
        <v>9834</v>
      </c>
      <c r="E48" s="18" t="n">
        <v>457.55532409</v>
      </c>
      <c r="F48" s="20" t="n">
        <v>5.83102818</v>
      </c>
      <c r="G48" s="18" t="n">
        <v>520.64863855</v>
      </c>
      <c r="H48" s="20" t="n">
        <v>4.50655725</v>
      </c>
      <c r="I48" s="18" t="n">
        <v>560.01062083</v>
      </c>
      <c r="J48" s="20" t="n">
        <v>4.89025371</v>
      </c>
      <c r="K48" s="18" t="n">
        <v>580.48481325</v>
      </c>
      <c r="L48" s="20" t="n">
        <v>7.70247255</v>
      </c>
      <c r="M48" s="18" t="s">
        <v>481</v>
      </c>
      <c r="N48" s="20" t="s">
        <v>481</v>
      </c>
      <c r="O48" s="18" t="s">
        <v>481</v>
      </c>
      <c r="P48" s="20" t="s">
        <v>481</v>
      </c>
      <c r="Q48" s="18" t="s">
        <v>481</v>
      </c>
      <c r="R48" s="20" t="s">
        <v>481</v>
      </c>
      <c r="S48" s="18" t="s">
        <v>481</v>
      </c>
      <c r="T48" s="20" t="s">
        <v>481</v>
      </c>
      <c r="U48" s="18" t="n">
        <v>454.34914206</v>
      </c>
      <c r="V48" s="20" t="n">
        <v>22.25826105</v>
      </c>
    </row>
    <row r="49" spans="1:22">
      <c r="A49" s="15" t="s">
        <v>524</v>
      </c>
      <c r="B49" s="17" t="n">
        <v>6349</v>
      </c>
      <c r="C49" s="18">
        <f>(56.0/B49*100)</f>
        <v/>
      </c>
      <c r="D49" s="19" t="n">
        <v>6293</v>
      </c>
      <c r="E49" s="18" t="n">
        <v>396.84518123</v>
      </c>
      <c r="F49" s="20" t="n">
        <v>5.02295284</v>
      </c>
      <c r="G49" s="18" t="n">
        <v>419.36522165</v>
      </c>
      <c r="H49" s="20" t="n">
        <v>3.26415654</v>
      </c>
      <c r="I49" s="18" t="n">
        <v>442.24681433</v>
      </c>
      <c r="J49" s="20" t="n">
        <v>3.13990807</v>
      </c>
      <c r="K49" s="18" t="n">
        <v>460.54133019</v>
      </c>
      <c r="L49" s="20" t="n">
        <v>3.79745603</v>
      </c>
      <c r="M49" s="18" t="s">
        <v>481</v>
      </c>
      <c r="N49" s="20" t="s">
        <v>481</v>
      </c>
      <c r="O49" s="18" t="s">
        <v>481</v>
      </c>
      <c r="P49" s="20" t="s">
        <v>481</v>
      </c>
      <c r="Q49" s="18" t="s">
        <v>481</v>
      </c>
      <c r="R49" s="20" t="s">
        <v>481</v>
      </c>
      <c r="S49" s="18" t="n">
        <v>394.59451338</v>
      </c>
      <c r="T49" s="20" t="n">
        <v>36.61887922</v>
      </c>
      <c r="U49" s="18" t="n">
        <v>393.05230707</v>
      </c>
      <c r="V49" s="20" t="n">
        <v>12.62976916</v>
      </c>
    </row>
    <row r="50" spans="1:22">
      <c r="A50" s="15" t="s">
        <v>525</v>
      </c>
      <c r="B50" s="17" t="n">
        <v>11795</v>
      </c>
      <c r="C50" s="18">
        <f>(218.0/B50*100)</f>
        <v/>
      </c>
      <c r="D50" s="19" t="n">
        <v>11577</v>
      </c>
      <c r="E50" s="18" t="n">
        <v>383.07343934</v>
      </c>
      <c r="F50" s="20" t="n">
        <v>3.02652187</v>
      </c>
      <c r="G50" s="18" t="n">
        <v>421.89028688</v>
      </c>
      <c r="H50" s="20" t="n">
        <v>2.36160205</v>
      </c>
      <c r="I50" s="18" t="n">
        <v>452.37130054</v>
      </c>
      <c r="J50" s="20" t="n">
        <v>2.57834986</v>
      </c>
      <c r="K50" s="18" t="n">
        <v>482.73127102</v>
      </c>
      <c r="L50" s="20" t="n">
        <v>6.81504819</v>
      </c>
      <c r="M50" s="18" t="s">
        <v>481</v>
      </c>
      <c r="N50" s="20" t="s">
        <v>481</v>
      </c>
      <c r="O50" s="18" t="s">
        <v>481</v>
      </c>
      <c r="P50" s="20" t="s">
        <v>481</v>
      </c>
      <c r="Q50" s="18" t="s">
        <v>481</v>
      </c>
      <c r="R50" s="20" t="s">
        <v>481</v>
      </c>
      <c r="S50" s="18" t="s">
        <v>481</v>
      </c>
      <c r="T50" s="20" t="s">
        <v>481</v>
      </c>
      <c r="U50" s="18" t="n">
        <v>340.67417053</v>
      </c>
      <c r="V50" s="20" t="n">
        <v>11.29871661</v>
      </c>
    </row>
    <row r="51" spans="1:22">
      <c r="A51" s="15" t="s">
        <v>526</v>
      </c>
      <c r="B51" s="17" t="n">
        <v>6866</v>
      </c>
      <c r="C51" s="18">
        <f>(116.0/B51*100)</f>
        <v/>
      </c>
      <c r="D51" s="19" t="n">
        <v>6750</v>
      </c>
      <c r="E51" s="18" t="n">
        <v>383.38684056</v>
      </c>
      <c r="F51" s="20" t="n">
        <v>2.79644842</v>
      </c>
      <c r="G51" s="18" t="n">
        <v>417.03852748</v>
      </c>
      <c r="H51" s="20" t="n">
        <v>1.87971014</v>
      </c>
      <c r="I51" s="18" t="n">
        <v>443.84276091</v>
      </c>
      <c r="J51" s="20" t="n">
        <v>2.69869835</v>
      </c>
      <c r="K51" s="18" t="n">
        <v>460.94916497</v>
      </c>
      <c r="L51" s="20" t="n">
        <v>4.96347471</v>
      </c>
      <c r="M51" s="18" t="s">
        <v>481</v>
      </c>
      <c r="N51" s="20" t="s">
        <v>481</v>
      </c>
      <c r="O51" s="18" t="s">
        <v>481</v>
      </c>
      <c r="P51" s="20" t="s">
        <v>481</v>
      </c>
      <c r="Q51" s="18" t="s">
        <v>481</v>
      </c>
      <c r="R51" s="20" t="s">
        <v>481</v>
      </c>
      <c r="S51" s="18" t="s">
        <v>481</v>
      </c>
      <c r="T51" s="20" t="s">
        <v>481</v>
      </c>
      <c r="U51" s="18" t="n">
        <v>388.77586951</v>
      </c>
      <c r="V51" s="20" t="n">
        <v>8.25146939</v>
      </c>
    </row>
    <row r="52" spans="1:22">
      <c r="A52" s="15" t="s">
        <v>527</v>
      </c>
      <c r="B52" s="17" t="n">
        <v>5809</v>
      </c>
      <c r="C52" s="18">
        <f>(71.0/B52*100)</f>
        <v/>
      </c>
      <c r="D52" s="19" t="n">
        <v>5738</v>
      </c>
      <c r="E52" s="18" t="n">
        <v>404.29647691</v>
      </c>
      <c r="F52" s="20" t="n">
        <v>7.96358942</v>
      </c>
      <c r="G52" s="18" t="n">
        <v>458.62833579</v>
      </c>
      <c r="H52" s="20" t="n">
        <v>3.21426286</v>
      </c>
      <c r="I52" s="18" t="n">
        <v>478.45923025</v>
      </c>
      <c r="J52" s="20" t="n">
        <v>2.41702924</v>
      </c>
      <c r="K52" s="18" t="n">
        <v>504.17515485</v>
      </c>
      <c r="L52" s="20" t="n">
        <v>4.0792399</v>
      </c>
      <c r="M52" s="18" t="s">
        <v>481</v>
      </c>
      <c r="N52" s="20" t="s">
        <v>481</v>
      </c>
      <c r="O52" s="18" t="s">
        <v>481</v>
      </c>
      <c r="P52" s="20" t="s">
        <v>481</v>
      </c>
      <c r="Q52" s="18" t="s">
        <v>481</v>
      </c>
      <c r="R52" s="20" t="s">
        <v>481</v>
      </c>
      <c r="S52" s="18" t="s">
        <v>481</v>
      </c>
      <c r="T52" s="20" t="s">
        <v>481</v>
      </c>
      <c r="U52" s="18" t="n">
        <v>421.68707549</v>
      </c>
      <c r="V52" s="20" t="n">
        <v>13.98228191</v>
      </c>
    </row>
    <row r="53" spans="1:22">
      <c r="A53" s="15" t="s">
        <v>528</v>
      </c>
      <c r="B53" s="17" t="n">
        <v>5571</v>
      </c>
      <c r="C53" s="18">
        <f>(84.0/B53*100)</f>
        <v/>
      </c>
      <c r="D53" s="19" t="n">
        <v>5487</v>
      </c>
      <c r="E53" s="18" t="n">
        <v>369.96602349</v>
      </c>
      <c r="F53" s="20" t="n">
        <v>6.57110931</v>
      </c>
      <c r="G53" s="18" t="n">
        <v>411.62586311</v>
      </c>
      <c r="H53" s="20" t="n">
        <v>2.98269243</v>
      </c>
      <c r="I53" s="18" t="n">
        <v>433.69599318</v>
      </c>
      <c r="J53" s="20" t="n">
        <v>2.21853337</v>
      </c>
      <c r="K53" s="18" t="n">
        <v>448.96976601</v>
      </c>
      <c r="L53" s="20" t="n">
        <v>2.09488916</v>
      </c>
      <c r="M53" s="18" t="s">
        <v>481</v>
      </c>
      <c r="N53" s="20" t="s">
        <v>481</v>
      </c>
      <c r="O53" s="18" t="s">
        <v>481</v>
      </c>
      <c r="P53" s="20" t="s">
        <v>481</v>
      </c>
      <c r="Q53" s="18" t="s">
        <v>481</v>
      </c>
      <c r="R53" s="20" t="s">
        <v>481</v>
      </c>
      <c r="S53" s="18" t="s">
        <v>481</v>
      </c>
      <c r="T53" s="20" t="s">
        <v>481</v>
      </c>
      <c r="U53" s="18" t="n">
        <v>381.4150049</v>
      </c>
      <c r="V53" s="20" t="n">
        <v>9.854124110000001</v>
      </c>
    </row>
    <row r="54" spans="1:22">
      <c r="A54" s="15" t="s">
        <v>529</v>
      </c>
      <c r="B54" s="17" t="n">
        <v>4740</v>
      </c>
      <c r="C54" s="18">
        <f>(38.0/B54*100)</f>
        <v/>
      </c>
      <c r="D54" s="19" t="n">
        <v>4702</v>
      </c>
      <c r="E54" s="18" t="n">
        <v>313.34134491</v>
      </c>
      <c r="F54" s="20" t="n">
        <v>2.26247564</v>
      </c>
      <c r="G54" s="18" t="n">
        <v>340.55909016</v>
      </c>
      <c r="H54" s="20" t="n">
        <v>2.96714916</v>
      </c>
      <c r="I54" s="18" t="n">
        <v>372.53658354</v>
      </c>
      <c r="J54" s="20" t="n">
        <v>5.3670529</v>
      </c>
      <c r="K54" s="18" t="n">
        <v>387.59089088</v>
      </c>
      <c r="L54" s="20" t="n">
        <v>9.07798498</v>
      </c>
      <c r="M54" s="18" t="s">
        <v>481</v>
      </c>
      <c r="N54" s="20" t="s">
        <v>481</v>
      </c>
      <c r="O54" s="18" t="s">
        <v>481</v>
      </c>
      <c r="P54" s="20" t="s">
        <v>481</v>
      </c>
      <c r="Q54" s="18" t="s">
        <v>481</v>
      </c>
      <c r="R54" s="20" t="s">
        <v>481</v>
      </c>
      <c r="S54" s="18" t="s">
        <v>481</v>
      </c>
      <c r="T54" s="20" t="s">
        <v>481</v>
      </c>
      <c r="U54" s="18" t="n">
        <v>272.25099071</v>
      </c>
      <c r="V54" s="20" t="n">
        <v>4.36010428</v>
      </c>
    </row>
    <row r="55" spans="1:22">
      <c r="A55" s="15" t="s">
        <v>530</v>
      </c>
      <c r="B55" s="17" t="n">
        <v>5316</v>
      </c>
      <c r="C55" s="18">
        <f>(22.0/B55*100)</f>
        <v/>
      </c>
      <c r="D55" s="19" t="n">
        <v>5294</v>
      </c>
      <c r="E55" s="18" t="n">
        <v>373.04623028</v>
      </c>
      <c r="F55" s="20" t="n">
        <v>3.42331765</v>
      </c>
      <c r="G55" s="18" t="n">
        <v>405.98679749</v>
      </c>
      <c r="H55" s="20" t="n">
        <v>2.76416488</v>
      </c>
      <c r="I55" s="18" t="n">
        <v>433.33344098</v>
      </c>
      <c r="J55" s="20" t="n">
        <v>3.4347281</v>
      </c>
      <c r="K55" s="18" t="n">
        <v>455.94133061</v>
      </c>
      <c r="L55" s="20" t="n">
        <v>5.35306358</v>
      </c>
      <c r="M55" s="18" t="s">
        <v>481</v>
      </c>
      <c r="N55" s="20" t="s">
        <v>481</v>
      </c>
      <c r="O55" s="18" t="s">
        <v>481</v>
      </c>
      <c r="P55" s="20" t="s">
        <v>481</v>
      </c>
      <c r="Q55" s="18" t="s">
        <v>481</v>
      </c>
      <c r="R55" s="20" t="s">
        <v>481</v>
      </c>
      <c r="S55" s="18" t="n">
        <v>354.11766611</v>
      </c>
      <c r="T55" s="20" t="n">
        <v>19.90750936</v>
      </c>
      <c r="U55" s="18" t="n">
        <v>347.89806992</v>
      </c>
      <c r="V55" s="20" t="n">
        <v>15.09492404</v>
      </c>
    </row>
    <row r="56" spans="1:22">
      <c r="A56" s="15" t="s">
        <v>531</v>
      </c>
      <c r="B56" s="17" t="n">
        <v>5359</v>
      </c>
      <c r="C56" s="18">
        <f>(76.0/B56*100)</f>
        <v/>
      </c>
      <c r="D56" s="19" t="n">
        <v>5283</v>
      </c>
      <c r="E56" s="18" t="n">
        <v>470.48991573</v>
      </c>
      <c r="F56" s="20" t="n">
        <v>8.06848958</v>
      </c>
      <c r="G56" s="18" t="n">
        <v>512.45049705</v>
      </c>
      <c r="H56" s="20" t="n">
        <v>2.65507236</v>
      </c>
      <c r="I56" s="18" t="n">
        <v>528.54124099</v>
      </c>
      <c r="J56" s="20" t="n">
        <v>3.1909809</v>
      </c>
      <c r="K56" s="18" t="n">
        <v>537.23657331</v>
      </c>
      <c r="L56" s="20" t="n">
        <v>3.12263208</v>
      </c>
      <c r="M56" s="18" t="s">
        <v>481</v>
      </c>
      <c r="N56" s="20" t="s">
        <v>481</v>
      </c>
      <c r="O56" s="18" t="s">
        <v>481</v>
      </c>
      <c r="P56" s="20" t="s">
        <v>481</v>
      </c>
      <c r="Q56" s="18" t="s">
        <v>481</v>
      </c>
      <c r="R56" s="20" t="s">
        <v>481</v>
      </c>
      <c r="S56" s="18" t="s">
        <v>481</v>
      </c>
      <c r="T56" s="20" t="s">
        <v>481</v>
      </c>
      <c r="U56" s="18" t="n">
        <v>498.62115888</v>
      </c>
      <c r="V56" s="20" t="n">
        <v>16.90170832</v>
      </c>
    </row>
    <row r="57" spans="1:22">
      <c r="A57" s="15" t="s">
        <v>532</v>
      </c>
      <c r="B57" s="17" t="n">
        <v>6513</v>
      </c>
      <c r="C57" s="18">
        <f>(0.0/B57*100)</f>
        <v/>
      </c>
      <c r="D57" s="19" t="n">
        <v>6513</v>
      </c>
      <c r="E57" s="18" t="n">
        <v>388.12034309</v>
      </c>
      <c r="F57" s="20" t="n">
        <v>2.63013264</v>
      </c>
      <c r="G57" s="18" t="n">
        <v>422.42099465</v>
      </c>
      <c r="H57" s="20" t="n">
        <v>3.50962244</v>
      </c>
      <c r="I57" s="18" t="n">
        <v>456.00043581</v>
      </c>
      <c r="J57" s="20" t="n">
        <v>6.81979535</v>
      </c>
      <c r="K57" s="18" t="n">
        <v>480.98092433</v>
      </c>
      <c r="L57" s="20" t="n">
        <v>11.29780111</v>
      </c>
      <c r="M57" s="18" t="s">
        <v>481</v>
      </c>
      <c r="N57" s="20" t="s">
        <v>481</v>
      </c>
      <c r="O57" s="18" t="s">
        <v>481</v>
      </c>
      <c r="P57" s="20" t="s">
        <v>481</v>
      </c>
      <c r="Q57" s="18" t="s">
        <v>481</v>
      </c>
      <c r="R57" s="20" t="s">
        <v>481</v>
      </c>
      <c r="S57" s="18" t="n">
        <v>335.81077092</v>
      </c>
      <c r="T57" s="20" t="n">
        <v>33.58029074</v>
      </c>
      <c r="U57" s="18" t="n">
        <v>350.40603628</v>
      </c>
      <c r="V57" s="20" t="n">
        <v>8.884379750000001</v>
      </c>
    </row>
    <row r="58" spans="1:22">
      <c r="A58" s="15" t="s">
        <v>533</v>
      </c>
      <c r="B58" s="17" t="n">
        <v>7267</v>
      </c>
      <c r="C58" s="18">
        <f>(10.0/B58*100)</f>
        <v/>
      </c>
      <c r="D58" s="19" t="n">
        <v>7257</v>
      </c>
      <c r="E58" s="18" t="n">
        <v>368.89816386</v>
      </c>
      <c r="F58" s="20" t="n">
        <v>3.87251103</v>
      </c>
      <c r="G58" s="18" t="n">
        <v>409.60237607</v>
      </c>
      <c r="H58" s="20" t="n">
        <v>2.57172444</v>
      </c>
      <c r="I58" s="18" t="n">
        <v>433.46440207</v>
      </c>
      <c r="J58" s="20" t="n">
        <v>3.5731515</v>
      </c>
      <c r="K58" s="18" t="n">
        <v>441.25316436</v>
      </c>
      <c r="L58" s="20" t="n">
        <v>3.74311645</v>
      </c>
      <c r="M58" s="18" t="s">
        <v>481</v>
      </c>
      <c r="N58" s="20" t="s">
        <v>481</v>
      </c>
      <c r="O58" s="18" t="s">
        <v>481</v>
      </c>
      <c r="P58" s="20" t="s">
        <v>481</v>
      </c>
      <c r="Q58" s="18" t="s">
        <v>481</v>
      </c>
      <c r="R58" s="20" t="s">
        <v>481</v>
      </c>
      <c r="S58" s="18" t="n">
        <v>311.03714846</v>
      </c>
      <c r="T58" s="20" t="n">
        <v>13.8808377</v>
      </c>
      <c r="U58" s="18" t="n">
        <v>315.66060769</v>
      </c>
      <c r="V58" s="20" t="n">
        <v>13.76377778</v>
      </c>
    </row>
    <row r="59" spans="1:22">
      <c r="A59" s="15" t="s">
        <v>534</v>
      </c>
      <c r="B59" s="17" t="n">
        <v>4826</v>
      </c>
      <c r="C59" s="18">
        <f>(26.0/B59*100)</f>
        <v/>
      </c>
      <c r="D59" s="19" t="n">
        <v>4800</v>
      </c>
      <c r="E59" s="18" t="n">
        <v>352.59035597</v>
      </c>
      <c r="F59" s="20" t="n">
        <v>4.15982724</v>
      </c>
      <c r="G59" s="18" t="n">
        <v>377.56736477</v>
      </c>
      <c r="H59" s="20" t="n">
        <v>2.41743696</v>
      </c>
      <c r="I59" s="18" t="n">
        <v>393.14101889</v>
      </c>
      <c r="J59" s="20" t="n">
        <v>3.02564783</v>
      </c>
      <c r="K59" s="18" t="n">
        <v>391.61481456</v>
      </c>
      <c r="L59" s="20" t="n">
        <v>3.40909159</v>
      </c>
      <c r="M59" s="18" t="s">
        <v>481</v>
      </c>
      <c r="N59" s="20" t="s">
        <v>481</v>
      </c>
      <c r="O59" s="18" t="s">
        <v>481</v>
      </c>
      <c r="P59" s="20" t="s">
        <v>481</v>
      </c>
      <c r="Q59" s="18" t="s">
        <v>481</v>
      </c>
      <c r="R59" s="20" t="s">
        <v>481</v>
      </c>
      <c r="S59" s="18" t="n">
        <v>340.9036451</v>
      </c>
      <c r="T59" s="20" t="n">
        <v>24.13611485</v>
      </c>
      <c r="U59" s="18" t="n">
        <v>306.53119014</v>
      </c>
      <c r="V59" s="20" t="n">
        <v>6.82172715</v>
      </c>
    </row>
    <row r="60" spans="1:22">
      <c r="A60" s="15" t="s">
        <v>535</v>
      </c>
      <c r="B60" s="17" t="n">
        <v>4546</v>
      </c>
      <c r="C60" s="18">
        <f>(15.0/B60*100)</f>
        <v/>
      </c>
      <c r="D60" s="19" t="n">
        <v>4531</v>
      </c>
      <c r="E60" s="18" t="n">
        <v>344.86903895</v>
      </c>
      <c r="F60" s="20" t="n">
        <v>4.72054326</v>
      </c>
      <c r="G60" s="18" t="n">
        <v>373.26088482</v>
      </c>
      <c r="H60" s="20" t="n">
        <v>3.20938611</v>
      </c>
      <c r="I60" s="18" t="n">
        <v>402.1773654</v>
      </c>
      <c r="J60" s="20" t="n">
        <v>5.61776412</v>
      </c>
      <c r="K60" s="18" t="n">
        <v>437.13393859</v>
      </c>
      <c r="L60" s="20" t="n">
        <v>5.38274622</v>
      </c>
      <c r="M60" s="18" t="s">
        <v>481</v>
      </c>
      <c r="N60" s="20" t="s">
        <v>481</v>
      </c>
      <c r="O60" s="18" t="s">
        <v>481</v>
      </c>
      <c r="P60" s="20" t="s">
        <v>481</v>
      </c>
      <c r="Q60" s="18" t="s">
        <v>481</v>
      </c>
      <c r="R60" s="20" t="s">
        <v>481</v>
      </c>
      <c r="S60" s="18" t="n">
        <v>319.04619778</v>
      </c>
      <c r="T60" s="20" t="n">
        <v>14.76603585</v>
      </c>
      <c r="U60" s="18" t="n">
        <v>336.2904762</v>
      </c>
      <c r="V60" s="20" t="n">
        <v>11.48647001</v>
      </c>
    </row>
    <row r="61" spans="1:22">
      <c r="A61" s="15" t="s">
        <v>536</v>
      </c>
      <c r="B61" s="17" t="n">
        <v>6525</v>
      </c>
      <c r="C61" s="18">
        <f>(135.0/B61*100)</f>
        <v/>
      </c>
      <c r="D61" s="19" t="n">
        <v>6390</v>
      </c>
      <c r="E61" s="18" t="n">
        <v>409.68012816</v>
      </c>
      <c r="F61" s="20" t="n">
        <v>6.79834224</v>
      </c>
      <c r="G61" s="18" t="n">
        <v>460.78801318</v>
      </c>
      <c r="H61" s="20" t="n">
        <v>3.1529881</v>
      </c>
      <c r="I61" s="18" t="n">
        <v>481.18019334</v>
      </c>
      <c r="J61" s="20" t="n">
        <v>2.86123226</v>
      </c>
      <c r="K61" s="18" t="n">
        <v>491.74186423</v>
      </c>
      <c r="L61" s="20" t="n">
        <v>4.00047225</v>
      </c>
      <c r="M61" s="18" t="s">
        <v>481</v>
      </c>
      <c r="N61" s="20" t="s">
        <v>481</v>
      </c>
      <c r="O61" s="18" t="s">
        <v>481</v>
      </c>
      <c r="P61" s="20" t="s">
        <v>481</v>
      </c>
      <c r="Q61" s="18" t="s">
        <v>481</v>
      </c>
      <c r="R61" s="20" t="s">
        <v>481</v>
      </c>
      <c r="S61" s="18" t="s">
        <v>481</v>
      </c>
      <c r="T61" s="20" t="s">
        <v>481</v>
      </c>
      <c r="U61" s="18" t="n">
        <v>414.16217126</v>
      </c>
      <c r="V61" s="20" t="n">
        <v>13.85817714</v>
      </c>
    </row>
    <row r="62" spans="1:22">
      <c r="A62" s="15" t="s">
        <v>537</v>
      </c>
      <c r="B62" s="17" t="n">
        <v>4476</v>
      </c>
      <c r="C62" s="18">
        <f>(3.0/B62*100)</f>
        <v/>
      </c>
      <c r="D62" s="19" t="n">
        <v>4473</v>
      </c>
      <c r="E62" s="18" t="n">
        <v>495.20093923</v>
      </c>
      <c r="F62" s="20" t="n">
        <v>9.00360296</v>
      </c>
      <c r="G62" s="18" t="n">
        <v>523.46214334</v>
      </c>
      <c r="H62" s="20" t="n">
        <v>2.40116355</v>
      </c>
      <c r="I62" s="18" t="n">
        <v>531.49033136</v>
      </c>
      <c r="J62" s="20" t="n">
        <v>1.81819397</v>
      </c>
      <c r="K62" s="18" t="n">
        <v>533.33197925</v>
      </c>
      <c r="L62" s="20" t="n">
        <v>2.38511491</v>
      </c>
      <c r="M62" s="18" t="s">
        <v>481</v>
      </c>
      <c r="N62" s="20" t="s">
        <v>481</v>
      </c>
      <c r="O62" s="18" t="s">
        <v>481</v>
      </c>
      <c r="P62" s="20" t="s">
        <v>481</v>
      </c>
      <c r="Q62" s="18" t="s">
        <v>481</v>
      </c>
      <c r="R62" s="20" t="s">
        <v>481</v>
      </c>
      <c r="S62" s="18" t="s">
        <v>481</v>
      </c>
      <c r="T62" s="20" t="s">
        <v>481</v>
      </c>
      <c r="U62" s="18" t="n">
        <v>494.15517865</v>
      </c>
      <c r="V62" s="20" t="n">
        <v>15.57239035</v>
      </c>
    </row>
    <row r="63" spans="1:22">
      <c r="A63" s="15" t="s">
        <v>538</v>
      </c>
      <c r="B63" s="17" t="n">
        <v>5324</v>
      </c>
      <c r="C63" s="18">
        <f>(13.0/B63*100)</f>
        <v/>
      </c>
      <c r="D63" s="19" t="n">
        <v>5311</v>
      </c>
      <c r="E63" s="18" t="n">
        <v>339.27417977</v>
      </c>
      <c r="F63" s="20" t="n">
        <v>4.79731377</v>
      </c>
      <c r="G63" s="18" t="n">
        <v>370.30137589</v>
      </c>
      <c r="H63" s="20" t="n">
        <v>1.80914414</v>
      </c>
      <c r="I63" s="18" t="n">
        <v>400.77570093</v>
      </c>
      <c r="J63" s="20" t="n">
        <v>2.19710206</v>
      </c>
      <c r="K63" s="18" t="n">
        <v>414.64550997</v>
      </c>
      <c r="L63" s="20" t="n">
        <v>3.24662917</v>
      </c>
      <c r="M63" s="18" t="s">
        <v>481</v>
      </c>
      <c r="N63" s="20" t="s">
        <v>481</v>
      </c>
      <c r="O63" s="18" t="s">
        <v>481</v>
      </c>
      <c r="P63" s="20" t="s">
        <v>481</v>
      </c>
      <c r="Q63" s="18" t="s">
        <v>481</v>
      </c>
      <c r="R63" s="20" t="s">
        <v>481</v>
      </c>
      <c r="S63" s="18" t="n">
        <v>288.49088006</v>
      </c>
      <c r="T63" s="20" t="n">
        <v>39.20523322</v>
      </c>
      <c r="U63" s="18" t="n">
        <v>313.58897144</v>
      </c>
      <c r="V63" s="20" t="n">
        <v>7.33875929</v>
      </c>
    </row>
    <row r="64" spans="1:22">
      <c r="A64" s="15" t="s">
        <v>539</v>
      </c>
      <c r="B64" s="17" t="n">
        <v>3634</v>
      </c>
      <c r="C64" s="18">
        <f>(3.0/B64*100)</f>
        <v/>
      </c>
      <c r="D64" s="19" t="n">
        <v>3631</v>
      </c>
      <c r="E64" s="18" t="n">
        <v>375.76148608</v>
      </c>
      <c r="F64" s="20" t="n">
        <v>16.45294095</v>
      </c>
      <c r="G64" s="18" t="n">
        <v>426.54411811</v>
      </c>
      <c r="H64" s="20" t="n">
        <v>5.29131815</v>
      </c>
      <c r="I64" s="18" t="n">
        <v>464.39235696</v>
      </c>
      <c r="J64" s="20" t="n">
        <v>3.43568505</v>
      </c>
      <c r="K64" s="18" t="n">
        <v>482.73426832</v>
      </c>
      <c r="L64" s="20" t="n">
        <v>2.57018242</v>
      </c>
      <c r="M64" s="18" t="s">
        <v>481</v>
      </c>
      <c r="N64" s="20" t="s">
        <v>481</v>
      </c>
      <c r="O64" s="18" t="s">
        <v>481</v>
      </c>
      <c r="P64" s="20" t="s">
        <v>481</v>
      </c>
      <c r="Q64" s="18" t="s">
        <v>481</v>
      </c>
      <c r="R64" s="20" t="s">
        <v>481</v>
      </c>
      <c r="S64" s="18" t="n">
        <v>429.8824</v>
      </c>
      <c r="T64" s="20" t="n">
        <v>43.51742152</v>
      </c>
      <c r="U64" s="18" t="n">
        <v>378.27612868</v>
      </c>
      <c r="V64" s="20" t="n">
        <v>29.81150184</v>
      </c>
    </row>
    <row r="65" spans="1:22">
      <c r="A65" s="15" t="s">
        <v>540</v>
      </c>
      <c r="B65" s="17" t="n">
        <v>5325</v>
      </c>
      <c r="C65" s="18">
        <f>(14.0/B65*100)</f>
        <v/>
      </c>
      <c r="D65" s="19" t="n">
        <v>5311</v>
      </c>
      <c r="E65" s="18" t="n">
        <v>386.33793009</v>
      </c>
      <c r="F65" s="20" t="n">
        <v>4.38800382</v>
      </c>
      <c r="G65" s="18" t="n">
        <v>430.95128368</v>
      </c>
      <c r="H65" s="20" t="n">
        <v>2.22325354</v>
      </c>
      <c r="I65" s="18" t="n">
        <v>445.63588946</v>
      </c>
      <c r="J65" s="20" t="n">
        <v>2.91580605</v>
      </c>
      <c r="K65" s="18" t="n">
        <v>453.68604282</v>
      </c>
      <c r="L65" s="20" t="n">
        <v>5.6170888</v>
      </c>
      <c r="M65" s="18" t="s">
        <v>481</v>
      </c>
      <c r="N65" s="20" t="s">
        <v>481</v>
      </c>
      <c r="O65" s="18" t="s">
        <v>481</v>
      </c>
      <c r="P65" s="20" t="s">
        <v>481</v>
      </c>
      <c r="Q65" s="18" t="n">
        <v>395.39653178</v>
      </c>
      <c r="R65" s="20" t="n">
        <v>41.38566513</v>
      </c>
      <c r="S65" s="18" t="s">
        <v>481</v>
      </c>
      <c r="T65" s="20" t="s">
        <v>481</v>
      </c>
      <c r="U65" s="18" t="n">
        <v>339.42871307</v>
      </c>
      <c r="V65" s="20" t="n">
        <v>11.39584795</v>
      </c>
    </row>
    <row r="66" spans="1:22">
      <c r="A66" s="15" t="s">
        <v>541</v>
      </c>
      <c r="B66" s="17" t="n">
        <v>5665</v>
      </c>
      <c r="C66" s="18">
        <f>(74.0/B66*100)</f>
        <v/>
      </c>
      <c r="D66" s="19" t="n">
        <v>5591</v>
      </c>
      <c r="E66" s="18" t="n">
        <v>376.64868018</v>
      </c>
      <c r="F66" s="20" t="n">
        <v>5.83404067</v>
      </c>
      <c r="G66" s="18" t="n">
        <v>405.0037881</v>
      </c>
      <c r="H66" s="20" t="n">
        <v>1.76214327</v>
      </c>
      <c r="I66" s="18" t="n">
        <v>421.5066524</v>
      </c>
      <c r="J66" s="20" t="n">
        <v>2.02425206</v>
      </c>
      <c r="K66" s="18" t="n">
        <v>431.32011803</v>
      </c>
      <c r="L66" s="20" t="n">
        <v>3.30322735</v>
      </c>
      <c r="M66" s="18" t="s">
        <v>481</v>
      </c>
      <c r="N66" s="20" t="s">
        <v>481</v>
      </c>
      <c r="O66" s="18" t="s">
        <v>481</v>
      </c>
      <c r="P66" s="20" t="s">
        <v>481</v>
      </c>
      <c r="Q66" s="18" t="s">
        <v>481</v>
      </c>
      <c r="R66" s="20" t="s">
        <v>481</v>
      </c>
      <c r="S66" s="18" t="s">
        <v>481</v>
      </c>
      <c r="T66" s="20" t="s">
        <v>481</v>
      </c>
      <c r="U66" s="18" t="n">
        <v>340.30402492</v>
      </c>
      <c r="V66" s="20" t="n">
        <v>7.74738772</v>
      </c>
    </row>
    <row r="67" spans="1:22">
      <c r="A67" s="15" t="s">
        <v>542</v>
      </c>
      <c r="B67" s="17" t="n">
        <v>6971</v>
      </c>
      <c r="C67" s="18">
        <f>(22.0/B67*100)</f>
        <v/>
      </c>
      <c r="D67" s="19" t="n">
        <v>6949</v>
      </c>
      <c r="E67" s="18" t="n">
        <v>362.38389776</v>
      </c>
      <c r="F67" s="20" t="n">
        <v>2.09432341</v>
      </c>
      <c r="G67" s="18" t="n">
        <v>411.57756058</v>
      </c>
      <c r="H67" s="20" t="n">
        <v>2.53940449</v>
      </c>
      <c r="I67" s="18" t="n">
        <v>440.13447562</v>
      </c>
      <c r="J67" s="20" t="n">
        <v>3.55377861</v>
      </c>
      <c r="K67" s="18" t="n">
        <v>456.32038495</v>
      </c>
      <c r="L67" s="20" t="n">
        <v>6.47624254</v>
      </c>
      <c r="M67" s="18" t="s">
        <v>481</v>
      </c>
      <c r="N67" s="20" t="s">
        <v>481</v>
      </c>
      <c r="O67" s="18" t="s">
        <v>481</v>
      </c>
      <c r="P67" s="20" t="s">
        <v>481</v>
      </c>
      <c r="Q67" s="18" t="s">
        <v>481</v>
      </c>
      <c r="R67" s="20" t="s">
        <v>481</v>
      </c>
      <c r="S67" s="18" t="s">
        <v>481</v>
      </c>
      <c r="T67" s="20" t="s">
        <v>481</v>
      </c>
      <c r="U67" s="18" t="n">
        <v>314.28436305</v>
      </c>
      <c r="V67" s="20" t="n">
        <v>9.90928707</v>
      </c>
    </row>
    <row r="68" spans="1:22">
      <c r="A68" s="15" t="s">
        <v>543</v>
      </c>
      <c r="B68" s="17" t="n">
        <v>12083</v>
      </c>
      <c r="C68" s="18">
        <f>(26.0/B68*100)</f>
        <v/>
      </c>
      <c r="D68" s="19" t="n">
        <v>12057</v>
      </c>
      <c r="E68" s="18" t="n">
        <v>333.43661989</v>
      </c>
      <c r="F68" s="20" t="n">
        <v>3.41655845</v>
      </c>
      <c r="G68" s="18" t="n">
        <v>406.94070809</v>
      </c>
      <c r="H68" s="20" t="n">
        <v>2.59467763</v>
      </c>
      <c r="I68" s="18" t="n">
        <v>426.20284747</v>
      </c>
      <c r="J68" s="20" t="n">
        <v>2.03909369</v>
      </c>
      <c r="K68" s="18" t="n">
        <v>427.47812142</v>
      </c>
      <c r="L68" s="20" t="n">
        <v>1.5013464</v>
      </c>
      <c r="M68" s="18" t="s">
        <v>481</v>
      </c>
      <c r="N68" s="20" t="s">
        <v>481</v>
      </c>
      <c r="O68" s="18" t="s">
        <v>481</v>
      </c>
      <c r="P68" s="20" t="s">
        <v>481</v>
      </c>
      <c r="Q68" s="18" t="s">
        <v>481</v>
      </c>
      <c r="R68" s="20" t="s">
        <v>481</v>
      </c>
      <c r="S68" s="18" t="s">
        <v>481</v>
      </c>
      <c r="T68" s="20" t="s">
        <v>481</v>
      </c>
      <c r="U68" s="18" t="n">
        <v>332.58372204</v>
      </c>
      <c r="V68" s="20" t="n">
        <v>5.56141195</v>
      </c>
    </row>
    <row r="69" spans="1:22">
      <c r="A69" s="15" t="s">
        <v>544</v>
      </c>
      <c r="B69" s="17" t="n">
        <v>4876</v>
      </c>
      <c r="C69" s="18">
        <f>(0.0/B69*100)</f>
        <v/>
      </c>
      <c r="D69" s="19" t="n">
        <v>4876</v>
      </c>
      <c r="E69" s="18" t="n">
        <v>392.86689675</v>
      </c>
      <c r="F69" s="20" t="n">
        <v>5.31079668</v>
      </c>
      <c r="G69" s="18" t="n">
        <v>430.13088881</v>
      </c>
      <c r="H69" s="20" t="n">
        <v>3.05231656</v>
      </c>
      <c r="I69" s="18" t="n">
        <v>449.17675909</v>
      </c>
      <c r="J69" s="20" t="n">
        <v>3.92320846</v>
      </c>
      <c r="K69" s="18" t="n">
        <v>465.35800598</v>
      </c>
      <c r="L69" s="20" t="n">
        <v>5.25568243</v>
      </c>
      <c r="M69" s="18" t="s">
        <v>481</v>
      </c>
      <c r="N69" s="20" t="s">
        <v>481</v>
      </c>
      <c r="O69" s="18" t="s">
        <v>481</v>
      </c>
      <c r="P69" s="20" t="s">
        <v>481</v>
      </c>
      <c r="Q69" s="18" t="s">
        <v>481</v>
      </c>
      <c r="R69" s="20" t="s">
        <v>481</v>
      </c>
      <c r="S69" s="18" t="s">
        <v>481</v>
      </c>
      <c r="T69" s="20" t="s">
        <v>481</v>
      </c>
      <c r="U69" s="18" t="n">
        <v>314.86039497</v>
      </c>
      <c r="V69" s="20" t="n">
        <v>20.20255754</v>
      </c>
    </row>
    <row r="70" spans="1:22">
      <c r="A70" s="15" t="s">
        <v>545</v>
      </c>
      <c r="B70" s="17" t="n">
        <v>6036</v>
      </c>
      <c r="C70" s="18">
        <f>(223.0/B70*100)</f>
        <v/>
      </c>
      <c r="D70" s="19" t="n">
        <v>5813</v>
      </c>
      <c r="E70" s="18" t="n">
        <v>454.37838986</v>
      </c>
      <c r="F70" s="20" t="n">
        <v>8.778249750000001</v>
      </c>
      <c r="G70" s="18" t="n">
        <v>478.34590384</v>
      </c>
      <c r="H70" s="20" t="n">
        <v>3.49849504</v>
      </c>
      <c r="I70" s="18" t="n">
        <v>491.13427377</v>
      </c>
      <c r="J70" s="20" t="n">
        <v>3.02936869</v>
      </c>
      <c r="K70" s="18" t="n">
        <v>511.16297969</v>
      </c>
      <c r="L70" s="20" t="n">
        <v>3.9508099</v>
      </c>
      <c r="M70" s="18" t="s">
        <v>481</v>
      </c>
      <c r="N70" s="20" t="s">
        <v>481</v>
      </c>
      <c r="O70" s="18" t="s">
        <v>481</v>
      </c>
      <c r="P70" s="20" t="s">
        <v>481</v>
      </c>
      <c r="Q70" s="18" t="s">
        <v>481</v>
      </c>
      <c r="R70" s="20" t="s">
        <v>481</v>
      </c>
      <c r="S70" s="18" t="s">
        <v>481</v>
      </c>
      <c r="T70" s="20" t="s">
        <v>481</v>
      </c>
      <c r="U70" s="18" t="n">
        <v>420.781552</v>
      </c>
      <c r="V70" s="20" t="n">
        <v>11.42662013</v>
      </c>
    </row>
    <row r="71" spans="1:22">
      <c r="A71" s="15" t="s">
        <v>546</v>
      </c>
      <c r="B71" s="17" t="n">
        <v>6115</v>
      </c>
      <c r="C71" s="18">
        <f>(17.0/B71*100)</f>
        <v/>
      </c>
      <c r="D71" s="19" t="n">
        <v>6098</v>
      </c>
      <c r="E71" s="18" t="n">
        <v>440.47955834</v>
      </c>
      <c r="F71" s="20" t="n">
        <v>6.98482321</v>
      </c>
      <c r="G71" s="18" t="n">
        <v>515.63984894</v>
      </c>
      <c r="H71" s="20" t="n">
        <v>3.38381818</v>
      </c>
      <c r="I71" s="18" t="n">
        <v>547.54853731</v>
      </c>
      <c r="J71" s="20" t="n">
        <v>2.78138313</v>
      </c>
      <c r="K71" s="18" t="n">
        <v>582.6738748</v>
      </c>
      <c r="L71" s="20" t="n">
        <v>1.94273669</v>
      </c>
      <c r="M71" s="18" t="s">
        <v>481</v>
      </c>
      <c r="N71" s="20" t="s">
        <v>481</v>
      </c>
      <c r="O71" s="18" t="s">
        <v>481</v>
      </c>
      <c r="P71" s="20" t="s">
        <v>481</v>
      </c>
      <c r="Q71" s="18" t="s">
        <v>481</v>
      </c>
      <c r="R71" s="20" t="s">
        <v>481</v>
      </c>
      <c r="S71" s="18" t="s">
        <v>481</v>
      </c>
      <c r="T71" s="20" t="s">
        <v>481</v>
      </c>
      <c r="U71" s="18" t="n">
        <v>543.93324005</v>
      </c>
      <c r="V71" s="20" t="n">
        <v>15.38254335</v>
      </c>
    </row>
    <row r="72" spans="1:22">
      <c r="A72" s="15" t="s">
        <v>547</v>
      </c>
      <c r="B72" s="17" t="n">
        <v>7708</v>
      </c>
      <c r="C72" s="18">
        <f>(5.0/B72*100)</f>
        <v/>
      </c>
      <c r="D72" s="19" t="n">
        <v>7703</v>
      </c>
      <c r="E72" s="18" t="n">
        <v>460.75346304</v>
      </c>
      <c r="F72" s="20" t="n">
        <v>7.37696303</v>
      </c>
      <c r="G72" s="18" t="n">
        <v>517.38650335</v>
      </c>
      <c r="H72" s="20" t="n">
        <v>3.33363803</v>
      </c>
      <c r="I72" s="18" t="n">
        <v>535.2649526500001</v>
      </c>
      <c r="J72" s="20" t="n">
        <v>3.10933491</v>
      </c>
      <c r="K72" s="18" t="n">
        <v>552.0814119</v>
      </c>
      <c r="L72" s="20" t="n">
        <v>3.56779736</v>
      </c>
      <c r="M72" s="18" t="s">
        <v>481</v>
      </c>
      <c r="N72" s="20" t="s">
        <v>481</v>
      </c>
      <c r="O72" s="18" t="s">
        <v>481</v>
      </c>
      <c r="P72" s="20" t="s">
        <v>481</v>
      </c>
      <c r="Q72" s="18" t="s">
        <v>481</v>
      </c>
      <c r="R72" s="20" t="s">
        <v>481</v>
      </c>
      <c r="S72" s="18" t="s">
        <v>481</v>
      </c>
      <c r="T72" s="20" t="s">
        <v>481</v>
      </c>
      <c r="U72" s="18" t="n">
        <v>495.52378698</v>
      </c>
      <c r="V72" s="20" t="n">
        <v>15.24374766</v>
      </c>
    </row>
    <row r="73" spans="1:22">
      <c r="A73" s="15" t="s">
        <v>548</v>
      </c>
      <c r="B73" s="17" t="n">
        <v>8249</v>
      </c>
      <c r="C73" s="18">
        <f>(144.0/B73*100)</f>
        <v/>
      </c>
      <c r="D73" s="19" t="n">
        <v>8105</v>
      </c>
      <c r="E73" s="18" t="n">
        <v>393.10922547</v>
      </c>
      <c r="F73" s="20" t="n">
        <v>2.50585642</v>
      </c>
      <c r="G73" s="18" t="n">
        <v>422.31377712</v>
      </c>
      <c r="H73" s="20" t="n">
        <v>2.94756345</v>
      </c>
      <c r="I73" s="18" t="n">
        <v>447.24233478</v>
      </c>
      <c r="J73" s="20" t="n">
        <v>4.31754353</v>
      </c>
      <c r="K73" s="18" t="n">
        <v>479.19805494</v>
      </c>
      <c r="L73" s="20" t="n">
        <v>6.87968877</v>
      </c>
      <c r="M73" s="18" t="s">
        <v>481</v>
      </c>
      <c r="N73" s="20" t="s">
        <v>481</v>
      </c>
      <c r="O73" s="18" t="s">
        <v>481</v>
      </c>
      <c r="P73" s="20" t="s">
        <v>481</v>
      </c>
      <c r="Q73" s="18" t="s">
        <v>481</v>
      </c>
      <c r="R73" s="20" t="s">
        <v>481</v>
      </c>
      <c r="S73" s="18" t="s">
        <v>481</v>
      </c>
      <c r="T73" s="20" t="s">
        <v>481</v>
      </c>
      <c r="U73" s="18" t="n">
        <v>371.4865199</v>
      </c>
      <c r="V73" s="20" t="n">
        <v>13.90311379</v>
      </c>
    </row>
    <row r="74" spans="1:22">
      <c r="A74" s="15" t="s">
        <v>549</v>
      </c>
      <c r="B74" s="17" t="n">
        <v>4692</v>
      </c>
      <c r="C74" s="18">
        <f>(82.0/B74*100)</f>
        <v/>
      </c>
      <c r="D74" s="19" t="n">
        <v>4610</v>
      </c>
      <c r="E74" s="18" t="n">
        <v>381.99353763</v>
      </c>
      <c r="F74" s="20" t="n">
        <v>4.5123119</v>
      </c>
      <c r="G74" s="18" t="n">
        <v>414.14884744</v>
      </c>
      <c r="H74" s="20" t="n">
        <v>2.96181089</v>
      </c>
      <c r="I74" s="18" t="n">
        <v>431.91877526</v>
      </c>
      <c r="J74" s="20" t="n">
        <v>3.21945007</v>
      </c>
      <c r="K74" s="18" t="n">
        <v>448.57269179</v>
      </c>
      <c r="L74" s="20" t="n">
        <v>3.01917363</v>
      </c>
      <c r="M74" s="18" t="s">
        <v>481</v>
      </c>
      <c r="N74" s="20" t="s">
        <v>481</v>
      </c>
      <c r="O74" s="18" t="s">
        <v>481</v>
      </c>
      <c r="P74" s="20" t="s">
        <v>481</v>
      </c>
      <c r="Q74" s="18" t="s">
        <v>481</v>
      </c>
      <c r="R74" s="20" t="s">
        <v>481</v>
      </c>
      <c r="S74" s="18" t="n">
        <v>336.8209341</v>
      </c>
      <c r="T74" s="20" t="n">
        <v>32.06466421</v>
      </c>
      <c r="U74" s="18" t="n">
        <v>345.00450147</v>
      </c>
      <c r="V74" s="20" t="n">
        <v>10.10309701</v>
      </c>
    </row>
    <row r="75" spans="1:22">
      <c r="A75" s="15" t="s">
        <v>550</v>
      </c>
      <c r="B75" s="17" t="n">
        <v>5375</v>
      </c>
      <c r="C75" s="18">
        <f>(198.0/B75*100)</f>
        <v/>
      </c>
      <c r="D75" s="19" t="n">
        <v>5177</v>
      </c>
      <c r="E75" s="18" t="n">
        <v>365.02074151</v>
      </c>
      <c r="F75" s="20" t="n">
        <v>2.45460294</v>
      </c>
      <c r="G75" s="18" t="n">
        <v>386.53727386</v>
      </c>
      <c r="H75" s="20" t="n">
        <v>2.51970771</v>
      </c>
      <c r="I75" s="18" t="n">
        <v>409.72682146</v>
      </c>
      <c r="J75" s="20" t="n">
        <v>3.4756921</v>
      </c>
      <c r="K75" s="18" t="n">
        <v>425.70419326</v>
      </c>
      <c r="L75" s="20" t="n">
        <v>6.85550322</v>
      </c>
      <c r="M75" s="18" t="s">
        <v>481</v>
      </c>
      <c r="N75" s="20" t="s">
        <v>481</v>
      </c>
      <c r="O75" s="18" t="s">
        <v>481</v>
      </c>
      <c r="P75" s="20" t="s">
        <v>481</v>
      </c>
      <c r="Q75" s="18" t="s">
        <v>481</v>
      </c>
      <c r="R75" s="20" t="s">
        <v>481</v>
      </c>
      <c r="S75" s="18" t="s">
        <v>481</v>
      </c>
      <c r="T75" s="20" t="s">
        <v>481</v>
      </c>
      <c r="U75" s="18" t="n">
        <v>346.93818482</v>
      </c>
      <c r="V75" s="20" t="n">
        <v>5.0400449</v>
      </c>
    </row>
    <row r="76" spans="1:22">
      <c r="A76" s="15" t="s">
        <v>551</v>
      </c>
      <c r="B76" s="17" t="n">
        <v>14167</v>
      </c>
      <c r="C76" s="18">
        <f>(228.0/B76*100)</f>
        <v/>
      </c>
      <c r="D76" s="19" t="n">
        <v>13939</v>
      </c>
      <c r="E76" s="18" t="n">
        <v>360.1539902</v>
      </c>
      <c r="F76" s="20" t="n">
        <v>4.92540894</v>
      </c>
      <c r="G76" s="18" t="n">
        <v>415.03055081</v>
      </c>
      <c r="H76" s="20" t="n">
        <v>3.50256383</v>
      </c>
      <c r="I76" s="18" t="n">
        <v>442.00138827</v>
      </c>
      <c r="J76" s="20" t="n">
        <v>3.03246342</v>
      </c>
      <c r="K76" s="18" t="n">
        <v>452.40913116</v>
      </c>
      <c r="L76" s="20" t="n">
        <v>2.58585618</v>
      </c>
      <c r="M76" s="18" t="s">
        <v>481</v>
      </c>
      <c r="N76" s="20" t="s">
        <v>481</v>
      </c>
      <c r="O76" s="18" t="s">
        <v>481</v>
      </c>
      <c r="P76" s="20" t="s">
        <v>481</v>
      </c>
      <c r="Q76" s="18" t="s">
        <v>481</v>
      </c>
      <c r="R76" s="20" t="s">
        <v>481</v>
      </c>
      <c r="S76" s="18" t="s">
        <v>481</v>
      </c>
      <c r="T76" s="20" t="s">
        <v>481</v>
      </c>
      <c r="U76" s="18" t="n">
        <v>367.33526502</v>
      </c>
      <c r="V76" s="20" t="n">
        <v>7.496631</v>
      </c>
    </row>
    <row r="77" spans="1:22">
      <c r="A77" s="15" t="s">
        <v>552</v>
      </c>
      <c r="B77" s="17" t="n">
        <v>6062</v>
      </c>
      <c r="C77" s="18">
        <f>(82.0/B77*100)</f>
        <v/>
      </c>
      <c r="D77" s="19" t="n">
        <v>5980</v>
      </c>
      <c r="E77" s="18" t="n">
        <v>396.58982181</v>
      </c>
      <c r="F77" s="20" t="n">
        <v>3.56474979</v>
      </c>
      <c r="G77" s="18" t="n">
        <v>423.37129172</v>
      </c>
      <c r="H77" s="20" t="n">
        <v>2.7889506</v>
      </c>
      <c r="I77" s="18" t="n">
        <v>452.29412312</v>
      </c>
      <c r="J77" s="20" t="n">
        <v>2.86859611</v>
      </c>
      <c r="K77" s="18" t="n">
        <v>477.56573821</v>
      </c>
      <c r="L77" s="20" t="n">
        <v>3.90213338</v>
      </c>
      <c r="M77" s="18" t="s">
        <v>481</v>
      </c>
      <c r="N77" s="20" t="s">
        <v>481</v>
      </c>
      <c r="O77" s="18" t="s">
        <v>481</v>
      </c>
      <c r="P77" s="20" t="s">
        <v>481</v>
      </c>
      <c r="Q77" s="18" t="s">
        <v>481</v>
      </c>
      <c r="R77" s="20" t="s">
        <v>481</v>
      </c>
      <c r="S77" s="18" t="s">
        <v>481</v>
      </c>
      <c r="T77" s="20" t="s">
        <v>481</v>
      </c>
      <c r="U77" s="18" t="n">
        <v>349.99155596</v>
      </c>
      <c r="V77" s="20" t="n">
        <v>6.51514643</v>
      </c>
    </row>
    <row r="78" spans="1:22">
      <c r="A78" s="15" t="s">
        <v>553</v>
      </c>
      <c r="B78" s="17" t="n">
        <v>5826</v>
      </c>
      <c r="C78" s="18">
        <f>(0.0/B78*100)</f>
        <v/>
      </c>
      <c r="D78" s="19" t="n">
        <v>5826</v>
      </c>
      <c r="E78" s="18" t="n">
        <v>507.73297523</v>
      </c>
      <c r="F78" s="20" t="n">
        <v>3.58693164</v>
      </c>
      <c r="G78" s="18" t="n">
        <v>538.8451552</v>
      </c>
      <c r="H78" s="20" t="n">
        <v>4.27058432</v>
      </c>
      <c r="I78" s="18" t="n">
        <v>562.15090418</v>
      </c>
      <c r="J78" s="20" t="n">
        <v>8.68139978</v>
      </c>
      <c r="K78" s="18" t="n">
        <v>573.50642959</v>
      </c>
      <c r="L78" s="20" t="n">
        <v>10.32544194</v>
      </c>
      <c r="M78" s="18" t="s">
        <v>481</v>
      </c>
      <c r="N78" s="20" t="s">
        <v>481</v>
      </c>
      <c r="O78" s="18" t="s">
        <v>481</v>
      </c>
      <c r="P78" s="20" t="s">
        <v>481</v>
      </c>
      <c r="Q78" s="18" t="n">
        <v>436.4761</v>
      </c>
      <c r="R78" s="20" t="n">
        <v>14.19673561</v>
      </c>
      <c r="S78" s="18" t="n">
        <v>419.53794351</v>
      </c>
      <c r="T78" s="20" t="n">
        <v>22.25517685</v>
      </c>
      <c r="U78" s="18" t="n">
        <v>444.12201265</v>
      </c>
      <c r="V78" s="20" t="n">
        <v>11.72439078</v>
      </c>
    </row>
    <row customHeight="1" ht="25" r="79" spans="1:22">
      <c r="A79" s="15" t="s">
        <v>554</v>
      </c>
      <c r="B79" s="17" t="n">
        <v>1657</v>
      </c>
      <c r="C79" s="18">
        <f>(41.0/B79*100)</f>
        <v/>
      </c>
      <c r="D79" s="19" t="n">
        <v>1616</v>
      </c>
      <c r="E79" s="18" t="n">
        <v>414.39093822</v>
      </c>
      <c r="F79" s="20" t="n">
        <v>11.01948748</v>
      </c>
      <c r="G79" s="18" t="n">
        <v>446.09015628</v>
      </c>
      <c r="H79" s="20" t="n">
        <v>6.78001561</v>
      </c>
      <c r="I79" s="18" t="n">
        <v>477.90580439</v>
      </c>
      <c r="J79" s="20" t="n">
        <v>7.55460641</v>
      </c>
      <c r="K79" s="18" t="n">
        <v>498.92364801</v>
      </c>
      <c r="L79" s="20" t="n">
        <v>7.10399424</v>
      </c>
      <c r="M79" s="18" t="s">
        <v>481</v>
      </c>
      <c r="N79" s="20" t="s">
        <v>481</v>
      </c>
      <c r="O79" s="18" t="s">
        <v>481</v>
      </c>
      <c r="P79" s="20" t="s">
        <v>481</v>
      </c>
      <c r="Q79" s="18" t="s">
        <v>481</v>
      </c>
      <c r="R79" s="20" t="s">
        <v>481</v>
      </c>
      <c r="S79" s="18" t="s">
        <v>481</v>
      </c>
      <c r="T79" s="20" t="s">
        <v>481</v>
      </c>
      <c r="U79" s="18" t="n">
        <v>418.1507932</v>
      </c>
      <c r="V79" s="20" t="n">
        <v>29.99427832</v>
      </c>
    </row>
    <row r="80" spans="1:22">
      <c r="A80" s="15" t="s">
        <v>555</v>
      </c>
      <c r="B80" s="17" t="n">
        <v>7841</v>
      </c>
      <c r="C80" s="18">
        <f>(0.0/B80*100)</f>
        <v/>
      </c>
      <c r="D80" s="19" t="n">
        <v>7841</v>
      </c>
      <c r="E80" s="18" t="n">
        <v>426.54150593</v>
      </c>
      <c r="F80" s="20" t="n">
        <v>4.80775343</v>
      </c>
      <c r="G80" s="18" t="n">
        <v>453.79676506</v>
      </c>
      <c r="H80" s="20" t="n">
        <v>4.14792312</v>
      </c>
      <c r="I80" s="18" t="n">
        <v>473.49185186</v>
      </c>
      <c r="J80" s="20" t="n">
        <v>4.7217018</v>
      </c>
      <c r="K80" s="18" t="n">
        <v>491.83059658</v>
      </c>
      <c r="L80" s="20" t="n">
        <v>6.24248473</v>
      </c>
      <c r="M80" s="18" t="s">
        <v>481</v>
      </c>
      <c r="N80" s="20" t="s">
        <v>481</v>
      </c>
      <c r="O80" s="18" t="s">
        <v>481</v>
      </c>
      <c r="P80" s="20" t="s">
        <v>481</v>
      </c>
      <c r="Q80" s="18" t="s">
        <v>481</v>
      </c>
      <c r="R80" s="20" t="s">
        <v>481</v>
      </c>
      <c r="S80" s="18" t="s">
        <v>481</v>
      </c>
      <c r="T80" s="20" t="s">
        <v>481</v>
      </c>
      <c r="U80" s="18" t="n">
        <v>401.74537074</v>
      </c>
      <c r="V80" s="20" t="n">
        <v>25.18042982</v>
      </c>
    </row>
    <row r="81" spans="1:22">
      <c r="A81" s="23" t="s">
        <v>556</v>
      </c>
      <c r="B81" s="17" t="n">
        <v>8861</v>
      </c>
      <c r="C81" s="18">
        <f>(76.0/B81*100)</f>
        <v/>
      </c>
      <c r="D81" s="19" t="n">
        <v>8785</v>
      </c>
      <c r="E81" s="18" t="n">
        <v>405.29873268</v>
      </c>
      <c r="F81" s="20" t="n">
        <v>3.3184582</v>
      </c>
      <c r="G81" s="18" t="n">
        <v>437.88485225</v>
      </c>
      <c r="H81" s="20" t="n">
        <v>3.05885234</v>
      </c>
      <c r="I81" s="18" t="n">
        <v>457.82208855</v>
      </c>
      <c r="J81" s="20" t="n">
        <v>3.28873466</v>
      </c>
      <c r="K81" s="18" t="n">
        <v>477.04274712</v>
      </c>
      <c r="L81" s="20" t="n">
        <v>4.88629211</v>
      </c>
      <c r="M81" s="18" t="s">
        <v>481</v>
      </c>
      <c r="N81" s="20" t="s">
        <v>481</v>
      </c>
      <c r="O81" s="18" t="s">
        <v>481</v>
      </c>
      <c r="P81" s="20" t="s">
        <v>481</v>
      </c>
      <c r="Q81" s="18" t="s">
        <v>481</v>
      </c>
      <c r="R81" s="20" t="s">
        <v>481</v>
      </c>
      <c r="S81" s="18" t="s">
        <v>481</v>
      </c>
      <c r="T81" s="20" t="s">
        <v>481</v>
      </c>
      <c r="U81" s="18" t="n">
        <v>411.11080686</v>
      </c>
      <c r="V81" s="20" t="n">
        <v>12.48969011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630</v>
      </c>
    </row>
    <row customHeight="1" ht="30" r="4" spans="1:22">
      <c r="A4" s="6" t="n"/>
      <c r="B4" s="7" t="s">
        <v>462</v>
      </c>
      <c r="C4" s="7" t="s">
        <v>463</v>
      </c>
      <c r="D4" s="8" t="s">
        <v>462</v>
      </c>
      <c r="E4" s="9" t="s">
        <v>622</v>
      </c>
      <c r="F4" s="10" t="n"/>
      <c r="G4" s="9" t="s">
        <v>623</v>
      </c>
      <c r="H4" s="10" t="n"/>
      <c r="I4" s="9" t="s">
        <v>624</v>
      </c>
      <c r="J4" s="10" t="n"/>
      <c r="K4" s="9" t="s">
        <v>625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501.06925362</v>
      </c>
      <c r="F7" s="20" t="n">
        <v>3.17189928</v>
      </c>
      <c r="G7" s="18" t="n">
        <v>514.16266765</v>
      </c>
      <c r="H7" s="20" t="n">
        <v>2.54509722</v>
      </c>
      <c r="I7" s="18" t="n">
        <v>517.40126284</v>
      </c>
      <c r="J7" s="20" t="n">
        <v>2.56562382</v>
      </c>
      <c r="K7" s="18" t="n">
        <v>510.62687498</v>
      </c>
      <c r="L7" s="20" t="n">
        <v>2.05812299</v>
      </c>
      <c r="M7" s="18" t="s">
        <v>481</v>
      </c>
      <c r="N7" s="20" t="s">
        <v>481</v>
      </c>
      <c r="O7" s="18" t="s">
        <v>481</v>
      </c>
      <c r="P7" s="20" t="s">
        <v>481</v>
      </c>
      <c r="Q7" s="18" t="s">
        <v>481</v>
      </c>
      <c r="R7" s="20" t="s">
        <v>481</v>
      </c>
      <c r="S7" s="18" t="s">
        <v>481</v>
      </c>
      <c r="T7" s="20" t="s">
        <v>481</v>
      </c>
      <c r="U7" s="18" t="n">
        <v>430.64844749</v>
      </c>
      <c r="V7" s="20" t="n">
        <v>9.402916360000001</v>
      </c>
    </row>
    <row r="8" spans="1:22">
      <c r="A8" s="15" t="s">
        <v>483</v>
      </c>
      <c r="B8" s="17" t="n">
        <v>7007</v>
      </c>
      <c r="C8" s="18">
        <f>(20.0/B8*100)</f>
        <v/>
      </c>
      <c r="D8" s="19" t="n">
        <v>6987</v>
      </c>
      <c r="E8" s="18" t="n">
        <v>505.24413521</v>
      </c>
      <c r="F8" s="20" t="n">
        <v>2.7240775</v>
      </c>
      <c r="G8" s="18" t="n">
        <v>496.21938434</v>
      </c>
      <c r="H8" s="20" t="n">
        <v>2.9717482</v>
      </c>
      <c r="I8" s="18" t="n">
        <v>490.45781402</v>
      </c>
      <c r="J8" s="20" t="n">
        <v>4.4296293</v>
      </c>
      <c r="K8" s="18" t="n">
        <v>476.38796782</v>
      </c>
      <c r="L8" s="20" t="n">
        <v>5.18091969</v>
      </c>
      <c r="M8" s="18" t="s">
        <v>481</v>
      </c>
      <c r="N8" s="20" t="s">
        <v>481</v>
      </c>
      <c r="O8" s="18" t="s">
        <v>481</v>
      </c>
      <c r="P8" s="20" t="s">
        <v>481</v>
      </c>
      <c r="Q8" s="18" t="s">
        <v>481</v>
      </c>
      <c r="R8" s="20" t="s">
        <v>481</v>
      </c>
      <c r="S8" s="18" t="s">
        <v>481</v>
      </c>
      <c r="T8" s="20" t="s">
        <v>481</v>
      </c>
      <c r="U8" s="18" t="n">
        <v>449.55449777</v>
      </c>
      <c r="V8" s="20" t="n">
        <v>13.5643204</v>
      </c>
    </row>
    <row r="9" spans="1:22">
      <c r="A9" s="15" t="s">
        <v>484</v>
      </c>
      <c r="B9" s="17" t="n">
        <v>9651</v>
      </c>
      <c r="C9" s="18">
        <f>(77.0/B9*100)</f>
        <v/>
      </c>
      <c r="D9" s="19" t="n">
        <v>9574</v>
      </c>
      <c r="E9" s="18" t="n">
        <v>500.80208564</v>
      </c>
      <c r="F9" s="20" t="n">
        <v>3.82948095</v>
      </c>
      <c r="G9" s="18" t="n">
        <v>506.52003764</v>
      </c>
      <c r="H9" s="20" t="n">
        <v>2.91232168</v>
      </c>
      <c r="I9" s="18" t="n">
        <v>504.50247819</v>
      </c>
      <c r="J9" s="20" t="n">
        <v>3.11129775</v>
      </c>
      <c r="K9" s="18" t="n">
        <v>496.16849635</v>
      </c>
      <c r="L9" s="20" t="n">
        <v>3.09299189</v>
      </c>
      <c r="M9" s="18" t="s">
        <v>481</v>
      </c>
      <c r="N9" s="20" t="s">
        <v>481</v>
      </c>
      <c r="O9" s="18" t="s">
        <v>481</v>
      </c>
      <c r="P9" s="20" t="s">
        <v>481</v>
      </c>
      <c r="Q9" s="18" t="s">
        <v>481</v>
      </c>
      <c r="R9" s="20" t="s">
        <v>481</v>
      </c>
      <c r="S9" s="18" t="s">
        <v>481</v>
      </c>
      <c r="T9" s="20" t="s">
        <v>481</v>
      </c>
      <c r="U9" s="18" t="n">
        <v>442.90624611</v>
      </c>
      <c r="V9" s="20" t="n">
        <v>11.00274778</v>
      </c>
    </row>
    <row r="10" spans="1:22">
      <c r="A10" s="15" t="s">
        <v>485</v>
      </c>
      <c r="B10" s="17" t="n">
        <v>20058</v>
      </c>
      <c r="C10" s="18">
        <f>(521.0/B10*100)</f>
        <v/>
      </c>
      <c r="D10" s="19" t="n">
        <v>19537</v>
      </c>
      <c r="E10" s="18" t="n">
        <v>530.94547865</v>
      </c>
      <c r="F10" s="20" t="n">
        <v>3.57959874</v>
      </c>
      <c r="G10" s="18" t="n">
        <v>537.53604828</v>
      </c>
      <c r="H10" s="20" t="n">
        <v>2.46041287</v>
      </c>
      <c r="I10" s="18" t="n">
        <v>532.36418902</v>
      </c>
      <c r="J10" s="20" t="n">
        <v>2.72120612</v>
      </c>
      <c r="K10" s="18" t="n">
        <v>515.62825935</v>
      </c>
      <c r="L10" s="20" t="n">
        <v>2.93392647</v>
      </c>
      <c r="M10" s="18" t="s">
        <v>481</v>
      </c>
      <c r="N10" s="20" t="s">
        <v>481</v>
      </c>
      <c r="O10" s="18" t="s">
        <v>481</v>
      </c>
      <c r="P10" s="20" t="s">
        <v>481</v>
      </c>
      <c r="Q10" s="18" t="s">
        <v>481</v>
      </c>
      <c r="R10" s="20" t="s">
        <v>481</v>
      </c>
      <c r="S10" s="18" t="s">
        <v>481</v>
      </c>
      <c r="T10" s="20" t="s">
        <v>481</v>
      </c>
      <c r="U10" s="18" t="n">
        <v>463.39923419</v>
      </c>
      <c r="V10" s="20" t="n">
        <v>10.13488594</v>
      </c>
    </row>
    <row r="11" spans="1:22">
      <c r="A11" s="15" t="s">
        <v>486</v>
      </c>
      <c r="B11" s="17" t="n">
        <v>7053</v>
      </c>
      <c r="C11" s="18">
        <f>(45.0/B11*100)</f>
        <v/>
      </c>
      <c r="D11" s="19" t="n">
        <v>7008</v>
      </c>
      <c r="E11" s="18" t="n">
        <v>438.79490335</v>
      </c>
      <c r="F11" s="20" t="n">
        <v>3.02382123</v>
      </c>
      <c r="G11" s="18" t="n">
        <v>450.31584157</v>
      </c>
      <c r="H11" s="20" t="n">
        <v>2.89734201</v>
      </c>
      <c r="I11" s="18" t="n">
        <v>463.26638963</v>
      </c>
      <c r="J11" s="20" t="n">
        <v>3.80998356</v>
      </c>
      <c r="K11" s="18" t="n">
        <v>461.86017235</v>
      </c>
      <c r="L11" s="20" t="n">
        <v>6.04905367</v>
      </c>
      <c r="M11" s="18" t="s">
        <v>481</v>
      </c>
      <c r="N11" s="20" t="s">
        <v>481</v>
      </c>
      <c r="O11" s="18" t="s">
        <v>481</v>
      </c>
      <c r="P11" s="20" t="s">
        <v>481</v>
      </c>
      <c r="Q11" s="18" t="s">
        <v>481</v>
      </c>
      <c r="R11" s="20" t="s">
        <v>481</v>
      </c>
      <c r="S11" s="18" t="s">
        <v>481</v>
      </c>
      <c r="T11" s="20" t="s">
        <v>481</v>
      </c>
      <c r="U11" s="18" t="n">
        <v>409.47542455</v>
      </c>
      <c r="V11" s="20" t="n">
        <v>11.3845598</v>
      </c>
    </row>
    <row r="12" spans="1:22">
      <c r="A12" s="15" t="s">
        <v>487</v>
      </c>
      <c r="B12" s="17" t="n">
        <v>6894</v>
      </c>
      <c r="C12" s="18">
        <f>(55.0/B12*100)</f>
        <v/>
      </c>
      <c r="D12" s="19" t="n">
        <v>6839</v>
      </c>
      <c r="E12" s="18" t="n">
        <v>498.12819188</v>
      </c>
      <c r="F12" s="20" t="n">
        <v>2.88895268</v>
      </c>
      <c r="G12" s="18" t="n">
        <v>492.52296802</v>
      </c>
      <c r="H12" s="20" t="n">
        <v>2.76491162</v>
      </c>
      <c r="I12" s="18" t="n">
        <v>491.63218771</v>
      </c>
      <c r="J12" s="20" t="n">
        <v>3.16735221</v>
      </c>
      <c r="K12" s="18" t="n">
        <v>490.77752265</v>
      </c>
      <c r="L12" s="20" t="n">
        <v>4.5030295</v>
      </c>
      <c r="M12" s="18" t="s">
        <v>481</v>
      </c>
      <c r="N12" s="20" t="s">
        <v>481</v>
      </c>
      <c r="O12" s="18" t="s">
        <v>481</v>
      </c>
      <c r="P12" s="20" t="s">
        <v>481</v>
      </c>
      <c r="Q12" s="18" t="s">
        <v>481</v>
      </c>
      <c r="R12" s="20" t="s">
        <v>481</v>
      </c>
      <c r="S12" s="18" t="s">
        <v>481</v>
      </c>
      <c r="T12" s="20" t="s">
        <v>481</v>
      </c>
      <c r="U12" s="18" t="n">
        <v>408.89644208</v>
      </c>
      <c r="V12" s="20" t="n">
        <v>12.95425833</v>
      </c>
    </row>
    <row r="13" spans="1:22">
      <c r="A13" s="15" t="s">
        <v>488</v>
      </c>
      <c r="B13" s="17" t="n">
        <v>7161</v>
      </c>
      <c r="C13" s="18">
        <f>(99.0/B13*100)</f>
        <v/>
      </c>
      <c r="D13" s="19" t="n">
        <v>7062</v>
      </c>
      <c r="E13" s="18" t="n">
        <v>498.44135289</v>
      </c>
      <c r="F13" s="20" t="n">
        <v>5.84874227</v>
      </c>
      <c r="G13" s="18" t="n">
        <v>504.81479504</v>
      </c>
      <c r="H13" s="20" t="n">
        <v>3.02378792</v>
      </c>
      <c r="I13" s="18" t="n">
        <v>508.39669505</v>
      </c>
      <c r="J13" s="20" t="n">
        <v>3.23101249</v>
      </c>
      <c r="K13" s="18" t="n">
        <v>498.22078342</v>
      </c>
      <c r="L13" s="20" t="n">
        <v>3.33932859</v>
      </c>
      <c r="M13" s="18" t="s">
        <v>481</v>
      </c>
      <c r="N13" s="20" t="s">
        <v>481</v>
      </c>
      <c r="O13" s="18" t="s">
        <v>481</v>
      </c>
      <c r="P13" s="20" t="s">
        <v>481</v>
      </c>
      <c r="Q13" s="18" t="s">
        <v>481</v>
      </c>
      <c r="R13" s="20" t="s">
        <v>481</v>
      </c>
      <c r="S13" s="18" t="s">
        <v>481</v>
      </c>
      <c r="T13" s="20" t="s">
        <v>481</v>
      </c>
      <c r="U13" s="18" t="n">
        <v>439.88164126</v>
      </c>
      <c r="V13" s="20" t="n">
        <v>15.58433645</v>
      </c>
    </row>
    <row r="14" spans="1:22">
      <c r="A14" s="15" t="s">
        <v>489</v>
      </c>
      <c r="B14" s="17" t="n">
        <v>5587</v>
      </c>
      <c r="C14" s="18">
        <f>(74.0/B14*100)</f>
        <v/>
      </c>
      <c r="D14" s="19" t="n">
        <v>5513</v>
      </c>
      <c r="E14" s="18" t="n">
        <v>539.9107523500001</v>
      </c>
      <c r="F14" s="20" t="n">
        <v>2.86588753</v>
      </c>
      <c r="G14" s="18" t="n">
        <v>535.06348825</v>
      </c>
      <c r="H14" s="20" t="n">
        <v>2.48798922</v>
      </c>
      <c r="I14" s="18" t="n">
        <v>528.8128946</v>
      </c>
      <c r="J14" s="20" t="n">
        <v>3.72668107</v>
      </c>
      <c r="K14" s="18" t="n">
        <v>524.80712967</v>
      </c>
      <c r="L14" s="20" t="n">
        <v>5.18325079</v>
      </c>
      <c r="M14" s="18" t="s">
        <v>481</v>
      </c>
      <c r="N14" s="20" t="s">
        <v>481</v>
      </c>
      <c r="O14" s="18" t="s">
        <v>481</v>
      </c>
      <c r="P14" s="20" t="s">
        <v>481</v>
      </c>
      <c r="Q14" s="18" t="s">
        <v>481</v>
      </c>
      <c r="R14" s="20" t="s">
        <v>481</v>
      </c>
      <c r="S14" s="18" t="s">
        <v>481</v>
      </c>
      <c r="T14" s="20" t="s">
        <v>481</v>
      </c>
      <c r="U14" s="18" t="n">
        <v>504.57813415</v>
      </c>
      <c r="V14" s="20" t="n">
        <v>21.71587935</v>
      </c>
    </row>
    <row r="15" spans="1:22">
      <c r="A15" s="15" t="s">
        <v>490</v>
      </c>
      <c r="B15" s="17" t="n">
        <v>5882</v>
      </c>
      <c r="C15" s="18">
        <f>(52.0/B15*100)</f>
        <v/>
      </c>
      <c r="D15" s="19" t="n">
        <v>5830</v>
      </c>
      <c r="E15" s="18" t="n">
        <v>526.9436279400001</v>
      </c>
      <c r="F15" s="20" t="n">
        <v>4.0567361</v>
      </c>
      <c r="G15" s="18" t="n">
        <v>534.4520235</v>
      </c>
      <c r="H15" s="20" t="n">
        <v>2.74587556</v>
      </c>
      <c r="I15" s="18" t="n">
        <v>532.0534714</v>
      </c>
      <c r="J15" s="20" t="n">
        <v>3.48639424</v>
      </c>
      <c r="K15" s="18" t="n">
        <v>528.54334793</v>
      </c>
      <c r="L15" s="20" t="n">
        <v>3.70746489</v>
      </c>
      <c r="M15" s="18" t="s">
        <v>481</v>
      </c>
      <c r="N15" s="20" t="s">
        <v>481</v>
      </c>
      <c r="O15" s="18" t="s">
        <v>481</v>
      </c>
      <c r="P15" s="20" t="s">
        <v>481</v>
      </c>
      <c r="Q15" s="18" t="s">
        <v>481</v>
      </c>
      <c r="R15" s="20" t="s">
        <v>481</v>
      </c>
      <c r="S15" s="18" t="s">
        <v>481</v>
      </c>
      <c r="T15" s="20" t="s">
        <v>481</v>
      </c>
      <c r="U15" s="18" t="n">
        <v>462.00429857</v>
      </c>
      <c r="V15" s="20" t="n">
        <v>16.2468234</v>
      </c>
    </row>
    <row r="16" spans="1:22">
      <c r="A16" s="15" t="s">
        <v>491</v>
      </c>
      <c r="B16" s="17" t="n">
        <v>6108</v>
      </c>
      <c r="C16" s="18">
        <f>(98.0/B16*100)</f>
        <v/>
      </c>
      <c r="D16" s="19" t="n">
        <v>6010</v>
      </c>
      <c r="E16" s="18" t="n">
        <v>499.40868228</v>
      </c>
      <c r="F16" s="20" t="n">
        <v>3.27818417</v>
      </c>
      <c r="G16" s="18" t="n">
        <v>501.45418694</v>
      </c>
      <c r="H16" s="20" t="n">
        <v>2.69394472</v>
      </c>
      <c r="I16" s="18" t="n">
        <v>496.68487008</v>
      </c>
      <c r="J16" s="20" t="n">
        <v>3.23184634</v>
      </c>
      <c r="K16" s="18" t="n">
        <v>482.23094713</v>
      </c>
      <c r="L16" s="20" t="n">
        <v>4.15189716</v>
      </c>
      <c r="M16" s="18" t="s">
        <v>481</v>
      </c>
      <c r="N16" s="20" t="s">
        <v>481</v>
      </c>
      <c r="O16" s="18" t="s">
        <v>481</v>
      </c>
      <c r="P16" s="20" t="s">
        <v>481</v>
      </c>
      <c r="Q16" s="18" t="s">
        <v>481</v>
      </c>
      <c r="R16" s="20" t="s">
        <v>481</v>
      </c>
      <c r="S16" s="18" t="s">
        <v>481</v>
      </c>
      <c r="T16" s="20" t="s">
        <v>481</v>
      </c>
      <c r="U16" s="18" t="n">
        <v>409.89259929</v>
      </c>
      <c r="V16" s="20" t="n">
        <v>14.51199329</v>
      </c>
    </row>
    <row r="17" spans="1:22">
      <c r="A17" s="15" t="s">
        <v>492</v>
      </c>
      <c r="B17" s="17" t="n">
        <v>6504</v>
      </c>
      <c r="C17" s="18">
        <f>(658.0/B17*100)</f>
        <v/>
      </c>
      <c r="D17" s="19" t="n">
        <v>5846</v>
      </c>
      <c r="E17" s="18" t="n">
        <v>522.03332181</v>
      </c>
      <c r="F17" s="20" t="n">
        <v>3.31233967</v>
      </c>
      <c r="G17" s="18" t="n">
        <v>517.99890493</v>
      </c>
      <c r="H17" s="20" t="n">
        <v>3.3040193</v>
      </c>
      <c r="I17" s="18" t="n">
        <v>510.01630871</v>
      </c>
      <c r="J17" s="20" t="n">
        <v>3.98785316</v>
      </c>
      <c r="K17" s="18" t="n">
        <v>498.39806629</v>
      </c>
      <c r="L17" s="20" t="n">
        <v>5.1858563</v>
      </c>
      <c r="M17" s="18" t="s">
        <v>481</v>
      </c>
      <c r="N17" s="20" t="s">
        <v>481</v>
      </c>
      <c r="O17" s="18" t="s">
        <v>481</v>
      </c>
      <c r="P17" s="20" t="s">
        <v>481</v>
      </c>
      <c r="Q17" s="18" t="s">
        <v>481</v>
      </c>
      <c r="R17" s="20" t="s">
        <v>481</v>
      </c>
      <c r="S17" s="18" t="s">
        <v>481</v>
      </c>
      <c r="T17" s="20" t="s">
        <v>481</v>
      </c>
      <c r="U17" s="18" t="n">
        <v>454.15949119</v>
      </c>
      <c r="V17" s="20" t="n">
        <v>12.16827833</v>
      </c>
    </row>
    <row r="18" spans="1:22">
      <c r="A18" s="15" t="s">
        <v>493</v>
      </c>
      <c r="B18" s="17" t="n">
        <v>5532</v>
      </c>
      <c r="C18" s="18">
        <f>(28.0/B18*100)</f>
        <v/>
      </c>
      <c r="D18" s="19" t="n">
        <v>5504</v>
      </c>
      <c r="E18" s="18" t="n">
        <v>462.91256305</v>
      </c>
      <c r="F18" s="20" t="n">
        <v>4.57023067</v>
      </c>
      <c r="G18" s="18" t="n">
        <v>455.33483997</v>
      </c>
      <c r="H18" s="20" t="n">
        <v>4.26603496</v>
      </c>
      <c r="I18" s="18" t="n">
        <v>450.12976988</v>
      </c>
      <c r="J18" s="20" t="n">
        <v>4.27453164</v>
      </c>
      <c r="K18" s="18" t="n">
        <v>444.4732176</v>
      </c>
      <c r="L18" s="20" t="n">
        <v>6.22027652</v>
      </c>
      <c r="M18" s="18" t="s">
        <v>481</v>
      </c>
      <c r="N18" s="20" t="s">
        <v>481</v>
      </c>
      <c r="O18" s="18" t="s">
        <v>481</v>
      </c>
      <c r="P18" s="20" t="s">
        <v>481</v>
      </c>
      <c r="Q18" s="18" t="s">
        <v>481</v>
      </c>
      <c r="R18" s="20" t="s">
        <v>481</v>
      </c>
      <c r="S18" s="18" t="s">
        <v>481</v>
      </c>
      <c r="T18" s="20" t="s">
        <v>481</v>
      </c>
      <c r="U18" s="18" t="n">
        <v>406.93365985</v>
      </c>
      <c r="V18" s="20" t="n">
        <v>12.43290843</v>
      </c>
    </row>
    <row r="19" spans="1:22">
      <c r="A19" s="15" t="s">
        <v>494</v>
      </c>
      <c r="B19" s="17" t="n">
        <v>5658</v>
      </c>
      <c r="C19" s="18">
        <f>(61.0/B19*100)</f>
        <v/>
      </c>
      <c r="D19" s="19" t="n">
        <v>5597</v>
      </c>
      <c r="E19" s="18" t="n">
        <v>477.65120781</v>
      </c>
      <c r="F19" s="20" t="n">
        <v>3.1315343</v>
      </c>
      <c r="G19" s="18" t="n">
        <v>477.94649744</v>
      </c>
      <c r="H19" s="20" t="n">
        <v>3.17359363</v>
      </c>
      <c r="I19" s="18" t="n">
        <v>481.51990321</v>
      </c>
      <c r="J19" s="20" t="n">
        <v>4.54411431</v>
      </c>
      <c r="K19" s="18" t="n">
        <v>464.90479787</v>
      </c>
      <c r="L19" s="20" t="n">
        <v>6.48596927</v>
      </c>
      <c r="M19" s="18" t="s">
        <v>481</v>
      </c>
      <c r="N19" s="20" t="s">
        <v>481</v>
      </c>
      <c r="O19" s="18" t="s">
        <v>481</v>
      </c>
      <c r="P19" s="20" t="s">
        <v>481</v>
      </c>
      <c r="Q19" s="18" t="s">
        <v>481</v>
      </c>
      <c r="R19" s="20" t="s">
        <v>481</v>
      </c>
      <c r="S19" s="18" t="s">
        <v>481</v>
      </c>
      <c r="T19" s="20" t="s">
        <v>481</v>
      </c>
      <c r="U19" s="18" t="n">
        <v>415.8301271</v>
      </c>
      <c r="V19" s="20" t="n">
        <v>12.61315662</v>
      </c>
    </row>
    <row r="20" spans="1:22">
      <c r="A20" s="15" t="s">
        <v>495</v>
      </c>
      <c r="B20" s="17" t="n">
        <v>3371</v>
      </c>
      <c r="C20" s="18">
        <f>(75.0/B20*100)</f>
        <v/>
      </c>
      <c r="D20" s="19" t="n">
        <v>3296</v>
      </c>
      <c r="E20" s="18" t="n">
        <v>469.3900345</v>
      </c>
      <c r="F20" s="20" t="n">
        <v>4.75464493</v>
      </c>
      <c r="G20" s="18" t="n">
        <v>482.43785314</v>
      </c>
      <c r="H20" s="20" t="n">
        <v>3.10652346</v>
      </c>
      <c r="I20" s="18" t="n">
        <v>471.16412909</v>
      </c>
      <c r="J20" s="20" t="n">
        <v>3.18423674</v>
      </c>
      <c r="K20" s="18" t="n">
        <v>464.47811728</v>
      </c>
      <c r="L20" s="20" t="n">
        <v>3.68184569</v>
      </c>
      <c r="M20" s="18" t="s">
        <v>481</v>
      </c>
      <c r="N20" s="20" t="s">
        <v>481</v>
      </c>
      <c r="O20" s="18" t="s">
        <v>481</v>
      </c>
      <c r="P20" s="20" t="s">
        <v>481</v>
      </c>
      <c r="Q20" s="18" t="s">
        <v>481</v>
      </c>
      <c r="R20" s="20" t="s">
        <v>481</v>
      </c>
      <c r="S20" s="18" t="s">
        <v>481</v>
      </c>
      <c r="T20" s="20" t="s">
        <v>481</v>
      </c>
      <c r="U20" s="18" t="n">
        <v>421.78882537</v>
      </c>
      <c r="V20" s="20" t="n">
        <v>14.01886125</v>
      </c>
    </row>
    <row r="21" spans="1:22">
      <c r="A21" s="15" t="s">
        <v>496</v>
      </c>
      <c r="B21" s="17" t="n">
        <v>5741</v>
      </c>
      <c r="C21" s="18">
        <f>(44.0/B21*100)</f>
        <v/>
      </c>
      <c r="D21" s="19" t="n">
        <v>5697</v>
      </c>
      <c r="E21" s="18" t="n">
        <v>508.09262964</v>
      </c>
      <c r="F21" s="20" t="n">
        <v>3.72801443</v>
      </c>
      <c r="G21" s="18" t="n">
        <v>507.01771187</v>
      </c>
      <c r="H21" s="20" t="n">
        <v>2.75486902</v>
      </c>
      <c r="I21" s="18" t="n">
        <v>502.88846233</v>
      </c>
      <c r="J21" s="20" t="n">
        <v>3.33148423</v>
      </c>
      <c r="K21" s="18" t="n">
        <v>495.84060144</v>
      </c>
      <c r="L21" s="20" t="n">
        <v>3.44661343</v>
      </c>
      <c r="M21" s="18" t="s">
        <v>481</v>
      </c>
      <c r="N21" s="20" t="s">
        <v>481</v>
      </c>
      <c r="O21" s="18" t="s">
        <v>481</v>
      </c>
      <c r="P21" s="20" t="s">
        <v>481</v>
      </c>
      <c r="Q21" s="18" t="s">
        <v>481</v>
      </c>
      <c r="R21" s="20" t="s">
        <v>481</v>
      </c>
      <c r="S21" s="18" t="s">
        <v>481</v>
      </c>
      <c r="T21" s="20" t="s">
        <v>481</v>
      </c>
      <c r="U21" s="18" t="n">
        <v>449.7677894</v>
      </c>
      <c r="V21" s="20" t="n">
        <v>14.5528277</v>
      </c>
    </row>
    <row r="22" spans="1:22">
      <c r="A22" s="15" t="s">
        <v>497</v>
      </c>
      <c r="B22" s="17" t="n">
        <v>6598</v>
      </c>
      <c r="C22" s="18">
        <f>(32.0/B22*100)</f>
        <v/>
      </c>
      <c r="D22" s="19" t="n">
        <v>6566</v>
      </c>
      <c r="E22" s="18" t="n">
        <v>470.83031073</v>
      </c>
      <c r="F22" s="20" t="n">
        <v>7.68921983</v>
      </c>
      <c r="G22" s="18" t="n">
        <v>476.62670818</v>
      </c>
      <c r="H22" s="20" t="n">
        <v>3.83968896</v>
      </c>
      <c r="I22" s="18" t="n">
        <v>474.44377053</v>
      </c>
      <c r="J22" s="20" t="n">
        <v>4.20057943</v>
      </c>
      <c r="K22" s="18" t="n">
        <v>453.33753123</v>
      </c>
      <c r="L22" s="20" t="n">
        <v>4.63214016</v>
      </c>
      <c r="M22" s="18" t="s">
        <v>481</v>
      </c>
      <c r="N22" s="20" t="s">
        <v>481</v>
      </c>
      <c r="O22" s="18" t="s">
        <v>481</v>
      </c>
      <c r="P22" s="20" t="s">
        <v>481</v>
      </c>
      <c r="Q22" s="18" t="n">
        <v>448.28166515</v>
      </c>
      <c r="R22" s="20" t="n">
        <v>8.782882710000001</v>
      </c>
      <c r="S22" s="18" t="s">
        <v>481</v>
      </c>
      <c r="T22" s="20" t="s">
        <v>481</v>
      </c>
      <c r="U22" s="18" t="n">
        <v>382.45043573</v>
      </c>
      <c r="V22" s="20" t="n">
        <v>12.66750005</v>
      </c>
    </row>
    <row r="23" spans="1:22">
      <c r="A23" s="15" t="s">
        <v>498</v>
      </c>
      <c r="B23" s="17" t="n">
        <v>11583</v>
      </c>
      <c r="C23" s="18">
        <f>(211.0/B23*100)</f>
        <v/>
      </c>
      <c r="D23" s="19" t="n">
        <v>11372</v>
      </c>
      <c r="E23" s="18" t="n">
        <v>483.06545718</v>
      </c>
      <c r="F23" s="20" t="n">
        <v>2.84547505</v>
      </c>
      <c r="G23" s="18" t="n">
        <v>480.32040653</v>
      </c>
      <c r="H23" s="20" t="n">
        <v>2.89847975</v>
      </c>
      <c r="I23" s="18" t="n">
        <v>481.69676257</v>
      </c>
      <c r="J23" s="20" t="n">
        <v>4.51429175</v>
      </c>
      <c r="K23" s="18" t="n">
        <v>486.35887749</v>
      </c>
      <c r="L23" s="20" t="n">
        <v>5.70960898</v>
      </c>
      <c r="M23" s="18" t="s">
        <v>481</v>
      </c>
      <c r="N23" s="20" t="s">
        <v>481</v>
      </c>
      <c r="O23" s="18" t="s">
        <v>481</v>
      </c>
      <c r="P23" s="20" t="s">
        <v>481</v>
      </c>
      <c r="Q23" s="18" t="s">
        <v>481</v>
      </c>
      <c r="R23" s="20" t="s">
        <v>481</v>
      </c>
      <c r="S23" s="18" t="s">
        <v>481</v>
      </c>
      <c r="T23" s="20" t="s">
        <v>481</v>
      </c>
      <c r="U23" s="18" t="n">
        <v>440.5007605</v>
      </c>
      <c r="V23" s="20" t="n">
        <v>15.39481338</v>
      </c>
    </row>
    <row r="24" spans="1:22">
      <c r="A24" s="15" t="s">
        <v>499</v>
      </c>
      <c r="B24" s="17" t="n">
        <v>6647</v>
      </c>
      <c r="C24" s="18">
        <f>(7.0/B24*100)</f>
        <v/>
      </c>
      <c r="D24" s="19" t="n">
        <v>6640</v>
      </c>
      <c r="E24" s="18" t="n">
        <v>535.30633034</v>
      </c>
      <c r="F24" s="20" t="n">
        <v>3.24620047</v>
      </c>
      <c r="G24" s="18" t="n">
        <v>541.68190827</v>
      </c>
      <c r="H24" s="20" t="n">
        <v>3.3562846</v>
      </c>
      <c r="I24" s="18" t="n">
        <v>542.53270662</v>
      </c>
      <c r="J24" s="20" t="n">
        <v>5.36313282</v>
      </c>
      <c r="K24" s="18" t="n">
        <v>543.4405078999999</v>
      </c>
      <c r="L24" s="20" t="n">
        <v>6.49378596</v>
      </c>
      <c r="M24" s="18" t="s">
        <v>481</v>
      </c>
      <c r="N24" s="20" t="s">
        <v>481</v>
      </c>
      <c r="O24" s="18" t="s">
        <v>481</v>
      </c>
      <c r="P24" s="20" t="s">
        <v>481</v>
      </c>
      <c r="Q24" s="18" t="s">
        <v>481</v>
      </c>
      <c r="R24" s="20" t="s">
        <v>481</v>
      </c>
      <c r="S24" s="18" t="s">
        <v>481</v>
      </c>
      <c r="T24" s="20" t="s">
        <v>481</v>
      </c>
      <c r="U24" s="18" t="n">
        <v>511.06377802</v>
      </c>
      <c r="V24" s="20" t="n">
        <v>10.00606766</v>
      </c>
    </row>
    <row r="25" spans="1:22">
      <c r="A25" s="15" t="s">
        <v>500</v>
      </c>
      <c r="B25" s="17" t="n">
        <v>5581</v>
      </c>
      <c r="C25" s="18">
        <f>(24.0/B25*100)</f>
        <v/>
      </c>
      <c r="D25" s="19" t="n">
        <v>5557</v>
      </c>
      <c r="E25" s="18" t="n">
        <v>510.81440004</v>
      </c>
      <c r="F25" s="20" t="n">
        <v>2.9967092</v>
      </c>
      <c r="G25" s="18" t="n">
        <v>524.60893042</v>
      </c>
      <c r="H25" s="20" t="n">
        <v>4.44721891</v>
      </c>
      <c r="I25" s="18" t="n">
        <v>523.54129344</v>
      </c>
      <c r="J25" s="20" t="n">
        <v>5.93762293</v>
      </c>
      <c r="K25" s="18" t="n">
        <v>530.09169379</v>
      </c>
      <c r="L25" s="20" t="n">
        <v>8.678525560000001</v>
      </c>
      <c r="M25" s="18" t="s">
        <v>481</v>
      </c>
      <c r="N25" s="20" t="s">
        <v>481</v>
      </c>
      <c r="O25" s="18" t="s">
        <v>481</v>
      </c>
      <c r="P25" s="20" t="s">
        <v>481</v>
      </c>
      <c r="Q25" s="18" t="s">
        <v>481</v>
      </c>
      <c r="R25" s="20" t="s">
        <v>481</v>
      </c>
      <c r="S25" s="18" t="s">
        <v>481</v>
      </c>
      <c r="T25" s="20" t="s">
        <v>481</v>
      </c>
      <c r="U25" s="18" t="n">
        <v>473.39607014</v>
      </c>
      <c r="V25" s="20" t="n">
        <v>15.56043111</v>
      </c>
    </row>
    <row r="26" spans="1:22">
      <c r="A26" s="15" t="s">
        <v>501</v>
      </c>
      <c r="B26" s="17" t="n">
        <v>4869</v>
      </c>
      <c r="C26" s="18">
        <f>(32.0/B26*100)</f>
        <v/>
      </c>
      <c r="D26" s="19" t="n">
        <v>4837</v>
      </c>
      <c r="E26" s="18" t="n">
        <v>490.05574095</v>
      </c>
      <c r="F26" s="20" t="n">
        <v>2.45628455</v>
      </c>
      <c r="G26" s="18" t="n">
        <v>491.5668208</v>
      </c>
      <c r="H26" s="20" t="n">
        <v>2.33820161</v>
      </c>
      <c r="I26" s="18" t="n">
        <v>497.5309999</v>
      </c>
      <c r="J26" s="20" t="n">
        <v>3.9653564</v>
      </c>
      <c r="K26" s="18" t="n">
        <v>478.79952499</v>
      </c>
      <c r="L26" s="20" t="n">
        <v>6.16565109</v>
      </c>
      <c r="M26" s="18" t="s">
        <v>481</v>
      </c>
      <c r="N26" s="20" t="s">
        <v>481</v>
      </c>
      <c r="O26" s="18" t="s">
        <v>481</v>
      </c>
      <c r="P26" s="20" t="s">
        <v>481</v>
      </c>
      <c r="Q26" s="18" t="s">
        <v>481</v>
      </c>
      <c r="R26" s="20" t="s">
        <v>481</v>
      </c>
      <c r="S26" s="18" t="s">
        <v>481</v>
      </c>
      <c r="T26" s="20" t="s">
        <v>481</v>
      </c>
      <c r="U26" s="18" t="n">
        <v>465.26310688</v>
      </c>
      <c r="V26" s="20" t="n">
        <v>12.89492123</v>
      </c>
    </row>
    <row r="27" spans="1:22">
      <c r="A27" s="15" t="s">
        <v>502</v>
      </c>
      <c r="B27" s="17" t="n">
        <v>5299</v>
      </c>
      <c r="C27" s="18">
        <f>(17.0/B27*100)</f>
        <v/>
      </c>
      <c r="D27" s="19" t="n">
        <v>5282</v>
      </c>
      <c r="E27" s="18" t="n">
        <v>479.1898587</v>
      </c>
      <c r="F27" s="20" t="n">
        <v>2.61879027</v>
      </c>
      <c r="G27" s="18" t="n">
        <v>481.16890511</v>
      </c>
      <c r="H27" s="20" t="n">
        <v>2.16476397</v>
      </c>
      <c r="I27" s="18" t="n">
        <v>487.78654851</v>
      </c>
      <c r="J27" s="20" t="n">
        <v>3.10861334</v>
      </c>
      <c r="K27" s="18" t="n">
        <v>485.97928731</v>
      </c>
      <c r="L27" s="20" t="n">
        <v>3.72245435</v>
      </c>
      <c r="M27" s="18" t="s">
        <v>481</v>
      </c>
      <c r="N27" s="20" t="s">
        <v>481</v>
      </c>
      <c r="O27" s="18" t="s">
        <v>481</v>
      </c>
      <c r="P27" s="20" t="s">
        <v>481</v>
      </c>
      <c r="Q27" s="18" t="s">
        <v>481</v>
      </c>
      <c r="R27" s="20" t="s">
        <v>481</v>
      </c>
      <c r="S27" s="18" t="s">
        <v>481</v>
      </c>
      <c r="T27" s="20" t="s">
        <v>481</v>
      </c>
      <c r="U27" s="18" t="n">
        <v>459.39772816</v>
      </c>
      <c r="V27" s="20" t="n">
        <v>11.14735676</v>
      </c>
    </row>
    <row r="28" spans="1:22">
      <c r="A28" s="15" t="s">
        <v>503</v>
      </c>
      <c r="B28" s="17" t="n">
        <v>7568</v>
      </c>
      <c r="C28" s="18">
        <f>(51.0/B28*100)</f>
        <v/>
      </c>
      <c r="D28" s="19" t="n">
        <v>7517</v>
      </c>
      <c r="E28" s="18" t="n">
        <v>410.01129557</v>
      </c>
      <c r="F28" s="20" t="n">
        <v>2.12392122</v>
      </c>
      <c r="G28" s="18" t="n">
        <v>425.10703595</v>
      </c>
      <c r="H28" s="20" t="n">
        <v>3.09420387</v>
      </c>
      <c r="I28" s="18" t="n">
        <v>425.34722638</v>
      </c>
      <c r="J28" s="20" t="n">
        <v>4.5821496</v>
      </c>
      <c r="K28" s="18" t="n">
        <v>434.41801405</v>
      </c>
      <c r="L28" s="20" t="n">
        <v>6.81978993</v>
      </c>
      <c r="M28" s="18" t="s">
        <v>481</v>
      </c>
      <c r="N28" s="20" t="s">
        <v>481</v>
      </c>
      <c r="O28" s="18" t="s">
        <v>481</v>
      </c>
      <c r="P28" s="20" t="s">
        <v>481</v>
      </c>
      <c r="Q28" s="18" t="s">
        <v>481</v>
      </c>
      <c r="R28" s="20" t="s">
        <v>481</v>
      </c>
      <c r="S28" s="18" t="s">
        <v>481</v>
      </c>
      <c r="T28" s="20" t="s">
        <v>481</v>
      </c>
      <c r="U28" s="18" t="n">
        <v>368.27479886</v>
      </c>
      <c r="V28" s="20" t="n">
        <v>10.4184085</v>
      </c>
    </row>
    <row r="29" spans="1:22">
      <c r="A29" s="15" t="s">
        <v>504</v>
      </c>
      <c r="B29" s="17" t="n">
        <v>5385</v>
      </c>
      <c r="C29" s="18">
        <f>(30.0/B29*100)</f>
        <v/>
      </c>
      <c r="D29" s="19" t="n">
        <v>5355</v>
      </c>
      <c r="E29" s="18" t="n">
        <v>504.50564749</v>
      </c>
      <c r="F29" s="20" t="n">
        <v>4.87368847</v>
      </c>
      <c r="G29" s="18" t="n">
        <v>509.86049005</v>
      </c>
      <c r="H29" s="20" t="n">
        <v>3.12757042</v>
      </c>
      <c r="I29" s="18" t="n">
        <v>515.97178216</v>
      </c>
      <c r="J29" s="20" t="n">
        <v>3.13091358</v>
      </c>
      <c r="K29" s="18" t="n">
        <v>503.40609074</v>
      </c>
      <c r="L29" s="20" t="n">
        <v>3.64804677</v>
      </c>
      <c r="M29" s="18" t="s">
        <v>481</v>
      </c>
      <c r="N29" s="20" t="s">
        <v>481</v>
      </c>
      <c r="O29" s="18" t="s">
        <v>481</v>
      </c>
      <c r="P29" s="20" t="s">
        <v>481</v>
      </c>
      <c r="Q29" s="18" t="s">
        <v>481</v>
      </c>
      <c r="R29" s="20" t="s">
        <v>481</v>
      </c>
      <c r="S29" s="18" t="s">
        <v>481</v>
      </c>
      <c r="T29" s="20" t="s">
        <v>481</v>
      </c>
      <c r="U29" s="18" t="n">
        <v>456.33955425</v>
      </c>
      <c r="V29" s="20" t="n">
        <v>17.27968401</v>
      </c>
    </row>
    <row r="30" spans="1:22">
      <c r="A30" s="15" t="s">
        <v>505</v>
      </c>
      <c r="B30" s="17" t="n">
        <v>4520</v>
      </c>
      <c r="C30" s="18">
        <f>(97.0/B30*100)</f>
        <v/>
      </c>
      <c r="D30" s="19" t="n">
        <v>4423</v>
      </c>
      <c r="E30" s="18" t="n">
        <v>507.38102022</v>
      </c>
      <c r="F30" s="20" t="n">
        <v>4.27868476</v>
      </c>
      <c r="G30" s="18" t="n">
        <v>522.92840516</v>
      </c>
      <c r="H30" s="20" t="n">
        <v>2.92748048</v>
      </c>
      <c r="I30" s="18" t="n">
        <v>523.1839383400001</v>
      </c>
      <c r="J30" s="20" t="n">
        <v>3.61580785</v>
      </c>
      <c r="K30" s="18" t="n">
        <v>502.42496657</v>
      </c>
      <c r="L30" s="20" t="n">
        <v>4.44344116</v>
      </c>
      <c r="M30" s="18" t="s">
        <v>481</v>
      </c>
      <c r="N30" s="20" t="s">
        <v>481</v>
      </c>
      <c r="O30" s="18" t="s">
        <v>481</v>
      </c>
      <c r="P30" s="20" t="s">
        <v>481</v>
      </c>
      <c r="Q30" s="18" t="s">
        <v>481</v>
      </c>
      <c r="R30" s="20" t="s">
        <v>481</v>
      </c>
      <c r="S30" s="18" t="s">
        <v>481</v>
      </c>
      <c r="T30" s="20" t="s">
        <v>481</v>
      </c>
      <c r="U30" s="18" t="n">
        <v>451.25474101</v>
      </c>
      <c r="V30" s="20" t="n">
        <v>12.99727327</v>
      </c>
    </row>
    <row r="31" spans="1:22">
      <c r="A31" s="15" t="s">
        <v>506</v>
      </c>
      <c r="B31" s="17" t="n">
        <v>5456</v>
      </c>
      <c r="C31" s="18">
        <f>(125.0/B31*100)</f>
        <v/>
      </c>
      <c r="D31" s="19" t="n">
        <v>5331</v>
      </c>
      <c r="E31" s="18" t="n">
        <v>488.24525123</v>
      </c>
      <c r="F31" s="20" t="n">
        <v>5.81105234</v>
      </c>
      <c r="G31" s="18" t="n">
        <v>501.36100675</v>
      </c>
      <c r="H31" s="20" t="n">
        <v>3.09218691</v>
      </c>
      <c r="I31" s="18" t="n">
        <v>501.102946</v>
      </c>
      <c r="J31" s="20" t="n">
        <v>2.9861735</v>
      </c>
      <c r="K31" s="18" t="n">
        <v>501.25400244</v>
      </c>
      <c r="L31" s="20" t="n">
        <v>3.49985122</v>
      </c>
      <c r="M31" s="18" t="s">
        <v>481</v>
      </c>
      <c r="N31" s="20" t="s">
        <v>481</v>
      </c>
      <c r="O31" s="18" t="s">
        <v>481</v>
      </c>
      <c r="P31" s="20" t="s">
        <v>481</v>
      </c>
      <c r="Q31" s="18" t="s">
        <v>481</v>
      </c>
      <c r="R31" s="20" t="s">
        <v>481</v>
      </c>
      <c r="S31" s="18" t="s">
        <v>481</v>
      </c>
      <c r="T31" s="20" t="s">
        <v>481</v>
      </c>
      <c r="U31" s="18" t="n">
        <v>443.9360928</v>
      </c>
      <c r="V31" s="20" t="n">
        <v>12.00473057</v>
      </c>
    </row>
    <row r="32" spans="1:22">
      <c r="A32" s="15" t="s">
        <v>507</v>
      </c>
      <c r="B32" s="17" t="n">
        <v>4478</v>
      </c>
      <c r="C32" s="18">
        <f>(5.0/B32*100)</f>
        <v/>
      </c>
      <c r="D32" s="19" t="n">
        <v>4473</v>
      </c>
      <c r="E32" s="18" t="n">
        <v>499.23192321</v>
      </c>
      <c r="F32" s="20" t="n">
        <v>3.11332602</v>
      </c>
      <c r="G32" s="18" t="n">
        <v>501.85909001</v>
      </c>
      <c r="H32" s="20" t="n">
        <v>3.10203264</v>
      </c>
      <c r="I32" s="18" t="n">
        <v>515.31656379</v>
      </c>
      <c r="J32" s="20" t="n">
        <v>4.3498527</v>
      </c>
      <c r="K32" s="18" t="n">
        <v>491.06405557</v>
      </c>
      <c r="L32" s="20" t="n">
        <v>6.64199804</v>
      </c>
      <c r="M32" s="18" t="s">
        <v>481</v>
      </c>
      <c r="N32" s="20" t="s">
        <v>481</v>
      </c>
      <c r="O32" s="18" t="s">
        <v>481</v>
      </c>
      <c r="P32" s="20" t="s">
        <v>481</v>
      </c>
      <c r="Q32" s="18" t="s">
        <v>481</v>
      </c>
      <c r="R32" s="20" t="s">
        <v>481</v>
      </c>
      <c r="S32" s="18" t="s">
        <v>481</v>
      </c>
      <c r="T32" s="20" t="s">
        <v>481</v>
      </c>
      <c r="U32" s="18" t="n">
        <v>439.10354952</v>
      </c>
      <c r="V32" s="20" t="n">
        <v>16.09049654</v>
      </c>
    </row>
    <row r="33" spans="1:22">
      <c r="A33" s="15" t="s">
        <v>508</v>
      </c>
      <c r="B33" s="17" t="n">
        <v>7325</v>
      </c>
      <c r="C33" s="18">
        <f>(74.0/B33*100)</f>
        <v/>
      </c>
      <c r="D33" s="19" t="n">
        <v>7251</v>
      </c>
      <c r="E33" s="18" t="n">
        <v>503.80065955</v>
      </c>
      <c r="F33" s="20" t="n">
        <v>3.48812968</v>
      </c>
      <c r="G33" s="18" t="n">
        <v>501.46262176</v>
      </c>
      <c r="H33" s="20" t="n">
        <v>2.79038789</v>
      </c>
      <c r="I33" s="18" t="n">
        <v>502.13862691</v>
      </c>
      <c r="J33" s="20" t="n">
        <v>3.31249866</v>
      </c>
      <c r="K33" s="18" t="n">
        <v>498.21390426</v>
      </c>
      <c r="L33" s="20" t="n">
        <v>5.95505804</v>
      </c>
      <c r="M33" s="18" t="s">
        <v>481</v>
      </c>
      <c r="N33" s="20" t="s">
        <v>481</v>
      </c>
      <c r="O33" s="18" t="s">
        <v>481</v>
      </c>
      <c r="P33" s="20" t="s">
        <v>481</v>
      </c>
      <c r="Q33" s="18" t="s">
        <v>481</v>
      </c>
      <c r="R33" s="20" t="s">
        <v>481</v>
      </c>
      <c r="S33" s="18" t="s">
        <v>481</v>
      </c>
      <c r="T33" s="20" t="s">
        <v>481</v>
      </c>
      <c r="U33" s="18" t="n">
        <v>455.17928484</v>
      </c>
      <c r="V33" s="20" t="n">
        <v>15.73691815</v>
      </c>
    </row>
    <row r="34" spans="1:22">
      <c r="A34" s="15" t="s">
        <v>509</v>
      </c>
      <c r="B34" s="17" t="n">
        <v>6350</v>
      </c>
      <c r="C34" s="18">
        <f>(65.0/B34*100)</f>
        <v/>
      </c>
      <c r="D34" s="19" t="n">
        <v>6285</v>
      </c>
      <c r="E34" s="18" t="n">
        <v>462.72090406</v>
      </c>
      <c r="F34" s="20" t="n">
        <v>3.46171218</v>
      </c>
      <c r="G34" s="18" t="n">
        <v>464.60464738</v>
      </c>
      <c r="H34" s="20" t="n">
        <v>2.94242382</v>
      </c>
      <c r="I34" s="18" t="n">
        <v>468.43737695</v>
      </c>
      <c r="J34" s="20" t="n">
        <v>4.01796475</v>
      </c>
      <c r="K34" s="18" t="n">
        <v>459.44003245</v>
      </c>
      <c r="L34" s="20" t="n">
        <v>5.7572333</v>
      </c>
      <c r="M34" s="18" t="s">
        <v>481</v>
      </c>
      <c r="N34" s="20" t="s">
        <v>481</v>
      </c>
      <c r="O34" s="18" t="s">
        <v>481</v>
      </c>
      <c r="P34" s="20" t="s">
        <v>481</v>
      </c>
      <c r="Q34" s="18" t="s">
        <v>481</v>
      </c>
      <c r="R34" s="20" t="s">
        <v>481</v>
      </c>
      <c r="S34" s="18" t="s">
        <v>481</v>
      </c>
      <c r="T34" s="20" t="s">
        <v>481</v>
      </c>
      <c r="U34" s="18" t="n">
        <v>340.02487555</v>
      </c>
      <c r="V34" s="20" t="n">
        <v>12.41029485</v>
      </c>
    </row>
    <row r="35" spans="1:22">
      <c r="A35" s="15" t="s">
        <v>510</v>
      </c>
      <c r="B35" s="17" t="n">
        <v>6406</v>
      </c>
      <c r="C35" s="18">
        <f>(36.0/B35*100)</f>
        <v/>
      </c>
      <c r="D35" s="19" t="n">
        <v>6370</v>
      </c>
      <c r="E35" s="18" t="n">
        <v>515.9581469</v>
      </c>
      <c r="F35" s="20" t="n">
        <v>2.2574054</v>
      </c>
      <c r="G35" s="18" t="n">
        <v>514.99580007</v>
      </c>
      <c r="H35" s="20" t="n">
        <v>2.10038046</v>
      </c>
      <c r="I35" s="18" t="n">
        <v>506.2623456</v>
      </c>
      <c r="J35" s="20" t="n">
        <v>4.20433418</v>
      </c>
      <c r="K35" s="18" t="n">
        <v>504.49248727</v>
      </c>
      <c r="L35" s="20" t="n">
        <v>8.153915120000001</v>
      </c>
      <c r="M35" s="18" t="s">
        <v>481</v>
      </c>
      <c r="N35" s="20" t="s">
        <v>481</v>
      </c>
      <c r="O35" s="18" t="s">
        <v>481</v>
      </c>
      <c r="P35" s="20" t="s">
        <v>481</v>
      </c>
      <c r="Q35" s="18" t="s">
        <v>481</v>
      </c>
      <c r="R35" s="20" t="s">
        <v>481</v>
      </c>
      <c r="S35" s="18" t="s">
        <v>481</v>
      </c>
      <c r="T35" s="20" t="s">
        <v>481</v>
      </c>
      <c r="U35" s="18" t="n">
        <v>478.6223389</v>
      </c>
      <c r="V35" s="20" t="n">
        <v>15.26521662</v>
      </c>
    </row>
    <row r="36" spans="1:22">
      <c r="A36" s="15" t="s">
        <v>511</v>
      </c>
      <c r="B36" s="17" t="n">
        <v>6736</v>
      </c>
      <c r="C36" s="18">
        <f>(26.0/B36*100)</f>
        <v/>
      </c>
      <c r="D36" s="19" t="n">
        <v>6710</v>
      </c>
      <c r="E36" s="18" t="n">
        <v>485.5960408</v>
      </c>
      <c r="F36" s="20" t="n">
        <v>3.45228129</v>
      </c>
      <c r="G36" s="18" t="n">
        <v>494.68305078</v>
      </c>
      <c r="H36" s="20" t="n">
        <v>2.51497931</v>
      </c>
      <c r="I36" s="18" t="n">
        <v>497.52312662</v>
      </c>
      <c r="J36" s="20" t="n">
        <v>2.8994613</v>
      </c>
      <c r="K36" s="18" t="n">
        <v>496.74686706</v>
      </c>
      <c r="L36" s="20" t="n">
        <v>3.74618462</v>
      </c>
      <c r="M36" s="18" t="s">
        <v>481</v>
      </c>
      <c r="N36" s="20" t="s">
        <v>481</v>
      </c>
      <c r="O36" s="18" t="s">
        <v>481</v>
      </c>
      <c r="P36" s="20" t="s">
        <v>481</v>
      </c>
      <c r="Q36" s="18" t="s">
        <v>481</v>
      </c>
      <c r="R36" s="20" t="s">
        <v>481</v>
      </c>
      <c r="S36" s="18" t="s">
        <v>481</v>
      </c>
      <c r="T36" s="20" t="s">
        <v>481</v>
      </c>
      <c r="U36" s="18" t="n">
        <v>442.33745494</v>
      </c>
      <c r="V36" s="20" t="n">
        <v>14.44932761</v>
      </c>
    </row>
    <row r="37" spans="1:22">
      <c r="A37" s="15" t="s">
        <v>512</v>
      </c>
      <c r="B37" s="17" t="n">
        <v>5458</v>
      </c>
      <c r="C37" s="18">
        <f>(62.0/B37*100)</f>
        <v/>
      </c>
      <c r="D37" s="19" t="n">
        <v>5396</v>
      </c>
      <c r="E37" s="18" t="n">
        <v>490.50067493</v>
      </c>
      <c r="F37" s="20" t="n">
        <v>5.51463402</v>
      </c>
      <c r="G37" s="18" t="n">
        <v>499.53680205</v>
      </c>
      <c r="H37" s="20" t="n">
        <v>3.68132537</v>
      </c>
      <c r="I37" s="18" t="n">
        <v>494.76278454</v>
      </c>
      <c r="J37" s="20" t="n">
        <v>4.35320985</v>
      </c>
      <c r="K37" s="18" t="n">
        <v>493.66600282</v>
      </c>
      <c r="L37" s="20" t="n">
        <v>4.4486007</v>
      </c>
      <c r="M37" s="18" t="s">
        <v>481</v>
      </c>
      <c r="N37" s="20" t="s">
        <v>481</v>
      </c>
      <c r="O37" s="18" t="s">
        <v>481</v>
      </c>
      <c r="P37" s="20" t="s">
        <v>481</v>
      </c>
      <c r="Q37" s="18" t="s">
        <v>481</v>
      </c>
      <c r="R37" s="20" t="s">
        <v>481</v>
      </c>
      <c r="S37" s="18" t="s">
        <v>481</v>
      </c>
      <c r="T37" s="20" t="s">
        <v>481</v>
      </c>
      <c r="U37" s="18" t="n">
        <v>396.92838185</v>
      </c>
      <c r="V37" s="20" t="n">
        <v>14.33228608</v>
      </c>
    </row>
    <row r="38" spans="1:22">
      <c r="A38" s="15" t="s">
        <v>513</v>
      </c>
      <c r="B38" s="17" t="n">
        <v>5860</v>
      </c>
      <c r="C38" s="18">
        <f>(16.0/B38*100)</f>
        <v/>
      </c>
      <c r="D38" s="19" t="n">
        <v>5844</v>
      </c>
      <c r="E38" s="18" t="n">
        <v>514.47671816</v>
      </c>
      <c r="F38" s="20" t="n">
        <v>4.17798852</v>
      </c>
      <c r="G38" s="18" t="n">
        <v>505.10413863</v>
      </c>
      <c r="H38" s="20" t="n">
        <v>3.48622561</v>
      </c>
      <c r="I38" s="18" t="n">
        <v>511.38199401</v>
      </c>
      <c r="J38" s="20" t="n">
        <v>4.12098628</v>
      </c>
      <c r="K38" s="18" t="n">
        <v>493.50915597</v>
      </c>
      <c r="L38" s="20" t="n">
        <v>4.99646429</v>
      </c>
      <c r="M38" s="18" t="s">
        <v>481</v>
      </c>
      <c r="N38" s="20" t="s">
        <v>481</v>
      </c>
      <c r="O38" s="18" t="s">
        <v>481</v>
      </c>
      <c r="P38" s="20" t="s">
        <v>481</v>
      </c>
      <c r="Q38" s="18" t="s">
        <v>481</v>
      </c>
      <c r="R38" s="20" t="s">
        <v>481</v>
      </c>
      <c r="S38" s="18" t="s">
        <v>481</v>
      </c>
      <c r="T38" s="20" t="s">
        <v>481</v>
      </c>
      <c r="U38" s="18" t="n">
        <v>437.97202358</v>
      </c>
      <c r="V38" s="20" t="n">
        <v>12.81051934</v>
      </c>
    </row>
    <row r="39" spans="1:22">
      <c r="A39" s="15" t="s">
        <v>514</v>
      </c>
      <c r="B39" s="17" t="n">
        <v>5895</v>
      </c>
      <c r="C39" s="18">
        <f>(30.0/B39*100)</f>
        <v/>
      </c>
      <c r="D39" s="19" t="n">
        <v>5865</v>
      </c>
      <c r="E39" s="18" t="n">
        <v>396.16083913</v>
      </c>
      <c r="F39" s="20" t="n">
        <v>3.63956244</v>
      </c>
      <c r="G39" s="18" t="n">
        <v>442.44015371</v>
      </c>
      <c r="H39" s="20" t="n">
        <v>4.16916323</v>
      </c>
      <c r="I39" s="18" t="n">
        <v>457.06834927</v>
      </c>
      <c r="J39" s="20" t="n">
        <v>5.45748189</v>
      </c>
      <c r="K39" s="18" t="n">
        <v>466.27084309</v>
      </c>
      <c r="L39" s="20" t="n">
        <v>9.307485870000001</v>
      </c>
      <c r="M39" s="18" t="s">
        <v>481</v>
      </c>
      <c r="N39" s="20" t="s">
        <v>481</v>
      </c>
      <c r="O39" s="18" t="s">
        <v>481</v>
      </c>
      <c r="P39" s="20" t="s">
        <v>481</v>
      </c>
      <c r="Q39" s="18" t="s">
        <v>481</v>
      </c>
      <c r="R39" s="20" t="s">
        <v>481</v>
      </c>
      <c r="S39" s="18" t="s">
        <v>481</v>
      </c>
      <c r="T39" s="20" t="s">
        <v>481</v>
      </c>
      <c r="U39" s="18" t="n">
        <v>359.32655583</v>
      </c>
      <c r="V39" s="20" t="n">
        <v>10.89116988</v>
      </c>
    </row>
    <row r="40" spans="1:22">
      <c r="A40" s="15" t="s">
        <v>515</v>
      </c>
      <c r="B40" s="17" t="n">
        <v>14157</v>
      </c>
      <c r="C40" s="18">
        <f>(266.0/B40*100)</f>
        <v/>
      </c>
      <c r="D40" s="19" t="n">
        <v>13891</v>
      </c>
      <c r="E40" s="18" t="n">
        <v>522.07669868</v>
      </c>
      <c r="F40" s="20" t="n">
        <v>5.53139635</v>
      </c>
      <c r="G40" s="18" t="n">
        <v>511.1292654</v>
      </c>
      <c r="H40" s="20" t="n">
        <v>3.82033607</v>
      </c>
      <c r="I40" s="18" t="n">
        <v>513.38753452</v>
      </c>
      <c r="J40" s="20" t="n">
        <v>2.84449705</v>
      </c>
      <c r="K40" s="18" t="n">
        <v>505.95858144</v>
      </c>
      <c r="L40" s="20" t="n">
        <v>2.9826437</v>
      </c>
      <c r="M40" s="18" t="s">
        <v>481</v>
      </c>
      <c r="N40" s="20" t="s">
        <v>481</v>
      </c>
      <c r="O40" s="18" t="s">
        <v>481</v>
      </c>
      <c r="P40" s="20" t="s">
        <v>481</v>
      </c>
      <c r="Q40" s="18" t="s">
        <v>481</v>
      </c>
      <c r="R40" s="20" t="s">
        <v>481</v>
      </c>
      <c r="S40" s="18" t="s">
        <v>481</v>
      </c>
      <c r="T40" s="20" t="s">
        <v>481</v>
      </c>
      <c r="U40" s="18" t="n">
        <v>440.81182083</v>
      </c>
      <c r="V40" s="20" t="n">
        <v>11.02472452</v>
      </c>
    </row>
    <row r="41" spans="1:22">
      <c r="A41" s="15" t="s">
        <v>516</v>
      </c>
      <c r="B41" s="17" t="n">
        <v>5712</v>
      </c>
      <c r="C41" s="18">
        <f>(40.0/B41*100)</f>
        <v/>
      </c>
      <c r="D41" s="19" t="n">
        <v>5672</v>
      </c>
      <c r="E41" s="18" t="n">
        <v>496.15958273</v>
      </c>
      <c r="F41" s="20" t="n">
        <v>4.84748039</v>
      </c>
      <c r="G41" s="18" t="n">
        <v>503.63284052</v>
      </c>
      <c r="H41" s="20" t="n">
        <v>3.59544428</v>
      </c>
      <c r="I41" s="18" t="n">
        <v>497.38013254</v>
      </c>
      <c r="J41" s="20" t="n">
        <v>3.97132032</v>
      </c>
      <c r="K41" s="18" t="n">
        <v>491.54504587</v>
      </c>
      <c r="L41" s="20" t="n">
        <v>4.03362384</v>
      </c>
      <c r="M41" s="18" t="s">
        <v>481</v>
      </c>
      <c r="N41" s="20" t="s">
        <v>481</v>
      </c>
      <c r="O41" s="18" t="s">
        <v>481</v>
      </c>
      <c r="P41" s="20" t="s">
        <v>481</v>
      </c>
      <c r="Q41" s="18" t="s">
        <v>481</v>
      </c>
      <c r="R41" s="20" t="s">
        <v>481</v>
      </c>
      <c r="S41" s="18" t="s">
        <v>481</v>
      </c>
      <c r="T41" s="20" t="s">
        <v>481</v>
      </c>
      <c r="U41" s="18" t="n">
        <v>431.18360685</v>
      </c>
      <c r="V41" s="20" t="n">
        <v>15.32056092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374.8095233</v>
      </c>
      <c r="F45" s="20" t="n">
        <v>2.45015192</v>
      </c>
      <c r="G45" s="18" t="n">
        <v>383.30756321</v>
      </c>
      <c r="H45" s="20" t="n">
        <v>3.59416536</v>
      </c>
      <c r="I45" s="18" t="n">
        <v>382.52552514</v>
      </c>
      <c r="J45" s="20" t="n">
        <v>7.40724889</v>
      </c>
      <c r="K45" s="18" t="n">
        <v>380.03803866</v>
      </c>
      <c r="L45" s="20" t="n">
        <v>9.802211460000001</v>
      </c>
      <c r="M45" s="18" t="s">
        <v>481</v>
      </c>
      <c r="N45" s="20" t="s">
        <v>481</v>
      </c>
      <c r="O45" s="18" t="s">
        <v>481</v>
      </c>
      <c r="P45" s="20" t="s">
        <v>481</v>
      </c>
      <c r="Q45" s="18" t="n">
        <v>351.86280917</v>
      </c>
      <c r="R45" s="20" t="n">
        <v>19.69733394</v>
      </c>
      <c r="S45" s="18" t="n">
        <v>355.1625294</v>
      </c>
      <c r="T45" s="20" t="n">
        <v>13.36279702</v>
      </c>
      <c r="U45" s="18" t="n">
        <v>351.12943329</v>
      </c>
      <c r="V45" s="20" t="n">
        <v>4.66151532</v>
      </c>
    </row>
    <row r="46" spans="1:22">
      <c r="A46" s="15" t="s">
        <v>521</v>
      </c>
      <c r="B46" s="17" t="n">
        <v>23141</v>
      </c>
      <c r="C46" s="18">
        <f>(1132.0/B46*100)</f>
        <v/>
      </c>
      <c r="D46" s="19" t="n">
        <v>22009</v>
      </c>
      <c r="E46" s="18" t="n">
        <v>396.46881248</v>
      </c>
      <c r="F46" s="20" t="n">
        <v>2.18072839</v>
      </c>
      <c r="G46" s="18" t="n">
        <v>414.06406746</v>
      </c>
      <c r="H46" s="20" t="n">
        <v>3.14918652</v>
      </c>
      <c r="I46" s="18" t="n">
        <v>434.57027794</v>
      </c>
      <c r="J46" s="20" t="n">
        <v>6.03135248</v>
      </c>
      <c r="K46" s="18" t="n">
        <v>426.75803503</v>
      </c>
      <c r="L46" s="20" t="n">
        <v>8.40915043</v>
      </c>
      <c r="M46" s="18" t="s">
        <v>481</v>
      </c>
      <c r="N46" s="20" t="s">
        <v>481</v>
      </c>
      <c r="O46" s="18" t="s">
        <v>481</v>
      </c>
      <c r="P46" s="20" t="s">
        <v>481</v>
      </c>
      <c r="Q46" s="18" t="s">
        <v>481</v>
      </c>
      <c r="R46" s="20" t="s">
        <v>481</v>
      </c>
      <c r="S46" s="18" t="s">
        <v>481</v>
      </c>
      <c r="T46" s="20" t="s">
        <v>481</v>
      </c>
      <c r="U46" s="18" t="n">
        <v>335.02987451</v>
      </c>
      <c r="V46" s="20" t="n">
        <v>4.15439195</v>
      </c>
    </row>
    <row r="47" spans="1:22">
      <c r="A47" s="15" t="s">
        <v>522</v>
      </c>
      <c r="B47" s="17" t="n">
        <v>5928</v>
      </c>
      <c r="C47" s="18">
        <f>(71.0/B47*100)</f>
        <v/>
      </c>
      <c r="D47" s="19" t="n">
        <v>5857</v>
      </c>
      <c r="E47" s="18" t="n">
        <v>453.2524558</v>
      </c>
      <c r="F47" s="20" t="n">
        <v>4.78511981</v>
      </c>
      <c r="G47" s="18" t="n">
        <v>451.64532399</v>
      </c>
      <c r="H47" s="20" t="n">
        <v>4.46552789</v>
      </c>
      <c r="I47" s="18" t="n">
        <v>451.76693677</v>
      </c>
      <c r="J47" s="20" t="n">
        <v>5.34732657</v>
      </c>
      <c r="K47" s="18" t="n">
        <v>434.74594153</v>
      </c>
      <c r="L47" s="20" t="n">
        <v>6.78402763</v>
      </c>
      <c r="M47" s="18" t="s">
        <v>481</v>
      </c>
      <c r="N47" s="20" t="s">
        <v>481</v>
      </c>
      <c r="O47" s="18" t="s">
        <v>481</v>
      </c>
      <c r="P47" s="20" t="s">
        <v>481</v>
      </c>
      <c r="Q47" s="18" t="s">
        <v>481</v>
      </c>
      <c r="R47" s="20" t="s">
        <v>481</v>
      </c>
      <c r="S47" s="18" t="s">
        <v>481</v>
      </c>
      <c r="T47" s="20" t="s">
        <v>481</v>
      </c>
      <c r="U47" s="18" t="n">
        <v>337.78507258</v>
      </c>
      <c r="V47" s="20" t="n">
        <v>9.698743869999999</v>
      </c>
    </row>
    <row r="48" spans="1:22">
      <c r="A48" s="15" t="s">
        <v>523</v>
      </c>
      <c r="B48" s="17" t="n">
        <v>9841</v>
      </c>
      <c r="C48" s="18">
        <f>(7.0/B48*100)</f>
        <v/>
      </c>
      <c r="D48" s="19" t="n">
        <v>9834</v>
      </c>
      <c r="E48" s="18" t="n">
        <v>501.22381943</v>
      </c>
      <c r="F48" s="20" t="n">
        <v>4.83191713</v>
      </c>
      <c r="G48" s="18" t="n">
        <v>549.1745184599999</v>
      </c>
      <c r="H48" s="20" t="n">
        <v>5.80925539</v>
      </c>
      <c r="I48" s="18" t="n">
        <v>569.58705467</v>
      </c>
      <c r="J48" s="20" t="n">
        <v>9.46405528</v>
      </c>
      <c r="K48" s="18" t="n">
        <v>564.31246917</v>
      </c>
      <c r="L48" s="20" t="n">
        <v>9.21930171</v>
      </c>
      <c r="M48" s="18" t="s">
        <v>481</v>
      </c>
      <c r="N48" s="20" t="s">
        <v>481</v>
      </c>
      <c r="O48" s="18" t="s">
        <v>481</v>
      </c>
      <c r="P48" s="20" t="s">
        <v>481</v>
      </c>
      <c r="Q48" s="18" t="s">
        <v>481</v>
      </c>
      <c r="R48" s="20" t="s">
        <v>481</v>
      </c>
      <c r="S48" s="18" t="s">
        <v>481</v>
      </c>
      <c r="T48" s="20" t="s">
        <v>481</v>
      </c>
      <c r="U48" s="18" t="n">
        <v>467.08481289</v>
      </c>
      <c r="V48" s="20" t="n">
        <v>16.48143696</v>
      </c>
    </row>
    <row r="49" spans="1:22">
      <c r="A49" s="15" t="s">
        <v>524</v>
      </c>
      <c r="B49" s="17" t="n">
        <v>6349</v>
      </c>
      <c r="C49" s="18">
        <f>(56.0/B49*100)</f>
        <v/>
      </c>
      <c r="D49" s="19" t="n">
        <v>6293</v>
      </c>
      <c r="E49" s="18" t="n">
        <v>423.63902682</v>
      </c>
      <c r="F49" s="20" t="n">
        <v>2.92235674</v>
      </c>
      <c r="G49" s="18" t="n">
        <v>447.00805195</v>
      </c>
      <c r="H49" s="20" t="n">
        <v>3.59919981</v>
      </c>
      <c r="I49" s="18" t="n">
        <v>464.02133741</v>
      </c>
      <c r="J49" s="20" t="n">
        <v>5.75245655</v>
      </c>
      <c r="K49" s="18" t="n">
        <v>468.67400824</v>
      </c>
      <c r="L49" s="20" t="n">
        <v>11.35423248</v>
      </c>
      <c r="M49" s="18" t="s">
        <v>481</v>
      </c>
      <c r="N49" s="20" t="s">
        <v>481</v>
      </c>
      <c r="O49" s="18" t="s">
        <v>481</v>
      </c>
      <c r="P49" s="20" t="s">
        <v>481</v>
      </c>
      <c r="Q49" s="18" t="s">
        <v>481</v>
      </c>
      <c r="R49" s="20" t="s">
        <v>481</v>
      </c>
      <c r="S49" s="18" t="n">
        <v>474.33638438</v>
      </c>
      <c r="T49" s="20" t="n">
        <v>29.73738102</v>
      </c>
      <c r="U49" s="18" t="n">
        <v>394.80898592</v>
      </c>
      <c r="V49" s="20" t="n">
        <v>8.551431880000001</v>
      </c>
    </row>
    <row r="50" spans="1:22">
      <c r="A50" s="15" t="s">
        <v>525</v>
      </c>
      <c r="B50" s="17" t="n">
        <v>11795</v>
      </c>
      <c r="C50" s="18">
        <f>(218.0/B50*100)</f>
        <v/>
      </c>
      <c r="D50" s="19" t="n">
        <v>11577</v>
      </c>
      <c r="E50" s="18" t="n">
        <v>403.34400903</v>
      </c>
      <c r="F50" s="20" t="n">
        <v>2.62943657</v>
      </c>
      <c r="G50" s="18" t="n">
        <v>429.42338385</v>
      </c>
      <c r="H50" s="20" t="n">
        <v>2.64542094</v>
      </c>
      <c r="I50" s="18" t="n">
        <v>433.7471243</v>
      </c>
      <c r="J50" s="20" t="n">
        <v>5.20081186</v>
      </c>
      <c r="K50" s="18" t="n">
        <v>437.31454055</v>
      </c>
      <c r="L50" s="20" t="n">
        <v>5.43262039</v>
      </c>
      <c r="M50" s="18" t="s">
        <v>481</v>
      </c>
      <c r="N50" s="20" t="s">
        <v>481</v>
      </c>
      <c r="O50" s="18" t="s">
        <v>481</v>
      </c>
      <c r="P50" s="20" t="s">
        <v>481</v>
      </c>
      <c r="Q50" s="18" t="s">
        <v>481</v>
      </c>
      <c r="R50" s="20" t="s">
        <v>481</v>
      </c>
      <c r="S50" s="18" t="s">
        <v>481</v>
      </c>
      <c r="T50" s="20" t="s">
        <v>481</v>
      </c>
      <c r="U50" s="18" t="n">
        <v>355.68765587</v>
      </c>
      <c r="V50" s="20" t="n">
        <v>8.91737874</v>
      </c>
    </row>
    <row r="51" spans="1:22">
      <c r="A51" s="15" t="s">
        <v>526</v>
      </c>
      <c r="B51" s="17" t="n">
        <v>6866</v>
      </c>
      <c r="C51" s="18">
        <f>(116.0/B51*100)</f>
        <v/>
      </c>
      <c r="D51" s="19" t="n">
        <v>6750</v>
      </c>
      <c r="E51" s="18" t="n">
        <v>407.99617875</v>
      </c>
      <c r="F51" s="20" t="n">
        <v>2.16497623</v>
      </c>
      <c r="G51" s="18" t="n">
        <v>428.7011126</v>
      </c>
      <c r="H51" s="20" t="n">
        <v>2.55888531</v>
      </c>
      <c r="I51" s="18" t="n">
        <v>444.57557928</v>
      </c>
      <c r="J51" s="20" t="n">
        <v>4.15521306</v>
      </c>
      <c r="K51" s="18" t="n">
        <v>453.40172971</v>
      </c>
      <c r="L51" s="20" t="n">
        <v>6.80989243</v>
      </c>
      <c r="M51" s="18" t="s">
        <v>481</v>
      </c>
      <c r="N51" s="20" t="s">
        <v>481</v>
      </c>
      <c r="O51" s="18" t="s">
        <v>481</v>
      </c>
      <c r="P51" s="20" t="s">
        <v>481</v>
      </c>
      <c r="Q51" s="18" t="s">
        <v>481</v>
      </c>
      <c r="R51" s="20" t="s">
        <v>481</v>
      </c>
      <c r="S51" s="18" t="s">
        <v>481</v>
      </c>
      <c r="T51" s="20" t="s">
        <v>481</v>
      </c>
      <c r="U51" s="18" t="n">
        <v>391.87271893</v>
      </c>
      <c r="V51" s="20" t="n">
        <v>7.42568015</v>
      </c>
    </row>
    <row r="52" spans="1:22">
      <c r="A52" s="15" t="s">
        <v>527</v>
      </c>
      <c r="B52" s="17" t="n">
        <v>5809</v>
      </c>
      <c r="C52" s="18">
        <f>(71.0/B52*100)</f>
        <v/>
      </c>
      <c r="D52" s="19" t="n">
        <v>5738</v>
      </c>
      <c r="E52" s="18" t="n">
        <v>474.48535999</v>
      </c>
      <c r="F52" s="20" t="n">
        <v>2.7894011</v>
      </c>
      <c r="G52" s="18" t="n">
        <v>477.34650197</v>
      </c>
      <c r="H52" s="20" t="n">
        <v>3.02924198</v>
      </c>
      <c r="I52" s="18" t="n">
        <v>480.37205604</v>
      </c>
      <c r="J52" s="20" t="n">
        <v>4.99722761</v>
      </c>
      <c r="K52" s="18" t="n">
        <v>480.22508214</v>
      </c>
      <c r="L52" s="20" t="n">
        <v>6.91102771</v>
      </c>
      <c r="M52" s="18" t="s">
        <v>481</v>
      </c>
      <c r="N52" s="20" t="s">
        <v>481</v>
      </c>
      <c r="O52" s="18" t="s">
        <v>481</v>
      </c>
      <c r="P52" s="20" t="s">
        <v>481</v>
      </c>
      <c r="Q52" s="18" t="s">
        <v>481</v>
      </c>
      <c r="R52" s="20" t="s">
        <v>481</v>
      </c>
      <c r="S52" s="18" t="s">
        <v>481</v>
      </c>
      <c r="T52" s="20" t="s">
        <v>481</v>
      </c>
      <c r="U52" s="18" t="n">
        <v>400.08044966</v>
      </c>
      <c r="V52" s="20" t="n">
        <v>12.11825235</v>
      </c>
    </row>
    <row r="53" spans="1:22">
      <c r="A53" s="15" t="s">
        <v>528</v>
      </c>
      <c r="B53" s="17" t="n">
        <v>5571</v>
      </c>
      <c r="C53" s="18">
        <f>(84.0/B53*100)</f>
        <v/>
      </c>
      <c r="D53" s="19" t="n">
        <v>5487</v>
      </c>
      <c r="E53" s="18" t="n">
        <v>430.02816268</v>
      </c>
      <c r="F53" s="20" t="n">
        <v>3.44525964</v>
      </c>
      <c r="G53" s="18" t="n">
        <v>436.38713308</v>
      </c>
      <c r="H53" s="20" t="n">
        <v>2.39059482</v>
      </c>
      <c r="I53" s="18" t="n">
        <v>439.74172751</v>
      </c>
      <c r="J53" s="20" t="n">
        <v>2.9632942</v>
      </c>
      <c r="K53" s="18" t="n">
        <v>425.84228247</v>
      </c>
      <c r="L53" s="20" t="n">
        <v>3.15738537</v>
      </c>
      <c r="M53" s="18" t="s">
        <v>481</v>
      </c>
      <c r="N53" s="20" t="s">
        <v>481</v>
      </c>
      <c r="O53" s="18" t="s">
        <v>481</v>
      </c>
      <c r="P53" s="20" t="s">
        <v>481</v>
      </c>
      <c r="Q53" s="18" t="s">
        <v>481</v>
      </c>
      <c r="R53" s="20" t="s">
        <v>481</v>
      </c>
      <c r="S53" s="18" t="s">
        <v>481</v>
      </c>
      <c r="T53" s="20" t="s">
        <v>481</v>
      </c>
      <c r="U53" s="18" t="n">
        <v>388.91099892</v>
      </c>
      <c r="V53" s="20" t="n">
        <v>9.739212889999999</v>
      </c>
    </row>
    <row r="54" spans="1:22">
      <c r="A54" s="15" t="s">
        <v>529</v>
      </c>
      <c r="B54" s="17" t="n">
        <v>4740</v>
      </c>
      <c r="C54" s="18">
        <f>(38.0/B54*100)</f>
        <v/>
      </c>
      <c r="D54" s="19" t="n">
        <v>4702</v>
      </c>
      <c r="E54" s="18" t="n">
        <v>327.99336002</v>
      </c>
      <c r="F54" s="20" t="n">
        <v>2.60643011</v>
      </c>
      <c r="G54" s="18" t="n">
        <v>345.65251892</v>
      </c>
      <c r="H54" s="20" t="n">
        <v>4.09029877</v>
      </c>
      <c r="I54" s="18" t="n">
        <v>357.57279888</v>
      </c>
      <c r="J54" s="20" t="n">
        <v>5.25262484</v>
      </c>
      <c r="K54" s="18" t="n">
        <v>356.65199546</v>
      </c>
      <c r="L54" s="20" t="n">
        <v>7.1861787</v>
      </c>
      <c r="M54" s="18" t="s">
        <v>481</v>
      </c>
      <c r="N54" s="20" t="s">
        <v>481</v>
      </c>
      <c r="O54" s="18" t="s">
        <v>481</v>
      </c>
      <c r="P54" s="20" t="s">
        <v>481</v>
      </c>
      <c r="Q54" s="18" t="s">
        <v>481</v>
      </c>
      <c r="R54" s="20" t="s">
        <v>481</v>
      </c>
      <c r="S54" s="18" t="s">
        <v>481</v>
      </c>
      <c r="T54" s="20" t="s">
        <v>481</v>
      </c>
      <c r="U54" s="18" t="n">
        <v>277.17068438</v>
      </c>
      <c r="V54" s="20" t="n">
        <v>4.59963541</v>
      </c>
    </row>
    <row r="55" spans="1:22">
      <c r="A55" s="15" t="s">
        <v>530</v>
      </c>
      <c r="B55" s="17" t="n">
        <v>5316</v>
      </c>
      <c r="C55" s="18">
        <f>(22.0/B55*100)</f>
        <v/>
      </c>
      <c r="D55" s="19" t="n">
        <v>5294</v>
      </c>
      <c r="E55" s="18" t="n">
        <v>411.43658928</v>
      </c>
      <c r="F55" s="20" t="n">
        <v>2.46343939</v>
      </c>
      <c r="G55" s="18" t="n">
        <v>417.14027028</v>
      </c>
      <c r="H55" s="20" t="n">
        <v>3.56290046</v>
      </c>
      <c r="I55" s="18" t="n">
        <v>411.53396017</v>
      </c>
      <c r="J55" s="20" t="n">
        <v>5.46414597</v>
      </c>
      <c r="K55" s="18" t="n">
        <v>416.62408989</v>
      </c>
      <c r="L55" s="20" t="n">
        <v>8.091056910000001</v>
      </c>
      <c r="M55" s="18" t="s">
        <v>481</v>
      </c>
      <c r="N55" s="20" t="s">
        <v>481</v>
      </c>
      <c r="O55" s="18" t="s">
        <v>481</v>
      </c>
      <c r="P55" s="20" t="s">
        <v>481</v>
      </c>
      <c r="Q55" s="18" t="s">
        <v>481</v>
      </c>
      <c r="R55" s="20" t="s">
        <v>481</v>
      </c>
      <c r="S55" s="18" t="n">
        <v>333.75854536</v>
      </c>
      <c r="T55" s="20" t="n">
        <v>20.96574844</v>
      </c>
      <c r="U55" s="18" t="n">
        <v>335.3618984</v>
      </c>
      <c r="V55" s="20" t="n">
        <v>10.78938336</v>
      </c>
    </row>
    <row r="56" spans="1:22">
      <c r="A56" s="15" t="s">
        <v>531</v>
      </c>
      <c r="B56" s="17" t="n">
        <v>5359</v>
      </c>
      <c r="C56" s="18">
        <f>(76.0/B56*100)</f>
        <v/>
      </c>
      <c r="D56" s="19" t="n">
        <v>5283</v>
      </c>
      <c r="E56" s="18" t="n">
        <v>522.19173449</v>
      </c>
      <c r="F56" s="20" t="n">
        <v>2.49679188</v>
      </c>
      <c r="G56" s="18" t="n">
        <v>520.1977692</v>
      </c>
      <c r="H56" s="20" t="n">
        <v>3.33537128</v>
      </c>
      <c r="I56" s="18" t="n">
        <v>530.2311383700001</v>
      </c>
      <c r="J56" s="20" t="n">
        <v>4.11400665</v>
      </c>
      <c r="K56" s="18" t="n">
        <v>531.4351395</v>
      </c>
      <c r="L56" s="20" t="n">
        <v>4.19356667</v>
      </c>
      <c r="M56" s="18" t="s">
        <v>481</v>
      </c>
      <c r="N56" s="20" t="s">
        <v>481</v>
      </c>
      <c r="O56" s="18" t="s">
        <v>481</v>
      </c>
      <c r="P56" s="20" t="s">
        <v>481</v>
      </c>
      <c r="Q56" s="18" t="s">
        <v>481</v>
      </c>
      <c r="R56" s="20" t="s">
        <v>481</v>
      </c>
      <c r="S56" s="18" t="s">
        <v>481</v>
      </c>
      <c r="T56" s="20" t="s">
        <v>481</v>
      </c>
      <c r="U56" s="18" t="n">
        <v>481.66393735</v>
      </c>
      <c r="V56" s="20" t="n">
        <v>13.16673582</v>
      </c>
    </row>
    <row r="57" spans="1:22">
      <c r="A57" s="15" t="s">
        <v>532</v>
      </c>
      <c r="B57" s="17" t="n">
        <v>6513</v>
      </c>
      <c r="C57" s="18">
        <f>(0.0/B57*100)</f>
        <v/>
      </c>
      <c r="D57" s="19" t="n">
        <v>6513</v>
      </c>
      <c r="E57" s="18" t="n">
        <v>397.3038757</v>
      </c>
      <c r="F57" s="20" t="n">
        <v>2.69558838</v>
      </c>
      <c r="G57" s="18" t="n">
        <v>412.34471651</v>
      </c>
      <c r="H57" s="20" t="n">
        <v>3.15321312</v>
      </c>
      <c r="I57" s="18" t="n">
        <v>426.93441693</v>
      </c>
      <c r="J57" s="20" t="n">
        <v>6.43301581</v>
      </c>
      <c r="K57" s="18" t="n">
        <v>438.41826875</v>
      </c>
      <c r="L57" s="20" t="n">
        <v>8.83602973</v>
      </c>
      <c r="M57" s="18" t="s">
        <v>481</v>
      </c>
      <c r="N57" s="20" t="s">
        <v>481</v>
      </c>
      <c r="O57" s="18" t="s">
        <v>481</v>
      </c>
      <c r="P57" s="20" t="s">
        <v>481</v>
      </c>
      <c r="Q57" s="18" t="s">
        <v>481</v>
      </c>
      <c r="R57" s="20" t="s">
        <v>481</v>
      </c>
      <c r="S57" s="18" t="n">
        <v>367.37372826</v>
      </c>
      <c r="T57" s="20" t="n">
        <v>33.66354828</v>
      </c>
      <c r="U57" s="18" t="n">
        <v>354.81182861</v>
      </c>
      <c r="V57" s="20" t="n">
        <v>9.91033449</v>
      </c>
    </row>
    <row r="58" spans="1:22">
      <c r="A58" s="15" t="s">
        <v>533</v>
      </c>
      <c r="B58" s="17" t="n">
        <v>7267</v>
      </c>
      <c r="C58" s="18">
        <f>(10.0/B58*100)</f>
        <v/>
      </c>
      <c r="D58" s="19" t="n">
        <v>7257</v>
      </c>
      <c r="E58" s="18" t="n">
        <v>396.27098191</v>
      </c>
      <c r="F58" s="20" t="n">
        <v>3.1382428</v>
      </c>
      <c r="G58" s="18" t="n">
        <v>418.44079397</v>
      </c>
      <c r="H58" s="20" t="n">
        <v>3.09912912</v>
      </c>
      <c r="I58" s="18" t="n">
        <v>428.52757774</v>
      </c>
      <c r="J58" s="20" t="n">
        <v>3.90051555</v>
      </c>
      <c r="K58" s="18" t="n">
        <v>422.55625413</v>
      </c>
      <c r="L58" s="20" t="n">
        <v>4.03631</v>
      </c>
      <c r="M58" s="18" t="s">
        <v>481</v>
      </c>
      <c r="N58" s="20" t="s">
        <v>481</v>
      </c>
      <c r="O58" s="18" t="s">
        <v>481</v>
      </c>
      <c r="P58" s="20" t="s">
        <v>481</v>
      </c>
      <c r="Q58" s="18" t="s">
        <v>481</v>
      </c>
      <c r="R58" s="20" t="s">
        <v>481</v>
      </c>
      <c r="S58" s="18" t="n">
        <v>303.0603927</v>
      </c>
      <c r="T58" s="20" t="n">
        <v>13.16877103</v>
      </c>
      <c r="U58" s="18" t="n">
        <v>316.2934913</v>
      </c>
      <c r="V58" s="20" t="n">
        <v>14.67679446</v>
      </c>
    </row>
    <row r="59" spans="1:22">
      <c r="A59" s="15" t="s">
        <v>534</v>
      </c>
      <c r="B59" s="17" t="n">
        <v>4826</v>
      </c>
      <c r="C59" s="18">
        <f>(26.0/B59*100)</f>
        <v/>
      </c>
      <c r="D59" s="19" t="n">
        <v>4800</v>
      </c>
      <c r="E59" s="18" t="n">
        <v>382.87951332</v>
      </c>
      <c r="F59" s="20" t="n">
        <v>2.45435772</v>
      </c>
      <c r="G59" s="18" t="n">
        <v>379.5528632</v>
      </c>
      <c r="H59" s="20" t="n">
        <v>2.33185387</v>
      </c>
      <c r="I59" s="18" t="n">
        <v>374.5350922</v>
      </c>
      <c r="J59" s="20" t="n">
        <v>4.69558942</v>
      </c>
      <c r="K59" s="18" t="n">
        <v>376.82345934</v>
      </c>
      <c r="L59" s="20" t="n">
        <v>4.62673595</v>
      </c>
      <c r="M59" s="18" t="s">
        <v>481</v>
      </c>
      <c r="N59" s="20" t="s">
        <v>481</v>
      </c>
      <c r="O59" s="18" t="s">
        <v>481</v>
      </c>
      <c r="P59" s="20" t="s">
        <v>481</v>
      </c>
      <c r="Q59" s="18" t="s">
        <v>481</v>
      </c>
      <c r="R59" s="20" t="s">
        <v>481</v>
      </c>
      <c r="S59" s="18" t="n">
        <v>316.14705457</v>
      </c>
      <c r="T59" s="20" t="n">
        <v>17.58824687</v>
      </c>
      <c r="U59" s="18" t="n">
        <v>320.26504303</v>
      </c>
      <c r="V59" s="20" t="n">
        <v>7.40166445</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(135.0/B61*100)</f>
        <v/>
      </c>
      <c r="D61" s="19" t="n">
        <v>6390</v>
      </c>
      <c r="E61" s="18" t="n">
        <v>475.31278558</v>
      </c>
      <c r="F61" s="20" t="n">
        <v>2.80411308</v>
      </c>
      <c r="G61" s="18" t="n">
        <v>480.66541259</v>
      </c>
      <c r="H61" s="20" t="n">
        <v>3.07592246</v>
      </c>
      <c r="I61" s="18" t="n">
        <v>470.79736152</v>
      </c>
      <c r="J61" s="20" t="n">
        <v>5.88024164</v>
      </c>
      <c r="K61" s="18" t="n">
        <v>465.8955424</v>
      </c>
      <c r="L61" s="20" t="n">
        <v>8.41839908</v>
      </c>
      <c r="M61" s="18" t="s">
        <v>481</v>
      </c>
      <c r="N61" s="20" t="s">
        <v>481</v>
      </c>
      <c r="O61" s="18" t="s">
        <v>481</v>
      </c>
      <c r="P61" s="20" t="s">
        <v>481</v>
      </c>
      <c r="Q61" s="18" t="s">
        <v>481</v>
      </c>
      <c r="R61" s="20" t="s">
        <v>481</v>
      </c>
      <c r="S61" s="18" t="s">
        <v>481</v>
      </c>
      <c r="T61" s="20" t="s">
        <v>481</v>
      </c>
      <c r="U61" s="18" t="n">
        <v>405.28917122</v>
      </c>
      <c r="V61" s="20" t="n">
        <v>12.65573141</v>
      </c>
    </row>
    <row r="62" spans="1:22">
      <c r="A62" s="15" t="s">
        <v>537</v>
      </c>
      <c r="B62" s="17" t="n">
        <v>4476</v>
      </c>
      <c r="C62" s="18">
        <f>(3.0/B62*100)</f>
        <v/>
      </c>
      <c r="D62" s="19" t="n">
        <v>4473</v>
      </c>
      <c r="E62" s="18" t="n">
        <v>534.11423302</v>
      </c>
      <c r="F62" s="20" t="n">
        <v>2.21707609</v>
      </c>
      <c r="G62" s="18" t="n">
        <v>529.51470408</v>
      </c>
      <c r="H62" s="20" t="n">
        <v>1.9120572</v>
      </c>
      <c r="I62" s="18" t="n">
        <v>527.41516508</v>
      </c>
      <c r="J62" s="20" t="n">
        <v>3.06928216</v>
      </c>
      <c r="K62" s="18" t="n">
        <v>514.56580887</v>
      </c>
      <c r="L62" s="20" t="n">
        <v>4.42708241</v>
      </c>
      <c r="M62" s="18" t="s">
        <v>481</v>
      </c>
      <c r="N62" s="20" t="s">
        <v>481</v>
      </c>
      <c r="O62" s="18" t="s">
        <v>481</v>
      </c>
      <c r="P62" s="20" t="s">
        <v>481</v>
      </c>
      <c r="Q62" s="18" t="s">
        <v>481</v>
      </c>
      <c r="R62" s="20" t="s">
        <v>481</v>
      </c>
      <c r="S62" s="18" t="s">
        <v>481</v>
      </c>
      <c r="T62" s="20" t="s">
        <v>481</v>
      </c>
      <c r="U62" s="18" t="n">
        <v>487.74462457</v>
      </c>
      <c r="V62" s="20" t="n">
        <v>10.92306529</v>
      </c>
    </row>
    <row r="63" spans="1:22">
      <c r="A63" s="15" t="s">
        <v>538</v>
      </c>
      <c r="B63" s="17" t="n">
        <v>5324</v>
      </c>
      <c r="C63" s="18">
        <f>(13.0/B63*100)</f>
        <v/>
      </c>
      <c r="D63" s="19" t="n">
        <v>5311</v>
      </c>
      <c r="E63" s="18" t="n">
        <v>390.08107896</v>
      </c>
      <c r="F63" s="20" t="n">
        <v>1.95132571</v>
      </c>
      <c r="G63" s="18" t="n">
        <v>386.36359454</v>
      </c>
      <c r="H63" s="20" t="n">
        <v>2.10663343</v>
      </c>
      <c r="I63" s="18" t="n">
        <v>382.23836697</v>
      </c>
      <c r="J63" s="20" t="n">
        <v>4.35623359</v>
      </c>
      <c r="K63" s="18" t="n">
        <v>366.81181426</v>
      </c>
      <c r="L63" s="20" t="n">
        <v>7.8519382</v>
      </c>
      <c r="M63" s="18" t="s">
        <v>481</v>
      </c>
      <c r="N63" s="20" t="s">
        <v>481</v>
      </c>
      <c r="O63" s="18" t="s">
        <v>481</v>
      </c>
      <c r="P63" s="20" t="s">
        <v>481</v>
      </c>
      <c r="Q63" s="18" t="n">
        <v>283.906389</v>
      </c>
      <c r="R63" s="20" t="n">
        <v>45.24509422</v>
      </c>
      <c r="S63" s="18" t="n">
        <v>301.5157127</v>
      </c>
      <c r="T63" s="20" t="n">
        <v>28.97838901</v>
      </c>
      <c r="U63" s="18" t="n">
        <v>323.82373706</v>
      </c>
      <c r="V63" s="20" t="n">
        <v>5.67765758</v>
      </c>
    </row>
    <row r="64" spans="1:22">
      <c r="A64" s="15" t="s">
        <v>539</v>
      </c>
      <c r="B64" s="17" t="n">
        <v>3634</v>
      </c>
      <c r="C64" s="18">
        <f>(3.0/B64*100)</f>
        <v/>
      </c>
      <c r="D64" s="19" t="n">
        <v>3631</v>
      </c>
      <c r="E64" s="18" t="n">
        <v>467.05706186</v>
      </c>
      <c r="F64" s="20" t="n">
        <v>4.9930088</v>
      </c>
      <c r="G64" s="18" t="n">
        <v>469.36318011</v>
      </c>
      <c r="H64" s="20" t="n">
        <v>3.27045045</v>
      </c>
      <c r="I64" s="18" t="n">
        <v>469.21174667</v>
      </c>
      <c r="J64" s="20" t="n">
        <v>4.34445736</v>
      </c>
      <c r="K64" s="18" t="n">
        <v>452.81344798</v>
      </c>
      <c r="L64" s="20" t="n">
        <v>4.71575088</v>
      </c>
      <c r="M64" s="18" t="s">
        <v>481</v>
      </c>
      <c r="N64" s="20" t="s">
        <v>481</v>
      </c>
      <c r="O64" s="18" t="s">
        <v>481</v>
      </c>
      <c r="P64" s="20" t="s">
        <v>481</v>
      </c>
      <c r="Q64" s="18" t="s">
        <v>481</v>
      </c>
      <c r="R64" s="20" t="s">
        <v>481</v>
      </c>
      <c r="S64" s="18" t="n">
        <v>499.88138722</v>
      </c>
      <c r="T64" s="20" t="n">
        <v>28.03549621</v>
      </c>
      <c r="U64" s="18" t="n">
        <v>380.21127473</v>
      </c>
      <c r="V64" s="20" t="n">
        <v>24.93377748</v>
      </c>
    </row>
    <row r="65" spans="1:22">
      <c r="A65" s="15" t="s">
        <v>540</v>
      </c>
      <c r="B65" s="17" t="n">
        <v>5325</v>
      </c>
      <c r="C65" s="18">
        <f>(14.0/B65*100)</f>
        <v/>
      </c>
      <c r="D65" s="19" t="n">
        <v>5311</v>
      </c>
      <c r="E65" s="18" t="n">
        <v>425.04012285</v>
      </c>
      <c r="F65" s="20" t="n">
        <v>2.33979315</v>
      </c>
      <c r="G65" s="18" t="n">
        <v>437.47066645</v>
      </c>
      <c r="H65" s="20" t="n">
        <v>2.87628894</v>
      </c>
      <c r="I65" s="18" t="n">
        <v>450.46574164</v>
      </c>
      <c r="J65" s="20" t="n">
        <v>6.53999041</v>
      </c>
      <c r="K65" s="18" t="n">
        <v>423.65838696</v>
      </c>
      <c r="L65" s="20" t="n">
        <v>8.958169590000001</v>
      </c>
      <c r="M65" s="18" t="s">
        <v>481</v>
      </c>
      <c r="N65" s="20" t="s">
        <v>481</v>
      </c>
      <c r="O65" s="18" t="s">
        <v>481</v>
      </c>
      <c r="P65" s="20" t="s">
        <v>481</v>
      </c>
      <c r="Q65" s="18" t="n">
        <v>387.36650824</v>
      </c>
      <c r="R65" s="20" t="n">
        <v>23.05563213</v>
      </c>
      <c r="S65" s="18" t="s">
        <v>481</v>
      </c>
      <c r="T65" s="20" t="s">
        <v>481</v>
      </c>
      <c r="U65" s="18" t="n">
        <v>343.26766098</v>
      </c>
      <c r="V65" s="20" t="n">
        <v>7.96007034</v>
      </c>
    </row>
    <row r="66" spans="1:22">
      <c r="A66" s="15" t="s">
        <v>541</v>
      </c>
      <c r="B66" s="17" t="n">
        <v>5665</v>
      </c>
      <c r="C66" s="18">
        <f>(74.0/B66*100)</f>
        <v/>
      </c>
      <c r="D66" s="19" t="n">
        <v>5591</v>
      </c>
      <c r="E66" s="18" t="n">
        <v>418.65236605</v>
      </c>
      <c r="F66" s="20" t="n">
        <v>1.64926555</v>
      </c>
      <c r="G66" s="18" t="n">
        <v>409.23351457</v>
      </c>
      <c r="H66" s="20" t="n">
        <v>1.8819654</v>
      </c>
      <c r="I66" s="18" t="n">
        <v>414.29495463</v>
      </c>
      <c r="J66" s="20" t="n">
        <v>4.43724532</v>
      </c>
      <c r="K66" s="18" t="n">
        <v>400.21066233</v>
      </c>
      <c r="L66" s="20" t="n">
        <v>6.02469539</v>
      </c>
      <c r="M66" s="18" t="s">
        <v>481</v>
      </c>
      <c r="N66" s="20" t="s">
        <v>481</v>
      </c>
      <c r="O66" s="18" t="s">
        <v>481</v>
      </c>
      <c r="P66" s="20" t="s">
        <v>481</v>
      </c>
      <c r="Q66" s="18" t="s">
        <v>481</v>
      </c>
      <c r="R66" s="20" t="s">
        <v>481</v>
      </c>
      <c r="S66" s="18" t="s">
        <v>481</v>
      </c>
      <c r="T66" s="20" t="s">
        <v>481</v>
      </c>
      <c r="U66" s="18" t="n">
        <v>341.16135641</v>
      </c>
      <c r="V66" s="20" t="n">
        <v>6.44368099</v>
      </c>
    </row>
    <row r="67" spans="1:22">
      <c r="A67" s="15" t="s">
        <v>542</v>
      </c>
      <c r="B67" s="17" t="n">
        <v>6971</v>
      </c>
      <c r="C67" s="18">
        <f>(22.0/B67*100)</f>
        <v/>
      </c>
      <c r="D67" s="19" t="n">
        <v>6949</v>
      </c>
      <c r="E67" s="18" t="n">
        <v>385.26663248</v>
      </c>
      <c r="F67" s="20" t="n">
        <v>2.22952527</v>
      </c>
      <c r="G67" s="18" t="n">
        <v>419.12352059</v>
      </c>
      <c r="H67" s="20" t="n">
        <v>3.49393916</v>
      </c>
      <c r="I67" s="18" t="n">
        <v>434.26384361</v>
      </c>
      <c r="J67" s="20" t="n">
        <v>5.00111528</v>
      </c>
      <c r="K67" s="18" t="n">
        <v>429.96830777</v>
      </c>
      <c r="L67" s="20" t="n">
        <v>7.71427405</v>
      </c>
      <c r="M67" s="18" t="s">
        <v>481</v>
      </c>
      <c r="N67" s="20" t="s">
        <v>481</v>
      </c>
      <c r="O67" s="18" t="s">
        <v>481</v>
      </c>
      <c r="P67" s="20" t="s">
        <v>481</v>
      </c>
      <c r="Q67" s="18" t="s">
        <v>481</v>
      </c>
      <c r="R67" s="20" t="s">
        <v>481</v>
      </c>
      <c r="S67" s="18" t="s">
        <v>481</v>
      </c>
      <c r="T67" s="20" t="s">
        <v>481</v>
      </c>
      <c r="U67" s="18" t="n">
        <v>312.86757489</v>
      </c>
      <c r="V67" s="20" t="n">
        <v>8.456408229999999</v>
      </c>
    </row>
    <row r="68" spans="1:22">
      <c r="A68" s="15" t="s">
        <v>543</v>
      </c>
      <c r="B68" s="17" t="n">
        <v>12083</v>
      </c>
      <c r="C68" s="18">
        <f>(26.0/B68*100)</f>
        <v/>
      </c>
      <c r="D68" s="19" t="n">
        <v>12057</v>
      </c>
      <c r="E68" s="18" t="n">
        <v>409.55700313</v>
      </c>
      <c r="F68" s="20" t="n">
        <v>2.94334298</v>
      </c>
      <c r="G68" s="18" t="n">
        <v>446.59705315</v>
      </c>
      <c r="H68" s="20" t="n">
        <v>2.67403297</v>
      </c>
      <c r="I68" s="18" t="n">
        <v>436.62636732</v>
      </c>
      <c r="J68" s="20" t="n">
        <v>2.60087423</v>
      </c>
      <c r="K68" s="18" t="n">
        <v>407.69533599</v>
      </c>
      <c r="L68" s="20" t="n">
        <v>1.36133486</v>
      </c>
      <c r="M68" s="18" t="s">
        <v>481</v>
      </c>
      <c r="N68" s="20" t="s">
        <v>481</v>
      </c>
      <c r="O68" s="18" t="s">
        <v>481</v>
      </c>
      <c r="P68" s="20" t="s">
        <v>481</v>
      </c>
      <c r="Q68" s="18" t="s">
        <v>481</v>
      </c>
      <c r="R68" s="20" t="s">
        <v>481</v>
      </c>
      <c r="S68" s="18" t="s">
        <v>481</v>
      </c>
      <c r="T68" s="20" t="s">
        <v>481</v>
      </c>
      <c r="U68" s="18" t="n">
        <v>343.3109457</v>
      </c>
      <c r="V68" s="20" t="n">
        <v>4.74643242</v>
      </c>
    </row>
    <row r="69" spans="1:22">
      <c r="A69" s="15" t="s">
        <v>544</v>
      </c>
      <c r="B69" s="17" t="n">
        <v>4876</v>
      </c>
      <c r="C69" s="18">
        <f>(0.0/B69*100)</f>
        <v/>
      </c>
      <c r="D69" s="19" t="n">
        <v>4876</v>
      </c>
      <c r="E69" s="18" t="n">
        <v>427.82211388</v>
      </c>
      <c r="F69" s="20" t="n">
        <v>3.3354274</v>
      </c>
      <c r="G69" s="18" t="n">
        <v>442.80359157</v>
      </c>
      <c r="H69" s="20" t="n">
        <v>3.65756355</v>
      </c>
      <c r="I69" s="18" t="n">
        <v>447.13646476</v>
      </c>
      <c r="J69" s="20" t="n">
        <v>5.58622333</v>
      </c>
      <c r="K69" s="18" t="n">
        <v>432.93981108</v>
      </c>
      <c r="L69" s="20" t="n">
        <v>7.28154123</v>
      </c>
      <c r="M69" s="18" t="s">
        <v>481</v>
      </c>
      <c r="N69" s="20" t="s">
        <v>481</v>
      </c>
      <c r="O69" s="18" t="s">
        <v>481</v>
      </c>
      <c r="P69" s="20" t="s">
        <v>481</v>
      </c>
      <c r="Q69" s="18" t="s">
        <v>481</v>
      </c>
      <c r="R69" s="20" t="s">
        <v>481</v>
      </c>
      <c r="S69" s="18" t="s">
        <v>481</v>
      </c>
      <c r="T69" s="20" t="s">
        <v>481</v>
      </c>
      <c r="U69" s="18" t="n">
        <v>331.61368457</v>
      </c>
      <c r="V69" s="20" t="n">
        <v>15.50404757</v>
      </c>
    </row>
    <row r="70" spans="1:22">
      <c r="A70" s="15" t="s">
        <v>545</v>
      </c>
      <c r="B70" s="17" t="n">
        <v>6036</v>
      </c>
      <c r="C70" s="18">
        <f>(223.0/B70*100)</f>
        <v/>
      </c>
      <c r="D70" s="19" t="n">
        <v>5813</v>
      </c>
      <c r="E70" s="18" t="n">
        <v>485.43043066</v>
      </c>
      <c r="F70" s="20" t="n">
        <v>3.23472555</v>
      </c>
      <c r="G70" s="18" t="n">
        <v>490.41993546</v>
      </c>
      <c r="H70" s="20" t="n">
        <v>3.12574603</v>
      </c>
      <c r="I70" s="18" t="n">
        <v>493.57718692</v>
      </c>
      <c r="J70" s="20" t="n">
        <v>4.01107014</v>
      </c>
      <c r="K70" s="18" t="n">
        <v>482.98265811</v>
      </c>
      <c r="L70" s="20" t="n">
        <v>5.68078489</v>
      </c>
      <c r="M70" s="18" t="s">
        <v>481</v>
      </c>
      <c r="N70" s="20" t="s">
        <v>481</v>
      </c>
      <c r="O70" s="18" t="s">
        <v>481</v>
      </c>
      <c r="P70" s="20" t="s">
        <v>481</v>
      </c>
      <c r="Q70" s="18" t="s">
        <v>481</v>
      </c>
      <c r="R70" s="20" t="s">
        <v>481</v>
      </c>
      <c r="S70" s="18" t="s">
        <v>481</v>
      </c>
      <c r="T70" s="20" t="s">
        <v>481</v>
      </c>
      <c r="U70" s="18" t="n">
        <v>429.62740412</v>
      </c>
      <c r="V70" s="20" t="n">
        <v>13.18374122</v>
      </c>
    </row>
    <row r="71" spans="1:22">
      <c r="A71" s="15" t="s">
        <v>546</v>
      </c>
      <c r="B71" s="17" t="n">
        <v>6115</v>
      </c>
      <c r="C71" s="18">
        <f>(17.0/B71*100)</f>
        <v/>
      </c>
      <c r="D71" s="19" t="n">
        <v>6098</v>
      </c>
      <c r="E71" s="18" t="n">
        <v>529.43332636</v>
      </c>
      <c r="F71" s="20" t="n">
        <v>2.70478255</v>
      </c>
      <c r="G71" s="18" t="n">
        <v>551.3212013999999</v>
      </c>
      <c r="H71" s="20" t="n">
        <v>2.53056122</v>
      </c>
      <c r="I71" s="18" t="n">
        <v>569.29787822</v>
      </c>
      <c r="J71" s="20" t="n">
        <v>2.43431858</v>
      </c>
      <c r="K71" s="18" t="n">
        <v>573.32823696</v>
      </c>
      <c r="L71" s="20" t="n">
        <v>3.20526559</v>
      </c>
      <c r="M71" s="18" t="s">
        <v>481</v>
      </c>
      <c r="N71" s="20" t="s">
        <v>481</v>
      </c>
      <c r="O71" s="18" t="s">
        <v>481</v>
      </c>
      <c r="P71" s="20" t="s">
        <v>481</v>
      </c>
      <c r="Q71" s="18" t="s">
        <v>481</v>
      </c>
      <c r="R71" s="20" t="s">
        <v>481</v>
      </c>
      <c r="S71" s="18" t="s">
        <v>481</v>
      </c>
      <c r="T71" s="20" t="s">
        <v>481</v>
      </c>
      <c r="U71" s="18" t="n">
        <v>510.52028779</v>
      </c>
      <c r="V71" s="20" t="n">
        <v>16.70391807</v>
      </c>
    </row>
    <row r="72" spans="1:22">
      <c r="A72" s="15" t="s">
        <v>547</v>
      </c>
      <c r="B72" s="17" t="n">
        <v>7708</v>
      </c>
      <c r="C72" s="18">
        <f>(5.0/B72*100)</f>
        <v/>
      </c>
      <c r="D72" s="19" t="n">
        <v>7703</v>
      </c>
      <c r="E72" s="18" t="n">
        <v>527.38977734</v>
      </c>
      <c r="F72" s="20" t="n">
        <v>3.16251612</v>
      </c>
      <c r="G72" s="18" t="n">
        <v>532.5095731</v>
      </c>
      <c r="H72" s="20" t="n">
        <v>2.99455</v>
      </c>
      <c r="I72" s="18" t="n">
        <v>542.74157185</v>
      </c>
      <c r="J72" s="20" t="n">
        <v>4.47483908</v>
      </c>
      <c r="K72" s="18" t="n">
        <v>534.41909765</v>
      </c>
      <c r="L72" s="20" t="n">
        <v>5.36096297</v>
      </c>
      <c r="M72" s="18" t="s">
        <v>481</v>
      </c>
      <c r="N72" s="20" t="s">
        <v>481</v>
      </c>
      <c r="O72" s="18" t="s">
        <v>481</v>
      </c>
      <c r="P72" s="20" t="s">
        <v>481</v>
      </c>
      <c r="Q72" s="18" t="s">
        <v>481</v>
      </c>
      <c r="R72" s="20" t="s">
        <v>481</v>
      </c>
      <c r="S72" s="18" t="s">
        <v>481</v>
      </c>
      <c r="T72" s="20" t="s">
        <v>481</v>
      </c>
      <c r="U72" s="18" t="n">
        <v>501.57927557</v>
      </c>
      <c r="V72" s="20" t="n">
        <v>18.99620392</v>
      </c>
    </row>
    <row r="73" spans="1:22">
      <c r="A73" s="15" t="s">
        <v>548</v>
      </c>
      <c r="B73" s="17" t="n">
        <v>8249</v>
      </c>
      <c r="C73" s="18">
        <f>(144.0/B73*100)</f>
        <v/>
      </c>
      <c r="D73" s="19" t="n">
        <v>8105</v>
      </c>
      <c r="E73" s="18" t="n">
        <v>417.16201446</v>
      </c>
      <c r="F73" s="20" t="n">
        <v>2.50632266</v>
      </c>
      <c r="G73" s="18" t="n">
        <v>424.36342639</v>
      </c>
      <c r="H73" s="20" t="n">
        <v>3.85500053</v>
      </c>
      <c r="I73" s="18" t="n">
        <v>437.81501951</v>
      </c>
      <c r="J73" s="20" t="n">
        <v>6.69143923</v>
      </c>
      <c r="K73" s="18" t="n">
        <v>444.55850182</v>
      </c>
      <c r="L73" s="20" t="n">
        <v>7.41734593</v>
      </c>
      <c r="M73" s="18" t="s">
        <v>481</v>
      </c>
      <c r="N73" s="20" t="s">
        <v>481</v>
      </c>
      <c r="O73" s="18" t="s">
        <v>481</v>
      </c>
      <c r="P73" s="20" t="s">
        <v>481</v>
      </c>
      <c r="Q73" s="18" t="s">
        <v>481</v>
      </c>
      <c r="R73" s="20" t="s">
        <v>481</v>
      </c>
      <c r="S73" s="18" t="s">
        <v>481</v>
      </c>
      <c r="T73" s="20" t="s">
        <v>481</v>
      </c>
      <c r="U73" s="18" t="n">
        <v>381.83890989</v>
      </c>
      <c r="V73" s="20" t="n">
        <v>10.67627011</v>
      </c>
    </row>
    <row r="74" spans="1:22">
      <c r="A74" s="15" t="s">
        <v>549</v>
      </c>
      <c r="B74" s="17" t="n">
        <v>4692</v>
      </c>
      <c r="C74" s="18">
        <f>(82.0/B74*100)</f>
        <v/>
      </c>
      <c r="D74" s="19" t="n">
        <v>4610</v>
      </c>
      <c r="E74" s="18" t="n">
        <v>415.9138762</v>
      </c>
      <c r="F74" s="20" t="n">
        <v>2.95286784</v>
      </c>
      <c r="G74" s="18" t="n">
        <v>430.55425796</v>
      </c>
      <c r="H74" s="20" t="n">
        <v>2.7200441</v>
      </c>
      <c r="I74" s="18" t="n">
        <v>429.62879377</v>
      </c>
      <c r="J74" s="20" t="n">
        <v>4.05702288</v>
      </c>
      <c r="K74" s="18" t="n">
        <v>433.34480926</v>
      </c>
      <c r="L74" s="20" t="n">
        <v>3.2998609</v>
      </c>
      <c r="M74" s="18" t="s">
        <v>481</v>
      </c>
      <c r="N74" s="20" t="s">
        <v>481</v>
      </c>
      <c r="O74" s="18" t="s">
        <v>481</v>
      </c>
      <c r="P74" s="20" t="s">
        <v>481</v>
      </c>
      <c r="Q74" s="18" t="s">
        <v>481</v>
      </c>
      <c r="R74" s="20" t="s">
        <v>481</v>
      </c>
      <c r="S74" s="18" t="n">
        <v>319.56504948</v>
      </c>
      <c r="T74" s="20" t="n">
        <v>22.80832833</v>
      </c>
      <c r="U74" s="18" t="n">
        <v>346.32366868</v>
      </c>
      <c r="V74" s="20" t="n">
        <v>11.66374428</v>
      </c>
    </row>
    <row r="75" spans="1:22">
      <c r="A75" s="15" t="s">
        <v>550</v>
      </c>
      <c r="B75" s="17" t="n">
        <v>5375</v>
      </c>
      <c r="C75" s="18">
        <f>(198.0/B75*100)</f>
        <v/>
      </c>
      <c r="D75" s="19" t="n">
        <v>5177</v>
      </c>
      <c r="E75" s="18" t="n">
        <v>381.96610459</v>
      </c>
      <c r="F75" s="20" t="n">
        <v>2.2536119</v>
      </c>
      <c r="G75" s="18" t="n">
        <v>396.48793846</v>
      </c>
      <c r="H75" s="20" t="n">
        <v>2.86882645</v>
      </c>
      <c r="I75" s="18" t="n">
        <v>396.48917461</v>
      </c>
      <c r="J75" s="20" t="n">
        <v>4.11946658</v>
      </c>
      <c r="K75" s="18" t="n">
        <v>397.98993293</v>
      </c>
      <c r="L75" s="20" t="n">
        <v>4.97441274</v>
      </c>
      <c r="M75" s="18" t="s">
        <v>481</v>
      </c>
      <c r="N75" s="20" t="s">
        <v>481</v>
      </c>
      <c r="O75" s="18" t="s">
        <v>481</v>
      </c>
      <c r="P75" s="20" t="s">
        <v>481</v>
      </c>
      <c r="Q75" s="18" t="s">
        <v>481</v>
      </c>
      <c r="R75" s="20" t="s">
        <v>481</v>
      </c>
      <c r="S75" s="18" t="s">
        <v>481</v>
      </c>
      <c r="T75" s="20" t="s">
        <v>481</v>
      </c>
      <c r="U75" s="18" t="n">
        <v>352.22683042</v>
      </c>
      <c r="V75" s="20" t="n">
        <v>4.79630772</v>
      </c>
    </row>
    <row r="76" spans="1:22">
      <c r="A76" s="15" t="s">
        <v>551</v>
      </c>
      <c r="B76" s="17" t="n">
        <v>14167</v>
      </c>
      <c r="C76" s="18">
        <f>(228.0/B76*100)</f>
        <v/>
      </c>
      <c r="D76" s="19" t="n">
        <v>13939</v>
      </c>
      <c r="E76" s="18" t="n">
        <v>438.11927103</v>
      </c>
      <c r="F76" s="20" t="n">
        <v>4.90554273</v>
      </c>
      <c r="G76" s="18" t="n">
        <v>459.4701349</v>
      </c>
      <c r="H76" s="20" t="n">
        <v>4.22748749</v>
      </c>
      <c r="I76" s="18" t="n">
        <v>455.43047617</v>
      </c>
      <c r="J76" s="20" t="n">
        <v>3.01486244</v>
      </c>
      <c r="K76" s="18" t="n">
        <v>424.42413594</v>
      </c>
      <c r="L76" s="20" t="n">
        <v>2.35370103</v>
      </c>
      <c r="M76" s="18" t="s">
        <v>481</v>
      </c>
      <c r="N76" s="20" t="s">
        <v>481</v>
      </c>
      <c r="O76" s="18" t="s">
        <v>481</v>
      </c>
      <c r="P76" s="20" t="s">
        <v>481</v>
      </c>
      <c r="Q76" s="18" t="s">
        <v>481</v>
      </c>
      <c r="R76" s="20" t="s">
        <v>481</v>
      </c>
      <c r="S76" s="18" t="s">
        <v>481</v>
      </c>
      <c r="T76" s="20" t="s">
        <v>481</v>
      </c>
      <c r="U76" s="18" t="n">
        <v>380.53920682</v>
      </c>
      <c r="V76" s="20" t="n">
        <v>6.05797156</v>
      </c>
    </row>
    <row r="77" spans="1:22">
      <c r="A77" s="15" t="s">
        <v>552</v>
      </c>
      <c r="B77" s="17" t="n">
        <v>6062</v>
      </c>
      <c r="C77" s="18">
        <f>(82.0/B77*100)</f>
        <v/>
      </c>
      <c r="D77" s="19" t="n">
        <v>5980</v>
      </c>
      <c r="E77" s="18" t="n">
        <v>428.73943869</v>
      </c>
      <c r="F77" s="20" t="n">
        <v>2.42715544</v>
      </c>
      <c r="G77" s="18" t="n">
        <v>442.17574138</v>
      </c>
      <c r="H77" s="20" t="n">
        <v>2.74469701</v>
      </c>
      <c r="I77" s="18" t="n">
        <v>460.96414997</v>
      </c>
      <c r="J77" s="20" t="n">
        <v>4.36669967</v>
      </c>
      <c r="K77" s="18" t="n">
        <v>456.79270029</v>
      </c>
      <c r="L77" s="20" t="n">
        <v>6.37446618</v>
      </c>
      <c r="M77" s="18" t="s">
        <v>481</v>
      </c>
      <c r="N77" s="20" t="s">
        <v>481</v>
      </c>
      <c r="O77" s="18" t="s">
        <v>481</v>
      </c>
      <c r="P77" s="20" t="s">
        <v>481</v>
      </c>
      <c r="Q77" s="18" t="s">
        <v>481</v>
      </c>
      <c r="R77" s="20" t="s">
        <v>481</v>
      </c>
      <c r="S77" s="18" t="s">
        <v>481</v>
      </c>
      <c r="T77" s="20" t="s">
        <v>481</v>
      </c>
      <c r="U77" s="18" t="n">
        <v>357.66876354</v>
      </c>
      <c r="V77" s="20" t="n">
        <v>5.78462437</v>
      </c>
    </row>
    <row r="78" spans="1:22">
      <c r="A78" s="15" t="s">
        <v>553</v>
      </c>
      <c r="B78" s="17" t="n">
        <v>5826</v>
      </c>
      <c r="C78" s="18">
        <f>(0.0/B78*100)</f>
        <v/>
      </c>
      <c r="D78" s="19" t="n">
        <v>5826</v>
      </c>
      <c r="E78" s="18" t="n">
        <v>523.26936834</v>
      </c>
      <c r="F78" s="20" t="n">
        <v>3.72001339</v>
      </c>
      <c r="G78" s="18" t="n">
        <v>536.70815642</v>
      </c>
      <c r="H78" s="20" t="n">
        <v>5.70232002</v>
      </c>
      <c r="I78" s="18" t="n">
        <v>539.20818377</v>
      </c>
      <c r="J78" s="20" t="n">
        <v>10.67027484</v>
      </c>
      <c r="K78" s="18" t="n">
        <v>551.80292443</v>
      </c>
      <c r="L78" s="20" t="n">
        <v>14.25037654</v>
      </c>
      <c r="M78" s="18" t="s">
        <v>481</v>
      </c>
      <c r="N78" s="20" t="s">
        <v>481</v>
      </c>
      <c r="O78" s="18" t="s">
        <v>481</v>
      </c>
      <c r="P78" s="20" t="s">
        <v>481</v>
      </c>
      <c r="Q78" s="18" t="n">
        <v>436.4761</v>
      </c>
      <c r="R78" s="20" t="n">
        <v>14.19673561</v>
      </c>
      <c r="S78" s="18" t="n">
        <v>429.71652966</v>
      </c>
      <c r="T78" s="20" t="n">
        <v>33.82227295</v>
      </c>
      <c r="U78" s="18" t="n">
        <v>451.06792826</v>
      </c>
      <c r="V78" s="20" t="n">
        <v>12.02313045</v>
      </c>
    </row>
    <row customHeight="1" ht="25" r="79" spans="1:22">
      <c r="A79" s="15" t="s">
        <v>554</v>
      </c>
      <c r="B79" s="17" t="n">
        <v>1657</v>
      </c>
      <c r="C79" s="18">
        <f>(41.0/B79*100)</f>
        <v/>
      </c>
      <c r="D79" s="19" t="n">
        <v>1616</v>
      </c>
      <c r="E79" s="18" t="n">
        <v>453.91617006</v>
      </c>
      <c r="F79" s="20" t="n">
        <v>6.51810229</v>
      </c>
      <c r="G79" s="18" t="n">
        <v>486.90695701</v>
      </c>
      <c r="H79" s="20" t="n">
        <v>6.88401534</v>
      </c>
      <c r="I79" s="18" t="n">
        <v>511.36715908</v>
      </c>
      <c r="J79" s="20" t="n">
        <v>9.90973067</v>
      </c>
      <c r="K79" s="18" t="n">
        <v>484.52571756</v>
      </c>
      <c r="L79" s="20" t="n">
        <v>11.02205237</v>
      </c>
      <c r="M79" s="18" t="s">
        <v>481</v>
      </c>
      <c r="N79" s="20" t="s">
        <v>481</v>
      </c>
      <c r="O79" s="18" t="s">
        <v>481</v>
      </c>
      <c r="P79" s="20" t="s">
        <v>481</v>
      </c>
      <c r="Q79" s="18" t="s">
        <v>481</v>
      </c>
      <c r="R79" s="20" t="s">
        <v>481</v>
      </c>
      <c r="S79" s="18" t="s">
        <v>481</v>
      </c>
      <c r="T79" s="20" t="s">
        <v>481</v>
      </c>
      <c r="U79" s="18" t="n">
        <v>407.19390373</v>
      </c>
      <c r="V79" s="20" t="n">
        <v>14.53387998</v>
      </c>
    </row>
    <row r="80" spans="1:22">
      <c r="A80" s="15" t="s">
        <v>555</v>
      </c>
      <c r="B80" s="17" t="n">
        <v>7841</v>
      </c>
      <c r="C80" s="18">
        <f>(0.0/B80*100)</f>
        <v/>
      </c>
      <c r="D80" s="19" t="n">
        <v>7841</v>
      </c>
      <c r="E80" s="18" t="n">
        <v>452.59809164</v>
      </c>
      <c r="F80" s="20" t="n">
        <v>3.85601126</v>
      </c>
      <c r="G80" s="18" t="n">
        <v>461.32048273</v>
      </c>
      <c r="H80" s="20" t="n">
        <v>4.29106993</v>
      </c>
      <c r="I80" s="18" t="n">
        <v>456.58669293</v>
      </c>
      <c r="J80" s="20" t="n">
        <v>4.97209482</v>
      </c>
      <c r="K80" s="18" t="n">
        <v>452.47434687</v>
      </c>
      <c r="L80" s="20" t="n">
        <v>5.76854996</v>
      </c>
      <c r="M80" s="18" t="s">
        <v>481</v>
      </c>
      <c r="N80" s="20" t="s">
        <v>481</v>
      </c>
      <c r="O80" s="18" t="s">
        <v>481</v>
      </c>
      <c r="P80" s="20" t="s">
        <v>481</v>
      </c>
      <c r="Q80" s="18" t="s">
        <v>481</v>
      </c>
      <c r="R80" s="20" t="s">
        <v>481</v>
      </c>
      <c r="S80" s="18" t="s">
        <v>481</v>
      </c>
      <c r="T80" s="20" t="s">
        <v>481</v>
      </c>
      <c r="U80" s="18" t="n">
        <v>413.01325074</v>
      </c>
      <c r="V80" s="20" t="n">
        <v>19.24561054</v>
      </c>
    </row>
    <row r="81" spans="1:22">
      <c r="A81" s="23" t="s">
        <v>556</v>
      </c>
      <c r="B81" s="17" t="n">
        <v>8861</v>
      </c>
      <c r="C81" s="18">
        <f>(76.0/B81*100)</f>
        <v/>
      </c>
      <c r="D81" s="19" t="n">
        <v>8785</v>
      </c>
      <c r="E81" s="18" t="n">
        <v>436.2919198</v>
      </c>
      <c r="F81" s="20" t="n">
        <v>2.82111382</v>
      </c>
      <c r="G81" s="18" t="n">
        <v>448.60069211</v>
      </c>
      <c r="H81" s="20" t="n">
        <v>3.51727536</v>
      </c>
      <c r="I81" s="18" t="n">
        <v>455.3060128</v>
      </c>
      <c r="J81" s="20" t="n">
        <v>4.94409473</v>
      </c>
      <c r="K81" s="18" t="n">
        <v>455.08137609</v>
      </c>
      <c r="L81" s="20" t="n">
        <v>7.2521604</v>
      </c>
      <c r="M81" s="18" t="s">
        <v>481</v>
      </c>
      <c r="N81" s="20" t="s">
        <v>481</v>
      </c>
      <c r="O81" s="18" t="s">
        <v>481</v>
      </c>
      <c r="P81" s="20" t="s">
        <v>481</v>
      </c>
      <c r="Q81" s="18" t="s">
        <v>481</v>
      </c>
      <c r="R81" s="20" t="s">
        <v>481</v>
      </c>
      <c r="S81" s="18" t="s">
        <v>481</v>
      </c>
      <c r="T81" s="20" t="s">
        <v>481</v>
      </c>
      <c r="U81" s="18" t="n">
        <v>392.35277303</v>
      </c>
      <c r="V81" s="20" t="n">
        <v>11.55473587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631</v>
      </c>
    </row>
    <row customHeight="1" ht="30" r="4" spans="1:22">
      <c r="A4" s="6" t="n"/>
      <c r="B4" s="7" t="s">
        <v>462</v>
      </c>
      <c r="C4" s="7" t="s">
        <v>463</v>
      </c>
      <c r="D4" s="8" t="s">
        <v>462</v>
      </c>
      <c r="E4" s="9" t="s">
        <v>622</v>
      </c>
      <c r="F4" s="10" t="n"/>
      <c r="G4" s="9" t="s">
        <v>623</v>
      </c>
      <c r="H4" s="10" t="n"/>
      <c r="I4" s="9" t="s">
        <v>624</v>
      </c>
      <c r="J4" s="10" t="n"/>
      <c r="K4" s="9" t="s">
        <v>625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506.3511014</v>
      </c>
      <c r="F7" s="20" t="n">
        <v>1.5782994</v>
      </c>
      <c r="G7" s="18" t="n">
        <v>529.7695400699999</v>
      </c>
      <c r="H7" s="20" t="n">
        <v>2.5986743</v>
      </c>
      <c r="I7" s="18" t="n">
        <v>535.8260110799999</v>
      </c>
      <c r="J7" s="20" t="n">
        <v>4.85610598</v>
      </c>
      <c r="K7" s="18" t="n">
        <v>510.39880595</v>
      </c>
      <c r="L7" s="20" t="n">
        <v>7.3602003</v>
      </c>
      <c r="M7" s="18" t="s">
        <v>481</v>
      </c>
      <c r="N7" s="20" t="s">
        <v>481</v>
      </c>
      <c r="O7" s="18" t="s">
        <v>481</v>
      </c>
      <c r="P7" s="20" t="s">
        <v>481</v>
      </c>
      <c r="Q7" s="18" t="s">
        <v>481</v>
      </c>
      <c r="R7" s="20" t="s">
        <v>481</v>
      </c>
      <c r="S7" s="18" t="s">
        <v>481</v>
      </c>
      <c r="T7" s="20" t="s">
        <v>481</v>
      </c>
      <c r="U7" s="18" t="n">
        <v>426.52185547</v>
      </c>
      <c r="V7" s="20" t="n">
        <v>8.158296139999999</v>
      </c>
    </row>
    <row r="8" spans="1:22">
      <c r="A8" s="15" t="s">
        <v>483</v>
      </c>
      <c r="B8" s="17" t="n">
        <v>7007</v>
      </c>
      <c r="C8" s="18">
        <f>(20.0/B8*100)</f>
        <v/>
      </c>
      <c r="D8" s="19" t="n">
        <v>6987</v>
      </c>
      <c r="E8" s="18" t="n">
        <v>486.91738142</v>
      </c>
      <c r="F8" s="20" t="n">
        <v>2.64450872</v>
      </c>
      <c r="G8" s="18" t="n">
        <v>511.95763251</v>
      </c>
      <c r="H8" s="20" t="n">
        <v>3.25579502</v>
      </c>
      <c r="I8" s="18" t="n">
        <v>531.93181366</v>
      </c>
      <c r="J8" s="20" t="n">
        <v>6.2655177</v>
      </c>
      <c r="K8" s="18" t="n">
        <v>514.71755561</v>
      </c>
      <c r="L8" s="20" t="n">
        <v>9.49902378</v>
      </c>
      <c r="M8" s="18" t="s">
        <v>481</v>
      </c>
      <c r="N8" s="20" t="s">
        <v>481</v>
      </c>
      <c r="O8" s="18" t="s">
        <v>481</v>
      </c>
      <c r="P8" s="20" t="s">
        <v>481</v>
      </c>
      <c r="Q8" s="18" t="s">
        <v>481</v>
      </c>
      <c r="R8" s="20" t="s">
        <v>481</v>
      </c>
      <c r="S8" s="18" t="s">
        <v>481</v>
      </c>
      <c r="T8" s="20" t="s">
        <v>481</v>
      </c>
      <c r="U8" s="18" t="n">
        <v>425.82743225</v>
      </c>
      <c r="V8" s="20" t="n">
        <v>11.65666392</v>
      </c>
    </row>
    <row r="9" spans="1:22">
      <c r="A9" s="15" t="s">
        <v>484</v>
      </c>
      <c r="B9" s="17" t="n">
        <v>9651</v>
      </c>
      <c r="C9" s="18">
        <f>(77.0/B9*100)</f>
        <v/>
      </c>
      <c r="D9" s="19" t="n">
        <v>9574</v>
      </c>
      <c r="E9" s="18" t="n">
        <v>507.98824269</v>
      </c>
      <c r="F9" s="20" t="n">
        <v>2.28358366</v>
      </c>
      <c r="G9" s="18" t="n">
        <v>494.29173799</v>
      </c>
      <c r="H9" s="20" t="n">
        <v>3.40212291</v>
      </c>
      <c r="I9" s="18" t="n">
        <v>487.91657322</v>
      </c>
      <c r="J9" s="20" t="n">
        <v>7.81607446</v>
      </c>
      <c r="K9" s="18" t="n">
        <v>450.49129107</v>
      </c>
      <c r="L9" s="20" t="n">
        <v>9.97092179</v>
      </c>
      <c r="M9" s="18" t="s">
        <v>481</v>
      </c>
      <c r="N9" s="20" t="s">
        <v>481</v>
      </c>
      <c r="O9" s="18" t="s">
        <v>481</v>
      </c>
      <c r="P9" s="20" t="s">
        <v>481</v>
      </c>
      <c r="Q9" s="18" t="s">
        <v>481</v>
      </c>
      <c r="R9" s="20" t="s">
        <v>481</v>
      </c>
      <c r="S9" s="18" t="s">
        <v>481</v>
      </c>
      <c r="T9" s="20" t="s">
        <v>481</v>
      </c>
      <c r="U9" s="18" t="n">
        <v>441.92270944</v>
      </c>
      <c r="V9" s="20" t="n">
        <v>6.61699493</v>
      </c>
    </row>
    <row r="10" spans="1:22">
      <c r="A10" s="15" t="s">
        <v>485</v>
      </c>
      <c r="B10" s="17" t="n">
        <v>20058</v>
      </c>
      <c r="C10" s="18">
        <f>(521.0/B10*100)</f>
        <v/>
      </c>
      <c r="D10" s="19" t="n">
        <v>19537</v>
      </c>
      <c r="E10" s="18" t="n">
        <v>525.04903612</v>
      </c>
      <c r="F10" s="20" t="n">
        <v>2.40841154</v>
      </c>
      <c r="G10" s="18" t="n">
        <v>538.13149201</v>
      </c>
      <c r="H10" s="20" t="n">
        <v>2.33309176</v>
      </c>
      <c r="I10" s="18" t="n">
        <v>541.4452437800001</v>
      </c>
      <c r="J10" s="20" t="n">
        <v>4.03448558</v>
      </c>
      <c r="K10" s="18" t="n">
        <v>512.2630506</v>
      </c>
      <c r="L10" s="20" t="n">
        <v>5.89667195</v>
      </c>
      <c r="M10" s="18" t="s">
        <v>481</v>
      </c>
      <c r="N10" s="20" t="s">
        <v>481</v>
      </c>
      <c r="O10" s="18" t="s">
        <v>481</v>
      </c>
      <c r="P10" s="20" t="s">
        <v>481</v>
      </c>
      <c r="Q10" s="18" t="s">
        <v>481</v>
      </c>
      <c r="R10" s="20" t="s">
        <v>481</v>
      </c>
      <c r="S10" s="18" t="s">
        <v>481</v>
      </c>
      <c r="T10" s="20" t="s">
        <v>481</v>
      </c>
      <c r="U10" s="18" t="n">
        <v>477.04640055</v>
      </c>
      <c r="V10" s="20" t="n">
        <v>7.48100206</v>
      </c>
    </row>
    <row r="11" spans="1:22">
      <c r="A11" s="15" t="s">
        <v>486</v>
      </c>
      <c r="B11" s="17" t="n">
        <v>7053</v>
      </c>
      <c r="C11" s="18">
        <f>(45.0/B11*100)</f>
        <v/>
      </c>
      <c r="D11" s="19" t="n">
        <v>7008</v>
      </c>
      <c r="E11" s="18" t="n">
        <v>447.55005048</v>
      </c>
      <c r="F11" s="20" t="n">
        <v>2.42511254</v>
      </c>
      <c r="G11" s="18" t="n">
        <v>453.02836846</v>
      </c>
      <c r="H11" s="20" t="n">
        <v>5.71905999</v>
      </c>
      <c r="I11" s="18" t="n">
        <v>448.69802143</v>
      </c>
      <c r="J11" s="20" t="n">
        <v>16.77441415</v>
      </c>
      <c r="K11" s="18" t="n">
        <v>431.49449566</v>
      </c>
      <c r="L11" s="20" t="n">
        <v>11.85557027</v>
      </c>
      <c r="M11" s="18" t="s">
        <v>481</v>
      </c>
      <c r="N11" s="20" t="s">
        <v>481</v>
      </c>
      <c r="O11" s="18" t="s">
        <v>481</v>
      </c>
      <c r="P11" s="20" t="s">
        <v>481</v>
      </c>
      <c r="Q11" s="18" t="s">
        <v>481</v>
      </c>
      <c r="R11" s="20" t="s">
        <v>481</v>
      </c>
      <c r="S11" s="18" t="s">
        <v>481</v>
      </c>
      <c r="T11" s="20" t="s">
        <v>481</v>
      </c>
      <c r="U11" s="18" t="n">
        <v>413.1195498</v>
      </c>
      <c r="V11" s="20" t="n">
        <v>11.4817529</v>
      </c>
    </row>
    <row r="12" spans="1:22">
      <c r="A12" s="15" t="s">
        <v>487</v>
      </c>
      <c r="B12" s="17" t="n">
        <v>6894</v>
      </c>
      <c r="C12" s="18">
        <f>(55.0/B12*100)</f>
        <v/>
      </c>
      <c r="D12" s="19" t="n">
        <v>6839</v>
      </c>
      <c r="E12" s="18" t="n">
        <v>491.3696139</v>
      </c>
      <c r="F12" s="20" t="n">
        <v>2.35682404</v>
      </c>
      <c r="G12" s="18" t="n">
        <v>511.15777711</v>
      </c>
      <c r="H12" s="20" t="n">
        <v>3.34843151</v>
      </c>
      <c r="I12" s="18" t="n">
        <v>510.14197717</v>
      </c>
      <c r="J12" s="20" t="n">
        <v>9.24832483</v>
      </c>
      <c r="K12" s="18" t="n">
        <v>463.66209277</v>
      </c>
      <c r="L12" s="20" t="n">
        <v>10.84038568</v>
      </c>
      <c r="M12" s="18" t="s">
        <v>481</v>
      </c>
      <c r="N12" s="20" t="s">
        <v>481</v>
      </c>
      <c r="O12" s="18" t="s">
        <v>481</v>
      </c>
      <c r="P12" s="20" t="s">
        <v>481</v>
      </c>
      <c r="Q12" s="18" t="s">
        <v>481</v>
      </c>
      <c r="R12" s="20" t="s">
        <v>481</v>
      </c>
      <c r="S12" s="18" t="s">
        <v>481</v>
      </c>
      <c r="T12" s="20" t="s">
        <v>481</v>
      </c>
      <c r="U12" s="18" t="n">
        <v>399.35113999</v>
      </c>
      <c r="V12" s="20" t="n">
        <v>9.890285779999999</v>
      </c>
    </row>
    <row r="13" spans="1:22">
      <c r="A13" s="15" t="s">
        <v>488</v>
      </c>
      <c r="B13" s="17" t="n">
        <v>7161</v>
      </c>
      <c r="C13" s="18">
        <f>(99.0/B13*100)</f>
        <v/>
      </c>
      <c r="D13" s="19" t="n">
        <v>7062</v>
      </c>
      <c r="E13" s="18" t="n">
        <v>505.75499362</v>
      </c>
      <c r="F13" s="20" t="n">
        <v>2.38849267</v>
      </c>
      <c r="G13" s="18" t="n">
        <v>498.4754891</v>
      </c>
      <c r="H13" s="20" t="n">
        <v>4.33158513</v>
      </c>
      <c r="I13" s="18" t="n">
        <v>477.05716009</v>
      </c>
      <c r="J13" s="20" t="n">
        <v>8.98174788</v>
      </c>
      <c r="K13" s="18" t="n">
        <v>470.82595855</v>
      </c>
      <c r="L13" s="20" t="n">
        <v>10.67806537</v>
      </c>
      <c r="M13" s="18" t="s">
        <v>481</v>
      </c>
      <c r="N13" s="20" t="s">
        <v>481</v>
      </c>
      <c r="O13" s="18" t="s">
        <v>481</v>
      </c>
      <c r="P13" s="20" t="s">
        <v>481</v>
      </c>
      <c r="Q13" s="18" t="s">
        <v>481</v>
      </c>
      <c r="R13" s="20" t="s">
        <v>481</v>
      </c>
      <c r="S13" s="18" t="s">
        <v>481</v>
      </c>
      <c r="T13" s="20" t="s">
        <v>481</v>
      </c>
      <c r="U13" s="18" t="n">
        <v>426.31029511</v>
      </c>
      <c r="V13" s="20" t="n">
        <v>12.6936818</v>
      </c>
    </row>
    <row r="14" spans="1:22">
      <c r="A14" s="15" t="s">
        <v>489</v>
      </c>
      <c r="B14" s="17" t="n">
        <v>5587</v>
      </c>
      <c r="C14" s="18">
        <f>(74.0/B14*100)</f>
        <v/>
      </c>
      <c r="D14" s="19" t="n">
        <v>5513</v>
      </c>
      <c r="E14" s="18" t="n">
        <v>538.68568061</v>
      </c>
      <c r="F14" s="20" t="n">
        <v>2.1215245</v>
      </c>
      <c r="G14" s="18" t="n">
        <v>520.14134369</v>
      </c>
      <c r="H14" s="20" t="n">
        <v>4.83011482</v>
      </c>
      <c r="I14" s="18" t="n">
        <v>521.60325332</v>
      </c>
      <c r="J14" s="20" t="n">
        <v>10.73914951</v>
      </c>
      <c r="K14" s="18" t="n">
        <v>478.07309582</v>
      </c>
      <c r="L14" s="20" t="n">
        <v>14.48511632</v>
      </c>
      <c r="M14" s="18" t="s">
        <v>481</v>
      </c>
      <c r="N14" s="20" t="s">
        <v>481</v>
      </c>
      <c r="O14" s="18" t="s">
        <v>481</v>
      </c>
      <c r="P14" s="20" t="s">
        <v>481</v>
      </c>
      <c r="Q14" s="18" t="s">
        <v>481</v>
      </c>
      <c r="R14" s="20" t="s">
        <v>481</v>
      </c>
      <c r="S14" s="18" t="s">
        <v>481</v>
      </c>
      <c r="T14" s="20" t="s">
        <v>481</v>
      </c>
      <c r="U14" s="18" t="n">
        <v>479.18354145</v>
      </c>
      <c r="V14" s="20" t="n">
        <v>11.69819992</v>
      </c>
    </row>
    <row r="15" spans="1:22">
      <c r="A15" s="15" t="s">
        <v>490</v>
      </c>
      <c r="B15" s="17" t="n">
        <v>5882</v>
      </c>
      <c r="C15" s="18">
        <f>(52.0/B15*100)</f>
        <v/>
      </c>
      <c r="D15" s="19" t="n">
        <v>5830</v>
      </c>
      <c r="E15" s="18" t="n">
        <v>533.57396839</v>
      </c>
      <c r="F15" s="20" t="n">
        <v>2.32199006</v>
      </c>
      <c r="G15" s="18" t="n">
        <v>520.63445207</v>
      </c>
      <c r="H15" s="20" t="n">
        <v>6.38384605</v>
      </c>
      <c r="I15" s="18" t="n">
        <v>514.36404424</v>
      </c>
      <c r="J15" s="20" t="n">
        <v>10.05184274</v>
      </c>
      <c r="K15" s="18" t="n">
        <v>475.29551986</v>
      </c>
      <c r="L15" s="20" t="n">
        <v>14.74121911</v>
      </c>
      <c r="M15" s="18" t="s">
        <v>481</v>
      </c>
      <c r="N15" s="20" t="s">
        <v>481</v>
      </c>
      <c r="O15" s="18" t="s">
        <v>481</v>
      </c>
      <c r="P15" s="20" t="s">
        <v>481</v>
      </c>
      <c r="Q15" s="18" t="s">
        <v>481</v>
      </c>
      <c r="R15" s="20" t="s">
        <v>481</v>
      </c>
      <c r="S15" s="18" t="s">
        <v>481</v>
      </c>
      <c r="T15" s="20" t="s">
        <v>481</v>
      </c>
      <c r="U15" s="18" t="n">
        <v>466.42375853</v>
      </c>
      <c r="V15" s="20" t="n">
        <v>14.91228084</v>
      </c>
    </row>
    <row r="16" spans="1:22">
      <c r="A16" s="15" t="s">
        <v>491</v>
      </c>
      <c r="B16" s="17" t="n">
        <v>6108</v>
      </c>
      <c r="C16" s="18">
        <f>(98.0/B16*100)</f>
        <v/>
      </c>
      <c r="D16" s="19" t="n">
        <v>6010</v>
      </c>
      <c r="E16" s="18" t="n">
        <v>498.60574377</v>
      </c>
      <c r="F16" s="20" t="n">
        <v>2.02173414</v>
      </c>
      <c r="G16" s="18" t="n">
        <v>504.3038709</v>
      </c>
      <c r="H16" s="20" t="n">
        <v>4.52640534</v>
      </c>
      <c r="I16" s="18" t="n">
        <v>488.06438152</v>
      </c>
      <c r="J16" s="20" t="n">
        <v>9.690838859999999</v>
      </c>
      <c r="K16" s="18" t="n">
        <v>457.60453502</v>
      </c>
      <c r="L16" s="20" t="n">
        <v>12.67049957</v>
      </c>
      <c r="M16" s="18" t="s">
        <v>481</v>
      </c>
      <c r="N16" s="20" t="s">
        <v>481</v>
      </c>
      <c r="O16" s="18" t="s">
        <v>481</v>
      </c>
      <c r="P16" s="20" t="s">
        <v>481</v>
      </c>
      <c r="Q16" s="18" t="s">
        <v>481</v>
      </c>
      <c r="R16" s="20" t="s">
        <v>481</v>
      </c>
      <c r="S16" s="18" t="s">
        <v>481</v>
      </c>
      <c r="T16" s="20" t="s">
        <v>481</v>
      </c>
      <c r="U16" s="18" t="n">
        <v>421.88557889</v>
      </c>
      <c r="V16" s="20" t="n">
        <v>9.63458805</v>
      </c>
    </row>
    <row r="17" spans="1:22">
      <c r="A17" s="15" t="s">
        <v>492</v>
      </c>
      <c r="B17" s="17" t="n">
        <v>6504</v>
      </c>
      <c r="C17" s="18">
        <f>(658.0/B17*100)</f>
        <v/>
      </c>
      <c r="D17" s="19" t="n">
        <v>5846</v>
      </c>
      <c r="E17" s="18" t="n">
        <v>507.92826928</v>
      </c>
      <c r="F17" s="20" t="n">
        <v>2.8034565</v>
      </c>
      <c r="G17" s="18" t="n">
        <v>536.74413837</v>
      </c>
      <c r="H17" s="20" t="n">
        <v>3.79915502</v>
      </c>
      <c r="I17" s="18" t="n">
        <v>543.08111015</v>
      </c>
      <c r="J17" s="20" t="n">
        <v>7.35643084</v>
      </c>
      <c r="K17" s="18" t="n">
        <v>532.05889298</v>
      </c>
      <c r="L17" s="20" t="n">
        <v>10.4338671</v>
      </c>
      <c r="M17" s="18" t="s">
        <v>481</v>
      </c>
      <c r="N17" s="20" t="s">
        <v>481</v>
      </c>
      <c r="O17" s="18" t="s">
        <v>481</v>
      </c>
      <c r="P17" s="20" t="s">
        <v>481</v>
      </c>
      <c r="Q17" s="18" t="s">
        <v>481</v>
      </c>
      <c r="R17" s="20" t="s">
        <v>481</v>
      </c>
      <c r="S17" s="18" t="s">
        <v>481</v>
      </c>
      <c r="T17" s="20" t="s">
        <v>481</v>
      </c>
      <c r="U17" s="18" t="n">
        <v>449.09698628</v>
      </c>
      <c r="V17" s="20" t="n">
        <v>10.13877914</v>
      </c>
    </row>
    <row r="18" spans="1:22">
      <c r="A18" s="15" t="s">
        <v>493</v>
      </c>
      <c r="B18" s="17" t="n">
        <v>5532</v>
      </c>
      <c r="C18" s="18">
        <f>(28.0/B18*100)</f>
        <v/>
      </c>
      <c r="D18" s="19" t="n">
        <v>5504</v>
      </c>
      <c r="E18" s="18" t="n">
        <v>462.34040584</v>
      </c>
      <c r="F18" s="20" t="n">
        <v>3.87393103</v>
      </c>
      <c r="G18" s="18" t="n">
        <v>445.87222314</v>
      </c>
      <c r="H18" s="20" t="n">
        <v>4.69413252</v>
      </c>
      <c r="I18" s="18" t="n">
        <v>438.8949258</v>
      </c>
      <c r="J18" s="20" t="n">
        <v>6.08776309</v>
      </c>
      <c r="K18" s="18" t="n">
        <v>423.8795999</v>
      </c>
      <c r="L18" s="20" t="n">
        <v>8.437967090000001</v>
      </c>
      <c r="M18" s="18" t="s">
        <v>481</v>
      </c>
      <c r="N18" s="20" t="s">
        <v>481</v>
      </c>
      <c r="O18" s="18" t="s">
        <v>481</v>
      </c>
      <c r="P18" s="20" t="s">
        <v>481</v>
      </c>
      <c r="Q18" s="18" t="s">
        <v>481</v>
      </c>
      <c r="R18" s="20" t="s">
        <v>481</v>
      </c>
      <c r="S18" s="18" t="s">
        <v>481</v>
      </c>
      <c r="T18" s="20" t="s">
        <v>481</v>
      </c>
      <c r="U18" s="18" t="n">
        <v>382.60974891</v>
      </c>
      <c r="V18" s="20" t="n">
        <v>10.48227442</v>
      </c>
    </row>
    <row r="19" spans="1:22">
      <c r="A19" s="15" t="s">
        <v>494</v>
      </c>
      <c r="B19" s="17" t="n">
        <v>5658</v>
      </c>
      <c r="C19" s="18">
        <f>(61.0/B19*100)</f>
        <v/>
      </c>
      <c r="D19" s="19" t="n">
        <v>5597</v>
      </c>
      <c r="E19" s="18" t="n">
        <v>480.65251868</v>
      </c>
      <c r="F19" s="20" t="n">
        <v>2.32777159</v>
      </c>
      <c r="G19" s="18" t="n">
        <v>479.4958898</v>
      </c>
      <c r="H19" s="20" t="n">
        <v>4.93051393</v>
      </c>
      <c r="I19" s="18" t="n">
        <v>484.22573977</v>
      </c>
      <c r="J19" s="20" t="n">
        <v>12.12050319</v>
      </c>
      <c r="K19" s="18" t="n">
        <v>404.21812742</v>
      </c>
      <c r="L19" s="20" t="n">
        <v>9.64524473</v>
      </c>
      <c r="M19" s="18" t="s">
        <v>481</v>
      </c>
      <c r="N19" s="20" t="s">
        <v>481</v>
      </c>
      <c r="O19" s="18" t="s">
        <v>481</v>
      </c>
      <c r="P19" s="20" t="s">
        <v>481</v>
      </c>
      <c r="Q19" s="18" t="s">
        <v>481</v>
      </c>
      <c r="R19" s="20" t="s">
        <v>481</v>
      </c>
      <c r="S19" s="18" t="s">
        <v>481</v>
      </c>
      <c r="T19" s="20" t="s">
        <v>481</v>
      </c>
      <c r="U19" s="18" t="n">
        <v>403.26261401</v>
      </c>
      <c r="V19" s="20" t="n">
        <v>10.13914377</v>
      </c>
    </row>
    <row r="20" spans="1:22">
      <c r="A20" s="15" t="s">
        <v>495</v>
      </c>
      <c r="B20" s="17" t="n">
        <v>3371</v>
      </c>
      <c r="C20" s="18">
        <f>(75.0/B20*100)</f>
        <v/>
      </c>
      <c r="D20" s="19" t="n">
        <v>3296</v>
      </c>
      <c r="E20" s="18" t="n">
        <v>471.76415971</v>
      </c>
      <c r="F20" s="20" t="n">
        <v>1.76138573</v>
      </c>
      <c r="G20" s="18" t="n">
        <v>485.62288697</v>
      </c>
      <c r="H20" s="20" t="n">
        <v>4.48532867</v>
      </c>
      <c r="I20" s="18" t="n">
        <v>491.64761427</v>
      </c>
      <c r="J20" s="20" t="n">
        <v>10.95263763</v>
      </c>
      <c r="K20" s="18" t="n">
        <v>453.89142053</v>
      </c>
      <c r="L20" s="20" t="n">
        <v>10.89286623</v>
      </c>
      <c r="M20" s="18" t="s">
        <v>481</v>
      </c>
      <c r="N20" s="20" t="s">
        <v>481</v>
      </c>
      <c r="O20" s="18" t="s">
        <v>481</v>
      </c>
      <c r="P20" s="20" t="s">
        <v>481</v>
      </c>
      <c r="Q20" s="18" t="s">
        <v>481</v>
      </c>
      <c r="R20" s="20" t="s">
        <v>481</v>
      </c>
      <c r="S20" s="18" t="s">
        <v>481</v>
      </c>
      <c r="T20" s="20" t="s">
        <v>481</v>
      </c>
      <c r="U20" s="18" t="n">
        <v>440.61065908</v>
      </c>
      <c r="V20" s="20" t="n">
        <v>14.57085637</v>
      </c>
    </row>
    <row r="21" spans="1:22">
      <c r="A21" s="15" t="s">
        <v>496</v>
      </c>
      <c r="B21" s="17" t="n">
        <v>5741</v>
      </c>
      <c r="C21" s="18">
        <f>(44.0/B21*100)</f>
        <v/>
      </c>
      <c r="D21" s="19" t="n">
        <v>5697</v>
      </c>
      <c r="E21" s="18" t="n">
        <v>493.65792115</v>
      </c>
      <c r="F21" s="20" t="n">
        <v>2.5553727</v>
      </c>
      <c r="G21" s="18" t="n">
        <v>516.7357318099999</v>
      </c>
      <c r="H21" s="20" t="n">
        <v>2.79933245</v>
      </c>
      <c r="I21" s="18" t="n">
        <v>527.38734216</v>
      </c>
      <c r="J21" s="20" t="n">
        <v>4.46839746</v>
      </c>
      <c r="K21" s="18" t="n">
        <v>526.87140368</v>
      </c>
      <c r="L21" s="20" t="n">
        <v>8.07111478</v>
      </c>
      <c r="M21" s="18" t="s">
        <v>481</v>
      </c>
      <c r="N21" s="20" t="s">
        <v>481</v>
      </c>
      <c r="O21" s="18" t="s">
        <v>481</v>
      </c>
      <c r="P21" s="20" t="s">
        <v>481</v>
      </c>
      <c r="Q21" s="18" t="s">
        <v>481</v>
      </c>
      <c r="R21" s="20" t="s">
        <v>481</v>
      </c>
      <c r="S21" s="18" t="s">
        <v>481</v>
      </c>
      <c r="T21" s="20" t="s">
        <v>481</v>
      </c>
      <c r="U21" s="18" t="n">
        <v>451.32162273</v>
      </c>
      <c r="V21" s="20" t="n">
        <v>11.96709044</v>
      </c>
    </row>
    <row r="22" spans="1:22">
      <c r="A22" s="15" t="s">
        <v>497</v>
      </c>
      <c r="B22" s="17" t="n">
        <v>6598</v>
      </c>
      <c r="C22" s="18">
        <f>(32.0/B22*100)</f>
        <v/>
      </c>
      <c r="D22" s="19" t="n">
        <v>6566</v>
      </c>
      <c r="E22" s="18" t="n">
        <v>480.3328085</v>
      </c>
      <c r="F22" s="20" t="n">
        <v>3.95509024</v>
      </c>
      <c r="G22" s="18" t="n">
        <v>444.55685623</v>
      </c>
      <c r="H22" s="20" t="n">
        <v>6.26733883</v>
      </c>
      <c r="I22" s="18" t="n">
        <v>436.28765703</v>
      </c>
      <c r="J22" s="20" t="n">
        <v>8.07824907</v>
      </c>
      <c r="K22" s="18" t="n">
        <v>404.22384053</v>
      </c>
      <c r="L22" s="20" t="n">
        <v>11.61591913</v>
      </c>
      <c r="M22" s="18" t="s">
        <v>481</v>
      </c>
      <c r="N22" s="20" t="s">
        <v>481</v>
      </c>
      <c r="O22" s="18" t="s">
        <v>481</v>
      </c>
      <c r="P22" s="20" t="s">
        <v>481</v>
      </c>
      <c r="Q22" s="18" t="n">
        <v>448.28166515</v>
      </c>
      <c r="R22" s="20" t="n">
        <v>8.782882710000001</v>
      </c>
      <c r="S22" s="18" t="s">
        <v>481</v>
      </c>
      <c r="T22" s="20" t="s">
        <v>481</v>
      </c>
      <c r="U22" s="18" t="n">
        <v>393.67781925</v>
      </c>
      <c r="V22" s="20" t="n">
        <v>10.79485684</v>
      </c>
    </row>
    <row r="23" spans="1:22">
      <c r="A23" s="15" t="s">
        <v>498</v>
      </c>
      <c r="B23" s="17" t="n">
        <v>11583</v>
      </c>
      <c r="C23" s="18">
        <f>(211.0/B23*100)</f>
        <v/>
      </c>
      <c r="D23" s="19" t="n">
        <v>11372</v>
      </c>
      <c r="E23" s="18" t="n">
        <v>479.75747557</v>
      </c>
      <c r="F23" s="20" t="n">
        <v>2.54301968</v>
      </c>
      <c r="G23" s="18" t="n">
        <v>495.31398552</v>
      </c>
      <c r="H23" s="20" t="n">
        <v>3.97859676</v>
      </c>
      <c r="I23" s="18" t="n">
        <v>481.66600961</v>
      </c>
      <c r="J23" s="20" t="n">
        <v>8.12824941</v>
      </c>
      <c r="K23" s="18" t="n">
        <v>471.41175503</v>
      </c>
      <c r="L23" s="20" t="n">
        <v>11.05110255</v>
      </c>
      <c r="M23" s="18" t="s">
        <v>481</v>
      </c>
      <c r="N23" s="20" t="s">
        <v>481</v>
      </c>
      <c r="O23" s="18" t="s">
        <v>481</v>
      </c>
      <c r="P23" s="20" t="s">
        <v>481</v>
      </c>
      <c r="Q23" s="18" t="s">
        <v>481</v>
      </c>
      <c r="R23" s="20" t="s">
        <v>481</v>
      </c>
      <c r="S23" s="18" t="s">
        <v>481</v>
      </c>
      <c r="T23" s="20" t="s">
        <v>481</v>
      </c>
      <c r="U23" s="18" t="n">
        <v>421.04202598</v>
      </c>
      <c r="V23" s="20" t="n">
        <v>10.31135961</v>
      </c>
    </row>
    <row r="24" spans="1:22">
      <c r="A24" s="15" t="s">
        <v>499</v>
      </c>
      <c r="B24" s="17" t="n">
        <v>6647</v>
      </c>
      <c r="C24" s="18">
        <f>(7.0/B24*100)</f>
        <v/>
      </c>
      <c r="D24" s="19" t="n">
        <v>6640</v>
      </c>
      <c r="E24" s="18" t="n">
        <v>543.6624957499999</v>
      </c>
      <c r="F24" s="20" t="n">
        <v>2.98592322</v>
      </c>
      <c r="G24" s="18" t="n">
        <v>527.55720595</v>
      </c>
      <c r="H24" s="20" t="n">
        <v>4.36273543</v>
      </c>
      <c r="I24" s="18" t="n">
        <v>510.41470266</v>
      </c>
      <c r="J24" s="20" t="n">
        <v>7.5971252</v>
      </c>
      <c r="K24" s="18" t="n">
        <v>514.67657041</v>
      </c>
      <c r="L24" s="20" t="n">
        <v>10.42810254</v>
      </c>
      <c r="M24" s="18" t="s">
        <v>481</v>
      </c>
      <c r="N24" s="20" t="s">
        <v>481</v>
      </c>
      <c r="O24" s="18" t="s">
        <v>481</v>
      </c>
      <c r="P24" s="20" t="s">
        <v>481</v>
      </c>
      <c r="Q24" s="18" t="s">
        <v>481</v>
      </c>
      <c r="R24" s="20" t="s">
        <v>481</v>
      </c>
      <c r="S24" s="18" t="s">
        <v>481</v>
      </c>
      <c r="T24" s="20" t="s">
        <v>481</v>
      </c>
      <c r="U24" s="18" t="n">
        <v>484.69097048</v>
      </c>
      <c r="V24" s="20" t="n">
        <v>9.62712275</v>
      </c>
    </row>
    <row r="25" spans="1:22">
      <c r="A25" s="15" t="s">
        <v>500</v>
      </c>
      <c r="B25" s="17" t="n">
        <v>5581</v>
      </c>
      <c r="C25" s="18">
        <f>(24.0/B25*100)</f>
        <v/>
      </c>
      <c r="D25" s="19" t="n">
        <v>5557</v>
      </c>
      <c r="E25" s="18" t="n">
        <v>516.5375344300001</v>
      </c>
      <c r="F25" s="20" t="n">
        <v>3.21016587</v>
      </c>
      <c r="G25" s="18" t="n">
        <v>514.85722194</v>
      </c>
      <c r="H25" s="20" t="n">
        <v>4.18009407</v>
      </c>
      <c r="I25" s="18" t="n">
        <v>516.32251496</v>
      </c>
      <c r="J25" s="20" t="n">
        <v>7.35093873</v>
      </c>
      <c r="K25" s="18" t="n">
        <v>520.55091823</v>
      </c>
      <c r="L25" s="20" t="n">
        <v>14.13143149</v>
      </c>
      <c r="M25" s="18" t="s">
        <v>481</v>
      </c>
      <c r="N25" s="20" t="s">
        <v>481</v>
      </c>
      <c r="O25" s="18" t="s">
        <v>481</v>
      </c>
      <c r="P25" s="20" t="s">
        <v>481</v>
      </c>
      <c r="Q25" s="18" t="s">
        <v>481</v>
      </c>
      <c r="R25" s="20" t="s">
        <v>481</v>
      </c>
      <c r="S25" s="18" t="s">
        <v>481</v>
      </c>
      <c r="T25" s="20" t="s">
        <v>481</v>
      </c>
      <c r="U25" s="18" t="n">
        <v>473.75294528</v>
      </c>
      <c r="V25" s="20" t="n">
        <v>13.75241525</v>
      </c>
    </row>
    <row r="26" spans="1:22">
      <c r="A26" s="15" t="s">
        <v>501</v>
      </c>
      <c r="B26" s="17" t="n">
        <v>4869</v>
      </c>
      <c r="C26" s="18">
        <f>(32.0/B26*100)</f>
        <v/>
      </c>
      <c r="D26" s="19" t="n">
        <v>4837</v>
      </c>
      <c r="E26" s="18" t="n">
        <v>491.55267421</v>
      </c>
      <c r="F26" s="20" t="n">
        <v>1.75031969</v>
      </c>
      <c r="G26" s="18" t="n">
        <v>489.5504553</v>
      </c>
      <c r="H26" s="20" t="n">
        <v>4.56824516</v>
      </c>
      <c r="I26" s="18" t="n">
        <v>496.3376371</v>
      </c>
      <c r="J26" s="20" t="n">
        <v>9.86589586</v>
      </c>
      <c r="K26" s="18" t="n">
        <v>450.73507595</v>
      </c>
      <c r="L26" s="20" t="n">
        <v>15.50653613</v>
      </c>
      <c r="M26" s="18" t="s">
        <v>481</v>
      </c>
      <c r="N26" s="20" t="s">
        <v>481</v>
      </c>
      <c r="O26" s="18" t="s">
        <v>481</v>
      </c>
      <c r="P26" s="20" t="s">
        <v>481</v>
      </c>
      <c r="Q26" s="18" t="s">
        <v>481</v>
      </c>
      <c r="R26" s="20" t="s">
        <v>481</v>
      </c>
      <c r="S26" s="18" t="s">
        <v>481</v>
      </c>
      <c r="T26" s="20" t="s">
        <v>481</v>
      </c>
      <c r="U26" s="18" t="n">
        <v>474.92072145</v>
      </c>
      <c r="V26" s="20" t="n">
        <v>10.76441303</v>
      </c>
    </row>
    <row r="27" spans="1:22">
      <c r="A27" s="15" t="s">
        <v>502</v>
      </c>
      <c r="B27" s="17" t="n">
        <v>5299</v>
      </c>
      <c r="C27" s="18">
        <f>(17.0/B27*100)</f>
        <v/>
      </c>
      <c r="D27" s="19" t="n">
        <v>5282</v>
      </c>
      <c r="E27" s="18" t="n">
        <v>476.22104363</v>
      </c>
      <c r="F27" s="20" t="n">
        <v>1.6380123</v>
      </c>
      <c r="G27" s="18" t="n">
        <v>496.7076143</v>
      </c>
      <c r="H27" s="20" t="n">
        <v>3.1028319</v>
      </c>
      <c r="I27" s="18" t="n">
        <v>513.28532324</v>
      </c>
      <c r="J27" s="20" t="n">
        <v>5.869066</v>
      </c>
      <c r="K27" s="18" t="n">
        <v>502.2636945</v>
      </c>
      <c r="L27" s="20" t="n">
        <v>7.64373906</v>
      </c>
      <c r="M27" s="18" t="s">
        <v>481</v>
      </c>
      <c r="N27" s="20" t="s">
        <v>481</v>
      </c>
      <c r="O27" s="18" t="s">
        <v>481</v>
      </c>
      <c r="P27" s="20" t="s">
        <v>481</v>
      </c>
      <c r="Q27" s="18" t="s">
        <v>481</v>
      </c>
      <c r="R27" s="20" t="s">
        <v>481</v>
      </c>
      <c r="S27" s="18" t="s">
        <v>481</v>
      </c>
      <c r="T27" s="20" t="s">
        <v>481</v>
      </c>
      <c r="U27" s="18" t="n">
        <v>404.85305705</v>
      </c>
      <c r="V27" s="20" t="n">
        <v>7.61732024</v>
      </c>
    </row>
    <row r="28" spans="1:22">
      <c r="A28" s="15" t="s">
        <v>503</v>
      </c>
      <c r="B28" s="17" t="n">
        <v>7568</v>
      </c>
      <c r="C28" s="18">
        <f>(51.0/B28*100)</f>
        <v/>
      </c>
      <c r="D28" s="19" t="n">
        <v>7517</v>
      </c>
      <c r="E28" s="18" t="n">
        <v>416.10127252</v>
      </c>
      <c r="F28" s="20" t="n">
        <v>2.08058546</v>
      </c>
      <c r="G28" s="18" t="n">
        <v>426.66960042</v>
      </c>
      <c r="H28" s="20" t="n">
        <v>5.48210371</v>
      </c>
      <c r="I28" s="18" t="n">
        <v>426.79852142</v>
      </c>
      <c r="J28" s="20" t="n">
        <v>11.58274788</v>
      </c>
      <c r="K28" s="18" t="n">
        <v>412.67600259</v>
      </c>
      <c r="L28" s="20" t="n">
        <v>13.47727386</v>
      </c>
      <c r="M28" s="18" t="s">
        <v>481</v>
      </c>
      <c r="N28" s="20" t="s">
        <v>481</v>
      </c>
      <c r="O28" s="18" t="s">
        <v>481</v>
      </c>
      <c r="P28" s="20" t="s">
        <v>481</v>
      </c>
      <c r="Q28" s="18" t="s">
        <v>481</v>
      </c>
      <c r="R28" s="20" t="s">
        <v>481</v>
      </c>
      <c r="S28" s="18" t="s">
        <v>481</v>
      </c>
      <c r="T28" s="20" t="s">
        <v>481</v>
      </c>
      <c r="U28" s="18" t="n">
        <v>367.31450434</v>
      </c>
      <c r="V28" s="20" t="n">
        <v>7.745555</v>
      </c>
    </row>
    <row r="29" spans="1:22">
      <c r="A29" s="15" t="s">
        <v>504</v>
      </c>
      <c r="B29" s="17" t="n">
        <v>5385</v>
      </c>
      <c r="C29" s="18">
        <f>(30.0/B29*100)</f>
        <v/>
      </c>
      <c r="D29" s="19" t="n">
        <v>5355</v>
      </c>
      <c r="E29" s="18" t="n">
        <v>512.24011051</v>
      </c>
      <c r="F29" s="20" t="n">
        <v>2.61235677</v>
      </c>
      <c r="G29" s="18" t="n">
        <v>507.66217231</v>
      </c>
      <c r="H29" s="20" t="n">
        <v>3.14554182</v>
      </c>
      <c r="I29" s="18" t="n">
        <v>515.74917136</v>
      </c>
      <c r="J29" s="20" t="n">
        <v>6.24286435</v>
      </c>
      <c r="K29" s="18" t="n">
        <v>486.39741502</v>
      </c>
      <c r="L29" s="20" t="n">
        <v>9.28679943</v>
      </c>
      <c r="M29" s="18" t="s">
        <v>481</v>
      </c>
      <c r="N29" s="20" t="s">
        <v>481</v>
      </c>
      <c r="O29" s="18" t="s">
        <v>481</v>
      </c>
      <c r="P29" s="20" t="s">
        <v>481</v>
      </c>
      <c r="Q29" s="18" t="s">
        <v>481</v>
      </c>
      <c r="R29" s="20" t="s">
        <v>481</v>
      </c>
      <c r="S29" s="18" t="s">
        <v>481</v>
      </c>
      <c r="T29" s="20" t="s">
        <v>481</v>
      </c>
      <c r="U29" s="18" t="n">
        <v>426.98990146</v>
      </c>
      <c r="V29" s="20" t="n">
        <v>10.87021007</v>
      </c>
    </row>
    <row r="30" spans="1:22">
      <c r="A30" s="15" t="s">
        <v>505</v>
      </c>
      <c r="B30" s="17" t="n">
        <v>4520</v>
      </c>
      <c r="C30" s="18">
        <f>(97.0/B30*100)</f>
        <v/>
      </c>
      <c r="D30" s="19" t="n">
        <v>4423</v>
      </c>
      <c r="E30" s="18" t="n">
        <v>508.6236123</v>
      </c>
      <c r="F30" s="20" t="n">
        <v>2.52215015</v>
      </c>
      <c r="G30" s="18" t="n">
        <v>535.76823877</v>
      </c>
      <c r="H30" s="20" t="n">
        <v>3.78190457</v>
      </c>
      <c r="I30" s="18" t="n">
        <v>541.95706776</v>
      </c>
      <c r="J30" s="20" t="n">
        <v>7.7836711</v>
      </c>
      <c r="K30" s="18" t="n">
        <v>518.97272901</v>
      </c>
      <c r="L30" s="20" t="n">
        <v>10.86071807</v>
      </c>
      <c r="M30" s="18" t="s">
        <v>481</v>
      </c>
      <c r="N30" s="20" t="s">
        <v>481</v>
      </c>
      <c r="O30" s="18" t="s">
        <v>481</v>
      </c>
      <c r="P30" s="20" t="s">
        <v>481</v>
      </c>
      <c r="Q30" s="18" t="s">
        <v>481</v>
      </c>
      <c r="R30" s="20" t="s">
        <v>481</v>
      </c>
      <c r="S30" s="18" t="s">
        <v>481</v>
      </c>
      <c r="T30" s="20" t="s">
        <v>481</v>
      </c>
      <c r="U30" s="18" t="n">
        <v>437.32190488</v>
      </c>
      <c r="V30" s="20" t="n">
        <v>10.82660837</v>
      </c>
    </row>
    <row r="31" spans="1:22">
      <c r="A31" s="15" t="s">
        <v>506</v>
      </c>
      <c r="B31" s="17" t="n">
        <v>5456</v>
      </c>
      <c r="C31" s="18">
        <f>(125.0/B31*100)</f>
        <v/>
      </c>
      <c r="D31" s="19" t="n">
        <v>5331</v>
      </c>
      <c r="E31" s="18" t="n">
        <v>505.88148276</v>
      </c>
      <c r="F31" s="20" t="n">
        <v>2.2023381</v>
      </c>
      <c r="G31" s="18" t="n">
        <v>488.69813579</v>
      </c>
      <c r="H31" s="20" t="n">
        <v>5.15451196</v>
      </c>
      <c r="I31" s="18" t="n">
        <v>473.51805454</v>
      </c>
      <c r="J31" s="20" t="n">
        <v>7.51256963</v>
      </c>
      <c r="K31" s="18" t="n">
        <v>435.792822</v>
      </c>
      <c r="L31" s="20" t="n">
        <v>9.8823273</v>
      </c>
      <c r="M31" s="18" t="s">
        <v>481</v>
      </c>
      <c r="N31" s="20" t="s">
        <v>481</v>
      </c>
      <c r="O31" s="18" t="s">
        <v>481</v>
      </c>
      <c r="P31" s="20" t="s">
        <v>481</v>
      </c>
      <c r="Q31" s="18" t="s">
        <v>481</v>
      </c>
      <c r="R31" s="20" t="s">
        <v>481</v>
      </c>
      <c r="S31" s="18" t="s">
        <v>481</v>
      </c>
      <c r="T31" s="20" t="s">
        <v>481</v>
      </c>
      <c r="U31" s="18" t="n">
        <v>446.81397146</v>
      </c>
      <c r="V31" s="20" t="n">
        <v>8.323658679999999</v>
      </c>
    </row>
    <row r="32" spans="1:22">
      <c r="A32" s="15" t="s">
        <v>507</v>
      </c>
      <c r="B32" s="17" t="n">
        <v>4478</v>
      </c>
      <c r="C32" s="18">
        <f>(5.0/B32*100)</f>
        <v/>
      </c>
      <c r="D32" s="19" t="n">
        <v>4473</v>
      </c>
      <c r="E32" s="18" t="n">
        <v>502.22431524</v>
      </c>
      <c r="F32" s="20" t="n">
        <v>2.5131175</v>
      </c>
      <c r="G32" s="18" t="n">
        <v>506.51390464</v>
      </c>
      <c r="H32" s="20" t="n">
        <v>4.76672477</v>
      </c>
      <c r="I32" s="18" t="n">
        <v>500.64253531</v>
      </c>
      <c r="J32" s="20" t="n">
        <v>9.690873290000001</v>
      </c>
      <c r="K32" s="18" t="n">
        <v>499.75747261</v>
      </c>
      <c r="L32" s="20" t="n">
        <v>19.94976284</v>
      </c>
      <c r="M32" s="18" t="s">
        <v>481</v>
      </c>
      <c r="N32" s="20" t="s">
        <v>481</v>
      </c>
      <c r="O32" s="18" t="s">
        <v>481</v>
      </c>
      <c r="P32" s="20" t="s">
        <v>481</v>
      </c>
      <c r="Q32" s="18" t="s">
        <v>481</v>
      </c>
      <c r="R32" s="20" t="s">
        <v>481</v>
      </c>
      <c r="S32" s="18" t="s">
        <v>481</v>
      </c>
      <c r="T32" s="20" t="s">
        <v>481</v>
      </c>
      <c r="U32" s="18" t="n">
        <v>437.06407315</v>
      </c>
      <c r="V32" s="20" t="n">
        <v>13.88575083</v>
      </c>
    </row>
    <row r="33" spans="1:22">
      <c r="A33" s="15" t="s">
        <v>508</v>
      </c>
      <c r="B33" s="17" t="n">
        <v>7325</v>
      </c>
      <c r="C33" s="18">
        <f>(74.0/B33*100)</f>
        <v/>
      </c>
      <c r="D33" s="19" t="n">
        <v>7251</v>
      </c>
      <c r="E33" s="18" t="n">
        <v>506.78867631</v>
      </c>
      <c r="F33" s="20" t="n">
        <v>2.48421585</v>
      </c>
      <c r="G33" s="18" t="n">
        <v>483.26178401</v>
      </c>
      <c r="H33" s="20" t="n">
        <v>4.73583268</v>
      </c>
      <c r="I33" s="18" t="n">
        <v>463.96558194</v>
      </c>
      <c r="J33" s="20" t="n">
        <v>7.05925035</v>
      </c>
      <c r="K33" s="18" t="n">
        <v>439.52241773</v>
      </c>
      <c r="L33" s="20" t="n">
        <v>9.34931269</v>
      </c>
      <c r="M33" s="18" t="s">
        <v>481</v>
      </c>
      <c r="N33" s="20" t="s">
        <v>481</v>
      </c>
      <c r="O33" s="18" t="s">
        <v>481</v>
      </c>
      <c r="P33" s="20" t="s">
        <v>481</v>
      </c>
      <c r="Q33" s="18" t="s">
        <v>481</v>
      </c>
      <c r="R33" s="20" t="s">
        <v>481</v>
      </c>
      <c r="S33" s="18" t="s">
        <v>481</v>
      </c>
      <c r="T33" s="20" t="s">
        <v>481</v>
      </c>
      <c r="U33" s="18" t="n">
        <v>461.33059488</v>
      </c>
      <c r="V33" s="20" t="n">
        <v>11.220026</v>
      </c>
    </row>
    <row r="34" spans="1:22">
      <c r="A34" s="15" t="s">
        <v>509</v>
      </c>
      <c r="B34" s="17" t="n">
        <v>6350</v>
      </c>
      <c r="C34" s="18">
        <f>(65.0/B34*100)</f>
        <v/>
      </c>
      <c r="D34" s="19" t="n">
        <v>6285</v>
      </c>
      <c r="E34" s="18" t="n">
        <v>466.89026034</v>
      </c>
      <c r="F34" s="20" t="n">
        <v>2.44300115</v>
      </c>
      <c r="G34" s="18" t="n">
        <v>466.90829509</v>
      </c>
      <c r="H34" s="20" t="n">
        <v>5.50157416</v>
      </c>
      <c r="I34" s="18" t="n">
        <v>444.67650533</v>
      </c>
      <c r="J34" s="20" t="n">
        <v>11.81619153</v>
      </c>
      <c r="K34" s="18" t="n">
        <v>400.14578102</v>
      </c>
      <c r="L34" s="20" t="n">
        <v>10.3551245</v>
      </c>
      <c r="M34" s="18" t="s">
        <v>481</v>
      </c>
      <c r="N34" s="20" t="s">
        <v>481</v>
      </c>
      <c r="O34" s="18" t="s">
        <v>481</v>
      </c>
      <c r="P34" s="20" t="s">
        <v>481</v>
      </c>
      <c r="Q34" s="18" t="s">
        <v>481</v>
      </c>
      <c r="R34" s="20" t="s">
        <v>481</v>
      </c>
      <c r="S34" s="18" t="s">
        <v>481</v>
      </c>
      <c r="T34" s="20" t="s">
        <v>481</v>
      </c>
      <c r="U34" s="18" t="n">
        <v>365.81811925</v>
      </c>
      <c r="V34" s="20" t="n">
        <v>10.77330719</v>
      </c>
    </row>
    <row r="35" spans="1:22">
      <c r="A35" s="15" t="s">
        <v>510</v>
      </c>
      <c r="B35" s="17" t="n">
        <v>6406</v>
      </c>
      <c r="C35" s="18">
        <f>(36.0/B35*100)</f>
        <v/>
      </c>
      <c r="D35" s="19" t="n">
        <v>6370</v>
      </c>
      <c r="E35" s="18" t="n">
        <v>517.07751904</v>
      </c>
      <c r="F35" s="20" t="n">
        <v>1.43089252</v>
      </c>
      <c r="G35" s="18" t="n">
        <v>499.93235699</v>
      </c>
      <c r="H35" s="20" t="n">
        <v>5.37069984</v>
      </c>
      <c r="I35" s="18" t="n">
        <v>494.79944031</v>
      </c>
      <c r="J35" s="20" t="n">
        <v>15.81381795</v>
      </c>
      <c r="K35" s="18" t="n">
        <v>462.20262292</v>
      </c>
      <c r="L35" s="20" t="n">
        <v>15.25767844</v>
      </c>
      <c r="M35" s="18" t="s">
        <v>481</v>
      </c>
      <c r="N35" s="20" t="s">
        <v>481</v>
      </c>
      <c r="O35" s="18" t="s">
        <v>481</v>
      </c>
      <c r="P35" s="20" t="s">
        <v>481</v>
      </c>
      <c r="Q35" s="18" t="s">
        <v>481</v>
      </c>
      <c r="R35" s="20" t="s">
        <v>481</v>
      </c>
      <c r="S35" s="18" t="s">
        <v>481</v>
      </c>
      <c r="T35" s="20" t="s">
        <v>481</v>
      </c>
      <c r="U35" s="18" t="n">
        <v>462.34954254</v>
      </c>
      <c r="V35" s="20" t="n">
        <v>14.7761034</v>
      </c>
    </row>
    <row r="36" spans="1:22">
      <c r="A36" s="15" t="s">
        <v>511</v>
      </c>
      <c r="B36" s="17" t="n">
        <v>6736</v>
      </c>
      <c r="C36" s="18">
        <f>(26.0/B36*100)</f>
        <v/>
      </c>
      <c r="D36" s="19" t="n">
        <v>6710</v>
      </c>
      <c r="E36" s="18" t="n">
        <v>482.84044701</v>
      </c>
      <c r="F36" s="20" t="n">
        <v>2.25098614</v>
      </c>
      <c r="G36" s="18" t="n">
        <v>512.95379338</v>
      </c>
      <c r="H36" s="20" t="n">
        <v>2.67661737</v>
      </c>
      <c r="I36" s="18" t="n">
        <v>523.15490531</v>
      </c>
      <c r="J36" s="20" t="n">
        <v>5.69843181</v>
      </c>
      <c r="K36" s="18" t="n">
        <v>523.73552689</v>
      </c>
      <c r="L36" s="20" t="n">
        <v>7.42185564</v>
      </c>
      <c r="M36" s="18" t="s">
        <v>481</v>
      </c>
      <c r="N36" s="20" t="s">
        <v>481</v>
      </c>
      <c r="O36" s="18" t="s">
        <v>481</v>
      </c>
      <c r="P36" s="20" t="s">
        <v>481</v>
      </c>
      <c r="Q36" s="18" t="s">
        <v>481</v>
      </c>
      <c r="R36" s="20" t="s">
        <v>481</v>
      </c>
      <c r="S36" s="18" t="s">
        <v>481</v>
      </c>
      <c r="T36" s="20" t="s">
        <v>481</v>
      </c>
      <c r="U36" s="18" t="n">
        <v>419.04024564</v>
      </c>
      <c r="V36" s="20" t="n">
        <v>11.63331364</v>
      </c>
    </row>
    <row r="37" spans="1:22">
      <c r="A37" s="15" t="s">
        <v>512</v>
      </c>
      <c r="B37" s="17" t="n">
        <v>5458</v>
      </c>
      <c r="C37" s="18">
        <f>(62.0/B37*100)</f>
        <v/>
      </c>
      <c r="D37" s="19" t="n">
        <v>5396</v>
      </c>
      <c r="E37" s="18" t="n">
        <v>505.5888996</v>
      </c>
      <c r="F37" s="20" t="n">
        <v>3.44545483</v>
      </c>
      <c r="G37" s="18" t="n">
        <v>480.2279487</v>
      </c>
      <c r="H37" s="20" t="n">
        <v>5.15611203</v>
      </c>
      <c r="I37" s="18" t="n">
        <v>449.16016291</v>
      </c>
      <c r="J37" s="20" t="n">
        <v>7.69890457</v>
      </c>
      <c r="K37" s="18" t="n">
        <v>438.66986449</v>
      </c>
      <c r="L37" s="20" t="n">
        <v>7.17647784</v>
      </c>
      <c r="M37" s="18" t="s">
        <v>481</v>
      </c>
      <c r="N37" s="20" t="s">
        <v>481</v>
      </c>
      <c r="O37" s="18" t="s">
        <v>481</v>
      </c>
      <c r="P37" s="20" t="s">
        <v>481</v>
      </c>
      <c r="Q37" s="18" t="s">
        <v>481</v>
      </c>
      <c r="R37" s="20" t="s">
        <v>481</v>
      </c>
      <c r="S37" s="18" t="s">
        <v>481</v>
      </c>
      <c r="T37" s="20" t="s">
        <v>481</v>
      </c>
      <c r="U37" s="18" t="n">
        <v>427.53174099</v>
      </c>
      <c r="V37" s="20" t="n">
        <v>9.152686170000001</v>
      </c>
    </row>
    <row r="38" spans="1:22">
      <c r="A38" s="15" t="s">
        <v>513</v>
      </c>
      <c r="B38" s="17" t="n">
        <v>5860</v>
      </c>
      <c r="C38" s="18">
        <f>(16.0/B38*100)</f>
        <v/>
      </c>
      <c r="D38" s="19" t="n">
        <v>5844</v>
      </c>
      <c r="E38" s="18" t="n">
        <v>507.79859008</v>
      </c>
      <c r="F38" s="20" t="n">
        <v>2.78674068</v>
      </c>
      <c r="G38" s="18" t="n">
        <v>515.29339682</v>
      </c>
      <c r="H38" s="20" t="n">
        <v>4.86734042</v>
      </c>
      <c r="I38" s="18" t="n">
        <v>493.18381512</v>
      </c>
      <c r="J38" s="20" t="n">
        <v>9.748025090000001</v>
      </c>
      <c r="K38" s="18" t="n">
        <v>468.92920953</v>
      </c>
      <c r="L38" s="20" t="n">
        <v>11.7429463</v>
      </c>
      <c r="M38" s="18" t="s">
        <v>481</v>
      </c>
      <c r="N38" s="20" t="s">
        <v>481</v>
      </c>
      <c r="O38" s="18" t="s">
        <v>481</v>
      </c>
      <c r="P38" s="20" t="s">
        <v>481</v>
      </c>
      <c r="Q38" s="18" t="s">
        <v>481</v>
      </c>
      <c r="R38" s="20" t="s">
        <v>481</v>
      </c>
      <c r="S38" s="18" t="s">
        <v>481</v>
      </c>
      <c r="T38" s="20" t="s">
        <v>481</v>
      </c>
      <c r="U38" s="18" t="n">
        <v>432.87665174</v>
      </c>
      <c r="V38" s="20" t="n">
        <v>9.150243809999999</v>
      </c>
    </row>
    <row r="39" spans="1:22">
      <c r="A39" s="15" t="s">
        <v>514</v>
      </c>
      <c r="B39" s="17" t="n">
        <v>5895</v>
      </c>
      <c r="C39" s="18">
        <f>(30.0/B39*100)</f>
        <v/>
      </c>
      <c r="D39" s="19" t="n">
        <v>5865</v>
      </c>
      <c r="E39" s="18" t="n">
        <v>428.39753112</v>
      </c>
      <c r="F39" s="20" t="n">
        <v>3.9750042</v>
      </c>
      <c r="G39" s="18" t="n">
        <v>414.43156504</v>
      </c>
      <c r="H39" s="20" t="n">
        <v>7.52074713</v>
      </c>
      <c r="I39" s="18" t="n">
        <v>377.52719722</v>
      </c>
      <c r="J39" s="20" t="n">
        <v>14.70951592</v>
      </c>
      <c r="K39" s="18" t="n">
        <v>387.99689548</v>
      </c>
      <c r="L39" s="20" t="n">
        <v>15.47155997</v>
      </c>
      <c r="M39" s="18" t="s">
        <v>481</v>
      </c>
      <c r="N39" s="20" t="s">
        <v>481</v>
      </c>
      <c r="O39" s="18" t="s">
        <v>481</v>
      </c>
      <c r="P39" s="20" t="s">
        <v>481</v>
      </c>
      <c r="Q39" s="18" t="s">
        <v>481</v>
      </c>
      <c r="R39" s="20" t="s">
        <v>481</v>
      </c>
      <c r="S39" s="18" t="s">
        <v>481</v>
      </c>
      <c r="T39" s="20" t="s">
        <v>481</v>
      </c>
      <c r="U39" s="18" t="n">
        <v>369.01824333</v>
      </c>
      <c r="V39" s="20" t="n">
        <v>8.323017249999999</v>
      </c>
    </row>
    <row r="40" spans="1:22">
      <c r="A40" s="15" t="s">
        <v>515</v>
      </c>
      <c r="B40" s="17" t="n">
        <v>14157</v>
      </c>
      <c r="C40" s="18">
        <f>(266.0/B40*100)</f>
        <v/>
      </c>
      <c r="D40" s="19" t="n">
        <v>13891</v>
      </c>
      <c r="E40" s="18" t="n">
        <v>498.39708967</v>
      </c>
      <c r="F40" s="20" t="n">
        <v>2.97738953</v>
      </c>
      <c r="G40" s="18" t="n">
        <v>521.59483011</v>
      </c>
      <c r="H40" s="20" t="n">
        <v>2.84350396</v>
      </c>
      <c r="I40" s="18" t="n">
        <v>524.36682895</v>
      </c>
      <c r="J40" s="20" t="n">
        <v>4.27467719</v>
      </c>
      <c r="K40" s="18" t="n">
        <v>542.75507092</v>
      </c>
      <c r="L40" s="20" t="n">
        <v>7.19830939</v>
      </c>
      <c r="M40" s="18" t="s">
        <v>481</v>
      </c>
      <c r="N40" s="20" t="s">
        <v>481</v>
      </c>
      <c r="O40" s="18" t="s">
        <v>481</v>
      </c>
      <c r="P40" s="20" t="s">
        <v>481</v>
      </c>
      <c r="Q40" s="18" t="s">
        <v>481</v>
      </c>
      <c r="R40" s="20" t="s">
        <v>481</v>
      </c>
      <c r="S40" s="18" t="s">
        <v>481</v>
      </c>
      <c r="T40" s="20" t="s">
        <v>481</v>
      </c>
      <c r="U40" s="18" t="n">
        <v>431.4561809</v>
      </c>
      <c r="V40" s="20" t="n">
        <v>8.20096025</v>
      </c>
    </row>
    <row r="41" spans="1:22">
      <c r="A41" s="15" t="s">
        <v>516</v>
      </c>
      <c r="B41" s="17" t="n">
        <v>5712</v>
      </c>
      <c r="C41" s="18">
        <f>(40.0/B41*100)</f>
        <v/>
      </c>
      <c r="D41" s="19" t="n">
        <v>5672</v>
      </c>
      <c r="E41" s="18" t="n">
        <v>484.33290536</v>
      </c>
      <c r="F41" s="20" t="n">
        <v>3.1830521</v>
      </c>
      <c r="G41" s="18" t="n">
        <v>517.18175696</v>
      </c>
      <c r="H41" s="20" t="n">
        <v>3.44073078</v>
      </c>
      <c r="I41" s="18" t="n">
        <v>525.77863545</v>
      </c>
      <c r="J41" s="20" t="n">
        <v>5.56933632</v>
      </c>
      <c r="K41" s="18" t="n">
        <v>517.57527412</v>
      </c>
      <c r="L41" s="20" t="n">
        <v>6.07424408</v>
      </c>
      <c r="M41" s="18" t="s">
        <v>481</v>
      </c>
      <c r="N41" s="20" t="s">
        <v>481</v>
      </c>
      <c r="O41" s="18" t="s">
        <v>481</v>
      </c>
      <c r="P41" s="20" t="s">
        <v>481</v>
      </c>
      <c r="Q41" s="18" t="s">
        <v>481</v>
      </c>
      <c r="R41" s="20" t="s">
        <v>481</v>
      </c>
      <c r="S41" s="18" t="s">
        <v>481</v>
      </c>
      <c r="T41" s="20" t="s">
        <v>481</v>
      </c>
      <c r="U41" s="18" t="n">
        <v>413.78072172</v>
      </c>
      <c r="V41" s="20" t="n">
        <v>11.3955524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378.49757774</v>
      </c>
      <c r="F45" s="20" t="n">
        <v>2.48378372</v>
      </c>
      <c r="G45" s="18" t="n">
        <v>385.73200301</v>
      </c>
      <c r="H45" s="20" t="n">
        <v>5.33466589</v>
      </c>
      <c r="I45" s="18" t="n">
        <v>352.28053836</v>
      </c>
      <c r="J45" s="20" t="n">
        <v>9.984426389999999</v>
      </c>
      <c r="K45" s="18" t="n">
        <v>378.68007578</v>
      </c>
      <c r="L45" s="20" t="n">
        <v>18.24042047</v>
      </c>
      <c r="M45" s="18" t="s">
        <v>481</v>
      </c>
      <c r="N45" s="20" t="s">
        <v>481</v>
      </c>
      <c r="O45" s="18" t="s">
        <v>481</v>
      </c>
      <c r="P45" s="20" t="s">
        <v>481</v>
      </c>
      <c r="Q45" s="18" t="n">
        <v>351.92350035</v>
      </c>
      <c r="R45" s="20" t="n">
        <v>22.17523258</v>
      </c>
      <c r="S45" s="18" t="n">
        <v>356.28265214</v>
      </c>
      <c r="T45" s="20" t="n">
        <v>16.39972756</v>
      </c>
      <c r="U45" s="18" t="n">
        <v>351.21036604</v>
      </c>
      <c r="V45" s="20" t="n">
        <v>4.31410089</v>
      </c>
    </row>
    <row r="46" spans="1:22">
      <c r="A46" s="15" t="s">
        <v>521</v>
      </c>
      <c r="B46" s="17" t="n">
        <v>23141</v>
      </c>
      <c r="C46" s="18">
        <f>(1132.0/B46*100)</f>
        <v/>
      </c>
      <c r="D46" s="19" t="n">
        <v>22009</v>
      </c>
      <c r="E46" s="18" t="n">
        <v>404.77437913</v>
      </c>
      <c r="F46" s="20" t="n">
        <v>2.29123185</v>
      </c>
      <c r="G46" s="18" t="n">
        <v>413.5743623</v>
      </c>
      <c r="H46" s="20" t="n">
        <v>5.22525076</v>
      </c>
      <c r="I46" s="18" t="n">
        <v>432.43227774</v>
      </c>
      <c r="J46" s="20" t="n">
        <v>9.986082850000001</v>
      </c>
      <c r="K46" s="18" t="n">
        <v>415.8377463</v>
      </c>
      <c r="L46" s="20" t="n">
        <v>10.08223529</v>
      </c>
      <c r="M46" s="18" t="s">
        <v>481</v>
      </c>
      <c r="N46" s="20" t="s">
        <v>481</v>
      </c>
      <c r="O46" s="18" t="s">
        <v>481</v>
      </c>
      <c r="P46" s="20" t="s">
        <v>481</v>
      </c>
      <c r="Q46" s="18" t="s">
        <v>481</v>
      </c>
      <c r="R46" s="20" t="s">
        <v>481</v>
      </c>
      <c r="S46" s="18" t="s">
        <v>481</v>
      </c>
      <c r="T46" s="20" t="s">
        <v>481</v>
      </c>
      <c r="U46" s="18" t="n">
        <v>344.72677986</v>
      </c>
      <c r="V46" s="20" t="n">
        <v>3.44917915</v>
      </c>
    </row>
    <row r="47" spans="1:22">
      <c r="A47" s="15" t="s">
        <v>522</v>
      </c>
      <c r="B47" s="17" t="n">
        <v>5928</v>
      </c>
      <c r="C47" s="18">
        <f>(71.0/B47*100)</f>
        <v/>
      </c>
      <c r="D47" s="19" t="n">
        <v>5857</v>
      </c>
      <c r="E47" s="18" t="n">
        <v>454.9086325</v>
      </c>
      <c r="F47" s="20" t="n">
        <v>3.99823112</v>
      </c>
      <c r="G47" s="18" t="n">
        <v>454.41756457</v>
      </c>
      <c r="H47" s="20" t="n">
        <v>5.80660239</v>
      </c>
      <c r="I47" s="18" t="n">
        <v>443.59103457</v>
      </c>
      <c r="J47" s="20" t="n">
        <v>11.52545283</v>
      </c>
      <c r="K47" s="18" t="n">
        <v>410.40958045</v>
      </c>
      <c r="L47" s="20" t="n">
        <v>10.4460694</v>
      </c>
      <c r="M47" s="18" t="s">
        <v>481</v>
      </c>
      <c r="N47" s="20" t="s">
        <v>481</v>
      </c>
      <c r="O47" s="18" t="s">
        <v>481</v>
      </c>
      <c r="P47" s="20" t="s">
        <v>481</v>
      </c>
      <c r="Q47" s="18" t="s">
        <v>481</v>
      </c>
      <c r="R47" s="20" t="s">
        <v>481</v>
      </c>
      <c r="S47" s="18" t="s">
        <v>481</v>
      </c>
      <c r="T47" s="20" t="s">
        <v>481</v>
      </c>
      <c r="U47" s="18" t="n">
        <v>350.3928913</v>
      </c>
      <c r="V47" s="20" t="n">
        <v>7.90966482</v>
      </c>
    </row>
    <row r="48" spans="1:22">
      <c r="A48" s="15" t="s">
        <v>523</v>
      </c>
      <c r="B48" s="17" t="n">
        <v>9841</v>
      </c>
      <c r="C48" s="18">
        <f>(7.0/B48*100)</f>
        <v/>
      </c>
      <c r="D48" s="19" t="n">
        <v>9834</v>
      </c>
      <c r="E48" s="18" t="n">
        <v>515.28427792</v>
      </c>
      <c r="F48" s="20" t="n">
        <v>4.7359077</v>
      </c>
      <c r="G48" s="18" t="n">
        <v>533.66975597</v>
      </c>
      <c r="H48" s="20" t="n">
        <v>6.35056673</v>
      </c>
      <c r="I48" s="18" t="n">
        <v>563.88490817</v>
      </c>
      <c r="J48" s="20" t="n">
        <v>10.70555207</v>
      </c>
      <c r="K48" s="18" t="n">
        <v>525.20141997</v>
      </c>
      <c r="L48" s="20" t="n">
        <v>9.429297310000001</v>
      </c>
      <c r="M48" s="18" t="s">
        <v>481</v>
      </c>
      <c r="N48" s="20" t="s">
        <v>481</v>
      </c>
      <c r="O48" s="18" t="s">
        <v>481</v>
      </c>
      <c r="P48" s="20" t="s">
        <v>481</v>
      </c>
      <c r="Q48" s="18" t="s">
        <v>481</v>
      </c>
      <c r="R48" s="20" t="s">
        <v>481</v>
      </c>
      <c r="S48" s="18" t="s">
        <v>481</v>
      </c>
      <c r="T48" s="20" t="s">
        <v>481</v>
      </c>
      <c r="U48" s="18" t="n">
        <v>458.81658494</v>
      </c>
      <c r="V48" s="20" t="n">
        <v>18.1757489</v>
      </c>
    </row>
    <row r="49" spans="1:22">
      <c r="A49" s="15" t="s">
        <v>524</v>
      </c>
      <c r="B49" s="17" t="n">
        <v>6349</v>
      </c>
      <c r="C49" s="18">
        <f>(56.0/B49*100)</f>
        <v/>
      </c>
      <c r="D49" s="19" t="n">
        <v>6293</v>
      </c>
      <c r="E49" s="18" t="n">
        <v>431.85910869</v>
      </c>
      <c r="F49" s="20" t="n">
        <v>2.9538316</v>
      </c>
      <c r="G49" s="18" t="n">
        <v>437.67983569</v>
      </c>
      <c r="H49" s="20" t="n">
        <v>4.49937102</v>
      </c>
      <c r="I49" s="18" t="n">
        <v>456.57736737</v>
      </c>
      <c r="J49" s="20" t="n">
        <v>8.47763134</v>
      </c>
      <c r="K49" s="18" t="n">
        <v>446.77093713</v>
      </c>
      <c r="L49" s="20" t="n">
        <v>9.336435509999999</v>
      </c>
      <c r="M49" s="18" t="s">
        <v>481</v>
      </c>
      <c r="N49" s="20" t="s">
        <v>481</v>
      </c>
      <c r="O49" s="18" t="s">
        <v>481</v>
      </c>
      <c r="P49" s="20" t="s">
        <v>481</v>
      </c>
      <c r="Q49" s="18" t="s">
        <v>481</v>
      </c>
      <c r="R49" s="20" t="s">
        <v>481</v>
      </c>
      <c r="S49" s="18" t="n">
        <v>434.96</v>
      </c>
      <c r="T49" s="20" t="n">
        <v>25.80858971</v>
      </c>
      <c r="U49" s="18" t="n">
        <v>405.24953164</v>
      </c>
      <c r="V49" s="20" t="n">
        <v>7.35160197</v>
      </c>
    </row>
    <row r="50" spans="1:22">
      <c r="A50" s="15" t="s">
        <v>525</v>
      </c>
      <c r="B50" s="17" t="n">
        <v>11795</v>
      </c>
      <c r="C50" s="18">
        <f>(218.0/B50*100)</f>
        <v/>
      </c>
      <c r="D50" s="19" t="n">
        <v>11577</v>
      </c>
      <c r="E50" s="18" t="n">
        <v>415.92433054</v>
      </c>
      <c r="F50" s="20" t="n">
        <v>2.41842051</v>
      </c>
      <c r="G50" s="18" t="n">
        <v>426.05565514</v>
      </c>
      <c r="H50" s="20" t="n">
        <v>3.42945666</v>
      </c>
      <c r="I50" s="18" t="n">
        <v>427.34444494</v>
      </c>
      <c r="J50" s="20" t="n">
        <v>8.21441201</v>
      </c>
      <c r="K50" s="18" t="n">
        <v>409.85042708</v>
      </c>
      <c r="L50" s="20" t="n">
        <v>5.20795656</v>
      </c>
      <c r="M50" s="18" t="s">
        <v>481</v>
      </c>
      <c r="N50" s="20" t="s">
        <v>481</v>
      </c>
      <c r="O50" s="18" t="s">
        <v>481</v>
      </c>
      <c r="P50" s="20" t="s">
        <v>481</v>
      </c>
      <c r="Q50" s="18" t="s">
        <v>481</v>
      </c>
      <c r="R50" s="20" t="s">
        <v>481</v>
      </c>
      <c r="S50" s="18" t="s">
        <v>481</v>
      </c>
      <c r="T50" s="20" t="s">
        <v>481</v>
      </c>
      <c r="U50" s="18" t="n">
        <v>354.83378207</v>
      </c>
      <c r="V50" s="20" t="n">
        <v>8.036565960000001</v>
      </c>
    </row>
    <row r="51" spans="1:22">
      <c r="A51" s="15" t="s">
        <v>526</v>
      </c>
      <c r="B51" s="17" t="n">
        <v>6866</v>
      </c>
      <c r="C51" s="18">
        <f>(116.0/B51*100)</f>
        <v/>
      </c>
      <c r="D51" s="19" t="n">
        <v>6750</v>
      </c>
      <c r="E51" s="18" t="n">
        <v>418.15272404</v>
      </c>
      <c r="F51" s="20" t="n">
        <v>2.01625851</v>
      </c>
      <c r="G51" s="18" t="n">
        <v>439.11644759</v>
      </c>
      <c r="H51" s="20" t="n">
        <v>4.77800752</v>
      </c>
      <c r="I51" s="18" t="n">
        <v>455.9249877</v>
      </c>
      <c r="J51" s="20" t="n">
        <v>10.30549998</v>
      </c>
      <c r="K51" s="18" t="n">
        <v>429.26635991</v>
      </c>
      <c r="L51" s="20" t="n">
        <v>8.58888569</v>
      </c>
      <c r="M51" s="18" t="s">
        <v>481</v>
      </c>
      <c r="N51" s="20" t="s">
        <v>481</v>
      </c>
      <c r="O51" s="18" t="s">
        <v>481</v>
      </c>
      <c r="P51" s="20" t="s">
        <v>481</v>
      </c>
      <c r="Q51" s="18" t="s">
        <v>481</v>
      </c>
      <c r="R51" s="20" t="s">
        <v>481</v>
      </c>
      <c r="S51" s="18" t="s">
        <v>481</v>
      </c>
      <c r="T51" s="20" t="s">
        <v>481</v>
      </c>
      <c r="U51" s="18" t="n">
        <v>384.60643023</v>
      </c>
      <c r="V51" s="20" t="n">
        <v>4.91880634</v>
      </c>
    </row>
    <row r="52" spans="1:22">
      <c r="A52" s="15" t="s">
        <v>527</v>
      </c>
      <c r="B52" s="17" t="n">
        <v>5809</v>
      </c>
      <c r="C52" s="18">
        <f>(71.0/B52*100)</f>
        <v/>
      </c>
      <c r="D52" s="19" t="n">
        <v>5738</v>
      </c>
      <c r="E52" s="18" t="n">
        <v>478.61055239</v>
      </c>
      <c r="F52" s="20" t="n">
        <v>2.40092387</v>
      </c>
      <c r="G52" s="18" t="n">
        <v>471.18865267</v>
      </c>
      <c r="H52" s="20" t="n">
        <v>5.93439664</v>
      </c>
      <c r="I52" s="18" t="n">
        <v>458.72346724</v>
      </c>
      <c r="J52" s="20" t="n">
        <v>15.955317</v>
      </c>
      <c r="K52" s="18" t="n">
        <v>450.27745419</v>
      </c>
      <c r="L52" s="20" t="n">
        <v>13.52024142</v>
      </c>
      <c r="M52" s="18" t="s">
        <v>481</v>
      </c>
      <c r="N52" s="20" t="s">
        <v>481</v>
      </c>
      <c r="O52" s="18" t="s">
        <v>481</v>
      </c>
      <c r="P52" s="20" t="s">
        <v>481</v>
      </c>
      <c r="Q52" s="18" t="s">
        <v>481</v>
      </c>
      <c r="R52" s="20" t="s">
        <v>481</v>
      </c>
      <c r="S52" s="18" t="s">
        <v>481</v>
      </c>
      <c r="T52" s="20" t="s">
        <v>481</v>
      </c>
      <c r="U52" s="18" t="n">
        <v>393.51208693</v>
      </c>
      <c r="V52" s="20" t="n">
        <v>8.639737240000001</v>
      </c>
    </row>
    <row r="53" spans="1:22">
      <c r="A53" s="15" t="s">
        <v>528</v>
      </c>
      <c r="B53" s="17" t="n">
        <v>5571</v>
      </c>
      <c r="C53" s="18">
        <f>(84.0/B53*100)</f>
        <v/>
      </c>
      <c r="D53" s="19" t="n">
        <v>5487</v>
      </c>
      <c r="E53" s="18" t="n">
        <v>438.09194721</v>
      </c>
      <c r="F53" s="20" t="n">
        <v>1.65755316</v>
      </c>
      <c r="G53" s="18" t="n">
        <v>431.72417804</v>
      </c>
      <c r="H53" s="20" t="n">
        <v>3.16139766</v>
      </c>
      <c r="I53" s="18" t="n">
        <v>428.53649904</v>
      </c>
      <c r="J53" s="20" t="n">
        <v>6.82313742</v>
      </c>
      <c r="K53" s="18" t="n">
        <v>402.61050011</v>
      </c>
      <c r="L53" s="20" t="n">
        <v>8.118034189999999</v>
      </c>
      <c r="M53" s="18" t="s">
        <v>481</v>
      </c>
      <c r="N53" s="20" t="s">
        <v>481</v>
      </c>
      <c r="O53" s="18" t="s">
        <v>481</v>
      </c>
      <c r="P53" s="20" t="s">
        <v>481</v>
      </c>
      <c r="Q53" s="18" t="s">
        <v>481</v>
      </c>
      <c r="R53" s="20" t="s">
        <v>481</v>
      </c>
      <c r="S53" s="18" t="s">
        <v>481</v>
      </c>
      <c r="T53" s="20" t="s">
        <v>481</v>
      </c>
      <c r="U53" s="18" t="n">
        <v>376.02530363</v>
      </c>
      <c r="V53" s="20" t="n">
        <v>6.5100041</v>
      </c>
    </row>
    <row r="54" spans="1:22">
      <c r="A54" s="15" t="s">
        <v>529</v>
      </c>
      <c r="B54" s="17" t="n">
        <v>4740</v>
      </c>
      <c r="C54" s="18">
        <f>(38.0/B54*100)</f>
        <v/>
      </c>
      <c r="D54" s="19" t="n">
        <v>4702</v>
      </c>
      <c r="E54" s="18" t="n">
        <v>335.97839473</v>
      </c>
      <c r="F54" s="20" t="n">
        <v>2.71185981</v>
      </c>
      <c r="G54" s="18" t="n">
        <v>341.92680687</v>
      </c>
      <c r="H54" s="20" t="n">
        <v>5.18853317</v>
      </c>
      <c r="I54" s="18" t="n">
        <v>348.16485214</v>
      </c>
      <c r="J54" s="20" t="n">
        <v>11.06180462</v>
      </c>
      <c r="K54" s="18" t="n">
        <v>349.73595901</v>
      </c>
      <c r="L54" s="20" t="n">
        <v>14.4156159</v>
      </c>
      <c r="M54" s="18" t="s">
        <v>481</v>
      </c>
      <c r="N54" s="20" t="s">
        <v>481</v>
      </c>
      <c r="O54" s="18" t="s">
        <v>481</v>
      </c>
      <c r="P54" s="20" t="s">
        <v>481</v>
      </c>
      <c r="Q54" s="18" t="s">
        <v>481</v>
      </c>
      <c r="R54" s="20" t="s">
        <v>481</v>
      </c>
      <c r="S54" s="18" t="s">
        <v>481</v>
      </c>
      <c r="T54" s="20" t="s">
        <v>481</v>
      </c>
      <c r="U54" s="18" t="n">
        <v>284.026586</v>
      </c>
      <c r="V54" s="20" t="n">
        <v>3.81342202</v>
      </c>
    </row>
    <row r="55" spans="1:22">
      <c r="A55" s="15" t="s">
        <v>530</v>
      </c>
      <c r="B55" s="17" t="n">
        <v>5316</v>
      </c>
      <c r="C55" s="18">
        <f>(22.0/B55*100)</f>
        <v/>
      </c>
      <c r="D55" s="19" t="n">
        <v>5294</v>
      </c>
      <c r="E55" s="18" t="n">
        <v>414.1719247</v>
      </c>
      <c r="F55" s="20" t="n">
        <v>2.3170582</v>
      </c>
      <c r="G55" s="18" t="n">
        <v>419.23332285</v>
      </c>
      <c r="H55" s="20" t="n">
        <v>6.23895469</v>
      </c>
      <c r="I55" s="18" t="n">
        <v>378.22488547</v>
      </c>
      <c r="J55" s="20" t="n">
        <v>15.71860955</v>
      </c>
      <c r="K55" s="18" t="n">
        <v>387.47937642</v>
      </c>
      <c r="L55" s="20" t="n">
        <v>15.19254671</v>
      </c>
      <c r="M55" s="18" t="s">
        <v>481</v>
      </c>
      <c r="N55" s="20" t="s">
        <v>481</v>
      </c>
      <c r="O55" s="18" t="s">
        <v>481</v>
      </c>
      <c r="P55" s="20" t="s">
        <v>481</v>
      </c>
      <c r="Q55" s="18" t="s">
        <v>481</v>
      </c>
      <c r="R55" s="20" t="s">
        <v>481</v>
      </c>
      <c r="S55" s="18" t="n">
        <v>341.10784539</v>
      </c>
      <c r="T55" s="20" t="n">
        <v>25.51296622</v>
      </c>
      <c r="U55" s="18" t="n">
        <v>343.96446686</v>
      </c>
      <c r="V55" s="20" t="n">
        <v>8.683265799999999</v>
      </c>
    </row>
    <row r="56" spans="1:22">
      <c r="A56" s="15" t="s">
        <v>531</v>
      </c>
      <c r="B56" s="17" t="n">
        <v>5359</v>
      </c>
      <c r="C56" s="18">
        <f>(76.0/B56*100)</f>
        <v/>
      </c>
      <c r="D56" s="19" t="n">
        <v>5283</v>
      </c>
      <c r="E56" s="18" t="n">
        <v>525.80265505</v>
      </c>
      <c r="F56" s="20" t="n">
        <v>2.45861762</v>
      </c>
      <c r="G56" s="18" t="n">
        <v>512.19757233</v>
      </c>
      <c r="H56" s="20" t="n">
        <v>5.06356104</v>
      </c>
      <c r="I56" s="18" t="n">
        <v>515.91697019</v>
      </c>
      <c r="J56" s="20" t="n">
        <v>9.25764124</v>
      </c>
      <c r="K56" s="18" t="n">
        <v>512.79363485</v>
      </c>
      <c r="L56" s="20" t="n">
        <v>9.60977173</v>
      </c>
      <c r="M56" s="18" t="s">
        <v>481</v>
      </c>
      <c r="N56" s="20" t="s">
        <v>481</v>
      </c>
      <c r="O56" s="18" t="s">
        <v>481</v>
      </c>
      <c r="P56" s="20" t="s">
        <v>481</v>
      </c>
      <c r="Q56" s="18" t="s">
        <v>481</v>
      </c>
      <c r="R56" s="20" t="s">
        <v>481</v>
      </c>
      <c r="S56" s="18" t="s">
        <v>481</v>
      </c>
      <c r="T56" s="20" t="s">
        <v>481</v>
      </c>
      <c r="U56" s="18" t="n">
        <v>461.46739778</v>
      </c>
      <c r="V56" s="20" t="n">
        <v>14.56194965</v>
      </c>
    </row>
    <row r="57" spans="1:22">
      <c r="A57" s="15" t="s">
        <v>532</v>
      </c>
      <c r="B57" s="17" t="n">
        <v>6513</v>
      </c>
      <c r="C57" s="18">
        <f>(0.0/B57*100)</f>
        <v/>
      </c>
      <c r="D57" s="19" t="n">
        <v>6513</v>
      </c>
      <c r="E57" s="18" t="n">
        <v>403.66410225</v>
      </c>
      <c r="F57" s="20" t="n">
        <v>2.52252497</v>
      </c>
      <c r="G57" s="18" t="n">
        <v>410.58092632</v>
      </c>
      <c r="H57" s="20" t="n">
        <v>5.99446023</v>
      </c>
      <c r="I57" s="18" t="n">
        <v>431.50776657</v>
      </c>
      <c r="J57" s="20" t="n">
        <v>18.43425555</v>
      </c>
      <c r="K57" s="18" t="n">
        <v>409.57553115</v>
      </c>
      <c r="L57" s="20" t="n">
        <v>14.46706455</v>
      </c>
      <c r="M57" s="18" t="s">
        <v>481</v>
      </c>
      <c r="N57" s="20" t="s">
        <v>481</v>
      </c>
      <c r="O57" s="18" t="s">
        <v>481</v>
      </c>
      <c r="P57" s="20" t="s">
        <v>481</v>
      </c>
      <c r="Q57" s="18" t="s">
        <v>481</v>
      </c>
      <c r="R57" s="20" t="s">
        <v>481</v>
      </c>
      <c r="S57" s="18" t="n">
        <v>359.40246418</v>
      </c>
      <c r="T57" s="20" t="n">
        <v>26.60711763</v>
      </c>
      <c r="U57" s="18" t="n">
        <v>353.58858944</v>
      </c>
      <c r="V57" s="20" t="n">
        <v>7.90319643</v>
      </c>
    </row>
    <row r="58" spans="1:22">
      <c r="A58" s="15" t="s">
        <v>533</v>
      </c>
      <c r="B58" s="17" t="n">
        <v>7267</v>
      </c>
      <c r="C58" s="18">
        <f>(10.0/B58*100)</f>
        <v/>
      </c>
      <c r="D58" s="19" t="n">
        <v>7257</v>
      </c>
      <c r="E58" s="18" t="n">
        <v>414.76491616</v>
      </c>
      <c r="F58" s="20" t="n">
        <v>2.71356198</v>
      </c>
      <c r="G58" s="18" t="n">
        <v>404.1934699</v>
      </c>
      <c r="H58" s="20" t="n">
        <v>4.28945609</v>
      </c>
      <c r="I58" s="18" t="n">
        <v>396.56607642</v>
      </c>
      <c r="J58" s="20" t="n">
        <v>9.534187380000001</v>
      </c>
      <c r="K58" s="18" t="n">
        <v>385.64844573</v>
      </c>
      <c r="L58" s="20" t="n">
        <v>9.15201918</v>
      </c>
      <c r="M58" s="18" t="s">
        <v>481</v>
      </c>
      <c r="N58" s="20" t="s">
        <v>481</v>
      </c>
      <c r="O58" s="18" t="s">
        <v>481</v>
      </c>
      <c r="P58" s="20" t="s">
        <v>481</v>
      </c>
      <c r="Q58" s="18" t="s">
        <v>481</v>
      </c>
      <c r="R58" s="20" t="s">
        <v>481</v>
      </c>
      <c r="S58" s="18" t="n">
        <v>282.70225947</v>
      </c>
      <c r="T58" s="20" t="n">
        <v>15.55935581</v>
      </c>
      <c r="U58" s="18" t="n">
        <v>330.14984753</v>
      </c>
      <c r="V58" s="20" t="n">
        <v>10.07040588</v>
      </c>
    </row>
    <row r="59" spans="1:22">
      <c r="A59" s="15" t="s">
        <v>534</v>
      </c>
      <c r="B59" s="17" t="n">
        <v>4826</v>
      </c>
      <c r="C59" s="18">
        <f>(26.0/B59*100)</f>
        <v/>
      </c>
      <c r="D59" s="19" t="n">
        <v>4800</v>
      </c>
      <c r="E59" s="18" t="n">
        <v>383.33319486</v>
      </c>
      <c r="F59" s="20" t="n">
        <v>1.81603265</v>
      </c>
      <c r="G59" s="18" t="n">
        <v>373.85133043</v>
      </c>
      <c r="H59" s="20" t="n">
        <v>3.45085805</v>
      </c>
      <c r="I59" s="18" t="n">
        <v>388.01905687</v>
      </c>
      <c r="J59" s="20" t="n">
        <v>8.697241030000001</v>
      </c>
      <c r="K59" s="18" t="n">
        <v>362.39953092</v>
      </c>
      <c r="L59" s="20" t="n">
        <v>10.26361374</v>
      </c>
      <c r="M59" s="18" t="s">
        <v>481</v>
      </c>
      <c r="N59" s="20" t="s">
        <v>481</v>
      </c>
      <c r="O59" s="18" t="s">
        <v>481</v>
      </c>
      <c r="P59" s="20" t="s">
        <v>481</v>
      </c>
      <c r="Q59" s="18" t="s">
        <v>481</v>
      </c>
      <c r="R59" s="20" t="s">
        <v>481</v>
      </c>
      <c r="S59" s="18" t="n">
        <v>342.83134407</v>
      </c>
      <c r="T59" s="20" t="n">
        <v>22.3011458</v>
      </c>
      <c r="U59" s="18" t="n">
        <v>316.93601505</v>
      </c>
      <c r="V59" s="20" t="n">
        <v>6.62695402</v>
      </c>
    </row>
    <row r="60" spans="1:22">
      <c r="A60" s="15" t="s">
        <v>535</v>
      </c>
      <c r="B60" s="17" t="n">
        <v>4546</v>
      </c>
      <c r="C60" s="18">
        <f>(15.0/B60*100)</f>
        <v/>
      </c>
      <c r="D60" s="19" t="n">
        <v>4531</v>
      </c>
      <c r="E60" s="18" t="n">
        <v>390.93156931</v>
      </c>
      <c r="F60" s="20" t="n">
        <v>3.43348344</v>
      </c>
      <c r="G60" s="18" t="n">
        <v>384.82534477</v>
      </c>
      <c r="H60" s="20" t="n">
        <v>5.15070315</v>
      </c>
      <c r="I60" s="18" t="n">
        <v>387.43289185</v>
      </c>
      <c r="J60" s="20" t="n">
        <v>10.49152782</v>
      </c>
      <c r="K60" s="18" t="n">
        <v>379.86928626</v>
      </c>
      <c r="L60" s="20" t="n">
        <v>8.72533102</v>
      </c>
      <c r="M60" s="18" t="s">
        <v>481</v>
      </c>
      <c r="N60" s="20" t="s">
        <v>481</v>
      </c>
      <c r="O60" s="18" t="s">
        <v>481</v>
      </c>
      <c r="P60" s="20" t="s">
        <v>481</v>
      </c>
      <c r="Q60" s="18" t="s">
        <v>481</v>
      </c>
      <c r="R60" s="20" t="s">
        <v>481</v>
      </c>
      <c r="S60" s="18" t="n">
        <v>357.84024475</v>
      </c>
      <c r="T60" s="20" t="n">
        <v>40.63406723</v>
      </c>
      <c r="U60" s="18" t="n">
        <v>362.82221503</v>
      </c>
      <c r="V60" s="20" t="n">
        <v>6.17797368</v>
      </c>
    </row>
    <row r="61" spans="1:22">
      <c r="A61" s="15" t="s">
        <v>536</v>
      </c>
      <c r="B61" s="17" t="n">
        <v>6525</v>
      </c>
      <c r="C61" s="18">
        <f>(135.0/B61*100)</f>
        <v/>
      </c>
      <c r="D61" s="19" t="n">
        <v>6390</v>
      </c>
      <c r="E61" s="18" t="n">
        <v>478.77945692</v>
      </c>
      <c r="F61" s="20" t="n">
        <v>2.58956272</v>
      </c>
      <c r="G61" s="18" t="n">
        <v>471.05824868</v>
      </c>
      <c r="H61" s="20" t="n">
        <v>5.41727829</v>
      </c>
      <c r="I61" s="18" t="n">
        <v>451.71191802</v>
      </c>
      <c r="J61" s="20" t="n">
        <v>11.01827157</v>
      </c>
      <c r="K61" s="18" t="n">
        <v>435.94652844</v>
      </c>
      <c r="L61" s="20" t="n">
        <v>13.15628369</v>
      </c>
      <c r="M61" s="18" t="s">
        <v>481</v>
      </c>
      <c r="N61" s="20" t="s">
        <v>481</v>
      </c>
      <c r="O61" s="18" t="s">
        <v>481</v>
      </c>
      <c r="P61" s="20" t="s">
        <v>481</v>
      </c>
      <c r="Q61" s="18" t="s">
        <v>481</v>
      </c>
      <c r="R61" s="20" t="s">
        <v>481</v>
      </c>
      <c r="S61" s="18" t="s">
        <v>481</v>
      </c>
      <c r="T61" s="20" t="s">
        <v>481</v>
      </c>
      <c r="U61" s="18" t="n">
        <v>415.84346821</v>
      </c>
      <c r="V61" s="20" t="n">
        <v>9.08984615</v>
      </c>
    </row>
    <row r="62" spans="1:22">
      <c r="A62" s="15" t="s">
        <v>537</v>
      </c>
      <c r="B62" s="17" t="n">
        <v>4476</v>
      </c>
      <c r="C62" s="18">
        <f>(3.0/B62*100)</f>
        <v/>
      </c>
      <c r="D62" s="19" t="n">
        <v>4473</v>
      </c>
      <c r="E62" s="18" t="n">
        <v>531.2106581199999</v>
      </c>
      <c r="F62" s="20" t="n">
        <v>1.21270506</v>
      </c>
      <c r="G62" s="18" t="n">
        <v>517.9122894</v>
      </c>
      <c r="H62" s="20" t="n">
        <v>4.46932197</v>
      </c>
      <c r="I62" s="18" t="n">
        <v>517.72518729</v>
      </c>
      <c r="J62" s="20" t="n">
        <v>9.02780323</v>
      </c>
      <c r="K62" s="18" t="n">
        <v>478.58517474</v>
      </c>
      <c r="L62" s="20" t="n">
        <v>11.67046434</v>
      </c>
      <c r="M62" s="18" t="s">
        <v>481</v>
      </c>
      <c r="N62" s="20" t="s">
        <v>481</v>
      </c>
      <c r="O62" s="18" t="s">
        <v>481</v>
      </c>
      <c r="P62" s="20" t="s">
        <v>481</v>
      </c>
      <c r="Q62" s="18" t="s">
        <v>481</v>
      </c>
      <c r="R62" s="20" t="s">
        <v>481</v>
      </c>
      <c r="S62" s="18" t="s">
        <v>481</v>
      </c>
      <c r="T62" s="20" t="s">
        <v>481</v>
      </c>
      <c r="U62" s="18" t="n">
        <v>476.58377656</v>
      </c>
      <c r="V62" s="20" t="n">
        <v>15.46970451</v>
      </c>
    </row>
    <row r="63" spans="1:22">
      <c r="A63" s="15" t="s">
        <v>538</v>
      </c>
      <c r="B63" s="17" t="n">
        <v>5324</v>
      </c>
      <c r="C63" s="18">
        <f>(13.0/B63*100)</f>
        <v/>
      </c>
      <c r="D63" s="19" t="n">
        <v>5311</v>
      </c>
      <c r="E63" s="18" t="n">
        <v>390.93692841</v>
      </c>
      <c r="F63" s="20" t="n">
        <v>1.28766797</v>
      </c>
      <c r="G63" s="18" t="n">
        <v>373.15355408</v>
      </c>
      <c r="H63" s="20" t="n">
        <v>4.64423561</v>
      </c>
      <c r="I63" s="18" t="n">
        <v>358.36463841</v>
      </c>
      <c r="J63" s="20" t="n">
        <v>10.70580387</v>
      </c>
      <c r="K63" s="18" t="n">
        <v>357.15244548</v>
      </c>
      <c r="L63" s="20" t="n">
        <v>12.65041606</v>
      </c>
      <c r="M63" s="18" t="s">
        <v>481</v>
      </c>
      <c r="N63" s="20" t="s">
        <v>481</v>
      </c>
      <c r="O63" s="18" t="s">
        <v>481</v>
      </c>
      <c r="P63" s="20" t="s">
        <v>481</v>
      </c>
      <c r="Q63" s="18" t="n">
        <v>313.3098</v>
      </c>
      <c r="R63" s="20" t="n">
        <v>37.03355813</v>
      </c>
      <c r="S63" s="18" t="n">
        <v>297.02993388</v>
      </c>
      <c r="T63" s="20" t="n">
        <v>46.63066267</v>
      </c>
      <c r="U63" s="18" t="n">
        <v>332.4642247</v>
      </c>
      <c r="V63" s="20" t="n">
        <v>4.4159838</v>
      </c>
    </row>
    <row r="64" spans="1:22">
      <c r="A64" s="15" t="s">
        <v>539</v>
      </c>
      <c r="B64" s="17" t="n">
        <v>3634</v>
      </c>
      <c r="C64" s="18">
        <f>(3.0/B64*100)</f>
        <v/>
      </c>
      <c r="D64" s="19" t="n">
        <v>3631</v>
      </c>
      <c r="E64" s="18" t="n">
        <v>465.85082922</v>
      </c>
      <c r="F64" s="20" t="n">
        <v>2.07890419</v>
      </c>
      <c r="G64" s="18" t="n">
        <v>472.23490098</v>
      </c>
      <c r="H64" s="20" t="n">
        <v>4.80896944</v>
      </c>
      <c r="I64" s="18" t="n">
        <v>480.38817427</v>
      </c>
      <c r="J64" s="20" t="n">
        <v>11.26865955</v>
      </c>
      <c r="K64" s="18" t="n">
        <v>423.04609997</v>
      </c>
      <c r="L64" s="20" t="n">
        <v>14.72323638</v>
      </c>
      <c r="M64" s="18" t="s">
        <v>481</v>
      </c>
      <c r="N64" s="20" t="s">
        <v>481</v>
      </c>
      <c r="O64" s="18" t="s">
        <v>481</v>
      </c>
      <c r="P64" s="20" t="s">
        <v>481</v>
      </c>
      <c r="Q64" s="18" t="s">
        <v>481</v>
      </c>
      <c r="R64" s="20" t="s">
        <v>481</v>
      </c>
      <c r="S64" s="18" t="n">
        <v>251.8132</v>
      </c>
      <c r="T64" s="20" t="n">
        <v>55.1253523</v>
      </c>
      <c r="U64" s="18" t="n">
        <v>372.37188944</v>
      </c>
      <c r="V64" s="20" t="n">
        <v>15.68714958</v>
      </c>
    </row>
    <row r="65" spans="1:22">
      <c r="A65" s="15" t="s">
        <v>540</v>
      </c>
      <c r="B65" s="17" t="n">
        <v>5325</v>
      </c>
      <c r="C65" s="18">
        <f>(14.0/B65*100)</f>
        <v/>
      </c>
      <c r="D65" s="19" t="n">
        <v>5311</v>
      </c>
      <c r="E65" s="18" t="n">
        <v>430.43528245</v>
      </c>
      <c r="F65" s="20" t="n">
        <v>2.10215085</v>
      </c>
      <c r="G65" s="18" t="n">
        <v>439.36190785</v>
      </c>
      <c r="H65" s="20" t="n">
        <v>4.66914867</v>
      </c>
      <c r="I65" s="18" t="n">
        <v>423.38780901</v>
      </c>
      <c r="J65" s="20" t="n">
        <v>11.82392923</v>
      </c>
      <c r="K65" s="18" t="n">
        <v>379.52522324</v>
      </c>
      <c r="L65" s="20" t="n">
        <v>20.11203848</v>
      </c>
      <c r="M65" s="18" t="s">
        <v>481</v>
      </c>
      <c r="N65" s="20" t="s">
        <v>481</v>
      </c>
      <c r="O65" s="18" t="s">
        <v>481</v>
      </c>
      <c r="P65" s="20" t="s">
        <v>481</v>
      </c>
      <c r="Q65" s="18" t="n">
        <v>346.11787241</v>
      </c>
      <c r="R65" s="20" t="n">
        <v>29.23485651</v>
      </c>
      <c r="S65" s="18" t="n">
        <v>449.82796214</v>
      </c>
      <c r="T65" s="20" t="n">
        <v>30.91996645</v>
      </c>
      <c r="U65" s="18" t="n">
        <v>367.05504579</v>
      </c>
      <c r="V65" s="20" t="n">
        <v>5.82005406</v>
      </c>
    </row>
    <row r="66" spans="1:22">
      <c r="A66" s="15" t="s">
        <v>541</v>
      </c>
      <c r="B66" s="17" t="n">
        <v>5665</v>
      </c>
      <c r="C66" s="18">
        <f>(74.0/B66*100)</f>
        <v/>
      </c>
      <c r="D66" s="19" t="n">
        <v>5591</v>
      </c>
      <c r="E66" s="18" t="n">
        <v>422.96200331</v>
      </c>
      <c r="F66" s="20" t="n">
        <v>1.27716022</v>
      </c>
      <c r="G66" s="18" t="n">
        <v>395.84005161</v>
      </c>
      <c r="H66" s="20" t="n">
        <v>2.99163774</v>
      </c>
      <c r="I66" s="18" t="n">
        <v>391.80673152</v>
      </c>
      <c r="J66" s="20" t="n">
        <v>8.82970147</v>
      </c>
      <c r="K66" s="18" t="n">
        <v>372.06499669</v>
      </c>
      <c r="L66" s="20" t="n">
        <v>6.66305331</v>
      </c>
      <c r="M66" s="18" t="s">
        <v>481</v>
      </c>
      <c r="N66" s="20" t="s">
        <v>481</v>
      </c>
      <c r="O66" s="18" t="s">
        <v>481</v>
      </c>
      <c r="P66" s="20" t="s">
        <v>481</v>
      </c>
      <c r="Q66" s="18" t="s">
        <v>481</v>
      </c>
      <c r="R66" s="20" t="s">
        <v>481</v>
      </c>
      <c r="S66" s="18" t="s">
        <v>481</v>
      </c>
      <c r="T66" s="20" t="s">
        <v>481</v>
      </c>
      <c r="U66" s="18" t="n">
        <v>342.87431963</v>
      </c>
      <c r="V66" s="20" t="n">
        <v>5.46160245</v>
      </c>
    </row>
    <row r="67" spans="1:22">
      <c r="A67" s="15" t="s">
        <v>542</v>
      </c>
      <c r="B67" s="17" t="n">
        <v>6971</v>
      </c>
      <c r="C67" s="18">
        <f>(22.0/B67*100)</f>
        <v/>
      </c>
      <c r="D67" s="19" t="n">
        <v>6949</v>
      </c>
      <c r="E67" s="18" t="n">
        <v>398.00897389</v>
      </c>
      <c r="F67" s="20" t="n">
        <v>2.29747203</v>
      </c>
      <c r="G67" s="18" t="n">
        <v>395.99794824</v>
      </c>
      <c r="H67" s="20" t="n">
        <v>5.31689485</v>
      </c>
      <c r="I67" s="18" t="n">
        <v>402.17917724</v>
      </c>
      <c r="J67" s="20" t="n">
        <v>10.9239914</v>
      </c>
      <c r="K67" s="18" t="n">
        <v>410.3937551</v>
      </c>
      <c r="L67" s="20" t="n">
        <v>11.16523022</v>
      </c>
      <c r="M67" s="18" t="s">
        <v>481</v>
      </c>
      <c r="N67" s="20" t="s">
        <v>481</v>
      </c>
      <c r="O67" s="18" t="s">
        <v>481</v>
      </c>
      <c r="P67" s="20" t="s">
        <v>481</v>
      </c>
      <c r="Q67" s="18" t="s">
        <v>481</v>
      </c>
      <c r="R67" s="20" t="s">
        <v>481</v>
      </c>
      <c r="S67" s="18" t="s">
        <v>481</v>
      </c>
      <c r="T67" s="20" t="s">
        <v>481</v>
      </c>
      <c r="U67" s="18" t="n">
        <v>336.00095095</v>
      </c>
      <c r="V67" s="20" t="n">
        <v>8.260566150000001</v>
      </c>
    </row>
    <row r="68" spans="1:22">
      <c r="A68" s="15" t="s">
        <v>543</v>
      </c>
      <c r="B68" s="17" t="n">
        <v>12083</v>
      </c>
      <c r="C68" s="18">
        <f>(26.0/B68*100)</f>
        <v/>
      </c>
      <c r="D68" s="19" t="n">
        <v>12057</v>
      </c>
      <c r="E68" s="18" t="n">
        <v>432.62322528</v>
      </c>
      <c r="F68" s="20" t="n">
        <v>1.23525432</v>
      </c>
      <c r="G68" s="18" t="n">
        <v>422.46913549</v>
      </c>
      <c r="H68" s="20" t="n">
        <v>2.80092545</v>
      </c>
      <c r="I68" s="18" t="n">
        <v>400.3218256</v>
      </c>
      <c r="J68" s="20" t="n">
        <v>3.03551282</v>
      </c>
      <c r="K68" s="18" t="n">
        <v>360.67549372</v>
      </c>
      <c r="L68" s="20" t="n">
        <v>3.29771995</v>
      </c>
      <c r="M68" s="18" t="s">
        <v>481</v>
      </c>
      <c r="N68" s="20" t="s">
        <v>481</v>
      </c>
      <c r="O68" s="18" t="s">
        <v>481</v>
      </c>
      <c r="P68" s="20" t="s">
        <v>481</v>
      </c>
      <c r="Q68" s="18" t="s">
        <v>481</v>
      </c>
      <c r="R68" s="20" t="s">
        <v>481</v>
      </c>
      <c r="S68" s="18" t="s">
        <v>481</v>
      </c>
      <c r="T68" s="20" t="s">
        <v>481</v>
      </c>
      <c r="U68" s="18" t="n">
        <v>350.34002114</v>
      </c>
      <c r="V68" s="20" t="n">
        <v>4.9534392</v>
      </c>
    </row>
    <row r="69" spans="1:22">
      <c r="A69" s="15" t="s">
        <v>544</v>
      </c>
      <c r="B69" s="17" t="n">
        <v>4876</v>
      </c>
      <c r="C69" s="18">
        <f>(0.0/B69*100)</f>
        <v/>
      </c>
      <c r="D69" s="19" t="n">
        <v>4876</v>
      </c>
      <c r="E69" s="18" t="n">
        <v>436.61559507</v>
      </c>
      <c r="F69" s="20" t="n">
        <v>3.23086704</v>
      </c>
      <c r="G69" s="18" t="n">
        <v>434.34523363</v>
      </c>
      <c r="H69" s="20" t="n">
        <v>4.93402179</v>
      </c>
      <c r="I69" s="18" t="n">
        <v>429.27075132</v>
      </c>
      <c r="J69" s="20" t="n">
        <v>9.839211710000001</v>
      </c>
      <c r="K69" s="18" t="n">
        <v>425.37646448</v>
      </c>
      <c r="L69" s="20" t="n">
        <v>11.15902386</v>
      </c>
      <c r="M69" s="18" t="s">
        <v>481</v>
      </c>
      <c r="N69" s="20" t="s">
        <v>481</v>
      </c>
      <c r="O69" s="18" t="s">
        <v>481</v>
      </c>
      <c r="P69" s="20" t="s">
        <v>481</v>
      </c>
      <c r="Q69" s="18" t="s">
        <v>481</v>
      </c>
      <c r="R69" s="20" t="s">
        <v>481</v>
      </c>
      <c r="S69" s="18" t="s">
        <v>481</v>
      </c>
      <c r="T69" s="20" t="s">
        <v>481</v>
      </c>
      <c r="U69" s="18" t="n">
        <v>352.20559209</v>
      </c>
      <c r="V69" s="20" t="n">
        <v>13.25312768</v>
      </c>
    </row>
    <row r="70" spans="1:22">
      <c r="A70" s="15" t="s">
        <v>545</v>
      </c>
      <c r="B70" s="17" t="n">
        <v>6036</v>
      </c>
      <c r="C70" s="18">
        <f>(223.0/B70*100)</f>
        <v/>
      </c>
      <c r="D70" s="19" t="n">
        <v>5813</v>
      </c>
      <c r="E70" s="18" t="n">
        <v>484.71224719</v>
      </c>
      <c r="F70" s="20" t="n">
        <v>2.88800291</v>
      </c>
      <c r="G70" s="18" t="n">
        <v>499.40188947</v>
      </c>
      <c r="H70" s="20" t="n">
        <v>3.64342854</v>
      </c>
      <c r="I70" s="18" t="n">
        <v>512.74404409</v>
      </c>
      <c r="J70" s="20" t="n">
        <v>7.4240409</v>
      </c>
      <c r="K70" s="18" t="n">
        <v>503.62208171</v>
      </c>
      <c r="L70" s="20" t="n">
        <v>12.13553287</v>
      </c>
      <c r="M70" s="18" t="s">
        <v>481</v>
      </c>
      <c r="N70" s="20" t="s">
        <v>481</v>
      </c>
      <c r="O70" s="18" t="s">
        <v>481</v>
      </c>
      <c r="P70" s="20" t="s">
        <v>481</v>
      </c>
      <c r="Q70" s="18" t="s">
        <v>481</v>
      </c>
      <c r="R70" s="20" t="s">
        <v>481</v>
      </c>
      <c r="S70" s="18" t="s">
        <v>481</v>
      </c>
      <c r="T70" s="20" t="s">
        <v>481</v>
      </c>
      <c r="U70" s="18" t="n">
        <v>424.70000348</v>
      </c>
      <c r="V70" s="20" t="n">
        <v>8.02050169</v>
      </c>
    </row>
    <row r="71" spans="1:22">
      <c r="A71" s="15" t="s">
        <v>546</v>
      </c>
      <c r="B71" s="17" t="n">
        <v>6115</v>
      </c>
      <c r="C71" s="18">
        <f>(17.0/B71*100)</f>
        <v/>
      </c>
      <c r="D71" s="19" t="n">
        <v>6098</v>
      </c>
      <c r="E71" s="18" t="n">
        <v>552.21905166</v>
      </c>
      <c r="F71" s="20" t="n">
        <v>1.39699439</v>
      </c>
      <c r="G71" s="18" t="n">
        <v>580.13472639</v>
      </c>
      <c r="H71" s="20" t="n">
        <v>4.40010508</v>
      </c>
      <c r="I71" s="18" t="n">
        <v>573.3036876899999</v>
      </c>
      <c r="J71" s="20" t="n">
        <v>10.01187085</v>
      </c>
      <c r="K71" s="18" t="n">
        <v>574.33889415</v>
      </c>
      <c r="L71" s="20" t="n">
        <v>12.91598372</v>
      </c>
      <c r="M71" s="18" t="s">
        <v>481</v>
      </c>
      <c r="N71" s="20" t="s">
        <v>481</v>
      </c>
      <c r="O71" s="18" t="s">
        <v>481</v>
      </c>
      <c r="P71" s="20" t="s">
        <v>481</v>
      </c>
      <c r="Q71" s="18" t="s">
        <v>481</v>
      </c>
      <c r="R71" s="20" t="s">
        <v>481</v>
      </c>
      <c r="S71" s="18" t="s">
        <v>481</v>
      </c>
      <c r="T71" s="20" t="s">
        <v>481</v>
      </c>
      <c r="U71" s="18" t="n">
        <v>491.65518881</v>
      </c>
      <c r="V71" s="20" t="n">
        <v>16.70854914</v>
      </c>
    </row>
    <row r="72" spans="1:22">
      <c r="A72" s="15" t="s">
        <v>547</v>
      </c>
      <c r="B72" s="17" t="n">
        <v>7708</v>
      </c>
      <c r="C72" s="18">
        <f>(5.0/B72*100)</f>
        <v/>
      </c>
      <c r="D72" s="19" t="n">
        <v>7703</v>
      </c>
      <c r="E72" s="18" t="n">
        <v>531.82823879</v>
      </c>
      <c r="F72" s="20" t="n">
        <v>2.82225615</v>
      </c>
      <c r="G72" s="18" t="n">
        <v>542.2948565299999</v>
      </c>
      <c r="H72" s="20" t="n">
        <v>4.62066751</v>
      </c>
      <c r="I72" s="18" t="n">
        <v>533.30927692</v>
      </c>
      <c r="J72" s="20" t="n">
        <v>9.316830960000001</v>
      </c>
      <c r="K72" s="18" t="n">
        <v>531.98756684</v>
      </c>
      <c r="L72" s="20" t="n">
        <v>7.23271518</v>
      </c>
      <c r="M72" s="18" t="s">
        <v>481</v>
      </c>
      <c r="N72" s="20" t="s">
        <v>481</v>
      </c>
      <c r="O72" s="18" t="s">
        <v>481</v>
      </c>
      <c r="P72" s="20" t="s">
        <v>481</v>
      </c>
      <c r="Q72" s="18" t="s">
        <v>481</v>
      </c>
      <c r="R72" s="20" t="s">
        <v>481</v>
      </c>
      <c r="S72" s="18" t="s">
        <v>481</v>
      </c>
      <c r="T72" s="20" t="s">
        <v>481</v>
      </c>
      <c r="U72" s="18" t="n">
        <v>473.82006125</v>
      </c>
      <c r="V72" s="20" t="n">
        <v>13.75805931</v>
      </c>
    </row>
    <row r="73" spans="1:22">
      <c r="A73" s="15" t="s">
        <v>548</v>
      </c>
      <c r="B73" s="17" t="n">
        <v>8249</v>
      </c>
      <c r="C73" s="18">
        <f>(144.0/B73*100)</f>
        <v/>
      </c>
      <c r="D73" s="19" t="n">
        <v>8105</v>
      </c>
      <c r="E73" s="18" t="n">
        <v>424.31700153</v>
      </c>
      <c r="F73" s="20" t="n">
        <v>2.7886905</v>
      </c>
      <c r="G73" s="18" t="n">
        <v>402.96226707</v>
      </c>
      <c r="H73" s="20" t="n">
        <v>4.45195546</v>
      </c>
      <c r="I73" s="18" t="n">
        <v>418.56071249</v>
      </c>
      <c r="J73" s="20" t="n">
        <v>10.98604119</v>
      </c>
      <c r="K73" s="18" t="n">
        <v>430.34759182</v>
      </c>
      <c r="L73" s="20" t="n">
        <v>11.39492247</v>
      </c>
      <c r="M73" s="18" t="s">
        <v>481</v>
      </c>
      <c r="N73" s="20" t="s">
        <v>481</v>
      </c>
      <c r="O73" s="18" t="s">
        <v>481</v>
      </c>
      <c r="P73" s="20" t="s">
        <v>481</v>
      </c>
      <c r="Q73" s="18" t="s">
        <v>481</v>
      </c>
      <c r="R73" s="20" t="s">
        <v>481</v>
      </c>
      <c r="S73" s="18" t="s">
        <v>481</v>
      </c>
      <c r="T73" s="20" t="s">
        <v>481</v>
      </c>
      <c r="U73" s="18" t="n">
        <v>384.68796173</v>
      </c>
      <c r="V73" s="20" t="n">
        <v>11.60455875</v>
      </c>
    </row>
    <row r="74" spans="1:22">
      <c r="A74" s="15" t="s">
        <v>549</v>
      </c>
      <c r="B74" s="17" t="n">
        <v>4692</v>
      </c>
      <c r="C74" s="18">
        <f>(82.0/B74*100)</f>
        <v/>
      </c>
      <c r="D74" s="19" t="n">
        <v>4610</v>
      </c>
      <c r="E74" s="18" t="n">
        <v>425.92004422</v>
      </c>
      <c r="F74" s="20" t="n">
        <v>1.80841709</v>
      </c>
      <c r="G74" s="18" t="n">
        <v>443.29483475</v>
      </c>
      <c r="H74" s="20" t="n">
        <v>4.10344765</v>
      </c>
      <c r="I74" s="18" t="n">
        <v>430.02341857</v>
      </c>
      <c r="J74" s="20" t="n">
        <v>7.13118338</v>
      </c>
      <c r="K74" s="18" t="n">
        <v>400.44810425</v>
      </c>
      <c r="L74" s="20" t="n">
        <v>6.80032796</v>
      </c>
      <c r="M74" s="18" t="s">
        <v>481</v>
      </c>
      <c r="N74" s="20" t="s">
        <v>481</v>
      </c>
      <c r="O74" s="18" t="s">
        <v>481</v>
      </c>
      <c r="P74" s="20" t="s">
        <v>481</v>
      </c>
      <c r="Q74" s="18" t="s">
        <v>481</v>
      </c>
      <c r="R74" s="20" t="s">
        <v>481</v>
      </c>
      <c r="S74" s="18" t="n">
        <v>267.90050544</v>
      </c>
      <c r="T74" s="20" t="n">
        <v>47.92094412</v>
      </c>
      <c r="U74" s="18" t="n">
        <v>355.35327846</v>
      </c>
      <c r="V74" s="20" t="n">
        <v>8.07466881</v>
      </c>
    </row>
    <row r="75" spans="1:22">
      <c r="A75" s="15" t="s">
        <v>550</v>
      </c>
      <c r="B75" s="17" t="n">
        <v>5375</v>
      </c>
      <c r="C75" s="18">
        <f>(198.0/B75*100)</f>
        <v/>
      </c>
      <c r="D75" s="19" t="n">
        <v>5177</v>
      </c>
      <c r="E75" s="18" t="n">
        <v>391.7369094</v>
      </c>
      <c r="F75" s="20" t="n">
        <v>2.20021865</v>
      </c>
      <c r="G75" s="18" t="n">
        <v>381.69211809</v>
      </c>
      <c r="H75" s="20" t="n">
        <v>3.3231216</v>
      </c>
      <c r="I75" s="18" t="n">
        <v>376.9834423</v>
      </c>
      <c r="J75" s="20" t="n">
        <v>7.23074996</v>
      </c>
      <c r="K75" s="18" t="n">
        <v>389.70520144</v>
      </c>
      <c r="L75" s="20" t="n">
        <v>9.159877120000001</v>
      </c>
      <c r="M75" s="18" t="s">
        <v>481</v>
      </c>
      <c r="N75" s="20" t="s">
        <v>481</v>
      </c>
      <c r="O75" s="18" t="s">
        <v>481</v>
      </c>
      <c r="P75" s="20" t="s">
        <v>481</v>
      </c>
      <c r="Q75" s="18" t="s">
        <v>481</v>
      </c>
      <c r="R75" s="20" t="s">
        <v>481</v>
      </c>
      <c r="S75" s="18" t="s">
        <v>481</v>
      </c>
      <c r="T75" s="20" t="s">
        <v>481</v>
      </c>
      <c r="U75" s="18" t="n">
        <v>354.11372699</v>
      </c>
      <c r="V75" s="20" t="n">
        <v>3.85306325</v>
      </c>
    </row>
    <row r="76" spans="1:22">
      <c r="A76" s="15" t="s">
        <v>551</v>
      </c>
      <c r="B76" s="17" t="n">
        <v>14167</v>
      </c>
      <c r="C76" s="18">
        <f>(228.0/B76*100)</f>
        <v/>
      </c>
      <c r="D76" s="19" t="n">
        <v>13939</v>
      </c>
      <c r="E76" s="18" t="n">
        <v>446.51716367</v>
      </c>
      <c r="F76" s="20" t="n">
        <v>2.49482606</v>
      </c>
      <c r="G76" s="18" t="n">
        <v>440.17473311</v>
      </c>
      <c r="H76" s="20" t="n">
        <v>3.86370344</v>
      </c>
      <c r="I76" s="18" t="n">
        <v>420.77579081</v>
      </c>
      <c r="J76" s="20" t="n">
        <v>4.77745107</v>
      </c>
      <c r="K76" s="18" t="n">
        <v>390.65352458</v>
      </c>
      <c r="L76" s="20" t="n">
        <v>4.75838653</v>
      </c>
      <c r="M76" s="18" t="s">
        <v>481</v>
      </c>
      <c r="N76" s="20" t="s">
        <v>481</v>
      </c>
      <c r="O76" s="18" t="s">
        <v>481</v>
      </c>
      <c r="P76" s="20" t="s">
        <v>481</v>
      </c>
      <c r="Q76" s="18" t="s">
        <v>481</v>
      </c>
      <c r="R76" s="20" t="s">
        <v>481</v>
      </c>
      <c r="S76" s="18" t="s">
        <v>481</v>
      </c>
      <c r="T76" s="20" t="s">
        <v>481</v>
      </c>
      <c r="U76" s="18" t="n">
        <v>376.91744479</v>
      </c>
      <c r="V76" s="20" t="n">
        <v>7.81822062</v>
      </c>
    </row>
    <row r="77" spans="1:22">
      <c r="A77" s="15" t="s">
        <v>552</v>
      </c>
      <c r="B77" s="17" t="n">
        <v>6062</v>
      </c>
      <c r="C77" s="18">
        <f>(82.0/B77*100)</f>
        <v/>
      </c>
      <c r="D77" s="19" t="n">
        <v>5980</v>
      </c>
      <c r="E77" s="18" t="n">
        <v>440.31322268</v>
      </c>
      <c r="F77" s="20" t="n">
        <v>2.01172961</v>
      </c>
      <c r="G77" s="18" t="n">
        <v>454.57446136</v>
      </c>
      <c r="H77" s="20" t="n">
        <v>5.76911779</v>
      </c>
      <c r="I77" s="18" t="n">
        <v>440.3537564</v>
      </c>
      <c r="J77" s="20" t="n">
        <v>12.80684088</v>
      </c>
      <c r="K77" s="18" t="n">
        <v>418.20572503</v>
      </c>
      <c r="L77" s="20" t="n">
        <v>12.018595</v>
      </c>
      <c r="M77" s="18" t="s">
        <v>481</v>
      </c>
      <c r="N77" s="20" t="s">
        <v>481</v>
      </c>
      <c r="O77" s="18" t="s">
        <v>481</v>
      </c>
      <c r="P77" s="20" t="s">
        <v>481</v>
      </c>
      <c r="Q77" s="18" t="s">
        <v>481</v>
      </c>
      <c r="R77" s="20" t="s">
        <v>481</v>
      </c>
      <c r="S77" s="18" t="s">
        <v>481</v>
      </c>
      <c r="T77" s="20" t="s">
        <v>481</v>
      </c>
      <c r="U77" s="18" t="n">
        <v>357.93892683</v>
      </c>
      <c r="V77" s="20" t="n">
        <v>3.84579711</v>
      </c>
    </row>
    <row r="78" spans="1:22">
      <c r="A78" s="15" t="s">
        <v>553</v>
      </c>
      <c r="B78" s="17" t="n">
        <v>5826</v>
      </c>
      <c r="C78" s="18">
        <f>(0.0/B78*100)</f>
        <v/>
      </c>
      <c r="D78" s="19" t="n">
        <v>5826</v>
      </c>
      <c r="E78" s="18" t="n">
        <v>524.85179242</v>
      </c>
      <c r="F78" s="20" t="n">
        <v>3.6897908</v>
      </c>
      <c r="G78" s="18" t="n">
        <v>549.40968417</v>
      </c>
      <c r="H78" s="20" t="n">
        <v>14.27003509</v>
      </c>
      <c r="I78" s="18" t="n">
        <v>512.95630362</v>
      </c>
      <c r="J78" s="20" t="n">
        <v>21.00235701</v>
      </c>
      <c r="K78" s="18" t="n">
        <v>549.78861561</v>
      </c>
      <c r="L78" s="20" t="n">
        <v>23.74230058</v>
      </c>
      <c r="M78" s="18" t="s">
        <v>481</v>
      </c>
      <c r="N78" s="20" t="s">
        <v>481</v>
      </c>
      <c r="O78" s="18" t="s">
        <v>481</v>
      </c>
      <c r="P78" s="20" t="s">
        <v>481</v>
      </c>
      <c r="Q78" s="18" t="n">
        <v>436.4761</v>
      </c>
      <c r="R78" s="20" t="n">
        <v>14.19673561</v>
      </c>
      <c r="S78" s="18" t="n">
        <v>429.71652966</v>
      </c>
      <c r="T78" s="20" t="n">
        <v>33.82227295</v>
      </c>
      <c r="U78" s="18" t="n">
        <v>463.38665761</v>
      </c>
      <c r="V78" s="20" t="n">
        <v>10.74071673</v>
      </c>
    </row>
    <row customHeight="1" ht="25" r="79" spans="1:22">
      <c r="A79" s="15" t="s">
        <v>554</v>
      </c>
      <c r="B79" s="17" t="n">
        <v>1657</v>
      </c>
      <c r="C79" s="18">
        <f>(41.0/B79*100)</f>
        <v/>
      </c>
      <c r="D79" s="19" t="n">
        <v>1616</v>
      </c>
      <c r="E79" s="18" t="n">
        <v>472.59478359</v>
      </c>
      <c r="F79" s="20" t="n">
        <v>6.53518231</v>
      </c>
      <c r="G79" s="18" t="n">
        <v>499.05222867</v>
      </c>
      <c r="H79" s="20" t="n">
        <v>9.438790600000001</v>
      </c>
      <c r="I79" s="18" t="n">
        <v>510.78430938</v>
      </c>
      <c r="J79" s="20" t="n">
        <v>14.42685937</v>
      </c>
      <c r="K79" s="18" t="n">
        <v>462.85552452</v>
      </c>
      <c r="L79" s="20" t="n">
        <v>17.90597404</v>
      </c>
      <c r="M79" s="18" t="s">
        <v>481</v>
      </c>
      <c r="N79" s="20" t="s">
        <v>481</v>
      </c>
      <c r="O79" s="18" t="s">
        <v>481</v>
      </c>
      <c r="P79" s="20" t="s">
        <v>481</v>
      </c>
      <c r="Q79" s="18" t="s">
        <v>481</v>
      </c>
      <c r="R79" s="20" t="s">
        <v>481</v>
      </c>
      <c r="S79" s="18" t="s">
        <v>481</v>
      </c>
      <c r="T79" s="20" t="s">
        <v>481</v>
      </c>
      <c r="U79" s="18" t="n">
        <v>445.23350766</v>
      </c>
      <c r="V79" s="20" t="n">
        <v>12.7024393</v>
      </c>
    </row>
    <row r="80" spans="1:22">
      <c r="A80" s="15" t="s">
        <v>555</v>
      </c>
      <c r="B80" s="17" t="n">
        <v>7841</v>
      </c>
      <c r="C80" s="18">
        <f>(0.0/B80*100)</f>
        <v/>
      </c>
      <c r="D80" s="19" t="n">
        <v>7841</v>
      </c>
      <c r="E80" s="18" t="n">
        <v>455.22311658</v>
      </c>
      <c r="F80" s="20" t="n">
        <v>3.48533171</v>
      </c>
      <c r="G80" s="18" t="n">
        <v>461.11198872</v>
      </c>
      <c r="H80" s="20" t="n">
        <v>5.44545969</v>
      </c>
      <c r="I80" s="18" t="n">
        <v>454.81919668</v>
      </c>
      <c r="J80" s="20" t="n">
        <v>7.71232008</v>
      </c>
      <c r="K80" s="18" t="n">
        <v>465.26153137</v>
      </c>
      <c r="L80" s="20" t="n">
        <v>10.54653849</v>
      </c>
      <c r="M80" s="18" t="s">
        <v>481</v>
      </c>
      <c r="N80" s="20" t="s">
        <v>481</v>
      </c>
      <c r="O80" s="18" t="s">
        <v>481</v>
      </c>
      <c r="P80" s="20" t="s">
        <v>481</v>
      </c>
      <c r="Q80" s="18" t="s">
        <v>481</v>
      </c>
      <c r="R80" s="20" t="s">
        <v>481</v>
      </c>
      <c r="S80" s="18" t="s">
        <v>481</v>
      </c>
      <c r="T80" s="20" t="s">
        <v>481</v>
      </c>
      <c r="U80" s="18" t="n">
        <v>411.97073607</v>
      </c>
      <c r="V80" s="20" t="n">
        <v>17.67003118</v>
      </c>
    </row>
    <row r="81" spans="1:22">
      <c r="A81" s="23" t="s">
        <v>556</v>
      </c>
      <c r="B81" s="17" t="n">
        <v>8861</v>
      </c>
      <c r="C81" s="18">
        <f>(0.0/B81*100)</f>
        <v/>
      </c>
      <c r="D81" s="19" t="n">
        <v>8861</v>
      </c>
      <c r="E81" s="18" t="s">
        <v>481</v>
      </c>
      <c r="F81" s="20" t="s">
        <v>481</v>
      </c>
      <c r="G81" s="18" t="s">
        <v>481</v>
      </c>
      <c r="H81" s="20" t="s">
        <v>481</v>
      </c>
      <c r="I81" s="18" t="s">
        <v>481</v>
      </c>
      <c r="J81" s="20" t="s">
        <v>481</v>
      </c>
      <c r="K81" s="18" t="s">
        <v>481</v>
      </c>
      <c r="L81" s="20" t="s">
        <v>481</v>
      </c>
      <c r="M81" s="18" t="s">
        <v>481</v>
      </c>
      <c r="N81" s="20" t="s">
        <v>481</v>
      </c>
      <c r="O81" s="18" t="s">
        <v>481</v>
      </c>
      <c r="P81" s="20" t="s">
        <v>481</v>
      </c>
      <c r="Q81" s="18" t="n">
        <v>442.94752097</v>
      </c>
      <c r="R81" s="20" t="n">
        <v>3.00356581</v>
      </c>
      <c r="S81" s="18" t="s">
        <v>481</v>
      </c>
      <c r="T81" s="20" t="s">
        <v>481</v>
      </c>
      <c r="U81" s="18" t="s">
        <v>481</v>
      </c>
      <c r="V81" s="20" t="s">
        <v>481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632</v>
      </c>
    </row>
    <row customHeight="1" ht="30" r="4" spans="1:22">
      <c r="A4" s="6" t="n"/>
      <c r="B4" s="7" t="s">
        <v>462</v>
      </c>
      <c r="C4" s="7" t="s">
        <v>463</v>
      </c>
      <c r="D4" s="8" t="s">
        <v>462</v>
      </c>
      <c r="E4" s="9" t="s">
        <v>622</v>
      </c>
      <c r="F4" s="10" t="n"/>
      <c r="G4" s="9" t="s">
        <v>623</v>
      </c>
      <c r="H4" s="10" t="n"/>
      <c r="I4" s="9" t="s">
        <v>624</v>
      </c>
      <c r="J4" s="10" t="n"/>
      <c r="K4" s="9" t="s">
        <v>625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(347.0/B7*100)</f>
        <v/>
      </c>
      <c r="D7" s="19" t="n">
        <v>14183</v>
      </c>
      <c r="E7" s="18" t="n">
        <v>478.75746464</v>
      </c>
      <c r="F7" s="20" t="n">
        <v>2.51091602</v>
      </c>
      <c r="G7" s="18" t="n">
        <v>502.79717806</v>
      </c>
      <c r="H7" s="20" t="n">
        <v>2.67805317</v>
      </c>
      <c r="I7" s="18" t="n">
        <v>516.08221123</v>
      </c>
      <c r="J7" s="20" t="n">
        <v>2.82413054</v>
      </c>
      <c r="K7" s="18" t="n">
        <v>536.80114809</v>
      </c>
      <c r="L7" s="20" t="n">
        <v>1.74298994</v>
      </c>
      <c r="M7" s="18" t="s">
        <v>481</v>
      </c>
      <c r="N7" s="20" t="s">
        <v>481</v>
      </c>
      <c r="O7" s="18" t="s">
        <v>481</v>
      </c>
      <c r="P7" s="20" t="s">
        <v>481</v>
      </c>
      <c r="Q7" s="18" t="s">
        <v>481</v>
      </c>
      <c r="R7" s="20" t="s">
        <v>481</v>
      </c>
      <c r="S7" s="18" t="s">
        <v>481</v>
      </c>
      <c r="T7" s="20" t="s">
        <v>481</v>
      </c>
      <c r="U7" s="18" t="n">
        <v>398.63603513</v>
      </c>
      <c r="V7" s="20" t="n">
        <v>10.56855746</v>
      </c>
    </row>
    <row r="8" spans="1:22">
      <c r="A8" s="15" t="s">
        <v>483</v>
      </c>
      <c r="B8" s="17" t="n">
        <v>7007</v>
      </c>
      <c r="C8" s="18">
        <f>(20.0/B8*100)</f>
        <v/>
      </c>
      <c r="D8" s="19" t="n">
        <v>6987</v>
      </c>
      <c r="E8" s="18" t="n">
        <v>458.38231291</v>
      </c>
      <c r="F8" s="20" t="n">
        <v>3.77105821</v>
      </c>
      <c r="G8" s="18" t="n">
        <v>480.29491587</v>
      </c>
      <c r="H8" s="20" t="n">
        <v>3.54290921</v>
      </c>
      <c r="I8" s="18" t="n">
        <v>507.06994876</v>
      </c>
      <c r="J8" s="20" t="n">
        <v>3.48085581</v>
      </c>
      <c r="K8" s="18" t="n">
        <v>532.11875851</v>
      </c>
      <c r="L8" s="20" t="n">
        <v>2.85234734</v>
      </c>
      <c r="M8" s="18" t="s">
        <v>481</v>
      </c>
      <c r="N8" s="20" t="s">
        <v>481</v>
      </c>
      <c r="O8" s="18" t="s">
        <v>481</v>
      </c>
      <c r="P8" s="20" t="s">
        <v>481</v>
      </c>
      <c r="Q8" s="18" t="s">
        <v>481</v>
      </c>
      <c r="R8" s="20" t="s">
        <v>481</v>
      </c>
      <c r="S8" s="18" t="s">
        <v>481</v>
      </c>
      <c r="T8" s="20" t="s">
        <v>481</v>
      </c>
      <c r="U8" s="18" t="n">
        <v>394.3742238</v>
      </c>
      <c r="V8" s="20" t="n">
        <v>14.57619162</v>
      </c>
    </row>
    <row r="9" spans="1:22">
      <c r="A9" s="15" t="s">
        <v>484</v>
      </c>
      <c r="B9" s="17" t="n">
        <v>9651</v>
      </c>
      <c r="C9" s="18">
        <f>(77.0/B9*100)</f>
        <v/>
      </c>
      <c r="D9" s="19" t="n">
        <v>9574</v>
      </c>
      <c r="E9" s="18" t="n">
        <v>477.63278226</v>
      </c>
      <c r="F9" s="20" t="n">
        <v>2.74768413</v>
      </c>
      <c r="G9" s="18" t="n">
        <v>505.46331901</v>
      </c>
      <c r="H9" s="20" t="n">
        <v>2.78290266</v>
      </c>
      <c r="I9" s="18" t="n">
        <v>520.38882518</v>
      </c>
      <c r="J9" s="20" t="n">
        <v>2.89848585</v>
      </c>
      <c r="K9" s="18" t="n">
        <v>542.2476589299999</v>
      </c>
      <c r="L9" s="20" t="n">
        <v>3.42945266</v>
      </c>
      <c r="M9" s="18" t="s">
        <v>481</v>
      </c>
      <c r="N9" s="20" t="s">
        <v>481</v>
      </c>
      <c r="O9" s="18" t="s">
        <v>481</v>
      </c>
      <c r="P9" s="20" t="s">
        <v>481</v>
      </c>
      <c r="Q9" s="18" t="s">
        <v>481</v>
      </c>
      <c r="R9" s="20" t="s">
        <v>481</v>
      </c>
      <c r="S9" s="18" t="s">
        <v>481</v>
      </c>
      <c r="T9" s="20" t="s">
        <v>481</v>
      </c>
      <c r="U9" s="18" t="n">
        <v>418.98196534</v>
      </c>
      <c r="V9" s="20" t="n">
        <v>11.24532397</v>
      </c>
    </row>
    <row r="10" spans="1:22">
      <c r="A10" s="15" t="s">
        <v>485</v>
      </c>
      <c r="B10" s="17" t="n">
        <v>20058</v>
      </c>
      <c r="C10" s="18">
        <f>(521.0/B10*100)</f>
        <v/>
      </c>
      <c r="D10" s="19" t="n">
        <v>19537</v>
      </c>
      <c r="E10" s="18" t="n">
        <v>501.20726277</v>
      </c>
      <c r="F10" s="20" t="n">
        <v>3.09281161</v>
      </c>
      <c r="G10" s="18" t="n">
        <v>519.46857429</v>
      </c>
      <c r="H10" s="20" t="n">
        <v>2.38442872</v>
      </c>
      <c r="I10" s="18" t="n">
        <v>535.37992907</v>
      </c>
      <c r="J10" s="20" t="n">
        <v>2.80544999</v>
      </c>
      <c r="K10" s="18" t="n">
        <v>552.0961539800001</v>
      </c>
      <c r="L10" s="20" t="n">
        <v>2.46224747</v>
      </c>
      <c r="M10" s="18" t="s">
        <v>481</v>
      </c>
      <c r="N10" s="20" t="s">
        <v>481</v>
      </c>
      <c r="O10" s="18" t="s">
        <v>481</v>
      </c>
      <c r="P10" s="20" t="s">
        <v>481</v>
      </c>
      <c r="Q10" s="18" t="s">
        <v>481</v>
      </c>
      <c r="R10" s="20" t="s">
        <v>481</v>
      </c>
      <c r="S10" s="18" t="s">
        <v>481</v>
      </c>
      <c r="T10" s="20" t="s">
        <v>481</v>
      </c>
      <c r="U10" s="18" t="n">
        <v>420.9673432</v>
      </c>
      <c r="V10" s="20" t="n">
        <v>10.1833516</v>
      </c>
    </row>
    <row r="11" spans="1:22">
      <c r="A11" s="15" t="s">
        <v>486</v>
      </c>
      <c r="B11" s="17" t="n">
        <v>7053</v>
      </c>
      <c r="C11" s="18">
        <f>(45.0/B11*100)</f>
        <v/>
      </c>
      <c r="D11" s="19" t="n">
        <v>7008</v>
      </c>
      <c r="E11" s="18" t="n">
        <v>411.78419266</v>
      </c>
      <c r="F11" s="20" t="n">
        <v>2.99072506</v>
      </c>
      <c r="G11" s="18" t="n">
        <v>443.27938174</v>
      </c>
      <c r="H11" s="20" t="n">
        <v>3.1310969</v>
      </c>
      <c r="I11" s="18" t="n">
        <v>464.54474003</v>
      </c>
      <c r="J11" s="20" t="n">
        <v>3.55567274</v>
      </c>
      <c r="K11" s="18" t="n">
        <v>486.17995396</v>
      </c>
      <c r="L11" s="20" t="n">
        <v>3.1044653</v>
      </c>
      <c r="M11" s="18" t="s">
        <v>481</v>
      </c>
      <c r="N11" s="20" t="s">
        <v>481</v>
      </c>
      <c r="O11" s="18" t="s">
        <v>481</v>
      </c>
      <c r="P11" s="20" t="s">
        <v>481</v>
      </c>
      <c r="Q11" s="18" t="s">
        <v>481</v>
      </c>
      <c r="R11" s="20" t="s">
        <v>481</v>
      </c>
      <c r="S11" s="18" t="s">
        <v>481</v>
      </c>
      <c r="T11" s="20" t="s">
        <v>481</v>
      </c>
      <c r="U11" s="18" t="n">
        <v>365.8490793</v>
      </c>
      <c r="V11" s="20" t="n">
        <v>16.77481515</v>
      </c>
    </row>
    <row r="12" spans="1:22">
      <c r="A12" s="15" t="s">
        <v>487</v>
      </c>
      <c r="B12" s="17" t="n">
        <v>6894</v>
      </c>
      <c r="C12" s="18">
        <f>(55.0/B12*100)</f>
        <v/>
      </c>
      <c r="D12" s="19" t="n">
        <v>6839</v>
      </c>
      <c r="E12" s="18" t="n">
        <v>462.69400332</v>
      </c>
      <c r="F12" s="20" t="n">
        <v>2.9014654</v>
      </c>
      <c r="G12" s="18" t="n">
        <v>491.31465803</v>
      </c>
      <c r="H12" s="20" t="n">
        <v>3.03515652</v>
      </c>
      <c r="I12" s="18" t="n">
        <v>507.6842254</v>
      </c>
      <c r="J12" s="20" t="n">
        <v>3.47052351</v>
      </c>
      <c r="K12" s="18" t="n">
        <v>539.55204134</v>
      </c>
      <c r="L12" s="20" t="n">
        <v>3.57057753</v>
      </c>
      <c r="M12" s="18" t="s">
        <v>481</v>
      </c>
      <c r="N12" s="20" t="s">
        <v>481</v>
      </c>
      <c r="O12" s="18" t="s">
        <v>481</v>
      </c>
      <c r="P12" s="20" t="s">
        <v>481</v>
      </c>
      <c r="Q12" s="18" t="s">
        <v>481</v>
      </c>
      <c r="R12" s="20" t="s">
        <v>481</v>
      </c>
      <c r="S12" s="18" t="s">
        <v>481</v>
      </c>
      <c r="T12" s="20" t="s">
        <v>481</v>
      </c>
      <c r="U12" s="18" t="n">
        <v>381.26272932</v>
      </c>
      <c r="V12" s="20" t="n">
        <v>11.23887592</v>
      </c>
    </row>
    <row r="13" spans="1:22">
      <c r="A13" s="15" t="s">
        <v>488</v>
      </c>
      <c r="B13" s="17" t="n">
        <v>7161</v>
      </c>
      <c r="C13" s="18">
        <f>(99.0/B13*100)</f>
        <v/>
      </c>
      <c r="D13" s="19" t="n">
        <v>7062</v>
      </c>
      <c r="E13" s="18" t="n">
        <v>484.30862831</v>
      </c>
      <c r="F13" s="20" t="n">
        <v>2.45043631</v>
      </c>
      <c r="G13" s="18" t="n">
        <v>498.09037955</v>
      </c>
      <c r="H13" s="20" t="n">
        <v>3.39553857</v>
      </c>
      <c r="I13" s="18" t="n">
        <v>522.29207904</v>
      </c>
      <c r="J13" s="20" t="n">
        <v>3.95752219</v>
      </c>
      <c r="K13" s="18" t="n">
        <v>532.11164156</v>
      </c>
      <c r="L13" s="20" t="n">
        <v>3.88009659</v>
      </c>
      <c r="M13" s="18" t="s">
        <v>481</v>
      </c>
      <c r="N13" s="20" t="s">
        <v>481</v>
      </c>
      <c r="O13" s="18" t="s">
        <v>481</v>
      </c>
      <c r="P13" s="20" t="s">
        <v>481</v>
      </c>
      <c r="Q13" s="18" t="s">
        <v>481</v>
      </c>
      <c r="R13" s="20" t="s">
        <v>481</v>
      </c>
      <c r="S13" s="18" t="s">
        <v>481</v>
      </c>
      <c r="T13" s="20" t="s">
        <v>481</v>
      </c>
      <c r="U13" s="18" t="n">
        <v>397.3542181</v>
      </c>
      <c r="V13" s="20" t="n">
        <v>17.09017389</v>
      </c>
    </row>
    <row r="14" spans="1:22">
      <c r="A14" s="15" t="s">
        <v>489</v>
      </c>
      <c r="B14" s="17" t="n">
        <v>5587</v>
      </c>
      <c r="C14" s="18">
        <f>(74.0/B14*100)</f>
        <v/>
      </c>
      <c r="D14" s="19" t="n">
        <v>5513</v>
      </c>
      <c r="E14" s="18" t="n">
        <v>518.6440034</v>
      </c>
      <c r="F14" s="20" t="n">
        <v>2.60332469</v>
      </c>
      <c r="G14" s="18" t="n">
        <v>531.46850676</v>
      </c>
      <c r="H14" s="20" t="n">
        <v>2.94939758</v>
      </c>
      <c r="I14" s="18" t="n">
        <v>550.03294738</v>
      </c>
      <c r="J14" s="20" t="n">
        <v>3.95705693</v>
      </c>
      <c r="K14" s="18" t="n">
        <v>567.7304196699999</v>
      </c>
      <c r="L14" s="20" t="n">
        <v>4.56662381</v>
      </c>
      <c r="M14" s="18" t="s">
        <v>481</v>
      </c>
      <c r="N14" s="20" t="s">
        <v>481</v>
      </c>
      <c r="O14" s="18" t="s">
        <v>481</v>
      </c>
      <c r="P14" s="20" t="s">
        <v>481</v>
      </c>
      <c r="Q14" s="18" t="s">
        <v>481</v>
      </c>
      <c r="R14" s="20" t="s">
        <v>481</v>
      </c>
      <c r="S14" s="18" t="s">
        <v>481</v>
      </c>
      <c r="T14" s="20" t="s">
        <v>481</v>
      </c>
      <c r="U14" s="18" t="n">
        <v>462.71757073</v>
      </c>
      <c r="V14" s="20" t="n">
        <v>30.4588056</v>
      </c>
    </row>
    <row r="15" spans="1:22">
      <c r="A15" s="15" t="s">
        <v>490</v>
      </c>
      <c r="B15" s="17" t="n">
        <v>5882</v>
      </c>
      <c r="C15" s="18">
        <f>(52.0/B15*100)</f>
        <v/>
      </c>
      <c r="D15" s="19" t="n">
        <v>5830</v>
      </c>
      <c r="E15" s="18" t="n">
        <v>504.10405256</v>
      </c>
      <c r="F15" s="20" t="n">
        <v>3.79826788</v>
      </c>
      <c r="G15" s="18" t="n">
        <v>524.6198280900001</v>
      </c>
      <c r="H15" s="20" t="n">
        <v>3.41268042</v>
      </c>
      <c r="I15" s="18" t="n">
        <v>537.55499095</v>
      </c>
      <c r="J15" s="20" t="n">
        <v>3.12739635</v>
      </c>
      <c r="K15" s="18" t="n">
        <v>554.91457547</v>
      </c>
      <c r="L15" s="20" t="n">
        <v>3.00899402</v>
      </c>
      <c r="M15" s="18" t="s">
        <v>481</v>
      </c>
      <c r="N15" s="20" t="s">
        <v>481</v>
      </c>
      <c r="O15" s="18" t="s">
        <v>481</v>
      </c>
      <c r="P15" s="20" t="s">
        <v>481</v>
      </c>
      <c r="Q15" s="18" t="s">
        <v>481</v>
      </c>
      <c r="R15" s="20" t="s">
        <v>481</v>
      </c>
      <c r="S15" s="18" t="s">
        <v>481</v>
      </c>
      <c r="T15" s="20" t="s">
        <v>481</v>
      </c>
      <c r="U15" s="18" t="n">
        <v>414.45718991</v>
      </c>
      <c r="V15" s="20" t="n">
        <v>15.88391632</v>
      </c>
    </row>
    <row r="16" spans="1:22">
      <c r="A16" s="15" t="s">
        <v>491</v>
      </c>
      <c r="B16" s="17" t="n">
        <v>6108</v>
      </c>
      <c r="C16" s="18">
        <f>(98.0/B16*100)</f>
        <v/>
      </c>
      <c r="D16" s="19" t="n">
        <v>6010</v>
      </c>
      <c r="E16" s="18" t="n">
        <v>469.2655424</v>
      </c>
      <c r="F16" s="20" t="n">
        <v>2.37417908</v>
      </c>
      <c r="G16" s="18" t="n">
        <v>495.75847796</v>
      </c>
      <c r="H16" s="20" t="n">
        <v>2.73120985</v>
      </c>
      <c r="I16" s="18" t="n">
        <v>526.33395616</v>
      </c>
      <c r="J16" s="20" t="n">
        <v>3.37110142</v>
      </c>
      <c r="K16" s="18" t="n">
        <v>541.14531189</v>
      </c>
      <c r="L16" s="20" t="n">
        <v>3.73275002</v>
      </c>
      <c r="M16" s="18" t="s">
        <v>481</v>
      </c>
      <c r="N16" s="20" t="s">
        <v>481</v>
      </c>
      <c r="O16" s="18" t="s">
        <v>481</v>
      </c>
      <c r="P16" s="20" t="s">
        <v>481</v>
      </c>
      <c r="Q16" s="18" t="s">
        <v>481</v>
      </c>
      <c r="R16" s="20" t="s">
        <v>481</v>
      </c>
      <c r="S16" s="18" t="s">
        <v>481</v>
      </c>
      <c r="T16" s="20" t="s">
        <v>481</v>
      </c>
      <c r="U16" s="18" t="n">
        <v>375.18207362</v>
      </c>
      <c r="V16" s="20" t="n">
        <v>13.43553725</v>
      </c>
    </row>
    <row r="17" spans="1:22">
      <c r="A17" s="15" t="s">
        <v>492</v>
      </c>
      <c r="B17" s="17" t="n">
        <v>6504</v>
      </c>
      <c r="C17" s="18">
        <f>(658.0/B17*100)</f>
        <v/>
      </c>
      <c r="D17" s="19" t="n">
        <v>5846</v>
      </c>
      <c r="E17" s="18" t="n">
        <v>482.3362936</v>
      </c>
      <c r="F17" s="20" t="n">
        <v>3.51846709</v>
      </c>
      <c r="G17" s="18" t="n">
        <v>506.47613736</v>
      </c>
      <c r="H17" s="20" t="n">
        <v>3.65979936</v>
      </c>
      <c r="I17" s="18" t="n">
        <v>526.4771019900001</v>
      </c>
      <c r="J17" s="20" t="n">
        <v>3.94691328</v>
      </c>
      <c r="K17" s="18" t="n">
        <v>556.88096716</v>
      </c>
      <c r="L17" s="20" t="n">
        <v>3.45762555</v>
      </c>
      <c r="M17" s="18" t="s">
        <v>481</v>
      </c>
      <c r="N17" s="20" t="s">
        <v>481</v>
      </c>
      <c r="O17" s="18" t="s">
        <v>481</v>
      </c>
      <c r="P17" s="20" t="s">
        <v>481</v>
      </c>
      <c r="Q17" s="18" t="s">
        <v>481</v>
      </c>
      <c r="R17" s="20" t="s">
        <v>481</v>
      </c>
      <c r="S17" s="18" t="s">
        <v>481</v>
      </c>
      <c r="T17" s="20" t="s">
        <v>481</v>
      </c>
      <c r="U17" s="18" t="n">
        <v>435.15587654</v>
      </c>
      <c r="V17" s="20" t="n">
        <v>11.39485816</v>
      </c>
    </row>
    <row r="18" spans="1:22">
      <c r="A18" s="15" t="s">
        <v>493</v>
      </c>
      <c r="B18" s="17" t="n">
        <v>5532</v>
      </c>
      <c r="C18" s="18">
        <f>(28.0/B18*100)</f>
        <v/>
      </c>
      <c r="D18" s="19" t="n">
        <v>5504</v>
      </c>
      <c r="E18" s="18" t="n">
        <v>440.06729195</v>
      </c>
      <c r="F18" s="20" t="n">
        <v>4.27479917</v>
      </c>
      <c r="G18" s="18" t="n">
        <v>462.26574408</v>
      </c>
      <c r="H18" s="20" t="n">
        <v>3.84724074</v>
      </c>
      <c r="I18" s="18" t="n">
        <v>469.75673133</v>
      </c>
      <c r="J18" s="20" t="n">
        <v>5.66687631</v>
      </c>
      <c r="K18" s="18" t="n">
        <v>477.00612298</v>
      </c>
      <c r="L18" s="20" t="n">
        <v>5.50098244</v>
      </c>
      <c r="M18" s="18" t="s">
        <v>481</v>
      </c>
      <c r="N18" s="20" t="s">
        <v>481</v>
      </c>
      <c r="O18" s="18" t="s">
        <v>481</v>
      </c>
      <c r="P18" s="20" t="s">
        <v>481</v>
      </c>
      <c r="Q18" s="18" t="s">
        <v>481</v>
      </c>
      <c r="R18" s="20" t="s">
        <v>481</v>
      </c>
      <c r="S18" s="18" t="s">
        <v>481</v>
      </c>
      <c r="T18" s="20" t="s">
        <v>481</v>
      </c>
      <c r="U18" s="18" t="n">
        <v>355.10143419</v>
      </c>
      <c r="V18" s="20" t="n">
        <v>13.72830034</v>
      </c>
    </row>
    <row r="19" spans="1:22">
      <c r="A19" s="15" t="s">
        <v>494</v>
      </c>
      <c r="B19" s="17" t="n">
        <v>5658</v>
      </c>
      <c r="C19" s="18">
        <f>(61.0/B19*100)</f>
        <v/>
      </c>
      <c r="D19" s="19" t="n">
        <v>5597</v>
      </c>
      <c r="E19" s="18" t="n">
        <v>457.52069419</v>
      </c>
      <c r="F19" s="20" t="n">
        <v>2.81027381</v>
      </c>
      <c r="G19" s="18" t="n">
        <v>486.10215398</v>
      </c>
      <c r="H19" s="20" t="n">
        <v>3.11283836</v>
      </c>
      <c r="I19" s="18" t="n">
        <v>501.09440007</v>
      </c>
      <c r="J19" s="20" t="n">
        <v>4.86234299</v>
      </c>
      <c r="K19" s="18" t="n">
        <v>507.22269315</v>
      </c>
      <c r="L19" s="20" t="n">
        <v>5.89859497</v>
      </c>
      <c r="M19" s="18" t="s">
        <v>481</v>
      </c>
      <c r="N19" s="20" t="s">
        <v>481</v>
      </c>
      <c r="O19" s="18" t="s">
        <v>481</v>
      </c>
      <c r="P19" s="20" t="s">
        <v>481</v>
      </c>
      <c r="Q19" s="18" t="s">
        <v>481</v>
      </c>
      <c r="R19" s="20" t="s">
        <v>481</v>
      </c>
      <c r="S19" s="18" t="s">
        <v>481</v>
      </c>
      <c r="T19" s="20" t="s">
        <v>481</v>
      </c>
      <c r="U19" s="18" t="n">
        <v>398.65367131</v>
      </c>
      <c r="V19" s="20" t="n">
        <v>14.86671057</v>
      </c>
    </row>
    <row r="20" spans="1:22">
      <c r="A20" s="15" t="s">
        <v>495</v>
      </c>
      <c r="B20" s="17" t="n">
        <v>3371</v>
      </c>
      <c r="C20" s="18">
        <f>(75.0/B20*100)</f>
        <v/>
      </c>
      <c r="D20" s="19" t="n">
        <v>3296</v>
      </c>
      <c r="E20" s="18" t="n">
        <v>446.59773802</v>
      </c>
      <c r="F20" s="20" t="n">
        <v>3.54009985</v>
      </c>
      <c r="G20" s="18" t="n">
        <v>468.36235401</v>
      </c>
      <c r="H20" s="20" t="n">
        <v>3.23220092</v>
      </c>
      <c r="I20" s="18" t="n">
        <v>477.12392604</v>
      </c>
      <c r="J20" s="20" t="n">
        <v>4.39053564</v>
      </c>
      <c r="K20" s="18" t="n">
        <v>493.16917989</v>
      </c>
      <c r="L20" s="20" t="n">
        <v>3.02377441</v>
      </c>
      <c r="M20" s="18" t="s">
        <v>481</v>
      </c>
      <c r="N20" s="20" t="s">
        <v>481</v>
      </c>
      <c r="O20" s="18" t="s">
        <v>481</v>
      </c>
      <c r="P20" s="20" t="s">
        <v>481</v>
      </c>
      <c r="Q20" s="18" t="s">
        <v>481</v>
      </c>
      <c r="R20" s="20" t="s">
        <v>481</v>
      </c>
      <c r="S20" s="18" t="s">
        <v>481</v>
      </c>
      <c r="T20" s="20" t="s">
        <v>481</v>
      </c>
      <c r="U20" s="18" t="n">
        <v>399.91492483</v>
      </c>
      <c r="V20" s="20" t="n">
        <v>24.29087501</v>
      </c>
    </row>
    <row r="21" spans="1:22">
      <c r="A21" s="15" t="s">
        <v>496</v>
      </c>
      <c r="B21" s="17" t="n">
        <v>5741</v>
      </c>
      <c r="C21" s="18">
        <f>(44.0/B21*100)</f>
        <v/>
      </c>
      <c r="D21" s="19" t="n">
        <v>5697</v>
      </c>
      <c r="E21" s="18" t="n">
        <v>474.04953022</v>
      </c>
      <c r="F21" s="20" t="n">
        <v>3.64022518</v>
      </c>
      <c r="G21" s="18" t="n">
        <v>492.10722355</v>
      </c>
      <c r="H21" s="20" t="n">
        <v>3.12781541</v>
      </c>
      <c r="I21" s="18" t="n">
        <v>502.81615315</v>
      </c>
      <c r="J21" s="20" t="n">
        <v>3.16670186</v>
      </c>
      <c r="K21" s="18" t="n">
        <v>526.68708352</v>
      </c>
      <c r="L21" s="20" t="n">
        <v>2.89162764</v>
      </c>
      <c r="M21" s="18" t="s">
        <v>481</v>
      </c>
      <c r="N21" s="20" t="s">
        <v>481</v>
      </c>
      <c r="O21" s="18" t="s">
        <v>481</v>
      </c>
      <c r="P21" s="20" t="s">
        <v>481</v>
      </c>
      <c r="Q21" s="18" t="s">
        <v>481</v>
      </c>
      <c r="R21" s="20" t="s">
        <v>481</v>
      </c>
      <c r="S21" s="18" t="s">
        <v>481</v>
      </c>
      <c r="T21" s="20" t="s">
        <v>481</v>
      </c>
      <c r="U21" s="18" t="n">
        <v>392.48308837</v>
      </c>
      <c r="V21" s="20" t="n">
        <v>14.1311682</v>
      </c>
    </row>
    <row r="22" spans="1:22">
      <c r="A22" s="15" t="s">
        <v>497</v>
      </c>
      <c r="B22" s="17" t="n">
        <v>6598</v>
      </c>
      <c r="C22" s="18">
        <f>(32.0/B22*100)</f>
        <v/>
      </c>
      <c r="D22" s="19" t="n">
        <v>6566</v>
      </c>
      <c r="E22" s="18" t="n">
        <v>429.3558091</v>
      </c>
      <c r="F22" s="20" t="n">
        <v>4.5293777</v>
      </c>
      <c r="G22" s="18" t="n">
        <v>472.82290053</v>
      </c>
      <c r="H22" s="20" t="n">
        <v>3.76243697</v>
      </c>
      <c r="I22" s="18" t="n">
        <v>505.61839988</v>
      </c>
      <c r="J22" s="20" t="n">
        <v>4.12612984</v>
      </c>
      <c r="K22" s="18" t="n">
        <v>514.65374859</v>
      </c>
      <c r="L22" s="20" t="n">
        <v>5.26288908</v>
      </c>
      <c r="M22" s="18" t="s">
        <v>481</v>
      </c>
      <c r="N22" s="20" t="s">
        <v>481</v>
      </c>
      <c r="O22" s="18" t="s">
        <v>481</v>
      </c>
      <c r="P22" s="20" t="s">
        <v>481</v>
      </c>
      <c r="Q22" s="18" t="n">
        <v>448.28166515</v>
      </c>
      <c r="R22" s="20" t="n">
        <v>8.782882710000001</v>
      </c>
      <c r="S22" s="18" t="s">
        <v>481</v>
      </c>
      <c r="T22" s="20" t="s">
        <v>481</v>
      </c>
      <c r="U22" s="18" t="n">
        <v>338.15891749</v>
      </c>
      <c r="V22" s="20" t="n">
        <v>13.17340815</v>
      </c>
    </row>
    <row r="23" spans="1:22">
      <c r="A23" s="15" t="s">
        <v>498</v>
      </c>
      <c r="B23" s="17" t="n">
        <v>11583</v>
      </c>
      <c r="C23" s="18">
        <f>(211.0/B23*100)</f>
        <v/>
      </c>
      <c r="D23" s="19" t="n">
        <v>11372</v>
      </c>
      <c r="E23" s="18" t="n">
        <v>455.16983373</v>
      </c>
      <c r="F23" s="20" t="n">
        <v>3.58531366</v>
      </c>
      <c r="G23" s="18" t="n">
        <v>478.80717483</v>
      </c>
      <c r="H23" s="20" t="n">
        <v>2.91858125</v>
      </c>
      <c r="I23" s="18" t="n">
        <v>492.62101822</v>
      </c>
      <c r="J23" s="20" t="n">
        <v>3.8153053</v>
      </c>
      <c r="K23" s="18" t="n">
        <v>509.70382753</v>
      </c>
      <c r="L23" s="20" t="n">
        <v>3.29988292</v>
      </c>
      <c r="M23" s="18" t="s">
        <v>481</v>
      </c>
      <c r="N23" s="20" t="s">
        <v>481</v>
      </c>
      <c r="O23" s="18" t="s">
        <v>481</v>
      </c>
      <c r="P23" s="20" t="s">
        <v>481</v>
      </c>
      <c r="Q23" s="18" t="s">
        <v>481</v>
      </c>
      <c r="R23" s="20" t="s">
        <v>481</v>
      </c>
      <c r="S23" s="18" t="s">
        <v>481</v>
      </c>
      <c r="T23" s="20" t="s">
        <v>481</v>
      </c>
      <c r="U23" s="18" t="n">
        <v>393.58421738</v>
      </c>
      <c r="V23" s="20" t="n">
        <v>18.64160085</v>
      </c>
    </row>
    <row r="24" spans="1:22">
      <c r="A24" s="15" t="s">
        <v>499</v>
      </c>
      <c r="B24" s="17" t="n">
        <v>6647</v>
      </c>
      <c r="C24" s="18">
        <f>(7.0/B24*100)</f>
        <v/>
      </c>
      <c r="D24" s="19" t="n">
        <v>6640</v>
      </c>
      <c r="E24" s="18" t="n">
        <v>518.65766402</v>
      </c>
      <c r="F24" s="20" t="n">
        <v>3.53195133</v>
      </c>
      <c r="G24" s="18" t="n">
        <v>537.23966222</v>
      </c>
      <c r="H24" s="20" t="n">
        <v>3.31189553</v>
      </c>
      <c r="I24" s="18" t="n">
        <v>555.84802776</v>
      </c>
      <c r="J24" s="20" t="n">
        <v>3.90338925</v>
      </c>
      <c r="K24" s="18" t="n">
        <v>562.81656418</v>
      </c>
      <c r="L24" s="20" t="n">
        <v>3.85337669</v>
      </c>
      <c r="M24" s="18" t="s">
        <v>481</v>
      </c>
      <c r="N24" s="20" t="s">
        <v>481</v>
      </c>
      <c r="O24" s="18" t="s">
        <v>481</v>
      </c>
      <c r="P24" s="20" t="s">
        <v>481</v>
      </c>
      <c r="Q24" s="18" t="s">
        <v>481</v>
      </c>
      <c r="R24" s="20" t="s">
        <v>481</v>
      </c>
      <c r="S24" s="18" t="s">
        <v>481</v>
      </c>
      <c r="T24" s="20" t="s">
        <v>481</v>
      </c>
      <c r="U24" s="18" t="n">
        <v>459.17671582</v>
      </c>
      <c r="V24" s="20" t="n">
        <v>18.2696395</v>
      </c>
    </row>
    <row r="25" spans="1:22">
      <c r="A25" s="15" t="s">
        <v>500</v>
      </c>
      <c r="B25" s="17" t="n">
        <v>5581</v>
      </c>
      <c r="C25" s="18">
        <f>(24.0/B25*100)</f>
        <v/>
      </c>
      <c r="D25" s="19" t="n">
        <v>5557</v>
      </c>
      <c r="E25" s="18" t="n">
        <v>480.9306165</v>
      </c>
      <c r="F25" s="20" t="n">
        <v>4.08515864</v>
      </c>
      <c r="G25" s="18" t="n">
        <v>503.00218785</v>
      </c>
      <c r="H25" s="20" t="n">
        <v>3.07764752</v>
      </c>
      <c r="I25" s="18" t="n">
        <v>526.80751639</v>
      </c>
      <c r="J25" s="20" t="n">
        <v>3.61951888</v>
      </c>
      <c r="K25" s="18" t="n">
        <v>548.5353063</v>
      </c>
      <c r="L25" s="20" t="n">
        <v>4.17191277</v>
      </c>
      <c r="M25" s="18" t="s">
        <v>481</v>
      </c>
      <c r="N25" s="20" t="s">
        <v>481</v>
      </c>
      <c r="O25" s="18" t="s">
        <v>481</v>
      </c>
      <c r="P25" s="20" t="s">
        <v>481</v>
      </c>
      <c r="Q25" s="18" t="s">
        <v>481</v>
      </c>
      <c r="R25" s="20" t="s">
        <v>481</v>
      </c>
      <c r="S25" s="18" t="s">
        <v>481</v>
      </c>
      <c r="T25" s="20" t="s">
        <v>481</v>
      </c>
      <c r="U25" s="18" t="n">
        <v>426.55991074</v>
      </c>
      <c r="V25" s="20" t="n">
        <v>34.97738087</v>
      </c>
    </row>
    <row r="26" spans="1:22">
      <c r="A26" s="15" t="s">
        <v>501</v>
      </c>
      <c r="B26" s="17" t="n">
        <v>4869</v>
      </c>
      <c r="C26" s="18">
        <f>(32.0/B26*100)</f>
        <v/>
      </c>
      <c r="D26" s="19" t="n">
        <v>4837</v>
      </c>
      <c r="E26" s="18" t="n">
        <v>476.03463702</v>
      </c>
      <c r="F26" s="20" t="n">
        <v>2.07644862</v>
      </c>
      <c r="G26" s="18" t="n">
        <v>496.61570744</v>
      </c>
      <c r="H26" s="20" t="n">
        <v>2.63982661</v>
      </c>
      <c r="I26" s="18" t="n">
        <v>507.52036141</v>
      </c>
      <c r="J26" s="20" t="n">
        <v>3.60527637</v>
      </c>
      <c r="K26" s="18" t="n">
        <v>513.3107193</v>
      </c>
      <c r="L26" s="20" t="n">
        <v>3.90141659</v>
      </c>
      <c r="M26" s="18" t="s">
        <v>481</v>
      </c>
      <c r="N26" s="20" t="s">
        <v>481</v>
      </c>
      <c r="O26" s="18" t="s">
        <v>481</v>
      </c>
      <c r="P26" s="20" t="s">
        <v>481</v>
      </c>
      <c r="Q26" s="18" t="s">
        <v>481</v>
      </c>
      <c r="R26" s="20" t="s">
        <v>481</v>
      </c>
      <c r="S26" s="18" t="s">
        <v>481</v>
      </c>
      <c r="T26" s="20" t="s">
        <v>481</v>
      </c>
      <c r="U26" s="18" t="n">
        <v>452.11662771</v>
      </c>
      <c r="V26" s="20" t="n">
        <v>17.50825404</v>
      </c>
    </row>
    <row r="27" spans="1:22">
      <c r="A27" s="15" t="s">
        <v>502</v>
      </c>
      <c r="B27" s="17" t="n">
        <v>5299</v>
      </c>
      <c r="C27" s="18">
        <f>(17.0/B27*100)</f>
        <v/>
      </c>
      <c r="D27" s="19" t="n">
        <v>5282</v>
      </c>
      <c r="E27" s="18" t="n">
        <v>454.94510909</v>
      </c>
      <c r="F27" s="20" t="n">
        <v>2.28344619</v>
      </c>
      <c r="G27" s="18" t="n">
        <v>470.7401979</v>
      </c>
      <c r="H27" s="20" t="n">
        <v>2.79908604</v>
      </c>
      <c r="I27" s="18" t="n">
        <v>507.22210732</v>
      </c>
      <c r="J27" s="20" t="n">
        <v>3.16509468</v>
      </c>
      <c r="K27" s="18" t="n">
        <v>526.7386314300001</v>
      </c>
      <c r="L27" s="20" t="n">
        <v>2.67501483</v>
      </c>
      <c r="M27" s="18" t="s">
        <v>481</v>
      </c>
      <c r="N27" s="20" t="s">
        <v>481</v>
      </c>
      <c r="O27" s="18" t="s">
        <v>481</v>
      </c>
      <c r="P27" s="20" t="s">
        <v>481</v>
      </c>
      <c r="Q27" s="18" t="s">
        <v>481</v>
      </c>
      <c r="R27" s="20" t="s">
        <v>481</v>
      </c>
      <c r="S27" s="18" t="s">
        <v>481</v>
      </c>
      <c r="T27" s="20" t="s">
        <v>481</v>
      </c>
      <c r="U27" s="18" t="n">
        <v>424.94578057</v>
      </c>
      <c r="V27" s="20" t="n">
        <v>14.29775885</v>
      </c>
    </row>
    <row r="28" spans="1:22">
      <c r="A28" s="15" t="s">
        <v>503</v>
      </c>
      <c r="B28" s="17" t="n">
        <v>7568</v>
      </c>
      <c r="C28" s="18">
        <f>(51.0/B28*100)</f>
        <v/>
      </c>
      <c r="D28" s="19" t="n">
        <v>7517</v>
      </c>
      <c r="E28" s="18" t="n">
        <v>404.64888215</v>
      </c>
      <c r="F28" s="20" t="n">
        <v>2.27324812</v>
      </c>
      <c r="G28" s="18" t="n">
        <v>425.8741098</v>
      </c>
      <c r="H28" s="20" t="n">
        <v>2.50544241</v>
      </c>
      <c r="I28" s="18" t="n">
        <v>437.82380116</v>
      </c>
      <c r="J28" s="20" t="n">
        <v>4.02438545</v>
      </c>
      <c r="K28" s="18" t="n">
        <v>448.43322241</v>
      </c>
      <c r="L28" s="20" t="n">
        <v>5.02810803</v>
      </c>
      <c r="M28" s="18" t="s">
        <v>481</v>
      </c>
      <c r="N28" s="20" t="s">
        <v>481</v>
      </c>
      <c r="O28" s="18" t="s">
        <v>481</v>
      </c>
      <c r="P28" s="20" t="s">
        <v>481</v>
      </c>
      <c r="Q28" s="18" t="s">
        <v>481</v>
      </c>
      <c r="R28" s="20" t="s">
        <v>481</v>
      </c>
      <c r="S28" s="18" t="s">
        <v>481</v>
      </c>
      <c r="T28" s="20" t="s">
        <v>481</v>
      </c>
      <c r="U28" s="18" t="n">
        <v>342.4896348</v>
      </c>
      <c r="V28" s="20" t="n">
        <v>8.951459249999999</v>
      </c>
    </row>
    <row r="29" spans="1:22">
      <c r="A29" s="15" t="s">
        <v>504</v>
      </c>
      <c r="B29" s="17" t="n">
        <v>5385</v>
      </c>
      <c r="C29" s="18">
        <f>(30.0/B29*100)</f>
        <v/>
      </c>
      <c r="D29" s="19" t="n">
        <v>5355</v>
      </c>
      <c r="E29" s="18" t="n">
        <v>481.60455469</v>
      </c>
      <c r="F29" s="20" t="n">
        <v>3.1978896</v>
      </c>
      <c r="G29" s="18" t="n">
        <v>507.66339519</v>
      </c>
      <c r="H29" s="20" t="n">
        <v>3.89071963</v>
      </c>
      <c r="I29" s="18" t="n">
        <v>531.63721276</v>
      </c>
      <c r="J29" s="20" t="n">
        <v>3.84213095</v>
      </c>
      <c r="K29" s="18" t="n">
        <v>545.58353758</v>
      </c>
      <c r="L29" s="20" t="n">
        <v>3.76041437</v>
      </c>
      <c r="M29" s="18" t="s">
        <v>481</v>
      </c>
      <c r="N29" s="20" t="s">
        <v>481</v>
      </c>
      <c r="O29" s="18" t="s">
        <v>481</v>
      </c>
      <c r="P29" s="20" t="s">
        <v>481</v>
      </c>
      <c r="Q29" s="18" t="s">
        <v>481</v>
      </c>
      <c r="R29" s="20" t="s">
        <v>481</v>
      </c>
      <c r="S29" s="18" t="s">
        <v>481</v>
      </c>
      <c r="T29" s="20" t="s">
        <v>481</v>
      </c>
      <c r="U29" s="18" t="n">
        <v>387.29547033</v>
      </c>
      <c r="V29" s="20" t="n">
        <v>19.06191432</v>
      </c>
    </row>
    <row r="30" spans="1:22">
      <c r="A30" s="15" t="s">
        <v>505</v>
      </c>
      <c r="B30" s="17" t="n">
        <v>4520</v>
      </c>
      <c r="C30" s="18">
        <f>(97.0/B30*100)</f>
        <v/>
      </c>
      <c r="D30" s="19" t="n">
        <v>4423</v>
      </c>
      <c r="E30" s="18" t="n">
        <v>493.78448385</v>
      </c>
      <c r="F30" s="20" t="n">
        <v>3.33277736</v>
      </c>
      <c r="G30" s="18" t="n">
        <v>505.86314649</v>
      </c>
      <c r="H30" s="20" t="n">
        <v>3.76548702</v>
      </c>
      <c r="I30" s="18" t="n">
        <v>515.93164284</v>
      </c>
      <c r="J30" s="20" t="n">
        <v>3.86613039</v>
      </c>
      <c r="K30" s="18" t="n">
        <v>536.13435949</v>
      </c>
      <c r="L30" s="20" t="n">
        <v>3.34136522</v>
      </c>
      <c r="M30" s="18" t="s">
        <v>481</v>
      </c>
      <c r="N30" s="20" t="s">
        <v>481</v>
      </c>
      <c r="O30" s="18" t="s">
        <v>481</v>
      </c>
      <c r="P30" s="20" t="s">
        <v>481</v>
      </c>
      <c r="Q30" s="18" t="s">
        <v>481</v>
      </c>
      <c r="R30" s="20" t="s">
        <v>481</v>
      </c>
      <c r="S30" s="18" t="s">
        <v>481</v>
      </c>
      <c r="T30" s="20" t="s">
        <v>481</v>
      </c>
      <c r="U30" s="18" t="n">
        <v>404.86208663</v>
      </c>
      <c r="V30" s="20" t="n">
        <v>17.38485042</v>
      </c>
    </row>
    <row r="31" spans="1:22">
      <c r="A31" s="15" t="s">
        <v>506</v>
      </c>
      <c r="B31" s="17" t="n">
        <v>5456</v>
      </c>
      <c r="C31" s="18">
        <f>(125.0/B31*100)</f>
        <v/>
      </c>
      <c r="D31" s="19" t="n">
        <v>5331</v>
      </c>
      <c r="E31" s="18" t="n">
        <v>467.17931026</v>
      </c>
      <c r="F31" s="20" t="n">
        <v>3.79169192</v>
      </c>
      <c r="G31" s="18" t="n">
        <v>490.13449583</v>
      </c>
      <c r="H31" s="20" t="n">
        <v>3.26311947</v>
      </c>
      <c r="I31" s="18" t="n">
        <v>504.95769483</v>
      </c>
      <c r="J31" s="20" t="n">
        <v>3.58888224</v>
      </c>
      <c r="K31" s="18" t="n">
        <v>521.82166179</v>
      </c>
      <c r="L31" s="20" t="n">
        <v>2.89731875</v>
      </c>
      <c r="M31" s="18" t="s">
        <v>481</v>
      </c>
      <c r="N31" s="20" t="s">
        <v>481</v>
      </c>
      <c r="O31" s="18" t="s">
        <v>481</v>
      </c>
      <c r="P31" s="20" t="s">
        <v>481</v>
      </c>
      <c r="Q31" s="18" t="s">
        <v>481</v>
      </c>
      <c r="R31" s="20" t="s">
        <v>481</v>
      </c>
      <c r="S31" s="18" t="s">
        <v>481</v>
      </c>
      <c r="T31" s="20" t="s">
        <v>481</v>
      </c>
      <c r="U31" s="18" t="n">
        <v>401.81465358</v>
      </c>
      <c r="V31" s="20" t="n">
        <v>14.03922563</v>
      </c>
    </row>
    <row r="32" spans="1:22">
      <c r="A32" s="15" t="s">
        <v>507</v>
      </c>
      <c r="B32" s="17" t="n">
        <v>4478</v>
      </c>
      <c r="C32" s="18">
        <f>(5.0/B32*100)</f>
        <v/>
      </c>
      <c r="D32" s="19" t="n">
        <v>4473</v>
      </c>
      <c r="E32" s="18" t="n">
        <v>481.97460671</v>
      </c>
      <c r="F32" s="20" t="n">
        <v>2.96015693</v>
      </c>
      <c r="G32" s="18" t="n">
        <v>507.1164406</v>
      </c>
      <c r="H32" s="20" t="n">
        <v>2.97236104</v>
      </c>
      <c r="I32" s="18" t="n">
        <v>523.4227438</v>
      </c>
      <c r="J32" s="20" t="n">
        <v>4.17569655</v>
      </c>
      <c r="K32" s="18" t="n">
        <v>536.57555183</v>
      </c>
      <c r="L32" s="20" t="n">
        <v>4.79138219</v>
      </c>
      <c r="M32" s="18" t="s">
        <v>481</v>
      </c>
      <c r="N32" s="20" t="s">
        <v>481</v>
      </c>
      <c r="O32" s="18" t="s">
        <v>481</v>
      </c>
      <c r="P32" s="20" t="s">
        <v>481</v>
      </c>
      <c r="Q32" s="18" t="s">
        <v>481</v>
      </c>
      <c r="R32" s="20" t="s">
        <v>481</v>
      </c>
      <c r="S32" s="18" t="s">
        <v>481</v>
      </c>
      <c r="T32" s="20" t="s">
        <v>481</v>
      </c>
      <c r="U32" s="18" t="n">
        <v>374.81348131</v>
      </c>
      <c r="V32" s="20" t="n">
        <v>25.70523681</v>
      </c>
    </row>
    <row r="33" spans="1:22">
      <c r="A33" s="15" t="s">
        <v>508</v>
      </c>
      <c r="B33" s="17" t="n">
        <v>7325</v>
      </c>
      <c r="C33" s="18">
        <f>(74.0/B33*100)</f>
        <v/>
      </c>
      <c r="D33" s="19" t="n">
        <v>7251</v>
      </c>
      <c r="E33" s="18" t="n">
        <v>475.79700756</v>
      </c>
      <c r="F33" s="20" t="n">
        <v>3.36833733</v>
      </c>
      <c r="G33" s="18" t="n">
        <v>499.97085023</v>
      </c>
      <c r="H33" s="20" t="n">
        <v>2.64803222</v>
      </c>
      <c r="I33" s="18" t="n">
        <v>520.76097354</v>
      </c>
      <c r="J33" s="20" t="n">
        <v>3.32172462</v>
      </c>
      <c r="K33" s="18" t="n">
        <v>532.58973722</v>
      </c>
      <c r="L33" s="20" t="n">
        <v>3.63684735</v>
      </c>
      <c r="M33" s="18" t="s">
        <v>481</v>
      </c>
      <c r="N33" s="20" t="s">
        <v>481</v>
      </c>
      <c r="O33" s="18" t="s">
        <v>481</v>
      </c>
      <c r="P33" s="20" t="s">
        <v>481</v>
      </c>
      <c r="Q33" s="18" t="s">
        <v>481</v>
      </c>
      <c r="R33" s="20" t="s">
        <v>481</v>
      </c>
      <c r="S33" s="18" t="s">
        <v>481</v>
      </c>
      <c r="T33" s="20" t="s">
        <v>481</v>
      </c>
      <c r="U33" s="18" t="n">
        <v>415.92845052</v>
      </c>
      <c r="V33" s="20" t="n">
        <v>17.02890963</v>
      </c>
    </row>
    <row r="34" spans="1:22">
      <c r="A34" s="15" t="s">
        <v>509</v>
      </c>
      <c r="B34" s="17" t="n">
        <v>6350</v>
      </c>
      <c r="C34" s="18">
        <f>(65.0/B34*100)</f>
        <v/>
      </c>
      <c r="D34" s="19" t="n">
        <v>6285</v>
      </c>
      <c r="E34" s="18" t="n">
        <v>447.52172107</v>
      </c>
      <c r="F34" s="20" t="n">
        <v>2.97253894</v>
      </c>
      <c r="G34" s="18" t="n">
        <v>462.62777793</v>
      </c>
      <c r="H34" s="20" t="n">
        <v>3.29747198</v>
      </c>
      <c r="I34" s="18" t="n">
        <v>481.39901645</v>
      </c>
      <c r="J34" s="20" t="n">
        <v>4.25681933</v>
      </c>
      <c r="K34" s="18" t="n">
        <v>497.55414672</v>
      </c>
      <c r="L34" s="20" t="n">
        <v>4.36188941</v>
      </c>
      <c r="M34" s="18" t="s">
        <v>481</v>
      </c>
      <c r="N34" s="20" t="s">
        <v>481</v>
      </c>
      <c r="O34" s="18" t="s">
        <v>481</v>
      </c>
      <c r="P34" s="20" t="s">
        <v>481</v>
      </c>
      <c r="Q34" s="18" t="s">
        <v>481</v>
      </c>
      <c r="R34" s="20" t="s">
        <v>481</v>
      </c>
      <c r="S34" s="18" t="s">
        <v>481</v>
      </c>
      <c r="T34" s="20" t="s">
        <v>481</v>
      </c>
      <c r="U34" s="18" t="n">
        <v>324.47682355</v>
      </c>
      <c r="V34" s="20" t="n">
        <v>14.14468315</v>
      </c>
    </row>
    <row r="35" spans="1:22">
      <c r="A35" s="15" t="s">
        <v>510</v>
      </c>
      <c r="B35" s="17" t="n">
        <v>6406</v>
      </c>
      <c r="C35" s="18">
        <f>(36.0/B35*100)</f>
        <v/>
      </c>
      <c r="D35" s="19" t="n">
        <v>6370</v>
      </c>
      <c r="E35" s="18" t="n">
        <v>491.39369811</v>
      </c>
      <c r="F35" s="20" t="n">
        <v>2.64978098</v>
      </c>
      <c r="G35" s="18" t="n">
        <v>504.98803578</v>
      </c>
      <c r="H35" s="20" t="n">
        <v>2.63113007</v>
      </c>
      <c r="I35" s="18" t="n">
        <v>528.8767772800001</v>
      </c>
      <c r="J35" s="20" t="n">
        <v>3.67815279</v>
      </c>
      <c r="K35" s="18" t="n">
        <v>542.1728219399999</v>
      </c>
      <c r="L35" s="20" t="n">
        <v>2.68221118</v>
      </c>
      <c r="M35" s="18" t="s">
        <v>481</v>
      </c>
      <c r="N35" s="20" t="s">
        <v>481</v>
      </c>
      <c r="O35" s="18" t="s">
        <v>481</v>
      </c>
      <c r="P35" s="20" t="s">
        <v>481</v>
      </c>
      <c r="Q35" s="18" t="s">
        <v>481</v>
      </c>
      <c r="R35" s="20" t="s">
        <v>481</v>
      </c>
      <c r="S35" s="18" t="s">
        <v>481</v>
      </c>
      <c r="T35" s="20" t="s">
        <v>481</v>
      </c>
      <c r="U35" s="18" t="n">
        <v>426.82197215</v>
      </c>
      <c r="V35" s="20" t="n">
        <v>17.83056171</v>
      </c>
    </row>
    <row r="36" spans="1:22">
      <c r="A36" s="15" t="s">
        <v>511</v>
      </c>
      <c r="B36" s="17" t="n">
        <v>6736</v>
      </c>
      <c r="C36" s="18">
        <f>(26.0/B36*100)</f>
        <v/>
      </c>
      <c r="D36" s="19" t="n">
        <v>6710</v>
      </c>
      <c r="E36" s="18" t="n">
        <v>474.51149326</v>
      </c>
      <c r="F36" s="20" t="n">
        <v>3.0275055</v>
      </c>
      <c r="G36" s="18" t="n">
        <v>486.9749112</v>
      </c>
      <c r="H36" s="20" t="n">
        <v>2.63162136</v>
      </c>
      <c r="I36" s="18" t="n">
        <v>503.41530678</v>
      </c>
      <c r="J36" s="20" t="n">
        <v>3.16466173</v>
      </c>
      <c r="K36" s="18" t="n">
        <v>520.42463277</v>
      </c>
      <c r="L36" s="20" t="n">
        <v>3.19561442</v>
      </c>
      <c r="M36" s="18" t="s">
        <v>481</v>
      </c>
      <c r="N36" s="20" t="s">
        <v>481</v>
      </c>
      <c r="O36" s="18" t="s">
        <v>481</v>
      </c>
      <c r="P36" s="20" t="s">
        <v>481</v>
      </c>
      <c r="Q36" s="18" t="s">
        <v>481</v>
      </c>
      <c r="R36" s="20" t="s">
        <v>481</v>
      </c>
      <c r="S36" s="18" t="s">
        <v>481</v>
      </c>
      <c r="T36" s="20" t="s">
        <v>481</v>
      </c>
      <c r="U36" s="18" t="n">
        <v>408.55753109</v>
      </c>
      <c r="V36" s="20" t="n">
        <v>13.99837738</v>
      </c>
    </row>
    <row r="37" spans="1:22">
      <c r="A37" s="15" t="s">
        <v>512</v>
      </c>
      <c r="B37" s="17" t="n">
        <v>5458</v>
      </c>
      <c r="C37" s="18">
        <f>(62.0/B37*100)</f>
        <v/>
      </c>
      <c r="D37" s="19" t="n">
        <v>5396</v>
      </c>
      <c r="E37" s="18" t="n">
        <v>454.25987263</v>
      </c>
      <c r="F37" s="20" t="n">
        <v>4.20721803</v>
      </c>
      <c r="G37" s="18" t="n">
        <v>482.92615393</v>
      </c>
      <c r="H37" s="20" t="n">
        <v>3.93002318</v>
      </c>
      <c r="I37" s="18" t="n">
        <v>507.94521536</v>
      </c>
      <c r="J37" s="20" t="n">
        <v>4.52527293</v>
      </c>
      <c r="K37" s="18" t="n">
        <v>528.82760411</v>
      </c>
      <c r="L37" s="20" t="n">
        <v>4.46928919</v>
      </c>
      <c r="M37" s="18" t="s">
        <v>481</v>
      </c>
      <c r="N37" s="20" t="s">
        <v>481</v>
      </c>
      <c r="O37" s="18" t="s">
        <v>481</v>
      </c>
      <c r="P37" s="20" t="s">
        <v>481</v>
      </c>
      <c r="Q37" s="18" t="s">
        <v>481</v>
      </c>
      <c r="R37" s="20" t="s">
        <v>481</v>
      </c>
      <c r="S37" s="18" t="s">
        <v>481</v>
      </c>
      <c r="T37" s="20" t="s">
        <v>481</v>
      </c>
      <c r="U37" s="18" t="n">
        <v>380.95361073</v>
      </c>
      <c r="V37" s="20" t="n">
        <v>11.41248434</v>
      </c>
    </row>
    <row r="38" spans="1:22">
      <c r="A38" s="15" t="s">
        <v>513</v>
      </c>
      <c r="B38" s="17" t="n">
        <v>5860</v>
      </c>
      <c r="C38" s="18">
        <f>(16.0/B38*100)</f>
        <v/>
      </c>
      <c r="D38" s="19" t="n">
        <v>5844</v>
      </c>
      <c r="E38" s="18" t="n">
        <v>467.83536638</v>
      </c>
      <c r="F38" s="20" t="n">
        <v>4.031544</v>
      </c>
      <c r="G38" s="18" t="n">
        <v>499.70119562</v>
      </c>
      <c r="H38" s="20" t="n">
        <v>4.1435662</v>
      </c>
      <c r="I38" s="18" t="n">
        <v>524.3493506999999</v>
      </c>
      <c r="J38" s="20" t="n">
        <v>3.31250943</v>
      </c>
      <c r="K38" s="18" t="n">
        <v>548.2824250899999</v>
      </c>
      <c r="L38" s="20" t="n">
        <v>3.75740501</v>
      </c>
      <c r="M38" s="18" t="s">
        <v>481</v>
      </c>
      <c r="N38" s="20" t="s">
        <v>481</v>
      </c>
      <c r="O38" s="18" t="s">
        <v>481</v>
      </c>
      <c r="P38" s="20" t="s">
        <v>481</v>
      </c>
      <c r="Q38" s="18" t="s">
        <v>481</v>
      </c>
      <c r="R38" s="20" t="s">
        <v>481</v>
      </c>
      <c r="S38" s="18" t="s">
        <v>481</v>
      </c>
      <c r="T38" s="20" t="s">
        <v>481</v>
      </c>
      <c r="U38" s="18" t="n">
        <v>404.27903092</v>
      </c>
      <c r="V38" s="20" t="n">
        <v>13.07277283</v>
      </c>
    </row>
    <row r="39" spans="1:22">
      <c r="A39" s="15" t="s">
        <v>514</v>
      </c>
      <c r="B39" s="17" t="n">
        <v>5895</v>
      </c>
      <c r="C39" s="18">
        <f>(30.0/B39*100)</f>
        <v/>
      </c>
      <c r="D39" s="19" t="n">
        <v>5865</v>
      </c>
      <c r="E39" s="18" t="n">
        <v>414.10018743</v>
      </c>
      <c r="F39" s="20" t="n">
        <v>4.14371728</v>
      </c>
      <c r="G39" s="18" t="n">
        <v>434.83740727</v>
      </c>
      <c r="H39" s="20" t="n">
        <v>4.23578454</v>
      </c>
      <c r="I39" s="18" t="n">
        <v>455.19963484</v>
      </c>
      <c r="J39" s="20" t="n">
        <v>5.89647375</v>
      </c>
      <c r="K39" s="18" t="n">
        <v>452.13218746</v>
      </c>
      <c r="L39" s="20" t="n">
        <v>6.80801665</v>
      </c>
      <c r="M39" s="18" t="s">
        <v>481</v>
      </c>
      <c r="N39" s="20" t="s">
        <v>481</v>
      </c>
      <c r="O39" s="18" t="s">
        <v>481</v>
      </c>
      <c r="P39" s="20" t="s">
        <v>481</v>
      </c>
      <c r="Q39" s="18" t="s">
        <v>481</v>
      </c>
      <c r="R39" s="20" t="s">
        <v>481</v>
      </c>
      <c r="S39" s="18" t="s">
        <v>481</v>
      </c>
      <c r="T39" s="20" t="s">
        <v>481</v>
      </c>
      <c r="U39" s="18" t="n">
        <v>359.87362545</v>
      </c>
      <c r="V39" s="20" t="n">
        <v>11.41099615</v>
      </c>
    </row>
    <row r="40" spans="1:22">
      <c r="A40" s="15" t="s">
        <v>515</v>
      </c>
      <c r="B40" s="17" t="n">
        <v>14157</v>
      </c>
      <c r="C40" s="18">
        <f>(266.0/B40*100)</f>
        <v/>
      </c>
      <c r="D40" s="19" t="n">
        <v>13891</v>
      </c>
      <c r="E40" s="18" t="n">
        <v>473.8977302</v>
      </c>
      <c r="F40" s="20" t="n">
        <v>2.60476501</v>
      </c>
      <c r="G40" s="18" t="n">
        <v>503.42364628</v>
      </c>
      <c r="H40" s="20" t="n">
        <v>2.99273763</v>
      </c>
      <c r="I40" s="18" t="n">
        <v>529.6427221</v>
      </c>
      <c r="J40" s="20" t="n">
        <v>3.83386973</v>
      </c>
      <c r="K40" s="18" t="n">
        <v>556.62266454</v>
      </c>
      <c r="L40" s="20" t="n">
        <v>3.0822339</v>
      </c>
      <c r="M40" s="18" t="s">
        <v>481</v>
      </c>
      <c r="N40" s="20" t="s">
        <v>481</v>
      </c>
      <c r="O40" s="18" t="s">
        <v>481</v>
      </c>
      <c r="P40" s="20" t="s">
        <v>481</v>
      </c>
      <c r="Q40" s="18" t="s">
        <v>481</v>
      </c>
      <c r="R40" s="20" t="s">
        <v>481</v>
      </c>
      <c r="S40" s="18" t="s">
        <v>481</v>
      </c>
      <c r="T40" s="20" t="s">
        <v>481</v>
      </c>
      <c r="U40" s="18" t="n">
        <v>397.97800576</v>
      </c>
      <c r="V40" s="20" t="n">
        <v>10.49495295</v>
      </c>
    </row>
    <row r="41" spans="1:22">
      <c r="A41" s="15" t="s">
        <v>516</v>
      </c>
      <c r="B41" s="17" t="n">
        <v>5712</v>
      </c>
      <c r="C41" s="18">
        <f>(40.0/B41*100)</f>
        <v/>
      </c>
      <c r="D41" s="19" t="n">
        <v>5672</v>
      </c>
      <c r="E41" s="18" t="n">
        <v>468.748384</v>
      </c>
      <c r="F41" s="20" t="n">
        <v>3.50761497</v>
      </c>
      <c r="G41" s="18" t="n">
        <v>487.98975837</v>
      </c>
      <c r="H41" s="20" t="n">
        <v>3.61268322</v>
      </c>
      <c r="I41" s="18" t="n">
        <v>510.31796922</v>
      </c>
      <c r="J41" s="20" t="n">
        <v>4.27647455</v>
      </c>
      <c r="K41" s="18" t="n">
        <v>543.30254161</v>
      </c>
      <c r="L41" s="20" t="n">
        <v>3.32632558</v>
      </c>
      <c r="M41" s="18" t="s">
        <v>481</v>
      </c>
      <c r="N41" s="20" t="s">
        <v>481</v>
      </c>
      <c r="O41" s="18" t="s">
        <v>481</v>
      </c>
      <c r="P41" s="20" t="s">
        <v>481</v>
      </c>
      <c r="Q41" s="18" t="s">
        <v>481</v>
      </c>
      <c r="R41" s="20" t="s">
        <v>481</v>
      </c>
      <c r="S41" s="18" t="s">
        <v>481</v>
      </c>
      <c r="T41" s="20" t="s">
        <v>481</v>
      </c>
      <c r="U41" s="18" t="n">
        <v>395.52958822</v>
      </c>
      <c r="V41" s="20" t="n">
        <v>12.57041122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378.37966738</v>
      </c>
      <c r="F45" s="20" t="n">
        <v>2.59025636</v>
      </c>
      <c r="G45" s="18" t="n">
        <v>375.99476092</v>
      </c>
      <c r="H45" s="20" t="n">
        <v>3.60926008</v>
      </c>
      <c r="I45" s="18" t="n">
        <v>380.5062297</v>
      </c>
      <c r="J45" s="20" t="n">
        <v>8.88341307</v>
      </c>
      <c r="K45" s="18" t="n">
        <v>393.66765187</v>
      </c>
      <c r="L45" s="20" t="n">
        <v>17.51026026</v>
      </c>
      <c r="M45" s="18" t="s">
        <v>481</v>
      </c>
      <c r="N45" s="20" t="s">
        <v>481</v>
      </c>
      <c r="O45" s="18" t="s">
        <v>481</v>
      </c>
      <c r="P45" s="20" t="s">
        <v>481</v>
      </c>
      <c r="Q45" s="18" t="n">
        <v>351.92350035</v>
      </c>
      <c r="R45" s="20" t="n">
        <v>22.17523258</v>
      </c>
      <c r="S45" s="18" t="n">
        <v>353.99692628</v>
      </c>
      <c r="T45" s="20" t="n">
        <v>15.90803656</v>
      </c>
      <c r="U45" s="18" t="n">
        <v>349.82987604</v>
      </c>
      <c r="V45" s="20" t="n">
        <v>4.55156208</v>
      </c>
    </row>
    <row r="46" spans="1:22">
      <c r="A46" s="15" t="s">
        <v>521</v>
      </c>
      <c r="B46" s="17" t="n">
        <v>23141</v>
      </c>
      <c r="C46" s="18">
        <f>(1132.0/B46*100)</f>
        <v/>
      </c>
      <c r="D46" s="19" t="n">
        <v>22009</v>
      </c>
      <c r="E46" s="18" t="n">
        <v>388.27191888</v>
      </c>
      <c r="F46" s="20" t="n">
        <v>2.04667322</v>
      </c>
      <c r="G46" s="18" t="n">
        <v>416.8202429</v>
      </c>
      <c r="H46" s="20" t="n">
        <v>2.65621837</v>
      </c>
      <c r="I46" s="18" t="n">
        <v>439.01924336</v>
      </c>
      <c r="J46" s="20" t="n">
        <v>4.57165452</v>
      </c>
      <c r="K46" s="18" t="n">
        <v>443.4576224</v>
      </c>
      <c r="L46" s="20" t="n">
        <v>5.80824946</v>
      </c>
      <c r="M46" s="18" t="s">
        <v>481</v>
      </c>
      <c r="N46" s="20" t="s">
        <v>481</v>
      </c>
      <c r="O46" s="18" t="s">
        <v>481</v>
      </c>
      <c r="P46" s="20" t="s">
        <v>481</v>
      </c>
      <c r="Q46" s="18" t="s">
        <v>481</v>
      </c>
      <c r="R46" s="20" t="s">
        <v>481</v>
      </c>
      <c r="S46" s="18" t="s">
        <v>481</v>
      </c>
      <c r="T46" s="20" t="s">
        <v>481</v>
      </c>
      <c r="U46" s="18" t="n">
        <v>327.84777172</v>
      </c>
      <c r="V46" s="20" t="n">
        <v>3.45687054</v>
      </c>
    </row>
    <row r="47" spans="1:22">
      <c r="A47" s="15" t="s">
        <v>522</v>
      </c>
      <c r="B47" s="17" t="n">
        <v>5928</v>
      </c>
      <c r="C47" s="18">
        <f>(71.0/B47*100)</f>
        <v/>
      </c>
      <c r="D47" s="19" t="n">
        <v>5857</v>
      </c>
      <c r="E47" s="18" t="n">
        <v>445.31119107</v>
      </c>
      <c r="F47" s="20" t="n">
        <v>4.00507425</v>
      </c>
      <c r="G47" s="18" t="n">
        <v>458.35518341</v>
      </c>
      <c r="H47" s="20" t="n">
        <v>4.70469551</v>
      </c>
      <c r="I47" s="18" t="n">
        <v>472.15402561</v>
      </c>
      <c r="J47" s="20" t="n">
        <v>7.04890651</v>
      </c>
      <c r="K47" s="18" t="n">
        <v>446.93815342</v>
      </c>
      <c r="L47" s="20" t="n">
        <v>7.97637366</v>
      </c>
      <c r="M47" s="18" t="s">
        <v>481</v>
      </c>
      <c r="N47" s="20" t="s">
        <v>481</v>
      </c>
      <c r="O47" s="18" t="s">
        <v>481</v>
      </c>
      <c r="P47" s="20" t="s">
        <v>481</v>
      </c>
      <c r="Q47" s="18" t="s">
        <v>481</v>
      </c>
      <c r="R47" s="20" t="s">
        <v>481</v>
      </c>
      <c r="S47" s="18" t="s">
        <v>481</v>
      </c>
      <c r="T47" s="20" t="s">
        <v>481</v>
      </c>
      <c r="U47" s="18" t="n">
        <v>330.68217925</v>
      </c>
      <c r="V47" s="20" t="n">
        <v>9.362439070000001</v>
      </c>
    </row>
    <row r="48" spans="1:22">
      <c r="A48" s="15" t="s">
        <v>523</v>
      </c>
      <c r="B48" s="17" t="n">
        <v>9841</v>
      </c>
      <c r="C48" s="18">
        <f>(7.0/B48*100)</f>
        <v/>
      </c>
      <c r="D48" s="19" t="n">
        <v>9834</v>
      </c>
      <c r="E48" s="18" t="n">
        <v>503.01022608</v>
      </c>
      <c r="F48" s="20" t="n">
        <v>4.52607036</v>
      </c>
      <c r="G48" s="18" t="n">
        <v>542.5896334</v>
      </c>
      <c r="H48" s="20" t="n">
        <v>6.10641684</v>
      </c>
      <c r="I48" s="18" t="n">
        <v>571.91925679</v>
      </c>
      <c r="J48" s="20" t="n">
        <v>7.55564153</v>
      </c>
      <c r="K48" s="18" t="n">
        <v>573.80914177</v>
      </c>
      <c r="L48" s="20" t="n">
        <v>7.24298592</v>
      </c>
      <c r="M48" s="18" t="s">
        <v>481</v>
      </c>
      <c r="N48" s="20" t="s">
        <v>481</v>
      </c>
      <c r="O48" s="18" t="s">
        <v>481</v>
      </c>
      <c r="P48" s="20" t="s">
        <v>481</v>
      </c>
      <c r="Q48" s="18" t="s">
        <v>481</v>
      </c>
      <c r="R48" s="20" t="s">
        <v>481</v>
      </c>
      <c r="S48" s="18" t="s">
        <v>481</v>
      </c>
      <c r="T48" s="20" t="s">
        <v>481</v>
      </c>
      <c r="U48" s="18" t="n">
        <v>439.36494047</v>
      </c>
      <c r="V48" s="20" t="n">
        <v>27.87524253</v>
      </c>
    </row>
    <row r="49" spans="1:22">
      <c r="A49" s="15" t="s">
        <v>524</v>
      </c>
      <c r="B49" s="17" t="n">
        <v>6349</v>
      </c>
      <c r="C49" s="18">
        <f>(56.0/B49*100)</f>
        <v/>
      </c>
      <c r="D49" s="19" t="n">
        <v>6293</v>
      </c>
      <c r="E49" s="18" t="n">
        <v>413.00271199</v>
      </c>
      <c r="F49" s="20" t="n">
        <v>3.03216143</v>
      </c>
      <c r="G49" s="18" t="n">
        <v>440.10614948</v>
      </c>
      <c r="H49" s="20" t="n">
        <v>3.39471535</v>
      </c>
      <c r="I49" s="18" t="n">
        <v>457.33527256</v>
      </c>
      <c r="J49" s="20" t="n">
        <v>4.64496633</v>
      </c>
      <c r="K49" s="18" t="n">
        <v>470.26698391</v>
      </c>
      <c r="L49" s="20" t="n">
        <v>4.95093814</v>
      </c>
      <c r="M49" s="18" t="s">
        <v>481</v>
      </c>
      <c r="N49" s="20" t="s">
        <v>481</v>
      </c>
      <c r="O49" s="18" t="s">
        <v>481</v>
      </c>
      <c r="P49" s="20" t="s">
        <v>481</v>
      </c>
      <c r="Q49" s="18" t="s">
        <v>481</v>
      </c>
      <c r="R49" s="20" t="s">
        <v>481</v>
      </c>
      <c r="S49" s="18" t="s">
        <v>481</v>
      </c>
      <c r="T49" s="20" t="s">
        <v>481</v>
      </c>
      <c r="U49" s="18" t="n">
        <v>394.97314779</v>
      </c>
      <c r="V49" s="20" t="n">
        <v>10.41291943</v>
      </c>
    </row>
    <row r="50" spans="1:22">
      <c r="A50" s="15" t="s">
        <v>525</v>
      </c>
      <c r="B50" s="17" t="n">
        <v>11795</v>
      </c>
      <c r="C50" s="18">
        <f>(218.0/B50*100)</f>
        <v/>
      </c>
      <c r="D50" s="19" t="n">
        <v>11577</v>
      </c>
      <c r="E50" s="18" t="n">
        <v>401.68154004</v>
      </c>
      <c r="F50" s="20" t="n">
        <v>2.32027124</v>
      </c>
      <c r="G50" s="18" t="n">
        <v>434.4558543</v>
      </c>
      <c r="H50" s="20" t="n">
        <v>2.41437204</v>
      </c>
      <c r="I50" s="18" t="n">
        <v>461.58219461</v>
      </c>
      <c r="J50" s="20" t="n">
        <v>4.84141608</v>
      </c>
      <c r="K50" s="18" t="n">
        <v>472.01644262</v>
      </c>
      <c r="L50" s="20" t="n">
        <v>5.49910155</v>
      </c>
      <c r="M50" s="18" t="s">
        <v>481</v>
      </c>
      <c r="N50" s="20" t="s">
        <v>481</v>
      </c>
      <c r="O50" s="18" t="s">
        <v>481</v>
      </c>
      <c r="P50" s="20" t="s">
        <v>481</v>
      </c>
      <c r="Q50" s="18" t="s">
        <v>481</v>
      </c>
      <c r="R50" s="20" t="s">
        <v>481</v>
      </c>
      <c r="S50" s="18" t="s">
        <v>481</v>
      </c>
      <c r="T50" s="20" t="s">
        <v>481</v>
      </c>
      <c r="U50" s="18" t="n">
        <v>325.13554583</v>
      </c>
      <c r="V50" s="20" t="n">
        <v>8.951857439999999</v>
      </c>
    </row>
    <row r="51" spans="1:22">
      <c r="A51" s="15" t="s">
        <v>526</v>
      </c>
      <c r="B51" s="17" t="n">
        <v>6866</v>
      </c>
      <c r="C51" s="18">
        <f>(116.0/B51*100)</f>
        <v/>
      </c>
      <c r="D51" s="19" t="n">
        <v>6750</v>
      </c>
      <c r="E51" s="18" t="n">
        <v>404.11244488</v>
      </c>
      <c r="F51" s="20" t="n">
        <v>1.92585694</v>
      </c>
      <c r="G51" s="18" t="n">
        <v>427.17778447</v>
      </c>
      <c r="H51" s="20" t="n">
        <v>2.70349785</v>
      </c>
      <c r="I51" s="18" t="n">
        <v>449.76094638</v>
      </c>
      <c r="J51" s="20" t="n">
        <v>4.30953334</v>
      </c>
      <c r="K51" s="18" t="n">
        <v>452.94268121</v>
      </c>
      <c r="L51" s="20" t="n">
        <v>4.44341456</v>
      </c>
      <c r="M51" s="18" t="s">
        <v>481</v>
      </c>
      <c r="N51" s="20" t="s">
        <v>481</v>
      </c>
      <c r="O51" s="18" t="s">
        <v>481</v>
      </c>
      <c r="P51" s="20" t="s">
        <v>481</v>
      </c>
      <c r="Q51" s="18" t="s">
        <v>481</v>
      </c>
      <c r="R51" s="20" t="s">
        <v>481</v>
      </c>
      <c r="S51" s="18" t="s">
        <v>481</v>
      </c>
      <c r="T51" s="20" t="s">
        <v>481</v>
      </c>
      <c r="U51" s="18" t="n">
        <v>375.83843339</v>
      </c>
      <c r="V51" s="20" t="n">
        <v>7.81752636</v>
      </c>
    </row>
    <row r="52" spans="1:22">
      <c r="A52" s="15" t="s">
        <v>527</v>
      </c>
      <c r="B52" s="17" t="n">
        <v>5809</v>
      </c>
      <c r="C52" s="18">
        <f>(71.0/B52*100)</f>
        <v/>
      </c>
      <c r="D52" s="19" t="n">
        <v>5738</v>
      </c>
      <c r="E52" s="18" t="n">
        <v>462.5325343</v>
      </c>
      <c r="F52" s="20" t="n">
        <v>3.00359042</v>
      </c>
      <c r="G52" s="18" t="n">
        <v>476.71299933</v>
      </c>
      <c r="H52" s="20" t="n">
        <v>3.01060873</v>
      </c>
      <c r="I52" s="18" t="n">
        <v>489.81823852</v>
      </c>
      <c r="J52" s="20" t="n">
        <v>3.70368401</v>
      </c>
      <c r="K52" s="18" t="n">
        <v>513.25476968</v>
      </c>
      <c r="L52" s="20" t="n">
        <v>4.283857</v>
      </c>
      <c r="M52" s="18" t="s">
        <v>481</v>
      </c>
      <c r="N52" s="20" t="s">
        <v>481</v>
      </c>
      <c r="O52" s="18" t="s">
        <v>481</v>
      </c>
      <c r="P52" s="20" t="s">
        <v>481</v>
      </c>
      <c r="Q52" s="18" t="s">
        <v>481</v>
      </c>
      <c r="R52" s="20" t="s">
        <v>481</v>
      </c>
      <c r="S52" s="18" t="s">
        <v>481</v>
      </c>
      <c r="T52" s="20" t="s">
        <v>481</v>
      </c>
      <c r="U52" s="18" t="n">
        <v>372.34635061</v>
      </c>
      <c r="V52" s="20" t="n">
        <v>10.15023434</v>
      </c>
    </row>
    <row r="53" spans="1:22">
      <c r="A53" s="15" t="s">
        <v>528</v>
      </c>
      <c r="B53" s="17" t="n">
        <v>5571</v>
      </c>
      <c r="C53" s="18">
        <f>(84.0/B53*100)</f>
        <v/>
      </c>
      <c r="D53" s="19" t="n">
        <v>5487</v>
      </c>
      <c r="E53" s="18" t="n">
        <v>410.7931729</v>
      </c>
      <c r="F53" s="20" t="n">
        <v>2.35615884</v>
      </c>
      <c r="G53" s="18" t="n">
        <v>429.62394386</v>
      </c>
      <c r="H53" s="20" t="n">
        <v>2.48692406</v>
      </c>
      <c r="I53" s="18" t="n">
        <v>450.37315149</v>
      </c>
      <c r="J53" s="20" t="n">
        <v>3.27111706</v>
      </c>
      <c r="K53" s="18" t="n">
        <v>463.52434189</v>
      </c>
      <c r="L53" s="20" t="n">
        <v>3.28831443</v>
      </c>
      <c r="M53" s="18" t="s">
        <v>481</v>
      </c>
      <c r="N53" s="20" t="s">
        <v>481</v>
      </c>
      <c r="O53" s="18" t="s">
        <v>481</v>
      </c>
      <c r="P53" s="20" t="s">
        <v>481</v>
      </c>
      <c r="Q53" s="18" t="s">
        <v>481</v>
      </c>
      <c r="R53" s="20" t="s">
        <v>481</v>
      </c>
      <c r="S53" s="18" t="s">
        <v>481</v>
      </c>
      <c r="T53" s="20" t="s">
        <v>481</v>
      </c>
      <c r="U53" s="18" t="n">
        <v>349.59777935</v>
      </c>
      <c r="V53" s="20" t="n">
        <v>8.32729514</v>
      </c>
    </row>
    <row r="54" spans="1:22">
      <c r="A54" s="15" t="s">
        <v>529</v>
      </c>
      <c r="B54" s="17" t="n">
        <v>4740</v>
      </c>
      <c r="C54" s="18">
        <f>(38.0/B54*100)</f>
        <v/>
      </c>
      <c r="D54" s="19" t="n">
        <v>4702</v>
      </c>
      <c r="E54" s="18" t="n">
        <v>328.15729914</v>
      </c>
      <c r="F54" s="20" t="n">
        <v>2.40714919</v>
      </c>
      <c r="G54" s="18" t="n">
        <v>349.30308782</v>
      </c>
      <c r="H54" s="20" t="n">
        <v>4.71401466</v>
      </c>
      <c r="I54" s="18" t="n">
        <v>381.88934616</v>
      </c>
      <c r="J54" s="20" t="n">
        <v>8.65745634</v>
      </c>
      <c r="K54" s="18" t="n">
        <v>379.76746772</v>
      </c>
      <c r="L54" s="20" t="n">
        <v>10.0006161</v>
      </c>
      <c r="M54" s="18" t="s">
        <v>481</v>
      </c>
      <c r="N54" s="20" t="s">
        <v>481</v>
      </c>
      <c r="O54" s="18" t="s">
        <v>481</v>
      </c>
      <c r="P54" s="20" t="s">
        <v>481</v>
      </c>
      <c r="Q54" s="18" t="s">
        <v>481</v>
      </c>
      <c r="R54" s="20" t="s">
        <v>481</v>
      </c>
      <c r="S54" s="18" t="s">
        <v>481</v>
      </c>
      <c r="T54" s="20" t="s">
        <v>481</v>
      </c>
      <c r="U54" s="18" t="n">
        <v>275.89196634</v>
      </c>
      <c r="V54" s="20" t="n">
        <v>3.79909318</v>
      </c>
    </row>
    <row r="55" spans="1:22">
      <c r="A55" s="15" t="s">
        <v>530</v>
      </c>
      <c r="B55" s="17" t="n">
        <v>5316</v>
      </c>
      <c r="C55" s="18">
        <f>(22.0/B55*100)</f>
        <v/>
      </c>
      <c r="D55" s="19" t="n">
        <v>5294</v>
      </c>
      <c r="E55" s="18" t="n">
        <v>391.74780091</v>
      </c>
      <c r="F55" s="20" t="n">
        <v>3.0251693</v>
      </c>
      <c r="G55" s="18" t="n">
        <v>415.54893718</v>
      </c>
      <c r="H55" s="20" t="n">
        <v>2.96074506</v>
      </c>
      <c r="I55" s="18" t="n">
        <v>438.34816009</v>
      </c>
      <c r="J55" s="20" t="n">
        <v>4.43090323</v>
      </c>
      <c r="K55" s="18" t="n">
        <v>447.5786107</v>
      </c>
      <c r="L55" s="20" t="n">
        <v>4.89374452</v>
      </c>
      <c r="M55" s="18" t="s">
        <v>481</v>
      </c>
      <c r="N55" s="20" t="s">
        <v>481</v>
      </c>
      <c r="O55" s="18" t="s">
        <v>481</v>
      </c>
      <c r="P55" s="20" t="s">
        <v>481</v>
      </c>
      <c r="Q55" s="18" t="s">
        <v>481</v>
      </c>
      <c r="R55" s="20" t="s">
        <v>481</v>
      </c>
      <c r="S55" s="18" t="n">
        <v>366.0855769</v>
      </c>
      <c r="T55" s="20" t="n">
        <v>20.10847409</v>
      </c>
      <c r="U55" s="18" t="n">
        <v>327.96360207</v>
      </c>
      <c r="V55" s="20" t="n">
        <v>11.24481256</v>
      </c>
    </row>
    <row r="56" spans="1:22">
      <c r="A56" s="15" t="s">
        <v>531</v>
      </c>
      <c r="B56" s="17" t="n">
        <v>5359</v>
      </c>
      <c r="C56" s="18">
        <f>(76.0/B56*100)</f>
        <v/>
      </c>
      <c r="D56" s="19" t="n">
        <v>5283</v>
      </c>
      <c r="E56" s="18" t="n">
        <v>499.13738694</v>
      </c>
      <c r="F56" s="20" t="n">
        <v>3.68629571</v>
      </c>
      <c r="G56" s="18" t="n">
        <v>516.93082357</v>
      </c>
      <c r="H56" s="20" t="n">
        <v>2.98649744</v>
      </c>
      <c r="I56" s="18" t="n">
        <v>535.85439208</v>
      </c>
      <c r="J56" s="20" t="n">
        <v>3.2377038</v>
      </c>
      <c r="K56" s="18" t="n">
        <v>550.0508790600001</v>
      </c>
      <c r="L56" s="20" t="n">
        <v>3.03675062</v>
      </c>
      <c r="M56" s="18" t="s">
        <v>481</v>
      </c>
      <c r="N56" s="20" t="s">
        <v>481</v>
      </c>
      <c r="O56" s="18" t="s">
        <v>481</v>
      </c>
      <c r="P56" s="20" t="s">
        <v>481</v>
      </c>
      <c r="Q56" s="18" t="s">
        <v>481</v>
      </c>
      <c r="R56" s="20" t="s">
        <v>481</v>
      </c>
      <c r="S56" s="18" t="s">
        <v>481</v>
      </c>
      <c r="T56" s="20" t="s">
        <v>481</v>
      </c>
      <c r="U56" s="18" t="n">
        <v>446.36914932</v>
      </c>
      <c r="V56" s="20" t="n">
        <v>29.04818445</v>
      </c>
    </row>
    <row r="57" spans="1:22">
      <c r="A57" s="15" t="s">
        <v>532</v>
      </c>
      <c r="B57" s="17" t="n">
        <v>6513</v>
      </c>
      <c r="C57" s="18">
        <f>(0.0/B57*100)</f>
        <v/>
      </c>
      <c r="D57" s="19" t="n">
        <v>6513</v>
      </c>
      <c r="E57" s="18" t="n">
        <v>394.60993812</v>
      </c>
      <c r="F57" s="20" t="n">
        <v>2.58996315</v>
      </c>
      <c r="G57" s="18" t="n">
        <v>406.97534198</v>
      </c>
      <c r="H57" s="20" t="n">
        <v>3.09457844</v>
      </c>
      <c r="I57" s="18" t="n">
        <v>456.29724185</v>
      </c>
      <c r="J57" s="20" t="n">
        <v>6.62140302</v>
      </c>
      <c r="K57" s="18" t="n">
        <v>474.74031139</v>
      </c>
      <c r="L57" s="20" t="n">
        <v>8.71332584</v>
      </c>
      <c r="M57" s="18" t="s">
        <v>481</v>
      </c>
      <c r="N57" s="20" t="s">
        <v>481</v>
      </c>
      <c r="O57" s="18" t="s">
        <v>481</v>
      </c>
      <c r="P57" s="20" t="s">
        <v>481</v>
      </c>
      <c r="Q57" s="18" t="s">
        <v>481</v>
      </c>
      <c r="R57" s="20" t="s">
        <v>481</v>
      </c>
      <c r="S57" s="18" t="n">
        <v>349.38974322</v>
      </c>
      <c r="T57" s="20" t="n">
        <v>32.14271498</v>
      </c>
      <c r="U57" s="18" t="n">
        <v>359.19969675</v>
      </c>
      <c r="V57" s="20" t="n">
        <v>9.49278533</v>
      </c>
    </row>
    <row r="58" spans="1:22">
      <c r="A58" s="15" t="s">
        <v>533</v>
      </c>
      <c r="B58" s="17" t="n">
        <v>7267</v>
      </c>
      <c r="C58" s="18">
        <f>(10.0/B58*100)</f>
        <v/>
      </c>
      <c r="D58" s="19" t="n">
        <v>7257</v>
      </c>
      <c r="E58" s="18" t="n">
        <v>411.76968814</v>
      </c>
      <c r="F58" s="20" t="n">
        <v>2.70278782</v>
      </c>
      <c r="G58" s="18" t="n">
        <v>412.18352592</v>
      </c>
      <c r="H58" s="20" t="n">
        <v>4.17274673</v>
      </c>
      <c r="I58" s="18" t="n">
        <v>432.99020071</v>
      </c>
      <c r="J58" s="20" t="n">
        <v>8.094095469999999</v>
      </c>
      <c r="K58" s="18" t="n">
        <v>397.2203078</v>
      </c>
      <c r="L58" s="20" t="n">
        <v>8.54450301</v>
      </c>
      <c r="M58" s="18" t="s">
        <v>481</v>
      </c>
      <c r="N58" s="20" t="s">
        <v>481</v>
      </c>
      <c r="O58" s="18" t="s">
        <v>481</v>
      </c>
      <c r="P58" s="20" t="s">
        <v>481</v>
      </c>
      <c r="Q58" s="18" t="s">
        <v>481</v>
      </c>
      <c r="R58" s="20" t="s">
        <v>481</v>
      </c>
      <c r="S58" s="18" t="n">
        <v>297.37322589</v>
      </c>
      <c r="T58" s="20" t="n">
        <v>19.04533001</v>
      </c>
      <c r="U58" s="18" t="n">
        <v>321.09235059</v>
      </c>
      <c r="V58" s="20" t="n">
        <v>10.88255556</v>
      </c>
    </row>
    <row r="59" spans="1:22">
      <c r="A59" s="15" t="s">
        <v>534</v>
      </c>
      <c r="B59" s="17" t="n">
        <v>4826</v>
      </c>
      <c r="C59" s="18">
        <f>(26.0/B59*100)</f>
        <v/>
      </c>
      <c r="D59" s="19" t="n">
        <v>4800</v>
      </c>
      <c r="E59" s="18" t="n">
        <v>376.67592063</v>
      </c>
      <c r="F59" s="20" t="n">
        <v>2.1437558</v>
      </c>
      <c r="G59" s="18" t="n">
        <v>386.38247032</v>
      </c>
      <c r="H59" s="20" t="n">
        <v>2.61051279</v>
      </c>
      <c r="I59" s="18" t="n">
        <v>388.17301288</v>
      </c>
      <c r="J59" s="20" t="n">
        <v>6.14180791</v>
      </c>
      <c r="K59" s="18" t="n">
        <v>389.56414721</v>
      </c>
      <c r="L59" s="20" t="n">
        <v>6.97681528</v>
      </c>
      <c r="M59" s="18" t="s">
        <v>481</v>
      </c>
      <c r="N59" s="20" t="s">
        <v>481</v>
      </c>
      <c r="O59" s="18" t="s">
        <v>481</v>
      </c>
      <c r="P59" s="20" t="s">
        <v>481</v>
      </c>
      <c r="Q59" s="18" t="s">
        <v>481</v>
      </c>
      <c r="R59" s="20" t="s">
        <v>481</v>
      </c>
      <c r="S59" s="18" t="n">
        <v>345.482383</v>
      </c>
      <c r="T59" s="20" t="n">
        <v>28.63476359</v>
      </c>
      <c r="U59" s="18" t="n">
        <v>306.69859675</v>
      </c>
      <c r="V59" s="20" t="n">
        <v>6.23198531</v>
      </c>
    </row>
    <row r="60" spans="1:22">
      <c r="A60" s="15" t="s">
        <v>535</v>
      </c>
      <c r="B60" s="17" t="n">
        <v>4546</v>
      </c>
      <c r="C60" s="18">
        <f>(15.0/B60*100)</f>
        <v/>
      </c>
      <c r="D60" s="19" t="n">
        <v>4531</v>
      </c>
      <c r="E60" s="18" t="n">
        <v>377.78954323</v>
      </c>
      <c r="F60" s="20" t="n">
        <v>3.49400898</v>
      </c>
      <c r="G60" s="18" t="n">
        <v>395.31197988</v>
      </c>
      <c r="H60" s="20" t="n">
        <v>4.16736586</v>
      </c>
      <c r="I60" s="18" t="n">
        <v>406.94323151</v>
      </c>
      <c r="J60" s="20" t="n">
        <v>6.599391</v>
      </c>
      <c r="K60" s="18" t="n">
        <v>398.03587289</v>
      </c>
      <c r="L60" s="20" t="n">
        <v>8.33885776</v>
      </c>
      <c r="M60" s="18" t="s">
        <v>481</v>
      </c>
      <c r="N60" s="20" t="s">
        <v>481</v>
      </c>
      <c r="O60" s="18" t="s">
        <v>481</v>
      </c>
      <c r="P60" s="20" t="s">
        <v>481</v>
      </c>
      <c r="Q60" s="18" t="s">
        <v>481</v>
      </c>
      <c r="R60" s="20" t="s">
        <v>481</v>
      </c>
      <c r="S60" s="18" t="n">
        <v>285.03626563</v>
      </c>
      <c r="T60" s="20" t="n">
        <v>31.56206666</v>
      </c>
      <c r="U60" s="18" t="n">
        <v>336.98068538</v>
      </c>
      <c r="V60" s="20" t="n">
        <v>8.041068750000001</v>
      </c>
    </row>
    <row r="61" spans="1:22">
      <c r="A61" s="15" t="s">
        <v>536</v>
      </c>
      <c r="B61" s="17" t="n">
        <v>6525</v>
      </c>
      <c r="C61" s="18">
        <f>(135.0/B61*100)</f>
        <v/>
      </c>
      <c r="D61" s="19" t="n">
        <v>6390</v>
      </c>
      <c r="E61" s="18" t="n">
        <v>462.79648127</v>
      </c>
      <c r="F61" s="20" t="n">
        <v>2.46681752</v>
      </c>
      <c r="G61" s="18" t="n">
        <v>478.46733994</v>
      </c>
      <c r="H61" s="20" t="n">
        <v>3.2180217</v>
      </c>
      <c r="I61" s="18" t="n">
        <v>496.72693664</v>
      </c>
      <c r="J61" s="20" t="n">
        <v>3.8861267</v>
      </c>
      <c r="K61" s="18" t="n">
        <v>505.49178096</v>
      </c>
      <c r="L61" s="20" t="n">
        <v>5.77576677</v>
      </c>
      <c r="M61" s="18" t="s">
        <v>481</v>
      </c>
      <c r="N61" s="20" t="s">
        <v>481</v>
      </c>
      <c r="O61" s="18" t="s">
        <v>481</v>
      </c>
      <c r="P61" s="20" t="s">
        <v>481</v>
      </c>
      <c r="Q61" s="18" t="s">
        <v>481</v>
      </c>
      <c r="R61" s="20" t="s">
        <v>481</v>
      </c>
      <c r="S61" s="18" t="s">
        <v>481</v>
      </c>
      <c r="T61" s="20" t="s">
        <v>481</v>
      </c>
      <c r="U61" s="18" t="n">
        <v>398.30886556</v>
      </c>
      <c r="V61" s="20" t="n">
        <v>13.40117481</v>
      </c>
    </row>
    <row r="62" spans="1:22">
      <c r="A62" s="15" t="s">
        <v>537</v>
      </c>
      <c r="B62" s="17" t="n">
        <v>4476</v>
      </c>
      <c r="C62" s="18">
        <f>(3.0/B62*100)</f>
        <v/>
      </c>
      <c r="D62" s="19" t="n">
        <v>4473</v>
      </c>
      <c r="E62" s="18" t="n">
        <v>523.07445148</v>
      </c>
      <c r="F62" s="20" t="n">
        <v>1.97033082</v>
      </c>
      <c r="G62" s="18" t="n">
        <v>528.9494674</v>
      </c>
      <c r="H62" s="20" t="n">
        <v>2.35260791</v>
      </c>
      <c r="I62" s="18" t="n">
        <v>534.82150116</v>
      </c>
      <c r="J62" s="20" t="n">
        <v>3.08045349</v>
      </c>
      <c r="K62" s="18" t="n">
        <v>536.02925387</v>
      </c>
      <c r="L62" s="20" t="n">
        <v>3.58313071</v>
      </c>
      <c r="M62" s="18" t="s">
        <v>481</v>
      </c>
      <c r="N62" s="20" t="s">
        <v>481</v>
      </c>
      <c r="O62" s="18" t="s">
        <v>481</v>
      </c>
      <c r="P62" s="20" t="s">
        <v>481</v>
      </c>
      <c r="Q62" s="18" t="s">
        <v>481</v>
      </c>
      <c r="R62" s="20" t="s">
        <v>481</v>
      </c>
      <c r="S62" s="18" t="s">
        <v>481</v>
      </c>
      <c r="T62" s="20" t="s">
        <v>481</v>
      </c>
      <c r="U62" s="18" t="n">
        <v>521.52646667</v>
      </c>
      <c r="V62" s="20" t="n">
        <v>38.84336017</v>
      </c>
    </row>
    <row r="63" spans="1:22">
      <c r="A63" s="15" t="s">
        <v>538</v>
      </c>
      <c r="B63" s="17" t="n">
        <v>5324</v>
      </c>
      <c r="C63" s="18">
        <f>(13.0/B63*100)</f>
        <v/>
      </c>
      <c r="D63" s="19" t="n">
        <v>5311</v>
      </c>
      <c r="E63" s="18" t="n">
        <v>377.55482412</v>
      </c>
      <c r="F63" s="20" t="n">
        <v>1.76249574</v>
      </c>
      <c r="G63" s="18" t="n">
        <v>395.74282651</v>
      </c>
      <c r="H63" s="20" t="n">
        <v>2.7566446</v>
      </c>
      <c r="I63" s="18" t="n">
        <v>408.31436201</v>
      </c>
      <c r="J63" s="20" t="n">
        <v>4.78876208</v>
      </c>
      <c r="K63" s="18" t="n">
        <v>401.74279248</v>
      </c>
      <c r="L63" s="20" t="n">
        <v>6.59708863</v>
      </c>
      <c r="M63" s="18" t="s">
        <v>481</v>
      </c>
      <c r="N63" s="20" t="s">
        <v>481</v>
      </c>
      <c r="O63" s="18" t="s">
        <v>481</v>
      </c>
      <c r="P63" s="20" t="s">
        <v>481</v>
      </c>
      <c r="Q63" s="18" t="n">
        <v>342.36674372</v>
      </c>
      <c r="R63" s="20" t="n">
        <v>28.10936198</v>
      </c>
      <c r="S63" s="18" t="n">
        <v>280.96699293</v>
      </c>
      <c r="T63" s="20" t="n">
        <v>46.933647</v>
      </c>
      <c r="U63" s="18" t="n">
        <v>324.19233007</v>
      </c>
      <c r="V63" s="20" t="n">
        <v>5.33155821</v>
      </c>
    </row>
    <row r="64" spans="1:22">
      <c r="A64" s="15" t="s">
        <v>539</v>
      </c>
      <c r="B64" s="17" t="n">
        <v>3634</v>
      </c>
      <c r="C64" s="18">
        <f>(3.0/B64*100)</f>
        <v/>
      </c>
      <c r="D64" s="19" t="n">
        <v>3631</v>
      </c>
      <c r="E64" s="18" t="n">
        <v>435.84826006</v>
      </c>
      <c r="F64" s="20" t="n">
        <v>2.84022654</v>
      </c>
      <c r="G64" s="18" t="n">
        <v>472.36647045</v>
      </c>
      <c r="H64" s="20" t="n">
        <v>3.27369294</v>
      </c>
      <c r="I64" s="18" t="n">
        <v>494.54712718</v>
      </c>
      <c r="J64" s="20" t="n">
        <v>5.61535164</v>
      </c>
      <c r="K64" s="18" t="n">
        <v>504.70948631</v>
      </c>
      <c r="L64" s="20" t="n">
        <v>5.95260891</v>
      </c>
      <c r="M64" s="18" t="s">
        <v>481</v>
      </c>
      <c r="N64" s="20" t="s">
        <v>481</v>
      </c>
      <c r="O64" s="18" t="s">
        <v>481</v>
      </c>
      <c r="P64" s="20" t="s">
        <v>481</v>
      </c>
      <c r="Q64" s="18" t="s">
        <v>481</v>
      </c>
      <c r="R64" s="20" t="s">
        <v>481</v>
      </c>
      <c r="S64" s="18" t="n">
        <v>444.6604</v>
      </c>
      <c r="T64" s="20" t="n">
        <v>30.89729691</v>
      </c>
      <c r="U64" s="18" t="n">
        <v>372.01521625</v>
      </c>
      <c r="V64" s="20" t="n">
        <v>21.8378583</v>
      </c>
    </row>
    <row r="65" spans="1:22">
      <c r="A65" s="15" t="s">
        <v>540</v>
      </c>
      <c r="B65" s="17" t="n">
        <v>5325</v>
      </c>
      <c r="C65" s="18">
        <f>(14.0/B65*100)</f>
        <v/>
      </c>
      <c r="D65" s="19" t="n">
        <v>5311</v>
      </c>
      <c r="E65" s="18" t="n">
        <v>422.99989944</v>
      </c>
      <c r="F65" s="20" t="n">
        <v>2.26309239</v>
      </c>
      <c r="G65" s="18" t="n">
        <v>439.6400259</v>
      </c>
      <c r="H65" s="20" t="n">
        <v>2.7301402</v>
      </c>
      <c r="I65" s="18" t="n">
        <v>458.97482727</v>
      </c>
      <c r="J65" s="20" t="n">
        <v>6.11774966</v>
      </c>
      <c r="K65" s="18" t="n">
        <v>455.88037974</v>
      </c>
      <c r="L65" s="20" t="n">
        <v>8.6287679</v>
      </c>
      <c r="M65" s="18" t="s">
        <v>481</v>
      </c>
      <c r="N65" s="20" t="s">
        <v>481</v>
      </c>
      <c r="O65" s="18" t="s">
        <v>481</v>
      </c>
      <c r="P65" s="20" t="s">
        <v>481</v>
      </c>
      <c r="Q65" s="18" t="n">
        <v>377.29506686</v>
      </c>
      <c r="R65" s="20" t="n">
        <v>32.95905952</v>
      </c>
      <c r="S65" s="18" t="n">
        <v>400.0399</v>
      </c>
      <c r="T65" s="20" t="n">
        <v>21.83480126</v>
      </c>
      <c r="U65" s="18" t="n">
        <v>343.69309477</v>
      </c>
      <c r="V65" s="20" t="n">
        <v>8.50951469</v>
      </c>
    </row>
    <row r="66" spans="1:22">
      <c r="A66" s="15" t="s">
        <v>541</v>
      </c>
      <c r="B66" s="17" t="n">
        <v>5665</v>
      </c>
      <c r="C66" s="18">
        <f>(74.0/B66*100)</f>
        <v/>
      </c>
      <c r="D66" s="19" t="n">
        <v>5591</v>
      </c>
      <c r="E66" s="18" t="n">
        <v>407.84332221</v>
      </c>
      <c r="F66" s="20" t="n">
        <v>1.40005183</v>
      </c>
      <c r="G66" s="18" t="n">
        <v>416.3473726</v>
      </c>
      <c r="H66" s="20" t="n">
        <v>2.53959876</v>
      </c>
      <c r="I66" s="18" t="n">
        <v>435.37881396</v>
      </c>
      <c r="J66" s="20" t="n">
        <v>4.64965828</v>
      </c>
      <c r="K66" s="18" t="n">
        <v>417.01032882</v>
      </c>
      <c r="L66" s="20" t="n">
        <v>4.69978366</v>
      </c>
      <c r="M66" s="18" t="s">
        <v>481</v>
      </c>
      <c r="N66" s="20" t="s">
        <v>481</v>
      </c>
      <c r="O66" s="18" t="s">
        <v>481</v>
      </c>
      <c r="P66" s="20" t="s">
        <v>481</v>
      </c>
      <c r="Q66" s="18" t="s">
        <v>481</v>
      </c>
      <c r="R66" s="20" t="s">
        <v>481</v>
      </c>
      <c r="S66" s="18" t="s">
        <v>481</v>
      </c>
      <c r="T66" s="20" t="s">
        <v>481</v>
      </c>
      <c r="U66" s="18" t="n">
        <v>328.43403198</v>
      </c>
      <c r="V66" s="20" t="n">
        <v>7.45669075</v>
      </c>
    </row>
    <row r="67" spans="1:22">
      <c r="A67" s="15" t="s">
        <v>542</v>
      </c>
      <c r="B67" s="17" t="n">
        <v>6971</v>
      </c>
      <c r="C67" s="18">
        <f>(22.0/B67*100)</f>
        <v/>
      </c>
      <c r="D67" s="19" t="n">
        <v>6949</v>
      </c>
      <c r="E67" s="18" t="n">
        <v>381.98090947</v>
      </c>
      <c r="F67" s="20" t="n">
        <v>2.15366299</v>
      </c>
      <c r="G67" s="18" t="n">
        <v>402.77796978</v>
      </c>
      <c r="H67" s="20" t="n">
        <v>2.92807292</v>
      </c>
      <c r="I67" s="18" t="n">
        <v>429.86411606</v>
      </c>
      <c r="J67" s="20" t="n">
        <v>4.50661929</v>
      </c>
      <c r="K67" s="18" t="n">
        <v>436.52063122</v>
      </c>
      <c r="L67" s="20" t="n">
        <v>5.24254488</v>
      </c>
      <c r="M67" s="18" t="s">
        <v>481</v>
      </c>
      <c r="N67" s="20" t="s">
        <v>481</v>
      </c>
      <c r="O67" s="18" t="s">
        <v>481</v>
      </c>
      <c r="P67" s="20" t="s">
        <v>481</v>
      </c>
      <c r="Q67" s="18" t="s">
        <v>481</v>
      </c>
      <c r="R67" s="20" t="s">
        <v>481</v>
      </c>
      <c r="S67" s="18" t="s">
        <v>481</v>
      </c>
      <c r="T67" s="20" t="s">
        <v>481</v>
      </c>
      <c r="U67" s="18" t="n">
        <v>326.8506979</v>
      </c>
      <c r="V67" s="20" t="n">
        <v>8.02385335</v>
      </c>
    </row>
    <row r="68" spans="1:22">
      <c r="A68" s="15" t="s">
        <v>543</v>
      </c>
      <c r="B68" s="17" t="n">
        <v>12083</v>
      </c>
      <c r="C68" s="18">
        <f>(26.0/B68*100)</f>
        <v/>
      </c>
      <c r="D68" s="19" t="n">
        <v>12057</v>
      </c>
      <c r="E68" s="18" t="n">
        <v>415.19296385</v>
      </c>
      <c r="F68" s="20" t="n">
        <v>1.33387269</v>
      </c>
      <c r="G68" s="18" t="n">
        <v>433.04900489</v>
      </c>
      <c r="H68" s="20" t="n">
        <v>2.23629198</v>
      </c>
      <c r="I68" s="18" t="n">
        <v>431.57268603</v>
      </c>
      <c r="J68" s="20" t="n">
        <v>3.23161169</v>
      </c>
      <c r="K68" s="18" t="n">
        <v>409.99309226</v>
      </c>
      <c r="L68" s="20" t="n">
        <v>3.60463135</v>
      </c>
      <c r="M68" s="18" t="s">
        <v>481</v>
      </c>
      <c r="N68" s="20" t="s">
        <v>481</v>
      </c>
      <c r="O68" s="18" t="s">
        <v>481</v>
      </c>
      <c r="P68" s="20" t="s">
        <v>481</v>
      </c>
      <c r="Q68" s="18" t="s">
        <v>481</v>
      </c>
      <c r="R68" s="20" t="s">
        <v>481</v>
      </c>
      <c r="S68" s="18" t="s">
        <v>481</v>
      </c>
      <c r="T68" s="20" t="s">
        <v>481</v>
      </c>
      <c r="U68" s="18" t="n">
        <v>326.0580009</v>
      </c>
      <c r="V68" s="20" t="n">
        <v>4.98940152</v>
      </c>
    </row>
    <row r="69" spans="1:22">
      <c r="A69" s="15" t="s">
        <v>544</v>
      </c>
      <c r="B69" s="17" t="n">
        <v>4876</v>
      </c>
      <c r="C69" s="18">
        <f>(0.0/B69*100)</f>
        <v/>
      </c>
      <c r="D69" s="19" t="n">
        <v>4876</v>
      </c>
      <c r="E69" s="18" t="n">
        <v>426.84862209</v>
      </c>
      <c r="F69" s="20" t="n">
        <v>3.0082284</v>
      </c>
      <c r="G69" s="18" t="n">
        <v>447.83395481</v>
      </c>
      <c r="H69" s="20" t="n">
        <v>4.09168761</v>
      </c>
      <c r="I69" s="18" t="n">
        <v>454.94362149</v>
      </c>
      <c r="J69" s="20" t="n">
        <v>6.38604031</v>
      </c>
      <c r="K69" s="18" t="n">
        <v>453.29698811</v>
      </c>
      <c r="L69" s="20" t="n">
        <v>7.23821975</v>
      </c>
      <c r="M69" s="18" t="s">
        <v>481</v>
      </c>
      <c r="N69" s="20" t="s">
        <v>481</v>
      </c>
      <c r="O69" s="18" t="s">
        <v>481</v>
      </c>
      <c r="P69" s="20" t="s">
        <v>481</v>
      </c>
      <c r="Q69" s="18" t="s">
        <v>481</v>
      </c>
      <c r="R69" s="20" t="s">
        <v>481</v>
      </c>
      <c r="S69" s="18" t="s">
        <v>481</v>
      </c>
      <c r="T69" s="20" t="s">
        <v>481</v>
      </c>
      <c r="U69" s="18" t="n">
        <v>335.53216449</v>
      </c>
      <c r="V69" s="20" t="n">
        <v>15.91799834</v>
      </c>
    </row>
    <row r="70" spans="1:22">
      <c r="A70" s="15" t="s">
        <v>545</v>
      </c>
      <c r="B70" s="17" t="n">
        <v>6036</v>
      </c>
      <c r="C70" s="18">
        <f>(223.0/B70*100)</f>
        <v/>
      </c>
      <c r="D70" s="19" t="n">
        <v>5813</v>
      </c>
      <c r="E70" s="18" t="n">
        <v>478.97654618</v>
      </c>
      <c r="F70" s="20" t="n">
        <v>3.1124711</v>
      </c>
      <c r="G70" s="18" t="n">
        <v>491.69670006</v>
      </c>
      <c r="H70" s="20" t="n">
        <v>3.4273919</v>
      </c>
      <c r="I70" s="18" t="n">
        <v>513.16954426</v>
      </c>
      <c r="J70" s="20" t="n">
        <v>4.70183987</v>
      </c>
      <c r="K70" s="18" t="n">
        <v>517.8291267</v>
      </c>
      <c r="L70" s="20" t="n">
        <v>5.53795121</v>
      </c>
      <c r="M70" s="18" t="s">
        <v>481</v>
      </c>
      <c r="N70" s="20" t="s">
        <v>481</v>
      </c>
      <c r="O70" s="18" t="s">
        <v>481</v>
      </c>
      <c r="P70" s="20" t="s">
        <v>481</v>
      </c>
      <c r="Q70" s="18" t="s">
        <v>481</v>
      </c>
      <c r="R70" s="20" t="s">
        <v>481</v>
      </c>
      <c r="S70" s="18" t="s">
        <v>481</v>
      </c>
      <c r="T70" s="20" t="s">
        <v>481</v>
      </c>
      <c r="U70" s="18" t="n">
        <v>412.29799593</v>
      </c>
      <c r="V70" s="20" t="n">
        <v>10.70245553</v>
      </c>
    </row>
    <row r="71" spans="1:22">
      <c r="A71" s="15" t="s">
        <v>546</v>
      </c>
      <c r="B71" s="17" t="n">
        <v>6115</v>
      </c>
      <c r="C71" s="18">
        <f>(17.0/B71*100)</f>
        <v/>
      </c>
      <c r="D71" s="19" t="n">
        <v>6098</v>
      </c>
      <c r="E71" s="18" t="n">
        <v>524.79590964</v>
      </c>
      <c r="F71" s="20" t="n">
        <v>2.7979144</v>
      </c>
      <c r="G71" s="18" t="n">
        <v>556.4121596</v>
      </c>
      <c r="H71" s="20" t="n">
        <v>2.88225848</v>
      </c>
      <c r="I71" s="18" t="n">
        <v>570.7979058</v>
      </c>
      <c r="J71" s="20" t="n">
        <v>3.25347244</v>
      </c>
      <c r="K71" s="18" t="n">
        <v>583.41202074</v>
      </c>
      <c r="L71" s="20" t="n">
        <v>2.50741347</v>
      </c>
      <c r="M71" s="18" t="s">
        <v>481</v>
      </c>
      <c r="N71" s="20" t="s">
        <v>481</v>
      </c>
      <c r="O71" s="18" t="s">
        <v>481</v>
      </c>
      <c r="P71" s="20" t="s">
        <v>481</v>
      </c>
      <c r="Q71" s="18" t="s">
        <v>481</v>
      </c>
      <c r="R71" s="20" t="s">
        <v>481</v>
      </c>
      <c r="S71" s="18" t="s">
        <v>481</v>
      </c>
      <c r="T71" s="20" t="s">
        <v>481</v>
      </c>
      <c r="U71" s="18" t="n">
        <v>445.85111272</v>
      </c>
      <c r="V71" s="20" t="n">
        <v>29.57859714</v>
      </c>
    </row>
    <row r="72" spans="1:22">
      <c r="A72" s="15" t="s">
        <v>547</v>
      </c>
      <c r="B72" s="17" t="n">
        <v>7708</v>
      </c>
      <c r="C72" s="18">
        <f>(5.0/B72*100)</f>
        <v/>
      </c>
      <c r="D72" s="19" t="n">
        <v>7703</v>
      </c>
      <c r="E72" s="18" t="n">
        <v>502.27531032</v>
      </c>
      <c r="F72" s="20" t="n">
        <v>3.20430051</v>
      </c>
      <c r="G72" s="18" t="n">
        <v>533.8126170100001</v>
      </c>
      <c r="H72" s="20" t="n">
        <v>3.15363367</v>
      </c>
      <c r="I72" s="18" t="n">
        <v>551.80400302</v>
      </c>
      <c r="J72" s="20" t="n">
        <v>3.85202573</v>
      </c>
      <c r="K72" s="18" t="n">
        <v>577.04328918</v>
      </c>
      <c r="L72" s="20" t="n">
        <v>3.89661731</v>
      </c>
      <c r="M72" s="18" t="s">
        <v>481</v>
      </c>
      <c r="N72" s="20" t="s">
        <v>481</v>
      </c>
      <c r="O72" s="18" t="s">
        <v>481</v>
      </c>
      <c r="P72" s="20" t="s">
        <v>481</v>
      </c>
      <c r="Q72" s="18" t="s">
        <v>481</v>
      </c>
      <c r="R72" s="20" t="s">
        <v>481</v>
      </c>
      <c r="S72" s="18" t="s">
        <v>481</v>
      </c>
      <c r="T72" s="20" t="s">
        <v>481</v>
      </c>
      <c r="U72" s="18" t="n">
        <v>433.54690271</v>
      </c>
      <c r="V72" s="20" t="n">
        <v>30.91568367</v>
      </c>
    </row>
    <row r="73" spans="1:22">
      <c r="A73" s="15" t="s">
        <v>548</v>
      </c>
      <c r="B73" s="17" t="n">
        <v>8249</v>
      </c>
      <c r="C73" s="18">
        <f>(144.0/B73*100)</f>
        <v/>
      </c>
      <c r="D73" s="19" t="n">
        <v>8105</v>
      </c>
      <c r="E73" s="18" t="n">
        <v>407.94048568</v>
      </c>
      <c r="F73" s="20" t="n">
        <v>2.38135453</v>
      </c>
      <c r="G73" s="18" t="n">
        <v>424.89245065</v>
      </c>
      <c r="H73" s="20" t="n">
        <v>3.37878804</v>
      </c>
      <c r="I73" s="18" t="n">
        <v>453.41288844</v>
      </c>
      <c r="J73" s="20" t="n">
        <v>5.29801948</v>
      </c>
      <c r="K73" s="18" t="n">
        <v>476.35436521</v>
      </c>
      <c r="L73" s="20" t="n">
        <v>6.90052933</v>
      </c>
      <c r="M73" s="18" t="s">
        <v>481</v>
      </c>
      <c r="N73" s="20" t="s">
        <v>481</v>
      </c>
      <c r="O73" s="18" t="s">
        <v>481</v>
      </c>
      <c r="P73" s="20" t="s">
        <v>481</v>
      </c>
      <c r="Q73" s="18" t="s">
        <v>481</v>
      </c>
      <c r="R73" s="20" t="s">
        <v>481</v>
      </c>
      <c r="S73" s="18" t="s">
        <v>481</v>
      </c>
      <c r="T73" s="20" t="s">
        <v>481</v>
      </c>
      <c r="U73" s="18" t="n">
        <v>368.776151</v>
      </c>
      <c r="V73" s="20" t="n">
        <v>13.0923425</v>
      </c>
    </row>
    <row r="74" spans="1:22">
      <c r="A74" s="15" t="s">
        <v>549</v>
      </c>
      <c r="B74" s="17" t="n">
        <v>4692</v>
      </c>
      <c r="C74" s="18">
        <f>(82.0/B74*100)</f>
        <v/>
      </c>
      <c r="D74" s="19" t="n">
        <v>4610</v>
      </c>
      <c r="E74" s="18" t="n">
        <v>412.82506898</v>
      </c>
      <c r="F74" s="20" t="n">
        <v>2.03595001</v>
      </c>
      <c r="G74" s="18" t="n">
        <v>433.10565583</v>
      </c>
      <c r="H74" s="20" t="n">
        <v>2.8717756</v>
      </c>
      <c r="I74" s="18" t="n">
        <v>454.8777661</v>
      </c>
      <c r="J74" s="20" t="n">
        <v>5.67388214</v>
      </c>
      <c r="K74" s="18" t="n">
        <v>454.55297779</v>
      </c>
      <c r="L74" s="20" t="n">
        <v>5.24095744</v>
      </c>
      <c r="M74" s="18" t="s">
        <v>481</v>
      </c>
      <c r="N74" s="20" t="s">
        <v>481</v>
      </c>
      <c r="O74" s="18" t="s">
        <v>481</v>
      </c>
      <c r="P74" s="20" t="s">
        <v>481</v>
      </c>
      <c r="Q74" s="18" t="s">
        <v>481</v>
      </c>
      <c r="R74" s="20" t="s">
        <v>481</v>
      </c>
      <c r="S74" s="18" t="n">
        <v>278.66894855</v>
      </c>
      <c r="T74" s="20" t="n">
        <v>34.17303923</v>
      </c>
      <c r="U74" s="18" t="n">
        <v>349.84650315</v>
      </c>
      <c r="V74" s="20" t="n">
        <v>9.343687689999999</v>
      </c>
    </row>
    <row r="75" spans="1:22">
      <c r="A75" s="15" t="s">
        <v>550</v>
      </c>
      <c r="B75" s="17" t="n">
        <v>5375</v>
      </c>
      <c r="C75" s="18">
        <f>(198.0/B75*100)</f>
        <v/>
      </c>
      <c r="D75" s="19" t="n">
        <v>5177</v>
      </c>
      <c r="E75" s="18" t="n">
        <v>384.36611913</v>
      </c>
      <c r="F75" s="20" t="n">
        <v>1.99941575</v>
      </c>
      <c r="G75" s="18" t="n">
        <v>396.3595535</v>
      </c>
      <c r="H75" s="20" t="n">
        <v>3.2726009</v>
      </c>
      <c r="I75" s="18" t="n">
        <v>412.0314168</v>
      </c>
      <c r="J75" s="20" t="n">
        <v>7.84401401</v>
      </c>
      <c r="K75" s="18" t="n">
        <v>421.01904367</v>
      </c>
      <c r="L75" s="20" t="n">
        <v>11.36156118</v>
      </c>
      <c r="M75" s="18" t="s">
        <v>481</v>
      </c>
      <c r="N75" s="20" t="s">
        <v>481</v>
      </c>
      <c r="O75" s="18" t="s">
        <v>481</v>
      </c>
      <c r="P75" s="20" t="s">
        <v>481</v>
      </c>
      <c r="Q75" s="18" t="s">
        <v>481</v>
      </c>
      <c r="R75" s="20" t="s">
        <v>481</v>
      </c>
      <c r="S75" s="18" t="s">
        <v>481</v>
      </c>
      <c r="T75" s="20" t="s">
        <v>481</v>
      </c>
      <c r="U75" s="18" t="n">
        <v>348.61425913</v>
      </c>
      <c r="V75" s="20" t="n">
        <v>4.44745009</v>
      </c>
    </row>
    <row r="76" spans="1:22">
      <c r="A76" s="15" t="s">
        <v>551</v>
      </c>
      <c r="B76" s="17" t="n">
        <v>14167</v>
      </c>
      <c r="C76" s="18">
        <f>(228.0/B76*100)</f>
        <v/>
      </c>
      <c r="D76" s="19" t="n">
        <v>13939</v>
      </c>
      <c r="E76" s="18" t="n">
        <v>426.37519629</v>
      </c>
      <c r="F76" s="20" t="n">
        <v>2.32302656</v>
      </c>
      <c r="G76" s="18" t="n">
        <v>450.10011964</v>
      </c>
      <c r="H76" s="20" t="n">
        <v>3.41018729</v>
      </c>
      <c r="I76" s="18" t="n">
        <v>463.41268504</v>
      </c>
      <c r="J76" s="20" t="n">
        <v>4.07619579</v>
      </c>
      <c r="K76" s="18" t="n">
        <v>449.58398198</v>
      </c>
      <c r="L76" s="20" t="n">
        <v>4.52720683</v>
      </c>
      <c r="M76" s="18" t="s">
        <v>481</v>
      </c>
      <c r="N76" s="20" t="s">
        <v>481</v>
      </c>
      <c r="O76" s="18" t="s">
        <v>481</v>
      </c>
      <c r="P76" s="20" t="s">
        <v>481</v>
      </c>
      <c r="Q76" s="18" t="s">
        <v>481</v>
      </c>
      <c r="R76" s="20" t="s">
        <v>481</v>
      </c>
      <c r="S76" s="18" t="s">
        <v>481</v>
      </c>
      <c r="T76" s="20" t="s">
        <v>481</v>
      </c>
      <c r="U76" s="18" t="n">
        <v>351.26663602</v>
      </c>
      <c r="V76" s="20" t="n">
        <v>8.54684035</v>
      </c>
    </row>
    <row r="77" spans="1:22">
      <c r="A77" s="15" t="s">
        <v>552</v>
      </c>
      <c r="B77" s="17" t="n">
        <v>6062</v>
      </c>
      <c r="C77" s="18">
        <f>(82.0/B77*100)</f>
        <v/>
      </c>
      <c r="D77" s="19" t="n">
        <v>5980</v>
      </c>
      <c r="E77" s="18" t="n">
        <v>421.00340038</v>
      </c>
      <c r="F77" s="20" t="n">
        <v>2.53134863</v>
      </c>
      <c r="G77" s="18" t="n">
        <v>442.33461539</v>
      </c>
      <c r="H77" s="20" t="n">
        <v>2.77195248</v>
      </c>
      <c r="I77" s="18" t="n">
        <v>464.06609897</v>
      </c>
      <c r="J77" s="20" t="n">
        <v>3.94980612</v>
      </c>
      <c r="K77" s="18" t="n">
        <v>478.1207779</v>
      </c>
      <c r="L77" s="20" t="n">
        <v>4.74618426</v>
      </c>
      <c r="M77" s="18" t="s">
        <v>481</v>
      </c>
      <c r="N77" s="20" t="s">
        <v>481</v>
      </c>
      <c r="O77" s="18" t="s">
        <v>481</v>
      </c>
      <c r="P77" s="20" t="s">
        <v>481</v>
      </c>
      <c r="Q77" s="18" t="s">
        <v>481</v>
      </c>
      <c r="R77" s="20" t="s">
        <v>481</v>
      </c>
      <c r="S77" s="18" t="s">
        <v>481</v>
      </c>
      <c r="T77" s="20" t="s">
        <v>481</v>
      </c>
      <c r="U77" s="18" t="n">
        <v>333.09754872</v>
      </c>
      <c r="V77" s="20" t="n">
        <v>5.07868227</v>
      </c>
    </row>
    <row r="78" spans="1:22">
      <c r="A78" s="15" t="s">
        <v>553</v>
      </c>
      <c r="B78" s="17" t="n">
        <v>5826</v>
      </c>
      <c r="C78" s="18">
        <f>(0.0/B78*100)</f>
        <v/>
      </c>
      <c r="D78" s="19" t="n">
        <v>5826</v>
      </c>
      <c r="E78" s="18" t="n">
        <v>519.97494376</v>
      </c>
      <c r="F78" s="20" t="n">
        <v>3.52229543</v>
      </c>
      <c r="G78" s="18" t="n">
        <v>549.67248739</v>
      </c>
      <c r="H78" s="20" t="n">
        <v>6.60109547</v>
      </c>
      <c r="I78" s="18" t="n">
        <v>575.31163307</v>
      </c>
      <c r="J78" s="20" t="n">
        <v>11.16762199</v>
      </c>
      <c r="K78" s="18" t="n">
        <v>543.22898419</v>
      </c>
      <c r="L78" s="20" t="n">
        <v>15.15935398</v>
      </c>
      <c r="M78" s="18" t="s">
        <v>481</v>
      </c>
      <c r="N78" s="20" t="s">
        <v>481</v>
      </c>
      <c r="O78" s="18" t="s">
        <v>481</v>
      </c>
      <c r="P78" s="20" t="s">
        <v>481</v>
      </c>
      <c r="Q78" s="18" t="n">
        <v>433.83338361</v>
      </c>
      <c r="R78" s="20" t="n">
        <v>11.38193918</v>
      </c>
      <c r="S78" s="18" t="n">
        <v>429.71652966</v>
      </c>
      <c r="T78" s="20" t="n">
        <v>33.82227295</v>
      </c>
      <c r="U78" s="18" t="n">
        <v>457.70437646</v>
      </c>
      <c r="V78" s="20" t="n">
        <v>12.02498218</v>
      </c>
    </row>
    <row customHeight="1" ht="25" r="79" spans="1:22">
      <c r="A79" s="15" t="s">
        <v>554</v>
      </c>
      <c r="B79" s="17" t="n">
        <v>1657</v>
      </c>
      <c r="C79" s="18">
        <f>(41.0/B79*100)</f>
        <v/>
      </c>
      <c r="D79" s="19" t="n">
        <v>1616</v>
      </c>
      <c r="E79" s="18" t="n">
        <v>439.36083457</v>
      </c>
      <c r="F79" s="20" t="n">
        <v>6.40220584</v>
      </c>
      <c r="G79" s="18" t="n">
        <v>474.69993081</v>
      </c>
      <c r="H79" s="20" t="n">
        <v>6.96215489</v>
      </c>
      <c r="I79" s="18" t="n">
        <v>497.34042777</v>
      </c>
      <c r="J79" s="20" t="n">
        <v>8.64912638</v>
      </c>
      <c r="K79" s="18" t="n">
        <v>512.70181073</v>
      </c>
      <c r="L79" s="20" t="n">
        <v>8.668855089999999</v>
      </c>
      <c r="M79" s="18" t="s">
        <v>481</v>
      </c>
      <c r="N79" s="20" t="s">
        <v>481</v>
      </c>
      <c r="O79" s="18" t="s">
        <v>481</v>
      </c>
      <c r="P79" s="20" t="s">
        <v>481</v>
      </c>
      <c r="Q79" s="18" t="s">
        <v>481</v>
      </c>
      <c r="R79" s="20" t="s">
        <v>481</v>
      </c>
      <c r="S79" s="18" t="s">
        <v>481</v>
      </c>
      <c r="T79" s="20" t="s">
        <v>481</v>
      </c>
      <c r="U79" s="18" t="n">
        <v>426.11794496</v>
      </c>
      <c r="V79" s="20" t="n">
        <v>19.54168141</v>
      </c>
    </row>
    <row r="80" spans="1:22">
      <c r="A80" s="15" t="s">
        <v>555</v>
      </c>
      <c r="B80" s="17" t="n">
        <v>7841</v>
      </c>
      <c r="C80" s="18">
        <f>(0.0/B80*100)</f>
        <v/>
      </c>
      <c r="D80" s="19" t="n">
        <v>7841</v>
      </c>
      <c r="E80" s="18" t="n">
        <v>453.26488635</v>
      </c>
      <c r="F80" s="20" t="n">
        <v>3.92035921</v>
      </c>
      <c r="G80" s="18" t="n">
        <v>455.15233248</v>
      </c>
      <c r="H80" s="20" t="n">
        <v>3.98341173</v>
      </c>
      <c r="I80" s="18" t="n">
        <v>461.89545189</v>
      </c>
      <c r="J80" s="20" t="n">
        <v>5.51381622</v>
      </c>
      <c r="K80" s="18" t="n">
        <v>477.00637867</v>
      </c>
      <c r="L80" s="20" t="n">
        <v>8.40664119</v>
      </c>
      <c r="M80" s="18" t="s">
        <v>481</v>
      </c>
      <c r="N80" s="20" t="s">
        <v>481</v>
      </c>
      <c r="O80" s="18" t="s">
        <v>481</v>
      </c>
      <c r="P80" s="20" t="s">
        <v>481</v>
      </c>
      <c r="Q80" s="18" t="s">
        <v>481</v>
      </c>
      <c r="R80" s="20" t="s">
        <v>481</v>
      </c>
      <c r="S80" s="18" t="s">
        <v>481</v>
      </c>
      <c r="T80" s="20" t="s">
        <v>481</v>
      </c>
      <c r="U80" s="18" t="n">
        <v>413.0419518</v>
      </c>
      <c r="V80" s="20" t="n">
        <v>21.49810642</v>
      </c>
    </row>
    <row r="81" spans="1:22">
      <c r="A81" s="23" t="s">
        <v>556</v>
      </c>
      <c r="B81" s="17" t="n">
        <v>8861</v>
      </c>
      <c r="C81" s="18">
        <f>(76.0/B81*100)</f>
        <v/>
      </c>
      <c r="D81" s="19" t="n">
        <v>8785</v>
      </c>
      <c r="E81" s="18" t="n">
        <v>434.29372789</v>
      </c>
      <c r="F81" s="20" t="n">
        <v>2.68968168</v>
      </c>
      <c r="G81" s="18" t="n">
        <v>445.98340634</v>
      </c>
      <c r="H81" s="20" t="n">
        <v>3.78552135</v>
      </c>
      <c r="I81" s="18" t="n">
        <v>467.49215422</v>
      </c>
      <c r="J81" s="20" t="n">
        <v>5.48496401</v>
      </c>
      <c r="K81" s="18" t="n">
        <v>474.40991571</v>
      </c>
      <c r="L81" s="20" t="n">
        <v>6.15124469</v>
      </c>
      <c r="M81" s="18" t="s">
        <v>481</v>
      </c>
      <c r="N81" s="20" t="s">
        <v>481</v>
      </c>
      <c r="O81" s="18" t="s">
        <v>481</v>
      </c>
      <c r="P81" s="20" t="s">
        <v>481</v>
      </c>
      <c r="Q81" s="18" t="s">
        <v>481</v>
      </c>
      <c r="R81" s="20" t="s">
        <v>481</v>
      </c>
      <c r="S81" s="18" t="s">
        <v>481</v>
      </c>
      <c r="T81" s="20" t="s">
        <v>481</v>
      </c>
      <c r="U81" s="18" t="n">
        <v>375.39877912</v>
      </c>
      <c r="V81" s="20" t="n">
        <v>14.6965355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460</v>
      </c>
    </row>
    <row r="2" spans="1:26">
      <c r="A2" s="5" t="s">
        <v>633</v>
      </c>
    </row>
    <row customHeight="1" ht="30" r="4" spans="1:26">
      <c r="A4" s="6" t="n"/>
      <c r="B4" s="7" t="s">
        <v>462</v>
      </c>
      <c r="C4" s="7" t="s">
        <v>463</v>
      </c>
      <c r="D4" s="8" t="s">
        <v>462</v>
      </c>
      <c r="E4" s="9" t="s">
        <v>634</v>
      </c>
      <c r="F4" s="10" t="n"/>
      <c r="G4" s="9" t="s">
        <v>635</v>
      </c>
      <c r="H4" s="10" t="n"/>
      <c r="I4" s="9" t="s">
        <v>636</v>
      </c>
      <c r="J4" s="10" t="n"/>
      <c r="K4" s="9" t="s">
        <v>637</v>
      </c>
      <c r="L4" s="10" t="n"/>
      <c r="M4" s="9" t="s">
        <v>638</v>
      </c>
      <c r="N4" s="10" t="n"/>
      <c r="O4" s="9" t="s">
        <v>639</v>
      </c>
      <c r="P4" s="10" t="n"/>
      <c r="Q4" s="9" t="s">
        <v>584</v>
      </c>
      <c r="R4" s="10" t="n"/>
      <c r="S4" s="9" t="s">
        <v>585</v>
      </c>
      <c r="T4" s="10" t="n"/>
      <c r="U4" s="9" t="s">
        <v>472</v>
      </c>
      <c r="V4" s="10" t="n"/>
      <c r="W4" s="9" t="s">
        <v>473</v>
      </c>
      <c r="X4" s="10" t="n"/>
      <c r="Y4" s="9" t="s">
        <v>586</v>
      </c>
      <c r="Z4" s="10" t="n"/>
    </row>
    <row r="5" spans="1:26">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row>
    <row r="6" spans="1:26">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480</v>
      </c>
      <c r="B7" s="17" t="n">
        <v>14530</v>
      </c>
      <c r="C7" s="18">
        <f>(348.0/B7*100)</f>
        <v/>
      </c>
      <c r="D7" s="19" t="n">
        <v>14182</v>
      </c>
      <c r="E7" s="18" t="n">
        <v>435.86922357</v>
      </c>
      <c r="F7" s="20" t="n">
        <v>3.28158906</v>
      </c>
      <c r="G7" s="18" t="n">
        <v>469.15201153</v>
      </c>
      <c r="H7" s="20" t="n">
        <v>2.88726426</v>
      </c>
      <c r="I7" s="18" t="n">
        <v>508.00295355</v>
      </c>
      <c r="J7" s="20" t="n">
        <v>2.31372878</v>
      </c>
      <c r="K7" s="18" t="n">
        <v>530.39497002</v>
      </c>
      <c r="L7" s="20" t="n">
        <v>2.68848333</v>
      </c>
      <c r="M7" s="18" t="n">
        <v>558.83438276</v>
      </c>
      <c r="N7" s="20" t="n">
        <v>2.48032337</v>
      </c>
      <c r="O7" s="18" t="n">
        <v>549.40710193</v>
      </c>
      <c r="P7" s="20" t="n">
        <v>4.36917989</v>
      </c>
      <c r="Q7" s="18" t="s">
        <v>481</v>
      </c>
      <c r="R7" s="20" t="s">
        <v>481</v>
      </c>
      <c r="S7" s="18" t="s">
        <v>481</v>
      </c>
      <c r="T7" s="20" t="s">
        <v>481</v>
      </c>
      <c r="U7" s="18" t="s">
        <v>481</v>
      </c>
      <c r="V7" s="20" t="s">
        <v>481</v>
      </c>
      <c r="W7" s="18" t="s">
        <v>481</v>
      </c>
      <c r="X7" s="20" t="s">
        <v>481</v>
      </c>
      <c r="Y7" s="18" t="n">
        <v>407.0167414</v>
      </c>
      <c r="Z7" s="20" t="n">
        <v>8.66505167</v>
      </c>
    </row>
    <row r="8" spans="1:26">
      <c r="A8" s="15" t="s">
        <v>483</v>
      </c>
      <c r="B8" s="17" t="n">
        <v>7007</v>
      </c>
      <c r="C8" s="18">
        <f>(20.0/B8*100)</f>
        <v/>
      </c>
      <c r="D8" s="19" t="n">
        <v>6987</v>
      </c>
      <c r="E8" s="18" t="n">
        <v>415.29386634</v>
      </c>
      <c r="F8" s="20" t="n">
        <v>4.33802129</v>
      </c>
      <c r="G8" s="18" t="n">
        <v>448.41325138</v>
      </c>
      <c r="H8" s="20" t="n">
        <v>3.62400067</v>
      </c>
      <c r="I8" s="18" t="n">
        <v>487.92112118</v>
      </c>
      <c r="J8" s="20" t="n">
        <v>2.96979162</v>
      </c>
      <c r="K8" s="18" t="n">
        <v>519.45555109</v>
      </c>
      <c r="L8" s="20" t="n">
        <v>3.71594294</v>
      </c>
      <c r="M8" s="18" t="n">
        <v>548.00213296</v>
      </c>
      <c r="N8" s="20" t="n">
        <v>3.1082091</v>
      </c>
      <c r="O8" s="18" t="n">
        <v>557.84438215</v>
      </c>
      <c r="P8" s="20" t="n">
        <v>4.97074055</v>
      </c>
      <c r="Q8" s="18" t="s">
        <v>481</v>
      </c>
      <c r="R8" s="20" t="s">
        <v>481</v>
      </c>
      <c r="S8" s="18" t="s">
        <v>481</v>
      </c>
      <c r="T8" s="20" t="s">
        <v>481</v>
      </c>
      <c r="U8" s="18" t="s">
        <v>481</v>
      </c>
      <c r="V8" s="20" t="s">
        <v>481</v>
      </c>
      <c r="W8" s="18" t="s">
        <v>481</v>
      </c>
      <c r="X8" s="20" t="s">
        <v>481</v>
      </c>
      <c r="Y8" s="18" t="n">
        <v>405.58932657</v>
      </c>
      <c r="Z8" s="20" t="n">
        <v>24.1410551</v>
      </c>
    </row>
    <row r="9" spans="1:26">
      <c r="A9" s="15" t="s">
        <v>484</v>
      </c>
      <c r="B9" s="17" t="n">
        <v>9651</v>
      </c>
      <c r="C9" s="18">
        <f>(78.0/B9*100)</f>
        <v/>
      </c>
      <c r="D9" s="19" t="n">
        <v>9573</v>
      </c>
      <c r="E9" s="18" t="n">
        <v>429.41349279</v>
      </c>
      <c r="F9" s="20" t="n">
        <v>3.4574729</v>
      </c>
      <c r="G9" s="18" t="n">
        <v>474.2856351</v>
      </c>
      <c r="H9" s="20" t="n">
        <v>3.34090029</v>
      </c>
      <c r="I9" s="18" t="n">
        <v>512.90461365</v>
      </c>
      <c r="J9" s="20" t="n">
        <v>2.44152319</v>
      </c>
      <c r="K9" s="18" t="n">
        <v>538.83013447</v>
      </c>
      <c r="L9" s="20" t="n">
        <v>3.00182154</v>
      </c>
      <c r="M9" s="18" t="n">
        <v>560.30195684</v>
      </c>
      <c r="N9" s="20" t="n">
        <v>3.20430155</v>
      </c>
      <c r="O9" s="18" t="n">
        <v>546.79269436</v>
      </c>
      <c r="P9" s="20" t="n">
        <v>4.83174112</v>
      </c>
      <c r="Q9" s="18" t="s">
        <v>481</v>
      </c>
      <c r="R9" s="20" t="s">
        <v>481</v>
      </c>
      <c r="S9" s="18" t="s">
        <v>481</v>
      </c>
      <c r="T9" s="20" t="s">
        <v>481</v>
      </c>
      <c r="U9" s="18" t="s">
        <v>481</v>
      </c>
      <c r="V9" s="20" t="s">
        <v>481</v>
      </c>
      <c r="W9" s="18" t="s">
        <v>481</v>
      </c>
      <c r="X9" s="20" t="s">
        <v>481</v>
      </c>
      <c r="Y9" s="18" t="n">
        <v>393.24256971</v>
      </c>
      <c r="Z9" s="20" t="n">
        <v>11.13180775</v>
      </c>
    </row>
    <row r="10" spans="1:26">
      <c r="A10" s="15" t="s">
        <v>485</v>
      </c>
      <c r="B10" s="17" t="n">
        <v>20058</v>
      </c>
      <c r="C10" s="18">
        <f>(521.0/B10*100)</f>
        <v/>
      </c>
      <c r="D10" s="19" t="n">
        <v>19537</v>
      </c>
      <c r="E10" s="18" t="n">
        <v>465.06252855</v>
      </c>
      <c r="F10" s="20" t="n">
        <v>3.15846204</v>
      </c>
      <c r="G10" s="18" t="n">
        <v>491.43161816</v>
      </c>
      <c r="H10" s="20" t="n">
        <v>2.68947795</v>
      </c>
      <c r="I10" s="18" t="n">
        <v>525.27714621</v>
      </c>
      <c r="J10" s="20" t="n">
        <v>2.40776071</v>
      </c>
      <c r="K10" s="18" t="n">
        <v>544.21845492</v>
      </c>
      <c r="L10" s="20" t="n">
        <v>2.72491753</v>
      </c>
      <c r="M10" s="18" t="n">
        <v>572.89333781</v>
      </c>
      <c r="N10" s="20" t="n">
        <v>2.79586906</v>
      </c>
      <c r="O10" s="18" t="n">
        <v>565.68167852</v>
      </c>
      <c r="P10" s="20" t="n">
        <v>4.35535407</v>
      </c>
      <c r="Q10" s="18" t="s">
        <v>481</v>
      </c>
      <c r="R10" s="20" t="s">
        <v>481</v>
      </c>
      <c r="S10" s="18" t="s">
        <v>481</v>
      </c>
      <c r="T10" s="20" t="s">
        <v>481</v>
      </c>
      <c r="U10" s="18" t="s">
        <v>481</v>
      </c>
      <c r="V10" s="20" t="s">
        <v>481</v>
      </c>
      <c r="W10" s="18" t="s">
        <v>481</v>
      </c>
      <c r="X10" s="20" t="s">
        <v>481</v>
      </c>
      <c r="Y10" s="18" t="n">
        <v>443.01703906</v>
      </c>
      <c r="Z10" s="20" t="n">
        <v>13.71551615</v>
      </c>
    </row>
    <row r="11" spans="1:26">
      <c r="A11" s="15" t="s">
        <v>486</v>
      </c>
      <c r="B11" s="17" t="n">
        <v>7053</v>
      </c>
      <c r="C11" s="18">
        <f>(46.0/B11*100)</f>
        <v/>
      </c>
      <c r="D11" s="19" t="n">
        <v>7007</v>
      </c>
      <c r="E11" s="18" t="n">
        <v>408.3506</v>
      </c>
      <c r="F11" s="20" t="n">
        <v>3.00079654</v>
      </c>
      <c r="G11" s="18" t="n">
        <v>435.16650907</v>
      </c>
      <c r="H11" s="20" t="n">
        <v>3.39909723</v>
      </c>
      <c r="I11" s="18" t="n">
        <v>469.92748503</v>
      </c>
      <c r="J11" s="20" t="n">
        <v>3.07656949</v>
      </c>
      <c r="K11" s="18" t="n">
        <v>483.73124124</v>
      </c>
      <c r="L11" s="20" t="n">
        <v>3.97164868</v>
      </c>
      <c r="M11" s="18" t="n">
        <v>509.20342576</v>
      </c>
      <c r="N11" s="20" t="n">
        <v>5.06758543</v>
      </c>
      <c r="O11" s="18" t="n">
        <v>491.87664671</v>
      </c>
      <c r="P11" s="20" t="n">
        <v>9.98428105</v>
      </c>
      <c r="Q11" s="18" t="s">
        <v>481</v>
      </c>
      <c r="R11" s="20" t="s">
        <v>481</v>
      </c>
      <c r="S11" s="18" t="s">
        <v>481</v>
      </c>
      <c r="T11" s="20" t="s">
        <v>481</v>
      </c>
      <c r="U11" s="18" t="s">
        <v>481</v>
      </c>
      <c r="V11" s="20" t="s">
        <v>481</v>
      </c>
      <c r="W11" s="18" t="s">
        <v>481</v>
      </c>
      <c r="X11" s="20" t="s">
        <v>481</v>
      </c>
      <c r="Y11" s="18" t="n">
        <v>373.5158632</v>
      </c>
      <c r="Z11" s="20" t="n">
        <v>9.56043869</v>
      </c>
    </row>
    <row r="12" spans="1:26">
      <c r="A12" s="15" t="s">
        <v>487</v>
      </c>
      <c r="B12" s="17" t="n">
        <v>6894</v>
      </c>
      <c r="C12" s="18">
        <f>(55.0/B12*100)</f>
        <v/>
      </c>
      <c r="D12" s="19" t="n">
        <v>6839</v>
      </c>
      <c r="E12" s="18" t="n">
        <v>413.26069984</v>
      </c>
      <c r="F12" s="20" t="n">
        <v>4.12052391</v>
      </c>
      <c r="G12" s="18" t="n">
        <v>447.66854268</v>
      </c>
      <c r="H12" s="20" t="n">
        <v>3.64026823</v>
      </c>
      <c r="I12" s="18" t="n">
        <v>491.36457655</v>
      </c>
      <c r="J12" s="20" t="n">
        <v>2.51922201</v>
      </c>
      <c r="K12" s="18" t="n">
        <v>523.66742248</v>
      </c>
      <c r="L12" s="20" t="n">
        <v>2.97881234</v>
      </c>
      <c r="M12" s="18" t="n">
        <v>552.18144132</v>
      </c>
      <c r="N12" s="20" t="n">
        <v>3.63207143</v>
      </c>
      <c r="O12" s="18" t="n">
        <v>546.33041159</v>
      </c>
      <c r="P12" s="20" t="n">
        <v>6.57408943</v>
      </c>
      <c r="Q12" s="18" t="s">
        <v>481</v>
      </c>
      <c r="R12" s="20" t="s">
        <v>481</v>
      </c>
      <c r="S12" s="18" t="s">
        <v>481</v>
      </c>
      <c r="T12" s="20" t="s">
        <v>481</v>
      </c>
      <c r="U12" s="18" t="s">
        <v>481</v>
      </c>
      <c r="V12" s="20" t="s">
        <v>481</v>
      </c>
      <c r="W12" s="18" t="s">
        <v>481</v>
      </c>
      <c r="X12" s="20" t="s">
        <v>481</v>
      </c>
      <c r="Y12" s="18" t="n">
        <v>381.58652391</v>
      </c>
      <c r="Z12" s="20" t="n">
        <v>15.90107449</v>
      </c>
    </row>
    <row r="13" spans="1:26">
      <c r="A13" s="15" t="s">
        <v>488</v>
      </c>
      <c r="B13" s="17" t="n">
        <v>7161</v>
      </c>
      <c r="C13" s="18">
        <f>(99.0/B13*100)</f>
        <v/>
      </c>
      <c r="D13" s="19" t="n">
        <v>7062</v>
      </c>
      <c r="E13" s="18" t="n">
        <v>439.60221981</v>
      </c>
      <c r="F13" s="20" t="n">
        <v>3.51381498</v>
      </c>
      <c r="G13" s="18" t="n">
        <v>468.91275421</v>
      </c>
      <c r="H13" s="20" t="n">
        <v>3.50451736</v>
      </c>
      <c r="I13" s="18" t="n">
        <v>502.3322237</v>
      </c>
      <c r="J13" s="20" t="n">
        <v>2.69746825</v>
      </c>
      <c r="K13" s="18" t="n">
        <v>525.61778055</v>
      </c>
      <c r="L13" s="20" t="n">
        <v>3.51863903</v>
      </c>
      <c r="M13" s="18" t="n">
        <v>544.16265807</v>
      </c>
      <c r="N13" s="20" t="n">
        <v>3.87199212</v>
      </c>
      <c r="O13" s="18" t="n">
        <v>539.98878517</v>
      </c>
      <c r="P13" s="20" t="n">
        <v>5.72783938</v>
      </c>
      <c r="Q13" s="18" t="s">
        <v>481</v>
      </c>
      <c r="R13" s="20" t="s">
        <v>481</v>
      </c>
      <c r="S13" s="18" t="s">
        <v>481</v>
      </c>
      <c r="T13" s="20" t="s">
        <v>481</v>
      </c>
      <c r="U13" s="18" t="s">
        <v>481</v>
      </c>
      <c r="V13" s="20" t="s">
        <v>481</v>
      </c>
      <c r="W13" s="18" t="s">
        <v>481</v>
      </c>
      <c r="X13" s="20" t="s">
        <v>481</v>
      </c>
      <c r="Y13" s="18" t="n">
        <v>389.6966524</v>
      </c>
      <c r="Z13" s="20" t="n">
        <v>15.22167634</v>
      </c>
    </row>
    <row r="14" spans="1:26">
      <c r="A14" s="15" t="s">
        <v>489</v>
      </c>
      <c r="B14" s="17" t="n">
        <v>5587</v>
      </c>
      <c r="C14" s="18">
        <f>(74.0/B14*100)</f>
        <v/>
      </c>
      <c r="D14" s="19" t="n">
        <v>5513</v>
      </c>
      <c r="E14" s="18" t="n">
        <v>475.7382949</v>
      </c>
      <c r="F14" s="20" t="n">
        <v>4.65146338</v>
      </c>
      <c r="G14" s="18" t="n">
        <v>494.82521249</v>
      </c>
      <c r="H14" s="20" t="n">
        <v>4.12468451</v>
      </c>
      <c r="I14" s="18" t="n">
        <v>527.83770086</v>
      </c>
      <c r="J14" s="20" t="n">
        <v>2.45644045</v>
      </c>
      <c r="K14" s="18" t="n">
        <v>548.4193656</v>
      </c>
      <c r="L14" s="20" t="n">
        <v>3.16516918</v>
      </c>
      <c r="M14" s="18" t="n">
        <v>577.22261113</v>
      </c>
      <c r="N14" s="20" t="n">
        <v>3.39169657</v>
      </c>
      <c r="O14" s="18" t="n">
        <v>569.01414256</v>
      </c>
      <c r="P14" s="20" t="n">
        <v>6.37421884</v>
      </c>
      <c r="Q14" s="18" t="s">
        <v>481</v>
      </c>
      <c r="R14" s="20" t="s">
        <v>481</v>
      </c>
      <c r="S14" s="18" t="s">
        <v>481</v>
      </c>
      <c r="T14" s="20" t="s">
        <v>481</v>
      </c>
      <c r="U14" s="18" t="s">
        <v>481</v>
      </c>
      <c r="V14" s="20" t="s">
        <v>481</v>
      </c>
      <c r="W14" s="18" t="s">
        <v>481</v>
      </c>
      <c r="X14" s="20" t="s">
        <v>481</v>
      </c>
      <c r="Y14" s="18" t="n">
        <v>452.73121346</v>
      </c>
      <c r="Z14" s="20" t="n">
        <v>31.67963486</v>
      </c>
    </row>
    <row r="15" spans="1:26">
      <c r="A15" s="15" t="s">
        <v>490</v>
      </c>
      <c r="B15" s="17" t="n">
        <v>5882</v>
      </c>
      <c r="C15" s="18">
        <f>(52.0/B15*100)</f>
        <v/>
      </c>
      <c r="D15" s="19" t="n">
        <v>5830</v>
      </c>
      <c r="E15" s="18" t="n">
        <v>459.63426601</v>
      </c>
      <c r="F15" s="20" t="n">
        <v>5.94592103</v>
      </c>
      <c r="G15" s="18" t="n">
        <v>494.27175666</v>
      </c>
      <c r="H15" s="20" t="n">
        <v>3.9692273</v>
      </c>
      <c r="I15" s="18" t="n">
        <v>524.2429570100001</v>
      </c>
      <c r="J15" s="20" t="n">
        <v>3.02112724</v>
      </c>
      <c r="K15" s="18" t="n">
        <v>549.05164672</v>
      </c>
      <c r="L15" s="20" t="n">
        <v>2.87328483</v>
      </c>
      <c r="M15" s="18" t="n">
        <v>574.31553866</v>
      </c>
      <c r="N15" s="20" t="n">
        <v>3.6005034</v>
      </c>
      <c r="O15" s="18" t="n">
        <v>566.43447962</v>
      </c>
      <c r="P15" s="20" t="n">
        <v>6.75676171</v>
      </c>
      <c r="Q15" s="18" t="s">
        <v>481</v>
      </c>
      <c r="R15" s="20" t="s">
        <v>481</v>
      </c>
      <c r="S15" s="18" t="s">
        <v>481</v>
      </c>
      <c r="T15" s="20" t="s">
        <v>481</v>
      </c>
      <c r="U15" s="18" t="s">
        <v>481</v>
      </c>
      <c r="V15" s="20" t="s">
        <v>481</v>
      </c>
      <c r="W15" s="18" t="s">
        <v>481</v>
      </c>
      <c r="X15" s="20" t="s">
        <v>481</v>
      </c>
      <c r="Y15" s="18" t="n">
        <v>475.78236312</v>
      </c>
      <c r="Z15" s="20" t="n">
        <v>24.99122856</v>
      </c>
    </row>
    <row r="16" spans="1:26">
      <c r="A16" s="15" t="s">
        <v>491</v>
      </c>
      <c r="B16" s="17" t="n">
        <v>6108</v>
      </c>
      <c r="C16" s="18">
        <f>(98.0/B16*100)</f>
        <v/>
      </c>
      <c r="D16" s="19" t="n">
        <v>6010</v>
      </c>
      <c r="E16" s="18" t="n">
        <v>418.17458958</v>
      </c>
      <c r="F16" s="20" t="n">
        <v>4.07519525</v>
      </c>
      <c r="G16" s="18" t="n">
        <v>464.32055894</v>
      </c>
      <c r="H16" s="20" t="n">
        <v>3.78117647</v>
      </c>
      <c r="I16" s="18" t="n">
        <v>503.35964711</v>
      </c>
      <c r="J16" s="20" t="n">
        <v>2.55257436</v>
      </c>
      <c r="K16" s="18" t="n">
        <v>529.12849443</v>
      </c>
      <c r="L16" s="20" t="n">
        <v>3.37305591</v>
      </c>
      <c r="M16" s="18" t="n">
        <v>556.71974446</v>
      </c>
      <c r="N16" s="20" t="n">
        <v>3.49015976</v>
      </c>
      <c r="O16" s="18" t="n">
        <v>555.82624569</v>
      </c>
      <c r="P16" s="20" t="n">
        <v>5.32038743</v>
      </c>
      <c r="Q16" s="18" t="s">
        <v>481</v>
      </c>
      <c r="R16" s="20" t="s">
        <v>481</v>
      </c>
      <c r="S16" s="18" t="s">
        <v>481</v>
      </c>
      <c r="T16" s="20" t="s">
        <v>481</v>
      </c>
      <c r="U16" s="18" t="s">
        <v>481</v>
      </c>
      <c r="V16" s="20" t="s">
        <v>481</v>
      </c>
      <c r="W16" s="18" t="s">
        <v>481</v>
      </c>
      <c r="X16" s="20" t="s">
        <v>481</v>
      </c>
      <c r="Y16" s="18" t="n">
        <v>375.35997288</v>
      </c>
      <c r="Z16" s="20" t="n">
        <v>11.22242382</v>
      </c>
    </row>
    <row r="17" spans="1:26">
      <c r="A17" s="15" t="s">
        <v>492</v>
      </c>
      <c r="B17" s="17" t="n">
        <v>6504</v>
      </c>
      <c r="C17" s="18">
        <f>(659.0/B17*100)</f>
        <v/>
      </c>
      <c r="D17" s="19" t="n">
        <v>5845</v>
      </c>
      <c r="E17" s="18" t="n">
        <v>429.50549703</v>
      </c>
      <c r="F17" s="20" t="n">
        <v>5.62187159</v>
      </c>
      <c r="G17" s="18" t="n">
        <v>465.16621552</v>
      </c>
      <c r="H17" s="20" t="n">
        <v>4.66595597</v>
      </c>
      <c r="I17" s="18" t="n">
        <v>504.96392993</v>
      </c>
      <c r="J17" s="20" t="n">
        <v>2.96102697</v>
      </c>
      <c r="K17" s="18" t="n">
        <v>536.48609505</v>
      </c>
      <c r="L17" s="20" t="n">
        <v>3.37752441</v>
      </c>
      <c r="M17" s="18" t="n">
        <v>569.55337503</v>
      </c>
      <c r="N17" s="20" t="n">
        <v>3.29355078</v>
      </c>
      <c r="O17" s="18" t="n">
        <v>571.07923079</v>
      </c>
      <c r="P17" s="20" t="n">
        <v>4.64231387</v>
      </c>
      <c r="Q17" s="18" t="s">
        <v>481</v>
      </c>
      <c r="R17" s="20" t="s">
        <v>481</v>
      </c>
      <c r="S17" s="18" t="s">
        <v>481</v>
      </c>
      <c r="T17" s="20" t="s">
        <v>481</v>
      </c>
      <c r="U17" s="18" t="s">
        <v>481</v>
      </c>
      <c r="V17" s="20" t="s">
        <v>481</v>
      </c>
      <c r="W17" s="18" t="s">
        <v>481</v>
      </c>
      <c r="X17" s="20" t="s">
        <v>481</v>
      </c>
      <c r="Y17" s="18" t="n">
        <v>439.60498263</v>
      </c>
      <c r="Z17" s="20" t="n">
        <v>13.21237363</v>
      </c>
    </row>
    <row r="18" spans="1:26">
      <c r="A18" s="15" t="s">
        <v>493</v>
      </c>
      <c r="B18" s="17" t="n">
        <v>5532</v>
      </c>
      <c r="C18" s="18">
        <f>(28.0/B18*100)</f>
        <v/>
      </c>
      <c r="D18" s="19" t="n">
        <v>5504</v>
      </c>
      <c r="E18" s="18" t="n">
        <v>397.78137705</v>
      </c>
      <c r="F18" s="20" t="n">
        <v>5.87755524</v>
      </c>
      <c r="G18" s="18" t="n">
        <v>421.14226463</v>
      </c>
      <c r="H18" s="20" t="n">
        <v>5.02917983</v>
      </c>
      <c r="I18" s="18" t="n">
        <v>457.34515842</v>
      </c>
      <c r="J18" s="20" t="n">
        <v>3.618335</v>
      </c>
      <c r="K18" s="18" t="n">
        <v>484.2241908</v>
      </c>
      <c r="L18" s="20" t="n">
        <v>4.56000795</v>
      </c>
      <c r="M18" s="18" t="n">
        <v>494.66846924</v>
      </c>
      <c r="N18" s="20" t="n">
        <v>4.44835006</v>
      </c>
      <c r="O18" s="18" t="n">
        <v>491.29178067</v>
      </c>
      <c r="P18" s="20" t="n">
        <v>6.08063864</v>
      </c>
      <c r="Q18" s="18" t="s">
        <v>481</v>
      </c>
      <c r="R18" s="20" t="s">
        <v>481</v>
      </c>
      <c r="S18" s="18" t="s">
        <v>481</v>
      </c>
      <c r="T18" s="20" t="s">
        <v>481</v>
      </c>
      <c r="U18" s="18" t="s">
        <v>481</v>
      </c>
      <c r="V18" s="20" t="s">
        <v>481</v>
      </c>
      <c r="W18" s="18" t="s">
        <v>481</v>
      </c>
      <c r="X18" s="20" t="s">
        <v>481</v>
      </c>
      <c r="Y18" s="18" t="n">
        <v>346.10789076</v>
      </c>
      <c r="Z18" s="20" t="n">
        <v>16.47865059</v>
      </c>
    </row>
    <row r="19" spans="1:26">
      <c r="A19" s="15" t="s">
        <v>494</v>
      </c>
      <c r="B19" s="17" t="n">
        <v>5658</v>
      </c>
      <c r="C19" s="18">
        <f>(61.0/B19*100)</f>
        <v/>
      </c>
      <c r="D19" s="19" t="n">
        <v>5597</v>
      </c>
      <c r="E19" s="18" t="n">
        <v>381.47460372</v>
      </c>
      <c r="F19" s="20" t="n">
        <v>3.93259288</v>
      </c>
      <c r="G19" s="18" t="n">
        <v>426.04305486</v>
      </c>
      <c r="H19" s="20" t="n">
        <v>4.42961954</v>
      </c>
      <c r="I19" s="18" t="n">
        <v>468.27832869</v>
      </c>
      <c r="J19" s="20" t="n">
        <v>2.89070106</v>
      </c>
      <c r="K19" s="18" t="n">
        <v>502.33412048</v>
      </c>
      <c r="L19" s="20" t="n">
        <v>3.34887068</v>
      </c>
      <c r="M19" s="18" t="n">
        <v>532.38640959</v>
      </c>
      <c r="N19" s="20" t="n">
        <v>3.09101568</v>
      </c>
      <c r="O19" s="18" t="n">
        <v>541.37790803</v>
      </c>
      <c r="P19" s="20" t="n">
        <v>4.7258612</v>
      </c>
      <c r="Q19" s="18" t="s">
        <v>481</v>
      </c>
      <c r="R19" s="20" t="s">
        <v>481</v>
      </c>
      <c r="S19" s="18" t="s">
        <v>481</v>
      </c>
      <c r="T19" s="20" t="s">
        <v>481</v>
      </c>
      <c r="U19" s="18" t="s">
        <v>481</v>
      </c>
      <c r="V19" s="20" t="s">
        <v>481</v>
      </c>
      <c r="W19" s="18" t="s">
        <v>481</v>
      </c>
      <c r="X19" s="20" t="s">
        <v>481</v>
      </c>
      <c r="Y19" s="18" t="n">
        <v>382.17998618</v>
      </c>
      <c r="Z19" s="20" t="n">
        <v>20.76024412</v>
      </c>
    </row>
    <row r="20" spans="1:26">
      <c r="A20" s="15" t="s">
        <v>495</v>
      </c>
      <c r="B20" s="17" t="n">
        <v>3371</v>
      </c>
      <c r="C20" s="18">
        <f>(75.0/B20*100)</f>
        <v/>
      </c>
      <c r="D20" s="19" t="n">
        <v>3296</v>
      </c>
      <c r="E20" s="18" t="n">
        <v>403.51941868</v>
      </c>
      <c r="F20" s="20" t="n">
        <v>6.43776058</v>
      </c>
      <c r="G20" s="18" t="n">
        <v>417.09845366</v>
      </c>
      <c r="H20" s="20" t="n">
        <v>4.71361459</v>
      </c>
      <c r="I20" s="18" t="n">
        <v>457.57676368</v>
      </c>
      <c r="J20" s="20" t="n">
        <v>2.64773403</v>
      </c>
      <c r="K20" s="18" t="n">
        <v>481.6267522</v>
      </c>
      <c r="L20" s="20" t="n">
        <v>2.95310073</v>
      </c>
      <c r="M20" s="18" t="n">
        <v>506.48866229</v>
      </c>
      <c r="N20" s="20" t="n">
        <v>3.32328914</v>
      </c>
      <c r="O20" s="18" t="n">
        <v>509.90785422</v>
      </c>
      <c r="P20" s="20" t="n">
        <v>5.34457276</v>
      </c>
      <c r="Q20" s="18" t="s">
        <v>481</v>
      </c>
      <c r="R20" s="20" t="s">
        <v>481</v>
      </c>
      <c r="S20" s="18" t="s">
        <v>481</v>
      </c>
      <c r="T20" s="20" t="s">
        <v>481</v>
      </c>
      <c r="U20" s="18" t="s">
        <v>481</v>
      </c>
      <c r="V20" s="20" t="s">
        <v>481</v>
      </c>
      <c r="W20" s="18" t="s">
        <v>481</v>
      </c>
      <c r="X20" s="20" t="s">
        <v>481</v>
      </c>
      <c r="Y20" s="18" t="n">
        <v>409.92880825</v>
      </c>
      <c r="Z20" s="20" t="n">
        <v>25.56493597</v>
      </c>
    </row>
    <row r="21" spans="1:26">
      <c r="A21" s="15" t="s">
        <v>496</v>
      </c>
      <c r="B21" s="17" t="n">
        <v>5741</v>
      </c>
      <c r="C21" s="18">
        <f>(44.0/B21*100)</f>
        <v/>
      </c>
      <c r="D21" s="19" t="n">
        <v>5697</v>
      </c>
      <c r="E21" s="18" t="n">
        <v>433.40982851</v>
      </c>
      <c r="F21" s="20" t="n">
        <v>4.51259468</v>
      </c>
      <c r="G21" s="18" t="n">
        <v>465.54589717</v>
      </c>
      <c r="H21" s="20" t="n">
        <v>2.9988805</v>
      </c>
      <c r="I21" s="18" t="n">
        <v>498.94417549</v>
      </c>
      <c r="J21" s="20" t="n">
        <v>2.76192474</v>
      </c>
      <c r="K21" s="18" t="n">
        <v>525.0345918199999</v>
      </c>
      <c r="L21" s="20" t="n">
        <v>2.58658346</v>
      </c>
      <c r="M21" s="18" t="n">
        <v>553.10966595</v>
      </c>
      <c r="N21" s="20" t="n">
        <v>3.17708381</v>
      </c>
      <c r="O21" s="18" t="n">
        <v>553.43087839</v>
      </c>
      <c r="P21" s="20" t="n">
        <v>5.8048079</v>
      </c>
      <c r="Q21" s="18" t="s">
        <v>481</v>
      </c>
      <c r="R21" s="20" t="s">
        <v>481</v>
      </c>
      <c r="S21" s="18" t="s">
        <v>481</v>
      </c>
      <c r="T21" s="20" t="s">
        <v>481</v>
      </c>
      <c r="U21" s="18" t="s">
        <v>481</v>
      </c>
      <c r="V21" s="20" t="s">
        <v>481</v>
      </c>
      <c r="W21" s="18" t="s">
        <v>481</v>
      </c>
      <c r="X21" s="20" t="s">
        <v>481</v>
      </c>
      <c r="Y21" s="18" t="n">
        <v>405.45278094</v>
      </c>
      <c r="Z21" s="20" t="n">
        <v>13.74216999</v>
      </c>
    </row>
    <row r="22" spans="1:26">
      <c r="A22" s="15" t="s">
        <v>497</v>
      </c>
      <c r="B22" s="17" t="n">
        <v>6598</v>
      </c>
      <c r="C22" s="18">
        <f>(32.0/B22*100)</f>
        <v/>
      </c>
      <c r="D22" s="19" t="n">
        <v>6566</v>
      </c>
      <c r="E22" s="18" t="n">
        <v>407.18723775</v>
      </c>
      <c r="F22" s="20" t="n">
        <v>5.59170657</v>
      </c>
      <c r="G22" s="18" t="n">
        <v>434.52159031</v>
      </c>
      <c r="H22" s="20" t="n">
        <v>4.66831741</v>
      </c>
      <c r="I22" s="18" t="n">
        <v>464.45459597</v>
      </c>
      <c r="J22" s="20" t="n">
        <v>3.58055284</v>
      </c>
      <c r="K22" s="18" t="n">
        <v>490.81858683</v>
      </c>
      <c r="L22" s="20" t="n">
        <v>3.80651761</v>
      </c>
      <c r="M22" s="18" t="n">
        <v>516.09683827</v>
      </c>
      <c r="N22" s="20" t="n">
        <v>4.19019487</v>
      </c>
      <c r="O22" s="18" t="n">
        <v>496.42389419</v>
      </c>
      <c r="P22" s="20" t="n">
        <v>7.82346793</v>
      </c>
      <c r="Q22" s="18" t="s">
        <v>481</v>
      </c>
      <c r="R22" s="20" t="s">
        <v>481</v>
      </c>
      <c r="S22" s="18" t="s">
        <v>481</v>
      </c>
      <c r="T22" s="20" t="s">
        <v>481</v>
      </c>
      <c r="U22" s="18" t="s">
        <v>481</v>
      </c>
      <c r="V22" s="20" t="s">
        <v>481</v>
      </c>
      <c r="W22" s="18" t="n">
        <v>438.11167325</v>
      </c>
      <c r="X22" s="20" t="n">
        <v>21.93752683</v>
      </c>
      <c r="Y22" s="18" t="n">
        <v>353.01872832</v>
      </c>
      <c r="Z22" s="20" t="n">
        <v>14.32310449</v>
      </c>
    </row>
    <row r="23" spans="1:26">
      <c r="A23" s="15" t="s">
        <v>498</v>
      </c>
      <c r="B23" s="17" t="n">
        <v>11583</v>
      </c>
      <c r="C23" s="18">
        <f>(211.0/B23*100)</f>
        <v/>
      </c>
      <c r="D23" s="19" t="n">
        <v>11372</v>
      </c>
      <c r="E23" s="18" t="n">
        <v>421.88348284</v>
      </c>
      <c r="F23" s="20" t="n">
        <v>3.8350079</v>
      </c>
      <c r="G23" s="18" t="n">
        <v>443.77003287</v>
      </c>
      <c r="H23" s="20" t="n">
        <v>3.87062027</v>
      </c>
      <c r="I23" s="18" t="n">
        <v>478.01421941</v>
      </c>
      <c r="J23" s="20" t="n">
        <v>3.1118381</v>
      </c>
      <c r="K23" s="18" t="n">
        <v>506.14171747</v>
      </c>
      <c r="L23" s="20" t="n">
        <v>3.7508778</v>
      </c>
      <c r="M23" s="18" t="n">
        <v>525.19415147</v>
      </c>
      <c r="N23" s="20" t="n">
        <v>4.37931274</v>
      </c>
      <c r="O23" s="18" t="n">
        <v>517.65037418</v>
      </c>
      <c r="P23" s="20" t="n">
        <v>5.32878369</v>
      </c>
      <c r="Q23" s="18" t="s">
        <v>481</v>
      </c>
      <c r="R23" s="20" t="s">
        <v>481</v>
      </c>
      <c r="S23" s="18" t="s">
        <v>481</v>
      </c>
      <c r="T23" s="20" t="s">
        <v>481</v>
      </c>
      <c r="U23" s="18" t="s">
        <v>481</v>
      </c>
      <c r="V23" s="20" t="s">
        <v>481</v>
      </c>
      <c r="W23" s="18" t="s">
        <v>481</v>
      </c>
      <c r="X23" s="20" t="s">
        <v>481</v>
      </c>
      <c r="Y23" s="18" t="n">
        <v>362.15210542</v>
      </c>
      <c r="Z23" s="20" t="n">
        <v>13.26967449</v>
      </c>
    </row>
    <row r="24" spans="1:26">
      <c r="A24" s="15" t="s">
        <v>499</v>
      </c>
      <c r="B24" s="17" t="n">
        <v>6647</v>
      </c>
      <c r="C24" s="18">
        <f>(7.0/B24*100)</f>
        <v/>
      </c>
      <c r="D24" s="19" t="n">
        <v>6640</v>
      </c>
      <c r="E24" s="18" t="n">
        <v>477.54080351</v>
      </c>
      <c r="F24" s="20" t="n">
        <v>5.0431968</v>
      </c>
      <c r="G24" s="18" t="n">
        <v>513.23246519</v>
      </c>
      <c r="H24" s="20" t="n">
        <v>3.5975647</v>
      </c>
      <c r="I24" s="18" t="n">
        <v>539.73233428</v>
      </c>
      <c r="J24" s="20" t="n">
        <v>2.97758714</v>
      </c>
      <c r="K24" s="18" t="n">
        <v>549.9407472</v>
      </c>
      <c r="L24" s="20" t="n">
        <v>4.05410334</v>
      </c>
      <c r="M24" s="18" t="n">
        <v>569.5696483299999</v>
      </c>
      <c r="N24" s="20" t="n">
        <v>4.20518403</v>
      </c>
      <c r="O24" s="18" t="n">
        <v>575.84440706</v>
      </c>
      <c r="P24" s="20" t="n">
        <v>6.10672369</v>
      </c>
      <c r="Q24" s="18" t="s">
        <v>481</v>
      </c>
      <c r="R24" s="20" t="s">
        <v>481</v>
      </c>
      <c r="S24" s="18" t="s">
        <v>481</v>
      </c>
      <c r="T24" s="20" t="s">
        <v>481</v>
      </c>
      <c r="U24" s="18" t="s">
        <v>481</v>
      </c>
      <c r="V24" s="20" t="s">
        <v>481</v>
      </c>
      <c r="W24" s="18" t="s">
        <v>481</v>
      </c>
      <c r="X24" s="20" t="s">
        <v>481</v>
      </c>
      <c r="Y24" s="18" t="n">
        <v>489.73570817</v>
      </c>
      <c r="Z24" s="20" t="n">
        <v>17.84579232</v>
      </c>
    </row>
    <row r="25" spans="1:26">
      <c r="A25" s="15" t="s">
        <v>500</v>
      </c>
      <c r="B25" s="17" t="n">
        <v>5581</v>
      </c>
      <c r="C25" s="18">
        <f>(24.0/B25*100)</f>
        <v/>
      </c>
      <c r="D25" s="19" t="n">
        <v>5557</v>
      </c>
      <c r="E25" s="18" t="n">
        <v>441.10712155</v>
      </c>
      <c r="F25" s="20" t="n">
        <v>5.90061529</v>
      </c>
      <c r="G25" s="18" t="n">
        <v>461.80874745</v>
      </c>
      <c r="H25" s="20" t="n">
        <v>4.98047515</v>
      </c>
      <c r="I25" s="18" t="n">
        <v>495.97818457</v>
      </c>
      <c r="J25" s="20" t="n">
        <v>3.77859997</v>
      </c>
      <c r="K25" s="18" t="n">
        <v>517.82994979</v>
      </c>
      <c r="L25" s="20" t="n">
        <v>3.47317862</v>
      </c>
      <c r="M25" s="18" t="n">
        <v>544.43496868</v>
      </c>
      <c r="N25" s="20" t="n">
        <v>3.74735333</v>
      </c>
      <c r="O25" s="18" t="n">
        <v>556.69611945</v>
      </c>
      <c r="P25" s="20" t="n">
        <v>5.54033614</v>
      </c>
      <c r="Q25" s="18" t="s">
        <v>481</v>
      </c>
      <c r="R25" s="20" t="s">
        <v>481</v>
      </c>
      <c r="S25" s="18" t="s">
        <v>481</v>
      </c>
      <c r="T25" s="20" t="s">
        <v>481</v>
      </c>
      <c r="U25" s="18" t="s">
        <v>481</v>
      </c>
      <c r="V25" s="20" t="s">
        <v>481</v>
      </c>
      <c r="W25" s="18" t="s">
        <v>481</v>
      </c>
      <c r="X25" s="20" t="s">
        <v>481</v>
      </c>
      <c r="Y25" s="18" t="n">
        <v>411.43089792</v>
      </c>
      <c r="Z25" s="20" t="n">
        <v>39.14284902</v>
      </c>
    </row>
    <row r="26" spans="1:26">
      <c r="A26" s="15" t="s">
        <v>501</v>
      </c>
      <c r="B26" s="17" t="n">
        <v>4869</v>
      </c>
      <c r="C26" s="18">
        <f>(33.0/B26*100)</f>
        <v/>
      </c>
      <c r="D26" s="19" t="n">
        <v>4836</v>
      </c>
      <c r="E26" s="18" t="n">
        <v>444.09180139</v>
      </c>
      <c r="F26" s="20" t="n">
        <v>3.94002964</v>
      </c>
      <c r="G26" s="18" t="n">
        <v>461.53635215</v>
      </c>
      <c r="H26" s="20" t="n">
        <v>2.90809273</v>
      </c>
      <c r="I26" s="18" t="n">
        <v>490.67581792</v>
      </c>
      <c r="J26" s="20" t="n">
        <v>2.25812462</v>
      </c>
      <c r="K26" s="18" t="n">
        <v>508.71008334</v>
      </c>
      <c r="L26" s="20" t="n">
        <v>3.24458519</v>
      </c>
      <c r="M26" s="18" t="n">
        <v>528.52852384</v>
      </c>
      <c r="N26" s="20" t="n">
        <v>3.53765594</v>
      </c>
      <c r="O26" s="18" t="n">
        <v>511.3637666</v>
      </c>
      <c r="P26" s="20" t="n">
        <v>6.06930498</v>
      </c>
      <c r="Q26" s="18" t="s">
        <v>481</v>
      </c>
      <c r="R26" s="20" t="s">
        <v>481</v>
      </c>
      <c r="S26" s="18" t="s">
        <v>481</v>
      </c>
      <c r="T26" s="20" t="s">
        <v>481</v>
      </c>
      <c r="U26" s="18" t="s">
        <v>481</v>
      </c>
      <c r="V26" s="20" t="s">
        <v>481</v>
      </c>
      <c r="W26" s="18" t="s">
        <v>481</v>
      </c>
      <c r="X26" s="20" t="s">
        <v>481</v>
      </c>
      <c r="Y26" s="18" t="n">
        <v>445.25721587</v>
      </c>
      <c r="Z26" s="20" t="n">
        <v>20.38840372</v>
      </c>
    </row>
    <row r="27" spans="1:26">
      <c r="A27" s="15" t="s">
        <v>502</v>
      </c>
      <c r="B27" s="17" t="n">
        <v>5299</v>
      </c>
      <c r="C27" s="18">
        <f>(17.0/B27*100)</f>
        <v/>
      </c>
      <c r="D27" s="19" t="n">
        <v>5282</v>
      </c>
      <c r="E27" s="18" t="n">
        <v>397.34179045</v>
      </c>
      <c r="F27" s="20" t="n">
        <v>2.87039704</v>
      </c>
      <c r="G27" s="18" t="n">
        <v>429.77750217</v>
      </c>
      <c r="H27" s="20" t="n">
        <v>3.16008135</v>
      </c>
      <c r="I27" s="18" t="n">
        <v>469.81110783</v>
      </c>
      <c r="J27" s="20" t="n">
        <v>2.42007415</v>
      </c>
      <c r="K27" s="18" t="n">
        <v>501.19962457</v>
      </c>
      <c r="L27" s="20" t="n">
        <v>3.23562706</v>
      </c>
      <c r="M27" s="18" t="n">
        <v>537.46946351</v>
      </c>
      <c r="N27" s="20" t="n">
        <v>3.18952918</v>
      </c>
      <c r="O27" s="18" t="n">
        <v>541.6269429</v>
      </c>
      <c r="P27" s="20" t="n">
        <v>3.08600912</v>
      </c>
      <c r="Q27" s="18" t="s">
        <v>481</v>
      </c>
      <c r="R27" s="20" t="s">
        <v>481</v>
      </c>
      <c r="S27" s="18" t="s">
        <v>481</v>
      </c>
      <c r="T27" s="20" t="s">
        <v>481</v>
      </c>
      <c r="U27" s="18" t="s">
        <v>481</v>
      </c>
      <c r="V27" s="20" t="s">
        <v>481</v>
      </c>
      <c r="W27" s="18" t="s">
        <v>481</v>
      </c>
      <c r="X27" s="20" t="s">
        <v>481</v>
      </c>
      <c r="Y27" s="18" t="n">
        <v>420.1283436</v>
      </c>
      <c r="Z27" s="20" t="n">
        <v>15.14313794</v>
      </c>
    </row>
    <row r="28" spans="1:26">
      <c r="A28" s="15" t="s">
        <v>503</v>
      </c>
      <c r="B28" s="17" t="n">
        <v>7568</v>
      </c>
      <c r="C28" s="18">
        <f>(51.0/B28*100)</f>
        <v/>
      </c>
      <c r="D28" s="19" t="n">
        <v>7517</v>
      </c>
      <c r="E28" s="18" t="n">
        <v>401.75806276</v>
      </c>
      <c r="F28" s="20" t="n">
        <v>2.36081242</v>
      </c>
      <c r="G28" s="18" t="n">
        <v>418.58426007</v>
      </c>
      <c r="H28" s="20" t="n">
        <v>2.6034608</v>
      </c>
      <c r="I28" s="18" t="n">
        <v>433.22802646</v>
      </c>
      <c r="J28" s="20" t="n">
        <v>3.29078819</v>
      </c>
      <c r="K28" s="18" t="n">
        <v>438.87607159</v>
      </c>
      <c r="L28" s="20" t="n">
        <v>6.14841932</v>
      </c>
      <c r="M28" s="18" t="n">
        <v>459.4029117</v>
      </c>
      <c r="N28" s="20" t="n">
        <v>7.91507237</v>
      </c>
      <c r="O28" s="18" t="n">
        <v>423.62179311</v>
      </c>
      <c r="P28" s="20" t="n">
        <v>10.24186564</v>
      </c>
      <c r="Q28" s="18" t="s">
        <v>481</v>
      </c>
      <c r="R28" s="20" t="s">
        <v>481</v>
      </c>
      <c r="S28" s="18" t="s">
        <v>481</v>
      </c>
      <c r="T28" s="20" t="s">
        <v>481</v>
      </c>
      <c r="U28" s="18" t="s">
        <v>481</v>
      </c>
      <c r="V28" s="20" t="s">
        <v>481</v>
      </c>
      <c r="W28" s="18" t="s">
        <v>481</v>
      </c>
      <c r="X28" s="20" t="s">
        <v>481</v>
      </c>
      <c r="Y28" s="18" t="n">
        <v>367.74764575</v>
      </c>
      <c r="Z28" s="20" t="n">
        <v>10.31163807</v>
      </c>
    </row>
    <row r="29" spans="1:26">
      <c r="A29" s="15" t="s">
        <v>504</v>
      </c>
      <c r="B29" s="17" t="n">
        <v>5385</v>
      </c>
      <c r="C29" s="18">
        <f>(30.0/B29*100)</f>
        <v/>
      </c>
      <c r="D29" s="19" t="n">
        <v>5355</v>
      </c>
      <c r="E29" s="18" t="n">
        <v>449.31860988</v>
      </c>
      <c r="F29" s="20" t="n">
        <v>4.42720425</v>
      </c>
      <c r="G29" s="18" t="n">
        <v>486.04764088</v>
      </c>
      <c r="H29" s="20" t="n">
        <v>3.85701158</v>
      </c>
      <c r="I29" s="18" t="n">
        <v>515.31821443</v>
      </c>
      <c r="J29" s="20" t="n">
        <v>3.2177809</v>
      </c>
      <c r="K29" s="18" t="n">
        <v>543.3656264799999</v>
      </c>
      <c r="L29" s="20" t="n">
        <v>3.8592937</v>
      </c>
      <c r="M29" s="18" t="n">
        <v>564.20730038</v>
      </c>
      <c r="N29" s="20" t="n">
        <v>4.31824253</v>
      </c>
      <c r="O29" s="18" t="n">
        <v>570.01836876</v>
      </c>
      <c r="P29" s="20" t="n">
        <v>6.8158385</v>
      </c>
      <c r="Q29" s="18" t="s">
        <v>481</v>
      </c>
      <c r="R29" s="20" t="s">
        <v>481</v>
      </c>
      <c r="S29" s="18" t="s">
        <v>481</v>
      </c>
      <c r="T29" s="20" t="s">
        <v>481</v>
      </c>
      <c r="U29" s="18" t="s">
        <v>481</v>
      </c>
      <c r="V29" s="20" t="s">
        <v>481</v>
      </c>
      <c r="W29" s="18" t="s">
        <v>481</v>
      </c>
      <c r="X29" s="20" t="s">
        <v>481</v>
      </c>
      <c r="Y29" s="18" t="n">
        <v>365.72559536</v>
      </c>
      <c r="Z29" s="20" t="n">
        <v>12.12468146</v>
      </c>
    </row>
    <row r="30" spans="1:26">
      <c r="A30" s="15" t="s">
        <v>505</v>
      </c>
      <c r="B30" s="17" t="n">
        <v>4520</v>
      </c>
      <c r="C30" s="18">
        <f>(97.0/B30*100)</f>
        <v/>
      </c>
      <c r="D30" s="19" t="n">
        <v>4423</v>
      </c>
      <c r="E30" s="18" t="n">
        <v>433.89607018</v>
      </c>
      <c r="F30" s="20" t="n">
        <v>4.78789137</v>
      </c>
      <c r="G30" s="18" t="n">
        <v>473.10762645</v>
      </c>
      <c r="H30" s="20" t="n">
        <v>4.11328687</v>
      </c>
      <c r="I30" s="18" t="n">
        <v>508.57656273</v>
      </c>
      <c r="J30" s="20" t="n">
        <v>2.72407373</v>
      </c>
      <c r="K30" s="18" t="n">
        <v>540.83568571</v>
      </c>
      <c r="L30" s="20" t="n">
        <v>3.55629513</v>
      </c>
      <c r="M30" s="18" t="n">
        <v>571.1001933700001</v>
      </c>
      <c r="N30" s="20" t="n">
        <v>3.33545931</v>
      </c>
      <c r="O30" s="18" t="n">
        <v>562.18531927</v>
      </c>
      <c r="P30" s="20" t="n">
        <v>7.51107627</v>
      </c>
      <c r="Q30" s="18" t="s">
        <v>481</v>
      </c>
      <c r="R30" s="20" t="s">
        <v>481</v>
      </c>
      <c r="S30" s="18" t="s">
        <v>481</v>
      </c>
      <c r="T30" s="20" t="s">
        <v>481</v>
      </c>
      <c r="U30" s="18" t="s">
        <v>481</v>
      </c>
      <c r="V30" s="20" t="s">
        <v>481</v>
      </c>
      <c r="W30" s="18" t="s">
        <v>481</v>
      </c>
      <c r="X30" s="20" t="s">
        <v>481</v>
      </c>
      <c r="Y30" s="18" t="n">
        <v>428.66506586</v>
      </c>
      <c r="Z30" s="20" t="n">
        <v>15.01970291</v>
      </c>
    </row>
    <row r="31" spans="1:26">
      <c r="A31" s="15" t="s">
        <v>506</v>
      </c>
      <c r="B31" s="17" t="n">
        <v>5456</v>
      </c>
      <c r="C31" s="18">
        <f>(125.0/B31*100)</f>
        <v/>
      </c>
      <c r="D31" s="19" t="n">
        <v>5331</v>
      </c>
      <c r="E31" s="18" t="n">
        <v>427.88490521</v>
      </c>
      <c r="F31" s="20" t="n">
        <v>3.94811114</v>
      </c>
      <c r="G31" s="18" t="n">
        <v>458.57945599</v>
      </c>
      <c r="H31" s="20" t="n">
        <v>3.86636787</v>
      </c>
      <c r="I31" s="18" t="n">
        <v>492.54803077</v>
      </c>
      <c r="J31" s="20" t="n">
        <v>2.88169031</v>
      </c>
      <c r="K31" s="18" t="n">
        <v>515.27780807</v>
      </c>
      <c r="L31" s="20" t="n">
        <v>3.45890991</v>
      </c>
      <c r="M31" s="18" t="n">
        <v>537.5432149</v>
      </c>
      <c r="N31" s="20" t="n">
        <v>3.22498729</v>
      </c>
      <c r="O31" s="18" t="n">
        <v>537.33846202</v>
      </c>
      <c r="P31" s="20" t="n">
        <v>5.49130878</v>
      </c>
      <c r="Q31" s="18" t="s">
        <v>481</v>
      </c>
      <c r="R31" s="20" t="s">
        <v>481</v>
      </c>
      <c r="S31" s="18" t="s">
        <v>481</v>
      </c>
      <c r="T31" s="20" t="s">
        <v>481</v>
      </c>
      <c r="U31" s="18" t="s">
        <v>481</v>
      </c>
      <c r="V31" s="20" t="s">
        <v>481</v>
      </c>
      <c r="W31" s="18" t="s">
        <v>481</v>
      </c>
      <c r="X31" s="20" t="s">
        <v>481</v>
      </c>
      <c r="Y31" s="18" t="n">
        <v>408.00976398</v>
      </c>
      <c r="Z31" s="20" t="n">
        <v>12.68193322</v>
      </c>
    </row>
    <row r="32" spans="1:26">
      <c r="A32" s="15" t="s">
        <v>507</v>
      </c>
      <c r="B32" s="17" t="n">
        <v>4478</v>
      </c>
      <c r="C32" s="18">
        <f>(5.0/B32*100)</f>
        <v/>
      </c>
      <c r="D32" s="19" t="n">
        <v>4473</v>
      </c>
      <c r="E32" s="18" t="n">
        <v>442.20955539</v>
      </c>
      <c r="F32" s="20" t="n">
        <v>4.17527059</v>
      </c>
      <c r="G32" s="18" t="n">
        <v>468.23825867</v>
      </c>
      <c r="H32" s="20" t="n">
        <v>3.69109883</v>
      </c>
      <c r="I32" s="18" t="n">
        <v>500.33326688</v>
      </c>
      <c r="J32" s="20" t="n">
        <v>2.92550953</v>
      </c>
      <c r="K32" s="18" t="n">
        <v>527.13497392</v>
      </c>
      <c r="L32" s="20" t="n">
        <v>3.58799493</v>
      </c>
      <c r="M32" s="18" t="n">
        <v>551.27746769</v>
      </c>
      <c r="N32" s="20" t="n">
        <v>4.79408875</v>
      </c>
      <c r="O32" s="18" t="n">
        <v>552.85201685</v>
      </c>
      <c r="P32" s="20" t="n">
        <v>7.58189593</v>
      </c>
      <c r="Q32" s="18" t="s">
        <v>481</v>
      </c>
      <c r="R32" s="20" t="s">
        <v>481</v>
      </c>
      <c r="S32" s="18" t="s">
        <v>481</v>
      </c>
      <c r="T32" s="20" t="s">
        <v>481</v>
      </c>
      <c r="U32" s="18" t="s">
        <v>481</v>
      </c>
      <c r="V32" s="20" t="s">
        <v>481</v>
      </c>
      <c r="W32" s="18" t="s">
        <v>481</v>
      </c>
      <c r="X32" s="20" t="s">
        <v>481</v>
      </c>
      <c r="Y32" s="18" t="n">
        <v>359.12620963</v>
      </c>
      <c r="Z32" s="20" t="n">
        <v>30.15971849</v>
      </c>
    </row>
    <row r="33" spans="1:26">
      <c r="A33" s="15" t="s">
        <v>508</v>
      </c>
      <c r="B33" s="17" t="n">
        <v>7325</v>
      </c>
      <c r="C33" s="18">
        <f>(74.0/B33*100)</f>
        <v/>
      </c>
      <c r="D33" s="19" t="n">
        <v>7251</v>
      </c>
      <c r="E33" s="18" t="n">
        <v>441.20118903</v>
      </c>
      <c r="F33" s="20" t="n">
        <v>3.41762175</v>
      </c>
      <c r="G33" s="18" t="n">
        <v>476.48767318</v>
      </c>
      <c r="H33" s="20" t="n">
        <v>3.2986953</v>
      </c>
      <c r="I33" s="18" t="n">
        <v>507.28465861</v>
      </c>
      <c r="J33" s="20" t="n">
        <v>2.67295242</v>
      </c>
      <c r="K33" s="18" t="n">
        <v>538.6944054000001</v>
      </c>
      <c r="L33" s="20" t="n">
        <v>3.63583783</v>
      </c>
      <c r="M33" s="18" t="n">
        <v>556.472802</v>
      </c>
      <c r="N33" s="20" t="n">
        <v>4.17461417</v>
      </c>
      <c r="O33" s="18" t="n">
        <v>547.64832743</v>
      </c>
      <c r="P33" s="20" t="n">
        <v>8.21112548</v>
      </c>
      <c r="Q33" s="18" t="s">
        <v>481</v>
      </c>
      <c r="R33" s="20" t="s">
        <v>481</v>
      </c>
      <c r="S33" s="18" t="s">
        <v>481</v>
      </c>
      <c r="T33" s="20" t="s">
        <v>481</v>
      </c>
      <c r="U33" s="18" t="s">
        <v>481</v>
      </c>
      <c r="V33" s="20" t="s">
        <v>481</v>
      </c>
      <c r="W33" s="18" t="s">
        <v>481</v>
      </c>
      <c r="X33" s="20" t="s">
        <v>481</v>
      </c>
      <c r="Y33" s="18" t="n">
        <v>425.09637605</v>
      </c>
      <c r="Z33" s="20" t="n">
        <v>18.55746942</v>
      </c>
    </row>
    <row r="34" spans="1:26">
      <c r="A34" s="15" t="s">
        <v>509</v>
      </c>
      <c r="B34" s="17" t="n">
        <v>6350</v>
      </c>
      <c r="C34" s="18">
        <f>(65.0/B34*100)</f>
        <v/>
      </c>
      <c r="D34" s="19" t="n">
        <v>6285</v>
      </c>
      <c r="E34" s="18" t="n">
        <v>373.51728804</v>
      </c>
      <c r="F34" s="20" t="n">
        <v>4.60312108</v>
      </c>
      <c r="G34" s="18" t="n">
        <v>430.94930251</v>
      </c>
      <c r="H34" s="20" t="n">
        <v>3.2788325</v>
      </c>
      <c r="I34" s="18" t="n">
        <v>475.83463069</v>
      </c>
      <c r="J34" s="20" t="n">
        <v>2.8459269</v>
      </c>
      <c r="K34" s="18" t="n">
        <v>501.45859489</v>
      </c>
      <c r="L34" s="20" t="n">
        <v>3.40856334</v>
      </c>
      <c r="M34" s="18" t="n">
        <v>526.15149947</v>
      </c>
      <c r="N34" s="20" t="n">
        <v>4.22555178</v>
      </c>
      <c r="O34" s="18" t="n">
        <v>506.64410959</v>
      </c>
      <c r="P34" s="20" t="n">
        <v>7.44939502</v>
      </c>
      <c r="Q34" s="18" t="s">
        <v>481</v>
      </c>
      <c r="R34" s="20" t="s">
        <v>481</v>
      </c>
      <c r="S34" s="18" t="s">
        <v>481</v>
      </c>
      <c r="T34" s="20" t="s">
        <v>481</v>
      </c>
      <c r="U34" s="18" t="s">
        <v>481</v>
      </c>
      <c r="V34" s="20" t="s">
        <v>481</v>
      </c>
      <c r="W34" s="18" t="s">
        <v>481</v>
      </c>
      <c r="X34" s="20" t="s">
        <v>481</v>
      </c>
      <c r="Y34" s="18" t="n">
        <v>331.36300158</v>
      </c>
      <c r="Z34" s="20" t="n">
        <v>15.14273104</v>
      </c>
    </row>
    <row r="35" spans="1:26">
      <c r="A35" s="15" t="s">
        <v>510</v>
      </c>
      <c r="B35" s="17" t="n">
        <v>6406</v>
      </c>
      <c r="C35" s="18">
        <f>(36.0/B35*100)</f>
        <v/>
      </c>
      <c r="D35" s="19" t="n">
        <v>6370</v>
      </c>
      <c r="E35" s="18" t="n">
        <v>449.94233298</v>
      </c>
      <c r="F35" s="20" t="n">
        <v>3.09347737</v>
      </c>
      <c r="G35" s="18" t="n">
        <v>481.66143853</v>
      </c>
      <c r="H35" s="20" t="n">
        <v>3.04741388</v>
      </c>
      <c r="I35" s="18" t="n">
        <v>514.84575925</v>
      </c>
      <c r="J35" s="20" t="n">
        <v>2.19194437</v>
      </c>
      <c r="K35" s="18" t="n">
        <v>546.76921391</v>
      </c>
      <c r="L35" s="20" t="n">
        <v>3.51111921</v>
      </c>
      <c r="M35" s="18" t="n">
        <v>577.28466656</v>
      </c>
      <c r="N35" s="20" t="n">
        <v>4.23722447</v>
      </c>
      <c r="O35" s="18" t="n">
        <v>564.19165574</v>
      </c>
      <c r="P35" s="20" t="n">
        <v>6.35994267</v>
      </c>
      <c r="Q35" s="18" t="s">
        <v>481</v>
      </c>
      <c r="R35" s="20" t="s">
        <v>481</v>
      </c>
      <c r="S35" s="18" t="s">
        <v>481</v>
      </c>
      <c r="T35" s="20" t="s">
        <v>481</v>
      </c>
      <c r="U35" s="18" t="s">
        <v>481</v>
      </c>
      <c r="V35" s="20" t="s">
        <v>481</v>
      </c>
      <c r="W35" s="18" t="s">
        <v>481</v>
      </c>
      <c r="X35" s="20" t="s">
        <v>481</v>
      </c>
      <c r="Y35" s="18" t="n">
        <v>399.87136581</v>
      </c>
      <c r="Z35" s="20" t="n">
        <v>27.9419795</v>
      </c>
    </row>
    <row r="36" spans="1:26">
      <c r="A36" s="15" t="s">
        <v>511</v>
      </c>
      <c r="B36" s="17" t="n">
        <v>6736</v>
      </c>
      <c r="C36" s="18">
        <f>(26.0/B36*100)</f>
        <v/>
      </c>
      <c r="D36" s="19" t="n">
        <v>6710</v>
      </c>
      <c r="E36" s="18" t="n">
        <v>420.60326146</v>
      </c>
      <c r="F36" s="20" t="n">
        <v>4.55194712</v>
      </c>
      <c r="G36" s="18" t="n">
        <v>445.35587414</v>
      </c>
      <c r="H36" s="20" t="n">
        <v>3.1832571</v>
      </c>
      <c r="I36" s="18" t="n">
        <v>492.55266854</v>
      </c>
      <c r="J36" s="20" t="n">
        <v>2.29834424</v>
      </c>
      <c r="K36" s="18" t="n">
        <v>518.78099289</v>
      </c>
      <c r="L36" s="20" t="n">
        <v>2.88799151</v>
      </c>
      <c r="M36" s="18" t="n">
        <v>531.84394872</v>
      </c>
      <c r="N36" s="20" t="n">
        <v>3.22962348</v>
      </c>
      <c r="O36" s="18" t="n">
        <v>542.0078354</v>
      </c>
      <c r="P36" s="20" t="n">
        <v>4.49070609</v>
      </c>
      <c r="Q36" s="18" t="s">
        <v>481</v>
      </c>
      <c r="R36" s="20" t="s">
        <v>481</v>
      </c>
      <c r="S36" s="18" t="s">
        <v>481</v>
      </c>
      <c r="T36" s="20" t="s">
        <v>481</v>
      </c>
      <c r="U36" s="18" t="s">
        <v>481</v>
      </c>
      <c r="V36" s="20" t="s">
        <v>481</v>
      </c>
      <c r="W36" s="18" t="s">
        <v>481</v>
      </c>
      <c r="X36" s="20" t="s">
        <v>481</v>
      </c>
      <c r="Y36" s="18" t="n">
        <v>403.50915673</v>
      </c>
      <c r="Z36" s="20" t="n">
        <v>21.72331377</v>
      </c>
    </row>
    <row r="37" spans="1:26">
      <c r="A37" s="15" t="s">
        <v>512</v>
      </c>
      <c r="B37" s="17" t="n">
        <v>5458</v>
      </c>
      <c r="C37" s="18">
        <f>(63.0/B37*100)</f>
        <v/>
      </c>
      <c r="D37" s="19" t="n">
        <v>5395</v>
      </c>
      <c r="E37" s="18" t="n">
        <v>417.15868548</v>
      </c>
      <c r="F37" s="20" t="n">
        <v>4.50309457</v>
      </c>
      <c r="G37" s="18" t="n">
        <v>457.42154597</v>
      </c>
      <c r="H37" s="20" t="n">
        <v>4.11540852</v>
      </c>
      <c r="I37" s="18" t="n">
        <v>489.79978393</v>
      </c>
      <c r="J37" s="20" t="n">
        <v>3.53707459</v>
      </c>
      <c r="K37" s="18" t="n">
        <v>517.9460382</v>
      </c>
      <c r="L37" s="20" t="n">
        <v>4.32062698</v>
      </c>
      <c r="M37" s="18" t="n">
        <v>548.0834909500001</v>
      </c>
      <c r="N37" s="20" t="n">
        <v>4.21632679</v>
      </c>
      <c r="O37" s="18" t="n">
        <v>539.74008409</v>
      </c>
      <c r="P37" s="20" t="n">
        <v>7.43216995</v>
      </c>
      <c r="Q37" s="18" t="s">
        <v>481</v>
      </c>
      <c r="R37" s="20" t="s">
        <v>481</v>
      </c>
      <c r="S37" s="18" t="s">
        <v>481</v>
      </c>
      <c r="T37" s="20" t="s">
        <v>481</v>
      </c>
      <c r="U37" s="18" t="s">
        <v>481</v>
      </c>
      <c r="V37" s="20" t="s">
        <v>481</v>
      </c>
      <c r="W37" s="18" t="s">
        <v>481</v>
      </c>
      <c r="X37" s="20" t="s">
        <v>481</v>
      </c>
      <c r="Y37" s="18" t="n">
        <v>379.70272013</v>
      </c>
      <c r="Z37" s="20" t="n">
        <v>14.25671393</v>
      </c>
    </row>
    <row r="38" spans="1:26">
      <c r="A38" s="15" t="s">
        <v>513</v>
      </c>
      <c r="B38" s="17" t="n">
        <v>5860</v>
      </c>
      <c r="C38" s="18">
        <f>(16.0/B38*100)</f>
        <v/>
      </c>
      <c r="D38" s="19" t="n">
        <v>5844</v>
      </c>
      <c r="E38" s="18" t="n">
        <v>426.8045303</v>
      </c>
      <c r="F38" s="20" t="n">
        <v>4.68044019</v>
      </c>
      <c r="G38" s="18" t="n">
        <v>465.2757041</v>
      </c>
      <c r="H38" s="20" t="n">
        <v>4.00359703</v>
      </c>
      <c r="I38" s="18" t="n">
        <v>505.37453648</v>
      </c>
      <c r="J38" s="20" t="n">
        <v>3.69691551</v>
      </c>
      <c r="K38" s="18" t="n">
        <v>543.1620067</v>
      </c>
      <c r="L38" s="20" t="n">
        <v>3.73980996</v>
      </c>
      <c r="M38" s="18" t="n">
        <v>567.5570685500001</v>
      </c>
      <c r="N38" s="20" t="n">
        <v>3.52837522</v>
      </c>
      <c r="O38" s="18" t="n">
        <v>557.18583744</v>
      </c>
      <c r="P38" s="20" t="n">
        <v>7.0676721</v>
      </c>
      <c r="Q38" s="18" t="s">
        <v>481</v>
      </c>
      <c r="R38" s="20" t="s">
        <v>481</v>
      </c>
      <c r="S38" s="18" t="s">
        <v>481</v>
      </c>
      <c r="T38" s="20" t="s">
        <v>481</v>
      </c>
      <c r="U38" s="18" t="s">
        <v>481</v>
      </c>
      <c r="V38" s="20" t="s">
        <v>481</v>
      </c>
      <c r="W38" s="18" t="s">
        <v>481</v>
      </c>
      <c r="X38" s="20" t="s">
        <v>481</v>
      </c>
      <c r="Y38" s="18" t="n">
        <v>399.16260181</v>
      </c>
      <c r="Z38" s="20" t="n">
        <v>16.34727943</v>
      </c>
    </row>
    <row r="39" spans="1:26">
      <c r="A39" s="15" t="s">
        <v>514</v>
      </c>
      <c r="B39" s="17" t="n">
        <v>5895</v>
      </c>
      <c r="C39" s="18">
        <f>(30.0/B39*100)</f>
        <v/>
      </c>
      <c r="D39" s="19" t="n">
        <v>5865</v>
      </c>
      <c r="E39" s="18" t="n">
        <v>389.97007606</v>
      </c>
      <c r="F39" s="20" t="n">
        <v>3.99079879</v>
      </c>
      <c r="G39" s="18" t="n">
        <v>414.02230596</v>
      </c>
      <c r="H39" s="20" t="n">
        <v>4.43968926</v>
      </c>
      <c r="I39" s="18" t="n">
        <v>445.69988305</v>
      </c>
      <c r="J39" s="20" t="n">
        <v>4.35469157</v>
      </c>
      <c r="K39" s="18" t="n">
        <v>457.37380644</v>
      </c>
      <c r="L39" s="20" t="n">
        <v>5.90332017</v>
      </c>
      <c r="M39" s="18" t="n">
        <v>481.80581895</v>
      </c>
      <c r="N39" s="20" t="n">
        <v>7.81300875</v>
      </c>
      <c r="O39" s="18" t="n">
        <v>470.27122619</v>
      </c>
      <c r="P39" s="20" t="n">
        <v>9.40581369</v>
      </c>
      <c r="Q39" s="18" t="s">
        <v>481</v>
      </c>
      <c r="R39" s="20" t="s">
        <v>481</v>
      </c>
      <c r="S39" s="18" t="s">
        <v>481</v>
      </c>
      <c r="T39" s="20" t="s">
        <v>481</v>
      </c>
      <c r="U39" s="18" t="s">
        <v>481</v>
      </c>
      <c r="V39" s="20" t="s">
        <v>481</v>
      </c>
      <c r="W39" s="18" t="s">
        <v>481</v>
      </c>
      <c r="X39" s="20" t="s">
        <v>481</v>
      </c>
      <c r="Y39" s="18" t="n">
        <v>345.38804135</v>
      </c>
      <c r="Z39" s="20" t="n">
        <v>11.48979029</v>
      </c>
    </row>
    <row r="40" spans="1:26">
      <c r="A40" s="15" t="s">
        <v>515</v>
      </c>
      <c r="B40" s="17" t="n">
        <v>14157</v>
      </c>
      <c r="C40" s="18">
        <f>(268.0/B40*100)</f>
        <v/>
      </c>
      <c r="D40" s="19" t="n">
        <v>13889</v>
      </c>
      <c r="E40" s="18" t="n">
        <v>439.96469742</v>
      </c>
      <c r="F40" s="20" t="n">
        <v>3.5414316</v>
      </c>
      <c r="G40" s="18" t="n">
        <v>468.0100163</v>
      </c>
      <c r="H40" s="20" t="n">
        <v>3.73004706</v>
      </c>
      <c r="I40" s="18" t="n">
        <v>516.8251499</v>
      </c>
      <c r="J40" s="20" t="n">
        <v>2.51788063</v>
      </c>
      <c r="K40" s="18" t="n">
        <v>538.64220777</v>
      </c>
      <c r="L40" s="20" t="n">
        <v>3.73202173</v>
      </c>
      <c r="M40" s="18" t="n">
        <v>576.03438754</v>
      </c>
      <c r="N40" s="20" t="n">
        <v>3.57792251</v>
      </c>
      <c r="O40" s="18" t="n">
        <v>568.5281897</v>
      </c>
      <c r="P40" s="20" t="n">
        <v>5.62723583</v>
      </c>
      <c r="Q40" s="18" t="s">
        <v>481</v>
      </c>
      <c r="R40" s="20" t="s">
        <v>481</v>
      </c>
      <c r="S40" s="18" t="s">
        <v>481</v>
      </c>
      <c r="T40" s="20" t="s">
        <v>481</v>
      </c>
      <c r="U40" s="18" t="s">
        <v>481</v>
      </c>
      <c r="V40" s="20" t="s">
        <v>481</v>
      </c>
      <c r="W40" s="18" t="s">
        <v>481</v>
      </c>
      <c r="X40" s="20" t="s">
        <v>481</v>
      </c>
      <c r="Y40" s="18" t="n">
        <v>439.03138106</v>
      </c>
      <c r="Z40" s="20" t="n">
        <v>13.84767159</v>
      </c>
    </row>
    <row r="41" spans="1:26">
      <c r="A41" s="15" t="s">
        <v>516</v>
      </c>
      <c r="B41" s="17" t="n">
        <v>5712</v>
      </c>
      <c r="C41" s="18">
        <f>(40.0/B41*100)</f>
        <v/>
      </c>
      <c r="D41" s="19" t="n">
        <v>5672</v>
      </c>
      <c r="E41" s="18" t="n">
        <v>443.11682761</v>
      </c>
      <c r="F41" s="20" t="n">
        <v>3.65360472</v>
      </c>
      <c r="G41" s="18" t="n">
        <v>473.37530143</v>
      </c>
      <c r="H41" s="20" t="n">
        <v>3.55204262</v>
      </c>
      <c r="I41" s="18" t="n">
        <v>508.85360753</v>
      </c>
      <c r="J41" s="20" t="n">
        <v>3.49030804</v>
      </c>
      <c r="K41" s="18" t="n">
        <v>535.53597515</v>
      </c>
      <c r="L41" s="20" t="n">
        <v>3.92416354</v>
      </c>
      <c r="M41" s="18" t="n">
        <v>558.41356275</v>
      </c>
      <c r="N41" s="20" t="n">
        <v>4.72648684</v>
      </c>
      <c r="O41" s="18" t="n">
        <v>555.06688091</v>
      </c>
      <c r="P41" s="20" t="n">
        <v>7.34428396</v>
      </c>
      <c r="Q41" s="18" t="s">
        <v>481</v>
      </c>
      <c r="R41" s="20" t="s">
        <v>481</v>
      </c>
      <c r="S41" s="18" t="s">
        <v>481</v>
      </c>
      <c r="T41" s="20" t="s">
        <v>481</v>
      </c>
      <c r="U41" s="18" t="s">
        <v>481</v>
      </c>
      <c r="V41" s="20" t="s">
        <v>481</v>
      </c>
      <c r="W41" s="18" t="s">
        <v>481</v>
      </c>
      <c r="X41" s="20" t="s">
        <v>481</v>
      </c>
      <c r="Y41" s="18" t="n">
        <v>391.2450654</v>
      </c>
      <c r="Z41" s="20" t="n">
        <v>27.05010105</v>
      </c>
    </row>
    <row r="42" spans="1:26">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row>
    <row r="45" spans="1:26">
      <c r="A45" s="15" t="s">
        <v>520</v>
      </c>
      <c r="B45" s="17" t="n">
        <v>5519</v>
      </c>
      <c r="C45" s="18">
        <f>(0.0/B45*100)</f>
        <v/>
      </c>
      <c r="D45" s="19" t="n">
        <v>5519</v>
      </c>
      <c r="E45" s="18" t="n">
        <v>370.31783437</v>
      </c>
      <c r="F45" s="20" t="n">
        <v>2.61109047</v>
      </c>
      <c r="G45" s="18" t="n">
        <v>377.70137625</v>
      </c>
      <c r="H45" s="20" t="n">
        <v>2.78885327</v>
      </c>
      <c r="I45" s="18" t="n">
        <v>393.88189669</v>
      </c>
      <c r="J45" s="20" t="n">
        <v>5.2349186</v>
      </c>
      <c r="K45" s="18" t="n">
        <v>387.40105267</v>
      </c>
      <c r="L45" s="20" t="n">
        <v>7.40000895</v>
      </c>
      <c r="M45" s="18" t="n">
        <v>395.70592459</v>
      </c>
      <c r="N45" s="20" t="n">
        <v>11.34721167</v>
      </c>
      <c r="O45" s="18" t="n">
        <v>386.01654198</v>
      </c>
      <c r="P45" s="20" t="n">
        <v>14.18649369</v>
      </c>
      <c r="Q45" s="18" t="s">
        <v>481</v>
      </c>
      <c r="R45" s="20" t="s">
        <v>481</v>
      </c>
      <c r="S45" s="18" t="s">
        <v>481</v>
      </c>
      <c r="T45" s="20" t="s">
        <v>481</v>
      </c>
      <c r="U45" s="18" t="s">
        <v>481</v>
      </c>
      <c r="V45" s="20" t="s">
        <v>481</v>
      </c>
      <c r="W45" s="18" t="n">
        <v>331.11614437</v>
      </c>
      <c r="X45" s="20" t="n">
        <v>11.18988541</v>
      </c>
      <c r="Y45" s="18" t="n">
        <v>352.85518161</v>
      </c>
      <c r="Z45" s="20" t="n">
        <v>8.006490449999999</v>
      </c>
    </row>
    <row r="46" spans="1:26">
      <c r="A46" s="15" t="s">
        <v>521</v>
      </c>
      <c r="B46" s="17" t="n">
        <v>23141</v>
      </c>
      <c r="C46" s="18">
        <f>(1140.0/B46*100)</f>
        <v/>
      </c>
      <c r="D46" s="19" t="n">
        <v>22001</v>
      </c>
      <c r="E46" s="18" t="n">
        <v>381.53547095</v>
      </c>
      <c r="F46" s="20" t="n">
        <v>1.82341938</v>
      </c>
      <c r="G46" s="18" t="n">
        <v>402.05943759</v>
      </c>
      <c r="H46" s="20" t="n">
        <v>2.7276597</v>
      </c>
      <c r="I46" s="18" t="n">
        <v>434.13560533</v>
      </c>
      <c r="J46" s="20" t="n">
        <v>3.63669158</v>
      </c>
      <c r="K46" s="18" t="n">
        <v>440.24083069</v>
      </c>
      <c r="L46" s="20" t="n">
        <v>6.26891219</v>
      </c>
      <c r="M46" s="18" t="n">
        <v>450.38692347</v>
      </c>
      <c r="N46" s="20" t="n">
        <v>8.78340509</v>
      </c>
      <c r="O46" s="18" t="n">
        <v>404.45335515</v>
      </c>
      <c r="P46" s="20" t="n">
        <v>8.287244149999999</v>
      </c>
      <c r="Q46" s="18" t="s">
        <v>481</v>
      </c>
      <c r="R46" s="20" t="s">
        <v>481</v>
      </c>
      <c r="S46" s="18" t="s">
        <v>481</v>
      </c>
      <c r="T46" s="20" t="s">
        <v>481</v>
      </c>
      <c r="U46" s="18" t="s">
        <v>481</v>
      </c>
      <c r="V46" s="20" t="s">
        <v>481</v>
      </c>
      <c r="W46" s="18" t="s">
        <v>481</v>
      </c>
      <c r="X46" s="20" t="s">
        <v>481</v>
      </c>
      <c r="Y46" s="18" t="n">
        <v>347.26658533</v>
      </c>
      <c r="Z46" s="20" t="n">
        <v>4.4434103</v>
      </c>
    </row>
    <row r="47" spans="1:26">
      <c r="A47" s="15" t="s">
        <v>522</v>
      </c>
      <c r="B47" s="17" t="n">
        <v>5928</v>
      </c>
      <c r="C47" s="18">
        <f>(72.0/B47*100)</f>
        <v/>
      </c>
      <c r="D47" s="19" t="n">
        <v>5856</v>
      </c>
      <c r="E47" s="18" t="n">
        <v>371.7417713</v>
      </c>
      <c r="F47" s="20" t="n">
        <v>4.48207781</v>
      </c>
      <c r="G47" s="18" t="n">
        <v>426.97170834</v>
      </c>
      <c r="H47" s="20" t="n">
        <v>4.47362679</v>
      </c>
      <c r="I47" s="18" t="n">
        <v>468.68742657</v>
      </c>
      <c r="J47" s="20" t="n">
        <v>4.19672815</v>
      </c>
      <c r="K47" s="18" t="n">
        <v>491.51225455</v>
      </c>
      <c r="L47" s="20" t="n">
        <v>4.84497339</v>
      </c>
      <c r="M47" s="18" t="n">
        <v>513.5560636599999</v>
      </c>
      <c r="N47" s="20" t="n">
        <v>5.49613267</v>
      </c>
      <c r="O47" s="18" t="n">
        <v>469.06354408</v>
      </c>
      <c r="P47" s="20" t="n">
        <v>7.82084447</v>
      </c>
      <c r="Q47" s="18" t="s">
        <v>481</v>
      </c>
      <c r="R47" s="20" t="s">
        <v>481</v>
      </c>
      <c r="S47" s="18" t="s">
        <v>481</v>
      </c>
      <c r="T47" s="20" t="s">
        <v>481</v>
      </c>
      <c r="U47" s="18" t="s">
        <v>481</v>
      </c>
      <c r="V47" s="20" t="s">
        <v>481</v>
      </c>
      <c r="W47" s="18" t="s">
        <v>481</v>
      </c>
      <c r="X47" s="20" t="s">
        <v>481</v>
      </c>
      <c r="Y47" s="18" t="n">
        <v>339.67498066</v>
      </c>
      <c r="Z47" s="20" t="n">
        <v>9.978929389999999</v>
      </c>
    </row>
    <row r="48" spans="1:26">
      <c r="A48" s="15" t="s">
        <v>523</v>
      </c>
      <c r="B48" s="17" t="n">
        <v>9841</v>
      </c>
      <c r="C48" s="18">
        <f>(7.0/B48*100)</f>
        <v/>
      </c>
      <c r="D48" s="19" t="n">
        <v>9834</v>
      </c>
      <c r="E48" s="18" t="n">
        <v>469.64716395</v>
      </c>
      <c r="F48" s="20" t="n">
        <v>5.06127994</v>
      </c>
      <c r="G48" s="18" t="n">
        <v>502.78537807</v>
      </c>
      <c r="H48" s="20" t="n">
        <v>5.61163635</v>
      </c>
      <c r="I48" s="18" t="n">
        <v>530.65292377</v>
      </c>
      <c r="J48" s="20" t="n">
        <v>4.64386992</v>
      </c>
      <c r="K48" s="18" t="n">
        <v>536.58003167</v>
      </c>
      <c r="L48" s="20" t="n">
        <v>6.69879888</v>
      </c>
      <c r="M48" s="18" t="n">
        <v>565.49288269</v>
      </c>
      <c r="N48" s="20" t="n">
        <v>7.42701754</v>
      </c>
      <c r="O48" s="18" t="n">
        <v>540.96486815</v>
      </c>
      <c r="P48" s="20" t="n">
        <v>15.65887135</v>
      </c>
      <c r="Q48" s="18" t="s">
        <v>481</v>
      </c>
      <c r="R48" s="20" t="s">
        <v>481</v>
      </c>
      <c r="S48" s="18" t="s">
        <v>481</v>
      </c>
      <c r="T48" s="20" t="s">
        <v>481</v>
      </c>
      <c r="U48" s="18" t="s">
        <v>481</v>
      </c>
      <c r="V48" s="20" t="s">
        <v>481</v>
      </c>
      <c r="W48" s="18" t="s">
        <v>481</v>
      </c>
      <c r="X48" s="20" t="s">
        <v>481</v>
      </c>
      <c r="Y48" s="18" t="n">
        <v>477.9913787</v>
      </c>
      <c r="Z48" s="20" t="n">
        <v>35.87884742</v>
      </c>
    </row>
    <row r="49" spans="1:26">
      <c r="A49" s="15" t="s">
        <v>524</v>
      </c>
      <c r="B49" s="17" t="n">
        <v>6349</v>
      </c>
      <c r="C49" s="18">
        <f>(56.0/B49*100)</f>
        <v/>
      </c>
      <c r="D49" s="19" t="n">
        <v>6293</v>
      </c>
      <c r="E49" s="18" t="n">
        <v>407.59403711</v>
      </c>
      <c r="F49" s="20" t="n">
        <v>3.17855013</v>
      </c>
      <c r="G49" s="18" t="n">
        <v>428.95087246</v>
      </c>
      <c r="H49" s="20" t="n">
        <v>3.72922012</v>
      </c>
      <c r="I49" s="18" t="n">
        <v>454.7097615</v>
      </c>
      <c r="J49" s="20" t="n">
        <v>3.64214208</v>
      </c>
      <c r="K49" s="18" t="n">
        <v>467.12575091</v>
      </c>
      <c r="L49" s="20" t="n">
        <v>4.83233683</v>
      </c>
      <c r="M49" s="18" t="n">
        <v>489.65724997</v>
      </c>
      <c r="N49" s="20" t="n">
        <v>6.86136812</v>
      </c>
      <c r="O49" s="18" t="n">
        <v>469.74447797</v>
      </c>
      <c r="P49" s="20" t="n">
        <v>11.17910094</v>
      </c>
      <c r="Q49" s="18" t="s">
        <v>481</v>
      </c>
      <c r="R49" s="20" t="s">
        <v>481</v>
      </c>
      <c r="S49" s="18" t="s">
        <v>481</v>
      </c>
      <c r="T49" s="20" t="s">
        <v>481</v>
      </c>
      <c r="U49" s="18" t="s">
        <v>481</v>
      </c>
      <c r="V49" s="20" t="s">
        <v>481</v>
      </c>
      <c r="W49" s="18" t="n">
        <v>342.65229884</v>
      </c>
      <c r="X49" s="20" t="n">
        <v>34.04245485</v>
      </c>
      <c r="Y49" s="18" t="n">
        <v>374.99273049</v>
      </c>
      <c r="Z49" s="20" t="n">
        <v>10.48429642</v>
      </c>
    </row>
    <row r="50" spans="1:26">
      <c r="A50" s="15" t="s">
        <v>525</v>
      </c>
      <c r="B50" s="17" t="n">
        <v>11795</v>
      </c>
      <c r="C50" s="18">
        <f>(218.0/B50*100)</f>
        <v/>
      </c>
      <c r="D50" s="19" t="n">
        <v>11577</v>
      </c>
      <c r="E50" s="18" t="n">
        <v>389.22334269</v>
      </c>
      <c r="F50" s="20" t="n">
        <v>2.54649354</v>
      </c>
      <c r="G50" s="18" t="n">
        <v>410.93144574</v>
      </c>
      <c r="H50" s="20" t="n">
        <v>2.583514</v>
      </c>
      <c r="I50" s="18" t="n">
        <v>448.09323147</v>
      </c>
      <c r="J50" s="20" t="n">
        <v>2.7408716</v>
      </c>
      <c r="K50" s="18" t="n">
        <v>466.41646721</v>
      </c>
      <c r="L50" s="20" t="n">
        <v>5.44257075</v>
      </c>
      <c r="M50" s="18" t="n">
        <v>479.89206849</v>
      </c>
      <c r="N50" s="20" t="n">
        <v>6.73447139</v>
      </c>
      <c r="O50" s="18" t="n">
        <v>410.1629541</v>
      </c>
      <c r="P50" s="20" t="n">
        <v>15.23767397</v>
      </c>
      <c r="Q50" s="18" t="s">
        <v>481</v>
      </c>
      <c r="R50" s="20" t="s">
        <v>481</v>
      </c>
      <c r="S50" s="18" t="s">
        <v>481</v>
      </c>
      <c r="T50" s="20" t="s">
        <v>481</v>
      </c>
      <c r="U50" s="18" t="s">
        <v>481</v>
      </c>
      <c r="V50" s="20" t="s">
        <v>481</v>
      </c>
      <c r="W50" s="18" t="s">
        <v>481</v>
      </c>
      <c r="X50" s="20" t="s">
        <v>481</v>
      </c>
      <c r="Y50" s="18" t="n">
        <v>364.09740121</v>
      </c>
      <c r="Z50" s="20" t="n">
        <v>9.03220863</v>
      </c>
    </row>
    <row r="51" spans="1:26">
      <c r="A51" s="15" t="s">
        <v>526</v>
      </c>
      <c r="B51" s="17" t="n">
        <v>6866</v>
      </c>
      <c r="C51" s="18">
        <f>(116.0/B51*100)</f>
        <v/>
      </c>
      <c r="D51" s="19" t="n">
        <v>6750</v>
      </c>
      <c r="E51" s="18" t="n">
        <v>402.64797802</v>
      </c>
      <c r="F51" s="20" t="n">
        <v>1.89579443</v>
      </c>
      <c r="G51" s="18" t="n">
        <v>422.71794273</v>
      </c>
      <c r="H51" s="20" t="n">
        <v>2.5548922</v>
      </c>
      <c r="I51" s="18" t="n">
        <v>445.85609822</v>
      </c>
      <c r="J51" s="20" t="n">
        <v>3.23411047</v>
      </c>
      <c r="K51" s="18" t="n">
        <v>458.05547687</v>
      </c>
      <c r="L51" s="20" t="n">
        <v>4.92955575</v>
      </c>
      <c r="M51" s="18" t="n">
        <v>463.09997446</v>
      </c>
      <c r="N51" s="20" t="n">
        <v>9.68984186</v>
      </c>
      <c r="O51" s="18" t="n">
        <v>428.31690438</v>
      </c>
      <c r="P51" s="20" t="n">
        <v>13.247902</v>
      </c>
      <c r="Q51" s="18" t="s">
        <v>481</v>
      </c>
      <c r="R51" s="20" t="s">
        <v>481</v>
      </c>
      <c r="S51" s="18" t="s">
        <v>481</v>
      </c>
      <c r="T51" s="20" t="s">
        <v>481</v>
      </c>
      <c r="U51" s="18" t="s">
        <v>481</v>
      </c>
      <c r="V51" s="20" t="s">
        <v>481</v>
      </c>
      <c r="W51" s="18" t="s">
        <v>481</v>
      </c>
      <c r="X51" s="20" t="s">
        <v>481</v>
      </c>
      <c r="Y51" s="18" t="n">
        <v>369.04607497</v>
      </c>
      <c r="Z51" s="20" t="n">
        <v>7.84315328</v>
      </c>
    </row>
    <row r="52" spans="1:26">
      <c r="A52" s="15" t="s">
        <v>527</v>
      </c>
      <c r="B52" s="17" t="n">
        <v>5809</v>
      </c>
      <c r="C52" s="18">
        <f>(72.0/B52*100)</f>
        <v/>
      </c>
      <c r="D52" s="19" t="n">
        <v>5737</v>
      </c>
      <c r="E52" s="18" t="n">
        <v>432.59310397</v>
      </c>
      <c r="F52" s="20" t="n">
        <v>3.22085663</v>
      </c>
      <c r="G52" s="18" t="n">
        <v>456.16617398</v>
      </c>
      <c r="H52" s="20" t="n">
        <v>3.24344126</v>
      </c>
      <c r="I52" s="18" t="n">
        <v>487.154535</v>
      </c>
      <c r="J52" s="20" t="n">
        <v>3.35163876</v>
      </c>
      <c r="K52" s="18" t="n">
        <v>514.80263737</v>
      </c>
      <c r="L52" s="20" t="n">
        <v>3.88914593</v>
      </c>
      <c r="M52" s="18" t="n">
        <v>538.39110092</v>
      </c>
      <c r="N52" s="20" t="n">
        <v>4.9469673</v>
      </c>
      <c r="O52" s="18" t="n">
        <v>517.94579884</v>
      </c>
      <c r="P52" s="20" t="n">
        <v>6.83371717</v>
      </c>
      <c r="Q52" s="18" t="s">
        <v>481</v>
      </c>
      <c r="R52" s="20" t="s">
        <v>481</v>
      </c>
      <c r="S52" s="18" t="s">
        <v>481</v>
      </c>
      <c r="T52" s="20" t="s">
        <v>481</v>
      </c>
      <c r="U52" s="18" t="s">
        <v>481</v>
      </c>
      <c r="V52" s="20" t="s">
        <v>481</v>
      </c>
      <c r="W52" s="18" t="s">
        <v>481</v>
      </c>
      <c r="X52" s="20" t="s">
        <v>481</v>
      </c>
      <c r="Y52" s="18" t="n">
        <v>368.57485142</v>
      </c>
      <c r="Z52" s="20" t="n">
        <v>15.91776219</v>
      </c>
    </row>
    <row r="53" spans="1:26">
      <c r="A53" s="15" t="s">
        <v>528</v>
      </c>
      <c r="B53" s="17" t="n">
        <v>5571</v>
      </c>
      <c r="C53" s="18">
        <f>(84.0/B53*100)</f>
        <v/>
      </c>
      <c r="D53" s="19" t="n">
        <v>5487</v>
      </c>
      <c r="E53" s="18" t="n">
        <v>381.70854709</v>
      </c>
      <c r="F53" s="20" t="n">
        <v>3.00481603</v>
      </c>
      <c r="G53" s="18" t="n">
        <v>402.42995881</v>
      </c>
      <c r="H53" s="20" t="n">
        <v>3.06647558</v>
      </c>
      <c r="I53" s="18" t="n">
        <v>431.42163661</v>
      </c>
      <c r="J53" s="20" t="n">
        <v>2.44061641</v>
      </c>
      <c r="K53" s="18" t="n">
        <v>463.19243988</v>
      </c>
      <c r="L53" s="20" t="n">
        <v>3.03429458</v>
      </c>
      <c r="M53" s="18" t="n">
        <v>481.45973626</v>
      </c>
      <c r="N53" s="20" t="n">
        <v>4.10312093</v>
      </c>
      <c r="O53" s="18" t="n">
        <v>449.59059778</v>
      </c>
      <c r="P53" s="20" t="n">
        <v>5.60369936</v>
      </c>
      <c r="Q53" s="18" t="s">
        <v>481</v>
      </c>
      <c r="R53" s="20" t="s">
        <v>481</v>
      </c>
      <c r="S53" s="18" t="s">
        <v>481</v>
      </c>
      <c r="T53" s="20" t="s">
        <v>481</v>
      </c>
      <c r="U53" s="18" t="s">
        <v>481</v>
      </c>
      <c r="V53" s="20" t="s">
        <v>481</v>
      </c>
      <c r="W53" s="18" t="s">
        <v>481</v>
      </c>
      <c r="X53" s="20" t="s">
        <v>481</v>
      </c>
      <c r="Y53" s="18" t="n">
        <v>375.57013781</v>
      </c>
      <c r="Z53" s="20" t="n">
        <v>14.13367569</v>
      </c>
    </row>
    <row r="54" spans="1:26">
      <c r="A54" s="15" t="s">
        <v>529</v>
      </c>
      <c r="B54" s="17" t="n">
        <v>4740</v>
      </c>
      <c r="C54" s="18">
        <f>(38.0/B54*100)</f>
        <v/>
      </c>
      <c r="D54" s="19" t="n">
        <v>4702</v>
      </c>
      <c r="E54" s="18" t="n">
        <v>314.20921263</v>
      </c>
      <c r="F54" s="20" t="n">
        <v>2.67421368</v>
      </c>
      <c r="G54" s="18" t="n">
        <v>339.10455761</v>
      </c>
      <c r="H54" s="20" t="n">
        <v>2.67764465</v>
      </c>
      <c r="I54" s="18" t="n">
        <v>363.54708103</v>
      </c>
      <c r="J54" s="20" t="n">
        <v>4.53250156</v>
      </c>
      <c r="K54" s="18" t="n">
        <v>358.31215374</v>
      </c>
      <c r="L54" s="20" t="n">
        <v>7.33363968</v>
      </c>
      <c r="M54" s="18" t="n">
        <v>390.68041758</v>
      </c>
      <c r="N54" s="20" t="n">
        <v>13.46024921</v>
      </c>
      <c r="O54" s="18" t="n">
        <v>316.97410123</v>
      </c>
      <c r="P54" s="20" t="n">
        <v>12.5626087</v>
      </c>
      <c r="Q54" s="18" t="s">
        <v>481</v>
      </c>
      <c r="R54" s="20" t="s">
        <v>481</v>
      </c>
      <c r="S54" s="18" t="s">
        <v>481</v>
      </c>
      <c r="T54" s="20" t="s">
        <v>481</v>
      </c>
      <c r="U54" s="18" t="s">
        <v>481</v>
      </c>
      <c r="V54" s="20" t="s">
        <v>481</v>
      </c>
      <c r="W54" s="18" t="s">
        <v>481</v>
      </c>
      <c r="X54" s="20" t="s">
        <v>481</v>
      </c>
      <c r="Y54" s="18" t="n">
        <v>292.91217858</v>
      </c>
      <c r="Z54" s="20" t="n">
        <v>7.62092865</v>
      </c>
    </row>
    <row r="55" spans="1:26">
      <c r="A55" s="15" t="s">
        <v>530</v>
      </c>
      <c r="B55" s="17" t="n">
        <v>5316</v>
      </c>
      <c r="C55" s="18">
        <f>(22.0/B55*100)</f>
        <v/>
      </c>
      <c r="D55" s="19" t="n">
        <v>5294</v>
      </c>
      <c r="E55" s="18" t="n">
        <v>358.82036903</v>
      </c>
      <c r="F55" s="20" t="n">
        <v>4.02481515</v>
      </c>
      <c r="G55" s="18" t="n">
        <v>384.37695923</v>
      </c>
      <c r="H55" s="20" t="n">
        <v>3.29722062</v>
      </c>
      <c r="I55" s="18" t="n">
        <v>411.11764056</v>
      </c>
      <c r="J55" s="20" t="n">
        <v>2.94321313</v>
      </c>
      <c r="K55" s="18" t="n">
        <v>429.09507407</v>
      </c>
      <c r="L55" s="20" t="n">
        <v>3.79324574</v>
      </c>
      <c r="M55" s="18" t="n">
        <v>459.55107925</v>
      </c>
      <c r="N55" s="20" t="n">
        <v>4.76492705</v>
      </c>
      <c r="O55" s="18" t="n">
        <v>446.27905129</v>
      </c>
      <c r="P55" s="20" t="n">
        <v>4.85886086</v>
      </c>
      <c r="Q55" s="18" t="s">
        <v>481</v>
      </c>
      <c r="R55" s="20" t="s">
        <v>481</v>
      </c>
      <c r="S55" s="18" t="s">
        <v>481</v>
      </c>
      <c r="T55" s="20" t="s">
        <v>481</v>
      </c>
      <c r="U55" s="18" t="s">
        <v>481</v>
      </c>
      <c r="V55" s="20" t="s">
        <v>481</v>
      </c>
      <c r="W55" s="18" t="n">
        <v>344.29117211</v>
      </c>
      <c r="X55" s="20" t="n">
        <v>13.12093991</v>
      </c>
      <c r="Y55" s="18" t="n">
        <v>356.76294345</v>
      </c>
      <c r="Z55" s="20" t="n">
        <v>11.64699429</v>
      </c>
    </row>
    <row r="56" spans="1:26">
      <c r="A56" s="15" t="s">
        <v>531</v>
      </c>
      <c r="B56" s="17" t="n">
        <v>5359</v>
      </c>
      <c r="C56" s="18">
        <f>(76.0/B56*100)</f>
        <v/>
      </c>
      <c r="D56" s="19" t="n">
        <v>5283</v>
      </c>
      <c r="E56" s="18" t="n">
        <v>481.68093574</v>
      </c>
      <c r="F56" s="20" t="n">
        <v>3.6305596</v>
      </c>
      <c r="G56" s="18" t="n">
        <v>508.81184766</v>
      </c>
      <c r="H56" s="20" t="n">
        <v>3.21871604</v>
      </c>
      <c r="I56" s="18" t="n">
        <v>531.15221153</v>
      </c>
      <c r="J56" s="20" t="n">
        <v>2.58515665</v>
      </c>
      <c r="K56" s="18" t="n">
        <v>543.6982213</v>
      </c>
      <c r="L56" s="20" t="n">
        <v>3.99348253</v>
      </c>
      <c r="M56" s="18" t="n">
        <v>557.6282218699999</v>
      </c>
      <c r="N56" s="20" t="n">
        <v>4.45759016</v>
      </c>
      <c r="O56" s="18" t="n">
        <v>555.62834666</v>
      </c>
      <c r="P56" s="20" t="n">
        <v>6.72913971</v>
      </c>
      <c r="Q56" s="18" t="s">
        <v>481</v>
      </c>
      <c r="R56" s="20" t="s">
        <v>481</v>
      </c>
      <c r="S56" s="18" t="s">
        <v>481</v>
      </c>
      <c r="T56" s="20" t="s">
        <v>481</v>
      </c>
      <c r="U56" s="18" t="s">
        <v>481</v>
      </c>
      <c r="V56" s="20" t="s">
        <v>481</v>
      </c>
      <c r="W56" s="18" t="s">
        <v>481</v>
      </c>
      <c r="X56" s="20" t="s">
        <v>481</v>
      </c>
      <c r="Y56" s="18" t="n">
        <v>441.51719165</v>
      </c>
      <c r="Z56" s="20" t="n">
        <v>44.71025125</v>
      </c>
    </row>
    <row r="57" spans="1:26">
      <c r="A57" s="15" t="s">
        <v>532</v>
      </c>
      <c r="B57" s="17" t="n">
        <v>6513</v>
      </c>
      <c r="C57" s="18">
        <f>(0.0/B57*100)</f>
        <v/>
      </c>
      <c r="D57" s="19" t="n">
        <v>6513</v>
      </c>
      <c r="E57" s="18" t="n">
        <v>392.52860033</v>
      </c>
      <c r="F57" s="20" t="n">
        <v>3.49445519</v>
      </c>
      <c r="G57" s="18" t="n">
        <v>397.75817972</v>
      </c>
      <c r="H57" s="20" t="n">
        <v>2.62222611</v>
      </c>
      <c r="I57" s="18" t="n">
        <v>423.99591649</v>
      </c>
      <c r="J57" s="20" t="n">
        <v>3.51656217</v>
      </c>
      <c r="K57" s="18" t="n">
        <v>426.27950255</v>
      </c>
      <c r="L57" s="20" t="n">
        <v>5.65111345</v>
      </c>
      <c r="M57" s="18" t="n">
        <v>433.64749704</v>
      </c>
      <c r="N57" s="20" t="n">
        <v>11.03321545</v>
      </c>
      <c r="O57" s="18" t="n">
        <v>410.1702546</v>
      </c>
      <c r="P57" s="20" t="n">
        <v>13.68209813</v>
      </c>
      <c r="Q57" s="18" t="s">
        <v>481</v>
      </c>
      <c r="R57" s="20" t="s">
        <v>481</v>
      </c>
      <c r="S57" s="18" t="s">
        <v>481</v>
      </c>
      <c r="T57" s="20" t="s">
        <v>481</v>
      </c>
      <c r="U57" s="18" t="n">
        <v>273.6875</v>
      </c>
      <c r="V57" s="20" t="n">
        <v>30.32235811</v>
      </c>
      <c r="W57" s="18" t="n">
        <v>354.11042077</v>
      </c>
      <c r="X57" s="20" t="n">
        <v>6.5671118</v>
      </c>
      <c r="Y57" s="18" t="n">
        <v>383.3688737</v>
      </c>
      <c r="Z57" s="20" t="n">
        <v>6.82685653</v>
      </c>
    </row>
    <row r="58" spans="1:26">
      <c r="A58" s="15" t="s">
        <v>533</v>
      </c>
      <c r="B58" s="17" t="n">
        <v>7267</v>
      </c>
      <c r="C58" s="18">
        <f>(10.0/B58*100)</f>
        <v/>
      </c>
      <c r="D58" s="19" t="n">
        <v>7257</v>
      </c>
      <c r="E58" s="18" t="n">
        <v>399.3572058</v>
      </c>
      <c r="F58" s="20" t="n">
        <v>3.0483367</v>
      </c>
      <c r="G58" s="18" t="n">
        <v>410.76472884</v>
      </c>
      <c r="H58" s="20" t="n">
        <v>3.15685709</v>
      </c>
      <c r="I58" s="18" t="n">
        <v>428.14738596</v>
      </c>
      <c r="J58" s="20" t="n">
        <v>3.4786004</v>
      </c>
      <c r="K58" s="18" t="n">
        <v>437.73321709</v>
      </c>
      <c r="L58" s="20" t="n">
        <v>5.12035784</v>
      </c>
      <c r="M58" s="18" t="n">
        <v>445.9360176</v>
      </c>
      <c r="N58" s="20" t="n">
        <v>7.17915058</v>
      </c>
      <c r="O58" s="18" t="n">
        <v>407.94910936</v>
      </c>
      <c r="P58" s="20" t="n">
        <v>7.85796107</v>
      </c>
      <c r="Q58" s="18" t="s">
        <v>481</v>
      </c>
      <c r="R58" s="20" t="s">
        <v>481</v>
      </c>
      <c r="S58" s="18" t="s">
        <v>481</v>
      </c>
      <c r="T58" s="20" t="s">
        <v>481</v>
      </c>
      <c r="U58" s="18" t="s">
        <v>481</v>
      </c>
      <c r="V58" s="20" t="s">
        <v>481</v>
      </c>
      <c r="W58" s="18" t="n">
        <v>320.41578743</v>
      </c>
      <c r="X58" s="20" t="n">
        <v>7.34646651</v>
      </c>
      <c r="Y58" s="18" t="n">
        <v>332.67896762</v>
      </c>
      <c r="Z58" s="20" t="n">
        <v>11.96039579</v>
      </c>
    </row>
    <row r="59" spans="1:26">
      <c r="A59" s="15" t="s">
        <v>534</v>
      </c>
      <c r="B59" s="17" t="n">
        <v>4826</v>
      </c>
      <c r="C59" s="18">
        <f>(26.0/B59*100)</f>
        <v/>
      </c>
      <c r="D59" s="19" t="n">
        <v>4800</v>
      </c>
      <c r="E59" s="18" t="n">
        <v>362.06750394</v>
      </c>
      <c r="F59" s="20" t="n">
        <v>2.69086744</v>
      </c>
      <c r="G59" s="18" t="n">
        <v>376.17668969</v>
      </c>
      <c r="H59" s="20" t="n">
        <v>2.48876029</v>
      </c>
      <c r="I59" s="18" t="n">
        <v>396.69898448</v>
      </c>
      <c r="J59" s="20" t="n">
        <v>3.23838364</v>
      </c>
      <c r="K59" s="18" t="n">
        <v>406.19324592</v>
      </c>
      <c r="L59" s="20" t="n">
        <v>5.80395952</v>
      </c>
      <c r="M59" s="18" t="n">
        <v>424.43373353</v>
      </c>
      <c r="N59" s="20" t="n">
        <v>10.19075498</v>
      </c>
      <c r="O59" s="18" t="n">
        <v>405.23175895</v>
      </c>
      <c r="P59" s="20" t="n">
        <v>12.97508048</v>
      </c>
      <c r="Q59" s="18" t="s">
        <v>481</v>
      </c>
      <c r="R59" s="20" t="s">
        <v>481</v>
      </c>
      <c r="S59" s="18" t="s">
        <v>481</v>
      </c>
      <c r="T59" s="20" t="s">
        <v>481</v>
      </c>
      <c r="U59" s="18" t="s">
        <v>481</v>
      </c>
      <c r="V59" s="20" t="s">
        <v>481</v>
      </c>
      <c r="W59" s="18" t="n">
        <v>308.86831714</v>
      </c>
      <c r="X59" s="20" t="n">
        <v>8.829224010000001</v>
      </c>
      <c r="Y59" s="18" t="n">
        <v>326.43661035</v>
      </c>
      <c r="Z59" s="20" t="n">
        <v>12.07948186</v>
      </c>
    </row>
    <row r="60" spans="1:26">
      <c r="A60" s="15" t="s">
        <v>535</v>
      </c>
      <c r="B60" s="17" t="n">
        <v>4546</v>
      </c>
      <c r="C60" s="18">
        <f>(15.0/B60*100)</f>
        <v/>
      </c>
      <c r="D60" s="19" t="n">
        <v>4531</v>
      </c>
      <c r="E60" s="18" t="n">
        <v>359.4813205</v>
      </c>
      <c r="F60" s="20" t="n">
        <v>4.58297037</v>
      </c>
      <c r="G60" s="18" t="n">
        <v>372.3214671</v>
      </c>
      <c r="H60" s="20" t="n">
        <v>4.28403957</v>
      </c>
      <c r="I60" s="18" t="n">
        <v>399.42739151</v>
      </c>
      <c r="J60" s="20" t="n">
        <v>4.57605442</v>
      </c>
      <c r="K60" s="18" t="n">
        <v>415.91986504</v>
      </c>
      <c r="L60" s="20" t="n">
        <v>5.57409007</v>
      </c>
      <c r="M60" s="18" t="n">
        <v>437.32744779</v>
      </c>
      <c r="N60" s="20" t="n">
        <v>7.92619683</v>
      </c>
      <c r="O60" s="18" t="n">
        <v>401.78205296</v>
      </c>
      <c r="P60" s="20" t="n">
        <v>11.26893755</v>
      </c>
      <c r="Q60" s="18" t="s">
        <v>481</v>
      </c>
      <c r="R60" s="20" t="s">
        <v>481</v>
      </c>
      <c r="S60" s="18" t="s">
        <v>481</v>
      </c>
      <c r="T60" s="20" t="s">
        <v>481</v>
      </c>
      <c r="U60" s="18" t="s">
        <v>481</v>
      </c>
      <c r="V60" s="20" t="s">
        <v>481</v>
      </c>
      <c r="W60" s="18" t="n">
        <v>291.66900341</v>
      </c>
      <c r="X60" s="20" t="n">
        <v>9.04758226</v>
      </c>
      <c r="Y60" s="18" t="n">
        <v>332.59407041</v>
      </c>
      <c r="Z60" s="20" t="n">
        <v>11.46028683</v>
      </c>
    </row>
    <row r="61" spans="1:26">
      <c r="A61" s="15" t="s">
        <v>536</v>
      </c>
      <c r="B61" s="17" t="n">
        <v>6525</v>
      </c>
      <c r="C61" s="18">
        <f>(135.0/B61*100)</f>
        <v/>
      </c>
      <c r="D61" s="19" t="n">
        <v>6390</v>
      </c>
      <c r="E61" s="18" t="n">
        <v>420.89000343</v>
      </c>
      <c r="F61" s="20" t="n">
        <v>3.00875421</v>
      </c>
      <c r="G61" s="18" t="n">
        <v>448.36093478</v>
      </c>
      <c r="H61" s="20" t="n">
        <v>2.95385877</v>
      </c>
      <c r="I61" s="18" t="n">
        <v>481.17589321</v>
      </c>
      <c r="J61" s="20" t="n">
        <v>2.53226584</v>
      </c>
      <c r="K61" s="18" t="n">
        <v>505.1959697</v>
      </c>
      <c r="L61" s="20" t="n">
        <v>3.90198928</v>
      </c>
      <c r="M61" s="18" t="n">
        <v>529.35853087</v>
      </c>
      <c r="N61" s="20" t="n">
        <v>5.32697562</v>
      </c>
      <c r="O61" s="18" t="n">
        <v>500.26803977</v>
      </c>
      <c r="P61" s="20" t="n">
        <v>9.30042575</v>
      </c>
      <c r="Q61" s="18" t="s">
        <v>481</v>
      </c>
      <c r="R61" s="20" t="s">
        <v>481</v>
      </c>
      <c r="S61" s="18" t="s">
        <v>481</v>
      </c>
      <c r="T61" s="20" t="s">
        <v>481</v>
      </c>
      <c r="U61" s="18" t="s">
        <v>481</v>
      </c>
      <c r="V61" s="20" t="s">
        <v>481</v>
      </c>
      <c r="W61" s="18" t="s">
        <v>481</v>
      </c>
      <c r="X61" s="20" t="s">
        <v>481</v>
      </c>
      <c r="Y61" s="18" t="n">
        <v>409.51102254</v>
      </c>
      <c r="Z61" s="20" t="n">
        <v>19.40022496</v>
      </c>
    </row>
    <row r="62" spans="1:26">
      <c r="A62" s="15" t="s">
        <v>537</v>
      </c>
      <c r="B62" s="17" t="n">
        <v>4476</v>
      </c>
      <c r="C62" s="18">
        <f>(3.0/B62*100)</f>
        <v/>
      </c>
      <c r="D62" s="19" t="n">
        <v>4473</v>
      </c>
      <c r="E62" s="18" t="n">
        <v>505.02486451</v>
      </c>
      <c r="F62" s="20" t="n">
        <v>2.695308</v>
      </c>
      <c r="G62" s="18" t="n">
        <v>524.79963304</v>
      </c>
      <c r="H62" s="20" t="n">
        <v>2.57880859</v>
      </c>
      <c r="I62" s="18" t="n">
        <v>536.68836901</v>
      </c>
      <c r="J62" s="20" t="n">
        <v>2.0186921</v>
      </c>
      <c r="K62" s="18" t="n">
        <v>542.98095119</v>
      </c>
      <c r="L62" s="20" t="n">
        <v>4.16003969</v>
      </c>
      <c r="M62" s="18" t="n">
        <v>564.716399</v>
      </c>
      <c r="N62" s="20" t="n">
        <v>5.79069422</v>
      </c>
      <c r="O62" s="18" t="n">
        <v>544.02928855</v>
      </c>
      <c r="P62" s="20" t="n">
        <v>9.67280616</v>
      </c>
      <c r="Q62" s="18" t="s">
        <v>481</v>
      </c>
      <c r="R62" s="20" t="s">
        <v>481</v>
      </c>
      <c r="S62" s="18" t="s">
        <v>481</v>
      </c>
      <c r="T62" s="20" t="s">
        <v>481</v>
      </c>
      <c r="U62" s="18" t="s">
        <v>481</v>
      </c>
      <c r="V62" s="20" t="s">
        <v>481</v>
      </c>
      <c r="W62" s="18" t="s">
        <v>481</v>
      </c>
      <c r="X62" s="20" t="s">
        <v>481</v>
      </c>
      <c r="Y62" s="18" t="n">
        <v>440.23826838</v>
      </c>
      <c r="Z62" s="20" t="n">
        <v>36.91215375</v>
      </c>
    </row>
    <row r="63" spans="1:26">
      <c r="A63" s="15" t="s">
        <v>538</v>
      </c>
      <c r="B63" s="17" t="n">
        <v>5324</v>
      </c>
      <c r="C63" s="18">
        <f>(13.0/B63*100)</f>
        <v/>
      </c>
      <c r="D63" s="19" t="n">
        <v>5311</v>
      </c>
      <c r="E63" s="18" t="n">
        <v>360.17193074</v>
      </c>
      <c r="F63" s="20" t="n">
        <v>1.94565678</v>
      </c>
      <c r="G63" s="18" t="n">
        <v>375.97826964</v>
      </c>
      <c r="H63" s="20" t="n">
        <v>2.42098747</v>
      </c>
      <c r="I63" s="18" t="n">
        <v>407.63754261</v>
      </c>
      <c r="J63" s="20" t="n">
        <v>2.91954546</v>
      </c>
      <c r="K63" s="18" t="n">
        <v>418.74750236</v>
      </c>
      <c r="L63" s="20" t="n">
        <v>4.86714506</v>
      </c>
      <c r="M63" s="18" t="n">
        <v>421.24231463</v>
      </c>
      <c r="N63" s="20" t="n">
        <v>7.96238021</v>
      </c>
      <c r="O63" s="18" t="n">
        <v>411.67528</v>
      </c>
      <c r="P63" s="20" t="n">
        <v>8.86094041</v>
      </c>
      <c r="Q63" s="18" t="s">
        <v>481</v>
      </c>
      <c r="R63" s="20" t="s">
        <v>481</v>
      </c>
      <c r="S63" s="18" t="s">
        <v>481</v>
      </c>
      <c r="T63" s="20" t="s">
        <v>481</v>
      </c>
      <c r="U63" s="18" t="n">
        <v>373.872</v>
      </c>
      <c r="V63" s="20" t="n">
        <v>37.84312038</v>
      </c>
      <c r="W63" s="18" t="n">
        <v>312.70763392</v>
      </c>
      <c r="X63" s="20" t="n">
        <v>22.61012382</v>
      </c>
      <c r="Y63" s="18" t="n">
        <v>328.19849076</v>
      </c>
      <c r="Z63" s="20" t="n">
        <v>8.29788546</v>
      </c>
    </row>
    <row r="64" spans="1:26">
      <c r="A64" s="15" t="s">
        <v>539</v>
      </c>
      <c r="B64" s="17" t="n">
        <v>3634</v>
      </c>
      <c r="C64" s="18">
        <f>(3.0/B64*100)</f>
        <v/>
      </c>
      <c r="D64" s="19" t="n">
        <v>3631</v>
      </c>
      <c r="E64" s="18" t="n">
        <v>372.0792604</v>
      </c>
      <c r="F64" s="20" t="n">
        <v>6.41222356</v>
      </c>
      <c r="G64" s="18" t="n">
        <v>425.56493252</v>
      </c>
      <c r="H64" s="20" t="n">
        <v>4.89568627</v>
      </c>
      <c r="I64" s="18" t="n">
        <v>464.51699971</v>
      </c>
      <c r="J64" s="20" t="n">
        <v>3.16074432</v>
      </c>
      <c r="K64" s="18" t="n">
        <v>497.45822257</v>
      </c>
      <c r="L64" s="20" t="n">
        <v>4.39954453</v>
      </c>
      <c r="M64" s="18" t="n">
        <v>527.9507323</v>
      </c>
      <c r="N64" s="20" t="n">
        <v>5.49276341</v>
      </c>
      <c r="O64" s="18" t="n">
        <v>507.55291852</v>
      </c>
      <c r="P64" s="20" t="n">
        <v>7.67345157</v>
      </c>
      <c r="Q64" s="18" t="s">
        <v>481</v>
      </c>
      <c r="R64" s="20" t="s">
        <v>481</v>
      </c>
      <c r="S64" s="18" t="s">
        <v>481</v>
      </c>
      <c r="T64" s="20" t="s">
        <v>481</v>
      </c>
      <c r="U64" s="18" t="s">
        <v>481</v>
      </c>
      <c r="V64" s="20" t="s">
        <v>481</v>
      </c>
      <c r="W64" s="18" t="n">
        <v>368.76827495</v>
      </c>
      <c r="X64" s="20" t="n">
        <v>31.94086416</v>
      </c>
      <c r="Y64" s="18" t="n">
        <v>364.35866505</v>
      </c>
      <c r="Z64" s="20" t="n">
        <v>24.29588542</v>
      </c>
    </row>
    <row r="65" spans="1:26">
      <c r="A65" s="15" t="s">
        <v>540</v>
      </c>
      <c r="B65" s="17" t="n">
        <v>5325</v>
      </c>
      <c r="C65" s="18">
        <f>(14.0/B65*100)</f>
        <v/>
      </c>
      <c r="D65" s="19" t="n">
        <v>5311</v>
      </c>
      <c r="E65" s="18" t="n">
        <v>399.72871111</v>
      </c>
      <c r="F65" s="20" t="n">
        <v>2.90734183</v>
      </c>
      <c r="G65" s="18" t="n">
        <v>421.48601131</v>
      </c>
      <c r="H65" s="20" t="n">
        <v>2.76554667</v>
      </c>
      <c r="I65" s="18" t="n">
        <v>442.88405985</v>
      </c>
      <c r="J65" s="20" t="n">
        <v>2.55923193</v>
      </c>
      <c r="K65" s="18" t="n">
        <v>465.17784116</v>
      </c>
      <c r="L65" s="20" t="n">
        <v>5.36358544</v>
      </c>
      <c r="M65" s="18" t="n">
        <v>486.65921188</v>
      </c>
      <c r="N65" s="20" t="n">
        <v>5.87059105</v>
      </c>
      <c r="O65" s="18" t="n">
        <v>466.73937426</v>
      </c>
      <c r="P65" s="20" t="n">
        <v>8.9158197</v>
      </c>
      <c r="Q65" s="18" t="s">
        <v>481</v>
      </c>
      <c r="R65" s="20" t="s">
        <v>481</v>
      </c>
      <c r="S65" s="18" t="s">
        <v>481</v>
      </c>
      <c r="T65" s="20" t="s">
        <v>481</v>
      </c>
      <c r="U65" s="18" t="n">
        <v>328.89733899</v>
      </c>
      <c r="V65" s="20" t="n">
        <v>20.05842764</v>
      </c>
      <c r="W65" s="18" t="s">
        <v>481</v>
      </c>
      <c r="X65" s="20" t="s">
        <v>481</v>
      </c>
      <c r="Y65" s="18" t="n">
        <v>347.84933196</v>
      </c>
      <c r="Z65" s="20" t="n">
        <v>14.35965417</v>
      </c>
    </row>
    <row r="66" spans="1:26">
      <c r="A66" s="15" t="s">
        <v>541</v>
      </c>
      <c r="B66" s="17" t="n">
        <v>5665</v>
      </c>
      <c r="C66" s="18">
        <f>(74.0/B66*100)</f>
        <v/>
      </c>
      <c r="D66" s="19" t="n">
        <v>5591</v>
      </c>
      <c r="E66" s="18" t="n">
        <v>364.17973591</v>
      </c>
      <c r="F66" s="20" t="n">
        <v>2.84462686</v>
      </c>
      <c r="G66" s="18" t="n">
        <v>391.80463526</v>
      </c>
      <c r="H66" s="20" t="n">
        <v>2.56313228</v>
      </c>
      <c r="I66" s="18" t="n">
        <v>418.67538552</v>
      </c>
      <c r="J66" s="20" t="n">
        <v>2.15001772</v>
      </c>
      <c r="K66" s="18" t="n">
        <v>432.83849035</v>
      </c>
      <c r="L66" s="20" t="n">
        <v>2.97971963</v>
      </c>
      <c r="M66" s="18" t="n">
        <v>453.50500892</v>
      </c>
      <c r="N66" s="20" t="n">
        <v>3.12867706</v>
      </c>
      <c r="O66" s="18" t="n">
        <v>426.39300136</v>
      </c>
      <c r="P66" s="20" t="n">
        <v>4.8829995</v>
      </c>
      <c r="Q66" s="18" t="s">
        <v>481</v>
      </c>
      <c r="R66" s="20" t="s">
        <v>481</v>
      </c>
      <c r="S66" s="18" t="s">
        <v>481</v>
      </c>
      <c r="T66" s="20" t="s">
        <v>481</v>
      </c>
      <c r="U66" s="18" t="s">
        <v>481</v>
      </c>
      <c r="V66" s="20" t="s">
        <v>481</v>
      </c>
      <c r="W66" s="18" t="s">
        <v>481</v>
      </c>
      <c r="X66" s="20" t="s">
        <v>481</v>
      </c>
      <c r="Y66" s="18" t="n">
        <v>341.97853723</v>
      </c>
      <c r="Z66" s="20" t="n">
        <v>8.869337890000001</v>
      </c>
    </row>
    <row r="67" spans="1:26">
      <c r="A67" s="15" t="s">
        <v>542</v>
      </c>
      <c r="B67" s="17" t="n">
        <v>6971</v>
      </c>
      <c r="C67" s="18">
        <f>(22.0/B67*100)</f>
        <v/>
      </c>
      <c r="D67" s="19" t="n">
        <v>6949</v>
      </c>
      <c r="E67" s="18" t="n">
        <v>368.30507905</v>
      </c>
      <c r="F67" s="20" t="n">
        <v>2.26456809</v>
      </c>
      <c r="G67" s="18" t="n">
        <v>391.41665301</v>
      </c>
      <c r="H67" s="20" t="n">
        <v>2.42472754</v>
      </c>
      <c r="I67" s="18" t="n">
        <v>428.13116258</v>
      </c>
      <c r="J67" s="20" t="n">
        <v>3.22929006</v>
      </c>
      <c r="K67" s="18" t="n">
        <v>436.86791954</v>
      </c>
      <c r="L67" s="20" t="n">
        <v>5.60885711</v>
      </c>
      <c r="M67" s="18" t="n">
        <v>460.43552323</v>
      </c>
      <c r="N67" s="20" t="n">
        <v>9.036853689999999</v>
      </c>
      <c r="O67" s="18" t="n">
        <v>398.58886064</v>
      </c>
      <c r="P67" s="20" t="n">
        <v>14.53547761</v>
      </c>
      <c r="Q67" s="18" t="s">
        <v>481</v>
      </c>
      <c r="R67" s="20" t="s">
        <v>481</v>
      </c>
      <c r="S67" s="18" t="s">
        <v>481</v>
      </c>
      <c r="T67" s="20" t="s">
        <v>481</v>
      </c>
      <c r="U67" s="18" t="s">
        <v>481</v>
      </c>
      <c r="V67" s="20" t="s">
        <v>481</v>
      </c>
      <c r="W67" s="18" t="s">
        <v>481</v>
      </c>
      <c r="X67" s="20" t="s">
        <v>481</v>
      </c>
      <c r="Y67" s="18" t="n">
        <v>345.41016399</v>
      </c>
      <c r="Z67" s="20" t="n">
        <v>11.09391289</v>
      </c>
    </row>
    <row r="68" spans="1:26">
      <c r="A68" s="15" t="s">
        <v>543</v>
      </c>
      <c r="B68" s="17" t="n">
        <v>12083</v>
      </c>
      <c r="C68" s="18">
        <f>(26.0/B68*100)</f>
        <v/>
      </c>
      <c r="D68" s="19" t="n">
        <v>12057</v>
      </c>
      <c r="E68" s="18" t="n">
        <v>381.53289252</v>
      </c>
      <c r="F68" s="20" t="n">
        <v>1.80320773</v>
      </c>
      <c r="G68" s="18" t="n">
        <v>404.7763866</v>
      </c>
      <c r="H68" s="20" t="n">
        <v>2.08006424</v>
      </c>
      <c r="I68" s="18" t="n">
        <v>441.12667947</v>
      </c>
      <c r="J68" s="20" t="n">
        <v>1.87446523</v>
      </c>
      <c r="K68" s="18" t="n">
        <v>440.64535249</v>
      </c>
      <c r="L68" s="20" t="n">
        <v>2.85410466</v>
      </c>
      <c r="M68" s="18" t="n">
        <v>455.98345677</v>
      </c>
      <c r="N68" s="20" t="n">
        <v>3.49824356</v>
      </c>
      <c r="O68" s="18" t="n">
        <v>409.49037108</v>
      </c>
      <c r="P68" s="20" t="n">
        <v>3.86944922</v>
      </c>
      <c r="Q68" s="18" t="s">
        <v>481</v>
      </c>
      <c r="R68" s="20" t="s">
        <v>481</v>
      </c>
      <c r="S68" s="18" t="s">
        <v>481</v>
      </c>
      <c r="T68" s="20" t="s">
        <v>481</v>
      </c>
      <c r="U68" s="18" t="s">
        <v>481</v>
      </c>
      <c r="V68" s="20" t="s">
        <v>481</v>
      </c>
      <c r="W68" s="18" t="s">
        <v>481</v>
      </c>
      <c r="X68" s="20" t="s">
        <v>481</v>
      </c>
      <c r="Y68" s="18" t="n">
        <v>325.46614196</v>
      </c>
      <c r="Z68" s="20" t="n">
        <v>5.52793156</v>
      </c>
    </row>
    <row r="69" spans="1:26">
      <c r="A69" s="15" t="s">
        <v>544</v>
      </c>
      <c r="B69" s="17" t="n">
        <v>4876</v>
      </c>
      <c r="C69" s="18">
        <f>(0.0/B69*100)</f>
        <v/>
      </c>
      <c r="D69" s="19" t="n">
        <v>4876</v>
      </c>
      <c r="E69" s="18" t="n">
        <v>391.01177292</v>
      </c>
      <c r="F69" s="20" t="n">
        <v>3.62669657</v>
      </c>
      <c r="G69" s="18" t="n">
        <v>417.10458739</v>
      </c>
      <c r="H69" s="20" t="n">
        <v>3.41790896</v>
      </c>
      <c r="I69" s="18" t="n">
        <v>443.97445776</v>
      </c>
      <c r="J69" s="20" t="n">
        <v>2.87742877</v>
      </c>
      <c r="K69" s="18" t="n">
        <v>473.54068387</v>
      </c>
      <c r="L69" s="20" t="n">
        <v>4.45311938</v>
      </c>
      <c r="M69" s="18" t="n">
        <v>488.79010166</v>
      </c>
      <c r="N69" s="20" t="n">
        <v>5.53150279</v>
      </c>
      <c r="O69" s="18" t="n">
        <v>480.70972326</v>
      </c>
      <c r="P69" s="20" t="n">
        <v>6.92798712</v>
      </c>
      <c r="Q69" s="18" t="s">
        <v>481</v>
      </c>
      <c r="R69" s="20" t="s">
        <v>481</v>
      </c>
      <c r="S69" s="18" t="s">
        <v>481</v>
      </c>
      <c r="T69" s="20" t="s">
        <v>481</v>
      </c>
      <c r="U69" s="18" t="s">
        <v>481</v>
      </c>
      <c r="V69" s="20" t="s">
        <v>481</v>
      </c>
      <c r="W69" s="18" t="s">
        <v>481</v>
      </c>
      <c r="X69" s="20" t="s">
        <v>481</v>
      </c>
      <c r="Y69" s="18" t="n">
        <v>318.48501515</v>
      </c>
      <c r="Z69" s="20" t="n">
        <v>19.29156543</v>
      </c>
    </row>
    <row r="70" spans="1:26">
      <c r="A70" s="15" t="s">
        <v>545</v>
      </c>
      <c r="B70" s="17" t="n">
        <v>6036</v>
      </c>
      <c r="C70" s="18">
        <f>(223.0/B70*100)</f>
        <v/>
      </c>
      <c r="D70" s="19" t="n">
        <v>5813</v>
      </c>
      <c r="E70" s="18" t="n">
        <v>445.15118547</v>
      </c>
      <c r="F70" s="20" t="n">
        <v>4.93901989</v>
      </c>
      <c r="G70" s="18" t="n">
        <v>456.49537511</v>
      </c>
      <c r="H70" s="20" t="n">
        <v>3.56908857</v>
      </c>
      <c r="I70" s="18" t="n">
        <v>490.1221802</v>
      </c>
      <c r="J70" s="20" t="n">
        <v>2.95039056</v>
      </c>
      <c r="K70" s="18" t="n">
        <v>506.89130754</v>
      </c>
      <c r="L70" s="20" t="n">
        <v>3.51920979</v>
      </c>
      <c r="M70" s="18" t="n">
        <v>523.5083861000001</v>
      </c>
      <c r="N70" s="20" t="n">
        <v>4.0953161</v>
      </c>
      <c r="O70" s="18" t="n">
        <v>510.32652281</v>
      </c>
      <c r="P70" s="20" t="n">
        <v>6.43425839</v>
      </c>
      <c r="Q70" s="18" t="s">
        <v>481</v>
      </c>
      <c r="R70" s="20" t="s">
        <v>481</v>
      </c>
      <c r="S70" s="18" t="s">
        <v>481</v>
      </c>
      <c r="T70" s="20" t="s">
        <v>481</v>
      </c>
      <c r="U70" s="18" t="s">
        <v>481</v>
      </c>
      <c r="V70" s="20" t="s">
        <v>481</v>
      </c>
      <c r="W70" s="18" t="s">
        <v>481</v>
      </c>
      <c r="X70" s="20" t="s">
        <v>481</v>
      </c>
      <c r="Y70" s="18" t="n">
        <v>414.50480023</v>
      </c>
      <c r="Z70" s="20" t="n">
        <v>20.50071192</v>
      </c>
    </row>
    <row r="71" spans="1:26">
      <c r="A71" s="15" t="s">
        <v>546</v>
      </c>
      <c r="B71" s="17" t="n">
        <v>6115</v>
      </c>
      <c r="C71" s="18">
        <f>(17.0/B71*100)</f>
        <v/>
      </c>
      <c r="D71" s="19" t="n">
        <v>6098</v>
      </c>
      <c r="E71" s="18" t="n">
        <v>489.39165162</v>
      </c>
      <c r="F71" s="20" t="n">
        <v>3.45490128</v>
      </c>
      <c r="G71" s="18" t="n">
        <v>523.4177051299999</v>
      </c>
      <c r="H71" s="20" t="n">
        <v>3.04355796</v>
      </c>
      <c r="I71" s="18" t="n">
        <v>562.2665723600001</v>
      </c>
      <c r="J71" s="20" t="n">
        <v>2.50772846</v>
      </c>
      <c r="K71" s="18" t="n">
        <v>583.93916595</v>
      </c>
      <c r="L71" s="20" t="n">
        <v>3.02383177</v>
      </c>
      <c r="M71" s="18" t="n">
        <v>612.98487112</v>
      </c>
      <c r="N71" s="20" t="n">
        <v>4.37934787</v>
      </c>
      <c r="O71" s="18" t="n">
        <v>606.05574567</v>
      </c>
      <c r="P71" s="20" t="n">
        <v>5.5745453</v>
      </c>
      <c r="Q71" s="18" t="s">
        <v>481</v>
      </c>
      <c r="R71" s="20" t="s">
        <v>481</v>
      </c>
      <c r="S71" s="18" t="s">
        <v>481</v>
      </c>
      <c r="T71" s="20" t="s">
        <v>481</v>
      </c>
      <c r="U71" s="18" t="s">
        <v>481</v>
      </c>
      <c r="V71" s="20" t="s">
        <v>481</v>
      </c>
      <c r="W71" s="18" t="s">
        <v>481</v>
      </c>
      <c r="X71" s="20" t="s">
        <v>481</v>
      </c>
      <c r="Y71" s="18" t="n">
        <v>472.10154547</v>
      </c>
      <c r="Z71" s="20" t="n">
        <v>36.17045197</v>
      </c>
    </row>
    <row r="72" spans="1:26">
      <c r="A72" s="15" t="s">
        <v>547</v>
      </c>
      <c r="B72" s="17" t="n">
        <v>7708</v>
      </c>
      <c r="C72" s="18">
        <f>(5.0/B72*100)</f>
        <v/>
      </c>
      <c r="D72" s="19" t="n">
        <v>7703</v>
      </c>
      <c r="E72" s="18" t="n">
        <v>456.1675911</v>
      </c>
      <c r="F72" s="20" t="n">
        <v>4.14631473</v>
      </c>
      <c r="G72" s="18" t="n">
        <v>497.56317672</v>
      </c>
      <c r="H72" s="20" t="n">
        <v>3.3600137</v>
      </c>
      <c r="I72" s="18" t="n">
        <v>538.84990418</v>
      </c>
      <c r="J72" s="20" t="n">
        <v>2.44956912</v>
      </c>
      <c r="K72" s="18" t="n">
        <v>559.4242338</v>
      </c>
      <c r="L72" s="20" t="n">
        <v>2.86480992</v>
      </c>
      <c r="M72" s="18" t="n">
        <v>585.43189579</v>
      </c>
      <c r="N72" s="20" t="n">
        <v>4.68887632</v>
      </c>
      <c r="O72" s="18" t="n">
        <v>594.5992046699999</v>
      </c>
      <c r="P72" s="20" t="n">
        <v>6.4484196</v>
      </c>
      <c r="Q72" s="18" t="s">
        <v>481</v>
      </c>
      <c r="R72" s="20" t="s">
        <v>481</v>
      </c>
      <c r="S72" s="18" t="s">
        <v>481</v>
      </c>
      <c r="T72" s="20" t="s">
        <v>481</v>
      </c>
      <c r="U72" s="18" t="s">
        <v>481</v>
      </c>
      <c r="V72" s="20" t="s">
        <v>481</v>
      </c>
      <c r="W72" s="18" t="s">
        <v>481</v>
      </c>
      <c r="X72" s="20" t="s">
        <v>481</v>
      </c>
      <c r="Y72" s="18" t="n">
        <v>417.35235292</v>
      </c>
      <c r="Z72" s="20" t="n">
        <v>30.68394659</v>
      </c>
    </row>
    <row r="73" spans="1:26">
      <c r="A73" s="15" t="s">
        <v>548</v>
      </c>
      <c r="B73" s="17" t="n">
        <v>8249</v>
      </c>
      <c r="C73" s="18">
        <f>(144.0/B73*100)</f>
        <v/>
      </c>
      <c r="D73" s="19" t="n">
        <v>8105</v>
      </c>
      <c r="E73" s="18" t="n">
        <v>397.57059813</v>
      </c>
      <c r="F73" s="20" t="n">
        <v>2.67671238</v>
      </c>
      <c r="G73" s="18" t="n">
        <v>413.1369673</v>
      </c>
      <c r="H73" s="20" t="n">
        <v>2.73576384</v>
      </c>
      <c r="I73" s="18" t="n">
        <v>436.02849117</v>
      </c>
      <c r="J73" s="20" t="n">
        <v>3.71469605</v>
      </c>
      <c r="K73" s="18" t="n">
        <v>442.4107507</v>
      </c>
      <c r="L73" s="20" t="n">
        <v>5.2746562</v>
      </c>
      <c r="M73" s="18" t="n">
        <v>460.43026695</v>
      </c>
      <c r="N73" s="20" t="n">
        <v>9.660580149999999</v>
      </c>
      <c r="O73" s="18" t="n">
        <v>461.40641024</v>
      </c>
      <c r="P73" s="20" t="n">
        <v>12.91965822</v>
      </c>
      <c r="Q73" s="18" t="s">
        <v>481</v>
      </c>
      <c r="R73" s="20" t="s">
        <v>481</v>
      </c>
      <c r="S73" s="18" t="s">
        <v>481</v>
      </c>
      <c r="T73" s="20" t="s">
        <v>481</v>
      </c>
      <c r="U73" s="18" t="s">
        <v>481</v>
      </c>
      <c r="V73" s="20" t="s">
        <v>481</v>
      </c>
      <c r="W73" s="18" t="s">
        <v>481</v>
      </c>
      <c r="X73" s="20" t="s">
        <v>481</v>
      </c>
      <c r="Y73" s="18" t="n">
        <v>369.84016197</v>
      </c>
      <c r="Z73" s="20" t="n">
        <v>17.79934491</v>
      </c>
    </row>
    <row r="74" spans="1:26">
      <c r="A74" s="15" t="s">
        <v>549</v>
      </c>
      <c r="B74" s="17" t="n">
        <v>4692</v>
      </c>
      <c r="C74" s="18">
        <f>(82.0/B74*100)</f>
        <v/>
      </c>
      <c r="D74" s="19" t="n">
        <v>4610</v>
      </c>
      <c r="E74" s="18" t="n">
        <v>402.47593326</v>
      </c>
      <c r="F74" s="20" t="n">
        <v>3.96584747</v>
      </c>
      <c r="G74" s="18" t="n">
        <v>405.88896742</v>
      </c>
      <c r="H74" s="20" t="n">
        <v>3.57117955</v>
      </c>
      <c r="I74" s="18" t="n">
        <v>434.94193052</v>
      </c>
      <c r="J74" s="20" t="n">
        <v>2.53592985</v>
      </c>
      <c r="K74" s="18" t="n">
        <v>449.01514794</v>
      </c>
      <c r="L74" s="20" t="n">
        <v>3.80688221</v>
      </c>
      <c r="M74" s="18" t="n">
        <v>448.76545011</v>
      </c>
      <c r="N74" s="20" t="n">
        <v>4.32098641</v>
      </c>
      <c r="O74" s="18" t="n">
        <v>419.10856668</v>
      </c>
      <c r="P74" s="20" t="n">
        <v>6.07597574</v>
      </c>
      <c r="Q74" s="18" t="s">
        <v>481</v>
      </c>
      <c r="R74" s="20" t="s">
        <v>481</v>
      </c>
      <c r="S74" s="18" t="s">
        <v>481</v>
      </c>
      <c r="T74" s="20" t="s">
        <v>481</v>
      </c>
      <c r="U74" s="18" t="s">
        <v>481</v>
      </c>
      <c r="V74" s="20" t="s">
        <v>481</v>
      </c>
      <c r="W74" s="18" t="n">
        <v>304.22470181</v>
      </c>
      <c r="X74" s="20" t="n">
        <v>18.62298042</v>
      </c>
      <c r="Y74" s="18" t="n">
        <v>352.6877831</v>
      </c>
      <c r="Z74" s="20" t="n">
        <v>11.34669113</v>
      </c>
    </row>
    <row r="75" spans="1:26">
      <c r="A75" s="15" t="s">
        <v>550</v>
      </c>
      <c r="B75" s="17" t="n">
        <v>5375</v>
      </c>
      <c r="C75" s="18">
        <f>(199.0/B75*100)</f>
        <v/>
      </c>
      <c r="D75" s="19" t="n">
        <v>5176</v>
      </c>
      <c r="E75" s="18" t="n">
        <v>372.74803657</v>
      </c>
      <c r="F75" s="20" t="n">
        <v>2.25054669</v>
      </c>
      <c r="G75" s="18" t="n">
        <v>382.63047471</v>
      </c>
      <c r="H75" s="20" t="n">
        <v>2.33291933</v>
      </c>
      <c r="I75" s="18" t="n">
        <v>407.50960097</v>
      </c>
      <c r="J75" s="20" t="n">
        <v>3.5946169</v>
      </c>
      <c r="K75" s="18" t="n">
        <v>419.88709672</v>
      </c>
      <c r="L75" s="20" t="n">
        <v>8.24329442</v>
      </c>
      <c r="M75" s="18" t="n">
        <v>420.44718839</v>
      </c>
      <c r="N75" s="20" t="n">
        <v>7.12834871</v>
      </c>
      <c r="O75" s="18" t="n">
        <v>392.46330914</v>
      </c>
      <c r="P75" s="20" t="n">
        <v>9.35766724</v>
      </c>
      <c r="Q75" s="18" t="s">
        <v>481</v>
      </c>
      <c r="R75" s="20" t="s">
        <v>481</v>
      </c>
      <c r="S75" s="18" t="s">
        <v>481</v>
      </c>
      <c r="T75" s="20" t="s">
        <v>481</v>
      </c>
      <c r="U75" s="18" t="s">
        <v>481</v>
      </c>
      <c r="V75" s="20" t="s">
        <v>481</v>
      </c>
      <c r="W75" s="18" t="s">
        <v>481</v>
      </c>
      <c r="X75" s="20" t="s">
        <v>481</v>
      </c>
      <c r="Y75" s="18" t="n">
        <v>350.87801164</v>
      </c>
      <c r="Z75" s="20" t="n">
        <v>7.47729096</v>
      </c>
    </row>
    <row r="76" spans="1:26">
      <c r="A76" s="15" t="s">
        <v>551</v>
      </c>
      <c r="B76" s="17" t="n">
        <v>14167</v>
      </c>
      <c r="C76" s="18">
        <f>(228.0/B76*100)</f>
        <v/>
      </c>
      <c r="D76" s="19" t="n">
        <v>13939</v>
      </c>
      <c r="E76" s="18" t="n">
        <v>397.72924848</v>
      </c>
      <c r="F76" s="20" t="n">
        <v>3.14292057</v>
      </c>
      <c r="G76" s="18" t="n">
        <v>424.29783599</v>
      </c>
      <c r="H76" s="20" t="n">
        <v>3.12914897</v>
      </c>
      <c r="I76" s="18" t="n">
        <v>457.26992083</v>
      </c>
      <c r="J76" s="20" t="n">
        <v>3.01087633</v>
      </c>
      <c r="K76" s="18" t="n">
        <v>471.07931609</v>
      </c>
      <c r="L76" s="20" t="n">
        <v>3.31164751</v>
      </c>
      <c r="M76" s="18" t="n">
        <v>480.02535172</v>
      </c>
      <c r="N76" s="20" t="n">
        <v>4.47797898</v>
      </c>
      <c r="O76" s="18" t="n">
        <v>426.86727415</v>
      </c>
      <c r="P76" s="20" t="n">
        <v>6.10910446</v>
      </c>
      <c r="Q76" s="18" t="s">
        <v>481</v>
      </c>
      <c r="R76" s="20" t="s">
        <v>481</v>
      </c>
      <c r="S76" s="18" t="s">
        <v>481</v>
      </c>
      <c r="T76" s="20" t="s">
        <v>481</v>
      </c>
      <c r="U76" s="18" t="s">
        <v>481</v>
      </c>
      <c r="V76" s="20" t="s">
        <v>481</v>
      </c>
      <c r="W76" s="18" t="s">
        <v>481</v>
      </c>
      <c r="X76" s="20" t="s">
        <v>481</v>
      </c>
      <c r="Y76" s="18" t="n">
        <v>350.86222012</v>
      </c>
      <c r="Z76" s="20" t="n">
        <v>9.4574035</v>
      </c>
    </row>
    <row r="77" spans="1:26">
      <c r="A77" s="15" t="s">
        <v>552</v>
      </c>
      <c r="B77" s="17" t="n">
        <v>6062</v>
      </c>
      <c r="C77" s="18">
        <f>(82.0/B77*100)</f>
        <v/>
      </c>
      <c r="D77" s="19" t="n">
        <v>5980</v>
      </c>
      <c r="E77" s="18" t="n">
        <v>404.07736889</v>
      </c>
      <c r="F77" s="20" t="n">
        <v>2.09023653</v>
      </c>
      <c r="G77" s="18" t="n">
        <v>432.14929623</v>
      </c>
      <c r="H77" s="20" t="n">
        <v>2.96776433</v>
      </c>
      <c r="I77" s="18" t="n">
        <v>467.43200632</v>
      </c>
      <c r="J77" s="20" t="n">
        <v>3.49439164</v>
      </c>
      <c r="K77" s="18" t="n">
        <v>489.76145801</v>
      </c>
      <c r="L77" s="20" t="n">
        <v>5.11772225</v>
      </c>
      <c r="M77" s="18" t="n">
        <v>502.62735267</v>
      </c>
      <c r="N77" s="20" t="n">
        <v>7.01912361</v>
      </c>
      <c r="O77" s="18" t="n">
        <v>473.91324804</v>
      </c>
      <c r="P77" s="20" t="n">
        <v>9.198970259999999</v>
      </c>
      <c r="Q77" s="18" t="s">
        <v>481</v>
      </c>
      <c r="R77" s="20" t="s">
        <v>481</v>
      </c>
      <c r="S77" s="18" t="s">
        <v>481</v>
      </c>
      <c r="T77" s="20" t="s">
        <v>481</v>
      </c>
      <c r="U77" s="18" t="s">
        <v>481</v>
      </c>
      <c r="V77" s="20" t="s">
        <v>481</v>
      </c>
      <c r="W77" s="18" t="s">
        <v>481</v>
      </c>
      <c r="X77" s="20" t="s">
        <v>481</v>
      </c>
      <c r="Y77" s="18" t="n">
        <v>342.47304606</v>
      </c>
      <c r="Z77" s="20" t="n">
        <v>8.23838342</v>
      </c>
    </row>
    <row r="78" spans="1:26">
      <c r="A78" s="15" t="s">
        <v>553</v>
      </c>
      <c r="B78" s="17" t="n">
        <v>5826</v>
      </c>
      <c r="C78" s="18">
        <f>(0.0/B78*100)</f>
        <v/>
      </c>
      <c r="D78" s="19" t="n">
        <v>5826</v>
      </c>
      <c r="E78" s="18" t="n">
        <v>516.69337828</v>
      </c>
      <c r="F78" s="20" t="n">
        <v>4.7308952</v>
      </c>
      <c r="G78" s="18" t="n">
        <v>517.44925144</v>
      </c>
      <c r="H78" s="20" t="n">
        <v>4.14427714</v>
      </c>
      <c r="I78" s="18" t="n">
        <v>530.30035362</v>
      </c>
      <c r="J78" s="20" t="n">
        <v>4.38143973</v>
      </c>
      <c r="K78" s="18" t="n">
        <v>537.2401114</v>
      </c>
      <c r="L78" s="20" t="n">
        <v>6.9471591</v>
      </c>
      <c r="M78" s="18" t="n">
        <v>560.79543574</v>
      </c>
      <c r="N78" s="20" t="n">
        <v>8.94521359</v>
      </c>
      <c r="O78" s="18" t="n">
        <v>528.03035316</v>
      </c>
      <c r="P78" s="20" t="n">
        <v>8.899405310000001</v>
      </c>
      <c r="Q78" s="18" t="s">
        <v>481</v>
      </c>
      <c r="R78" s="20" t="s">
        <v>481</v>
      </c>
      <c r="S78" s="18" t="s">
        <v>481</v>
      </c>
      <c r="T78" s="20" t="s">
        <v>481</v>
      </c>
      <c r="U78" s="18" t="n">
        <v>360.9582</v>
      </c>
      <c r="V78" s="20" t="n">
        <v>51.24946587</v>
      </c>
      <c r="W78" s="18" t="n">
        <v>447.67225133</v>
      </c>
      <c r="X78" s="20" t="n">
        <v>30.50927841</v>
      </c>
      <c r="Y78" s="18" t="n">
        <v>465.58537807</v>
      </c>
      <c r="Z78" s="20" t="n">
        <v>15.25569886</v>
      </c>
    </row>
    <row customHeight="1" ht="25" r="79" spans="1:26">
      <c r="A79" s="15" t="s">
        <v>554</v>
      </c>
      <c r="B79" s="17" t="n">
        <v>1657</v>
      </c>
      <c r="C79" s="18">
        <f>(41.0/B79*100)</f>
        <v/>
      </c>
      <c r="D79" s="19" t="n">
        <v>1616</v>
      </c>
      <c r="E79" s="18" t="n">
        <v>421.47715751</v>
      </c>
      <c r="F79" s="20" t="n">
        <v>6.75062345</v>
      </c>
      <c r="G79" s="18" t="n">
        <v>443.37353183</v>
      </c>
      <c r="H79" s="20" t="n">
        <v>5.93135872</v>
      </c>
      <c r="I79" s="18" t="n">
        <v>485.42064205</v>
      </c>
      <c r="J79" s="20" t="n">
        <v>6.55222014</v>
      </c>
      <c r="K79" s="18" t="n">
        <v>496.16546607</v>
      </c>
      <c r="L79" s="20" t="n">
        <v>8.052269280000001</v>
      </c>
      <c r="M79" s="18" t="n">
        <v>529.84909657</v>
      </c>
      <c r="N79" s="20" t="n">
        <v>10.12978065</v>
      </c>
      <c r="O79" s="18" t="n">
        <v>514.9643945</v>
      </c>
      <c r="P79" s="20" t="n">
        <v>11.27419357</v>
      </c>
      <c r="Q79" s="18" t="s">
        <v>481</v>
      </c>
      <c r="R79" s="20" t="s">
        <v>481</v>
      </c>
      <c r="S79" s="18" t="s">
        <v>481</v>
      </c>
      <c r="T79" s="20" t="s">
        <v>481</v>
      </c>
      <c r="U79" s="18" t="s">
        <v>481</v>
      </c>
      <c r="V79" s="20" t="s">
        <v>481</v>
      </c>
      <c r="W79" s="18" t="s">
        <v>481</v>
      </c>
      <c r="X79" s="20" t="s">
        <v>481</v>
      </c>
      <c r="Y79" s="18" t="n">
        <v>394.66616879</v>
      </c>
      <c r="Z79" s="20" t="n">
        <v>29.64108118</v>
      </c>
    </row>
    <row r="80" spans="1:26">
      <c r="A80" s="15" t="s">
        <v>555</v>
      </c>
      <c r="B80" s="17" t="n">
        <v>7841</v>
      </c>
      <c r="C80" s="18">
        <f>(0.0/B80*100)</f>
        <v/>
      </c>
      <c r="D80" s="19" t="n">
        <v>7841</v>
      </c>
      <c r="E80" s="18" t="n">
        <v>435.69887791</v>
      </c>
      <c r="F80" s="20" t="n">
        <v>4.32923315</v>
      </c>
      <c r="G80" s="18" t="n">
        <v>445.89651541</v>
      </c>
      <c r="H80" s="20" t="n">
        <v>3.86320543</v>
      </c>
      <c r="I80" s="18" t="n">
        <v>464.28307365</v>
      </c>
      <c r="J80" s="20" t="n">
        <v>3.97672174</v>
      </c>
      <c r="K80" s="18" t="n">
        <v>474.66524319</v>
      </c>
      <c r="L80" s="20" t="n">
        <v>7.40487518</v>
      </c>
      <c r="M80" s="18" t="n">
        <v>491.53005336</v>
      </c>
      <c r="N80" s="20" t="n">
        <v>9.634807220000001</v>
      </c>
      <c r="O80" s="18" t="n">
        <v>486.03655302</v>
      </c>
      <c r="P80" s="20" t="n">
        <v>13.04256161</v>
      </c>
      <c r="Q80" s="18" t="s">
        <v>481</v>
      </c>
      <c r="R80" s="20" t="s">
        <v>481</v>
      </c>
      <c r="S80" s="18" t="s">
        <v>481</v>
      </c>
      <c r="T80" s="20" t="s">
        <v>481</v>
      </c>
      <c r="U80" s="18" t="s">
        <v>481</v>
      </c>
      <c r="V80" s="20" t="s">
        <v>481</v>
      </c>
      <c r="W80" s="18" t="s">
        <v>481</v>
      </c>
      <c r="X80" s="20" t="s">
        <v>481</v>
      </c>
      <c r="Y80" s="18" t="n">
        <v>469.27507834</v>
      </c>
      <c r="Z80" s="20" t="n">
        <v>42.15078629</v>
      </c>
    </row>
    <row r="81" spans="1:26">
      <c r="A81" s="23" t="s">
        <v>556</v>
      </c>
      <c r="B81" s="17" t="n">
        <v>8861</v>
      </c>
      <c r="C81" s="18">
        <f>(76.0/B81*100)</f>
        <v/>
      </c>
      <c r="D81" s="19" t="n">
        <v>8785</v>
      </c>
      <c r="E81" s="18" t="n">
        <v>405.7107275</v>
      </c>
      <c r="F81" s="20" t="n">
        <v>4.51072247</v>
      </c>
      <c r="G81" s="18" t="n">
        <v>423.90422405</v>
      </c>
      <c r="H81" s="20" t="n">
        <v>3.21348203</v>
      </c>
      <c r="I81" s="18" t="n">
        <v>441.80494841</v>
      </c>
      <c r="J81" s="20" t="n">
        <v>3.00531864</v>
      </c>
      <c r="K81" s="18" t="n">
        <v>456.63676774</v>
      </c>
      <c r="L81" s="20" t="n">
        <v>3.84143996</v>
      </c>
      <c r="M81" s="18" t="n">
        <v>470.00174147</v>
      </c>
      <c r="N81" s="20" t="n">
        <v>4.58602169</v>
      </c>
      <c r="O81" s="18" t="n">
        <v>458.71879474</v>
      </c>
      <c r="P81" s="20" t="n">
        <v>6.65022064</v>
      </c>
      <c r="Q81" s="18" t="s">
        <v>481</v>
      </c>
      <c r="R81" s="20" t="s">
        <v>481</v>
      </c>
      <c r="S81" s="18" t="s">
        <v>481</v>
      </c>
      <c r="T81" s="20" t="s">
        <v>481</v>
      </c>
      <c r="U81" s="18" t="s">
        <v>481</v>
      </c>
      <c r="V81" s="20" t="s">
        <v>481</v>
      </c>
      <c r="W81" s="18" t="s">
        <v>481</v>
      </c>
      <c r="X81" s="20" t="s">
        <v>481</v>
      </c>
      <c r="Y81" s="18" t="n">
        <v>378.89814685</v>
      </c>
      <c r="Z81" s="20" t="n">
        <v>23.93232385</v>
      </c>
    </row>
    <row r="82" spans="1:26">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row>
    <row r="83" spans="1:26">
      <c r="A83" s="3" t="s">
        <v>558</v>
      </c>
    </row>
    <row r="84" spans="1:26">
      <c r="A84" s="25" t="s">
        <v>559</v>
      </c>
    </row>
    <row r="85" spans="1:26">
      <c r="A85" s="25" t="s">
        <v>560</v>
      </c>
    </row>
    <row customHeight="1" ht="30" r="86" spans="1:26">
      <c r="A86" s="25" t="s">
        <v>561</v>
      </c>
    </row>
    <row customHeight="1" ht="30" r="87" spans="1:26">
      <c r="A87" s="25" t="s">
        <v>557</v>
      </c>
    </row>
    <row customHeight="1" ht="30" r="88" spans="1:26">
      <c r="A88" s="25" t="s">
        <v>562</v>
      </c>
    </row>
    <row customHeight="1" ht="30" r="89" spans="1:26">
      <c r="A89" s="25" t="s">
        <v>563</v>
      </c>
    </row>
    <row customHeight="1" ht="30" r="90" spans="1:26">
      <c r="A90" s="25" t="s">
        <v>564</v>
      </c>
    </row>
    <row customHeight="1" ht="30" r="91" spans="1:26">
      <c r="A91" s="25" t="s">
        <v>565</v>
      </c>
    </row>
    <row customHeight="1" ht="30" r="92" spans="1:26">
      <c r="A92" s="25" t="s">
        <v>566</v>
      </c>
    </row>
    <row customHeight="1" ht="30" r="93" spans="1:26">
      <c r="A93" s="25" t="s">
        <v>567</v>
      </c>
    </row>
    <row customHeight="1" ht="30" r="94" spans="1:26">
      <c r="A94" s="25" t="s">
        <v>568</v>
      </c>
    </row>
    <row customHeight="1" ht="30" r="95" spans="1:26">
      <c r="A95" s="25" t="s">
        <v>569</v>
      </c>
    </row>
    <row customHeight="1" ht="30" r="96" spans="1:26">
      <c r="A96" s="25" t="s">
        <v>570</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640</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(353.0/B7*100)</f>
        <v/>
      </c>
      <c r="D7" s="19" t="n">
        <v>14177</v>
      </c>
      <c r="E7" s="18" t="n">
        <v>462.99154317</v>
      </c>
      <c r="F7" s="20" t="n">
        <v>9.58345901</v>
      </c>
      <c r="G7" s="18" t="n">
        <v>482.27316011</v>
      </c>
      <c r="H7" s="20" t="n">
        <v>6.25282108</v>
      </c>
      <c r="I7" s="18" t="n">
        <v>497.81395643</v>
      </c>
      <c r="J7" s="20" t="n">
        <v>1.96319799</v>
      </c>
      <c r="K7" s="18" t="n">
        <v>527.85830149</v>
      </c>
      <c r="L7" s="20" t="n">
        <v>1.77775055</v>
      </c>
      <c r="M7" s="18" t="s">
        <v>481</v>
      </c>
      <c r="N7" s="20" t="s">
        <v>481</v>
      </c>
      <c r="O7" s="18" t="s">
        <v>481</v>
      </c>
      <c r="P7" s="20" t="s">
        <v>481</v>
      </c>
      <c r="Q7" s="18" t="s">
        <v>481</v>
      </c>
      <c r="R7" s="20" t="s">
        <v>481</v>
      </c>
      <c r="S7" s="18" t="s">
        <v>481</v>
      </c>
      <c r="T7" s="20" t="s">
        <v>481</v>
      </c>
      <c r="U7" s="18" t="n">
        <v>399.54687561</v>
      </c>
      <c r="V7" s="20" t="n">
        <v>10.12156511</v>
      </c>
    </row>
    <row r="8" spans="1:22">
      <c r="A8" s="15" t="s">
        <v>483</v>
      </c>
      <c r="B8" s="17" t="n">
        <v>7007</v>
      </c>
      <c r="C8" s="18">
        <f>(20.0/B8*100)</f>
        <v/>
      </c>
      <c r="D8" s="19" t="n">
        <v>6987</v>
      </c>
      <c r="E8" s="18" t="n">
        <v>451.17305103</v>
      </c>
      <c r="F8" s="20" t="n">
        <v>14.70062315</v>
      </c>
      <c r="G8" s="18" t="n">
        <v>483.61467685</v>
      </c>
      <c r="H8" s="20" t="n">
        <v>7.76655095</v>
      </c>
      <c r="I8" s="18" t="n">
        <v>499.1273825</v>
      </c>
      <c r="J8" s="20" t="n">
        <v>3.96721573</v>
      </c>
      <c r="K8" s="18" t="n">
        <v>496.06391318</v>
      </c>
      <c r="L8" s="20" t="n">
        <v>2.45785343</v>
      </c>
      <c r="M8" s="18" t="s">
        <v>481</v>
      </c>
      <c r="N8" s="20" t="s">
        <v>481</v>
      </c>
      <c r="O8" s="18" t="s">
        <v>481</v>
      </c>
      <c r="P8" s="20" t="s">
        <v>481</v>
      </c>
      <c r="Q8" s="18" t="n">
        <v>368.48347797</v>
      </c>
      <c r="R8" s="20" t="n">
        <v>14.99112476</v>
      </c>
      <c r="S8" s="18" t="s">
        <v>481</v>
      </c>
      <c r="T8" s="20" t="s">
        <v>481</v>
      </c>
      <c r="U8" s="18" t="n">
        <v>396.32413032</v>
      </c>
      <c r="V8" s="20" t="n">
        <v>22.45447559</v>
      </c>
    </row>
    <row r="9" spans="1:22">
      <c r="A9" s="15" t="s">
        <v>484</v>
      </c>
      <c r="B9" s="17" t="n">
        <v>9651</v>
      </c>
      <c r="C9" s="18">
        <f>(81.0/B9*100)</f>
        <v/>
      </c>
      <c r="D9" s="19" t="n">
        <v>9570</v>
      </c>
      <c r="E9" s="18" t="n">
        <v>455.33996776</v>
      </c>
      <c r="F9" s="20" t="n">
        <v>9.602339629999999</v>
      </c>
      <c r="G9" s="18" t="n">
        <v>486.12073238</v>
      </c>
      <c r="H9" s="20" t="n">
        <v>6.4396419</v>
      </c>
      <c r="I9" s="18" t="n">
        <v>502.56646288</v>
      </c>
      <c r="J9" s="20" t="n">
        <v>2.24564236</v>
      </c>
      <c r="K9" s="18" t="n">
        <v>514.70762445</v>
      </c>
      <c r="L9" s="20" t="n">
        <v>2.91829864</v>
      </c>
      <c r="M9" s="18" t="s">
        <v>481</v>
      </c>
      <c r="N9" s="20" t="s">
        <v>481</v>
      </c>
      <c r="O9" s="18" t="s">
        <v>481</v>
      </c>
      <c r="P9" s="20" t="s">
        <v>481</v>
      </c>
      <c r="Q9" s="18" t="n">
        <v>374.78530698</v>
      </c>
      <c r="R9" s="20" t="n">
        <v>11.62763904</v>
      </c>
      <c r="S9" s="18" t="s">
        <v>481</v>
      </c>
      <c r="T9" s="20" t="s">
        <v>481</v>
      </c>
      <c r="U9" s="18" t="n">
        <v>370.64615409</v>
      </c>
      <c r="V9" s="20" t="n">
        <v>10.81276863</v>
      </c>
    </row>
    <row r="10" spans="1:22">
      <c r="A10" s="15" t="s">
        <v>485</v>
      </c>
      <c r="B10" s="17" t="n">
        <v>20058</v>
      </c>
      <c r="C10" s="18">
        <f>(522.0/B10*100)</f>
        <v/>
      </c>
      <c r="D10" s="19" t="n">
        <v>19536</v>
      </c>
      <c r="E10" s="18" t="n">
        <v>477.93507125</v>
      </c>
      <c r="F10" s="20" t="n">
        <v>7.68166302</v>
      </c>
      <c r="G10" s="18" t="n">
        <v>499.90404291</v>
      </c>
      <c r="H10" s="20" t="n">
        <v>5.82412594</v>
      </c>
      <c r="I10" s="18" t="n">
        <v>521.06852601</v>
      </c>
      <c r="J10" s="20" t="n">
        <v>2.38984938</v>
      </c>
      <c r="K10" s="18" t="n">
        <v>541.32020206</v>
      </c>
      <c r="L10" s="20" t="n">
        <v>2.10470246</v>
      </c>
      <c r="M10" s="18" t="s">
        <v>481</v>
      </c>
      <c r="N10" s="20" t="s">
        <v>481</v>
      </c>
      <c r="O10" s="18" t="s">
        <v>481</v>
      </c>
      <c r="P10" s="20" t="s">
        <v>481</v>
      </c>
      <c r="Q10" s="18" t="s">
        <v>481</v>
      </c>
      <c r="R10" s="20" t="s">
        <v>481</v>
      </c>
      <c r="S10" s="18" t="s">
        <v>481</v>
      </c>
      <c r="T10" s="20" t="s">
        <v>481</v>
      </c>
      <c r="U10" s="18" t="n">
        <v>425.0771391</v>
      </c>
      <c r="V10" s="20" t="n">
        <v>13.96218494</v>
      </c>
    </row>
    <row r="11" spans="1:22">
      <c r="A11" s="15" t="s">
        <v>486</v>
      </c>
      <c r="B11" s="17" t="n">
        <v>7053</v>
      </c>
      <c r="C11" s="18">
        <f>(49.0/B11*100)</f>
        <v/>
      </c>
      <c r="D11" s="19" t="n">
        <v>7004</v>
      </c>
      <c r="E11" s="18" t="n">
        <v>430.89439414</v>
      </c>
      <c r="F11" s="20" t="n">
        <v>6.37952912</v>
      </c>
      <c r="G11" s="18" t="n">
        <v>453.81541563</v>
      </c>
      <c r="H11" s="20" t="n">
        <v>6.72030184</v>
      </c>
      <c r="I11" s="18" t="n">
        <v>443.82048644</v>
      </c>
      <c r="J11" s="20" t="n">
        <v>2.71914159</v>
      </c>
      <c r="K11" s="18" t="n">
        <v>451.67756742</v>
      </c>
      <c r="L11" s="20" t="n">
        <v>2.79940649</v>
      </c>
      <c r="M11" s="18" t="s">
        <v>481</v>
      </c>
      <c r="N11" s="20" t="s">
        <v>481</v>
      </c>
      <c r="O11" s="18" t="s">
        <v>481</v>
      </c>
      <c r="P11" s="20" t="s">
        <v>481</v>
      </c>
      <c r="Q11" s="18" t="s">
        <v>481</v>
      </c>
      <c r="R11" s="20" t="s">
        <v>481</v>
      </c>
      <c r="S11" s="18" t="s">
        <v>481</v>
      </c>
      <c r="T11" s="20" t="s">
        <v>481</v>
      </c>
      <c r="U11" s="18" t="n">
        <v>365.60615036</v>
      </c>
      <c r="V11" s="20" t="n">
        <v>11.30044784</v>
      </c>
    </row>
    <row r="12" spans="1:22">
      <c r="A12" s="15" t="s">
        <v>487</v>
      </c>
      <c r="B12" s="17" t="n">
        <v>6894</v>
      </c>
      <c r="C12" s="18">
        <f>(55.0/B12*100)</f>
        <v/>
      </c>
      <c r="D12" s="19" t="n">
        <v>6839</v>
      </c>
      <c r="E12" s="18" t="n">
        <v>447.32432577</v>
      </c>
      <c r="F12" s="20" t="n">
        <v>8.59777633</v>
      </c>
      <c r="G12" s="18" t="n">
        <v>477.60758514</v>
      </c>
      <c r="H12" s="20" t="n">
        <v>6.18339296</v>
      </c>
      <c r="I12" s="18" t="n">
        <v>493.83366032</v>
      </c>
      <c r="J12" s="20" t="n">
        <v>2.26811613</v>
      </c>
      <c r="K12" s="18" t="n">
        <v>506.69941409</v>
      </c>
      <c r="L12" s="20" t="n">
        <v>2.37132583</v>
      </c>
      <c r="M12" s="18" t="s">
        <v>481</v>
      </c>
      <c r="N12" s="20" t="s">
        <v>481</v>
      </c>
      <c r="O12" s="18" t="s">
        <v>481</v>
      </c>
      <c r="P12" s="20" t="s">
        <v>481</v>
      </c>
      <c r="Q12" s="18" t="n">
        <v>366.6777112</v>
      </c>
      <c r="R12" s="20" t="n">
        <v>14.39052153</v>
      </c>
      <c r="S12" s="18" t="s">
        <v>481</v>
      </c>
      <c r="T12" s="20" t="s">
        <v>481</v>
      </c>
      <c r="U12" s="18" t="n">
        <v>368.39472532</v>
      </c>
      <c r="V12" s="20" t="n">
        <v>18.95436754</v>
      </c>
    </row>
    <row r="13" spans="1:22">
      <c r="A13" s="15" t="s">
        <v>488</v>
      </c>
      <c r="B13" s="17" t="n">
        <v>7161</v>
      </c>
      <c r="C13" s="18">
        <f>(92.0/B13*100)</f>
        <v/>
      </c>
      <c r="D13" s="19" t="n">
        <v>7069</v>
      </c>
      <c r="E13" s="18" t="n">
        <v>479.40848049</v>
      </c>
      <c r="F13" s="20" t="n">
        <v>10.0667254</v>
      </c>
      <c r="G13" s="18" t="n">
        <v>483.31284641</v>
      </c>
      <c r="H13" s="20" t="n">
        <v>7.53644949</v>
      </c>
      <c r="I13" s="18" t="n">
        <v>495.17874654</v>
      </c>
      <c r="J13" s="20" t="n">
        <v>3.05407941</v>
      </c>
      <c r="K13" s="18" t="n">
        <v>516.6191260099999</v>
      </c>
      <c r="L13" s="20" t="n">
        <v>2.62037789</v>
      </c>
      <c r="M13" s="18" t="s">
        <v>481</v>
      </c>
      <c r="N13" s="20" t="s">
        <v>481</v>
      </c>
      <c r="O13" s="18" t="s">
        <v>481</v>
      </c>
      <c r="P13" s="20" t="s">
        <v>481</v>
      </c>
      <c r="Q13" s="18" t="n">
        <v>436.36003517</v>
      </c>
      <c r="R13" s="20" t="n">
        <v>6.43426798</v>
      </c>
      <c r="S13" s="18" t="s">
        <v>481</v>
      </c>
      <c r="T13" s="20" t="s">
        <v>481</v>
      </c>
      <c r="U13" s="18" t="n">
        <v>358.0979198</v>
      </c>
      <c r="V13" s="20" t="n">
        <v>17.2597984</v>
      </c>
    </row>
    <row r="14" spans="1:22">
      <c r="A14" s="15" t="s">
        <v>489</v>
      </c>
      <c r="B14" s="17" t="n">
        <v>5587</v>
      </c>
      <c r="C14" s="18">
        <f>(74.0/B14*100)</f>
        <v/>
      </c>
      <c r="D14" s="19" t="n">
        <v>5513</v>
      </c>
      <c r="E14" s="18" t="n">
        <v>498.42852024</v>
      </c>
      <c r="F14" s="20" t="n">
        <v>8.59532555</v>
      </c>
      <c r="G14" s="18" t="n">
        <v>539.52668365</v>
      </c>
      <c r="H14" s="20" t="n">
        <v>6.47734356</v>
      </c>
      <c r="I14" s="18" t="n">
        <v>533.52382395</v>
      </c>
      <c r="J14" s="20" t="n">
        <v>2.44680747</v>
      </c>
      <c r="K14" s="18" t="n">
        <v>538.7091644</v>
      </c>
      <c r="L14" s="20" t="n">
        <v>2.7731522</v>
      </c>
      <c r="M14" s="18" t="s">
        <v>481</v>
      </c>
      <c r="N14" s="20" t="s">
        <v>481</v>
      </c>
      <c r="O14" s="18" t="s">
        <v>481</v>
      </c>
      <c r="P14" s="20" t="s">
        <v>481</v>
      </c>
      <c r="Q14" s="18" t="s">
        <v>481</v>
      </c>
      <c r="R14" s="20" t="s">
        <v>481</v>
      </c>
      <c r="S14" s="18" t="s">
        <v>481</v>
      </c>
      <c r="T14" s="20" t="s">
        <v>481</v>
      </c>
      <c r="U14" s="18" t="n">
        <v>500.93014707</v>
      </c>
      <c r="V14" s="20" t="n">
        <v>34.56771041</v>
      </c>
    </row>
    <row r="15" spans="1:22">
      <c r="A15" s="15" t="s">
        <v>490</v>
      </c>
      <c r="B15" s="17" t="n">
        <v>5882</v>
      </c>
      <c r="C15" s="18">
        <f>(52.0/B15*100)</f>
        <v/>
      </c>
      <c r="D15" s="19" t="n">
        <v>5830</v>
      </c>
      <c r="E15" s="18" t="n">
        <v>473.13386116</v>
      </c>
      <c r="F15" s="20" t="n">
        <v>20.9547958</v>
      </c>
      <c r="G15" s="18" t="n">
        <v>507.13417986</v>
      </c>
      <c r="H15" s="20" t="n">
        <v>7.71547014</v>
      </c>
      <c r="I15" s="18" t="n">
        <v>521.57299954</v>
      </c>
      <c r="J15" s="20" t="n">
        <v>2.75739185</v>
      </c>
      <c r="K15" s="18" t="n">
        <v>543.501277</v>
      </c>
      <c r="L15" s="20" t="n">
        <v>2.66061568</v>
      </c>
      <c r="M15" s="18" t="s">
        <v>481</v>
      </c>
      <c r="N15" s="20" t="s">
        <v>481</v>
      </c>
      <c r="O15" s="18" t="s">
        <v>481</v>
      </c>
      <c r="P15" s="20" t="s">
        <v>481</v>
      </c>
      <c r="Q15" s="18" t="n">
        <v>375.95013089</v>
      </c>
      <c r="R15" s="20" t="n">
        <v>17.42774697</v>
      </c>
      <c r="S15" s="18" t="s">
        <v>481</v>
      </c>
      <c r="T15" s="20" t="s">
        <v>481</v>
      </c>
      <c r="U15" s="18" t="n">
        <v>435.75985409</v>
      </c>
      <c r="V15" s="20" t="n">
        <v>24.89937019</v>
      </c>
    </row>
    <row r="16" spans="1:22">
      <c r="A16" s="15" t="s">
        <v>491</v>
      </c>
      <c r="B16" s="17" t="n">
        <v>6108</v>
      </c>
      <c r="C16" s="18">
        <f>(99.0/B16*100)</f>
        <v/>
      </c>
      <c r="D16" s="19" t="n">
        <v>6009</v>
      </c>
      <c r="E16" s="18" t="n">
        <v>418.34979356</v>
      </c>
      <c r="F16" s="20" t="n">
        <v>11.94357405</v>
      </c>
      <c r="G16" s="18" t="n">
        <v>491.56399883</v>
      </c>
      <c r="H16" s="20" t="n">
        <v>8.132477919999999</v>
      </c>
      <c r="I16" s="18" t="n">
        <v>490.4191377</v>
      </c>
      <c r="J16" s="20" t="n">
        <v>2.26830197</v>
      </c>
      <c r="K16" s="18" t="n">
        <v>505.74984646</v>
      </c>
      <c r="L16" s="20" t="n">
        <v>2.64124966</v>
      </c>
      <c r="M16" s="18" t="s">
        <v>481</v>
      </c>
      <c r="N16" s="20" t="s">
        <v>481</v>
      </c>
      <c r="O16" s="18" t="s">
        <v>481</v>
      </c>
      <c r="P16" s="20" t="s">
        <v>481</v>
      </c>
      <c r="Q16" s="18" t="s">
        <v>481</v>
      </c>
      <c r="R16" s="20" t="s">
        <v>481</v>
      </c>
      <c r="S16" s="18" t="s">
        <v>481</v>
      </c>
      <c r="T16" s="20" t="s">
        <v>481</v>
      </c>
      <c r="U16" s="18" t="n">
        <v>355.28712361</v>
      </c>
      <c r="V16" s="20" t="n">
        <v>13.5278062</v>
      </c>
    </row>
    <row r="17" spans="1:22">
      <c r="A17" s="15" t="s">
        <v>492</v>
      </c>
      <c r="B17" s="17" t="n">
        <v>6504</v>
      </c>
      <c r="C17" s="18">
        <f>(641.0/B17*100)</f>
        <v/>
      </c>
      <c r="D17" s="19" t="n">
        <v>5863</v>
      </c>
      <c r="E17" s="18" t="n">
        <v>493.43610693</v>
      </c>
      <c r="F17" s="20" t="n">
        <v>16.1105567</v>
      </c>
      <c r="G17" s="18" t="n">
        <v>530.35254343</v>
      </c>
      <c r="H17" s="20" t="n">
        <v>7.96088291</v>
      </c>
      <c r="I17" s="18" t="n">
        <v>518.03189742</v>
      </c>
      <c r="J17" s="20" t="n">
        <v>3.54028626</v>
      </c>
      <c r="K17" s="18" t="n">
        <v>517.51547238</v>
      </c>
      <c r="L17" s="20" t="n">
        <v>2.78350375</v>
      </c>
      <c r="M17" s="18" t="s">
        <v>481</v>
      </c>
      <c r="N17" s="20" t="s">
        <v>481</v>
      </c>
      <c r="O17" s="18" t="s">
        <v>481</v>
      </c>
      <c r="P17" s="20" t="s">
        <v>481</v>
      </c>
      <c r="Q17" s="18" t="n">
        <v>360.48925247</v>
      </c>
      <c r="R17" s="20" t="n">
        <v>12.44339086</v>
      </c>
      <c r="S17" s="18" t="s">
        <v>481</v>
      </c>
      <c r="T17" s="20" t="s">
        <v>481</v>
      </c>
      <c r="U17" s="18" t="n">
        <v>462.20194402</v>
      </c>
      <c r="V17" s="20" t="n">
        <v>14.28503336</v>
      </c>
    </row>
    <row r="18" spans="1:22">
      <c r="A18" s="15" t="s">
        <v>493</v>
      </c>
      <c r="B18" s="17" t="n">
        <v>5532</v>
      </c>
      <c r="C18" s="18">
        <f>(28.0/B18*100)</f>
        <v/>
      </c>
      <c r="D18" s="19" t="n">
        <v>5504</v>
      </c>
      <c r="E18" s="18" t="n">
        <v>392.19684286</v>
      </c>
      <c r="F18" s="20" t="n">
        <v>9.02159775</v>
      </c>
      <c r="G18" s="18" t="n">
        <v>427.783905</v>
      </c>
      <c r="H18" s="20" t="n">
        <v>8.74663932</v>
      </c>
      <c r="I18" s="18" t="n">
        <v>443.17399157</v>
      </c>
      <c r="J18" s="20" t="n">
        <v>4.96494325</v>
      </c>
      <c r="K18" s="18" t="n">
        <v>470.40991222</v>
      </c>
      <c r="L18" s="20" t="n">
        <v>3.29647877</v>
      </c>
      <c r="M18" s="18" t="s">
        <v>481</v>
      </c>
      <c r="N18" s="20" t="s">
        <v>481</v>
      </c>
      <c r="O18" s="18" t="s">
        <v>481</v>
      </c>
      <c r="P18" s="20" t="s">
        <v>481</v>
      </c>
      <c r="Q18" s="18" t="s">
        <v>481</v>
      </c>
      <c r="R18" s="20" t="s">
        <v>481</v>
      </c>
      <c r="S18" s="18" t="s">
        <v>481</v>
      </c>
      <c r="T18" s="20" t="s">
        <v>481</v>
      </c>
      <c r="U18" s="18" t="n">
        <v>359.83523185</v>
      </c>
      <c r="V18" s="20" t="n">
        <v>17.10110717</v>
      </c>
    </row>
    <row r="19" spans="1:22">
      <c r="A19" s="15" t="s">
        <v>494</v>
      </c>
      <c r="B19" s="17" t="n">
        <v>5658</v>
      </c>
      <c r="C19" s="18">
        <f>(62.0/B19*100)</f>
        <v/>
      </c>
      <c r="D19" s="19" t="n">
        <v>5596</v>
      </c>
      <c r="E19" s="18" t="n">
        <v>423.55078837</v>
      </c>
      <c r="F19" s="20" t="n">
        <v>14.94829857</v>
      </c>
      <c r="G19" s="18" t="n">
        <v>455.31711552</v>
      </c>
      <c r="H19" s="20" t="n">
        <v>9.484904009999999</v>
      </c>
      <c r="I19" s="18" t="n">
        <v>463.82620467</v>
      </c>
      <c r="J19" s="20" t="n">
        <v>3.15790174</v>
      </c>
      <c r="K19" s="18" t="n">
        <v>490.16986945</v>
      </c>
      <c r="L19" s="20" t="n">
        <v>2.93682146</v>
      </c>
      <c r="M19" s="18" t="s">
        <v>481</v>
      </c>
      <c r="N19" s="20" t="s">
        <v>481</v>
      </c>
      <c r="O19" s="18" t="s">
        <v>481</v>
      </c>
      <c r="P19" s="20" t="s">
        <v>481</v>
      </c>
      <c r="Q19" s="18" t="s">
        <v>481</v>
      </c>
      <c r="R19" s="20" t="s">
        <v>481</v>
      </c>
      <c r="S19" s="18" t="s">
        <v>481</v>
      </c>
      <c r="T19" s="20" t="s">
        <v>481</v>
      </c>
      <c r="U19" s="18" t="n">
        <v>360.82197762</v>
      </c>
      <c r="V19" s="20" t="n">
        <v>24.13717708</v>
      </c>
    </row>
    <row r="20" spans="1:22">
      <c r="A20" s="15" t="s">
        <v>495</v>
      </c>
      <c r="B20" s="17" t="n">
        <v>3371</v>
      </c>
      <c r="C20" s="18">
        <f>(75.0/B20*100)</f>
        <v/>
      </c>
      <c r="D20" s="19" t="n">
        <v>3296</v>
      </c>
      <c r="E20" s="18" t="n">
        <v>443.29092671</v>
      </c>
      <c r="F20" s="20" t="n">
        <v>10.49980151</v>
      </c>
      <c r="G20" s="18" t="n">
        <v>447.06277058</v>
      </c>
      <c r="H20" s="20" t="n">
        <v>9.18856905</v>
      </c>
      <c r="I20" s="18" t="n">
        <v>467.03846387</v>
      </c>
      <c r="J20" s="20" t="n">
        <v>2.81402273</v>
      </c>
      <c r="K20" s="18" t="n">
        <v>483.05060196</v>
      </c>
      <c r="L20" s="20" t="n">
        <v>2.52222149</v>
      </c>
      <c r="M20" s="18" t="s">
        <v>481</v>
      </c>
      <c r="N20" s="20" t="s">
        <v>481</v>
      </c>
      <c r="O20" s="18" t="s">
        <v>481</v>
      </c>
      <c r="P20" s="20" t="s">
        <v>481</v>
      </c>
      <c r="Q20" s="18" t="s">
        <v>481</v>
      </c>
      <c r="R20" s="20" t="s">
        <v>481</v>
      </c>
      <c r="S20" s="18" t="s">
        <v>481</v>
      </c>
      <c r="T20" s="20" t="s">
        <v>481</v>
      </c>
      <c r="U20" s="18" t="n">
        <v>388.37840326</v>
      </c>
      <c r="V20" s="20" t="n">
        <v>20.73781862</v>
      </c>
    </row>
    <row r="21" spans="1:22">
      <c r="A21" s="15" t="s">
        <v>496</v>
      </c>
      <c r="B21" s="17" t="n">
        <v>5741</v>
      </c>
      <c r="C21" s="18">
        <f>(45.0/B21*100)</f>
        <v/>
      </c>
      <c r="D21" s="19" t="n">
        <v>5696</v>
      </c>
      <c r="E21" s="18" t="n">
        <v>484.37447117</v>
      </c>
      <c r="F21" s="20" t="n">
        <v>10.93385404</v>
      </c>
      <c r="G21" s="18" t="n">
        <v>468.57653735</v>
      </c>
      <c r="H21" s="20" t="n">
        <v>9.98870374</v>
      </c>
      <c r="I21" s="18" t="n">
        <v>496.04736354</v>
      </c>
      <c r="J21" s="20" t="n">
        <v>2.79057142</v>
      </c>
      <c r="K21" s="18" t="n">
        <v>508.37159379</v>
      </c>
      <c r="L21" s="20" t="n">
        <v>2.61034719</v>
      </c>
      <c r="M21" s="18" t="s">
        <v>481</v>
      </c>
      <c r="N21" s="20" t="s">
        <v>481</v>
      </c>
      <c r="O21" s="18" t="s">
        <v>481</v>
      </c>
      <c r="P21" s="20" t="s">
        <v>481</v>
      </c>
      <c r="Q21" s="18" t="s">
        <v>481</v>
      </c>
      <c r="R21" s="20" t="s">
        <v>481</v>
      </c>
      <c r="S21" s="18" t="s">
        <v>481</v>
      </c>
      <c r="T21" s="20" t="s">
        <v>481</v>
      </c>
      <c r="U21" s="18" t="n">
        <v>364.37417395</v>
      </c>
      <c r="V21" s="20" t="n">
        <v>24.41983957</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466.55281214</v>
      </c>
      <c r="R22" s="20" t="n">
        <v>3.43755424</v>
      </c>
      <c r="S22" s="18" t="s">
        <v>481</v>
      </c>
      <c r="T22" s="20" t="s">
        <v>481</v>
      </c>
      <c r="U22" s="18" t="s">
        <v>481</v>
      </c>
      <c r="V22" s="20" t="s">
        <v>481</v>
      </c>
    </row>
    <row r="23" spans="1:22">
      <c r="A23" s="15" t="s">
        <v>498</v>
      </c>
      <c r="B23" s="17" t="n">
        <v>11583</v>
      </c>
      <c r="C23" s="18">
        <f>(212.0/B23*100)</f>
        <v/>
      </c>
      <c r="D23" s="19" t="n">
        <v>11371</v>
      </c>
      <c r="E23" s="18" t="n">
        <v>434.90123728</v>
      </c>
      <c r="F23" s="20" t="n">
        <v>11.84428445</v>
      </c>
      <c r="G23" s="18" t="n">
        <v>476.68782309</v>
      </c>
      <c r="H23" s="20" t="n">
        <v>8.2640615</v>
      </c>
      <c r="I23" s="18" t="n">
        <v>478.14639965</v>
      </c>
      <c r="J23" s="20" t="n">
        <v>2.51067769</v>
      </c>
      <c r="K23" s="18" t="n">
        <v>486.32576448</v>
      </c>
      <c r="L23" s="20" t="n">
        <v>3.26703088</v>
      </c>
      <c r="M23" s="18" t="s">
        <v>481</v>
      </c>
      <c r="N23" s="20" t="s">
        <v>481</v>
      </c>
      <c r="O23" s="18" t="s">
        <v>481</v>
      </c>
      <c r="P23" s="20" t="s">
        <v>481</v>
      </c>
      <c r="Q23" s="18" t="s">
        <v>481</v>
      </c>
      <c r="R23" s="20" t="s">
        <v>481</v>
      </c>
      <c r="S23" s="18" t="s">
        <v>481</v>
      </c>
      <c r="T23" s="20" t="s">
        <v>481</v>
      </c>
      <c r="U23" s="18" t="n">
        <v>412.68313053</v>
      </c>
      <c r="V23" s="20" t="n">
        <v>20.9837119</v>
      </c>
    </row>
    <row r="24" spans="1:22">
      <c r="A24" s="15" t="s">
        <v>499</v>
      </c>
      <c r="B24" s="17" t="n">
        <v>6647</v>
      </c>
      <c r="C24" s="18">
        <f>(7.0/B24*100)</f>
        <v/>
      </c>
      <c r="D24" s="19" t="n">
        <v>6640</v>
      </c>
      <c r="E24" s="18" t="n">
        <v>486.16325173</v>
      </c>
      <c r="F24" s="20" t="n">
        <v>7.90886342</v>
      </c>
      <c r="G24" s="18" t="n">
        <v>507.46519549</v>
      </c>
      <c r="H24" s="20" t="n">
        <v>5.05347427</v>
      </c>
      <c r="I24" s="18" t="n">
        <v>536.8493166</v>
      </c>
      <c r="J24" s="20" t="n">
        <v>3.10620457</v>
      </c>
      <c r="K24" s="18" t="n">
        <v>559.70168543</v>
      </c>
      <c r="L24" s="20" t="n">
        <v>3.3625531</v>
      </c>
      <c r="M24" s="18" t="s">
        <v>481</v>
      </c>
      <c r="N24" s="20" t="s">
        <v>481</v>
      </c>
      <c r="O24" s="18" t="s">
        <v>481</v>
      </c>
      <c r="P24" s="20" t="s">
        <v>481</v>
      </c>
      <c r="Q24" s="18" t="s">
        <v>481</v>
      </c>
      <c r="R24" s="20" t="s">
        <v>481</v>
      </c>
      <c r="S24" s="18" t="s">
        <v>481</v>
      </c>
      <c r="T24" s="20" t="s">
        <v>481</v>
      </c>
      <c r="U24" s="18" t="n">
        <v>441.64845581</v>
      </c>
      <c r="V24" s="20" t="n">
        <v>21.86613073</v>
      </c>
    </row>
    <row r="25" spans="1:22">
      <c r="A25" s="15" t="s">
        <v>500</v>
      </c>
      <c r="B25" s="17" t="n">
        <v>5581</v>
      </c>
      <c r="C25" s="18">
        <f>(24.0/B25*100)</f>
        <v/>
      </c>
      <c r="D25" s="19" t="n">
        <v>5557</v>
      </c>
      <c r="E25" s="18" t="n">
        <v>452.53855032</v>
      </c>
      <c r="F25" s="20" t="n">
        <v>23.94162044</v>
      </c>
      <c r="G25" s="18" t="n">
        <v>472.55658067</v>
      </c>
      <c r="H25" s="20" t="n">
        <v>9.4680202</v>
      </c>
      <c r="I25" s="18" t="n">
        <v>503.84640124</v>
      </c>
      <c r="J25" s="20" t="n">
        <v>3.10657795</v>
      </c>
      <c r="K25" s="18" t="n">
        <v>533.23776127</v>
      </c>
      <c r="L25" s="20" t="n">
        <v>3.6808321</v>
      </c>
      <c r="M25" s="18" t="s">
        <v>481</v>
      </c>
      <c r="N25" s="20" t="s">
        <v>481</v>
      </c>
      <c r="O25" s="18" t="s">
        <v>481</v>
      </c>
      <c r="P25" s="20" t="s">
        <v>481</v>
      </c>
      <c r="Q25" s="18" t="s">
        <v>481</v>
      </c>
      <c r="R25" s="20" t="s">
        <v>481</v>
      </c>
      <c r="S25" s="18" t="s">
        <v>481</v>
      </c>
      <c r="T25" s="20" t="s">
        <v>481</v>
      </c>
      <c r="U25" s="18" t="n">
        <v>402.49240286</v>
      </c>
      <c r="V25" s="20" t="n">
        <v>35.85860102</v>
      </c>
    </row>
    <row r="26" spans="1:22">
      <c r="A26" s="15" t="s">
        <v>501</v>
      </c>
      <c r="B26" s="17" t="n">
        <v>4869</v>
      </c>
      <c r="C26" s="18">
        <f>(33.0/B26*100)</f>
        <v/>
      </c>
      <c r="D26" s="19" t="n">
        <v>4836</v>
      </c>
      <c r="E26" s="18" t="n">
        <v>459.67801236</v>
      </c>
      <c r="F26" s="20" t="n">
        <v>6.52821333</v>
      </c>
      <c r="G26" s="18" t="n">
        <v>502.50467742</v>
      </c>
      <c r="H26" s="20" t="n">
        <v>8.059581700000001</v>
      </c>
      <c r="I26" s="18" t="n">
        <v>489.23501832</v>
      </c>
      <c r="J26" s="20" t="n">
        <v>2.30299355</v>
      </c>
      <c r="K26" s="18" t="n">
        <v>495.27450481</v>
      </c>
      <c r="L26" s="20" t="n">
        <v>1.9429685</v>
      </c>
      <c r="M26" s="18" t="s">
        <v>481</v>
      </c>
      <c r="N26" s="20" t="s">
        <v>481</v>
      </c>
      <c r="O26" s="18" t="s">
        <v>481</v>
      </c>
      <c r="P26" s="20" t="s">
        <v>481</v>
      </c>
      <c r="Q26" s="18" t="s">
        <v>481</v>
      </c>
      <c r="R26" s="20" t="s">
        <v>481</v>
      </c>
      <c r="S26" s="18" t="s">
        <v>481</v>
      </c>
      <c r="T26" s="20" t="s">
        <v>481</v>
      </c>
      <c r="U26" s="18" t="n">
        <v>417.96996605</v>
      </c>
      <c r="V26" s="20" t="n">
        <v>25.05131466</v>
      </c>
    </row>
    <row r="27" spans="1:22">
      <c r="A27" s="15" t="s">
        <v>502</v>
      </c>
      <c r="B27" s="17" t="n">
        <v>5299</v>
      </c>
      <c r="C27" s="18">
        <f>(17.0/B27*100)</f>
        <v/>
      </c>
      <c r="D27" s="19" t="n">
        <v>5282</v>
      </c>
      <c r="E27" s="18" t="n">
        <v>440.13465347</v>
      </c>
      <c r="F27" s="20" t="n">
        <v>10.55345151</v>
      </c>
      <c r="G27" s="18" t="n">
        <v>479.30565311</v>
      </c>
      <c r="H27" s="20" t="n">
        <v>8.3297059</v>
      </c>
      <c r="I27" s="18" t="n">
        <v>478.81617428</v>
      </c>
      <c r="J27" s="20" t="n">
        <v>2.43126012</v>
      </c>
      <c r="K27" s="18" t="n">
        <v>486.20939318</v>
      </c>
      <c r="L27" s="20" t="n">
        <v>1.49845926</v>
      </c>
      <c r="M27" s="18" t="s">
        <v>481</v>
      </c>
      <c r="N27" s="20" t="s">
        <v>481</v>
      </c>
      <c r="O27" s="18" t="s">
        <v>481</v>
      </c>
      <c r="P27" s="20" t="s">
        <v>481</v>
      </c>
      <c r="Q27" s="18" t="s">
        <v>481</v>
      </c>
      <c r="R27" s="20" t="s">
        <v>481</v>
      </c>
      <c r="S27" s="18" t="s">
        <v>481</v>
      </c>
      <c r="T27" s="20" t="s">
        <v>481</v>
      </c>
      <c r="U27" s="18" t="n">
        <v>418.14550958</v>
      </c>
      <c r="V27" s="20" t="n">
        <v>17.64984239</v>
      </c>
    </row>
    <row r="28" spans="1:22">
      <c r="A28" s="15" t="s">
        <v>503</v>
      </c>
      <c r="B28" s="17" t="n">
        <v>7568</v>
      </c>
      <c r="C28" s="18">
        <f>(51.0/B28*100)</f>
        <v/>
      </c>
      <c r="D28" s="19" t="n">
        <v>7517</v>
      </c>
      <c r="E28" s="18" t="n">
        <v>397.51023805</v>
      </c>
      <c r="F28" s="20" t="n">
        <v>4.59777962</v>
      </c>
      <c r="G28" s="18" t="n">
        <v>418.232058</v>
      </c>
      <c r="H28" s="20" t="n">
        <v>8.10817634</v>
      </c>
      <c r="I28" s="18" t="n">
        <v>417.05259548</v>
      </c>
      <c r="J28" s="20" t="n">
        <v>2.6102502</v>
      </c>
      <c r="K28" s="18" t="n">
        <v>417.47574542</v>
      </c>
      <c r="L28" s="20" t="n">
        <v>2.34553635</v>
      </c>
      <c r="M28" s="18" t="s">
        <v>481</v>
      </c>
      <c r="N28" s="20" t="s">
        <v>481</v>
      </c>
      <c r="O28" s="18" t="s">
        <v>481</v>
      </c>
      <c r="P28" s="20" t="s">
        <v>481</v>
      </c>
      <c r="Q28" s="18" t="s">
        <v>481</v>
      </c>
      <c r="R28" s="20" t="s">
        <v>481</v>
      </c>
      <c r="S28" s="18" t="s">
        <v>481</v>
      </c>
      <c r="T28" s="20" t="s">
        <v>481</v>
      </c>
      <c r="U28" s="18" t="n">
        <v>352.13580646</v>
      </c>
      <c r="V28" s="20" t="n">
        <v>16.24579241</v>
      </c>
    </row>
    <row r="29" spans="1:22">
      <c r="A29" s="15" t="s">
        <v>504</v>
      </c>
      <c r="B29" s="17" t="n">
        <v>5385</v>
      </c>
      <c r="C29" s="18">
        <f>(30.0/B29*100)</f>
        <v/>
      </c>
      <c r="D29" s="19" t="n">
        <v>5355</v>
      </c>
      <c r="E29" s="18" t="n">
        <v>440.38077026</v>
      </c>
      <c r="F29" s="20" t="n">
        <v>15.66445414</v>
      </c>
      <c r="G29" s="18" t="n">
        <v>492.92044796</v>
      </c>
      <c r="H29" s="20" t="n">
        <v>10.7373224</v>
      </c>
      <c r="I29" s="18" t="n">
        <v>506.11721238</v>
      </c>
      <c r="J29" s="20" t="n">
        <v>2.53986026</v>
      </c>
      <c r="K29" s="18" t="n">
        <v>522.39533584</v>
      </c>
      <c r="L29" s="20" t="n">
        <v>3.09664829</v>
      </c>
      <c r="M29" s="18" t="s">
        <v>481</v>
      </c>
      <c r="N29" s="20" t="s">
        <v>481</v>
      </c>
      <c r="O29" s="18" t="s">
        <v>481</v>
      </c>
      <c r="P29" s="20" t="s">
        <v>481</v>
      </c>
      <c r="Q29" s="18" t="n">
        <v>358.28551468</v>
      </c>
      <c r="R29" s="20" t="n">
        <v>8.567023300000001</v>
      </c>
      <c r="S29" s="18" t="s">
        <v>481</v>
      </c>
      <c r="T29" s="20" t="s">
        <v>481</v>
      </c>
      <c r="U29" s="18" t="n">
        <v>382.1676655</v>
      </c>
      <c r="V29" s="20" t="n">
        <v>19.24110735</v>
      </c>
    </row>
    <row r="30" spans="1:22">
      <c r="A30" s="15" t="s">
        <v>505</v>
      </c>
      <c r="B30" s="17" t="n">
        <v>4520</v>
      </c>
      <c r="C30" s="18">
        <f>(97.0/B30*100)</f>
        <v/>
      </c>
      <c r="D30" s="19" t="n">
        <v>4423</v>
      </c>
      <c r="E30" s="18" t="n">
        <v>439.14346387</v>
      </c>
      <c r="F30" s="20" t="n">
        <v>8.38375171</v>
      </c>
      <c r="G30" s="18" t="n">
        <v>474.23404838</v>
      </c>
      <c r="H30" s="20" t="n">
        <v>7.25594845</v>
      </c>
      <c r="I30" s="18" t="n">
        <v>508.629898</v>
      </c>
      <c r="J30" s="20" t="n">
        <v>2.80091417</v>
      </c>
      <c r="K30" s="18" t="n">
        <v>528.81050866</v>
      </c>
      <c r="L30" s="20" t="n">
        <v>3.15624658</v>
      </c>
      <c r="M30" s="18" t="s">
        <v>481</v>
      </c>
      <c r="N30" s="20" t="s">
        <v>481</v>
      </c>
      <c r="O30" s="18" t="s">
        <v>481</v>
      </c>
      <c r="P30" s="20" t="s">
        <v>481</v>
      </c>
      <c r="Q30" s="18" t="s">
        <v>481</v>
      </c>
      <c r="R30" s="20" t="s">
        <v>481</v>
      </c>
      <c r="S30" s="18" t="s">
        <v>481</v>
      </c>
      <c r="T30" s="20" t="s">
        <v>481</v>
      </c>
      <c r="U30" s="18" t="n">
        <v>428.16558224</v>
      </c>
      <c r="V30" s="20" t="n">
        <v>23.99811642</v>
      </c>
    </row>
    <row r="31" spans="1:22">
      <c r="A31" s="15" t="s">
        <v>506</v>
      </c>
      <c r="B31" s="17" t="n">
        <v>5456</v>
      </c>
      <c r="C31" s="18">
        <f>(125.0/B31*100)</f>
        <v/>
      </c>
      <c r="D31" s="19" t="n">
        <v>5331</v>
      </c>
      <c r="E31" s="18" t="n">
        <v>445.29154896</v>
      </c>
      <c r="F31" s="20" t="n">
        <v>10.70709902</v>
      </c>
      <c r="G31" s="18" t="n">
        <v>473.42059417</v>
      </c>
      <c r="H31" s="20" t="n">
        <v>8.10574083</v>
      </c>
      <c r="I31" s="18" t="n">
        <v>498.11115227</v>
      </c>
      <c r="J31" s="20" t="n">
        <v>2.51090781</v>
      </c>
      <c r="K31" s="18" t="n">
        <v>506.26635561</v>
      </c>
      <c r="L31" s="20" t="n">
        <v>2.55084519</v>
      </c>
      <c r="M31" s="18" t="s">
        <v>481</v>
      </c>
      <c r="N31" s="20" t="s">
        <v>481</v>
      </c>
      <c r="O31" s="18" t="s">
        <v>481</v>
      </c>
      <c r="P31" s="20" t="s">
        <v>481</v>
      </c>
      <c r="Q31" s="18" t="s">
        <v>481</v>
      </c>
      <c r="R31" s="20" t="s">
        <v>481</v>
      </c>
      <c r="S31" s="18" t="s">
        <v>481</v>
      </c>
      <c r="T31" s="20" t="s">
        <v>481</v>
      </c>
      <c r="U31" s="18" t="n">
        <v>408.44345927</v>
      </c>
      <c r="V31" s="20" t="n">
        <v>16.23030666</v>
      </c>
    </row>
    <row r="32" spans="1:22">
      <c r="A32" s="15" t="s">
        <v>507</v>
      </c>
      <c r="B32" s="17" t="n">
        <v>4478</v>
      </c>
      <c r="C32" s="18">
        <f>(5.0/B32*100)</f>
        <v/>
      </c>
      <c r="D32" s="19" t="n">
        <v>4473</v>
      </c>
      <c r="E32" s="18" t="n">
        <v>487.70244716</v>
      </c>
      <c r="F32" s="20" t="n">
        <v>12.99997359</v>
      </c>
      <c r="G32" s="18" t="n">
        <v>511.24810206</v>
      </c>
      <c r="H32" s="20" t="n">
        <v>7.27059416</v>
      </c>
      <c r="I32" s="18" t="n">
        <v>498.28747708</v>
      </c>
      <c r="J32" s="20" t="n">
        <v>2.92375468</v>
      </c>
      <c r="K32" s="18" t="n">
        <v>506.69187806</v>
      </c>
      <c r="L32" s="20" t="n">
        <v>3.03309401</v>
      </c>
      <c r="M32" s="18" t="s">
        <v>481</v>
      </c>
      <c r="N32" s="20" t="s">
        <v>481</v>
      </c>
      <c r="O32" s="18" t="s">
        <v>481</v>
      </c>
      <c r="P32" s="20" t="s">
        <v>481</v>
      </c>
      <c r="Q32" s="18" t="s">
        <v>481</v>
      </c>
      <c r="R32" s="20" t="s">
        <v>481</v>
      </c>
      <c r="S32" s="18" t="s">
        <v>481</v>
      </c>
      <c r="T32" s="20" t="s">
        <v>481</v>
      </c>
      <c r="U32" s="18" t="n">
        <v>350.1997682</v>
      </c>
      <c r="V32" s="20" t="n">
        <v>35.17628516</v>
      </c>
    </row>
    <row r="33" spans="1:22">
      <c r="A33" s="15" t="s">
        <v>508</v>
      </c>
      <c r="B33" s="17" t="n">
        <v>7325</v>
      </c>
      <c r="C33" s="18">
        <f>(75.0/B33*100)</f>
        <v/>
      </c>
      <c r="D33" s="19" t="n">
        <v>7250</v>
      </c>
      <c r="E33" s="18" t="n">
        <v>444.28313504</v>
      </c>
      <c r="F33" s="20" t="n">
        <v>13.6944578</v>
      </c>
      <c r="G33" s="18" t="n">
        <v>457.04229951</v>
      </c>
      <c r="H33" s="20" t="n">
        <v>11.45210155</v>
      </c>
      <c r="I33" s="18" t="n">
        <v>493.63507934</v>
      </c>
      <c r="J33" s="20" t="n">
        <v>3.41402357</v>
      </c>
      <c r="K33" s="18" t="n">
        <v>506.65449887</v>
      </c>
      <c r="L33" s="20" t="n">
        <v>2.58066389</v>
      </c>
      <c r="M33" s="18" t="s">
        <v>481</v>
      </c>
      <c r="N33" s="20" t="s">
        <v>481</v>
      </c>
      <c r="O33" s="18" t="s">
        <v>481</v>
      </c>
      <c r="P33" s="20" t="s">
        <v>481</v>
      </c>
      <c r="Q33" s="18" t="s">
        <v>481</v>
      </c>
      <c r="R33" s="20" t="s">
        <v>481</v>
      </c>
      <c r="S33" s="18" t="s">
        <v>481</v>
      </c>
      <c r="T33" s="20" t="s">
        <v>481</v>
      </c>
      <c r="U33" s="18" t="n">
        <v>396.00956833</v>
      </c>
      <c r="V33" s="20" t="n">
        <v>20.87781721</v>
      </c>
    </row>
    <row r="34" spans="1:22">
      <c r="A34" s="15" t="s">
        <v>509</v>
      </c>
      <c r="B34" s="17" t="n">
        <v>6350</v>
      </c>
      <c r="C34" s="18">
        <f>(35.0/B34*100)</f>
        <v/>
      </c>
      <c r="D34" s="19" t="n">
        <v>6315</v>
      </c>
      <c r="E34" s="18" t="n">
        <v>409.67943352</v>
      </c>
      <c r="F34" s="20" t="n">
        <v>8.464969229999999</v>
      </c>
      <c r="G34" s="18" t="n">
        <v>436.66547508</v>
      </c>
      <c r="H34" s="20" t="n">
        <v>6.96913961</v>
      </c>
      <c r="I34" s="18" t="n">
        <v>462.41068123</v>
      </c>
      <c r="J34" s="20" t="n">
        <v>2.76579072</v>
      </c>
      <c r="K34" s="18" t="n">
        <v>479.88535302</v>
      </c>
      <c r="L34" s="20" t="n">
        <v>2.83438328</v>
      </c>
      <c r="M34" s="18" t="s">
        <v>481</v>
      </c>
      <c r="N34" s="20" t="s">
        <v>481</v>
      </c>
      <c r="O34" s="18" t="s">
        <v>481</v>
      </c>
      <c r="P34" s="20" t="s">
        <v>481</v>
      </c>
      <c r="Q34" s="18" t="n">
        <v>306.56969545</v>
      </c>
      <c r="R34" s="20" t="n">
        <v>10.27624616</v>
      </c>
      <c r="S34" s="18" t="s">
        <v>481</v>
      </c>
      <c r="T34" s="20" t="s">
        <v>481</v>
      </c>
      <c r="U34" s="18" t="n">
        <v>331.91810108</v>
      </c>
      <c r="V34" s="20" t="n">
        <v>13.53991482</v>
      </c>
    </row>
    <row r="35" spans="1:22">
      <c r="A35" s="15" t="s">
        <v>510</v>
      </c>
      <c r="B35" s="17" t="n">
        <v>6406</v>
      </c>
      <c r="C35" s="18">
        <f>(34.0/B35*100)</f>
        <v/>
      </c>
      <c r="D35" s="19" t="n">
        <v>6372</v>
      </c>
      <c r="E35" s="18" t="n">
        <v>446.41654205</v>
      </c>
      <c r="F35" s="20" t="n">
        <v>12.06921175</v>
      </c>
      <c r="G35" s="18" t="n">
        <v>504.89050436</v>
      </c>
      <c r="H35" s="20" t="n">
        <v>9.195806470000001</v>
      </c>
      <c r="I35" s="18" t="n">
        <v>514.8552376</v>
      </c>
      <c r="J35" s="20" t="n">
        <v>2.16127612</v>
      </c>
      <c r="K35" s="18" t="n">
        <v>518.04799354</v>
      </c>
      <c r="L35" s="20" t="n">
        <v>2.00351558</v>
      </c>
      <c r="M35" s="18" t="s">
        <v>481</v>
      </c>
      <c r="N35" s="20" t="s">
        <v>481</v>
      </c>
      <c r="O35" s="18" t="s">
        <v>481</v>
      </c>
      <c r="P35" s="20" t="s">
        <v>481</v>
      </c>
      <c r="Q35" s="18" t="n">
        <v>374.85244494</v>
      </c>
      <c r="R35" s="20" t="n">
        <v>5.84040672</v>
      </c>
      <c r="S35" s="18" t="s">
        <v>481</v>
      </c>
      <c r="T35" s="20" t="s">
        <v>481</v>
      </c>
      <c r="U35" s="18" t="n">
        <v>394.0012321</v>
      </c>
      <c r="V35" s="20" t="n">
        <v>22.60022073</v>
      </c>
    </row>
    <row r="36" spans="1:22">
      <c r="A36" s="15" t="s">
        <v>511</v>
      </c>
      <c r="B36" s="17" t="n">
        <v>6736</v>
      </c>
      <c r="C36" s="18">
        <f>(26.0/B36*100)</f>
        <v/>
      </c>
      <c r="D36" s="19" t="n">
        <v>6710</v>
      </c>
      <c r="E36" s="18" t="n">
        <v>462.26344681</v>
      </c>
      <c r="F36" s="20" t="n">
        <v>11.01452965</v>
      </c>
      <c r="G36" s="18" t="n">
        <v>482.00235568</v>
      </c>
      <c r="H36" s="20" t="n">
        <v>6.41282151</v>
      </c>
      <c r="I36" s="18" t="n">
        <v>490.24046413</v>
      </c>
      <c r="J36" s="20" t="n">
        <v>2.73055706</v>
      </c>
      <c r="K36" s="18" t="n">
        <v>496.94808986</v>
      </c>
      <c r="L36" s="20" t="n">
        <v>2.10507627</v>
      </c>
      <c r="M36" s="18" t="s">
        <v>481</v>
      </c>
      <c r="N36" s="20" t="s">
        <v>481</v>
      </c>
      <c r="O36" s="18" t="s">
        <v>481</v>
      </c>
      <c r="P36" s="20" t="s">
        <v>481</v>
      </c>
      <c r="Q36" s="18" t="s">
        <v>481</v>
      </c>
      <c r="R36" s="20" t="s">
        <v>481</v>
      </c>
      <c r="S36" s="18" t="s">
        <v>481</v>
      </c>
      <c r="T36" s="20" t="s">
        <v>481</v>
      </c>
      <c r="U36" s="18" t="n">
        <v>380.13735493</v>
      </c>
      <c r="V36" s="20" t="n">
        <v>17.73458063</v>
      </c>
    </row>
    <row r="37" spans="1:22">
      <c r="A37" s="15" t="s">
        <v>512</v>
      </c>
      <c r="B37" s="17" t="n">
        <v>5458</v>
      </c>
      <c r="C37" s="18">
        <f>(63.0/B37*100)</f>
        <v/>
      </c>
      <c r="D37" s="19" t="n">
        <v>5395</v>
      </c>
      <c r="E37" s="18" t="n">
        <v>453.77435652</v>
      </c>
      <c r="F37" s="20" t="n">
        <v>9.71205752</v>
      </c>
      <c r="G37" s="18" t="n">
        <v>486.94945705</v>
      </c>
      <c r="H37" s="20" t="n">
        <v>6.36393114</v>
      </c>
      <c r="I37" s="18" t="n">
        <v>492.81314916</v>
      </c>
      <c r="J37" s="20" t="n">
        <v>3.71052463</v>
      </c>
      <c r="K37" s="18" t="n">
        <v>501.19680758</v>
      </c>
      <c r="L37" s="20" t="n">
        <v>3.90855263</v>
      </c>
      <c r="M37" s="18" t="s">
        <v>481</v>
      </c>
      <c r="N37" s="20" t="s">
        <v>481</v>
      </c>
      <c r="O37" s="18" t="s">
        <v>481</v>
      </c>
      <c r="P37" s="20" t="s">
        <v>481</v>
      </c>
      <c r="Q37" s="18" t="s">
        <v>481</v>
      </c>
      <c r="R37" s="20" t="s">
        <v>481</v>
      </c>
      <c r="S37" s="18" t="s">
        <v>481</v>
      </c>
      <c r="T37" s="20" t="s">
        <v>481</v>
      </c>
      <c r="U37" s="18" t="n">
        <v>355.66790813</v>
      </c>
      <c r="V37" s="20" t="n">
        <v>13.02125976</v>
      </c>
    </row>
    <row r="38" spans="1:22">
      <c r="A38" s="15" t="s">
        <v>513</v>
      </c>
      <c r="B38" s="17" t="n">
        <v>5860</v>
      </c>
      <c r="C38" s="18">
        <f>(16.0/B38*100)</f>
        <v/>
      </c>
      <c r="D38" s="19" t="n">
        <v>5844</v>
      </c>
      <c r="E38" s="18" t="n">
        <v>447.05623964</v>
      </c>
      <c r="F38" s="20" t="n">
        <v>16.34939156</v>
      </c>
      <c r="G38" s="18" t="n">
        <v>500.48427092</v>
      </c>
      <c r="H38" s="20" t="n">
        <v>12.09274813</v>
      </c>
      <c r="I38" s="18" t="n">
        <v>505.77905127</v>
      </c>
      <c r="J38" s="20" t="n">
        <v>3.99955377</v>
      </c>
      <c r="K38" s="18" t="n">
        <v>507.7567144</v>
      </c>
      <c r="L38" s="20" t="n">
        <v>3.03855228</v>
      </c>
      <c r="M38" s="18" t="s">
        <v>481</v>
      </c>
      <c r="N38" s="20" t="s">
        <v>481</v>
      </c>
      <c r="O38" s="18" t="s">
        <v>481</v>
      </c>
      <c r="P38" s="20" t="s">
        <v>481</v>
      </c>
      <c r="Q38" s="18" t="s">
        <v>481</v>
      </c>
      <c r="R38" s="20" t="s">
        <v>481</v>
      </c>
      <c r="S38" s="18" t="s">
        <v>481</v>
      </c>
      <c r="T38" s="20" t="s">
        <v>481</v>
      </c>
      <c r="U38" s="18" t="n">
        <v>385.21274323</v>
      </c>
      <c r="V38" s="20" t="n">
        <v>19.53728142</v>
      </c>
    </row>
    <row r="39" spans="1:22">
      <c r="A39" s="15" t="s">
        <v>514</v>
      </c>
      <c r="B39" s="17" t="n">
        <v>5895</v>
      </c>
      <c r="C39" s="18">
        <f>(30.0/B39*100)</f>
        <v/>
      </c>
      <c r="D39" s="19" t="n">
        <v>5865</v>
      </c>
      <c r="E39" s="18" t="n">
        <v>389.1111724</v>
      </c>
      <c r="F39" s="20" t="n">
        <v>5.53139826</v>
      </c>
      <c r="G39" s="18" t="n">
        <v>422.32806898</v>
      </c>
      <c r="H39" s="20" t="n">
        <v>4.34634666</v>
      </c>
      <c r="I39" s="18" t="n">
        <v>426.65754151</v>
      </c>
      <c r="J39" s="20" t="n">
        <v>4.16953733</v>
      </c>
      <c r="K39" s="18" t="n">
        <v>436.9920745</v>
      </c>
      <c r="L39" s="20" t="n">
        <v>4.90582981</v>
      </c>
      <c r="M39" s="18" t="s">
        <v>481</v>
      </c>
      <c r="N39" s="20" t="s">
        <v>481</v>
      </c>
      <c r="O39" s="18" t="s">
        <v>481</v>
      </c>
      <c r="P39" s="20" t="s">
        <v>481</v>
      </c>
      <c r="Q39" s="18" t="s">
        <v>481</v>
      </c>
      <c r="R39" s="20" t="s">
        <v>481</v>
      </c>
      <c r="S39" s="18" t="s">
        <v>481</v>
      </c>
      <c r="T39" s="20" t="s">
        <v>481</v>
      </c>
      <c r="U39" s="18" t="n">
        <v>342.39297869</v>
      </c>
      <c r="V39" s="20" t="n">
        <v>16.03875262</v>
      </c>
    </row>
    <row r="40" spans="1:22">
      <c r="A40" s="15" t="s">
        <v>515</v>
      </c>
      <c r="B40" s="17" t="n">
        <v>14157</v>
      </c>
      <c r="C40" s="18">
        <f>(270.0/B40*100)</f>
        <v/>
      </c>
      <c r="D40" s="19" t="n">
        <v>13887</v>
      </c>
      <c r="E40" s="18" t="n">
        <v>460.04215727</v>
      </c>
      <c r="F40" s="20" t="n">
        <v>8.155958399999999</v>
      </c>
      <c r="G40" s="18" t="n">
        <v>480.32974618</v>
      </c>
      <c r="H40" s="20" t="n">
        <v>6.90315999</v>
      </c>
      <c r="I40" s="18" t="n">
        <v>499.55376247</v>
      </c>
      <c r="J40" s="20" t="n">
        <v>2.7540776</v>
      </c>
      <c r="K40" s="18" t="n">
        <v>525.04619344</v>
      </c>
      <c r="L40" s="20" t="n">
        <v>2.83863045</v>
      </c>
      <c r="M40" s="18" t="s">
        <v>481</v>
      </c>
      <c r="N40" s="20" t="s">
        <v>481</v>
      </c>
      <c r="O40" s="18" t="s">
        <v>481</v>
      </c>
      <c r="P40" s="20" t="s">
        <v>481</v>
      </c>
      <c r="Q40" s="18" t="s">
        <v>481</v>
      </c>
      <c r="R40" s="20" t="s">
        <v>481</v>
      </c>
      <c r="S40" s="18" t="s">
        <v>481</v>
      </c>
      <c r="T40" s="20" t="s">
        <v>481</v>
      </c>
      <c r="U40" s="18" t="n">
        <v>397.30231268</v>
      </c>
      <c r="V40" s="20" t="n">
        <v>14.08113758</v>
      </c>
    </row>
    <row r="41" spans="1:22">
      <c r="A41" s="15" t="s">
        <v>516</v>
      </c>
      <c r="B41" s="17" t="n">
        <v>5712</v>
      </c>
      <c r="C41" s="18">
        <f>(38.0/B41*100)</f>
        <v/>
      </c>
      <c r="D41" s="19" t="n">
        <v>5674</v>
      </c>
      <c r="E41" s="18" t="n">
        <v>466.38392732</v>
      </c>
      <c r="F41" s="20" t="n">
        <v>10.17548124</v>
      </c>
      <c r="G41" s="18" t="n">
        <v>468.00890085</v>
      </c>
      <c r="H41" s="20" t="n">
        <v>6.62222811</v>
      </c>
      <c r="I41" s="18" t="n">
        <v>492.17126227</v>
      </c>
      <c r="J41" s="20" t="n">
        <v>3.1738783</v>
      </c>
      <c r="K41" s="18" t="n">
        <v>508.26173105</v>
      </c>
      <c r="L41" s="20" t="n">
        <v>3.27334547</v>
      </c>
      <c r="M41" s="18" t="s">
        <v>481</v>
      </c>
      <c r="N41" s="20" t="s">
        <v>481</v>
      </c>
      <c r="O41" s="18" t="s">
        <v>481</v>
      </c>
      <c r="P41" s="20" t="s">
        <v>481</v>
      </c>
      <c r="Q41" s="18" t="n">
        <v>387.44235424</v>
      </c>
      <c r="R41" s="20" t="n">
        <v>14.52510266</v>
      </c>
      <c r="S41" s="18" t="s">
        <v>481</v>
      </c>
      <c r="T41" s="20" t="s">
        <v>481</v>
      </c>
      <c r="U41" s="18" t="n">
        <v>357.26469124</v>
      </c>
      <c r="V41" s="20" t="n">
        <v>20.92987021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(1150.0/B46*100)</f>
        <v/>
      </c>
      <c r="D46" s="19" t="n">
        <v>21991</v>
      </c>
      <c r="E46" s="18" t="n">
        <v>357.19155079</v>
      </c>
      <c r="F46" s="20" t="n">
        <v>5.62326684</v>
      </c>
      <c r="G46" s="18" t="n">
        <v>391.91892602</v>
      </c>
      <c r="H46" s="20" t="n">
        <v>4.60926304</v>
      </c>
      <c r="I46" s="18" t="n">
        <v>395.06061654</v>
      </c>
      <c r="J46" s="20" t="n">
        <v>2.56022267</v>
      </c>
      <c r="K46" s="18" t="n">
        <v>414.07951956</v>
      </c>
      <c r="L46" s="20" t="n">
        <v>2.56386386</v>
      </c>
      <c r="M46" s="18" t="s">
        <v>481</v>
      </c>
      <c r="N46" s="20" t="s">
        <v>481</v>
      </c>
      <c r="O46" s="18" t="s">
        <v>481</v>
      </c>
      <c r="P46" s="20" t="s">
        <v>481</v>
      </c>
      <c r="Q46" s="18" t="s">
        <v>481</v>
      </c>
      <c r="R46" s="20" t="s">
        <v>481</v>
      </c>
      <c r="S46" s="18" t="s">
        <v>481</v>
      </c>
      <c r="T46" s="20" t="s">
        <v>481</v>
      </c>
      <c r="U46" s="18" t="n">
        <v>332.89024762</v>
      </c>
      <c r="V46" s="20" t="n">
        <v>5.80177001</v>
      </c>
    </row>
    <row r="47" spans="1:22">
      <c r="A47" s="15" t="s">
        <v>522</v>
      </c>
      <c r="B47" s="17" t="n">
        <v>5928</v>
      </c>
      <c r="C47" s="18">
        <f>(75.0/B47*100)</f>
        <v/>
      </c>
      <c r="D47" s="19" t="n">
        <v>5853</v>
      </c>
      <c r="E47" s="18" t="n">
        <v>372.47814395</v>
      </c>
      <c r="F47" s="20" t="n">
        <v>9.19315224</v>
      </c>
      <c r="G47" s="18" t="n">
        <v>450.87359043</v>
      </c>
      <c r="H47" s="20" t="n">
        <v>10.38616369</v>
      </c>
      <c r="I47" s="18" t="n">
        <v>445.18253641</v>
      </c>
      <c r="J47" s="20" t="n">
        <v>4.47642144</v>
      </c>
      <c r="K47" s="18" t="n">
        <v>458.78622877</v>
      </c>
      <c r="L47" s="20" t="n">
        <v>4.22956799</v>
      </c>
      <c r="M47" s="18" t="s">
        <v>481</v>
      </c>
      <c r="N47" s="20" t="s">
        <v>481</v>
      </c>
      <c r="O47" s="18" t="s">
        <v>481</v>
      </c>
      <c r="P47" s="20" t="s">
        <v>481</v>
      </c>
      <c r="Q47" s="18" t="s">
        <v>481</v>
      </c>
      <c r="R47" s="20" t="s">
        <v>481</v>
      </c>
      <c r="S47" s="18" t="s">
        <v>481</v>
      </c>
      <c r="T47" s="20" t="s">
        <v>481</v>
      </c>
      <c r="U47" s="18" t="n">
        <v>333.10296714</v>
      </c>
      <c r="V47" s="20" t="n">
        <v>9.6025872</v>
      </c>
    </row>
    <row r="48" spans="1:22">
      <c r="A48" s="15" t="s">
        <v>523</v>
      </c>
      <c r="B48" s="17" t="n">
        <v>9841</v>
      </c>
      <c r="C48" s="18">
        <f>(7.0/B48*100)</f>
        <v/>
      </c>
      <c r="D48" s="19" t="n">
        <v>9834</v>
      </c>
      <c r="E48" s="18" t="n">
        <v>514.99339313</v>
      </c>
      <c r="F48" s="20" t="n">
        <v>9.119035350000001</v>
      </c>
      <c r="G48" s="18" t="n">
        <v>520.02852776</v>
      </c>
      <c r="H48" s="20" t="n">
        <v>5.28026348</v>
      </c>
      <c r="I48" s="18" t="n">
        <v>512.17449319</v>
      </c>
      <c r="J48" s="20" t="n">
        <v>5.09424292</v>
      </c>
      <c r="K48" s="18" t="n">
        <v>538.7704807699999</v>
      </c>
      <c r="L48" s="20" t="n">
        <v>5.42984219</v>
      </c>
      <c r="M48" s="18" t="s">
        <v>481</v>
      </c>
      <c r="N48" s="20" t="s">
        <v>481</v>
      </c>
      <c r="O48" s="18" t="s">
        <v>481</v>
      </c>
      <c r="P48" s="20" t="s">
        <v>481</v>
      </c>
      <c r="Q48" s="18" t="s">
        <v>481</v>
      </c>
      <c r="R48" s="20" t="s">
        <v>481</v>
      </c>
      <c r="S48" s="18" t="s">
        <v>481</v>
      </c>
      <c r="T48" s="20" t="s">
        <v>481</v>
      </c>
      <c r="U48" s="18" t="n">
        <v>471.36611069</v>
      </c>
      <c r="V48" s="20" t="n">
        <v>47.52826449</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(218.0/B50*100)</f>
        <v/>
      </c>
      <c r="D50" s="19" t="n">
        <v>11577</v>
      </c>
      <c r="E50" s="18" t="n">
        <v>390.05240172</v>
      </c>
      <c r="F50" s="20" t="n">
        <v>5.83587325</v>
      </c>
      <c r="G50" s="18" t="n">
        <v>416.70120328</v>
      </c>
      <c r="H50" s="20" t="n">
        <v>6.04774675</v>
      </c>
      <c r="I50" s="18" t="n">
        <v>418.90095374</v>
      </c>
      <c r="J50" s="20" t="n">
        <v>2.6181898</v>
      </c>
      <c r="K50" s="18" t="n">
        <v>415.97030294</v>
      </c>
      <c r="L50" s="20" t="n">
        <v>2.50837609</v>
      </c>
      <c r="M50" s="18" t="s">
        <v>481</v>
      </c>
      <c r="N50" s="20" t="s">
        <v>481</v>
      </c>
      <c r="O50" s="18" t="s">
        <v>481</v>
      </c>
      <c r="P50" s="20" t="s">
        <v>481</v>
      </c>
      <c r="Q50" s="18" t="s">
        <v>481</v>
      </c>
      <c r="R50" s="20" t="s">
        <v>481</v>
      </c>
      <c r="S50" s="18" t="s">
        <v>481</v>
      </c>
      <c r="T50" s="20" t="s">
        <v>481</v>
      </c>
      <c r="U50" s="18" t="n">
        <v>325.53052837</v>
      </c>
      <c r="V50" s="20" t="n">
        <v>11.75829936</v>
      </c>
    </row>
    <row r="51" spans="1:22">
      <c r="A51" s="15" t="s">
        <v>526</v>
      </c>
      <c r="B51" s="17" t="n">
        <v>6866</v>
      </c>
      <c r="C51" s="18">
        <f>(108.0/B51*100)</f>
        <v/>
      </c>
      <c r="D51" s="19" t="n">
        <v>6758</v>
      </c>
      <c r="E51" s="18" t="n">
        <v>397.40786527</v>
      </c>
      <c r="F51" s="20" t="n">
        <v>6.33392534</v>
      </c>
      <c r="G51" s="18" t="n">
        <v>418.35088774</v>
      </c>
      <c r="H51" s="20" t="n">
        <v>7.81298483</v>
      </c>
      <c r="I51" s="18" t="n">
        <v>418.44381309</v>
      </c>
      <c r="J51" s="20" t="n">
        <v>2.84079635</v>
      </c>
      <c r="K51" s="18" t="n">
        <v>423.01854232</v>
      </c>
      <c r="L51" s="20" t="n">
        <v>2.21134692</v>
      </c>
      <c r="M51" s="18" t="s">
        <v>481</v>
      </c>
      <c r="N51" s="20" t="s">
        <v>481</v>
      </c>
      <c r="O51" s="18" t="s">
        <v>481</v>
      </c>
      <c r="P51" s="20" t="s">
        <v>481</v>
      </c>
      <c r="Q51" s="18" t="n">
        <v>410.85572185</v>
      </c>
      <c r="R51" s="20" t="n">
        <v>3.7997542</v>
      </c>
      <c r="S51" s="18" t="s">
        <v>481</v>
      </c>
      <c r="T51" s="20" t="s">
        <v>481</v>
      </c>
      <c r="U51" s="18" t="n">
        <v>380.45455568</v>
      </c>
      <c r="V51" s="20" t="n">
        <v>11.81976663</v>
      </c>
    </row>
    <row r="52" spans="1:22">
      <c r="A52" s="15" t="s">
        <v>527</v>
      </c>
      <c r="B52" s="17" t="n">
        <v>5809</v>
      </c>
      <c r="C52" s="18">
        <f>(72.0/B52*100)</f>
        <v/>
      </c>
      <c r="D52" s="19" t="n">
        <v>5737</v>
      </c>
      <c r="E52" s="18" t="n">
        <v>454.03774789</v>
      </c>
      <c r="F52" s="20" t="n">
        <v>10.49336754</v>
      </c>
      <c r="G52" s="18" t="n">
        <v>455.05221784</v>
      </c>
      <c r="H52" s="20" t="n">
        <v>8.12211091</v>
      </c>
      <c r="I52" s="18" t="n">
        <v>468.14602897</v>
      </c>
      <c r="J52" s="20" t="n">
        <v>3.02785925</v>
      </c>
      <c r="K52" s="18" t="n">
        <v>483.01861522</v>
      </c>
      <c r="L52" s="20" t="n">
        <v>2.87597874</v>
      </c>
      <c r="M52" s="18" t="s">
        <v>481</v>
      </c>
      <c r="N52" s="20" t="s">
        <v>481</v>
      </c>
      <c r="O52" s="18" t="s">
        <v>481</v>
      </c>
      <c r="P52" s="20" t="s">
        <v>481</v>
      </c>
      <c r="Q52" s="18" t="s">
        <v>481</v>
      </c>
      <c r="R52" s="20" t="s">
        <v>481</v>
      </c>
      <c r="S52" s="18" t="s">
        <v>481</v>
      </c>
      <c r="T52" s="20" t="s">
        <v>481</v>
      </c>
      <c r="U52" s="18" t="n">
        <v>385.0276646</v>
      </c>
      <c r="V52" s="20" t="n">
        <v>20.57949731</v>
      </c>
    </row>
    <row r="53" spans="1:22">
      <c r="A53" s="15" t="s">
        <v>528</v>
      </c>
      <c r="B53" s="17" t="n">
        <v>5571</v>
      </c>
      <c r="C53" s="18">
        <f>(84.0/B53*100)</f>
        <v/>
      </c>
      <c r="D53" s="19" t="n">
        <v>5487</v>
      </c>
      <c r="E53" s="18" t="n">
        <v>371.00746158</v>
      </c>
      <c r="F53" s="20" t="n">
        <v>9.131332130000001</v>
      </c>
      <c r="G53" s="18" t="n">
        <v>413.26674438</v>
      </c>
      <c r="H53" s="20" t="n">
        <v>6.96225013</v>
      </c>
      <c r="I53" s="18" t="n">
        <v>426.78146475</v>
      </c>
      <c r="J53" s="20" t="n">
        <v>1.96944188</v>
      </c>
      <c r="K53" s="18" t="n">
        <v>441.29610416</v>
      </c>
      <c r="L53" s="20" t="n">
        <v>1.74383731</v>
      </c>
      <c r="M53" s="18" t="s">
        <v>481</v>
      </c>
      <c r="N53" s="20" t="s">
        <v>481</v>
      </c>
      <c r="O53" s="18" t="s">
        <v>481</v>
      </c>
      <c r="P53" s="20" t="s">
        <v>481</v>
      </c>
      <c r="Q53" s="18" t="s">
        <v>481</v>
      </c>
      <c r="R53" s="20" t="s">
        <v>481</v>
      </c>
      <c r="S53" s="18" t="s">
        <v>481</v>
      </c>
      <c r="T53" s="20" t="s">
        <v>481</v>
      </c>
      <c r="U53" s="18" t="n">
        <v>364.88695599</v>
      </c>
      <c r="V53" s="20" t="n">
        <v>12.14065411</v>
      </c>
    </row>
    <row r="54" spans="1:22">
      <c r="A54" s="15" t="s">
        <v>529</v>
      </c>
      <c r="B54" s="17" t="n">
        <v>4740</v>
      </c>
      <c r="C54" s="18">
        <f>(42.0/B54*100)</f>
        <v/>
      </c>
      <c r="D54" s="19" t="n">
        <v>4698</v>
      </c>
      <c r="E54" s="18" t="n">
        <v>307.92105332</v>
      </c>
      <c r="F54" s="20" t="n">
        <v>4.43411296</v>
      </c>
      <c r="G54" s="18" t="n">
        <v>320.71904358</v>
      </c>
      <c r="H54" s="20" t="n">
        <v>10.27511872</v>
      </c>
      <c r="I54" s="18" t="n">
        <v>335.16274462</v>
      </c>
      <c r="J54" s="20" t="n">
        <v>3.60408006</v>
      </c>
      <c r="K54" s="18" t="n">
        <v>337.07346494</v>
      </c>
      <c r="L54" s="20" t="n">
        <v>2.68736875</v>
      </c>
      <c r="M54" s="18" t="s">
        <v>481</v>
      </c>
      <c r="N54" s="20" t="s">
        <v>481</v>
      </c>
      <c r="O54" s="18" t="s">
        <v>481</v>
      </c>
      <c r="P54" s="20" t="s">
        <v>481</v>
      </c>
      <c r="Q54" s="18" t="s">
        <v>481</v>
      </c>
      <c r="R54" s="20" t="s">
        <v>481</v>
      </c>
      <c r="S54" s="18" t="s">
        <v>481</v>
      </c>
      <c r="T54" s="20" t="s">
        <v>481</v>
      </c>
      <c r="U54" s="18" t="n">
        <v>271.31533927</v>
      </c>
      <c r="V54" s="20" t="n">
        <v>7.0083279</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505.60346683</v>
      </c>
      <c r="F56" s="20" t="n">
        <v>6.42085172</v>
      </c>
      <c r="G56" s="18" t="n">
        <v>522.69449341</v>
      </c>
      <c r="H56" s="20" t="n">
        <v>3.68023025</v>
      </c>
      <c r="I56" s="18" t="n">
        <v>525.27235274</v>
      </c>
      <c r="J56" s="20" t="n">
        <v>2.55450089</v>
      </c>
      <c r="K56" s="18" t="n">
        <v>526.92132542</v>
      </c>
      <c r="L56" s="20" t="n">
        <v>4.35222617</v>
      </c>
      <c r="M56" s="18" t="s">
        <v>481</v>
      </c>
      <c r="N56" s="20" t="s">
        <v>481</v>
      </c>
      <c r="O56" s="18" t="s">
        <v>481</v>
      </c>
      <c r="P56" s="20" t="s">
        <v>481</v>
      </c>
      <c r="Q56" s="18" t="s">
        <v>481</v>
      </c>
      <c r="R56" s="20" t="s">
        <v>481</v>
      </c>
      <c r="S56" s="18" t="s">
        <v>481</v>
      </c>
      <c r="T56" s="20" t="s">
        <v>481</v>
      </c>
      <c r="U56" s="18" t="n">
        <v>444.1355887</v>
      </c>
      <c r="V56" s="20" t="n">
        <v>23.40334804</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(135.0/B61*100)</f>
        <v/>
      </c>
      <c r="D61" s="19" t="n">
        <v>6390</v>
      </c>
      <c r="E61" s="18" t="n">
        <v>435.19701967</v>
      </c>
      <c r="F61" s="20" t="n">
        <v>8.6448526</v>
      </c>
      <c r="G61" s="18" t="n">
        <v>466.36415981</v>
      </c>
      <c r="H61" s="20" t="n">
        <v>8.61642516</v>
      </c>
      <c r="I61" s="18" t="n">
        <v>466.90610407</v>
      </c>
      <c r="J61" s="20" t="n">
        <v>3.39981573</v>
      </c>
      <c r="K61" s="18" t="n">
        <v>483.32531827</v>
      </c>
      <c r="L61" s="20" t="n">
        <v>2.67118113</v>
      </c>
      <c r="M61" s="18" t="s">
        <v>481</v>
      </c>
      <c r="N61" s="20" t="s">
        <v>481</v>
      </c>
      <c r="O61" s="18" t="s">
        <v>481</v>
      </c>
      <c r="P61" s="20" t="s">
        <v>481</v>
      </c>
      <c r="Q61" s="18" t="s">
        <v>481</v>
      </c>
      <c r="R61" s="20" t="s">
        <v>481</v>
      </c>
      <c r="S61" s="18" t="s">
        <v>481</v>
      </c>
      <c r="T61" s="20" t="s">
        <v>481</v>
      </c>
      <c r="U61" s="18" t="n">
        <v>385.72835271</v>
      </c>
      <c r="V61" s="20" t="n">
        <v>11.45454342</v>
      </c>
    </row>
    <row r="62" spans="1:22">
      <c r="A62" s="15" t="s">
        <v>537</v>
      </c>
      <c r="B62" s="17" t="n">
        <v>4476</v>
      </c>
      <c r="C62" s="18">
        <f>(3.0/B62*100)</f>
        <v/>
      </c>
      <c r="D62" s="19" t="n">
        <v>4473</v>
      </c>
      <c r="E62" s="18" t="n">
        <v>508.31695548</v>
      </c>
      <c r="F62" s="20" t="n">
        <v>5.96858873</v>
      </c>
      <c r="G62" s="18" t="n">
        <v>525.04817889</v>
      </c>
      <c r="H62" s="20" t="n">
        <v>2.81038714</v>
      </c>
      <c r="I62" s="18" t="n">
        <v>530.1410638900001</v>
      </c>
      <c r="J62" s="20" t="n">
        <v>1.46091953</v>
      </c>
      <c r="K62" s="18" t="n">
        <v>536.59168359</v>
      </c>
      <c r="L62" s="20" t="n">
        <v>4.11176334</v>
      </c>
      <c r="M62" s="18" t="s">
        <v>481</v>
      </c>
      <c r="N62" s="20" t="s">
        <v>481</v>
      </c>
      <c r="O62" s="18" t="s">
        <v>481</v>
      </c>
      <c r="P62" s="20" t="s">
        <v>481</v>
      </c>
      <c r="Q62" s="18" t="s">
        <v>481</v>
      </c>
      <c r="R62" s="20" t="s">
        <v>481</v>
      </c>
      <c r="S62" s="18" t="s">
        <v>481</v>
      </c>
      <c r="T62" s="20" t="s">
        <v>481</v>
      </c>
      <c r="U62" s="18" t="n">
        <v>512.956</v>
      </c>
      <c r="V62" s="20" t="n">
        <v>31.02209761</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(74.0/B66*100)</f>
        <v/>
      </c>
      <c r="D66" s="19" t="n">
        <v>5591</v>
      </c>
      <c r="E66" s="18" t="n">
        <v>366.07758264</v>
      </c>
      <c r="F66" s="20" t="n">
        <v>6.98478596</v>
      </c>
      <c r="G66" s="18" t="n">
        <v>413.34245515</v>
      </c>
      <c r="H66" s="20" t="n">
        <v>5.0002728</v>
      </c>
      <c r="I66" s="18" t="n">
        <v>410.29079521</v>
      </c>
      <c r="J66" s="20" t="n">
        <v>1.5608396</v>
      </c>
      <c r="K66" s="18" t="n">
        <v>421.72194968</v>
      </c>
      <c r="L66" s="20" t="n">
        <v>1.75453782</v>
      </c>
      <c r="M66" s="18" t="s">
        <v>481</v>
      </c>
      <c r="N66" s="20" t="s">
        <v>481</v>
      </c>
      <c r="O66" s="18" t="s">
        <v>481</v>
      </c>
      <c r="P66" s="20" t="s">
        <v>481</v>
      </c>
      <c r="Q66" s="18" t="s">
        <v>481</v>
      </c>
      <c r="R66" s="20" t="s">
        <v>481</v>
      </c>
      <c r="S66" s="18" t="s">
        <v>481</v>
      </c>
      <c r="T66" s="20" t="s">
        <v>481</v>
      </c>
      <c r="U66" s="18" t="n">
        <v>322.83313523</v>
      </c>
      <c r="V66" s="20" t="n">
        <v>6.37516209</v>
      </c>
    </row>
    <row r="67" spans="1:22">
      <c r="A67" s="15" t="s">
        <v>542</v>
      </c>
      <c r="B67" s="17" t="n">
        <v>6971</v>
      </c>
      <c r="C67" s="18">
        <f>(22.0/B67*100)</f>
        <v/>
      </c>
      <c r="D67" s="19" t="n">
        <v>6949</v>
      </c>
      <c r="E67" s="18" t="n">
        <v>362.87695353</v>
      </c>
      <c r="F67" s="20" t="n">
        <v>7.00293963</v>
      </c>
      <c r="G67" s="18" t="n">
        <v>392.84306836</v>
      </c>
      <c r="H67" s="20" t="n">
        <v>5.74093648</v>
      </c>
      <c r="I67" s="18" t="n">
        <v>397.0537402</v>
      </c>
      <c r="J67" s="20" t="n">
        <v>2.63329275</v>
      </c>
      <c r="K67" s="18" t="n">
        <v>401.0138743</v>
      </c>
      <c r="L67" s="20" t="n">
        <v>2.55767709</v>
      </c>
      <c r="M67" s="18" t="s">
        <v>481</v>
      </c>
      <c r="N67" s="20" t="s">
        <v>481</v>
      </c>
      <c r="O67" s="18" t="s">
        <v>481</v>
      </c>
      <c r="P67" s="20" t="s">
        <v>481</v>
      </c>
      <c r="Q67" s="18" t="s">
        <v>481</v>
      </c>
      <c r="R67" s="20" t="s">
        <v>481</v>
      </c>
      <c r="S67" s="18" t="s">
        <v>481</v>
      </c>
      <c r="T67" s="20" t="s">
        <v>481</v>
      </c>
      <c r="U67" s="18" t="n">
        <v>300.03268316</v>
      </c>
      <c r="V67" s="20" t="n">
        <v>8.869737900000001</v>
      </c>
    </row>
    <row r="68" spans="1:22">
      <c r="A68" s="15" t="s">
        <v>543</v>
      </c>
      <c r="B68" s="17" t="n">
        <v>12083</v>
      </c>
      <c r="C68" s="18">
        <f>(26.0/B68*100)</f>
        <v/>
      </c>
      <c r="D68" s="19" t="n">
        <v>12057</v>
      </c>
      <c r="E68" s="18" t="n">
        <v>362.9817966</v>
      </c>
      <c r="F68" s="20" t="n">
        <v>3.96748108</v>
      </c>
      <c r="G68" s="18" t="n">
        <v>395.52860569</v>
      </c>
      <c r="H68" s="20" t="n">
        <v>3.53143605</v>
      </c>
      <c r="I68" s="18" t="n">
        <v>416.84398253</v>
      </c>
      <c r="J68" s="20" t="n">
        <v>1.3218797</v>
      </c>
      <c r="K68" s="18" t="n">
        <v>437.15591264</v>
      </c>
      <c r="L68" s="20" t="n">
        <v>1.67133343</v>
      </c>
      <c r="M68" s="18" t="s">
        <v>481</v>
      </c>
      <c r="N68" s="20" t="s">
        <v>481</v>
      </c>
      <c r="O68" s="18" t="s">
        <v>481</v>
      </c>
      <c r="P68" s="20" t="s">
        <v>481</v>
      </c>
      <c r="Q68" s="18" t="s">
        <v>481</v>
      </c>
      <c r="R68" s="20" t="s">
        <v>481</v>
      </c>
      <c r="S68" s="18" t="s">
        <v>481</v>
      </c>
      <c r="T68" s="20" t="s">
        <v>481</v>
      </c>
      <c r="U68" s="18" t="n">
        <v>319.10033276</v>
      </c>
      <c r="V68" s="20" t="n">
        <v>4.91758097</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467.96041923</v>
      </c>
      <c r="F70" s="20" t="n">
        <v>9.67990786</v>
      </c>
      <c r="G70" s="18" t="n">
        <v>475.13497803</v>
      </c>
      <c r="H70" s="20" t="n">
        <v>7.60262988</v>
      </c>
      <c r="I70" s="18" t="n">
        <v>486.18548914</v>
      </c>
      <c r="J70" s="20" t="n">
        <v>3.18779583</v>
      </c>
      <c r="K70" s="18" t="n">
        <v>494.49534763</v>
      </c>
      <c r="L70" s="20" t="n">
        <v>2.86450817</v>
      </c>
      <c r="M70" s="18" t="s">
        <v>481</v>
      </c>
      <c r="N70" s="20" t="s">
        <v>481</v>
      </c>
      <c r="O70" s="18" t="s">
        <v>481</v>
      </c>
      <c r="P70" s="20" t="s">
        <v>481</v>
      </c>
      <c r="Q70" s="18" t="s">
        <v>481</v>
      </c>
      <c r="R70" s="20" t="s">
        <v>481</v>
      </c>
      <c r="S70" s="18" t="s">
        <v>481</v>
      </c>
      <c r="T70" s="20" t="s">
        <v>481</v>
      </c>
      <c r="U70" s="18" t="n">
        <v>394.21019173</v>
      </c>
      <c r="V70" s="20" t="n">
        <v>13.76022248</v>
      </c>
    </row>
    <row r="71" spans="1:22">
      <c r="A71" s="15" t="s">
        <v>546</v>
      </c>
      <c r="B71" s="17" t="n">
        <v>6115</v>
      </c>
      <c r="C71" s="18">
        <f>(17.0/B71*100)</f>
        <v/>
      </c>
      <c r="D71" s="19" t="n">
        <v>6098</v>
      </c>
      <c r="E71" s="18" t="n">
        <v>504.80951397</v>
      </c>
      <c r="F71" s="20" t="n">
        <v>6.78669738</v>
      </c>
      <c r="G71" s="18" t="n">
        <v>520.88946713</v>
      </c>
      <c r="H71" s="20" t="n">
        <v>4.36477727</v>
      </c>
      <c r="I71" s="18" t="n">
        <v>552.48488012</v>
      </c>
      <c r="J71" s="20" t="n">
        <v>1.71430125</v>
      </c>
      <c r="K71" s="18" t="n">
        <v>579.48943534</v>
      </c>
      <c r="L71" s="20" t="n">
        <v>2.69116326</v>
      </c>
      <c r="M71" s="18" t="s">
        <v>481</v>
      </c>
      <c r="N71" s="20" t="s">
        <v>481</v>
      </c>
      <c r="O71" s="18" t="s">
        <v>481</v>
      </c>
      <c r="P71" s="20" t="s">
        <v>481</v>
      </c>
      <c r="Q71" s="18" t="s">
        <v>481</v>
      </c>
      <c r="R71" s="20" t="s">
        <v>481</v>
      </c>
      <c r="S71" s="18" t="s">
        <v>481</v>
      </c>
      <c r="T71" s="20" t="s">
        <v>481</v>
      </c>
      <c r="U71" s="18" t="n">
        <v>471.9058239</v>
      </c>
      <c r="V71" s="20" t="n">
        <v>39.96953467</v>
      </c>
    </row>
    <row r="72" spans="1:22">
      <c r="A72" s="15" t="s">
        <v>547</v>
      </c>
      <c r="B72" s="17" t="n">
        <v>7708</v>
      </c>
      <c r="C72" s="18">
        <f>(5.0/B72*100)</f>
        <v/>
      </c>
      <c r="D72" s="19" t="n">
        <v>7703</v>
      </c>
      <c r="E72" s="18" t="n">
        <v>511.05133315</v>
      </c>
      <c r="F72" s="20" t="n">
        <v>8.31511617</v>
      </c>
      <c r="G72" s="18" t="n">
        <v>528.4970283</v>
      </c>
      <c r="H72" s="20" t="n">
        <v>3.46698892</v>
      </c>
      <c r="I72" s="18" t="n">
        <v>529.2528382199999</v>
      </c>
      <c r="J72" s="20" t="n">
        <v>2.72001474</v>
      </c>
      <c r="K72" s="18" t="n">
        <v>550.20401468</v>
      </c>
      <c r="L72" s="20" t="n">
        <v>4.76871489</v>
      </c>
      <c r="M72" s="18" t="s">
        <v>481</v>
      </c>
      <c r="N72" s="20" t="s">
        <v>481</v>
      </c>
      <c r="O72" s="18" t="s">
        <v>481</v>
      </c>
      <c r="P72" s="20" t="s">
        <v>481</v>
      </c>
      <c r="Q72" s="18" t="s">
        <v>481</v>
      </c>
      <c r="R72" s="20" t="s">
        <v>481</v>
      </c>
      <c r="S72" s="18" t="s">
        <v>481</v>
      </c>
      <c r="T72" s="20" t="s">
        <v>481</v>
      </c>
      <c r="U72" s="18" t="n">
        <v>414.74683838</v>
      </c>
      <c r="V72" s="20" t="n">
        <v>37.09678287</v>
      </c>
    </row>
    <row r="73" spans="1:22">
      <c r="A73" s="15" t="s">
        <v>548</v>
      </c>
      <c r="B73" s="17" t="n">
        <v>8249</v>
      </c>
      <c r="C73" s="18">
        <f>(144.0/B73*100)</f>
        <v/>
      </c>
      <c r="D73" s="19" t="n">
        <v>8105</v>
      </c>
      <c r="E73" s="18" t="n">
        <v>392.02873534</v>
      </c>
      <c r="F73" s="20" t="n">
        <v>9.72615373</v>
      </c>
      <c r="G73" s="18" t="n">
        <v>421.77677302</v>
      </c>
      <c r="H73" s="20" t="n">
        <v>7.73725674</v>
      </c>
      <c r="I73" s="18" t="n">
        <v>420.60913122</v>
      </c>
      <c r="J73" s="20" t="n">
        <v>2.89159611</v>
      </c>
      <c r="K73" s="18" t="n">
        <v>428.60005243</v>
      </c>
      <c r="L73" s="20" t="n">
        <v>3.63350469</v>
      </c>
      <c r="M73" s="18" t="s">
        <v>481</v>
      </c>
      <c r="N73" s="20" t="s">
        <v>481</v>
      </c>
      <c r="O73" s="18" t="s">
        <v>481</v>
      </c>
      <c r="P73" s="20" t="s">
        <v>481</v>
      </c>
      <c r="Q73" s="18" t="s">
        <v>481</v>
      </c>
      <c r="R73" s="20" t="s">
        <v>481</v>
      </c>
      <c r="S73" s="18" t="s">
        <v>481</v>
      </c>
      <c r="T73" s="20" t="s">
        <v>481</v>
      </c>
      <c r="U73" s="18" t="n">
        <v>351.74922647</v>
      </c>
      <c r="V73" s="20" t="n">
        <v>16.21513838</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(201.0/B75*100)</f>
        <v/>
      </c>
      <c r="D75" s="19" t="n">
        <v>5174</v>
      </c>
      <c r="E75" s="18" t="n">
        <v>365.59145862</v>
      </c>
      <c r="F75" s="20" t="n">
        <v>5.05081609</v>
      </c>
      <c r="G75" s="18" t="n">
        <v>382.87711303</v>
      </c>
      <c r="H75" s="20" t="n">
        <v>5.16085094</v>
      </c>
      <c r="I75" s="18" t="n">
        <v>387.19193015</v>
      </c>
      <c r="J75" s="20" t="n">
        <v>2.35995186</v>
      </c>
      <c r="K75" s="18" t="n">
        <v>392.4226564</v>
      </c>
      <c r="L75" s="20" t="n">
        <v>2.74839217</v>
      </c>
      <c r="M75" s="18" t="s">
        <v>481</v>
      </c>
      <c r="N75" s="20" t="s">
        <v>481</v>
      </c>
      <c r="O75" s="18" t="s">
        <v>481</v>
      </c>
      <c r="P75" s="20" t="s">
        <v>481</v>
      </c>
      <c r="Q75" s="18" t="s">
        <v>481</v>
      </c>
      <c r="R75" s="20" t="s">
        <v>481</v>
      </c>
      <c r="S75" s="18" t="s">
        <v>481</v>
      </c>
      <c r="T75" s="20" t="s">
        <v>481</v>
      </c>
      <c r="U75" s="18" t="n">
        <v>348.61147898</v>
      </c>
      <c r="V75" s="20" t="n">
        <v>5.9240677</v>
      </c>
    </row>
    <row r="76" spans="1:22">
      <c r="A76" s="15" t="s">
        <v>551</v>
      </c>
      <c r="B76" s="17" t="n">
        <v>14167</v>
      </c>
      <c r="C76" s="18">
        <f>(228.0/B76*100)</f>
        <v/>
      </c>
      <c r="D76" s="19" t="n">
        <v>13939</v>
      </c>
      <c r="E76" s="18" t="n">
        <v>392.59215557</v>
      </c>
      <c r="F76" s="20" t="n">
        <v>5.46164574</v>
      </c>
      <c r="G76" s="18" t="n">
        <v>427.06021178</v>
      </c>
      <c r="H76" s="20" t="n">
        <v>4.36849076</v>
      </c>
      <c r="I76" s="18" t="n">
        <v>433.27281974</v>
      </c>
      <c r="J76" s="20" t="n">
        <v>2.66315202</v>
      </c>
      <c r="K76" s="18" t="n">
        <v>457.04038047</v>
      </c>
      <c r="L76" s="20" t="n">
        <v>3.39623273</v>
      </c>
      <c r="M76" s="18" t="s">
        <v>481</v>
      </c>
      <c r="N76" s="20" t="s">
        <v>481</v>
      </c>
      <c r="O76" s="18" t="s">
        <v>481</v>
      </c>
      <c r="P76" s="20" t="s">
        <v>481</v>
      </c>
      <c r="Q76" s="18" t="s">
        <v>481</v>
      </c>
      <c r="R76" s="20" t="s">
        <v>481</v>
      </c>
      <c r="S76" s="18" t="s">
        <v>481</v>
      </c>
      <c r="T76" s="20" t="s">
        <v>481</v>
      </c>
      <c r="U76" s="18" t="n">
        <v>334.98351305</v>
      </c>
      <c r="V76" s="20" t="n">
        <v>10.19429928</v>
      </c>
    </row>
    <row r="77" spans="1:22">
      <c r="A77" s="15" t="s">
        <v>552</v>
      </c>
      <c r="B77" s="17" t="n">
        <v>6062</v>
      </c>
      <c r="C77" s="18">
        <f>(82.0/B77*100)</f>
        <v/>
      </c>
      <c r="D77" s="19" t="n">
        <v>5980</v>
      </c>
      <c r="E77" s="18" t="n">
        <v>387.34696488</v>
      </c>
      <c r="F77" s="20" t="n">
        <v>8.57783542</v>
      </c>
      <c r="G77" s="18" t="n">
        <v>410.04035166</v>
      </c>
      <c r="H77" s="20" t="n">
        <v>7.92128567</v>
      </c>
      <c r="I77" s="18" t="n">
        <v>429.71584857</v>
      </c>
      <c r="J77" s="20" t="n">
        <v>2.55224767</v>
      </c>
      <c r="K77" s="18" t="n">
        <v>446.74816098</v>
      </c>
      <c r="L77" s="20" t="n">
        <v>2.50227034</v>
      </c>
      <c r="M77" s="18" t="s">
        <v>481</v>
      </c>
      <c r="N77" s="20" t="s">
        <v>481</v>
      </c>
      <c r="O77" s="18" t="s">
        <v>481</v>
      </c>
      <c r="P77" s="20" t="s">
        <v>481</v>
      </c>
      <c r="Q77" s="18" t="s">
        <v>481</v>
      </c>
      <c r="R77" s="20" t="s">
        <v>481</v>
      </c>
      <c r="S77" s="18" t="s">
        <v>481</v>
      </c>
      <c r="T77" s="20" t="s">
        <v>481</v>
      </c>
      <c r="U77" s="18" t="n">
        <v>342.51445374</v>
      </c>
      <c r="V77" s="20" t="n">
        <v>6.02264526</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405.91008936</v>
      </c>
      <c r="F81" s="20" t="n">
        <v>12.76339042</v>
      </c>
      <c r="G81" s="18" t="n">
        <v>427.70911455</v>
      </c>
      <c r="H81" s="20" t="n">
        <v>4.81130329</v>
      </c>
      <c r="I81" s="18" t="n">
        <v>444.43176056</v>
      </c>
      <c r="J81" s="20" t="n">
        <v>3.01387832</v>
      </c>
      <c r="K81" s="18" t="n">
        <v>449.11959009</v>
      </c>
      <c r="L81" s="20" t="n">
        <v>3.63775458</v>
      </c>
      <c r="M81" s="18" t="s">
        <v>481</v>
      </c>
      <c r="N81" s="20" t="s">
        <v>481</v>
      </c>
      <c r="O81" s="18" t="s">
        <v>481</v>
      </c>
      <c r="P81" s="20" t="s">
        <v>481</v>
      </c>
      <c r="Q81" s="18" t="s">
        <v>481</v>
      </c>
      <c r="R81" s="20" t="s">
        <v>481</v>
      </c>
      <c r="S81" s="18" t="s">
        <v>481</v>
      </c>
      <c r="T81" s="20" t="s">
        <v>481</v>
      </c>
      <c r="U81" s="18" t="n">
        <v>347.65827703</v>
      </c>
      <c r="V81" s="20" t="n">
        <v>26.64980486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645</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(353.0/B7*100)</f>
        <v/>
      </c>
      <c r="D7" s="19" t="n">
        <v>14177</v>
      </c>
      <c r="E7" s="18" t="n">
        <v>472.07820886</v>
      </c>
      <c r="F7" s="20" t="n">
        <v>10.2580077</v>
      </c>
      <c r="G7" s="18" t="n">
        <v>478.95826617</v>
      </c>
      <c r="H7" s="20" t="n">
        <v>7.92310272</v>
      </c>
      <c r="I7" s="18" t="n">
        <v>493.03776762</v>
      </c>
      <c r="J7" s="20" t="n">
        <v>2.1904295</v>
      </c>
      <c r="K7" s="18" t="n">
        <v>523.40631907</v>
      </c>
      <c r="L7" s="20" t="n">
        <v>1.76274049</v>
      </c>
      <c r="M7" s="18" t="s">
        <v>481</v>
      </c>
      <c r="N7" s="20" t="s">
        <v>481</v>
      </c>
      <c r="O7" s="18" t="s">
        <v>481</v>
      </c>
      <c r="P7" s="20" t="s">
        <v>481</v>
      </c>
      <c r="Q7" s="18" t="s">
        <v>481</v>
      </c>
      <c r="R7" s="20" t="s">
        <v>481</v>
      </c>
      <c r="S7" s="18" t="s">
        <v>481</v>
      </c>
      <c r="T7" s="20" t="s">
        <v>481</v>
      </c>
      <c r="U7" s="18" t="n">
        <v>425.19280954</v>
      </c>
      <c r="V7" s="20" t="n">
        <v>11.14743838</v>
      </c>
    </row>
    <row r="8" spans="1:22">
      <c r="A8" s="15" t="s">
        <v>483</v>
      </c>
      <c r="B8" s="17" t="n">
        <v>7007</v>
      </c>
      <c r="C8" s="18">
        <f>(20.0/B8*100)</f>
        <v/>
      </c>
      <c r="D8" s="19" t="n">
        <v>6987</v>
      </c>
      <c r="E8" s="18" t="n">
        <v>468.79698955</v>
      </c>
      <c r="F8" s="20" t="n">
        <v>10.80670948</v>
      </c>
      <c r="G8" s="18" t="n">
        <v>487.75031258</v>
      </c>
      <c r="H8" s="20" t="n">
        <v>5.44736003</v>
      </c>
      <c r="I8" s="18" t="n">
        <v>494.28851026</v>
      </c>
      <c r="J8" s="20" t="n">
        <v>3.29356772</v>
      </c>
      <c r="K8" s="18" t="n">
        <v>499.31364097</v>
      </c>
      <c r="L8" s="20" t="n">
        <v>2.74056908</v>
      </c>
      <c r="M8" s="18" t="s">
        <v>481</v>
      </c>
      <c r="N8" s="20" t="s">
        <v>481</v>
      </c>
      <c r="O8" s="18" t="s">
        <v>481</v>
      </c>
      <c r="P8" s="20" t="s">
        <v>481</v>
      </c>
      <c r="Q8" s="18" t="n">
        <v>368.48347797</v>
      </c>
      <c r="R8" s="20" t="n">
        <v>14.99112476</v>
      </c>
      <c r="S8" s="18" t="s">
        <v>481</v>
      </c>
      <c r="T8" s="20" t="s">
        <v>481</v>
      </c>
      <c r="U8" s="18" t="n">
        <v>394.28612053</v>
      </c>
      <c r="V8" s="20" t="n">
        <v>16.30620267</v>
      </c>
    </row>
    <row r="9" spans="1:22">
      <c r="A9" s="15" t="s">
        <v>484</v>
      </c>
      <c r="B9" s="17" t="n">
        <v>9651</v>
      </c>
      <c r="C9" s="18">
        <f>(81.0/B9*100)</f>
        <v/>
      </c>
      <c r="D9" s="19" t="n">
        <v>9570</v>
      </c>
      <c r="E9" s="18" t="n">
        <v>449.01523736</v>
      </c>
      <c r="F9" s="20" t="n">
        <v>11.08319541</v>
      </c>
      <c r="G9" s="18" t="n">
        <v>492.77688255</v>
      </c>
      <c r="H9" s="20" t="n">
        <v>6.54240509</v>
      </c>
      <c r="I9" s="18" t="n">
        <v>502.78553766</v>
      </c>
      <c r="J9" s="20" t="n">
        <v>2.36846899</v>
      </c>
      <c r="K9" s="18" t="n">
        <v>512.37420824</v>
      </c>
      <c r="L9" s="20" t="n">
        <v>2.87121534</v>
      </c>
      <c r="M9" s="18" t="s">
        <v>481</v>
      </c>
      <c r="N9" s="20" t="s">
        <v>481</v>
      </c>
      <c r="O9" s="18" t="s">
        <v>481</v>
      </c>
      <c r="P9" s="20" t="s">
        <v>481</v>
      </c>
      <c r="Q9" s="18" t="n">
        <v>374.78530698</v>
      </c>
      <c r="R9" s="20" t="n">
        <v>11.62763904</v>
      </c>
      <c r="S9" s="18" t="s">
        <v>481</v>
      </c>
      <c r="T9" s="20" t="s">
        <v>481</v>
      </c>
      <c r="U9" s="18" t="n">
        <v>398.54260698</v>
      </c>
      <c r="V9" s="20" t="n">
        <v>12.57738347</v>
      </c>
    </row>
    <row r="10" spans="1:22">
      <c r="A10" s="15" t="s">
        <v>485</v>
      </c>
      <c r="B10" s="17" t="n">
        <v>20058</v>
      </c>
      <c r="C10" s="18">
        <f>(522.0/B10*100)</f>
        <v/>
      </c>
      <c r="D10" s="19" t="n">
        <v>19536</v>
      </c>
      <c r="E10" s="18" t="n">
        <v>482.03255441</v>
      </c>
      <c r="F10" s="20" t="n">
        <v>7.51386428</v>
      </c>
      <c r="G10" s="18" t="n">
        <v>500.32335613</v>
      </c>
      <c r="H10" s="20" t="n">
        <v>6.79261484</v>
      </c>
      <c r="I10" s="18" t="n">
        <v>511.79256092</v>
      </c>
      <c r="J10" s="20" t="n">
        <v>2.80375184</v>
      </c>
      <c r="K10" s="18" t="n">
        <v>538.79504773</v>
      </c>
      <c r="L10" s="20" t="n">
        <v>2.10538921</v>
      </c>
      <c r="M10" s="18" t="s">
        <v>481</v>
      </c>
      <c r="N10" s="20" t="s">
        <v>481</v>
      </c>
      <c r="O10" s="18" t="s">
        <v>481</v>
      </c>
      <c r="P10" s="20" t="s">
        <v>481</v>
      </c>
      <c r="Q10" s="18" t="s">
        <v>481</v>
      </c>
      <c r="R10" s="20" t="s">
        <v>481</v>
      </c>
      <c r="S10" s="18" t="s">
        <v>481</v>
      </c>
      <c r="T10" s="20" t="s">
        <v>481</v>
      </c>
      <c r="U10" s="18" t="n">
        <v>456.17908044</v>
      </c>
      <c r="V10" s="20" t="n">
        <v>13.75979014</v>
      </c>
    </row>
    <row r="11" spans="1:22">
      <c r="A11" s="15" t="s">
        <v>486</v>
      </c>
      <c r="B11" s="17" t="n">
        <v>7053</v>
      </c>
      <c r="C11" s="18">
        <f>(49.0/B11*100)</f>
        <v/>
      </c>
      <c r="D11" s="19" t="n">
        <v>7004</v>
      </c>
      <c r="E11" s="18" t="n">
        <v>430.81952308</v>
      </c>
      <c r="F11" s="20" t="n">
        <v>5.93129802</v>
      </c>
      <c r="G11" s="18" t="n">
        <v>454.86596608</v>
      </c>
      <c r="H11" s="20" t="n">
        <v>6.49417098</v>
      </c>
      <c r="I11" s="18" t="n">
        <v>443.69051003</v>
      </c>
      <c r="J11" s="20" t="n">
        <v>3.22457356</v>
      </c>
      <c r="K11" s="18" t="n">
        <v>450.91397358</v>
      </c>
      <c r="L11" s="20" t="n">
        <v>2.68820317</v>
      </c>
      <c r="M11" s="18" t="s">
        <v>481</v>
      </c>
      <c r="N11" s="20" t="s">
        <v>481</v>
      </c>
      <c r="O11" s="18" t="s">
        <v>481</v>
      </c>
      <c r="P11" s="20" t="s">
        <v>481</v>
      </c>
      <c r="Q11" s="18" t="s">
        <v>481</v>
      </c>
      <c r="R11" s="20" t="s">
        <v>481</v>
      </c>
      <c r="S11" s="18" t="s">
        <v>481</v>
      </c>
      <c r="T11" s="20" t="s">
        <v>481</v>
      </c>
      <c r="U11" s="18" t="n">
        <v>369.76229178</v>
      </c>
      <c r="V11" s="20" t="n">
        <v>12.32464277</v>
      </c>
    </row>
    <row r="12" spans="1:22">
      <c r="A12" s="15" t="s">
        <v>487</v>
      </c>
      <c r="B12" s="17" t="n">
        <v>6894</v>
      </c>
      <c r="C12" s="18">
        <f>(55.0/B12*100)</f>
        <v/>
      </c>
      <c r="D12" s="19" t="n">
        <v>6839</v>
      </c>
      <c r="E12" s="18" t="n">
        <v>468.67771899</v>
      </c>
      <c r="F12" s="20" t="n">
        <v>10.6118378</v>
      </c>
      <c r="G12" s="18" t="n">
        <v>472.76858787</v>
      </c>
      <c r="H12" s="20" t="n">
        <v>6.99779337</v>
      </c>
      <c r="I12" s="18" t="n">
        <v>489.19862675</v>
      </c>
      <c r="J12" s="20" t="n">
        <v>2.4728799</v>
      </c>
      <c r="K12" s="18" t="n">
        <v>508.1805747</v>
      </c>
      <c r="L12" s="20" t="n">
        <v>2.19975281</v>
      </c>
      <c r="M12" s="18" t="s">
        <v>481</v>
      </c>
      <c r="N12" s="20" t="s">
        <v>481</v>
      </c>
      <c r="O12" s="18" t="s">
        <v>481</v>
      </c>
      <c r="P12" s="20" t="s">
        <v>481</v>
      </c>
      <c r="Q12" s="18" t="n">
        <v>366.6777112</v>
      </c>
      <c r="R12" s="20" t="n">
        <v>14.39052153</v>
      </c>
      <c r="S12" s="18" t="s">
        <v>481</v>
      </c>
      <c r="T12" s="20" t="s">
        <v>481</v>
      </c>
      <c r="U12" s="18" t="n">
        <v>394.31902147</v>
      </c>
      <c r="V12" s="20" t="n">
        <v>17.37619476</v>
      </c>
    </row>
    <row r="13" spans="1:22">
      <c r="A13" s="15" t="s">
        <v>488</v>
      </c>
      <c r="B13" s="17" t="n">
        <v>7161</v>
      </c>
      <c r="C13" s="18">
        <f>(92.0/B13*100)</f>
        <v/>
      </c>
      <c r="D13" s="19" t="n">
        <v>7069</v>
      </c>
      <c r="E13" s="18" t="n">
        <v>477.26400833</v>
      </c>
      <c r="F13" s="20" t="n">
        <v>11.85578474</v>
      </c>
      <c r="G13" s="18" t="n">
        <v>461.62836972</v>
      </c>
      <c r="H13" s="20" t="n">
        <v>9.95859353</v>
      </c>
      <c r="I13" s="18" t="n">
        <v>494.38380856</v>
      </c>
      <c r="J13" s="20" t="n">
        <v>3.01117439</v>
      </c>
      <c r="K13" s="18" t="n">
        <v>514.78566232</v>
      </c>
      <c r="L13" s="20" t="n">
        <v>2.59769851</v>
      </c>
      <c r="M13" s="18" t="s">
        <v>481</v>
      </c>
      <c r="N13" s="20" t="s">
        <v>481</v>
      </c>
      <c r="O13" s="18" t="s">
        <v>481</v>
      </c>
      <c r="P13" s="20" t="s">
        <v>481</v>
      </c>
      <c r="Q13" s="18" t="n">
        <v>436.36003517</v>
      </c>
      <c r="R13" s="20" t="n">
        <v>6.43426798</v>
      </c>
      <c r="S13" s="18" t="s">
        <v>481</v>
      </c>
      <c r="T13" s="20" t="s">
        <v>481</v>
      </c>
      <c r="U13" s="18" t="n">
        <v>413.41992395</v>
      </c>
      <c r="V13" s="20" t="n">
        <v>23.62896913</v>
      </c>
    </row>
    <row r="14" spans="1:22">
      <c r="A14" s="15" t="s">
        <v>489</v>
      </c>
      <c r="B14" s="17" t="n">
        <v>5587</v>
      </c>
      <c r="C14" s="18">
        <f>(74.0/B14*100)</f>
        <v/>
      </c>
      <c r="D14" s="19" t="n">
        <v>5513</v>
      </c>
      <c r="E14" s="18" t="n">
        <v>497.45021791</v>
      </c>
      <c r="F14" s="20" t="n">
        <v>9.12941919</v>
      </c>
      <c r="G14" s="18" t="n">
        <v>520.81993468</v>
      </c>
      <c r="H14" s="20" t="n">
        <v>5.37249355</v>
      </c>
      <c r="I14" s="18" t="n">
        <v>525.89034835</v>
      </c>
      <c r="J14" s="20" t="n">
        <v>2.64559416</v>
      </c>
      <c r="K14" s="18" t="n">
        <v>550.1883027600001</v>
      </c>
      <c r="L14" s="20" t="n">
        <v>2.27403395</v>
      </c>
      <c r="M14" s="18" t="s">
        <v>481</v>
      </c>
      <c r="N14" s="20" t="s">
        <v>481</v>
      </c>
      <c r="O14" s="18" t="s">
        <v>481</v>
      </c>
      <c r="P14" s="20" t="s">
        <v>481</v>
      </c>
      <c r="Q14" s="18" t="s">
        <v>481</v>
      </c>
      <c r="R14" s="20" t="s">
        <v>481</v>
      </c>
      <c r="S14" s="18" t="s">
        <v>481</v>
      </c>
      <c r="T14" s="20" t="s">
        <v>481</v>
      </c>
      <c r="U14" s="18" t="n">
        <v>483.20253595</v>
      </c>
      <c r="V14" s="20" t="n">
        <v>23.05816198</v>
      </c>
    </row>
    <row r="15" spans="1:22">
      <c r="A15" s="15" t="s">
        <v>490</v>
      </c>
      <c r="B15" s="17" t="n">
        <v>5882</v>
      </c>
      <c r="C15" s="18">
        <f>(52.0/B15*100)</f>
        <v/>
      </c>
      <c r="D15" s="19" t="n">
        <v>5830</v>
      </c>
      <c r="E15" s="18" t="n">
        <v>470.6173425</v>
      </c>
      <c r="F15" s="20" t="n">
        <v>16.28978188</v>
      </c>
      <c r="G15" s="18" t="n">
        <v>519.02488061</v>
      </c>
      <c r="H15" s="20" t="n">
        <v>6.15751303</v>
      </c>
      <c r="I15" s="18" t="n">
        <v>524.72825063</v>
      </c>
      <c r="J15" s="20" t="n">
        <v>2.54409192</v>
      </c>
      <c r="K15" s="18" t="n">
        <v>543.71447949</v>
      </c>
      <c r="L15" s="20" t="n">
        <v>2.55258693</v>
      </c>
      <c r="M15" s="18" t="s">
        <v>481</v>
      </c>
      <c r="N15" s="20" t="s">
        <v>481</v>
      </c>
      <c r="O15" s="18" t="s">
        <v>481</v>
      </c>
      <c r="P15" s="20" t="s">
        <v>481</v>
      </c>
      <c r="Q15" s="18" t="n">
        <v>375.95013089</v>
      </c>
      <c r="R15" s="20" t="n">
        <v>17.42774697</v>
      </c>
      <c r="S15" s="18" t="s">
        <v>481</v>
      </c>
      <c r="T15" s="20" t="s">
        <v>481</v>
      </c>
      <c r="U15" s="18" t="n">
        <v>461.32806511</v>
      </c>
      <c r="V15" s="20" t="n">
        <v>17.64082275</v>
      </c>
    </row>
    <row r="16" spans="1:22">
      <c r="A16" s="15" t="s">
        <v>491</v>
      </c>
      <c r="B16" s="17" t="n">
        <v>6108</v>
      </c>
      <c r="C16" s="18">
        <f>(99.0/B16*100)</f>
        <v/>
      </c>
      <c r="D16" s="19" t="n">
        <v>6009</v>
      </c>
      <c r="E16" s="18" t="n">
        <v>445.51327348</v>
      </c>
      <c r="F16" s="20" t="n">
        <v>12.00438156</v>
      </c>
      <c r="G16" s="18" t="n">
        <v>468.91600295</v>
      </c>
      <c r="H16" s="20" t="n">
        <v>8.97456315</v>
      </c>
      <c r="I16" s="18" t="n">
        <v>488.13599843</v>
      </c>
      <c r="J16" s="20" t="n">
        <v>2.79821441</v>
      </c>
      <c r="K16" s="18" t="n">
        <v>505.04489482</v>
      </c>
      <c r="L16" s="20" t="n">
        <v>2.30352806</v>
      </c>
      <c r="M16" s="18" t="s">
        <v>481</v>
      </c>
      <c r="N16" s="20" t="s">
        <v>481</v>
      </c>
      <c r="O16" s="18" t="s">
        <v>481</v>
      </c>
      <c r="P16" s="20" t="s">
        <v>481</v>
      </c>
      <c r="Q16" s="18" t="s">
        <v>481</v>
      </c>
      <c r="R16" s="20" t="s">
        <v>481</v>
      </c>
      <c r="S16" s="18" t="s">
        <v>481</v>
      </c>
      <c r="T16" s="20" t="s">
        <v>481</v>
      </c>
      <c r="U16" s="18" t="n">
        <v>381.72467452</v>
      </c>
      <c r="V16" s="20" t="n">
        <v>14.20244402</v>
      </c>
    </row>
    <row r="17" spans="1:22">
      <c r="A17" s="15" t="s">
        <v>492</v>
      </c>
      <c r="B17" s="17" t="n">
        <v>6504</v>
      </c>
      <c r="C17" s="18">
        <f>(641.0/B17*100)</f>
        <v/>
      </c>
      <c r="D17" s="19" t="n">
        <v>5863</v>
      </c>
      <c r="E17" s="18" t="n">
        <v>487.53115379</v>
      </c>
      <c r="F17" s="20" t="n">
        <v>12.009878</v>
      </c>
      <c r="G17" s="18" t="n">
        <v>515.4773553799999</v>
      </c>
      <c r="H17" s="20" t="n">
        <v>6.96881607</v>
      </c>
      <c r="I17" s="18" t="n">
        <v>517.01482693</v>
      </c>
      <c r="J17" s="20" t="n">
        <v>3.09247784</v>
      </c>
      <c r="K17" s="18" t="n">
        <v>519.5888502400001</v>
      </c>
      <c r="L17" s="20" t="n">
        <v>2.91443865</v>
      </c>
      <c r="M17" s="18" t="s">
        <v>481</v>
      </c>
      <c r="N17" s="20" t="s">
        <v>481</v>
      </c>
      <c r="O17" s="18" t="s">
        <v>481</v>
      </c>
      <c r="P17" s="20" t="s">
        <v>481</v>
      </c>
      <c r="Q17" s="18" t="n">
        <v>360.48925247</v>
      </c>
      <c r="R17" s="20" t="n">
        <v>12.44339086</v>
      </c>
      <c r="S17" s="18" t="s">
        <v>481</v>
      </c>
      <c r="T17" s="20" t="s">
        <v>481</v>
      </c>
      <c r="U17" s="18" t="n">
        <v>459.74542128</v>
      </c>
      <c r="V17" s="20" t="n">
        <v>13.19158145</v>
      </c>
    </row>
    <row r="18" spans="1:22">
      <c r="A18" s="15" t="s">
        <v>493</v>
      </c>
      <c r="B18" s="17" t="n">
        <v>5532</v>
      </c>
      <c r="C18" s="18">
        <f>(28.0/B18*100)</f>
        <v/>
      </c>
      <c r="D18" s="19" t="n">
        <v>5504</v>
      </c>
      <c r="E18" s="18" t="n">
        <v>395.78513789</v>
      </c>
      <c r="F18" s="20" t="n">
        <v>9.63975136</v>
      </c>
      <c r="G18" s="18" t="n">
        <v>419.09444008</v>
      </c>
      <c r="H18" s="20" t="n">
        <v>8.01986969</v>
      </c>
      <c r="I18" s="18" t="n">
        <v>443.0620825</v>
      </c>
      <c r="J18" s="20" t="n">
        <v>4.34939531</v>
      </c>
      <c r="K18" s="18" t="n">
        <v>472.83428817</v>
      </c>
      <c r="L18" s="20" t="n">
        <v>3.68042885</v>
      </c>
      <c r="M18" s="18" t="s">
        <v>481</v>
      </c>
      <c r="N18" s="20" t="s">
        <v>481</v>
      </c>
      <c r="O18" s="18" t="s">
        <v>481</v>
      </c>
      <c r="P18" s="20" t="s">
        <v>481</v>
      </c>
      <c r="Q18" s="18" t="s">
        <v>481</v>
      </c>
      <c r="R18" s="20" t="s">
        <v>481</v>
      </c>
      <c r="S18" s="18" t="s">
        <v>481</v>
      </c>
      <c r="T18" s="20" t="s">
        <v>481</v>
      </c>
      <c r="U18" s="18" t="n">
        <v>364.49385451</v>
      </c>
      <c r="V18" s="20" t="n">
        <v>15.11427129</v>
      </c>
    </row>
    <row r="19" spans="1:22">
      <c r="A19" s="15" t="s">
        <v>494</v>
      </c>
      <c r="B19" s="17" t="n">
        <v>5658</v>
      </c>
      <c r="C19" s="18">
        <f>(62.0/B19*100)</f>
        <v/>
      </c>
      <c r="D19" s="19" t="n">
        <v>5596</v>
      </c>
      <c r="E19" s="18" t="n">
        <v>420.42081285</v>
      </c>
      <c r="F19" s="20" t="n">
        <v>13.25235552</v>
      </c>
      <c r="G19" s="18" t="n">
        <v>457.41518355</v>
      </c>
      <c r="H19" s="20" t="n">
        <v>8.037054360000001</v>
      </c>
      <c r="I19" s="18" t="n">
        <v>457.03520899</v>
      </c>
      <c r="J19" s="20" t="n">
        <v>2.96267196</v>
      </c>
      <c r="K19" s="18" t="n">
        <v>494.42150175</v>
      </c>
      <c r="L19" s="20" t="n">
        <v>2.96251184</v>
      </c>
      <c r="M19" s="18" t="s">
        <v>481</v>
      </c>
      <c r="N19" s="20" t="s">
        <v>481</v>
      </c>
      <c r="O19" s="18" t="s">
        <v>481</v>
      </c>
      <c r="P19" s="20" t="s">
        <v>481</v>
      </c>
      <c r="Q19" s="18" t="s">
        <v>481</v>
      </c>
      <c r="R19" s="20" t="s">
        <v>481</v>
      </c>
      <c r="S19" s="18" t="s">
        <v>481</v>
      </c>
      <c r="T19" s="20" t="s">
        <v>481</v>
      </c>
      <c r="U19" s="18" t="n">
        <v>355.46806966</v>
      </c>
      <c r="V19" s="20" t="n">
        <v>19.27950898</v>
      </c>
    </row>
    <row r="20" spans="1:22">
      <c r="A20" s="15" t="s">
        <v>495</v>
      </c>
      <c r="B20" s="17" t="n">
        <v>3371</v>
      </c>
      <c r="C20" s="18">
        <f>(75.0/B20*100)</f>
        <v/>
      </c>
      <c r="D20" s="19" t="n">
        <v>3296</v>
      </c>
      <c r="E20" s="18" t="n">
        <v>443.08265709</v>
      </c>
      <c r="F20" s="20" t="n">
        <v>10.64578257</v>
      </c>
      <c r="G20" s="18" t="n">
        <v>428.86433549</v>
      </c>
      <c r="H20" s="20" t="n">
        <v>14.50292716</v>
      </c>
      <c r="I20" s="18" t="n">
        <v>460.22571232</v>
      </c>
      <c r="J20" s="20" t="n">
        <v>3.37468066</v>
      </c>
      <c r="K20" s="18" t="n">
        <v>481.58802318</v>
      </c>
      <c r="L20" s="20" t="n">
        <v>2.10685536</v>
      </c>
      <c r="M20" s="18" t="s">
        <v>481</v>
      </c>
      <c r="N20" s="20" t="s">
        <v>481</v>
      </c>
      <c r="O20" s="18" t="s">
        <v>481</v>
      </c>
      <c r="P20" s="20" t="s">
        <v>481</v>
      </c>
      <c r="Q20" s="18" t="s">
        <v>481</v>
      </c>
      <c r="R20" s="20" t="s">
        <v>481</v>
      </c>
      <c r="S20" s="18" t="s">
        <v>481</v>
      </c>
      <c r="T20" s="20" t="s">
        <v>481</v>
      </c>
      <c r="U20" s="18" t="n">
        <v>430.17240797</v>
      </c>
      <c r="V20" s="20" t="n">
        <v>16.92466514</v>
      </c>
    </row>
    <row r="21" spans="1:22">
      <c r="A21" s="15" t="s">
        <v>496</v>
      </c>
      <c r="B21" s="17" t="n">
        <v>5741</v>
      </c>
      <c r="C21" s="18">
        <f>(45.0/B21*100)</f>
        <v/>
      </c>
      <c r="D21" s="19" t="n">
        <v>5696</v>
      </c>
      <c r="E21" s="18" t="n">
        <v>494.79491614</v>
      </c>
      <c r="F21" s="20" t="n">
        <v>10.1215866</v>
      </c>
      <c r="G21" s="18" t="n">
        <v>496.28065041</v>
      </c>
      <c r="H21" s="20" t="n">
        <v>9.00640707</v>
      </c>
      <c r="I21" s="18" t="n">
        <v>490.37023413</v>
      </c>
      <c r="J21" s="20" t="n">
        <v>2.97486009</v>
      </c>
      <c r="K21" s="18" t="n">
        <v>510.03455946</v>
      </c>
      <c r="L21" s="20" t="n">
        <v>2.65395398</v>
      </c>
      <c r="M21" s="18" t="s">
        <v>481</v>
      </c>
      <c r="N21" s="20" t="s">
        <v>481</v>
      </c>
      <c r="O21" s="18" t="s">
        <v>481</v>
      </c>
      <c r="P21" s="20" t="s">
        <v>481</v>
      </c>
      <c r="Q21" s="18" t="s">
        <v>481</v>
      </c>
      <c r="R21" s="20" t="s">
        <v>481</v>
      </c>
      <c r="S21" s="18" t="s">
        <v>481</v>
      </c>
      <c r="T21" s="20" t="s">
        <v>481</v>
      </c>
      <c r="U21" s="18" t="n">
        <v>417.9351825</v>
      </c>
      <c r="V21" s="20" t="n">
        <v>22.09510117</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466.55281214</v>
      </c>
      <c r="R22" s="20" t="n">
        <v>3.43755424</v>
      </c>
      <c r="S22" s="18" t="s">
        <v>481</v>
      </c>
      <c r="T22" s="20" t="s">
        <v>481</v>
      </c>
      <c r="U22" s="18" t="s">
        <v>481</v>
      </c>
      <c r="V22" s="20" t="s">
        <v>481</v>
      </c>
    </row>
    <row r="23" spans="1:22">
      <c r="A23" s="15" t="s">
        <v>498</v>
      </c>
      <c r="B23" s="17" t="n">
        <v>11583</v>
      </c>
      <c r="C23" s="18">
        <f>(212.0/B23*100)</f>
        <v/>
      </c>
      <c r="D23" s="19" t="n">
        <v>11371</v>
      </c>
      <c r="E23" s="18" t="n">
        <v>456.30832042</v>
      </c>
      <c r="F23" s="20" t="n">
        <v>9.81817094</v>
      </c>
      <c r="G23" s="18" t="n">
        <v>476.36934557</v>
      </c>
      <c r="H23" s="20" t="n">
        <v>5.11156046</v>
      </c>
      <c r="I23" s="18" t="n">
        <v>478.32807048</v>
      </c>
      <c r="J23" s="20" t="n">
        <v>2.70368775</v>
      </c>
      <c r="K23" s="18" t="n">
        <v>487.66691516</v>
      </c>
      <c r="L23" s="20" t="n">
        <v>3.36626618</v>
      </c>
      <c r="M23" s="18" t="s">
        <v>481</v>
      </c>
      <c r="N23" s="20" t="s">
        <v>481</v>
      </c>
      <c r="O23" s="18" t="s">
        <v>481</v>
      </c>
      <c r="P23" s="20" t="s">
        <v>481</v>
      </c>
      <c r="Q23" s="18" t="s">
        <v>481</v>
      </c>
      <c r="R23" s="20" t="s">
        <v>481</v>
      </c>
      <c r="S23" s="18" t="s">
        <v>481</v>
      </c>
      <c r="T23" s="20" t="s">
        <v>481</v>
      </c>
      <c r="U23" s="18" t="n">
        <v>414.06442288</v>
      </c>
      <c r="V23" s="20" t="n">
        <v>15.89741848</v>
      </c>
    </row>
    <row r="24" spans="1:22">
      <c r="A24" s="15" t="s">
        <v>499</v>
      </c>
      <c r="B24" s="17" t="n">
        <v>6647</v>
      </c>
      <c r="C24" s="18">
        <f>(7.0/B24*100)</f>
        <v/>
      </c>
      <c r="D24" s="19" t="n">
        <v>6640</v>
      </c>
      <c r="E24" s="18" t="n">
        <v>496.54975977</v>
      </c>
      <c r="F24" s="20" t="n">
        <v>10.85018397</v>
      </c>
      <c r="G24" s="18" t="n">
        <v>515.57679252</v>
      </c>
      <c r="H24" s="20" t="n">
        <v>5.90914662</v>
      </c>
      <c r="I24" s="18" t="n">
        <v>533.1351843899999</v>
      </c>
      <c r="J24" s="20" t="n">
        <v>3.12333819</v>
      </c>
      <c r="K24" s="18" t="n">
        <v>551.80147649</v>
      </c>
      <c r="L24" s="20" t="n">
        <v>3.15607835</v>
      </c>
      <c r="M24" s="18" t="s">
        <v>481</v>
      </c>
      <c r="N24" s="20" t="s">
        <v>481</v>
      </c>
      <c r="O24" s="18" t="s">
        <v>481</v>
      </c>
      <c r="P24" s="20" t="s">
        <v>481</v>
      </c>
      <c r="Q24" s="18" t="s">
        <v>481</v>
      </c>
      <c r="R24" s="20" t="s">
        <v>481</v>
      </c>
      <c r="S24" s="18" t="s">
        <v>481</v>
      </c>
      <c r="T24" s="20" t="s">
        <v>481</v>
      </c>
      <c r="U24" s="18" t="n">
        <v>472.31614133</v>
      </c>
      <c r="V24" s="20" t="n">
        <v>15.36828407</v>
      </c>
    </row>
    <row r="25" spans="1:22">
      <c r="A25" s="15" t="s">
        <v>500</v>
      </c>
      <c r="B25" s="17" t="n">
        <v>5581</v>
      </c>
      <c r="C25" s="18">
        <f>(24.0/B25*100)</f>
        <v/>
      </c>
      <c r="D25" s="19" t="n">
        <v>5557</v>
      </c>
      <c r="E25" s="18" t="n">
        <v>467.22766243</v>
      </c>
      <c r="F25" s="20" t="n">
        <v>23.36316477</v>
      </c>
      <c r="G25" s="18" t="n">
        <v>466.1735357</v>
      </c>
      <c r="H25" s="20" t="n">
        <v>7.99477802</v>
      </c>
      <c r="I25" s="18" t="n">
        <v>503.71938173</v>
      </c>
      <c r="J25" s="20" t="n">
        <v>2.92957597</v>
      </c>
      <c r="K25" s="18" t="n">
        <v>535.80108058</v>
      </c>
      <c r="L25" s="20" t="n">
        <v>3.91032658</v>
      </c>
      <c r="M25" s="18" t="s">
        <v>481</v>
      </c>
      <c r="N25" s="20" t="s">
        <v>481</v>
      </c>
      <c r="O25" s="18" t="s">
        <v>481</v>
      </c>
      <c r="P25" s="20" t="s">
        <v>481</v>
      </c>
      <c r="Q25" s="18" t="s">
        <v>481</v>
      </c>
      <c r="R25" s="20" t="s">
        <v>481</v>
      </c>
      <c r="S25" s="18" t="s">
        <v>481</v>
      </c>
      <c r="T25" s="20" t="s">
        <v>481</v>
      </c>
      <c r="U25" s="18" t="n">
        <v>446.47493764</v>
      </c>
      <c r="V25" s="20" t="n">
        <v>36.2566705</v>
      </c>
    </row>
    <row r="26" spans="1:22">
      <c r="A26" s="15" t="s">
        <v>501</v>
      </c>
      <c r="B26" s="17" t="n">
        <v>4869</v>
      </c>
      <c r="C26" s="18">
        <f>(33.0/B26*100)</f>
        <v/>
      </c>
      <c r="D26" s="19" t="n">
        <v>4836</v>
      </c>
      <c r="E26" s="18" t="n">
        <v>465.13942617</v>
      </c>
      <c r="F26" s="20" t="n">
        <v>7.3817823</v>
      </c>
      <c r="G26" s="18" t="n">
        <v>487.97412771</v>
      </c>
      <c r="H26" s="20" t="n">
        <v>5.08179804</v>
      </c>
      <c r="I26" s="18" t="n">
        <v>482.96749635</v>
      </c>
      <c r="J26" s="20" t="n">
        <v>2.21948518</v>
      </c>
      <c r="K26" s="18" t="n">
        <v>503.84111846</v>
      </c>
      <c r="L26" s="20" t="n">
        <v>2.23573966</v>
      </c>
      <c r="M26" s="18" t="s">
        <v>481</v>
      </c>
      <c r="N26" s="20" t="s">
        <v>481</v>
      </c>
      <c r="O26" s="18" t="s">
        <v>481</v>
      </c>
      <c r="P26" s="20" t="s">
        <v>481</v>
      </c>
      <c r="Q26" s="18" t="s">
        <v>481</v>
      </c>
      <c r="R26" s="20" t="s">
        <v>481</v>
      </c>
      <c r="S26" s="18" t="s">
        <v>481</v>
      </c>
      <c r="T26" s="20" t="s">
        <v>481</v>
      </c>
      <c r="U26" s="18" t="n">
        <v>428.12737794</v>
      </c>
      <c r="V26" s="20" t="n">
        <v>21.46312972</v>
      </c>
    </row>
    <row r="27" spans="1:22">
      <c r="A27" s="15" t="s">
        <v>502</v>
      </c>
      <c r="B27" s="17" t="n">
        <v>5299</v>
      </c>
      <c r="C27" s="18">
        <f>(17.0/B27*100)</f>
        <v/>
      </c>
      <c r="D27" s="19" t="n">
        <v>5282</v>
      </c>
      <c r="E27" s="18" t="n">
        <v>449.84792053</v>
      </c>
      <c r="F27" s="20" t="n">
        <v>11.026416</v>
      </c>
      <c r="G27" s="18" t="n">
        <v>461.43528947</v>
      </c>
      <c r="H27" s="20" t="n">
        <v>5.97263613</v>
      </c>
      <c r="I27" s="18" t="n">
        <v>476.71105868</v>
      </c>
      <c r="J27" s="20" t="n">
        <v>2.6695913</v>
      </c>
      <c r="K27" s="18" t="n">
        <v>489.91263731</v>
      </c>
      <c r="L27" s="20" t="n">
        <v>1.64304321</v>
      </c>
      <c r="M27" s="18" t="s">
        <v>481</v>
      </c>
      <c r="N27" s="20" t="s">
        <v>481</v>
      </c>
      <c r="O27" s="18" t="s">
        <v>481</v>
      </c>
      <c r="P27" s="20" t="s">
        <v>481</v>
      </c>
      <c r="Q27" s="18" t="s">
        <v>481</v>
      </c>
      <c r="R27" s="20" t="s">
        <v>481</v>
      </c>
      <c r="S27" s="18" t="s">
        <v>481</v>
      </c>
      <c r="T27" s="20" t="s">
        <v>481</v>
      </c>
      <c r="U27" s="18" t="n">
        <v>410.05346454</v>
      </c>
      <c r="V27" s="20" t="n">
        <v>13.79789427</v>
      </c>
    </row>
    <row r="28" spans="1:22">
      <c r="A28" s="15" t="s">
        <v>503</v>
      </c>
      <c r="B28" s="17" t="n">
        <v>7568</v>
      </c>
      <c r="C28" s="18">
        <f>(51.0/B28*100)</f>
        <v/>
      </c>
      <c r="D28" s="19" t="n">
        <v>7517</v>
      </c>
      <c r="E28" s="18" t="n">
        <v>399.95136763</v>
      </c>
      <c r="F28" s="20" t="n">
        <v>4.79115813</v>
      </c>
      <c r="G28" s="18" t="n">
        <v>420.92371993</v>
      </c>
      <c r="H28" s="20" t="n">
        <v>5.75302879</v>
      </c>
      <c r="I28" s="18" t="n">
        <v>410.77340326</v>
      </c>
      <c r="J28" s="20" t="n">
        <v>2.56241744</v>
      </c>
      <c r="K28" s="18" t="n">
        <v>420.65462648</v>
      </c>
      <c r="L28" s="20" t="n">
        <v>2.32461875</v>
      </c>
      <c r="M28" s="18" t="s">
        <v>481</v>
      </c>
      <c r="N28" s="20" t="s">
        <v>481</v>
      </c>
      <c r="O28" s="18" t="s">
        <v>481</v>
      </c>
      <c r="P28" s="20" t="s">
        <v>481</v>
      </c>
      <c r="Q28" s="18" t="s">
        <v>481</v>
      </c>
      <c r="R28" s="20" t="s">
        <v>481</v>
      </c>
      <c r="S28" s="18" t="s">
        <v>481</v>
      </c>
      <c r="T28" s="20" t="s">
        <v>481</v>
      </c>
      <c r="U28" s="18" t="n">
        <v>350.22824982</v>
      </c>
      <c r="V28" s="20" t="n">
        <v>19.46076351</v>
      </c>
    </row>
    <row r="29" spans="1:22">
      <c r="A29" s="15" t="s">
        <v>504</v>
      </c>
      <c r="B29" s="17" t="n">
        <v>5385</v>
      </c>
      <c r="C29" s="18">
        <f>(30.0/B29*100)</f>
        <v/>
      </c>
      <c r="D29" s="19" t="n">
        <v>5355</v>
      </c>
      <c r="E29" s="18" t="n">
        <v>458.35581365</v>
      </c>
      <c r="F29" s="20" t="n">
        <v>20.17742696</v>
      </c>
      <c r="G29" s="18" t="n">
        <v>504.91712094</v>
      </c>
      <c r="H29" s="20" t="n">
        <v>9.87467839</v>
      </c>
      <c r="I29" s="18" t="n">
        <v>509.35396665</v>
      </c>
      <c r="J29" s="20" t="n">
        <v>2.66600344</v>
      </c>
      <c r="K29" s="18" t="n">
        <v>518.41202431</v>
      </c>
      <c r="L29" s="20" t="n">
        <v>2.85884868</v>
      </c>
      <c r="M29" s="18" t="s">
        <v>481</v>
      </c>
      <c r="N29" s="20" t="s">
        <v>481</v>
      </c>
      <c r="O29" s="18" t="s">
        <v>481</v>
      </c>
      <c r="P29" s="20" t="s">
        <v>481</v>
      </c>
      <c r="Q29" s="18" t="n">
        <v>358.28551468</v>
      </c>
      <c r="R29" s="20" t="n">
        <v>8.567023300000001</v>
      </c>
      <c r="S29" s="18" t="s">
        <v>481</v>
      </c>
      <c r="T29" s="20" t="s">
        <v>481</v>
      </c>
      <c r="U29" s="18" t="n">
        <v>391.16936355</v>
      </c>
      <c r="V29" s="20" t="n">
        <v>17.64011888</v>
      </c>
    </row>
    <row r="30" spans="1:22">
      <c r="A30" s="15" t="s">
        <v>505</v>
      </c>
      <c r="B30" s="17" t="n">
        <v>4520</v>
      </c>
      <c r="C30" s="18">
        <f>(97.0/B30*100)</f>
        <v/>
      </c>
      <c r="D30" s="19" t="n">
        <v>4423</v>
      </c>
      <c r="E30" s="18" t="n">
        <v>441.73254911</v>
      </c>
      <c r="F30" s="20" t="n">
        <v>8.92718152</v>
      </c>
      <c r="G30" s="18" t="n">
        <v>478.61139063</v>
      </c>
      <c r="H30" s="20" t="n">
        <v>12.63400388</v>
      </c>
      <c r="I30" s="18" t="n">
        <v>496.97875959</v>
      </c>
      <c r="J30" s="20" t="n">
        <v>3.16766419</v>
      </c>
      <c r="K30" s="18" t="n">
        <v>528.26814219</v>
      </c>
      <c r="L30" s="20" t="n">
        <v>2.96554761</v>
      </c>
      <c r="M30" s="18" t="s">
        <v>481</v>
      </c>
      <c r="N30" s="20" t="s">
        <v>481</v>
      </c>
      <c r="O30" s="18" t="s">
        <v>481</v>
      </c>
      <c r="P30" s="20" t="s">
        <v>481</v>
      </c>
      <c r="Q30" s="18" t="s">
        <v>481</v>
      </c>
      <c r="R30" s="20" t="s">
        <v>481</v>
      </c>
      <c r="S30" s="18" t="s">
        <v>481</v>
      </c>
      <c r="T30" s="20" t="s">
        <v>481</v>
      </c>
      <c r="U30" s="18" t="n">
        <v>426.579334</v>
      </c>
      <c r="V30" s="20" t="n">
        <v>18.48183993</v>
      </c>
    </row>
    <row r="31" spans="1:22">
      <c r="A31" s="15" t="s">
        <v>506</v>
      </c>
      <c r="B31" s="17" t="n">
        <v>5456</v>
      </c>
      <c r="C31" s="18">
        <f>(125.0/B31*100)</f>
        <v/>
      </c>
      <c r="D31" s="19" t="n">
        <v>5331</v>
      </c>
      <c r="E31" s="18" t="n">
        <v>434.08861454</v>
      </c>
      <c r="F31" s="20" t="n">
        <v>12.84505149</v>
      </c>
      <c r="G31" s="18" t="n">
        <v>474.69528825</v>
      </c>
      <c r="H31" s="20" t="n">
        <v>9.74599173</v>
      </c>
      <c r="I31" s="18" t="n">
        <v>493.52702885</v>
      </c>
      <c r="J31" s="20" t="n">
        <v>2.52424537</v>
      </c>
      <c r="K31" s="18" t="n">
        <v>508.52848681</v>
      </c>
      <c r="L31" s="20" t="n">
        <v>2.58987369</v>
      </c>
      <c r="M31" s="18" t="s">
        <v>481</v>
      </c>
      <c r="N31" s="20" t="s">
        <v>481</v>
      </c>
      <c r="O31" s="18" t="s">
        <v>481</v>
      </c>
      <c r="P31" s="20" t="s">
        <v>481</v>
      </c>
      <c r="Q31" s="18" t="s">
        <v>481</v>
      </c>
      <c r="R31" s="20" t="s">
        <v>481</v>
      </c>
      <c r="S31" s="18" t="s">
        <v>481</v>
      </c>
      <c r="T31" s="20" t="s">
        <v>481</v>
      </c>
      <c r="U31" s="18" t="n">
        <v>423.23813132</v>
      </c>
      <c r="V31" s="20" t="n">
        <v>14.66815126</v>
      </c>
    </row>
    <row r="32" spans="1:22">
      <c r="A32" s="15" t="s">
        <v>507</v>
      </c>
      <c r="B32" s="17" t="n">
        <v>4478</v>
      </c>
      <c r="C32" s="18">
        <f>(5.0/B32*100)</f>
        <v/>
      </c>
      <c r="D32" s="19" t="n">
        <v>4473</v>
      </c>
      <c r="E32" s="18" t="n">
        <v>485.71346137</v>
      </c>
      <c r="F32" s="20" t="n">
        <v>10.18478324</v>
      </c>
      <c r="G32" s="18" t="n">
        <v>505.93782044</v>
      </c>
      <c r="H32" s="20" t="n">
        <v>5.18183191</v>
      </c>
      <c r="I32" s="18" t="n">
        <v>497.70977351</v>
      </c>
      <c r="J32" s="20" t="n">
        <v>2.69924754</v>
      </c>
      <c r="K32" s="18" t="n">
        <v>509.8344584</v>
      </c>
      <c r="L32" s="20" t="n">
        <v>3.48602951</v>
      </c>
      <c r="M32" s="18" t="s">
        <v>481</v>
      </c>
      <c r="N32" s="20" t="s">
        <v>481</v>
      </c>
      <c r="O32" s="18" t="s">
        <v>481</v>
      </c>
      <c r="P32" s="20" t="s">
        <v>481</v>
      </c>
      <c r="Q32" s="18" t="s">
        <v>481</v>
      </c>
      <c r="R32" s="20" t="s">
        <v>481</v>
      </c>
      <c r="S32" s="18" t="s">
        <v>481</v>
      </c>
      <c r="T32" s="20" t="s">
        <v>481</v>
      </c>
      <c r="U32" s="18" t="n">
        <v>385.72735606</v>
      </c>
      <c r="V32" s="20" t="n">
        <v>32.1393201</v>
      </c>
    </row>
    <row r="33" spans="1:22">
      <c r="A33" s="15" t="s">
        <v>508</v>
      </c>
      <c r="B33" s="17" t="n">
        <v>7325</v>
      </c>
      <c r="C33" s="18">
        <f>(75.0/B33*100)</f>
        <v/>
      </c>
      <c r="D33" s="19" t="n">
        <v>7250</v>
      </c>
      <c r="E33" s="18" t="n">
        <v>444.62588509</v>
      </c>
      <c r="F33" s="20" t="n">
        <v>12.90424639</v>
      </c>
      <c r="G33" s="18" t="n">
        <v>465.36752459</v>
      </c>
      <c r="H33" s="20" t="n">
        <v>8.01328213</v>
      </c>
      <c r="I33" s="18" t="n">
        <v>493.0996968</v>
      </c>
      <c r="J33" s="20" t="n">
        <v>3.2006689</v>
      </c>
      <c r="K33" s="18" t="n">
        <v>508.63996308</v>
      </c>
      <c r="L33" s="20" t="n">
        <v>2.52677386</v>
      </c>
      <c r="M33" s="18" t="s">
        <v>481</v>
      </c>
      <c r="N33" s="20" t="s">
        <v>481</v>
      </c>
      <c r="O33" s="18" t="s">
        <v>481</v>
      </c>
      <c r="P33" s="20" t="s">
        <v>481</v>
      </c>
      <c r="Q33" s="18" t="s">
        <v>481</v>
      </c>
      <c r="R33" s="20" t="s">
        <v>481</v>
      </c>
      <c r="S33" s="18" t="s">
        <v>481</v>
      </c>
      <c r="T33" s="20" t="s">
        <v>481</v>
      </c>
      <c r="U33" s="18" t="n">
        <v>439.66876739</v>
      </c>
      <c r="V33" s="20" t="n">
        <v>17.38851906</v>
      </c>
    </row>
    <row r="34" spans="1:22">
      <c r="A34" s="15" t="s">
        <v>509</v>
      </c>
      <c r="B34" s="17" t="n">
        <v>6350</v>
      </c>
      <c r="C34" s="18">
        <f>(35.0/B34*100)</f>
        <v/>
      </c>
      <c r="D34" s="19" t="n">
        <v>6315</v>
      </c>
      <c r="E34" s="18" t="n">
        <v>417.35128039</v>
      </c>
      <c r="F34" s="20" t="n">
        <v>7.71712463</v>
      </c>
      <c r="G34" s="18" t="n">
        <v>424.43357881</v>
      </c>
      <c r="H34" s="20" t="n">
        <v>7.96374555</v>
      </c>
      <c r="I34" s="18" t="n">
        <v>453.73797787</v>
      </c>
      <c r="J34" s="20" t="n">
        <v>2.81657305</v>
      </c>
      <c r="K34" s="18" t="n">
        <v>487.17474518</v>
      </c>
      <c r="L34" s="20" t="n">
        <v>2.77634832</v>
      </c>
      <c r="M34" s="18" t="s">
        <v>481</v>
      </c>
      <c r="N34" s="20" t="s">
        <v>481</v>
      </c>
      <c r="O34" s="18" t="s">
        <v>481</v>
      </c>
      <c r="P34" s="20" t="s">
        <v>481</v>
      </c>
      <c r="Q34" s="18" t="n">
        <v>306.56969545</v>
      </c>
      <c r="R34" s="20" t="n">
        <v>10.27624616</v>
      </c>
      <c r="S34" s="18" t="s">
        <v>481</v>
      </c>
      <c r="T34" s="20" t="s">
        <v>481</v>
      </c>
      <c r="U34" s="18" t="n">
        <v>328.60524168</v>
      </c>
      <c r="V34" s="20" t="n">
        <v>11.3094627</v>
      </c>
    </row>
    <row r="35" spans="1:22">
      <c r="A35" s="15" t="s">
        <v>510</v>
      </c>
      <c r="B35" s="17" t="n">
        <v>6406</v>
      </c>
      <c r="C35" s="18">
        <f>(34.0/B35*100)</f>
        <v/>
      </c>
      <c r="D35" s="19" t="n">
        <v>6372</v>
      </c>
      <c r="E35" s="18" t="n">
        <v>448.46167211</v>
      </c>
      <c r="F35" s="20" t="n">
        <v>13.88877238</v>
      </c>
      <c r="G35" s="18" t="n">
        <v>472.48364726</v>
      </c>
      <c r="H35" s="20" t="n">
        <v>14.40558202</v>
      </c>
      <c r="I35" s="18" t="n">
        <v>504.82304583</v>
      </c>
      <c r="J35" s="20" t="n">
        <v>2.22870675</v>
      </c>
      <c r="K35" s="18" t="n">
        <v>523.16339154</v>
      </c>
      <c r="L35" s="20" t="n">
        <v>1.96131889</v>
      </c>
      <c r="M35" s="18" t="s">
        <v>481</v>
      </c>
      <c r="N35" s="20" t="s">
        <v>481</v>
      </c>
      <c r="O35" s="18" t="s">
        <v>481</v>
      </c>
      <c r="P35" s="20" t="s">
        <v>481</v>
      </c>
      <c r="Q35" s="18" t="n">
        <v>374.85244494</v>
      </c>
      <c r="R35" s="20" t="n">
        <v>5.84040672</v>
      </c>
      <c r="S35" s="18" t="s">
        <v>481</v>
      </c>
      <c r="T35" s="20" t="s">
        <v>481</v>
      </c>
      <c r="U35" s="18" t="n">
        <v>436.66521264</v>
      </c>
      <c r="V35" s="20" t="n">
        <v>17.77393406</v>
      </c>
    </row>
    <row r="36" spans="1:22">
      <c r="A36" s="15" t="s">
        <v>511</v>
      </c>
      <c r="B36" s="17" t="n">
        <v>6736</v>
      </c>
      <c r="C36" s="18">
        <f>(26.0/B36*100)</f>
        <v/>
      </c>
      <c r="D36" s="19" t="n">
        <v>6710</v>
      </c>
      <c r="E36" s="18" t="n">
        <v>462.99798435</v>
      </c>
      <c r="F36" s="20" t="n">
        <v>8.27812666</v>
      </c>
      <c r="G36" s="18" t="n">
        <v>493.66767283</v>
      </c>
      <c r="H36" s="20" t="n">
        <v>5.17273441</v>
      </c>
      <c r="I36" s="18" t="n">
        <v>490.76850865</v>
      </c>
      <c r="J36" s="20" t="n">
        <v>2.75230268</v>
      </c>
      <c r="K36" s="18" t="n">
        <v>496.46316064</v>
      </c>
      <c r="L36" s="20" t="n">
        <v>2.20013062</v>
      </c>
      <c r="M36" s="18" t="s">
        <v>481</v>
      </c>
      <c r="N36" s="20" t="s">
        <v>481</v>
      </c>
      <c r="O36" s="18" t="s">
        <v>481</v>
      </c>
      <c r="P36" s="20" t="s">
        <v>481</v>
      </c>
      <c r="Q36" s="18" t="s">
        <v>481</v>
      </c>
      <c r="R36" s="20" t="s">
        <v>481</v>
      </c>
      <c r="S36" s="18" t="s">
        <v>481</v>
      </c>
      <c r="T36" s="20" t="s">
        <v>481</v>
      </c>
      <c r="U36" s="18" t="n">
        <v>401.63706763</v>
      </c>
      <c r="V36" s="20" t="n">
        <v>16.47105961</v>
      </c>
    </row>
    <row r="37" spans="1:22">
      <c r="A37" s="15" t="s">
        <v>512</v>
      </c>
      <c r="B37" s="17" t="n">
        <v>5458</v>
      </c>
      <c r="C37" s="18">
        <f>(63.0/B37*100)</f>
        <v/>
      </c>
      <c r="D37" s="19" t="n">
        <v>5395</v>
      </c>
      <c r="E37" s="18" t="n">
        <v>468.60610984</v>
      </c>
      <c r="F37" s="20" t="n">
        <v>11.85709073</v>
      </c>
      <c r="G37" s="18" t="n">
        <v>470.46951839</v>
      </c>
      <c r="H37" s="20" t="n">
        <v>7.12020944</v>
      </c>
      <c r="I37" s="18" t="n">
        <v>482.18206065</v>
      </c>
      <c r="J37" s="20" t="n">
        <v>3.79735583</v>
      </c>
      <c r="K37" s="18" t="n">
        <v>506.19153186</v>
      </c>
      <c r="L37" s="20" t="n">
        <v>3.85560952</v>
      </c>
      <c r="M37" s="18" t="s">
        <v>481</v>
      </c>
      <c r="N37" s="20" t="s">
        <v>481</v>
      </c>
      <c r="O37" s="18" t="s">
        <v>481</v>
      </c>
      <c r="P37" s="20" t="s">
        <v>481</v>
      </c>
      <c r="Q37" s="18" t="s">
        <v>481</v>
      </c>
      <c r="R37" s="20" t="s">
        <v>481</v>
      </c>
      <c r="S37" s="18" t="s">
        <v>481</v>
      </c>
      <c r="T37" s="20" t="s">
        <v>481</v>
      </c>
      <c r="U37" s="18" t="n">
        <v>352.15497551</v>
      </c>
      <c r="V37" s="20" t="n">
        <v>11.78042756</v>
      </c>
    </row>
    <row r="38" spans="1:22">
      <c r="A38" s="15" t="s">
        <v>513</v>
      </c>
      <c r="B38" s="17" t="n">
        <v>5860</v>
      </c>
      <c r="C38" s="18">
        <f>(16.0/B38*100)</f>
        <v/>
      </c>
      <c r="D38" s="19" t="n">
        <v>5844</v>
      </c>
      <c r="E38" s="18" t="n">
        <v>448.525161</v>
      </c>
      <c r="F38" s="20" t="n">
        <v>14.3210426</v>
      </c>
      <c r="G38" s="18" t="n">
        <v>495.59080215</v>
      </c>
      <c r="H38" s="20" t="n">
        <v>8.415420080000001</v>
      </c>
      <c r="I38" s="18" t="n">
        <v>498.64415737</v>
      </c>
      <c r="J38" s="20" t="n">
        <v>4.10023585</v>
      </c>
      <c r="K38" s="18" t="n">
        <v>511.12913456</v>
      </c>
      <c r="L38" s="20" t="n">
        <v>3.05728979</v>
      </c>
      <c r="M38" s="18" t="s">
        <v>481</v>
      </c>
      <c r="N38" s="20" t="s">
        <v>481</v>
      </c>
      <c r="O38" s="18" t="s">
        <v>481</v>
      </c>
      <c r="P38" s="20" t="s">
        <v>481</v>
      </c>
      <c r="Q38" s="18" t="s">
        <v>481</v>
      </c>
      <c r="R38" s="20" t="s">
        <v>481</v>
      </c>
      <c r="S38" s="18" t="s">
        <v>481</v>
      </c>
      <c r="T38" s="20" t="s">
        <v>481</v>
      </c>
      <c r="U38" s="18" t="n">
        <v>412.18101034</v>
      </c>
      <c r="V38" s="20" t="n">
        <v>18.40160258</v>
      </c>
    </row>
    <row r="39" spans="1:22">
      <c r="A39" s="15" t="s">
        <v>514</v>
      </c>
      <c r="B39" s="17" t="n">
        <v>5895</v>
      </c>
      <c r="C39" s="18">
        <f>(30.0/B39*100)</f>
        <v/>
      </c>
      <c r="D39" s="19" t="n">
        <v>5865</v>
      </c>
      <c r="E39" s="18" t="n">
        <v>379.54352935</v>
      </c>
      <c r="F39" s="20" t="n">
        <v>5.9841218</v>
      </c>
      <c r="G39" s="18" t="n">
        <v>398.23158312</v>
      </c>
      <c r="H39" s="20" t="n">
        <v>6.28126327</v>
      </c>
      <c r="I39" s="18" t="n">
        <v>414.549444</v>
      </c>
      <c r="J39" s="20" t="n">
        <v>3.81684265</v>
      </c>
      <c r="K39" s="18" t="n">
        <v>439.25848969</v>
      </c>
      <c r="L39" s="20" t="n">
        <v>4.32384924</v>
      </c>
      <c r="M39" s="18" t="s">
        <v>481</v>
      </c>
      <c r="N39" s="20" t="s">
        <v>481</v>
      </c>
      <c r="O39" s="18" t="s">
        <v>481</v>
      </c>
      <c r="P39" s="20" t="s">
        <v>481</v>
      </c>
      <c r="Q39" s="18" t="s">
        <v>481</v>
      </c>
      <c r="R39" s="20" t="s">
        <v>481</v>
      </c>
      <c r="S39" s="18" t="s">
        <v>481</v>
      </c>
      <c r="T39" s="20" t="s">
        <v>481</v>
      </c>
      <c r="U39" s="18" t="n">
        <v>355.30223512</v>
      </c>
      <c r="V39" s="20" t="n">
        <v>13.63010684</v>
      </c>
    </row>
    <row r="40" spans="1:22">
      <c r="A40" s="15" t="s">
        <v>515</v>
      </c>
      <c r="B40" s="17" t="n">
        <v>14157</v>
      </c>
      <c r="C40" s="18">
        <f>(270.0/B40*100)</f>
        <v/>
      </c>
      <c r="D40" s="19" t="n">
        <v>13887</v>
      </c>
      <c r="E40" s="18" t="n">
        <v>470.36805073</v>
      </c>
      <c r="F40" s="20" t="n">
        <v>9.913565820000001</v>
      </c>
      <c r="G40" s="18" t="n">
        <v>486.6589325</v>
      </c>
      <c r="H40" s="20" t="n">
        <v>8.818432639999999</v>
      </c>
      <c r="I40" s="18" t="n">
        <v>495.18534792</v>
      </c>
      <c r="J40" s="20" t="n">
        <v>3.03481137</v>
      </c>
      <c r="K40" s="18" t="n">
        <v>520.76834865</v>
      </c>
      <c r="L40" s="20" t="n">
        <v>2.89620129</v>
      </c>
      <c r="M40" s="18" t="s">
        <v>481</v>
      </c>
      <c r="N40" s="20" t="s">
        <v>481</v>
      </c>
      <c r="O40" s="18" t="s">
        <v>481</v>
      </c>
      <c r="P40" s="20" t="s">
        <v>481</v>
      </c>
      <c r="Q40" s="18" t="s">
        <v>481</v>
      </c>
      <c r="R40" s="20" t="s">
        <v>481</v>
      </c>
      <c r="S40" s="18" t="s">
        <v>481</v>
      </c>
      <c r="T40" s="20" t="s">
        <v>481</v>
      </c>
      <c r="U40" s="18" t="n">
        <v>417.89241094</v>
      </c>
      <c r="V40" s="20" t="n">
        <v>14.28955232</v>
      </c>
    </row>
    <row r="41" spans="1:22">
      <c r="A41" s="15" t="s">
        <v>516</v>
      </c>
      <c r="B41" s="17" t="n">
        <v>5712</v>
      </c>
      <c r="C41" s="18">
        <f>(38.0/B41*100)</f>
        <v/>
      </c>
      <c r="D41" s="19" t="n">
        <v>5674</v>
      </c>
      <c r="E41" s="18" t="n">
        <v>468.65478345</v>
      </c>
      <c r="F41" s="20" t="n">
        <v>10.38216396</v>
      </c>
      <c r="G41" s="18" t="n">
        <v>476.41557857</v>
      </c>
      <c r="H41" s="20" t="n">
        <v>11.27387585</v>
      </c>
      <c r="I41" s="18" t="n">
        <v>482.65879814</v>
      </c>
      <c r="J41" s="20" t="n">
        <v>3.55139911</v>
      </c>
      <c r="K41" s="18" t="n">
        <v>505.68917968</v>
      </c>
      <c r="L41" s="20" t="n">
        <v>3.17830512</v>
      </c>
      <c r="M41" s="18" t="s">
        <v>481</v>
      </c>
      <c r="N41" s="20" t="s">
        <v>481</v>
      </c>
      <c r="O41" s="18" t="s">
        <v>481</v>
      </c>
      <c r="P41" s="20" t="s">
        <v>481</v>
      </c>
      <c r="Q41" s="18" t="n">
        <v>387.44235424</v>
      </c>
      <c r="R41" s="20" t="n">
        <v>14.52510266</v>
      </c>
      <c r="S41" s="18" t="s">
        <v>481</v>
      </c>
      <c r="T41" s="20" t="s">
        <v>481</v>
      </c>
      <c r="U41" s="18" t="n">
        <v>377.41834546</v>
      </c>
      <c r="V41" s="20" t="n">
        <v>21.25045729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(1150.0/B46*100)</f>
        <v/>
      </c>
      <c r="D46" s="19" t="n">
        <v>21991</v>
      </c>
      <c r="E46" s="18" t="n">
        <v>359.02911655</v>
      </c>
      <c r="F46" s="20" t="n">
        <v>6.90242943</v>
      </c>
      <c r="G46" s="18" t="n">
        <v>379.70517299</v>
      </c>
      <c r="H46" s="20" t="n">
        <v>6.6947374</v>
      </c>
      <c r="I46" s="18" t="n">
        <v>391.41859383</v>
      </c>
      <c r="J46" s="20" t="n">
        <v>2.27794054</v>
      </c>
      <c r="K46" s="18" t="n">
        <v>416.92933488</v>
      </c>
      <c r="L46" s="20" t="n">
        <v>2.65885924</v>
      </c>
      <c r="M46" s="18" t="s">
        <v>481</v>
      </c>
      <c r="N46" s="20" t="s">
        <v>481</v>
      </c>
      <c r="O46" s="18" t="s">
        <v>481</v>
      </c>
      <c r="P46" s="20" t="s">
        <v>481</v>
      </c>
      <c r="Q46" s="18" t="s">
        <v>481</v>
      </c>
      <c r="R46" s="20" t="s">
        <v>481</v>
      </c>
      <c r="S46" s="18" t="s">
        <v>481</v>
      </c>
      <c r="T46" s="20" t="s">
        <v>481</v>
      </c>
      <c r="U46" s="18" t="n">
        <v>333.29940946</v>
      </c>
      <c r="V46" s="20" t="n">
        <v>4.95305651</v>
      </c>
    </row>
    <row r="47" spans="1:22">
      <c r="A47" s="15" t="s">
        <v>522</v>
      </c>
      <c r="B47" s="17" t="n">
        <v>5928</v>
      </c>
      <c r="C47" s="18">
        <f>(75.0/B47*100)</f>
        <v/>
      </c>
      <c r="D47" s="19" t="n">
        <v>5853</v>
      </c>
      <c r="E47" s="18" t="n">
        <v>367.04836859</v>
      </c>
      <c r="F47" s="20" t="n">
        <v>12.71487052</v>
      </c>
      <c r="G47" s="18" t="n">
        <v>424.6438408</v>
      </c>
      <c r="H47" s="20" t="n">
        <v>8.44612796</v>
      </c>
      <c r="I47" s="18" t="n">
        <v>441.50027726</v>
      </c>
      <c r="J47" s="20" t="n">
        <v>4.12174481</v>
      </c>
      <c r="K47" s="18" t="n">
        <v>464.8591084</v>
      </c>
      <c r="L47" s="20" t="n">
        <v>4.29348895</v>
      </c>
      <c r="M47" s="18" t="s">
        <v>481</v>
      </c>
      <c r="N47" s="20" t="s">
        <v>481</v>
      </c>
      <c r="O47" s="18" t="s">
        <v>481</v>
      </c>
      <c r="P47" s="20" t="s">
        <v>481</v>
      </c>
      <c r="Q47" s="18" t="s">
        <v>481</v>
      </c>
      <c r="R47" s="20" t="s">
        <v>481</v>
      </c>
      <c r="S47" s="18" t="s">
        <v>481</v>
      </c>
      <c r="T47" s="20" t="s">
        <v>481</v>
      </c>
      <c r="U47" s="18" t="n">
        <v>335.50764145</v>
      </c>
      <c r="V47" s="20" t="n">
        <v>7.94201607</v>
      </c>
    </row>
    <row r="48" spans="1:22">
      <c r="A48" s="15" t="s">
        <v>523</v>
      </c>
      <c r="B48" s="17" t="n">
        <v>9841</v>
      </c>
      <c r="C48" s="18">
        <f>(7.0/B48*100)</f>
        <v/>
      </c>
      <c r="D48" s="19" t="n">
        <v>9834</v>
      </c>
      <c r="E48" s="18" t="n">
        <v>512.2439409900001</v>
      </c>
      <c r="F48" s="20" t="n">
        <v>19.26189767</v>
      </c>
      <c r="G48" s="18" t="n">
        <v>476.67613813</v>
      </c>
      <c r="H48" s="20" t="n">
        <v>9.42019692</v>
      </c>
      <c r="I48" s="18" t="n">
        <v>503.80686881</v>
      </c>
      <c r="J48" s="20" t="n">
        <v>4.63678462</v>
      </c>
      <c r="K48" s="18" t="n">
        <v>534.0742073599999</v>
      </c>
      <c r="L48" s="20" t="n">
        <v>4.88359358</v>
      </c>
      <c r="M48" s="18" t="s">
        <v>481</v>
      </c>
      <c r="N48" s="20" t="s">
        <v>481</v>
      </c>
      <c r="O48" s="18" t="s">
        <v>481</v>
      </c>
      <c r="P48" s="20" t="s">
        <v>481</v>
      </c>
      <c r="Q48" s="18" t="s">
        <v>481</v>
      </c>
      <c r="R48" s="20" t="s">
        <v>481</v>
      </c>
      <c r="S48" s="18" t="s">
        <v>481</v>
      </c>
      <c r="T48" s="20" t="s">
        <v>481</v>
      </c>
      <c r="U48" s="18" t="n">
        <v>461.58448447</v>
      </c>
      <c r="V48" s="20" t="n">
        <v>41.1515623</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(218.0/B50*100)</f>
        <v/>
      </c>
      <c r="D50" s="19" t="n">
        <v>11577</v>
      </c>
      <c r="E50" s="18" t="n">
        <v>389.49028024</v>
      </c>
      <c r="F50" s="20" t="n">
        <v>7.72605623</v>
      </c>
      <c r="G50" s="18" t="n">
        <v>425.80334141</v>
      </c>
      <c r="H50" s="20" t="n">
        <v>5.91583373</v>
      </c>
      <c r="I50" s="18" t="n">
        <v>414.79548646</v>
      </c>
      <c r="J50" s="20" t="n">
        <v>2.69088337</v>
      </c>
      <c r="K50" s="18" t="n">
        <v>417.91793556</v>
      </c>
      <c r="L50" s="20" t="n">
        <v>2.62009434</v>
      </c>
      <c r="M50" s="18" t="s">
        <v>481</v>
      </c>
      <c r="N50" s="20" t="s">
        <v>481</v>
      </c>
      <c r="O50" s="18" t="s">
        <v>481</v>
      </c>
      <c r="P50" s="20" t="s">
        <v>481</v>
      </c>
      <c r="Q50" s="18" t="s">
        <v>481</v>
      </c>
      <c r="R50" s="20" t="s">
        <v>481</v>
      </c>
      <c r="S50" s="18" t="s">
        <v>481</v>
      </c>
      <c r="T50" s="20" t="s">
        <v>481</v>
      </c>
      <c r="U50" s="18" t="n">
        <v>333.85778705</v>
      </c>
      <c r="V50" s="20" t="n">
        <v>12.73967209</v>
      </c>
    </row>
    <row r="51" spans="1:22">
      <c r="A51" s="15" t="s">
        <v>526</v>
      </c>
      <c r="B51" s="17" t="n">
        <v>6866</v>
      </c>
      <c r="C51" s="18">
        <f>(108.0/B51*100)</f>
        <v/>
      </c>
      <c r="D51" s="19" t="n">
        <v>6758</v>
      </c>
      <c r="E51" s="18" t="n">
        <v>395.0578351</v>
      </c>
      <c r="F51" s="20" t="n">
        <v>8.09094107</v>
      </c>
      <c r="G51" s="18" t="n">
        <v>435.27154492</v>
      </c>
      <c r="H51" s="20" t="n">
        <v>8.15124351</v>
      </c>
      <c r="I51" s="18" t="n">
        <v>418.1724749</v>
      </c>
      <c r="J51" s="20" t="n">
        <v>3.00661712</v>
      </c>
      <c r="K51" s="18" t="n">
        <v>422.16920829</v>
      </c>
      <c r="L51" s="20" t="n">
        <v>2.1814519</v>
      </c>
      <c r="M51" s="18" t="s">
        <v>481</v>
      </c>
      <c r="N51" s="20" t="s">
        <v>481</v>
      </c>
      <c r="O51" s="18" t="s">
        <v>481</v>
      </c>
      <c r="P51" s="20" t="s">
        <v>481</v>
      </c>
      <c r="Q51" s="18" t="n">
        <v>410.85572185</v>
      </c>
      <c r="R51" s="20" t="n">
        <v>3.7997542</v>
      </c>
      <c r="S51" s="18" t="s">
        <v>481</v>
      </c>
      <c r="T51" s="20" t="s">
        <v>481</v>
      </c>
      <c r="U51" s="18" t="n">
        <v>396.28725824</v>
      </c>
      <c r="V51" s="20" t="n">
        <v>11.61945186</v>
      </c>
    </row>
    <row r="52" spans="1:22">
      <c r="A52" s="15" t="s">
        <v>527</v>
      </c>
      <c r="B52" s="17" t="n">
        <v>5809</v>
      </c>
      <c r="C52" s="18">
        <f>(72.0/B52*100)</f>
        <v/>
      </c>
      <c r="D52" s="19" t="n">
        <v>5737</v>
      </c>
      <c r="E52" s="18" t="n">
        <v>427.78652093</v>
      </c>
      <c r="F52" s="20" t="n">
        <v>17.89929014</v>
      </c>
      <c r="G52" s="18" t="n">
        <v>454.34783995</v>
      </c>
      <c r="H52" s="20" t="n">
        <v>7.80192882</v>
      </c>
      <c r="I52" s="18" t="n">
        <v>466.20180921</v>
      </c>
      <c r="J52" s="20" t="n">
        <v>2.9278317</v>
      </c>
      <c r="K52" s="18" t="n">
        <v>482.93855233</v>
      </c>
      <c r="L52" s="20" t="n">
        <v>2.87766829</v>
      </c>
      <c r="M52" s="18" t="s">
        <v>481</v>
      </c>
      <c r="N52" s="20" t="s">
        <v>481</v>
      </c>
      <c r="O52" s="18" t="s">
        <v>481</v>
      </c>
      <c r="P52" s="20" t="s">
        <v>481</v>
      </c>
      <c r="Q52" s="18" t="s">
        <v>481</v>
      </c>
      <c r="R52" s="20" t="s">
        <v>481</v>
      </c>
      <c r="S52" s="18" t="s">
        <v>481</v>
      </c>
      <c r="T52" s="20" t="s">
        <v>481</v>
      </c>
      <c r="U52" s="18" t="n">
        <v>423.39258435</v>
      </c>
      <c r="V52" s="20" t="n">
        <v>18.71460248</v>
      </c>
    </row>
    <row r="53" spans="1:22">
      <c r="A53" s="15" t="s">
        <v>528</v>
      </c>
      <c r="B53" s="17" t="n">
        <v>5571</v>
      </c>
      <c r="C53" s="18">
        <f>(84.0/B53*100)</f>
        <v/>
      </c>
      <c r="D53" s="19" t="n">
        <v>5487</v>
      </c>
      <c r="E53" s="18" t="n">
        <v>383.17606042</v>
      </c>
      <c r="F53" s="20" t="n">
        <v>10.83890023</v>
      </c>
      <c r="G53" s="18" t="n">
        <v>402.42429684</v>
      </c>
      <c r="H53" s="20" t="n">
        <v>6.68357271</v>
      </c>
      <c r="I53" s="18" t="n">
        <v>417.78825102</v>
      </c>
      <c r="J53" s="20" t="n">
        <v>2.1143291</v>
      </c>
      <c r="K53" s="18" t="n">
        <v>448.88968605</v>
      </c>
      <c r="L53" s="20" t="n">
        <v>1.83301236</v>
      </c>
      <c r="M53" s="18" t="s">
        <v>481</v>
      </c>
      <c r="N53" s="20" t="s">
        <v>481</v>
      </c>
      <c r="O53" s="18" t="s">
        <v>481</v>
      </c>
      <c r="P53" s="20" t="s">
        <v>481</v>
      </c>
      <c r="Q53" s="18" t="s">
        <v>481</v>
      </c>
      <c r="R53" s="20" t="s">
        <v>481</v>
      </c>
      <c r="S53" s="18" t="s">
        <v>481</v>
      </c>
      <c r="T53" s="20" t="s">
        <v>481</v>
      </c>
      <c r="U53" s="18" t="n">
        <v>359.13415986</v>
      </c>
      <c r="V53" s="20" t="n">
        <v>10.64694083</v>
      </c>
    </row>
    <row r="54" spans="1:22">
      <c r="A54" s="15" t="s">
        <v>529</v>
      </c>
      <c r="B54" s="17" t="n">
        <v>4740</v>
      </c>
      <c r="C54" s="18">
        <f>(42.0/B54*100)</f>
        <v/>
      </c>
      <c r="D54" s="19" t="n">
        <v>4698</v>
      </c>
      <c r="E54" s="18" t="n">
        <v>314.25670605</v>
      </c>
      <c r="F54" s="20" t="n">
        <v>4.42458329</v>
      </c>
      <c r="G54" s="18" t="n">
        <v>322.66667436</v>
      </c>
      <c r="H54" s="20" t="n">
        <v>9.30001403</v>
      </c>
      <c r="I54" s="18" t="n">
        <v>328.20761087</v>
      </c>
      <c r="J54" s="20" t="n">
        <v>3.77100267</v>
      </c>
      <c r="K54" s="18" t="n">
        <v>339.70968074</v>
      </c>
      <c r="L54" s="20" t="n">
        <v>2.54528396</v>
      </c>
      <c r="M54" s="18" t="s">
        <v>481</v>
      </c>
      <c r="N54" s="20" t="s">
        <v>481</v>
      </c>
      <c r="O54" s="18" t="s">
        <v>481</v>
      </c>
      <c r="P54" s="20" t="s">
        <v>481</v>
      </c>
      <c r="Q54" s="18" t="s">
        <v>481</v>
      </c>
      <c r="R54" s="20" t="s">
        <v>481</v>
      </c>
      <c r="S54" s="18" t="s">
        <v>481</v>
      </c>
      <c r="T54" s="20" t="s">
        <v>481</v>
      </c>
      <c r="U54" s="18" t="n">
        <v>264.59519976</v>
      </c>
      <c r="V54" s="20" t="n">
        <v>6.87794928</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487.11524986</v>
      </c>
      <c r="F56" s="20" t="n">
        <v>9.13971808</v>
      </c>
      <c r="G56" s="18" t="n">
        <v>508.58580808</v>
      </c>
      <c r="H56" s="20" t="n">
        <v>5.79679458</v>
      </c>
      <c r="I56" s="18" t="n">
        <v>520.37281262</v>
      </c>
      <c r="J56" s="20" t="n">
        <v>2.36865581</v>
      </c>
      <c r="K56" s="18" t="n">
        <v>534.5384163799999</v>
      </c>
      <c r="L56" s="20" t="n">
        <v>3.70505492</v>
      </c>
      <c r="M56" s="18" t="s">
        <v>481</v>
      </c>
      <c r="N56" s="20" t="s">
        <v>481</v>
      </c>
      <c r="O56" s="18" t="s">
        <v>481</v>
      </c>
      <c r="P56" s="20" t="s">
        <v>481</v>
      </c>
      <c r="Q56" s="18" t="s">
        <v>481</v>
      </c>
      <c r="R56" s="20" t="s">
        <v>481</v>
      </c>
      <c r="S56" s="18" t="s">
        <v>481</v>
      </c>
      <c r="T56" s="20" t="s">
        <v>481</v>
      </c>
      <c r="U56" s="18" t="n">
        <v>495.24111185</v>
      </c>
      <c r="V56" s="20" t="n">
        <v>17.09437967</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(135.0/B61*100)</f>
        <v/>
      </c>
      <c r="D61" s="19" t="n">
        <v>6390</v>
      </c>
      <c r="E61" s="18" t="n">
        <v>455.31358931</v>
      </c>
      <c r="F61" s="20" t="n">
        <v>7.44422426</v>
      </c>
      <c r="G61" s="18" t="n">
        <v>448.94721988</v>
      </c>
      <c r="H61" s="20" t="n">
        <v>6.83496063</v>
      </c>
      <c r="I61" s="18" t="n">
        <v>463.80523638</v>
      </c>
      <c r="J61" s="20" t="n">
        <v>2.92470399</v>
      </c>
      <c r="K61" s="18" t="n">
        <v>486.49085764</v>
      </c>
      <c r="L61" s="20" t="n">
        <v>2.87170479</v>
      </c>
      <c r="M61" s="18" t="s">
        <v>481</v>
      </c>
      <c r="N61" s="20" t="s">
        <v>481</v>
      </c>
      <c r="O61" s="18" t="s">
        <v>481</v>
      </c>
      <c r="P61" s="20" t="s">
        <v>481</v>
      </c>
      <c r="Q61" s="18" t="s">
        <v>481</v>
      </c>
      <c r="R61" s="20" t="s">
        <v>481</v>
      </c>
      <c r="S61" s="18" t="s">
        <v>481</v>
      </c>
      <c r="T61" s="20" t="s">
        <v>481</v>
      </c>
      <c r="U61" s="18" t="n">
        <v>393.47235526</v>
      </c>
      <c r="V61" s="20" t="n">
        <v>11.29980394</v>
      </c>
    </row>
    <row r="62" spans="1:22">
      <c r="A62" s="15" t="s">
        <v>537</v>
      </c>
      <c r="B62" s="17" t="n">
        <v>4476</v>
      </c>
      <c r="C62" s="18">
        <f>(3.0/B62*100)</f>
        <v/>
      </c>
      <c r="D62" s="19" t="n">
        <v>4473</v>
      </c>
      <c r="E62" s="18" t="n">
        <v>512.90158023</v>
      </c>
      <c r="F62" s="20" t="n">
        <v>8.64726361</v>
      </c>
      <c r="G62" s="18" t="n">
        <v>522.43572854</v>
      </c>
      <c r="H62" s="20" t="n">
        <v>5.15035889</v>
      </c>
      <c r="I62" s="18" t="n">
        <v>524.9749278100001</v>
      </c>
      <c r="J62" s="20" t="n">
        <v>1.54228191</v>
      </c>
      <c r="K62" s="18" t="n">
        <v>537.49894665</v>
      </c>
      <c r="L62" s="20" t="n">
        <v>2.00460865</v>
      </c>
      <c r="M62" s="18" t="s">
        <v>481</v>
      </c>
      <c r="N62" s="20" t="s">
        <v>481</v>
      </c>
      <c r="O62" s="18" t="s">
        <v>481</v>
      </c>
      <c r="P62" s="20" t="s">
        <v>481</v>
      </c>
      <c r="Q62" s="18" t="s">
        <v>481</v>
      </c>
      <c r="R62" s="20" t="s">
        <v>481</v>
      </c>
      <c r="S62" s="18" t="s">
        <v>481</v>
      </c>
      <c r="T62" s="20" t="s">
        <v>481</v>
      </c>
      <c r="U62" s="18" t="n">
        <v>535.30766667</v>
      </c>
      <c r="V62" s="20" t="n">
        <v>20.56689418</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(74.0/B66*100)</f>
        <v/>
      </c>
      <c r="D66" s="19" t="n">
        <v>5591</v>
      </c>
      <c r="E66" s="18" t="n">
        <v>364.95495078</v>
      </c>
      <c r="F66" s="20" t="n">
        <v>9.35972913</v>
      </c>
      <c r="G66" s="18" t="n">
        <v>387.775706</v>
      </c>
      <c r="H66" s="20" t="n">
        <v>6.94149311</v>
      </c>
      <c r="I66" s="18" t="n">
        <v>398.19977335</v>
      </c>
      <c r="J66" s="20" t="n">
        <v>1.70990882</v>
      </c>
      <c r="K66" s="18" t="n">
        <v>431.95999298</v>
      </c>
      <c r="L66" s="20" t="n">
        <v>1.75030403</v>
      </c>
      <c r="M66" s="18" t="s">
        <v>481</v>
      </c>
      <c r="N66" s="20" t="s">
        <v>481</v>
      </c>
      <c r="O66" s="18" t="s">
        <v>481</v>
      </c>
      <c r="P66" s="20" t="s">
        <v>481</v>
      </c>
      <c r="Q66" s="18" t="s">
        <v>481</v>
      </c>
      <c r="R66" s="20" t="s">
        <v>481</v>
      </c>
      <c r="S66" s="18" t="s">
        <v>481</v>
      </c>
      <c r="T66" s="20" t="s">
        <v>481</v>
      </c>
      <c r="U66" s="18" t="n">
        <v>317.43151308</v>
      </c>
      <c r="V66" s="20" t="n">
        <v>6.13462756</v>
      </c>
    </row>
    <row r="67" spans="1:22">
      <c r="A67" s="15" t="s">
        <v>542</v>
      </c>
      <c r="B67" s="17" t="n">
        <v>6971</v>
      </c>
      <c r="C67" s="18">
        <f>(22.0/B67*100)</f>
        <v/>
      </c>
      <c r="D67" s="19" t="n">
        <v>6949</v>
      </c>
      <c r="E67" s="18" t="n">
        <v>358.02033426</v>
      </c>
      <c r="F67" s="20" t="n">
        <v>6.57371504</v>
      </c>
      <c r="G67" s="18" t="n">
        <v>394.62650411</v>
      </c>
      <c r="H67" s="20" t="n">
        <v>5.66773287</v>
      </c>
      <c r="I67" s="18" t="n">
        <v>394.45057315</v>
      </c>
      <c r="J67" s="20" t="n">
        <v>2.34635575</v>
      </c>
      <c r="K67" s="18" t="n">
        <v>403.29032616</v>
      </c>
      <c r="L67" s="20" t="n">
        <v>2.91533742</v>
      </c>
      <c r="M67" s="18" t="s">
        <v>481</v>
      </c>
      <c r="N67" s="20" t="s">
        <v>481</v>
      </c>
      <c r="O67" s="18" t="s">
        <v>481</v>
      </c>
      <c r="P67" s="20" t="s">
        <v>481</v>
      </c>
      <c r="Q67" s="18" t="s">
        <v>481</v>
      </c>
      <c r="R67" s="20" t="s">
        <v>481</v>
      </c>
      <c r="S67" s="18" t="s">
        <v>481</v>
      </c>
      <c r="T67" s="20" t="s">
        <v>481</v>
      </c>
      <c r="U67" s="18" t="n">
        <v>316.92344226</v>
      </c>
      <c r="V67" s="20" t="n">
        <v>9.65831985</v>
      </c>
    </row>
    <row r="68" spans="1:22">
      <c r="A68" s="15" t="s">
        <v>543</v>
      </c>
      <c r="B68" s="17" t="n">
        <v>12083</v>
      </c>
      <c r="C68" s="18">
        <f>(26.0/B68*100)</f>
        <v/>
      </c>
      <c r="D68" s="19" t="n">
        <v>12057</v>
      </c>
      <c r="E68" s="18" t="n">
        <v>369.47052617</v>
      </c>
      <c r="F68" s="20" t="n">
        <v>4.76169247</v>
      </c>
      <c r="G68" s="18" t="n">
        <v>368.82649335</v>
      </c>
      <c r="H68" s="20" t="n">
        <v>4.21353122</v>
      </c>
      <c r="I68" s="18" t="n">
        <v>405.2586328</v>
      </c>
      <c r="J68" s="20" t="n">
        <v>1.4701618</v>
      </c>
      <c r="K68" s="18" t="n">
        <v>436.19990699</v>
      </c>
      <c r="L68" s="20" t="n">
        <v>1.34241322</v>
      </c>
      <c r="M68" s="18" t="s">
        <v>481</v>
      </c>
      <c r="N68" s="20" t="s">
        <v>481</v>
      </c>
      <c r="O68" s="18" t="s">
        <v>481</v>
      </c>
      <c r="P68" s="20" t="s">
        <v>481</v>
      </c>
      <c r="Q68" s="18" t="s">
        <v>481</v>
      </c>
      <c r="R68" s="20" t="s">
        <v>481</v>
      </c>
      <c r="S68" s="18" t="s">
        <v>481</v>
      </c>
      <c r="T68" s="20" t="s">
        <v>481</v>
      </c>
      <c r="U68" s="18" t="n">
        <v>320.92781057</v>
      </c>
      <c r="V68" s="20" t="n">
        <v>4.661488</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459.07035809</v>
      </c>
      <c r="F70" s="20" t="n">
        <v>12.48568558</v>
      </c>
      <c r="G70" s="18" t="n">
        <v>478.83341978</v>
      </c>
      <c r="H70" s="20" t="n">
        <v>6.30626613</v>
      </c>
      <c r="I70" s="18" t="n">
        <v>483.42336049</v>
      </c>
      <c r="J70" s="20" t="n">
        <v>3.20626816</v>
      </c>
      <c r="K70" s="18" t="n">
        <v>499.11362083</v>
      </c>
      <c r="L70" s="20" t="n">
        <v>2.89438636</v>
      </c>
      <c r="M70" s="18" t="s">
        <v>481</v>
      </c>
      <c r="N70" s="20" t="s">
        <v>481</v>
      </c>
      <c r="O70" s="18" t="s">
        <v>481</v>
      </c>
      <c r="P70" s="20" t="s">
        <v>481</v>
      </c>
      <c r="Q70" s="18" t="s">
        <v>481</v>
      </c>
      <c r="R70" s="20" t="s">
        <v>481</v>
      </c>
      <c r="S70" s="18" t="s">
        <v>481</v>
      </c>
      <c r="T70" s="20" t="s">
        <v>481</v>
      </c>
      <c r="U70" s="18" t="n">
        <v>396.61119314</v>
      </c>
      <c r="V70" s="20" t="n">
        <v>11.39241138</v>
      </c>
    </row>
    <row r="71" spans="1:22">
      <c r="A71" s="15" t="s">
        <v>546</v>
      </c>
      <c r="B71" s="17" t="n">
        <v>6115</v>
      </c>
      <c r="C71" s="18">
        <f>(17.0/B71*100)</f>
        <v/>
      </c>
      <c r="D71" s="19" t="n">
        <v>6098</v>
      </c>
      <c r="E71" s="18" t="n">
        <v>523.41359</v>
      </c>
      <c r="F71" s="20" t="n">
        <v>11.85101597</v>
      </c>
      <c r="G71" s="18" t="n">
        <v>534.3123469</v>
      </c>
      <c r="H71" s="20" t="n">
        <v>7.66761802</v>
      </c>
      <c r="I71" s="18" t="n">
        <v>544.80732066</v>
      </c>
      <c r="J71" s="20" t="n">
        <v>1.93707549</v>
      </c>
      <c r="K71" s="18" t="n">
        <v>566.94334557</v>
      </c>
      <c r="L71" s="20" t="n">
        <v>1.86114992</v>
      </c>
      <c r="M71" s="18" t="s">
        <v>481</v>
      </c>
      <c r="N71" s="20" t="s">
        <v>481</v>
      </c>
      <c r="O71" s="18" t="s">
        <v>481</v>
      </c>
      <c r="P71" s="20" t="s">
        <v>481</v>
      </c>
      <c r="Q71" s="18" t="s">
        <v>481</v>
      </c>
      <c r="R71" s="20" t="s">
        <v>481</v>
      </c>
      <c r="S71" s="18" t="s">
        <v>481</v>
      </c>
      <c r="T71" s="20" t="s">
        <v>481</v>
      </c>
      <c r="U71" s="18" t="n">
        <v>528.16484308</v>
      </c>
      <c r="V71" s="20" t="n">
        <v>24.19513174</v>
      </c>
    </row>
    <row r="72" spans="1:22">
      <c r="A72" s="15" t="s">
        <v>547</v>
      </c>
      <c r="B72" s="17" t="n">
        <v>7708</v>
      </c>
      <c r="C72" s="18">
        <f>(5.0/B72*100)</f>
        <v/>
      </c>
      <c r="D72" s="19" t="n">
        <v>7703</v>
      </c>
      <c r="E72" s="18" t="n">
        <v>497.40731456</v>
      </c>
      <c r="F72" s="20" t="n">
        <v>10.48921535</v>
      </c>
      <c r="G72" s="18" t="n">
        <v>527.54867097</v>
      </c>
      <c r="H72" s="20" t="n">
        <v>5.66533076</v>
      </c>
      <c r="I72" s="18" t="n">
        <v>519.25250006</v>
      </c>
      <c r="J72" s="20" t="n">
        <v>2.65282299</v>
      </c>
      <c r="K72" s="18" t="n">
        <v>554.50814145</v>
      </c>
      <c r="L72" s="20" t="n">
        <v>3.38696137</v>
      </c>
      <c r="M72" s="18" t="s">
        <v>481</v>
      </c>
      <c r="N72" s="20" t="s">
        <v>481</v>
      </c>
      <c r="O72" s="18" t="s">
        <v>481</v>
      </c>
      <c r="P72" s="20" t="s">
        <v>481</v>
      </c>
      <c r="Q72" s="18" t="s">
        <v>481</v>
      </c>
      <c r="R72" s="20" t="s">
        <v>481</v>
      </c>
      <c r="S72" s="18" t="s">
        <v>481</v>
      </c>
      <c r="T72" s="20" t="s">
        <v>481</v>
      </c>
      <c r="U72" s="18" t="n">
        <v>431.09690777</v>
      </c>
      <c r="V72" s="20" t="n">
        <v>23.76211428</v>
      </c>
    </row>
    <row r="73" spans="1:22">
      <c r="A73" s="15" t="s">
        <v>548</v>
      </c>
      <c r="B73" s="17" t="n">
        <v>8249</v>
      </c>
      <c r="C73" s="18">
        <f>(144.0/B73*100)</f>
        <v/>
      </c>
      <c r="D73" s="19" t="n">
        <v>8105</v>
      </c>
      <c r="E73" s="18" t="n">
        <v>343.9845742</v>
      </c>
      <c r="F73" s="20" t="n">
        <v>13.05025402</v>
      </c>
      <c r="G73" s="18" t="n">
        <v>382.7622196</v>
      </c>
      <c r="H73" s="20" t="n">
        <v>8.516375760000001</v>
      </c>
      <c r="I73" s="18" t="n">
        <v>409.62028032</v>
      </c>
      <c r="J73" s="20" t="n">
        <v>2.85407597</v>
      </c>
      <c r="K73" s="18" t="n">
        <v>437.84835032</v>
      </c>
      <c r="L73" s="20" t="n">
        <v>3.30207727</v>
      </c>
      <c r="M73" s="18" t="s">
        <v>481</v>
      </c>
      <c r="N73" s="20" t="s">
        <v>481</v>
      </c>
      <c r="O73" s="18" t="s">
        <v>481</v>
      </c>
      <c r="P73" s="20" t="s">
        <v>481</v>
      </c>
      <c r="Q73" s="18" t="s">
        <v>481</v>
      </c>
      <c r="R73" s="20" t="s">
        <v>481</v>
      </c>
      <c r="S73" s="18" t="s">
        <v>481</v>
      </c>
      <c r="T73" s="20" t="s">
        <v>481</v>
      </c>
      <c r="U73" s="18" t="n">
        <v>345.52586434</v>
      </c>
      <c r="V73" s="20" t="n">
        <v>12.45066971</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(201.0/B75*100)</f>
        <v/>
      </c>
      <c r="D75" s="19" t="n">
        <v>5174</v>
      </c>
      <c r="E75" s="18" t="n">
        <v>365.46277044</v>
      </c>
      <c r="F75" s="20" t="n">
        <v>9.33847374</v>
      </c>
      <c r="G75" s="18" t="n">
        <v>381.40016797</v>
      </c>
      <c r="H75" s="20" t="n">
        <v>6.42712897</v>
      </c>
      <c r="I75" s="18" t="n">
        <v>380.14869554</v>
      </c>
      <c r="J75" s="20" t="n">
        <v>2.67627791</v>
      </c>
      <c r="K75" s="18" t="n">
        <v>393.64538053</v>
      </c>
      <c r="L75" s="20" t="n">
        <v>2.37500685</v>
      </c>
      <c r="M75" s="18" t="s">
        <v>481</v>
      </c>
      <c r="N75" s="20" t="s">
        <v>481</v>
      </c>
      <c r="O75" s="18" t="s">
        <v>481</v>
      </c>
      <c r="P75" s="20" t="s">
        <v>481</v>
      </c>
      <c r="Q75" s="18" t="s">
        <v>481</v>
      </c>
      <c r="R75" s="20" t="s">
        <v>481</v>
      </c>
      <c r="S75" s="18" t="s">
        <v>481</v>
      </c>
      <c r="T75" s="20" t="s">
        <v>481</v>
      </c>
      <c r="U75" s="18" t="n">
        <v>347.12121214</v>
      </c>
      <c r="V75" s="20" t="n">
        <v>6.64906592</v>
      </c>
    </row>
    <row r="76" spans="1:22">
      <c r="A76" s="15" t="s">
        <v>551</v>
      </c>
      <c r="B76" s="17" t="n">
        <v>14167</v>
      </c>
      <c r="C76" s="18">
        <f>(228.0/B76*100)</f>
        <v/>
      </c>
      <c r="D76" s="19" t="n">
        <v>13939</v>
      </c>
      <c r="E76" s="18" t="n">
        <v>387.18466247</v>
      </c>
      <c r="F76" s="20" t="n">
        <v>6.85039906</v>
      </c>
      <c r="G76" s="18" t="n">
        <v>387.07677178</v>
      </c>
      <c r="H76" s="20" t="n">
        <v>6.71326677</v>
      </c>
      <c r="I76" s="18" t="n">
        <v>418.88319828</v>
      </c>
      <c r="J76" s="20" t="n">
        <v>2.66903954</v>
      </c>
      <c r="K76" s="18" t="n">
        <v>455.60389804</v>
      </c>
      <c r="L76" s="20" t="n">
        <v>2.69804555</v>
      </c>
      <c r="M76" s="18" t="s">
        <v>481</v>
      </c>
      <c r="N76" s="20" t="s">
        <v>481</v>
      </c>
      <c r="O76" s="18" t="s">
        <v>481</v>
      </c>
      <c r="P76" s="20" t="s">
        <v>481</v>
      </c>
      <c r="Q76" s="18" t="s">
        <v>481</v>
      </c>
      <c r="R76" s="20" t="s">
        <v>481</v>
      </c>
      <c r="S76" s="18" t="s">
        <v>481</v>
      </c>
      <c r="T76" s="20" t="s">
        <v>481</v>
      </c>
      <c r="U76" s="18" t="n">
        <v>336.87122194</v>
      </c>
      <c r="V76" s="20" t="n">
        <v>8.912882079999999</v>
      </c>
    </row>
    <row r="77" spans="1:22">
      <c r="A77" s="15" t="s">
        <v>552</v>
      </c>
      <c r="B77" s="17" t="n">
        <v>6062</v>
      </c>
      <c r="C77" s="18">
        <f>(82.0/B77*100)</f>
        <v/>
      </c>
      <c r="D77" s="19" t="n">
        <v>5980</v>
      </c>
      <c r="E77" s="18" t="n">
        <v>386.21922796</v>
      </c>
      <c r="F77" s="20" t="n">
        <v>7.21850391</v>
      </c>
      <c r="G77" s="18" t="n">
        <v>425.80984454</v>
      </c>
      <c r="H77" s="20" t="n">
        <v>7.2292728</v>
      </c>
      <c r="I77" s="18" t="n">
        <v>429.52588349</v>
      </c>
      <c r="J77" s="20" t="n">
        <v>2.24630346</v>
      </c>
      <c r="K77" s="18" t="n">
        <v>445.65641352</v>
      </c>
      <c r="L77" s="20" t="n">
        <v>2.54303877</v>
      </c>
      <c r="M77" s="18" t="s">
        <v>481</v>
      </c>
      <c r="N77" s="20" t="s">
        <v>481</v>
      </c>
      <c r="O77" s="18" t="s">
        <v>481</v>
      </c>
      <c r="P77" s="20" t="s">
        <v>481</v>
      </c>
      <c r="Q77" s="18" t="s">
        <v>481</v>
      </c>
      <c r="R77" s="20" t="s">
        <v>481</v>
      </c>
      <c r="S77" s="18" t="s">
        <v>481</v>
      </c>
      <c r="T77" s="20" t="s">
        <v>481</v>
      </c>
      <c r="U77" s="18" t="n">
        <v>341.40339717</v>
      </c>
      <c r="V77" s="20" t="n">
        <v>6.90521436</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394.24797984</v>
      </c>
      <c r="F81" s="20" t="n">
        <v>14.61342198</v>
      </c>
      <c r="G81" s="18" t="n">
        <v>407.36152013</v>
      </c>
      <c r="H81" s="20" t="n">
        <v>8.43391665</v>
      </c>
      <c r="I81" s="18" t="n">
        <v>433.77540066</v>
      </c>
      <c r="J81" s="20" t="n">
        <v>3.60402706</v>
      </c>
      <c r="K81" s="18" t="n">
        <v>451.85822526</v>
      </c>
      <c r="L81" s="20" t="n">
        <v>3.02537611</v>
      </c>
      <c r="M81" s="18" t="s">
        <v>481</v>
      </c>
      <c r="N81" s="20" t="s">
        <v>481</v>
      </c>
      <c r="O81" s="18" t="s">
        <v>481</v>
      </c>
      <c r="P81" s="20" t="s">
        <v>481</v>
      </c>
      <c r="Q81" s="18" t="s">
        <v>481</v>
      </c>
      <c r="R81" s="20" t="s">
        <v>481</v>
      </c>
      <c r="S81" s="18" t="s">
        <v>481</v>
      </c>
      <c r="T81" s="20" t="s">
        <v>481</v>
      </c>
      <c r="U81" s="18" t="n">
        <v>381.56311301</v>
      </c>
      <c r="V81" s="20" t="n">
        <v>31.86036283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646</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(353.0/B7*100)</f>
        <v/>
      </c>
      <c r="D7" s="19" t="n">
        <v>14177</v>
      </c>
      <c r="E7" s="18" t="n">
        <v>498.71110906</v>
      </c>
      <c r="F7" s="20" t="n">
        <v>7.6969852</v>
      </c>
      <c r="G7" s="18" t="n">
        <v>506.54203053</v>
      </c>
      <c r="H7" s="20" t="n">
        <v>4.72528915</v>
      </c>
      <c r="I7" s="18" t="n">
        <v>507.26668944</v>
      </c>
      <c r="J7" s="20" t="n">
        <v>2.05677725</v>
      </c>
      <c r="K7" s="18" t="n">
        <v>517.7654649</v>
      </c>
      <c r="L7" s="20" t="n">
        <v>1.72042704</v>
      </c>
      <c r="M7" s="18" t="s">
        <v>481</v>
      </c>
      <c r="N7" s="20" t="s">
        <v>481</v>
      </c>
      <c r="O7" s="18" t="s">
        <v>481</v>
      </c>
      <c r="P7" s="20" t="s">
        <v>481</v>
      </c>
      <c r="Q7" s="18" t="s">
        <v>481</v>
      </c>
      <c r="R7" s="20" t="s">
        <v>481</v>
      </c>
      <c r="S7" s="18" t="s">
        <v>481</v>
      </c>
      <c r="T7" s="20" t="s">
        <v>481</v>
      </c>
      <c r="U7" s="18" t="n">
        <v>403.86695696</v>
      </c>
      <c r="V7" s="20" t="n">
        <v>9.424279179999999</v>
      </c>
    </row>
    <row r="8" spans="1:22">
      <c r="A8" s="15" t="s">
        <v>483</v>
      </c>
      <c r="B8" s="17" t="n">
        <v>7007</v>
      </c>
      <c r="C8" s="18">
        <f>(20.0/B8*100)</f>
        <v/>
      </c>
      <c r="D8" s="19" t="n">
        <v>6987</v>
      </c>
      <c r="E8" s="18" t="n">
        <v>464.12136146</v>
      </c>
      <c r="F8" s="20" t="n">
        <v>9.46838872</v>
      </c>
      <c r="G8" s="18" t="n">
        <v>487.86841619</v>
      </c>
      <c r="H8" s="20" t="n">
        <v>6.39027433</v>
      </c>
      <c r="I8" s="18" t="n">
        <v>501.36590372</v>
      </c>
      <c r="J8" s="20" t="n">
        <v>3.68082329</v>
      </c>
      <c r="K8" s="18" t="n">
        <v>496.17872031</v>
      </c>
      <c r="L8" s="20" t="n">
        <v>2.45006667</v>
      </c>
      <c r="M8" s="18" t="s">
        <v>481</v>
      </c>
      <c r="N8" s="20" t="s">
        <v>481</v>
      </c>
      <c r="O8" s="18" t="s">
        <v>481</v>
      </c>
      <c r="P8" s="20" t="s">
        <v>481</v>
      </c>
      <c r="Q8" s="18" t="n">
        <v>368.48347797</v>
      </c>
      <c r="R8" s="20" t="n">
        <v>14.99112476</v>
      </c>
      <c r="S8" s="18" t="s">
        <v>481</v>
      </c>
      <c r="T8" s="20" t="s">
        <v>481</v>
      </c>
      <c r="U8" s="18" t="n">
        <v>408.45246142</v>
      </c>
      <c r="V8" s="20" t="n">
        <v>17.84919698</v>
      </c>
    </row>
    <row r="9" spans="1:22">
      <c r="A9" s="15" t="s">
        <v>484</v>
      </c>
      <c r="B9" s="17" t="n">
        <v>9651</v>
      </c>
      <c r="C9" s="18">
        <f>(81.0/B9*100)</f>
        <v/>
      </c>
      <c r="D9" s="19" t="n">
        <v>9570</v>
      </c>
      <c r="E9" s="18" t="n">
        <v>459.12284444</v>
      </c>
      <c r="F9" s="20" t="n">
        <v>9.11006188</v>
      </c>
      <c r="G9" s="18" t="n">
        <v>501.38280951</v>
      </c>
      <c r="H9" s="20" t="n">
        <v>4.96935988</v>
      </c>
      <c r="I9" s="18" t="n">
        <v>507.73861832</v>
      </c>
      <c r="J9" s="20" t="n">
        <v>2.44267792</v>
      </c>
      <c r="K9" s="18" t="n">
        <v>508.95581826</v>
      </c>
      <c r="L9" s="20" t="n">
        <v>2.78120478</v>
      </c>
      <c r="M9" s="18" t="s">
        <v>481</v>
      </c>
      <c r="N9" s="20" t="s">
        <v>481</v>
      </c>
      <c r="O9" s="18" t="s">
        <v>481</v>
      </c>
      <c r="P9" s="20" t="s">
        <v>481</v>
      </c>
      <c r="Q9" s="18" t="n">
        <v>374.78530698</v>
      </c>
      <c r="R9" s="20" t="n">
        <v>11.62763904</v>
      </c>
      <c r="S9" s="18" t="s">
        <v>481</v>
      </c>
      <c r="T9" s="20" t="s">
        <v>481</v>
      </c>
      <c r="U9" s="18" t="n">
        <v>405.61451002</v>
      </c>
      <c r="V9" s="20" t="n">
        <v>12.81423381</v>
      </c>
    </row>
    <row r="10" spans="1:22">
      <c r="A10" s="15" t="s">
        <v>485</v>
      </c>
      <c r="B10" s="17" t="n">
        <v>20058</v>
      </c>
      <c r="C10" s="18">
        <f>(522.0/B10*100)</f>
        <v/>
      </c>
      <c r="D10" s="19" t="n">
        <v>19536</v>
      </c>
      <c r="E10" s="18" t="n">
        <v>503.53725658</v>
      </c>
      <c r="F10" s="20" t="n">
        <v>6.31176484</v>
      </c>
      <c r="G10" s="18" t="n">
        <v>525.51540571</v>
      </c>
      <c r="H10" s="20" t="n">
        <v>4.55957142</v>
      </c>
      <c r="I10" s="18" t="n">
        <v>526.20136474</v>
      </c>
      <c r="J10" s="20" t="n">
        <v>2.363757</v>
      </c>
      <c r="K10" s="18" t="n">
        <v>533.07864556</v>
      </c>
      <c r="L10" s="20" t="n">
        <v>2.27761532</v>
      </c>
      <c r="M10" s="18" t="s">
        <v>481</v>
      </c>
      <c r="N10" s="20" t="s">
        <v>481</v>
      </c>
      <c r="O10" s="18" t="s">
        <v>481</v>
      </c>
      <c r="P10" s="20" t="s">
        <v>481</v>
      </c>
      <c r="Q10" s="18" t="s">
        <v>481</v>
      </c>
      <c r="R10" s="20" t="s">
        <v>481</v>
      </c>
      <c r="S10" s="18" t="s">
        <v>481</v>
      </c>
      <c r="T10" s="20" t="s">
        <v>481</v>
      </c>
      <c r="U10" s="18" t="n">
        <v>443.14063802</v>
      </c>
      <c r="V10" s="20" t="n">
        <v>11.76649119</v>
      </c>
    </row>
    <row r="11" spans="1:22">
      <c r="A11" s="15" t="s">
        <v>486</v>
      </c>
      <c r="B11" s="17" t="n">
        <v>7053</v>
      </c>
      <c r="C11" s="18">
        <f>(49.0/B11*100)</f>
        <v/>
      </c>
      <c r="D11" s="19" t="n">
        <v>7004</v>
      </c>
      <c r="E11" s="18" t="n">
        <v>431.17230231</v>
      </c>
      <c r="F11" s="20" t="n">
        <v>5.85667936</v>
      </c>
      <c r="G11" s="18" t="n">
        <v>449.99576221</v>
      </c>
      <c r="H11" s="20" t="n">
        <v>5.17449415</v>
      </c>
      <c r="I11" s="18" t="n">
        <v>447.73677938</v>
      </c>
      <c r="J11" s="20" t="n">
        <v>3.38352433</v>
      </c>
      <c r="K11" s="18" t="n">
        <v>449.3183889</v>
      </c>
      <c r="L11" s="20" t="n">
        <v>2.57304152</v>
      </c>
      <c r="M11" s="18" t="s">
        <v>481</v>
      </c>
      <c r="N11" s="20" t="s">
        <v>481</v>
      </c>
      <c r="O11" s="18" t="s">
        <v>481</v>
      </c>
      <c r="P11" s="20" t="s">
        <v>481</v>
      </c>
      <c r="Q11" s="18" t="s">
        <v>481</v>
      </c>
      <c r="R11" s="20" t="s">
        <v>481</v>
      </c>
      <c r="S11" s="18" t="s">
        <v>481</v>
      </c>
      <c r="T11" s="20" t="s">
        <v>481</v>
      </c>
      <c r="U11" s="18" t="n">
        <v>379.00577715</v>
      </c>
      <c r="V11" s="20" t="n">
        <v>11.62269862</v>
      </c>
    </row>
    <row r="12" spans="1:22">
      <c r="A12" s="15" t="s">
        <v>487</v>
      </c>
      <c r="B12" s="17" t="n">
        <v>6894</v>
      </c>
      <c r="C12" s="18">
        <f>(55.0/B12*100)</f>
        <v/>
      </c>
      <c r="D12" s="19" t="n">
        <v>6839</v>
      </c>
      <c r="E12" s="18" t="n">
        <v>474.31748646</v>
      </c>
      <c r="F12" s="20" t="n">
        <v>8.53148844</v>
      </c>
      <c r="G12" s="18" t="n">
        <v>489.21761443</v>
      </c>
      <c r="H12" s="20" t="n">
        <v>5.2925864</v>
      </c>
      <c r="I12" s="18" t="n">
        <v>496.68991608</v>
      </c>
      <c r="J12" s="20" t="n">
        <v>2.49127783</v>
      </c>
      <c r="K12" s="18" t="n">
        <v>501.20185107</v>
      </c>
      <c r="L12" s="20" t="n">
        <v>2.61654017</v>
      </c>
      <c r="M12" s="18" t="s">
        <v>481</v>
      </c>
      <c r="N12" s="20" t="s">
        <v>481</v>
      </c>
      <c r="O12" s="18" t="s">
        <v>481</v>
      </c>
      <c r="P12" s="20" t="s">
        <v>481</v>
      </c>
      <c r="Q12" s="18" t="n">
        <v>366.6777112</v>
      </c>
      <c r="R12" s="20" t="n">
        <v>14.39052153</v>
      </c>
      <c r="S12" s="18" t="s">
        <v>481</v>
      </c>
      <c r="T12" s="20" t="s">
        <v>481</v>
      </c>
      <c r="U12" s="18" t="n">
        <v>396.34667908</v>
      </c>
      <c r="V12" s="20" t="n">
        <v>14.17088582</v>
      </c>
    </row>
    <row r="13" spans="1:22">
      <c r="A13" s="15" t="s">
        <v>488</v>
      </c>
      <c r="B13" s="17" t="n">
        <v>7161</v>
      </c>
      <c r="C13" s="18">
        <f>(92.0/B13*100)</f>
        <v/>
      </c>
      <c r="D13" s="19" t="n">
        <v>7069</v>
      </c>
      <c r="E13" s="18" t="n">
        <v>470.5508201</v>
      </c>
      <c r="F13" s="20" t="n">
        <v>10.90096735</v>
      </c>
      <c r="G13" s="18" t="n">
        <v>490.00490809</v>
      </c>
      <c r="H13" s="20" t="n">
        <v>7.46923504</v>
      </c>
      <c r="I13" s="18" t="n">
        <v>499.6661834</v>
      </c>
      <c r="J13" s="20" t="n">
        <v>3.04965046</v>
      </c>
      <c r="K13" s="18" t="n">
        <v>511.25441348</v>
      </c>
      <c r="L13" s="20" t="n">
        <v>2.71769435</v>
      </c>
      <c r="M13" s="18" t="s">
        <v>481</v>
      </c>
      <c r="N13" s="20" t="s">
        <v>481</v>
      </c>
      <c r="O13" s="18" t="s">
        <v>481</v>
      </c>
      <c r="P13" s="20" t="s">
        <v>481</v>
      </c>
      <c r="Q13" s="18" t="n">
        <v>436.36003517</v>
      </c>
      <c r="R13" s="20" t="n">
        <v>6.43426798</v>
      </c>
      <c r="S13" s="18" t="s">
        <v>481</v>
      </c>
      <c r="T13" s="20" t="s">
        <v>481</v>
      </c>
      <c r="U13" s="18" t="n">
        <v>407.34058203</v>
      </c>
      <c r="V13" s="20" t="n">
        <v>18.6287452</v>
      </c>
    </row>
    <row r="14" spans="1:22">
      <c r="A14" s="15" t="s">
        <v>489</v>
      </c>
      <c r="B14" s="17" t="n">
        <v>5587</v>
      </c>
      <c r="C14" s="18">
        <f>(74.0/B14*100)</f>
        <v/>
      </c>
      <c r="D14" s="19" t="n">
        <v>5513</v>
      </c>
      <c r="E14" s="18" t="n">
        <v>509.80676894</v>
      </c>
      <c r="F14" s="20" t="n">
        <v>8.34412717</v>
      </c>
      <c r="G14" s="18" t="n">
        <v>533.03148091</v>
      </c>
      <c r="H14" s="20" t="n">
        <v>4.2461173</v>
      </c>
      <c r="I14" s="18" t="n">
        <v>534.48692829</v>
      </c>
      <c r="J14" s="20" t="n">
        <v>2.51034405</v>
      </c>
      <c r="K14" s="18" t="n">
        <v>538.5788050800001</v>
      </c>
      <c r="L14" s="20" t="n">
        <v>2.47645279</v>
      </c>
      <c r="M14" s="18" t="s">
        <v>481</v>
      </c>
      <c r="N14" s="20" t="s">
        <v>481</v>
      </c>
      <c r="O14" s="18" t="s">
        <v>481</v>
      </c>
      <c r="P14" s="20" t="s">
        <v>481</v>
      </c>
      <c r="Q14" s="18" t="s">
        <v>481</v>
      </c>
      <c r="R14" s="20" t="s">
        <v>481</v>
      </c>
      <c r="S14" s="18" t="s">
        <v>481</v>
      </c>
      <c r="T14" s="20" t="s">
        <v>481</v>
      </c>
      <c r="U14" s="18" t="n">
        <v>493.03096474</v>
      </c>
      <c r="V14" s="20" t="n">
        <v>26.09308364</v>
      </c>
    </row>
    <row r="15" spans="1:22">
      <c r="A15" s="15" t="s">
        <v>490</v>
      </c>
      <c r="B15" s="17" t="n">
        <v>5882</v>
      </c>
      <c r="C15" s="18">
        <f>(52.0/B15*100)</f>
        <v/>
      </c>
      <c r="D15" s="19" t="n">
        <v>5830</v>
      </c>
      <c r="E15" s="18" t="n">
        <v>492.44512267</v>
      </c>
      <c r="F15" s="20" t="n">
        <v>12.14335158</v>
      </c>
      <c r="G15" s="18" t="n">
        <v>527.76830363</v>
      </c>
      <c r="H15" s="20" t="n">
        <v>5.46515095</v>
      </c>
      <c r="I15" s="18" t="n">
        <v>527.905323</v>
      </c>
      <c r="J15" s="20" t="n">
        <v>2.5371635</v>
      </c>
      <c r="K15" s="18" t="n">
        <v>539.4621570199999</v>
      </c>
      <c r="L15" s="20" t="n">
        <v>2.73840456</v>
      </c>
      <c r="M15" s="18" t="s">
        <v>481</v>
      </c>
      <c r="N15" s="20" t="s">
        <v>481</v>
      </c>
      <c r="O15" s="18" t="s">
        <v>481</v>
      </c>
      <c r="P15" s="20" t="s">
        <v>481</v>
      </c>
      <c r="Q15" s="18" t="n">
        <v>375.95013089</v>
      </c>
      <c r="R15" s="20" t="n">
        <v>17.42774697</v>
      </c>
      <c r="S15" s="18" t="s">
        <v>481</v>
      </c>
      <c r="T15" s="20" t="s">
        <v>481</v>
      </c>
      <c r="U15" s="18" t="n">
        <v>471.48776151</v>
      </c>
      <c r="V15" s="20" t="n">
        <v>16.86267053</v>
      </c>
    </row>
    <row r="16" spans="1:22">
      <c r="A16" s="15" t="s">
        <v>491</v>
      </c>
      <c r="B16" s="17" t="n">
        <v>6108</v>
      </c>
      <c r="C16" s="18">
        <f>(99.0/B16*100)</f>
        <v/>
      </c>
      <c r="D16" s="19" t="n">
        <v>6009</v>
      </c>
      <c r="E16" s="18" t="n">
        <v>460.02482253</v>
      </c>
      <c r="F16" s="20" t="n">
        <v>12.10856577</v>
      </c>
      <c r="G16" s="18" t="n">
        <v>500.35887408</v>
      </c>
      <c r="H16" s="20" t="n">
        <v>4.57182085</v>
      </c>
      <c r="I16" s="18" t="n">
        <v>495.18097589</v>
      </c>
      <c r="J16" s="20" t="n">
        <v>2.39852397</v>
      </c>
      <c r="K16" s="18" t="n">
        <v>501.38862322</v>
      </c>
      <c r="L16" s="20" t="n">
        <v>2.51200504</v>
      </c>
      <c r="M16" s="18" t="s">
        <v>481</v>
      </c>
      <c r="N16" s="20" t="s">
        <v>481</v>
      </c>
      <c r="O16" s="18" t="s">
        <v>481</v>
      </c>
      <c r="P16" s="20" t="s">
        <v>481</v>
      </c>
      <c r="Q16" s="18" t="s">
        <v>481</v>
      </c>
      <c r="R16" s="20" t="s">
        <v>481</v>
      </c>
      <c r="S16" s="18" t="s">
        <v>481</v>
      </c>
      <c r="T16" s="20" t="s">
        <v>481</v>
      </c>
      <c r="U16" s="18" t="n">
        <v>376.15504715</v>
      </c>
      <c r="V16" s="20" t="n">
        <v>15.37417231</v>
      </c>
    </row>
    <row r="17" spans="1:22">
      <c r="A17" s="15" t="s">
        <v>492</v>
      </c>
      <c r="B17" s="17" t="n">
        <v>6504</v>
      </c>
      <c r="C17" s="18">
        <f>(641.0/B17*100)</f>
        <v/>
      </c>
      <c r="D17" s="19" t="n">
        <v>5863</v>
      </c>
      <c r="E17" s="18" t="n">
        <v>507.59979543</v>
      </c>
      <c r="F17" s="20" t="n">
        <v>10.70349188</v>
      </c>
      <c r="G17" s="18" t="n">
        <v>514.61921023</v>
      </c>
      <c r="H17" s="20" t="n">
        <v>4.96949351</v>
      </c>
      <c r="I17" s="18" t="n">
        <v>517.9466568399999</v>
      </c>
      <c r="J17" s="20" t="n">
        <v>3.66414616</v>
      </c>
      <c r="K17" s="18" t="n">
        <v>518.93116959</v>
      </c>
      <c r="L17" s="20" t="n">
        <v>2.80780045</v>
      </c>
      <c r="M17" s="18" t="s">
        <v>481</v>
      </c>
      <c r="N17" s="20" t="s">
        <v>481</v>
      </c>
      <c r="O17" s="18" t="s">
        <v>481</v>
      </c>
      <c r="P17" s="20" t="s">
        <v>481</v>
      </c>
      <c r="Q17" s="18" t="n">
        <v>360.48925247</v>
      </c>
      <c r="R17" s="20" t="n">
        <v>12.44339086</v>
      </c>
      <c r="S17" s="18" t="s">
        <v>481</v>
      </c>
      <c r="T17" s="20" t="s">
        <v>481</v>
      </c>
      <c r="U17" s="18" t="n">
        <v>458.77980898</v>
      </c>
      <c r="V17" s="20" t="n">
        <v>13.00126586</v>
      </c>
    </row>
    <row r="18" spans="1:22">
      <c r="A18" s="15" t="s">
        <v>493</v>
      </c>
      <c r="B18" s="17" t="n">
        <v>5532</v>
      </c>
      <c r="C18" s="18">
        <f>(28.0/B18*100)</f>
        <v/>
      </c>
      <c r="D18" s="19" t="n">
        <v>5504</v>
      </c>
      <c r="E18" s="18" t="n">
        <v>405.90260478</v>
      </c>
      <c r="F18" s="20" t="n">
        <v>9.03570665</v>
      </c>
      <c r="G18" s="18" t="n">
        <v>441.147102</v>
      </c>
      <c r="H18" s="20" t="n">
        <v>7.06549938</v>
      </c>
      <c r="I18" s="18" t="n">
        <v>454.37662334</v>
      </c>
      <c r="J18" s="20" t="n">
        <v>4.27077747</v>
      </c>
      <c r="K18" s="18" t="n">
        <v>462.73265985</v>
      </c>
      <c r="L18" s="20" t="n">
        <v>3.9289521</v>
      </c>
      <c r="M18" s="18" t="s">
        <v>481</v>
      </c>
      <c r="N18" s="20" t="s">
        <v>481</v>
      </c>
      <c r="O18" s="18" t="s">
        <v>481</v>
      </c>
      <c r="P18" s="20" t="s">
        <v>481</v>
      </c>
      <c r="Q18" s="18" t="s">
        <v>481</v>
      </c>
      <c r="R18" s="20" t="s">
        <v>481</v>
      </c>
      <c r="S18" s="18" t="s">
        <v>481</v>
      </c>
      <c r="T18" s="20" t="s">
        <v>481</v>
      </c>
      <c r="U18" s="18" t="n">
        <v>348.47761541</v>
      </c>
      <c r="V18" s="20" t="n">
        <v>13.67928922</v>
      </c>
    </row>
    <row r="19" spans="1:22">
      <c r="A19" s="15" t="s">
        <v>494</v>
      </c>
      <c r="B19" s="17" t="n">
        <v>5658</v>
      </c>
      <c r="C19" s="18">
        <f>(62.0/B19*100)</f>
        <v/>
      </c>
      <c r="D19" s="19" t="n">
        <v>5596</v>
      </c>
      <c r="E19" s="18" t="n">
        <v>451.02472632</v>
      </c>
      <c r="F19" s="20" t="n">
        <v>13.0000793</v>
      </c>
      <c r="G19" s="18" t="n">
        <v>481.7265663</v>
      </c>
      <c r="H19" s="20" t="n">
        <v>5.65027371</v>
      </c>
      <c r="I19" s="18" t="n">
        <v>469.8606382</v>
      </c>
      <c r="J19" s="20" t="n">
        <v>3.48562562</v>
      </c>
      <c r="K19" s="18" t="n">
        <v>484.39319732</v>
      </c>
      <c r="L19" s="20" t="n">
        <v>2.86236029</v>
      </c>
      <c r="M19" s="18" t="s">
        <v>481</v>
      </c>
      <c r="N19" s="20" t="s">
        <v>481</v>
      </c>
      <c r="O19" s="18" t="s">
        <v>481</v>
      </c>
      <c r="P19" s="20" t="s">
        <v>481</v>
      </c>
      <c r="Q19" s="18" t="s">
        <v>481</v>
      </c>
      <c r="R19" s="20" t="s">
        <v>481</v>
      </c>
      <c r="S19" s="18" t="s">
        <v>481</v>
      </c>
      <c r="T19" s="20" t="s">
        <v>481</v>
      </c>
      <c r="U19" s="18" t="n">
        <v>367.44724516</v>
      </c>
      <c r="V19" s="20" t="n">
        <v>19.44412038</v>
      </c>
    </row>
    <row r="20" spans="1:22">
      <c r="A20" s="15" t="s">
        <v>495</v>
      </c>
      <c r="B20" s="17" t="n">
        <v>3371</v>
      </c>
      <c r="C20" s="18">
        <f>(75.0/B20*100)</f>
        <v/>
      </c>
      <c r="D20" s="19" t="n">
        <v>3296</v>
      </c>
      <c r="E20" s="18" t="n">
        <v>443.28894734</v>
      </c>
      <c r="F20" s="20" t="n">
        <v>10.86185958</v>
      </c>
      <c r="G20" s="18" t="n">
        <v>455.81912242</v>
      </c>
      <c r="H20" s="20" t="n">
        <v>8.644725149999999</v>
      </c>
      <c r="I20" s="18" t="n">
        <v>466.76073985</v>
      </c>
      <c r="J20" s="20" t="n">
        <v>3.14965344</v>
      </c>
      <c r="K20" s="18" t="n">
        <v>480.87880832</v>
      </c>
      <c r="L20" s="20" t="n">
        <v>2.3241996</v>
      </c>
      <c r="M20" s="18" t="s">
        <v>481</v>
      </c>
      <c r="N20" s="20" t="s">
        <v>481</v>
      </c>
      <c r="O20" s="18" t="s">
        <v>481</v>
      </c>
      <c r="P20" s="20" t="s">
        <v>481</v>
      </c>
      <c r="Q20" s="18" t="s">
        <v>481</v>
      </c>
      <c r="R20" s="20" t="s">
        <v>481</v>
      </c>
      <c r="S20" s="18" t="s">
        <v>481</v>
      </c>
      <c r="T20" s="20" t="s">
        <v>481</v>
      </c>
      <c r="U20" s="18" t="n">
        <v>411.12193104</v>
      </c>
      <c r="V20" s="20" t="n">
        <v>19.07676234</v>
      </c>
    </row>
    <row r="21" spans="1:22">
      <c r="A21" s="15" t="s">
        <v>496</v>
      </c>
      <c r="B21" s="17" t="n">
        <v>5741</v>
      </c>
      <c r="C21" s="18">
        <f>(45.0/B21*100)</f>
        <v/>
      </c>
      <c r="D21" s="19" t="n">
        <v>5696</v>
      </c>
      <c r="E21" s="18" t="n">
        <v>501.43996692</v>
      </c>
      <c r="F21" s="20" t="n">
        <v>10.26057631</v>
      </c>
      <c r="G21" s="18" t="n">
        <v>506.34850759</v>
      </c>
      <c r="H21" s="20" t="n">
        <v>6.8561978</v>
      </c>
      <c r="I21" s="18" t="n">
        <v>499.36952487</v>
      </c>
      <c r="J21" s="20" t="n">
        <v>2.7718035</v>
      </c>
      <c r="K21" s="18" t="n">
        <v>505.0708045</v>
      </c>
      <c r="L21" s="20" t="n">
        <v>2.74934658</v>
      </c>
      <c r="M21" s="18" t="s">
        <v>481</v>
      </c>
      <c r="N21" s="20" t="s">
        <v>481</v>
      </c>
      <c r="O21" s="18" t="s">
        <v>481</v>
      </c>
      <c r="P21" s="20" t="s">
        <v>481</v>
      </c>
      <c r="Q21" s="18" t="s">
        <v>481</v>
      </c>
      <c r="R21" s="20" t="s">
        <v>481</v>
      </c>
      <c r="S21" s="18" t="s">
        <v>481</v>
      </c>
      <c r="T21" s="20" t="s">
        <v>481</v>
      </c>
      <c r="U21" s="18" t="n">
        <v>418.18955597</v>
      </c>
      <c r="V21" s="20" t="n">
        <v>19.1689488</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466.55281214</v>
      </c>
      <c r="R22" s="20" t="n">
        <v>3.43755424</v>
      </c>
      <c r="S22" s="18" t="s">
        <v>481</v>
      </c>
      <c r="T22" s="20" t="s">
        <v>481</v>
      </c>
      <c r="U22" s="18" t="s">
        <v>481</v>
      </c>
      <c r="V22" s="20" t="s">
        <v>481</v>
      </c>
    </row>
    <row r="23" spans="1:22">
      <c r="A23" s="15" t="s">
        <v>498</v>
      </c>
      <c r="B23" s="17" t="n">
        <v>11583</v>
      </c>
      <c r="C23" s="18">
        <f>(212.0/B23*100)</f>
        <v/>
      </c>
      <c r="D23" s="19" t="n">
        <v>11371</v>
      </c>
      <c r="E23" s="18" t="n">
        <v>461.51332946</v>
      </c>
      <c r="F23" s="20" t="n">
        <v>8.581785760000001</v>
      </c>
      <c r="G23" s="18" t="n">
        <v>480.66067562</v>
      </c>
      <c r="H23" s="20" t="n">
        <v>4.88855122</v>
      </c>
      <c r="I23" s="18" t="n">
        <v>483.20178762</v>
      </c>
      <c r="J23" s="20" t="n">
        <v>2.51909422</v>
      </c>
      <c r="K23" s="18" t="n">
        <v>481.74164983</v>
      </c>
      <c r="L23" s="20" t="n">
        <v>3.27450713</v>
      </c>
      <c r="M23" s="18" t="s">
        <v>481</v>
      </c>
      <c r="N23" s="20" t="s">
        <v>481</v>
      </c>
      <c r="O23" s="18" t="s">
        <v>481</v>
      </c>
      <c r="P23" s="20" t="s">
        <v>481</v>
      </c>
      <c r="Q23" s="18" t="s">
        <v>481</v>
      </c>
      <c r="R23" s="20" t="s">
        <v>481</v>
      </c>
      <c r="S23" s="18" t="s">
        <v>481</v>
      </c>
      <c r="T23" s="20" t="s">
        <v>481</v>
      </c>
      <c r="U23" s="18" t="n">
        <v>419.87447799</v>
      </c>
      <c r="V23" s="20" t="n">
        <v>15.16926727</v>
      </c>
    </row>
    <row r="24" spans="1:22">
      <c r="A24" s="15" t="s">
        <v>499</v>
      </c>
      <c r="B24" s="17" t="n">
        <v>6647</v>
      </c>
      <c r="C24" s="18">
        <f>(7.0/B24*100)</f>
        <v/>
      </c>
      <c r="D24" s="19" t="n">
        <v>6640</v>
      </c>
      <c r="E24" s="18" t="n">
        <v>516.55547351</v>
      </c>
      <c r="F24" s="20" t="n">
        <v>9.49341693</v>
      </c>
      <c r="G24" s="18" t="n">
        <v>534.30261655</v>
      </c>
      <c r="H24" s="20" t="n">
        <v>5.06602557</v>
      </c>
      <c r="I24" s="18" t="n">
        <v>537.62405999</v>
      </c>
      <c r="J24" s="20" t="n">
        <v>3.19362484</v>
      </c>
      <c r="K24" s="18" t="n">
        <v>543.64689944</v>
      </c>
      <c r="L24" s="20" t="n">
        <v>3.08008974</v>
      </c>
      <c r="M24" s="18" t="s">
        <v>481</v>
      </c>
      <c r="N24" s="20" t="s">
        <v>481</v>
      </c>
      <c r="O24" s="18" t="s">
        <v>481</v>
      </c>
      <c r="P24" s="20" t="s">
        <v>481</v>
      </c>
      <c r="Q24" s="18" t="s">
        <v>481</v>
      </c>
      <c r="R24" s="20" t="s">
        <v>481</v>
      </c>
      <c r="S24" s="18" t="s">
        <v>481</v>
      </c>
      <c r="T24" s="20" t="s">
        <v>481</v>
      </c>
      <c r="U24" s="18" t="n">
        <v>467.01373821</v>
      </c>
      <c r="V24" s="20" t="n">
        <v>14.44011282</v>
      </c>
    </row>
    <row r="25" spans="1:22">
      <c r="A25" s="15" t="s">
        <v>500</v>
      </c>
      <c r="B25" s="17" t="n">
        <v>5581</v>
      </c>
      <c r="C25" s="18">
        <f>(24.0/B25*100)</f>
        <v/>
      </c>
      <c r="D25" s="19" t="n">
        <v>5557</v>
      </c>
      <c r="E25" s="18" t="n">
        <v>487.54044325</v>
      </c>
      <c r="F25" s="20" t="n">
        <v>19.0734586</v>
      </c>
      <c r="G25" s="18" t="n">
        <v>506.73832325</v>
      </c>
      <c r="H25" s="20" t="n">
        <v>6.05045347</v>
      </c>
      <c r="I25" s="18" t="n">
        <v>508.83560283</v>
      </c>
      <c r="J25" s="20" t="n">
        <v>3.17452612</v>
      </c>
      <c r="K25" s="18" t="n">
        <v>528.59517765</v>
      </c>
      <c r="L25" s="20" t="n">
        <v>3.87243293</v>
      </c>
      <c r="M25" s="18" t="s">
        <v>481</v>
      </c>
      <c r="N25" s="20" t="s">
        <v>481</v>
      </c>
      <c r="O25" s="18" t="s">
        <v>481</v>
      </c>
      <c r="P25" s="20" t="s">
        <v>481</v>
      </c>
      <c r="Q25" s="18" t="s">
        <v>481</v>
      </c>
      <c r="R25" s="20" t="s">
        <v>481</v>
      </c>
      <c r="S25" s="18" t="s">
        <v>481</v>
      </c>
      <c r="T25" s="20" t="s">
        <v>481</v>
      </c>
      <c r="U25" s="18" t="n">
        <v>449.58837449</v>
      </c>
      <c r="V25" s="20" t="n">
        <v>22.56225845</v>
      </c>
    </row>
    <row r="26" spans="1:22">
      <c r="A26" s="15" t="s">
        <v>501</v>
      </c>
      <c r="B26" s="17" t="n">
        <v>4869</v>
      </c>
      <c r="C26" s="18">
        <f>(33.0/B26*100)</f>
        <v/>
      </c>
      <c r="D26" s="19" t="n">
        <v>4836</v>
      </c>
      <c r="E26" s="18" t="n">
        <v>474.57175584</v>
      </c>
      <c r="F26" s="20" t="n">
        <v>6.78572567</v>
      </c>
      <c r="G26" s="18" t="n">
        <v>484.0322134</v>
      </c>
      <c r="H26" s="20" t="n">
        <v>4.29777471</v>
      </c>
      <c r="I26" s="18" t="n">
        <v>490.15183102</v>
      </c>
      <c r="J26" s="20" t="n">
        <v>2.07044896</v>
      </c>
      <c r="K26" s="18" t="n">
        <v>496.20802767</v>
      </c>
      <c r="L26" s="20" t="n">
        <v>2.58717379</v>
      </c>
      <c r="M26" s="18" t="s">
        <v>481</v>
      </c>
      <c r="N26" s="20" t="s">
        <v>481</v>
      </c>
      <c r="O26" s="18" t="s">
        <v>481</v>
      </c>
      <c r="P26" s="20" t="s">
        <v>481</v>
      </c>
      <c r="Q26" s="18" t="s">
        <v>481</v>
      </c>
      <c r="R26" s="20" t="s">
        <v>481</v>
      </c>
      <c r="S26" s="18" t="s">
        <v>481</v>
      </c>
      <c r="T26" s="20" t="s">
        <v>481</v>
      </c>
      <c r="U26" s="18" t="n">
        <v>445.21421631</v>
      </c>
      <c r="V26" s="20" t="n">
        <v>17.39314104</v>
      </c>
    </row>
    <row r="27" spans="1:22">
      <c r="A27" s="15" t="s">
        <v>502</v>
      </c>
      <c r="B27" s="17" t="n">
        <v>5299</v>
      </c>
      <c r="C27" s="18">
        <f>(17.0/B27*100)</f>
        <v/>
      </c>
      <c r="D27" s="19" t="n">
        <v>5282</v>
      </c>
      <c r="E27" s="18" t="n">
        <v>454.71866024</v>
      </c>
      <c r="F27" s="20" t="n">
        <v>8.449394379999999</v>
      </c>
      <c r="G27" s="18" t="n">
        <v>471.01648542</v>
      </c>
      <c r="H27" s="20" t="n">
        <v>4.67318842</v>
      </c>
      <c r="I27" s="18" t="n">
        <v>477.31369811</v>
      </c>
      <c r="J27" s="20" t="n">
        <v>2.67476905</v>
      </c>
      <c r="K27" s="18" t="n">
        <v>490.27819784</v>
      </c>
      <c r="L27" s="20" t="n">
        <v>1.8212935</v>
      </c>
      <c r="M27" s="18" t="s">
        <v>481</v>
      </c>
      <c r="N27" s="20" t="s">
        <v>481</v>
      </c>
      <c r="O27" s="18" t="s">
        <v>481</v>
      </c>
      <c r="P27" s="20" t="s">
        <v>481</v>
      </c>
      <c r="Q27" s="18" t="s">
        <v>481</v>
      </c>
      <c r="R27" s="20" t="s">
        <v>481</v>
      </c>
      <c r="S27" s="18" t="s">
        <v>481</v>
      </c>
      <c r="T27" s="20" t="s">
        <v>481</v>
      </c>
      <c r="U27" s="18" t="n">
        <v>423.02485303</v>
      </c>
      <c r="V27" s="20" t="n">
        <v>14.51691355</v>
      </c>
    </row>
    <row r="28" spans="1:22">
      <c r="A28" s="15" t="s">
        <v>503</v>
      </c>
      <c r="B28" s="17" t="n">
        <v>7568</v>
      </c>
      <c r="C28" s="18">
        <f>(51.0/B28*100)</f>
        <v/>
      </c>
      <c r="D28" s="19" t="n">
        <v>7517</v>
      </c>
      <c r="E28" s="18" t="n">
        <v>400.08665271</v>
      </c>
      <c r="F28" s="20" t="n">
        <v>5.09552732</v>
      </c>
      <c r="G28" s="18" t="n">
        <v>419.93304136</v>
      </c>
      <c r="H28" s="20" t="n">
        <v>5.19498796</v>
      </c>
      <c r="I28" s="18" t="n">
        <v>414.27342027</v>
      </c>
      <c r="J28" s="20" t="n">
        <v>2.5036433</v>
      </c>
      <c r="K28" s="18" t="n">
        <v>419.52052763</v>
      </c>
      <c r="L28" s="20" t="n">
        <v>2.32558789</v>
      </c>
      <c r="M28" s="18" t="s">
        <v>481</v>
      </c>
      <c r="N28" s="20" t="s">
        <v>481</v>
      </c>
      <c r="O28" s="18" t="s">
        <v>481</v>
      </c>
      <c r="P28" s="20" t="s">
        <v>481</v>
      </c>
      <c r="Q28" s="18" t="s">
        <v>481</v>
      </c>
      <c r="R28" s="20" t="s">
        <v>481</v>
      </c>
      <c r="S28" s="18" t="s">
        <v>481</v>
      </c>
      <c r="T28" s="20" t="s">
        <v>481</v>
      </c>
      <c r="U28" s="18" t="n">
        <v>340.27639851</v>
      </c>
      <c r="V28" s="20" t="n">
        <v>13.60037603</v>
      </c>
    </row>
    <row r="29" spans="1:22">
      <c r="A29" s="15" t="s">
        <v>504</v>
      </c>
      <c r="B29" s="17" t="n">
        <v>5385</v>
      </c>
      <c r="C29" s="18">
        <f>(30.0/B29*100)</f>
        <v/>
      </c>
      <c r="D29" s="19" t="n">
        <v>5355</v>
      </c>
      <c r="E29" s="18" t="n">
        <v>500.97433443</v>
      </c>
      <c r="F29" s="20" t="n">
        <v>21.74056225</v>
      </c>
      <c r="G29" s="18" t="n">
        <v>509.03919929</v>
      </c>
      <c r="H29" s="20" t="n">
        <v>10.10573306</v>
      </c>
      <c r="I29" s="18" t="n">
        <v>511.02301171</v>
      </c>
      <c r="J29" s="20" t="n">
        <v>2.73336316</v>
      </c>
      <c r="K29" s="18" t="n">
        <v>515.90654195</v>
      </c>
      <c r="L29" s="20" t="n">
        <v>2.84129605</v>
      </c>
      <c r="M29" s="18" t="s">
        <v>481</v>
      </c>
      <c r="N29" s="20" t="s">
        <v>481</v>
      </c>
      <c r="O29" s="18" t="s">
        <v>481</v>
      </c>
      <c r="P29" s="20" t="s">
        <v>481</v>
      </c>
      <c r="Q29" s="18" t="n">
        <v>358.28551468</v>
      </c>
      <c r="R29" s="20" t="n">
        <v>8.567023300000001</v>
      </c>
      <c r="S29" s="18" t="s">
        <v>481</v>
      </c>
      <c r="T29" s="20" t="s">
        <v>481</v>
      </c>
      <c r="U29" s="18" t="n">
        <v>433.10429435</v>
      </c>
      <c r="V29" s="20" t="n">
        <v>20.06383969</v>
      </c>
    </row>
    <row r="30" spans="1:22">
      <c r="A30" s="15" t="s">
        <v>505</v>
      </c>
      <c r="B30" s="17" t="n">
        <v>4520</v>
      </c>
      <c r="C30" s="18">
        <f>(97.0/B30*100)</f>
        <v/>
      </c>
      <c r="D30" s="19" t="n">
        <v>4423</v>
      </c>
      <c r="E30" s="18" t="n">
        <v>455.2332541</v>
      </c>
      <c r="F30" s="20" t="n">
        <v>9.0807261</v>
      </c>
      <c r="G30" s="18" t="n">
        <v>503.26931479</v>
      </c>
      <c r="H30" s="20" t="n">
        <v>5.5584617</v>
      </c>
      <c r="I30" s="18" t="n">
        <v>514.96494595</v>
      </c>
      <c r="J30" s="20" t="n">
        <v>3.10280972</v>
      </c>
      <c r="K30" s="18" t="n">
        <v>521.11715961</v>
      </c>
      <c r="L30" s="20" t="n">
        <v>3.09918535</v>
      </c>
      <c r="M30" s="18" t="s">
        <v>481</v>
      </c>
      <c r="N30" s="20" t="s">
        <v>481</v>
      </c>
      <c r="O30" s="18" t="s">
        <v>481</v>
      </c>
      <c r="P30" s="20" t="s">
        <v>481</v>
      </c>
      <c r="Q30" s="18" t="s">
        <v>481</v>
      </c>
      <c r="R30" s="20" t="s">
        <v>481</v>
      </c>
      <c r="S30" s="18" t="s">
        <v>481</v>
      </c>
      <c r="T30" s="20" t="s">
        <v>481</v>
      </c>
      <c r="U30" s="18" t="n">
        <v>452.9607114</v>
      </c>
      <c r="V30" s="20" t="n">
        <v>16.46745168</v>
      </c>
    </row>
    <row r="31" spans="1:22">
      <c r="A31" s="15" t="s">
        <v>506</v>
      </c>
      <c r="B31" s="17" t="n">
        <v>5456</v>
      </c>
      <c r="C31" s="18">
        <f>(125.0/B31*100)</f>
        <v/>
      </c>
      <c r="D31" s="19" t="n">
        <v>5331</v>
      </c>
      <c r="E31" s="18" t="n">
        <v>444.89561148</v>
      </c>
      <c r="F31" s="20" t="n">
        <v>11.45316529</v>
      </c>
      <c r="G31" s="18" t="n">
        <v>478.97497922</v>
      </c>
      <c r="H31" s="20" t="n">
        <v>5.8957513</v>
      </c>
      <c r="I31" s="18" t="n">
        <v>497.51526694</v>
      </c>
      <c r="J31" s="20" t="n">
        <v>2.8120794</v>
      </c>
      <c r="K31" s="18" t="n">
        <v>506.37702033</v>
      </c>
      <c r="L31" s="20" t="n">
        <v>2.44702421</v>
      </c>
      <c r="M31" s="18" t="s">
        <v>481</v>
      </c>
      <c r="N31" s="20" t="s">
        <v>481</v>
      </c>
      <c r="O31" s="18" t="s">
        <v>481</v>
      </c>
      <c r="P31" s="20" t="s">
        <v>481</v>
      </c>
      <c r="Q31" s="18" t="s">
        <v>481</v>
      </c>
      <c r="R31" s="20" t="s">
        <v>481</v>
      </c>
      <c r="S31" s="18" t="s">
        <v>481</v>
      </c>
      <c r="T31" s="20" t="s">
        <v>481</v>
      </c>
      <c r="U31" s="18" t="n">
        <v>421.4277003</v>
      </c>
      <c r="V31" s="20" t="n">
        <v>12.36885806</v>
      </c>
    </row>
    <row r="32" spans="1:22">
      <c r="A32" s="15" t="s">
        <v>507</v>
      </c>
      <c r="B32" s="17" t="n">
        <v>4478</v>
      </c>
      <c r="C32" s="18">
        <f>(5.0/B32*100)</f>
        <v/>
      </c>
      <c r="D32" s="19" t="n">
        <v>4473</v>
      </c>
      <c r="E32" s="18" t="n">
        <v>488.69786997</v>
      </c>
      <c r="F32" s="20" t="n">
        <v>8.57406834</v>
      </c>
      <c r="G32" s="18" t="n">
        <v>510.74148286</v>
      </c>
      <c r="H32" s="20" t="n">
        <v>5.18089965</v>
      </c>
      <c r="I32" s="18" t="n">
        <v>500.64545936</v>
      </c>
      <c r="J32" s="20" t="n">
        <v>2.88861437</v>
      </c>
      <c r="K32" s="18" t="n">
        <v>502.98439768</v>
      </c>
      <c r="L32" s="20" t="n">
        <v>3.21729905</v>
      </c>
      <c r="M32" s="18" t="s">
        <v>481</v>
      </c>
      <c r="N32" s="20" t="s">
        <v>481</v>
      </c>
      <c r="O32" s="18" t="s">
        <v>481</v>
      </c>
      <c r="P32" s="20" t="s">
        <v>481</v>
      </c>
      <c r="Q32" s="18" t="s">
        <v>481</v>
      </c>
      <c r="R32" s="20" t="s">
        <v>481</v>
      </c>
      <c r="S32" s="18" t="s">
        <v>481</v>
      </c>
      <c r="T32" s="20" t="s">
        <v>481</v>
      </c>
      <c r="U32" s="18" t="n">
        <v>403.50921924</v>
      </c>
      <c r="V32" s="20" t="n">
        <v>24.67631198</v>
      </c>
    </row>
    <row r="33" spans="1:22">
      <c r="A33" s="15" t="s">
        <v>508</v>
      </c>
      <c r="B33" s="17" t="n">
        <v>7325</v>
      </c>
      <c r="C33" s="18">
        <f>(75.0/B33*100)</f>
        <v/>
      </c>
      <c r="D33" s="19" t="n">
        <v>7250</v>
      </c>
      <c r="E33" s="18" t="n">
        <v>465.12336791</v>
      </c>
      <c r="F33" s="20" t="n">
        <v>12.03040228</v>
      </c>
      <c r="G33" s="18" t="n">
        <v>496.2442691</v>
      </c>
      <c r="H33" s="20" t="n">
        <v>5.98018354</v>
      </c>
      <c r="I33" s="18" t="n">
        <v>497.89375961</v>
      </c>
      <c r="J33" s="20" t="n">
        <v>3.1530156</v>
      </c>
      <c r="K33" s="18" t="n">
        <v>505.49410824</v>
      </c>
      <c r="L33" s="20" t="n">
        <v>2.72420666</v>
      </c>
      <c r="M33" s="18" t="s">
        <v>481</v>
      </c>
      <c r="N33" s="20" t="s">
        <v>481</v>
      </c>
      <c r="O33" s="18" t="s">
        <v>481</v>
      </c>
      <c r="P33" s="20" t="s">
        <v>481</v>
      </c>
      <c r="Q33" s="18" t="s">
        <v>481</v>
      </c>
      <c r="R33" s="20" t="s">
        <v>481</v>
      </c>
      <c r="S33" s="18" t="s">
        <v>481</v>
      </c>
      <c r="T33" s="20" t="s">
        <v>481</v>
      </c>
      <c r="U33" s="18" t="n">
        <v>415.88980683</v>
      </c>
      <c r="V33" s="20" t="n">
        <v>17.09272404</v>
      </c>
    </row>
    <row r="34" spans="1:22">
      <c r="A34" s="15" t="s">
        <v>509</v>
      </c>
      <c r="B34" s="17" t="n">
        <v>6350</v>
      </c>
      <c r="C34" s="18">
        <f>(35.0/B34*100)</f>
        <v/>
      </c>
      <c r="D34" s="19" t="n">
        <v>6315</v>
      </c>
      <c r="E34" s="18" t="n">
        <v>435.84568439</v>
      </c>
      <c r="F34" s="20" t="n">
        <v>7.44314908</v>
      </c>
      <c r="G34" s="18" t="n">
        <v>453.2241642</v>
      </c>
      <c r="H34" s="20" t="n">
        <v>5.50204425</v>
      </c>
      <c r="I34" s="18" t="n">
        <v>463.61904271</v>
      </c>
      <c r="J34" s="20" t="n">
        <v>2.83558292</v>
      </c>
      <c r="K34" s="18" t="n">
        <v>479.49870549</v>
      </c>
      <c r="L34" s="20" t="n">
        <v>2.97057666</v>
      </c>
      <c r="M34" s="18" t="s">
        <v>481</v>
      </c>
      <c r="N34" s="20" t="s">
        <v>481</v>
      </c>
      <c r="O34" s="18" t="s">
        <v>481</v>
      </c>
      <c r="P34" s="20" t="s">
        <v>481</v>
      </c>
      <c r="Q34" s="18" t="n">
        <v>306.56969545</v>
      </c>
      <c r="R34" s="20" t="n">
        <v>10.27624616</v>
      </c>
      <c r="S34" s="18" t="s">
        <v>481</v>
      </c>
      <c r="T34" s="20" t="s">
        <v>481</v>
      </c>
      <c r="U34" s="18" t="n">
        <v>318.33318207</v>
      </c>
      <c r="V34" s="20" t="n">
        <v>12.40678624</v>
      </c>
    </row>
    <row r="35" spans="1:22">
      <c r="A35" s="15" t="s">
        <v>510</v>
      </c>
      <c r="B35" s="17" t="n">
        <v>6406</v>
      </c>
      <c r="C35" s="18">
        <f>(34.0/B35*100)</f>
        <v/>
      </c>
      <c r="D35" s="19" t="n">
        <v>6372</v>
      </c>
      <c r="E35" s="18" t="n">
        <v>463.81041285</v>
      </c>
      <c r="F35" s="20" t="n">
        <v>6.80023079</v>
      </c>
      <c r="G35" s="18" t="n">
        <v>493.16216509</v>
      </c>
      <c r="H35" s="20" t="n">
        <v>5.97141756</v>
      </c>
      <c r="I35" s="18" t="n">
        <v>516.62691019</v>
      </c>
      <c r="J35" s="20" t="n">
        <v>2.22718871</v>
      </c>
      <c r="K35" s="18" t="n">
        <v>520.51332529</v>
      </c>
      <c r="L35" s="20" t="n">
        <v>2.0430943</v>
      </c>
      <c r="M35" s="18" t="s">
        <v>481</v>
      </c>
      <c r="N35" s="20" t="s">
        <v>481</v>
      </c>
      <c r="O35" s="18" t="s">
        <v>481</v>
      </c>
      <c r="P35" s="20" t="s">
        <v>481</v>
      </c>
      <c r="Q35" s="18" t="n">
        <v>374.85244494</v>
      </c>
      <c r="R35" s="20" t="n">
        <v>5.84040672</v>
      </c>
      <c r="S35" s="18" t="s">
        <v>481</v>
      </c>
      <c r="T35" s="20" t="s">
        <v>481</v>
      </c>
      <c r="U35" s="18" t="n">
        <v>401.88389576</v>
      </c>
      <c r="V35" s="20" t="n">
        <v>13.57922759</v>
      </c>
    </row>
    <row r="36" spans="1:22">
      <c r="A36" s="15" t="s">
        <v>511</v>
      </c>
      <c r="B36" s="17" t="n">
        <v>6736</v>
      </c>
      <c r="C36" s="18">
        <f>(26.0/B36*100)</f>
        <v/>
      </c>
      <c r="D36" s="19" t="n">
        <v>6710</v>
      </c>
      <c r="E36" s="18" t="n">
        <v>469.58107363</v>
      </c>
      <c r="F36" s="20" t="n">
        <v>7.6523205</v>
      </c>
      <c r="G36" s="18" t="n">
        <v>490.01890893</v>
      </c>
      <c r="H36" s="20" t="n">
        <v>5.13207339</v>
      </c>
      <c r="I36" s="18" t="n">
        <v>490.85374284</v>
      </c>
      <c r="J36" s="20" t="n">
        <v>2.70360184</v>
      </c>
      <c r="K36" s="18" t="n">
        <v>496.93918298</v>
      </c>
      <c r="L36" s="20" t="n">
        <v>2.25038709</v>
      </c>
      <c r="M36" s="18" t="s">
        <v>481</v>
      </c>
      <c r="N36" s="20" t="s">
        <v>481</v>
      </c>
      <c r="O36" s="18" t="s">
        <v>481</v>
      </c>
      <c r="P36" s="20" t="s">
        <v>481</v>
      </c>
      <c r="Q36" s="18" t="s">
        <v>481</v>
      </c>
      <c r="R36" s="20" t="s">
        <v>481</v>
      </c>
      <c r="S36" s="18" t="s">
        <v>481</v>
      </c>
      <c r="T36" s="20" t="s">
        <v>481</v>
      </c>
      <c r="U36" s="18" t="n">
        <v>426.43057653</v>
      </c>
      <c r="V36" s="20" t="n">
        <v>15.86170408</v>
      </c>
    </row>
    <row r="37" spans="1:22">
      <c r="A37" s="15" t="s">
        <v>512</v>
      </c>
      <c r="B37" s="17" t="n">
        <v>5458</v>
      </c>
      <c r="C37" s="18">
        <f>(63.0/B37*100)</f>
        <v/>
      </c>
      <c r="D37" s="19" t="n">
        <v>5395</v>
      </c>
      <c r="E37" s="18" t="n">
        <v>472.24275931</v>
      </c>
      <c r="F37" s="20" t="n">
        <v>9.41483764</v>
      </c>
      <c r="G37" s="18" t="n">
        <v>495.51006863</v>
      </c>
      <c r="H37" s="20" t="n">
        <v>6.55253826</v>
      </c>
      <c r="I37" s="18" t="n">
        <v>498.47762635</v>
      </c>
      <c r="J37" s="20" t="n">
        <v>4.34077858</v>
      </c>
      <c r="K37" s="18" t="n">
        <v>495.68039936</v>
      </c>
      <c r="L37" s="20" t="n">
        <v>3.53494324</v>
      </c>
      <c r="M37" s="18" t="s">
        <v>481</v>
      </c>
      <c r="N37" s="20" t="s">
        <v>481</v>
      </c>
      <c r="O37" s="18" t="s">
        <v>481</v>
      </c>
      <c r="P37" s="20" t="s">
        <v>481</v>
      </c>
      <c r="Q37" s="18" t="s">
        <v>481</v>
      </c>
      <c r="R37" s="20" t="s">
        <v>481</v>
      </c>
      <c r="S37" s="18" t="s">
        <v>481</v>
      </c>
      <c r="T37" s="20" t="s">
        <v>481</v>
      </c>
      <c r="U37" s="18" t="n">
        <v>370.34711329</v>
      </c>
      <c r="V37" s="20" t="n">
        <v>14.28530995</v>
      </c>
    </row>
    <row r="38" spans="1:22">
      <c r="A38" s="15" t="s">
        <v>513</v>
      </c>
      <c r="B38" s="17" t="n">
        <v>5860</v>
      </c>
      <c r="C38" s="18">
        <f>(16.0/B38*100)</f>
        <v/>
      </c>
      <c r="D38" s="19" t="n">
        <v>5844</v>
      </c>
      <c r="E38" s="18" t="n">
        <v>461.7009512</v>
      </c>
      <c r="F38" s="20" t="n">
        <v>11.80429932</v>
      </c>
      <c r="G38" s="18" t="n">
        <v>500.06945196</v>
      </c>
      <c r="H38" s="20" t="n">
        <v>6.28965867</v>
      </c>
      <c r="I38" s="18" t="n">
        <v>505.66364615</v>
      </c>
      <c r="J38" s="20" t="n">
        <v>4.24882574</v>
      </c>
      <c r="K38" s="18" t="n">
        <v>509.02770183</v>
      </c>
      <c r="L38" s="20" t="n">
        <v>3.01357814</v>
      </c>
      <c r="M38" s="18" t="s">
        <v>481</v>
      </c>
      <c r="N38" s="20" t="s">
        <v>481</v>
      </c>
      <c r="O38" s="18" t="s">
        <v>481</v>
      </c>
      <c r="P38" s="20" t="s">
        <v>481</v>
      </c>
      <c r="Q38" s="18" t="s">
        <v>481</v>
      </c>
      <c r="R38" s="20" t="s">
        <v>481</v>
      </c>
      <c r="S38" s="18" t="s">
        <v>481</v>
      </c>
      <c r="T38" s="20" t="s">
        <v>481</v>
      </c>
      <c r="U38" s="18" t="n">
        <v>390.93917383</v>
      </c>
      <c r="V38" s="20" t="n">
        <v>18.09253337</v>
      </c>
    </row>
    <row r="39" spans="1:22">
      <c r="A39" s="15" t="s">
        <v>514</v>
      </c>
      <c r="B39" s="17" t="n">
        <v>5895</v>
      </c>
      <c r="C39" s="18">
        <f>(30.0/B39*100)</f>
        <v/>
      </c>
      <c r="D39" s="19" t="n">
        <v>5865</v>
      </c>
      <c r="E39" s="18" t="n">
        <v>389.43141889</v>
      </c>
      <c r="F39" s="20" t="n">
        <v>6.0739822</v>
      </c>
      <c r="G39" s="18" t="n">
        <v>410.49018885</v>
      </c>
      <c r="H39" s="20" t="n">
        <v>5.21263346</v>
      </c>
      <c r="I39" s="18" t="n">
        <v>423.41858213</v>
      </c>
      <c r="J39" s="20" t="n">
        <v>4.25425804</v>
      </c>
      <c r="K39" s="18" t="n">
        <v>435.81939133</v>
      </c>
      <c r="L39" s="20" t="n">
        <v>4.32212528</v>
      </c>
      <c r="M39" s="18" t="s">
        <v>481</v>
      </c>
      <c r="N39" s="20" t="s">
        <v>481</v>
      </c>
      <c r="O39" s="18" t="s">
        <v>481</v>
      </c>
      <c r="P39" s="20" t="s">
        <v>481</v>
      </c>
      <c r="Q39" s="18" t="s">
        <v>481</v>
      </c>
      <c r="R39" s="20" t="s">
        <v>481</v>
      </c>
      <c r="S39" s="18" t="s">
        <v>481</v>
      </c>
      <c r="T39" s="20" t="s">
        <v>481</v>
      </c>
      <c r="U39" s="18" t="n">
        <v>339.81275356</v>
      </c>
      <c r="V39" s="20" t="n">
        <v>12.88269272</v>
      </c>
    </row>
    <row r="40" spans="1:22">
      <c r="A40" s="15" t="s">
        <v>515</v>
      </c>
      <c r="B40" s="17" t="n">
        <v>14157</v>
      </c>
      <c r="C40" s="18">
        <f>(270.0/B40*100)</f>
        <v/>
      </c>
      <c r="D40" s="19" t="n">
        <v>13887</v>
      </c>
      <c r="E40" s="18" t="n">
        <v>484.82197397</v>
      </c>
      <c r="F40" s="20" t="n">
        <v>9.39021707</v>
      </c>
      <c r="G40" s="18" t="n">
        <v>506.66069388</v>
      </c>
      <c r="H40" s="20" t="n">
        <v>6.69501129</v>
      </c>
      <c r="I40" s="18" t="n">
        <v>509.0407524</v>
      </c>
      <c r="J40" s="20" t="n">
        <v>3.24127001</v>
      </c>
      <c r="K40" s="18" t="n">
        <v>513.93710506</v>
      </c>
      <c r="L40" s="20" t="n">
        <v>2.81346622</v>
      </c>
      <c r="M40" s="18" t="s">
        <v>481</v>
      </c>
      <c r="N40" s="20" t="s">
        <v>481</v>
      </c>
      <c r="O40" s="18" t="s">
        <v>481</v>
      </c>
      <c r="P40" s="20" t="s">
        <v>481</v>
      </c>
      <c r="Q40" s="18" t="s">
        <v>481</v>
      </c>
      <c r="R40" s="20" t="s">
        <v>481</v>
      </c>
      <c r="S40" s="18" t="s">
        <v>481</v>
      </c>
      <c r="T40" s="20" t="s">
        <v>481</v>
      </c>
      <c r="U40" s="18" t="n">
        <v>422.06932903</v>
      </c>
      <c r="V40" s="20" t="n">
        <v>12.53825488</v>
      </c>
    </row>
    <row r="41" spans="1:22">
      <c r="A41" s="15" t="s">
        <v>516</v>
      </c>
      <c r="B41" s="17" t="n">
        <v>5712</v>
      </c>
      <c r="C41" s="18">
        <f>(38.0/B41*100)</f>
        <v/>
      </c>
      <c r="D41" s="19" t="n">
        <v>5674</v>
      </c>
      <c r="E41" s="18" t="n">
        <v>486.0960894</v>
      </c>
      <c r="F41" s="20" t="n">
        <v>10.36068367</v>
      </c>
      <c r="G41" s="18" t="n">
        <v>506.40394951</v>
      </c>
      <c r="H41" s="20" t="n">
        <v>7.52772875</v>
      </c>
      <c r="I41" s="18" t="n">
        <v>495.14662819</v>
      </c>
      <c r="J41" s="20" t="n">
        <v>3.59206079</v>
      </c>
      <c r="K41" s="18" t="n">
        <v>500.44084224</v>
      </c>
      <c r="L41" s="20" t="n">
        <v>3.30010917</v>
      </c>
      <c r="M41" s="18" t="s">
        <v>481</v>
      </c>
      <c r="N41" s="20" t="s">
        <v>481</v>
      </c>
      <c r="O41" s="18" t="s">
        <v>481</v>
      </c>
      <c r="P41" s="20" t="s">
        <v>481</v>
      </c>
      <c r="Q41" s="18" t="n">
        <v>387.44235424</v>
      </c>
      <c r="R41" s="20" t="n">
        <v>14.52510266</v>
      </c>
      <c r="S41" s="18" t="s">
        <v>481</v>
      </c>
      <c r="T41" s="20" t="s">
        <v>481</v>
      </c>
      <c r="U41" s="18" t="n">
        <v>384.99500777</v>
      </c>
      <c r="V41" s="20" t="n">
        <v>15.71786557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(1150.0/B46*100)</f>
        <v/>
      </c>
      <c r="D46" s="19" t="n">
        <v>21991</v>
      </c>
      <c r="E46" s="18" t="n">
        <v>375.69332709</v>
      </c>
      <c r="F46" s="20" t="n">
        <v>5.3691102</v>
      </c>
      <c r="G46" s="18" t="n">
        <v>397.98421733</v>
      </c>
      <c r="H46" s="20" t="n">
        <v>3.57996303</v>
      </c>
      <c r="I46" s="18" t="n">
        <v>397.98111892</v>
      </c>
      <c r="J46" s="20" t="n">
        <v>2.42309422</v>
      </c>
      <c r="K46" s="18" t="n">
        <v>414.01718986</v>
      </c>
      <c r="L46" s="20" t="n">
        <v>2.67567532</v>
      </c>
      <c r="M46" s="18" t="s">
        <v>481</v>
      </c>
      <c r="N46" s="20" t="s">
        <v>481</v>
      </c>
      <c r="O46" s="18" t="s">
        <v>481</v>
      </c>
      <c r="P46" s="20" t="s">
        <v>481</v>
      </c>
      <c r="Q46" s="18" t="s">
        <v>481</v>
      </c>
      <c r="R46" s="20" t="s">
        <v>481</v>
      </c>
      <c r="S46" s="18" t="s">
        <v>481</v>
      </c>
      <c r="T46" s="20" t="s">
        <v>481</v>
      </c>
      <c r="U46" s="18" t="n">
        <v>332.03034756</v>
      </c>
      <c r="V46" s="20" t="n">
        <v>5.42528422</v>
      </c>
    </row>
    <row r="47" spans="1:22">
      <c r="A47" s="15" t="s">
        <v>522</v>
      </c>
      <c r="B47" s="17" t="n">
        <v>5928</v>
      </c>
      <c r="C47" s="18">
        <f>(75.0/B47*100)</f>
        <v/>
      </c>
      <c r="D47" s="19" t="n">
        <v>5853</v>
      </c>
      <c r="E47" s="18" t="n">
        <v>392.90041614</v>
      </c>
      <c r="F47" s="20" t="n">
        <v>11.33899537</v>
      </c>
      <c r="G47" s="18" t="n">
        <v>448.70982158</v>
      </c>
      <c r="H47" s="20" t="n">
        <v>8.553159640000001</v>
      </c>
      <c r="I47" s="18" t="n">
        <v>449.73006207</v>
      </c>
      <c r="J47" s="20" t="n">
        <v>4.2017952</v>
      </c>
      <c r="K47" s="18" t="n">
        <v>456.35296193</v>
      </c>
      <c r="L47" s="20" t="n">
        <v>4.38113708</v>
      </c>
      <c r="M47" s="18" t="s">
        <v>481</v>
      </c>
      <c r="N47" s="20" t="s">
        <v>481</v>
      </c>
      <c r="O47" s="18" t="s">
        <v>481</v>
      </c>
      <c r="P47" s="20" t="s">
        <v>481</v>
      </c>
      <c r="Q47" s="18" t="s">
        <v>481</v>
      </c>
      <c r="R47" s="20" t="s">
        <v>481</v>
      </c>
      <c r="S47" s="18" t="s">
        <v>481</v>
      </c>
      <c r="T47" s="20" t="s">
        <v>481</v>
      </c>
      <c r="U47" s="18" t="n">
        <v>327.66281831</v>
      </c>
      <c r="V47" s="20" t="n">
        <v>7.66108962</v>
      </c>
    </row>
    <row r="48" spans="1:22">
      <c r="A48" s="15" t="s">
        <v>523</v>
      </c>
      <c r="B48" s="17" t="n">
        <v>9841</v>
      </c>
      <c r="C48" s="18">
        <f>(7.0/B48*100)</f>
        <v/>
      </c>
      <c r="D48" s="19" t="n">
        <v>9834</v>
      </c>
      <c r="E48" s="18" t="n">
        <v>510.40224578</v>
      </c>
      <c r="F48" s="20" t="n">
        <v>14.79891262</v>
      </c>
      <c r="G48" s="18" t="n">
        <v>496.58010118</v>
      </c>
      <c r="H48" s="20" t="n">
        <v>8.31929693</v>
      </c>
      <c r="I48" s="18" t="n">
        <v>505.83881342</v>
      </c>
      <c r="J48" s="20" t="n">
        <v>4.72230179</v>
      </c>
      <c r="K48" s="18" t="n">
        <v>539.04329283</v>
      </c>
      <c r="L48" s="20" t="n">
        <v>5.04573055</v>
      </c>
      <c r="M48" s="18" t="s">
        <v>481</v>
      </c>
      <c r="N48" s="20" t="s">
        <v>481</v>
      </c>
      <c r="O48" s="18" t="s">
        <v>481</v>
      </c>
      <c r="P48" s="20" t="s">
        <v>481</v>
      </c>
      <c r="Q48" s="18" t="s">
        <v>481</v>
      </c>
      <c r="R48" s="20" t="s">
        <v>481</v>
      </c>
      <c r="S48" s="18" t="s">
        <v>481</v>
      </c>
      <c r="T48" s="20" t="s">
        <v>481</v>
      </c>
      <c r="U48" s="18" t="n">
        <v>456.04690084</v>
      </c>
      <c r="V48" s="20" t="n">
        <v>38.39855698</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(218.0/B50*100)</f>
        <v/>
      </c>
      <c r="D50" s="19" t="n">
        <v>11577</v>
      </c>
      <c r="E50" s="18" t="n">
        <v>387.68585086</v>
      </c>
      <c r="F50" s="20" t="n">
        <v>6.42574285</v>
      </c>
      <c r="G50" s="18" t="n">
        <v>417.1008425</v>
      </c>
      <c r="H50" s="20" t="n">
        <v>4.82819957</v>
      </c>
      <c r="I50" s="18" t="n">
        <v>417.46549113</v>
      </c>
      <c r="J50" s="20" t="n">
        <v>2.50548482</v>
      </c>
      <c r="K50" s="18" t="n">
        <v>417.76422388</v>
      </c>
      <c r="L50" s="20" t="n">
        <v>2.66902342</v>
      </c>
      <c r="M50" s="18" t="s">
        <v>481</v>
      </c>
      <c r="N50" s="20" t="s">
        <v>481</v>
      </c>
      <c r="O50" s="18" t="s">
        <v>481</v>
      </c>
      <c r="P50" s="20" t="s">
        <v>481</v>
      </c>
      <c r="Q50" s="18" t="s">
        <v>481</v>
      </c>
      <c r="R50" s="20" t="s">
        <v>481</v>
      </c>
      <c r="S50" s="18" t="s">
        <v>481</v>
      </c>
      <c r="T50" s="20" t="s">
        <v>481</v>
      </c>
      <c r="U50" s="18" t="n">
        <v>331.69555104</v>
      </c>
      <c r="V50" s="20" t="n">
        <v>13.02939915</v>
      </c>
    </row>
    <row r="51" spans="1:22">
      <c r="A51" s="15" t="s">
        <v>526</v>
      </c>
      <c r="B51" s="17" t="n">
        <v>6866</v>
      </c>
      <c r="C51" s="18">
        <f>(108.0/B51*100)</f>
        <v/>
      </c>
      <c r="D51" s="19" t="n">
        <v>6758</v>
      </c>
      <c r="E51" s="18" t="n">
        <v>408.54627746</v>
      </c>
      <c r="F51" s="20" t="n">
        <v>7.02755268</v>
      </c>
      <c r="G51" s="18" t="n">
        <v>428.92653825</v>
      </c>
      <c r="H51" s="20" t="n">
        <v>5.90189539</v>
      </c>
      <c r="I51" s="18" t="n">
        <v>418.16343112</v>
      </c>
      <c r="J51" s="20" t="n">
        <v>2.92136583</v>
      </c>
      <c r="K51" s="18" t="n">
        <v>421.8855085</v>
      </c>
      <c r="L51" s="20" t="n">
        <v>2.27732074</v>
      </c>
      <c r="M51" s="18" t="s">
        <v>481</v>
      </c>
      <c r="N51" s="20" t="s">
        <v>481</v>
      </c>
      <c r="O51" s="18" t="s">
        <v>481</v>
      </c>
      <c r="P51" s="20" t="s">
        <v>481</v>
      </c>
      <c r="Q51" s="18" t="n">
        <v>410.85572185</v>
      </c>
      <c r="R51" s="20" t="n">
        <v>3.7997542</v>
      </c>
      <c r="S51" s="18" t="s">
        <v>481</v>
      </c>
      <c r="T51" s="20" t="s">
        <v>481</v>
      </c>
      <c r="U51" s="18" t="n">
        <v>392.27548875</v>
      </c>
      <c r="V51" s="20" t="n">
        <v>11.76810993</v>
      </c>
    </row>
    <row r="52" spans="1:22">
      <c r="A52" s="15" t="s">
        <v>527</v>
      </c>
      <c r="B52" s="17" t="n">
        <v>5809</v>
      </c>
      <c r="C52" s="18">
        <f>(72.0/B52*100)</f>
        <v/>
      </c>
      <c r="D52" s="19" t="n">
        <v>5737</v>
      </c>
      <c r="E52" s="18" t="n">
        <v>440.05648365</v>
      </c>
      <c r="F52" s="20" t="n">
        <v>14.91454606</v>
      </c>
      <c r="G52" s="18" t="n">
        <v>485.39247253</v>
      </c>
      <c r="H52" s="20" t="n">
        <v>6.90930335</v>
      </c>
      <c r="I52" s="18" t="n">
        <v>475.90307924</v>
      </c>
      <c r="J52" s="20" t="n">
        <v>3.13260664</v>
      </c>
      <c r="K52" s="18" t="n">
        <v>476.10347762</v>
      </c>
      <c r="L52" s="20" t="n">
        <v>2.79719777</v>
      </c>
      <c r="M52" s="18" t="s">
        <v>481</v>
      </c>
      <c r="N52" s="20" t="s">
        <v>481</v>
      </c>
      <c r="O52" s="18" t="s">
        <v>481</v>
      </c>
      <c r="P52" s="20" t="s">
        <v>481</v>
      </c>
      <c r="Q52" s="18" t="s">
        <v>481</v>
      </c>
      <c r="R52" s="20" t="s">
        <v>481</v>
      </c>
      <c r="S52" s="18" t="s">
        <v>481</v>
      </c>
      <c r="T52" s="20" t="s">
        <v>481</v>
      </c>
      <c r="U52" s="18" t="n">
        <v>396.26735678</v>
      </c>
      <c r="V52" s="20" t="n">
        <v>15.36607558</v>
      </c>
    </row>
    <row r="53" spans="1:22">
      <c r="A53" s="15" t="s">
        <v>528</v>
      </c>
      <c r="B53" s="17" t="n">
        <v>5571</v>
      </c>
      <c r="C53" s="18">
        <f>(84.0/B53*100)</f>
        <v/>
      </c>
      <c r="D53" s="19" t="n">
        <v>5487</v>
      </c>
      <c r="E53" s="18" t="n">
        <v>400.51322123</v>
      </c>
      <c r="F53" s="20" t="n">
        <v>8.52116051</v>
      </c>
      <c r="G53" s="18" t="n">
        <v>423.82133404</v>
      </c>
      <c r="H53" s="20" t="n">
        <v>4.71145239</v>
      </c>
      <c r="I53" s="18" t="n">
        <v>428.19514069</v>
      </c>
      <c r="J53" s="20" t="n">
        <v>2.15902088</v>
      </c>
      <c r="K53" s="18" t="n">
        <v>440.95519707</v>
      </c>
      <c r="L53" s="20" t="n">
        <v>1.67215586</v>
      </c>
      <c r="M53" s="18" t="s">
        <v>481</v>
      </c>
      <c r="N53" s="20" t="s">
        <v>481</v>
      </c>
      <c r="O53" s="18" t="s">
        <v>481</v>
      </c>
      <c r="P53" s="20" t="s">
        <v>481</v>
      </c>
      <c r="Q53" s="18" t="s">
        <v>481</v>
      </c>
      <c r="R53" s="20" t="s">
        <v>481</v>
      </c>
      <c r="S53" s="18" t="s">
        <v>481</v>
      </c>
      <c r="T53" s="20" t="s">
        <v>481</v>
      </c>
      <c r="U53" s="18" t="n">
        <v>352.1376243</v>
      </c>
      <c r="V53" s="20" t="n">
        <v>11.00467923</v>
      </c>
    </row>
    <row r="54" spans="1:22">
      <c r="A54" s="15" t="s">
        <v>529</v>
      </c>
      <c r="B54" s="17" t="n">
        <v>4740</v>
      </c>
      <c r="C54" s="18">
        <f>(42.0/B54*100)</f>
        <v/>
      </c>
      <c r="D54" s="19" t="n">
        <v>4698</v>
      </c>
      <c r="E54" s="18" t="n">
        <v>312.63388783</v>
      </c>
      <c r="F54" s="20" t="n">
        <v>3.83631052</v>
      </c>
      <c r="G54" s="18" t="n">
        <v>320.21886217</v>
      </c>
      <c r="H54" s="20" t="n">
        <v>3.95461169</v>
      </c>
      <c r="I54" s="18" t="n">
        <v>340.15462518</v>
      </c>
      <c r="J54" s="20" t="n">
        <v>3.74538432</v>
      </c>
      <c r="K54" s="18" t="n">
        <v>341.86929639</v>
      </c>
      <c r="L54" s="20" t="n">
        <v>2.93205048</v>
      </c>
      <c r="M54" s="18" t="s">
        <v>481</v>
      </c>
      <c r="N54" s="20" t="s">
        <v>481</v>
      </c>
      <c r="O54" s="18" t="s">
        <v>481</v>
      </c>
      <c r="P54" s="20" t="s">
        <v>481</v>
      </c>
      <c r="Q54" s="18" t="s">
        <v>481</v>
      </c>
      <c r="R54" s="20" t="s">
        <v>481</v>
      </c>
      <c r="S54" s="18" t="s">
        <v>481</v>
      </c>
      <c r="T54" s="20" t="s">
        <v>481</v>
      </c>
      <c r="U54" s="18" t="n">
        <v>266.08729301</v>
      </c>
      <c r="V54" s="20" t="n">
        <v>6.19441259</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503.37558253</v>
      </c>
      <c r="F56" s="20" t="n">
        <v>9.25827372</v>
      </c>
      <c r="G56" s="18" t="n">
        <v>521.49033824</v>
      </c>
      <c r="H56" s="20" t="n">
        <v>4.36354985</v>
      </c>
      <c r="I56" s="18" t="n">
        <v>521.60500556</v>
      </c>
      <c r="J56" s="20" t="n">
        <v>2.44438107</v>
      </c>
      <c r="K56" s="18" t="n">
        <v>532.3186209</v>
      </c>
      <c r="L56" s="20" t="n">
        <v>3.41275873</v>
      </c>
      <c r="M56" s="18" t="s">
        <v>481</v>
      </c>
      <c r="N56" s="20" t="s">
        <v>481</v>
      </c>
      <c r="O56" s="18" t="s">
        <v>481</v>
      </c>
      <c r="P56" s="20" t="s">
        <v>481</v>
      </c>
      <c r="Q56" s="18" t="s">
        <v>481</v>
      </c>
      <c r="R56" s="20" t="s">
        <v>481</v>
      </c>
      <c r="S56" s="18" t="s">
        <v>481</v>
      </c>
      <c r="T56" s="20" t="s">
        <v>481</v>
      </c>
      <c r="U56" s="18" t="n">
        <v>469.26553898</v>
      </c>
      <c r="V56" s="20" t="n">
        <v>18.90826415</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(135.0/B61*100)</f>
        <v/>
      </c>
      <c r="D61" s="19" t="n">
        <v>6390</v>
      </c>
      <c r="E61" s="18" t="n">
        <v>450.45703939</v>
      </c>
      <c r="F61" s="20" t="n">
        <v>7.45083054</v>
      </c>
      <c r="G61" s="18" t="n">
        <v>478.49981921</v>
      </c>
      <c r="H61" s="20" t="n">
        <v>5.77051437</v>
      </c>
      <c r="I61" s="18" t="n">
        <v>473.43162535</v>
      </c>
      <c r="J61" s="20" t="n">
        <v>3.26027524</v>
      </c>
      <c r="K61" s="18" t="n">
        <v>480.54272848</v>
      </c>
      <c r="L61" s="20" t="n">
        <v>2.78826823</v>
      </c>
      <c r="M61" s="18" t="s">
        <v>481</v>
      </c>
      <c r="N61" s="20" t="s">
        <v>481</v>
      </c>
      <c r="O61" s="18" t="s">
        <v>481</v>
      </c>
      <c r="P61" s="20" t="s">
        <v>481</v>
      </c>
      <c r="Q61" s="18" t="s">
        <v>481</v>
      </c>
      <c r="R61" s="20" t="s">
        <v>481</v>
      </c>
      <c r="S61" s="18" t="s">
        <v>481</v>
      </c>
      <c r="T61" s="20" t="s">
        <v>481</v>
      </c>
      <c r="U61" s="18" t="n">
        <v>385.5276559</v>
      </c>
      <c r="V61" s="20" t="n">
        <v>12.74144083</v>
      </c>
    </row>
    <row r="62" spans="1:22">
      <c r="A62" s="15" t="s">
        <v>537</v>
      </c>
      <c r="B62" s="17" t="n">
        <v>4476</v>
      </c>
      <c r="C62" s="18">
        <f>(3.0/B62*100)</f>
        <v/>
      </c>
      <c r="D62" s="19" t="n">
        <v>4473</v>
      </c>
      <c r="E62" s="18" t="n">
        <v>513.81125132</v>
      </c>
      <c r="F62" s="20" t="n">
        <v>7.55781775</v>
      </c>
      <c r="G62" s="18" t="n">
        <v>526.65320951</v>
      </c>
      <c r="H62" s="20" t="n">
        <v>3.75966324</v>
      </c>
      <c r="I62" s="18" t="n">
        <v>528.62537032</v>
      </c>
      <c r="J62" s="20" t="n">
        <v>1.46379575</v>
      </c>
      <c r="K62" s="18" t="n">
        <v>531.75770439</v>
      </c>
      <c r="L62" s="20" t="n">
        <v>2.52808248</v>
      </c>
      <c r="M62" s="18" t="s">
        <v>481</v>
      </c>
      <c r="N62" s="20" t="s">
        <v>481</v>
      </c>
      <c r="O62" s="18" t="s">
        <v>481</v>
      </c>
      <c r="P62" s="20" t="s">
        <v>481</v>
      </c>
      <c r="Q62" s="18" t="s">
        <v>481</v>
      </c>
      <c r="R62" s="20" t="s">
        <v>481</v>
      </c>
      <c r="S62" s="18" t="s">
        <v>481</v>
      </c>
      <c r="T62" s="20" t="s">
        <v>481</v>
      </c>
      <c r="U62" s="18" t="n">
        <v>527.89652962</v>
      </c>
      <c r="V62" s="20" t="n">
        <v>37.76183378</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(74.0/B66*100)</f>
        <v/>
      </c>
      <c r="D66" s="19" t="n">
        <v>5591</v>
      </c>
      <c r="E66" s="18" t="n">
        <v>364.99721864</v>
      </c>
      <c r="F66" s="20" t="n">
        <v>8.5025484</v>
      </c>
      <c r="G66" s="18" t="n">
        <v>391.52215746</v>
      </c>
      <c r="H66" s="20" t="n">
        <v>6.35652238</v>
      </c>
      <c r="I66" s="18" t="n">
        <v>403.51781813</v>
      </c>
      <c r="J66" s="20" t="n">
        <v>1.70097878</v>
      </c>
      <c r="K66" s="18" t="n">
        <v>429.64246726</v>
      </c>
      <c r="L66" s="20" t="n">
        <v>1.66285101</v>
      </c>
      <c r="M66" s="18" t="s">
        <v>481</v>
      </c>
      <c r="N66" s="20" t="s">
        <v>481</v>
      </c>
      <c r="O66" s="18" t="s">
        <v>481</v>
      </c>
      <c r="P66" s="20" t="s">
        <v>481</v>
      </c>
      <c r="Q66" s="18" t="s">
        <v>481</v>
      </c>
      <c r="R66" s="20" t="s">
        <v>481</v>
      </c>
      <c r="S66" s="18" t="s">
        <v>481</v>
      </c>
      <c r="T66" s="20" t="s">
        <v>481</v>
      </c>
      <c r="U66" s="18" t="n">
        <v>326.98062426</v>
      </c>
      <c r="V66" s="20" t="n">
        <v>5.9818465</v>
      </c>
    </row>
    <row r="67" spans="1:22">
      <c r="A67" s="15" t="s">
        <v>542</v>
      </c>
      <c r="B67" s="17" t="n">
        <v>6971</v>
      </c>
      <c r="C67" s="18">
        <f>(22.0/B67*100)</f>
        <v/>
      </c>
      <c r="D67" s="19" t="n">
        <v>6949</v>
      </c>
      <c r="E67" s="18" t="n">
        <v>373.30585452</v>
      </c>
      <c r="F67" s="20" t="n">
        <v>6.56957152</v>
      </c>
      <c r="G67" s="18" t="n">
        <v>402.79343436</v>
      </c>
      <c r="H67" s="20" t="n">
        <v>3.49776762</v>
      </c>
      <c r="I67" s="18" t="n">
        <v>397.02933461</v>
      </c>
      <c r="J67" s="20" t="n">
        <v>2.41265878</v>
      </c>
      <c r="K67" s="18" t="n">
        <v>400.1076829</v>
      </c>
      <c r="L67" s="20" t="n">
        <v>3.08345123</v>
      </c>
      <c r="M67" s="18" t="s">
        <v>481</v>
      </c>
      <c r="N67" s="20" t="s">
        <v>481</v>
      </c>
      <c r="O67" s="18" t="s">
        <v>481</v>
      </c>
      <c r="P67" s="20" t="s">
        <v>481</v>
      </c>
      <c r="Q67" s="18" t="s">
        <v>481</v>
      </c>
      <c r="R67" s="20" t="s">
        <v>481</v>
      </c>
      <c r="S67" s="18" t="s">
        <v>481</v>
      </c>
      <c r="T67" s="20" t="s">
        <v>481</v>
      </c>
      <c r="U67" s="18" t="n">
        <v>303.68694757</v>
      </c>
      <c r="V67" s="20" t="n">
        <v>8.905130290000001</v>
      </c>
    </row>
    <row r="68" spans="1:22">
      <c r="A68" s="15" t="s">
        <v>543</v>
      </c>
      <c r="B68" s="17" t="n">
        <v>12083</v>
      </c>
      <c r="C68" s="18">
        <f>(26.0/B68*100)</f>
        <v/>
      </c>
      <c r="D68" s="19" t="n">
        <v>12057</v>
      </c>
      <c r="E68" s="18" t="n">
        <v>375.43354207</v>
      </c>
      <c r="F68" s="20" t="n">
        <v>5.01690323</v>
      </c>
      <c r="G68" s="18" t="n">
        <v>396.47947607</v>
      </c>
      <c r="H68" s="20" t="n">
        <v>3.56957358</v>
      </c>
      <c r="I68" s="18" t="n">
        <v>419.6384989</v>
      </c>
      <c r="J68" s="20" t="n">
        <v>1.58942228</v>
      </c>
      <c r="K68" s="18" t="n">
        <v>428.4096087</v>
      </c>
      <c r="L68" s="20" t="n">
        <v>1.23208002</v>
      </c>
      <c r="M68" s="18" t="s">
        <v>481</v>
      </c>
      <c r="N68" s="20" t="s">
        <v>481</v>
      </c>
      <c r="O68" s="18" t="s">
        <v>481</v>
      </c>
      <c r="P68" s="20" t="s">
        <v>481</v>
      </c>
      <c r="Q68" s="18" t="s">
        <v>481</v>
      </c>
      <c r="R68" s="20" t="s">
        <v>481</v>
      </c>
      <c r="S68" s="18" t="s">
        <v>481</v>
      </c>
      <c r="T68" s="20" t="s">
        <v>481</v>
      </c>
      <c r="U68" s="18" t="n">
        <v>321.20275981</v>
      </c>
      <c r="V68" s="20" t="n">
        <v>4.85379585</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477.91530248</v>
      </c>
      <c r="F70" s="20" t="n">
        <v>10.38114567</v>
      </c>
      <c r="G70" s="18" t="n">
        <v>493.27308017</v>
      </c>
      <c r="H70" s="20" t="n">
        <v>5.48697351</v>
      </c>
      <c r="I70" s="18" t="n">
        <v>486.61833902</v>
      </c>
      <c r="J70" s="20" t="n">
        <v>3.20549115</v>
      </c>
      <c r="K70" s="18" t="n">
        <v>491.54443825</v>
      </c>
      <c r="L70" s="20" t="n">
        <v>2.92865021</v>
      </c>
      <c r="M70" s="18" t="s">
        <v>481</v>
      </c>
      <c r="N70" s="20" t="s">
        <v>481</v>
      </c>
      <c r="O70" s="18" t="s">
        <v>481</v>
      </c>
      <c r="P70" s="20" t="s">
        <v>481</v>
      </c>
      <c r="Q70" s="18" t="s">
        <v>481</v>
      </c>
      <c r="R70" s="20" t="s">
        <v>481</v>
      </c>
      <c r="S70" s="18" t="s">
        <v>481</v>
      </c>
      <c r="T70" s="20" t="s">
        <v>481</v>
      </c>
      <c r="U70" s="18" t="n">
        <v>412.38975148</v>
      </c>
      <c r="V70" s="20" t="n">
        <v>11.8613383</v>
      </c>
    </row>
    <row r="71" spans="1:22">
      <c r="A71" s="15" t="s">
        <v>546</v>
      </c>
      <c r="B71" s="17" t="n">
        <v>6115</v>
      </c>
      <c r="C71" s="18">
        <f>(17.0/B71*100)</f>
        <v/>
      </c>
      <c r="D71" s="19" t="n">
        <v>6098</v>
      </c>
      <c r="E71" s="18" t="n">
        <v>535.18886308</v>
      </c>
      <c r="F71" s="20" t="n">
        <v>8.42157409</v>
      </c>
      <c r="G71" s="18" t="n">
        <v>540.3186028600001</v>
      </c>
      <c r="H71" s="20" t="n">
        <v>4.14951232</v>
      </c>
      <c r="I71" s="18" t="n">
        <v>549.53770998</v>
      </c>
      <c r="J71" s="20" t="n">
        <v>1.6523315</v>
      </c>
      <c r="K71" s="18" t="n">
        <v>570.00094744</v>
      </c>
      <c r="L71" s="20" t="n">
        <v>2.40822494</v>
      </c>
      <c r="M71" s="18" t="s">
        <v>481</v>
      </c>
      <c r="N71" s="20" t="s">
        <v>481</v>
      </c>
      <c r="O71" s="18" t="s">
        <v>481</v>
      </c>
      <c r="P71" s="20" t="s">
        <v>481</v>
      </c>
      <c r="Q71" s="18" t="s">
        <v>481</v>
      </c>
      <c r="R71" s="20" t="s">
        <v>481</v>
      </c>
      <c r="S71" s="18" t="s">
        <v>481</v>
      </c>
      <c r="T71" s="20" t="s">
        <v>481</v>
      </c>
      <c r="U71" s="18" t="n">
        <v>506.37230441</v>
      </c>
      <c r="V71" s="20" t="n">
        <v>43.02482462</v>
      </c>
    </row>
    <row r="72" spans="1:22">
      <c r="A72" s="15" t="s">
        <v>547</v>
      </c>
      <c r="B72" s="17" t="n">
        <v>7708</v>
      </c>
      <c r="C72" s="18">
        <f>(5.0/B72*100)</f>
        <v/>
      </c>
      <c r="D72" s="19" t="n">
        <v>7703</v>
      </c>
      <c r="E72" s="18" t="n">
        <v>501.99099944</v>
      </c>
      <c r="F72" s="20" t="n">
        <v>9.092291510000001</v>
      </c>
      <c r="G72" s="18" t="n">
        <v>531.36415723</v>
      </c>
      <c r="H72" s="20" t="n">
        <v>5.0486071</v>
      </c>
      <c r="I72" s="18" t="n">
        <v>523.97452108</v>
      </c>
      <c r="J72" s="20" t="n">
        <v>2.90423967</v>
      </c>
      <c r="K72" s="18" t="n">
        <v>547.49489098</v>
      </c>
      <c r="L72" s="20" t="n">
        <v>3.56085707</v>
      </c>
      <c r="M72" s="18" t="s">
        <v>481</v>
      </c>
      <c r="N72" s="20" t="s">
        <v>481</v>
      </c>
      <c r="O72" s="18" t="s">
        <v>481</v>
      </c>
      <c r="P72" s="20" t="s">
        <v>481</v>
      </c>
      <c r="Q72" s="18" t="s">
        <v>481</v>
      </c>
      <c r="R72" s="20" t="s">
        <v>481</v>
      </c>
      <c r="S72" s="18" t="s">
        <v>481</v>
      </c>
      <c r="T72" s="20" t="s">
        <v>481</v>
      </c>
      <c r="U72" s="18" t="n">
        <v>459.25395897</v>
      </c>
      <c r="V72" s="20" t="n">
        <v>20.76864219</v>
      </c>
    </row>
    <row r="73" spans="1:22">
      <c r="A73" s="15" t="s">
        <v>548</v>
      </c>
      <c r="B73" s="17" t="n">
        <v>8249</v>
      </c>
      <c r="C73" s="18">
        <f>(144.0/B73*100)</f>
        <v/>
      </c>
      <c r="D73" s="19" t="n">
        <v>8105</v>
      </c>
      <c r="E73" s="18" t="n">
        <v>401.0597013</v>
      </c>
      <c r="F73" s="20" t="n">
        <v>15.49707665</v>
      </c>
      <c r="G73" s="18" t="n">
        <v>391.89502874</v>
      </c>
      <c r="H73" s="20" t="n">
        <v>6.28136692</v>
      </c>
      <c r="I73" s="18" t="n">
        <v>417.82618396</v>
      </c>
      <c r="J73" s="20" t="n">
        <v>2.79190646</v>
      </c>
      <c r="K73" s="18" t="n">
        <v>434.01185583</v>
      </c>
      <c r="L73" s="20" t="n">
        <v>3.61931403</v>
      </c>
      <c r="M73" s="18" t="s">
        <v>481</v>
      </c>
      <c r="N73" s="20" t="s">
        <v>481</v>
      </c>
      <c r="O73" s="18" t="s">
        <v>481</v>
      </c>
      <c r="P73" s="20" t="s">
        <v>481</v>
      </c>
      <c r="Q73" s="18" t="s">
        <v>481</v>
      </c>
      <c r="R73" s="20" t="s">
        <v>481</v>
      </c>
      <c r="S73" s="18" t="s">
        <v>481</v>
      </c>
      <c r="T73" s="20" t="s">
        <v>481</v>
      </c>
      <c r="U73" s="18" t="n">
        <v>380.40523273</v>
      </c>
      <c r="V73" s="20" t="n">
        <v>15.2164721</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(201.0/B75*100)</f>
        <v/>
      </c>
      <c r="D75" s="19" t="n">
        <v>5174</v>
      </c>
      <c r="E75" s="18" t="n">
        <v>368.34945463</v>
      </c>
      <c r="F75" s="20" t="n">
        <v>5.77110522</v>
      </c>
      <c r="G75" s="18" t="n">
        <v>377.49924956</v>
      </c>
      <c r="H75" s="20" t="n">
        <v>3.79759678</v>
      </c>
      <c r="I75" s="18" t="n">
        <v>385.89511722</v>
      </c>
      <c r="J75" s="20" t="n">
        <v>2.58402515</v>
      </c>
      <c r="K75" s="18" t="n">
        <v>394.50661361</v>
      </c>
      <c r="L75" s="20" t="n">
        <v>2.43768111</v>
      </c>
      <c r="M75" s="18" t="s">
        <v>481</v>
      </c>
      <c r="N75" s="20" t="s">
        <v>481</v>
      </c>
      <c r="O75" s="18" t="s">
        <v>481</v>
      </c>
      <c r="P75" s="20" t="s">
        <v>481</v>
      </c>
      <c r="Q75" s="18" t="s">
        <v>481</v>
      </c>
      <c r="R75" s="20" t="s">
        <v>481</v>
      </c>
      <c r="S75" s="18" t="s">
        <v>481</v>
      </c>
      <c r="T75" s="20" t="s">
        <v>481</v>
      </c>
      <c r="U75" s="18" t="n">
        <v>347.13967593</v>
      </c>
      <c r="V75" s="20" t="n">
        <v>6.82663926</v>
      </c>
    </row>
    <row r="76" spans="1:22">
      <c r="A76" s="15" t="s">
        <v>551</v>
      </c>
      <c r="B76" s="17" t="n">
        <v>14167</v>
      </c>
      <c r="C76" s="18">
        <f>(228.0/B76*100)</f>
        <v/>
      </c>
      <c r="D76" s="19" t="n">
        <v>13939</v>
      </c>
      <c r="E76" s="18" t="n">
        <v>394.68399231</v>
      </c>
      <c r="F76" s="20" t="n">
        <v>6.04045768</v>
      </c>
      <c r="G76" s="18" t="n">
        <v>419.91614216</v>
      </c>
      <c r="H76" s="20" t="n">
        <v>4.85835836</v>
      </c>
      <c r="I76" s="18" t="n">
        <v>432.9735242</v>
      </c>
      <c r="J76" s="20" t="n">
        <v>2.85990354</v>
      </c>
      <c r="K76" s="18" t="n">
        <v>447.26782541</v>
      </c>
      <c r="L76" s="20" t="n">
        <v>2.49128549</v>
      </c>
      <c r="M76" s="18" t="s">
        <v>481</v>
      </c>
      <c r="N76" s="20" t="s">
        <v>481</v>
      </c>
      <c r="O76" s="18" t="s">
        <v>481</v>
      </c>
      <c r="P76" s="20" t="s">
        <v>481</v>
      </c>
      <c r="Q76" s="18" t="s">
        <v>481</v>
      </c>
      <c r="R76" s="20" t="s">
        <v>481</v>
      </c>
      <c r="S76" s="18" t="s">
        <v>481</v>
      </c>
      <c r="T76" s="20" t="s">
        <v>481</v>
      </c>
      <c r="U76" s="18" t="n">
        <v>338.90993734</v>
      </c>
      <c r="V76" s="20" t="n">
        <v>8.61552964</v>
      </c>
    </row>
    <row r="77" spans="1:22">
      <c r="A77" s="15" t="s">
        <v>552</v>
      </c>
      <c r="B77" s="17" t="n">
        <v>6062</v>
      </c>
      <c r="C77" s="18">
        <f>(82.0/B77*100)</f>
        <v/>
      </c>
      <c r="D77" s="19" t="n">
        <v>5980</v>
      </c>
      <c r="E77" s="18" t="n">
        <v>398.71119173</v>
      </c>
      <c r="F77" s="20" t="n">
        <v>6.43907697</v>
      </c>
      <c r="G77" s="18" t="n">
        <v>438.15068279</v>
      </c>
      <c r="H77" s="20" t="n">
        <v>5.62352382</v>
      </c>
      <c r="I77" s="18" t="n">
        <v>437.54788635</v>
      </c>
      <c r="J77" s="20" t="n">
        <v>2.38208186</v>
      </c>
      <c r="K77" s="18" t="n">
        <v>441.31932903</v>
      </c>
      <c r="L77" s="20" t="n">
        <v>2.50399</v>
      </c>
      <c r="M77" s="18" t="s">
        <v>481</v>
      </c>
      <c r="N77" s="20" t="s">
        <v>481</v>
      </c>
      <c r="O77" s="18" t="s">
        <v>481</v>
      </c>
      <c r="P77" s="20" t="s">
        <v>481</v>
      </c>
      <c r="Q77" s="18" t="s">
        <v>481</v>
      </c>
      <c r="R77" s="20" t="s">
        <v>481</v>
      </c>
      <c r="S77" s="18" t="s">
        <v>481</v>
      </c>
      <c r="T77" s="20" t="s">
        <v>481</v>
      </c>
      <c r="U77" s="18" t="n">
        <v>344.67975156</v>
      </c>
      <c r="V77" s="20" t="n">
        <v>6.17079827</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415.83280723</v>
      </c>
      <c r="F81" s="20" t="n">
        <v>8.31621483</v>
      </c>
      <c r="G81" s="18" t="n">
        <v>419.17661658</v>
      </c>
      <c r="H81" s="20" t="n">
        <v>5.54860339</v>
      </c>
      <c r="I81" s="18" t="n">
        <v>440.09504614</v>
      </c>
      <c r="J81" s="20" t="n">
        <v>3.23645862</v>
      </c>
      <c r="K81" s="18" t="n">
        <v>454.90027721</v>
      </c>
      <c r="L81" s="20" t="n">
        <v>2.91964709</v>
      </c>
      <c r="M81" s="18" t="s">
        <v>481</v>
      </c>
      <c r="N81" s="20" t="s">
        <v>481</v>
      </c>
      <c r="O81" s="18" t="s">
        <v>481</v>
      </c>
      <c r="P81" s="20" t="s">
        <v>481</v>
      </c>
      <c r="Q81" s="18" t="s">
        <v>481</v>
      </c>
      <c r="R81" s="20" t="s">
        <v>481</v>
      </c>
      <c r="S81" s="18" t="s">
        <v>481</v>
      </c>
      <c r="T81" s="20" t="s">
        <v>481</v>
      </c>
      <c r="U81" s="18" t="n">
        <v>389.61938483</v>
      </c>
      <c r="V81" s="20" t="n">
        <v>20.90549235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647</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(353.0/B7*100)</f>
        <v/>
      </c>
      <c r="D7" s="19" t="n">
        <v>14177</v>
      </c>
      <c r="E7" s="18" t="n">
        <v>481.04128383</v>
      </c>
      <c r="F7" s="20" t="n">
        <v>10.20838909</v>
      </c>
      <c r="G7" s="18" t="n">
        <v>502.40025578</v>
      </c>
      <c r="H7" s="20" t="n">
        <v>5.14064608</v>
      </c>
      <c r="I7" s="18" t="n">
        <v>506.71053393</v>
      </c>
      <c r="J7" s="20" t="n">
        <v>2.20201559</v>
      </c>
      <c r="K7" s="18" t="n">
        <v>517.6430794</v>
      </c>
      <c r="L7" s="20" t="n">
        <v>1.80835362</v>
      </c>
      <c r="M7" s="18" t="s">
        <v>481</v>
      </c>
      <c r="N7" s="20" t="s">
        <v>481</v>
      </c>
      <c r="O7" s="18" t="s">
        <v>481</v>
      </c>
      <c r="P7" s="20" t="s">
        <v>481</v>
      </c>
      <c r="Q7" s="18" t="s">
        <v>481</v>
      </c>
      <c r="R7" s="20" t="s">
        <v>481</v>
      </c>
      <c r="S7" s="18" t="s">
        <v>481</v>
      </c>
      <c r="T7" s="20" t="s">
        <v>481</v>
      </c>
      <c r="U7" s="18" t="n">
        <v>410.42062517</v>
      </c>
      <c r="V7" s="20" t="n">
        <v>9.57244333</v>
      </c>
    </row>
    <row r="8" spans="1:22">
      <c r="A8" s="15" t="s">
        <v>483</v>
      </c>
      <c r="B8" s="17" t="n">
        <v>7007</v>
      </c>
      <c r="C8" s="18">
        <f>(20.0/B8*100)</f>
        <v/>
      </c>
      <c r="D8" s="19" t="n">
        <v>6987</v>
      </c>
      <c r="E8" s="18" t="n">
        <v>465.70321099</v>
      </c>
      <c r="F8" s="20" t="n">
        <v>6.95035287</v>
      </c>
      <c r="G8" s="18" t="n">
        <v>489.90603932</v>
      </c>
      <c r="H8" s="20" t="n">
        <v>5.86973298</v>
      </c>
      <c r="I8" s="18" t="n">
        <v>499.17152039</v>
      </c>
      <c r="J8" s="20" t="n">
        <v>3.48918356</v>
      </c>
      <c r="K8" s="18" t="n">
        <v>496.94889793</v>
      </c>
      <c r="L8" s="20" t="n">
        <v>2.55886578</v>
      </c>
      <c r="M8" s="18" t="s">
        <v>481</v>
      </c>
      <c r="N8" s="20" t="s">
        <v>481</v>
      </c>
      <c r="O8" s="18" t="s">
        <v>481</v>
      </c>
      <c r="P8" s="20" t="s">
        <v>481</v>
      </c>
      <c r="Q8" s="18" t="n">
        <v>368.48347797</v>
      </c>
      <c r="R8" s="20" t="n">
        <v>14.99112476</v>
      </c>
      <c r="S8" s="18" t="s">
        <v>481</v>
      </c>
      <c r="T8" s="20" t="s">
        <v>481</v>
      </c>
      <c r="U8" s="18" t="n">
        <v>419.93037301</v>
      </c>
      <c r="V8" s="20" t="n">
        <v>19.88290733</v>
      </c>
    </row>
    <row r="9" spans="1:22">
      <c r="A9" s="15" t="s">
        <v>484</v>
      </c>
      <c r="B9" s="17" t="n">
        <v>9651</v>
      </c>
      <c r="C9" s="18">
        <f>(81.0/B9*100)</f>
        <v/>
      </c>
      <c r="D9" s="19" t="n">
        <v>9570</v>
      </c>
      <c r="E9" s="18" t="n">
        <v>478.62153689</v>
      </c>
      <c r="F9" s="20" t="n">
        <v>7.00603213</v>
      </c>
      <c r="G9" s="18" t="n">
        <v>507.20024473</v>
      </c>
      <c r="H9" s="20" t="n">
        <v>4.09107394</v>
      </c>
      <c r="I9" s="18" t="n">
        <v>509.77775082</v>
      </c>
      <c r="J9" s="20" t="n">
        <v>2.42587372</v>
      </c>
      <c r="K9" s="18" t="n">
        <v>507.03936028</v>
      </c>
      <c r="L9" s="20" t="n">
        <v>3.10812709</v>
      </c>
      <c r="M9" s="18" t="s">
        <v>481</v>
      </c>
      <c r="N9" s="20" t="s">
        <v>481</v>
      </c>
      <c r="O9" s="18" t="s">
        <v>481</v>
      </c>
      <c r="P9" s="20" t="s">
        <v>481</v>
      </c>
      <c r="Q9" s="18" t="n">
        <v>374.78530698</v>
      </c>
      <c r="R9" s="20" t="n">
        <v>11.62763904</v>
      </c>
      <c r="S9" s="18" t="s">
        <v>481</v>
      </c>
      <c r="T9" s="20" t="s">
        <v>481</v>
      </c>
      <c r="U9" s="18" t="n">
        <v>398.71811563</v>
      </c>
      <c r="V9" s="20" t="n">
        <v>11.61541644</v>
      </c>
    </row>
    <row r="10" spans="1:22">
      <c r="A10" s="15" t="s">
        <v>485</v>
      </c>
      <c r="B10" s="17" t="n">
        <v>20058</v>
      </c>
      <c r="C10" s="18">
        <f>(522.0/B10*100)</f>
        <v/>
      </c>
      <c r="D10" s="19" t="n">
        <v>19536</v>
      </c>
      <c r="E10" s="18" t="n">
        <v>495.47629653</v>
      </c>
      <c r="F10" s="20" t="n">
        <v>7.02984009</v>
      </c>
      <c r="G10" s="18" t="n">
        <v>531.13226853</v>
      </c>
      <c r="H10" s="20" t="n">
        <v>5.10140487</v>
      </c>
      <c r="I10" s="18" t="n">
        <v>526.05465696</v>
      </c>
      <c r="J10" s="20" t="n">
        <v>2.48234303</v>
      </c>
      <c r="K10" s="18" t="n">
        <v>532.30345217</v>
      </c>
      <c r="L10" s="20" t="n">
        <v>2.22752449</v>
      </c>
      <c r="M10" s="18" t="s">
        <v>481</v>
      </c>
      <c r="N10" s="20" t="s">
        <v>481</v>
      </c>
      <c r="O10" s="18" t="s">
        <v>481</v>
      </c>
      <c r="P10" s="20" t="s">
        <v>481</v>
      </c>
      <c r="Q10" s="18" t="s">
        <v>481</v>
      </c>
      <c r="R10" s="20" t="s">
        <v>481</v>
      </c>
      <c r="S10" s="18" t="s">
        <v>481</v>
      </c>
      <c r="T10" s="20" t="s">
        <v>481</v>
      </c>
      <c r="U10" s="18" t="n">
        <v>439.88025165</v>
      </c>
      <c r="V10" s="20" t="n">
        <v>12.26848452</v>
      </c>
    </row>
    <row r="11" spans="1:22">
      <c r="A11" s="15" t="s">
        <v>486</v>
      </c>
      <c r="B11" s="17" t="n">
        <v>7053</v>
      </c>
      <c r="C11" s="18">
        <f>(49.0/B11*100)</f>
        <v/>
      </c>
      <c r="D11" s="19" t="n">
        <v>7004</v>
      </c>
      <c r="E11" s="18" t="n">
        <v>438.87114176</v>
      </c>
      <c r="F11" s="20" t="n">
        <v>5.25317092</v>
      </c>
      <c r="G11" s="18" t="n">
        <v>450.10833863</v>
      </c>
      <c r="H11" s="20" t="n">
        <v>4.49221592</v>
      </c>
      <c r="I11" s="18" t="n">
        <v>444.50719156</v>
      </c>
      <c r="J11" s="20" t="n">
        <v>2.9556278</v>
      </c>
      <c r="K11" s="18" t="n">
        <v>450.608508</v>
      </c>
      <c r="L11" s="20" t="n">
        <v>2.80555564</v>
      </c>
      <c r="M11" s="18" t="s">
        <v>481</v>
      </c>
      <c r="N11" s="20" t="s">
        <v>481</v>
      </c>
      <c r="O11" s="18" t="s">
        <v>481</v>
      </c>
      <c r="P11" s="20" t="s">
        <v>481</v>
      </c>
      <c r="Q11" s="18" t="s">
        <v>481</v>
      </c>
      <c r="R11" s="20" t="s">
        <v>481</v>
      </c>
      <c r="S11" s="18" t="s">
        <v>481</v>
      </c>
      <c r="T11" s="20" t="s">
        <v>481</v>
      </c>
      <c r="U11" s="18" t="n">
        <v>375.42187469</v>
      </c>
      <c r="V11" s="20" t="n">
        <v>10.80604113</v>
      </c>
    </row>
    <row r="12" spans="1:22">
      <c r="A12" s="15" t="s">
        <v>487</v>
      </c>
      <c r="B12" s="17" t="n">
        <v>6894</v>
      </c>
      <c r="C12" s="18">
        <f>(55.0/B12*100)</f>
        <v/>
      </c>
      <c r="D12" s="19" t="n">
        <v>6839</v>
      </c>
      <c r="E12" s="18" t="n">
        <v>482.23667809</v>
      </c>
      <c r="F12" s="20" t="n">
        <v>7.26380912</v>
      </c>
      <c r="G12" s="18" t="n">
        <v>500.18681658</v>
      </c>
      <c r="H12" s="20" t="n">
        <v>3.9124617</v>
      </c>
      <c r="I12" s="18" t="n">
        <v>498.03764857</v>
      </c>
      <c r="J12" s="20" t="n">
        <v>2.42612057</v>
      </c>
      <c r="K12" s="18" t="n">
        <v>496.67629781</v>
      </c>
      <c r="L12" s="20" t="n">
        <v>2.9692984</v>
      </c>
      <c r="M12" s="18" t="s">
        <v>481</v>
      </c>
      <c r="N12" s="20" t="s">
        <v>481</v>
      </c>
      <c r="O12" s="18" t="s">
        <v>481</v>
      </c>
      <c r="P12" s="20" t="s">
        <v>481</v>
      </c>
      <c r="Q12" s="18" t="n">
        <v>366.6777112</v>
      </c>
      <c r="R12" s="20" t="n">
        <v>14.39052153</v>
      </c>
      <c r="S12" s="18" t="s">
        <v>481</v>
      </c>
      <c r="T12" s="20" t="s">
        <v>481</v>
      </c>
      <c r="U12" s="18" t="n">
        <v>388.8785555</v>
      </c>
      <c r="V12" s="20" t="n">
        <v>12.87651225</v>
      </c>
    </row>
    <row r="13" spans="1:22">
      <c r="A13" s="15" t="s">
        <v>488</v>
      </c>
      <c r="B13" s="17" t="n">
        <v>7161</v>
      </c>
      <c r="C13" s="18">
        <f>(92.0/B13*100)</f>
        <v/>
      </c>
      <c r="D13" s="19" t="n">
        <v>7069</v>
      </c>
      <c r="E13" s="18" t="n">
        <v>474.45738633</v>
      </c>
      <c r="F13" s="20" t="n">
        <v>8.08072247</v>
      </c>
      <c r="G13" s="18" t="n">
        <v>486.64827733</v>
      </c>
      <c r="H13" s="20" t="n">
        <v>4.4726836</v>
      </c>
      <c r="I13" s="18" t="n">
        <v>501.24620831</v>
      </c>
      <c r="J13" s="20" t="n">
        <v>2.80320039</v>
      </c>
      <c r="K13" s="18" t="n">
        <v>513.62656866</v>
      </c>
      <c r="L13" s="20" t="n">
        <v>2.79398537</v>
      </c>
      <c r="M13" s="18" t="s">
        <v>481</v>
      </c>
      <c r="N13" s="20" t="s">
        <v>481</v>
      </c>
      <c r="O13" s="18" t="s">
        <v>481</v>
      </c>
      <c r="P13" s="20" t="s">
        <v>481</v>
      </c>
      <c r="Q13" s="18" t="n">
        <v>436.36003517</v>
      </c>
      <c r="R13" s="20" t="n">
        <v>6.43426798</v>
      </c>
      <c r="S13" s="18" t="s">
        <v>481</v>
      </c>
      <c r="T13" s="20" t="s">
        <v>481</v>
      </c>
      <c r="U13" s="18" t="n">
        <v>402.6063729</v>
      </c>
      <c r="V13" s="20" t="n">
        <v>19.19360634</v>
      </c>
    </row>
    <row r="14" spans="1:22">
      <c r="A14" s="15" t="s">
        <v>489</v>
      </c>
      <c r="B14" s="17" t="n">
        <v>5587</v>
      </c>
      <c r="C14" s="18">
        <f>(74.0/B14*100)</f>
        <v/>
      </c>
      <c r="D14" s="19" t="n">
        <v>5513</v>
      </c>
      <c r="E14" s="18" t="n">
        <v>511.5981436</v>
      </c>
      <c r="F14" s="20" t="n">
        <v>6.92293151</v>
      </c>
      <c r="G14" s="18" t="n">
        <v>529.92680338</v>
      </c>
      <c r="H14" s="20" t="n">
        <v>4.9109</v>
      </c>
      <c r="I14" s="18" t="n">
        <v>532.48836647</v>
      </c>
      <c r="J14" s="20" t="n">
        <v>2.54878323</v>
      </c>
      <c r="K14" s="18" t="n">
        <v>543.27935327</v>
      </c>
      <c r="L14" s="20" t="n">
        <v>2.64763638</v>
      </c>
      <c r="M14" s="18" t="s">
        <v>481</v>
      </c>
      <c r="N14" s="20" t="s">
        <v>481</v>
      </c>
      <c r="O14" s="18" t="s">
        <v>481</v>
      </c>
      <c r="P14" s="20" t="s">
        <v>481</v>
      </c>
      <c r="Q14" s="18" t="s">
        <v>481</v>
      </c>
      <c r="R14" s="20" t="s">
        <v>481</v>
      </c>
      <c r="S14" s="18" t="s">
        <v>481</v>
      </c>
      <c r="T14" s="20" t="s">
        <v>481</v>
      </c>
      <c r="U14" s="18" t="n">
        <v>463.0655861</v>
      </c>
      <c r="V14" s="20" t="n">
        <v>17.93258771</v>
      </c>
    </row>
    <row r="15" spans="1:22">
      <c r="A15" s="15" t="s">
        <v>490</v>
      </c>
      <c r="B15" s="17" t="n">
        <v>5882</v>
      </c>
      <c r="C15" s="18">
        <f>(52.0/B15*100)</f>
        <v/>
      </c>
      <c r="D15" s="19" t="n">
        <v>5830</v>
      </c>
      <c r="E15" s="18" t="n">
        <v>493.01195158</v>
      </c>
      <c r="F15" s="20" t="n">
        <v>11.44736211</v>
      </c>
      <c r="G15" s="18" t="n">
        <v>527.87411117</v>
      </c>
      <c r="H15" s="20" t="n">
        <v>6.06730712</v>
      </c>
      <c r="I15" s="18" t="n">
        <v>526.16826846</v>
      </c>
      <c r="J15" s="20" t="n">
        <v>2.65005193</v>
      </c>
      <c r="K15" s="18" t="n">
        <v>541.28165584</v>
      </c>
      <c r="L15" s="20" t="n">
        <v>2.7573124</v>
      </c>
      <c r="M15" s="18" t="s">
        <v>481</v>
      </c>
      <c r="N15" s="20" t="s">
        <v>481</v>
      </c>
      <c r="O15" s="18" t="s">
        <v>481</v>
      </c>
      <c r="P15" s="20" t="s">
        <v>481</v>
      </c>
      <c r="Q15" s="18" t="n">
        <v>375.95013089</v>
      </c>
      <c r="R15" s="20" t="n">
        <v>17.42774697</v>
      </c>
      <c r="S15" s="18" t="s">
        <v>481</v>
      </c>
      <c r="T15" s="20" t="s">
        <v>481</v>
      </c>
      <c r="U15" s="18" t="n">
        <v>449.73366547</v>
      </c>
      <c r="V15" s="20" t="n">
        <v>17.95104802</v>
      </c>
    </row>
    <row r="16" spans="1:22">
      <c r="A16" s="15" t="s">
        <v>491</v>
      </c>
      <c r="B16" s="17" t="n">
        <v>6108</v>
      </c>
      <c r="C16" s="18">
        <f>(99.0/B16*100)</f>
        <v/>
      </c>
      <c r="D16" s="19" t="n">
        <v>6009</v>
      </c>
      <c r="E16" s="18" t="n">
        <v>464.90105967</v>
      </c>
      <c r="F16" s="20" t="n">
        <v>9.139195109999999</v>
      </c>
      <c r="G16" s="18" t="n">
        <v>510.23255544</v>
      </c>
      <c r="H16" s="20" t="n">
        <v>5.15929911</v>
      </c>
      <c r="I16" s="18" t="n">
        <v>499.29268611</v>
      </c>
      <c r="J16" s="20" t="n">
        <v>2.81181222</v>
      </c>
      <c r="K16" s="18" t="n">
        <v>496.50482526</v>
      </c>
      <c r="L16" s="20" t="n">
        <v>2.38740806</v>
      </c>
      <c r="M16" s="18" t="s">
        <v>481</v>
      </c>
      <c r="N16" s="20" t="s">
        <v>481</v>
      </c>
      <c r="O16" s="18" t="s">
        <v>481</v>
      </c>
      <c r="P16" s="20" t="s">
        <v>481</v>
      </c>
      <c r="Q16" s="18" t="s">
        <v>481</v>
      </c>
      <c r="R16" s="20" t="s">
        <v>481</v>
      </c>
      <c r="S16" s="18" t="s">
        <v>481</v>
      </c>
      <c r="T16" s="20" t="s">
        <v>481</v>
      </c>
      <c r="U16" s="18" t="n">
        <v>386.85473185</v>
      </c>
      <c r="V16" s="20" t="n">
        <v>15.05242194</v>
      </c>
    </row>
    <row r="17" spans="1:22">
      <c r="A17" s="15" t="s">
        <v>492</v>
      </c>
      <c r="B17" s="17" t="n">
        <v>6504</v>
      </c>
      <c r="C17" s="18">
        <f>(641.0/B17*100)</f>
        <v/>
      </c>
      <c r="D17" s="19" t="n">
        <v>5863</v>
      </c>
      <c r="E17" s="18" t="n">
        <v>490.64725528</v>
      </c>
      <c r="F17" s="20" t="n">
        <v>7.93855889</v>
      </c>
      <c r="G17" s="18" t="n">
        <v>519.48532522</v>
      </c>
      <c r="H17" s="20" t="n">
        <v>5.49147989</v>
      </c>
      <c r="I17" s="18" t="n">
        <v>520.99239056</v>
      </c>
      <c r="J17" s="20" t="n">
        <v>3.2778526</v>
      </c>
      <c r="K17" s="18" t="n">
        <v>518.12533308</v>
      </c>
      <c r="L17" s="20" t="n">
        <v>2.88566936</v>
      </c>
      <c r="M17" s="18" t="s">
        <v>481</v>
      </c>
      <c r="N17" s="20" t="s">
        <v>481</v>
      </c>
      <c r="O17" s="18" t="s">
        <v>481</v>
      </c>
      <c r="P17" s="20" t="s">
        <v>481</v>
      </c>
      <c r="Q17" s="18" t="n">
        <v>360.48925247</v>
      </c>
      <c r="R17" s="20" t="n">
        <v>12.44339086</v>
      </c>
      <c r="S17" s="18" t="s">
        <v>481</v>
      </c>
      <c r="T17" s="20" t="s">
        <v>481</v>
      </c>
      <c r="U17" s="18" t="n">
        <v>462.58255393</v>
      </c>
      <c r="V17" s="20" t="n">
        <v>12.038184</v>
      </c>
    </row>
    <row r="18" spans="1:22">
      <c r="A18" s="15" t="s">
        <v>493</v>
      </c>
      <c r="B18" s="17" t="n">
        <v>5532</v>
      </c>
      <c r="C18" s="18">
        <f>(28.0/B18*100)</f>
        <v/>
      </c>
      <c r="D18" s="19" t="n">
        <v>5504</v>
      </c>
      <c r="E18" s="18" t="n">
        <v>405.66450468</v>
      </c>
      <c r="F18" s="20" t="n">
        <v>9.9794628</v>
      </c>
      <c r="G18" s="18" t="n">
        <v>443.20555839</v>
      </c>
      <c r="H18" s="20" t="n">
        <v>6.57145423</v>
      </c>
      <c r="I18" s="18" t="n">
        <v>452.57862481</v>
      </c>
      <c r="J18" s="20" t="n">
        <v>4.70150572</v>
      </c>
      <c r="K18" s="18" t="n">
        <v>461.33342433</v>
      </c>
      <c r="L18" s="20" t="n">
        <v>3.71756726</v>
      </c>
      <c r="M18" s="18" t="s">
        <v>481</v>
      </c>
      <c r="N18" s="20" t="s">
        <v>481</v>
      </c>
      <c r="O18" s="18" t="s">
        <v>481</v>
      </c>
      <c r="P18" s="20" t="s">
        <v>481</v>
      </c>
      <c r="Q18" s="18" t="s">
        <v>481</v>
      </c>
      <c r="R18" s="20" t="s">
        <v>481</v>
      </c>
      <c r="S18" s="18" t="s">
        <v>481</v>
      </c>
      <c r="T18" s="20" t="s">
        <v>481</v>
      </c>
      <c r="U18" s="18" t="n">
        <v>341.89443149</v>
      </c>
      <c r="V18" s="20" t="n">
        <v>12.88531928</v>
      </c>
    </row>
    <row r="19" spans="1:22">
      <c r="A19" s="15" t="s">
        <v>494</v>
      </c>
      <c r="B19" s="17" t="n">
        <v>5658</v>
      </c>
      <c r="C19" s="18">
        <f>(62.0/B19*100)</f>
        <v/>
      </c>
      <c r="D19" s="19" t="n">
        <v>5596</v>
      </c>
      <c r="E19" s="18" t="n">
        <v>489.15999811</v>
      </c>
      <c r="F19" s="20" t="n">
        <v>10.43402865</v>
      </c>
      <c r="G19" s="18" t="n">
        <v>496.22789293</v>
      </c>
      <c r="H19" s="20" t="n">
        <v>7.03891727</v>
      </c>
      <c r="I19" s="18" t="n">
        <v>472.06067039</v>
      </c>
      <c r="J19" s="20" t="n">
        <v>3.43494658</v>
      </c>
      <c r="K19" s="18" t="n">
        <v>479.67243662</v>
      </c>
      <c r="L19" s="20" t="n">
        <v>2.64289267</v>
      </c>
      <c r="M19" s="18" t="s">
        <v>481</v>
      </c>
      <c r="N19" s="20" t="s">
        <v>481</v>
      </c>
      <c r="O19" s="18" t="s">
        <v>481</v>
      </c>
      <c r="P19" s="20" t="s">
        <v>481</v>
      </c>
      <c r="Q19" s="18" t="s">
        <v>481</v>
      </c>
      <c r="R19" s="20" t="s">
        <v>481</v>
      </c>
      <c r="S19" s="18" t="s">
        <v>481</v>
      </c>
      <c r="T19" s="20" t="s">
        <v>481</v>
      </c>
      <c r="U19" s="18" t="n">
        <v>369.26626215</v>
      </c>
      <c r="V19" s="20" t="n">
        <v>18.18985408</v>
      </c>
    </row>
    <row r="20" spans="1:22">
      <c r="A20" s="15" t="s">
        <v>495</v>
      </c>
      <c r="B20" s="17" t="n">
        <v>3371</v>
      </c>
      <c r="C20" s="18">
        <f>(75.0/B20*100)</f>
        <v/>
      </c>
      <c r="D20" s="19" t="n">
        <v>3296</v>
      </c>
      <c r="E20" s="18" t="n">
        <v>446.05696092</v>
      </c>
      <c r="F20" s="20" t="n">
        <v>8.74386406</v>
      </c>
      <c r="G20" s="18" t="n">
        <v>466.79834075</v>
      </c>
      <c r="H20" s="20" t="n">
        <v>8.1279392</v>
      </c>
      <c r="I20" s="18" t="n">
        <v>467.48503219</v>
      </c>
      <c r="J20" s="20" t="n">
        <v>3.00166425</v>
      </c>
      <c r="K20" s="18" t="n">
        <v>479.21328906</v>
      </c>
      <c r="L20" s="20" t="n">
        <v>2.11735028</v>
      </c>
      <c r="M20" s="18" t="s">
        <v>481</v>
      </c>
      <c r="N20" s="20" t="s">
        <v>481</v>
      </c>
      <c r="O20" s="18" t="s">
        <v>481</v>
      </c>
      <c r="P20" s="20" t="s">
        <v>481</v>
      </c>
      <c r="Q20" s="18" t="s">
        <v>481</v>
      </c>
      <c r="R20" s="20" t="s">
        <v>481</v>
      </c>
      <c r="S20" s="18" t="s">
        <v>481</v>
      </c>
      <c r="T20" s="20" t="s">
        <v>481</v>
      </c>
      <c r="U20" s="18" t="n">
        <v>393.49142633</v>
      </c>
      <c r="V20" s="20" t="n">
        <v>20.24797461</v>
      </c>
    </row>
    <row r="21" spans="1:22">
      <c r="A21" s="15" t="s">
        <v>496</v>
      </c>
      <c r="B21" s="17" t="n">
        <v>5741</v>
      </c>
      <c r="C21" s="18">
        <f>(45.0/B21*100)</f>
        <v/>
      </c>
      <c r="D21" s="19" t="n">
        <v>5696</v>
      </c>
      <c r="E21" s="18" t="n">
        <v>489.60407227</v>
      </c>
      <c r="F21" s="20" t="n">
        <v>10.62041037</v>
      </c>
      <c r="G21" s="18" t="n">
        <v>511.07771671</v>
      </c>
      <c r="H21" s="20" t="n">
        <v>7.28508186</v>
      </c>
      <c r="I21" s="18" t="n">
        <v>502.69312216</v>
      </c>
      <c r="J21" s="20" t="n">
        <v>2.71284318</v>
      </c>
      <c r="K21" s="18" t="n">
        <v>503.53090623</v>
      </c>
      <c r="L21" s="20" t="n">
        <v>2.72178041</v>
      </c>
      <c r="M21" s="18" t="s">
        <v>481</v>
      </c>
      <c r="N21" s="20" t="s">
        <v>481</v>
      </c>
      <c r="O21" s="18" t="s">
        <v>481</v>
      </c>
      <c r="P21" s="20" t="s">
        <v>481</v>
      </c>
      <c r="Q21" s="18" t="s">
        <v>481</v>
      </c>
      <c r="R21" s="20" t="s">
        <v>481</v>
      </c>
      <c r="S21" s="18" t="s">
        <v>481</v>
      </c>
      <c r="T21" s="20" t="s">
        <v>481</v>
      </c>
      <c r="U21" s="18" t="n">
        <v>391.92020425</v>
      </c>
      <c r="V21" s="20" t="n">
        <v>19.73023939</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466.55281214</v>
      </c>
      <c r="R22" s="20" t="n">
        <v>3.43755424</v>
      </c>
      <c r="S22" s="18" t="s">
        <v>481</v>
      </c>
      <c r="T22" s="20" t="s">
        <v>481</v>
      </c>
      <c r="U22" s="18" t="s">
        <v>481</v>
      </c>
      <c r="V22" s="20" t="s">
        <v>481</v>
      </c>
    </row>
    <row r="23" spans="1:22">
      <c r="A23" s="15" t="s">
        <v>498</v>
      </c>
      <c r="B23" s="17" t="n">
        <v>11583</v>
      </c>
      <c r="C23" s="18">
        <f>(212.0/B23*100)</f>
        <v/>
      </c>
      <c r="D23" s="19" t="n">
        <v>11371</v>
      </c>
      <c r="E23" s="18" t="n">
        <v>465.6004813</v>
      </c>
      <c r="F23" s="20" t="n">
        <v>7.8097586</v>
      </c>
      <c r="G23" s="18" t="n">
        <v>481.25675013</v>
      </c>
      <c r="H23" s="20" t="n">
        <v>5.47954721</v>
      </c>
      <c r="I23" s="18" t="n">
        <v>485.87180027</v>
      </c>
      <c r="J23" s="20" t="n">
        <v>2.45315008</v>
      </c>
      <c r="K23" s="18" t="n">
        <v>479.77201959</v>
      </c>
      <c r="L23" s="20" t="n">
        <v>3.24919839</v>
      </c>
      <c r="M23" s="18" t="s">
        <v>481</v>
      </c>
      <c r="N23" s="20" t="s">
        <v>481</v>
      </c>
      <c r="O23" s="18" t="s">
        <v>481</v>
      </c>
      <c r="P23" s="20" t="s">
        <v>481</v>
      </c>
      <c r="Q23" s="18" t="s">
        <v>481</v>
      </c>
      <c r="R23" s="20" t="s">
        <v>481</v>
      </c>
      <c r="S23" s="18" t="s">
        <v>481</v>
      </c>
      <c r="T23" s="20" t="s">
        <v>481</v>
      </c>
      <c r="U23" s="18" t="n">
        <v>426.54276411</v>
      </c>
      <c r="V23" s="20" t="n">
        <v>17.87657108</v>
      </c>
    </row>
    <row r="24" spans="1:22">
      <c r="A24" s="15" t="s">
        <v>499</v>
      </c>
      <c r="B24" s="17" t="n">
        <v>6647</v>
      </c>
      <c r="C24" s="18">
        <f>(7.0/B24*100)</f>
        <v/>
      </c>
      <c r="D24" s="19" t="n">
        <v>6640</v>
      </c>
      <c r="E24" s="18" t="n">
        <v>521.5453447800001</v>
      </c>
      <c r="F24" s="20" t="n">
        <v>7.38722877</v>
      </c>
      <c r="G24" s="18" t="n">
        <v>544.9407343399999</v>
      </c>
      <c r="H24" s="20" t="n">
        <v>4.63840904</v>
      </c>
      <c r="I24" s="18" t="n">
        <v>536.24024337</v>
      </c>
      <c r="J24" s="20" t="n">
        <v>2.95280474</v>
      </c>
      <c r="K24" s="18" t="n">
        <v>543.15205205</v>
      </c>
      <c r="L24" s="20" t="n">
        <v>3.37163756</v>
      </c>
      <c r="M24" s="18" t="s">
        <v>481</v>
      </c>
      <c r="N24" s="20" t="s">
        <v>481</v>
      </c>
      <c r="O24" s="18" t="s">
        <v>481</v>
      </c>
      <c r="P24" s="20" t="s">
        <v>481</v>
      </c>
      <c r="Q24" s="18" t="s">
        <v>481</v>
      </c>
      <c r="R24" s="20" t="s">
        <v>481</v>
      </c>
      <c r="S24" s="18" t="s">
        <v>481</v>
      </c>
      <c r="T24" s="20" t="s">
        <v>481</v>
      </c>
      <c r="U24" s="18" t="n">
        <v>466.13589276</v>
      </c>
      <c r="V24" s="20" t="n">
        <v>16.83478413</v>
      </c>
    </row>
    <row r="25" spans="1:22">
      <c r="A25" s="15" t="s">
        <v>500</v>
      </c>
      <c r="B25" s="17" t="n">
        <v>5581</v>
      </c>
      <c r="C25" s="18">
        <f>(24.0/B25*100)</f>
        <v/>
      </c>
      <c r="D25" s="19" t="n">
        <v>5557</v>
      </c>
      <c r="E25" s="18" t="n">
        <v>504.87442072</v>
      </c>
      <c r="F25" s="20" t="n">
        <v>11.29708849</v>
      </c>
      <c r="G25" s="18" t="n">
        <v>517.64170942</v>
      </c>
      <c r="H25" s="20" t="n">
        <v>6.30965665</v>
      </c>
      <c r="I25" s="18" t="n">
        <v>507.57117538</v>
      </c>
      <c r="J25" s="20" t="n">
        <v>3.08631581</v>
      </c>
      <c r="K25" s="18" t="n">
        <v>527.4520553900001</v>
      </c>
      <c r="L25" s="20" t="n">
        <v>4.01143012</v>
      </c>
      <c r="M25" s="18" t="s">
        <v>481</v>
      </c>
      <c r="N25" s="20" t="s">
        <v>481</v>
      </c>
      <c r="O25" s="18" t="s">
        <v>481</v>
      </c>
      <c r="P25" s="20" t="s">
        <v>481</v>
      </c>
      <c r="Q25" s="18" t="s">
        <v>481</v>
      </c>
      <c r="R25" s="20" t="s">
        <v>481</v>
      </c>
      <c r="S25" s="18" t="s">
        <v>481</v>
      </c>
      <c r="T25" s="20" t="s">
        <v>481</v>
      </c>
      <c r="U25" s="18" t="n">
        <v>412.74036701</v>
      </c>
      <c r="V25" s="20" t="n">
        <v>31.48285502</v>
      </c>
    </row>
    <row r="26" spans="1:22">
      <c r="A26" s="15" t="s">
        <v>501</v>
      </c>
      <c r="B26" s="17" t="n">
        <v>4869</v>
      </c>
      <c r="C26" s="18">
        <f>(33.0/B26*100)</f>
        <v/>
      </c>
      <c r="D26" s="19" t="n">
        <v>4836</v>
      </c>
      <c r="E26" s="18" t="n">
        <v>471.62402133</v>
      </c>
      <c r="F26" s="20" t="n">
        <v>5.30911586</v>
      </c>
      <c r="G26" s="18" t="n">
        <v>491.81889558</v>
      </c>
      <c r="H26" s="20" t="n">
        <v>4.29576691</v>
      </c>
      <c r="I26" s="18" t="n">
        <v>489.25625521</v>
      </c>
      <c r="J26" s="20" t="n">
        <v>2.23601224</v>
      </c>
      <c r="K26" s="18" t="n">
        <v>496.51094335</v>
      </c>
      <c r="L26" s="20" t="n">
        <v>2.47152999</v>
      </c>
      <c r="M26" s="18" t="s">
        <v>481</v>
      </c>
      <c r="N26" s="20" t="s">
        <v>481</v>
      </c>
      <c r="O26" s="18" t="s">
        <v>481</v>
      </c>
      <c r="P26" s="20" t="s">
        <v>481</v>
      </c>
      <c r="Q26" s="18" t="s">
        <v>481</v>
      </c>
      <c r="R26" s="20" t="s">
        <v>481</v>
      </c>
      <c r="S26" s="18" t="s">
        <v>481</v>
      </c>
      <c r="T26" s="20" t="s">
        <v>481</v>
      </c>
      <c r="U26" s="18" t="n">
        <v>434.49809853</v>
      </c>
      <c r="V26" s="20" t="n">
        <v>22.37219325</v>
      </c>
    </row>
    <row r="27" spans="1:22">
      <c r="A27" s="15" t="s">
        <v>502</v>
      </c>
      <c r="B27" s="17" t="n">
        <v>5299</v>
      </c>
      <c r="C27" s="18">
        <f>(17.0/B27*100)</f>
        <v/>
      </c>
      <c r="D27" s="19" t="n">
        <v>5282</v>
      </c>
      <c r="E27" s="18" t="n">
        <v>466.75090457</v>
      </c>
      <c r="F27" s="20" t="n">
        <v>7.64776905</v>
      </c>
      <c r="G27" s="18" t="n">
        <v>477.62259738</v>
      </c>
      <c r="H27" s="20" t="n">
        <v>4.39623023</v>
      </c>
      <c r="I27" s="18" t="n">
        <v>486.84341068</v>
      </c>
      <c r="J27" s="20" t="n">
        <v>2.60394562</v>
      </c>
      <c r="K27" s="18" t="n">
        <v>484.03051573</v>
      </c>
      <c r="L27" s="20" t="n">
        <v>1.72771478</v>
      </c>
      <c r="M27" s="18" t="s">
        <v>481</v>
      </c>
      <c r="N27" s="20" t="s">
        <v>481</v>
      </c>
      <c r="O27" s="18" t="s">
        <v>481</v>
      </c>
      <c r="P27" s="20" t="s">
        <v>481</v>
      </c>
      <c r="Q27" s="18" t="s">
        <v>481</v>
      </c>
      <c r="R27" s="20" t="s">
        <v>481</v>
      </c>
      <c r="S27" s="18" t="s">
        <v>481</v>
      </c>
      <c r="T27" s="20" t="s">
        <v>481</v>
      </c>
      <c r="U27" s="18" t="n">
        <v>412.67270888</v>
      </c>
      <c r="V27" s="20" t="n">
        <v>13.4687937</v>
      </c>
    </row>
    <row r="28" spans="1:22">
      <c r="A28" s="15" t="s">
        <v>503</v>
      </c>
      <c r="B28" s="17" t="n">
        <v>7568</v>
      </c>
      <c r="C28" s="18">
        <f>(51.0/B28*100)</f>
        <v/>
      </c>
      <c r="D28" s="19" t="n">
        <v>7517</v>
      </c>
      <c r="E28" s="18" t="n">
        <v>404.61486188</v>
      </c>
      <c r="F28" s="20" t="n">
        <v>4.33060266</v>
      </c>
      <c r="G28" s="18" t="n">
        <v>419.79490854</v>
      </c>
      <c r="H28" s="20" t="n">
        <v>5.01387417</v>
      </c>
      <c r="I28" s="18" t="n">
        <v>415.64606868</v>
      </c>
      <c r="J28" s="20" t="n">
        <v>2.75539501</v>
      </c>
      <c r="K28" s="18" t="n">
        <v>418.09776399</v>
      </c>
      <c r="L28" s="20" t="n">
        <v>2.30807413</v>
      </c>
      <c r="M28" s="18" t="s">
        <v>481</v>
      </c>
      <c r="N28" s="20" t="s">
        <v>481</v>
      </c>
      <c r="O28" s="18" t="s">
        <v>481</v>
      </c>
      <c r="P28" s="20" t="s">
        <v>481</v>
      </c>
      <c r="Q28" s="18" t="s">
        <v>481</v>
      </c>
      <c r="R28" s="20" t="s">
        <v>481</v>
      </c>
      <c r="S28" s="18" t="s">
        <v>481</v>
      </c>
      <c r="T28" s="20" t="s">
        <v>481</v>
      </c>
      <c r="U28" s="18" t="n">
        <v>348.91764428</v>
      </c>
      <c r="V28" s="20" t="n">
        <v>9.591073550000001</v>
      </c>
    </row>
    <row r="29" spans="1:22">
      <c r="A29" s="15" t="s">
        <v>504</v>
      </c>
      <c r="B29" s="17" t="n">
        <v>5385</v>
      </c>
      <c r="C29" s="18">
        <f>(30.0/B29*100)</f>
        <v/>
      </c>
      <c r="D29" s="19" t="n">
        <v>5355</v>
      </c>
      <c r="E29" s="18" t="n">
        <v>486.47432621</v>
      </c>
      <c r="F29" s="20" t="n">
        <v>16.03313486</v>
      </c>
      <c r="G29" s="18" t="n">
        <v>516.39313774</v>
      </c>
      <c r="H29" s="20" t="n">
        <v>8.76153925</v>
      </c>
      <c r="I29" s="18" t="n">
        <v>512.17944883</v>
      </c>
      <c r="J29" s="20" t="n">
        <v>2.66974452</v>
      </c>
      <c r="K29" s="18" t="n">
        <v>515.15164682</v>
      </c>
      <c r="L29" s="20" t="n">
        <v>3.06742758</v>
      </c>
      <c r="M29" s="18" t="s">
        <v>481</v>
      </c>
      <c r="N29" s="20" t="s">
        <v>481</v>
      </c>
      <c r="O29" s="18" t="s">
        <v>481</v>
      </c>
      <c r="P29" s="20" t="s">
        <v>481</v>
      </c>
      <c r="Q29" s="18" t="n">
        <v>358.28551468</v>
      </c>
      <c r="R29" s="20" t="n">
        <v>8.567023300000001</v>
      </c>
      <c r="S29" s="18" t="s">
        <v>481</v>
      </c>
      <c r="T29" s="20" t="s">
        <v>481</v>
      </c>
      <c r="U29" s="18" t="n">
        <v>430.63020619</v>
      </c>
      <c r="V29" s="20" t="n">
        <v>19.65127117</v>
      </c>
    </row>
    <row r="30" spans="1:22">
      <c r="A30" s="15" t="s">
        <v>505</v>
      </c>
      <c r="B30" s="17" t="n">
        <v>4520</v>
      </c>
      <c r="C30" s="18">
        <f>(97.0/B30*100)</f>
        <v/>
      </c>
      <c r="D30" s="19" t="n">
        <v>4423</v>
      </c>
      <c r="E30" s="18" t="n">
        <v>452.9481414</v>
      </c>
      <c r="F30" s="20" t="n">
        <v>8.68215022</v>
      </c>
      <c r="G30" s="18" t="n">
        <v>499.46401517</v>
      </c>
      <c r="H30" s="20" t="n">
        <v>7.84410206</v>
      </c>
      <c r="I30" s="18" t="n">
        <v>517.4868122300001</v>
      </c>
      <c r="J30" s="20" t="n">
        <v>3.24985651</v>
      </c>
      <c r="K30" s="18" t="n">
        <v>518.44011235</v>
      </c>
      <c r="L30" s="20" t="n">
        <v>2.90697975</v>
      </c>
      <c r="M30" s="18" t="s">
        <v>481</v>
      </c>
      <c r="N30" s="20" t="s">
        <v>481</v>
      </c>
      <c r="O30" s="18" t="s">
        <v>481</v>
      </c>
      <c r="P30" s="20" t="s">
        <v>481</v>
      </c>
      <c r="Q30" s="18" t="s">
        <v>481</v>
      </c>
      <c r="R30" s="20" t="s">
        <v>481</v>
      </c>
      <c r="S30" s="18" t="s">
        <v>481</v>
      </c>
      <c r="T30" s="20" t="s">
        <v>481</v>
      </c>
      <c r="U30" s="18" t="n">
        <v>426.21258146</v>
      </c>
      <c r="V30" s="20" t="n">
        <v>23.1888187</v>
      </c>
    </row>
    <row r="31" spans="1:22">
      <c r="A31" s="15" t="s">
        <v>506</v>
      </c>
      <c r="B31" s="17" t="n">
        <v>5456</v>
      </c>
      <c r="C31" s="18">
        <f>(125.0/B31*100)</f>
        <v/>
      </c>
      <c r="D31" s="19" t="n">
        <v>5331</v>
      </c>
      <c r="E31" s="18" t="n">
        <v>440.14868221</v>
      </c>
      <c r="F31" s="20" t="n">
        <v>12.01775957</v>
      </c>
      <c r="G31" s="18" t="n">
        <v>489.77347339</v>
      </c>
      <c r="H31" s="20" t="n">
        <v>6.11344605</v>
      </c>
      <c r="I31" s="18" t="n">
        <v>495.55441985</v>
      </c>
      <c r="J31" s="20" t="n">
        <v>3.07393619</v>
      </c>
      <c r="K31" s="18" t="n">
        <v>506.37676538</v>
      </c>
      <c r="L31" s="20" t="n">
        <v>2.4232231</v>
      </c>
      <c r="M31" s="18" t="s">
        <v>481</v>
      </c>
      <c r="N31" s="20" t="s">
        <v>481</v>
      </c>
      <c r="O31" s="18" t="s">
        <v>481</v>
      </c>
      <c r="P31" s="20" t="s">
        <v>481</v>
      </c>
      <c r="Q31" s="18" t="s">
        <v>481</v>
      </c>
      <c r="R31" s="20" t="s">
        <v>481</v>
      </c>
      <c r="S31" s="18" t="s">
        <v>481</v>
      </c>
      <c r="T31" s="20" t="s">
        <v>481</v>
      </c>
      <c r="U31" s="18" t="n">
        <v>429.26231778</v>
      </c>
      <c r="V31" s="20" t="n">
        <v>13.16266344</v>
      </c>
    </row>
    <row r="32" spans="1:22">
      <c r="A32" s="15" t="s">
        <v>507</v>
      </c>
      <c r="B32" s="17" t="n">
        <v>4478</v>
      </c>
      <c r="C32" s="18">
        <f>(5.0/B32*100)</f>
        <v/>
      </c>
      <c r="D32" s="19" t="n">
        <v>4473</v>
      </c>
      <c r="E32" s="18" t="n">
        <v>495.93037947</v>
      </c>
      <c r="F32" s="20" t="n">
        <v>7.63943032</v>
      </c>
      <c r="G32" s="18" t="n">
        <v>511.28303136</v>
      </c>
      <c r="H32" s="20" t="n">
        <v>4.8950942</v>
      </c>
      <c r="I32" s="18" t="n">
        <v>499.63336678</v>
      </c>
      <c r="J32" s="20" t="n">
        <v>3.10351958</v>
      </c>
      <c r="K32" s="18" t="n">
        <v>503.52249947</v>
      </c>
      <c r="L32" s="20" t="n">
        <v>3.12227085</v>
      </c>
      <c r="M32" s="18" t="s">
        <v>481</v>
      </c>
      <c r="N32" s="20" t="s">
        <v>481</v>
      </c>
      <c r="O32" s="18" t="s">
        <v>481</v>
      </c>
      <c r="P32" s="20" t="s">
        <v>481</v>
      </c>
      <c r="Q32" s="18" t="s">
        <v>481</v>
      </c>
      <c r="R32" s="20" t="s">
        <v>481</v>
      </c>
      <c r="S32" s="18" t="s">
        <v>481</v>
      </c>
      <c r="T32" s="20" t="s">
        <v>481</v>
      </c>
      <c r="U32" s="18" t="n">
        <v>388.83338428</v>
      </c>
      <c r="V32" s="20" t="n">
        <v>20.13993035</v>
      </c>
    </row>
    <row r="33" spans="1:22">
      <c r="A33" s="15" t="s">
        <v>508</v>
      </c>
      <c r="B33" s="17" t="n">
        <v>7325</v>
      </c>
      <c r="C33" s="18">
        <f>(75.0/B33*100)</f>
        <v/>
      </c>
      <c r="D33" s="19" t="n">
        <v>7250</v>
      </c>
      <c r="E33" s="18" t="n">
        <v>469.98145544</v>
      </c>
      <c r="F33" s="20" t="n">
        <v>14.41991805</v>
      </c>
      <c r="G33" s="18" t="n">
        <v>502.65390755</v>
      </c>
      <c r="H33" s="20" t="n">
        <v>6.78174263</v>
      </c>
      <c r="I33" s="18" t="n">
        <v>501.27028821</v>
      </c>
      <c r="J33" s="20" t="n">
        <v>3.35339952</v>
      </c>
      <c r="K33" s="18" t="n">
        <v>502.80137833</v>
      </c>
      <c r="L33" s="20" t="n">
        <v>2.56321857</v>
      </c>
      <c r="M33" s="18" t="s">
        <v>481</v>
      </c>
      <c r="N33" s="20" t="s">
        <v>481</v>
      </c>
      <c r="O33" s="18" t="s">
        <v>481</v>
      </c>
      <c r="P33" s="20" t="s">
        <v>481</v>
      </c>
      <c r="Q33" s="18" t="s">
        <v>481</v>
      </c>
      <c r="R33" s="20" t="s">
        <v>481</v>
      </c>
      <c r="S33" s="18" t="s">
        <v>481</v>
      </c>
      <c r="T33" s="20" t="s">
        <v>481</v>
      </c>
      <c r="U33" s="18" t="n">
        <v>413.28808431</v>
      </c>
      <c r="V33" s="20" t="n">
        <v>15.13115828</v>
      </c>
    </row>
    <row r="34" spans="1:22">
      <c r="A34" s="15" t="s">
        <v>509</v>
      </c>
      <c r="B34" s="17" t="n">
        <v>6350</v>
      </c>
      <c r="C34" s="18">
        <f>(35.0/B34*100)</f>
        <v/>
      </c>
      <c r="D34" s="19" t="n">
        <v>6315</v>
      </c>
      <c r="E34" s="18" t="n">
        <v>444.26634904</v>
      </c>
      <c r="F34" s="20" t="n">
        <v>7.64142468</v>
      </c>
      <c r="G34" s="18" t="n">
        <v>468.36952131</v>
      </c>
      <c r="H34" s="20" t="n">
        <v>5.09991144</v>
      </c>
      <c r="I34" s="18" t="n">
        <v>463.32183782</v>
      </c>
      <c r="J34" s="20" t="n">
        <v>2.7918502</v>
      </c>
      <c r="K34" s="18" t="n">
        <v>476.56171896</v>
      </c>
      <c r="L34" s="20" t="n">
        <v>2.83466356</v>
      </c>
      <c r="M34" s="18" t="s">
        <v>481</v>
      </c>
      <c r="N34" s="20" t="s">
        <v>481</v>
      </c>
      <c r="O34" s="18" t="s">
        <v>481</v>
      </c>
      <c r="P34" s="20" t="s">
        <v>481</v>
      </c>
      <c r="Q34" s="18" t="n">
        <v>306.56969545</v>
      </c>
      <c r="R34" s="20" t="n">
        <v>10.27624616</v>
      </c>
      <c r="S34" s="18" t="s">
        <v>481</v>
      </c>
      <c r="T34" s="20" t="s">
        <v>481</v>
      </c>
      <c r="U34" s="18" t="n">
        <v>331.6954737</v>
      </c>
      <c r="V34" s="20" t="n">
        <v>12.20895194</v>
      </c>
    </row>
    <row r="35" spans="1:22">
      <c r="A35" s="15" t="s">
        <v>510</v>
      </c>
      <c r="B35" s="17" t="n">
        <v>6406</v>
      </c>
      <c r="C35" s="18">
        <f>(34.0/B35*100)</f>
        <v/>
      </c>
      <c r="D35" s="19" t="n">
        <v>6372</v>
      </c>
      <c r="E35" s="18" t="n">
        <v>477.154919</v>
      </c>
      <c r="F35" s="20" t="n">
        <v>10.10380451</v>
      </c>
      <c r="G35" s="18" t="n">
        <v>510.98656167</v>
      </c>
      <c r="H35" s="20" t="n">
        <v>6.39329184</v>
      </c>
      <c r="I35" s="18" t="n">
        <v>517.4315701</v>
      </c>
      <c r="J35" s="20" t="n">
        <v>2.23227974</v>
      </c>
      <c r="K35" s="18" t="n">
        <v>515.51710257</v>
      </c>
      <c r="L35" s="20" t="n">
        <v>1.919865</v>
      </c>
      <c r="M35" s="18" t="s">
        <v>481</v>
      </c>
      <c r="N35" s="20" t="s">
        <v>481</v>
      </c>
      <c r="O35" s="18" t="s">
        <v>481</v>
      </c>
      <c r="P35" s="20" t="s">
        <v>481</v>
      </c>
      <c r="Q35" s="18" t="n">
        <v>374.85244494</v>
      </c>
      <c r="R35" s="20" t="n">
        <v>5.84040672</v>
      </c>
      <c r="S35" s="18" t="s">
        <v>481</v>
      </c>
      <c r="T35" s="20" t="s">
        <v>481</v>
      </c>
      <c r="U35" s="18" t="n">
        <v>400.54792871</v>
      </c>
      <c r="V35" s="20" t="n">
        <v>14.35392892</v>
      </c>
    </row>
    <row r="36" spans="1:22">
      <c r="A36" s="15" t="s">
        <v>511</v>
      </c>
      <c r="B36" s="17" t="n">
        <v>6736</v>
      </c>
      <c r="C36" s="18">
        <f>(26.0/B36*100)</f>
        <v/>
      </c>
      <c r="D36" s="19" t="n">
        <v>6710</v>
      </c>
      <c r="E36" s="18" t="n">
        <v>467.03037451</v>
      </c>
      <c r="F36" s="20" t="n">
        <v>7.19312199</v>
      </c>
      <c r="G36" s="18" t="n">
        <v>502.47829991</v>
      </c>
      <c r="H36" s="20" t="n">
        <v>4.1397689</v>
      </c>
      <c r="I36" s="18" t="n">
        <v>496.17300908</v>
      </c>
      <c r="J36" s="20" t="n">
        <v>2.89919237</v>
      </c>
      <c r="K36" s="18" t="n">
        <v>492.70389968</v>
      </c>
      <c r="L36" s="20" t="n">
        <v>2.36832423</v>
      </c>
      <c r="M36" s="18" t="s">
        <v>481</v>
      </c>
      <c r="N36" s="20" t="s">
        <v>481</v>
      </c>
      <c r="O36" s="18" t="s">
        <v>481</v>
      </c>
      <c r="P36" s="20" t="s">
        <v>481</v>
      </c>
      <c r="Q36" s="18" t="s">
        <v>481</v>
      </c>
      <c r="R36" s="20" t="s">
        <v>481</v>
      </c>
      <c r="S36" s="18" t="s">
        <v>481</v>
      </c>
      <c r="T36" s="20" t="s">
        <v>481</v>
      </c>
      <c r="U36" s="18" t="n">
        <v>408.11472935</v>
      </c>
      <c r="V36" s="20" t="n">
        <v>15.51874986</v>
      </c>
    </row>
    <row r="37" spans="1:22">
      <c r="A37" s="15" t="s">
        <v>512</v>
      </c>
      <c r="B37" s="17" t="n">
        <v>5458</v>
      </c>
      <c r="C37" s="18">
        <f>(63.0/B37*100)</f>
        <v/>
      </c>
      <c r="D37" s="19" t="n">
        <v>5395</v>
      </c>
      <c r="E37" s="18" t="n">
        <v>468.92367277</v>
      </c>
      <c r="F37" s="20" t="n">
        <v>8.785086700000001</v>
      </c>
      <c r="G37" s="18" t="n">
        <v>486.30967771</v>
      </c>
      <c r="H37" s="20" t="n">
        <v>6.55542714</v>
      </c>
      <c r="I37" s="18" t="n">
        <v>495.33830686</v>
      </c>
      <c r="J37" s="20" t="n">
        <v>4.21874124</v>
      </c>
      <c r="K37" s="18" t="n">
        <v>498.5327777</v>
      </c>
      <c r="L37" s="20" t="n">
        <v>3.77860727</v>
      </c>
      <c r="M37" s="18" t="s">
        <v>481</v>
      </c>
      <c r="N37" s="20" t="s">
        <v>481</v>
      </c>
      <c r="O37" s="18" t="s">
        <v>481</v>
      </c>
      <c r="P37" s="20" t="s">
        <v>481</v>
      </c>
      <c r="Q37" s="18" t="s">
        <v>481</v>
      </c>
      <c r="R37" s="20" t="s">
        <v>481</v>
      </c>
      <c r="S37" s="18" t="s">
        <v>481</v>
      </c>
      <c r="T37" s="20" t="s">
        <v>481</v>
      </c>
      <c r="U37" s="18" t="n">
        <v>367.18405142</v>
      </c>
      <c r="V37" s="20" t="n">
        <v>11.88591744</v>
      </c>
    </row>
    <row r="38" spans="1:22">
      <c r="A38" s="15" t="s">
        <v>513</v>
      </c>
      <c r="B38" s="17" t="n">
        <v>5860</v>
      </c>
      <c r="C38" s="18">
        <f>(16.0/B38*100)</f>
        <v/>
      </c>
      <c r="D38" s="19" t="n">
        <v>5844</v>
      </c>
      <c r="E38" s="18" t="n">
        <v>479.27181027</v>
      </c>
      <c r="F38" s="20" t="n">
        <v>9.78495459</v>
      </c>
      <c r="G38" s="18" t="n">
        <v>513.02063822</v>
      </c>
      <c r="H38" s="20" t="n">
        <v>7.43544209</v>
      </c>
      <c r="I38" s="18" t="n">
        <v>506.7620071</v>
      </c>
      <c r="J38" s="20" t="n">
        <v>4.0484779</v>
      </c>
      <c r="K38" s="18" t="n">
        <v>506.93955467</v>
      </c>
      <c r="L38" s="20" t="n">
        <v>3.2369246</v>
      </c>
      <c r="M38" s="18" t="s">
        <v>481</v>
      </c>
      <c r="N38" s="20" t="s">
        <v>481</v>
      </c>
      <c r="O38" s="18" t="s">
        <v>481</v>
      </c>
      <c r="P38" s="20" t="s">
        <v>481</v>
      </c>
      <c r="Q38" s="18" t="s">
        <v>481</v>
      </c>
      <c r="R38" s="20" t="s">
        <v>481</v>
      </c>
      <c r="S38" s="18" t="s">
        <v>481</v>
      </c>
      <c r="T38" s="20" t="s">
        <v>481</v>
      </c>
      <c r="U38" s="18" t="n">
        <v>416.06747123</v>
      </c>
      <c r="V38" s="20" t="n">
        <v>14.97027322</v>
      </c>
    </row>
    <row r="39" spans="1:22">
      <c r="A39" s="15" t="s">
        <v>514</v>
      </c>
      <c r="B39" s="17" t="n">
        <v>5895</v>
      </c>
      <c r="C39" s="18">
        <f>(30.0/B39*100)</f>
        <v/>
      </c>
      <c r="D39" s="19" t="n">
        <v>5865</v>
      </c>
      <c r="E39" s="18" t="n">
        <v>398.45457405</v>
      </c>
      <c r="F39" s="20" t="n">
        <v>5.50609029</v>
      </c>
      <c r="G39" s="18" t="n">
        <v>423.7288427</v>
      </c>
      <c r="H39" s="20" t="n">
        <v>5.40352085</v>
      </c>
      <c r="I39" s="18" t="n">
        <v>422.42958528</v>
      </c>
      <c r="J39" s="20" t="n">
        <v>4.44486775</v>
      </c>
      <c r="K39" s="18" t="n">
        <v>434.07387198</v>
      </c>
      <c r="L39" s="20" t="n">
        <v>4.130964</v>
      </c>
      <c r="M39" s="18" t="s">
        <v>481</v>
      </c>
      <c r="N39" s="20" t="s">
        <v>481</v>
      </c>
      <c r="O39" s="18" t="s">
        <v>481</v>
      </c>
      <c r="P39" s="20" t="s">
        <v>481</v>
      </c>
      <c r="Q39" s="18" t="s">
        <v>481</v>
      </c>
      <c r="R39" s="20" t="s">
        <v>481</v>
      </c>
      <c r="S39" s="18" t="s">
        <v>481</v>
      </c>
      <c r="T39" s="20" t="s">
        <v>481</v>
      </c>
      <c r="U39" s="18" t="n">
        <v>354.14390708</v>
      </c>
      <c r="V39" s="20" t="n">
        <v>15.40254731</v>
      </c>
    </row>
    <row r="40" spans="1:22">
      <c r="A40" s="15" t="s">
        <v>515</v>
      </c>
      <c r="B40" s="17" t="n">
        <v>14157</v>
      </c>
      <c r="C40" s="18">
        <f>(270.0/B40*100)</f>
        <v/>
      </c>
      <c r="D40" s="19" t="n">
        <v>13887</v>
      </c>
      <c r="E40" s="18" t="n">
        <v>482.04219072</v>
      </c>
      <c r="F40" s="20" t="n">
        <v>8.85635001</v>
      </c>
      <c r="G40" s="18" t="n">
        <v>499.52003829</v>
      </c>
      <c r="H40" s="20" t="n">
        <v>9.5214722</v>
      </c>
      <c r="I40" s="18" t="n">
        <v>510.01577065</v>
      </c>
      <c r="J40" s="20" t="n">
        <v>3.15608612</v>
      </c>
      <c r="K40" s="18" t="n">
        <v>513.28137976</v>
      </c>
      <c r="L40" s="20" t="n">
        <v>2.79563336</v>
      </c>
      <c r="M40" s="18" t="s">
        <v>481</v>
      </c>
      <c r="N40" s="20" t="s">
        <v>481</v>
      </c>
      <c r="O40" s="18" t="s">
        <v>481</v>
      </c>
      <c r="P40" s="20" t="s">
        <v>481</v>
      </c>
      <c r="Q40" s="18" t="s">
        <v>481</v>
      </c>
      <c r="R40" s="20" t="s">
        <v>481</v>
      </c>
      <c r="S40" s="18" t="s">
        <v>481</v>
      </c>
      <c r="T40" s="20" t="s">
        <v>481</v>
      </c>
      <c r="U40" s="18" t="n">
        <v>432.35139981</v>
      </c>
      <c r="V40" s="20" t="n">
        <v>16.52907132</v>
      </c>
    </row>
    <row r="41" spans="1:22">
      <c r="A41" s="15" t="s">
        <v>516</v>
      </c>
      <c r="B41" s="17" t="n">
        <v>5712</v>
      </c>
      <c r="C41" s="18">
        <f>(38.0/B41*100)</f>
        <v/>
      </c>
      <c r="D41" s="19" t="n">
        <v>5674</v>
      </c>
      <c r="E41" s="18" t="n">
        <v>474.13353612</v>
      </c>
      <c r="F41" s="20" t="n">
        <v>10.48506976</v>
      </c>
      <c r="G41" s="18" t="n">
        <v>511.46937574</v>
      </c>
      <c r="H41" s="20" t="n">
        <v>7.41908416</v>
      </c>
      <c r="I41" s="18" t="n">
        <v>498.82981426</v>
      </c>
      <c r="J41" s="20" t="n">
        <v>3.85009967</v>
      </c>
      <c r="K41" s="18" t="n">
        <v>498.67046972</v>
      </c>
      <c r="L41" s="20" t="n">
        <v>3.05185252</v>
      </c>
      <c r="M41" s="18" t="s">
        <v>481</v>
      </c>
      <c r="N41" s="20" t="s">
        <v>481</v>
      </c>
      <c r="O41" s="18" t="s">
        <v>481</v>
      </c>
      <c r="P41" s="20" t="s">
        <v>481</v>
      </c>
      <c r="Q41" s="18" t="n">
        <v>387.44235424</v>
      </c>
      <c r="R41" s="20" t="n">
        <v>14.52510266</v>
      </c>
      <c r="S41" s="18" t="s">
        <v>481</v>
      </c>
      <c r="T41" s="20" t="s">
        <v>481</v>
      </c>
      <c r="U41" s="18" t="n">
        <v>389.14692863</v>
      </c>
      <c r="V41" s="20" t="n">
        <v>16.55558243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(1150.0/B46*100)</f>
        <v/>
      </c>
      <c r="D46" s="19" t="n">
        <v>21991</v>
      </c>
      <c r="E46" s="18" t="n">
        <v>369.81283427</v>
      </c>
      <c r="F46" s="20" t="n">
        <v>5.57558202</v>
      </c>
      <c r="G46" s="18" t="n">
        <v>402.43975348</v>
      </c>
      <c r="H46" s="20" t="n">
        <v>4.2803175</v>
      </c>
      <c r="I46" s="18" t="n">
        <v>395.21568529</v>
      </c>
      <c r="J46" s="20" t="n">
        <v>2.63563524</v>
      </c>
      <c r="K46" s="18" t="n">
        <v>414.06849565</v>
      </c>
      <c r="L46" s="20" t="n">
        <v>2.53404504</v>
      </c>
      <c r="M46" s="18" t="s">
        <v>481</v>
      </c>
      <c r="N46" s="20" t="s">
        <v>481</v>
      </c>
      <c r="O46" s="18" t="s">
        <v>481</v>
      </c>
      <c r="P46" s="20" t="s">
        <v>481</v>
      </c>
      <c r="Q46" s="18" t="s">
        <v>481</v>
      </c>
      <c r="R46" s="20" t="s">
        <v>481</v>
      </c>
      <c r="S46" s="18" t="s">
        <v>481</v>
      </c>
      <c r="T46" s="20" t="s">
        <v>481</v>
      </c>
      <c r="U46" s="18" t="n">
        <v>327.24801525</v>
      </c>
      <c r="V46" s="20" t="n">
        <v>4.78195187</v>
      </c>
    </row>
    <row r="47" spans="1:22">
      <c r="A47" s="15" t="s">
        <v>522</v>
      </c>
      <c r="B47" s="17" t="n">
        <v>5928</v>
      </c>
      <c r="C47" s="18">
        <f>(75.0/B47*100)</f>
        <v/>
      </c>
      <c r="D47" s="19" t="n">
        <v>5853</v>
      </c>
      <c r="E47" s="18" t="n">
        <v>390.19673171</v>
      </c>
      <c r="F47" s="20" t="n">
        <v>12.22471484</v>
      </c>
      <c r="G47" s="18" t="n">
        <v>449.62820123</v>
      </c>
      <c r="H47" s="20" t="n">
        <v>9.64902393</v>
      </c>
      <c r="I47" s="18" t="n">
        <v>444.29311697</v>
      </c>
      <c r="J47" s="20" t="n">
        <v>4.70277075</v>
      </c>
      <c r="K47" s="18" t="n">
        <v>458.58598968</v>
      </c>
      <c r="L47" s="20" t="n">
        <v>3.95972009</v>
      </c>
      <c r="M47" s="18" t="s">
        <v>481</v>
      </c>
      <c r="N47" s="20" t="s">
        <v>481</v>
      </c>
      <c r="O47" s="18" t="s">
        <v>481</v>
      </c>
      <c r="P47" s="20" t="s">
        <v>481</v>
      </c>
      <c r="Q47" s="18" t="s">
        <v>481</v>
      </c>
      <c r="R47" s="20" t="s">
        <v>481</v>
      </c>
      <c r="S47" s="18" t="s">
        <v>481</v>
      </c>
      <c r="T47" s="20" t="s">
        <v>481</v>
      </c>
      <c r="U47" s="18" t="n">
        <v>331.69309184</v>
      </c>
      <c r="V47" s="20" t="n">
        <v>7.82254626</v>
      </c>
    </row>
    <row r="48" spans="1:22">
      <c r="A48" s="15" t="s">
        <v>523</v>
      </c>
      <c r="B48" s="17" t="n">
        <v>9841</v>
      </c>
      <c r="C48" s="18">
        <f>(7.0/B48*100)</f>
        <v/>
      </c>
      <c r="D48" s="19" t="n">
        <v>9834</v>
      </c>
      <c r="E48" s="18" t="n">
        <v>522.56798468</v>
      </c>
      <c r="F48" s="20" t="n">
        <v>10.37909154</v>
      </c>
      <c r="G48" s="18" t="n">
        <v>516.38421262</v>
      </c>
      <c r="H48" s="20" t="n">
        <v>10.88366106</v>
      </c>
      <c r="I48" s="18" t="n">
        <v>503.84779322</v>
      </c>
      <c r="J48" s="20" t="n">
        <v>5.06676859</v>
      </c>
      <c r="K48" s="18" t="n">
        <v>533.8217025500001</v>
      </c>
      <c r="L48" s="20" t="n">
        <v>4.6688676</v>
      </c>
      <c r="M48" s="18" t="s">
        <v>481</v>
      </c>
      <c r="N48" s="20" t="s">
        <v>481</v>
      </c>
      <c r="O48" s="18" t="s">
        <v>481</v>
      </c>
      <c r="P48" s="20" t="s">
        <v>481</v>
      </c>
      <c r="Q48" s="18" t="s">
        <v>481</v>
      </c>
      <c r="R48" s="20" t="s">
        <v>481</v>
      </c>
      <c r="S48" s="18" t="s">
        <v>481</v>
      </c>
      <c r="T48" s="20" t="s">
        <v>481</v>
      </c>
      <c r="U48" s="18" t="n">
        <v>445.15282277</v>
      </c>
      <c r="V48" s="20" t="n">
        <v>40.76105957</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(218.0/B50*100)</f>
        <v/>
      </c>
      <c r="D50" s="19" t="n">
        <v>11577</v>
      </c>
      <c r="E50" s="18" t="n">
        <v>398.26094301</v>
      </c>
      <c r="F50" s="20" t="n">
        <v>5.59473697</v>
      </c>
      <c r="G50" s="18" t="n">
        <v>432.08212007</v>
      </c>
      <c r="H50" s="20" t="n">
        <v>4.06582155</v>
      </c>
      <c r="I50" s="18" t="n">
        <v>416.7772805</v>
      </c>
      <c r="J50" s="20" t="n">
        <v>3.00315466</v>
      </c>
      <c r="K50" s="18" t="n">
        <v>415.86334669</v>
      </c>
      <c r="L50" s="20" t="n">
        <v>2.55163195</v>
      </c>
      <c r="M50" s="18" t="s">
        <v>481</v>
      </c>
      <c r="N50" s="20" t="s">
        <v>481</v>
      </c>
      <c r="O50" s="18" t="s">
        <v>481</v>
      </c>
      <c r="P50" s="20" t="s">
        <v>481</v>
      </c>
      <c r="Q50" s="18" t="s">
        <v>481</v>
      </c>
      <c r="R50" s="20" t="s">
        <v>481</v>
      </c>
      <c r="S50" s="18" t="s">
        <v>481</v>
      </c>
      <c r="T50" s="20" t="s">
        <v>481</v>
      </c>
      <c r="U50" s="18" t="n">
        <v>328.77612357</v>
      </c>
      <c r="V50" s="20" t="n">
        <v>11.63985883</v>
      </c>
    </row>
    <row r="51" spans="1:22">
      <c r="A51" s="15" t="s">
        <v>526</v>
      </c>
      <c r="B51" s="17" t="n">
        <v>6866</v>
      </c>
      <c r="C51" s="18">
        <f>(108.0/B51*100)</f>
        <v/>
      </c>
      <c r="D51" s="19" t="n">
        <v>6758</v>
      </c>
      <c r="E51" s="18" t="n">
        <v>407.83778414</v>
      </c>
      <c r="F51" s="20" t="n">
        <v>6.82642094</v>
      </c>
      <c r="G51" s="18" t="n">
        <v>432.20545676</v>
      </c>
      <c r="H51" s="20" t="n">
        <v>4.83765749</v>
      </c>
      <c r="I51" s="18" t="n">
        <v>424.18515668</v>
      </c>
      <c r="J51" s="20" t="n">
        <v>2.86987893</v>
      </c>
      <c r="K51" s="18" t="n">
        <v>419.58769366</v>
      </c>
      <c r="L51" s="20" t="n">
        <v>2.33298748</v>
      </c>
      <c r="M51" s="18" t="s">
        <v>481</v>
      </c>
      <c r="N51" s="20" t="s">
        <v>481</v>
      </c>
      <c r="O51" s="18" t="s">
        <v>481</v>
      </c>
      <c r="P51" s="20" t="s">
        <v>481</v>
      </c>
      <c r="Q51" s="18" t="n">
        <v>410.85572185</v>
      </c>
      <c r="R51" s="20" t="n">
        <v>3.7997542</v>
      </c>
      <c r="S51" s="18" t="s">
        <v>481</v>
      </c>
      <c r="T51" s="20" t="s">
        <v>481</v>
      </c>
      <c r="U51" s="18" t="n">
        <v>391.23452519</v>
      </c>
      <c r="V51" s="20" t="n">
        <v>9.48850169</v>
      </c>
    </row>
    <row r="52" spans="1:22">
      <c r="A52" s="15" t="s">
        <v>527</v>
      </c>
      <c r="B52" s="17" t="n">
        <v>5809</v>
      </c>
      <c r="C52" s="18">
        <f>(72.0/B52*100)</f>
        <v/>
      </c>
      <c r="D52" s="19" t="n">
        <v>5737</v>
      </c>
      <c r="E52" s="18" t="n">
        <v>464.11371196</v>
      </c>
      <c r="F52" s="20" t="n">
        <v>10.22936207</v>
      </c>
      <c r="G52" s="18" t="n">
        <v>494.82175232</v>
      </c>
      <c r="H52" s="20" t="n">
        <v>5.90754074</v>
      </c>
      <c r="I52" s="18" t="n">
        <v>479.51848245</v>
      </c>
      <c r="J52" s="20" t="n">
        <v>3.21967518</v>
      </c>
      <c r="K52" s="18" t="n">
        <v>472.38960899</v>
      </c>
      <c r="L52" s="20" t="n">
        <v>2.85405383</v>
      </c>
      <c r="M52" s="18" t="s">
        <v>481</v>
      </c>
      <c r="N52" s="20" t="s">
        <v>481</v>
      </c>
      <c r="O52" s="18" t="s">
        <v>481</v>
      </c>
      <c r="P52" s="20" t="s">
        <v>481</v>
      </c>
      <c r="Q52" s="18" t="s">
        <v>481</v>
      </c>
      <c r="R52" s="20" t="s">
        <v>481</v>
      </c>
      <c r="S52" s="18" t="s">
        <v>481</v>
      </c>
      <c r="T52" s="20" t="s">
        <v>481</v>
      </c>
      <c r="U52" s="18" t="n">
        <v>382.16580359</v>
      </c>
      <c r="V52" s="20" t="n">
        <v>14.2183686</v>
      </c>
    </row>
    <row r="53" spans="1:22">
      <c r="A53" s="15" t="s">
        <v>528</v>
      </c>
      <c r="B53" s="17" t="n">
        <v>5571</v>
      </c>
      <c r="C53" s="18">
        <f>(84.0/B53*100)</f>
        <v/>
      </c>
      <c r="D53" s="19" t="n">
        <v>5487</v>
      </c>
      <c r="E53" s="18" t="n">
        <v>401.12082312</v>
      </c>
      <c r="F53" s="20" t="n">
        <v>7.81161305</v>
      </c>
      <c r="G53" s="18" t="n">
        <v>425.02453713</v>
      </c>
      <c r="H53" s="20" t="n">
        <v>6.04376145</v>
      </c>
      <c r="I53" s="18" t="n">
        <v>430.17725504</v>
      </c>
      <c r="J53" s="20" t="n">
        <v>2.50669416</v>
      </c>
      <c r="K53" s="18" t="n">
        <v>438.64598993</v>
      </c>
      <c r="L53" s="20" t="n">
        <v>1.75905147</v>
      </c>
      <c r="M53" s="18" t="s">
        <v>481</v>
      </c>
      <c r="N53" s="20" t="s">
        <v>481</v>
      </c>
      <c r="O53" s="18" t="s">
        <v>481</v>
      </c>
      <c r="P53" s="20" t="s">
        <v>481</v>
      </c>
      <c r="Q53" s="18" t="s">
        <v>481</v>
      </c>
      <c r="R53" s="20" t="s">
        <v>481</v>
      </c>
      <c r="S53" s="18" t="s">
        <v>481</v>
      </c>
      <c r="T53" s="20" t="s">
        <v>481</v>
      </c>
      <c r="U53" s="18" t="n">
        <v>346.39579286</v>
      </c>
      <c r="V53" s="20" t="n">
        <v>9.510415099999999</v>
      </c>
    </row>
    <row r="54" spans="1:22">
      <c r="A54" s="15" t="s">
        <v>529</v>
      </c>
      <c r="B54" s="17" t="n">
        <v>4740</v>
      </c>
      <c r="C54" s="18">
        <f>(42.0/B54*100)</f>
        <v/>
      </c>
      <c r="D54" s="19" t="n">
        <v>4698</v>
      </c>
      <c r="E54" s="18" t="n">
        <v>318.74961145</v>
      </c>
      <c r="F54" s="20" t="n">
        <v>4.51645542</v>
      </c>
      <c r="G54" s="18" t="n">
        <v>342.13050617</v>
      </c>
      <c r="H54" s="20" t="n">
        <v>6.04069729</v>
      </c>
      <c r="I54" s="18" t="n">
        <v>337.25458882</v>
      </c>
      <c r="J54" s="20" t="n">
        <v>4.1397242</v>
      </c>
      <c r="K54" s="18" t="n">
        <v>336.63679457</v>
      </c>
      <c r="L54" s="20" t="n">
        <v>2.40060324</v>
      </c>
      <c r="M54" s="18" t="s">
        <v>481</v>
      </c>
      <c r="N54" s="20" t="s">
        <v>481</v>
      </c>
      <c r="O54" s="18" t="s">
        <v>481</v>
      </c>
      <c r="P54" s="20" t="s">
        <v>481</v>
      </c>
      <c r="Q54" s="18" t="s">
        <v>481</v>
      </c>
      <c r="R54" s="20" t="s">
        <v>481</v>
      </c>
      <c r="S54" s="18" t="s">
        <v>481</v>
      </c>
      <c r="T54" s="20" t="s">
        <v>481</v>
      </c>
      <c r="U54" s="18" t="n">
        <v>266.15148388</v>
      </c>
      <c r="V54" s="20" t="n">
        <v>5.56570923</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497.43562405</v>
      </c>
      <c r="F56" s="20" t="n">
        <v>9.195113490000001</v>
      </c>
      <c r="G56" s="18" t="n">
        <v>514.05159724</v>
      </c>
      <c r="H56" s="20" t="n">
        <v>4.17307771</v>
      </c>
      <c r="I56" s="18" t="n">
        <v>522.5385578200001</v>
      </c>
      <c r="J56" s="20" t="n">
        <v>2.51794501</v>
      </c>
      <c r="K56" s="18" t="n">
        <v>531.35778745</v>
      </c>
      <c r="L56" s="20" t="n">
        <v>3.8423737</v>
      </c>
      <c r="M56" s="18" t="s">
        <v>481</v>
      </c>
      <c r="N56" s="20" t="s">
        <v>481</v>
      </c>
      <c r="O56" s="18" t="s">
        <v>481</v>
      </c>
      <c r="P56" s="20" t="s">
        <v>481</v>
      </c>
      <c r="Q56" s="18" t="s">
        <v>481</v>
      </c>
      <c r="R56" s="20" t="s">
        <v>481</v>
      </c>
      <c r="S56" s="18" t="s">
        <v>481</v>
      </c>
      <c r="T56" s="20" t="s">
        <v>481</v>
      </c>
      <c r="U56" s="18" t="n">
        <v>475.0798699</v>
      </c>
      <c r="V56" s="20" t="n">
        <v>22.89969169</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(135.0/B61*100)</f>
        <v/>
      </c>
      <c r="D61" s="19" t="n">
        <v>6390</v>
      </c>
      <c r="E61" s="18" t="n">
        <v>463.98278991</v>
      </c>
      <c r="F61" s="20" t="n">
        <v>6.70584912</v>
      </c>
      <c r="G61" s="18" t="n">
        <v>481.5279729</v>
      </c>
      <c r="H61" s="20" t="n">
        <v>6.85055957</v>
      </c>
      <c r="I61" s="18" t="n">
        <v>472.31217764</v>
      </c>
      <c r="J61" s="20" t="n">
        <v>3.48931231</v>
      </c>
      <c r="K61" s="18" t="n">
        <v>479.30106443</v>
      </c>
      <c r="L61" s="20" t="n">
        <v>2.85391882</v>
      </c>
      <c r="M61" s="18" t="s">
        <v>481</v>
      </c>
      <c r="N61" s="20" t="s">
        <v>481</v>
      </c>
      <c r="O61" s="18" t="s">
        <v>481</v>
      </c>
      <c r="P61" s="20" t="s">
        <v>481</v>
      </c>
      <c r="Q61" s="18" t="s">
        <v>481</v>
      </c>
      <c r="R61" s="20" t="s">
        <v>481</v>
      </c>
      <c r="S61" s="18" t="s">
        <v>481</v>
      </c>
      <c r="T61" s="20" t="s">
        <v>481</v>
      </c>
      <c r="U61" s="18" t="n">
        <v>378.3461274</v>
      </c>
      <c r="V61" s="20" t="n">
        <v>11.39791614</v>
      </c>
    </row>
    <row r="62" spans="1:22">
      <c r="A62" s="15" t="s">
        <v>537</v>
      </c>
      <c r="B62" s="17" t="n">
        <v>4476</v>
      </c>
      <c r="C62" s="18">
        <f>(3.0/B62*100)</f>
        <v/>
      </c>
      <c r="D62" s="19" t="n">
        <v>4473</v>
      </c>
      <c r="E62" s="18" t="n">
        <v>501.32689389</v>
      </c>
      <c r="F62" s="20" t="n">
        <v>6.54256151</v>
      </c>
      <c r="G62" s="18" t="n">
        <v>524.04866614</v>
      </c>
      <c r="H62" s="20" t="n">
        <v>3.44011639</v>
      </c>
      <c r="I62" s="18" t="n">
        <v>529.54559594</v>
      </c>
      <c r="J62" s="20" t="n">
        <v>1.57120076</v>
      </c>
      <c r="K62" s="18" t="n">
        <v>532.06022422</v>
      </c>
      <c r="L62" s="20" t="n">
        <v>2.07194634</v>
      </c>
      <c r="M62" s="18" t="s">
        <v>481</v>
      </c>
      <c r="N62" s="20" t="s">
        <v>481</v>
      </c>
      <c r="O62" s="18" t="s">
        <v>481</v>
      </c>
      <c r="P62" s="20" t="s">
        <v>481</v>
      </c>
      <c r="Q62" s="18" t="s">
        <v>481</v>
      </c>
      <c r="R62" s="20" t="s">
        <v>481</v>
      </c>
      <c r="S62" s="18" t="s">
        <v>481</v>
      </c>
      <c r="T62" s="20" t="s">
        <v>481</v>
      </c>
      <c r="U62" s="18" t="n">
        <v>489.72812025</v>
      </c>
      <c r="V62" s="20" t="n">
        <v>31.29166501</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(74.0/B66*100)</f>
        <v/>
      </c>
      <c r="D66" s="19" t="n">
        <v>5591</v>
      </c>
      <c r="E66" s="18" t="n">
        <v>394.02075954</v>
      </c>
      <c r="F66" s="20" t="n">
        <v>11.26956084</v>
      </c>
      <c r="G66" s="18" t="n">
        <v>426.03543392</v>
      </c>
      <c r="H66" s="20" t="n">
        <v>8.26364644</v>
      </c>
      <c r="I66" s="18" t="n">
        <v>405.69373082</v>
      </c>
      <c r="J66" s="20" t="n">
        <v>1.885577</v>
      </c>
      <c r="K66" s="18" t="n">
        <v>420.1857924</v>
      </c>
      <c r="L66" s="20" t="n">
        <v>1.45198088</v>
      </c>
      <c r="M66" s="18" t="s">
        <v>481</v>
      </c>
      <c r="N66" s="20" t="s">
        <v>481</v>
      </c>
      <c r="O66" s="18" t="s">
        <v>481</v>
      </c>
      <c r="P66" s="20" t="s">
        <v>481</v>
      </c>
      <c r="Q66" s="18" t="s">
        <v>481</v>
      </c>
      <c r="R66" s="20" t="s">
        <v>481</v>
      </c>
      <c r="S66" s="18" t="s">
        <v>481</v>
      </c>
      <c r="T66" s="20" t="s">
        <v>481</v>
      </c>
      <c r="U66" s="18" t="n">
        <v>321.60290135</v>
      </c>
      <c r="V66" s="20" t="n">
        <v>5.68901318</v>
      </c>
    </row>
    <row r="67" spans="1:22">
      <c r="A67" s="15" t="s">
        <v>542</v>
      </c>
      <c r="B67" s="17" t="n">
        <v>6971</v>
      </c>
      <c r="C67" s="18">
        <f>(22.0/B67*100)</f>
        <v/>
      </c>
      <c r="D67" s="19" t="n">
        <v>6949</v>
      </c>
      <c r="E67" s="18" t="n">
        <v>379.58420585</v>
      </c>
      <c r="F67" s="20" t="n">
        <v>6.67551646</v>
      </c>
      <c r="G67" s="18" t="n">
        <v>396.89348162</v>
      </c>
      <c r="H67" s="20" t="n">
        <v>4.47900662</v>
      </c>
      <c r="I67" s="18" t="n">
        <v>395.27145703</v>
      </c>
      <c r="J67" s="20" t="n">
        <v>2.69461282</v>
      </c>
      <c r="K67" s="18" t="n">
        <v>402.05048779</v>
      </c>
      <c r="L67" s="20" t="n">
        <v>2.57033185</v>
      </c>
      <c r="M67" s="18" t="s">
        <v>481</v>
      </c>
      <c r="N67" s="20" t="s">
        <v>481</v>
      </c>
      <c r="O67" s="18" t="s">
        <v>481</v>
      </c>
      <c r="P67" s="20" t="s">
        <v>481</v>
      </c>
      <c r="Q67" s="18" t="s">
        <v>481</v>
      </c>
      <c r="R67" s="20" t="s">
        <v>481</v>
      </c>
      <c r="S67" s="18" t="s">
        <v>481</v>
      </c>
      <c r="T67" s="20" t="s">
        <v>481</v>
      </c>
      <c r="U67" s="18" t="n">
        <v>308.86794189</v>
      </c>
      <c r="V67" s="20" t="n">
        <v>8.32563461</v>
      </c>
    </row>
    <row r="68" spans="1:22">
      <c r="A68" s="15" t="s">
        <v>543</v>
      </c>
      <c r="B68" s="17" t="n">
        <v>12083</v>
      </c>
      <c r="C68" s="18">
        <f>(26.0/B68*100)</f>
        <v/>
      </c>
      <c r="D68" s="19" t="n">
        <v>12057</v>
      </c>
      <c r="E68" s="18" t="n">
        <v>369.19977525</v>
      </c>
      <c r="F68" s="20" t="n">
        <v>4.98468894</v>
      </c>
      <c r="G68" s="18" t="n">
        <v>403.02453027</v>
      </c>
      <c r="H68" s="20" t="n">
        <v>4.98287834</v>
      </c>
      <c r="I68" s="18" t="n">
        <v>416.43873377</v>
      </c>
      <c r="J68" s="20" t="n">
        <v>2.08640009</v>
      </c>
      <c r="K68" s="18" t="n">
        <v>427.30872675</v>
      </c>
      <c r="L68" s="20" t="n">
        <v>1.13805857</v>
      </c>
      <c r="M68" s="18" t="s">
        <v>481</v>
      </c>
      <c r="N68" s="20" t="s">
        <v>481</v>
      </c>
      <c r="O68" s="18" t="s">
        <v>481</v>
      </c>
      <c r="P68" s="20" t="s">
        <v>481</v>
      </c>
      <c r="Q68" s="18" t="s">
        <v>481</v>
      </c>
      <c r="R68" s="20" t="s">
        <v>481</v>
      </c>
      <c r="S68" s="18" t="s">
        <v>481</v>
      </c>
      <c r="T68" s="20" t="s">
        <v>481</v>
      </c>
      <c r="U68" s="18" t="n">
        <v>325.11266289</v>
      </c>
      <c r="V68" s="20" t="n">
        <v>4.41937266</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489.76043199</v>
      </c>
      <c r="F70" s="20" t="n">
        <v>7.66401716</v>
      </c>
      <c r="G70" s="18" t="n">
        <v>491.64959697</v>
      </c>
      <c r="H70" s="20" t="n">
        <v>5.25717523</v>
      </c>
      <c r="I70" s="18" t="n">
        <v>486.64719097</v>
      </c>
      <c r="J70" s="20" t="n">
        <v>3.22823312</v>
      </c>
      <c r="K70" s="18" t="n">
        <v>494.47761912</v>
      </c>
      <c r="L70" s="20" t="n">
        <v>2.81316819</v>
      </c>
      <c r="M70" s="18" t="s">
        <v>481</v>
      </c>
      <c r="N70" s="20" t="s">
        <v>481</v>
      </c>
      <c r="O70" s="18" t="s">
        <v>481</v>
      </c>
      <c r="P70" s="20" t="s">
        <v>481</v>
      </c>
      <c r="Q70" s="18" t="s">
        <v>481</v>
      </c>
      <c r="R70" s="20" t="s">
        <v>481</v>
      </c>
      <c r="S70" s="18" t="s">
        <v>481</v>
      </c>
      <c r="T70" s="20" t="s">
        <v>481</v>
      </c>
      <c r="U70" s="18" t="n">
        <v>409.19756506</v>
      </c>
      <c r="V70" s="20" t="n">
        <v>10.67375549</v>
      </c>
    </row>
    <row r="71" spans="1:22">
      <c r="A71" s="15" t="s">
        <v>546</v>
      </c>
      <c r="B71" s="17" t="n">
        <v>6115</v>
      </c>
      <c r="C71" s="18">
        <f>(17.0/B71*100)</f>
        <v/>
      </c>
      <c r="D71" s="19" t="n">
        <v>6098</v>
      </c>
      <c r="E71" s="18" t="n">
        <v>535.91225979</v>
      </c>
      <c r="F71" s="20" t="n">
        <v>9.72517719</v>
      </c>
      <c r="G71" s="18" t="n">
        <v>546.24313512</v>
      </c>
      <c r="H71" s="20" t="n">
        <v>4.57369853</v>
      </c>
      <c r="I71" s="18" t="n">
        <v>555.12890027</v>
      </c>
      <c r="J71" s="20" t="n">
        <v>1.95387758</v>
      </c>
      <c r="K71" s="18" t="n">
        <v>559.55303284</v>
      </c>
      <c r="L71" s="20" t="n">
        <v>2.27775925</v>
      </c>
      <c r="M71" s="18" t="s">
        <v>481</v>
      </c>
      <c r="N71" s="20" t="s">
        <v>481</v>
      </c>
      <c r="O71" s="18" t="s">
        <v>481</v>
      </c>
      <c r="P71" s="20" t="s">
        <v>481</v>
      </c>
      <c r="Q71" s="18" t="s">
        <v>481</v>
      </c>
      <c r="R71" s="20" t="s">
        <v>481</v>
      </c>
      <c r="S71" s="18" t="s">
        <v>481</v>
      </c>
      <c r="T71" s="20" t="s">
        <v>481</v>
      </c>
      <c r="U71" s="18" t="n">
        <v>487.78154107</v>
      </c>
      <c r="V71" s="20" t="n">
        <v>34.48724522</v>
      </c>
    </row>
    <row r="72" spans="1:22">
      <c r="A72" s="15" t="s">
        <v>547</v>
      </c>
      <c r="B72" s="17" t="n">
        <v>7708</v>
      </c>
      <c r="C72" s="18">
        <f>(5.0/B72*100)</f>
        <v/>
      </c>
      <c r="D72" s="19" t="n">
        <v>7703</v>
      </c>
      <c r="E72" s="18" t="n">
        <v>512.98914151</v>
      </c>
      <c r="F72" s="20" t="n">
        <v>7.99439122</v>
      </c>
      <c r="G72" s="18" t="n">
        <v>543.5079385499999</v>
      </c>
      <c r="H72" s="20" t="n">
        <v>4.10888704</v>
      </c>
      <c r="I72" s="18" t="n">
        <v>523.90245083</v>
      </c>
      <c r="J72" s="20" t="n">
        <v>2.91090394</v>
      </c>
      <c r="K72" s="18" t="n">
        <v>545.46449433</v>
      </c>
      <c r="L72" s="20" t="n">
        <v>3.37517518</v>
      </c>
      <c r="M72" s="18" t="s">
        <v>481</v>
      </c>
      <c r="N72" s="20" t="s">
        <v>481</v>
      </c>
      <c r="O72" s="18" t="s">
        <v>481</v>
      </c>
      <c r="P72" s="20" t="s">
        <v>481</v>
      </c>
      <c r="Q72" s="18" t="s">
        <v>481</v>
      </c>
      <c r="R72" s="20" t="s">
        <v>481</v>
      </c>
      <c r="S72" s="18" t="s">
        <v>481</v>
      </c>
      <c r="T72" s="20" t="s">
        <v>481</v>
      </c>
      <c r="U72" s="18" t="n">
        <v>416.77678635</v>
      </c>
      <c r="V72" s="20" t="n">
        <v>25.11532281</v>
      </c>
    </row>
    <row r="73" spans="1:22">
      <c r="A73" s="15" t="s">
        <v>548</v>
      </c>
      <c r="B73" s="17" t="n">
        <v>8249</v>
      </c>
      <c r="C73" s="18">
        <f>(144.0/B73*100)</f>
        <v/>
      </c>
      <c r="D73" s="19" t="n">
        <v>8105</v>
      </c>
      <c r="E73" s="18" t="n">
        <v>418.18014467</v>
      </c>
      <c r="F73" s="20" t="n">
        <v>13.12032691</v>
      </c>
      <c r="G73" s="18" t="n">
        <v>418.31099515</v>
      </c>
      <c r="H73" s="20" t="n">
        <v>9.272096469999999</v>
      </c>
      <c r="I73" s="18" t="n">
        <v>420.42382684</v>
      </c>
      <c r="J73" s="20" t="n">
        <v>3.21954124</v>
      </c>
      <c r="K73" s="18" t="n">
        <v>424.96834876</v>
      </c>
      <c r="L73" s="20" t="n">
        <v>3.08151095</v>
      </c>
      <c r="M73" s="18" t="s">
        <v>481</v>
      </c>
      <c r="N73" s="20" t="s">
        <v>481</v>
      </c>
      <c r="O73" s="18" t="s">
        <v>481</v>
      </c>
      <c r="P73" s="20" t="s">
        <v>481</v>
      </c>
      <c r="Q73" s="18" t="s">
        <v>481</v>
      </c>
      <c r="R73" s="20" t="s">
        <v>481</v>
      </c>
      <c r="S73" s="18" t="s">
        <v>481</v>
      </c>
      <c r="T73" s="20" t="s">
        <v>481</v>
      </c>
      <c r="U73" s="18" t="n">
        <v>350.26541001</v>
      </c>
      <c r="V73" s="20" t="n">
        <v>12.3062834</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(201.0/B75*100)</f>
        <v/>
      </c>
      <c r="D75" s="19" t="n">
        <v>5174</v>
      </c>
      <c r="E75" s="18" t="n">
        <v>374.88565661</v>
      </c>
      <c r="F75" s="20" t="n">
        <v>8.15227954</v>
      </c>
      <c r="G75" s="18" t="n">
        <v>388.20750053</v>
      </c>
      <c r="H75" s="20" t="n">
        <v>7.0512809</v>
      </c>
      <c r="I75" s="18" t="n">
        <v>379.80148602</v>
      </c>
      <c r="J75" s="20" t="n">
        <v>2.74207516</v>
      </c>
      <c r="K75" s="18" t="n">
        <v>392.16292652</v>
      </c>
      <c r="L75" s="20" t="n">
        <v>2.19625135</v>
      </c>
      <c r="M75" s="18" t="s">
        <v>481</v>
      </c>
      <c r="N75" s="20" t="s">
        <v>481</v>
      </c>
      <c r="O75" s="18" t="s">
        <v>481</v>
      </c>
      <c r="P75" s="20" t="s">
        <v>481</v>
      </c>
      <c r="Q75" s="18" t="s">
        <v>481</v>
      </c>
      <c r="R75" s="20" t="s">
        <v>481</v>
      </c>
      <c r="S75" s="18" t="s">
        <v>481</v>
      </c>
      <c r="T75" s="20" t="s">
        <v>481</v>
      </c>
      <c r="U75" s="18" t="n">
        <v>345.70575756</v>
      </c>
      <c r="V75" s="20" t="n">
        <v>5.24644667</v>
      </c>
    </row>
    <row r="76" spans="1:22">
      <c r="A76" s="15" t="s">
        <v>551</v>
      </c>
      <c r="B76" s="17" t="n">
        <v>14167</v>
      </c>
      <c r="C76" s="18">
        <f>(228.0/B76*100)</f>
        <v/>
      </c>
      <c r="D76" s="19" t="n">
        <v>13939</v>
      </c>
      <c r="E76" s="18" t="n">
        <v>397.23507709</v>
      </c>
      <c r="F76" s="20" t="n">
        <v>6.34940115</v>
      </c>
      <c r="G76" s="18" t="n">
        <v>418.92571603</v>
      </c>
      <c r="H76" s="20" t="n">
        <v>5.24834713</v>
      </c>
      <c r="I76" s="18" t="n">
        <v>433.35551528</v>
      </c>
      <c r="J76" s="20" t="n">
        <v>3.61855524</v>
      </c>
      <c r="K76" s="18" t="n">
        <v>443.39692663</v>
      </c>
      <c r="L76" s="20" t="n">
        <v>2.36903715</v>
      </c>
      <c r="M76" s="18" t="s">
        <v>481</v>
      </c>
      <c r="N76" s="20" t="s">
        <v>481</v>
      </c>
      <c r="O76" s="18" t="s">
        <v>481</v>
      </c>
      <c r="P76" s="20" t="s">
        <v>481</v>
      </c>
      <c r="Q76" s="18" t="s">
        <v>481</v>
      </c>
      <c r="R76" s="20" t="s">
        <v>481</v>
      </c>
      <c r="S76" s="18" t="s">
        <v>481</v>
      </c>
      <c r="T76" s="20" t="s">
        <v>481</v>
      </c>
      <c r="U76" s="18" t="n">
        <v>346.87171438</v>
      </c>
      <c r="V76" s="20" t="n">
        <v>9.37154804</v>
      </c>
    </row>
    <row r="77" spans="1:22">
      <c r="A77" s="15" t="s">
        <v>552</v>
      </c>
      <c r="B77" s="17" t="n">
        <v>6062</v>
      </c>
      <c r="C77" s="18">
        <f>(82.0/B77*100)</f>
        <v/>
      </c>
      <c r="D77" s="19" t="n">
        <v>5980</v>
      </c>
      <c r="E77" s="18" t="n">
        <v>403.2955327</v>
      </c>
      <c r="F77" s="20" t="n">
        <v>6.50104672</v>
      </c>
      <c r="G77" s="18" t="n">
        <v>441.33041161</v>
      </c>
      <c r="H77" s="20" t="n">
        <v>4.96394821</v>
      </c>
      <c r="I77" s="18" t="n">
        <v>437.12676048</v>
      </c>
      <c r="J77" s="20" t="n">
        <v>2.38248862</v>
      </c>
      <c r="K77" s="18" t="n">
        <v>440.54463438</v>
      </c>
      <c r="L77" s="20" t="n">
        <v>2.60648304</v>
      </c>
      <c r="M77" s="18" t="s">
        <v>481</v>
      </c>
      <c r="N77" s="20" t="s">
        <v>481</v>
      </c>
      <c r="O77" s="18" t="s">
        <v>481</v>
      </c>
      <c r="P77" s="20" t="s">
        <v>481</v>
      </c>
      <c r="Q77" s="18" t="s">
        <v>481</v>
      </c>
      <c r="R77" s="20" t="s">
        <v>481</v>
      </c>
      <c r="S77" s="18" t="s">
        <v>481</v>
      </c>
      <c r="T77" s="20" t="s">
        <v>481</v>
      </c>
      <c r="U77" s="18" t="n">
        <v>346.96806997</v>
      </c>
      <c r="V77" s="20" t="n">
        <v>6.44694226</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394.58424534</v>
      </c>
      <c r="F81" s="20" t="n">
        <v>10.74818665</v>
      </c>
      <c r="G81" s="18" t="n">
        <v>423.54979269</v>
      </c>
      <c r="H81" s="20" t="n">
        <v>8.522774249999999</v>
      </c>
      <c r="I81" s="18" t="n">
        <v>437.02430321</v>
      </c>
      <c r="J81" s="20" t="n">
        <v>3.91968429</v>
      </c>
      <c r="K81" s="18" t="n">
        <v>449.72928943</v>
      </c>
      <c r="L81" s="20" t="n">
        <v>2.77990801</v>
      </c>
      <c r="M81" s="18" t="s">
        <v>481</v>
      </c>
      <c r="N81" s="20" t="s">
        <v>481</v>
      </c>
      <c r="O81" s="18" t="s">
        <v>481</v>
      </c>
      <c r="P81" s="20" t="s">
        <v>481</v>
      </c>
      <c r="Q81" s="18" t="s">
        <v>481</v>
      </c>
      <c r="R81" s="20" t="s">
        <v>481</v>
      </c>
      <c r="S81" s="18" t="s">
        <v>481</v>
      </c>
      <c r="T81" s="20" t="s">
        <v>481</v>
      </c>
      <c r="U81" s="18" t="n">
        <v>358.78946285</v>
      </c>
      <c r="V81" s="20" t="n">
        <v>18.11838871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648</v>
      </c>
    </row>
    <row customHeight="1" ht="30" r="4" spans="1:18">
      <c r="A4" s="6" t="n"/>
      <c r="B4" s="7" t="s">
        <v>462</v>
      </c>
      <c r="C4" s="7" t="s">
        <v>463</v>
      </c>
      <c r="D4" s="8" t="s">
        <v>462</v>
      </c>
      <c r="E4" s="9" t="s">
        <v>649</v>
      </c>
      <c r="F4" s="10" t="n"/>
      <c r="G4" s="9" t="s">
        <v>650</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(356.0/B7*100)</f>
        <v/>
      </c>
      <c r="D7" s="19" t="n">
        <v>14174</v>
      </c>
      <c r="E7" s="18" t="n">
        <v>513.31503821</v>
      </c>
      <c r="F7" s="20" t="n">
        <v>1.56977065</v>
      </c>
      <c r="G7" s="18" t="n">
        <v>507.74993788</v>
      </c>
      <c r="H7" s="20" t="n">
        <v>3.94940515</v>
      </c>
      <c r="I7" s="18" t="s">
        <v>481</v>
      </c>
      <c r="J7" s="20" t="s">
        <v>481</v>
      </c>
      <c r="K7" s="18" t="s">
        <v>481</v>
      </c>
      <c r="L7" s="20" t="s">
        <v>481</v>
      </c>
      <c r="M7" s="18" t="s">
        <v>481</v>
      </c>
      <c r="N7" s="20" t="s">
        <v>481</v>
      </c>
      <c r="O7" s="18" t="s">
        <v>481</v>
      </c>
      <c r="P7" s="20" t="s">
        <v>481</v>
      </c>
      <c r="Q7" s="18" t="n">
        <v>452.88929162</v>
      </c>
      <c r="R7" s="20" t="n">
        <v>7.70758242</v>
      </c>
    </row>
    <row r="8" spans="1:18">
      <c r="A8" s="15" t="s">
        <v>483</v>
      </c>
      <c r="B8" s="17" t="n">
        <v>7007</v>
      </c>
      <c r="C8" s="18">
        <f>(20.0/B8*100)</f>
        <v/>
      </c>
      <c r="D8" s="19" t="n">
        <v>6987</v>
      </c>
      <c r="E8" s="18" t="n">
        <v>501.00882392</v>
      </c>
      <c r="F8" s="20" t="n">
        <v>2.35900462</v>
      </c>
      <c r="G8" s="18" t="n">
        <v>441.24421362</v>
      </c>
      <c r="H8" s="20" t="n">
        <v>6.35953943</v>
      </c>
      <c r="I8" s="18" t="s">
        <v>481</v>
      </c>
      <c r="J8" s="20" t="s">
        <v>481</v>
      </c>
      <c r="K8" s="18" t="s">
        <v>481</v>
      </c>
      <c r="L8" s="20" t="s">
        <v>481</v>
      </c>
      <c r="M8" s="18" t="s">
        <v>481</v>
      </c>
      <c r="N8" s="20" t="s">
        <v>481</v>
      </c>
      <c r="O8" s="18" t="s">
        <v>481</v>
      </c>
      <c r="P8" s="20" t="s">
        <v>481</v>
      </c>
      <c r="Q8" s="18" t="n">
        <v>426.9650343</v>
      </c>
      <c r="R8" s="20" t="n">
        <v>20.41280248</v>
      </c>
    </row>
    <row r="9" spans="1:18">
      <c r="A9" s="15" t="s">
        <v>484</v>
      </c>
      <c r="B9" s="17" t="n">
        <v>9651</v>
      </c>
      <c r="C9" s="18">
        <f>(83.0/B9*100)</f>
        <v/>
      </c>
      <c r="D9" s="19" t="n">
        <v>9568</v>
      </c>
      <c r="E9" s="18" t="n">
        <v>509.62994057</v>
      </c>
      <c r="F9" s="20" t="n">
        <v>2.14093903</v>
      </c>
      <c r="G9" s="18" t="n">
        <v>453.89417489</v>
      </c>
      <c r="H9" s="20" t="n">
        <v>6.05052884</v>
      </c>
      <c r="I9" s="18" t="s">
        <v>481</v>
      </c>
      <c r="J9" s="20" t="s">
        <v>481</v>
      </c>
      <c r="K9" s="18" t="s">
        <v>481</v>
      </c>
      <c r="L9" s="20" t="s">
        <v>481</v>
      </c>
      <c r="M9" s="18" t="s">
        <v>481</v>
      </c>
      <c r="N9" s="20" t="s">
        <v>481</v>
      </c>
      <c r="O9" s="18" t="s">
        <v>481</v>
      </c>
      <c r="P9" s="20" t="s">
        <v>481</v>
      </c>
      <c r="Q9" s="18" t="n">
        <v>407.4075772</v>
      </c>
      <c r="R9" s="20" t="n">
        <v>9.13286046</v>
      </c>
    </row>
    <row r="10" spans="1:18">
      <c r="A10" s="15" t="s">
        <v>485</v>
      </c>
      <c r="B10" s="17" t="n">
        <v>20058</v>
      </c>
      <c r="C10" s="18">
        <f>(522.0/B10*100)</f>
        <v/>
      </c>
      <c r="D10" s="19" t="n">
        <v>19536</v>
      </c>
      <c r="E10" s="18" t="n">
        <v>529.7507129000001</v>
      </c>
      <c r="F10" s="20" t="n">
        <v>2.14460807</v>
      </c>
      <c r="G10" s="18" t="n">
        <v>529.1451816</v>
      </c>
      <c r="H10" s="20" t="n">
        <v>3.26905657</v>
      </c>
      <c r="I10" s="18" t="s">
        <v>481</v>
      </c>
      <c r="J10" s="20" t="s">
        <v>481</v>
      </c>
      <c r="K10" s="18" t="s">
        <v>481</v>
      </c>
      <c r="L10" s="20" t="s">
        <v>481</v>
      </c>
      <c r="M10" s="18" t="s">
        <v>481</v>
      </c>
      <c r="N10" s="20" t="s">
        <v>481</v>
      </c>
      <c r="O10" s="18" t="s">
        <v>481</v>
      </c>
      <c r="P10" s="20" t="s">
        <v>481</v>
      </c>
      <c r="Q10" s="18" t="n">
        <v>463.35596848</v>
      </c>
      <c r="R10" s="20" t="n">
        <v>8.014011330000001</v>
      </c>
    </row>
    <row r="11" spans="1:18">
      <c r="A11" s="15" t="s">
        <v>486</v>
      </c>
      <c r="B11" s="17" t="n">
        <v>7053</v>
      </c>
      <c r="C11" s="18">
        <f>(50.0/B11*100)</f>
        <v/>
      </c>
      <c r="D11" s="19" t="n">
        <v>7003</v>
      </c>
      <c r="E11" s="18" t="n">
        <v>449.02159534</v>
      </c>
      <c r="F11" s="20" t="n">
        <v>2.38572164</v>
      </c>
      <c r="G11" s="18" t="n">
        <v>415.90140349</v>
      </c>
      <c r="H11" s="20" t="n">
        <v>11.21459845</v>
      </c>
      <c r="I11" s="18" t="s">
        <v>481</v>
      </c>
      <c r="J11" s="20" t="s">
        <v>481</v>
      </c>
      <c r="K11" s="18" t="s">
        <v>481</v>
      </c>
      <c r="L11" s="20" t="s">
        <v>481</v>
      </c>
      <c r="M11" s="18" t="s">
        <v>481</v>
      </c>
      <c r="N11" s="20" t="s">
        <v>481</v>
      </c>
      <c r="O11" s="18" t="s">
        <v>481</v>
      </c>
      <c r="P11" s="20" t="s">
        <v>481</v>
      </c>
      <c r="Q11" s="18" t="n">
        <v>374.5621273</v>
      </c>
      <c r="R11" s="20" t="n">
        <v>8.00522269</v>
      </c>
    </row>
    <row r="12" spans="1:18">
      <c r="A12" s="15" t="s">
        <v>487</v>
      </c>
      <c r="B12" s="17" t="n">
        <v>6894</v>
      </c>
      <c r="C12" s="18">
        <f>(55.0/B12*100)</f>
        <v/>
      </c>
      <c r="D12" s="19" t="n">
        <v>6839</v>
      </c>
      <c r="E12" s="18" t="n">
        <v>494.29586867</v>
      </c>
      <c r="F12" s="20" t="n">
        <v>2.16098998</v>
      </c>
      <c r="G12" s="18" t="n">
        <v>463.88809643</v>
      </c>
      <c r="H12" s="20" t="n">
        <v>10.28349576</v>
      </c>
      <c r="I12" s="18" t="s">
        <v>481</v>
      </c>
      <c r="J12" s="20" t="s">
        <v>481</v>
      </c>
      <c r="K12" s="18" t="s">
        <v>481</v>
      </c>
      <c r="L12" s="20" t="s">
        <v>481</v>
      </c>
      <c r="M12" s="18" t="s">
        <v>481</v>
      </c>
      <c r="N12" s="20" t="s">
        <v>481</v>
      </c>
      <c r="O12" s="18" t="s">
        <v>481</v>
      </c>
      <c r="P12" s="20" t="s">
        <v>481</v>
      </c>
      <c r="Q12" s="18" t="n">
        <v>374.90058028</v>
      </c>
      <c r="R12" s="20" t="n">
        <v>17.81762931</v>
      </c>
    </row>
    <row r="13" spans="1:18">
      <c r="A13" s="15" t="s">
        <v>488</v>
      </c>
      <c r="B13" s="17" t="n">
        <v>7161</v>
      </c>
      <c r="C13" s="18">
        <f>(100.0/B13*100)</f>
        <v/>
      </c>
      <c r="D13" s="19" t="n">
        <v>7061</v>
      </c>
      <c r="E13" s="18" t="n">
        <v>504.81377491</v>
      </c>
      <c r="F13" s="20" t="n">
        <v>2.42242667</v>
      </c>
      <c r="G13" s="18" t="n">
        <v>468.89595765</v>
      </c>
      <c r="H13" s="20" t="n">
        <v>6.45153945</v>
      </c>
      <c r="I13" s="18" t="s">
        <v>481</v>
      </c>
      <c r="J13" s="20" t="s">
        <v>481</v>
      </c>
      <c r="K13" s="18" t="s">
        <v>481</v>
      </c>
      <c r="L13" s="20" t="s">
        <v>481</v>
      </c>
      <c r="M13" s="18" t="s">
        <v>481</v>
      </c>
      <c r="N13" s="20" t="s">
        <v>481</v>
      </c>
      <c r="O13" s="18" t="s">
        <v>481</v>
      </c>
      <c r="P13" s="20" t="s">
        <v>481</v>
      </c>
      <c r="Q13" s="18" t="n">
        <v>404.22591245</v>
      </c>
      <c r="R13" s="20" t="n">
        <v>20.4648764</v>
      </c>
    </row>
    <row r="14" spans="1:18">
      <c r="A14" s="15" t="s">
        <v>489</v>
      </c>
      <c r="B14" s="17" t="n">
        <v>5587</v>
      </c>
      <c r="C14" s="18">
        <f>(74.0/B14*100)</f>
        <v/>
      </c>
      <c r="D14" s="19" t="n">
        <v>5513</v>
      </c>
      <c r="E14" s="18" t="n">
        <v>535.64303923</v>
      </c>
      <c r="F14" s="20" t="n">
        <v>2.10440576</v>
      </c>
      <c r="G14" s="18" t="n">
        <v>504.24322653</v>
      </c>
      <c r="H14" s="20" t="n">
        <v>12.97663118</v>
      </c>
      <c r="I14" s="18" t="s">
        <v>481</v>
      </c>
      <c r="J14" s="20" t="s">
        <v>481</v>
      </c>
      <c r="K14" s="18" t="s">
        <v>481</v>
      </c>
      <c r="L14" s="20" t="s">
        <v>481</v>
      </c>
      <c r="M14" s="18" t="s">
        <v>481</v>
      </c>
      <c r="N14" s="20" t="s">
        <v>481</v>
      </c>
      <c r="O14" s="18" t="s">
        <v>481</v>
      </c>
      <c r="P14" s="20" t="s">
        <v>481</v>
      </c>
      <c r="Q14" s="18" t="n">
        <v>463.11472861</v>
      </c>
      <c r="R14" s="20" t="n">
        <v>16.99788982</v>
      </c>
    </row>
    <row r="15" spans="1:18">
      <c r="A15" s="15" t="s">
        <v>490</v>
      </c>
      <c r="B15" s="17" t="n">
        <v>5882</v>
      </c>
      <c r="C15" s="18">
        <f>(52.0/B15*100)</f>
        <v/>
      </c>
      <c r="D15" s="19" t="n">
        <v>5830</v>
      </c>
      <c r="E15" s="18" t="n">
        <v>533.68568936</v>
      </c>
      <c r="F15" s="20" t="n">
        <v>2.28851235</v>
      </c>
      <c r="G15" s="18" t="n">
        <v>471.01857486</v>
      </c>
      <c r="H15" s="20" t="n">
        <v>9.48386951</v>
      </c>
      <c r="I15" s="18" t="s">
        <v>481</v>
      </c>
      <c r="J15" s="20" t="s">
        <v>481</v>
      </c>
      <c r="K15" s="18" t="s">
        <v>481</v>
      </c>
      <c r="L15" s="20" t="s">
        <v>481</v>
      </c>
      <c r="M15" s="18" t="s">
        <v>481</v>
      </c>
      <c r="N15" s="20" t="s">
        <v>481</v>
      </c>
      <c r="O15" s="18" t="s">
        <v>481</v>
      </c>
      <c r="P15" s="20" t="s">
        <v>481</v>
      </c>
      <c r="Q15" s="18" t="n">
        <v>434.93206064</v>
      </c>
      <c r="R15" s="20" t="n">
        <v>19.1534742</v>
      </c>
    </row>
    <row r="16" spans="1:18">
      <c r="A16" s="15" t="s">
        <v>491</v>
      </c>
      <c r="B16" s="17" t="n">
        <v>6108</v>
      </c>
      <c r="C16" s="18">
        <f>(99.0/B16*100)</f>
        <v/>
      </c>
      <c r="D16" s="19" t="n">
        <v>6009</v>
      </c>
      <c r="E16" s="18" t="n">
        <v>501.63873765</v>
      </c>
      <c r="F16" s="20" t="n">
        <v>2.02548051</v>
      </c>
      <c r="G16" s="18" t="n">
        <v>433.47616969</v>
      </c>
      <c r="H16" s="20" t="n">
        <v>6.86516283</v>
      </c>
      <c r="I16" s="18" t="s">
        <v>481</v>
      </c>
      <c r="J16" s="20" t="s">
        <v>481</v>
      </c>
      <c r="K16" s="18" t="s">
        <v>481</v>
      </c>
      <c r="L16" s="20" t="s">
        <v>481</v>
      </c>
      <c r="M16" s="18" t="s">
        <v>481</v>
      </c>
      <c r="N16" s="20" t="s">
        <v>481</v>
      </c>
      <c r="O16" s="18" t="s">
        <v>481</v>
      </c>
      <c r="P16" s="20" t="s">
        <v>481</v>
      </c>
      <c r="Q16" s="18" t="n">
        <v>362.95486545</v>
      </c>
      <c r="R16" s="20" t="n">
        <v>15.1130436</v>
      </c>
    </row>
    <row r="17" spans="1:18">
      <c r="A17" s="15" t="s">
        <v>492</v>
      </c>
      <c r="B17" s="17" t="n">
        <v>6504</v>
      </c>
      <c r="C17" s="18">
        <f>(671.0/B17*100)</f>
        <v/>
      </c>
      <c r="D17" s="19" t="n">
        <v>5833</v>
      </c>
      <c r="E17" s="18" t="n">
        <v>518.12739758</v>
      </c>
      <c r="F17" s="20" t="n">
        <v>2.63191674</v>
      </c>
      <c r="G17" s="18" t="n">
        <v>447.76029939</v>
      </c>
      <c r="H17" s="20" t="n">
        <v>9.26942126</v>
      </c>
      <c r="I17" s="18" t="s">
        <v>481</v>
      </c>
      <c r="J17" s="20" t="s">
        <v>481</v>
      </c>
      <c r="K17" s="18" t="s">
        <v>481</v>
      </c>
      <c r="L17" s="20" t="s">
        <v>481</v>
      </c>
      <c r="M17" s="18" t="s">
        <v>481</v>
      </c>
      <c r="N17" s="20" t="s">
        <v>481</v>
      </c>
      <c r="O17" s="18" t="s">
        <v>481</v>
      </c>
      <c r="P17" s="20" t="s">
        <v>481</v>
      </c>
      <c r="Q17" s="18" t="n">
        <v>460.36905229</v>
      </c>
      <c r="R17" s="20" t="n">
        <v>17.29500899</v>
      </c>
    </row>
    <row r="18" spans="1:18">
      <c r="A18" s="15" t="s">
        <v>493</v>
      </c>
      <c r="B18" s="17" t="n">
        <v>5532</v>
      </c>
      <c r="C18" s="18">
        <f>(28.0/B18*100)</f>
        <v/>
      </c>
      <c r="D18" s="19" t="n">
        <v>5504</v>
      </c>
      <c r="E18" s="18" t="n">
        <v>458.9671127</v>
      </c>
      <c r="F18" s="20" t="n">
        <v>3.93775295</v>
      </c>
      <c r="G18" s="18" t="n">
        <v>411.08122001</v>
      </c>
      <c r="H18" s="20" t="n">
        <v>6.95207573</v>
      </c>
      <c r="I18" s="18" t="s">
        <v>481</v>
      </c>
      <c r="J18" s="20" t="s">
        <v>481</v>
      </c>
      <c r="K18" s="18" t="s">
        <v>481</v>
      </c>
      <c r="L18" s="20" t="s">
        <v>481</v>
      </c>
      <c r="M18" s="18" t="s">
        <v>481</v>
      </c>
      <c r="N18" s="20" t="s">
        <v>481</v>
      </c>
      <c r="O18" s="18" t="s">
        <v>481</v>
      </c>
      <c r="P18" s="20" t="s">
        <v>481</v>
      </c>
      <c r="Q18" s="18" t="n">
        <v>361.61553527</v>
      </c>
      <c r="R18" s="20" t="n">
        <v>10.82900926</v>
      </c>
    </row>
    <row r="19" spans="1:18">
      <c r="A19" s="15" t="s">
        <v>494</v>
      </c>
      <c r="B19" s="17" t="n">
        <v>5658</v>
      </c>
      <c r="C19" s="18">
        <f>(62.0/B19*100)</f>
        <v/>
      </c>
      <c r="D19" s="19" t="n">
        <v>5596</v>
      </c>
      <c r="E19" s="18" t="n">
        <v>477.07416009</v>
      </c>
      <c r="F19" s="20" t="n">
        <v>2.47459961</v>
      </c>
      <c r="G19" s="18" t="n">
        <v>481.4787845</v>
      </c>
      <c r="H19" s="20" t="n">
        <v>12.51938948</v>
      </c>
      <c r="I19" s="18" t="s">
        <v>481</v>
      </c>
      <c r="J19" s="20" t="s">
        <v>481</v>
      </c>
      <c r="K19" s="18" t="s">
        <v>481</v>
      </c>
      <c r="L19" s="20" t="s">
        <v>481</v>
      </c>
      <c r="M19" s="18" t="s">
        <v>481</v>
      </c>
      <c r="N19" s="20" t="s">
        <v>481</v>
      </c>
      <c r="O19" s="18" t="s">
        <v>481</v>
      </c>
      <c r="P19" s="20" t="s">
        <v>481</v>
      </c>
      <c r="Q19" s="18" t="n">
        <v>394.95089416</v>
      </c>
      <c r="R19" s="20" t="n">
        <v>23.15270701</v>
      </c>
    </row>
    <row r="20" spans="1:18">
      <c r="A20" s="15" t="s">
        <v>495</v>
      </c>
      <c r="B20" s="17" t="n">
        <v>3371</v>
      </c>
      <c r="C20" s="18">
        <f>(75.0/B20*100)</f>
        <v/>
      </c>
      <c r="D20" s="19" t="n">
        <v>3296</v>
      </c>
      <c r="E20" s="18" t="n">
        <v>476.18528859</v>
      </c>
      <c r="F20" s="20" t="n">
        <v>1.77259156</v>
      </c>
      <c r="G20" s="18" t="n">
        <v>455.26856876</v>
      </c>
      <c r="H20" s="20" t="n">
        <v>6.02977442</v>
      </c>
      <c r="I20" s="18" t="s">
        <v>481</v>
      </c>
      <c r="J20" s="20" t="s">
        <v>481</v>
      </c>
      <c r="K20" s="18" t="s">
        <v>481</v>
      </c>
      <c r="L20" s="20" t="s">
        <v>481</v>
      </c>
      <c r="M20" s="18" t="s">
        <v>481</v>
      </c>
      <c r="N20" s="20" t="s">
        <v>481</v>
      </c>
      <c r="O20" s="18" t="s">
        <v>481</v>
      </c>
      <c r="P20" s="20" t="s">
        <v>481</v>
      </c>
      <c r="Q20" s="18" t="n">
        <v>399.46471283</v>
      </c>
      <c r="R20" s="20" t="n">
        <v>15.93382472</v>
      </c>
    </row>
    <row r="21" spans="1:18">
      <c r="A21" s="15" t="s">
        <v>496</v>
      </c>
      <c r="B21" s="17" t="n">
        <v>5741</v>
      </c>
      <c r="C21" s="18">
        <f>(45.0/B21*100)</f>
        <v/>
      </c>
      <c r="D21" s="19" t="n">
        <v>5696</v>
      </c>
      <c r="E21" s="18" t="n">
        <v>503.52179664</v>
      </c>
      <c r="F21" s="20" t="n">
        <v>2.45359741</v>
      </c>
      <c r="G21" s="18" t="n">
        <v>507.24649818</v>
      </c>
      <c r="H21" s="20" t="n">
        <v>3.93894931</v>
      </c>
      <c r="I21" s="18" t="s">
        <v>481</v>
      </c>
      <c r="J21" s="20" t="s">
        <v>481</v>
      </c>
      <c r="K21" s="18" t="s">
        <v>481</v>
      </c>
      <c r="L21" s="20" t="s">
        <v>481</v>
      </c>
      <c r="M21" s="18" t="s">
        <v>481</v>
      </c>
      <c r="N21" s="20" t="s">
        <v>481</v>
      </c>
      <c r="O21" s="18" t="s">
        <v>481</v>
      </c>
      <c r="P21" s="20" t="s">
        <v>481</v>
      </c>
      <c r="Q21" s="18" t="n">
        <v>457.54441651</v>
      </c>
      <c r="R21" s="20" t="n">
        <v>8.34866004</v>
      </c>
    </row>
    <row r="22" spans="1:18">
      <c r="A22" s="15" t="s">
        <v>497</v>
      </c>
      <c r="B22" s="17" t="n">
        <v>6598</v>
      </c>
      <c r="C22" s="18">
        <f>(32.0/B22*100)</f>
        <v/>
      </c>
      <c r="D22" s="19" t="n">
        <v>6566</v>
      </c>
      <c r="E22" s="18" t="n">
        <v>471.26129504</v>
      </c>
      <c r="F22" s="20" t="n">
        <v>3.31503541</v>
      </c>
      <c r="G22" s="18" t="n">
        <v>424.05843358</v>
      </c>
      <c r="H22" s="20" t="n">
        <v>12.48848316</v>
      </c>
      <c r="I22" s="18" t="s">
        <v>481</v>
      </c>
      <c r="J22" s="20" t="s">
        <v>481</v>
      </c>
      <c r="K22" s="18" t="s">
        <v>481</v>
      </c>
      <c r="L22" s="20" t="s">
        <v>481</v>
      </c>
      <c r="M22" s="18" t="s">
        <v>481</v>
      </c>
      <c r="N22" s="20" t="s">
        <v>481</v>
      </c>
      <c r="O22" s="18" t="n">
        <v>470.47318638</v>
      </c>
      <c r="P22" s="20" t="n">
        <v>24.04364562</v>
      </c>
      <c r="Q22" s="18" t="n">
        <v>349.62030155</v>
      </c>
      <c r="R22" s="20" t="n">
        <v>15.75986989</v>
      </c>
    </row>
    <row r="23" spans="1:18">
      <c r="A23" s="15" t="s">
        <v>498</v>
      </c>
      <c r="B23" s="17" t="n">
        <v>11583</v>
      </c>
      <c r="C23" s="18">
        <f>(213.0/B23*100)</f>
        <v/>
      </c>
      <c r="D23" s="19" t="n">
        <v>11370</v>
      </c>
      <c r="E23" s="18" t="n">
        <v>484.20634725</v>
      </c>
      <c r="F23" s="20" t="n">
        <v>2.58674999</v>
      </c>
      <c r="G23" s="18" t="n">
        <v>448.38971544</v>
      </c>
      <c r="H23" s="20" t="n">
        <v>4.49698094</v>
      </c>
      <c r="I23" s="18" t="s">
        <v>481</v>
      </c>
      <c r="J23" s="20" t="s">
        <v>481</v>
      </c>
      <c r="K23" s="18" t="s">
        <v>481</v>
      </c>
      <c r="L23" s="20" t="s">
        <v>481</v>
      </c>
      <c r="M23" s="18" t="s">
        <v>481</v>
      </c>
      <c r="N23" s="20" t="s">
        <v>481</v>
      </c>
      <c r="O23" s="18" t="s">
        <v>481</v>
      </c>
      <c r="P23" s="20" t="s">
        <v>481</v>
      </c>
      <c r="Q23" s="18" t="n">
        <v>407.44080722</v>
      </c>
      <c r="R23" s="20" t="n">
        <v>14.52325341</v>
      </c>
    </row>
    <row r="24" spans="1:18">
      <c r="A24" s="15" t="s">
        <v>499</v>
      </c>
      <c r="B24" s="17" t="n">
        <v>6647</v>
      </c>
      <c r="C24" s="18">
        <f>(7.0/B24*100)</f>
        <v/>
      </c>
      <c r="D24" s="19" t="n">
        <v>6640</v>
      </c>
      <c r="E24" s="18" t="n">
        <v>538.82651577</v>
      </c>
      <c r="F24" s="20" t="n">
        <v>2.89872617</v>
      </c>
      <c r="G24" s="18" t="n">
        <v>504.07748768</v>
      </c>
      <c r="H24" s="20" t="n">
        <v>29.00934311</v>
      </c>
      <c r="I24" s="18" t="s">
        <v>481</v>
      </c>
      <c r="J24" s="20" t="s">
        <v>481</v>
      </c>
      <c r="K24" s="18" t="s">
        <v>481</v>
      </c>
      <c r="L24" s="20" t="s">
        <v>481</v>
      </c>
      <c r="M24" s="18" t="s">
        <v>481</v>
      </c>
      <c r="N24" s="20" t="s">
        <v>481</v>
      </c>
      <c r="O24" s="18" t="s">
        <v>481</v>
      </c>
      <c r="P24" s="20" t="s">
        <v>481</v>
      </c>
      <c r="Q24" s="18" t="n">
        <v>512.61147375</v>
      </c>
      <c r="R24" s="20" t="n">
        <v>25.18620033</v>
      </c>
    </row>
    <row r="25" spans="1:18">
      <c r="A25" s="15" t="s">
        <v>500</v>
      </c>
      <c r="B25" s="17" t="n">
        <v>5581</v>
      </c>
      <c r="C25" s="18">
        <f>(24.0/B25*100)</f>
        <v/>
      </c>
      <c r="D25" s="19" t="n">
        <v>5557</v>
      </c>
      <c r="E25" s="18" t="n">
        <v>515.99234112</v>
      </c>
      <c r="F25" s="20" t="n">
        <v>3.13175879</v>
      </c>
      <c r="G25" s="18" t="n">
        <v>556.6798704399999</v>
      </c>
      <c r="H25" s="20" t="n">
        <v>18.80656729</v>
      </c>
      <c r="I25" s="18" t="s">
        <v>481</v>
      </c>
      <c r="J25" s="20" t="s">
        <v>481</v>
      </c>
      <c r="K25" s="18" t="s">
        <v>481</v>
      </c>
      <c r="L25" s="20" t="s">
        <v>481</v>
      </c>
      <c r="M25" s="18" t="s">
        <v>481</v>
      </c>
      <c r="N25" s="20" t="s">
        <v>481</v>
      </c>
      <c r="O25" s="18" t="s">
        <v>481</v>
      </c>
      <c r="P25" s="20" t="s">
        <v>481</v>
      </c>
      <c r="Q25" s="18" t="n">
        <v>442.88072255</v>
      </c>
      <c r="R25" s="20" t="n">
        <v>30.79757361</v>
      </c>
    </row>
    <row r="26" spans="1:18">
      <c r="A26" s="15" t="s">
        <v>501</v>
      </c>
      <c r="B26" s="17" t="n">
        <v>4869</v>
      </c>
      <c r="C26" s="18">
        <f>(33.0/B26*100)</f>
        <v/>
      </c>
      <c r="D26" s="19" t="n">
        <v>4836</v>
      </c>
      <c r="E26" s="18" t="n">
        <v>491.33198521</v>
      </c>
      <c r="F26" s="20" t="n">
        <v>1.56721507</v>
      </c>
      <c r="G26" s="18" t="n">
        <v>468.43206054</v>
      </c>
      <c r="H26" s="20" t="n">
        <v>11.9700932</v>
      </c>
      <c r="I26" s="18" t="s">
        <v>481</v>
      </c>
      <c r="J26" s="20" t="s">
        <v>481</v>
      </c>
      <c r="K26" s="18" t="s">
        <v>481</v>
      </c>
      <c r="L26" s="20" t="s">
        <v>481</v>
      </c>
      <c r="M26" s="18" t="s">
        <v>481</v>
      </c>
      <c r="N26" s="20" t="s">
        <v>481</v>
      </c>
      <c r="O26" s="18" t="s">
        <v>481</v>
      </c>
      <c r="P26" s="20" t="s">
        <v>481</v>
      </c>
      <c r="Q26" s="18" t="n">
        <v>432.52749184</v>
      </c>
      <c r="R26" s="20" t="n">
        <v>21.38815565</v>
      </c>
    </row>
    <row r="27" spans="1:18">
      <c r="A27" s="15" t="s">
        <v>502</v>
      </c>
      <c r="B27" s="17" t="n">
        <v>5299</v>
      </c>
      <c r="C27" s="18">
        <f>(17.0/B27*100)</f>
        <v/>
      </c>
      <c r="D27" s="19" t="n">
        <v>5282</v>
      </c>
      <c r="E27" s="18" t="n">
        <v>488.6755963</v>
      </c>
      <c r="F27" s="20" t="n">
        <v>1.31470184</v>
      </c>
      <c r="G27" s="18" t="n">
        <v>467.38598866</v>
      </c>
      <c r="H27" s="20" t="n">
        <v>2.85516644</v>
      </c>
      <c r="I27" s="18" t="s">
        <v>481</v>
      </c>
      <c r="J27" s="20" t="s">
        <v>481</v>
      </c>
      <c r="K27" s="18" t="s">
        <v>481</v>
      </c>
      <c r="L27" s="20" t="s">
        <v>481</v>
      </c>
      <c r="M27" s="18" t="s">
        <v>481</v>
      </c>
      <c r="N27" s="20" t="s">
        <v>481</v>
      </c>
      <c r="O27" s="18" t="s">
        <v>481</v>
      </c>
      <c r="P27" s="20" t="s">
        <v>481</v>
      </c>
      <c r="Q27" s="18" t="n">
        <v>429.07111424</v>
      </c>
      <c r="R27" s="20" t="n">
        <v>12.00010108</v>
      </c>
    </row>
    <row r="28" spans="1:18">
      <c r="A28" s="15" t="s">
        <v>503</v>
      </c>
      <c r="B28" s="17" t="n">
        <v>7568</v>
      </c>
      <c r="C28" s="18">
        <f>(51.0/B28*100)</f>
        <v/>
      </c>
      <c r="D28" s="19" t="n">
        <v>7517</v>
      </c>
      <c r="E28" s="18" t="n">
        <v>417.40006283</v>
      </c>
      <c r="F28" s="20" t="n">
        <v>2.13455341</v>
      </c>
      <c r="G28" s="18" t="n">
        <v>381.02190577</v>
      </c>
      <c r="H28" s="20" t="n">
        <v>7.82586867</v>
      </c>
      <c r="I28" s="18" t="s">
        <v>481</v>
      </c>
      <c r="J28" s="20" t="s">
        <v>481</v>
      </c>
      <c r="K28" s="18" t="s">
        <v>481</v>
      </c>
      <c r="L28" s="20" t="s">
        <v>481</v>
      </c>
      <c r="M28" s="18" t="s">
        <v>481</v>
      </c>
      <c r="N28" s="20" t="s">
        <v>481</v>
      </c>
      <c r="O28" s="18" t="s">
        <v>481</v>
      </c>
      <c r="P28" s="20" t="s">
        <v>481</v>
      </c>
      <c r="Q28" s="18" t="n">
        <v>363.41497035</v>
      </c>
      <c r="R28" s="20" t="n">
        <v>10.22441291</v>
      </c>
    </row>
    <row r="29" spans="1:18">
      <c r="A29" s="15" t="s">
        <v>504</v>
      </c>
      <c r="B29" s="17" t="n">
        <v>5385</v>
      </c>
      <c r="C29" s="18">
        <f>(30.0/B29*100)</f>
        <v/>
      </c>
      <c r="D29" s="19" t="n">
        <v>5355</v>
      </c>
      <c r="E29" s="18" t="n">
        <v>512.03346966</v>
      </c>
      <c r="F29" s="20" t="n">
        <v>2.22722013</v>
      </c>
      <c r="G29" s="18" t="n">
        <v>465.35598987</v>
      </c>
      <c r="H29" s="20" t="n">
        <v>8.79361727</v>
      </c>
      <c r="I29" s="18" t="s">
        <v>481</v>
      </c>
      <c r="J29" s="20" t="s">
        <v>481</v>
      </c>
      <c r="K29" s="18" t="s">
        <v>481</v>
      </c>
      <c r="L29" s="20" t="s">
        <v>481</v>
      </c>
      <c r="M29" s="18" t="s">
        <v>481</v>
      </c>
      <c r="N29" s="20" t="s">
        <v>481</v>
      </c>
      <c r="O29" s="18" t="s">
        <v>481</v>
      </c>
      <c r="P29" s="20" t="s">
        <v>481</v>
      </c>
      <c r="Q29" s="18" t="n">
        <v>443.95242101</v>
      </c>
      <c r="R29" s="20" t="n">
        <v>11.59473731</v>
      </c>
    </row>
    <row r="30" spans="1:18">
      <c r="A30" s="15" t="s">
        <v>505</v>
      </c>
      <c r="B30" s="17" t="n">
        <v>4520</v>
      </c>
      <c r="C30" s="18">
        <f>(97.0/B30*100)</f>
        <v/>
      </c>
      <c r="D30" s="19" t="n">
        <v>4423</v>
      </c>
      <c r="E30" s="18" t="n">
        <v>515.17645974</v>
      </c>
      <c r="F30" s="20" t="n">
        <v>2.61444551</v>
      </c>
      <c r="G30" s="18" t="n">
        <v>520.46503426</v>
      </c>
      <c r="H30" s="20" t="n">
        <v>4.6959154</v>
      </c>
      <c r="I30" s="18" t="s">
        <v>481</v>
      </c>
      <c r="J30" s="20" t="s">
        <v>481</v>
      </c>
      <c r="K30" s="18" t="s">
        <v>481</v>
      </c>
      <c r="L30" s="20" t="s">
        <v>481</v>
      </c>
      <c r="M30" s="18" t="s">
        <v>481</v>
      </c>
      <c r="N30" s="20" t="s">
        <v>481</v>
      </c>
      <c r="O30" s="18" t="s">
        <v>481</v>
      </c>
      <c r="P30" s="20" t="s">
        <v>481</v>
      </c>
      <c r="Q30" s="18" t="n">
        <v>459.02207075</v>
      </c>
      <c r="R30" s="20" t="n">
        <v>8.256562969999999</v>
      </c>
    </row>
    <row r="31" spans="1:18">
      <c r="A31" s="15" t="s">
        <v>506</v>
      </c>
      <c r="B31" s="17" t="n">
        <v>5456</v>
      </c>
      <c r="C31" s="18">
        <f>(125.0/B31*100)</f>
        <v/>
      </c>
      <c r="D31" s="19" t="n">
        <v>5331</v>
      </c>
      <c r="E31" s="18" t="n">
        <v>504.43202617</v>
      </c>
      <c r="F31" s="20" t="n">
        <v>2.22076761</v>
      </c>
      <c r="G31" s="18" t="n">
        <v>456.28459945</v>
      </c>
      <c r="H31" s="20" t="n">
        <v>5.62679169</v>
      </c>
      <c r="I31" s="18" t="s">
        <v>481</v>
      </c>
      <c r="J31" s="20" t="s">
        <v>481</v>
      </c>
      <c r="K31" s="18" t="s">
        <v>481</v>
      </c>
      <c r="L31" s="20" t="s">
        <v>481</v>
      </c>
      <c r="M31" s="18" t="s">
        <v>481</v>
      </c>
      <c r="N31" s="20" t="s">
        <v>481</v>
      </c>
      <c r="O31" s="18" t="s">
        <v>481</v>
      </c>
      <c r="P31" s="20" t="s">
        <v>481</v>
      </c>
      <c r="Q31" s="18" t="n">
        <v>398.55027609</v>
      </c>
      <c r="R31" s="20" t="n">
        <v>15.70863857</v>
      </c>
    </row>
    <row r="32" spans="1:18">
      <c r="A32" s="15" t="s">
        <v>507</v>
      </c>
      <c r="B32" s="17" t="n">
        <v>4478</v>
      </c>
      <c r="C32" s="18">
        <f>(5.0/B32*100)</f>
        <v/>
      </c>
      <c r="D32" s="19" t="n">
        <v>4473</v>
      </c>
      <c r="E32" s="18" t="n">
        <v>502.03979451</v>
      </c>
      <c r="F32" s="20" t="n">
        <v>2.49213371</v>
      </c>
      <c r="G32" s="18" t="n">
        <v>502.22110759</v>
      </c>
      <c r="H32" s="20" t="n">
        <v>17.95709689</v>
      </c>
      <c r="I32" s="18" t="s">
        <v>481</v>
      </c>
      <c r="J32" s="20" t="s">
        <v>481</v>
      </c>
      <c r="K32" s="18" t="s">
        <v>481</v>
      </c>
      <c r="L32" s="20" t="s">
        <v>481</v>
      </c>
      <c r="M32" s="18" t="s">
        <v>481</v>
      </c>
      <c r="N32" s="20" t="s">
        <v>481</v>
      </c>
      <c r="O32" s="18" t="s">
        <v>481</v>
      </c>
      <c r="P32" s="20" t="s">
        <v>481</v>
      </c>
      <c r="Q32" s="18" t="n">
        <v>350.71812552</v>
      </c>
      <c r="R32" s="20" t="n">
        <v>26.04072234</v>
      </c>
    </row>
    <row r="33" spans="1:18">
      <c r="A33" s="15" t="s">
        <v>508</v>
      </c>
      <c r="B33" s="17" t="n">
        <v>7325</v>
      </c>
      <c r="C33" s="18">
        <f>(75.0/B33*100)</f>
        <v/>
      </c>
      <c r="D33" s="19" t="n">
        <v>7250</v>
      </c>
      <c r="E33" s="18" t="n">
        <v>503.65745997</v>
      </c>
      <c r="F33" s="20" t="n">
        <v>2.49833843</v>
      </c>
      <c r="G33" s="18" t="n">
        <v>477.89921061</v>
      </c>
      <c r="H33" s="20" t="n">
        <v>4.99393365</v>
      </c>
      <c r="I33" s="18" t="s">
        <v>481</v>
      </c>
      <c r="J33" s="20" t="s">
        <v>481</v>
      </c>
      <c r="K33" s="18" t="s">
        <v>481</v>
      </c>
      <c r="L33" s="20" t="s">
        <v>481</v>
      </c>
      <c r="M33" s="18" t="s">
        <v>481</v>
      </c>
      <c r="N33" s="20" t="s">
        <v>481</v>
      </c>
      <c r="O33" s="18" t="s">
        <v>481</v>
      </c>
      <c r="P33" s="20" t="s">
        <v>481</v>
      </c>
      <c r="Q33" s="18" t="n">
        <v>424.96706586</v>
      </c>
      <c r="R33" s="20" t="n">
        <v>16.05274683</v>
      </c>
    </row>
    <row r="34" spans="1:18">
      <c r="A34" s="15" t="s">
        <v>509</v>
      </c>
      <c r="B34" s="17" t="n">
        <v>6350</v>
      </c>
      <c r="C34" s="18">
        <f>(65.0/B34*100)</f>
        <v/>
      </c>
      <c r="D34" s="19" t="n">
        <v>6285</v>
      </c>
      <c r="E34" s="18" t="n">
        <v>463.30312986</v>
      </c>
      <c r="F34" s="20" t="n">
        <v>2.53306457</v>
      </c>
      <c r="G34" s="18" t="n">
        <v>423.54785312</v>
      </c>
      <c r="H34" s="20" t="n">
        <v>13.56324803</v>
      </c>
      <c r="I34" s="18" t="s">
        <v>481</v>
      </c>
      <c r="J34" s="20" t="s">
        <v>481</v>
      </c>
      <c r="K34" s="18" t="s">
        <v>481</v>
      </c>
      <c r="L34" s="20" t="s">
        <v>481</v>
      </c>
      <c r="M34" s="18" t="s">
        <v>481</v>
      </c>
      <c r="N34" s="20" t="s">
        <v>481</v>
      </c>
      <c r="O34" s="18" t="s">
        <v>481</v>
      </c>
      <c r="P34" s="20" t="s">
        <v>481</v>
      </c>
      <c r="Q34" s="18" t="n">
        <v>348.23061117</v>
      </c>
      <c r="R34" s="20" t="n">
        <v>13.10888638</v>
      </c>
    </row>
    <row r="35" spans="1:18">
      <c r="A35" s="15" t="s">
        <v>510</v>
      </c>
      <c r="B35" s="17" t="n">
        <v>6406</v>
      </c>
      <c r="C35" s="18">
        <f>(36.0/B35*100)</f>
        <v/>
      </c>
      <c r="D35" s="19" t="n">
        <v>6370</v>
      </c>
      <c r="E35" s="18" t="n">
        <v>517.4943856</v>
      </c>
      <c r="F35" s="20" t="n">
        <v>1.33319287</v>
      </c>
      <c r="G35" s="18" t="n">
        <v>436.30672337</v>
      </c>
      <c r="H35" s="20" t="n">
        <v>8.61750035</v>
      </c>
      <c r="I35" s="18" t="s">
        <v>481</v>
      </c>
      <c r="J35" s="20" t="s">
        <v>481</v>
      </c>
      <c r="K35" s="18" t="s">
        <v>481</v>
      </c>
      <c r="L35" s="20" t="s">
        <v>481</v>
      </c>
      <c r="M35" s="18" t="s">
        <v>481</v>
      </c>
      <c r="N35" s="20" t="s">
        <v>481</v>
      </c>
      <c r="O35" s="18" t="s">
        <v>481</v>
      </c>
      <c r="P35" s="20" t="s">
        <v>481</v>
      </c>
      <c r="Q35" s="18" t="n">
        <v>412.0025307</v>
      </c>
      <c r="R35" s="20" t="n">
        <v>12.09162765</v>
      </c>
    </row>
    <row r="36" spans="1:18">
      <c r="A36" s="15" t="s">
        <v>511</v>
      </c>
      <c r="B36" s="17" t="n">
        <v>6736</v>
      </c>
      <c r="C36" s="18">
        <f>(26.0/B36*100)</f>
        <v/>
      </c>
      <c r="D36" s="19" t="n">
        <v>6710</v>
      </c>
      <c r="E36" s="18" t="n">
        <v>498.34227148</v>
      </c>
      <c r="F36" s="20" t="n">
        <v>1.96607046</v>
      </c>
      <c r="G36" s="18" t="n">
        <v>457.20450713</v>
      </c>
      <c r="H36" s="20" t="n">
        <v>4.42871338</v>
      </c>
      <c r="I36" s="18" t="s">
        <v>481</v>
      </c>
      <c r="J36" s="20" t="s">
        <v>481</v>
      </c>
      <c r="K36" s="18" t="s">
        <v>481</v>
      </c>
      <c r="L36" s="20" t="s">
        <v>481</v>
      </c>
      <c r="M36" s="18" t="s">
        <v>481</v>
      </c>
      <c r="N36" s="20" t="s">
        <v>481</v>
      </c>
      <c r="O36" s="18" t="s">
        <v>481</v>
      </c>
      <c r="P36" s="20" t="s">
        <v>481</v>
      </c>
      <c r="Q36" s="18" t="n">
        <v>423.89879438</v>
      </c>
      <c r="R36" s="20" t="n">
        <v>11.39492241</v>
      </c>
    </row>
    <row r="37" spans="1:18">
      <c r="A37" s="15" t="s">
        <v>512</v>
      </c>
      <c r="B37" s="17" t="n">
        <v>5458</v>
      </c>
      <c r="C37" s="18">
        <f>(63.0/B37*100)</f>
        <v/>
      </c>
      <c r="D37" s="19" t="n">
        <v>5395</v>
      </c>
      <c r="E37" s="18" t="n">
        <v>501.6116049</v>
      </c>
      <c r="F37" s="20" t="n">
        <v>3.38405855</v>
      </c>
      <c r="G37" s="18" t="n">
        <v>441.53216318</v>
      </c>
      <c r="H37" s="20" t="n">
        <v>8.57435489</v>
      </c>
      <c r="I37" s="18" t="s">
        <v>481</v>
      </c>
      <c r="J37" s="20" t="s">
        <v>481</v>
      </c>
      <c r="K37" s="18" t="s">
        <v>481</v>
      </c>
      <c r="L37" s="20" t="s">
        <v>481</v>
      </c>
      <c r="M37" s="18" t="s">
        <v>481</v>
      </c>
      <c r="N37" s="20" t="s">
        <v>481</v>
      </c>
      <c r="O37" s="18" t="s">
        <v>481</v>
      </c>
      <c r="P37" s="20" t="s">
        <v>481</v>
      </c>
      <c r="Q37" s="18" t="n">
        <v>419.49485295</v>
      </c>
      <c r="R37" s="20" t="n">
        <v>12.31907717</v>
      </c>
    </row>
    <row r="38" spans="1:18">
      <c r="A38" s="15" t="s">
        <v>513</v>
      </c>
      <c r="B38" s="17" t="n">
        <v>5860</v>
      </c>
      <c r="C38" s="18">
        <f>(16.0/B38*100)</f>
        <v/>
      </c>
      <c r="D38" s="19" t="n">
        <v>5844</v>
      </c>
      <c r="E38" s="18" t="n">
        <v>511.8297764</v>
      </c>
      <c r="F38" s="20" t="n">
        <v>2.78324067</v>
      </c>
      <c r="G38" s="18" t="n">
        <v>473.39868085</v>
      </c>
      <c r="H38" s="20" t="n">
        <v>5.89072592</v>
      </c>
      <c r="I38" s="18" t="s">
        <v>481</v>
      </c>
      <c r="J38" s="20" t="s">
        <v>481</v>
      </c>
      <c r="K38" s="18" t="s">
        <v>481</v>
      </c>
      <c r="L38" s="20" t="s">
        <v>481</v>
      </c>
      <c r="M38" s="18" t="s">
        <v>481</v>
      </c>
      <c r="N38" s="20" t="s">
        <v>481</v>
      </c>
      <c r="O38" s="18" t="s">
        <v>481</v>
      </c>
      <c r="P38" s="20" t="s">
        <v>481</v>
      </c>
      <c r="Q38" s="18" t="n">
        <v>419.40775747</v>
      </c>
      <c r="R38" s="20" t="n">
        <v>14.71477887</v>
      </c>
    </row>
    <row r="39" spans="1:18">
      <c r="A39" s="15" t="s">
        <v>514</v>
      </c>
      <c r="B39" s="17" t="n">
        <v>5895</v>
      </c>
      <c r="C39" s="18">
        <f>(30.0/B39*100)</f>
        <v/>
      </c>
      <c r="D39" s="19" t="n">
        <v>5865</v>
      </c>
      <c r="E39" s="18" t="n">
        <v>426.36663872</v>
      </c>
      <c r="F39" s="20" t="n">
        <v>3.92025596</v>
      </c>
      <c r="G39" s="18" t="n">
        <v>420.74202136</v>
      </c>
      <c r="H39" s="20" t="n">
        <v>18.54711584</v>
      </c>
      <c r="I39" s="18" t="s">
        <v>481</v>
      </c>
      <c r="J39" s="20" t="s">
        <v>481</v>
      </c>
      <c r="K39" s="18" t="s">
        <v>481</v>
      </c>
      <c r="L39" s="20" t="s">
        <v>481</v>
      </c>
      <c r="M39" s="18" t="s">
        <v>481</v>
      </c>
      <c r="N39" s="20" t="s">
        <v>481</v>
      </c>
      <c r="O39" s="18" t="s">
        <v>481</v>
      </c>
      <c r="P39" s="20" t="s">
        <v>481</v>
      </c>
      <c r="Q39" s="18" t="n">
        <v>357.52638551</v>
      </c>
      <c r="R39" s="20" t="n">
        <v>11.36524098</v>
      </c>
    </row>
    <row r="40" spans="1:18">
      <c r="A40" s="15" t="s">
        <v>515</v>
      </c>
      <c r="B40" s="17" t="n">
        <v>14157</v>
      </c>
      <c r="C40" s="18">
        <f>(272.0/B40*100)</f>
        <v/>
      </c>
      <c r="D40" s="19" t="n">
        <v>13885</v>
      </c>
      <c r="E40" s="18" t="n">
        <v>514.2804698899999</v>
      </c>
      <c r="F40" s="20" t="n">
        <v>2.51100914</v>
      </c>
      <c r="G40" s="18" t="n">
        <v>490.00205584</v>
      </c>
      <c r="H40" s="20" t="n">
        <v>6.56188225</v>
      </c>
      <c r="I40" s="18" t="s">
        <v>481</v>
      </c>
      <c r="J40" s="20" t="s">
        <v>481</v>
      </c>
      <c r="K40" s="18" t="s">
        <v>481</v>
      </c>
      <c r="L40" s="20" t="s">
        <v>481</v>
      </c>
      <c r="M40" s="18" t="s">
        <v>481</v>
      </c>
      <c r="N40" s="20" t="s">
        <v>481</v>
      </c>
      <c r="O40" s="18" t="s">
        <v>481</v>
      </c>
      <c r="P40" s="20" t="s">
        <v>481</v>
      </c>
      <c r="Q40" s="18" t="n">
        <v>443.44539256</v>
      </c>
      <c r="R40" s="20" t="n">
        <v>6.88115534</v>
      </c>
    </row>
    <row r="41" spans="1:18">
      <c r="A41" s="15" t="s">
        <v>516</v>
      </c>
      <c r="B41" s="17" t="n">
        <v>5712</v>
      </c>
      <c r="C41" s="18">
        <f>(40.0/B41*100)</f>
        <v/>
      </c>
      <c r="D41" s="19" t="n">
        <v>5672</v>
      </c>
      <c r="E41" s="18" t="n">
        <v>501.78047695</v>
      </c>
      <c r="F41" s="20" t="n">
        <v>3.08923115</v>
      </c>
      <c r="G41" s="18" t="n">
        <v>458.93203236</v>
      </c>
      <c r="H41" s="20" t="n">
        <v>6.34225131</v>
      </c>
      <c r="I41" s="18" t="s">
        <v>481</v>
      </c>
      <c r="J41" s="20" t="s">
        <v>481</v>
      </c>
      <c r="K41" s="18" t="s">
        <v>481</v>
      </c>
      <c r="L41" s="20" t="s">
        <v>481</v>
      </c>
      <c r="M41" s="18" t="s">
        <v>481</v>
      </c>
      <c r="N41" s="20" t="s">
        <v>481</v>
      </c>
      <c r="O41" s="18" t="s">
        <v>481</v>
      </c>
      <c r="P41" s="20" t="s">
        <v>481</v>
      </c>
      <c r="Q41" s="18" t="n">
        <v>446.80330781</v>
      </c>
      <c r="R41" s="20" t="n">
        <v>6.68313732</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376.10971046</v>
      </c>
      <c r="F45" s="20" t="n">
        <v>2.67013351</v>
      </c>
      <c r="G45" s="18" t="s">
        <v>481</v>
      </c>
      <c r="H45" s="20" t="s">
        <v>481</v>
      </c>
      <c r="I45" s="18" t="s">
        <v>481</v>
      </c>
      <c r="J45" s="20" t="s">
        <v>481</v>
      </c>
      <c r="K45" s="18" t="s">
        <v>481</v>
      </c>
      <c r="L45" s="20" t="s">
        <v>481</v>
      </c>
      <c r="M45" s="18" t="s">
        <v>481</v>
      </c>
      <c r="N45" s="20" t="s">
        <v>481</v>
      </c>
      <c r="O45" s="18" t="n">
        <v>347.56793113</v>
      </c>
      <c r="P45" s="20" t="n">
        <v>22.05670018</v>
      </c>
      <c r="Q45" s="18" t="n">
        <v>358.02378577</v>
      </c>
      <c r="R45" s="20" t="n">
        <v>10.30643104</v>
      </c>
    </row>
    <row r="46" spans="1:18">
      <c r="A46" s="15" t="s">
        <v>521</v>
      </c>
      <c r="B46" s="17" t="n">
        <v>23141</v>
      </c>
      <c r="C46" s="18">
        <f>(1157.0/B46*100)</f>
        <v/>
      </c>
      <c r="D46" s="19" t="n">
        <v>21984</v>
      </c>
      <c r="E46" s="18" t="n">
        <v>402.96640974</v>
      </c>
      <c r="F46" s="20" t="n">
        <v>2.30741722</v>
      </c>
      <c r="G46" s="18" t="n">
        <v>360.13255613</v>
      </c>
      <c r="H46" s="20" t="n">
        <v>14.3641289</v>
      </c>
      <c r="I46" s="18" t="s">
        <v>481</v>
      </c>
      <c r="J46" s="20" t="s">
        <v>481</v>
      </c>
      <c r="K46" s="18" t="s">
        <v>481</v>
      </c>
      <c r="L46" s="20" t="s">
        <v>481</v>
      </c>
      <c r="M46" s="18" t="s">
        <v>481</v>
      </c>
      <c r="N46" s="20" t="s">
        <v>481</v>
      </c>
      <c r="O46" s="18" t="s">
        <v>481</v>
      </c>
      <c r="P46" s="20" t="s">
        <v>481</v>
      </c>
      <c r="Q46" s="18" t="n">
        <v>354.66136155</v>
      </c>
      <c r="R46" s="20" t="n">
        <v>5.74525358</v>
      </c>
    </row>
    <row r="47" spans="1:18">
      <c r="A47" s="15" t="s">
        <v>522</v>
      </c>
      <c r="B47" s="17" t="n">
        <v>5928</v>
      </c>
      <c r="C47" s="18">
        <f>(75.0/B47*100)</f>
        <v/>
      </c>
      <c r="D47" s="19" t="n">
        <v>5853</v>
      </c>
      <c r="E47" s="18" t="n">
        <v>449.07264271</v>
      </c>
      <c r="F47" s="20" t="n">
        <v>4.23948229</v>
      </c>
      <c r="G47" s="18" t="n">
        <v>402.21533316</v>
      </c>
      <c r="H47" s="20" t="n">
        <v>12.76951367</v>
      </c>
      <c r="I47" s="18" t="s">
        <v>481</v>
      </c>
      <c r="J47" s="20" t="s">
        <v>481</v>
      </c>
      <c r="K47" s="18" t="s">
        <v>481</v>
      </c>
      <c r="L47" s="20" t="s">
        <v>481</v>
      </c>
      <c r="M47" s="18" t="s">
        <v>481</v>
      </c>
      <c r="N47" s="20" t="s">
        <v>481</v>
      </c>
      <c r="O47" s="18" t="s">
        <v>481</v>
      </c>
      <c r="P47" s="20" t="s">
        <v>481</v>
      </c>
      <c r="Q47" s="18" t="n">
        <v>346.1940246</v>
      </c>
      <c r="R47" s="20" t="n">
        <v>11.28300784</v>
      </c>
    </row>
    <row r="48" spans="1:18">
      <c r="A48" s="15" t="s">
        <v>523</v>
      </c>
      <c r="B48" s="17" t="n">
        <v>9841</v>
      </c>
      <c r="C48" s="18">
        <f>(7.0/B48*100)</f>
        <v/>
      </c>
      <c r="D48" s="19" t="n">
        <v>9834</v>
      </c>
      <c r="E48" s="18" t="n">
        <v>520.13075386</v>
      </c>
      <c r="F48" s="20" t="n">
        <v>4.55184371</v>
      </c>
      <c r="G48" s="18" t="n">
        <v>371.25260805</v>
      </c>
      <c r="H48" s="20" t="n">
        <v>16.77254601</v>
      </c>
      <c r="I48" s="18" t="s">
        <v>481</v>
      </c>
      <c r="J48" s="20" t="s">
        <v>481</v>
      </c>
      <c r="K48" s="18" t="s">
        <v>481</v>
      </c>
      <c r="L48" s="20" t="s">
        <v>481</v>
      </c>
      <c r="M48" s="18" t="s">
        <v>481</v>
      </c>
      <c r="N48" s="20" t="s">
        <v>481</v>
      </c>
      <c r="O48" s="18" t="s">
        <v>481</v>
      </c>
      <c r="P48" s="20" t="s">
        <v>481</v>
      </c>
      <c r="Q48" s="18" t="n">
        <v>431.16735707</v>
      </c>
      <c r="R48" s="20" t="n">
        <v>28.14256237</v>
      </c>
    </row>
    <row r="49" spans="1:18">
      <c r="A49" s="15" t="s">
        <v>524</v>
      </c>
      <c r="B49" s="17" t="n">
        <v>6349</v>
      </c>
      <c r="C49" s="18">
        <f>(56.0/B49*100)</f>
        <v/>
      </c>
      <c r="D49" s="19" t="n">
        <v>6293</v>
      </c>
      <c r="E49" s="18" t="n">
        <v>432.64950005</v>
      </c>
      <c r="F49" s="20" t="n">
        <v>2.86419289</v>
      </c>
      <c r="G49" s="18" t="n">
        <v>418.4153589</v>
      </c>
      <c r="H49" s="20" t="n">
        <v>10.81990103</v>
      </c>
      <c r="I49" s="18" t="s">
        <v>481</v>
      </c>
      <c r="J49" s="20" t="s">
        <v>481</v>
      </c>
      <c r="K49" s="18" t="s">
        <v>481</v>
      </c>
      <c r="L49" s="20" t="s">
        <v>481</v>
      </c>
      <c r="M49" s="18" t="s">
        <v>481</v>
      </c>
      <c r="N49" s="20" t="s">
        <v>481</v>
      </c>
      <c r="O49" s="18" t="n">
        <v>315.6335</v>
      </c>
      <c r="P49" s="20" t="n">
        <v>42.58376343</v>
      </c>
      <c r="Q49" s="18" t="n">
        <v>407.34570019</v>
      </c>
      <c r="R49" s="20" t="n">
        <v>15.28532035</v>
      </c>
    </row>
    <row r="50" spans="1:18">
      <c r="A50" s="15" t="s">
        <v>525</v>
      </c>
      <c r="B50" s="17" t="n">
        <v>11795</v>
      </c>
      <c r="C50" s="18">
        <f>(218.0/B50*100)</f>
        <v/>
      </c>
      <c r="D50" s="19" t="n">
        <v>11577</v>
      </c>
      <c r="E50" s="18" t="n">
        <v>417.02958016</v>
      </c>
      <c r="F50" s="20" t="n">
        <v>2.28586144</v>
      </c>
      <c r="G50" s="18" t="n">
        <v>381.45786511</v>
      </c>
      <c r="H50" s="20" t="n">
        <v>18.01710691</v>
      </c>
      <c r="I50" s="18" t="s">
        <v>481</v>
      </c>
      <c r="J50" s="20" t="s">
        <v>481</v>
      </c>
      <c r="K50" s="18" t="s">
        <v>481</v>
      </c>
      <c r="L50" s="20" t="s">
        <v>481</v>
      </c>
      <c r="M50" s="18" t="s">
        <v>481</v>
      </c>
      <c r="N50" s="20" t="s">
        <v>481</v>
      </c>
      <c r="O50" s="18" t="s">
        <v>481</v>
      </c>
      <c r="P50" s="20" t="s">
        <v>481</v>
      </c>
      <c r="Q50" s="18" t="n">
        <v>348.80550358</v>
      </c>
      <c r="R50" s="20" t="n">
        <v>8.44284923</v>
      </c>
    </row>
    <row r="51" spans="1:18">
      <c r="A51" s="15" t="s">
        <v>526</v>
      </c>
      <c r="B51" s="17" t="n">
        <v>6866</v>
      </c>
      <c r="C51" s="18">
        <f>(116.0/B51*100)</f>
        <v/>
      </c>
      <c r="D51" s="19" t="n">
        <v>6750</v>
      </c>
      <c r="E51" s="18" t="n">
        <v>420.30463548</v>
      </c>
      <c r="F51" s="20" t="n">
        <v>2.11808261</v>
      </c>
      <c r="G51" s="18" t="n">
        <v>413.31423617</v>
      </c>
      <c r="H51" s="20" t="n">
        <v>7.57883326</v>
      </c>
      <c r="I51" s="18" t="s">
        <v>481</v>
      </c>
      <c r="J51" s="20" t="s">
        <v>481</v>
      </c>
      <c r="K51" s="18" t="s">
        <v>481</v>
      </c>
      <c r="L51" s="20" t="s">
        <v>481</v>
      </c>
      <c r="M51" s="18" t="s">
        <v>481</v>
      </c>
      <c r="N51" s="20" t="s">
        <v>481</v>
      </c>
      <c r="O51" s="18" t="s">
        <v>481</v>
      </c>
      <c r="P51" s="20" t="s">
        <v>481</v>
      </c>
      <c r="Q51" s="18" t="n">
        <v>399.9429205</v>
      </c>
      <c r="R51" s="20" t="n">
        <v>6.53524032</v>
      </c>
    </row>
    <row r="52" spans="1:18">
      <c r="A52" s="15" t="s">
        <v>527</v>
      </c>
      <c r="B52" s="17" t="n">
        <v>5809</v>
      </c>
      <c r="C52" s="18">
        <f>(73.0/B52*100)</f>
        <v/>
      </c>
      <c r="D52" s="19" t="n">
        <v>5736</v>
      </c>
      <c r="E52" s="18" t="n">
        <v>476.86789031</v>
      </c>
      <c r="F52" s="20" t="n">
        <v>2.4219337</v>
      </c>
      <c r="G52" s="18" t="n">
        <v>462.14870339</v>
      </c>
      <c r="H52" s="20" t="n">
        <v>8.11368336</v>
      </c>
      <c r="I52" s="18" t="s">
        <v>481</v>
      </c>
      <c r="J52" s="20" t="s">
        <v>481</v>
      </c>
      <c r="K52" s="18" t="s">
        <v>481</v>
      </c>
      <c r="L52" s="20" t="s">
        <v>481</v>
      </c>
      <c r="M52" s="18" t="s">
        <v>481</v>
      </c>
      <c r="N52" s="20" t="s">
        <v>481</v>
      </c>
      <c r="O52" s="18" t="s">
        <v>481</v>
      </c>
      <c r="P52" s="20" t="s">
        <v>481</v>
      </c>
      <c r="Q52" s="18" t="n">
        <v>420.23647989</v>
      </c>
      <c r="R52" s="20" t="n">
        <v>9.444522129999999</v>
      </c>
    </row>
    <row r="53" spans="1:18">
      <c r="A53" s="15" t="s">
        <v>528</v>
      </c>
      <c r="B53" s="17" t="n">
        <v>5571</v>
      </c>
      <c r="C53" s="18">
        <f>(84.0/B53*100)</f>
        <v/>
      </c>
      <c r="D53" s="19" t="n">
        <v>5487</v>
      </c>
      <c r="E53" s="18" t="n">
        <v>433.98688889</v>
      </c>
      <c r="F53" s="20" t="n">
        <v>1.40960052</v>
      </c>
      <c r="G53" s="18" t="n">
        <v>428.64120684</v>
      </c>
      <c r="H53" s="20" t="n">
        <v>4.45565921</v>
      </c>
      <c r="I53" s="18" t="s">
        <v>481</v>
      </c>
      <c r="J53" s="20" t="s">
        <v>481</v>
      </c>
      <c r="K53" s="18" t="s">
        <v>481</v>
      </c>
      <c r="L53" s="20" t="s">
        <v>481</v>
      </c>
      <c r="M53" s="18" t="s">
        <v>481</v>
      </c>
      <c r="N53" s="20" t="s">
        <v>481</v>
      </c>
      <c r="O53" s="18" t="s">
        <v>481</v>
      </c>
      <c r="P53" s="20" t="s">
        <v>481</v>
      </c>
      <c r="Q53" s="18" t="n">
        <v>399.05907942</v>
      </c>
      <c r="R53" s="20" t="n">
        <v>11.73864958</v>
      </c>
    </row>
    <row r="54" spans="1:18">
      <c r="A54" s="15" t="s">
        <v>529</v>
      </c>
      <c r="B54" s="17" t="n">
        <v>4740</v>
      </c>
      <c r="C54" s="18">
        <f>(43.0/B54*100)</f>
        <v/>
      </c>
      <c r="D54" s="19" t="n">
        <v>4697</v>
      </c>
      <c r="E54" s="18" t="n">
        <v>334.03836314</v>
      </c>
      <c r="F54" s="20" t="n">
        <v>2.66212898</v>
      </c>
      <c r="G54" s="18" t="n">
        <v>327.29654696</v>
      </c>
      <c r="H54" s="20" t="n">
        <v>10.61621354</v>
      </c>
      <c r="I54" s="18" t="s">
        <v>481</v>
      </c>
      <c r="J54" s="20" t="s">
        <v>481</v>
      </c>
      <c r="K54" s="18" t="s">
        <v>481</v>
      </c>
      <c r="L54" s="20" t="s">
        <v>481</v>
      </c>
      <c r="M54" s="18" t="s">
        <v>481</v>
      </c>
      <c r="N54" s="20" t="s">
        <v>481</v>
      </c>
      <c r="O54" s="18" t="s">
        <v>481</v>
      </c>
      <c r="P54" s="20" t="s">
        <v>481</v>
      </c>
      <c r="Q54" s="18" t="n">
        <v>290.08866951</v>
      </c>
      <c r="R54" s="20" t="n">
        <v>6.52314257</v>
      </c>
    </row>
    <row r="55" spans="1:18">
      <c r="A55" s="15" t="s">
        <v>530</v>
      </c>
      <c r="B55" s="17" t="n">
        <v>5316</v>
      </c>
      <c r="C55" s="18">
        <f>(22.0/B55*100)</f>
        <v/>
      </c>
      <c r="D55" s="19" t="n">
        <v>5294</v>
      </c>
      <c r="E55" s="18" t="n">
        <v>412.30000514</v>
      </c>
      <c r="F55" s="20" t="n">
        <v>2.3267547</v>
      </c>
      <c r="G55" s="18" t="n">
        <v>419.47036811</v>
      </c>
      <c r="H55" s="20" t="n">
        <v>10.17954524</v>
      </c>
      <c r="I55" s="18" t="s">
        <v>481</v>
      </c>
      <c r="J55" s="20" t="s">
        <v>481</v>
      </c>
      <c r="K55" s="18" t="s">
        <v>481</v>
      </c>
      <c r="L55" s="20" t="s">
        <v>481</v>
      </c>
      <c r="M55" s="18" t="s">
        <v>481</v>
      </c>
      <c r="N55" s="20" t="s">
        <v>481</v>
      </c>
      <c r="O55" s="18" t="n">
        <v>327.3050168</v>
      </c>
      <c r="P55" s="20" t="n">
        <v>20.86807334</v>
      </c>
      <c r="Q55" s="18" t="n">
        <v>345.88893287</v>
      </c>
      <c r="R55" s="20" t="n">
        <v>14.06178248</v>
      </c>
    </row>
    <row r="56" spans="1:18">
      <c r="A56" s="15" t="s">
        <v>531</v>
      </c>
      <c r="B56" s="17" t="n">
        <v>5359</v>
      </c>
      <c r="C56" s="18">
        <f>(76.0/B56*100)</f>
        <v/>
      </c>
      <c r="D56" s="19" t="n">
        <v>5283</v>
      </c>
      <c r="E56" s="18" t="n">
        <v>527.50977641</v>
      </c>
      <c r="F56" s="20" t="n">
        <v>2.6716228</v>
      </c>
      <c r="G56" s="18" t="n">
        <v>513.5407905</v>
      </c>
      <c r="H56" s="20" t="n">
        <v>3.20063985</v>
      </c>
      <c r="I56" s="18" t="s">
        <v>481</v>
      </c>
      <c r="J56" s="20" t="s">
        <v>481</v>
      </c>
      <c r="K56" s="18" t="s">
        <v>481</v>
      </c>
      <c r="L56" s="20" t="s">
        <v>481</v>
      </c>
      <c r="M56" s="18" t="s">
        <v>481</v>
      </c>
      <c r="N56" s="20" t="s">
        <v>481</v>
      </c>
      <c r="O56" s="18" t="s">
        <v>481</v>
      </c>
      <c r="P56" s="20" t="s">
        <v>481</v>
      </c>
      <c r="Q56" s="18" t="n">
        <v>482.00397894</v>
      </c>
      <c r="R56" s="20" t="n">
        <v>8.881857869999999</v>
      </c>
    </row>
    <row r="57" spans="1:18">
      <c r="A57" s="15" t="s">
        <v>532</v>
      </c>
      <c r="B57" s="17" t="n">
        <v>6513</v>
      </c>
      <c r="C57" s="18">
        <f>(0.0/B57*100)</f>
        <v/>
      </c>
      <c r="D57" s="19" t="n">
        <v>6513</v>
      </c>
      <c r="E57" s="18" t="n">
        <v>403.91528659</v>
      </c>
      <c r="F57" s="20" t="n">
        <v>2.55136236</v>
      </c>
      <c r="G57" s="18" t="n">
        <v>385.06985339</v>
      </c>
      <c r="H57" s="20" t="n">
        <v>16.36929764</v>
      </c>
      <c r="I57" s="18" t="s">
        <v>481</v>
      </c>
      <c r="J57" s="20" t="s">
        <v>481</v>
      </c>
      <c r="K57" s="18" t="s">
        <v>481</v>
      </c>
      <c r="L57" s="20" t="s">
        <v>481</v>
      </c>
      <c r="M57" s="18" t="s">
        <v>481</v>
      </c>
      <c r="N57" s="20" t="s">
        <v>481</v>
      </c>
      <c r="O57" s="18" t="n">
        <v>319.61163613</v>
      </c>
      <c r="P57" s="20" t="n">
        <v>18.077789</v>
      </c>
      <c r="Q57" s="18" t="n">
        <v>334.84606381</v>
      </c>
      <c r="R57" s="20" t="n">
        <v>11.14379682</v>
      </c>
    </row>
    <row r="58" spans="1:18">
      <c r="A58" s="15" t="s">
        <v>533</v>
      </c>
      <c r="B58" s="17" t="n">
        <v>7267</v>
      </c>
      <c r="C58" s="18">
        <f>(10.0/B58*100)</f>
        <v/>
      </c>
      <c r="D58" s="19" t="n">
        <v>7257</v>
      </c>
      <c r="E58" s="18" t="n">
        <v>410.91439711</v>
      </c>
      <c r="F58" s="20" t="n">
        <v>2.69607225</v>
      </c>
      <c r="G58" s="18" t="n">
        <v>415.65130164</v>
      </c>
      <c r="H58" s="20" t="n">
        <v>5.65721007</v>
      </c>
      <c r="I58" s="18" t="s">
        <v>481</v>
      </c>
      <c r="J58" s="20" t="s">
        <v>481</v>
      </c>
      <c r="K58" s="18" t="s">
        <v>481</v>
      </c>
      <c r="L58" s="20" t="s">
        <v>481</v>
      </c>
      <c r="M58" s="18" t="s">
        <v>481</v>
      </c>
      <c r="N58" s="20" t="s">
        <v>481</v>
      </c>
      <c r="O58" s="18" t="n">
        <v>310.24603222</v>
      </c>
      <c r="P58" s="20" t="n">
        <v>10.56202418</v>
      </c>
      <c r="Q58" s="18" t="n">
        <v>310.34183264</v>
      </c>
      <c r="R58" s="20" t="n">
        <v>11.75860348</v>
      </c>
    </row>
    <row r="59" spans="1:18">
      <c r="A59" s="15" t="s">
        <v>534</v>
      </c>
      <c r="B59" s="17" t="n">
        <v>4826</v>
      </c>
      <c r="C59" s="18">
        <f>(26.0/B59*100)</f>
        <v/>
      </c>
      <c r="D59" s="19" t="n">
        <v>4800</v>
      </c>
      <c r="E59" s="18" t="n">
        <v>374.81519974</v>
      </c>
      <c r="F59" s="20" t="n">
        <v>1.86847687</v>
      </c>
      <c r="G59" s="18" t="n">
        <v>395.50299737</v>
      </c>
      <c r="H59" s="20" t="n">
        <v>3.2532145</v>
      </c>
      <c r="I59" s="18" t="s">
        <v>481</v>
      </c>
      <c r="J59" s="20" t="s">
        <v>481</v>
      </c>
      <c r="K59" s="18" t="s">
        <v>481</v>
      </c>
      <c r="L59" s="20" t="s">
        <v>481</v>
      </c>
      <c r="M59" s="18" t="s">
        <v>481</v>
      </c>
      <c r="N59" s="20" t="s">
        <v>481</v>
      </c>
      <c r="O59" s="18" t="n">
        <v>316.16354624</v>
      </c>
      <c r="P59" s="20" t="n">
        <v>19.60150329</v>
      </c>
      <c r="Q59" s="18" t="n">
        <v>345.01855999</v>
      </c>
      <c r="R59" s="20" t="n">
        <v>18.39500702</v>
      </c>
    </row>
    <row r="60" spans="1:18">
      <c r="A60" s="15" t="s">
        <v>535</v>
      </c>
      <c r="B60" s="17" t="n">
        <v>4546</v>
      </c>
      <c r="C60" s="18">
        <f>(15.0/B60*100)</f>
        <v/>
      </c>
      <c r="D60" s="19" t="n">
        <v>4531</v>
      </c>
      <c r="E60" s="18" t="n">
        <v>387.80626722</v>
      </c>
      <c r="F60" s="20" t="n">
        <v>3.45869046</v>
      </c>
      <c r="G60" s="18" t="n">
        <v>420.23429078</v>
      </c>
      <c r="H60" s="20" t="n">
        <v>8.780576809999999</v>
      </c>
      <c r="I60" s="18" t="s">
        <v>481</v>
      </c>
      <c r="J60" s="20" t="s">
        <v>481</v>
      </c>
      <c r="K60" s="18" t="s">
        <v>481</v>
      </c>
      <c r="L60" s="20" t="s">
        <v>481</v>
      </c>
      <c r="M60" s="18" t="s">
        <v>481</v>
      </c>
      <c r="N60" s="20" t="s">
        <v>481</v>
      </c>
      <c r="O60" s="18" t="n">
        <v>308.27310565</v>
      </c>
      <c r="P60" s="20" t="n">
        <v>14.047396</v>
      </c>
      <c r="Q60" s="18" t="n">
        <v>325.23869956</v>
      </c>
      <c r="R60" s="20" t="n">
        <v>7.0673431</v>
      </c>
    </row>
    <row r="61" spans="1:18">
      <c r="A61" s="15" t="s">
        <v>536</v>
      </c>
      <c r="B61" s="17" t="n">
        <v>6525</v>
      </c>
      <c r="C61" s="18">
        <f>(135.0/B61*100)</f>
        <v/>
      </c>
      <c r="D61" s="19" t="n">
        <v>6390</v>
      </c>
      <c r="E61" s="18" t="n">
        <v>477.25026948</v>
      </c>
      <c r="F61" s="20" t="n">
        <v>2.57097391</v>
      </c>
      <c r="G61" s="18" t="n">
        <v>431.95279401</v>
      </c>
      <c r="H61" s="20" t="n">
        <v>14.73828532</v>
      </c>
      <c r="I61" s="18" t="s">
        <v>481</v>
      </c>
      <c r="J61" s="20" t="s">
        <v>481</v>
      </c>
      <c r="K61" s="18" t="s">
        <v>481</v>
      </c>
      <c r="L61" s="20" t="s">
        <v>481</v>
      </c>
      <c r="M61" s="18" t="s">
        <v>481</v>
      </c>
      <c r="N61" s="20" t="s">
        <v>481</v>
      </c>
      <c r="O61" s="18" t="s">
        <v>481</v>
      </c>
      <c r="P61" s="20" t="s">
        <v>481</v>
      </c>
      <c r="Q61" s="18" t="n">
        <v>387.29659768</v>
      </c>
      <c r="R61" s="20" t="n">
        <v>10.87245873</v>
      </c>
    </row>
    <row r="62" spans="1:18">
      <c r="A62" s="15" t="s">
        <v>537</v>
      </c>
      <c r="B62" s="17" t="n">
        <v>4476</v>
      </c>
      <c r="C62" s="18">
        <f>(3.0/B62*100)</f>
        <v/>
      </c>
      <c r="D62" s="19" t="n">
        <v>4473</v>
      </c>
      <c r="E62" s="18" t="n">
        <v>527.7692376799999</v>
      </c>
      <c r="F62" s="20" t="n">
        <v>1.26075118</v>
      </c>
      <c r="G62" s="18" t="n">
        <v>533.17464438</v>
      </c>
      <c r="H62" s="20" t="n">
        <v>2.75946831</v>
      </c>
      <c r="I62" s="18" t="s">
        <v>481</v>
      </c>
      <c r="J62" s="20" t="s">
        <v>481</v>
      </c>
      <c r="K62" s="18" t="s">
        <v>481</v>
      </c>
      <c r="L62" s="20" t="s">
        <v>481</v>
      </c>
      <c r="M62" s="18" t="s">
        <v>481</v>
      </c>
      <c r="N62" s="20" t="s">
        <v>481</v>
      </c>
      <c r="O62" s="18" t="s">
        <v>481</v>
      </c>
      <c r="P62" s="20" t="s">
        <v>481</v>
      </c>
      <c r="Q62" s="18" t="n">
        <v>477.93426781</v>
      </c>
      <c r="R62" s="20" t="n">
        <v>12.87413187</v>
      </c>
    </row>
    <row r="63" spans="1:18">
      <c r="A63" s="15" t="s">
        <v>538</v>
      </c>
      <c r="B63" s="17" t="n">
        <v>5324</v>
      </c>
      <c r="C63" s="18">
        <f>(13.0/B63*100)</f>
        <v/>
      </c>
      <c r="D63" s="19" t="n">
        <v>5311</v>
      </c>
      <c r="E63" s="18" t="n">
        <v>385.80912071</v>
      </c>
      <c r="F63" s="20" t="n">
        <v>1.21997761</v>
      </c>
      <c r="G63" s="18" t="n">
        <v>366.59349605</v>
      </c>
      <c r="H63" s="20" t="n">
        <v>8.60411672</v>
      </c>
      <c r="I63" s="18" t="s">
        <v>481</v>
      </c>
      <c r="J63" s="20" t="s">
        <v>481</v>
      </c>
      <c r="K63" s="18" t="s">
        <v>481</v>
      </c>
      <c r="L63" s="20" t="s">
        <v>481</v>
      </c>
      <c r="M63" s="18" t="n">
        <v>470.3721156</v>
      </c>
      <c r="N63" s="20" t="n">
        <v>58.71525075</v>
      </c>
      <c r="O63" s="18" t="n">
        <v>279.62016104</v>
      </c>
      <c r="P63" s="20" t="n">
        <v>18.17731389</v>
      </c>
      <c r="Q63" s="18" t="n">
        <v>341.47878047</v>
      </c>
      <c r="R63" s="20" t="n">
        <v>7.14590877</v>
      </c>
    </row>
    <row r="64" spans="1:18">
      <c r="A64" s="15" t="s">
        <v>539</v>
      </c>
      <c r="B64" s="17" t="n">
        <v>3634</v>
      </c>
      <c r="C64" s="18">
        <f>(3.0/B64*100)</f>
        <v/>
      </c>
      <c r="D64" s="19" t="n">
        <v>3631</v>
      </c>
      <c r="E64" s="18" t="n">
        <v>466.59235293</v>
      </c>
      <c r="F64" s="20" t="n">
        <v>1.85555467</v>
      </c>
      <c r="G64" s="18" t="n">
        <v>494.28791483</v>
      </c>
      <c r="H64" s="20" t="n">
        <v>8.52283641</v>
      </c>
      <c r="I64" s="18" t="s">
        <v>481</v>
      </c>
      <c r="J64" s="20" t="s">
        <v>481</v>
      </c>
      <c r="K64" s="18" t="s">
        <v>481</v>
      </c>
      <c r="L64" s="20" t="s">
        <v>481</v>
      </c>
      <c r="M64" s="18" t="s">
        <v>481</v>
      </c>
      <c r="N64" s="20" t="s">
        <v>481</v>
      </c>
      <c r="O64" s="18" t="n">
        <v>279.63323379</v>
      </c>
      <c r="P64" s="20" t="n">
        <v>27.71821202</v>
      </c>
      <c r="Q64" s="18" t="n">
        <v>376.23641273</v>
      </c>
      <c r="R64" s="20" t="n">
        <v>13.1138881</v>
      </c>
    </row>
    <row r="65" spans="1:18">
      <c r="A65" s="15" t="s">
        <v>540</v>
      </c>
      <c r="B65" s="17" t="n">
        <v>5325</v>
      </c>
      <c r="C65" s="18">
        <f>(14.0/B65*100)</f>
        <v/>
      </c>
      <c r="D65" s="19" t="n">
        <v>5311</v>
      </c>
      <c r="E65" s="18" t="n">
        <v>428.96387896</v>
      </c>
      <c r="F65" s="20" t="n">
        <v>1.98537653</v>
      </c>
      <c r="G65" s="18" t="n">
        <v>423.21082911</v>
      </c>
      <c r="H65" s="20" t="n">
        <v>9.54330944</v>
      </c>
      <c r="I65" s="18" t="s">
        <v>481</v>
      </c>
      <c r="J65" s="20" t="s">
        <v>481</v>
      </c>
      <c r="K65" s="18" t="s">
        <v>481</v>
      </c>
      <c r="L65" s="20" t="s">
        <v>481</v>
      </c>
      <c r="M65" s="18" t="n">
        <v>347.68614114</v>
      </c>
      <c r="N65" s="20" t="n">
        <v>23.27872331</v>
      </c>
      <c r="O65" s="18" t="n">
        <v>382.87669549</v>
      </c>
      <c r="P65" s="20" t="n">
        <v>31.05971774</v>
      </c>
      <c r="Q65" s="18" t="n">
        <v>365.07885995</v>
      </c>
      <c r="R65" s="20" t="n">
        <v>16.79035288</v>
      </c>
    </row>
    <row r="66" spans="1:18">
      <c r="A66" s="15" t="s">
        <v>541</v>
      </c>
      <c r="B66" s="17" t="n">
        <v>5665</v>
      </c>
      <c r="C66" s="18">
        <f>(74.0/B66*100)</f>
        <v/>
      </c>
      <c r="D66" s="19" t="n">
        <v>5591</v>
      </c>
      <c r="E66" s="18" t="n">
        <v>412.93400108</v>
      </c>
      <c r="F66" s="20" t="n">
        <v>1.08461712</v>
      </c>
      <c r="G66" s="18" t="n">
        <v>407.51494752</v>
      </c>
      <c r="H66" s="20" t="n">
        <v>5.02136043</v>
      </c>
      <c r="I66" s="18" t="s">
        <v>481</v>
      </c>
      <c r="J66" s="20" t="s">
        <v>481</v>
      </c>
      <c r="K66" s="18" t="s">
        <v>481</v>
      </c>
      <c r="L66" s="20" t="s">
        <v>481</v>
      </c>
      <c r="M66" s="18" t="s">
        <v>481</v>
      </c>
      <c r="N66" s="20" t="s">
        <v>481</v>
      </c>
      <c r="O66" s="18" t="s">
        <v>481</v>
      </c>
      <c r="P66" s="20" t="s">
        <v>481</v>
      </c>
      <c r="Q66" s="18" t="n">
        <v>361.29016096</v>
      </c>
      <c r="R66" s="20" t="n">
        <v>8.79931038</v>
      </c>
    </row>
    <row r="67" spans="1:18">
      <c r="A67" s="15" t="s">
        <v>542</v>
      </c>
      <c r="B67" s="17" t="n">
        <v>6971</v>
      </c>
      <c r="C67" s="18">
        <f>(22.0/B67*100)</f>
        <v/>
      </c>
      <c r="D67" s="19" t="n">
        <v>6949</v>
      </c>
      <c r="E67" s="18" t="n">
        <v>397.53241408</v>
      </c>
      <c r="F67" s="20" t="n">
        <v>2.34736425</v>
      </c>
      <c r="G67" s="18" t="n">
        <v>398.08264299</v>
      </c>
      <c r="H67" s="20" t="n">
        <v>12.99342948</v>
      </c>
      <c r="I67" s="18" t="s">
        <v>481</v>
      </c>
      <c r="J67" s="20" t="s">
        <v>481</v>
      </c>
      <c r="K67" s="18" t="s">
        <v>481</v>
      </c>
      <c r="L67" s="20" t="s">
        <v>481</v>
      </c>
      <c r="M67" s="18" t="s">
        <v>481</v>
      </c>
      <c r="N67" s="20" t="s">
        <v>481</v>
      </c>
      <c r="O67" s="18" t="s">
        <v>481</v>
      </c>
      <c r="P67" s="20" t="s">
        <v>481</v>
      </c>
      <c r="Q67" s="18" t="n">
        <v>320.84409805</v>
      </c>
      <c r="R67" s="20" t="n">
        <v>10.36554126</v>
      </c>
    </row>
    <row r="68" spans="1:18">
      <c r="A68" s="15" t="s">
        <v>543</v>
      </c>
      <c r="B68" s="17" t="n">
        <v>12083</v>
      </c>
      <c r="C68" s="18">
        <f>(26.0/B68*100)</f>
        <v/>
      </c>
      <c r="D68" s="19" t="n">
        <v>12057</v>
      </c>
      <c r="E68" s="18" t="n">
        <v>387.56114735</v>
      </c>
      <c r="F68" s="20" t="n">
        <v>1.24757618</v>
      </c>
      <c r="G68" s="18" t="n">
        <v>465.04019395</v>
      </c>
      <c r="H68" s="20" t="n">
        <v>1.58515477</v>
      </c>
      <c r="I68" s="18" t="s">
        <v>481</v>
      </c>
      <c r="J68" s="20" t="s">
        <v>481</v>
      </c>
      <c r="K68" s="18" t="s">
        <v>481</v>
      </c>
      <c r="L68" s="20" t="s">
        <v>481</v>
      </c>
      <c r="M68" s="18" t="s">
        <v>481</v>
      </c>
      <c r="N68" s="20" t="s">
        <v>481</v>
      </c>
      <c r="O68" s="18" t="s">
        <v>481</v>
      </c>
      <c r="P68" s="20" t="s">
        <v>481</v>
      </c>
      <c r="Q68" s="18" t="n">
        <v>352.72311345</v>
      </c>
      <c r="R68" s="20" t="n">
        <v>4.93014359</v>
      </c>
    </row>
    <row r="69" spans="1:18">
      <c r="A69" s="15" t="s">
        <v>544</v>
      </c>
      <c r="B69" s="17" t="n">
        <v>4876</v>
      </c>
      <c r="C69" s="18">
        <f>(0.0/B69*100)</f>
        <v/>
      </c>
      <c r="D69" s="19" t="n">
        <v>4876</v>
      </c>
      <c r="E69" s="18" t="n">
        <v>434.96468874</v>
      </c>
      <c r="F69" s="20" t="n">
        <v>3.22640845</v>
      </c>
      <c r="G69" s="18" t="n">
        <v>437.31341354</v>
      </c>
      <c r="H69" s="20" t="n">
        <v>16.19485025</v>
      </c>
      <c r="I69" s="18" t="s">
        <v>481</v>
      </c>
      <c r="J69" s="20" t="s">
        <v>481</v>
      </c>
      <c r="K69" s="18" t="s">
        <v>481</v>
      </c>
      <c r="L69" s="20" t="s">
        <v>481</v>
      </c>
      <c r="M69" s="18" t="s">
        <v>481</v>
      </c>
      <c r="N69" s="20" t="s">
        <v>481</v>
      </c>
      <c r="O69" s="18" t="s">
        <v>481</v>
      </c>
      <c r="P69" s="20" t="s">
        <v>481</v>
      </c>
      <c r="Q69" s="18" t="n">
        <v>347.59891007</v>
      </c>
      <c r="R69" s="20" t="n">
        <v>36.91898526</v>
      </c>
    </row>
    <row r="70" spans="1:18">
      <c r="A70" s="15" t="s">
        <v>545</v>
      </c>
      <c r="B70" s="17" t="n">
        <v>6036</v>
      </c>
      <c r="C70" s="18">
        <f>(223.0/B70*100)</f>
        <v/>
      </c>
      <c r="D70" s="19" t="n">
        <v>5813</v>
      </c>
      <c r="E70" s="18" t="n">
        <v>488.82466468</v>
      </c>
      <c r="F70" s="20" t="n">
        <v>2.86982206</v>
      </c>
      <c r="G70" s="18" t="n">
        <v>478.54452657</v>
      </c>
      <c r="H70" s="20" t="n">
        <v>8.7516766</v>
      </c>
      <c r="I70" s="18" t="s">
        <v>481</v>
      </c>
      <c r="J70" s="20" t="s">
        <v>481</v>
      </c>
      <c r="K70" s="18" t="s">
        <v>481</v>
      </c>
      <c r="L70" s="20" t="s">
        <v>481</v>
      </c>
      <c r="M70" s="18" t="s">
        <v>481</v>
      </c>
      <c r="N70" s="20" t="s">
        <v>481</v>
      </c>
      <c r="O70" s="18" t="s">
        <v>481</v>
      </c>
      <c r="P70" s="20" t="s">
        <v>481</v>
      </c>
      <c r="Q70" s="18" t="n">
        <v>418.82342181</v>
      </c>
      <c r="R70" s="20" t="n">
        <v>13.40140422</v>
      </c>
    </row>
    <row r="71" spans="1:18">
      <c r="A71" s="15" t="s">
        <v>546</v>
      </c>
      <c r="B71" s="17" t="n">
        <v>6115</v>
      </c>
      <c r="C71" s="18">
        <f>(17.0/B71*100)</f>
        <v/>
      </c>
      <c r="D71" s="19" t="n">
        <v>6098</v>
      </c>
      <c r="E71" s="18" t="n">
        <v>553.42248652</v>
      </c>
      <c r="F71" s="20" t="n">
        <v>1.32139187</v>
      </c>
      <c r="G71" s="18" t="n">
        <v>569.46044127</v>
      </c>
      <c r="H71" s="20" t="n">
        <v>4.66143931</v>
      </c>
      <c r="I71" s="18" t="s">
        <v>481</v>
      </c>
      <c r="J71" s="20" t="s">
        <v>481</v>
      </c>
      <c r="K71" s="18" t="s">
        <v>481</v>
      </c>
      <c r="L71" s="20" t="s">
        <v>481</v>
      </c>
      <c r="M71" s="18" t="s">
        <v>481</v>
      </c>
      <c r="N71" s="20" t="s">
        <v>481</v>
      </c>
      <c r="O71" s="18" t="s">
        <v>481</v>
      </c>
      <c r="P71" s="20" t="s">
        <v>481</v>
      </c>
      <c r="Q71" s="18" t="n">
        <v>527.63542266</v>
      </c>
      <c r="R71" s="20" t="n">
        <v>12.79810773</v>
      </c>
    </row>
    <row r="72" spans="1:18">
      <c r="A72" s="15" t="s">
        <v>547</v>
      </c>
      <c r="B72" s="17" t="n">
        <v>7708</v>
      </c>
      <c r="C72" s="18">
        <f>(5.0/B72*100)</f>
        <v/>
      </c>
      <c r="D72" s="19" t="n">
        <v>7703</v>
      </c>
      <c r="E72" s="18" t="n">
        <v>532.78245229</v>
      </c>
      <c r="F72" s="20" t="n">
        <v>2.6965872</v>
      </c>
      <c r="G72" s="18" t="n">
        <v>546.03038516</v>
      </c>
      <c r="H72" s="20" t="n">
        <v>16.36272908</v>
      </c>
      <c r="I72" s="18" t="s">
        <v>481</v>
      </c>
      <c r="J72" s="20" t="s">
        <v>481</v>
      </c>
      <c r="K72" s="18" t="s">
        <v>481</v>
      </c>
      <c r="L72" s="20" t="s">
        <v>481</v>
      </c>
      <c r="M72" s="18" t="s">
        <v>481</v>
      </c>
      <c r="N72" s="20" t="s">
        <v>481</v>
      </c>
      <c r="O72" s="18" t="s">
        <v>481</v>
      </c>
      <c r="P72" s="20" t="s">
        <v>481</v>
      </c>
      <c r="Q72" s="18" t="n">
        <v>472.88979881</v>
      </c>
      <c r="R72" s="20" t="n">
        <v>14.45428258</v>
      </c>
    </row>
    <row r="73" spans="1:18">
      <c r="A73" s="15" t="s">
        <v>548</v>
      </c>
      <c r="B73" s="17" t="n">
        <v>8249</v>
      </c>
      <c r="C73" s="18">
        <f>(144.0/B73*100)</f>
        <v/>
      </c>
      <c r="D73" s="19" t="n">
        <v>8105</v>
      </c>
      <c r="E73" s="18" t="n">
        <v>422.79425789</v>
      </c>
      <c r="F73" s="20" t="n">
        <v>2.80126556</v>
      </c>
      <c r="G73" s="18" t="n">
        <v>411.59088115</v>
      </c>
      <c r="H73" s="20" t="n">
        <v>17.72860405</v>
      </c>
      <c r="I73" s="18" t="s">
        <v>481</v>
      </c>
      <c r="J73" s="20" t="s">
        <v>481</v>
      </c>
      <c r="K73" s="18" t="s">
        <v>481</v>
      </c>
      <c r="L73" s="20" t="s">
        <v>481</v>
      </c>
      <c r="M73" s="18" t="s">
        <v>481</v>
      </c>
      <c r="N73" s="20" t="s">
        <v>481</v>
      </c>
      <c r="O73" s="18" t="s">
        <v>481</v>
      </c>
      <c r="P73" s="20" t="s">
        <v>481</v>
      </c>
      <c r="Q73" s="18" t="n">
        <v>364.06547058</v>
      </c>
      <c r="R73" s="20" t="n">
        <v>8.79850414</v>
      </c>
    </row>
    <row r="74" spans="1:18">
      <c r="A74" s="15" t="s">
        <v>549</v>
      </c>
      <c r="B74" s="17" t="n">
        <v>4692</v>
      </c>
      <c r="C74" s="18">
        <f>(82.0/B74*100)</f>
        <v/>
      </c>
      <c r="D74" s="19" t="n">
        <v>4610</v>
      </c>
      <c r="E74" s="18" t="n">
        <v>428.75832382</v>
      </c>
      <c r="F74" s="20" t="n">
        <v>1.61968395</v>
      </c>
      <c r="G74" s="18" t="n">
        <v>445.16290606</v>
      </c>
      <c r="H74" s="20" t="n">
        <v>9.779318099999999</v>
      </c>
      <c r="I74" s="18" t="s">
        <v>481</v>
      </c>
      <c r="J74" s="20" t="s">
        <v>481</v>
      </c>
      <c r="K74" s="18" t="s">
        <v>481</v>
      </c>
      <c r="L74" s="20" t="s">
        <v>481</v>
      </c>
      <c r="M74" s="18" t="s">
        <v>481</v>
      </c>
      <c r="N74" s="20" t="s">
        <v>481</v>
      </c>
      <c r="O74" s="18" t="n">
        <v>373.3095724</v>
      </c>
      <c r="P74" s="20" t="n">
        <v>9.77296924</v>
      </c>
      <c r="Q74" s="18" t="n">
        <v>370.85738259</v>
      </c>
      <c r="R74" s="20" t="n">
        <v>8.11203268</v>
      </c>
    </row>
    <row r="75" spans="1:18">
      <c r="A75" s="15" t="s">
        <v>550</v>
      </c>
      <c r="B75" s="17" t="n">
        <v>5375</v>
      </c>
      <c r="C75" s="18">
        <f>(201.0/B75*100)</f>
        <v/>
      </c>
      <c r="D75" s="19" t="n">
        <v>5174</v>
      </c>
      <c r="E75" s="18" t="n">
        <v>388.93308288</v>
      </c>
      <c r="F75" s="20" t="n">
        <v>2.08660104</v>
      </c>
      <c r="G75" s="18" t="n">
        <v>372.00052867</v>
      </c>
      <c r="H75" s="20" t="n">
        <v>6.29201862</v>
      </c>
      <c r="I75" s="18" t="s">
        <v>481</v>
      </c>
      <c r="J75" s="20" t="s">
        <v>481</v>
      </c>
      <c r="K75" s="18" t="s">
        <v>481</v>
      </c>
      <c r="L75" s="20" t="s">
        <v>481</v>
      </c>
      <c r="M75" s="18" t="s">
        <v>481</v>
      </c>
      <c r="N75" s="20" t="s">
        <v>481</v>
      </c>
      <c r="O75" s="18" t="s">
        <v>481</v>
      </c>
      <c r="P75" s="20" t="s">
        <v>481</v>
      </c>
      <c r="Q75" s="18" t="n">
        <v>333.81934327</v>
      </c>
      <c r="R75" s="20" t="n">
        <v>6.15549059</v>
      </c>
    </row>
    <row r="76" spans="1:18">
      <c r="A76" s="15" t="s">
        <v>551</v>
      </c>
      <c r="B76" s="17" t="n">
        <v>14167</v>
      </c>
      <c r="C76" s="18">
        <f>(228.0/B76*100)</f>
        <v/>
      </c>
      <c r="D76" s="19" t="n">
        <v>13939</v>
      </c>
      <c r="E76" s="18" t="n">
        <v>416.8877152</v>
      </c>
      <c r="F76" s="20" t="n">
        <v>2.25830084</v>
      </c>
      <c r="G76" s="18" t="n">
        <v>475.93854654</v>
      </c>
      <c r="H76" s="20" t="n">
        <v>3.48731164</v>
      </c>
      <c r="I76" s="18" t="s">
        <v>481</v>
      </c>
      <c r="J76" s="20" t="s">
        <v>481</v>
      </c>
      <c r="K76" s="18" t="s">
        <v>481</v>
      </c>
      <c r="L76" s="20" t="s">
        <v>481</v>
      </c>
      <c r="M76" s="18" t="s">
        <v>481</v>
      </c>
      <c r="N76" s="20" t="s">
        <v>481</v>
      </c>
      <c r="O76" s="18" t="s">
        <v>481</v>
      </c>
      <c r="P76" s="20" t="s">
        <v>481</v>
      </c>
      <c r="Q76" s="18" t="n">
        <v>383.98716091</v>
      </c>
      <c r="R76" s="20" t="n">
        <v>9.28839475</v>
      </c>
    </row>
    <row r="77" spans="1:18">
      <c r="A77" s="15" t="s">
        <v>552</v>
      </c>
      <c r="B77" s="17" t="n">
        <v>6062</v>
      </c>
      <c r="C77" s="18">
        <f>(82.0/B77*100)</f>
        <v/>
      </c>
      <c r="D77" s="19" t="n">
        <v>5980</v>
      </c>
      <c r="E77" s="18" t="n">
        <v>436.30693444</v>
      </c>
      <c r="F77" s="20" t="n">
        <v>2.15174297</v>
      </c>
      <c r="G77" s="18" t="n">
        <v>431.09806846</v>
      </c>
      <c r="H77" s="20" t="n">
        <v>12.97631917</v>
      </c>
      <c r="I77" s="18" t="s">
        <v>481</v>
      </c>
      <c r="J77" s="20" t="s">
        <v>481</v>
      </c>
      <c r="K77" s="18" t="s">
        <v>481</v>
      </c>
      <c r="L77" s="20" t="s">
        <v>481</v>
      </c>
      <c r="M77" s="18" t="s">
        <v>481</v>
      </c>
      <c r="N77" s="20" t="s">
        <v>481</v>
      </c>
      <c r="O77" s="18" t="s">
        <v>481</v>
      </c>
      <c r="P77" s="20" t="s">
        <v>481</v>
      </c>
      <c r="Q77" s="18" t="n">
        <v>402.44832867</v>
      </c>
      <c r="R77" s="20" t="n">
        <v>9.083004539999999</v>
      </c>
    </row>
    <row r="78" spans="1:18">
      <c r="A78" s="15" t="s">
        <v>553</v>
      </c>
      <c r="B78" s="17" t="n">
        <v>5826</v>
      </c>
      <c r="C78" s="18">
        <f>(0.0/B78*100)</f>
        <v/>
      </c>
      <c r="D78" s="19" t="n">
        <v>5826</v>
      </c>
      <c r="E78" s="18" t="n">
        <v>525.13042137</v>
      </c>
      <c r="F78" s="20" t="n">
        <v>3.88259389</v>
      </c>
      <c r="G78" s="18" t="n">
        <v>495.34106668</v>
      </c>
      <c r="H78" s="20" t="n">
        <v>33.30319907</v>
      </c>
      <c r="I78" s="18" t="s">
        <v>481</v>
      </c>
      <c r="J78" s="20" t="s">
        <v>481</v>
      </c>
      <c r="K78" s="18" t="s">
        <v>481</v>
      </c>
      <c r="L78" s="20" t="s">
        <v>481</v>
      </c>
      <c r="M78" s="18" t="n">
        <v>360.9582</v>
      </c>
      <c r="N78" s="20" t="n">
        <v>51.24946587</v>
      </c>
      <c r="O78" s="18" t="s">
        <v>481</v>
      </c>
      <c r="P78" s="20" t="s">
        <v>481</v>
      </c>
      <c r="Q78" s="18" t="n">
        <v>456.4406863</v>
      </c>
      <c r="R78" s="20" t="n">
        <v>19.27813278</v>
      </c>
    </row>
    <row customHeight="1" ht="25" r="79" spans="1:18">
      <c r="A79" s="15" t="s">
        <v>554</v>
      </c>
      <c r="B79" s="17" t="n">
        <v>1657</v>
      </c>
      <c r="C79" s="18">
        <f>(41.0/B79*100)</f>
        <v/>
      </c>
      <c r="D79" s="19" t="n">
        <v>1616</v>
      </c>
      <c r="E79" s="18" t="n">
        <v>478.88329638</v>
      </c>
      <c r="F79" s="20" t="n">
        <v>6.34037578</v>
      </c>
      <c r="G79" s="18" t="n">
        <v>420.11649617</v>
      </c>
      <c r="H79" s="20" t="n">
        <v>11.51622808</v>
      </c>
      <c r="I79" s="18" t="s">
        <v>481</v>
      </c>
      <c r="J79" s="20" t="s">
        <v>481</v>
      </c>
      <c r="K79" s="18" t="s">
        <v>481</v>
      </c>
      <c r="L79" s="20" t="s">
        <v>481</v>
      </c>
      <c r="M79" s="18" t="s">
        <v>481</v>
      </c>
      <c r="N79" s="20" t="s">
        <v>481</v>
      </c>
      <c r="O79" s="18" t="s">
        <v>481</v>
      </c>
      <c r="P79" s="20" t="s">
        <v>481</v>
      </c>
      <c r="Q79" s="18" t="n">
        <v>500.76091635</v>
      </c>
      <c r="R79" s="20" t="n">
        <v>32.80125127</v>
      </c>
    </row>
    <row r="80" spans="1:18">
      <c r="A80" s="15" t="s">
        <v>555</v>
      </c>
      <c r="B80" s="17" t="n">
        <v>7841</v>
      </c>
      <c r="C80" s="18">
        <f>(0.0/B80*100)</f>
        <v/>
      </c>
      <c r="D80" s="19" t="n">
        <v>7841</v>
      </c>
      <c r="E80" s="18" t="n">
        <v>456.72458149</v>
      </c>
      <c r="F80" s="20" t="n">
        <v>3.69891878</v>
      </c>
      <c r="G80" s="18" t="n">
        <v>451.38825978</v>
      </c>
      <c r="H80" s="20" t="n">
        <v>7.23398398</v>
      </c>
      <c r="I80" s="18" t="s">
        <v>481</v>
      </c>
      <c r="J80" s="20" t="s">
        <v>481</v>
      </c>
      <c r="K80" s="18" t="s">
        <v>481</v>
      </c>
      <c r="L80" s="20" t="s">
        <v>481</v>
      </c>
      <c r="M80" s="18" t="s">
        <v>481</v>
      </c>
      <c r="N80" s="20" t="s">
        <v>481</v>
      </c>
      <c r="O80" s="18" t="s">
        <v>481</v>
      </c>
      <c r="P80" s="20" t="s">
        <v>481</v>
      </c>
      <c r="Q80" s="18" t="n">
        <v>458.59926088</v>
      </c>
      <c r="R80" s="20" t="n">
        <v>33.2179393</v>
      </c>
    </row>
    <row r="81" spans="1:18">
      <c r="A81" s="23" t="s">
        <v>556</v>
      </c>
      <c r="B81" s="17" t="n">
        <v>8861</v>
      </c>
      <c r="C81" s="18">
        <f>(76.0/B81*100)</f>
        <v/>
      </c>
      <c r="D81" s="19" t="n">
        <v>8785</v>
      </c>
      <c r="E81" s="18" t="n">
        <v>444.5791981</v>
      </c>
      <c r="F81" s="20" t="n">
        <v>2.98229952</v>
      </c>
      <c r="G81" s="18" t="n">
        <v>465.64784941</v>
      </c>
      <c r="H81" s="20" t="n">
        <v>21.02702148</v>
      </c>
      <c r="I81" s="18" t="s">
        <v>481</v>
      </c>
      <c r="J81" s="20" t="s">
        <v>481</v>
      </c>
      <c r="K81" s="18" t="s">
        <v>481</v>
      </c>
      <c r="L81" s="20" t="s">
        <v>481</v>
      </c>
      <c r="M81" s="18" t="s">
        <v>481</v>
      </c>
      <c r="N81" s="20" t="s">
        <v>481</v>
      </c>
      <c r="O81" s="18" t="s">
        <v>481</v>
      </c>
      <c r="P81" s="20" t="s">
        <v>481</v>
      </c>
      <c r="Q81" s="18" t="n">
        <v>371.30370293</v>
      </c>
      <c r="R81" s="20" t="n">
        <v>8.04324796</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651</v>
      </c>
    </row>
    <row customHeight="1" ht="30" r="4" spans="1:18">
      <c r="A4" s="6" t="n"/>
      <c r="B4" s="7" t="s">
        <v>462</v>
      </c>
      <c r="C4" s="7" t="s">
        <v>463</v>
      </c>
      <c r="D4" s="8" t="s">
        <v>462</v>
      </c>
      <c r="E4" s="9" t="s">
        <v>649</v>
      </c>
      <c r="F4" s="10" t="n"/>
      <c r="G4" s="9" t="s">
        <v>650</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(356.0/B7*100)</f>
        <v/>
      </c>
      <c r="D7" s="19" t="n">
        <v>14174</v>
      </c>
      <c r="E7" s="18" t="n">
        <v>510.29827967</v>
      </c>
      <c r="F7" s="20" t="n">
        <v>1.50950951</v>
      </c>
      <c r="G7" s="18" t="n">
        <v>515.72548259</v>
      </c>
      <c r="H7" s="20" t="n">
        <v>2.88581781</v>
      </c>
      <c r="I7" s="18" t="s">
        <v>481</v>
      </c>
      <c r="J7" s="20" t="s">
        <v>481</v>
      </c>
      <c r="K7" s="18" t="s">
        <v>481</v>
      </c>
      <c r="L7" s="20" t="s">
        <v>481</v>
      </c>
      <c r="M7" s="18" t="s">
        <v>481</v>
      </c>
      <c r="N7" s="20" t="s">
        <v>481</v>
      </c>
      <c r="O7" s="18" t="s">
        <v>481</v>
      </c>
      <c r="P7" s="20" t="s">
        <v>481</v>
      </c>
      <c r="Q7" s="18" t="n">
        <v>415.94879192</v>
      </c>
      <c r="R7" s="20" t="n">
        <v>10.98099396</v>
      </c>
    </row>
    <row r="8" spans="1:18">
      <c r="A8" s="15" t="s">
        <v>483</v>
      </c>
      <c r="B8" s="17" t="n">
        <v>7007</v>
      </c>
      <c r="C8" s="18">
        <f>(20.0/B8*100)</f>
        <v/>
      </c>
      <c r="D8" s="19" t="n">
        <v>6987</v>
      </c>
      <c r="E8" s="18" t="n">
        <v>510.9256725</v>
      </c>
      <c r="F8" s="20" t="n">
        <v>2.45981384</v>
      </c>
      <c r="G8" s="18" t="n">
        <v>451.01857866</v>
      </c>
      <c r="H8" s="20" t="n">
        <v>4.06020645</v>
      </c>
      <c r="I8" s="18" t="s">
        <v>481</v>
      </c>
      <c r="J8" s="20" t="s">
        <v>481</v>
      </c>
      <c r="K8" s="18" t="s">
        <v>481</v>
      </c>
      <c r="L8" s="20" t="s">
        <v>481</v>
      </c>
      <c r="M8" s="18" t="s">
        <v>481</v>
      </c>
      <c r="N8" s="20" t="s">
        <v>481</v>
      </c>
      <c r="O8" s="18" t="s">
        <v>481</v>
      </c>
      <c r="P8" s="20" t="s">
        <v>481</v>
      </c>
      <c r="Q8" s="18" t="n">
        <v>405.64504633</v>
      </c>
      <c r="R8" s="20" t="n">
        <v>17.91201856</v>
      </c>
    </row>
    <row r="9" spans="1:18">
      <c r="A9" s="15" t="s">
        <v>484</v>
      </c>
      <c r="B9" s="17" t="n">
        <v>9651</v>
      </c>
      <c r="C9" s="18">
        <f>(83.0/B9*100)</f>
        <v/>
      </c>
      <c r="D9" s="19" t="n">
        <v>9568</v>
      </c>
      <c r="E9" s="18" t="n">
        <v>517.26711046</v>
      </c>
      <c r="F9" s="20" t="n">
        <v>1.9885751</v>
      </c>
      <c r="G9" s="18" t="n">
        <v>461.81640165</v>
      </c>
      <c r="H9" s="20" t="n">
        <v>4.45892186</v>
      </c>
      <c r="I9" s="18" t="s">
        <v>481</v>
      </c>
      <c r="J9" s="20" t="s">
        <v>481</v>
      </c>
      <c r="K9" s="18" t="s">
        <v>481</v>
      </c>
      <c r="L9" s="20" t="s">
        <v>481</v>
      </c>
      <c r="M9" s="18" t="s">
        <v>481</v>
      </c>
      <c r="N9" s="20" t="s">
        <v>481</v>
      </c>
      <c r="O9" s="18" t="s">
        <v>481</v>
      </c>
      <c r="P9" s="20" t="s">
        <v>481</v>
      </c>
      <c r="Q9" s="18" t="n">
        <v>398.01954113</v>
      </c>
      <c r="R9" s="20" t="n">
        <v>11.68562871</v>
      </c>
    </row>
    <row r="10" spans="1:18">
      <c r="A10" s="15" t="s">
        <v>485</v>
      </c>
      <c r="B10" s="17" t="n">
        <v>20058</v>
      </c>
      <c r="C10" s="18">
        <f>(522.0/B10*100)</f>
        <v/>
      </c>
      <c r="D10" s="19" t="n">
        <v>19536</v>
      </c>
      <c r="E10" s="18" t="n">
        <v>528.15464105</v>
      </c>
      <c r="F10" s="20" t="n">
        <v>2.19856335</v>
      </c>
      <c r="G10" s="18" t="n">
        <v>531.8511379399999</v>
      </c>
      <c r="H10" s="20" t="n">
        <v>2.84120428</v>
      </c>
      <c r="I10" s="18" t="s">
        <v>481</v>
      </c>
      <c r="J10" s="20" t="s">
        <v>481</v>
      </c>
      <c r="K10" s="18" t="s">
        <v>481</v>
      </c>
      <c r="L10" s="20" t="s">
        <v>481</v>
      </c>
      <c r="M10" s="18" t="s">
        <v>481</v>
      </c>
      <c r="N10" s="20" t="s">
        <v>481</v>
      </c>
      <c r="O10" s="18" t="n">
        <v>444.65693053</v>
      </c>
      <c r="P10" s="20" t="n">
        <v>28.71981423</v>
      </c>
      <c r="Q10" s="18" t="n">
        <v>422.35209433</v>
      </c>
      <c r="R10" s="20" t="n">
        <v>11.92299744</v>
      </c>
    </row>
    <row r="11" spans="1:18">
      <c r="A11" s="15" t="s">
        <v>486</v>
      </c>
      <c r="B11" s="17" t="n">
        <v>7053</v>
      </c>
      <c r="C11" s="18">
        <f>(50.0/B11*100)</f>
        <v/>
      </c>
      <c r="D11" s="19" t="n">
        <v>7003</v>
      </c>
      <c r="E11" s="18" t="n">
        <v>448.19143588</v>
      </c>
      <c r="F11" s="20" t="n">
        <v>2.39248032</v>
      </c>
      <c r="G11" s="18" t="n">
        <v>429.54762413</v>
      </c>
      <c r="H11" s="20" t="n">
        <v>11.90431239</v>
      </c>
      <c r="I11" s="18" t="s">
        <v>481</v>
      </c>
      <c r="J11" s="20" t="s">
        <v>481</v>
      </c>
      <c r="K11" s="18" t="s">
        <v>481</v>
      </c>
      <c r="L11" s="20" t="s">
        <v>481</v>
      </c>
      <c r="M11" s="18" t="s">
        <v>481</v>
      </c>
      <c r="N11" s="20" t="s">
        <v>481</v>
      </c>
      <c r="O11" s="18" t="s">
        <v>481</v>
      </c>
      <c r="P11" s="20" t="s">
        <v>481</v>
      </c>
      <c r="Q11" s="18" t="n">
        <v>384.65232014</v>
      </c>
      <c r="R11" s="20" t="n">
        <v>13.20553715</v>
      </c>
    </row>
    <row r="12" spans="1:18">
      <c r="A12" s="15" t="s">
        <v>487</v>
      </c>
      <c r="B12" s="17" t="n">
        <v>6894</v>
      </c>
      <c r="C12" s="18">
        <f>(55.0/B12*100)</f>
        <v/>
      </c>
      <c r="D12" s="19" t="n">
        <v>6839</v>
      </c>
      <c r="E12" s="18" t="n">
        <v>494.53509049</v>
      </c>
      <c r="F12" s="20" t="n">
        <v>2.1158525</v>
      </c>
      <c r="G12" s="18" t="n">
        <v>475.80165621</v>
      </c>
      <c r="H12" s="20" t="n">
        <v>7.65841042</v>
      </c>
      <c r="I12" s="18" t="s">
        <v>481</v>
      </c>
      <c r="J12" s="20" t="s">
        <v>481</v>
      </c>
      <c r="K12" s="18" t="s">
        <v>481</v>
      </c>
      <c r="L12" s="20" t="s">
        <v>481</v>
      </c>
      <c r="M12" s="18" t="s">
        <v>481</v>
      </c>
      <c r="N12" s="20" t="s">
        <v>481</v>
      </c>
      <c r="O12" s="18" t="s">
        <v>481</v>
      </c>
      <c r="P12" s="20" t="s">
        <v>481</v>
      </c>
      <c r="Q12" s="18" t="n">
        <v>411.21530818</v>
      </c>
      <c r="R12" s="20" t="n">
        <v>18.00845844</v>
      </c>
    </row>
    <row r="13" spans="1:18">
      <c r="A13" s="15" t="s">
        <v>488</v>
      </c>
      <c r="B13" s="17" t="n">
        <v>7161</v>
      </c>
      <c r="C13" s="18">
        <f>(100.0/B13*100)</f>
        <v/>
      </c>
      <c r="D13" s="19" t="n">
        <v>7061</v>
      </c>
      <c r="E13" s="18" t="n">
        <v>510.38510049</v>
      </c>
      <c r="F13" s="20" t="n">
        <v>2.63720294</v>
      </c>
      <c r="G13" s="18" t="n">
        <v>463.07629401</v>
      </c>
      <c r="H13" s="20" t="n">
        <v>3.97654895</v>
      </c>
      <c r="I13" s="18" t="s">
        <v>481</v>
      </c>
      <c r="J13" s="20" t="s">
        <v>481</v>
      </c>
      <c r="K13" s="18" t="s">
        <v>481</v>
      </c>
      <c r="L13" s="20" t="s">
        <v>481</v>
      </c>
      <c r="M13" s="18" t="s">
        <v>481</v>
      </c>
      <c r="N13" s="20" t="s">
        <v>481</v>
      </c>
      <c r="O13" s="18" t="s">
        <v>481</v>
      </c>
      <c r="P13" s="20" t="s">
        <v>481</v>
      </c>
      <c r="Q13" s="18" t="n">
        <v>396.49436249</v>
      </c>
      <c r="R13" s="20" t="n">
        <v>17.24652425</v>
      </c>
    </row>
    <row r="14" spans="1:18">
      <c r="A14" s="15" t="s">
        <v>489</v>
      </c>
      <c r="B14" s="17" t="n">
        <v>5587</v>
      </c>
      <c r="C14" s="18">
        <f>(74.0/B14*100)</f>
        <v/>
      </c>
      <c r="D14" s="19" t="n">
        <v>5513</v>
      </c>
      <c r="E14" s="18" t="n">
        <v>539.90424597</v>
      </c>
      <c r="F14" s="20" t="n">
        <v>2.3276119</v>
      </c>
      <c r="G14" s="18" t="n">
        <v>509.12301501</v>
      </c>
      <c r="H14" s="20" t="n">
        <v>4.02128822</v>
      </c>
      <c r="I14" s="18" t="s">
        <v>481</v>
      </c>
      <c r="J14" s="20" t="s">
        <v>481</v>
      </c>
      <c r="K14" s="18" t="s">
        <v>481</v>
      </c>
      <c r="L14" s="20" t="s">
        <v>481</v>
      </c>
      <c r="M14" s="18" t="s">
        <v>481</v>
      </c>
      <c r="N14" s="20" t="s">
        <v>481</v>
      </c>
      <c r="O14" s="18" t="s">
        <v>481</v>
      </c>
      <c r="P14" s="20" t="s">
        <v>481</v>
      </c>
      <c r="Q14" s="18" t="n">
        <v>445.74876519</v>
      </c>
      <c r="R14" s="20" t="n">
        <v>15.25692676</v>
      </c>
    </row>
    <row r="15" spans="1:18">
      <c r="A15" s="15" t="s">
        <v>490</v>
      </c>
      <c r="B15" s="17" t="n">
        <v>5882</v>
      </c>
      <c r="C15" s="18">
        <f>(52.0/B15*100)</f>
        <v/>
      </c>
      <c r="D15" s="19" t="n">
        <v>5830</v>
      </c>
      <c r="E15" s="18" t="n">
        <v>534.80761288</v>
      </c>
      <c r="F15" s="20" t="n">
        <v>2.25886429</v>
      </c>
      <c r="G15" s="18" t="n">
        <v>487.33802165</v>
      </c>
      <c r="H15" s="20" t="n">
        <v>6.93315459</v>
      </c>
      <c r="I15" s="18" t="s">
        <v>481</v>
      </c>
      <c r="J15" s="20" t="s">
        <v>481</v>
      </c>
      <c r="K15" s="18" t="s">
        <v>481</v>
      </c>
      <c r="L15" s="20" t="s">
        <v>481</v>
      </c>
      <c r="M15" s="18" t="s">
        <v>481</v>
      </c>
      <c r="N15" s="20" t="s">
        <v>481</v>
      </c>
      <c r="O15" s="18" t="s">
        <v>481</v>
      </c>
      <c r="P15" s="20" t="s">
        <v>481</v>
      </c>
      <c r="Q15" s="18" t="n">
        <v>440.65753789</v>
      </c>
      <c r="R15" s="20" t="n">
        <v>19.47645984</v>
      </c>
    </row>
    <row r="16" spans="1:18">
      <c r="A16" s="15" t="s">
        <v>491</v>
      </c>
      <c r="B16" s="17" t="n">
        <v>6108</v>
      </c>
      <c r="C16" s="18">
        <f>(99.0/B16*100)</f>
        <v/>
      </c>
      <c r="D16" s="19" t="n">
        <v>6009</v>
      </c>
      <c r="E16" s="18" t="n">
        <v>506.25498059</v>
      </c>
      <c r="F16" s="20" t="n">
        <v>2.09373475</v>
      </c>
      <c r="G16" s="18" t="n">
        <v>457.7102905</v>
      </c>
      <c r="H16" s="20" t="n">
        <v>5.42108618</v>
      </c>
      <c r="I16" s="18" t="s">
        <v>481</v>
      </c>
      <c r="J16" s="20" t="s">
        <v>481</v>
      </c>
      <c r="K16" s="18" t="s">
        <v>481</v>
      </c>
      <c r="L16" s="20" t="s">
        <v>481</v>
      </c>
      <c r="M16" s="18" t="s">
        <v>481</v>
      </c>
      <c r="N16" s="20" t="s">
        <v>481</v>
      </c>
      <c r="O16" s="18" t="s">
        <v>481</v>
      </c>
      <c r="P16" s="20" t="s">
        <v>481</v>
      </c>
      <c r="Q16" s="18" t="n">
        <v>351.70224598</v>
      </c>
      <c r="R16" s="20" t="n">
        <v>16.49372209</v>
      </c>
    </row>
    <row r="17" spans="1:18">
      <c r="A17" s="15" t="s">
        <v>492</v>
      </c>
      <c r="B17" s="17" t="n">
        <v>6504</v>
      </c>
      <c r="C17" s="18">
        <f>(671.0/B17*100)</f>
        <v/>
      </c>
      <c r="D17" s="19" t="n">
        <v>5833</v>
      </c>
      <c r="E17" s="18" t="n">
        <v>528.70480302</v>
      </c>
      <c r="F17" s="20" t="n">
        <v>2.60919776</v>
      </c>
      <c r="G17" s="18" t="n">
        <v>465.43041927</v>
      </c>
      <c r="H17" s="20" t="n">
        <v>6.03744279</v>
      </c>
      <c r="I17" s="18" t="s">
        <v>481</v>
      </c>
      <c r="J17" s="20" t="s">
        <v>481</v>
      </c>
      <c r="K17" s="18" t="s">
        <v>481</v>
      </c>
      <c r="L17" s="20" t="s">
        <v>481</v>
      </c>
      <c r="M17" s="18" t="s">
        <v>481</v>
      </c>
      <c r="N17" s="20" t="s">
        <v>481</v>
      </c>
      <c r="O17" s="18" t="s">
        <v>481</v>
      </c>
      <c r="P17" s="20" t="s">
        <v>481</v>
      </c>
      <c r="Q17" s="18" t="n">
        <v>457.03748582</v>
      </c>
      <c r="R17" s="20" t="n">
        <v>14.89409634</v>
      </c>
    </row>
    <row r="18" spans="1:18">
      <c r="A18" s="15" t="s">
        <v>493</v>
      </c>
      <c r="B18" s="17" t="n">
        <v>5532</v>
      </c>
      <c r="C18" s="18">
        <f>(28.0/B18*100)</f>
        <v/>
      </c>
      <c r="D18" s="19" t="n">
        <v>5504</v>
      </c>
      <c r="E18" s="18" t="n">
        <v>461.26253638</v>
      </c>
      <c r="F18" s="20" t="n">
        <v>4.11961134</v>
      </c>
      <c r="G18" s="18" t="n">
        <v>431.53837852</v>
      </c>
      <c r="H18" s="20" t="n">
        <v>4.73336478</v>
      </c>
      <c r="I18" s="18" t="s">
        <v>481</v>
      </c>
      <c r="J18" s="20" t="s">
        <v>481</v>
      </c>
      <c r="K18" s="18" t="s">
        <v>481</v>
      </c>
      <c r="L18" s="20" t="s">
        <v>481</v>
      </c>
      <c r="M18" s="18" t="s">
        <v>481</v>
      </c>
      <c r="N18" s="20" t="s">
        <v>481</v>
      </c>
      <c r="O18" s="18" t="s">
        <v>481</v>
      </c>
      <c r="P18" s="20" t="s">
        <v>481</v>
      </c>
      <c r="Q18" s="18" t="n">
        <v>372.84152692</v>
      </c>
      <c r="R18" s="20" t="n">
        <v>15.99120454</v>
      </c>
    </row>
    <row r="19" spans="1:18">
      <c r="A19" s="15" t="s">
        <v>494</v>
      </c>
      <c r="B19" s="17" t="n">
        <v>5658</v>
      </c>
      <c r="C19" s="18">
        <f>(62.0/B19*100)</f>
        <v/>
      </c>
      <c r="D19" s="19" t="n">
        <v>5596</v>
      </c>
      <c r="E19" s="18" t="n">
        <v>476.39623127</v>
      </c>
      <c r="F19" s="20" t="n">
        <v>2.45056223</v>
      </c>
      <c r="G19" s="18" t="n">
        <v>492.01662744</v>
      </c>
      <c r="H19" s="20" t="n">
        <v>7.9417849</v>
      </c>
      <c r="I19" s="18" t="s">
        <v>481</v>
      </c>
      <c r="J19" s="20" t="s">
        <v>481</v>
      </c>
      <c r="K19" s="18" t="s">
        <v>481</v>
      </c>
      <c r="L19" s="20" t="s">
        <v>481</v>
      </c>
      <c r="M19" s="18" t="s">
        <v>481</v>
      </c>
      <c r="N19" s="20" t="s">
        <v>481</v>
      </c>
      <c r="O19" s="18" t="s">
        <v>481</v>
      </c>
      <c r="P19" s="20" t="s">
        <v>481</v>
      </c>
      <c r="Q19" s="18" t="n">
        <v>393.00421072</v>
      </c>
      <c r="R19" s="20" t="n">
        <v>25.09456091</v>
      </c>
    </row>
    <row r="20" spans="1:18">
      <c r="A20" s="15" t="s">
        <v>495</v>
      </c>
      <c r="B20" s="17" t="n">
        <v>3371</v>
      </c>
      <c r="C20" s="18">
        <f>(75.0/B20*100)</f>
        <v/>
      </c>
      <c r="D20" s="19" t="n">
        <v>3296</v>
      </c>
      <c r="E20" s="18" t="n">
        <v>477.17000213</v>
      </c>
      <c r="F20" s="20" t="n">
        <v>1.78595812</v>
      </c>
      <c r="G20" s="18" t="n">
        <v>445.53233747</v>
      </c>
      <c r="H20" s="20" t="n">
        <v>5.95777265</v>
      </c>
      <c r="I20" s="18" t="s">
        <v>481</v>
      </c>
      <c r="J20" s="20" t="s">
        <v>481</v>
      </c>
      <c r="K20" s="18" t="s">
        <v>481</v>
      </c>
      <c r="L20" s="20" t="s">
        <v>481</v>
      </c>
      <c r="M20" s="18" t="s">
        <v>481</v>
      </c>
      <c r="N20" s="20" t="s">
        <v>481</v>
      </c>
      <c r="O20" s="18" t="s">
        <v>481</v>
      </c>
      <c r="P20" s="20" t="s">
        <v>481</v>
      </c>
      <c r="Q20" s="18" t="n">
        <v>385.59645542</v>
      </c>
      <c r="R20" s="20" t="n">
        <v>18.51291411</v>
      </c>
    </row>
    <row r="21" spans="1:18">
      <c r="A21" s="15" t="s">
        <v>496</v>
      </c>
      <c r="B21" s="17" t="n">
        <v>5741</v>
      </c>
      <c r="C21" s="18">
        <f>(45.0/B21*100)</f>
        <v/>
      </c>
      <c r="D21" s="19" t="n">
        <v>5696</v>
      </c>
      <c r="E21" s="18" t="n">
        <v>502.63267204</v>
      </c>
      <c r="F21" s="20" t="n">
        <v>2.60390839</v>
      </c>
      <c r="G21" s="18" t="n">
        <v>504.79191971</v>
      </c>
      <c r="H21" s="20" t="n">
        <v>3.30314713</v>
      </c>
      <c r="I21" s="18" t="s">
        <v>481</v>
      </c>
      <c r="J21" s="20" t="s">
        <v>481</v>
      </c>
      <c r="K21" s="18" t="s">
        <v>481</v>
      </c>
      <c r="L21" s="20" t="s">
        <v>481</v>
      </c>
      <c r="M21" s="18" t="s">
        <v>481</v>
      </c>
      <c r="N21" s="20" t="s">
        <v>481</v>
      </c>
      <c r="O21" s="18" t="s">
        <v>481</v>
      </c>
      <c r="P21" s="20" t="s">
        <v>481</v>
      </c>
      <c r="Q21" s="18" t="n">
        <v>415.59047674</v>
      </c>
      <c r="R21" s="20" t="n">
        <v>16.10548687</v>
      </c>
    </row>
    <row r="22" spans="1:18">
      <c r="A22" s="15" t="s">
        <v>497</v>
      </c>
      <c r="B22" s="17" t="n">
        <v>6598</v>
      </c>
      <c r="C22" s="18">
        <f>(32.0/B22*100)</f>
        <v/>
      </c>
      <c r="D22" s="19" t="n">
        <v>6566</v>
      </c>
      <c r="E22" s="18" t="n">
        <v>470.8398736</v>
      </c>
      <c r="F22" s="20" t="n">
        <v>3.45161663</v>
      </c>
      <c r="G22" s="18" t="n">
        <v>465.86115359</v>
      </c>
      <c r="H22" s="20" t="n">
        <v>5.94204166</v>
      </c>
      <c r="I22" s="18" t="s">
        <v>481</v>
      </c>
      <c r="J22" s="20" t="s">
        <v>481</v>
      </c>
      <c r="K22" s="18" t="s">
        <v>481</v>
      </c>
      <c r="L22" s="20" t="s">
        <v>481</v>
      </c>
      <c r="M22" s="18" t="s">
        <v>481</v>
      </c>
      <c r="N22" s="20" t="s">
        <v>481</v>
      </c>
      <c r="O22" s="18" t="n">
        <v>336.4949</v>
      </c>
      <c r="P22" s="20" t="n">
        <v>30.81350177</v>
      </c>
      <c r="Q22" s="18" t="n">
        <v>363.41358388</v>
      </c>
      <c r="R22" s="20" t="n">
        <v>11.43336036</v>
      </c>
    </row>
    <row r="23" spans="1:18">
      <c r="A23" s="15" t="s">
        <v>498</v>
      </c>
      <c r="B23" s="17" t="n">
        <v>11583</v>
      </c>
      <c r="C23" s="18">
        <f>(213.0/B23*100)</f>
        <v/>
      </c>
      <c r="D23" s="19" t="n">
        <v>11370</v>
      </c>
      <c r="E23" s="18" t="n">
        <v>484.7337386</v>
      </c>
      <c r="F23" s="20" t="n">
        <v>2.63618723</v>
      </c>
      <c r="G23" s="18" t="n">
        <v>464.27396978</v>
      </c>
      <c r="H23" s="20" t="n">
        <v>3.8340641</v>
      </c>
      <c r="I23" s="18" t="s">
        <v>481</v>
      </c>
      <c r="J23" s="20" t="s">
        <v>481</v>
      </c>
      <c r="K23" s="18" t="s">
        <v>481</v>
      </c>
      <c r="L23" s="20" t="s">
        <v>481</v>
      </c>
      <c r="M23" s="18" t="s">
        <v>481</v>
      </c>
      <c r="N23" s="20" t="s">
        <v>481</v>
      </c>
      <c r="O23" s="18" t="s">
        <v>481</v>
      </c>
      <c r="P23" s="20" t="s">
        <v>481</v>
      </c>
      <c r="Q23" s="18" t="n">
        <v>409.50839503</v>
      </c>
      <c r="R23" s="20" t="n">
        <v>12.41320411</v>
      </c>
    </row>
    <row r="24" spans="1:18">
      <c r="A24" s="15" t="s">
        <v>499</v>
      </c>
      <c r="B24" s="17" t="n">
        <v>6647</v>
      </c>
      <c r="C24" s="18">
        <f>(7.0/B24*100)</f>
        <v/>
      </c>
      <c r="D24" s="19" t="n">
        <v>6640</v>
      </c>
      <c r="E24" s="18" t="n">
        <v>539.5766612</v>
      </c>
      <c r="F24" s="20" t="n">
        <v>2.86072872</v>
      </c>
      <c r="G24" s="18" t="n">
        <v>492.2252473</v>
      </c>
      <c r="H24" s="20" t="n">
        <v>17.05635484</v>
      </c>
      <c r="I24" s="18" t="s">
        <v>481</v>
      </c>
      <c r="J24" s="20" t="s">
        <v>481</v>
      </c>
      <c r="K24" s="18" t="s">
        <v>481</v>
      </c>
      <c r="L24" s="20" t="s">
        <v>481</v>
      </c>
      <c r="M24" s="18" t="s">
        <v>481</v>
      </c>
      <c r="N24" s="20" t="s">
        <v>481</v>
      </c>
      <c r="O24" s="18" t="s">
        <v>481</v>
      </c>
      <c r="P24" s="20" t="s">
        <v>481</v>
      </c>
      <c r="Q24" s="18" t="n">
        <v>498.1229626</v>
      </c>
      <c r="R24" s="20" t="n">
        <v>19.96500921</v>
      </c>
    </row>
    <row r="25" spans="1:18">
      <c r="A25" s="15" t="s">
        <v>500</v>
      </c>
      <c r="B25" s="17" t="n">
        <v>5581</v>
      </c>
      <c r="C25" s="18">
        <f>(24.0/B25*100)</f>
        <v/>
      </c>
      <c r="D25" s="19" t="n">
        <v>5557</v>
      </c>
      <c r="E25" s="18" t="n">
        <v>516.25545048</v>
      </c>
      <c r="F25" s="20" t="n">
        <v>3.14952121</v>
      </c>
      <c r="G25" s="18" t="n">
        <v>517.15599962</v>
      </c>
      <c r="H25" s="20" t="n">
        <v>12.95160575</v>
      </c>
      <c r="I25" s="18" t="s">
        <v>481</v>
      </c>
      <c r="J25" s="20" t="s">
        <v>481</v>
      </c>
      <c r="K25" s="18" t="s">
        <v>481</v>
      </c>
      <c r="L25" s="20" t="s">
        <v>481</v>
      </c>
      <c r="M25" s="18" t="s">
        <v>481</v>
      </c>
      <c r="N25" s="20" t="s">
        <v>481</v>
      </c>
      <c r="O25" s="18" t="s">
        <v>481</v>
      </c>
      <c r="P25" s="20" t="s">
        <v>481</v>
      </c>
      <c r="Q25" s="18" t="n">
        <v>428.22115869</v>
      </c>
      <c r="R25" s="20" t="n">
        <v>26.95593961</v>
      </c>
    </row>
    <row r="26" spans="1:18">
      <c r="A26" s="15" t="s">
        <v>501</v>
      </c>
      <c r="B26" s="17" t="n">
        <v>4869</v>
      </c>
      <c r="C26" s="18">
        <f>(33.0/B26*100)</f>
        <v/>
      </c>
      <c r="D26" s="19" t="n">
        <v>4836</v>
      </c>
      <c r="E26" s="18" t="n">
        <v>491.40347751</v>
      </c>
      <c r="F26" s="20" t="n">
        <v>1.72600099</v>
      </c>
      <c r="G26" s="18" t="n">
        <v>487.07700987</v>
      </c>
      <c r="H26" s="20" t="n">
        <v>4.29441879</v>
      </c>
      <c r="I26" s="18" t="s">
        <v>481</v>
      </c>
      <c r="J26" s="20" t="s">
        <v>481</v>
      </c>
      <c r="K26" s="18" t="s">
        <v>481</v>
      </c>
      <c r="L26" s="20" t="s">
        <v>481</v>
      </c>
      <c r="M26" s="18" t="s">
        <v>481</v>
      </c>
      <c r="N26" s="20" t="s">
        <v>481</v>
      </c>
      <c r="O26" s="18" t="s">
        <v>481</v>
      </c>
      <c r="P26" s="20" t="s">
        <v>481</v>
      </c>
      <c r="Q26" s="18" t="n">
        <v>445.3135693</v>
      </c>
      <c r="R26" s="20" t="n">
        <v>16.27496612</v>
      </c>
    </row>
    <row r="27" spans="1:18">
      <c r="A27" s="15" t="s">
        <v>502</v>
      </c>
      <c r="B27" s="17" t="n">
        <v>5299</v>
      </c>
      <c r="C27" s="18">
        <f>(17.0/B27*100)</f>
        <v/>
      </c>
      <c r="D27" s="19" t="n">
        <v>5282</v>
      </c>
      <c r="E27" s="18" t="n">
        <v>506.02862983</v>
      </c>
      <c r="F27" s="20" t="n">
        <v>1.82106272</v>
      </c>
      <c r="G27" s="18" t="n">
        <v>469.42024922</v>
      </c>
      <c r="H27" s="20" t="n">
        <v>1.59088935</v>
      </c>
      <c r="I27" s="18" t="s">
        <v>481</v>
      </c>
      <c r="J27" s="20" t="s">
        <v>481</v>
      </c>
      <c r="K27" s="18" t="s">
        <v>481</v>
      </c>
      <c r="L27" s="20" t="s">
        <v>481</v>
      </c>
      <c r="M27" s="18" t="s">
        <v>481</v>
      </c>
      <c r="N27" s="20" t="s">
        <v>481</v>
      </c>
      <c r="O27" s="18" t="s">
        <v>481</v>
      </c>
      <c r="P27" s="20" t="s">
        <v>481</v>
      </c>
      <c r="Q27" s="18" t="n">
        <v>418.40947381</v>
      </c>
      <c r="R27" s="20" t="n">
        <v>12.80790016</v>
      </c>
    </row>
    <row r="28" spans="1:18">
      <c r="A28" s="15" t="s">
        <v>503</v>
      </c>
      <c r="B28" s="17" t="n">
        <v>7568</v>
      </c>
      <c r="C28" s="18">
        <f>(51.0/B28*100)</f>
        <v/>
      </c>
      <c r="D28" s="19" t="n">
        <v>7517</v>
      </c>
      <c r="E28" s="18" t="n">
        <v>417.52213688</v>
      </c>
      <c r="F28" s="20" t="n">
        <v>2.1128755</v>
      </c>
      <c r="G28" s="18" t="n">
        <v>355.50683267</v>
      </c>
      <c r="H28" s="20" t="n">
        <v>8.013081339999999</v>
      </c>
      <c r="I28" s="18" t="s">
        <v>481</v>
      </c>
      <c r="J28" s="20" t="s">
        <v>481</v>
      </c>
      <c r="K28" s="18" t="s">
        <v>481</v>
      </c>
      <c r="L28" s="20" t="s">
        <v>481</v>
      </c>
      <c r="M28" s="18" t="s">
        <v>481</v>
      </c>
      <c r="N28" s="20" t="s">
        <v>481</v>
      </c>
      <c r="O28" s="18" t="s">
        <v>481</v>
      </c>
      <c r="P28" s="20" t="s">
        <v>481</v>
      </c>
      <c r="Q28" s="18" t="n">
        <v>351.90717384</v>
      </c>
      <c r="R28" s="20" t="n">
        <v>17.6990326</v>
      </c>
    </row>
    <row r="29" spans="1:18">
      <c r="A29" s="15" t="s">
        <v>504</v>
      </c>
      <c r="B29" s="17" t="n">
        <v>5385</v>
      </c>
      <c r="C29" s="18">
        <f>(30.0/B29*100)</f>
        <v/>
      </c>
      <c r="D29" s="19" t="n">
        <v>5355</v>
      </c>
      <c r="E29" s="18" t="n">
        <v>516.47482182</v>
      </c>
      <c r="F29" s="20" t="n">
        <v>2.38349435</v>
      </c>
      <c r="G29" s="18" t="n">
        <v>470.94920958</v>
      </c>
      <c r="H29" s="20" t="n">
        <v>6.85200125</v>
      </c>
      <c r="I29" s="18" t="s">
        <v>481</v>
      </c>
      <c r="J29" s="20" t="s">
        <v>481</v>
      </c>
      <c r="K29" s="18" t="s">
        <v>481</v>
      </c>
      <c r="L29" s="20" t="s">
        <v>481</v>
      </c>
      <c r="M29" s="18" t="s">
        <v>481</v>
      </c>
      <c r="N29" s="20" t="s">
        <v>481</v>
      </c>
      <c r="O29" s="18" t="s">
        <v>481</v>
      </c>
      <c r="P29" s="20" t="s">
        <v>481</v>
      </c>
      <c r="Q29" s="18" t="n">
        <v>400.05730529</v>
      </c>
      <c r="R29" s="20" t="n">
        <v>13.796384</v>
      </c>
    </row>
    <row r="30" spans="1:18">
      <c r="A30" s="15" t="s">
        <v>505</v>
      </c>
      <c r="B30" s="17" t="n">
        <v>4520</v>
      </c>
      <c r="C30" s="18">
        <f>(97.0/B30*100)</f>
        <v/>
      </c>
      <c r="D30" s="19" t="n">
        <v>4423</v>
      </c>
      <c r="E30" s="18" t="n">
        <v>515.3277288100001</v>
      </c>
      <c r="F30" s="20" t="n">
        <v>2.74409904</v>
      </c>
      <c r="G30" s="18" t="n">
        <v>515.61462203</v>
      </c>
      <c r="H30" s="20" t="n">
        <v>4.10653221</v>
      </c>
      <c r="I30" s="18" t="s">
        <v>481</v>
      </c>
      <c r="J30" s="20" t="s">
        <v>481</v>
      </c>
      <c r="K30" s="18" t="s">
        <v>481</v>
      </c>
      <c r="L30" s="20" t="s">
        <v>481</v>
      </c>
      <c r="M30" s="18" t="s">
        <v>481</v>
      </c>
      <c r="N30" s="20" t="s">
        <v>481</v>
      </c>
      <c r="O30" s="18" t="s">
        <v>481</v>
      </c>
      <c r="P30" s="20" t="s">
        <v>481</v>
      </c>
      <c r="Q30" s="18" t="n">
        <v>432.57859841</v>
      </c>
      <c r="R30" s="20" t="n">
        <v>14.01431986</v>
      </c>
    </row>
    <row r="31" spans="1:18">
      <c r="A31" s="15" t="s">
        <v>506</v>
      </c>
      <c r="B31" s="17" t="n">
        <v>5456</v>
      </c>
      <c r="C31" s="18">
        <f>(125.0/B31*100)</f>
        <v/>
      </c>
      <c r="D31" s="19" t="n">
        <v>5331</v>
      </c>
      <c r="E31" s="18" t="n">
        <v>507.11376857</v>
      </c>
      <c r="F31" s="20" t="n">
        <v>2.34673311</v>
      </c>
      <c r="G31" s="18" t="n">
        <v>467.23567947</v>
      </c>
      <c r="H31" s="20" t="n">
        <v>3.81337044</v>
      </c>
      <c r="I31" s="18" t="s">
        <v>481</v>
      </c>
      <c r="J31" s="20" t="s">
        <v>481</v>
      </c>
      <c r="K31" s="18" t="s">
        <v>481</v>
      </c>
      <c r="L31" s="20" t="s">
        <v>481</v>
      </c>
      <c r="M31" s="18" t="s">
        <v>481</v>
      </c>
      <c r="N31" s="20" t="s">
        <v>481</v>
      </c>
      <c r="O31" s="18" t="s">
        <v>481</v>
      </c>
      <c r="P31" s="20" t="s">
        <v>481</v>
      </c>
      <c r="Q31" s="18" t="n">
        <v>402.7225162</v>
      </c>
      <c r="R31" s="20" t="n">
        <v>14.49506523</v>
      </c>
    </row>
    <row r="32" spans="1:18">
      <c r="A32" s="15" t="s">
        <v>507</v>
      </c>
      <c r="B32" s="17" t="n">
        <v>4478</v>
      </c>
      <c r="C32" s="18">
        <f>(5.0/B32*100)</f>
        <v/>
      </c>
      <c r="D32" s="19" t="n">
        <v>4473</v>
      </c>
      <c r="E32" s="18" t="n">
        <v>502.37538395</v>
      </c>
      <c r="F32" s="20" t="n">
        <v>2.50492517</v>
      </c>
      <c r="G32" s="18" t="n">
        <v>500.30621743</v>
      </c>
      <c r="H32" s="20" t="n">
        <v>21.3495518</v>
      </c>
      <c r="I32" s="18" t="s">
        <v>481</v>
      </c>
      <c r="J32" s="20" t="s">
        <v>481</v>
      </c>
      <c r="K32" s="18" t="s">
        <v>481</v>
      </c>
      <c r="L32" s="20" t="s">
        <v>481</v>
      </c>
      <c r="M32" s="18" t="s">
        <v>481</v>
      </c>
      <c r="N32" s="20" t="s">
        <v>481</v>
      </c>
      <c r="O32" s="18" t="s">
        <v>481</v>
      </c>
      <c r="P32" s="20" t="s">
        <v>481</v>
      </c>
      <c r="Q32" s="18" t="n">
        <v>403.5772853</v>
      </c>
      <c r="R32" s="20" t="n">
        <v>14.72301148</v>
      </c>
    </row>
    <row r="33" spans="1:18">
      <c r="A33" s="15" t="s">
        <v>508</v>
      </c>
      <c r="B33" s="17" t="n">
        <v>7325</v>
      </c>
      <c r="C33" s="18">
        <f>(75.0/B33*100)</f>
        <v/>
      </c>
      <c r="D33" s="19" t="n">
        <v>7250</v>
      </c>
      <c r="E33" s="18" t="n">
        <v>501.54400339</v>
      </c>
      <c r="F33" s="20" t="n">
        <v>2.44861723</v>
      </c>
      <c r="G33" s="18" t="n">
        <v>503.94748148</v>
      </c>
      <c r="H33" s="20" t="n">
        <v>4.36564374</v>
      </c>
      <c r="I33" s="18" t="s">
        <v>481</v>
      </c>
      <c r="J33" s="20" t="s">
        <v>481</v>
      </c>
      <c r="K33" s="18" t="s">
        <v>481</v>
      </c>
      <c r="L33" s="20" t="s">
        <v>481</v>
      </c>
      <c r="M33" s="18" t="s">
        <v>481</v>
      </c>
      <c r="N33" s="20" t="s">
        <v>481</v>
      </c>
      <c r="O33" s="18" t="s">
        <v>481</v>
      </c>
      <c r="P33" s="20" t="s">
        <v>481</v>
      </c>
      <c r="Q33" s="18" t="n">
        <v>429.64505968</v>
      </c>
      <c r="R33" s="20" t="n">
        <v>22.6692429</v>
      </c>
    </row>
    <row r="34" spans="1:18">
      <c r="A34" s="15" t="s">
        <v>509</v>
      </c>
      <c r="B34" s="17" t="n">
        <v>6350</v>
      </c>
      <c r="C34" s="18">
        <f>(65.0/B34*100)</f>
        <v/>
      </c>
      <c r="D34" s="19" t="n">
        <v>6285</v>
      </c>
      <c r="E34" s="18" t="n">
        <v>465.20974642</v>
      </c>
      <c r="F34" s="20" t="n">
        <v>2.49034133</v>
      </c>
      <c r="G34" s="18" t="n">
        <v>425.84668306</v>
      </c>
      <c r="H34" s="20" t="n">
        <v>9.103008279999999</v>
      </c>
      <c r="I34" s="18" t="s">
        <v>481</v>
      </c>
      <c r="J34" s="20" t="s">
        <v>481</v>
      </c>
      <c r="K34" s="18" t="s">
        <v>481</v>
      </c>
      <c r="L34" s="20" t="s">
        <v>481</v>
      </c>
      <c r="M34" s="18" t="s">
        <v>481</v>
      </c>
      <c r="N34" s="20" t="s">
        <v>481</v>
      </c>
      <c r="O34" s="18" t="s">
        <v>481</v>
      </c>
      <c r="P34" s="20" t="s">
        <v>481</v>
      </c>
      <c r="Q34" s="18" t="n">
        <v>308.14866731</v>
      </c>
      <c r="R34" s="20" t="n">
        <v>10.92800148</v>
      </c>
    </row>
    <row r="35" spans="1:18">
      <c r="A35" s="15" t="s">
        <v>510</v>
      </c>
      <c r="B35" s="17" t="n">
        <v>6406</v>
      </c>
      <c r="C35" s="18">
        <f>(36.0/B35*100)</f>
        <v/>
      </c>
      <c r="D35" s="19" t="n">
        <v>6370</v>
      </c>
      <c r="E35" s="18" t="n">
        <v>520.27746542</v>
      </c>
      <c r="F35" s="20" t="n">
        <v>1.29271723</v>
      </c>
      <c r="G35" s="18" t="n">
        <v>464.76353874</v>
      </c>
      <c r="H35" s="20" t="n">
        <v>4.43554958</v>
      </c>
      <c r="I35" s="18" t="s">
        <v>481</v>
      </c>
      <c r="J35" s="20" t="s">
        <v>481</v>
      </c>
      <c r="K35" s="18" t="s">
        <v>481</v>
      </c>
      <c r="L35" s="20" t="s">
        <v>481</v>
      </c>
      <c r="M35" s="18" t="s">
        <v>481</v>
      </c>
      <c r="N35" s="20" t="s">
        <v>481</v>
      </c>
      <c r="O35" s="18" t="s">
        <v>481</v>
      </c>
      <c r="P35" s="20" t="s">
        <v>481</v>
      </c>
      <c r="Q35" s="18" t="n">
        <v>387.92784531</v>
      </c>
      <c r="R35" s="20" t="n">
        <v>17.80647562</v>
      </c>
    </row>
    <row r="36" spans="1:18">
      <c r="A36" s="15" t="s">
        <v>511</v>
      </c>
      <c r="B36" s="17" t="n">
        <v>6736</v>
      </c>
      <c r="C36" s="18">
        <f>(26.0/B36*100)</f>
        <v/>
      </c>
      <c r="D36" s="19" t="n">
        <v>6710</v>
      </c>
      <c r="E36" s="18" t="n">
        <v>498.3401389</v>
      </c>
      <c r="F36" s="20" t="n">
        <v>2.00627887</v>
      </c>
      <c r="G36" s="18" t="n">
        <v>468.22253039</v>
      </c>
      <c r="H36" s="20" t="n">
        <v>3.86660002</v>
      </c>
      <c r="I36" s="18" t="s">
        <v>481</v>
      </c>
      <c r="J36" s="20" t="s">
        <v>481</v>
      </c>
      <c r="K36" s="18" t="s">
        <v>481</v>
      </c>
      <c r="L36" s="20" t="s">
        <v>481</v>
      </c>
      <c r="M36" s="18" t="s">
        <v>481</v>
      </c>
      <c r="N36" s="20" t="s">
        <v>481</v>
      </c>
      <c r="O36" s="18" t="s">
        <v>481</v>
      </c>
      <c r="P36" s="20" t="s">
        <v>481</v>
      </c>
      <c r="Q36" s="18" t="n">
        <v>424.04439084</v>
      </c>
      <c r="R36" s="20" t="n">
        <v>11.73941663</v>
      </c>
    </row>
    <row r="37" spans="1:18">
      <c r="A37" s="15" t="s">
        <v>512</v>
      </c>
      <c r="B37" s="17" t="n">
        <v>5458</v>
      </c>
      <c r="C37" s="18">
        <f>(63.0/B37*100)</f>
        <v/>
      </c>
      <c r="D37" s="19" t="n">
        <v>5395</v>
      </c>
      <c r="E37" s="18" t="n">
        <v>507.17363279</v>
      </c>
      <c r="F37" s="20" t="n">
        <v>3.23097573</v>
      </c>
      <c r="G37" s="18" t="n">
        <v>455.12349263</v>
      </c>
      <c r="H37" s="20" t="n">
        <v>6.47339849</v>
      </c>
      <c r="I37" s="18" t="s">
        <v>481</v>
      </c>
      <c r="J37" s="20" t="s">
        <v>481</v>
      </c>
      <c r="K37" s="18" t="s">
        <v>481</v>
      </c>
      <c r="L37" s="20" t="s">
        <v>481</v>
      </c>
      <c r="M37" s="18" t="s">
        <v>481</v>
      </c>
      <c r="N37" s="20" t="s">
        <v>481</v>
      </c>
      <c r="O37" s="18" t="s">
        <v>481</v>
      </c>
      <c r="P37" s="20" t="s">
        <v>481</v>
      </c>
      <c r="Q37" s="18" t="n">
        <v>380.88078778</v>
      </c>
      <c r="R37" s="20" t="n">
        <v>14.98441396</v>
      </c>
    </row>
    <row r="38" spans="1:18">
      <c r="A38" s="15" t="s">
        <v>513</v>
      </c>
      <c r="B38" s="17" t="n">
        <v>5860</v>
      </c>
      <c r="C38" s="18">
        <f>(16.0/B38*100)</f>
        <v/>
      </c>
      <c r="D38" s="19" t="n">
        <v>5844</v>
      </c>
      <c r="E38" s="18" t="n">
        <v>528.35965881</v>
      </c>
      <c r="F38" s="20" t="n">
        <v>2.65577738</v>
      </c>
      <c r="G38" s="18" t="n">
        <v>476.50197834</v>
      </c>
      <c r="H38" s="20" t="n">
        <v>3.98128646</v>
      </c>
      <c r="I38" s="18" t="s">
        <v>481</v>
      </c>
      <c r="J38" s="20" t="s">
        <v>481</v>
      </c>
      <c r="K38" s="18" t="s">
        <v>481</v>
      </c>
      <c r="L38" s="20" t="s">
        <v>481</v>
      </c>
      <c r="M38" s="18" t="s">
        <v>481</v>
      </c>
      <c r="N38" s="20" t="s">
        <v>481</v>
      </c>
      <c r="O38" s="18" t="s">
        <v>481</v>
      </c>
      <c r="P38" s="20" t="s">
        <v>481</v>
      </c>
      <c r="Q38" s="18" t="n">
        <v>426.79822738</v>
      </c>
      <c r="R38" s="20" t="n">
        <v>19.01531469</v>
      </c>
    </row>
    <row r="39" spans="1:18">
      <c r="A39" s="15" t="s">
        <v>514</v>
      </c>
      <c r="B39" s="17" t="n">
        <v>5895</v>
      </c>
      <c r="C39" s="18">
        <f>(30.0/B39*100)</f>
        <v/>
      </c>
      <c r="D39" s="19" t="n">
        <v>5865</v>
      </c>
      <c r="E39" s="18" t="n">
        <v>426.19231724</v>
      </c>
      <c r="F39" s="20" t="n">
        <v>3.92675468</v>
      </c>
      <c r="G39" s="18" t="n">
        <v>443.83822722</v>
      </c>
      <c r="H39" s="20" t="n">
        <v>10.03838139</v>
      </c>
      <c r="I39" s="18" t="s">
        <v>481</v>
      </c>
      <c r="J39" s="20" t="s">
        <v>481</v>
      </c>
      <c r="K39" s="18" t="s">
        <v>481</v>
      </c>
      <c r="L39" s="20" t="s">
        <v>481</v>
      </c>
      <c r="M39" s="18" t="s">
        <v>481</v>
      </c>
      <c r="N39" s="20" t="s">
        <v>481</v>
      </c>
      <c r="O39" s="18" t="s">
        <v>481</v>
      </c>
      <c r="P39" s="20" t="s">
        <v>481</v>
      </c>
      <c r="Q39" s="18" t="n">
        <v>362.57878118</v>
      </c>
      <c r="R39" s="20" t="n">
        <v>9.671108139999999</v>
      </c>
    </row>
    <row r="40" spans="1:18">
      <c r="A40" s="15" t="s">
        <v>515</v>
      </c>
      <c r="B40" s="17" t="n">
        <v>14157</v>
      </c>
      <c r="C40" s="18">
        <f>(272.0/B40*100)</f>
        <v/>
      </c>
      <c r="D40" s="19" t="n">
        <v>13885</v>
      </c>
      <c r="E40" s="18" t="n">
        <v>514.35965093</v>
      </c>
      <c r="F40" s="20" t="n">
        <v>2.40143176</v>
      </c>
      <c r="G40" s="18" t="n">
        <v>499.19578207</v>
      </c>
      <c r="H40" s="20" t="n">
        <v>4.90856488</v>
      </c>
      <c r="I40" s="18" t="s">
        <v>481</v>
      </c>
      <c r="J40" s="20" t="s">
        <v>481</v>
      </c>
      <c r="K40" s="18" t="s">
        <v>481</v>
      </c>
      <c r="L40" s="20" t="s">
        <v>481</v>
      </c>
      <c r="M40" s="18" t="s">
        <v>481</v>
      </c>
      <c r="N40" s="20" t="s">
        <v>481</v>
      </c>
      <c r="O40" s="18" t="s">
        <v>481</v>
      </c>
      <c r="P40" s="20" t="s">
        <v>481</v>
      </c>
      <c r="Q40" s="18" t="n">
        <v>411.06428336</v>
      </c>
      <c r="R40" s="20" t="n">
        <v>13.57279892</v>
      </c>
    </row>
    <row r="41" spans="1:18">
      <c r="A41" s="15" t="s">
        <v>516</v>
      </c>
      <c r="B41" s="17" t="n">
        <v>5712</v>
      </c>
      <c r="C41" s="18">
        <f>(40.0/B41*100)</f>
        <v/>
      </c>
      <c r="D41" s="19" t="n">
        <v>5672</v>
      </c>
      <c r="E41" s="18" t="n">
        <v>504.94493381</v>
      </c>
      <c r="F41" s="20" t="n">
        <v>3.32442827</v>
      </c>
      <c r="G41" s="18" t="n">
        <v>477.93951534</v>
      </c>
      <c r="H41" s="20" t="n">
        <v>4.65642643</v>
      </c>
      <c r="I41" s="18" t="s">
        <v>481</v>
      </c>
      <c r="J41" s="20" t="s">
        <v>481</v>
      </c>
      <c r="K41" s="18" t="s">
        <v>481</v>
      </c>
      <c r="L41" s="20" t="s">
        <v>481</v>
      </c>
      <c r="M41" s="18" t="s">
        <v>481</v>
      </c>
      <c r="N41" s="20" t="s">
        <v>481</v>
      </c>
      <c r="O41" s="18" t="s">
        <v>481</v>
      </c>
      <c r="P41" s="20" t="s">
        <v>481</v>
      </c>
      <c r="Q41" s="18" t="n">
        <v>410.14392676</v>
      </c>
      <c r="R41" s="20" t="n">
        <v>15.60033341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377.08686713</v>
      </c>
      <c r="F45" s="20" t="n">
        <v>2.67092786</v>
      </c>
      <c r="G45" s="18" t="n">
        <v>344.53939518</v>
      </c>
      <c r="H45" s="20" t="n">
        <v>11.59825553</v>
      </c>
      <c r="I45" s="18" t="s">
        <v>481</v>
      </c>
      <c r="J45" s="20" t="s">
        <v>481</v>
      </c>
      <c r="K45" s="18" t="s">
        <v>481</v>
      </c>
      <c r="L45" s="20" t="s">
        <v>481</v>
      </c>
      <c r="M45" s="18" t="s">
        <v>481</v>
      </c>
      <c r="N45" s="20" t="s">
        <v>481</v>
      </c>
      <c r="O45" s="18" t="n">
        <v>349.48351213</v>
      </c>
      <c r="P45" s="20" t="n">
        <v>18.10745399</v>
      </c>
      <c r="Q45" s="18" t="n">
        <v>357.72041305</v>
      </c>
      <c r="R45" s="20" t="n">
        <v>6.90086751</v>
      </c>
    </row>
    <row r="46" spans="1:18">
      <c r="A46" s="15" t="s">
        <v>521</v>
      </c>
      <c r="B46" s="17" t="n">
        <v>23141</v>
      </c>
      <c r="C46" s="18">
        <f>(1157.0/B46*100)</f>
        <v/>
      </c>
      <c r="D46" s="19" t="n">
        <v>21984</v>
      </c>
      <c r="E46" s="18" t="n">
        <v>403.43081678</v>
      </c>
      <c r="F46" s="20" t="n">
        <v>2.32173077</v>
      </c>
      <c r="G46" s="18" t="n">
        <v>351.81792748</v>
      </c>
      <c r="H46" s="20" t="n">
        <v>7.95357175</v>
      </c>
      <c r="I46" s="18" t="s">
        <v>481</v>
      </c>
      <c r="J46" s="20" t="s">
        <v>481</v>
      </c>
      <c r="K46" s="18" t="s">
        <v>481</v>
      </c>
      <c r="L46" s="20" t="s">
        <v>481</v>
      </c>
      <c r="M46" s="18" t="s">
        <v>481</v>
      </c>
      <c r="N46" s="20" t="s">
        <v>481</v>
      </c>
      <c r="O46" s="18" t="s">
        <v>481</v>
      </c>
      <c r="P46" s="20" t="s">
        <v>481</v>
      </c>
      <c r="Q46" s="18" t="n">
        <v>347.22272623</v>
      </c>
      <c r="R46" s="20" t="n">
        <v>5.85883052</v>
      </c>
    </row>
    <row r="47" spans="1:18">
      <c r="A47" s="15" t="s">
        <v>522</v>
      </c>
      <c r="B47" s="17" t="n">
        <v>5928</v>
      </c>
      <c r="C47" s="18">
        <f>(75.0/B47*100)</f>
        <v/>
      </c>
      <c r="D47" s="19" t="n">
        <v>5853</v>
      </c>
      <c r="E47" s="18" t="n">
        <v>449.5442449</v>
      </c>
      <c r="F47" s="20" t="n">
        <v>4.17435366</v>
      </c>
      <c r="G47" s="18" t="n">
        <v>412.38208316</v>
      </c>
      <c r="H47" s="20" t="n">
        <v>11.36598438</v>
      </c>
      <c r="I47" s="18" t="s">
        <v>481</v>
      </c>
      <c r="J47" s="20" t="s">
        <v>481</v>
      </c>
      <c r="K47" s="18" t="s">
        <v>481</v>
      </c>
      <c r="L47" s="20" t="s">
        <v>481</v>
      </c>
      <c r="M47" s="18" t="s">
        <v>481</v>
      </c>
      <c r="N47" s="20" t="s">
        <v>481</v>
      </c>
      <c r="O47" s="18" t="s">
        <v>481</v>
      </c>
      <c r="P47" s="20" t="s">
        <v>481</v>
      </c>
      <c r="Q47" s="18" t="n">
        <v>342.72266064</v>
      </c>
      <c r="R47" s="20" t="n">
        <v>11.26848368</v>
      </c>
    </row>
    <row r="48" spans="1:18">
      <c r="A48" s="15" t="s">
        <v>523</v>
      </c>
      <c r="B48" s="17" t="n">
        <v>9841</v>
      </c>
      <c r="C48" s="18">
        <f>(7.0/B48*100)</f>
        <v/>
      </c>
      <c r="D48" s="19" t="n">
        <v>9834</v>
      </c>
      <c r="E48" s="18" t="n">
        <v>520.10204025</v>
      </c>
      <c r="F48" s="20" t="n">
        <v>4.61522959</v>
      </c>
      <c r="G48" s="18" t="n">
        <v>386.99815413</v>
      </c>
      <c r="H48" s="20" t="n">
        <v>17.93616012</v>
      </c>
      <c r="I48" s="18" t="s">
        <v>481</v>
      </c>
      <c r="J48" s="20" t="s">
        <v>481</v>
      </c>
      <c r="K48" s="18" t="s">
        <v>481</v>
      </c>
      <c r="L48" s="20" t="s">
        <v>481</v>
      </c>
      <c r="M48" s="18" t="s">
        <v>481</v>
      </c>
      <c r="N48" s="20" t="s">
        <v>481</v>
      </c>
      <c r="O48" s="18" t="s">
        <v>481</v>
      </c>
      <c r="P48" s="20" t="s">
        <v>481</v>
      </c>
      <c r="Q48" s="18" t="n">
        <v>430.91409818</v>
      </c>
      <c r="R48" s="20" t="n">
        <v>33.93048611</v>
      </c>
    </row>
    <row r="49" spans="1:18">
      <c r="A49" s="15" t="s">
        <v>524</v>
      </c>
      <c r="B49" s="17" t="n">
        <v>6349</v>
      </c>
      <c r="C49" s="18">
        <f>(56.0/B49*100)</f>
        <v/>
      </c>
      <c r="D49" s="19" t="n">
        <v>6293</v>
      </c>
      <c r="E49" s="18" t="n">
        <v>433.03387273</v>
      </c>
      <c r="F49" s="20" t="n">
        <v>2.9192837</v>
      </c>
      <c r="G49" s="18" t="n">
        <v>424.90954513</v>
      </c>
      <c r="H49" s="20" t="n">
        <v>4.94945847</v>
      </c>
      <c r="I49" s="18" t="s">
        <v>481</v>
      </c>
      <c r="J49" s="20" t="s">
        <v>481</v>
      </c>
      <c r="K49" s="18" t="s">
        <v>481</v>
      </c>
      <c r="L49" s="20" t="s">
        <v>481</v>
      </c>
      <c r="M49" s="18" t="s">
        <v>481</v>
      </c>
      <c r="N49" s="20" t="s">
        <v>481</v>
      </c>
      <c r="O49" s="18" t="n">
        <v>315.6335</v>
      </c>
      <c r="P49" s="20" t="n">
        <v>42.58376343</v>
      </c>
      <c r="Q49" s="18" t="n">
        <v>410.44184982</v>
      </c>
      <c r="R49" s="20" t="n">
        <v>13.22174987</v>
      </c>
    </row>
    <row r="50" spans="1:18">
      <c r="A50" s="15" t="s">
        <v>525</v>
      </c>
      <c r="B50" s="17" t="n">
        <v>11795</v>
      </c>
      <c r="C50" s="18">
        <f>(218.0/B50*100)</f>
        <v/>
      </c>
      <c r="D50" s="19" t="n">
        <v>11577</v>
      </c>
      <c r="E50" s="18" t="n">
        <v>417.00412421</v>
      </c>
      <c r="F50" s="20" t="n">
        <v>2.31327685</v>
      </c>
      <c r="G50" s="18" t="n">
        <v>375.85816993</v>
      </c>
      <c r="H50" s="20" t="n">
        <v>10.73802934</v>
      </c>
      <c r="I50" s="18" t="s">
        <v>481</v>
      </c>
      <c r="J50" s="20" t="s">
        <v>481</v>
      </c>
      <c r="K50" s="18" t="s">
        <v>481</v>
      </c>
      <c r="L50" s="20" t="s">
        <v>481</v>
      </c>
      <c r="M50" s="18" t="s">
        <v>481</v>
      </c>
      <c r="N50" s="20" t="s">
        <v>481</v>
      </c>
      <c r="O50" s="18" t="s">
        <v>481</v>
      </c>
      <c r="P50" s="20" t="s">
        <v>481</v>
      </c>
      <c r="Q50" s="18" t="n">
        <v>359.59619266</v>
      </c>
      <c r="R50" s="20" t="n">
        <v>9.95427954</v>
      </c>
    </row>
    <row r="51" spans="1:18">
      <c r="A51" s="15" t="s">
        <v>526</v>
      </c>
      <c r="B51" s="17" t="n">
        <v>6866</v>
      </c>
      <c r="C51" s="18">
        <f>(116.0/B51*100)</f>
        <v/>
      </c>
      <c r="D51" s="19" t="n">
        <v>6750</v>
      </c>
      <c r="E51" s="18" t="n">
        <v>421.78666894</v>
      </c>
      <c r="F51" s="20" t="n">
        <v>2.12449814</v>
      </c>
      <c r="G51" s="18" t="n">
        <v>407.75865587</v>
      </c>
      <c r="H51" s="20" t="n">
        <v>4.39986358</v>
      </c>
      <c r="I51" s="18" t="s">
        <v>481</v>
      </c>
      <c r="J51" s="20" t="s">
        <v>481</v>
      </c>
      <c r="K51" s="18" t="s">
        <v>481</v>
      </c>
      <c r="L51" s="20" t="s">
        <v>481</v>
      </c>
      <c r="M51" s="18" t="s">
        <v>481</v>
      </c>
      <c r="N51" s="20" t="s">
        <v>481</v>
      </c>
      <c r="O51" s="18" t="s">
        <v>481</v>
      </c>
      <c r="P51" s="20" t="s">
        <v>481</v>
      </c>
      <c r="Q51" s="18" t="n">
        <v>394.98437683</v>
      </c>
      <c r="R51" s="20" t="n">
        <v>7.48117579</v>
      </c>
    </row>
    <row r="52" spans="1:18">
      <c r="A52" s="15" t="s">
        <v>527</v>
      </c>
      <c r="B52" s="17" t="n">
        <v>5809</v>
      </c>
      <c r="C52" s="18">
        <f>(73.0/B52*100)</f>
        <v/>
      </c>
      <c r="D52" s="19" t="n">
        <v>5736</v>
      </c>
      <c r="E52" s="18" t="n">
        <v>479.54818122</v>
      </c>
      <c r="F52" s="20" t="n">
        <v>2.50637903</v>
      </c>
      <c r="G52" s="18" t="n">
        <v>462.25585871</v>
      </c>
      <c r="H52" s="20" t="n">
        <v>3.78194695</v>
      </c>
      <c r="I52" s="18" t="s">
        <v>481</v>
      </c>
      <c r="J52" s="20" t="s">
        <v>481</v>
      </c>
      <c r="K52" s="18" t="s">
        <v>481</v>
      </c>
      <c r="L52" s="20" t="s">
        <v>481</v>
      </c>
      <c r="M52" s="18" t="s">
        <v>481</v>
      </c>
      <c r="N52" s="20" t="s">
        <v>481</v>
      </c>
      <c r="O52" s="18" t="s">
        <v>481</v>
      </c>
      <c r="P52" s="20" t="s">
        <v>481</v>
      </c>
      <c r="Q52" s="18" t="n">
        <v>382.51804427</v>
      </c>
      <c r="R52" s="20" t="n">
        <v>11.05190527</v>
      </c>
    </row>
    <row r="53" spans="1:18">
      <c r="A53" s="15" t="s">
        <v>528</v>
      </c>
      <c r="B53" s="17" t="n">
        <v>5571</v>
      </c>
      <c r="C53" s="18">
        <f>(84.0/B53*100)</f>
        <v/>
      </c>
      <c r="D53" s="19" t="n">
        <v>5487</v>
      </c>
      <c r="E53" s="18" t="n">
        <v>432.15546713</v>
      </c>
      <c r="F53" s="20" t="n">
        <v>1.53470458</v>
      </c>
      <c r="G53" s="18" t="n">
        <v>438.79384928</v>
      </c>
      <c r="H53" s="20" t="n">
        <v>3.13297655</v>
      </c>
      <c r="I53" s="18" t="s">
        <v>481</v>
      </c>
      <c r="J53" s="20" t="s">
        <v>481</v>
      </c>
      <c r="K53" s="18" t="s">
        <v>481</v>
      </c>
      <c r="L53" s="20" t="s">
        <v>481</v>
      </c>
      <c r="M53" s="18" t="s">
        <v>481</v>
      </c>
      <c r="N53" s="20" t="s">
        <v>481</v>
      </c>
      <c r="O53" s="18" t="s">
        <v>481</v>
      </c>
      <c r="P53" s="20" t="s">
        <v>481</v>
      </c>
      <c r="Q53" s="18" t="n">
        <v>367.20557932</v>
      </c>
      <c r="R53" s="20" t="n">
        <v>10.74797914</v>
      </c>
    </row>
    <row r="54" spans="1:18">
      <c r="A54" s="15" t="s">
        <v>529</v>
      </c>
      <c r="B54" s="17" t="n">
        <v>4740</v>
      </c>
      <c r="C54" s="18">
        <f>(43.0/B54*100)</f>
        <v/>
      </c>
      <c r="D54" s="19" t="n">
        <v>4697</v>
      </c>
      <c r="E54" s="18" t="n">
        <v>334.08826304</v>
      </c>
      <c r="F54" s="20" t="n">
        <v>2.6681441</v>
      </c>
      <c r="G54" s="18" t="n">
        <v>296.01495279</v>
      </c>
      <c r="H54" s="20" t="n">
        <v>7.72726577</v>
      </c>
      <c r="I54" s="18" t="s">
        <v>481</v>
      </c>
      <c r="J54" s="20" t="s">
        <v>481</v>
      </c>
      <c r="K54" s="18" t="s">
        <v>481</v>
      </c>
      <c r="L54" s="20" t="s">
        <v>481</v>
      </c>
      <c r="M54" s="18" t="s">
        <v>481</v>
      </c>
      <c r="N54" s="20" t="s">
        <v>481</v>
      </c>
      <c r="O54" s="18" t="s">
        <v>481</v>
      </c>
      <c r="P54" s="20" t="s">
        <v>481</v>
      </c>
      <c r="Q54" s="18" t="n">
        <v>288.21105034</v>
      </c>
      <c r="R54" s="20" t="n">
        <v>8.03573549</v>
      </c>
    </row>
    <row r="55" spans="1:18">
      <c r="A55" s="15" t="s">
        <v>530</v>
      </c>
      <c r="B55" s="17" t="n">
        <v>5316</v>
      </c>
      <c r="C55" s="18">
        <f>(22.0/B55*100)</f>
        <v/>
      </c>
      <c r="D55" s="19" t="n">
        <v>5294</v>
      </c>
      <c r="E55" s="18" t="n">
        <v>413.80795099</v>
      </c>
      <c r="F55" s="20" t="n">
        <v>2.39643723</v>
      </c>
      <c r="G55" s="18" t="n">
        <v>410.97639533</v>
      </c>
      <c r="H55" s="20" t="n">
        <v>8.59106776</v>
      </c>
      <c r="I55" s="18" t="s">
        <v>481</v>
      </c>
      <c r="J55" s="20" t="s">
        <v>481</v>
      </c>
      <c r="K55" s="18" t="s">
        <v>481</v>
      </c>
      <c r="L55" s="20" t="s">
        <v>481</v>
      </c>
      <c r="M55" s="18" t="s">
        <v>481</v>
      </c>
      <c r="N55" s="20" t="s">
        <v>481</v>
      </c>
      <c r="O55" s="18" t="n">
        <v>332.29542219</v>
      </c>
      <c r="P55" s="20" t="n">
        <v>15.34516819</v>
      </c>
      <c r="Q55" s="18" t="n">
        <v>368.1605615</v>
      </c>
      <c r="R55" s="20" t="n">
        <v>8.07415385</v>
      </c>
    </row>
    <row r="56" spans="1:18">
      <c r="A56" s="15" t="s">
        <v>531</v>
      </c>
      <c r="B56" s="17" t="n">
        <v>5359</v>
      </c>
      <c r="C56" s="18">
        <f>(76.0/B56*100)</f>
        <v/>
      </c>
      <c r="D56" s="19" t="n">
        <v>5283</v>
      </c>
      <c r="E56" s="18" t="n">
        <v>532.32636941</v>
      </c>
      <c r="F56" s="20" t="n">
        <v>3.04201421</v>
      </c>
      <c r="G56" s="18" t="n">
        <v>517.70135475</v>
      </c>
      <c r="H56" s="20" t="n">
        <v>3.10986242</v>
      </c>
      <c r="I56" s="18" t="s">
        <v>481</v>
      </c>
      <c r="J56" s="20" t="s">
        <v>481</v>
      </c>
      <c r="K56" s="18" t="s">
        <v>481</v>
      </c>
      <c r="L56" s="20" t="s">
        <v>481</v>
      </c>
      <c r="M56" s="18" t="s">
        <v>481</v>
      </c>
      <c r="N56" s="20" t="s">
        <v>481</v>
      </c>
      <c r="O56" s="18" t="s">
        <v>481</v>
      </c>
      <c r="P56" s="20" t="s">
        <v>481</v>
      </c>
      <c r="Q56" s="18" t="n">
        <v>464.85443228</v>
      </c>
      <c r="R56" s="20" t="n">
        <v>17.02948032</v>
      </c>
    </row>
    <row r="57" spans="1:18">
      <c r="A57" s="15" t="s">
        <v>532</v>
      </c>
      <c r="B57" s="17" t="n">
        <v>6513</v>
      </c>
      <c r="C57" s="18">
        <f>(0.0/B57*100)</f>
        <v/>
      </c>
      <c r="D57" s="19" t="n">
        <v>6513</v>
      </c>
      <c r="E57" s="18" t="n">
        <v>404.27907505</v>
      </c>
      <c r="F57" s="20" t="n">
        <v>2.57130186</v>
      </c>
      <c r="G57" s="18" t="n">
        <v>360.36469927</v>
      </c>
      <c r="H57" s="20" t="n">
        <v>18.6724778</v>
      </c>
      <c r="I57" s="18" t="s">
        <v>481</v>
      </c>
      <c r="J57" s="20" t="s">
        <v>481</v>
      </c>
      <c r="K57" s="18" t="s">
        <v>481</v>
      </c>
      <c r="L57" s="20" t="s">
        <v>481</v>
      </c>
      <c r="M57" s="18" t="s">
        <v>481</v>
      </c>
      <c r="N57" s="20" t="s">
        <v>481</v>
      </c>
      <c r="O57" s="18" t="n">
        <v>319.86189022</v>
      </c>
      <c r="P57" s="20" t="n">
        <v>16.71949174</v>
      </c>
      <c r="Q57" s="18" t="n">
        <v>351.80230594</v>
      </c>
      <c r="R57" s="20" t="n">
        <v>9.61090652</v>
      </c>
    </row>
    <row r="58" spans="1:18">
      <c r="A58" s="15" t="s">
        <v>533</v>
      </c>
      <c r="B58" s="17" t="n">
        <v>7267</v>
      </c>
      <c r="C58" s="18">
        <f>(10.0/B58*100)</f>
        <v/>
      </c>
      <c r="D58" s="19" t="n">
        <v>7257</v>
      </c>
      <c r="E58" s="18" t="n">
        <v>409.62169032</v>
      </c>
      <c r="F58" s="20" t="n">
        <v>2.65563315</v>
      </c>
      <c r="G58" s="18" t="n">
        <v>422.92609344</v>
      </c>
      <c r="H58" s="20" t="n">
        <v>3.69386052</v>
      </c>
      <c r="I58" s="18" t="s">
        <v>481</v>
      </c>
      <c r="J58" s="20" t="s">
        <v>481</v>
      </c>
      <c r="K58" s="18" t="s">
        <v>481</v>
      </c>
      <c r="L58" s="20" t="s">
        <v>481</v>
      </c>
      <c r="M58" s="18" t="s">
        <v>481</v>
      </c>
      <c r="N58" s="20" t="s">
        <v>481</v>
      </c>
      <c r="O58" s="18" t="n">
        <v>319.27208082</v>
      </c>
      <c r="P58" s="20" t="n">
        <v>16.92406762</v>
      </c>
      <c r="Q58" s="18" t="n">
        <v>342.45255938</v>
      </c>
      <c r="R58" s="20" t="n">
        <v>9.125833549999999</v>
      </c>
    </row>
    <row r="59" spans="1:18">
      <c r="A59" s="15" t="s">
        <v>534</v>
      </c>
      <c r="B59" s="17" t="n">
        <v>4826</v>
      </c>
      <c r="C59" s="18">
        <f>(26.0/B59*100)</f>
        <v/>
      </c>
      <c r="D59" s="19" t="n">
        <v>4800</v>
      </c>
      <c r="E59" s="18" t="n">
        <v>380.00472921</v>
      </c>
      <c r="F59" s="20" t="n">
        <v>1.6589427</v>
      </c>
      <c r="G59" s="18" t="n">
        <v>369.56868693</v>
      </c>
      <c r="H59" s="20" t="n">
        <v>7.50118296</v>
      </c>
      <c r="I59" s="18" t="s">
        <v>481</v>
      </c>
      <c r="J59" s="20" t="s">
        <v>481</v>
      </c>
      <c r="K59" s="18" t="s">
        <v>481</v>
      </c>
      <c r="L59" s="20" t="s">
        <v>481</v>
      </c>
      <c r="M59" s="18" t="s">
        <v>481</v>
      </c>
      <c r="N59" s="20" t="s">
        <v>481</v>
      </c>
      <c r="O59" s="18" t="n">
        <v>322.88113572</v>
      </c>
      <c r="P59" s="20" t="n">
        <v>21.32617386</v>
      </c>
      <c r="Q59" s="18" t="n">
        <v>331.57338479</v>
      </c>
      <c r="R59" s="20" t="n">
        <v>9.16446904</v>
      </c>
    </row>
    <row r="60" spans="1:18">
      <c r="A60" s="15" t="s">
        <v>535</v>
      </c>
      <c r="B60" s="17" t="n">
        <v>4546</v>
      </c>
      <c r="C60" s="18">
        <f>(15.0/B60*100)</f>
        <v/>
      </c>
      <c r="D60" s="19" t="n">
        <v>4531</v>
      </c>
      <c r="E60" s="18" t="n">
        <v>390.21950015</v>
      </c>
      <c r="F60" s="20" t="n">
        <v>3.53586623</v>
      </c>
      <c r="G60" s="18" t="n">
        <v>392.27459275</v>
      </c>
      <c r="H60" s="20" t="n">
        <v>7.18480335</v>
      </c>
      <c r="I60" s="18" t="s">
        <v>481</v>
      </c>
      <c r="J60" s="20" t="s">
        <v>481</v>
      </c>
      <c r="K60" s="18" t="s">
        <v>481</v>
      </c>
      <c r="L60" s="20" t="s">
        <v>481</v>
      </c>
      <c r="M60" s="18" t="s">
        <v>481</v>
      </c>
      <c r="N60" s="20" t="s">
        <v>481</v>
      </c>
      <c r="O60" s="18" t="n">
        <v>309.44362165</v>
      </c>
      <c r="P60" s="20" t="n">
        <v>25.30028728</v>
      </c>
      <c r="Q60" s="18" t="n">
        <v>345.52780158</v>
      </c>
      <c r="R60" s="20" t="n">
        <v>6.23693483</v>
      </c>
    </row>
    <row r="61" spans="1:18">
      <c r="A61" s="15" t="s">
        <v>536</v>
      </c>
      <c r="B61" s="17" t="n">
        <v>6525</v>
      </c>
      <c r="C61" s="18">
        <f>(135.0/B61*100)</f>
        <v/>
      </c>
      <c r="D61" s="19" t="n">
        <v>6390</v>
      </c>
      <c r="E61" s="18" t="n">
        <v>476.9631763</v>
      </c>
      <c r="F61" s="20" t="n">
        <v>2.59622953</v>
      </c>
      <c r="G61" s="18" t="n">
        <v>469.0663358</v>
      </c>
      <c r="H61" s="20" t="n">
        <v>6.765118</v>
      </c>
      <c r="I61" s="18" t="s">
        <v>481</v>
      </c>
      <c r="J61" s="20" t="s">
        <v>481</v>
      </c>
      <c r="K61" s="18" t="s">
        <v>481</v>
      </c>
      <c r="L61" s="20" t="s">
        <v>481</v>
      </c>
      <c r="M61" s="18" t="s">
        <v>481</v>
      </c>
      <c r="N61" s="20" t="s">
        <v>481</v>
      </c>
      <c r="O61" s="18" t="s">
        <v>481</v>
      </c>
      <c r="P61" s="20" t="s">
        <v>481</v>
      </c>
      <c r="Q61" s="18" t="n">
        <v>406.28469434</v>
      </c>
      <c r="R61" s="20" t="n">
        <v>12.08345061</v>
      </c>
    </row>
    <row r="62" spans="1:18">
      <c r="A62" s="15" t="s">
        <v>537</v>
      </c>
      <c r="B62" s="17" t="n">
        <v>4476</v>
      </c>
      <c r="C62" s="18">
        <f>(3.0/B62*100)</f>
        <v/>
      </c>
      <c r="D62" s="19" t="n">
        <v>4473</v>
      </c>
      <c r="E62" s="18" t="n">
        <v>513.25952785</v>
      </c>
      <c r="F62" s="20" t="n">
        <v>2.3418672</v>
      </c>
      <c r="G62" s="18" t="n">
        <v>533.47435426</v>
      </c>
      <c r="H62" s="20" t="n">
        <v>1.31796103</v>
      </c>
      <c r="I62" s="18" t="s">
        <v>481</v>
      </c>
      <c r="J62" s="20" t="s">
        <v>481</v>
      </c>
      <c r="K62" s="18" t="s">
        <v>481</v>
      </c>
      <c r="L62" s="20" t="s">
        <v>481</v>
      </c>
      <c r="M62" s="18" t="s">
        <v>481</v>
      </c>
      <c r="N62" s="20" t="s">
        <v>481</v>
      </c>
      <c r="O62" s="18" t="s">
        <v>481</v>
      </c>
      <c r="P62" s="20" t="s">
        <v>481</v>
      </c>
      <c r="Q62" s="18" t="n">
        <v>511.42242787</v>
      </c>
      <c r="R62" s="20" t="n">
        <v>30.45441381</v>
      </c>
    </row>
    <row r="63" spans="1:18">
      <c r="A63" s="15" t="s">
        <v>538</v>
      </c>
      <c r="B63" s="17" t="n">
        <v>5324</v>
      </c>
      <c r="C63" s="18">
        <f>(13.0/B63*100)</f>
        <v/>
      </c>
      <c r="D63" s="19" t="n">
        <v>5311</v>
      </c>
      <c r="E63" s="18" t="n">
        <v>386.37914833</v>
      </c>
      <c r="F63" s="20" t="n">
        <v>1.313405</v>
      </c>
      <c r="G63" s="18" t="n">
        <v>384.15537984</v>
      </c>
      <c r="H63" s="20" t="n">
        <v>5.5933414</v>
      </c>
      <c r="I63" s="18" t="s">
        <v>481</v>
      </c>
      <c r="J63" s="20" t="s">
        <v>481</v>
      </c>
      <c r="K63" s="18" t="s">
        <v>481</v>
      </c>
      <c r="L63" s="20" t="s">
        <v>481</v>
      </c>
      <c r="M63" s="18" t="n">
        <v>537.1482</v>
      </c>
      <c r="N63" s="20" t="n">
        <v>22.59383669</v>
      </c>
      <c r="O63" s="18" t="n">
        <v>295.93027471</v>
      </c>
      <c r="P63" s="20" t="n">
        <v>24.09454002</v>
      </c>
      <c r="Q63" s="18" t="n">
        <v>331.26056149</v>
      </c>
      <c r="R63" s="20" t="n">
        <v>5.80912275</v>
      </c>
    </row>
    <row r="64" spans="1:18">
      <c r="A64" s="15" t="s">
        <v>539</v>
      </c>
      <c r="B64" s="17" t="n">
        <v>3634</v>
      </c>
      <c r="C64" s="18">
        <f>(3.0/B64*100)</f>
        <v/>
      </c>
      <c r="D64" s="19" t="n">
        <v>3631</v>
      </c>
      <c r="E64" s="18" t="n">
        <v>465.6178089</v>
      </c>
      <c r="F64" s="20" t="n">
        <v>1.89152959</v>
      </c>
      <c r="G64" s="18" t="n">
        <v>488.45639345</v>
      </c>
      <c r="H64" s="20" t="n">
        <v>6.03148463</v>
      </c>
      <c r="I64" s="18" t="s">
        <v>481</v>
      </c>
      <c r="J64" s="20" t="s">
        <v>481</v>
      </c>
      <c r="K64" s="18" t="s">
        <v>481</v>
      </c>
      <c r="L64" s="20" t="s">
        <v>481</v>
      </c>
      <c r="M64" s="18" t="n">
        <v>386.9844</v>
      </c>
      <c r="N64" s="20" t="n">
        <v>22.48324633</v>
      </c>
      <c r="O64" s="18" t="n">
        <v>253.97615358</v>
      </c>
      <c r="P64" s="20" t="n">
        <v>31.30152926</v>
      </c>
      <c r="Q64" s="18" t="n">
        <v>358.40255827</v>
      </c>
      <c r="R64" s="20" t="n">
        <v>15.5843465</v>
      </c>
    </row>
    <row r="65" spans="1:18">
      <c r="A65" s="15" t="s">
        <v>540</v>
      </c>
      <c r="B65" s="17" t="n">
        <v>5325</v>
      </c>
      <c r="C65" s="18">
        <f>(14.0/B65*100)</f>
        <v/>
      </c>
      <c r="D65" s="19" t="n">
        <v>5311</v>
      </c>
      <c r="E65" s="18" t="n">
        <v>429.40000072</v>
      </c>
      <c r="F65" s="20" t="n">
        <v>2.06408585</v>
      </c>
      <c r="G65" s="18" t="n">
        <v>432.41460304</v>
      </c>
      <c r="H65" s="20" t="n">
        <v>6.38989742</v>
      </c>
      <c r="I65" s="18" t="s">
        <v>481</v>
      </c>
      <c r="J65" s="20" t="s">
        <v>481</v>
      </c>
      <c r="K65" s="18" t="s">
        <v>481</v>
      </c>
      <c r="L65" s="20" t="s">
        <v>481</v>
      </c>
      <c r="M65" s="18" t="n">
        <v>338.83046879</v>
      </c>
      <c r="N65" s="20" t="n">
        <v>21.42216193</v>
      </c>
      <c r="O65" s="18" t="n">
        <v>360.98308264</v>
      </c>
      <c r="P65" s="20" t="n">
        <v>43.32207266</v>
      </c>
      <c r="Q65" s="18" t="n">
        <v>404.89598011</v>
      </c>
      <c r="R65" s="20" t="n">
        <v>6.25311686</v>
      </c>
    </row>
    <row r="66" spans="1:18">
      <c r="A66" s="15" t="s">
        <v>541</v>
      </c>
      <c r="B66" s="17" t="n">
        <v>5665</v>
      </c>
      <c r="C66" s="18">
        <f>(74.0/B66*100)</f>
        <v/>
      </c>
      <c r="D66" s="19" t="n">
        <v>5591</v>
      </c>
      <c r="E66" s="18" t="n">
        <v>409.36414778</v>
      </c>
      <c r="F66" s="20" t="n">
        <v>1.09671148</v>
      </c>
      <c r="G66" s="18" t="n">
        <v>427.45816247</v>
      </c>
      <c r="H66" s="20" t="n">
        <v>2.80758188</v>
      </c>
      <c r="I66" s="18" t="s">
        <v>481</v>
      </c>
      <c r="J66" s="20" t="s">
        <v>481</v>
      </c>
      <c r="K66" s="18" t="s">
        <v>481</v>
      </c>
      <c r="L66" s="20" t="s">
        <v>481</v>
      </c>
      <c r="M66" s="18" t="s">
        <v>481</v>
      </c>
      <c r="N66" s="20" t="s">
        <v>481</v>
      </c>
      <c r="O66" s="18" t="s">
        <v>481</v>
      </c>
      <c r="P66" s="20" t="s">
        <v>481</v>
      </c>
      <c r="Q66" s="18" t="n">
        <v>356.02531882</v>
      </c>
      <c r="R66" s="20" t="n">
        <v>8.443537320000001</v>
      </c>
    </row>
    <row r="67" spans="1:18">
      <c r="A67" s="15" t="s">
        <v>542</v>
      </c>
      <c r="B67" s="17" t="n">
        <v>6971</v>
      </c>
      <c r="C67" s="18">
        <f>(22.0/B67*100)</f>
        <v/>
      </c>
      <c r="D67" s="19" t="n">
        <v>6949</v>
      </c>
      <c r="E67" s="18" t="n">
        <v>397.33449524</v>
      </c>
      <c r="F67" s="20" t="n">
        <v>2.31789984</v>
      </c>
      <c r="G67" s="18" t="n">
        <v>374.60461334</v>
      </c>
      <c r="H67" s="20" t="n">
        <v>14.57556185</v>
      </c>
      <c r="I67" s="18" t="s">
        <v>481</v>
      </c>
      <c r="J67" s="20" t="s">
        <v>481</v>
      </c>
      <c r="K67" s="18" t="s">
        <v>481</v>
      </c>
      <c r="L67" s="20" t="s">
        <v>481</v>
      </c>
      <c r="M67" s="18" t="s">
        <v>481</v>
      </c>
      <c r="N67" s="20" t="s">
        <v>481</v>
      </c>
      <c r="O67" s="18" t="s">
        <v>481</v>
      </c>
      <c r="P67" s="20" t="s">
        <v>481</v>
      </c>
      <c r="Q67" s="18" t="n">
        <v>290.71446758</v>
      </c>
      <c r="R67" s="20" t="n">
        <v>13.57061794</v>
      </c>
    </row>
    <row r="68" spans="1:18">
      <c r="A68" s="15" t="s">
        <v>543</v>
      </c>
      <c r="B68" s="17" t="n">
        <v>12083</v>
      </c>
      <c r="C68" s="18">
        <f>(26.0/B68*100)</f>
        <v/>
      </c>
      <c r="D68" s="19" t="n">
        <v>12057</v>
      </c>
      <c r="E68" s="18" t="n">
        <v>374.29074937</v>
      </c>
      <c r="F68" s="20" t="n">
        <v>1.42676268</v>
      </c>
      <c r="G68" s="18" t="n">
        <v>451.35865402</v>
      </c>
      <c r="H68" s="20" t="n">
        <v>1.30516945</v>
      </c>
      <c r="I68" s="18" t="s">
        <v>481</v>
      </c>
      <c r="J68" s="20" t="s">
        <v>481</v>
      </c>
      <c r="K68" s="18" t="s">
        <v>481</v>
      </c>
      <c r="L68" s="20" t="s">
        <v>481</v>
      </c>
      <c r="M68" s="18" t="s">
        <v>481</v>
      </c>
      <c r="N68" s="20" t="s">
        <v>481</v>
      </c>
      <c r="O68" s="18" t="s">
        <v>481</v>
      </c>
      <c r="P68" s="20" t="s">
        <v>481</v>
      </c>
      <c r="Q68" s="18" t="n">
        <v>341.57401559</v>
      </c>
      <c r="R68" s="20" t="n">
        <v>3.80321588</v>
      </c>
    </row>
    <row r="69" spans="1:18">
      <c r="A69" s="15" t="s">
        <v>544</v>
      </c>
      <c r="B69" s="17" t="n">
        <v>4876</v>
      </c>
      <c r="C69" s="18">
        <f>(0.0/B69*100)</f>
        <v/>
      </c>
      <c r="D69" s="19" t="n">
        <v>4876</v>
      </c>
      <c r="E69" s="18" t="n">
        <v>434.98673114</v>
      </c>
      <c r="F69" s="20" t="n">
        <v>3.23116977</v>
      </c>
      <c r="G69" s="18" t="n">
        <v>418.61683216</v>
      </c>
      <c r="H69" s="20" t="n">
        <v>16.61097607</v>
      </c>
      <c r="I69" s="18" t="s">
        <v>481</v>
      </c>
      <c r="J69" s="20" t="s">
        <v>481</v>
      </c>
      <c r="K69" s="18" t="s">
        <v>481</v>
      </c>
      <c r="L69" s="20" t="s">
        <v>481</v>
      </c>
      <c r="M69" s="18" t="s">
        <v>481</v>
      </c>
      <c r="N69" s="20" t="s">
        <v>481</v>
      </c>
      <c r="O69" s="18" t="s">
        <v>481</v>
      </c>
      <c r="P69" s="20" t="s">
        <v>481</v>
      </c>
      <c r="Q69" s="18" t="n">
        <v>439.47651119</v>
      </c>
      <c r="R69" s="20" t="n">
        <v>14.88263613</v>
      </c>
    </row>
    <row r="70" spans="1:18">
      <c r="A70" s="15" t="s">
        <v>545</v>
      </c>
      <c r="B70" s="17" t="n">
        <v>6036</v>
      </c>
      <c r="C70" s="18">
        <f>(223.0/B70*100)</f>
        <v/>
      </c>
      <c r="D70" s="19" t="n">
        <v>5813</v>
      </c>
      <c r="E70" s="18" t="n">
        <v>488.84065461</v>
      </c>
      <c r="F70" s="20" t="n">
        <v>3.06727034</v>
      </c>
      <c r="G70" s="18" t="n">
        <v>482.61322008</v>
      </c>
      <c r="H70" s="20" t="n">
        <v>5.10868308</v>
      </c>
      <c r="I70" s="18" t="s">
        <v>481</v>
      </c>
      <c r="J70" s="20" t="s">
        <v>481</v>
      </c>
      <c r="K70" s="18" t="s">
        <v>481</v>
      </c>
      <c r="L70" s="20" t="s">
        <v>481</v>
      </c>
      <c r="M70" s="18" t="s">
        <v>481</v>
      </c>
      <c r="N70" s="20" t="s">
        <v>481</v>
      </c>
      <c r="O70" s="18" t="s">
        <v>481</v>
      </c>
      <c r="P70" s="20" t="s">
        <v>481</v>
      </c>
      <c r="Q70" s="18" t="n">
        <v>456.12871274</v>
      </c>
      <c r="R70" s="20" t="n">
        <v>13.55391739</v>
      </c>
    </row>
    <row r="71" spans="1:18">
      <c r="A71" s="15" t="s">
        <v>546</v>
      </c>
      <c r="B71" s="17" t="n">
        <v>6115</v>
      </c>
      <c r="C71" s="18">
        <f>(17.0/B71*100)</f>
        <v/>
      </c>
      <c r="D71" s="19" t="n">
        <v>6098</v>
      </c>
      <c r="E71" s="18" t="n">
        <v>550.31621407</v>
      </c>
      <c r="F71" s="20" t="n">
        <v>1.48333532</v>
      </c>
      <c r="G71" s="18" t="n">
        <v>566.01149326</v>
      </c>
      <c r="H71" s="20" t="n">
        <v>2.62019786</v>
      </c>
      <c r="I71" s="18" t="s">
        <v>481</v>
      </c>
      <c r="J71" s="20" t="s">
        <v>481</v>
      </c>
      <c r="K71" s="18" t="s">
        <v>481</v>
      </c>
      <c r="L71" s="20" t="s">
        <v>481</v>
      </c>
      <c r="M71" s="18" t="s">
        <v>481</v>
      </c>
      <c r="N71" s="20" t="s">
        <v>481</v>
      </c>
      <c r="O71" s="18" t="s">
        <v>481</v>
      </c>
      <c r="P71" s="20" t="s">
        <v>481</v>
      </c>
      <c r="Q71" s="18" t="n">
        <v>399.04819382</v>
      </c>
      <c r="R71" s="20" t="n">
        <v>26.24210499</v>
      </c>
    </row>
    <row r="72" spans="1:18">
      <c r="A72" s="15" t="s">
        <v>547</v>
      </c>
      <c r="B72" s="17" t="n">
        <v>7708</v>
      </c>
      <c r="C72" s="18">
        <f>(5.0/B72*100)</f>
        <v/>
      </c>
      <c r="D72" s="19" t="n">
        <v>7703</v>
      </c>
      <c r="E72" s="18" t="n">
        <v>533.76709335</v>
      </c>
      <c r="F72" s="20" t="n">
        <v>2.76558503</v>
      </c>
      <c r="G72" s="18" t="n">
        <v>516.15305781</v>
      </c>
      <c r="H72" s="20" t="n">
        <v>5.23394884</v>
      </c>
      <c r="I72" s="18" t="s">
        <v>481</v>
      </c>
      <c r="J72" s="20" t="s">
        <v>481</v>
      </c>
      <c r="K72" s="18" t="s">
        <v>481</v>
      </c>
      <c r="L72" s="20" t="s">
        <v>481</v>
      </c>
      <c r="M72" s="18" t="s">
        <v>481</v>
      </c>
      <c r="N72" s="20" t="s">
        <v>481</v>
      </c>
      <c r="O72" s="18" t="s">
        <v>481</v>
      </c>
      <c r="P72" s="20" t="s">
        <v>481</v>
      </c>
      <c r="Q72" s="18" t="n">
        <v>446.23420115</v>
      </c>
      <c r="R72" s="20" t="n">
        <v>20.16376506</v>
      </c>
    </row>
    <row r="73" spans="1:18">
      <c r="A73" s="15" t="s">
        <v>548</v>
      </c>
      <c r="B73" s="17" t="n">
        <v>8249</v>
      </c>
      <c r="C73" s="18">
        <f>(144.0/B73*100)</f>
        <v/>
      </c>
      <c r="D73" s="19" t="n">
        <v>8105</v>
      </c>
      <c r="E73" s="18" t="n">
        <v>423.00885246</v>
      </c>
      <c r="F73" s="20" t="n">
        <v>2.83023519</v>
      </c>
      <c r="G73" s="18" t="n">
        <v>413.49068804</v>
      </c>
      <c r="H73" s="20" t="n">
        <v>11.05365945</v>
      </c>
      <c r="I73" s="18" t="s">
        <v>481</v>
      </c>
      <c r="J73" s="20" t="s">
        <v>481</v>
      </c>
      <c r="K73" s="18" t="s">
        <v>481</v>
      </c>
      <c r="L73" s="20" t="s">
        <v>481</v>
      </c>
      <c r="M73" s="18" t="s">
        <v>481</v>
      </c>
      <c r="N73" s="20" t="s">
        <v>481</v>
      </c>
      <c r="O73" s="18" t="s">
        <v>481</v>
      </c>
      <c r="P73" s="20" t="s">
        <v>481</v>
      </c>
      <c r="Q73" s="18" t="n">
        <v>358.26248766</v>
      </c>
      <c r="R73" s="20" t="n">
        <v>7.75411185</v>
      </c>
    </row>
    <row r="74" spans="1:18">
      <c r="A74" s="15" t="s">
        <v>549</v>
      </c>
      <c r="B74" s="17" t="n">
        <v>4692</v>
      </c>
      <c r="C74" s="18">
        <f>(82.0/B74*100)</f>
        <v/>
      </c>
      <c r="D74" s="19" t="n">
        <v>4610</v>
      </c>
      <c r="E74" s="18" t="n">
        <v>430.61060019</v>
      </c>
      <c r="F74" s="20" t="n">
        <v>1.52437831</v>
      </c>
      <c r="G74" s="18" t="n">
        <v>412.84175647</v>
      </c>
      <c r="H74" s="20" t="n">
        <v>6.80309522</v>
      </c>
      <c r="I74" s="18" t="s">
        <v>481</v>
      </c>
      <c r="J74" s="20" t="s">
        <v>481</v>
      </c>
      <c r="K74" s="18" t="s">
        <v>481</v>
      </c>
      <c r="L74" s="20" t="s">
        <v>481</v>
      </c>
      <c r="M74" s="18" t="s">
        <v>481</v>
      </c>
      <c r="N74" s="20" t="s">
        <v>481</v>
      </c>
      <c r="O74" s="18" t="n">
        <v>372.29615389</v>
      </c>
      <c r="P74" s="20" t="n">
        <v>10.74407715</v>
      </c>
      <c r="Q74" s="18" t="n">
        <v>357.58350077</v>
      </c>
      <c r="R74" s="20" t="n">
        <v>6.91895225</v>
      </c>
    </row>
    <row r="75" spans="1:18">
      <c r="A75" s="15" t="s">
        <v>550</v>
      </c>
      <c r="B75" s="17" t="n">
        <v>5375</v>
      </c>
      <c r="C75" s="18">
        <f>(201.0/B75*100)</f>
        <v/>
      </c>
      <c r="D75" s="19" t="n">
        <v>5174</v>
      </c>
      <c r="E75" s="18" t="n">
        <v>390.05305449</v>
      </c>
      <c r="F75" s="20" t="n">
        <v>2.04099233</v>
      </c>
      <c r="G75" s="18" t="n">
        <v>361.9524537</v>
      </c>
      <c r="H75" s="20" t="n">
        <v>8.511310679999999</v>
      </c>
      <c r="I75" s="18" t="s">
        <v>481</v>
      </c>
      <c r="J75" s="20" t="s">
        <v>481</v>
      </c>
      <c r="K75" s="18" t="s">
        <v>481</v>
      </c>
      <c r="L75" s="20" t="s">
        <v>481</v>
      </c>
      <c r="M75" s="18" t="s">
        <v>481</v>
      </c>
      <c r="N75" s="20" t="s">
        <v>481</v>
      </c>
      <c r="O75" s="18" t="s">
        <v>481</v>
      </c>
      <c r="P75" s="20" t="s">
        <v>481</v>
      </c>
      <c r="Q75" s="18" t="n">
        <v>339.49206773</v>
      </c>
      <c r="R75" s="20" t="n">
        <v>5.33313942</v>
      </c>
    </row>
    <row r="76" spans="1:18">
      <c r="A76" s="15" t="s">
        <v>551</v>
      </c>
      <c r="B76" s="17" t="n">
        <v>14167</v>
      </c>
      <c r="C76" s="18">
        <f>(228.0/B76*100)</f>
        <v/>
      </c>
      <c r="D76" s="19" t="n">
        <v>13939</v>
      </c>
      <c r="E76" s="18" t="n">
        <v>391.47334967</v>
      </c>
      <c r="F76" s="20" t="n">
        <v>2.54777398</v>
      </c>
      <c r="G76" s="18" t="n">
        <v>468.29237567</v>
      </c>
      <c r="H76" s="20" t="n">
        <v>2.81849142</v>
      </c>
      <c r="I76" s="18" t="s">
        <v>481</v>
      </c>
      <c r="J76" s="20" t="s">
        <v>481</v>
      </c>
      <c r="K76" s="18" t="s">
        <v>481</v>
      </c>
      <c r="L76" s="20" t="s">
        <v>481</v>
      </c>
      <c r="M76" s="18" t="s">
        <v>481</v>
      </c>
      <c r="N76" s="20" t="s">
        <v>481</v>
      </c>
      <c r="O76" s="18" t="s">
        <v>481</v>
      </c>
      <c r="P76" s="20" t="s">
        <v>481</v>
      </c>
      <c r="Q76" s="18" t="n">
        <v>347.80502634</v>
      </c>
      <c r="R76" s="20" t="n">
        <v>6.3326345</v>
      </c>
    </row>
    <row r="77" spans="1:18">
      <c r="A77" s="15" t="s">
        <v>552</v>
      </c>
      <c r="B77" s="17" t="n">
        <v>6062</v>
      </c>
      <c r="C77" s="18">
        <f>(82.0/B77*100)</f>
        <v/>
      </c>
      <c r="D77" s="19" t="n">
        <v>5980</v>
      </c>
      <c r="E77" s="18" t="n">
        <v>436.62921035</v>
      </c>
      <c r="F77" s="20" t="n">
        <v>2.1516339</v>
      </c>
      <c r="G77" s="18" t="n">
        <v>428.93741293</v>
      </c>
      <c r="H77" s="20" t="n">
        <v>8.070616019999999</v>
      </c>
      <c r="I77" s="18" t="s">
        <v>481</v>
      </c>
      <c r="J77" s="20" t="s">
        <v>481</v>
      </c>
      <c r="K77" s="18" t="s">
        <v>481</v>
      </c>
      <c r="L77" s="20" t="s">
        <v>481</v>
      </c>
      <c r="M77" s="18" t="s">
        <v>481</v>
      </c>
      <c r="N77" s="20" t="s">
        <v>481</v>
      </c>
      <c r="O77" s="18" t="s">
        <v>481</v>
      </c>
      <c r="P77" s="20" t="s">
        <v>481</v>
      </c>
      <c r="Q77" s="18" t="n">
        <v>375.67660595</v>
      </c>
      <c r="R77" s="20" t="n">
        <v>9.237214570000001</v>
      </c>
    </row>
    <row r="78" spans="1:18">
      <c r="A78" s="15" t="s">
        <v>553</v>
      </c>
      <c r="B78" s="17" t="n">
        <v>5826</v>
      </c>
      <c r="C78" s="18">
        <f>(0.0/B78*100)</f>
        <v/>
      </c>
      <c r="D78" s="19" t="n">
        <v>5826</v>
      </c>
      <c r="E78" s="18" t="n">
        <v>525.18982417</v>
      </c>
      <c r="F78" s="20" t="n">
        <v>3.90247358</v>
      </c>
      <c r="G78" s="18" t="n">
        <v>510.98710817</v>
      </c>
      <c r="H78" s="20" t="n">
        <v>23.08600621</v>
      </c>
      <c r="I78" s="18" t="s">
        <v>481</v>
      </c>
      <c r="J78" s="20" t="s">
        <v>481</v>
      </c>
      <c r="K78" s="18" t="s">
        <v>481</v>
      </c>
      <c r="L78" s="20" t="s">
        <v>481</v>
      </c>
      <c r="M78" s="18" t="n">
        <v>360.9582</v>
      </c>
      <c r="N78" s="20" t="n">
        <v>51.24946587</v>
      </c>
      <c r="O78" s="18" t="s">
        <v>481</v>
      </c>
      <c r="P78" s="20" t="s">
        <v>481</v>
      </c>
      <c r="Q78" s="18" t="n">
        <v>441.53726386</v>
      </c>
      <c r="R78" s="20" t="n">
        <v>15.93752123</v>
      </c>
    </row>
    <row customHeight="1" ht="25" r="79" spans="1:18">
      <c r="A79" s="15" t="s">
        <v>554</v>
      </c>
      <c r="B79" s="17" t="n">
        <v>1657</v>
      </c>
      <c r="C79" s="18">
        <f>(41.0/B79*100)</f>
        <v/>
      </c>
      <c r="D79" s="19" t="n">
        <v>1616</v>
      </c>
      <c r="E79" s="18" t="n">
        <v>486.95664376</v>
      </c>
      <c r="F79" s="20" t="n">
        <v>6.38195182</v>
      </c>
      <c r="G79" s="18" t="n">
        <v>431.94310704</v>
      </c>
      <c r="H79" s="20" t="n">
        <v>6.98551989</v>
      </c>
      <c r="I79" s="18" t="s">
        <v>481</v>
      </c>
      <c r="J79" s="20" t="s">
        <v>481</v>
      </c>
      <c r="K79" s="18" t="s">
        <v>481</v>
      </c>
      <c r="L79" s="20" t="s">
        <v>481</v>
      </c>
      <c r="M79" s="18" t="s">
        <v>481</v>
      </c>
      <c r="N79" s="20" t="s">
        <v>481</v>
      </c>
      <c r="O79" s="18" t="s">
        <v>481</v>
      </c>
      <c r="P79" s="20" t="s">
        <v>481</v>
      </c>
      <c r="Q79" s="18" t="n">
        <v>485.41011593</v>
      </c>
      <c r="R79" s="20" t="n">
        <v>47.48484829</v>
      </c>
    </row>
    <row r="80" spans="1:18">
      <c r="A80" s="15" t="s">
        <v>555</v>
      </c>
      <c r="B80" s="17" t="n">
        <v>7841</v>
      </c>
      <c r="C80" s="18">
        <f>(0.0/B80*100)</f>
        <v/>
      </c>
      <c r="D80" s="19" t="n">
        <v>7841</v>
      </c>
      <c r="E80" s="18" t="n">
        <v>456.12428598</v>
      </c>
      <c r="F80" s="20" t="n">
        <v>3.86121866</v>
      </c>
      <c r="G80" s="18" t="n">
        <v>457.76136124</v>
      </c>
      <c r="H80" s="20" t="n">
        <v>4.92032733</v>
      </c>
      <c r="I80" s="18" t="s">
        <v>481</v>
      </c>
      <c r="J80" s="20" t="s">
        <v>481</v>
      </c>
      <c r="K80" s="18" t="s">
        <v>481</v>
      </c>
      <c r="L80" s="20" t="s">
        <v>481</v>
      </c>
      <c r="M80" s="18" t="s">
        <v>481</v>
      </c>
      <c r="N80" s="20" t="s">
        <v>481</v>
      </c>
      <c r="O80" s="18" t="s">
        <v>481</v>
      </c>
      <c r="P80" s="20" t="s">
        <v>481</v>
      </c>
      <c r="Q80" s="18" t="n">
        <v>508.49485035</v>
      </c>
      <c r="R80" s="20" t="n">
        <v>33.30975249</v>
      </c>
    </row>
    <row r="81" spans="1:18">
      <c r="A81" s="23" t="s">
        <v>556</v>
      </c>
      <c r="B81" s="17" t="n">
        <v>8861</v>
      </c>
      <c r="C81" s="18">
        <f>(76.0/B81*100)</f>
        <v/>
      </c>
      <c r="D81" s="19" t="n">
        <v>8785</v>
      </c>
      <c r="E81" s="18" t="n">
        <v>443.6821335</v>
      </c>
      <c r="F81" s="20" t="n">
        <v>2.99447997</v>
      </c>
      <c r="G81" s="18" t="n">
        <v>435.85959723</v>
      </c>
      <c r="H81" s="20" t="n">
        <v>7.16903199</v>
      </c>
      <c r="I81" s="18" t="s">
        <v>481</v>
      </c>
      <c r="J81" s="20" t="s">
        <v>481</v>
      </c>
      <c r="K81" s="18" t="s">
        <v>481</v>
      </c>
      <c r="L81" s="20" t="s">
        <v>481</v>
      </c>
      <c r="M81" s="18" t="s">
        <v>481</v>
      </c>
      <c r="N81" s="20" t="s">
        <v>481</v>
      </c>
      <c r="O81" s="18" t="s">
        <v>481</v>
      </c>
      <c r="P81" s="20" t="s">
        <v>481</v>
      </c>
      <c r="Q81" s="18" t="n">
        <v>351.06216105</v>
      </c>
      <c r="R81" s="20" t="n">
        <v>14.00905043</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652</v>
      </c>
    </row>
    <row customHeight="1" ht="30" r="4" spans="1:18">
      <c r="A4" s="6" t="n"/>
      <c r="B4" s="7" t="s">
        <v>462</v>
      </c>
      <c r="C4" s="7" t="s">
        <v>463</v>
      </c>
      <c r="D4" s="8" t="s">
        <v>462</v>
      </c>
      <c r="E4" s="9" t="s">
        <v>649</v>
      </c>
      <c r="F4" s="10" t="n"/>
      <c r="G4" s="9" t="s">
        <v>650</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(356.0/B7*100)</f>
        <v/>
      </c>
      <c r="D7" s="19" t="n">
        <v>14174</v>
      </c>
      <c r="E7" s="18" t="n">
        <v>511.62646267</v>
      </c>
      <c r="F7" s="20" t="n">
        <v>1.65300463</v>
      </c>
      <c r="G7" s="18" t="n">
        <v>513.69297617</v>
      </c>
      <c r="H7" s="20" t="n">
        <v>2.67259062</v>
      </c>
      <c r="I7" s="18" t="s">
        <v>481</v>
      </c>
      <c r="J7" s="20" t="s">
        <v>481</v>
      </c>
      <c r="K7" s="18" t="s">
        <v>481</v>
      </c>
      <c r="L7" s="20" t="s">
        <v>481</v>
      </c>
      <c r="M7" s="18" t="s">
        <v>481</v>
      </c>
      <c r="N7" s="20" t="s">
        <v>481</v>
      </c>
      <c r="O7" s="18" t="s">
        <v>481</v>
      </c>
      <c r="P7" s="20" t="s">
        <v>481</v>
      </c>
      <c r="Q7" s="18" t="n">
        <v>439.73822474</v>
      </c>
      <c r="R7" s="20" t="n">
        <v>9.629585799999999</v>
      </c>
    </row>
    <row r="8" spans="1:18">
      <c r="A8" s="15" t="s">
        <v>483</v>
      </c>
      <c r="B8" s="17" t="n">
        <v>7007</v>
      </c>
      <c r="C8" s="18">
        <f>(20.0/B8*100)</f>
        <v/>
      </c>
      <c r="D8" s="19" t="n">
        <v>6987</v>
      </c>
      <c r="E8" s="18" t="n">
        <v>511.20585246</v>
      </c>
      <c r="F8" s="20" t="n">
        <v>2.4172831</v>
      </c>
      <c r="G8" s="18" t="n">
        <v>449.43463999</v>
      </c>
      <c r="H8" s="20" t="n">
        <v>3.97378518</v>
      </c>
      <c r="I8" s="18" t="s">
        <v>481</v>
      </c>
      <c r="J8" s="20" t="s">
        <v>481</v>
      </c>
      <c r="K8" s="18" t="s">
        <v>481</v>
      </c>
      <c r="L8" s="20" t="s">
        <v>481</v>
      </c>
      <c r="M8" s="18" t="s">
        <v>481</v>
      </c>
      <c r="N8" s="20" t="s">
        <v>481</v>
      </c>
      <c r="O8" s="18" t="s">
        <v>481</v>
      </c>
      <c r="P8" s="20" t="s">
        <v>481</v>
      </c>
      <c r="Q8" s="18" t="n">
        <v>433.41382623</v>
      </c>
      <c r="R8" s="20" t="n">
        <v>14.84688267</v>
      </c>
    </row>
    <row r="9" spans="1:18">
      <c r="A9" s="15" t="s">
        <v>484</v>
      </c>
      <c r="B9" s="17" t="n">
        <v>9651</v>
      </c>
      <c r="C9" s="18">
        <f>(83.0/B9*100)</f>
        <v/>
      </c>
      <c r="D9" s="19" t="n">
        <v>9568</v>
      </c>
      <c r="E9" s="18" t="n">
        <v>519.50748471</v>
      </c>
      <c r="F9" s="20" t="n">
        <v>1.95799131</v>
      </c>
      <c r="G9" s="18" t="n">
        <v>462.15135545</v>
      </c>
      <c r="H9" s="20" t="n">
        <v>4.45726854</v>
      </c>
      <c r="I9" s="18" t="s">
        <v>481</v>
      </c>
      <c r="J9" s="20" t="s">
        <v>481</v>
      </c>
      <c r="K9" s="18" t="s">
        <v>481</v>
      </c>
      <c r="L9" s="20" t="s">
        <v>481</v>
      </c>
      <c r="M9" s="18" t="s">
        <v>481</v>
      </c>
      <c r="N9" s="20" t="s">
        <v>481</v>
      </c>
      <c r="O9" s="18" t="s">
        <v>481</v>
      </c>
      <c r="P9" s="20" t="s">
        <v>481</v>
      </c>
      <c r="Q9" s="18" t="n">
        <v>420.8362708</v>
      </c>
      <c r="R9" s="20" t="n">
        <v>8.97200447</v>
      </c>
    </row>
    <row r="10" spans="1:18">
      <c r="A10" s="15" t="s">
        <v>485</v>
      </c>
      <c r="B10" s="17" t="n">
        <v>20058</v>
      </c>
      <c r="C10" s="18">
        <f>(522.0/B10*100)</f>
        <v/>
      </c>
      <c r="D10" s="19" t="n">
        <v>19536</v>
      </c>
      <c r="E10" s="18" t="n">
        <v>529.3974951</v>
      </c>
      <c r="F10" s="20" t="n">
        <v>2.20174951</v>
      </c>
      <c r="G10" s="18" t="n">
        <v>530.3198538300001</v>
      </c>
      <c r="H10" s="20" t="n">
        <v>2.90066767</v>
      </c>
      <c r="I10" s="18" t="s">
        <v>481</v>
      </c>
      <c r="J10" s="20" t="s">
        <v>481</v>
      </c>
      <c r="K10" s="18" t="s">
        <v>481</v>
      </c>
      <c r="L10" s="20" t="s">
        <v>481</v>
      </c>
      <c r="M10" s="18" t="s">
        <v>481</v>
      </c>
      <c r="N10" s="20" t="s">
        <v>481</v>
      </c>
      <c r="O10" s="18" t="n">
        <v>456.1615</v>
      </c>
      <c r="P10" s="20" t="n">
        <v>17.89560564</v>
      </c>
      <c r="Q10" s="18" t="n">
        <v>444.41341468</v>
      </c>
      <c r="R10" s="20" t="n">
        <v>8.19635132</v>
      </c>
    </row>
    <row r="11" spans="1:18">
      <c r="A11" s="15" t="s">
        <v>486</v>
      </c>
      <c r="B11" s="17" t="n">
        <v>7053</v>
      </c>
      <c r="C11" s="18">
        <f>(50.0/B11*100)</f>
        <v/>
      </c>
      <c r="D11" s="19" t="n">
        <v>7003</v>
      </c>
      <c r="E11" s="18" t="n">
        <v>448.82135407</v>
      </c>
      <c r="F11" s="20" t="n">
        <v>2.40152229</v>
      </c>
      <c r="G11" s="18" t="n">
        <v>426.19936781</v>
      </c>
      <c r="H11" s="20" t="n">
        <v>11.08721978</v>
      </c>
      <c r="I11" s="18" t="s">
        <v>481</v>
      </c>
      <c r="J11" s="20" t="s">
        <v>481</v>
      </c>
      <c r="K11" s="18" t="s">
        <v>481</v>
      </c>
      <c r="L11" s="20" t="s">
        <v>481</v>
      </c>
      <c r="M11" s="18" t="s">
        <v>481</v>
      </c>
      <c r="N11" s="20" t="s">
        <v>481</v>
      </c>
      <c r="O11" s="18" t="s">
        <v>481</v>
      </c>
      <c r="P11" s="20" t="s">
        <v>481</v>
      </c>
      <c r="Q11" s="18" t="n">
        <v>407.83426054</v>
      </c>
      <c r="R11" s="20" t="n">
        <v>10.18177399</v>
      </c>
    </row>
    <row r="12" spans="1:18">
      <c r="A12" s="15" t="s">
        <v>487</v>
      </c>
      <c r="B12" s="17" t="n">
        <v>6894</v>
      </c>
      <c r="C12" s="18">
        <f>(55.0/B12*100)</f>
        <v/>
      </c>
      <c r="D12" s="19" t="n">
        <v>6839</v>
      </c>
      <c r="E12" s="18" t="n">
        <v>495.84656091</v>
      </c>
      <c r="F12" s="20" t="n">
        <v>2.14695941</v>
      </c>
      <c r="G12" s="18" t="n">
        <v>470.42029692</v>
      </c>
      <c r="H12" s="20" t="n">
        <v>6.5275873</v>
      </c>
      <c r="I12" s="18" t="s">
        <v>481</v>
      </c>
      <c r="J12" s="20" t="s">
        <v>481</v>
      </c>
      <c r="K12" s="18" t="s">
        <v>481</v>
      </c>
      <c r="L12" s="20" t="s">
        <v>481</v>
      </c>
      <c r="M12" s="18" t="s">
        <v>481</v>
      </c>
      <c r="N12" s="20" t="s">
        <v>481</v>
      </c>
      <c r="O12" s="18" t="s">
        <v>481</v>
      </c>
      <c r="P12" s="20" t="s">
        <v>481</v>
      </c>
      <c r="Q12" s="18" t="n">
        <v>426.70021923</v>
      </c>
      <c r="R12" s="20" t="n">
        <v>14.22235538</v>
      </c>
    </row>
    <row r="13" spans="1:18">
      <c r="A13" s="15" t="s">
        <v>488</v>
      </c>
      <c r="B13" s="17" t="n">
        <v>7161</v>
      </c>
      <c r="C13" s="18">
        <f>(100.0/B13*100)</f>
        <v/>
      </c>
      <c r="D13" s="19" t="n">
        <v>7061</v>
      </c>
      <c r="E13" s="18" t="n">
        <v>510.70965011</v>
      </c>
      <c r="F13" s="20" t="n">
        <v>2.5416874</v>
      </c>
      <c r="G13" s="18" t="n">
        <v>463.03402327</v>
      </c>
      <c r="H13" s="20" t="n">
        <v>4.03543323</v>
      </c>
      <c r="I13" s="18" t="s">
        <v>481</v>
      </c>
      <c r="J13" s="20" t="s">
        <v>481</v>
      </c>
      <c r="K13" s="18" t="s">
        <v>481</v>
      </c>
      <c r="L13" s="20" t="s">
        <v>481</v>
      </c>
      <c r="M13" s="18" t="s">
        <v>481</v>
      </c>
      <c r="N13" s="20" t="s">
        <v>481</v>
      </c>
      <c r="O13" s="18" t="s">
        <v>481</v>
      </c>
      <c r="P13" s="20" t="s">
        <v>481</v>
      </c>
      <c r="Q13" s="18" t="n">
        <v>427.84572002</v>
      </c>
      <c r="R13" s="20" t="n">
        <v>12.09384892</v>
      </c>
    </row>
    <row r="14" spans="1:18">
      <c r="A14" s="15" t="s">
        <v>489</v>
      </c>
      <c r="B14" s="17" t="n">
        <v>5587</v>
      </c>
      <c r="C14" s="18">
        <f>(74.0/B14*100)</f>
        <v/>
      </c>
      <c r="D14" s="19" t="n">
        <v>5513</v>
      </c>
      <c r="E14" s="18" t="n">
        <v>540.86421897</v>
      </c>
      <c r="F14" s="20" t="n">
        <v>2.30781888</v>
      </c>
      <c r="G14" s="18" t="n">
        <v>513.22544856</v>
      </c>
      <c r="H14" s="20" t="n">
        <v>3.52273646</v>
      </c>
      <c r="I14" s="18" t="s">
        <v>481</v>
      </c>
      <c r="J14" s="20" t="s">
        <v>481</v>
      </c>
      <c r="K14" s="18" t="s">
        <v>481</v>
      </c>
      <c r="L14" s="20" t="s">
        <v>481</v>
      </c>
      <c r="M14" s="18" t="s">
        <v>481</v>
      </c>
      <c r="N14" s="20" t="s">
        <v>481</v>
      </c>
      <c r="O14" s="18" t="s">
        <v>481</v>
      </c>
      <c r="P14" s="20" t="s">
        <v>481</v>
      </c>
      <c r="Q14" s="18" t="n">
        <v>486.4128494</v>
      </c>
      <c r="R14" s="20" t="n">
        <v>10.38451868</v>
      </c>
    </row>
    <row r="15" spans="1:18">
      <c r="A15" s="15" t="s">
        <v>490</v>
      </c>
      <c r="B15" s="17" t="n">
        <v>5882</v>
      </c>
      <c r="C15" s="18">
        <f>(52.0/B15*100)</f>
        <v/>
      </c>
      <c r="D15" s="19" t="n">
        <v>5830</v>
      </c>
      <c r="E15" s="18" t="n">
        <v>535.2893556</v>
      </c>
      <c r="F15" s="20" t="n">
        <v>2.20581597</v>
      </c>
      <c r="G15" s="18" t="n">
        <v>483.364328</v>
      </c>
      <c r="H15" s="20" t="n">
        <v>8.134131679999999</v>
      </c>
      <c r="I15" s="18" t="s">
        <v>481</v>
      </c>
      <c r="J15" s="20" t="s">
        <v>481</v>
      </c>
      <c r="K15" s="18" t="s">
        <v>481</v>
      </c>
      <c r="L15" s="20" t="s">
        <v>481</v>
      </c>
      <c r="M15" s="18" t="s">
        <v>481</v>
      </c>
      <c r="N15" s="20" t="s">
        <v>481</v>
      </c>
      <c r="O15" s="18" t="s">
        <v>481</v>
      </c>
      <c r="P15" s="20" t="s">
        <v>481</v>
      </c>
      <c r="Q15" s="18" t="n">
        <v>471.86468221</v>
      </c>
      <c r="R15" s="20" t="n">
        <v>13.65357742</v>
      </c>
    </row>
    <row r="16" spans="1:18">
      <c r="A16" s="15" t="s">
        <v>491</v>
      </c>
      <c r="B16" s="17" t="n">
        <v>6108</v>
      </c>
      <c r="C16" s="18">
        <f>(99.0/B16*100)</f>
        <v/>
      </c>
      <c r="D16" s="19" t="n">
        <v>6009</v>
      </c>
      <c r="E16" s="18" t="n">
        <v>507.71203293</v>
      </c>
      <c r="F16" s="20" t="n">
        <v>2.30492702</v>
      </c>
      <c r="G16" s="18" t="n">
        <v>460.15844693</v>
      </c>
      <c r="H16" s="20" t="n">
        <v>5.7373832</v>
      </c>
      <c r="I16" s="18" t="s">
        <v>481</v>
      </c>
      <c r="J16" s="20" t="s">
        <v>481</v>
      </c>
      <c r="K16" s="18" t="s">
        <v>481</v>
      </c>
      <c r="L16" s="20" t="s">
        <v>481</v>
      </c>
      <c r="M16" s="18" t="s">
        <v>481</v>
      </c>
      <c r="N16" s="20" t="s">
        <v>481</v>
      </c>
      <c r="O16" s="18" t="s">
        <v>481</v>
      </c>
      <c r="P16" s="20" t="s">
        <v>481</v>
      </c>
      <c r="Q16" s="18" t="n">
        <v>387.94984736</v>
      </c>
      <c r="R16" s="20" t="n">
        <v>12.91135392</v>
      </c>
    </row>
    <row r="17" spans="1:18">
      <c r="A17" s="15" t="s">
        <v>492</v>
      </c>
      <c r="B17" s="17" t="n">
        <v>6504</v>
      </c>
      <c r="C17" s="18">
        <f>(671.0/B17*100)</f>
        <v/>
      </c>
      <c r="D17" s="19" t="n">
        <v>5833</v>
      </c>
      <c r="E17" s="18" t="n">
        <v>530.27843135</v>
      </c>
      <c r="F17" s="20" t="n">
        <v>2.67914279</v>
      </c>
      <c r="G17" s="18" t="n">
        <v>463.94727413</v>
      </c>
      <c r="H17" s="20" t="n">
        <v>5.23983324</v>
      </c>
      <c r="I17" s="18" t="s">
        <v>481</v>
      </c>
      <c r="J17" s="20" t="s">
        <v>481</v>
      </c>
      <c r="K17" s="18" t="s">
        <v>481</v>
      </c>
      <c r="L17" s="20" t="s">
        <v>481</v>
      </c>
      <c r="M17" s="18" t="s">
        <v>481</v>
      </c>
      <c r="N17" s="20" t="s">
        <v>481</v>
      </c>
      <c r="O17" s="18" t="s">
        <v>481</v>
      </c>
      <c r="P17" s="20" t="s">
        <v>481</v>
      </c>
      <c r="Q17" s="18" t="n">
        <v>466.11450365</v>
      </c>
      <c r="R17" s="20" t="n">
        <v>12.5497457</v>
      </c>
    </row>
    <row r="18" spans="1:18">
      <c r="A18" s="15" t="s">
        <v>493</v>
      </c>
      <c r="B18" s="17" t="n">
        <v>5532</v>
      </c>
      <c r="C18" s="18">
        <f>(28.0/B18*100)</f>
        <v/>
      </c>
      <c r="D18" s="19" t="n">
        <v>5504</v>
      </c>
      <c r="E18" s="18" t="n">
        <v>460.78888297</v>
      </c>
      <c r="F18" s="20" t="n">
        <v>4.03296369</v>
      </c>
      <c r="G18" s="18" t="n">
        <v>428.04439043</v>
      </c>
      <c r="H18" s="20" t="n">
        <v>5.31880818</v>
      </c>
      <c r="I18" s="18" t="s">
        <v>481</v>
      </c>
      <c r="J18" s="20" t="s">
        <v>481</v>
      </c>
      <c r="K18" s="18" t="s">
        <v>481</v>
      </c>
      <c r="L18" s="20" t="s">
        <v>481</v>
      </c>
      <c r="M18" s="18" t="s">
        <v>481</v>
      </c>
      <c r="N18" s="20" t="s">
        <v>481</v>
      </c>
      <c r="O18" s="18" t="s">
        <v>481</v>
      </c>
      <c r="P18" s="20" t="s">
        <v>481</v>
      </c>
      <c r="Q18" s="18" t="n">
        <v>374.70080083</v>
      </c>
      <c r="R18" s="20" t="n">
        <v>14.58548375</v>
      </c>
    </row>
    <row r="19" spans="1:18">
      <c r="A19" s="15" t="s">
        <v>494</v>
      </c>
      <c r="B19" s="17" t="n">
        <v>5658</v>
      </c>
      <c r="C19" s="18">
        <f>(62.0/B19*100)</f>
        <v/>
      </c>
      <c r="D19" s="19" t="n">
        <v>5596</v>
      </c>
      <c r="E19" s="18" t="n">
        <v>476.35724529</v>
      </c>
      <c r="F19" s="20" t="n">
        <v>2.47849735</v>
      </c>
      <c r="G19" s="18" t="n">
        <v>500.52265194</v>
      </c>
      <c r="H19" s="20" t="n">
        <v>6.76579324</v>
      </c>
      <c r="I19" s="18" t="s">
        <v>481</v>
      </c>
      <c r="J19" s="20" t="s">
        <v>481</v>
      </c>
      <c r="K19" s="18" t="s">
        <v>481</v>
      </c>
      <c r="L19" s="20" t="s">
        <v>481</v>
      </c>
      <c r="M19" s="18" t="s">
        <v>481</v>
      </c>
      <c r="N19" s="20" t="s">
        <v>481</v>
      </c>
      <c r="O19" s="18" t="s">
        <v>481</v>
      </c>
      <c r="P19" s="20" t="s">
        <v>481</v>
      </c>
      <c r="Q19" s="18" t="n">
        <v>402.11756273</v>
      </c>
      <c r="R19" s="20" t="n">
        <v>14.80873705</v>
      </c>
    </row>
    <row r="20" spans="1:18">
      <c r="A20" s="15" t="s">
        <v>495</v>
      </c>
      <c r="B20" s="17" t="n">
        <v>3371</v>
      </c>
      <c r="C20" s="18">
        <f>(75.0/B20*100)</f>
        <v/>
      </c>
      <c r="D20" s="19" t="n">
        <v>3296</v>
      </c>
      <c r="E20" s="18" t="n">
        <v>478.74890664</v>
      </c>
      <c r="F20" s="20" t="n">
        <v>1.74745564</v>
      </c>
      <c r="G20" s="18" t="n">
        <v>430.27957691</v>
      </c>
      <c r="H20" s="20" t="n">
        <v>5.35129757</v>
      </c>
      <c r="I20" s="18" t="s">
        <v>481</v>
      </c>
      <c r="J20" s="20" t="s">
        <v>481</v>
      </c>
      <c r="K20" s="18" t="s">
        <v>481</v>
      </c>
      <c r="L20" s="20" t="s">
        <v>481</v>
      </c>
      <c r="M20" s="18" t="s">
        <v>481</v>
      </c>
      <c r="N20" s="20" t="s">
        <v>481</v>
      </c>
      <c r="O20" s="18" t="s">
        <v>481</v>
      </c>
      <c r="P20" s="20" t="s">
        <v>481</v>
      </c>
      <c r="Q20" s="18" t="n">
        <v>407.03888117</v>
      </c>
      <c r="R20" s="20" t="n">
        <v>15.52467609</v>
      </c>
    </row>
    <row r="21" spans="1:18">
      <c r="A21" s="15" t="s">
        <v>496</v>
      </c>
      <c r="B21" s="17" t="n">
        <v>5741</v>
      </c>
      <c r="C21" s="18">
        <f>(45.0/B21*100)</f>
        <v/>
      </c>
      <c r="D21" s="19" t="n">
        <v>5696</v>
      </c>
      <c r="E21" s="18" t="n">
        <v>504.09737705</v>
      </c>
      <c r="F21" s="20" t="n">
        <v>2.50653316</v>
      </c>
      <c r="G21" s="18" t="n">
        <v>501.84710513</v>
      </c>
      <c r="H21" s="20" t="n">
        <v>3.62841732</v>
      </c>
      <c r="I21" s="18" t="s">
        <v>481</v>
      </c>
      <c r="J21" s="20" t="s">
        <v>481</v>
      </c>
      <c r="K21" s="18" t="s">
        <v>481</v>
      </c>
      <c r="L21" s="20" t="s">
        <v>481</v>
      </c>
      <c r="M21" s="18" t="s">
        <v>481</v>
      </c>
      <c r="N21" s="20" t="s">
        <v>481</v>
      </c>
      <c r="O21" s="18" t="s">
        <v>481</v>
      </c>
      <c r="P21" s="20" t="s">
        <v>481</v>
      </c>
      <c r="Q21" s="18" t="n">
        <v>449.58424951</v>
      </c>
      <c r="R21" s="20" t="n">
        <v>11.12491254</v>
      </c>
    </row>
    <row r="22" spans="1:18">
      <c r="A22" s="15" t="s">
        <v>497</v>
      </c>
      <c r="B22" s="17" t="n">
        <v>6598</v>
      </c>
      <c r="C22" s="18">
        <f>(32.0/B22*100)</f>
        <v/>
      </c>
      <c r="D22" s="19" t="n">
        <v>6566</v>
      </c>
      <c r="E22" s="18" t="n">
        <v>470.93970695</v>
      </c>
      <c r="F22" s="20" t="n">
        <v>3.4907041</v>
      </c>
      <c r="G22" s="18" t="n">
        <v>466.79804727</v>
      </c>
      <c r="H22" s="20" t="n">
        <v>5.82063083</v>
      </c>
      <c r="I22" s="18" t="s">
        <v>481</v>
      </c>
      <c r="J22" s="20" t="s">
        <v>481</v>
      </c>
      <c r="K22" s="18" t="s">
        <v>481</v>
      </c>
      <c r="L22" s="20" t="s">
        <v>481</v>
      </c>
      <c r="M22" s="18" t="s">
        <v>481</v>
      </c>
      <c r="N22" s="20" t="s">
        <v>481</v>
      </c>
      <c r="O22" s="18" t="s">
        <v>481</v>
      </c>
      <c r="P22" s="20" t="s">
        <v>481</v>
      </c>
      <c r="Q22" s="18" t="n">
        <v>375.00411053</v>
      </c>
      <c r="R22" s="20" t="n">
        <v>10.11982627</v>
      </c>
    </row>
    <row r="23" spans="1:18">
      <c r="A23" s="15" t="s">
        <v>498</v>
      </c>
      <c r="B23" s="17" t="n">
        <v>11583</v>
      </c>
      <c r="C23" s="18">
        <f>(213.0/B23*100)</f>
        <v/>
      </c>
      <c r="D23" s="19" t="n">
        <v>11370</v>
      </c>
      <c r="E23" s="18" t="n">
        <v>484.32821858</v>
      </c>
      <c r="F23" s="20" t="n">
        <v>2.57221305</v>
      </c>
      <c r="G23" s="18" t="n">
        <v>465.37488773</v>
      </c>
      <c r="H23" s="20" t="n">
        <v>4.35912098</v>
      </c>
      <c r="I23" s="18" t="s">
        <v>481</v>
      </c>
      <c r="J23" s="20" t="s">
        <v>481</v>
      </c>
      <c r="K23" s="18" t="s">
        <v>481</v>
      </c>
      <c r="L23" s="20" t="s">
        <v>481</v>
      </c>
      <c r="M23" s="18" t="s">
        <v>481</v>
      </c>
      <c r="N23" s="20" t="s">
        <v>481</v>
      </c>
      <c r="O23" s="18" t="s">
        <v>481</v>
      </c>
      <c r="P23" s="20" t="s">
        <v>481</v>
      </c>
      <c r="Q23" s="18" t="n">
        <v>425.01405252</v>
      </c>
      <c r="R23" s="20" t="n">
        <v>9.121983889999999</v>
      </c>
    </row>
    <row r="24" spans="1:18">
      <c r="A24" s="15" t="s">
        <v>499</v>
      </c>
      <c r="B24" s="17" t="n">
        <v>6647</v>
      </c>
      <c r="C24" s="18">
        <f>(7.0/B24*100)</f>
        <v/>
      </c>
      <c r="D24" s="19" t="n">
        <v>6640</v>
      </c>
      <c r="E24" s="18" t="n">
        <v>539.82990616</v>
      </c>
      <c r="F24" s="20" t="n">
        <v>2.85702637</v>
      </c>
      <c r="G24" s="18" t="n">
        <v>481.26608501</v>
      </c>
      <c r="H24" s="20" t="n">
        <v>26.62540332</v>
      </c>
      <c r="I24" s="18" t="s">
        <v>481</v>
      </c>
      <c r="J24" s="20" t="s">
        <v>481</v>
      </c>
      <c r="K24" s="18" t="s">
        <v>481</v>
      </c>
      <c r="L24" s="20" t="s">
        <v>481</v>
      </c>
      <c r="M24" s="18" t="s">
        <v>481</v>
      </c>
      <c r="N24" s="20" t="s">
        <v>481</v>
      </c>
      <c r="O24" s="18" t="s">
        <v>481</v>
      </c>
      <c r="P24" s="20" t="s">
        <v>481</v>
      </c>
      <c r="Q24" s="18" t="n">
        <v>493.09673718</v>
      </c>
      <c r="R24" s="20" t="n">
        <v>9.889286269999999</v>
      </c>
    </row>
    <row r="25" spans="1:18">
      <c r="A25" s="15" t="s">
        <v>500</v>
      </c>
      <c r="B25" s="17" t="n">
        <v>5581</v>
      </c>
      <c r="C25" s="18">
        <f>(24.0/B25*100)</f>
        <v/>
      </c>
      <c r="D25" s="19" t="n">
        <v>5557</v>
      </c>
      <c r="E25" s="18" t="n">
        <v>516.41884052</v>
      </c>
      <c r="F25" s="20" t="n">
        <v>3.13025359</v>
      </c>
      <c r="G25" s="18" t="n">
        <v>458.5865951</v>
      </c>
      <c r="H25" s="20" t="n">
        <v>24.35090875</v>
      </c>
      <c r="I25" s="18" t="s">
        <v>481</v>
      </c>
      <c r="J25" s="20" t="s">
        <v>481</v>
      </c>
      <c r="K25" s="18" t="s">
        <v>481</v>
      </c>
      <c r="L25" s="20" t="s">
        <v>481</v>
      </c>
      <c r="M25" s="18" t="s">
        <v>481</v>
      </c>
      <c r="N25" s="20" t="s">
        <v>481</v>
      </c>
      <c r="O25" s="18" t="s">
        <v>481</v>
      </c>
      <c r="P25" s="20" t="s">
        <v>481</v>
      </c>
      <c r="Q25" s="18" t="n">
        <v>441.13753496</v>
      </c>
      <c r="R25" s="20" t="n">
        <v>18.23076389</v>
      </c>
    </row>
    <row r="26" spans="1:18">
      <c r="A26" s="15" t="s">
        <v>501</v>
      </c>
      <c r="B26" s="17" t="n">
        <v>4869</v>
      </c>
      <c r="C26" s="18">
        <f>(33.0/B26*100)</f>
        <v/>
      </c>
      <c r="D26" s="19" t="n">
        <v>4836</v>
      </c>
      <c r="E26" s="18" t="n">
        <v>493.04118953</v>
      </c>
      <c r="F26" s="20" t="n">
        <v>1.64135848</v>
      </c>
      <c r="G26" s="18" t="n">
        <v>481.01505607</v>
      </c>
      <c r="H26" s="20" t="n">
        <v>3.4838286</v>
      </c>
      <c r="I26" s="18" t="s">
        <v>481</v>
      </c>
      <c r="J26" s="20" t="s">
        <v>481</v>
      </c>
      <c r="K26" s="18" t="s">
        <v>481</v>
      </c>
      <c r="L26" s="20" t="s">
        <v>481</v>
      </c>
      <c r="M26" s="18" t="s">
        <v>481</v>
      </c>
      <c r="N26" s="20" t="s">
        <v>481</v>
      </c>
      <c r="O26" s="18" t="s">
        <v>481</v>
      </c>
      <c r="P26" s="20" t="s">
        <v>481</v>
      </c>
      <c r="Q26" s="18" t="n">
        <v>465.37341522</v>
      </c>
      <c r="R26" s="20" t="n">
        <v>7.81379492</v>
      </c>
    </row>
    <row r="27" spans="1:18">
      <c r="A27" s="15" t="s">
        <v>502</v>
      </c>
      <c r="B27" s="17" t="n">
        <v>5299</v>
      </c>
      <c r="C27" s="18">
        <f>(17.0/B27*100)</f>
        <v/>
      </c>
      <c r="D27" s="19" t="n">
        <v>5282</v>
      </c>
      <c r="E27" s="18" t="n">
        <v>510.99678808</v>
      </c>
      <c r="F27" s="20" t="n">
        <v>1.86128159</v>
      </c>
      <c r="G27" s="18" t="n">
        <v>466.25652563</v>
      </c>
      <c r="H27" s="20" t="n">
        <v>1.48724521</v>
      </c>
      <c r="I27" s="18" t="s">
        <v>481</v>
      </c>
      <c r="J27" s="20" t="s">
        <v>481</v>
      </c>
      <c r="K27" s="18" t="s">
        <v>481</v>
      </c>
      <c r="L27" s="20" t="s">
        <v>481</v>
      </c>
      <c r="M27" s="18" t="s">
        <v>481</v>
      </c>
      <c r="N27" s="20" t="s">
        <v>481</v>
      </c>
      <c r="O27" s="18" t="s">
        <v>481</v>
      </c>
      <c r="P27" s="20" t="s">
        <v>481</v>
      </c>
      <c r="Q27" s="18" t="n">
        <v>425.24310156</v>
      </c>
      <c r="R27" s="20" t="n">
        <v>10.74594984</v>
      </c>
    </row>
    <row r="28" spans="1:18">
      <c r="A28" s="15" t="s">
        <v>503</v>
      </c>
      <c r="B28" s="17" t="n">
        <v>7568</v>
      </c>
      <c r="C28" s="18">
        <f>(51.0/B28*100)</f>
        <v/>
      </c>
      <c r="D28" s="19" t="n">
        <v>7517</v>
      </c>
      <c r="E28" s="18" t="n">
        <v>417.65250153</v>
      </c>
      <c r="F28" s="20" t="n">
        <v>2.12058181</v>
      </c>
      <c r="G28" s="18" t="n">
        <v>357.82354735</v>
      </c>
      <c r="H28" s="20" t="n">
        <v>7.18799173</v>
      </c>
      <c r="I28" s="18" t="s">
        <v>481</v>
      </c>
      <c r="J28" s="20" t="s">
        <v>481</v>
      </c>
      <c r="K28" s="18" t="s">
        <v>481</v>
      </c>
      <c r="L28" s="20" t="s">
        <v>481</v>
      </c>
      <c r="M28" s="18" t="s">
        <v>481</v>
      </c>
      <c r="N28" s="20" t="s">
        <v>481</v>
      </c>
      <c r="O28" s="18" t="s">
        <v>481</v>
      </c>
      <c r="P28" s="20" t="s">
        <v>481</v>
      </c>
      <c r="Q28" s="18" t="n">
        <v>387.9496351</v>
      </c>
      <c r="R28" s="20" t="n">
        <v>7.43141356</v>
      </c>
    </row>
    <row r="29" spans="1:18">
      <c r="A29" s="15" t="s">
        <v>504</v>
      </c>
      <c r="B29" s="17" t="n">
        <v>5385</v>
      </c>
      <c r="C29" s="18">
        <f>(30.0/B29*100)</f>
        <v/>
      </c>
      <c r="D29" s="19" t="n">
        <v>5355</v>
      </c>
      <c r="E29" s="18" t="n">
        <v>517.31628862</v>
      </c>
      <c r="F29" s="20" t="n">
        <v>2.42908232</v>
      </c>
      <c r="G29" s="18" t="n">
        <v>469.71365292</v>
      </c>
      <c r="H29" s="20" t="n">
        <v>6.68133806</v>
      </c>
      <c r="I29" s="18" t="s">
        <v>481</v>
      </c>
      <c r="J29" s="20" t="s">
        <v>481</v>
      </c>
      <c r="K29" s="18" t="s">
        <v>481</v>
      </c>
      <c r="L29" s="20" t="s">
        <v>481</v>
      </c>
      <c r="M29" s="18" t="s">
        <v>481</v>
      </c>
      <c r="N29" s="20" t="s">
        <v>481</v>
      </c>
      <c r="O29" s="18" t="s">
        <v>481</v>
      </c>
      <c r="P29" s="20" t="s">
        <v>481</v>
      </c>
      <c r="Q29" s="18" t="n">
        <v>444.67922434</v>
      </c>
      <c r="R29" s="20" t="n">
        <v>11.95701808</v>
      </c>
    </row>
    <row r="30" spans="1:18">
      <c r="A30" s="15" t="s">
        <v>505</v>
      </c>
      <c r="B30" s="17" t="n">
        <v>4520</v>
      </c>
      <c r="C30" s="18">
        <f>(97.0/B30*100)</f>
        <v/>
      </c>
      <c r="D30" s="19" t="n">
        <v>4423</v>
      </c>
      <c r="E30" s="18" t="n">
        <v>517.76373489</v>
      </c>
      <c r="F30" s="20" t="n">
        <v>2.50704813</v>
      </c>
      <c r="G30" s="18" t="n">
        <v>511.58538282</v>
      </c>
      <c r="H30" s="20" t="n">
        <v>4.25354518</v>
      </c>
      <c r="I30" s="18" t="s">
        <v>481</v>
      </c>
      <c r="J30" s="20" t="s">
        <v>481</v>
      </c>
      <c r="K30" s="18" t="s">
        <v>481</v>
      </c>
      <c r="L30" s="20" t="s">
        <v>481</v>
      </c>
      <c r="M30" s="18" t="s">
        <v>481</v>
      </c>
      <c r="N30" s="20" t="s">
        <v>481</v>
      </c>
      <c r="O30" s="18" t="s">
        <v>481</v>
      </c>
      <c r="P30" s="20" t="s">
        <v>481</v>
      </c>
      <c r="Q30" s="18" t="n">
        <v>454.37678083</v>
      </c>
      <c r="R30" s="20" t="n">
        <v>10.1340737</v>
      </c>
    </row>
    <row r="31" spans="1:18">
      <c r="A31" s="15" t="s">
        <v>506</v>
      </c>
      <c r="B31" s="17" t="n">
        <v>5456</v>
      </c>
      <c r="C31" s="18">
        <f>(125.0/B31*100)</f>
        <v/>
      </c>
      <c r="D31" s="19" t="n">
        <v>5331</v>
      </c>
      <c r="E31" s="18" t="n">
        <v>506.98510781</v>
      </c>
      <c r="F31" s="20" t="n">
        <v>2.30813002</v>
      </c>
      <c r="G31" s="18" t="n">
        <v>470.67262827</v>
      </c>
      <c r="H31" s="20" t="n">
        <v>3.4515136</v>
      </c>
      <c r="I31" s="18" t="s">
        <v>481</v>
      </c>
      <c r="J31" s="20" t="s">
        <v>481</v>
      </c>
      <c r="K31" s="18" t="s">
        <v>481</v>
      </c>
      <c r="L31" s="20" t="s">
        <v>481</v>
      </c>
      <c r="M31" s="18" t="s">
        <v>481</v>
      </c>
      <c r="N31" s="20" t="s">
        <v>481</v>
      </c>
      <c r="O31" s="18" t="s">
        <v>481</v>
      </c>
      <c r="P31" s="20" t="s">
        <v>481</v>
      </c>
      <c r="Q31" s="18" t="n">
        <v>414.51757075</v>
      </c>
      <c r="R31" s="20" t="n">
        <v>12.60306186</v>
      </c>
    </row>
    <row r="32" spans="1:18">
      <c r="A32" s="15" t="s">
        <v>507</v>
      </c>
      <c r="B32" s="17" t="n">
        <v>4478</v>
      </c>
      <c r="C32" s="18">
        <f>(5.0/B32*100)</f>
        <v/>
      </c>
      <c r="D32" s="19" t="n">
        <v>4473</v>
      </c>
      <c r="E32" s="18" t="n">
        <v>502.67645988</v>
      </c>
      <c r="F32" s="20" t="n">
        <v>2.52143763</v>
      </c>
      <c r="G32" s="18" t="n">
        <v>510.5889804</v>
      </c>
      <c r="H32" s="20" t="n">
        <v>12.25229034</v>
      </c>
      <c r="I32" s="18" t="s">
        <v>481</v>
      </c>
      <c r="J32" s="20" t="s">
        <v>481</v>
      </c>
      <c r="K32" s="18" t="s">
        <v>481</v>
      </c>
      <c r="L32" s="20" t="s">
        <v>481</v>
      </c>
      <c r="M32" s="18" t="s">
        <v>481</v>
      </c>
      <c r="N32" s="20" t="s">
        <v>481</v>
      </c>
      <c r="O32" s="18" t="s">
        <v>481</v>
      </c>
      <c r="P32" s="20" t="s">
        <v>481</v>
      </c>
      <c r="Q32" s="18" t="n">
        <v>412.75119346</v>
      </c>
      <c r="R32" s="20" t="n">
        <v>15.51232173</v>
      </c>
    </row>
    <row r="33" spans="1:18">
      <c r="A33" s="15" t="s">
        <v>508</v>
      </c>
      <c r="B33" s="17" t="n">
        <v>7325</v>
      </c>
      <c r="C33" s="18">
        <f>(75.0/B33*100)</f>
        <v/>
      </c>
      <c r="D33" s="19" t="n">
        <v>7250</v>
      </c>
      <c r="E33" s="18" t="n">
        <v>502.20047359</v>
      </c>
      <c r="F33" s="20" t="n">
        <v>2.45863609</v>
      </c>
      <c r="G33" s="18" t="n">
        <v>501.0213247</v>
      </c>
      <c r="H33" s="20" t="n">
        <v>4.17747266</v>
      </c>
      <c r="I33" s="18" t="s">
        <v>481</v>
      </c>
      <c r="J33" s="20" t="s">
        <v>481</v>
      </c>
      <c r="K33" s="18" t="s">
        <v>481</v>
      </c>
      <c r="L33" s="20" t="s">
        <v>481</v>
      </c>
      <c r="M33" s="18" t="s">
        <v>481</v>
      </c>
      <c r="N33" s="20" t="s">
        <v>481</v>
      </c>
      <c r="O33" s="18" t="s">
        <v>481</v>
      </c>
      <c r="P33" s="20" t="s">
        <v>481</v>
      </c>
      <c r="Q33" s="18" t="n">
        <v>452.31712527</v>
      </c>
      <c r="R33" s="20" t="n">
        <v>14.05472432</v>
      </c>
    </row>
    <row r="34" spans="1:18">
      <c r="A34" s="15" t="s">
        <v>509</v>
      </c>
      <c r="B34" s="17" t="n">
        <v>6350</v>
      </c>
      <c r="C34" s="18">
        <f>(65.0/B34*100)</f>
        <v/>
      </c>
      <c r="D34" s="19" t="n">
        <v>6285</v>
      </c>
      <c r="E34" s="18" t="n">
        <v>465.28680349</v>
      </c>
      <c r="F34" s="20" t="n">
        <v>2.48854186</v>
      </c>
      <c r="G34" s="18" t="n">
        <v>445.02514892</v>
      </c>
      <c r="H34" s="20" t="n">
        <v>6.76053042</v>
      </c>
      <c r="I34" s="18" t="s">
        <v>481</v>
      </c>
      <c r="J34" s="20" t="s">
        <v>481</v>
      </c>
      <c r="K34" s="18" t="s">
        <v>481</v>
      </c>
      <c r="L34" s="20" t="s">
        <v>481</v>
      </c>
      <c r="M34" s="18" t="s">
        <v>481</v>
      </c>
      <c r="N34" s="20" t="s">
        <v>481</v>
      </c>
      <c r="O34" s="18" t="s">
        <v>481</v>
      </c>
      <c r="P34" s="20" t="s">
        <v>481</v>
      </c>
      <c r="Q34" s="18" t="n">
        <v>331.5149388</v>
      </c>
      <c r="R34" s="20" t="n">
        <v>10.8059753</v>
      </c>
    </row>
    <row r="35" spans="1:18">
      <c r="A35" s="15" t="s">
        <v>510</v>
      </c>
      <c r="B35" s="17" t="n">
        <v>6406</v>
      </c>
      <c r="C35" s="18">
        <f>(36.0/B35*100)</f>
        <v/>
      </c>
      <c r="D35" s="19" t="n">
        <v>6370</v>
      </c>
      <c r="E35" s="18" t="n">
        <v>520.47543811</v>
      </c>
      <c r="F35" s="20" t="n">
        <v>1.2623704</v>
      </c>
      <c r="G35" s="18" t="n">
        <v>468.01928198</v>
      </c>
      <c r="H35" s="20" t="n">
        <v>4.7756609</v>
      </c>
      <c r="I35" s="18" t="s">
        <v>481</v>
      </c>
      <c r="J35" s="20" t="s">
        <v>481</v>
      </c>
      <c r="K35" s="18" t="s">
        <v>481</v>
      </c>
      <c r="L35" s="20" t="s">
        <v>481</v>
      </c>
      <c r="M35" s="18" t="s">
        <v>481</v>
      </c>
      <c r="N35" s="20" t="s">
        <v>481</v>
      </c>
      <c r="O35" s="18" t="s">
        <v>481</v>
      </c>
      <c r="P35" s="20" t="s">
        <v>481</v>
      </c>
      <c r="Q35" s="18" t="n">
        <v>452.23500727</v>
      </c>
      <c r="R35" s="20" t="n">
        <v>18.56168379</v>
      </c>
    </row>
    <row r="36" spans="1:18">
      <c r="A36" s="15" t="s">
        <v>511</v>
      </c>
      <c r="B36" s="17" t="n">
        <v>6736</v>
      </c>
      <c r="C36" s="18">
        <f>(26.0/B36*100)</f>
        <v/>
      </c>
      <c r="D36" s="19" t="n">
        <v>6710</v>
      </c>
      <c r="E36" s="18" t="n">
        <v>498.61111323</v>
      </c>
      <c r="F36" s="20" t="n">
        <v>2.02523002</v>
      </c>
      <c r="G36" s="18" t="n">
        <v>466.81246364</v>
      </c>
      <c r="H36" s="20" t="n">
        <v>4.39691134</v>
      </c>
      <c r="I36" s="18" t="s">
        <v>481</v>
      </c>
      <c r="J36" s="20" t="s">
        <v>481</v>
      </c>
      <c r="K36" s="18" t="s">
        <v>481</v>
      </c>
      <c r="L36" s="20" t="s">
        <v>481</v>
      </c>
      <c r="M36" s="18" t="s">
        <v>481</v>
      </c>
      <c r="N36" s="20" t="s">
        <v>481</v>
      </c>
      <c r="O36" s="18" t="s">
        <v>481</v>
      </c>
      <c r="P36" s="20" t="s">
        <v>481</v>
      </c>
      <c r="Q36" s="18" t="n">
        <v>433.11464158</v>
      </c>
      <c r="R36" s="20" t="n">
        <v>10.24451173</v>
      </c>
    </row>
    <row r="37" spans="1:18">
      <c r="A37" s="15" t="s">
        <v>512</v>
      </c>
      <c r="B37" s="17" t="n">
        <v>5458</v>
      </c>
      <c r="C37" s="18">
        <f>(63.0/B37*100)</f>
        <v/>
      </c>
      <c r="D37" s="19" t="n">
        <v>5395</v>
      </c>
      <c r="E37" s="18" t="n">
        <v>507.9396533</v>
      </c>
      <c r="F37" s="20" t="n">
        <v>3.22875854</v>
      </c>
      <c r="G37" s="18" t="n">
        <v>455.09260891</v>
      </c>
      <c r="H37" s="20" t="n">
        <v>6.32749825</v>
      </c>
      <c r="I37" s="18" t="s">
        <v>481</v>
      </c>
      <c r="J37" s="20" t="s">
        <v>481</v>
      </c>
      <c r="K37" s="18" t="s">
        <v>481</v>
      </c>
      <c r="L37" s="20" t="s">
        <v>481</v>
      </c>
      <c r="M37" s="18" t="s">
        <v>481</v>
      </c>
      <c r="N37" s="20" t="s">
        <v>481</v>
      </c>
      <c r="O37" s="18" t="s">
        <v>481</v>
      </c>
      <c r="P37" s="20" t="s">
        <v>481</v>
      </c>
      <c r="Q37" s="18" t="n">
        <v>392.464843</v>
      </c>
      <c r="R37" s="20" t="n">
        <v>13.57826645</v>
      </c>
    </row>
    <row r="38" spans="1:18">
      <c r="A38" s="15" t="s">
        <v>513</v>
      </c>
      <c r="B38" s="17" t="n">
        <v>5860</v>
      </c>
      <c r="C38" s="18">
        <f>(16.0/B38*100)</f>
        <v/>
      </c>
      <c r="D38" s="19" t="n">
        <v>5844</v>
      </c>
      <c r="E38" s="18" t="n">
        <v>530.22555871</v>
      </c>
      <c r="F38" s="20" t="n">
        <v>2.63482348</v>
      </c>
      <c r="G38" s="18" t="n">
        <v>472.48598081</v>
      </c>
      <c r="H38" s="20" t="n">
        <v>4.06016827</v>
      </c>
      <c r="I38" s="18" t="s">
        <v>481</v>
      </c>
      <c r="J38" s="20" t="s">
        <v>481</v>
      </c>
      <c r="K38" s="18" t="s">
        <v>481</v>
      </c>
      <c r="L38" s="20" t="s">
        <v>481</v>
      </c>
      <c r="M38" s="18" t="s">
        <v>481</v>
      </c>
      <c r="N38" s="20" t="s">
        <v>481</v>
      </c>
      <c r="O38" s="18" t="s">
        <v>481</v>
      </c>
      <c r="P38" s="20" t="s">
        <v>481</v>
      </c>
      <c r="Q38" s="18" t="n">
        <v>439.29579506</v>
      </c>
      <c r="R38" s="20" t="n">
        <v>13.14248564</v>
      </c>
    </row>
    <row r="39" spans="1:18">
      <c r="A39" s="15" t="s">
        <v>514</v>
      </c>
      <c r="B39" s="17" t="n">
        <v>5895</v>
      </c>
      <c r="C39" s="18">
        <f>(30.0/B39*100)</f>
        <v/>
      </c>
      <c r="D39" s="19" t="n">
        <v>5865</v>
      </c>
      <c r="E39" s="18" t="n">
        <v>426.63671639</v>
      </c>
      <c r="F39" s="20" t="n">
        <v>3.91614025</v>
      </c>
      <c r="G39" s="18" t="n">
        <v>425.50849225</v>
      </c>
      <c r="H39" s="20" t="n">
        <v>11.0135174</v>
      </c>
      <c r="I39" s="18" t="s">
        <v>481</v>
      </c>
      <c r="J39" s="20" t="s">
        <v>481</v>
      </c>
      <c r="K39" s="18" t="s">
        <v>481</v>
      </c>
      <c r="L39" s="20" t="s">
        <v>481</v>
      </c>
      <c r="M39" s="18" t="s">
        <v>481</v>
      </c>
      <c r="N39" s="20" t="s">
        <v>481</v>
      </c>
      <c r="O39" s="18" t="s">
        <v>481</v>
      </c>
      <c r="P39" s="20" t="s">
        <v>481</v>
      </c>
      <c r="Q39" s="18" t="n">
        <v>367.63766975</v>
      </c>
      <c r="R39" s="20" t="n">
        <v>9.26764841</v>
      </c>
    </row>
    <row r="40" spans="1:18">
      <c r="A40" s="15" t="s">
        <v>515</v>
      </c>
      <c r="B40" s="17" t="n">
        <v>14157</v>
      </c>
      <c r="C40" s="18">
        <f>(272.0/B40*100)</f>
        <v/>
      </c>
      <c r="D40" s="19" t="n">
        <v>13885</v>
      </c>
      <c r="E40" s="18" t="n">
        <v>516.54572373</v>
      </c>
      <c r="F40" s="20" t="n">
        <v>2.44843808</v>
      </c>
      <c r="G40" s="18" t="n">
        <v>495.00906303</v>
      </c>
      <c r="H40" s="20" t="n">
        <v>4.92341947</v>
      </c>
      <c r="I40" s="18" t="s">
        <v>481</v>
      </c>
      <c r="J40" s="20" t="s">
        <v>481</v>
      </c>
      <c r="K40" s="18" t="s">
        <v>481</v>
      </c>
      <c r="L40" s="20" t="s">
        <v>481</v>
      </c>
      <c r="M40" s="18" t="s">
        <v>481</v>
      </c>
      <c r="N40" s="20" t="s">
        <v>481</v>
      </c>
      <c r="O40" s="18" t="s">
        <v>481</v>
      </c>
      <c r="P40" s="20" t="s">
        <v>481</v>
      </c>
      <c r="Q40" s="18" t="n">
        <v>437.71422074</v>
      </c>
      <c r="R40" s="20" t="n">
        <v>10.82180489</v>
      </c>
    </row>
    <row r="41" spans="1:18">
      <c r="A41" s="15" t="s">
        <v>516</v>
      </c>
      <c r="B41" s="17" t="n">
        <v>5712</v>
      </c>
      <c r="C41" s="18">
        <f>(40.0/B41*100)</f>
        <v/>
      </c>
      <c r="D41" s="19" t="n">
        <v>5672</v>
      </c>
      <c r="E41" s="18" t="n">
        <v>506.6848387</v>
      </c>
      <c r="F41" s="20" t="n">
        <v>3.25233342</v>
      </c>
      <c r="G41" s="18" t="n">
        <v>475.90639566</v>
      </c>
      <c r="H41" s="20" t="n">
        <v>4.27210957</v>
      </c>
      <c r="I41" s="18" t="s">
        <v>481</v>
      </c>
      <c r="J41" s="20" t="s">
        <v>481</v>
      </c>
      <c r="K41" s="18" t="s">
        <v>481</v>
      </c>
      <c r="L41" s="20" t="s">
        <v>481</v>
      </c>
      <c r="M41" s="18" t="s">
        <v>481</v>
      </c>
      <c r="N41" s="20" t="s">
        <v>481</v>
      </c>
      <c r="O41" s="18" t="s">
        <v>481</v>
      </c>
      <c r="P41" s="20" t="s">
        <v>481</v>
      </c>
      <c r="Q41" s="18" t="n">
        <v>432.94879364</v>
      </c>
      <c r="R41" s="20" t="n">
        <v>11.14015409</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376.84513867</v>
      </c>
      <c r="F45" s="20" t="n">
        <v>2.62393443</v>
      </c>
      <c r="G45" s="18" t="n">
        <v>360.28528063</v>
      </c>
      <c r="H45" s="20" t="n">
        <v>9.28704085</v>
      </c>
      <c r="I45" s="18" t="s">
        <v>481</v>
      </c>
      <c r="J45" s="20" t="s">
        <v>481</v>
      </c>
      <c r="K45" s="18" t="s">
        <v>481</v>
      </c>
      <c r="L45" s="20" t="s">
        <v>481</v>
      </c>
      <c r="M45" s="18" t="s">
        <v>481</v>
      </c>
      <c r="N45" s="20" t="s">
        <v>481</v>
      </c>
      <c r="O45" s="18" t="n">
        <v>352.13299615</v>
      </c>
      <c r="P45" s="20" t="n">
        <v>20.70554236</v>
      </c>
      <c r="Q45" s="18" t="n">
        <v>354.51521873</v>
      </c>
      <c r="R45" s="20" t="n">
        <v>8.98619315</v>
      </c>
    </row>
    <row r="46" spans="1:18">
      <c r="A46" s="15" t="s">
        <v>521</v>
      </c>
      <c r="B46" s="17" t="n">
        <v>23141</v>
      </c>
      <c r="C46" s="18">
        <f>(1157.0/B46*100)</f>
        <v/>
      </c>
      <c r="D46" s="19" t="n">
        <v>21984</v>
      </c>
      <c r="E46" s="18" t="n">
        <v>404.20097539</v>
      </c>
      <c r="F46" s="20" t="n">
        <v>2.31611798</v>
      </c>
      <c r="G46" s="18" t="n">
        <v>364.13341309</v>
      </c>
      <c r="H46" s="20" t="n">
        <v>7.18767373</v>
      </c>
      <c r="I46" s="18" t="s">
        <v>481</v>
      </c>
      <c r="J46" s="20" t="s">
        <v>481</v>
      </c>
      <c r="K46" s="18" t="s">
        <v>481</v>
      </c>
      <c r="L46" s="20" t="s">
        <v>481</v>
      </c>
      <c r="M46" s="18" t="s">
        <v>481</v>
      </c>
      <c r="N46" s="20" t="s">
        <v>481</v>
      </c>
      <c r="O46" s="18" t="s">
        <v>481</v>
      </c>
      <c r="P46" s="20" t="s">
        <v>481</v>
      </c>
      <c r="Q46" s="18" t="n">
        <v>349.91073864</v>
      </c>
      <c r="R46" s="20" t="n">
        <v>4.85425686</v>
      </c>
    </row>
    <row r="47" spans="1:18">
      <c r="A47" s="15" t="s">
        <v>522</v>
      </c>
      <c r="B47" s="17" t="n">
        <v>5928</v>
      </c>
      <c r="C47" s="18">
        <f>(75.0/B47*100)</f>
        <v/>
      </c>
      <c r="D47" s="19" t="n">
        <v>5853</v>
      </c>
      <c r="E47" s="18" t="n">
        <v>450.26460475</v>
      </c>
      <c r="F47" s="20" t="n">
        <v>4.20372263</v>
      </c>
      <c r="G47" s="18" t="n">
        <v>411.6468516</v>
      </c>
      <c r="H47" s="20" t="n">
        <v>11.3168387</v>
      </c>
      <c r="I47" s="18" t="s">
        <v>481</v>
      </c>
      <c r="J47" s="20" t="s">
        <v>481</v>
      </c>
      <c r="K47" s="18" t="s">
        <v>481</v>
      </c>
      <c r="L47" s="20" t="s">
        <v>481</v>
      </c>
      <c r="M47" s="18" t="s">
        <v>481</v>
      </c>
      <c r="N47" s="20" t="s">
        <v>481</v>
      </c>
      <c r="O47" s="18" t="s">
        <v>481</v>
      </c>
      <c r="P47" s="20" t="s">
        <v>481</v>
      </c>
      <c r="Q47" s="18" t="n">
        <v>354.87503847</v>
      </c>
      <c r="R47" s="20" t="n">
        <v>10.68545352</v>
      </c>
    </row>
    <row r="48" spans="1:18">
      <c r="A48" s="15" t="s">
        <v>523</v>
      </c>
      <c r="B48" s="17" t="n">
        <v>9841</v>
      </c>
      <c r="C48" s="18">
        <f>(7.0/B48*100)</f>
        <v/>
      </c>
      <c r="D48" s="19" t="n">
        <v>9834</v>
      </c>
      <c r="E48" s="18" t="n">
        <v>520.0712615800001</v>
      </c>
      <c r="F48" s="20" t="n">
        <v>4.62994161</v>
      </c>
      <c r="G48" s="18" t="n">
        <v>375.31549494</v>
      </c>
      <c r="H48" s="20" t="n">
        <v>18.68218263</v>
      </c>
      <c r="I48" s="18" t="s">
        <v>481</v>
      </c>
      <c r="J48" s="20" t="s">
        <v>481</v>
      </c>
      <c r="K48" s="18" t="s">
        <v>481</v>
      </c>
      <c r="L48" s="20" t="s">
        <v>481</v>
      </c>
      <c r="M48" s="18" t="s">
        <v>481</v>
      </c>
      <c r="N48" s="20" t="s">
        <v>481</v>
      </c>
      <c r="O48" s="18" t="s">
        <v>481</v>
      </c>
      <c r="P48" s="20" t="s">
        <v>481</v>
      </c>
      <c r="Q48" s="18" t="n">
        <v>429.77427882</v>
      </c>
      <c r="R48" s="20" t="n">
        <v>31.02750245</v>
      </c>
    </row>
    <row r="49" spans="1:18">
      <c r="A49" s="15" t="s">
        <v>524</v>
      </c>
      <c r="B49" s="17" t="n">
        <v>6349</v>
      </c>
      <c r="C49" s="18">
        <f>(56.0/B49*100)</f>
        <v/>
      </c>
      <c r="D49" s="19" t="n">
        <v>6293</v>
      </c>
      <c r="E49" s="18" t="n">
        <v>433.67503771</v>
      </c>
      <c r="F49" s="20" t="n">
        <v>2.89410264</v>
      </c>
      <c r="G49" s="18" t="n">
        <v>424.99911692</v>
      </c>
      <c r="H49" s="20" t="n">
        <v>5.15312821</v>
      </c>
      <c r="I49" s="18" t="s">
        <v>481</v>
      </c>
      <c r="J49" s="20" t="s">
        <v>481</v>
      </c>
      <c r="K49" s="18" t="s">
        <v>481</v>
      </c>
      <c r="L49" s="20" t="s">
        <v>481</v>
      </c>
      <c r="M49" s="18" t="s">
        <v>481</v>
      </c>
      <c r="N49" s="20" t="s">
        <v>481</v>
      </c>
      <c r="O49" s="18" t="n">
        <v>326.11489323</v>
      </c>
      <c r="P49" s="20" t="n">
        <v>36.07533952</v>
      </c>
      <c r="Q49" s="18" t="n">
        <v>404.73305441</v>
      </c>
      <c r="R49" s="20" t="n">
        <v>9.11921521</v>
      </c>
    </row>
    <row r="50" spans="1:18">
      <c r="A50" s="15" t="s">
        <v>525</v>
      </c>
      <c r="B50" s="17" t="n">
        <v>11795</v>
      </c>
      <c r="C50" s="18">
        <f>(218.0/B50*100)</f>
        <v/>
      </c>
      <c r="D50" s="19" t="n">
        <v>11577</v>
      </c>
      <c r="E50" s="18" t="n">
        <v>417.78063461</v>
      </c>
      <c r="F50" s="20" t="n">
        <v>2.29193939</v>
      </c>
      <c r="G50" s="18" t="n">
        <v>369.26809096</v>
      </c>
      <c r="H50" s="20" t="n">
        <v>11.44981199</v>
      </c>
      <c r="I50" s="18" t="s">
        <v>481</v>
      </c>
      <c r="J50" s="20" t="s">
        <v>481</v>
      </c>
      <c r="K50" s="18" t="s">
        <v>481</v>
      </c>
      <c r="L50" s="20" t="s">
        <v>481</v>
      </c>
      <c r="M50" s="18" t="s">
        <v>481</v>
      </c>
      <c r="N50" s="20" t="s">
        <v>481</v>
      </c>
      <c r="O50" s="18" t="s">
        <v>481</v>
      </c>
      <c r="P50" s="20" t="s">
        <v>481</v>
      </c>
      <c r="Q50" s="18" t="n">
        <v>371.04571849</v>
      </c>
      <c r="R50" s="20" t="n">
        <v>7.37544942</v>
      </c>
    </row>
    <row r="51" spans="1:18">
      <c r="A51" s="15" t="s">
        <v>526</v>
      </c>
      <c r="B51" s="17" t="n">
        <v>6866</v>
      </c>
      <c r="C51" s="18">
        <f>(116.0/B51*100)</f>
        <v/>
      </c>
      <c r="D51" s="19" t="n">
        <v>6750</v>
      </c>
      <c r="E51" s="18" t="n">
        <v>422.08710913</v>
      </c>
      <c r="F51" s="20" t="n">
        <v>2.08384372</v>
      </c>
      <c r="G51" s="18" t="n">
        <v>408.03045236</v>
      </c>
      <c r="H51" s="20" t="n">
        <v>4.10115978</v>
      </c>
      <c r="I51" s="18" t="s">
        <v>481</v>
      </c>
      <c r="J51" s="20" t="s">
        <v>481</v>
      </c>
      <c r="K51" s="18" t="s">
        <v>481</v>
      </c>
      <c r="L51" s="20" t="s">
        <v>481</v>
      </c>
      <c r="M51" s="18" t="s">
        <v>481</v>
      </c>
      <c r="N51" s="20" t="s">
        <v>481</v>
      </c>
      <c r="O51" s="18" t="s">
        <v>481</v>
      </c>
      <c r="P51" s="20" t="s">
        <v>481</v>
      </c>
      <c r="Q51" s="18" t="n">
        <v>396.17026281</v>
      </c>
      <c r="R51" s="20" t="n">
        <v>6.02829944</v>
      </c>
    </row>
    <row r="52" spans="1:18">
      <c r="A52" s="15" t="s">
        <v>527</v>
      </c>
      <c r="B52" s="17" t="n">
        <v>5809</v>
      </c>
      <c r="C52" s="18">
        <f>(73.0/B52*100)</f>
        <v/>
      </c>
      <c r="D52" s="19" t="n">
        <v>5736</v>
      </c>
      <c r="E52" s="18" t="n">
        <v>478.45187713</v>
      </c>
      <c r="F52" s="20" t="n">
        <v>2.40139755</v>
      </c>
      <c r="G52" s="18" t="n">
        <v>466.48628618</v>
      </c>
      <c r="H52" s="20" t="n">
        <v>4.04707137</v>
      </c>
      <c r="I52" s="18" t="s">
        <v>481</v>
      </c>
      <c r="J52" s="20" t="s">
        <v>481</v>
      </c>
      <c r="K52" s="18" t="s">
        <v>481</v>
      </c>
      <c r="L52" s="20" t="s">
        <v>481</v>
      </c>
      <c r="M52" s="18" t="s">
        <v>481</v>
      </c>
      <c r="N52" s="20" t="s">
        <v>481</v>
      </c>
      <c r="O52" s="18" t="s">
        <v>481</v>
      </c>
      <c r="P52" s="20" t="s">
        <v>481</v>
      </c>
      <c r="Q52" s="18" t="n">
        <v>414.92946144</v>
      </c>
      <c r="R52" s="20" t="n">
        <v>10.67872434</v>
      </c>
    </row>
    <row r="53" spans="1:18">
      <c r="A53" s="15" t="s">
        <v>528</v>
      </c>
      <c r="B53" s="17" t="n">
        <v>5571</v>
      </c>
      <c r="C53" s="18">
        <f>(84.0/B53*100)</f>
        <v/>
      </c>
      <c r="D53" s="19" t="n">
        <v>5487</v>
      </c>
      <c r="E53" s="18" t="n">
        <v>432.78566891</v>
      </c>
      <c r="F53" s="20" t="n">
        <v>1.47439055</v>
      </c>
      <c r="G53" s="18" t="n">
        <v>440.17996649</v>
      </c>
      <c r="H53" s="20" t="n">
        <v>3.48213123</v>
      </c>
      <c r="I53" s="18" t="s">
        <v>481</v>
      </c>
      <c r="J53" s="20" t="s">
        <v>481</v>
      </c>
      <c r="K53" s="18" t="s">
        <v>481</v>
      </c>
      <c r="L53" s="20" t="s">
        <v>481</v>
      </c>
      <c r="M53" s="18" t="s">
        <v>481</v>
      </c>
      <c r="N53" s="20" t="s">
        <v>481</v>
      </c>
      <c r="O53" s="18" t="s">
        <v>481</v>
      </c>
      <c r="P53" s="20" t="s">
        <v>481</v>
      </c>
      <c r="Q53" s="18" t="n">
        <v>364.82754459</v>
      </c>
      <c r="R53" s="20" t="n">
        <v>8.603943770000001</v>
      </c>
    </row>
    <row r="54" spans="1:18">
      <c r="A54" s="15" t="s">
        <v>529</v>
      </c>
      <c r="B54" s="17" t="n">
        <v>4740</v>
      </c>
      <c r="C54" s="18">
        <f>(43.0/B54*100)</f>
        <v/>
      </c>
      <c r="D54" s="19" t="n">
        <v>4697</v>
      </c>
      <c r="E54" s="18" t="n">
        <v>334.48057222</v>
      </c>
      <c r="F54" s="20" t="n">
        <v>2.70685524</v>
      </c>
      <c r="G54" s="18" t="n">
        <v>310.00887667</v>
      </c>
      <c r="H54" s="20" t="n">
        <v>7.04357224</v>
      </c>
      <c r="I54" s="18" t="s">
        <v>481</v>
      </c>
      <c r="J54" s="20" t="s">
        <v>481</v>
      </c>
      <c r="K54" s="18" t="s">
        <v>481</v>
      </c>
      <c r="L54" s="20" t="s">
        <v>481</v>
      </c>
      <c r="M54" s="18" t="s">
        <v>481</v>
      </c>
      <c r="N54" s="20" t="s">
        <v>481</v>
      </c>
      <c r="O54" s="18" t="s">
        <v>481</v>
      </c>
      <c r="P54" s="20" t="s">
        <v>481</v>
      </c>
      <c r="Q54" s="18" t="n">
        <v>289.97630249</v>
      </c>
      <c r="R54" s="20" t="n">
        <v>6.93367088</v>
      </c>
    </row>
    <row r="55" spans="1:18">
      <c r="A55" s="15" t="s">
        <v>530</v>
      </c>
      <c r="B55" s="17" t="n">
        <v>5316</v>
      </c>
      <c r="C55" s="18">
        <f>(22.0/B55*100)</f>
        <v/>
      </c>
      <c r="D55" s="19" t="n">
        <v>5294</v>
      </c>
      <c r="E55" s="18" t="n">
        <v>414.18708895</v>
      </c>
      <c r="F55" s="20" t="n">
        <v>2.38374958</v>
      </c>
      <c r="G55" s="18" t="n">
        <v>408.66413622</v>
      </c>
      <c r="H55" s="20" t="n">
        <v>8.551435570000001</v>
      </c>
      <c r="I55" s="18" t="s">
        <v>481</v>
      </c>
      <c r="J55" s="20" t="s">
        <v>481</v>
      </c>
      <c r="K55" s="18" t="s">
        <v>481</v>
      </c>
      <c r="L55" s="20" t="s">
        <v>481</v>
      </c>
      <c r="M55" s="18" t="s">
        <v>481</v>
      </c>
      <c r="N55" s="20" t="s">
        <v>481</v>
      </c>
      <c r="O55" s="18" t="n">
        <v>336.57397806</v>
      </c>
      <c r="P55" s="20" t="n">
        <v>12.29423472</v>
      </c>
      <c r="Q55" s="18" t="n">
        <v>364.91481874</v>
      </c>
      <c r="R55" s="20" t="n">
        <v>7.79716227</v>
      </c>
    </row>
    <row r="56" spans="1:18">
      <c r="A56" s="15" t="s">
        <v>531</v>
      </c>
      <c r="B56" s="17" t="n">
        <v>5359</v>
      </c>
      <c r="C56" s="18">
        <f>(76.0/B56*100)</f>
        <v/>
      </c>
      <c r="D56" s="19" t="n">
        <v>5283</v>
      </c>
      <c r="E56" s="18" t="n">
        <v>529.2423094</v>
      </c>
      <c r="F56" s="20" t="n">
        <v>2.64810934</v>
      </c>
      <c r="G56" s="18" t="n">
        <v>516.62148257</v>
      </c>
      <c r="H56" s="20" t="n">
        <v>3.84771645</v>
      </c>
      <c r="I56" s="18" t="s">
        <v>481</v>
      </c>
      <c r="J56" s="20" t="s">
        <v>481</v>
      </c>
      <c r="K56" s="18" t="s">
        <v>481</v>
      </c>
      <c r="L56" s="20" t="s">
        <v>481</v>
      </c>
      <c r="M56" s="18" t="s">
        <v>481</v>
      </c>
      <c r="N56" s="20" t="s">
        <v>481</v>
      </c>
      <c r="O56" s="18" t="s">
        <v>481</v>
      </c>
      <c r="P56" s="20" t="s">
        <v>481</v>
      </c>
      <c r="Q56" s="18" t="n">
        <v>469.85235226</v>
      </c>
      <c r="R56" s="20" t="n">
        <v>12.51203325</v>
      </c>
    </row>
    <row r="57" spans="1:18">
      <c r="A57" s="15" t="s">
        <v>532</v>
      </c>
      <c r="B57" s="17" t="n">
        <v>6513</v>
      </c>
      <c r="C57" s="18">
        <f>(0.0/B57*100)</f>
        <v/>
      </c>
      <c r="D57" s="19" t="n">
        <v>6513</v>
      </c>
      <c r="E57" s="18" t="n">
        <v>404.51404708</v>
      </c>
      <c r="F57" s="20" t="n">
        <v>2.57551976</v>
      </c>
      <c r="G57" s="18" t="n">
        <v>382.98088011</v>
      </c>
      <c r="H57" s="20" t="n">
        <v>16.68691022</v>
      </c>
      <c r="I57" s="18" t="s">
        <v>481</v>
      </c>
      <c r="J57" s="20" t="s">
        <v>481</v>
      </c>
      <c r="K57" s="18" t="s">
        <v>481</v>
      </c>
      <c r="L57" s="20" t="s">
        <v>481</v>
      </c>
      <c r="M57" s="18" t="s">
        <v>481</v>
      </c>
      <c r="N57" s="20" t="s">
        <v>481</v>
      </c>
      <c r="O57" s="18" t="n">
        <v>320.23875596</v>
      </c>
      <c r="P57" s="20" t="n">
        <v>16.92545911</v>
      </c>
      <c r="Q57" s="18" t="n">
        <v>343.46363072</v>
      </c>
      <c r="R57" s="20" t="n">
        <v>9.664900129999999</v>
      </c>
    </row>
    <row r="58" spans="1:18">
      <c r="A58" s="15" t="s">
        <v>533</v>
      </c>
      <c r="B58" s="17" t="n">
        <v>7267</v>
      </c>
      <c r="C58" s="18">
        <f>(10.0/B58*100)</f>
        <v/>
      </c>
      <c r="D58" s="19" t="n">
        <v>7257</v>
      </c>
      <c r="E58" s="18" t="n">
        <v>410.39605374</v>
      </c>
      <c r="F58" s="20" t="n">
        <v>2.65280281</v>
      </c>
      <c r="G58" s="18" t="n">
        <v>421.62498095</v>
      </c>
      <c r="H58" s="20" t="n">
        <v>4.10968731</v>
      </c>
      <c r="I58" s="18" t="s">
        <v>481</v>
      </c>
      <c r="J58" s="20" t="s">
        <v>481</v>
      </c>
      <c r="K58" s="18" t="s">
        <v>481</v>
      </c>
      <c r="L58" s="20" t="s">
        <v>481</v>
      </c>
      <c r="M58" s="18" t="s">
        <v>481</v>
      </c>
      <c r="N58" s="20" t="s">
        <v>481</v>
      </c>
      <c r="O58" s="18" t="n">
        <v>323.84024394</v>
      </c>
      <c r="P58" s="20" t="n">
        <v>16.18012472</v>
      </c>
      <c r="Q58" s="18" t="n">
        <v>340.88760089</v>
      </c>
      <c r="R58" s="20" t="n">
        <v>8.78566874</v>
      </c>
    </row>
    <row r="59" spans="1:18">
      <c r="A59" s="15" t="s">
        <v>534</v>
      </c>
      <c r="B59" s="17" t="n">
        <v>4826</v>
      </c>
      <c r="C59" s="18">
        <f>(26.0/B59*100)</f>
        <v/>
      </c>
      <c r="D59" s="19" t="n">
        <v>4800</v>
      </c>
      <c r="E59" s="18" t="n">
        <v>379.90574298</v>
      </c>
      <c r="F59" s="20" t="n">
        <v>1.68603758</v>
      </c>
      <c r="G59" s="18" t="n">
        <v>369.0059852</v>
      </c>
      <c r="H59" s="20" t="n">
        <v>9.04284958</v>
      </c>
      <c r="I59" s="18" t="s">
        <v>481</v>
      </c>
      <c r="J59" s="20" t="s">
        <v>481</v>
      </c>
      <c r="K59" s="18" t="s">
        <v>481</v>
      </c>
      <c r="L59" s="20" t="s">
        <v>481</v>
      </c>
      <c r="M59" s="18" t="s">
        <v>481</v>
      </c>
      <c r="N59" s="20" t="s">
        <v>481</v>
      </c>
      <c r="O59" s="18" t="n">
        <v>323.34470265</v>
      </c>
      <c r="P59" s="20" t="n">
        <v>20.79969352</v>
      </c>
      <c r="Q59" s="18" t="n">
        <v>334.72497938</v>
      </c>
      <c r="R59" s="20" t="n">
        <v>8.8106642</v>
      </c>
    </row>
    <row r="60" spans="1:18">
      <c r="A60" s="15" t="s">
        <v>535</v>
      </c>
      <c r="B60" s="17" t="n">
        <v>4546</v>
      </c>
      <c r="C60" s="18">
        <f>(15.0/B60*100)</f>
        <v/>
      </c>
      <c r="D60" s="19" t="n">
        <v>4531</v>
      </c>
      <c r="E60" s="18" t="n">
        <v>391.12346754</v>
      </c>
      <c r="F60" s="20" t="n">
        <v>3.55706725</v>
      </c>
      <c r="G60" s="18" t="n">
        <v>393.76161102</v>
      </c>
      <c r="H60" s="20" t="n">
        <v>7.5555916</v>
      </c>
      <c r="I60" s="18" t="s">
        <v>481</v>
      </c>
      <c r="J60" s="20" t="s">
        <v>481</v>
      </c>
      <c r="K60" s="18" t="s">
        <v>481</v>
      </c>
      <c r="L60" s="20" t="s">
        <v>481</v>
      </c>
      <c r="M60" s="18" t="s">
        <v>481</v>
      </c>
      <c r="N60" s="20" t="s">
        <v>481</v>
      </c>
      <c r="O60" s="18" t="n">
        <v>315.04417089</v>
      </c>
      <c r="P60" s="20" t="n">
        <v>17.67183386</v>
      </c>
      <c r="Q60" s="18" t="n">
        <v>339.69942597</v>
      </c>
      <c r="R60" s="20" t="n">
        <v>6.53123336</v>
      </c>
    </row>
    <row r="61" spans="1:18">
      <c r="A61" s="15" t="s">
        <v>536</v>
      </c>
      <c r="B61" s="17" t="n">
        <v>6525</v>
      </c>
      <c r="C61" s="18">
        <f>(135.0/B61*100)</f>
        <v/>
      </c>
      <c r="D61" s="19" t="n">
        <v>6390</v>
      </c>
      <c r="E61" s="18" t="n">
        <v>477.75421074</v>
      </c>
      <c r="F61" s="20" t="n">
        <v>2.63151705</v>
      </c>
      <c r="G61" s="18" t="n">
        <v>468.69768016</v>
      </c>
      <c r="H61" s="20" t="n">
        <v>4.63509721</v>
      </c>
      <c r="I61" s="18" t="s">
        <v>481</v>
      </c>
      <c r="J61" s="20" t="s">
        <v>481</v>
      </c>
      <c r="K61" s="18" t="s">
        <v>481</v>
      </c>
      <c r="L61" s="20" t="s">
        <v>481</v>
      </c>
      <c r="M61" s="18" t="s">
        <v>481</v>
      </c>
      <c r="N61" s="20" t="s">
        <v>481</v>
      </c>
      <c r="O61" s="18" t="s">
        <v>481</v>
      </c>
      <c r="P61" s="20" t="s">
        <v>481</v>
      </c>
      <c r="Q61" s="18" t="n">
        <v>413.54047053</v>
      </c>
      <c r="R61" s="20" t="n">
        <v>10.00208463</v>
      </c>
    </row>
    <row r="62" spans="1:18">
      <c r="A62" s="15" t="s">
        <v>537</v>
      </c>
      <c r="B62" s="17" t="n">
        <v>4476</v>
      </c>
      <c r="C62" s="18">
        <f>(3.0/B62*100)</f>
        <v/>
      </c>
      <c r="D62" s="19" t="n">
        <v>4473</v>
      </c>
      <c r="E62" s="18" t="n">
        <v>517.22724061</v>
      </c>
      <c r="F62" s="20" t="n">
        <v>2.15804656</v>
      </c>
      <c r="G62" s="18" t="n">
        <v>533.70108096</v>
      </c>
      <c r="H62" s="20" t="n">
        <v>1.4389147</v>
      </c>
      <c r="I62" s="18" t="s">
        <v>481</v>
      </c>
      <c r="J62" s="20" t="s">
        <v>481</v>
      </c>
      <c r="K62" s="18" t="s">
        <v>481</v>
      </c>
      <c r="L62" s="20" t="s">
        <v>481</v>
      </c>
      <c r="M62" s="18" t="s">
        <v>481</v>
      </c>
      <c r="N62" s="20" t="s">
        <v>481</v>
      </c>
      <c r="O62" s="18" t="s">
        <v>481</v>
      </c>
      <c r="P62" s="20" t="s">
        <v>481</v>
      </c>
      <c r="Q62" s="18" t="n">
        <v>513.65004652</v>
      </c>
      <c r="R62" s="20" t="n">
        <v>15.83414938</v>
      </c>
    </row>
    <row r="63" spans="1:18">
      <c r="A63" s="15" t="s">
        <v>538</v>
      </c>
      <c r="B63" s="17" t="n">
        <v>5324</v>
      </c>
      <c r="C63" s="18">
        <f>(13.0/B63*100)</f>
        <v/>
      </c>
      <c r="D63" s="19" t="n">
        <v>5311</v>
      </c>
      <c r="E63" s="18" t="n">
        <v>386.8396875</v>
      </c>
      <c r="F63" s="20" t="n">
        <v>1.2680152</v>
      </c>
      <c r="G63" s="18" t="n">
        <v>373.51506405</v>
      </c>
      <c r="H63" s="20" t="n">
        <v>7.08517619</v>
      </c>
      <c r="I63" s="18" t="s">
        <v>481</v>
      </c>
      <c r="J63" s="20" t="s">
        <v>481</v>
      </c>
      <c r="K63" s="18" t="s">
        <v>481</v>
      </c>
      <c r="L63" s="20" t="s">
        <v>481</v>
      </c>
      <c r="M63" s="18" t="n">
        <v>537.1482</v>
      </c>
      <c r="N63" s="20" t="n">
        <v>22.59383669</v>
      </c>
      <c r="O63" s="18" t="n">
        <v>306.38805965</v>
      </c>
      <c r="P63" s="20" t="n">
        <v>27.05354668</v>
      </c>
      <c r="Q63" s="18" t="n">
        <v>329.98682665</v>
      </c>
      <c r="R63" s="20" t="n">
        <v>6.01574611</v>
      </c>
    </row>
    <row r="64" spans="1:18">
      <c r="A64" s="15" t="s">
        <v>539</v>
      </c>
      <c r="B64" s="17" t="n">
        <v>3634</v>
      </c>
      <c r="C64" s="18">
        <f>(3.0/B64*100)</f>
        <v/>
      </c>
      <c r="D64" s="19" t="n">
        <v>3631</v>
      </c>
      <c r="E64" s="18" t="n">
        <v>466.66412874</v>
      </c>
      <c r="F64" s="20" t="n">
        <v>1.86702404</v>
      </c>
      <c r="G64" s="18" t="n">
        <v>482.91270604</v>
      </c>
      <c r="H64" s="20" t="n">
        <v>5.54570927</v>
      </c>
      <c r="I64" s="18" t="s">
        <v>481</v>
      </c>
      <c r="J64" s="20" t="s">
        <v>481</v>
      </c>
      <c r="K64" s="18" t="s">
        <v>481</v>
      </c>
      <c r="L64" s="20" t="s">
        <v>481</v>
      </c>
      <c r="M64" s="18" t="n">
        <v>397.3489</v>
      </c>
      <c r="N64" s="20" t="n">
        <v>34.15955882</v>
      </c>
      <c r="O64" s="18" t="n">
        <v>303.30657775</v>
      </c>
      <c r="P64" s="20" t="n">
        <v>39.89918283</v>
      </c>
      <c r="Q64" s="18" t="n">
        <v>351.78534102</v>
      </c>
      <c r="R64" s="20" t="n">
        <v>11.56012331</v>
      </c>
    </row>
    <row r="65" spans="1:18">
      <c r="A65" s="15" t="s">
        <v>540</v>
      </c>
      <c r="B65" s="17" t="n">
        <v>5325</v>
      </c>
      <c r="C65" s="18">
        <f>(14.0/B65*100)</f>
        <v/>
      </c>
      <c r="D65" s="19" t="n">
        <v>5311</v>
      </c>
      <c r="E65" s="18" t="n">
        <v>428.957665</v>
      </c>
      <c r="F65" s="20" t="n">
        <v>2.1123432</v>
      </c>
      <c r="G65" s="18" t="n">
        <v>441.02869778</v>
      </c>
      <c r="H65" s="20" t="n">
        <v>5.47448263</v>
      </c>
      <c r="I65" s="18" t="s">
        <v>481</v>
      </c>
      <c r="J65" s="20" t="s">
        <v>481</v>
      </c>
      <c r="K65" s="18" t="s">
        <v>481</v>
      </c>
      <c r="L65" s="20" t="s">
        <v>481</v>
      </c>
      <c r="M65" s="18" t="n">
        <v>340.83579002</v>
      </c>
      <c r="N65" s="20" t="n">
        <v>23.09126126</v>
      </c>
      <c r="O65" s="18" t="n">
        <v>360.98308264</v>
      </c>
      <c r="P65" s="20" t="n">
        <v>43.32207266</v>
      </c>
      <c r="Q65" s="18" t="n">
        <v>405.77371921</v>
      </c>
      <c r="R65" s="20" t="n">
        <v>5.63613431</v>
      </c>
    </row>
    <row r="66" spans="1:18">
      <c r="A66" s="15" t="s">
        <v>541</v>
      </c>
      <c r="B66" s="17" t="n">
        <v>5665</v>
      </c>
      <c r="C66" s="18">
        <f>(74.0/B66*100)</f>
        <v/>
      </c>
      <c r="D66" s="19" t="n">
        <v>5591</v>
      </c>
      <c r="E66" s="18" t="n">
        <v>411.65428648</v>
      </c>
      <c r="F66" s="20" t="n">
        <v>1.16052728</v>
      </c>
      <c r="G66" s="18" t="n">
        <v>422.41599706</v>
      </c>
      <c r="H66" s="20" t="n">
        <v>3.9509014</v>
      </c>
      <c r="I66" s="18" t="s">
        <v>481</v>
      </c>
      <c r="J66" s="20" t="s">
        <v>481</v>
      </c>
      <c r="K66" s="18" t="s">
        <v>481</v>
      </c>
      <c r="L66" s="20" t="s">
        <v>481</v>
      </c>
      <c r="M66" s="18" t="s">
        <v>481</v>
      </c>
      <c r="N66" s="20" t="s">
        <v>481</v>
      </c>
      <c r="O66" s="18" t="s">
        <v>481</v>
      </c>
      <c r="P66" s="20" t="s">
        <v>481</v>
      </c>
      <c r="Q66" s="18" t="n">
        <v>354.69899971</v>
      </c>
      <c r="R66" s="20" t="n">
        <v>7.55255373</v>
      </c>
    </row>
    <row r="67" spans="1:18">
      <c r="A67" s="15" t="s">
        <v>542</v>
      </c>
      <c r="B67" s="17" t="n">
        <v>6971</v>
      </c>
      <c r="C67" s="18">
        <f>(22.0/B67*100)</f>
        <v/>
      </c>
      <c r="D67" s="19" t="n">
        <v>6949</v>
      </c>
      <c r="E67" s="18" t="n">
        <v>397.65740954</v>
      </c>
      <c r="F67" s="20" t="n">
        <v>2.32484602</v>
      </c>
      <c r="G67" s="18" t="n">
        <v>378.2627208</v>
      </c>
      <c r="H67" s="20" t="n">
        <v>12.59677118</v>
      </c>
      <c r="I67" s="18" t="s">
        <v>481</v>
      </c>
      <c r="J67" s="20" t="s">
        <v>481</v>
      </c>
      <c r="K67" s="18" t="s">
        <v>481</v>
      </c>
      <c r="L67" s="20" t="s">
        <v>481</v>
      </c>
      <c r="M67" s="18" t="s">
        <v>481</v>
      </c>
      <c r="N67" s="20" t="s">
        <v>481</v>
      </c>
      <c r="O67" s="18" t="s">
        <v>481</v>
      </c>
      <c r="P67" s="20" t="s">
        <v>481</v>
      </c>
      <c r="Q67" s="18" t="n">
        <v>332.10679664</v>
      </c>
      <c r="R67" s="20" t="n">
        <v>10.65784322</v>
      </c>
    </row>
    <row r="68" spans="1:18">
      <c r="A68" s="15" t="s">
        <v>543</v>
      </c>
      <c r="B68" s="17" t="n">
        <v>12083</v>
      </c>
      <c r="C68" s="18">
        <f>(26.0/B68*100)</f>
        <v/>
      </c>
      <c r="D68" s="19" t="n">
        <v>12057</v>
      </c>
      <c r="E68" s="18" t="n">
        <v>374.98870095</v>
      </c>
      <c r="F68" s="20" t="n">
        <v>1.38984142</v>
      </c>
      <c r="G68" s="18" t="n">
        <v>455.63317698</v>
      </c>
      <c r="H68" s="20" t="n">
        <v>1.32103786</v>
      </c>
      <c r="I68" s="18" t="s">
        <v>481</v>
      </c>
      <c r="J68" s="20" t="s">
        <v>481</v>
      </c>
      <c r="K68" s="18" t="s">
        <v>481</v>
      </c>
      <c r="L68" s="20" t="s">
        <v>481</v>
      </c>
      <c r="M68" s="18" t="s">
        <v>481</v>
      </c>
      <c r="N68" s="20" t="s">
        <v>481</v>
      </c>
      <c r="O68" s="18" t="s">
        <v>481</v>
      </c>
      <c r="P68" s="20" t="s">
        <v>481</v>
      </c>
      <c r="Q68" s="18" t="n">
        <v>335.681985</v>
      </c>
      <c r="R68" s="20" t="n">
        <v>3.56785417</v>
      </c>
    </row>
    <row r="69" spans="1:18">
      <c r="A69" s="15" t="s">
        <v>544</v>
      </c>
      <c r="B69" s="17" t="n">
        <v>4876</v>
      </c>
      <c r="C69" s="18">
        <f>(0.0/B69*100)</f>
        <v/>
      </c>
      <c r="D69" s="19" t="n">
        <v>4876</v>
      </c>
      <c r="E69" s="18" t="n">
        <v>434.93625026</v>
      </c>
      <c r="F69" s="20" t="n">
        <v>3.25630508</v>
      </c>
      <c r="G69" s="18" t="n">
        <v>430.71653861</v>
      </c>
      <c r="H69" s="20" t="n">
        <v>12.32469639</v>
      </c>
      <c r="I69" s="18" t="s">
        <v>481</v>
      </c>
      <c r="J69" s="20" t="s">
        <v>481</v>
      </c>
      <c r="K69" s="18" t="s">
        <v>481</v>
      </c>
      <c r="L69" s="20" t="s">
        <v>481</v>
      </c>
      <c r="M69" s="18" t="s">
        <v>481</v>
      </c>
      <c r="N69" s="20" t="s">
        <v>481</v>
      </c>
      <c r="O69" s="18" t="s">
        <v>481</v>
      </c>
      <c r="P69" s="20" t="s">
        <v>481</v>
      </c>
      <c r="Q69" s="18" t="n">
        <v>435.99759579</v>
      </c>
      <c r="R69" s="20" t="n">
        <v>14.20988102</v>
      </c>
    </row>
    <row r="70" spans="1:18">
      <c r="A70" s="15" t="s">
        <v>545</v>
      </c>
      <c r="B70" s="17" t="n">
        <v>6036</v>
      </c>
      <c r="C70" s="18">
        <f>(223.0/B70*100)</f>
        <v/>
      </c>
      <c r="D70" s="19" t="n">
        <v>5813</v>
      </c>
      <c r="E70" s="18" t="n">
        <v>488.74551207</v>
      </c>
      <c r="F70" s="20" t="n">
        <v>3.12899496</v>
      </c>
      <c r="G70" s="18" t="n">
        <v>488.81777904</v>
      </c>
      <c r="H70" s="20" t="n">
        <v>4.27625325</v>
      </c>
      <c r="I70" s="18" t="s">
        <v>481</v>
      </c>
      <c r="J70" s="20" t="s">
        <v>481</v>
      </c>
      <c r="K70" s="18" t="s">
        <v>481</v>
      </c>
      <c r="L70" s="20" t="s">
        <v>481</v>
      </c>
      <c r="M70" s="18" t="s">
        <v>481</v>
      </c>
      <c r="N70" s="20" t="s">
        <v>481</v>
      </c>
      <c r="O70" s="18" t="s">
        <v>481</v>
      </c>
      <c r="P70" s="20" t="s">
        <v>481</v>
      </c>
      <c r="Q70" s="18" t="n">
        <v>448.07837485</v>
      </c>
      <c r="R70" s="20" t="n">
        <v>7.84183519</v>
      </c>
    </row>
    <row r="71" spans="1:18">
      <c r="A71" s="15" t="s">
        <v>546</v>
      </c>
      <c r="B71" s="17" t="n">
        <v>6115</v>
      </c>
      <c r="C71" s="18">
        <f>(17.0/B71*100)</f>
        <v/>
      </c>
      <c r="D71" s="19" t="n">
        <v>6098</v>
      </c>
      <c r="E71" s="18" t="n">
        <v>548.09549911</v>
      </c>
      <c r="F71" s="20" t="n">
        <v>1.54025262</v>
      </c>
      <c r="G71" s="18" t="n">
        <v>578.24107021</v>
      </c>
      <c r="H71" s="20" t="n">
        <v>3.40645356</v>
      </c>
      <c r="I71" s="18" t="s">
        <v>481</v>
      </c>
      <c r="J71" s="20" t="s">
        <v>481</v>
      </c>
      <c r="K71" s="18" t="s">
        <v>481</v>
      </c>
      <c r="L71" s="20" t="s">
        <v>481</v>
      </c>
      <c r="M71" s="18" t="s">
        <v>481</v>
      </c>
      <c r="N71" s="20" t="s">
        <v>481</v>
      </c>
      <c r="O71" s="18" t="s">
        <v>481</v>
      </c>
      <c r="P71" s="20" t="s">
        <v>481</v>
      </c>
      <c r="Q71" s="18" t="n">
        <v>466.59606994</v>
      </c>
      <c r="R71" s="20" t="n">
        <v>14.41418481</v>
      </c>
    </row>
    <row r="72" spans="1:18">
      <c r="A72" s="15" t="s">
        <v>547</v>
      </c>
      <c r="B72" s="17" t="n">
        <v>7708</v>
      </c>
      <c r="C72" s="18">
        <f>(5.0/B72*100)</f>
        <v/>
      </c>
      <c r="D72" s="19" t="n">
        <v>7703</v>
      </c>
      <c r="E72" s="18" t="n">
        <v>532.7209566499999</v>
      </c>
      <c r="F72" s="20" t="n">
        <v>2.70378143</v>
      </c>
      <c r="G72" s="18" t="n">
        <v>542.2227907400001</v>
      </c>
      <c r="H72" s="20" t="n">
        <v>12.19952303</v>
      </c>
      <c r="I72" s="18" t="s">
        <v>481</v>
      </c>
      <c r="J72" s="20" t="s">
        <v>481</v>
      </c>
      <c r="K72" s="18" t="s">
        <v>481</v>
      </c>
      <c r="L72" s="20" t="s">
        <v>481</v>
      </c>
      <c r="M72" s="18" t="s">
        <v>481</v>
      </c>
      <c r="N72" s="20" t="s">
        <v>481</v>
      </c>
      <c r="O72" s="18" t="s">
        <v>481</v>
      </c>
      <c r="P72" s="20" t="s">
        <v>481</v>
      </c>
      <c r="Q72" s="18" t="n">
        <v>454.36123274</v>
      </c>
      <c r="R72" s="20" t="n">
        <v>19.04858948</v>
      </c>
    </row>
    <row r="73" spans="1:18">
      <c r="A73" s="15" t="s">
        <v>548</v>
      </c>
      <c r="B73" s="17" t="n">
        <v>8249</v>
      </c>
      <c r="C73" s="18">
        <f>(144.0/B73*100)</f>
        <v/>
      </c>
      <c r="D73" s="19" t="n">
        <v>8105</v>
      </c>
      <c r="E73" s="18" t="n">
        <v>423.06354816</v>
      </c>
      <c r="F73" s="20" t="n">
        <v>2.8063505</v>
      </c>
      <c r="G73" s="18" t="n">
        <v>429.25226577</v>
      </c>
      <c r="H73" s="20" t="n">
        <v>12.0571899</v>
      </c>
      <c r="I73" s="18" t="s">
        <v>481</v>
      </c>
      <c r="J73" s="20" t="s">
        <v>481</v>
      </c>
      <c r="K73" s="18" t="s">
        <v>481</v>
      </c>
      <c r="L73" s="20" t="s">
        <v>481</v>
      </c>
      <c r="M73" s="18" t="s">
        <v>481</v>
      </c>
      <c r="N73" s="20" t="s">
        <v>481</v>
      </c>
      <c r="O73" s="18" t="s">
        <v>481</v>
      </c>
      <c r="P73" s="20" t="s">
        <v>481</v>
      </c>
      <c r="Q73" s="18" t="n">
        <v>363.83357264</v>
      </c>
      <c r="R73" s="20" t="n">
        <v>7.90691895</v>
      </c>
    </row>
    <row r="74" spans="1:18">
      <c r="A74" s="15" t="s">
        <v>549</v>
      </c>
      <c r="B74" s="17" t="n">
        <v>4692</v>
      </c>
      <c r="C74" s="18">
        <f>(82.0/B74*100)</f>
        <v/>
      </c>
      <c r="D74" s="19" t="n">
        <v>4610</v>
      </c>
      <c r="E74" s="18" t="n">
        <v>430.84383087</v>
      </c>
      <c r="F74" s="20" t="n">
        <v>1.59288241</v>
      </c>
      <c r="G74" s="18" t="n">
        <v>422.03379813</v>
      </c>
      <c r="H74" s="20" t="n">
        <v>6.71920536</v>
      </c>
      <c r="I74" s="18" t="s">
        <v>481</v>
      </c>
      <c r="J74" s="20" t="s">
        <v>481</v>
      </c>
      <c r="K74" s="18" t="s">
        <v>481</v>
      </c>
      <c r="L74" s="20" t="s">
        <v>481</v>
      </c>
      <c r="M74" s="18" t="s">
        <v>481</v>
      </c>
      <c r="N74" s="20" t="s">
        <v>481</v>
      </c>
      <c r="O74" s="18" t="n">
        <v>374.07166384</v>
      </c>
      <c r="P74" s="20" t="n">
        <v>11.43802832</v>
      </c>
      <c r="Q74" s="18" t="n">
        <v>358.45608793</v>
      </c>
      <c r="R74" s="20" t="n">
        <v>6.2384885</v>
      </c>
    </row>
    <row r="75" spans="1:18">
      <c r="A75" s="15" t="s">
        <v>550</v>
      </c>
      <c r="B75" s="17" t="n">
        <v>5375</v>
      </c>
      <c r="C75" s="18">
        <f>(201.0/B75*100)</f>
        <v/>
      </c>
      <c r="D75" s="19" t="n">
        <v>5174</v>
      </c>
      <c r="E75" s="18" t="n">
        <v>389.45719626</v>
      </c>
      <c r="F75" s="20" t="n">
        <v>2.12858794</v>
      </c>
      <c r="G75" s="18" t="n">
        <v>360.58517671</v>
      </c>
      <c r="H75" s="20" t="n">
        <v>7.6205043</v>
      </c>
      <c r="I75" s="18" t="s">
        <v>481</v>
      </c>
      <c r="J75" s="20" t="s">
        <v>481</v>
      </c>
      <c r="K75" s="18" t="s">
        <v>481</v>
      </c>
      <c r="L75" s="20" t="s">
        <v>481</v>
      </c>
      <c r="M75" s="18" t="s">
        <v>481</v>
      </c>
      <c r="N75" s="20" t="s">
        <v>481</v>
      </c>
      <c r="O75" s="18" t="s">
        <v>481</v>
      </c>
      <c r="P75" s="20" t="s">
        <v>481</v>
      </c>
      <c r="Q75" s="18" t="n">
        <v>338.23165676</v>
      </c>
      <c r="R75" s="20" t="n">
        <v>6.16694449</v>
      </c>
    </row>
    <row r="76" spans="1:18">
      <c r="A76" s="15" t="s">
        <v>551</v>
      </c>
      <c r="B76" s="17" t="n">
        <v>14167</v>
      </c>
      <c r="C76" s="18">
        <f>(228.0/B76*100)</f>
        <v/>
      </c>
      <c r="D76" s="19" t="n">
        <v>13939</v>
      </c>
      <c r="E76" s="18" t="n">
        <v>392.38843748</v>
      </c>
      <c r="F76" s="20" t="n">
        <v>2.56948114</v>
      </c>
      <c r="G76" s="18" t="n">
        <v>470.77317834</v>
      </c>
      <c r="H76" s="20" t="n">
        <v>2.81192382</v>
      </c>
      <c r="I76" s="18" t="s">
        <v>481</v>
      </c>
      <c r="J76" s="20" t="s">
        <v>481</v>
      </c>
      <c r="K76" s="18" t="s">
        <v>481</v>
      </c>
      <c r="L76" s="20" t="s">
        <v>481</v>
      </c>
      <c r="M76" s="18" t="s">
        <v>481</v>
      </c>
      <c r="N76" s="20" t="s">
        <v>481</v>
      </c>
      <c r="O76" s="18" t="s">
        <v>481</v>
      </c>
      <c r="P76" s="20" t="s">
        <v>481</v>
      </c>
      <c r="Q76" s="18" t="n">
        <v>347.15484387</v>
      </c>
      <c r="R76" s="20" t="n">
        <v>5.89754428</v>
      </c>
    </row>
    <row r="77" spans="1:18">
      <c r="A77" s="15" t="s">
        <v>552</v>
      </c>
      <c r="B77" s="17" t="n">
        <v>6062</v>
      </c>
      <c r="C77" s="18">
        <f>(82.0/B77*100)</f>
        <v/>
      </c>
      <c r="D77" s="19" t="n">
        <v>5980</v>
      </c>
      <c r="E77" s="18" t="n">
        <v>436.88385737</v>
      </c>
      <c r="F77" s="20" t="n">
        <v>2.10999911</v>
      </c>
      <c r="G77" s="18" t="n">
        <v>438.55466991</v>
      </c>
      <c r="H77" s="20" t="n">
        <v>8.392198430000001</v>
      </c>
      <c r="I77" s="18" t="s">
        <v>481</v>
      </c>
      <c r="J77" s="20" t="s">
        <v>481</v>
      </c>
      <c r="K77" s="18" t="s">
        <v>481</v>
      </c>
      <c r="L77" s="20" t="s">
        <v>481</v>
      </c>
      <c r="M77" s="18" t="s">
        <v>481</v>
      </c>
      <c r="N77" s="20" t="s">
        <v>481</v>
      </c>
      <c r="O77" s="18" t="s">
        <v>481</v>
      </c>
      <c r="P77" s="20" t="s">
        <v>481</v>
      </c>
      <c r="Q77" s="18" t="n">
        <v>386.17649966</v>
      </c>
      <c r="R77" s="20" t="n">
        <v>7.26173641</v>
      </c>
    </row>
    <row r="78" spans="1:18">
      <c r="A78" s="15" t="s">
        <v>553</v>
      </c>
      <c r="B78" s="17" t="n">
        <v>5826</v>
      </c>
      <c r="C78" s="18">
        <f>(0.0/B78*100)</f>
        <v/>
      </c>
      <c r="D78" s="19" t="n">
        <v>5826</v>
      </c>
      <c r="E78" s="18" t="n">
        <v>525.30401737</v>
      </c>
      <c r="F78" s="20" t="n">
        <v>3.86451154</v>
      </c>
      <c r="G78" s="18" t="n">
        <v>526.94859274</v>
      </c>
      <c r="H78" s="20" t="n">
        <v>15.57013491</v>
      </c>
      <c r="I78" s="18" t="s">
        <v>481</v>
      </c>
      <c r="J78" s="20" t="s">
        <v>481</v>
      </c>
      <c r="K78" s="18" t="s">
        <v>481</v>
      </c>
      <c r="L78" s="20" t="s">
        <v>481</v>
      </c>
      <c r="M78" s="18" t="n">
        <v>360.9582</v>
      </c>
      <c r="N78" s="20" t="n">
        <v>51.24946587</v>
      </c>
      <c r="O78" s="18" t="n">
        <v>456.4548</v>
      </c>
      <c r="P78" s="20" t="n">
        <v>30.03666401</v>
      </c>
      <c r="Q78" s="18" t="n">
        <v>465.38298057</v>
      </c>
      <c r="R78" s="20" t="n">
        <v>15.04405686</v>
      </c>
    </row>
    <row customHeight="1" ht="25" r="79" spans="1:18">
      <c r="A79" s="15" t="s">
        <v>554</v>
      </c>
      <c r="B79" s="17" t="n">
        <v>1657</v>
      </c>
      <c r="C79" s="18">
        <f>(41.0/B79*100)</f>
        <v/>
      </c>
      <c r="D79" s="19" t="n">
        <v>1616</v>
      </c>
      <c r="E79" s="18" t="n">
        <v>486.51858962</v>
      </c>
      <c r="F79" s="20" t="n">
        <v>6.56706261</v>
      </c>
      <c r="G79" s="18" t="n">
        <v>434.44910734</v>
      </c>
      <c r="H79" s="20" t="n">
        <v>6.77495167</v>
      </c>
      <c r="I79" s="18" t="s">
        <v>481</v>
      </c>
      <c r="J79" s="20" t="s">
        <v>481</v>
      </c>
      <c r="K79" s="18" t="s">
        <v>481</v>
      </c>
      <c r="L79" s="20" t="s">
        <v>481</v>
      </c>
      <c r="M79" s="18" t="s">
        <v>481</v>
      </c>
      <c r="N79" s="20" t="s">
        <v>481</v>
      </c>
      <c r="O79" s="18" t="n">
        <v>357.7844</v>
      </c>
      <c r="P79" s="20" t="n">
        <v>28.83741195</v>
      </c>
      <c r="Q79" s="18" t="n">
        <v>460.28513886</v>
      </c>
      <c r="R79" s="20" t="n">
        <v>18.51552186</v>
      </c>
    </row>
    <row r="80" spans="1:18">
      <c r="A80" s="15" t="s">
        <v>555</v>
      </c>
      <c r="B80" s="17" t="n">
        <v>7841</v>
      </c>
      <c r="C80" s="18">
        <f>(0.0/B80*100)</f>
        <v/>
      </c>
      <c r="D80" s="19" t="n">
        <v>7841</v>
      </c>
      <c r="E80" s="18" t="n">
        <v>455.84869698</v>
      </c>
      <c r="F80" s="20" t="n">
        <v>3.88734627</v>
      </c>
      <c r="G80" s="18" t="n">
        <v>459.45670893</v>
      </c>
      <c r="H80" s="20" t="n">
        <v>4.57855288</v>
      </c>
      <c r="I80" s="18" t="s">
        <v>481</v>
      </c>
      <c r="J80" s="20" t="s">
        <v>481</v>
      </c>
      <c r="K80" s="18" t="s">
        <v>481</v>
      </c>
      <c r="L80" s="20" t="s">
        <v>481</v>
      </c>
      <c r="M80" s="18" t="s">
        <v>481</v>
      </c>
      <c r="N80" s="20" t="s">
        <v>481</v>
      </c>
      <c r="O80" s="18" t="s">
        <v>481</v>
      </c>
      <c r="P80" s="20" t="s">
        <v>481</v>
      </c>
      <c r="Q80" s="18" t="n">
        <v>463.21645936</v>
      </c>
      <c r="R80" s="20" t="n">
        <v>14.1941845</v>
      </c>
    </row>
    <row r="81" spans="1:18">
      <c r="A81" s="23" t="s">
        <v>556</v>
      </c>
      <c r="B81" s="17" t="n">
        <v>8861</v>
      </c>
      <c r="C81" s="18">
        <f>(76.0/B81*100)</f>
        <v/>
      </c>
      <c r="D81" s="19" t="n">
        <v>8785</v>
      </c>
      <c r="E81" s="18" t="n">
        <v>443.66313745</v>
      </c>
      <c r="F81" s="20" t="n">
        <v>3.01972525</v>
      </c>
      <c r="G81" s="18" t="n">
        <v>437.78388935</v>
      </c>
      <c r="H81" s="20" t="n">
        <v>9.57777396</v>
      </c>
      <c r="I81" s="18" t="s">
        <v>481</v>
      </c>
      <c r="J81" s="20" t="s">
        <v>481</v>
      </c>
      <c r="K81" s="18" t="s">
        <v>481</v>
      </c>
      <c r="L81" s="20" t="s">
        <v>481</v>
      </c>
      <c r="M81" s="18" t="s">
        <v>481</v>
      </c>
      <c r="N81" s="20" t="s">
        <v>481</v>
      </c>
      <c r="O81" s="18" t="s">
        <v>481</v>
      </c>
      <c r="P81" s="20" t="s">
        <v>481</v>
      </c>
      <c r="Q81" s="18" t="n">
        <v>373.15712319</v>
      </c>
      <c r="R81" s="20" t="n">
        <v>14.12166215</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A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48">
      <c r="A1" s="4" t="s">
        <v>460</v>
      </c>
    </row>
    <row r="2" spans="1:48">
      <c r="A2" s="5" t="s">
        <v>653</v>
      </c>
    </row>
    <row customHeight="1" ht="30" r="4" spans="1:48">
      <c r="A4" s="6" t="n"/>
      <c r="B4" s="7" t="s">
        <v>462</v>
      </c>
      <c r="C4" s="7" t="s">
        <v>463</v>
      </c>
      <c r="D4" s="8" t="s">
        <v>462</v>
      </c>
      <c r="E4" s="9" t="s">
        <v>654</v>
      </c>
      <c r="F4" s="10" t="n"/>
      <c r="G4" s="9" t="s">
        <v>655</v>
      </c>
      <c r="H4" s="10" t="n"/>
      <c r="I4" s="9" t="s">
        <v>656</v>
      </c>
      <c r="J4" s="10" t="n"/>
      <c r="K4" s="9" t="s">
        <v>657</v>
      </c>
      <c r="L4" s="10" t="n"/>
      <c r="M4" s="9" t="s">
        <v>658</v>
      </c>
      <c r="N4" s="10" t="n"/>
      <c r="O4" s="9" t="s">
        <v>659</v>
      </c>
      <c r="P4" s="10" t="n"/>
      <c r="Q4" s="9" t="s">
        <v>660</v>
      </c>
      <c r="R4" s="10" t="n"/>
      <c r="S4" s="9" t="s">
        <v>661</v>
      </c>
      <c r="T4" s="10" t="n"/>
      <c r="U4" s="9" t="s">
        <v>662</v>
      </c>
      <c r="V4" s="10" t="n"/>
      <c r="W4" s="9" t="s">
        <v>663</v>
      </c>
      <c r="X4" s="10" t="n"/>
      <c r="Y4" s="9" t="s">
        <v>664</v>
      </c>
      <c r="Z4" s="10" t="n"/>
      <c r="AA4" s="9" t="s">
        <v>665</v>
      </c>
      <c r="AB4" s="10" t="n"/>
      <c r="AC4" s="9" t="s">
        <v>666</v>
      </c>
      <c r="AD4" s="10" t="n"/>
      <c r="AE4" s="9" t="s">
        <v>667</v>
      </c>
      <c r="AF4" s="10" t="n"/>
      <c r="AG4" s="9" t="s">
        <v>668</v>
      </c>
      <c r="AH4" s="10" t="n"/>
      <c r="AI4" s="9" t="s">
        <v>669</v>
      </c>
      <c r="AJ4" s="10" t="n"/>
      <c r="AK4" s="9" t="s">
        <v>670</v>
      </c>
      <c r="AL4" s="10" t="n"/>
      <c r="AM4" s="9" t="s">
        <v>584</v>
      </c>
      <c r="AN4" s="10" t="n"/>
      <c r="AO4" s="9" t="s">
        <v>585</v>
      </c>
      <c r="AP4" s="10" t="n"/>
      <c r="AQ4" s="9" t="s">
        <v>472</v>
      </c>
      <c r="AR4" s="10" t="n"/>
      <c r="AS4" s="9" t="s">
        <v>473</v>
      </c>
      <c r="AT4" s="10" t="n"/>
      <c r="AU4" s="9" t="s">
        <v>586</v>
      </c>
      <c r="AV4" s="10" t="n"/>
    </row>
    <row r="5" spans="1:4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c r="AC5" s="12" t="s">
        <v>478</v>
      </c>
      <c r="AD5" s="11" t="s">
        <v>479</v>
      </c>
      <c r="AE5" s="12" t="s">
        <v>478</v>
      </c>
      <c r="AF5" s="11" t="s">
        <v>479</v>
      </c>
      <c r="AG5" s="12" t="s">
        <v>478</v>
      </c>
      <c r="AH5" s="11" t="s">
        <v>479</v>
      </c>
      <c r="AI5" s="12" t="s">
        <v>478</v>
      </c>
      <c r="AJ5" s="11" t="s">
        <v>479</v>
      </c>
      <c r="AK5" s="12" t="s">
        <v>478</v>
      </c>
      <c r="AL5" s="11" t="s">
        <v>479</v>
      </c>
      <c r="AM5" s="12" t="s">
        <v>478</v>
      </c>
      <c r="AN5" s="11" t="s">
        <v>479</v>
      </c>
      <c r="AO5" s="12" t="s">
        <v>478</v>
      </c>
      <c r="AP5" s="11" t="s">
        <v>479</v>
      </c>
      <c r="AQ5" s="12" t="s">
        <v>478</v>
      </c>
      <c r="AR5" s="11" t="s">
        <v>479</v>
      </c>
      <c r="AS5" s="12" t="s">
        <v>478</v>
      </c>
      <c r="AT5" s="11" t="s">
        <v>479</v>
      </c>
      <c r="AU5" s="12" t="s">
        <v>478</v>
      </c>
      <c r="AV5" s="11" t="s">
        <v>479</v>
      </c>
    </row>
    <row r="6" spans="1:48">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5" t="n"/>
      <c r="AE6" s="14" t="n"/>
      <c r="AF6" s="15" t="n"/>
      <c r="AG6" s="14" t="n"/>
      <c r="AH6" s="15" t="n"/>
      <c r="AI6" s="14" t="n"/>
      <c r="AJ6" s="15" t="n"/>
      <c r="AK6" s="14" t="n"/>
      <c r="AL6" s="15" t="n"/>
      <c r="AM6" s="14" t="n"/>
      <c r="AN6" s="15" t="n"/>
      <c r="AO6" s="14" t="n"/>
      <c r="AP6" s="15" t="n"/>
      <c r="AQ6" s="14" t="n"/>
      <c r="AR6" s="15" t="n"/>
      <c r="AS6" s="14" t="n"/>
      <c r="AT6" s="15" t="n"/>
      <c r="AU6" s="14" t="n"/>
      <c r="AV6" s="16" t="n"/>
    </row>
    <row r="7" spans="1:48">
      <c r="A7" s="15" t="s">
        <v>480</v>
      </c>
      <c r="B7" s="17" t="n">
        <v>14530</v>
      </c>
      <c r="C7" s="18">
        <f>(356.0/B7*100)</f>
        <v/>
      </c>
      <c r="D7" s="19" t="n">
        <v>14174</v>
      </c>
      <c r="E7" s="18" t="n">
        <v>515.31838835</v>
      </c>
      <c r="F7" s="20" t="n">
        <v>3.93933664</v>
      </c>
      <c r="G7" s="18" t="n">
        <v>547.3253753</v>
      </c>
      <c r="H7" s="20" t="n">
        <v>13.02062061</v>
      </c>
      <c r="I7" s="18" t="n">
        <v>549.27468107</v>
      </c>
      <c r="J7" s="20" t="n">
        <v>13.41041164</v>
      </c>
      <c r="K7" s="18" t="n">
        <v>530.24642437</v>
      </c>
      <c r="L7" s="20" t="n">
        <v>10.20168688</v>
      </c>
      <c r="M7" s="18" t="n">
        <v>511.03780259</v>
      </c>
      <c r="N7" s="20" t="n">
        <v>13.86118728</v>
      </c>
      <c r="O7" s="18" t="n">
        <v>541.84239985</v>
      </c>
      <c r="P7" s="20" t="n">
        <v>12.15367514</v>
      </c>
      <c r="Q7" s="18" t="n">
        <v>517.98881949</v>
      </c>
      <c r="R7" s="20" t="n">
        <v>12.09000577</v>
      </c>
      <c r="S7" s="18" t="n">
        <v>504.50885481</v>
      </c>
      <c r="T7" s="20" t="n">
        <v>11.37449642</v>
      </c>
      <c r="U7" s="18" t="n">
        <v>502.90955098</v>
      </c>
      <c r="V7" s="20" t="n">
        <v>9.751235810000001</v>
      </c>
      <c r="W7" s="18" t="n">
        <v>500.86932607</v>
      </c>
      <c r="X7" s="20" t="n">
        <v>14.23119772</v>
      </c>
      <c r="Y7" s="18" t="n">
        <v>481.24326588</v>
      </c>
      <c r="Z7" s="20" t="n">
        <v>15.7065325</v>
      </c>
      <c r="AA7" s="18" t="n">
        <v>482.38426839</v>
      </c>
      <c r="AB7" s="20" t="n">
        <v>10.25791341</v>
      </c>
      <c r="AC7" s="18" t="n">
        <v>482.67173713</v>
      </c>
      <c r="AD7" s="20" t="n">
        <v>10.64887609</v>
      </c>
      <c r="AE7" s="18" t="n">
        <v>480.86407837</v>
      </c>
      <c r="AF7" s="20" t="n">
        <v>15.43093351</v>
      </c>
      <c r="AG7" s="18" t="n">
        <v>481.18490829</v>
      </c>
      <c r="AH7" s="20" t="n">
        <v>12.65013217</v>
      </c>
      <c r="AI7" s="18" t="n">
        <v>461.41846881</v>
      </c>
      <c r="AJ7" s="20" t="n">
        <v>13.85608102</v>
      </c>
      <c r="AK7" s="18" t="n">
        <v>389.80858855</v>
      </c>
      <c r="AL7" s="20" t="n">
        <v>31.11184901</v>
      </c>
      <c r="AM7" s="18" t="n">
        <v>512.702952</v>
      </c>
      <c r="AN7" s="20" t="n">
        <v>1.62565861</v>
      </c>
      <c r="AO7" s="18" t="s">
        <v>481</v>
      </c>
      <c r="AP7" s="20" t="s">
        <v>481</v>
      </c>
      <c r="AQ7" s="18" t="s">
        <v>481</v>
      </c>
      <c r="AR7" s="20" t="s">
        <v>481</v>
      </c>
      <c r="AS7" s="18" t="s">
        <v>481</v>
      </c>
      <c r="AT7" s="20" t="s">
        <v>481</v>
      </c>
      <c r="AU7" s="18" t="n">
        <v>505.47833714</v>
      </c>
      <c r="AV7" s="20" t="n">
        <v>5.03664218</v>
      </c>
    </row>
    <row r="8" spans="1:48">
      <c r="A8" s="15" t="s">
        <v>483</v>
      </c>
      <c r="B8" s="17" t="n">
        <v>7007</v>
      </c>
      <c r="C8" s="18">
        <f>(20.0/B8*100)</f>
        <v/>
      </c>
      <c r="D8" s="19" t="n">
        <v>6987</v>
      </c>
      <c r="E8" s="18" t="n">
        <v>459.68532497</v>
      </c>
      <c r="F8" s="20" t="n">
        <v>14.03629878</v>
      </c>
      <c r="G8" s="18" t="n">
        <v>450.94488227</v>
      </c>
      <c r="H8" s="20" t="n">
        <v>17.29619907</v>
      </c>
      <c r="I8" s="18" t="n">
        <v>425.77290435</v>
      </c>
      <c r="J8" s="20" t="n">
        <v>15.8248418</v>
      </c>
      <c r="K8" s="18" t="n">
        <v>446.64235521</v>
      </c>
      <c r="L8" s="20" t="n">
        <v>19.46414011</v>
      </c>
      <c r="M8" s="18" t="n">
        <v>473.76801572</v>
      </c>
      <c r="N8" s="20" t="n">
        <v>14.88496275</v>
      </c>
      <c r="O8" s="18" t="n">
        <v>435.55207453</v>
      </c>
      <c r="P8" s="20" t="n">
        <v>18.86252035</v>
      </c>
      <c r="Q8" s="18" t="n">
        <v>473.35429062</v>
      </c>
      <c r="R8" s="20" t="n">
        <v>20.51799122</v>
      </c>
      <c r="S8" s="18" t="n">
        <v>427.02120595</v>
      </c>
      <c r="T8" s="20" t="n">
        <v>24.04442506</v>
      </c>
      <c r="U8" s="18" t="n">
        <v>414.1729888</v>
      </c>
      <c r="V8" s="20" t="n">
        <v>27.26587343</v>
      </c>
      <c r="W8" s="18" t="n">
        <v>421.19981218</v>
      </c>
      <c r="X8" s="20" t="n">
        <v>21.96865521</v>
      </c>
      <c r="Y8" s="18" t="n">
        <v>423.1909755</v>
      </c>
      <c r="Z8" s="20" t="n">
        <v>14.90417353</v>
      </c>
      <c r="AA8" s="18" t="n">
        <v>449.50098017</v>
      </c>
      <c r="AB8" s="20" t="n">
        <v>23.97620234</v>
      </c>
      <c r="AC8" s="18" t="n">
        <v>415.10262389</v>
      </c>
      <c r="AD8" s="20" t="n">
        <v>29.7958067</v>
      </c>
      <c r="AE8" s="18" t="n">
        <v>408.86434693</v>
      </c>
      <c r="AF8" s="20" t="n">
        <v>18.68926631</v>
      </c>
      <c r="AG8" s="18" t="n">
        <v>437.2594133</v>
      </c>
      <c r="AH8" s="20" t="n">
        <v>25.98596135</v>
      </c>
      <c r="AI8" s="18" t="n">
        <v>396.04366119</v>
      </c>
      <c r="AJ8" s="20" t="n">
        <v>19.32309502</v>
      </c>
      <c r="AK8" s="18" t="n">
        <v>400.79356186</v>
      </c>
      <c r="AL8" s="20" t="n">
        <v>26.56389539</v>
      </c>
      <c r="AM8" s="18" t="n">
        <v>501.54193082</v>
      </c>
      <c r="AN8" s="20" t="n">
        <v>2.35885512</v>
      </c>
      <c r="AO8" s="18" t="s">
        <v>481</v>
      </c>
      <c r="AP8" s="20" t="s">
        <v>481</v>
      </c>
      <c r="AQ8" s="18" t="n">
        <v>368.48347797</v>
      </c>
      <c r="AR8" s="20" t="n">
        <v>14.99112476</v>
      </c>
      <c r="AS8" s="18" t="s">
        <v>481</v>
      </c>
      <c r="AT8" s="20" t="s">
        <v>481</v>
      </c>
      <c r="AU8" s="18" t="n">
        <v>491.33317148</v>
      </c>
      <c r="AV8" s="20" t="n">
        <v>27.63805031</v>
      </c>
    </row>
    <row r="9" spans="1:48">
      <c r="A9" s="15" t="s">
        <v>484</v>
      </c>
      <c r="B9" s="17" t="n">
        <v>9651</v>
      </c>
      <c r="C9" s="18">
        <f>(3330.0/B9*100)</f>
        <v/>
      </c>
      <c r="D9" s="19" t="n">
        <v>6321</v>
      </c>
      <c r="E9" s="18" t="n">
        <v>478.48769313</v>
      </c>
      <c r="F9" s="20" t="n">
        <v>8.94339796</v>
      </c>
      <c r="G9" s="18" t="n">
        <v>489.72604872</v>
      </c>
      <c r="H9" s="20" t="n">
        <v>14.11914856</v>
      </c>
      <c r="I9" s="18" t="n">
        <v>457.81453457</v>
      </c>
      <c r="J9" s="20" t="n">
        <v>13.69325311</v>
      </c>
      <c r="K9" s="18" t="n">
        <v>476.26566929</v>
      </c>
      <c r="L9" s="20" t="n">
        <v>16.36948016</v>
      </c>
      <c r="M9" s="18" t="n">
        <v>503.3229855</v>
      </c>
      <c r="N9" s="20" t="n">
        <v>16.34168961</v>
      </c>
      <c r="O9" s="18" t="n">
        <v>479.94899317</v>
      </c>
      <c r="P9" s="20" t="n">
        <v>15.70158281</v>
      </c>
      <c r="Q9" s="18" t="n">
        <v>474.34377412</v>
      </c>
      <c r="R9" s="20" t="n">
        <v>24.63632355</v>
      </c>
      <c r="S9" s="18" t="n">
        <v>452.19157585</v>
      </c>
      <c r="T9" s="20" t="n">
        <v>13.68272148</v>
      </c>
      <c r="U9" s="18" t="n">
        <v>452.37737417</v>
      </c>
      <c r="V9" s="20" t="n">
        <v>11.60238446</v>
      </c>
      <c r="W9" s="18" t="n">
        <v>431.69310474</v>
      </c>
      <c r="X9" s="20" t="n">
        <v>18.04356144</v>
      </c>
      <c r="Y9" s="18" t="n">
        <v>430.06787226</v>
      </c>
      <c r="Z9" s="20" t="n">
        <v>15.3874855</v>
      </c>
      <c r="AA9" s="18" t="n">
        <v>415.53005725</v>
      </c>
      <c r="AB9" s="20" t="n">
        <v>14.16667162</v>
      </c>
      <c r="AC9" s="18" t="n">
        <v>428.23968539</v>
      </c>
      <c r="AD9" s="20" t="n">
        <v>14.41104867</v>
      </c>
      <c r="AE9" s="18" t="n">
        <v>423.23361097</v>
      </c>
      <c r="AF9" s="20" t="n">
        <v>15.0866785</v>
      </c>
      <c r="AG9" s="18" t="n">
        <v>420.92255084</v>
      </c>
      <c r="AH9" s="20" t="n">
        <v>19.55910551</v>
      </c>
      <c r="AI9" s="18" t="n">
        <v>414.31374818</v>
      </c>
      <c r="AJ9" s="20" t="n">
        <v>22.76492596</v>
      </c>
      <c r="AK9" s="18" t="n">
        <v>322.48977957</v>
      </c>
      <c r="AL9" s="20" t="n">
        <v>17.69946563</v>
      </c>
      <c r="AM9" s="18" t="n">
        <v>525.76983505</v>
      </c>
      <c r="AN9" s="20" t="n">
        <v>2.71132519</v>
      </c>
      <c r="AO9" s="18" t="s">
        <v>481</v>
      </c>
      <c r="AP9" s="20" t="s">
        <v>481</v>
      </c>
      <c r="AQ9" s="18" t="n">
        <v>374.78530698</v>
      </c>
      <c r="AR9" s="20" t="n">
        <v>11.62763904</v>
      </c>
      <c r="AS9" s="18" t="s">
        <v>481</v>
      </c>
      <c r="AT9" s="20" t="s">
        <v>481</v>
      </c>
      <c r="AU9" s="18" t="n">
        <v>440.76171141</v>
      </c>
      <c r="AV9" s="20" t="n">
        <v>20.57188538</v>
      </c>
    </row>
    <row r="10" spans="1:48">
      <c r="A10" s="15" t="s">
        <v>485</v>
      </c>
      <c r="B10" s="17" t="n">
        <v>20058</v>
      </c>
      <c r="C10" s="18">
        <f>(522.0/B10*100)</f>
        <v/>
      </c>
      <c r="D10" s="19" t="n">
        <v>19536</v>
      </c>
      <c r="E10" s="18" t="n">
        <v>504.77042752</v>
      </c>
      <c r="F10" s="20" t="n">
        <v>6.82124391</v>
      </c>
      <c r="G10" s="18" t="n">
        <v>528.97425316</v>
      </c>
      <c r="H10" s="20" t="n">
        <v>12.1988134</v>
      </c>
      <c r="I10" s="18" t="n">
        <v>542.95731426</v>
      </c>
      <c r="J10" s="20" t="n">
        <v>7.87926662</v>
      </c>
      <c r="K10" s="18" t="n">
        <v>544.47810669</v>
      </c>
      <c r="L10" s="20" t="n">
        <v>8.75402583</v>
      </c>
      <c r="M10" s="18" t="n">
        <v>548.93954125</v>
      </c>
      <c r="N10" s="20" t="n">
        <v>9.57171039</v>
      </c>
      <c r="O10" s="18" t="n">
        <v>545.75723123</v>
      </c>
      <c r="P10" s="20" t="n">
        <v>11.43458298</v>
      </c>
      <c r="Q10" s="18" t="n">
        <v>543.94116948</v>
      </c>
      <c r="R10" s="20" t="n">
        <v>10.97545393</v>
      </c>
      <c r="S10" s="18" t="n">
        <v>536.18336213</v>
      </c>
      <c r="T10" s="20" t="n">
        <v>10.50240924</v>
      </c>
      <c r="U10" s="18" t="n">
        <v>524.9552281</v>
      </c>
      <c r="V10" s="20" t="n">
        <v>10.86419731</v>
      </c>
      <c r="W10" s="18" t="n">
        <v>521.80840776</v>
      </c>
      <c r="X10" s="20" t="n">
        <v>9.779390790000001</v>
      </c>
      <c r="Y10" s="18" t="n">
        <v>522.0957362300001</v>
      </c>
      <c r="Z10" s="20" t="n">
        <v>10.46854799</v>
      </c>
      <c r="AA10" s="18" t="n">
        <v>522.2940390700001</v>
      </c>
      <c r="AB10" s="20" t="n">
        <v>9.567584800000001</v>
      </c>
      <c r="AC10" s="18" t="n">
        <v>506.18252166</v>
      </c>
      <c r="AD10" s="20" t="n">
        <v>10.346863</v>
      </c>
      <c r="AE10" s="18" t="n">
        <v>505.15128638</v>
      </c>
      <c r="AF10" s="20" t="n">
        <v>12.42546577</v>
      </c>
      <c r="AG10" s="18" t="n">
        <v>516.3642591</v>
      </c>
      <c r="AH10" s="20" t="n">
        <v>11.33628973</v>
      </c>
      <c r="AI10" s="18" t="n">
        <v>487.81765675</v>
      </c>
      <c r="AJ10" s="20" t="n">
        <v>14.23963486</v>
      </c>
      <c r="AK10" s="18" t="n">
        <v>431.10719878</v>
      </c>
      <c r="AL10" s="20" t="n">
        <v>20.98218579</v>
      </c>
      <c r="AM10" s="18" t="n">
        <v>529.7507129000001</v>
      </c>
      <c r="AN10" s="20" t="n">
        <v>2.14460807</v>
      </c>
      <c r="AO10" s="18" t="s">
        <v>481</v>
      </c>
      <c r="AP10" s="20" t="s">
        <v>481</v>
      </c>
      <c r="AQ10" s="18" t="s">
        <v>481</v>
      </c>
      <c r="AR10" s="20" t="s">
        <v>481</v>
      </c>
      <c r="AS10" s="18" t="s">
        <v>481</v>
      </c>
      <c r="AT10" s="20" t="s">
        <v>481</v>
      </c>
      <c r="AU10" s="18" t="n">
        <v>456.83146978</v>
      </c>
      <c r="AV10" s="20" t="n">
        <v>13.98421319</v>
      </c>
    </row>
    <row r="11" spans="1:48">
      <c r="A11" s="15" t="s">
        <v>486</v>
      </c>
      <c r="B11" s="17" t="n">
        <v>7053</v>
      </c>
      <c r="C11" s="18">
        <f>(50.0/B11*100)</f>
        <v/>
      </c>
      <c r="D11" s="19" t="n">
        <v>7003</v>
      </c>
      <c r="E11" s="18" t="n">
        <v>396.65907323</v>
      </c>
      <c r="F11" s="20" t="n">
        <v>11.68430545</v>
      </c>
      <c r="G11" s="18" t="n">
        <v>429.8056364</v>
      </c>
      <c r="H11" s="20" t="n">
        <v>33.87146107</v>
      </c>
      <c r="I11" s="18" t="n">
        <v>432.23874569</v>
      </c>
      <c r="J11" s="20" t="n">
        <v>31.77620054</v>
      </c>
      <c r="K11" s="18" t="n">
        <v>420.60302522</v>
      </c>
      <c r="L11" s="20" t="n">
        <v>31.91167227</v>
      </c>
      <c r="M11" s="18" t="n">
        <v>398.03110545</v>
      </c>
      <c r="N11" s="20" t="n">
        <v>29.34374814</v>
      </c>
      <c r="O11" s="18" t="n">
        <v>411.96661646</v>
      </c>
      <c r="P11" s="20" t="n">
        <v>39.35768484</v>
      </c>
      <c r="Q11" s="18" t="n">
        <v>427.54802569</v>
      </c>
      <c r="R11" s="20" t="n">
        <v>26.55662108</v>
      </c>
      <c r="S11" s="18" t="n">
        <v>420.20778182</v>
      </c>
      <c r="T11" s="20" t="n">
        <v>52.21733627</v>
      </c>
      <c r="U11" s="18" t="n">
        <v>453.18994699</v>
      </c>
      <c r="V11" s="20" t="n">
        <v>45.26287657</v>
      </c>
      <c r="W11" s="18" t="n">
        <v>387.60185609</v>
      </c>
      <c r="X11" s="20" t="n">
        <v>58.09743373</v>
      </c>
      <c r="Y11" s="18" t="n">
        <v>371.22309235</v>
      </c>
      <c r="Z11" s="20" t="n">
        <v>35.15613329</v>
      </c>
      <c r="AA11" s="18" t="n">
        <v>395.47662879</v>
      </c>
      <c r="AB11" s="20" t="n">
        <v>28.34885104</v>
      </c>
      <c r="AC11" s="18" t="n">
        <v>399.87578622</v>
      </c>
      <c r="AD11" s="20" t="n">
        <v>22.90730637</v>
      </c>
      <c r="AE11" s="18" t="n">
        <v>407.20398201</v>
      </c>
      <c r="AF11" s="20" t="n">
        <v>37.10952856</v>
      </c>
      <c r="AG11" s="18" t="n">
        <v>397.03850471</v>
      </c>
      <c r="AH11" s="20" t="n">
        <v>22.97461968</v>
      </c>
      <c r="AI11" s="18" t="n">
        <v>383.82317101</v>
      </c>
      <c r="AJ11" s="20" t="n">
        <v>59.76585047</v>
      </c>
      <c r="AK11" s="18" t="n">
        <v>279.5355</v>
      </c>
      <c r="AL11" s="20" t="n">
        <v>38.33908584</v>
      </c>
      <c r="AM11" s="18" t="n">
        <v>449.02159534</v>
      </c>
      <c r="AN11" s="20" t="n">
        <v>2.38572164</v>
      </c>
      <c r="AO11" s="18" t="s">
        <v>481</v>
      </c>
      <c r="AP11" s="20" t="s">
        <v>481</v>
      </c>
      <c r="AQ11" s="18" t="s">
        <v>481</v>
      </c>
      <c r="AR11" s="20" t="s">
        <v>481</v>
      </c>
      <c r="AS11" s="18" t="s">
        <v>481</v>
      </c>
      <c r="AT11" s="20" t="s">
        <v>481</v>
      </c>
      <c r="AU11" s="18" t="n">
        <v>370.582898</v>
      </c>
      <c r="AV11" s="20" t="n">
        <v>11.3947092</v>
      </c>
    </row>
    <row r="12" spans="1:48">
      <c r="A12" s="15" t="s">
        <v>487</v>
      </c>
      <c r="B12" s="17" t="n">
        <v>6894</v>
      </c>
      <c r="C12" s="18">
        <f>(55.0/B12*100)</f>
        <v/>
      </c>
      <c r="D12" s="19" t="n">
        <v>6839</v>
      </c>
      <c r="E12" s="18" t="n">
        <v>466.1872774</v>
      </c>
      <c r="F12" s="20" t="n">
        <v>27.07985031</v>
      </c>
      <c r="G12" s="18" t="n">
        <v>516.9885188</v>
      </c>
      <c r="H12" s="20" t="n">
        <v>37.13159292</v>
      </c>
      <c r="I12" s="18" t="n">
        <v>502.76294556</v>
      </c>
      <c r="J12" s="20" t="n">
        <v>24.01655462</v>
      </c>
      <c r="K12" s="18" t="n">
        <v>493.08223887</v>
      </c>
      <c r="L12" s="20" t="n">
        <v>24.38493318</v>
      </c>
      <c r="M12" s="18" t="n">
        <v>423.77497575</v>
      </c>
      <c r="N12" s="20" t="n">
        <v>39.37920622</v>
      </c>
      <c r="O12" s="18" t="n">
        <v>506.01500102</v>
      </c>
      <c r="P12" s="20" t="n">
        <v>19.19781962</v>
      </c>
      <c r="Q12" s="18" t="n">
        <v>362.293069</v>
      </c>
      <c r="R12" s="20" t="n">
        <v>29.36539908</v>
      </c>
      <c r="S12" s="18" t="n">
        <v>497.06314574</v>
      </c>
      <c r="T12" s="20" t="n">
        <v>50.76927922</v>
      </c>
      <c r="U12" s="18" t="n">
        <v>428.47473375</v>
      </c>
      <c r="V12" s="20" t="n">
        <v>37.39691665</v>
      </c>
      <c r="W12" s="18" t="n">
        <v>499.66437056</v>
      </c>
      <c r="X12" s="20" t="n">
        <v>34.89844074</v>
      </c>
      <c r="Y12" s="18" t="n">
        <v>518.4629549</v>
      </c>
      <c r="Z12" s="20" t="n">
        <v>30.9254774</v>
      </c>
      <c r="AA12" s="18" t="n">
        <v>431.83050125</v>
      </c>
      <c r="AB12" s="20" t="n">
        <v>28.27842698</v>
      </c>
      <c r="AC12" s="18" t="n">
        <v>464.38509497</v>
      </c>
      <c r="AD12" s="20" t="n">
        <v>43.08643845</v>
      </c>
      <c r="AE12" s="18" t="n">
        <v>477.33503207</v>
      </c>
      <c r="AF12" s="20" t="n">
        <v>45.71271067</v>
      </c>
      <c r="AG12" s="18" t="n">
        <v>402.97387737</v>
      </c>
      <c r="AH12" s="20" t="n">
        <v>26.87375212</v>
      </c>
      <c r="AI12" s="18" t="n">
        <v>427.41376348</v>
      </c>
      <c r="AJ12" s="20" t="n">
        <v>41.40735621</v>
      </c>
      <c r="AK12" s="18" t="n">
        <v>391.2388741</v>
      </c>
      <c r="AL12" s="20" t="n">
        <v>37.65445369</v>
      </c>
      <c r="AM12" s="18" t="n">
        <v>496.95569703</v>
      </c>
      <c r="AN12" s="20" t="n">
        <v>2.00912939</v>
      </c>
      <c r="AO12" s="18" t="s">
        <v>481</v>
      </c>
      <c r="AP12" s="20" t="s">
        <v>481</v>
      </c>
      <c r="AQ12" s="18" t="n">
        <v>366.6777112</v>
      </c>
      <c r="AR12" s="20" t="n">
        <v>14.39052153</v>
      </c>
      <c r="AS12" s="18" t="s">
        <v>481</v>
      </c>
      <c r="AT12" s="20" t="s">
        <v>481</v>
      </c>
      <c r="AU12" s="18" t="n">
        <v>403.68199494</v>
      </c>
      <c r="AV12" s="20" t="n">
        <v>29.41917038</v>
      </c>
    </row>
    <row r="13" spans="1:48">
      <c r="A13" s="15" t="s">
        <v>488</v>
      </c>
      <c r="B13" s="17" t="n">
        <v>7161</v>
      </c>
      <c r="C13" s="18">
        <f>(94.0/B13*100)</f>
        <v/>
      </c>
      <c r="D13" s="19" t="n">
        <v>7067</v>
      </c>
      <c r="E13" s="18" t="n">
        <v>481.79878506</v>
      </c>
      <c r="F13" s="20" t="n">
        <v>13.60984508</v>
      </c>
      <c r="G13" s="18" t="n">
        <v>450.76874527</v>
      </c>
      <c r="H13" s="20" t="n">
        <v>19.19187694</v>
      </c>
      <c r="I13" s="18" t="n">
        <v>490.70314776</v>
      </c>
      <c r="J13" s="20" t="n">
        <v>13.62784029</v>
      </c>
      <c r="K13" s="18" t="n">
        <v>496.39889264</v>
      </c>
      <c r="L13" s="20" t="n">
        <v>25.09389277</v>
      </c>
      <c r="M13" s="18" t="n">
        <v>412.28569298</v>
      </c>
      <c r="N13" s="20" t="n">
        <v>24.72824861</v>
      </c>
      <c r="O13" s="18" t="n">
        <v>450.02477373</v>
      </c>
      <c r="P13" s="20" t="n">
        <v>31.12938117</v>
      </c>
      <c r="Q13" s="18" t="n">
        <v>519.4694312399999</v>
      </c>
      <c r="R13" s="20" t="n">
        <v>28.67154615</v>
      </c>
      <c r="S13" s="18" t="n">
        <v>471.03084228</v>
      </c>
      <c r="T13" s="20" t="n">
        <v>25.32638027</v>
      </c>
      <c r="U13" s="18" t="n">
        <v>484.41509007</v>
      </c>
      <c r="V13" s="20" t="n">
        <v>24.57283918</v>
      </c>
      <c r="W13" s="18" t="n">
        <v>476.66612451</v>
      </c>
      <c r="X13" s="20" t="n">
        <v>21.54909341</v>
      </c>
      <c r="Y13" s="18" t="n">
        <v>472.84606601</v>
      </c>
      <c r="Z13" s="20" t="n">
        <v>24.50143988</v>
      </c>
      <c r="AA13" s="18" t="n">
        <v>447.14694292</v>
      </c>
      <c r="AB13" s="20" t="n">
        <v>26.74774328</v>
      </c>
      <c r="AC13" s="18" t="n">
        <v>436.93332477</v>
      </c>
      <c r="AD13" s="20" t="n">
        <v>22.03454051</v>
      </c>
      <c r="AE13" s="18" t="n">
        <v>433.60660115</v>
      </c>
      <c r="AF13" s="20" t="n">
        <v>17.22557363</v>
      </c>
      <c r="AG13" s="18" t="n">
        <v>417.52320641</v>
      </c>
      <c r="AH13" s="20" t="n">
        <v>49.66052064</v>
      </c>
      <c r="AI13" s="18" t="n">
        <v>449.21430636</v>
      </c>
      <c r="AJ13" s="20" t="n">
        <v>24.1430459</v>
      </c>
      <c r="AK13" s="18" t="n">
        <v>393.4629535</v>
      </c>
      <c r="AL13" s="20" t="n">
        <v>50.67885961</v>
      </c>
      <c r="AM13" s="18" t="n">
        <v>507.48443744</v>
      </c>
      <c r="AN13" s="20" t="n">
        <v>2.43279118</v>
      </c>
      <c r="AO13" s="18" t="s">
        <v>481</v>
      </c>
      <c r="AP13" s="20" t="s">
        <v>481</v>
      </c>
      <c r="AQ13" s="18" t="n">
        <v>436.36003517</v>
      </c>
      <c r="AR13" s="20" t="n">
        <v>6.43426798</v>
      </c>
      <c r="AS13" s="18" t="s">
        <v>481</v>
      </c>
      <c r="AT13" s="20" t="s">
        <v>481</v>
      </c>
      <c r="AU13" s="18" t="n">
        <v>365.76203016</v>
      </c>
      <c r="AV13" s="20" t="n">
        <v>20.8498509</v>
      </c>
    </row>
    <row r="14" spans="1:48">
      <c r="A14" s="15" t="s">
        <v>489</v>
      </c>
      <c r="B14" s="17" t="n">
        <v>5587</v>
      </c>
      <c r="C14" s="18">
        <f>(74.0/B14*100)</f>
        <v/>
      </c>
      <c r="D14" s="19" t="n">
        <v>5513</v>
      </c>
      <c r="E14" s="18" t="n">
        <v>491.24688402</v>
      </c>
      <c r="F14" s="20" t="n">
        <v>17.22222317</v>
      </c>
      <c r="G14" s="18" t="n">
        <v>559.43682372</v>
      </c>
      <c r="H14" s="20" t="n">
        <v>23.12633973</v>
      </c>
      <c r="I14" s="18" t="n">
        <v>489.93064797</v>
      </c>
      <c r="J14" s="20" t="n">
        <v>39.84872018</v>
      </c>
      <c r="K14" s="18" t="n">
        <v>524.35804853</v>
      </c>
      <c r="L14" s="20" t="n">
        <v>33.84375929</v>
      </c>
      <c r="M14" s="18" t="n">
        <v>520.5527057</v>
      </c>
      <c r="N14" s="20" t="n">
        <v>62.62632372</v>
      </c>
      <c r="O14" s="18" t="n">
        <v>451.61155009</v>
      </c>
      <c r="P14" s="20" t="n">
        <v>38.19627917</v>
      </c>
      <c r="Q14" s="18" t="n">
        <v>528.25605077</v>
      </c>
      <c r="R14" s="20" t="n">
        <v>63.0705604</v>
      </c>
      <c r="S14" s="18" t="n">
        <v>531.81766457</v>
      </c>
      <c r="T14" s="20" t="n">
        <v>45.27035155</v>
      </c>
      <c r="U14" s="18" t="n">
        <v>404.4304</v>
      </c>
      <c r="V14" s="20" t="n">
        <v>18.82351014</v>
      </c>
      <c r="W14" s="18" t="n">
        <v>544.91012711</v>
      </c>
      <c r="X14" s="20" t="n">
        <v>94.16774753999999</v>
      </c>
      <c r="Y14" s="18" t="s">
        <v>481</v>
      </c>
      <c r="Z14" s="20" t="s">
        <v>481</v>
      </c>
      <c r="AA14" s="18" t="n">
        <v>485.55973796</v>
      </c>
      <c r="AB14" s="20" t="n">
        <v>28.67774429</v>
      </c>
      <c r="AC14" s="18" t="n">
        <v>557.73534753</v>
      </c>
      <c r="AD14" s="20" t="n">
        <v>32.35192152</v>
      </c>
      <c r="AE14" s="18" t="n">
        <v>492.64884929</v>
      </c>
      <c r="AF14" s="20" t="n">
        <v>94.14075596000001</v>
      </c>
      <c r="AG14" s="18" t="n">
        <v>547.59807101</v>
      </c>
      <c r="AH14" s="20" t="n">
        <v>35.3007546</v>
      </c>
      <c r="AI14" s="18" t="n">
        <v>503.73235548</v>
      </c>
      <c r="AJ14" s="20" t="n">
        <v>46.13132578</v>
      </c>
      <c r="AK14" s="18" t="n">
        <v>365.25783489</v>
      </c>
      <c r="AL14" s="20" t="n">
        <v>35.95349393</v>
      </c>
      <c r="AM14" s="18" t="n">
        <v>535.64303923</v>
      </c>
      <c r="AN14" s="20" t="n">
        <v>2.10440576</v>
      </c>
      <c r="AO14" s="18" t="s">
        <v>481</v>
      </c>
      <c r="AP14" s="20" t="s">
        <v>481</v>
      </c>
      <c r="AQ14" s="18" t="s">
        <v>481</v>
      </c>
      <c r="AR14" s="20" t="s">
        <v>481</v>
      </c>
      <c r="AS14" s="18" t="s">
        <v>481</v>
      </c>
      <c r="AT14" s="20" t="s">
        <v>481</v>
      </c>
      <c r="AU14" s="18" t="n">
        <v>415.84120664</v>
      </c>
      <c r="AV14" s="20" t="n">
        <v>23.77082032</v>
      </c>
    </row>
    <row r="15" spans="1:48">
      <c r="A15" s="15" t="s">
        <v>490</v>
      </c>
      <c r="B15" s="17" t="n">
        <v>5882</v>
      </c>
      <c r="C15" s="18">
        <f>(52.0/B15*100)</f>
        <v/>
      </c>
      <c r="D15" s="19" t="n">
        <v>5830</v>
      </c>
      <c r="E15" s="18" t="n">
        <v>471.64245374</v>
      </c>
      <c r="F15" s="20" t="n">
        <v>22.0931114</v>
      </c>
      <c r="G15" s="18" t="n">
        <v>500.45093083</v>
      </c>
      <c r="H15" s="20" t="n">
        <v>26.68576541</v>
      </c>
      <c r="I15" s="18" t="n">
        <v>543.00010219</v>
      </c>
      <c r="J15" s="20" t="n">
        <v>21.4398818</v>
      </c>
      <c r="K15" s="18" t="n">
        <v>472.82771108</v>
      </c>
      <c r="L15" s="20" t="n">
        <v>32.93958784</v>
      </c>
      <c r="M15" s="18" t="n">
        <v>507.24817284</v>
      </c>
      <c r="N15" s="20" t="n">
        <v>27.11788403</v>
      </c>
      <c r="O15" s="18" t="n">
        <v>555.37445175</v>
      </c>
      <c r="P15" s="20" t="n">
        <v>38.5596942</v>
      </c>
      <c r="Q15" s="18" t="n">
        <v>509.30009443</v>
      </c>
      <c r="R15" s="20" t="n">
        <v>31.80006759</v>
      </c>
      <c r="S15" s="18" t="n">
        <v>441.14395541</v>
      </c>
      <c r="T15" s="20" t="n">
        <v>21.43255193</v>
      </c>
      <c r="U15" s="18" t="n">
        <v>412.47335101</v>
      </c>
      <c r="V15" s="20" t="n">
        <v>33.7445036</v>
      </c>
      <c r="W15" s="18" t="n">
        <v>436.17933727</v>
      </c>
      <c r="X15" s="20" t="n">
        <v>29.56870488</v>
      </c>
      <c r="Y15" s="18" t="n">
        <v>443.59578053</v>
      </c>
      <c r="Z15" s="20" t="n">
        <v>25.4676698</v>
      </c>
      <c r="AA15" s="18" t="n">
        <v>436.7288121</v>
      </c>
      <c r="AB15" s="20" t="n">
        <v>36.54710854</v>
      </c>
      <c r="AC15" s="18" t="n">
        <v>422.51717598</v>
      </c>
      <c r="AD15" s="20" t="n">
        <v>36.55232216</v>
      </c>
      <c r="AE15" s="18" t="n">
        <v>426.22612872</v>
      </c>
      <c r="AF15" s="20" t="n">
        <v>35.95339432</v>
      </c>
      <c r="AG15" s="18" t="n">
        <v>468.86782184</v>
      </c>
      <c r="AH15" s="20" t="n">
        <v>45.03893529</v>
      </c>
      <c r="AI15" s="18" t="n">
        <v>470.86478879</v>
      </c>
      <c r="AJ15" s="20" t="n">
        <v>62.47214857</v>
      </c>
      <c r="AK15" s="18" t="n">
        <v>373.99832995</v>
      </c>
      <c r="AL15" s="20" t="n">
        <v>21.56967403</v>
      </c>
      <c r="AM15" s="18" t="n">
        <v>535.27669629</v>
      </c>
      <c r="AN15" s="20" t="n">
        <v>2.22239942</v>
      </c>
      <c r="AO15" s="18" t="s">
        <v>481</v>
      </c>
      <c r="AP15" s="20" t="s">
        <v>481</v>
      </c>
      <c r="AQ15" s="18" t="n">
        <v>375.95013089</v>
      </c>
      <c r="AR15" s="20" t="n">
        <v>17.42774697</v>
      </c>
      <c r="AS15" s="18" t="s">
        <v>481</v>
      </c>
      <c r="AT15" s="20" t="s">
        <v>481</v>
      </c>
      <c r="AU15" s="18" t="n">
        <v>419.77086373</v>
      </c>
      <c r="AV15" s="20" t="n">
        <v>26.82747977</v>
      </c>
    </row>
    <row r="16" spans="1:48">
      <c r="A16" s="15" t="s">
        <v>491</v>
      </c>
      <c r="B16" s="17" t="n">
        <v>6108</v>
      </c>
      <c r="C16" s="18">
        <f>(101.0/B16*100)</f>
        <v/>
      </c>
      <c r="D16" s="19" t="n">
        <v>6007</v>
      </c>
      <c r="E16" s="18" t="n">
        <v>470.53936946</v>
      </c>
      <c r="F16" s="20" t="n">
        <v>15.07351311</v>
      </c>
      <c r="G16" s="18" t="n">
        <v>447.76938404</v>
      </c>
      <c r="H16" s="20" t="n">
        <v>29.02105466</v>
      </c>
      <c r="I16" s="18" t="n">
        <v>473.6375288</v>
      </c>
      <c r="J16" s="20" t="n">
        <v>17.53456144</v>
      </c>
      <c r="K16" s="18" t="n">
        <v>436.07723056</v>
      </c>
      <c r="L16" s="20" t="n">
        <v>21.49667593</v>
      </c>
      <c r="M16" s="18" t="n">
        <v>441.222399</v>
      </c>
      <c r="N16" s="20" t="n">
        <v>23.33029999</v>
      </c>
      <c r="O16" s="18" t="n">
        <v>461.41638066</v>
      </c>
      <c r="P16" s="20" t="n">
        <v>22.21640168</v>
      </c>
      <c r="Q16" s="18" t="n">
        <v>423.13181599</v>
      </c>
      <c r="R16" s="20" t="n">
        <v>23.6355188</v>
      </c>
      <c r="S16" s="18" t="n">
        <v>418.4184242</v>
      </c>
      <c r="T16" s="20" t="n">
        <v>22.62295319</v>
      </c>
      <c r="U16" s="18" t="n">
        <v>450.23720316</v>
      </c>
      <c r="V16" s="20" t="n">
        <v>19.05830842</v>
      </c>
      <c r="W16" s="18" t="n">
        <v>451.0607177</v>
      </c>
      <c r="X16" s="20" t="n">
        <v>25.79642279</v>
      </c>
      <c r="Y16" s="18" t="n">
        <v>435.44969342</v>
      </c>
      <c r="Z16" s="20" t="n">
        <v>23.73159444</v>
      </c>
      <c r="AA16" s="18" t="n">
        <v>416.17242916</v>
      </c>
      <c r="AB16" s="20" t="n">
        <v>32.34819582</v>
      </c>
      <c r="AC16" s="18" t="n">
        <v>393.8415219</v>
      </c>
      <c r="AD16" s="20" t="n">
        <v>18.33043833</v>
      </c>
      <c r="AE16" s="18" t="n">
        <v>351.35078763</v>
      </c>
      <c r="AF16" s="20" t="n">
        <v>17.80667065</v>
      </c>
      <c r="AG16" s="18" t="n">
        <v>405.78775624</v>
      </c>
      <c r="AH16" s="20" t="n">
        <v>23.31164305</v>
      </c>
      <c r="AI16" s="18" t="n">
        <v>372.45539337</v>
      </c>
      <c r="AJ16" s="20" t="n">
        <v>26.34367988</v>
      </c>
      <c r="AK16" s="18" t="n">
        <v>311.56733394</v>
      </c>
      <c r="AL16" s="20" t="n">
        <v>25.8138109</v>
      </c>
      <c r="AM16" s="18" t="n">
        <v>501.63873765</v>
      </c>
      <c r="AN16" s="20" t="n">
        <v>2.02548051</v>
      </c>
      <c r="AO16" s="18" t="s">
        <v>481</v>
      </c>
      <c r="AP16" s="20" t="s">
        <v>481</v>
      </c>
      <c r="AQ16" s="18" t="s">
        <v>481</v>
      </c>
      <c r="AR16" s="20" t="s">
        <v>481</v>
      </c>
      <c r="AS16" s="18" t="s">
        <v>481</v>
      </c>
      <c r="AT16" s="20" t="s">
        <v>481</v>
      </c>
      <c r="AU16" s="18" t="n">
        <v>361.27486055</v>
      </c>
      <c r="AV16" s="20" t="n">
        <v>18.79968334</v>
      </c>
    </row>
    <row r="17" spans="1:48">
      <c r="A17" s="15" t="s">
        <v>492</v>
      </c>
      <c r="B17" s="17" t="n">
        <v>6504</v>
      </c>
      <c r="C17" s="18">
        <f>(713.0/B17*100)</f>
        <v/>
      </c>
      <c r="D17" s="19" t="n">
        <v>5791</v>
      </c>
      <c r="E17" s="18" t="n">
        <v>475.11479013</v>
      </c>
      <c r="F17" s="20" t="n">
        <v>16.14041648</v>
      </c>
      <c r="G17" s="18" t="n">
        <v>448.98240166</v>
      </c>
      <c r="H17" s="20" t="n">
        <v>21.78316755</v>
      </c>
      <c r="I17" s="18" t="n">
        <v>510.75466939</v>
      </c>
      <c r="J17" s="20" t="n">
        <v>20.11506342</v>
      </c>
      <c r="K17" s="18" t="n">
        <v>472.9813088</v>
      </c>
      <c r="L17" s="20" t="n">
        <v>21.56388204</v>
      </c>
      <c r="M17" s="18" t="n">
        <v>457.01926719</v>
      </c>
      <c r="N17" s="20" t="n">
        <v>26.69565952</v>
      </c>
      <c r="O17" s="18" t="n">
        <v>449.5831385</v>
      </c>
      <c r="P17" s="20" t="n">
        <v>27.39258591</v>
      </c>
      <c r="Q17" s="18" t="n">
        <v>446.66625871</v>
      </c>
      <c r="R17" s="20" t="n">
        <v>26.9956726</v>
      </c>
      <c r="S17" s="18" t="n">
        <v>479.10967221</v>
      </c>
      <c r="T17" s="20" t="n">
        <v>25.86834748</v>
      </c>
      <c r="U17" s="18" t="n">
        <v>433.46826707</v>
      </c>
      <c r="V17" s="20" t="n">
        <v>32.53980792</v>
      </c>
      <c r="W17" s="18" t="n">
        <v>385.22305622</v>
      </c>
      <c r="X17" s="20" t="n">
        <v>26.17624034</v>
      </c>
      <c r="Y17" s="18" t="n">
        <v>437.47639549</v>
      </c>
      <c r="Z17" s="20" t="n">
        <v>25.62714796</v>
      </c>
      <c r="AA17" s="18" t="n">
        <v>441.73790641</v>
      </c>
      <c r="AB17" s="20" t="n">
        <v>40.86063631</v>
      </c>
      <c r="AC17" s="18" t="n">
        <v>411.26666393</v>
      </c>
      <c r="AD17" s="20" t="n">
        <v>31.17768955</v>
      </c>
      <c r="AE17" s="18" t="n">
        <v>403.86264745</v>
      </c>
      <c r="AF17" s="20" t="n">
        <v>26.82760937</v>
      </c>
      <c r="AG17" s="18" t="n">
        <v>373.71178864</v>
      </c>
      <c r="AH17" s="20" t="n">
        <v>19.46885316</v>
      </c>
      <c r="AI17" s="18" t="n">
        <v>457.95709011</v>
      </c>
      <c r="AJ17" s="20" t="n">
        <v>25.8082431</v>
      </c>
      <c r="AK17" s="18" t="s">
        <v>481</v>
      </c>
      <c r="AL17" s="20" t="s">
        <v>481</v>
      </c>
      <c r="AM17" s="18" t="n">
        <v>520.73218156</v>
      </c>
      <c r="AN17" s="20" t="n">
        <v>2.57438011</v>
      </c>
      <c r="AO17" s="18" t="s">
        <v>481</v>
      </c>
      <c r="AP17" s="20" t="s">
        <v>481</v>
      </c>
      <c r="AQ17" s="18" t="n">
        <v>364.94688261</v>
      </c>
      <c r="AR17" s="20" t="n">
        <v>12.24669223</v>
      </c>
      <c r="AS17" s="18" t="s">
        <v>481</v>
      </c>
      <c r="AT17" s="20" t="s">
        <v>481</v>
      </c>
      <c r="AU17" s="18" t="n">
        <v>450.41319073</v>
      </c>
      <c r="AV17" s="20" t="n">
        <v>32.59228255</v>
      </c>
    </row>
    <row r="18" spans="1:48">
      <c r="A18" s="15" t="s">
        <v>493</v>
      </c>
      <c r="B18" s="17" t="n">
        <v>5532</v>
      </c>
      <c r="C18" s="18">
        <f>(28.0/B18*100)</f>
        <v/>
      </c>
      <c r="D18" s="19" t="n">
        <v>5504</v>
      </c>
      <c r="E18" s="18" t="n">
        <v>420.74296873</v>
      </c>
      <c r="F18" s="20" t="n">
        <v>9.898300000000001</v>
      </c>
      <c r="G18" s="18" t="n">
        <v>433.09299296</v>
      </c>
      <c r="H18" s="20" t="n">
        <v>25.86563152</v>
      </c>
      <c r="I18" s="18" t="n">
        <v>417.77938626</v>
      </c>
      <c r="J18" s="20" t="n">
        <v>18.9489558</v>
      </c>
      <c r="K18" s="18" t="n">
        <v>441.76237255</v>
      </c>
      <c r="L18" s="20" t="n">
        <v>21.21473268</v>
      </c>
      <c r="M18" s="18" t="n">
        <v>414.64112707</v>
      </c>
      <c r="N18" s="20" t="n">
        <v>24.3661415</v>
      </c>
      <c r="O18" s="18" t="n">
        <v>421.99068263</v>
      </c>
      <c r="P18" s="20" t="n">
        <v>16.31961846</v>
      </c>
      <c r="Q18" s="18" t="n">
        <v>383.52978597</v>
      </c>
      <c r="R18" s="20" t="n">
        <v>23.88968102</v>
      </c>
      <c r="S18" s="18" t="n">
        <v>351.03830697</v>
      </c>
      <c r="T18" s="20" t="n">
        <v>17.71227862</v>
      </c>
      <c r="U18" s="18" t="n">
        <v>416.99978547</v>
      </c>
      <c r="V18" s="20" t="n">
        <v>24.69648017</v>
      </c>
      <c r="W18" s="18" t="n">
        <v>382.16158408</v>
      </c>
      <c r="X18" s="20" t="n">
        <v>36.10629899</v>
      </c>
      <c r="Y18" s="18" t="n">
        <v>384.3980325</v>
      </c>
      <c r="Z18" s="20" t="n">
        <v>28.82602754</v>
      </c>
      <c r="AA18" s="18" t="n">
        <v>343.20088201</v>
      </c>
      <c r="AB18" s="20" t="n">
        <v>37.92282179</v>
      </c>
      <c r="AC18" s="18" t="n">
        <v>405.85163904</v>
      </c>
      <c r="AD18" s="20" t="n">
        <v>39.10297783</v>
      </c>
      <c r="AE18" s="18" t="s">
        <v>481</v>
      </c>
      <c r="AF18" s="20" t="s">
        <v>481</v>
      </c>
      <c r="AG18" s="18" t="n">
        <v>358.11401395</v>
      </c>
      <c r="AH18" s="20" t="n">
        <v>40.36340305</v>
      </c>
      <c r="AI18" s="18" t="n">
        <v>340.94799037</v>
      </c>
      <c r="AJ18" s="20" t="n">
        <v>41.95312249</v>
      </c>
      <c r="AK18" s="18" t="n">
        <v>412.45780071</v>
      </c>
      <c r="AL18" s="20" t="n">
        <v>24.48160652</v>
      </c>
      <c r="AM18" s="18" t="n">
        <v>458.9671127</v>
      </c>
      <c r="AN18" s="20" t="n">
        <v>3.93775295</v>
      </c>
      <c r="AO18" s="18" t="s">
        <v>481</v>
      </c>
      <c r="AP18" s="20" t="s">
        <v>481</v>
      </c>
      <c r="AQ18" s="18" t="s">
        <v>481</v>
      </c>
      <c r="AR18" s="20" t="s">
        <v>481</v>
      </c>
      <c r="AS18" s="18" t="s">
        <v>481</v>
      </c>
      <c r="AT18" s="20" t="s">
        <v>481</v>
      </c>
      <c r="AU18" s="18" t="n">
        <v>352.79259222</v>
      </c>
      <c r="AV18" s="20" t="n">
        <v>13.82848366</v>
      </c>
    </row>
    <row r="19" spans="1:48">
      <c r="A19" s="15" t="s">
        <v>494</v>
      </c>
      <c r="B19" s="17" t="n">
        <v>5658</v>
      </c>
      <c r="C19" s="18">
        <f>(62.0/B19*100)</f>
        <v/>
      </c>
      <c r="D19" s="19" t="n">
        <v>5596</v>
      </c>
      <c r="E19" s="18" t="n">
        <v>432.3295519</v>
      </c>
      <c r="F19" s="20" t="n">
        <v>29.54647384</v>
      </c>
      <c r="G19" s="18" t="n">
        <v>609.87512687</v>
      </c>
      <c r="H19" s="20" t="n">
        <v>38.52437548</v>
      </c>
      <c r="I19" s="18" t="n">
        <v>514.65103098</v>
      </c>
      <c r="J19" s="20" t="n">
        <v>28.01294878</v>
      </c>
      <c r="K19" s="18" t="n">
        <v>460.22675731</v>
      </c>
      <c r="L19" s="20" t="n">
        <v>29.79627313</v>
      </c>
      <c r="M19" s="18" t="n">
        <v>556.85809798</v>
      </c>
      <c r="N19" s="20" t="n">
        <v>27.22086486</v>
      </c>
      <c r="O19" s="18" t="n">
        <v>495.48009574</v>
      </c>
      <c r="P19" s="20" t="n">
        <v>54.53411346</v>
      </c>
      <c r="Q19" s="18" t="n">
        <v>435.24398937</v>
      </c>
      <c r="R19" s="20" t="n">
        <v>55.86806545</v>
      </c>
      <c r="S19" s="18" t="n">
        <v>555.1913134599999</v>
      </c>
      <c r="T19" s="20" t="n">
        <v>23.2894587</v>
      </c>
      <c r="U19" s="18" t="n">
        <v>439.24382652</v>
      </c>
      <c r="V19" s="20" t="n">
        <v>44.78426807</v>
      </c>
      <c r="W19" s="18" t="n">
        <v>530.78964959</v>
      </c>
      <c r="X19" s="20" t="n">
        <v>38.16385548</v>
      </c>
      <c r="Y19" s="18" t="n">
        <v>430.47729221</v>
      </c>
      <c r="Z19" s="20" t="n">
        <v>73.42760414999999</v>
      </c>
      <c r="AA19" s="18" t="n">
        <v>446.4168892</v>
      </c>
      <c r="AB19" s="20" t="n">
        <v>37.26868932</v>
      </c>
      <c r="AC19" s="18" t="n">
        <v>453.0607614</v>
      </c>
      <c r="AD19" s="20" t="n">
        <v>49.91021723</v>
      </c>
      <c r="AE19" s="18" t="n">
        <v>472.4146055</v>
      </c>
      <c r="AF19" s="20" t="n">
        <v>46.80650324</v>
      </c>
      <c r="AG19" s="18" t="n">
        <v>495.60779679</v>
      </c>
      <c r="AH19" s="20" t="n">
        <v>36.92838722</v>
      </c>
      <c r="AI19" s="18" t="n">
        <v>503.21157656</v>
      </c>
      <c r="AJ19" s="20" t="n">
        <v>24.56540992</v>
      </c>
      <c r="AK19" s="18" t="n">
        <v>394.10277561</v>
      </c>
      <c r="AL19" s="20" t="n">
        <v>39.16918122</v>
      </c>
      <c r="AM19" s="18" t="n">
        <v>477.07416009</v>
      </c>
      <c r="AN19" s="20" t="n">
        <v>2.47459961</v>
      </c>
      <c r="AO19" s="18" t="s">
        <v>481</v>
      </c>
      <c r="AP19" s="20" t="s">
        <v>481</v>
      </c>
      <c r="AQ19" s="18" t="s">
        <v>481</v>
      </c>
      <c r="AR19" s="20" t="s">
        <v>481</v>
      </c>
      <c r="AS19" s="18" t="s">
        <v>481</v>
      </c>
      <c r="AT19" s="20" t="s">
        <v>481</v>
      </c>
      <c r="AU19" s="18" t="n">
        <v>388.09572991</v>
      </c>
      <c r="AV19" s="20" t="n">
        <v>29.34643187</v>
      </c>
    </row>
    <row r="20" spans="1:48">
      <c r="A20" s="15" t="s">
        <v>495</v>
      </c>
      <c r="B20" s="17" t="n">
        <v>3371</v>
      </c>
      <c r="C20" s="18">
        <f>(75.0/B20*100)</f>
        <v/>
      </c>
      <c r="D20" s="19" t="n">
        <v>3296</v>
      </c>
      <c r="E20" s="18" t="n">
        <v>467.07248966</v>
      </c>
      <c r="F20" s="20" t="n">
        <v>11.47835967</v>
      </c>
      <c r="G20" s="18" t="n">
        <v>472.92438501</v>
      </c>
      <c r="H20" s="20" t="n">
        <v>25.71371836</v>
      </c>
      <c r="I20" s="18" t="n">
        <v>498.85635955</v>
      </c>
      <c r="J20" s="20" t="n">
        <v>15.25961411</v>
      </c>
      <c r="K20" s="18" t="n">
        <v>476.37975868</v>
      </c>
      <c r="L20" s="20" t="n">
        <v>25.96442601</v>
      </c>
      <c r="M20" s="18" t="n">
        <v>484.95516057</v>
      </c>
      <c r="N20" s="20" t="n">
        <v>22.16793469</v>
      </c>
      <c r="O20" s="18" t="n">
        <v>462.1738295</v>
      </c>
      <c r="P20" s="20" t="n">
        <v>17.8616348</v>
      </c>
      <c r="Q20" s="18" t="n">
        <v>440.27193029</v>
      </c>
      <c r="R20" s="20" t="n">
        <v>17.32068343</v>
      </c>
      <c r="S20" s="18" t="n">
        <v>438.39356159</v>
      </c>
      <c r="T20" s="20" t="n">
        <v>23.61327915</v>
      </c>
      <c r="U20" s="18" t="n">
        <v>412.12107499</v>
      </c>
      <c r="V20" s="20" t="n">
        <v>21.54472208</v>
      </c>
      <c r="W20" s="18" t="n">
        <v>407.2805534</v>
      </c>
      <c r="X20" s="20" t="n">
        <v>24.08986962</v>
      </c>
      <c r="Y20" s="18" t="n">
        <v>390.08404759</v>
      </c>
      <c r="Z20" s="20" t="n">
        <v>26.6653314</v>
      </c>
      <c r="AA20" s="18" t="n">
        <v>360.76858529</v>
      </c>
      <c r="AB20" s="20" t="n">
        <v>53.32862955</v>
      </c>
      <c r="AC20" s="18" t="n">
        <v>342.3917229</v>
      </c>
      <c r="AD20" s="20" t="n">
        <v>55.97801407</v>
      </c>
      <c r="AE20" s="18" t="n">
        <v>367.90954584</v>
      </c>
      <c r="AF20" s="20" t="n">
        <v>32.5374499</v>
      </c>
      <c r="AG20" s="18" t="n">
        <v>431.9749466</v>
      </c>
      <c r="AH20" s="20" t="n">
        <v>22.32542657</v>
      </c>
      <c r="AI20" s="18" t="s">
        <v>481</v>
      </c>
      <c r="AJ20" s="20" t="s">
        <v>481</v>
      </c>
      <c r="AK20" s="18" t="n">
        <v>313.86911515</v>
      </c>
      <c r="AL20" s="20" t="n">
        <v>22.09638035</v>
      </c>
      <c r="AM20" s="18" t="n">
        <v>476.18528859</v>
      </c>
      <c r="AN20" s="20" t="n">
        <v>1.77259156</v>
      </c>
      <c r="AO20" s="18" t="s">
        <v>481</v>
      </c>
      <c r="AP20" s="20" t="s">
        <v>481</v>
      </c>
      <c r="AQ20" s="18" t="s">
        <v>481</v>
      </c>
      <c r="AR20" s="20" t="s">
        <v>481</v>
      </c>
      <c r="AS20" s="18" t="s">
        <v>481</v>
      </c>
      <c r="AT20" s="20" t="s">
        <v>481</v>
      </c>
      <c r="AU20" s="18" t="n">
        <v>400.92724936</v>
      </c>
      <c r="AV20" s="20" t="n">
        <v>19.21180404</v>
      </c>
    </row>
    <row r="21" spans="1:48">
      <c r="A21" s="15" t="s">
        <v>496</v>
      </c>
      <c r="B21" s="17" t="n">
        <v>5741</v>
      </c>
      <c r="C21" s="18">
        <f>(45.0/B21*100)</f>
        <v/>
      </c>
      <c r="D21" s="19" t="n">
        <v>5696</v>
      </c>
      <c r="E21" s="18" t="n">
        <v>481.18187816</v>
      </c>
      <c r="F21" s="20" t="n">
        <v>6.6555455</v>
      </c>
      <c r="G21" s="18" t="n">
        <v>517.33691342</v>
      </c>
      <c r="H21" s="20" t="n">
        <v>14.48828373</v>
      </c>
      <c r="I21" s="18" t="n">
        <v>514.73286138</v>
      </c>
      <c r="J21" s="20" t="n">
        <v>13.80926443</v>
      </c>
      <c r="K21" s="18" t="n">
        <v>508.22189784</v>
      </c>
      <c r="L21" s="20" t="n">
        <v>9.91444345</v>
      </c>
      <c r="M21" s="18" t="n">
        <v>516.17631615</v>
      </c>
      <c r="N21" s="20" t="n">
        <v>12.51374608</v>
      </c>
      <c r="O21" s="18" t="n">
        <v>511.05432123</v>
      </c>
      <c r="P21" s="20" t="n">
        <v>10.60048394</v>
      </c>
      <c r="Q21" s="18" t="n">
        <v>514.31650136</v>
      </c>
      <c r="R21" s="20" t="n">
        <v>13.18900255</v>
      </c>
      <c r="S21" s="18" t="n">
        <v>512.4686960400001</v>
      </c>
      <c r="T21" s="20" t="n">
        <v>9.038782039999999</v>
      </c>
      <c r="U21" s="18" t="n">
        <v>489.71197026</v>
      </c>
      <c r="V21" s="20" t="n">
        <v>14.21179558</v>
      </c>
      <c r="W21" s="18" t="n">
        <v>460.40709724</v>
      </c>
      <c r="X21" s="20" t="n">
        <v>19.72090409</v>
      </c>
      <c r="Y21" s="18" t="n">
        <v>490.35305233</v>
      </c>
      <c r="Z21" s="20" t="n">
        <v>18.36238256</v>
      </c>
      <c r="AA21" s="18" t="n">
        <v>495.27813647</v>
      </c>
      <c r="AB21" s="20" t="n">
        <v>20.01338939</v>
      </c>
      <c r="AC21" s="18" t="n">
        <v>484.32864209</v>
      </c>
      <c r="AD21" s="20" t="n">
        <v>19.55491458</v>
      </c>
      <c r="AE21" s="18" t="n">
        <v>504.80820544</v>
      </c>
      <c r="AF21" s="20" t="n">
        <v>20.25439244</v>
      </c>
      <c r="AG21" s="18" t="n">
        <v>515.15295542</v>
      </c>
      <c r="AH21" s="20" t="n">
        <v>14.45332579</v>
      </c>
      <c r="AI21" s="18" t="n">
        <v>511.11342933</v>
      </c>
      <c r="AJ21" s="20" t="n">
        <v>14.25010755</v>
      </c>
      <c r="AK21" s="18" t="n">
        <v>535.62315979</v>
      </c>
      <c r="AL21" s="20" t="n">
        <v>46.67256302</v>
      </c>
      <c r="AM21" s="18" t="n">
        <v>503.52179664</v>
      </c>
      <c r="AN21" s="20" t="n">
        <v>2.45359741</v>
      </c>
      <c r="AO21" s="18" t="s">
        <v>481</v>
      </c>
      <c r="AP21" s="20" t="s">
        <v>481</v>
      </c>
      <c r="AQ21" s="18" t="s">
        <v>481</v>
      </c>
      <c r="AR21" s="20" t="s">
        <v>481</v>
      </c>
      <c r="AS21" s="18" t="s">
        <v>481</v>
      </c>
      <c r="AT21" s="20" t="s">
        <v>481</v>
      </c>
      <c r="AU21" s="18" t="n">
        <v>433.20650543</v>
      </c>
      <c r="AV21" s="20" t="n">
        <v>13.24690727</v>
      </c>
    </row>
    <row r="22" spans="1:48">
      <c r="A22" s="15" t="s">
        <v>497</v>
      </c>
      <c r="B22" s="17" t="n">
        <v>6598</v>
      </c>
      <c r="C22" s="18">
        <f>(39.0/B22*100)</f>
        <v/>
      </c>
      <c r="D22" s="19" t="n">
        <v>6559</v>
      </c>
      <c r="E22" s="18" t="n">
        <v>448.99691589</v>
      </c>
      <c r="F22" s="20" t="n">
        <v>13.38101467</v>
      </c>
      <c r="G22" s="18" t="n">
        <v>498.69423851</v>
      </c>
      <c r="H22" s="20" t="n">
        <v>35.74404894</v>
      </c>
      <c r="I22" s="18" t="n">
        <v>448.56958779</v>
      </c>
      <c r="J22" s="20" t="n">
        <v>19.49412649</v>
      </c>
      <c r="K22" s="18" t="n">
        <v>435.50681862</v>
      </c>
      <c r="L22" s="20" t="n">
        <v>24.05352833</v>
      </c>
      <c r="M22" s="18" t="n">
        <v>459.09234563</v>
      </c>
      <c r="N22" s="20" t="n">
        <v>26.75136552</v>
      </c>
      <c r="O22" s="18" t="n">
        <v>470.83153691</v>
      </c>
      <c r="P22" s="20" t="n">
        <v>22.11987315</v>
      </c>
      <c r="Q22" s="18" t="n">
        <v>430.96793771</v>
      </c>
      <c r="R22" s="20" t="n">
        <v>27.29755933</v>
      </c>
      <c r="S22" s="18" t="n">
        <v>470.70822445</v>
      </c>
      <c r="T22" s="20" t="n">
        <v>20.07866009</v>
      </c>
      <c r="U22" s="18" t="n">
        <v>464.42415259</v>
      </c>
      <c r="V22" s="20" t="n">
        <v>44.25402463</v>
      </c>
      <c r="W22" s="18" t="n">
        <v>470.8357746</v>
      </c>
      <c r="X22" s="20" t="n">
        <v>35.24842177</v>
      </c>
      <c r="Y22" s="18" t="n">
        <v>424.40596265</v>
      </c>
      <c r="Z22" s="20" t="n">
        <v>32.52367588</v>
      </c>
      <c r="AA22" s="18" t="n">
        <v>387.04025936</v>
      </c>
      <c r="AB22" s="20" t="n">
        <v>37.23659461</v>
      </c>
      <c r="AC22" s="18" t="n">
        <v>359.25624756</v>
      </c>
      <c r="AD22" s="20" t="n">
        <v>21.27206701</v>
      </c>
      <c r="AE22" s="18" t="n">
        <v>341.86549234</v>
      </c>
      <c r="AF22" s="20" t="n">
        <v>31.58555693</v>
      </c>
      <c r="AG22" s="18" t="n">
        <v>343.24292355</v>
      </c>
      <c r="AH22" s="20" t="n">
        <v>25.0840061</v>
      </c>
      <c r="AI22" s="18" t="n">
        <v>331.48238854</v>
      </c>
      <c r="AJ22" s="20" t="n">
        <v>22.73267647</v>
      </c>
      <c r="AK22" s="18" t="n">
        <v>320.24605142</v>
      </c>
      <c r="AL22" s="20" t="n">
        <v>24.11635863</v>
      </c>
      <c r="AM22" s="18" t="n">
        <v>471.26129504</v>
      </c>
      <c r="AN22" s="20" t="n">
        <v>3.31503541</v>
      </c>
      <c r="AO22" s="18" t="s">
        <v>481</v>
      </c>
      <c r="AP22" s="20" t="s">
        <v>481</v>
      </c>
      <c r="AQ22" s="18" t="s">
        <v>481</v>
      </c>
      <c r="AR22" s="20" t="s">
        <v>481</v>
      </c>
      <c r="AS22" s="18" t="s">
        <v>481</v>
      </c>
      <c r="AT22" s="20" t="s">
        <v>481</v>
      </c>
      <c r="AU22" s="18" t="n">
        <v>334.01336132</v>
      </c>
      <c r="AV22" s="20" t="n">
        <v>17.10367657</v>
      </c>
    </row>
    <row r="23" spans="1:48">
      <c r="A23" s="15" t="s">
        <v>498</v>
      </c>
      <c r="B23" s="17" t="n">
        <v>11583</v>
      </c>
      <c r="C23" s="18">
        <f>(214.0/B23*100)</f>
        <v/>
      </c>
      <c r="D23" s="19" t="n">
        <v>11369</v>
      </c>
      <c r="E23" s="18" t="n">
        <v>447.61458338</v>
      </c>
      <c r="F23" s="20" t="n">
        <v>16.9587672</v>
      </c>
      <c r="G23" s="18" t="n">
        <v>445.85485059</v>
      </c>
      <c r="H23" s="20" t="n">
        <v>23.3635553</v>
      </c>
      <c r="I23" s="18" t="n">
        <v>485.06550034</v>
      </c>
      <c r="J23" s="20" t="n">
        <v>17.05252593</v>
      </c>
      <c r="K23" s="18" t="n">
        <v>456.01199185</v>
      </c>
      <c r="L23" s="20" t="n">
        <v>20.90325901</v>
      </c>
      <c r="M23" s="18" t="n">
        <v>492.55758172</v>
      </c>
      <c r="N23" s="20" t="n">
        <v>13.35087886</v>
      </c>
      <c r="O23" s="18" t="n">
        <v>465.04506779</v>
      </c>
      <c r="P23" s="20" t="n">
        <v>23.76148666</v>
      </c>
      <c r="Q23" s="18" t="n">
        <v>459.8718609</v>
      </c>
      <c r="R23" s="20" t="n">
        <v>14.52271881</v>
      </c>
      <c r="S23" s="18" t="n">
        <v>438.4283117</v>
      </c>
      <c r="T23" s="20" t="n">
        <v>20.10362447</v>
      </c>
      <c r="U23" s="18" t="n">
        <v>435.58145664</v>
      </c>
      <c r="V23" s="20" t="n">
        <v>25.98661956</v>
      </c>
      <c r="W23" s="18" t="n">
        <v>430.74237144</v>
      </c>
      <c r="X23" s="20" t="n">
        <v>20.30793165</v>
      </c>
      <c r="Y23" s="18" t="n">
        <v>443.14108839</v>
      </c>
      <c r="Z23" s="20" t="n">
        <v>20.44560588</v>
      </c>
      <c r="AA23" s="18" t="n">
        <v>448.46456576</v>
      </c>
      <c r="AB23" s="20" t="n">
        <v>20.57260613</v>
      </c>
      <c r="AC23" s="18" t="n">
        <v>415.59260077</v>
      </c>
      <c r="AD23" s="20" t="n">
        <v>22.4053598</v>
      </c>
      <c r="AE23" s="18" t="n">
        <v>384.02070713</v>
      </c>
      <c r="AF23" s="20" t="n">
        <v>16.74162817</v>
      </c>
      <c r="AG23" s="18" t="n">
        <v>402.49043065</v>
      </c>
      <c r="AH23" s="20" t="n">
        <v>32.79719073</v>
      </c>
      <c r="AI23" s="18" t="n">
        <v>374.08223673</v>
      </c>
      <c r="AJ23" s="20" t="n">
        <v>35.17747866</v>
      </c>
      <c r="AK23" s="18" t="n">
        <v>389.11658902</v>
      </c>
      <c r="AL23" s="20" t="n">
        <v>56.15009935</v>
      </c>
      <c r="AM23" s="18" t="n">
        <v>484.20634725</v>
      </c>
      <c r="AN23" s="20" t="n">
        <v>2.58674999</v>
      </c>
      <c r="AO23" s="18" t="s">
        <v>481</v>
      </c>
      <c r="AP23" s="20" t="s">
        <v>481</v>
      </c>
      <c r="AQ23" s="18" t="s">
        <v>481</v>
      </c>
      <c r="AR23" s="20" t="s">
        <v>481</v>
      </c>
      <c r="AS23" s="18" t="s">
        <v>481</v>
      </c>
      <c r="AT23" s="20" t="s">
        <v>481</v>
      </c>
      <c r="AU23" s="18" t="n">
        <v>420.32496419</v>
      </c>
      <c r="AV23" s="20" t="n">
        <v>16.40254117</v>
      </c>
    </row>
    <row r="24" spans="1:48">
      <c r="A24" s="15" t="s">
        <v>499</v>
      </c>
      <c r="B24" s="17" t="n">
        <v>6647</v>
      </c>
      <c r="C24" s="18">
        <f>(7.0/B24*100)</f>
        <v/>
      </c>
      <c r="D24" s="19" t="n">
        <v>6640</v>
      </c>
      <c r="E24" s="18" t="n">
        <v>540.98176025</v>
      </c>
      <c r="F24" s="20" t="n">
        <v>20.58426009</v>
      </c>
      <c r="G24" s="18" t="n">
        <v>596.09880222</v>
      </c>
      <c r="H24" s="20" t="n">
        <v>36.02521921</v>
      </c>
      <c r="I24" s="18" t="n">
        <v>609.8330028300001</v>
      </c>
      <c r="J24" s="20" t="n">
        <v>46.32496407</v>
      </c>
      <c r="K24" s="18" t="n">
        <v>415.55075738</v>
      </c>
      <c r="L24" s="20" t="n">
        <v>72.6778468</v>
      </c>
      <c r="M24" s="18" t="n">
        <v>540.22377852</v>
      </c>
      <c r="N24" s="20" t="n">
        <v>67.16487273</v>
      </c>
      <c r="O24" s="18" t="n">
        <v>534.5567938</v>
      </c>
      <c r="P24" s="20" t="n">
        <v>35.41902675</v>
      </c>
      <c r="Q24" s="18" t="n">
        <v>514.5168091199999</v>
      </c>
      <c r="R24" s="20" t="n">
        <v>109.82516104</v>
      </c>
      <c r="S24" s="18" t="n">
        <v>633.379</v>
      </c>
      <c r="T24" s="20" t="n">
        <v>34.65020191</v>
      </c>
      <c r="U24" s="18" t="s">
        <v>481</v>
      </c>
      <c r="V24" s="20" t="s">
        <v>481</v>
      </c>
      <c r="W24" s="18" t="n">
        <v>427.20612095</v>
      </c>
      <c r="X24" s="20" t="n">
        <v>63.09812442</v>
      </c>
      <c r="Y24" s="18" t="s">
        <v>481</v>
      </c>
      <c r="Z24" s="20" t="s">
        <v>481</v>
      </c>
      <c r="AA24" s="18" t="n">
        <v>436.5135035</v>
      </c>
      <c r="AB24" s="20" t="n">
        <v>60.23959682</v>
      </c>
      <c r="AC24" s="18" t="n">
        <v>295.1197</v>
      </c>
      <c r="AD24" s="20" t="n">
        <v>38.79673819</v>
      </c>
      <c r="AE24" s="18" t="n">
        <v>367.82625901</v>
      </c>
      <c r="AF24" s="20" t="n">
        <v>40.33294838</v>
      </c>
      <c r="AG24" s="18" t="s">
        <v>481</v>
      </c>
      <c r="AH24" s="20" t="s">
        <v>481</v>
      </c>
      <c r="AI24" s="18" t="n">
        <v>421.2707</v>
      </c>
      <c r="AJ24" s="20" t="n">
        <v>46.71564456</v>
      </c>
      <c r="AK24" s="18" t="n">
        <v>382.42006322</v>
      </c>
      <c r="AL24" s="20" t="n">
        <v>27.26606914</v>
      </c>
      <c r="AM24" s="18" t="n">
        <v>538.82651577</v>
      </c>
      <c r="AN24" s="20" t="n">
        <v>2.89872617</v>
      </c>
      <c r="AO24" s="18" t="s">
        <v>481</v>
      </c>
      <c r="AP24" s="20" t="s">
        <v>481</v>
      </c>
      <c r="AQ24" s="18" t="s">
        <v>481</v>
      </c>
      <c r="AR24" s="20" t="s">
        <v>481</v>
      </c>
      <c r="AS24" s="18" t="s">
        <v>481</v>
      </c>
      <c r="AT24" s="20" t="s">
        <v>481</v>
      </c>
      <c r="AU24" s="18" t="n">
        <v>504.98327675</v>
      </c>
      <c r="AV24" s="20" t="n">
        <v>34.29039269</v>
      </c>
    </row>
    <row r="25" spans="1:48">
      <c r="A25" s="15" t="s">
        <v>500</v>
      </c>
      <c r="B25" s="17" t="n">
        <v>5581</v>
      </c>
      <c r="C25" s="18">
        <f>(24.0/B25*100)</f>
        <v/>
      </c>
      <c r="D25" s="19" t="n">
        <v>5557</v>
      </c>
      <c r="E25" s="18" t="n">
        <v>494.94468468</v>
      </c>
      <c r="F25" s="20" t="n">
        <v>31.41306849</v>
      </c>
      <c r="G25" s="18" t="n">
        <v>497.94164984</v>
      </c>
      <c r="H25" s="20" t="n">
        <v>76.82175957</v>
      </c>
      <c r="I25" s="18" t="n">
        <v>623.8081385</v>
      </c>
      <c r="J25" s="20" t="n">
        <v>27.82737541</v>
      </c>
      <c r="K25" s="18" t="n">
        <v>498.78477491</v>
      </c>
      <c r="L25" s="20" t="n">
        <v>74.36080646000001</v>
      </c>
      <c r="M25" s="18" t="n">
        <v>604.99127246</v>
      </c>
      <c r="N25" s="20" t="n">
        <v>28.87613664</v>
      </c>
      <c r="O25" s="18" t="n">
        <v>539.16960569</v>
      </c>
      <c r="P25" s="20" t="n">
        <v>20.93771056</v>
      </c>
      <c r="Q25" s="18" t="n">
        <v>541.6264</v>
      </c>
      <c r="R25" s="20" t="n">
        <v>18.11051218</v>
      </c>
      <c r="S25" s="18" t="n">
        <v>512.4971</v>
      </c>
      <c r="T25" s="20" t="n">
        <v>23.22857391</v>
      </c>
      <c r="U25" s="18" t="s">
        <v>481</v>
      </c>
      <c r="V25" s="20" t="s">
        <v>481</v>
      </c>
      <c r="W25" s="18" t="s">
        <v>481</v>
      </c>
      <c r="X25" s="20" t="s">
        <v>481</v>
      </c>
      <c r="Y25" s="18" t="n">
        <v>408.6197451</v>
      </c>
      <c r="Z25" s="20" t="n">
        <v>33.5725702</v>
      </c>
      <c r="AA25" s="18" t="s">
        <v>481</v>
      </c>
      <c r="AB25" s="20" t="s">
        <v>481</v>
      </c>
      <c r="AC25" s="18" t="s">
        <v>481</v>
      </c>
      <c r="AD25" s="20" t="s">
        <v>481</v>
      </c>
      <c r="AE25" s="18" t="s">
        <v>481</v>
      </c>
      <c r="AF25" s="20" t="s">
        <v>481</v>
      </c>
      <c r="AG25" s="18" t="s">
        <v>481</v>
      </c>
      <c r="AH25" s="20" t="s">
        <v>481</v>
      </c>
      <c r="AI25" s="18" t="s">
        <v>481</v>
      </c>
      <c r="AJ25" s="20" t="s">
        <v>481</v>
      </c>
      <c r="AK25" s="18" t="s">
        <v>481</v>
      </c>
      <c r="AL25" s="20" t="s">
        <v>481</v>
      </c>
      <c r="AM25" s="18" t="n">
        <v>515.99234112</v>
      </c>
      <c r="AN25" s="20" t="n">
        <v>3.13175879</v>
      </c>
      <c r="AO25" s="18" t="s">
        <v>481</v>
      </c>
      <c r="AP25" s="20" t="s">
        <v>481</v>
      </c>
      <c r="AQ25" s="18" t="s">
        <v>481</v>
      </c>
      <c r="AR25" s="20" t="s">
        <v>481</v>
      </c>
      <c r="AS25" s="18" t="s">
        <v>481</v>
      </c>
      <c r="AT25" s="20" t="s">
        <v>481</v>
      </c>
      <c r="AU25" s="18" t="n">
        <v>441.97542225</v>
      </c>
      <c r="AV25" s="20" t="n">
        <v>52.92417228</v>
      </c>
    </row>
    <row r="26" spans="1:48">
      <c r="A26" s="15" t="s">
        <v>501</v>
      </c>
      <c r="B26" s="17" t="n">
        <v>4869</v>
      </c>
      <c r="C26" s="18">
        <f>(33.0/B26*100)</f>
        <v/>
      </c>
      <c r="D26" s="19" t="n">
        <v>4836</v>
      </c>
      <c r="E26" s="18" t="n">
        <v>449.55440687</v>
      </c>
      <c r="F26" s="20" t="n">
        <v>12.99323758</v>
      </c>
      <c r="G26" s="18" t="n">
        <v>448.61700761</v>
      </c>
      <c r="H26" s="20" t="n">
        <v>21.26132307</v>
      </c>
      <c r="I26" s="18" t="n">
        <v>492.60980957</v>
      </c>
      <c r="J26" s="20" t="n">
        <v>38.87677078</v>
      </c>
      <c r="K26" s="18" t="n">
        <v>492.72039017</v>
      </c>
      <c r="L26" s="20" t="n">
        <v>31.68945677</v>
      </c>
      <c r="M26" s="18" t="n">
        <v>459.53705516</v>
      </c>
      <c r="N26" s="20" t="n">
        <v>31.54269847</v>
      </c>
      <c r="O26" s="18" t="n">
        <v>507.5078</v>
      </c>
      <c r="P26" s="20" t="n">
        <v>35.06554933</v>
      </c>
      <c r="Q26" s="18" t="n">
        <v>490.15575085</v>
      </c>
      <c r="R26" s="20" t="n">
        <v>22.18791135</v>
      </c>
      <c r="S26" s="18" t="n">
        <v>414.24565375</v>
      </c>
      <c r="T26" s="20" t="n">
        <v>57.81769473</v>
      </c>
      <c r="U26" s="18" t="n">
        <v>547.2676983600001</v>
      </c>
      <c r="V26" s="20" t="n">
        <v>81.77770972</v>
      </c>
      <c r="W26" s="18" t="n">
        <v>347.7844</v>
      </c>
      <c r="X26" s="20" t="n">
        <v>22.50865632</v>
      </c>
      <c r="Y26" s="18" t="n">
        <v>610.8907</v>
      </c>
      <c r="Z26" s="20" t="n">
        <v>21.86785976</v>
      </c>
      <c r="AA26" s="18" t="n">
        <v>482.3989</v>
      </c>
      <c r="AB26" s="20" t="n">
        <v>23.48066448</v>
      </c>
      <c r="AC26" s="18" t="n">
        <v>608.4139</v>
      </c>
      <c r="AD26" s="20" t="n">
        <v>26.58082067</v>
      </c>
      <c r="AE26" s="18" t="n">
        <v>530.9142000000001</v>
      </c>
      <c r="AF26" s="20" t="n">
        <v>18.96387218</v>
      </c>
      <c r="AG26" s="18" t="n">
        <v>543.58932515</v>
      </c>
      <c r="AH26" s="20" t="n">
        <v>43.75524778</v>
      </c>
      <c r="AI26" s="18" t="n">
        <v>620.8442</v>
      </c>
      <c r="AJ26" s="20" t="n">
        <v>22.34413215</v>
      </c>
      <c r="AK26" s="18" t="n">
        <v>397.98440048</v>
      </c>
      <c r="AL26" s="20" t="n">
        <v>25.06185279</v>
      </c>
      <c r="AM26" s="18" t="n">
        <v>491.33198521</v>
      </c>
      <c r="AN26" s="20" t="n">
        <v>1.56721507</v>
      </c>
      <c r="AO26" s="18" t="s">
        <v>481</v>
      </c>
      <c r="AP26" s="20" t="s">
        <v>481</v>
      </c>
      <c r="AQ26" s="18" t="s">
        <v>481</v>
      </c>
      <c r="AR26" s="20" t="s">
        <v>481</v>
      </c>
      <c r="AS26" s="18" t="s">
        <v>481</v>
      </c>
      <c r="AT26" s="20" t="s">
        <v>481</v>
      </c>
      <c r="AU26" s="18" t="n">
        <v>414.48280538</v>
      </c>
      <c r="AV26" s="20" t="n">
        <v>39.80188959</v>
      </c>
    </row>
    <row r="27" spans="1:48">
      <c r="A27" s="15" t="s">
        <v>502</v>
      </c>
      <c r="B27" s="17" t="n">
        <v>5299</v>
      </c>
      <c r="C27" s="18">
        <f>(17.0/B27*100)</f>
        <v/>
      </c>
      <c r="D27" s="19" t="n">
        <v>5282</v>
      </c>
      <c r="E27" s="18" t="n">
        <v>471.0900871</v>
      </c>
      <c r="F27" s="20" t="n">
        <v>7.74732055</v>
      </c>
      <c r="G27" s="18" t="n">
        <v>458.22042442</v>
      </c>
      <c r="H27" s="20" t="n">
        <v>12.93937386</v>
      </c>
      <c r="I27" s="18" t="n">
        <v>473.9849783</v>
      </c>
      <c r="J27" s="20" t="n">
        <v>14.51052493</v>
      </c>
      <c r="K27" s="18" t="n">
        <v>501.27454202</v>
      </c>
      <c r="L27" s="20" t="n">
        <v>12.5648289</v>
      </c>
      <c r="M27" s="18" t="n">
        <v>469.62527976</v>
      </c>
      <c r="N27" s="20" t="n">
        <v>10.45876408</v>
      </c>
      <c r="O27" s="18" t="n">
        <v>445.35712307</v>
      </c>
      <c r="P27" s="20" t="n">
        <v>14.29939106</v>
      </c>
      <c r="Q27" s="18" t="n">
        <v>442.98989626</v>
      </c>
      <c r="R27" s="20" t="n">
        <v>13.51192502</v>
      </c>
      <c r="S27" s="18" t="n">
        <v>464.63597672</v>
      </c>
      <c r="T27" s="20" t="n">
        <v>13.90952917</v>
      </c>
      <c r="U27" s="18" t="n">
        <v>477.56838725</v>
      </c>
      <c r="V27" s="20" t="n">
        <v>14.62361356</v>
      </c>
      <c r="W27" s="18" t="n">
        <v>454.18474288</v>
      </c>
      <c r="X27" s="20" t="n">
        <v>12.85167231</v>
      </c>
      <c r="Y27" s="18" t="n">
        <v>433.90482676</v>
      </c>
      <c r="Z27" s="20" t="n">
        <v>14.72444094</v>
      </c>
      <c r="AA27" s="18" t="n">
        <v>453.81694843</v>
      </c>
      <c r="AB27" s="20" t="n">
        <v>12.53992925</v>
      </c>
      <c r="AC27" s="18" t="n">
        <v>462.54574575</v>
      </c>
      <c r="AD27" s="20" t="n">
        <v>12.15281908</v>
      </c>
      <c r="AE27" s="18" t="n">
        <v>447.39690836</v>
      </c>
      <c r="AF27" s="20" t="n">
        <v>11.0978057</v>
      </c>
      <c r="AG27" s="18" t="n">
        <v>521.62172064</v>
      </c>
      <c r="AH27" s="20" t="n">
        <v>17.19678084</v>
      </c>
      <c r="AI27" s="18" t="n">
        <v>499.7412576</v>
      </c>
      <c r="AJ27" s="20" t="n">
        <v>18.75564033</v>
      </c>
      <c r="AK27" s="18" t="n">
        <v>419.78367278</v>
      </c>
      <c r="AL27" s="20" t="n">
        <v>19.01747049</v>
      </c>
      <c r="AM27" s="18" t="n">
        <v>488.6755963</v>
      </c>
      <c r="AN27" s="20" t="n">
        <v>1.31470184</v>
      </c>
      <c r="AO27" s="18" t="s">
        <v>481</v>
      </c>
      <c r="AP27" s="20" t="s">
        <v>481</v>
      </c>
      <c r="AQ27" s="18" t="s">
        <v>481</v>
      </c>
      <c r="AR27" s="20" t="s">
        <v>481</v>
      </c>
      <c r="AS27" s="18" t="s">
        <v>481</v>
      </c>
      <c r="AT27" s="20" t="s">
        <v>481</v>
      </c>
      <c r="AU27" s="18" t="n">
        <v>443.28032222</v>
      </c>
      <c r="AV27" s="20" t="n">
        <v>17.65615988</v>
      </c>
    </row>
    <row r="28" spans="1:48">
      <c r="A28" s="15" t="s">
        <v>503</v>
      </c>
      <c r="B28" s="17" t="n">
        <v>7568</v>
      </c>
      <c r="C28" s="18">
        <f>(51.0/B28*100)</f>
        <v/>
      </c>
      <c r="D28" s="19" t="n">
        <v>7517</v>
      </c>
      <c r="E28" s="18" t="n">
        <v>385.15657479</v>
      </c>
      <c r="F28" s="20" t="n">
        <v>9.13441841</v>
      </c>
      <c r="G28" s="18" t="n">
        <v>369.45698503</v>
      </c>
      <c r="H28" s="20" t="n">
        <v>19.39507768</v>
      </c>
      <c r="I28" s="18" t="n">
        <v>358.46680348</v>
      </c>
      <c r="J28" s="20" t="n">
        <v>21.96172831</v>
      </c>
      <c r="K28" s="18" t="n">
        <v>370.66364368</v>
      </c>
      <c r="L28" s="20" t="n">
        <v>18.10993039</v>
      </c>
      <c r="M28" s="18" t="n">
        <v>387.36133466</v>
      </c>
      <c r="N28" s="20" t="n">
        <v>28.82721314</v>
      </c>
      <c r="O28" s="18" t="n">
        <v>359.21033103</v>
      </c>
      <c r="P28" s="20" t="n">
        <v>25.68620247</v>
      </c>
      <c r="Q28" s="18" t="n">
        <v>374.9718514</v>
      </c>
      <c r="R28" s="20" t="n">
        <v>19.24025261</v>
      </c>
      <c r="S28" s="18" t="n">
        <v>391.72185055</v>
      </c>
      <c r="T28" s="20" t="n">
        <v>38.83410864</v>
      </c>
      <c r="U28" s="18" t="n">
        <v>430.00812731</v>
      </c>
      <c r="V28" s="20" t="n">
        <v>35.47182055</v>
      </c>
      <c r="W28" s="18" t="n">
        <v>458.82297165</v>
      </c>
      <c r="X28" s="20" t="n">
        <v>39.49040444</v>
      </c>
      <c r="Y28" s="18" t="n">
        <v>368.83687221</v>
      </c>
      <c r="Z28" s="20" t="n">
        <v>29.07333429</v>
      </c>
      <c r="AA28" s="18" t="n">
        <v>429.71877726</v>
      </c>
      <c r="AB28" s="20" t="n">
        <v>29.61412888</v>
      </c>
      <c r="AC28" s="18" t="n">
        <v>472.03961786</v>
      </c>
      <c r="AD28" s="20" t="n">
        <v>29.95783351</v>
      </c>
      <c r="AE28" s="18" t="n">
        <v>313.5855</v>
      </c>
      <c r="AF28" s="20" t="n">
        <v>37.00463203</v>
      </c>
      <c r="AG28" s="18" t="n">
        <v>429.3152</v>
      </c>
      <c r="AH28" s="20" t="n">
        <v>16.52017933</v>
      </c>
      <c r="AI28" s="18" t="n">
        <v>353.14573801</v>
      </c>
      <c r="AJ28" s="20" t="n">
        <v>45.66393679</v>
      </c>
      <c r="AK28" s="18" t="s">
        <v>481</v>
      </c>
      <c r="AL28" s="20" t="s">
        <v>481</v>
      </c>
      <c r="AM28" s="18" t="n">
        <v>417.40006283</v>
      </c>
      <c r="AN28" s="20" t="n">
        <v>2.13455341</v>
      </c>
      <c r="AO28" s="18" t="s">
        <v>481</v>
      </c>
      <c r="AP28" s="20" t="s">
        <v>481</v>
      </c>
      <c r="AQ28" s="18" t="s">
        <v>481</v>
      </c>
      <c r="AR28" s="20" t="s">
        <v>481</v>
      </c>
      <c r="AS28" s="18" t="s">
        <v>481</v>
      </c>
      <c r="AT28" s="20" t="s">
        <v>481</v>
      </c>
      <c r="AU28" s="18" t="n">
        <v>335.58551661</v>
      </c>
      <c r="AV28" s="20" t="n">
        <v>15.89236083</v>
      </c>
    </row>
    <row r="29" spans="1:48">
      <c r="A29" s="15" t="s">
        <v>504</v>
      </c>
      <c r="B29" s="17" t="n">
        <v>5385</v>
      </c>
      <c r="C29" s="18">
        <f>(30.0/B29*100)</f>
        <v/>
      </c>
      <c r="D29" s="19" t="n">
        <v>5355</v>
      </c>
      <c r="E29" s="18" t="n">
        <v>479.00659756</v>
      </c>
      <c r="F29" s="20" t="n">
        <v>9.75424432</v>
      </c>
      <c r="G29" s="18" t="n">
        <v>484.13398042</v>
      </c>
      <c r="H29" s="20" t="n">
        <v>43.64297414</v>
      </c>
      <c r="I29" s="18" t="n">
        <v>469.94529592</v>
      </c>
      <c r="J29" s="20" t="n">
        <v>22.67768133</v>
      </c>
      <c r="K29" s="18" t="n">
        <v>486.54190237</v>
      </c>
      <c r="L29" s="20" t="n">
        <v>26.78365546</v>
      </c>
      <c r="M29" s="18" t="n">
        <v>520.76202891</v>
      </c>
      <c r="N29" s="20" t="n">
        <v>36.54192346</v>
      </c>
      <c r="O29" s="18" t="n">
        <v>499.81484277</v>
      </c>
      <c r="P29" s="20" t="n">
        <v>28.06721768</v>
      </c>
      <c r="Q29" s="18" t="n">
        <v>409.45932042</v>
      </c>
      <c r="R29" s="20" t="n">
        <v>35.36505542</v>
      </c>
      <c r="S29" s="18" t="n">
        <v>416.58403347</v>
      </c>
      <c r="T29" s="20" t="n">
        <v>24.17514237</v>
      </c>
      <c r="U29" s="18" t="n">
        <v>429.42619562</v>
      </c>
      <c r="V29" s="20" t="n">
        <v>36.56345495</v>
      </c>
      <c r="W29" s="18" t="n">
        <v>412.67420856</v>
      </c>
      <c r="X29" s="20" t="n">
        <v>40.48030085</v>
      </c>
      <c r="Y29" s="18" t="n">
        <v>491.66473421</v>
      </c>
      <c r="Z29" s="20" t="n">
        <v>28.69904382</v>
      </c>
      <c r="AA29" s="18" t="n">
        <v>434.99424212</v>
      </c>
      <c r="AB29" s="20" t="n">
        <v>50.09231932</v>
      </c>
      <c r="AC29" s="18" t="n">
        <v>524.15181345</v>
      </c>
      <c r="AD29" s="20" t="n">
        <v>47.41695841</v>
      </c>
      <c r="AE29" s="18" t="n">
        <v>431.53475506</v>
      </c>
      <c r="AF29" s="20" t="n">
        <v>24.75083006</v>
      </c>
      <c r="AG29" s="18" t="n">
        <v>449.74114328</v>
      </c>
      <c r="AH29" s="20" t="n">
        <v>63.19634524</v>
      </c>
      <c r="AI29" s="18" t="n">
        <v>431.88030659</v>
      </c>
      <c r="AJ29" s="20" t="n">
        <v>39.36099394</v>
      </c>
      <c r="AK29" s="18" t="n">
        <v>502.23797695</v>
      </c>
      <c r="AL29" s="20" t="n">
        <v>96.64547841</v>
      </c>
      <c r="AM29" s="18" t="n">
        <v>515.45938013</v>
      </c>
      <c r="AN29" s="20" t="n">
        <v>2.25036046</v>
      </c>
      <c r="AO29" s="18" t="s">
        <v>481</v>
      </c>
      <c r="AP29" s="20" t="s">
        <v>481</v>
      </c>
      <c r="AQ29" s="18" t="n">
        <v>358.28551468</v>
      </c>
      <c r="AR29" s="20" t="n">
        <v>8.567023300000001</v>
      </c>
      <c r="AS29" s="18" t="s">
        <v>481</v>
      </c>
      <c r="AT29" s="20" t="s">
        <v>481</v>
      </c>
      <c r="AU29" s="18" t="n">
        <v>439.39066044</v>
      </c>
      <c r="AV29" s="20" t="n">
        <v>21.24678225</v>
      </c>
    </row>
    <row r="30" spans="1:48">
      <c r="A30" s="15" t="s">
        <v>505</v>
      </c>
      <c r="B30" s="17" t="n">
        <v>4520</v>
      </c>
      <c r="C30" s="18">
        <f>(97.0/B30*100)</f>
        <v/>
      </c>
      <c r="D30" s="19" t="n">
        <v>4423</v>
      </c>
      <c r="E30" s="18" t="n">
        <v>481.01428745</v>
      </c>
      <c r="F30" s="20" t="n">
        <v>9.661339290000001</v>
      </c>
      <c r="G30" s="18" t="n">
        <v>520.36336811</v>
      </c>
      <c r="H30" s="20" t="n">
        <v>14.99176605</v>
      </c>
      <c r="I30" s="18" t="n">
        <v>549.67377497</v>
      </c>
      <c r="J30" s="20" t="n">
        <v>13.45984069</v>
      </c>
      <c r="K30" s="18" t="n">
        <v>547.10505615</v>
      </c>
      <c r="L30" s="20" t="n">
        <v>14.07928525</v>
      </c>
      <c r="M30" s="18" t="n">
        <v>560.42185035</v>
      </c>
      <c r="N30" s="20" t="n">
        <v>13.2121906</v>
      </c>
      <c r="O30" s="18" t="n">
        <v>517.12155749</v>
      </c>
      <c r="P30" s="20" t="n">
        <v>15.75625164</v>
      </c>
      <c r="Q30" s="18" t="n">
        <v>539.22331807</v>
      </c>
      <c r="R30" s="20" t="n">
        <v>12.99969179</v>
      </c>
      <c r="S30" s="18" t="n">
        <v>520.4294316</v>
      </c>
      <c r="T30" s="20" t="n">
        <v>16.88349259</v>
      </c>
      <c r="U30" s="18" t="n">
        <v>507.79031576</v>
      </c>
      <c r="V30" s="20" t="n">
        <v>13.89794959</v>
      </c>
      <c r="W30" s="18" t="n">
        <v>515.38402222</v>
      </c>
      <c r="X30" s="20" t="n">
        <v>13.87564509</v>
      </c>
      <c r="Y30" s="18" t="n">
        <v>533.72658216</v>
      </c>
      <c r="Z30" s="20" t="n">
        <v>17.04080554</v>
      </c>
      <c r="AA30" s="18" t="n">
        <v>515.29372758</v>
      </c>
      <c r="AB30" s="20" t="n">
        <v>17.13184893</v>
      </c>
      <c r="AC30" s="18" t="n">
        <v>502.11722512</v>
      </c>
      <c r="AD30" s="20" t="n">
        <v>17.17684883</v>
      </c>
      <c r="AE30" s="18" t="n">
        <v>500.22331178</v>
      </c>
      <c r="AF30" s="20" t="n">
        <v>18.39777379</v>
      </c>
      <c r="AG30" s="18" t="n">
        <v>471.76464018</v>
      </c>
      <c r="AH30" s="20" t="n">
        <v>15.73202958</v>
      </c>
      <c r="AI30" s="18" t="n">
        <v>473.76260178</v>
      </c>
      <c r="AJ30" s="20" t="n">
        <v>16.8660448</v>
      </c>
      <c r="AK30" s="18" t="n">
        <v>396.81243835</v>
      </c>
      <c r="AL30" s="20" t="n">
        <v>34.44612356</v>
      </c>
      <c r="AM30" s="18" t="n">
        <v>515.17645974</v>
      </c>
      <c r="AN30" s="20" t="n">
        <v>2.61444551</v>
      </c>
      <c r="AO30" s="18" t="s">
        <v>481</v>
      </c>
      <c r="AP30" s="20" t="s">
        <v>481</v>
      </c>
      <c r="AQ30" s="18" t="s">
        <v>481</v>
      </c>
      <c r="AR30" s="20" t="s">
        <v>481</v>
      </c>
      <c r="AS30" s="18" t="s">
        <v>481</v>
      </c>
      <c r="AT30" s="20" t="s">
        <v>481</v>
      </c>
      <c r="AU30" s="18" t="n">
        <v>439.37302652</v>
      </c>
      <c r="AV30" s="20" t="n">
        <v>15.02148583</v>
      </c>
    </row>
    <row r="31" spans="1:48">
      <c r="A31" s="15" t="s">
        <v>506</v>
      </c>
      <c r="B31" s="17" t="n">
        <v>5456</v>
      </c>
      <c r="C31" s="18">
        <f>(125.0/B31*100)</f>
        <v/>
      </c>
      <c r="D31" s="19" t="n">
        <v>5331</v>
      </c>
      <c r="E31" s="18" t="n">
        <v>483.29553431</v>
      </c>
      <c r="F31" s="20" t="n">
        <v>13.85566541</v>
      </c>
      <c r="G31" s="18" t="n">
        <v>487.42887179</v>
      </c>
      <c r="H31" s="20" t="n">
        <v>19.41906182</v>
      </c>
      <c r="I31" s="18" t="n">
        <v>469.33239394</v>
      </c>
      <c r="J31" s="20" t="n">
        <v>13.14417066</v>
      </c>
      <c r="K31" s="18" t="n">
        <v>453.45883396</v>
      </c>
      <c r="L31" s="20" t="n">
        <v>18.45049369</v>
      </c>
      <c r="M31" s="18" t="n">
        <v>481.04592863</v>
      </c>
      <c r="N31" s="20" t="n">
        <v>23.68222905</v>
      </c>
      <c r="O31" s="18" t="n">
        <v>446.92371297</v>
      </c>
      <c r="P31" s="20" t="n">
        <v>20.32973405</v>
      </c>
      <c r="Q31" s="18" t="n">
        <v>439.70008255</v>
      </c>
      <c r="R31" s="20" t="n">
        <v>21.52057342</v>
      </c>
      <c r="S31" s="18" t="n">
        <v>486.97581605</v>
      </c>
      <c r="T31" s="20" t="n">
        <v>19.02751797</v>
      </c>
      <c r="U31" s="18" t="n">
        <v>471.87053411</v>
      </c>
      <c r="V31" s="20" t="n">
        <v>20.99848166</v>
      </c>
      <c r="W31" s="18" t="n">
        <v>482.1852892</v>
      </c>
      <c r="X31" s="20" t="n">
        <v>13.35263761</v>
      </c>
      <c r="Y31" s="18" t="n">
        <v>429.27308709</v>
      </c>
      <c r="Z31" s="20" t="n">
        <v>15.4099374</v>
      </c>
      <c r="AA31" s="18" t="n">
        <v>391.45131203</v>
      </c>
      <c r="AB31" s="20" t="n">
        <v>20.97486378</v>
      </c>
      <c r="AC31" s="18" t="n">
        <v>444.73737681</v>
      </c>
      <c r="AD31" s="20" t="n">
        <v>16.2052495</v>
      </c>
      <c r="AE31" s="18" t="n">
        <v>401.30723936</v>
      </c>
      <c r="AF31" s="20" t="n">
        <v>22.61358228</v>
      </c>
      <c r="AG31" s="18" t="n">
        <v>433.04577371</v>
      </c>
      <c r="AH31" s="20" t="n">
        <v>35.91707087</v>
      </c>
      <c r="AI31" s="18" t="n">
        <v>397.90458485</v>
      </c>
      <c r="AJ31" s="20" t="n">
        <v>44.77126297</v>
      </c>
      <c r="AK31" s="18" t="n">
        <v>377.89102927</v>
      </c>
      <c r="AL31" s="20" t="n">
        <v>22.27604215</v>
      </c>
      <c r="AM31" s="18" t="n">
        <v>504.43202617</v>
      </c>
      <c r="AN31" s="20" t="n">
        <v>2.22076761</v>
      </c>
      <c r="AO31" s="18" t="s">
        <v>481</v>
      </c>
      <c r="AP31" s="20" t="s">
        <v>481</v>
      </c>
      <c r="AQ31" s="18" t="s">
        <v>481</v>
      </c>
      <c r="AR31" s="20" t="s">
        <v>481</v>
      </c>
      <c r="AS31" s="18" t="s">
        <v>481</v>
      </c>
      <c r="AT31" s="20" t="s">
        <v>481</v>
      </c>
      <c r="AU31" s="18" t="n">
        <v>402.18317235</v>
      </c>
      <c r="AV31" s="20" t="n">
        <v>19.52730201</v>
      </c>
    </row>
    <row r="32" spans="1:48">
      <c r="A32" s="15" t="s">
        <v>507</v>
      </c>
      <c r="B32" s="17" t="n">
        <v>4478</v>
      </c>
      <c r="C32" s="18">
        <f>(5.0/B32*100)</f>
        <v/>
      </c>
      <c r="D32" s="19" t="n">
        <v>4473</v>
      </c>
      <c r="E32" s="18" t="n">
        <v>435.80480817</v>
      </c>
      <c r="F32" s="20" t="n">
        <v>21.25939296</v>
      </c>
      <c r="G32" s="18" t="n">
        <v>457.03323343</v>
      </c>
      <c r="H32" s="20" t="n">
        <v>51.23944505</v>
      </c>
      <c r="I32" s="18" t="n">
        <v>505.90491698</v>
      </c>
      <c r="J32" s="20" t="n">
        <v>91.68622354</v>
      </c>
      <c r="K32" s="18" t="n">
        <v>523.89960549</v>
      </c>
      <c r="L32" s="20" t="n">
        <v>53.77713883</v>
      </c>
      <c r="M32" s="18" t="n">
        <v>493.4058</v>
      </c>
      <c r="N32" s="20" t="n">
        <v>21.19704819</v>
      </c>
      <c r="O32" s="18" t="n">
        <v>454.75902566</v>
      </c>
      <c r="P32" s="20" t="n">
        <v>62.89403947</v>
      </c>
      <c r="Q32" s="18" t="n">
        <v>523.707</v>
      </c>
      <c r="R32" s="20" t="n">
        <v>21.47615283</v>
      </c>
      <c r="S32" s="18" t="s">
        <v>481</v>
      </c>
      <c r="T32" s="20" t="s">
        <v>481</v>
      </c>
      <c r="U32" s="18" t="n">
        <v>585.55628713</v>
      </c>
      <c r="V32" s="20" t="n">
        <v>23.5096819</v>
      </c>
      <c r="W32" s="18" t="n">
        <v>441.3586</v>
      </c>
      <c r="X32" s="20" t="n">
        <v>25.08382663</v>
      </c>
      <c r="Y32" s="18" t="n">
        <v>482.76163644</v>
      </c>
      <c r="Z32" s="20" t="n">
        <v>70.13323728</v>
      </c>
      <c r="AA32" s="18" t="n">
        <v>542.5413</v>
      </c>
      <c r="AB32" s="20" t="n">
        <v>30.03941257</v>
      </c>
      <c r="AC32" s="18" t="n">
        <v>429.53175818</v>
      </c>
      <c r="AD32" s="20" t="n">
        <v>73.13398205</v>
      </c>
      <c r="AE32" s="18" t="s">
        <v>481</v>
      </c>
      <c r="AF32" s="20" t="s">
        <v>481</v>
      </c>
      <c r="AG32" s="18" t="s">
        <v>481</v>
      </c>
      <c r="AH32" s="20" t="s">
        <v>481</v>
      </c>
      <c r="AI32" s="18" t="n">
        <v>541.691</v>
      </c>
      <c r="AJ32" s="20" t="n">
        <v>26.20378101</v>
      </c>
      <c r="AK32" s="18" t="n">
        <v>497.59122491</v>
      </c>
      <c r="AL32" s="20" t="n">
        <v>53.55395639</v>
      </c>
      <c r="AM32" s="18" t="n">
        <v>502.03979451</v>
      </c>
      <c r="AN32" s="20" t="n">
        <v>2.49213371</v>
      </c>
      <c r="AO32" s="18" t="s">
        <v>481</v>
      </c>
      <c r="AP32" s="20" t="s">
        <v>481</v>
      </c>
      <c r="AQ32" s="18" t="s">
        <v>481</v>
      </c>
      <c r="AR32" s="20" t="s">
        <v>481</v>
      </c>
      <c r="AS32" s="18" t="s">
        <v>481</v>
      </c>
      <c r="AT32" s="20" t="s">
        <v>481</v>
      </c>
      <c r="AU32" s="18" t="n">
        <v>364.45235539</v>
      </c>
      <c r="AV32" s="20" t="n">
        <v>38.81119106</v>
      </c>
    </row>
    <row r="33" spans="1:48">
      <c r="A33" s="15" t="s">
        <v>508</v>
      </c>
      <c r="B33" s="17" t="n">
        <v>7325</v>
      </c>
      <c r="C33" s="18">
        <f>(75.0/B33*100)</f>
        <v/>
      </c>
      <c r="D33" s="19" t="n">
        <v>7250</v>
      </c>
      <c r="E33" s="18" t="n">
        <v>485.06383235</v>
      </c>
      <c r="F33" s="20" t="n">
        <v>12.12048325</v>
      </c>
      <c r="G33" s="18" t="n">
        <v>489.42800948</v>
      </c>
      <c r="H33" s="20" t="n">
        <v>14.27268438</v>
      </c>
      <c r="I33" s="18" t="n">
        <v>496.66077166</v>
      </c>
      <c r="J33" s="20" t="n">
        <v>17.56170173</v>
      </c>
      <c r="K33" s="18" t="n">
        <v>493.27058841</v>
      </c>
      <c r="L33" s="20" t="n">
        <v>14.76953466</v>
      </c>
      <c r="M33" s="18" t="n">
        <v>495.86922271</v>
      </c>
      <c r="N33" s="20" t="n">
        <v>20.16872426</v>
      </c>
      <c r="O33" s="18" t="n">
        <v>481.04801024</v>
      </c>
      <c r="P33" s="20" t="n">
        <v>14.93691912</v>
      </c>
      <c r="Q33" s="18" t="n">
        <v>484.53517705</v>
      </c>
      <c r="R33" s="20" t="n">
        <v>21.99860081</v>
      </c>
      <c r="S33" s="18" t="n">
        <v>464.36475438</v>
      </c>
      <c r="T33" s="20" t="n">
        <v>14.53902555</v>
      </c>
      <c r="U33" s="18" t="n">
        <v>455.62191068</v>
      </c>
      <c r="V33" s="20" t="n">
        <v>16.5778078</v>
      </c>
      <c r="W33" s="18" t="n">
        <v>453.96529981</v>
      </c>
      <c r="X33" s="20" t="n">
        <v>12.12935259</v>
      </c>
      <c r="Y33" s="18" t="n">
        <v>496.99567731</v>
      </c>
      <c r="Z33" s="20" t="n">
        <v>27.30117882</v>
      </c>
      <c r="AA33" s="18" t="n">
        <v>486.32992535</v>
      </c>
      <c r="AB33" s="20" t="n">
        <v>22.41369891</v>
      </c>
      <c r="AC33" s="18" t="n">
        <v>439.64778295</v>
      </c>
      <c r="AD33" s="20" t="n">
        <v>24.14964348</v>
      </c>
      <c r="AE33" s="18" t="n">
        <v>445.30904471</v>
      </c>
      <c r="AF33" s="20" t="n">
        <v>28.15863106</v>
      </c>
      <c r="AG33" s="18" t="n">
        <v>458.93470056</v>
      </c>
      <c r="AH33" s="20" t="n">
        <v>39.85272956</v>
      </c>
      <c r="AI33" s="18" t="n">
        <v>397.77306973</v>
      </c>
      <c r="AJ33" s="20" t="n">
        <v>24.71680681</v>
      </c>
      <c r="AK33" s="18" t="n">
        <v>422.88874001</v>
      </c>
      <c r="AL33" s="20" t="n">
        <v>40.08322646</v>
      </c>
      <c r="AM33" s="18" t="n">
        <v>503.65745997</v>
      </c>
      <c r="AN33" s="20" t="n">
        <v>2.49833843</v>
      </c>
      <c r="AO33" s="18" t="s">
        <v>481</v>
      </c>
      <c r="AP33" s="20" t="s">
        <v>481</v>
      </c>
      <c r="AQ33" s="18" t="s">
        <v>481</v>
      </c>
      <c r="AR33" s="20" t="s">
        <v>481</v>
      </c>
      <c r="AS33" s="18" t="s">
        <v>481</v>
      </c>
      <c r="AT33" s="20" t="s">
        <v>481</v>
      </c>
      <c r="AU33" s="18" t="n">
        <v>444.52936641</v>
      </c>
      <c r="AV33" s="20" t="n">
        <v>23.38067508</v>
      </c>
    </row>
    <row r="34" spans="1:48">
      <c r="A34" s="15" t="s">
        <v>509</v>
      </c>
      <c r="B34" s="17" t="n">
        <v>6350</v>
      </c>
      <c r="C34" s="18">
        <f>(35.0/B34*100)</f>
        <v/>
      </c>
      <c r="D34" s="19" t="n">
        <v>6315</v>
      </c>
      <c r="E34" s="18" t="n">
        <v>423.61911689</v>
      </c>
      <c r="F34" s="20" t="n">
        <v>17.23446844</v>
      </c>
      <c r="G34" s="18" t="n">
        <v>383.9422706</v>
      </c>
      <c r="H34" s="20" t="n">
        <v>39.87321538</v>
      </c>
      <c r="I34" s="18" t="n">
        <v>523.726997</v>
      </c>
      <c r="J34" s="20" t="n">
        <v>28.3302428</v>
      </c>
      <c r="K34" s="18" t="n">
        <v>450.82502112</v>
      </c>
      <c r="L34" s="20" t="n">
        <v>37.24618282</v>
      </c>
      <c r="M34" s="18" t="n">
        <v>452.67821844</v>
      </c>
      <c r="N34" s="20" t="n">
        <v>50.18792612</v>
      </c>
      <c r="O34" s="18" t="n">
        <v>495.23883973</v>
      </c>
      <c r="P34" s="20" t="n">
        <v>31.87901905</v>
      </c>
      <c r="Q34" s="18" t="n">
        <v>279.86724622</v>
      </c>
      <c r="R34" s="20" t="n">
        <v>41.77618462</v>
      </c>
      <c r="S34" s="18" t="n">
        <v>262.7770181</v>
      </c>
      <c r="T34" s="20" t="n">
        <v>36.77166694</v>
      </c>
      <c r="U34" s="18" t="n">
        <v>329.59643426</v>
      </c>
      <c r="V34" s="20" t="n">
        <v>41.21781627</v>
      </c>
      <c r="W34" s="18" t="n">
        <v>523.06988248</v>
      </c>
      <c r="X34" s="20" t="n">
        <v>62.1277402</v>
      </c>
      <c r="Y34" s="18" t="n">
        <v>375.34512558</v>
      </c>
      <c r="Z34" s="20" t="n">
        <v>30.58805777</v>
      </c>
      <c r="AA34" s="18" t="s">
        <v>481</v>
      </c>
      <c r="AB34" s="20" t="s">
        <v>481</v>
      </c>
      <c r="AC34" s="18" t="n">
        <v>373.51805251</v>
      </c>
      <c r="AD34" s="20" t="n">
        <v>20.71104711</v>
      </c>
      <c r="AE34" s="18" t="n">
        <v>390.867</v>
      </c>
      <c r="AF34" s="20" t="n">
        <v>33.66152206</v>
      </c>
      <c r="AG34" s="18" t="n">
        <v>403.59789267</v>
      </c>
      <c r="AH34" s="20" t="n">
        <v>32.25856321</v>
      </c>
      <c r="AI34" s="18" t="n">
        <v>373.95543374</v>
      </c>
      <c r="AJ34" s="20" t="n">
        <v>33.64062235</v>
      </c>
      <c r="AK34" s="18" t="n">
        <v>398.39207725</v>
      </c>
      <c r="AL34" s="20" t="n">
        <v>36.24318431</v>
      </c>
      <c r="AM34" s="18" t="n">
        <v>466.58311341</v>
      </c>
      <c r="AN34" s="20" t="n">
        <v>2.43667658</v>
      </c>
      <c r="AO34" s="18" t="s">
        <v>481</v>
      </c>
      <c r="AP34" s="20" t="s">
        <v>481</v>
      </c>
      <c r="AQ34" s="18" t="n">
        <v>306.56969545</v>
      </c>
      <c r="AR34" s="20" t="n">
        <v>10.27624616</v>
      </c>
      <c r="AS34" s="18" t="s">
        <v>481</v>
      </c>
      <c r="AT34" s="20" t="s">
        <v>481</v>
      </c>
      <c r="AU34" s="18" t="n">
        <v>334.52521344</v>
      </c>
      <c r="AV34" s="20" t="n">
        <v>21.02607162</v>
      </c>
    </row>
    <row r="35" spans="1:48">
      <c r="A35" s="15" t="s">
        <v>510</v>
      </c>
      <c r="B35" s="17" t="n">
        <v>6406</v>
      </c>
      <c r="C35" s="18">
        <f>(34.0/B35*100)</f>
        <v/>
      </c>
      <c r="D35" s="19" t="n">
        <v>6372</v>
      </c>
      <c r="E35" s="18" t="n">
        <v>446.37629139</v>
      </c>
      <c r="F35" s="20" t="n">
        <v>16.01781259</v>
      </c>
      <c r="G35" s="18" t="n">
        <v>443.47094174</v>
      </c>
      <c r="H35" s="20" t="n">
        <v>21.91700683</v>
      </c>
      <c r="I35" s="18" t="n">
        <v>488.97822079</v>
      </c>
      <c r="J35" s="20" t="n">
        <v>26.88125466</v>
      </c>
      <c r="K35" s="18" t="n">
        <v>443.26331554</v>
      </c>
      <c r="L35" s="20" t="n">
        <v>18.23709871</v>
      </c>
      <c r="M35" s="18" t="n">
        <v>474.53265049</v>
      </c>
      <c r="N35" s="20" t="n">
        <v>29.96214843</v>
      </c>
      <c r="O35" s="18" t="n">
        <v>425.40097277</v>
      </c>
      <c r="P35" s="20" t="n">
        <v>26.73160746</v>
      </c>
      <c r="Q35" s="18" t="n">
        <v>469.00178033</v>
      </c>
      <c r="R35" s="20" t="n">
        <v>32.73292501</v>
      </c>
      <c r="S35" s="18" t="n">
        <v>448.30709212</v>
      </c>
      <c r="T35" s="20" t="n">
        <v>35.86235101</v>
      </c>
      <c r="U35" s="18" t="n">
        <v>444.51780574</v>
      </c>
      <c r="V35" s="20" t="n">
        <v>39.24320932</v>
      </c>
      <c r="W35" s="18" t="n">
        <v>450.84470733</v>
      </c>
      <c r="X35" s="20" t="n">
        <v>23.52969477</v>
      </c>
      <c r="Y35" s="18" t="n">
        <v>430.44479669</v>
      </c>
      <c r="Z35" s="20" t="n">
        <v>21.92695708</v>
      </c>
      <c r="AA35" s="18" t="n">
        <v>399.7150511</v>
      </c>
      <c r="AB35" s="20" t="n">
        <v>28.79407433</v>
      </c>
      <c r="AC35" s="18" t="n">
        <v>401.78439017</v>
      </c>
      <c r="AD35" s="20" t="n">
        <v>21.64462614</v>
      </c>
      <c r="AE35" s="18" t="n">
        <v>412.29010562</v>
      </c>
      <c r="AF35" s="20" t="n">
        <v>21.49460799</v>
      </c>
      <c r="AG35" s="18" t="n">
        <v>367.43749462</v>
      </c>
      <c r="AH35" s="20" t="n">
        <v>22.00609623</v>
      </c>
      <c r="AI35" s="18" t="n">
        <v>384.50283944</v>
      </c>
      <c r="AJ35" s="20" t="n">
        <v>17.37810874</v>
      </c>
      <c r="AK35" s="18" t="n">
        <v>448.51187716</v>
      </c>
      <c r="AL35" s="20" t="n">
        <v>53.20616572</v>
      </c>
      <c r="AM35" s="18" t="n">
        <v>518.72171384</v>
      </c>
      <c r="AN35" s="20" t="n">
        <v>1.36750726</v>
      </c>
      <c r="AO35" s="18" t="s">
        <v>481</v>
      </c>
      <c r="AP35" s="20" t="s">
        <v>481</v>
      </c>
      <c r="AQ35" s="18" t="n">
        <v>374.85244494</v>
      </c>
      <c r="AR35" s="20" t="n">
        <v>5.84040672</v>
      </c>
      <c r="AS35" s="18" t="s">
        <v>481</v>
      </c>
      <c r="AT35" s="20" t="s">
        <v>481</v>
      </c>
      <c r="AU35" s="18" t="n">
        <v>411.14922458</v>
      </c>
      <c r="AV35" s="20" t="n">
        <v>24.71200688</v>
      </c>
    </row>
    <row r="36" spans="1:48">
      <c r="A36" s="15" t="s">
        <v>511</v>
      </c>
      <c r="B36" s="17" t="n">
        <v>6736</v>
      </c>
      <c r="C36" s="18">
        <f>(26.0/B36*100)</f>
        <v/>
      </c>
      <c r="D36" s="19" t="n">
        <v>6710</v>
      </c>
      <c r="E36" s="18" t="n">
        <v>471.62092026</v>
      </c>
      <c r="F36" s="20" t="n">
        <v>14.67379946</v>
      </c>
      <c r="G36" s="18" t="n">
        <v>461.82822798</v>
      </c>
      <c r="H36" s="20" t="n">
        <v>14.67613964</v>
      </c>
      <c r="I36" s="18" t="n">
        <v>478.3122351</v>
      </c>
      <c r="J36" s="20" t="n">
        <v>11.71354384</v>
      </c>
      <c r="K36" s="18" t="n">
        <v>473.73179526</v>
      </c>
      <c r="L36" s="20" t="n">
        <v>13.14254629</v>
      </c>
      <c r="M36" s="18" t="n">
        <v>488.67234227</v>
      </c>
      <c r="N36" s="20" t="n">
        <v>11.54354785</v>
      </c>
      <c r="O36" s="18" t="n">
        <v>460.92523667</v>
      </c>
      <c r="P36" s="20" t="n">
        <v>13.63705252</v>
      </c>
      <c r="Q36" s="18" t="n">
        <v>457.6413725</v>
      </c>
      <c r="R36" s="20" t="n">
        <v>10.02458856</v>
      </c>
      <c r="S36" s="18" t="n">
        <v>452.49445116</v>
      </c>
      <c r="T36" s="20" t="n">
        <v>10.61246439</v>
      </c>
      <c r="U36" s="18" t="n">
        <v>454.81002384</v>
      </c>
      <c r="V36" s="20" t="n">
        <v>14.07463782</v>
      </c>
      <c r="W36" s="18" t="n">
        <v>480.53632347</v>
      </c>
      <c r="X36" s="20" t="n">
        <v>19.32509983</v>
      </c>
      <c r="Y36" s="18" t="n">
        <v>440.6036613</v>
      </c>
      <c r="Z36" s="20" t="n">
        <v>14.66006012</v>
      </c>
      <c r="AA36" s="18" t="n">
        <v>419.49223789</v>
      </c>
      <c r="AB36" s="20" t="n">
        <v>15.87003969</v>
      </c>
      <c r="AC36" s="18" t="n">
        <v>439.45191578</v>
      </c>
      <c r="AD36" s="20" t="n">
        <v>24.56899427</v>
      </c>
      <c r="AE36" s="18" t="n">
        <v>393.04330915</v>
      </c>
      <c r="AF36" s="20" t="n">
        <v>22.60334064</v>
      </c>
      <c r="AG36" s="18" t="n">
        <v>436.68541951</v>
      </c>
      <c r="AH36" s="20" t="n">
        <v>27.95943027</v>
      </c>
      <c r="AI36" s="18" t="n">
        <v>396.47882993</v>
      </c>
      <c r="AJ36" s="20" t="n">
        <v>26.22250464</v>
      </c>
      <c r="AK36" s="18" t="n">
        <v>331.2248632</v>
      </c>
      <c r="AL36" s="20" t="n">
        <v>21.50563852</v>
      </c>
      <c r="AM36" s="18" t="n">
        <v>497.22281056</v>
      </c>
      <c r="AN36" s="20" t="n">
        <v>1.99643991</v>
      </c>
      <c r="AO36" s="18" t="s">
        <v>481</v>
      </c>
      <c r="AP36" s="20" t="s">
        <v>481</v>
      </c>
      <c r="AQ36" s="18" t="s">
        <v>481</v>
      </c>
      <c r="AR36" s="20" t="s">
        <v>481</v>
      </c>
      <c r="AS36" s="18" t="s">
        <v>481</v>
      </c>
      <c r="AT36" s="20" t="s">
        <v>481</v>
      </c>
      <c r="AU36" s="18" t="n">
        <v>363.82796987</v>
      </c>
      <c r="AV36" s="20" t="n">
        <v>42.99826547</v>
      </c>
    </row>
    <row r="37" spans="1:48">
      <c r="A37" s="15" t="s">
        <v>512</v>
      </c>
      <c r="B37" s="17" t="n">
        <v>5458</v>
      </c>
      <c r="C37" s="18">
        <f>(63.0/B37*100)</f>
        <v/>
      </c>
      <c r="D37" s="19" t="n">
        <v>5395</v>
      </c>
      <c r="E37" s="18" t="n">
        <v>472.88305403</v>
      </c>
      <c r="F37" s="20" t="n">
        <v>10.99420884</v>
      </c>
      <c r="G37" s="18" t="n">
        <v>510.59255259</v>
      </c>
      <c r="H37" s="20" t="n">
        <v>23.92964496</v>
      </c>
      <c r="I37" s="18" t="n">
        <v>480.64411357</v>
      </c>
      <c r="J37" s="20" t="n">
        <v>14.97833362</v>
      </c>
      <c r="K37" s="18" t="n">
        <v>415.10950087</v>
      </c>
      <c r="L37" s="20" t="n">
        <v>18.68704375</v>
      </c>
      <c r="M37" s="18" t="n">
        <v>482.98591534</v>
      </c>
      <c r="N37" s="20" t="n">
        <v>16.19875514</v>
      </c>
      <c r="O37" s="18" t="n">
        <v>477.45104222</v>
      </c>
      <c r="P37" s="20" t="n">
        <v>22.17580659</v>
      </c>
      <c r="Q37" s="18" t="n">
        <v>471.50262256</v>
      </c>
      <c r="R37" s="20" t="n">
        <v>20.37269145</v>
      </c>
      <c r="S37" s="18" t="n">
        <v>430.77832237</v>
      </c>
      <c r="T37" s="20" t="n">
        <v>26.35770103</v>
      </c>
      <c r="U37" s="18" t="n">
        <v>418.81266566</v>
      </c>
      <c r="V37" s="20" t="n">
        <v>20.71173295</v>
      </c>
      <c r="W37" s="18" t="n">
        <v>431.43038164</v>
      </c>
      <c r="X37" s="20" t="n">
        <v>23.4434672</v>
      </c>
      <c r="Y37" s="18" t="n">
        <v>432.4413732</v>
      </c>
      <c r="Z37" s="20" t="n">
        <v>16.41762747</v>
      </c>
      <c r="AA37" s="18" t="n">
        <v>421.88569912</v>
      </c>
      <c r="AB37" s="20" t="n">
        <v>20.22151427</v>
      </c>
      <c r="AC37" s="18" t="n">
        <v>411.69792378</v>
      </c>
      <c r="AD37" s="20" t="n">
        <v>27.83951426</v>
      </c>
      <c r="AE37" s="18" t="n">
        <v>370.67564939</v>
      </c>
      <c r="AF37" s="20" t="n">
        <v>25.92654713</v>
      </c>
      <c r="AG37" s="18" t="n">
        <v>350.95887224</v>
      </c>
      <c r="AH37" s="20" t="n">
        <v>24.50592084</v>
      </c>
      <c r="AI37" s="18" t="n">
        <v>439.08689872</v>
      </c>
      <c r="AJ37" s="20" t="n">
        <v>45.11263727</v>
      </c>
      <c r="AK37" s="18" t="n">
        <v>319.48787697</v>
      </c>
      <c r="AL37" s="20" t="n">
        <v>34.93422149</v>
      </c>
      <c r="AM37" s="18" t="n">
        <v>501.6116049</v>
      </c>
      <c r="AN37" s="20" t="n">
        <v>3.38405855</v>
      </c>
      <c r="AO37" s="18" t="s">
        <v>481</v>
      </c>
      <c r="AP37" s="20" t="s">
        <v>481</v>
      </c>
      <c r="AQ37" s="18" t="s">
        <v>481</v>
      </c>
      <c r="AR37" s="20" t="s">
        <v>481</v>
      </c>
      <c r="AS37" s="18" t="s">
        <v>481</v>
      </c>
      <c r="AT37" s="20" t="s">
        <v>481</v>
      </c>
      <c r="AU37" s="18" t="n">
        <v>402.14312843</v>
      </c>
      <c r="AV37" s="20" t="n">
        <v>18.0171355</v>
      </c>
    </row>
    <row r="38" spans="1:48">
      <c r="A38" s="15" t="s">
        <v>513</v>
      </c>
      <c r="B38" s="17" t="n">
        <v>5860</v>
      </c>
      <c r="C38" s="18">
        <f>(16.0/B38*100)</f>
        <v/>
      </c>
      <c r="D38" s="19" t="n">
        <v>5844</v>
      </c>
      <c r="E38" s="18" t="n">
        <v>451.60717878</v>
      </c>
      <c r="F38" s="20" t="n">
        <v>9.962286710000001</v>
      </c>
      <c r="G38" s="18" t="n">
        <v>490.08306689</v>
      </c>
      <c r="H38" s="20" t="n">
        <v>21.56722188</v>
      </c>
      <c r="I38" s="18" t="n">
        <v>499.54138652</v>
      </c>
      <c r="J38" s="20" t="n">
        <v>17.82551054</v>
      </c>
      <c r="K38" s="18" t="n">
        <v>479.84046501</v>
      </c>
      <c r="L38" s="20" t="n">
        <v>19.73757065</v>
      </c>
      <c r="M38" s="18" t="n">
        <v>498.0580953</v>
      </c>
      <c r="N38" s="20" t="n">
        <v>20.37086117</v>
      </c>
      <c r="O38" s="18" t="n">
        <v>503.87712085</v>
      </c>
      <c r="P38" s="20" t="n">
        <v>22.81763295</v>
      </c>
      <c r="Q38" s="18" t="n">
        <v>505.35974683</v>
      </c>
      <c r="R38" s="20" t="n">
        <v>22.20340991</v>
      </c>
      <c r="S38" s="18" t="n">
        <v>473.35933923</v>
      </c>
      <c r="T38" s="20" t="n">
        <v>14.22957019</v>
      </c>
      <c r="U38" s="18" t="n">
        <v>493.08155544</v>
      </c>
      <c r="V38" s="20" t="n">
        <v>18.34824262</v>
      </c>
      <c r="W38" s="18" t="n">
        <v>455.93394407</v>
      </c>
      <c r="X38" s="20" t="n">
        <v>28.49847772</v>
      </c>
      <c r="Y38" s="18" t="n">
        <v>462.18213802</v>
      </c>
      <c r="Z38" s="20" t="n">
        <v>14.14096502</v>
      </c>
      <c r="AA38" s="18" t="n">
        <v>448.02612576</v>
      </c>
      <c r="AB38" s="20" t="n">
        <v>32.49269997</v>
      </c>
      <c r="AC38" s="18" t="n">
        <v>425.86702714</v>
      </c>
      <c r="AD38" s="20" t="n">
        <v>15.53884496</v>
      </c>
      <c r="AE38" s="18" t="n">
        <v>463.67776339</v>
      </c>
      <c r="AF38" s="20" t="n">
        <v>18.9583694</v>
      </c>
      <c r="AG38" s="18" t="n">
        <v>511.00413969</v>
      </c>
      <c r="AH38" s="20" t="n">
        <v>15.82408387</v>
      </c>
      <c r="AI38" s="18" t="n">
        <v>387.95744508</v>
      </c>
      <c r="AJ38" s="20" t="n">
        <v>28.66043582</v>
      </c>
      <c r="AK38" s="18" t="n">
        <v>419.95059277</v>
      </c>
      <c r="AL38" s="20" t="n">
        <v>21.06876509</v>
      </c>
      <c r="AM38" s="18" t="n">
        <v>511.8297764</v>
      </c>
      <c r="AN38" s="20" t="n">
        <v>2.78324067</v>
      </c>
      <c r="AO38" s="18" t="s">
        <v>481</v>
      </c>
      <c r="AP38" s="20" t="s">
        <v>481</v>
      </c>
      <c r="AQ38" s="18" t="s">
        <v>481</v>
      </c>
      <c r="AR38" s="20" t="s">
        <v>481</v>
      </c>
      <c r="AS38" s="18" t="s">
        <v>481</v>
      </c>
      <c r="AT38" s="20" t="s">
        <v>481</v>
      </c>
      <c r="AU38" s="18" t="n">
        <v>431.20941796</v>
      </c>
      <c r="AV38" s="20" t="n">
        <v>22.56459407</v>
      </c>
    </row>
    <row r="39" spans="1:48">
      <c r="A39" s="15" t="s">
        <v>514</v>
      </c>
      <c r="B39" s="17" t="n">
        <v>5895</v>
      </c>
      <c r="C39" s="18">
        <f>(30.0/B39*100)</f>
        <v/>
      </c>
      <c r="D39" s="19" t="n">
        <v>5865</v>
      </c>
      <c r="E39" s="18" t="n">
        <v>380.91730657</v>
      </c>
      <c r="F39" s="20" t="n">
        <v>14.98496929</v>
      </c>
      <c r="G39" s="18" t="n">
        <v>440.58625013</v>
      </c>
      <c r="H39" s="20" t="n">
        <v>51.69873178</v>
      </c>
      <c r="I39" s="18" t="n">
        <v>442.73438332</v>
      </c>
      <c r="J39" s="20" t="n">
        <v>21.3741814</v>
      </c>
      <c r="K39" s="18" t="n">
        <v>443.26541814</v>
      </c>
      <c r="L39" s="20" t="n">
        <v>64.1281255</v>
      </c>
      <c r="M39" s="18" t="n">
        <v>453.32697225</v>
      </c>
      <c r="N39" s="20" t="n">
        <v>44.90253423</v>
      </c>
      <c r="O39" s="18" t="s">
        <v>481</v>
      </c>
      <c r="P39" s="20" t="s">
        <v>481</v>
      </c>
      <c r="Q39" s="18" t="n">
        <v>344.60771802</v>
      </c>
      <c r="R39" s="20" t="n">
        <v>26.6442463</v>
      </c>
      <c r="S39" s="18" t="n">
        <v>335.79378857</v>
      </c>
      <c r="T39" s="20" t="n">
        <v>44.74034952</v>
      </c>
      <c r="U39" s="18" t="n">
        <v>376.22427745</v>
      </c>
      <c r="V39" s="20" t="n">
        <v>47.43940825</v>
      </c>
      <c r="W39" s="18" t="s">
        <v>481</v>
      </c>
      <c r="X39" s="20" t="s">
        <v>481</v>
      </c>
      <c r="Y39" s="18" t="n">
        <v>313.3433</v>
      </c>
      <c r="Z39" s="20" t="n">
        <v>29.24937392</v>
      </c>
      <c r="AA39" s="18" t="n">
        <v>462.7161368</v>
      </c>
      <c r="AB39" s="20" t="n">
        <v>48.5135174</v>
      </c>
      <c r="AC39" s="18" t="n">
        <v>449.80857825</v>
      </c>
      <c r="AD39" s="20" t="n">
        <v>31.85758141</v>
      </c>
      <c r="AE39" s="18" t="n">
        <v>340.53061484</v>
      </c>
      <c r="AF39" s="20" t="n">
        <v>39.66632879</v>
      </c>
      <c r="AG39" s="18" t="n">
        <v>390.85668841</v>
      </c>
      <c r="AH39" s="20" t="n">
        <v>35.34989287</v>
      </c>
      <c r="AI39" s="18" t="n">
        <v>427.0750807</v>
      </c>
      <c r="AJ39" s="20" t="n">
        <v>67.11730511</v>
      </c>
      <c r="AK39" s="18" t="n">
        <v>324.46355757</v>
      </c>
      <c r="AL39" s="20" t="n">
        <v>16.8097797</v>
      </c>
      <c r="AM39" s="18" t="n">
        <v>426.36663872</v>
      </c>
      <c r="AN39" s="20" t="n">
        <v>3.92025596</v>
      </c>
      <c r="AO39" s="18" t="s">
        <v>481</v>
      </c>
      <c r="AP39" s="20" t="s">
        <v>481</v>
      </c>
      <c r="AQ39" s="18" t="s">
        <v>481</v>
      </c>
      <c r="AR39" s="20" t="s">
        <v>481</v>
      </c>
      <c r="AS39" s="18" t="s">
        <v>481</v>
      </c>
      <c r="AT39" s="20" t="s">
        <v>481</v>
      </c>
      <c r="AU39" s="18" t="n">
        <v>378.0472622</v>
      </c>
      <c r="AV39" s="20" t="n">
        <v>23.82198148</v>
      </c>
    </row>
    <row r="40" spans="1:48">
      <c r="A40" s="15" t="s">
        <v>515</v>
      </c>
      <c r="B40" s="17" t="n">
        <v>14157</v>
      </c>
      <c r="C40" s="18">
        <f>(539.0/B40*100)</f>
        <v/>
      </c>
      <c r="D40" s="19" t="n">
        <v>13618</v>
      </c>
      <c r="E40" s="18" t="n">
        <v>472.00626503</v>
      </c>
      <c r="F40" s="20" t="n">
        <v>5.63456724</v>
      </c>
      <c r="G40" s="18" t="n">
        <v>519.51184183</v>
      </c>
      <c r="H40" s="20" t="n">
        <v>23.33834878</v>
      </c>
      <c r="I40" s="18" t="n">
        <v>521.1846021600001</v>
      </c>
      <c r="J40" s="20" t="n">
        <v>16.0900905</v>
      </c>
      <c r="K40" s="18" t="n">
        <v>514.50117054</v>
      </c>
      <c r="L40" s="20" t="n">
        <v>16.2137165</v>
      </c>
      <c r="M40" s="18" t="n">
        <v>519.28834269</v>
      </c>
      <c r="N40" s="20" t="n">
        <v>16.14336006</v>
      </c>
      <c r="O40" s="18" t="n">
        <v>507.91582834</v>
      </c>
      <c r="P40" s="20" t="n">
        <v>17.01374587</v>
      </c>
      <c r="Q40" s="18" t="n">
        <v>497.21090603</v>
      </c>
      <c r="R40" s="20" t="n">
        <v>19.42927249</v>
      </c>
      <c r="S40" s="18" t="n">
        <v>516.0316913</v>
      </c>
      <c r="T40" s="20" t="n">
        <v>16.63733602</v>
      </c>
      <c r="U40" s="18" t="n">
        <v>464.14418005</v>
      </c>
      <c r="V40" s="20" t="n">
        <v>16.70043507</v>
      </c>
      <c r="W40" s="18" t="n">
        <v>527.3597791</v>
      </c>
      <c r="X40" s="20" t="n">
        <v>25.91292082</v>
      </c>
      <c r="Y40" s="18" t="n">
        <v>474.11199283</v>
      </c>
      <c r="Z40" s="20" t="n">
        <v>17.29882017</v>
      </c>
      <c r="AA40" s="18" t="n">
        <v>449.60213925</v>
      </c>
      <c r="AB40" s="20" t="n">
        <v>18.6758634</v>
      </c>
      <c r="AC40" s="18" t="n">
        <v>455.25610293</v>
      </c>
      <c r="AD40" s="20" t="n">
        <v>27.0278923</v>
      </c>
      <c r="AE40" s="18" t="n">
        <v>460.33733256</v>
      </c>
      <c r="AF40" s="20" t="n">
        <v>18.60048065</v>
      </c>
      <c r="AG40" s="18" t="n">
        <v>474.03544009</v>
      </c>
      <c r="AH40" s="20" t="n">
        <v>27.62094298</v>
      </c>
      <c r="AI40" s="18" t="n">
        <v>439.74048589</v>
      </c>
      <c r="AJ40" s="20" t="n">
        <v>17.21506797</v>
      </c>
      <c r="AK40" s="18" t="n">
        <v>445.34537731</v>
      </c>
      <c r="AL40" s="20" t="n">
        <v>14.30095358</v>
      </c>
      <c r="AM40" s="18" t="n">
        <v>514.40523947</v>
      </c>
      <c r="AN40" s="20" t="n">
        <v>2.53906252</v>
      </c>
      <c r="AO40" s="18" t="s">
        <v>481</v>
      </c>
      <c r="AP40" s="20" t="s">
        <v>481</v>
      </c>
      <c r="AQ40" s="18" t="s">
        <v>481</v>
      </c>
      <c r="AR40" s="20" t="s">
        <v>481</v>
      </c>
      <c r="AS40" s="18" t="s">
        <v>481</v>
      </c>
      <c r="AT40" s="20" t="s">
        <v>481</v>
      </c>
      <c r="AU40" s="18" t="n">
        <v>410.56690543</v>
      </c>
      <c r="AV40" s="20" t="n">
        <v>13.20537127</v>
      </c>
    </row>
    <row r="41" spans="1:48">
      <c r="A41" s="15" t="s">
        <v>516</v>
      </c>
      <c r="B41" s="17" t="n">
        <v>5712</v>
      </c>
      <c r="C41" s="18">
        <f>(38.0/B41*100)</f>
        <v/>
      </c>
      <c r="D41" s="19" t="n">
        <v>5674</v>
      </c>
      <c r="E41" s="18" t="n">
        <v>470.33839996</v>
      </c>
      <c r="F41" s="20" t="n">
        <v>8.39432923</v>
      </c>
      <c r="G41" s="18" t="n">
        <v>480.80244377</v>
      </c>
      <c r="H41" s="20" t="n">
        <v>21.25319607</v>
      </c>
      <c r="I41" s="18" t="n">
        <v>454.80127058</v>
      </c>
      <c r="J41" s="20" t="n">
        <v>23.82122258</v>
      </c>
      <c r="K41" s="18" t="n">
        <v>460.15012501</v>
      </c>
      <c r="L41" s="20" t="n">
        <v>16.7940718</v>
      </c>
      <c r="M41" s="18" t="n">
        <v>485.56332875</v>
      </c>
      <c r="N41" s="20" t="n">
        <v>19.63514691</v>
      </c>
      <c r="O41" s="18" t="n">
        <v>474.49468962</v>
      </c>
      <c r="P41" s="20" t="n">
        <v>15.29390191</v>
      </c>
      <c r="Q41" s="18" t="n">
        <v>460.58316875</v>
      </c>
      <c r="R41" s="20" t="n">
        <v>26.35733503</v>
      </c>
      <c r="S41" s="18" t="n">
        <v>482.85961495</v>
      </c>
      <c r="T41" s="20" t="n">
        <v>23.76783379</v>
      </c>
      <c r="U41" s="18" t="n">
        <v>449.4629984</v>
      </c>
      <c r="V41" s="20" t="n">
        <v>20.85127796</v>
      </c>
      <c r="W41" s="18" t="n">
        <v>446.8205103</v>
      </c>
      <c r="X41" s="20" t="n">
        <v>24.08389911</v>
      </c>
      <c r="Y41" s="18" t="n">
        <v>434.08169748</v>
      </c>
      <c r="Z41" s="20" t="n">
        <v>33.91122606</v>
      </c>
      <c r="AA41" s="18" t="n">
        <v>442.83722337</v>
      </c>
      <c r="AB41" s="20" t="n">
        <v>25.1748921</v>
      </c>
      <c r="AC41" s="18" t="n">
        <v>374.67091954</v>
      </c>
      <c r="AD41" s="20" t="n">
        <v>16.4601631</v>
      </c>
      <c r="AE41" s="18" t="n">
        <v>465.29395374</v>
      </c>
      <c r="AF41" s="20" t="n">
        <v>34.96049324</v>
      </c>
      <c r="AG41" s="18" t="n">
        <v>419.35362025</v>
      </c>
      <c r="AH41" s="20" t="n">
        <v>15.61635108</v>
      </c>
      <c r="AI41" s="18" t="n">
        <v>408.19664896</v>
      </c>
      <c r="AJ41" s="20" t="n">
        <v>13.40131162</v>
      </c>
      <c r="AK41" s="18" t="n">
        <v>389.58526641</v>
      </c>
      <c r="AL41" s="20" t="n">
        <v>27.37392994</v>
      </c>
      <c r="AM41" s="18" t="n">
        <v>502.54043172</v>
      </c>
      <c r="AN41" s="20" t="n">
        <v>3.07847315</v>
      </c>
      <c r="AO41" s="18" t="s">
        <v>481</v>
      </c>
      <c r="AP41" s="20" t="s">
        <v>481</v>
      </c>
      <c r="AQ41" s="18" t="n">
        <v>387.44235424</v>
      </c>
      <c r="AR41" s="20" t="n">
        <v>14.52510266</v>
      </c>
      <c r="AS41" s="18" t="s">
        <v>481</v>
      </c>
      <c r="AT41" s="20" t="s">
        <v>481</v>
      </c>
      <c r="AU41" s="18" t="n">
        <v>436.40360187</v>
      </c>
      <c r="AV41" s="20" t="n">
        <v>16.51957674</v>
      </c>
    </row>
    <row r="42" spans="1:4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c r="AE42" s="18">
        <f>IF(COUNT(AE7:AE41) &gt; 0, AVERAGE(AE7:AE41), "—")</f>
        <v/>
      </c>
      <c r="AF42" s="20">
        <f>IF(COUNT(AF7:AF41) &gt; 0, SQRT(SUMSQ(AF7:AF41)/(COUNT(AF7:AF41)*COUNT(AF7:AF41)) ), "—")</f>
        <v/>
      </c>
      <c r="AG42" s="18">
        <f>IF(COUNT(AG7:AG41) &gt; 0, AVERAGE(AG7:AG41), "—")</f>
        <v/>
      </c>
      <c r="AH42" s="20">
        <f>IF(COUNT(AH7:AH41) &gt; 0, SQRT(SUMSQ(AH7:AH41)/(COUNT(AH7:AH41)*COUNT(AH7:AH41)) ), "—")</f>
        <v/>
      </c>
      <c r="AI42" s="18">
        <f>IF(COUNT(AI7:AI41) &gt; 0, AVERAGE(AI7:AI41), "—")</f>
        <v/>
      </c>
      <c r="AJ42" s="20">
        <f>IF(COUNT(AJ7:AJ41) &gt; 0, SQRT(SUMSQ(AJ7:AJ41)/(COUNT(AJ7:AJ41)*COUNT(AJ7:AJ41)) ), "—")</f>
        <v/>
      </c>
      <c r="AK42" s="18">
        <f>IF(COUNT(AK7:AK41) &gt; 0, AVERAGE(AK7:AK41), "—")</f>
        <v/>
      </c>
      <c r="AL42" s="20">
        <f>IF(COUNT(AL7:AL41) &gt; 0, SQRT(SUMSQ(AL7:AL41)/(COUNT(AL7:AL41)*COUNT(AL7:AL41)) ), "—")</f>
        <v/>
      </c>
      <c r="AM42" s="18">
        <f>IF(COUNT(AM7:AM41) &gt; 0, AVERAGE(AM7:AM41), "—")</f>
        <v/>
      </c>
      <c r="AN42" s="20">
        <f>IF(COUNT(AN7:AN41) &gt; 0, SQRT(SUMSQ(AN7:AN41)/(COUNT(AN7:AN41)*COUNT(AN7:AN41)) ), "—")</f>
        <v/>
      </c>
      <c r="AO42" s="18">
        <f>IF(COUNT(AO7:AO41) &gt; 0, AVERAGE(AO7:AO41), "—")</f>
        <v/>
      </c>
      <c r="AP42" s="20">
        <f>IF(COUNT(AP7:AP41) &gt; 0, SQRT(SUMSQ(AP7:AP41)/(COUNT(AP7:AP41)*COUNT(AP7:AP41)) ), "—")</f>
        <v/>
      </c>
      <c r="AQ42" s="18">
        <f>IF(COUNT(AQ7:AQ41) &gt; 0, AVERAGE(AQ7:AQ41), "—")</f>
        <v/>
      </c>
      <c r="AR42" s="20">
        <f>IF(COUNT(AR7:AR41) &gt; 0, SQRT(SUMSQ(AR7:AR41)/(COUNT(AR7:AR41)*COUNT(AR7:AR41)) ), "—")</f>
        <v/>
      </c>
      <c r="AS42" s="18">
        <f>IF(COUNT(AS7:AS41) &gt; 0, AVERAGE(AS7:AS41), "—")</f>
        <v/>
      </c>
      <c r="AT42" s="20">
        <f>IF(COUNT(AT7:AT41) &gt; 0, SQRT(SUMSQ(AT7:AT41)/(COUNT(AT7:AT41)*COUNT(AT7:AT41)) ), "—")</f>
        <v/>
      </c>
      <c r="AU42" s="18">
        <f>IF(COUNT(AU7:AU41) &gt; 0, AVERAGE(AU7:AU41), "—")</f>
        <v/>
      </c>
      <c r="AV42" s="20">
        <f>IF(COUNT(AV7:AV41) &gt; 0, SQRT(SUMSQ(AV7:AV41)/(COUNT(AV7:AV41)*COUNT(AV7:AV41)) ), "—")</f>
        <v/>
      </c>
    </row>
    <row r="43" spans="1:48">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5" t="n"/>
      <c r="AE43" s="14" t="n"/>
      <c r="AF43" s="15" t="n"/>
      <c r="AG43" s="14" t="n"/>
      <c r="AH43" s="15" t="n"/>
      <c r="AI43" s="14" t="n"/>
      <c r="AJ43" s="15" t="n"/>
      <c r="AK43" s="14" t="n"/>
      <c r="AL43" s="15" t="n"/>
      <c r="AM43" s="14" t="n"/>
      <c r="AN43" s="15" t="n"/>
      <c r="AO43" s="14" t="n"/>
      <c r="AP43" s="15" t="n"/>
      <c r="AQ43" s="14" t="n"/>
      <c r="AR43" s="15" t="n"/>
      <c r="AS43" s="14" t="n"/>
      <c r="AT43" s="15" t="n"/>
      <c r="AU43" s="14" t="n"/>
      <c r="AV43" s="16" t="n"/>
    </row>
    <row r="44" spans="1:4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c r="AC44" s="18" t="s">
        <v>481</v>
      </c>
      <c r="AD44" s="20" t="s">
        <v>481</v>
      </c>
      <c r="AE44" s="18" t="s">
        <v>481</v>
      </c>
      <c r="AF44" s="20" t="s">
        <v>481</v>
      </c>
      <c r="AG44" s="18" t="s">
        <v>481</v>
      </c>
      <c r="AH44" s="20" t="s">
        <v>481</v>
      </c>
      <c r="AI44" s="18" t="s">
        <v>481</v>
      </c>
      <c r="AJ44" s="20" t="s">
        <v>481</v>
      </c>
      <c r="AK44" s="18" t="s">
        <v>481</v>
      </c>
      <c r="AL44" s="20" t="s">
        <v>481</v>
      </c>
      <c r="AM44" s="18" t="s">
        <v>481</v>
      </c>
      <c r="AN44" s="20" t="s">
        <v>481</v>
      </c>
      <c r="AO44" s="18" t="s">
        <v>481</v>
      </c>
      <c r="AP44" s="20" t="s">
        <v>481</v>
      </c>
      <c r="AQ44" s="18" t="s">
        <v>481</v>
      </c>
      <c r="AR44" s="20" t="s">
        <v>481</v>
      </c>
      <c r="AS44" s="18" t="s">
        <v>481</v>
      </c>
      <c r="AT44" s="20" t="s">
        <v>481</v>
      </c>
      <c r="AU44" s="18" t="s">
        <v>481</v>
      </c>
      <c r="AV44" s="20" t="s">
        <v>481</v>
      </c>
    </row>
    <row r="45" spans="1:4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s">
        <v>481</v>
      </c>
      <c r="T45" s="20" t="s">
        <v>481</v>
      </c>
      <c r="U45" s="18" t="s">
        <v>481</v>
      </c>
      <c r="V45" s="20" t="s">
        <v>481</v>
      </c>
      <c r="W45" s="18" t="s">
        <v>481</v>
      </c>
      <c r="X45" s="20" t="s">
        <v>481</v>
      </c>
      <c r="Y45" s="18" t="s">
        <v>481</v>
      </c>
      <c r="Z45" s="20" t="s">
        <v>481</v>
      </c>
      <c r="AA45" s="18" t="s">
        <v>481</v>
      </c>
      <c r="AB45" s="20" t="s">
        <v>481</v>
      </c>
      <c r="AC45" s="18" t="s">
        <v>481</v>
      </c>
      <c r="AD45" s="20" t="s">
        <v>481</v>
      </c>
      <c r="AE45" s="18" t="s">
        <v>481</v>
      </c>
      <c r="AF45" s="20" t="s">
        <v>481</v>
      </c>
      <c r="AG45" s="18" t="s">
        <v>481</v>
      </c>
      <c r="AH45" s="20" t="s">
        <v>481</v>
      </c>
      <c r="AI45" s="18" t="s">
        <v>481</v>
      </c>
      <c r="AJ45" s="20" t="s">
        <v>481</v>
      </c>
      <c r="AK45" s="18" t="s">
        <v>481</v>
      </c>
      <c r="AL45" s="20" t="s">
        <v>481</v>
      </c>
      <c r="AM45" s="18" t="s">
        <v>481</v>
      </c>
      <c r="AN45" s="20" t="s">
        <v>481</v>
      </c>
      <c r="AO45" s="18" t="s">
        <v>481</v>
      </c>
      <c r="AP45" s="20" t="s">
        <v>481</v>
      </c>
      <c r="AQ45" s="18" t="n">
        <v>375.7451021</v>
      </c>
      <c r="AR45" s="20" t="n">
        <v>2.64238063</v>
      </c>
      <c r="AS45" s="18" t="s">
        <v>481</v>
      </c>
      <c r="AT45" s="20" t="s">
        <v>481</v>
      </c>
      <c r="AU45" s="18" t="s">
        <v>481</v>
      </c>
      <c r="AV45" s="20" t="s">
        <v>481</v>
      </c>
    </row>
    <row r="46" spans="1:48">
      <c r="A46" s="15" t="s">
        <v>521</v>
      </c>
      <c r="B46" s="17" t="n">
        <v>23141</v>
      </c>
      <c r="C46" s="18">
        <f>(1160.0/B46*100)</f>
        <v/>
      </c>
      <c r="D46" s="19" t="n">
        <v>21981</v>
      </c>
      <c r="E46" s="18" t="n">
        <v>371.7272928</v>
      </c>
      <c r="F46" s="20" t="n">
        <v>7.71928896</v>
      </c>
      <c r="G46" s="18" t="n">
        <v>316.56640131</v>
      </c>
      <c r="H46" s="20" t="n">
        <v>24.0269555</v>
      </c>
      <c r="I46" s="18" t="n">
        <v>355.69125853</v>
      </c>
      <c r="J46" s="20" t="n">
        <v>23.62161107</v>
      </c>
      <c r="K46" s="18" t="n">
        <v>345.23866686</v>
      </c>
      <c r="L46" s="20" t="n">
        <v>38.28335875</v>
      </c>
      <c r="M46" s="18" t="n">
        <v>382.97366632</v>
      </c>
      <c r="N46" s="20" t="n">
        <v>62.59002385</v>
      </c>
      <c r="O46" s="18" t="n">
        <v>389.64802948</v>
      </c>
      <c r="P46" s="20" t="n">
        <v>34.71146316</v>
      </c>
      <c r="Q46" s="18" t="n">
        <v>404.28751358</v>
      </c>
      <c r="R46" s="20" t="n">
        <v>50.43644208</v>
      </c>
      <c r="S46" s="18" t="n">
        <v>360.16433569</v>
      </c>
      <c r="T46" s="20" t="n">
        <v>33.03599203</v>
      </c>
      <c r="U46" s="18" t="n">
        <v>324.78141568</v>
      </c>
      <c r="V46" s="20" t="n">
        <v>69.56949100999999</v>
      </c>
      <c r="W46" s="18" t="n">
        <v>358.93987601</v>
      </c>
      <c r="X46" s="20" t="n">
        <v>63.44808462</v>
      </c>
      <c r="Y46" s="18" t="n">
        <v>396.68630832</v>
      </c>
      <c r="Z46" s="20" t="n">
        <v>47.73839347</v>
      </c>
      <c r="AA46" s="18" t="n">
        <v>420.43576887</v>
      </c>
      <c r="AB46" s="20" t="n">
        <v>82.42389716</v>
      </c>
      <c r="AC46" s="18" t="n">
        <v>313.649234</v>
      </c>
      <c r="AD46" s="20" t="n">
        <v>35.7807986</v>
      </c>
      <c r="AE46" s="18" t="n">
        <v>286.73302737</v>
      </c>
      <c r="AF46" s="20" t="n">
        <v>38.8622814</v>
      </c>
      <c r="AG46" s="18" t="n">
        <v>316.15145903</v>
      </c>
      <c r="AH46" s="20" t="n">
        <v>27.55078865</v>
      </c>
      <c r="AI46" s="18" t="n">
        <v>310.31988403</v>
      </c>
      <c r="AJ46" s="20" t="n">
        <v>21.14258884</v>
      </c>
      <c r="AK46" s="18" t="n">
        <v>343.95091702</v>
      </c>
      <c r="AL46" s="20" t="n">
        <v>26.81416655</v>
      </c>
      <c r="AM46" s="18" t="n">
        <v>402.96640974</v>
      </c>
      <c r="AN46" s="20" t="n">
        <v>2.30741722</v>
      </c>
      <c r="AO46" s="18" t="s">
        <v>481</v>
      </c>
      <c r="AP46" s="20" t="s">
        <v>481</v>
      </c>
      <c r="AQ46" s="18" t="s">
        <v>481</v>
      </c>
      <c r="AR46" s="20" t="s">
        <v>481</v>
      </c>
      <c r="AS46" s="18" t="s">
        <v>481</v>
      </c>
      <c r="AT46" s="20" t="s">
        <v>481</v>
      </c>
      <c r="AU46" s="18" t="n">
        <v>351.08632433</v>
      </c>
      <c r="AV46" s="20" t="n">
        <v>7.40815906</v>
      </c>
    </row>
    <row r="47" spans="1:48">
      <c r="A47" s="15" t="s">
        <v>522</v>
      </c>
      <c r="B47" s="17" t="n">
        <v>5928</v>
      </c>
      <c r="C47" s="18">
        <f>(76.0/B47*100)</f>
        <v/>
      </c>
      <c r="D47" s="19" t="n">
        <v>5852</v>
      </c>
      <c r="E47" s="18" t="n">
        <v>363.6152392</v>
      </c>
      <c r="F47" s="20" t="n">
        <v>17.04318634</v>
      </c>
      <c r="G47" s="18" t="n">
        <v>362.75483957</v>
      </c>
      <c r="H47" s="20" t="n">
        <v>37.08317442</v>
      </c>
      <c r="I47" s="18" t="n">
        <v>355.13807541</v>
      </c>
      <c r="J47" s="20" t="n">
        <v>41.22000347</v>
      </c>
      <c r="K47" s="18" t="n">
        <v>412.32220027</v>
      </c>
      <c r="L47" s="20" t="n">
        <v>36.42854858</v>
      </c>
      <c r="M47" s="18" t="n">
        <v>475.60979219</v>
      </c>
      <c r="N47" s="20" t="n">
        <v>74.07270920000001</v>
      </c>
      <c r="O47" s="18" t="n">
        <v>401.83922369</v>
      </c>
      <c r="P47" s="20" t="n">
        <v>57.56166779</v>
      </c>
      <c r="Q47" s="18" t="n">
        <v>472.71100741</v>
      </c>
      <c r="R47" s="20" t="n">
        <v>46.3432312</v>
      </c>
      <c r="S47" s="18" t="n">
        <v>321.60690871</v>
      </c>
      <c r="T47" s="20" t="n">
        <v>55.57200196</v>
      </c>
      <c r="U47" s="18" t="n">
        <v>492.56658463</v>
      </c>
      <c r="V47" s="20" t="n">
        <v>39.8197496</v>
      </c>
      <c r="W47" s="18" t="n">
        <v>331.14930501</v>
      </c>
      <c r="X47" s="20" t="n">
        <v>47.63683391</v>
      </c>
      <c r="Y47" s="18" t="n">
        <v>341.4686</v>
      </c>
      <c r="Z47" s="20" t="n">
        <v>18.89787605</v>
      </c>
      <c r="AA47" s="18" t="n">
        <v>531.0305</v>
      </c>
      <c r="AB47" s="20" t="n">
        <v>40.42639645</v>
      </c>
      <c r="AC47" s="18" t="n">
        <v>363.25049053</v>
      </c>
      <c r="AD47" s="20" t="n">
        <v>47.88028015</v>
      </c>
      <c r="AE47" s="18" t="n">
        <v>455.83297238</v>
      </c>
      <c r="AF47" s="20" t="n">
        <v>33.38650588</v>
      </c>
      <c r="AG47" s="18" t="n">
        <v>380.10387081</v>
      </c>
      <c r="AH47" s="20" t="n">
        <v>91.88832268</v>
      </c>
      <c r="AI47" s="18" t="n">
        <v>323.41403837</v>
      </c>
      <c r="AJ47" s="20" t="n">
        <v>40.97612929</v>
      </c>
      <c r="AK47" s="18" t="n">
        <v>355.25295442</v>
      </c>
      <c r="AL47" s="20" t="n">
        <v>33.17723533</v>
      </c>
      <c r="AM47" s="18" t="n">
        <v>449.07264271</v>
      </c>
      <c r="AN47" s="20" t="n">
        <v>4.23948229</v>
      </c>
      <c r="AO47" s="18" t="s">
        <v>481</v>
      </c>
      <c r="AP47" s="20" t="s">
        <v>481</v>
      </c>
      <c r="AQ47" s="18" t="s">
        <v>481</v>
      </c>
      <c r="AR47" s="20" t="s">
        <v>481</v>
      </c>
      <c r="AS47" s="18" t="s">
        <v>481</v>
      </c>
      <c r="AT47" s="20" t="s">
        <v>481</v>
      </c>
      <c r="AU47" s="18" t="n">
        <v>353.45024338</v>
      </c>
      <c r="AV47" s="20" t="n">
        <v>14.52370401</v>
      </c>
    </row>
    <row r="48" spans="1:48">
      <c r="A48" s="15" t="s">
        <v>523</v>
      </c>
      <c r="B48" s="17" t="n">
        <v>9841</v>
      </c>
      <c r="C48" s="18">
        <f>(7.0/B48*100)</f>
        <v/>
      </c>
      <c r="D48" s="19" t="n">
        <v>9834</v>
      </c>
      <c r="E48" s="18" t="n">
        <v>503.93526946</v>
      </c>
      <c r="F48" s="20" t="n">
        <v>9.734392890000001</v>
      </c>
      <c r="G48" s="18" t="n">
        <v>509.43915337</v>
      </c>
      <c r="H48" s="20" t="n">
        <v>24.49724964</v>
      </c>
      <c r="I48" s="18" t="n">
        <v>513.94711155</v>
      </c>
      <c r="J48" s="20" t="n">
        <v>17.33396053</v>
      </c>
      <c r="K48" s="18" t="n">
        <v>509.19062458</v>
      </c>
      <c r="L48" s="20" t="n">
        <v>22.94956715</v>
      </c>
      <c r="M48" s="18" t="n">
        <v>547.08537219</v>
      </c>
      <c r="N48" s="20" t="n">
        <v>24.27447638</v>
      </c>
      <c r="O48" s="18" t="n">
        <v>524.54520116</v>
      </c>
      <c r="P48" s="20" t="n">
        <v>20.18578619</v>
      </c>
      <c r="Q48" s="18" t="n">
        <v>543.9119024300001</v>
      </c>
      <c r="R48" s="20" t="n">
        <v>15.24702698</v>
      </c>
      <c r="S48" s="18" t="n">
        <v>523.23458411</v>
      </c>
      <c r="T48" s="20" t="n">
        <v>14.16431519</v>
      </c>
      <c r="U48" s="18" t="n">
        <v>526.93565849</v>
      </c>
      <c r="V48" s="20" t="n">
        <v>12.45800318</v>
      </c>
      <c r="W48" s="18" t="n">
        <v>486.52287898</v>
      </c>
      <c r="X48" s="20" t="n">
        <v>14.82920502</v>
      </c>
      <c r="Y48" s="18" t="n">
        <v>523.2139844</v>
      </c>
      <c r="Z48" s="20" t="n">
        <v>17.36463844</v>
      </c>
      <c r="AA48" s="18" t="n">
        <v>543.8771179300001</v>
      </c>
      <c r="AB48" s="20" t="n">
        <v>21.0223979</v>
      </c>
      <c r="AC48" s="18" t="n">
        <v>483.7180046</v>
      </c>
      <c r="AD48" s="20" t="n">
        <v>11.34311823</v>
      </c>
      <c r="AE48" s="18" t="n">
        <v>469.88805318</v>
      </c>
      <c r="AF48" s="20" t="n">
        <v>15.12002362</v>
      </c>
      <c r="AG48" s="18" t="n">
        <v>547.04068659</v>
      </c>
      <c r="AH48" s="20" t="n">
        <v>16.03782774</v>
      </c>
      <c r="AI48" s="18" t="n">
        <v>464.8700275</v>
      </c>
      <c r="AJ48" s="20" t="n">
        <v>22.04185529</v>
      </c>
      <c r="AK48" s="18" t="n">
        <v>421.4476868</v>
      </c>
      <c r="AL48" s="20" t="n">
        <v>18.97426777</v>
      </c>
      <c r="AM48" s="18" t="n">
        <v>520.05283737</v>
      </c>
      <c r="AN48" s="20" t="n">
        <v>4.74999486</v>
      </c>
      <c r="AO48" s="18" t="s">
        <v>481</v>
      </c>
      <c r="AP48" s="20" t="s">
        <v>481</v>
      </c>
      <c r="AQ48" s="18" t="s">
        <v>481</v>
      </c>
      <c r="AR48" s="20" t="s">
        <v>481</v>
      </c>
      <c r="AS48" s="18" t="s">
        <v>481</v>
      </c>
      <c r="AT48" s="20" t="s">
        <v>481</v>
      </c>
      <c r="AU48" s="18" t="n">
        <v>487.54854276</v>
      </c>
      <c r="AV48" s="20" t="n">
        <v>37.53901331</v>
      </c>
    </row>
    <row r="49" spans="1:4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s">
        <v>481</v>
      </c>
      <c r="T49" s="20" t="s">
        <v>481</v>
      </c>
      <c r="U49" s="18" t="s">
        <v>481</v>
      </c>
      <c r="V49" s="20" t="s">
        <v>481</v>
      </c>
      <c r="W49" s="18" t="s">
        <v>481</v>
      </c>
      <c r="X49" s="20" t="s">
        <v>481</v>
      </c>
      <c r="Y49" s="18" t="s">
        <v>481</v>
      </c>
      <c r="Z49" s="20" t="s">
        <v>481</v>
      </c>
      <c r="AA49" s="18" t="s">
        <v>481</v>
      </c>
      <c r="AB49" s="20" t="s">
        <v>481</v>
      </c>
      <c r="AC49" s="18" t="s">
        <v>481</v>
      </c>
      <c r="AD49" s="20" t="s">
        <v>481</v>
      </c>
      <c r="AE49" s="18" t="s">
        <v>481</v>
      </c>
      <c r="AF49" s="20" t="s">
        <v>481</v>
      </c>
      <c r="AG49" s="18" t="s">
        <v>481</v>
      </c>
      <c r="AH49" s="20" t="s">
        <v>481</v>
      </c>
      <c r="AI49" s="18" t="s">
        <v>481</v>
      </c>
      <c r="AJ49" s="20" t="s">
        <v>481</v>
      </c>
      <c r="AK49" s="18" t="s">
        <v>481</v>
      </c>
      <c r="AL49" s="20" t="s">
        <v>481</v>
      </c>
      <c r="AM49" s="18" t="s">
        <v>481</v>
      </c>
      <c r="AN49" s="20" t="s">
        <v>481</v>
      </c>
      <c r="AO49" s="18" t="s">
        <v>481</v>
      </c>
      <c r="AP49" s="20" t="s">
        <v>481</v>
      </c>
      <c r="AQ49" s="18" t="n">
        <v>432.22624802</v>
      </c>
      <c r="AR49" s="20" t="n">
        <v>2.8653235</v>
      </c>
      <c r="AS49" s="18" t="s">
        <v>481</v>
      </c>
      <c r="AT49" s="20" t="s">
        <v>481</v>
      </c>
      <c r="AU49" s="18" t="s">
        <v>481</v>
      </c>
      <c r="AV49" s="20" t="s">
        <v>481</v>
      </c>
    </row>
    <row r="50" spans="1:48">
      <c r="A50" s="15" t="s">
        <v>525</v>
      </c>
      <c r="B50" s="17" t="n">
        <v>11795</v>
      </c>
      <c r="C50" s="18">
        <f>(218.0/B50*100)</f>
        <v/>
      </c>
      <c r="D50" s="19" t="n">
        <v>11577</v>
      </c>
      <c r="E50" s="18" t="n">
        <v>364.02449034</v>
      </c>
      <c r="F50" s="20" t="n">
        <v>11.3302065</v>
      </c>
      <c r="G50" s="18" t="n">
        <v>356.10141532</v>
      </c>
      <c r="H50" s="20" t="n">
        <v>31.91842241</v>
      </c>
      <c r="I50" s="18" t="n">
        <v>348.63627885</v>
      </c>
      <c r="J50" s="20" t="n">
        <v>36.59427631</v>
      </c>
      <c r="K50" s="18" t="n">
        <v>340.66913436</v>
      </c>
      <c r="L50" s="20" t="n">
        <v>28.56513716</v>
      </c>
      <c r="M50" s="18" t="n">
        <v>376.40872229</v>
      </c>
      <c r="N50" s="20" t="n">
        <v>25.61901013</v>
      </c>
      <c r="O50" s="18" t="n">
        <v>325.62852041</v>
      </c>
      <c r="P50" s="20" t="n">
        <v>36.01781469</v>
      </c>
      <c r="Q50" s="18" t="n">
        <v>430.64794235</v>
      </c>
      <c r="R50" s="20" t="n">
        <v>44.65268175</v>
      </c>
      <c r="S50" s="18" t="n">
        <v>327.07148132</v>
      </c>
      <c r="T50" s="20" t="n">
        <v>24.01030914</v>
      </c>
      <c r="U50" s="18" t="n">
        <v>384.39363492</v>
      </c>
      <c r="V50" s="20" t="n">
        <v>71.76035748</v>
      </c>
      <c r="W50" s="18" t="n">
        <v>484.20055514</v>
      </c>
      <c r="X50" s="20" t="n">
        <v>54.23675971</v>
      </c>
      <c r="Y50" s="18" t="n">
        <v>339.29259551</v>
      </c>
      <c r="Z50" s="20" t="n">
        <v>65.90493562</v>
      </c>
      <c r="AA50" s="18" t="n">
        <v>386.85974331</v>
      </c>
      <c r="AB50" s="20" t="n">
        <v>103.65269419</v>
      </c>
      <c r="AC50" s="18" t="n">
        <v>419.93920918</v>
      </c>
      <c r="AD50" s="20" t="n">
        <v>67.49022037</v>
      </c>
      <c r="AE50" s="18" t="n">
        <v>339.3457</v>
      </c>
      <c r="AF50" s="20" t="n">
        <v>30.86159748</v>
      </c>
      <c r="AG50" s="18" t="n">
        <v>471.20026787</v>
      </c>
      <c r="AH50" s="20" t="n">
        <v>23.55421266</v>
      </c>
      <c r="AI50" s="18" t="n">
        <v>301.23535947</v>
      </c>
      <c r="AJ50" s="20" t="n">
        <v>19.22367273</v>
      </c>
      <c r="AK50" s="18" t="n">
        <v>313.88420835</v>
      </c>
      <c r="AL50" s="20" t="n">
        <v>35.00828471</v>
      </c>
      <c r="AM50" s="18" t="n">
        <v>417.02958016</v>
      </c>
      <c r="AN50" s="20" t="n">
        <v>2.28586144</v>
      </c>
      <c r="AO50" s="18" t="s">
        <v>481</v>
      </c>
      <c r="AP50" s="20" t="s">
        <v>481</v>
      </c>
      <c r="AQ50" s="18" t="s">
        <v>481</v>
      </c>
      <c r="AR50" s="20" t="s">
        <v>481</v>
      </c>
      <c r="AS50" s="18" t="s">
        <v>481</v>
      </c>
      <c r="AT50" s="20" t="s">
        <v>481</v>
      </c>
      <c r="AU50" s="18" t="n">
        <v>363.09887272</v>
      </c>
      <c r="AV50" s="20" t="n">
        <v>14.00609925</v>
      </c>
    </row>
    <row r="51" spans="1:48">
      <c r="A51" s="15" t="s">
        <v>526</v>
      </c>
      <c r="B51" s="17" t="n">
        <v>6866</v>
      </c>
      <c r="C51" s="18">
        <f>(108.0/B51*100)</f>
        <v/>
      </c>
      <c r="D51" s="19" t="n">
        <v>6758</v>
      </c>
      <c r="E51" s="18" t="n">
        <v>410.56783436</v>
      </c>
      <c r="F51" s="20" t="n">
        <v>8.32261572</v>
      </c>
      <c r="G51" s="18" t="n">
        <v>416.08054378</v>
      </c>
      <c r="H51" s="20" t="n">
        <v>18.32757445</v>
      </c>
      <c r="I51" s="18" t="n">
        <v>418.58356537</v>
      </c>
      <c r="J51" s="20" t="n">
        <v>23.94674554</v>
      </c>
      <c r="K51" s="18" t="n">
        <v>428.8256338</v>
      </c>
      <c r="L51" s="20" t="n">
        <v>21.24564142</v>
      </c>
      <c r="M51" s="18" t="n">
        <v>415.29314808</v>
      </c>
      <c r="N51" s="20" t="n">
        <v>24.80235343</v>
      </c>
      <c r="O51" s="18" t="n">
        <v>390.91948387</v>
      </c>
      <c r="P51" s="20" t="n">
        <v>26.41853115</v>
      </c>
      <c r="Q51" s="18" t="n">
        <v>411.00292747</v>
      </c>
      <c r="R51" s="20" t="n">
        <v>23.51166427</v>
      </c>
      <c r="S51" s="18" t="n">
        <v>402.41427164</v>
      </c>
      <c r="T51" s="20" t="n">
        <v>23.41128753</v>
      </c>
      <c r="U51" s="18" t="n">
        <v>400.12017417</v>
      </c>
      <c r="V51" s="20" t="n">
        <v>21.72702134</v>
      </c>
      <c r="W51" s="18" t="n">
        <v>416.3897366</v>
      </c>
      <c r="X51" s="20" t="n">
        <v>20.87256187</v>
      </c>
      <c r="Y51" s="18" t="n">
        <v>433.60385069</v>
      </c>
      <c r="Z51" s="20" t="n">
        <v>26.72541718</v>
      </c>
      <c r="AA51" s="18" t="n">
        <v>402.52681071</v>
      </c>
      <c r="AB51" s="20" t="n">
        <v>38.02047754</v>
      </c>
      <c r="AC51" s="18" t="n">
        <v>421.96352113</v>
      </c>
      <c r="AD51" s="20" t="n">
        <v>45.33159428</v>
      </c>
      <c r="AE51" s="18" t="n">
        <v>382.01806352</v>
      </c>
      <c r="AF51" s="20" t="n">
        <v>36.50031015</v>
      </c>
      <c r="AG51" s="18" t="n">
        <v>420.71981391</v>
      </c>
      <c r="AH51" s="20" t="n">
        <v>30.09901428</v>
      </c>
      <c r="AI51" s="18" t="n">
        <v>418.66568752</v>
      </c>
      <c r="AJ51" s="20" t="n">
        <v>22.49058957</v>
      </c>
      <c r="AK51" s="18" t="n">
        <v>394.18020382</v>
      </c>
      <c r="AL51" s="20" t="n">
        <v>41.1813967</v>
      </c>
      <c r="AM51" s="18" t="n">
        <v>421.31692735</v>
      </c>
      <c r="AN51" s="20" t="n">
        <v>2.22675007</v>
      </c>
      <c r="AO51" s="18" t="s">
        <v>481</v>
      </c>
      <c r="AP51" s="20" t="s">
        <v>481</v>
      </c>
      <c r="AQ51" s="18" t="n">
        <v>410.85572185</v>
      </c>
      <c r="AR51" s="20" t="n">
        <v>3.7997542</v>
      </c>
      <c r="AS51" s="18" t="s">
        <v>481</v>
      </c>
      <c r="AT51" s="20" t="s">
        <v>481</v>
      </c>
      <c r="AU51" s="18" t="n">
        <v>400.66515797</v>
      </c>
      <c r="AV51" s="20" t="n">
        <v>9.731181940000001</v>
      </c>
    </row>
    <row r="52" spans="1:48">
      <c r="A52" s="15" t="s">
        <v>527</v>
      </c>
      <c r="B52" s="17" t="n">
        <v>5809</v>
      </c>
      <c r="C52" s="18">
        <f>(74.0/B52*100)</f>
        <v/>
      </c>
      <c r="D52" s="19" t="n">
        <v>5735</v>
      </c>
      <c r="E52" s="18" t="n">
        <v>436.8193668</v>
      </c>
      <c r="F52" s="20" t="n">
        <v>9.39889522</v>
      </c>
      <c r="G52" s="18" t="n">
        <v>466.26638355</v>
      </c>
      <c r="H52" s="20" t="n">
        <v>29.62528693</v>
      </c>
      <c r="I52" s="18" t="n">
        <v>434.99596184</v>
      </c>
      <c r="J52" s="20" t="n">
        <v>27.20109554</v>
      </c>
      <c r="K52" s="18" t="n">
        <v>461.08726415</v>
      </c>
      <c r="L52" s="20" t="n">
        <v>24.36360073</v>
      </c>
      <c r="M52" s="18" t="n">
        <v>442.60774467</v>
      </c>
      <c r="N52" s="20" t="n">
        <v>16.34158277</v>
      </c>
      <c r="O52" s="18" t="n">
        <v>450.43592303</v>
      </c>
      <c r="P52" s="20" t="n">
        <v>17.92343162</v>
      </c>
      <c r="Q52" s="18" t="n">
        <v>509.44786228</v>
      </c>
      <c r="R52" s="20" t="n">
        <v>32.33282809</v>
      </c>
      <c r="S52" s="18" t="n">
        <v>492.59168722</v>
      </c>
      <c r="T52" s="20" t="n">
        <v>25.53460079</v>
      </c>
      <c r="U52" s="18" t="n">
        <v>454.08427279</v>
      </c>
      <c r="V52" s="20" t="n">
        <v>19.44412717</v>
      </c>
      <c r="W52" s="18" t="n">
        <v>454.4734576</v>
      </c>
      <c r="X52" s="20" t="n">
        <v>26.47643762</v>
      </c>
      <c r="Y52" s="18" t="n">
        <v>503.51302802</v>
      </c>
      <c r="Z52" s="20" t="n">
        <v>30.36373072</v>
      </c>
      <c r="AA52" s="18" t="n">
        <v>445.78933004</v>
      </c>
      <c r="AB52" s="20" t="n">
        <v>71.47407459999999</v>
      </c>
      <c r="AC52" s="18" t="n">
        <v>410.96393879</v>
      </c>
      <c r="AD52" s="20" t="n">
        <v>48.68671973</v>
      </c>
      <c r="AE52" s="18" t="n">
        <v>529.37138248</v>
      </c>
      <c r="AF52" s="20" t="n">
        <v>28.56636333</v>
      </c>
      <c r="AG52" s="18" t="n">
        <v>462.23648324</v>
      </c>
      <c r="AH52" s="20" t="n">
        <v>39.30776195</v>
      </c>
      <c r="AI52" s="18" t="n">
        <v>512.4773911</v>
      </c>
      <c r="AJ52" s="20" t="n">
        <v>61.51308042</v>
      </c>
      <c r="AK52" s="18" t="n">
        <v>293.69599059</v>
      </c>
      <c r="AL52" s="20" t="n">
        <v>38.83437945</v>
      </c>
      <c r="AM52" s="18" t="n">
        <v>476.86789031</v>
      </c>
      <c r="AN52" s="20" t="n">
        <v>2.4219337</v>
      </c>
      <c r="AO52" s="18" t="s">
        <v>481</v>
      </c>
      <c r="AP52" s="20" t="s">
        <v>481</v>
      </c>
      <c r="AQ52" s="18" t="s">
        <v>481</v>
      </c>
      <c r="AR52" s="20" t="s">
        <v>481</v>
      </c>
      <c r="AS52" s="18" t="s">
        <v>481</v>
      </c>
      <c r="AT52" s="20" t="s">
        <v>481</v>
      </c>
      <c r="AU52" s="18" t="n">
        <v>417.01845113</v>
      </c>
      <c r="AV52" s="20" t="n">
        <v>19.80127831</v>
      </c>
    </row>
    <row r="53" spans="1:48">
      <c r="A53" s="15" t="s">
        <v>528</v>
      </c>
      <c r="B53" s="17" t="n">
        <v>5571</v>
      </c>
      <c r="C53" s="18">
        <f>(84.0/B53*100)</f>
        <v/>
      </c>
      <c r="D53" s="19" t="n">
        <v>5487</v>
      </c>
      <c r="E53" s="18" t="n">
        <v>424.70815528</v>
      </c>
      <c r="F53" s="20" t="n">
        <v>9.84666399</v>
      </c>
      <c r="G53" s="18" t="n">
        <v>412.53113904</v>
      </c>
      <c r="H53" s="20" t="n">
        <v>18.31457241</v>
      </c>
      <c r="I53" s="18" t="n">
        <v>429.14526255</v>
      </c>
      <c r="J53" s="20" t="n">
        <v>15.22472491</v>
      </c>
      <c r="K53" s="18" t="n">
        <v>436.90047372</v>
      </c>
      <c r="L53" s="20" t="n">
        <v>15.34013301</v>
      </c>
      <c r="M53" s="18" t="n">
        <v>418.51753256</v>
      </c>
      <c r="N53" s="20" t="n">
        <v>14.99379801</v>
      </c>
      <c r="O53" s="18" t="n">
        <v>417.63003617</v>
      </c>
      <c r="P53" s="20" t="n">
        <v>19.25983312</v>
      </c>
      <c r="Q53" s="18" t="n">
        <v>463.43406389</v>
      </c>
      <c r="R53" s="20" t="n">
        <v>26.19115967</v>
      </c>
      <c r="S53" s="18" t="n">
        <v>424.02735593</v>
      </c>
      <c r="T53" s="20" t="n">
        <v>16.0035215</v>
      </c>
      <c r="U53" s="18" t="n">
        <v>406.35155928</v>
      </c>
      <c r="V53" s="20" t="n">
        <v>15.98001564</v>
      </c>
      <c r="W53" s="18" t="n">
        <v>435.59964546</v>
      </c>
      <c r="X53" s="20" t="n">
        <v>19.86694949</v>
      </c>
      <c r="Y53" s="18" t="n">
        <v>414.94371875</v>
      </c>
      <c r="Z53" s="20" t="n">
        <v>14.18242986</v>
      </c>
      <c r="AA53" s="18" t="n">
        <v>438.59157739</v>
      </c>
      <c r="AB53" s="20" t="n">
        <v>16.30381481</v>
      </c>
      <c r="AC53" s="18" t="n">
        <v>446.5512644</v>
      </c>
      <c r="AD53" s="20" t="n">
        <v>19.5711271</v>
      </c>
      <c r="AE53" s="18" t="n">
        <v>436.93941621</v>
      </c>
      <c r="AF53" s="20" t="n">
        <v>23.90807643</v>
      </c>
      <c r="AG53" s="18" t="n">
        <v>480.30693998</v>
      </c>
      <c r="AH53" s="20" t="n">
        <v>22.04393102</v>
      </c>
      <c r="AI53" s="18" t="n">
        <v>444.22482019</v>
      </c>
      <c r="AJ53" s="20" t="n">
        <v>24.56152557</v>
      </c>
      <c r="AK53" s="18" t="n">
        <v>372.41075834</v>
      </c>
      <c r="AL53" s="20" t="n">
        <v>20.07343314</v>
      </c>
      <c r="AM53" s="18" t="n">
        <v>433.98688889</v>
      </c>
      <c r="AN53" s="20" t="n">
        <v>1.40960052</v>
      </c>
      <c r="AO53" s="18" t="s">
        <v>481</v>
      </c>
      <c r="AP53" s="20" t="s">
        <v>481</v>
      </c>
      <c r="AQ53" s="18" t="s">
        <v>481</v>
      </c>
      <c r="AR53" s="20" t="s">
        <v>481</v>
      </c>
      <c r="AS53" s="18" t="s">
        <v>481</v>
      </c>
      <c r="AT53" s="20" t="s">
        <v>481</v>
      </c>
      <c r="AU53" s="18" t="n">
        <v>372.7101722</v>
      </c>
      <c r="AV53" s="20" t="n">
        <v>14.45510817</v>
      </c>
    </row>
    <row r="54" spans="1:48">
      <c r="A54" s="15" t="s">
        <v>529</v>
      </c>
      <c r="B54" s="17" t="n">
        <v>4740</v>
      </c>
      <c r="C54" s="18">
        <f>(43.0/B54*100)</f>
        <v/>
      </c>
      <c r="D54" s="19" t="n">
        <v>4697</v>
      </c>
      <c r="E54" s="18" t="n">
        <v>308.03656772</v>
      </c>
      <c r="F54" s="20" t="n">
        <v>7.9699744</v>
      </c>
      <c r="G54" s="18" t="n">
        <v>286.93389521</v>
      </c>
      <c r="H54" s="20" t="n">
        <v>16.02862854</v>
      </c>
      <c r="I54" s="18" t="n">
        <v>323.14316229</v>
      </c>
      <c r="J54" s="20" t="n">
        <v>31.66144575</v>
      </c>
      <c r="K54" s="18" t="n">
        <v>320.70316966</v>
      </c>
      <c r="L54" s="20" t="n">
        <v>23.61217318</v>
      </c>
      <c r="M54" s="18" t="n">
        <v>362.72935039</v>
      </c>
      <c r="N54" s="20" t="n">
        <v>39.37757449</v>
      </c>
      <c r="O54" s="18" t="n">
        <v>274.30648877</v>
      </c>
      <c r="P54" s="20" t="n">
        <v>19.29136245</v>
      </c>
      <c r="Q54" s="18" t="n">
        <v>266.72093743</v>
      </c>
      <c r="R54" s="20" t="n">
        <v>41.59667768</v>
      </c>
      <c r="S54" s="18" t="n">
        <v>256.04443325</v>
      </c>
      <c r="T54" s="20" t="n">
        <v>30.76086965</v>
      </c>
      <c r="U54" s="18" t="s">
        <v>481</v>
      </c>
      <c r="V54" s="20" t="s">
        <v>481</v>
      </c>
      <c r="W54" s="18" t="n">
        <v>351.92195707</v>
      </c>
      <c r="X54" s="20" t="n">
        <v>64.04706095</v>
      </c>
      <c r="Y54" s="18" t="n">
        <v>270.90622333</v>
      </c>
      <c r="Z54" s="20" t="n">
        <v>39.20153573</v>
      </c>
      <c r="AA54" s="18" t="n">
        <v>327.80465681</v>
      </c>
      <c r="AB54" s="20" t="n">
        <v>63.70858416</v>
      </c>
      <c r="AC54" s="18" t="n">
        <v>320.29455203</v>
      </c>
      <c r="AD54" s="20" t="n">
        <v>44.60437313</v>
      </c>
      <c r="AE54" s="18" t="n">
        <v>337.41208689</v>
      </c>
      <c r="AF54" s="20" t="n">
        <v>72.80002829</v>
      </c>
      <c r="AG54" s="18" t="n">
        <v>427.55332357</v>
      </c>
      <c r="AH54" s="20" t="n">
        <v>28.04656104</v>
      </c>
      <c r="AI54" s="18" t="n">
        <v>266.76116925</v>
      </c>
      <c r="AJ54" s="20" t="n">
        <v>29.28600793</v>
      </c>
      <c r="AK54" s="18" t="n">
        <v>291.51500883</v>
      </c>
      <c r="AL54" s="20" t="n">
        <v>38.26846571</v>
      </c>
      <c r="AM54" s="18" t="n">
        <v>334.03836314</v>
      </c>
      <c r="AN54" s="20" t="n">
        <v>2.66212898</v>
      </c>
      <c r="AO54" s="18" t="s">
        <v>481</v>
      </c>
      <c r="AP54" s="20" t="s">
        <v>481</v>
      </c>
      <c r="AQ54" s="18" t="s">
        <v>481</v>
      </c>
      <c r="AR54" s="20" t="s">
        <v>481</v>
      </c>
      <c r="AS54" s="18" t="s">
        <v>481</v>
      </c>
      <c r="AT54" s="20" t="s">
        <v>481</v>
      </c>
      <c r="AU54" s="18" t="n">
        <v>289.16068455</v>
      </c>
      <c r="AV54" s="20" t="n">
        <v>9.744883789999999</v>
      </c>
    </row>
    <row r="55" spans="1:4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s">
        <v>481</v>
      </c>
      <c r="T55" s="20" t="s">
        <v>481</v>
      </c>
      <c r="U55" s="18" t="s">
        <v>481</v>
      </c>
      <c r="V55" s="20" t="s">
        <v>481</v>
      </c>
      <c r="W55" s="18" t="s">
        <v>481</v>
      </c>
      <c r="X55" s="20" t="s">
        <v>481</v>
      </c>
      <c r="Y55" s="18" t="s">
        <v>481</v>
      </c>
      <c r="Z55" s="20" t="s">
        <v>481</v>
      </c>
      <c r="AA55" s="18" t="s">
        <v>481</v>
      </c>
      <c r="AB55" s="20" t="s">
        <v>481</v>
      </c>
      <c r="AC55" s="18" t="s">
        <v>481</v>
      </c>
      <c r="AD55" s="20" t="s">
        <v>481</v>
      </c>
      <c r="AE55" s="18" t="s">
        <v>481</v>
      </c>
      <c r="AF55" s="20" t="s">
        <v>481</v>
      </c>
      <c r="AG55" s="18" t="s">
        <v>481</v>
      </c>
      <c r="AH55" s="20" t="s">
        <v>481</v>
      </c>
      <c r="AI55" s="18" t="s">
        <v>481</v>
      </c>
      <c r="AJ55" s="20" t="s">
        <v>481</v>
      </c>
      <c r="AK55" s="18" t="s">
        <v>481</v>
      </c>
      <c r="AL55" s="20" t="s">
        <v>481</v>
      </c>
      <c r="AM55" s="18" t="s">
        <v>481</v>
      </c>
      <c r="AN55" s="20" t="s">
        <v>481</v>
      </c>
      <c r="AO55" s="18" t="s">
        <v>481</v>
      </c>
      <c r="AP55" s="20" t="s">
        <v>481</v>
      </c>
      <c r="AQ55" s="18" t="n">
        <v>411.13152395</v>
      </c>
      <c r="AR55" s="20" t="n">
        <v>2.41692503</v>
      </c>
      <c r="AS55" s="18" t="s">
        <v>481</v>
      </c>
      <c r="AT55" s="20" t="s">
        <v>481</v>
      </c>
      <c r="AU55" s="18" t="s">
        <v>481</v>
      </c>
      <c r="AV55" s="20" t="s">
        <v>481</v>
      </c>
    </row>
    <row r="56" spans="1:48">
      <c r="A56" s="15" t="s">
        <v>531</v>
      </c>
      <c r="B56" s="17" t="n">
        <v>5359</v>
      </c>
      <c r="C56" s="18">
        <f>(76.0/B56*100)</f>
        <v/>
      </c>
      <c r="D56" s="19" t="n">
        <v>5283</v>
      </c>
      <c r="E56" s="18" t="n">
        <v>511.33291219</v>
      </c>
      <c r="F56" s="20" t="n">
        <v>7.52148851</v>
      </c>
      <c r="G56" s="18" t="n">
        <v>500.6753344</v>
      </c>
      <c r="H56" s="20" t="n">
        <v>15.8522422</v>
      </c>
      <c r="I56" s="18" t="n">
        <v>531.71403542</v>
      </c>
      <c r="J56" s="20" t="n">
        <v>7.35276363</v>
      </c>
      <c r="K56" s="18" t="n">
        <v>522.79543996</v>
      </c>
      <c r="L56" s="20" t="n">
        <v>6.64525091</v>
      </c>
      <c r="M56" s="18" t="n">
        <v>528.53638065</v>
      </c>
      <c r="N56" s="20" t="n">
        <v>10.15596337</v>
      </c>
      <c r="O56" s="18" t="n">
        <v>521.73271849</v>
      </c>
      <c r="P56" s="20" t="n">
        <v>8.321949930000001</v>
      </c>
      <c r="Q56" s="18" t="n">
        <v>509.82899371</v>
      </c>
      <c r="R56" s="20" t="n">
        <v>8.324679189999999</v>
      </c>
      <c r="S56" s="18" t="n">
        <v>501.54280589</v>
      </c>
      <c r="T56" s="20" t="n">
        <v>10.71145983</v>
      </c>
      <c r="U56" s="18" t="n">
        <v>497.69473447</v>
      </c>
      <c r="V56" s="20" t="n">
        <v>11.00668852</v>
      </c>
      <c r="W56" s="18" t="n">
        <v>497.47795523</v>
      </c>
      <c r="X56" s="20" t="n">
        <v>10.86794081</v>
      </c>
      <c r="Y56" s="18" t="n">
        <v>508.00458098</v>
      </c>
      <c r="Z56" s="20" t="n">
        <v>12.30770087</v>
      </c>
      <c r="AA56" s="18" t="n">
        <v>502.63839442</v>
      </c>
      <c r="AB56" s="20" t="n">
        <v>10.373151</v>
      </c>
      <c r="AC56" s="18" t="n">
        <v>501.86531459</v>
      </c>
      <c r="AD56" s="20" t="n">
        <v>10.98104877</v>
      </c>
      <c r="AE56" s="18" t="n">
        <v>524.50627066</v>
      </c>
      <c r="AF56" s="20" t="n">
        <v>13.40355726</v>
      </c>
      <c r="AG56" s="18" t="n">
        <v>511.92396453</v>
      </c>
      <c r="AH56" s="20" t="n">
        <v>17.16592504</v>
      </c>
      <c r="AI56" s="18" t="n">
        <v>484.20675363</v>
      </c>
      <c r="AJ56" s="20" t="n">
        <v>16.05891035</v>
      </c>
      <c r="AK56" s="18" t="n">
        <v>428.05958654</v>
      </c>
      <c r="AL56" s="20" t="n">
        <v>15.42813929</v>
      </c>
      <c r="AM56" s="18" t="n">
        <v>527.50977641</v>
      </c>
      <c r="AN56" s="20" t="n">
        <v>2.6716228</v>
      </c>
      <c r="AO56" s="18" t="s">
        <v>481</v>
      </c>
      <c r="AP56" s="20" t="s">
        <v>481</v>
      </c>
      <c r="AQ56" s="18" t="s">
        <v>481</v>
      </c>
      <c r="AR56" s="20" t="s">
        <v>481</v>
      </c>
      <c r="AS56" s="18" t="s">
        <v>481</v>
      </c>
      <c r="AT56" s="20" t="s">
        <v>481</v>
      </c>
      <c r="AU56" s="18" t="n">
        <v>470.49506586</v>
      </c>
      <c r="AV56" s="20" t="n">
        <v>33.67071526</v>
      </c>
    </row>
    <row r="57" spans="1:4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s">
        <v>481</v>
      </c>
      <c r="T57" s="20" t="s">
        <v>481</v>
      </c>
      <c r="U57" s="18" t="s">
        <v>481</v>
      </c>
      <c r="V57" s="20" t="s">
        <v>481</v>
      </c>
      <c r="W57" s="18" t="s">
        <v>481</v>
      </c>
      <c r="X57" s="20" t="s">
        <v>481</v>
      </c>
      <c r="Y57" s="18" t="s">
        <v>481</v>
      </c>
      <c r="Z57" s="20" t="s">
        <v>481</v>
      </c>
      <c r="AA57" s="18" t="s">
        <v>481</v>
      </c>
      <c r="AB57" s="20" t="s">
        <v>481</v>
      </c>
      <c r="AC57" s="18" t="s">
        <v>481</v>
      </c>
      <c r="AD57" s="20" t="s">
        <v>481</v>
      </c>
      <c r="AE57" s="18" t="s">
        <v>481</v>
      </c>
      <c r="AF57" s="20" t="s">
        <v>481</v>
      </c>
      <c r="AG57" s="18" t="s">
        <v>481</v>
      </c>
      <c r="AH57" s="20" t="s">
        <v>481</v>
      </c>
      <c r="AI57" s="18" t="s">
        <v>481</v>
      </c>
      <c r="AJ57" s="20" t="s">
        <v>481</v>
      </c>
      <c r="AK57" s="18" t="s">
        <v>481</v>
      </c>
      <c r="AL57" s="20" t="s">
        <v>481</v>
      </c>
      <c r="AM57" s="18" t="s">
        <v>481</v>
      </c>
      <c r="AN57" s="20" t="s">
        <v>481</v>
      </c>
      <c r="AO57" s="18" t="s">
        <v>481</v>
      </c>
      <c r="AP57" s="20" t="s">
        <v>481</v>
      </c>
      <c r="AQ57" s="18" t="n">
        <v>403.09974532</v>
      </c>
      <c r="AR57" s="20" t="n">
        <v>2.56579015</v>
      </c>
      <c r="AS57" s="18" t="s">
        <v>481</v>
      </c>
      <c r="AT57" s="20" t="s">
        <v>481</v>
      </c>
      <c r="AU57" s="18" t="s">
        <v>481</v>
      </c>
      <c r="AV57" s="20" t="s">
        <v>481</v>
      </c>
    </row>
    <row r="58" spans="1:4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s">
        <v>481</v>
      </c>
      <c r="V58" s="20" t="s">
        <v>481</v>
      </c>
      <c r="W58" s="18" t="s">
        <v>481</v>
      </c>
      <c r="X58" s="20" t="s">
        <v>481</v>
      </c>
      <c r="Y58" s="18" t="s">
        <v>481</v>
      </c>
      <c r="Z58" s="20" t="s">
        <v>481</v>
      </c>
      <c r="AA58" s="18" t="s">
        <v>481</v>
      </c>
      <c r="AB58" s="20" t="s">
        <v>481</v>
      </c>
      <c r="AC58" s="18" t="s">
        <v>481</v>
      </c>
      <c r="AD58" s="20" t="s">
        <v>481</v>
      </c>
      <c r="AE58" s="18" t="s">
        <v>481</v>
      </c>
      <c r="AF58" s="20" t="s">
        <v>481</v>
      </c>
      <c r="AG58" s="18" t="s">
        <v>481</v>
      </c>
      <c r="AH58" s="20" t="s">
        <v>481</v>
      </c>
      <c r="AI58" s="18" t="s">
        <v>481</v>
      </c>
      <c r="AJ58" s="20" t="s">
        <v>481</v>
      </c>
      <c r="AK58" s="18" t="s">
        <v>481</v>
      </c>
      <c r="AL58" s="20" t="s">
        <v>481</v>
      </c>
      <c r="AM58" s="18" t="s">
        <v>481</v>
      </c>
      <c r="AN58" s="20" t="s">
        <v>481</v>
      </c>
      <c r="AO58" s="18" t="s">
        <v>481</v>
      </c>
      <c r="AP58" s="20" t="s">
        <v>481</v>
      </c>
      <c r="AQ58" s="18" t="n">
        <v>408.6691134</v>
      </c>
      <c r="AR58" s="20" t="n">
        <v>2.67440156</v>
      </c>
      <c r="AS58" s="18" t="s">
        <v>481</v>
      </c>
      <c r="AT58" s="20" t="s">
        <v>481</v>
      </c>
      <c r="AU58" s="18" t="s">
        <v>481</v>
      </c>
      <c r="AV58" s="20" t="s">
        <v>481</v>
      </c>
    </row>
    <row r="59" spans="1:4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s">
        <v>481</v>
      </c>
      <c r="T59" s="20" t="s">
        <v>481</v>
      </c>
      <c r="U59" s="18" t="s">
        <v>481</v>
      </c>
      <c r="V59" s="20" t="s">
        <v>481</v>
      </c>
      <c r="W59" s="18" t="s">
        <v>481</v>
      </c>
      <c r="X59" s="20" t="s">
        <v>481</v>
      </c>
      <c r="Y59" s="18" t="s">
        <v>481</v>
      </c>
      <c r="Z59" s="20" t="s">
        <v>481</v>
      </c>
      <c r="AA59" s="18" t="s">
        <v>481</v>
      </c>
      <c r="AB59" s="20" t="s">
        <v>481</v>
      </c>
      <c r="AC59" s="18" t="s">
        <v>481</v>
      </c>
      <c r="AD59" s="20" t="s">
        <v>481</v>
      </c>
      <c r="AE59" s="18" t="s">
        <v>481</v>
      </c>
      <c r="AF59" s="20" t="s">
        <v>481</v>
      </c>
      <c r="AG59" s="18" t="s">
        <v>481</v>
      </c>
      <c r="AH59" s="20" t="s">
        <v>481</v>
      </c>
      <c r="AI59" s="18" t="s">
        <v>481</v>
      </c>
      <c r="AJ59" s="20" t="s">
        <v>481</v>
      </c>
      <c r="AK59" s="18" t="s">
        <v>481</v>
      </c>
      <c r="AL59" s="20" t="s">
        <v>481</v>
      </c>
      <c r="AM59" s="18" t="s">
        <v>481</v>
      </c>
      <c r="AN59" s="20" t="s">
        <v>481</v>
      </c>
      <c r="AO59" s="18" t="s">
        <v>481</v>
      </c>
      <c r="AP59" s="20" t="s">
        <v>481</v>
      </c>
      <c r="AQ59" s="18" t="n">
        <v>378.44218506</v>
      </c>
      <c r="AR59" s="20" t="n">
        <v>1.6995879</v>
      </c>
      <c r="AS59" s="18" t="s">
        <v>481</v>
      </c>
      <c r="AT59" s="20" t="s">
        <v>481</v>
      </c>
      <c r="AU59" s="18" t="s">
        <v>481</v>
      </c>
      <c r="AV59" s="20" t="s">
        <v>481</v>
      </c>
    </row>
    <row r="60" spans="1:4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s">
        <v>481</v>
      </c>
      <c r="T60" s="20" t="s">
        <v>481</v>
      </c>
      <c r="U60" s="18" t="s">
        <v>481</v>
      </c>
      <c r="V60" s="20" t="s">
        <v>481</v>
      </c>
      <c r="W60" s="18" t="s">
        <v>481</v>
      </c>
      <c r="X60" s="20" t="s">
        <v>481</v>
      </c>
      <c r="Y60" s="18" t="s">
        <v>481</v>
      </c>
      <c r="Z60" s="20" t="s">
        <v>481</v>
      </c>
      <c r="AA60" s="18" t="s">
        <v>481</v>
      </c>
      <c r="AB60" s="20" t="s">
        <v>481</v>
      </c>
      <c r="AC60" s="18" t="s">
        <v>481</v>
      </c>
      <c r="AD60" s="20" t="s">
        <v>481</v>
      </c>
      <c r="AE60" s="18" t="s">
        <v>481</v>
      </c>
      <c r="AF60" s="20" t="s">
        <v>481</v>
      </c>
      <c r="AG60" s="18" t="s">
        <v>481</v>
      </c>
      <c r="AH60" s="20" t="s">
        <v>481</v>
      </c>
      <c r="AI60" s="18" t="s">
        <v>481</v>
      </c>
      <c r="AJ60" s="20" t="s">
        <v>481</v>
      </c>
      <c r="AK60" s="18" t="s">
        <v>481</v>
      </c>
      <c r="AL60" s="20" t="s">
        <v>481</v>
      </c>
      <c r="AM60" s="18" t="s">
        <v>481</v>
      </c>
      <c r="AN60" s="20" t="s">
        <v>481</v>
      </c>
      <c r="AO60" s="18" t="s">
        <v>481</v>
      </c>
      <c r="AP60" s="20" t="s">
        <v>481</v>
      </c>
      <c r="AQ60" s="18" t="n">
        <v>386.48537246</v>
      </c>
      <c r="AR60" s="20" t="n">
        <v>3.39522632</v>
      </c>
      <c r="AS60" s="18" t="s">
        <v>481</v>
      </c>
      <c r="AT60" s="20" t="s">
        <v>481</v>
      </c>
      <c r="AU60" s="18" t="s">
        <v>481</v>
      </c>
      <c r="AV60" s="20" t="s">
        <v>481</v>
      </c>
    </row>
    <row r="61" spans="1:48">
      <c r="A61" s="15" t="s">
        <v>536</v>
      </c>
      <c r="B61" s="17" t="n">
        <v>6525</v>
      </c>
      <c r="C61" s="18">
        <f>(135.0/B61*100)</f>
        <v/>
      </c>
      <c r="D61" s="19" t="n">
        <v>6390</v>
      </c>
      <c r="E61" s="18" t="n">
        <v>425.81544811</v>
      </c>
      <c r="F61" s="20" t="n">
        <v>13.35434346</v>
      </c>
      <c r="G61" s="18" t="n">
        <v>374.20950431</v>
      </c>
      <c r="H61" s="20" t="n">
        <v>33.46549118</v>
      </c>
      <c r="I61" s="18" t="n">
        <v>528.97289319</v>
      </c>
      <c r="J61" s="20" t="n">
        <v>51.99676996</v>
      </c>
      <c r="K61" s="18" t="n">
        <v>387.54503911</v>
      </c>
      <c r="L61" s="20" t="n">
        <v>31.62410753</v>
      </c>
      <c r="M61" s="18" t="n">
        <v>426.09511698</v>
      </c>
      <c r="N61" s="20" t="n">
        <v>21.71098849</v>
      </c>
      <c r="O61" s="18" t="n">
        <v>435.91628766</v>
      </c>
      <c r="P61" s="20" t="n">
        <v>30.61929912</v>
      </c>
      <c r="Q61" s="18" t="n">
        <v>329.54601509</v>
      </c>
      <c r="R61" s="20" t="n">
        <v>27.9791603</v>
      </c>
      <c r="S61" s="18" t="n">
        <v>586.1272547999999</v>
      </c>
      <c r="T61" s="20" t="n">
        <v>33.75070814</v>
      </c>
      <c r="U61" s="18" t="n">
        <v>483.14551367</v>
      </c>
      <c r="V61" s="20" t="n">
        <v>33.31995283</v>
      </c>
      <c r="W61" s="18" t="n">
        <v>355.0751</v>
      </c>
      <c r="X61" s="20" t="n">
        <v>19.01335818</v>
      </c>
      <c r="Y61" s="18" t="n">
        <v>425.9789</v>
      </c>
      <c r="Z61" s="20" t="n">
        <v>18.95441132</v>
      </c>
      <c r="AA61" s="18" t="n">
        <v>576.56286532</v>
      </c>
      <c r="AB61" s="20" t="n">
        <v>36.82074003</v>
      </c>
      <c r="AC61" s="18" t="n">
        <v>428.50582973</v>
      </c>
      <c r="AD61" s="20" t="n">
        <v>32.39771104</v>
      </c>
      <c r="AE61" s="18" t="n">
        <v>517.6079637399999</v>
      </c>
      <c r="AF61" s="20" t="n">
        <v>25.89815644</v>
      </c>
      <c r="AG61" s="18" t="n">
        <v>488.87285573</v>
      </c>
      <c r="AH61" s="20" t="n">
        <v>24.71048334</v>
      </c>
      <c r="AI61" s="18" t="n">
        <v>354.16180774</v>
      </c>
      <c r="AJ61" s="20" t="n">
        <v>28.09871382</v>
      </c>
      <c r="AK61" s="18" t="n">
        <v>352.7101226</v>
      </c>
      <c r="AL61" s="20" t="n">
        <v>42.37911318</v>
      </c>
      <c r="AM61" s="18" t="n">
        <v>477.25026948</v>
      </c>
      <c r="AN61" s="20" t="n">
        <v>2.57097391</v>
      </c>
      <c r="AO61" s="18" t="s">
        <v>481</v>
      </c>
      <c r="AP61" s="20" t="s">
        <v>481</v>
      </c>
      <c r="AQ61" s="18" t="s">
        <v>481</v>
      </c>
      <c r="AR61" s="20" t="s">
        <v>481</v>
      </c>
      <c r="AS61" s="18" t="s">
        <v>481</v>
      </c>
      <c r="AT61" s="20" t="s">
        <v>481</v>
      </c>
      <c r="AU61" s="18" t="n">
        <v>380.82966185</v>
      </c>
      <c r="AV61" s="20" t="n">
        <v>13.43787808</v>
      </c>
    </row>
    <row r="62" spans="1:48">
      <c r="A62" s="15" t="s">
        <v>537</v>
      </c>
      <c r="B62" s="17" t="n">
        <v>4476</v>
      </c>
      <c r="C62" s="18">
        <f>(3.0/B62*100)</f>
        <v/>
      </c>
      <c r="D62" s="19" t="n">
        <v>4473</v>
      </c>
      <c r="E62" s="18" t="n">
        <v>522.39021459</v>
      </c>
      <c r="F62" s="20" t="n">
        <v>7.84415618</v>
      </c>
      <c r="G62" s="18" t="n">
        <v>540.92656732</v>
      </c>
      <c r="H62" s="20" t="n">
        <v>15.42087652</v>
      </c>
      <c r="I62" s="18" t="n">
        <v>552.62450104</v>
      </c>
      <c r="J62" s="20" t="n">
        <v>14.71868511</v>
      </c>
      <c r="K62" s="18" t="n">
        <v>529.1564281</v>
      </c>
      <c r="L62" s="20" t="n">
        <v>8.735848239999999</v>
      </c>
      <c r="M62" s="18" t="n">
        <v>526.23316112</v>
      </c>
      <c r="N62" s="20" t="n">
        <v>11.4686095</v>
      </c>
      <c r="O62" s="18" t="n">
        <v>539.14612076</v>
      </c>
      <c r="P62" s="20" t="n">
        <v>9.44427806</v>
      </c>
      <c r="Q62" s="18" t="n">
        <v>542.2514776199999</v>
      </c>
      <c r="R62" s="20" t="n">
        <v>8.77525837</v>
      </c>
      <c r="S62" s="18" t="n">
        <v>522.20317371</v>
      </c>
      <c r="T62" s="20" t="n">
        <v>10.69433756</v>
      </c>
      <c r="U62" s="18" t="n">
        <v>524.61303946</v>
      </c>
      <c r="V62" s="20" t="n">
        <v>11.754399</v>
      </c>
      <c r="W62" s="18" t="n">
        <v>513.46380013</v>
      </c>
      <c r="X62" s="20" t="n">
        <v>12.4093072</v>
      </c>
      <c r="Y62" s="18" t="n">
        <v>545.05649163</v>
      </c>
      <c r="Z62" s="20" t="n">
        <v>12.95296952</v>
      </c>
      <c r="AA62" s="18" t="n">
        <v>533.26633574</v>
      </c>
      <c r="AB62" s="20" t="n">
        <v>13.43693622</v>
      </c>
      <c r="AC62" s="18" t="n">
        <v>547.69357612</v>
      </c>
      <c r="AD62" s="20" t="n">
        <v>10.50301023</v>
      </c>
      <c r="AE62" s="18" t="n">
        <v>521.69751736</v>
      </c>
      <c r="AF62" s="20" t="n">
        <v>13.03679006</v>
      </c>
      <c r="AG62" s="18" t="n">
        <v>532.23960246</v>
      </c>
      <c r="AH62" s="20" t="n">
        <v>11.51453148</v>
      </c>
      <c r="AI62" s="18" t="n">
        <v>524.03180801</v>
      </c>
      <c r="AJ62" s="20" t="n">
        <v>9.651090140000001</v>
      </c>
      <c r="AK62" s="18" t="n">
        <v>491.24718549</v>
      </c>
      <c r="AL62" s="20" t="n">
        <v>24.69670045</v>
      </c>
      <c r="AM62" s="18" t="n">
        <v>527.7692376799999</v>
      </c>
      <c r="AN62" s="20" t="n">
        <v>1.26075118</v>
      </c>
      <c r="AO62" s="18" t="s">
        <v>481</v>
      </c>
      <c r="AP62" s="20" t="s">
        <v>481</v>
      </c>
      <c r="AQ62" s="18" t="s">
        <v>481</v>
      </c>
      <c r="AR62" s="20" t="s">
        <v>481</v>
      </c>
      <c r="AS62" s="18" t="s">
        <v>481</v>
      </c>
      <c r="AT62" s="20" t="s">
        <v>481</v>
      </c>
      <c r="AU62" s="18" t="n">
        <v>483.45766068</v>
      </c>
      <c r="AV62" s="20" t="n">
        <v>31.72946599</v>
      </c>
    </row>
    <row r="63" spans="1:4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s">
        <v>481</v>
      </c>
      <c r="T63" s="20" t="s">
        <v>481</v>
      </c>
      <c r="U63" s="18" t="s">
        <v>481</v>
      </c>
      <c r="V63" s="20" t="s">
        <v>481</v>
      </c>
      <c r="W63" s="18" t="s">
        <v>481</v>
      </c>
      <c r="X63" s="20" t="s">
        <v>481</v>
      </c>
      <c r="Y63" s="18" t="s">
        <v>481</v>
      </c>
      <c r="Z63" s="20" t="s">
        <v>481</v>
      </c>
      <c r="AA63" s="18" t="s">
        <v>481</v>
      </c>
      <c r="AB63" s="20" t="s">
        <v>481</v>
      </c>
      <c r="AC63" s="18" t="s">
        <v>481</v>
      </c>
      <c r="AD63" s="20" t="s">
        <v>481</v>
      </c>
      <c r="AE63" s="18" t="s">
        <v>481</v>
      </c>
      <c r="AF63" s="20" t="s">
        <v>481</v>
      </c>
      <c r="AG63" s="18" t="s">
        <v>481</v>
      </c>
      <c r="AH63" s="20" t="s">
        <v>481</v>
      </c>
      <c r="AI63" s="18" t="s">
        <v>481</v>
      </c>
      <c r="AJ63" s="20" t="s">
        <v>481</v>
      </c>
      <c r="AK63" s="18" t="s">
        <v>481</v>
      </c>
      <c r="AL63" s="20" t="s">
        <v>481</v>
      </c>
      <c r="AM63" s="18" t="s">
        <v>481</v>
      </c>
      <c r="AN63" s="20" t="s">
        <v>481</v>
      </c>
      <c r="AO63" s="18" t="s">
        <v>481</v>
      </c>
      <c r="AP63" s="20" t="s">
        <v>481</v>
      </c>
      <c r="AQ63" s="18" t="n">
        <v>383.68238779</v>
      </c>
      <c r="AR63" s="20" t="n">
        <v>1.24851448</v>
      </c>
      <c r="AS63" s="18" t="s">
        <v>481</v>
      </c>
      <c r="AT63" s="20" t="s">
        <v>481</v>
      </c>
      <c r="AU63" s="18" t="s">
        <v>481</v>
      </c>
      <c r="AV63" s="20" t="s">
        <v>481</v>
      </c>
    </row>
    <row r="64" spans="1:4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s">
        <v>481</v>
      </c>
      <c r="T64" s="20" t="s">
        <v>481</v>
      </c>
      <c r="U64" s="18" t="s">
        <v>481</v>
      </c>
      <c r="V64" s="20" t="s">
        <v>481</v>
      </c>
      <c r="W64" s="18" t="s">
        <v>481</v>
      </c>
      <c r="X64" s="20" t="s">
        <v>481</v>
      </c>
      <c r="Y64" s="18" t="s">
        <v>481</v>
      </c>
      <c r="Z64" s="20" t="s">
        <v>481</v>
      </c>
      <c r="AA64" s="18" t="s">
        <v>481</v>
      </c>
      <c r="AB64" s="20" t="s">
        <v>481</v>
      </c>
      <c r="AC64" s="18" t="s">
        <v>481</v>
      </c>
      <c r="AD64" s="20" t="s">
        <v>481</v>
      </c>
      <c r="AE64" s="18" t="s">
        <v>481</v>
      </c>
      <c r="AF64" s="20" t="s">
        <v>481</v>
      </c>
      <c r="AG64" s="18" t="s">
        <v>481</v>
      </c>
      <c r="AH64" s="20" t="s">
        <v>481</v>
      </c>
      <c r="AI64" s="18" t="s">
        <v>481</v>
      </c>
      <c r="AJ64" s="20" t="s">
        <v>481</v>
      </c>
      <c r="AK64" s="18" t="s">
        <v>481</v>
      </c>
      <c r="AL64" s="20" t="s">
        <v>481</v>
      </c>
      <c r="AM64" s="18" t="s">
        <v>481</v>
      </c>
      <c r="AN64" s="20" t="s">
        <v>481</v>
      </c>
      <c r="AO64" s="18" t="s">
        <v>481</v>
      </c>
      <c r="AP64" s="20" t="s">
        <v>481</v>
      </c>
      <c r="AQ64" s="18" t="n">
        <v>464.78196465</v>
      </c>
      <c r="AR64" s="20" t="n">
        <v>1.64197035</v>
      </c>
      <c r="AS64" s="18" t="s">
        <v>481</v>
      </c>
      <c r="AT64" s="20" t="s">
        <v>481</v>
      </c>
      <c r="AU64" s="18" t="s">
        <v>481</v>
      </c>
      <c r="AV64" s="20" t="s">
        <v>481</v>
      </c>
    </row>
    <row r="65" spans="1:4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s">
        <v>481</v>
      </c>
      <c r="T65" s="20" t="s">
        <v>481</v>
      </c>
      <c r="U65" s="18" t="s">
        <v>481</v>
      </c>
      <c r="V65" s="20" t="s">
        <v>481</v>
      </c>
      <c r="W65" s="18" t="s">
        <v>481</v>
      </c>
      <c r="X65" s="20" t="s">
        <v>481</v>
      </c>
      <c r="Y65" s="18" t="s">
        <v>481</v>
      </c>
      <c r="Z65" s="20" t="s">
        <v>481</v>
      </c>
      <c r="AA65" s="18" t="s">
        <v>481</v>
      </c>
      <c r="AB65" s="20" t="s">
        <v>481</v>
      </c>
      <c r="AC65" s="18" t="s">
        <v>481</v>
      </c>
      <c r="AD65" s="20" t="s">
        <v>481</v>
      </c>
      <c r="AE65" s="18" t="s">
        <v>481</v>
      </c>
      <c r="AF65" s="20" t="s">
        <v>481</v>
      </c>
      <c r="AG65" s="18" t="s">
        <v>481</v>
      </c>
      <c r="AH65" s="20" t="s">
        <v>481</v>
      </c>
      <c r="AI65" s="18" t="s">
        <v>481</v>
      </c>
      <c r="AJ65" s="20" t="s">
        <v>481</v>
      </c>
      <c r="AK65" s="18" t="s">
        <v>481</v>
      </c>
      <c r="AL65" s="20" t="s">
        <v>481</v>
      </c>
      <c r="AM65" s="18" t="s">
        <v>481</v>
      </c>
      <c r="AN65" s="20" t="s">
        <v>481</v>
      </c>
      <c r="AO65" s="18" t="s">
        <v>481</v>
      </c>
      <c r="AP65" s="20" t="s">
        <v>481</v>
      </c>
      <c r="AQ65" s="18" t="n">
        <v>427.99780567</v>
      </c>
      <c r="AR65" s="20" t="n">
        <v>1.97258457</v>
      </c>
      <c r="AS65" s="18" t="s">
        <v>481</v>
      </c>
      <c r="AT65" s="20" t="s">
        <v>481</v>
      </c>
      <c r="AU65" s="18" t="s">
        <v>481</v>
      </c>
      <c r="AV65" s="20" t="s">
        <v>481</v>
      </c>
    </row>
    <row r="66" spans="1:48">
      <c r="A66" s="15" t="s">
        <v>541</v>
      </c>
      <c r="B66" s="17" t="n">
        <v>5665</v>
      </c>
      <c r="C66" s="18">
        <f>(75.0/B66*100)</f>
        <v/>
      </c>
      <c r="D66" s="19" t="n">
        <v>5590</v>
      </c>
      <c r="E66" s="18" t="n">
        <v>403.77729324</v>
      </c>
      <c r="F66" s="20" t="n">
        <v>8.91284759</v>
      </c>
      <c r="G66" s="18" t="n">
        <v>394.88522427</v>
      </c>
      <c r="H66" s="20" t="n">
        <v>16.30811665</v>
      </c>
      <c r="I66" s="18" t="n">
        <v>388.64652524</v>
      </c>
      <c r="J66" s="20" t="n">
        <v>19.78157059</v>
      </c>
      <c r="K66" s="18" t="n">
        <v>440.51016868</v>
      </c>
      <c r="L66" s="20" t="n">
        <v>16.12316643</v>
      </c>
      <c r="M66" s="18" t="n">
        <v>381.85313848</v>
      </c>
      <c r="N66" s="20" t="n">
        <v>18.22735908</v>
      </c>
      <c r="O66" s="18" t="n">
        <v>403.7358873</v>
      </c>
      <c r="P66" s="20" t="n">
        <v>19.67854971</v>
      </c>
      <c r="Q66" s="18" t="n">
        <v>379.01603017</v>
      </c>
      <c r="R66" s="20" t="n">
        <v>23.3289494</v>
      </c>
      <c r="S66" s="18" t="n">
        <v>444.048778</v>
      </c>
      <c r="T66" s="20" t="n">
        <v>22.16181707</v>
      </c>
      <c r="U66" s="18" t="n">
        <v>408.25712979</v>
      </c>
      <c r="V66" s="20" t="n">
        <v>27.63691413</v>
      </c>
      <c r="W66" s="18" t="n">
        <v>438.73232209</v>
      </c>
      <c r="X66" s="20" t="n">
        <v>29.10613404</v>
      </c>
      <c r="Y66" s="18" t="n">
        <v>398.56296365</v>
      </c>
      <c r="Z66" s="20" t="n">
        <v>26.41484788</v>
      </c>
      <c r="AA66" s="18" t="n">
        <v>519.45546727</v>
      </c>
      <c r="AB66" s="20" t="n">
        <v>26.76777279</v>
      </c>
      <c r="AC66" s="18" t="n">
        <v>376.64691675</v>
      </c>
      <c r="AD66" s="20" t="n">
        <v>32.27753343</v>
      </c>
      <c r="AE66" s="18" t="n">
        <v>401.39962098</v>
      </c>
      <c r="AF66" s="20" t="n">
        <v>29.54753354</v>
      </c>
      <c r="AG66" s="18" t="n">
        <v>387.27966489</v>
      </c>
      <c r="AH66" s="20" t="n">
        <v>33.20743248</v>
      </c>
      <c r="AI66" s="18" t="n">
        <v>378.7672528</v>
      </c>
      <c r="AJ66" s="20" t="n">
        <v>33.182501</v>
      </c>
      <c r="AK66" s="18" t="n">
        <v>333.33661551</v>
      </c>
      <c r="AL66" s="20" t="n">
        <v>20.20364811</v>
      </c>
      <c r="AM66" s="18" t="n">
        <v>412.93400108</v>
      </c>
      <c r="AN66" s="20" t="n">
        <v>1.08461712</v>
      </c>
      <c r="AO66" s="18" t="s">
        <v>481</v>
      </c>
      <c r="AP66" s="20" t="s">
        <v>481</v>
      </c>
      <c r="AQ66" s="18" t="s">
        <v>481</v>
      </c>
      <c r="AR66" s="20" t="s">
        <v>481</v>
      </c>
      <c r="AS66" s="18" t="s">
        <v>481</v>
      </c>
      <c r="AT66" s="20" t="s">
        <v>481</v>
      </c>
      <c r="AU66" s="18" t="n">
        <v>351.5344747</v>
      </c>
      <c r="AV66" s="20" t="n">
        <v>11.12706106</v>
      </c>
    </row>
    <row r="67" spans="1:48">
      <c r="A67" s="15" t="s">
        <v>542</v>
      </c>
      <c r="B67" s="17" t="n">
        <v>6971</v>
      </c>
      <c r="C67" s="18">
        <f>(22.0/B67*100)</f>
        <v/>
      </c>
      <c r="D67" s="19" t="n">
        <v>6949</v>
      </c>
      <c r="E67" s="18" t="n">
        <v>344.82588681</v>
      </c>
      <c r="F67" s="20" t="n">
        <v>22.89797156</v>
      </c>
      <c r="G67" s="18" t="n">
        <v>344.53863059</v>
      </c>
      <c r="H67" s="20" t="n">
        <v>26.16104963</v>
      </c>
      <c r="I67" s="18" t="n">
        <v>362.35531614</v>
      </c>
      <c r="J67" s="20" t="n">
        <v>30.89835814</v>
      </c>
      <c r="K67" s="18" t="n">
        <v>494.69569925</v>
      </c>
      <c r="L67" s="20" t="n">
        <v>33.13639062</v>
      </c>
      <c r="M67" s="18" t="n">
        <v>426.95802976</v>
      </c>
      <c r="N67" s="20" t="n">
        <v>30.19353952</v>
      </c>
      <c r="O67" s="18" t="n">
        <v>415.08792359</v>
      </c>
      <c r="P67" s="20" t="n">
        <v>21.4174104</v>
      </c>
      <c r="Q67" s="18" t="n">
        <v>345.5148</v>
      </c>
      <c r="R67" s="20" t="n">
        <v>21.85007831</v>
      </c>
      <c r="S67" s="18" t="n">
        <v>370.38743904</v>
      </c>
      <c r="T67" s="20" t="n">
        <v>34.72595095</v>
      </c>
      <c r="U67" s="18" t="n">
        <v>429.79281638</v>
      </c>
      <c r="V67" s="20" t="n">
        <v>76.98512712</v>
      </c>
      <c r="W67" s="18" t="n">
        <v>372.75636161</v>
      </c>
      <c r="X67" s="20" t="n">
        <v>74.92207792000001</v>
      </c>
      <c r="Y67" s="18" t="n">
        <v>384.47129419</v>
      </c>
      <c r="Z67" s="20" t="n">
        <v>25.51509151</v>
      </c>
      <c r="AA67" s="18" t="n">
        <v>384.19058017</v>
      </c>
      <c r="AB67" s="20" t="n">
        <v>62.87189031</v>
      </c>
      <c r="AC67" s="18" t="n">
        <v>401.62366924</v>
      </c>
      <c r="AD67" s="20" t="n">
        <v>47.3550308</v>
      </c>
      <c r="AE67" s="18" t="n">
        <v>461.57059444</v>
      </c>
      <c r="AF67" s="20" t="n">
        <v>34.50511976</v>
      </c>
      <c r="AG67" s="18" t="n">
        <v>407.3249734</v>
      </c>
      <c r="AH67" s="20" t="n">
        <v>26.6519844</v>
      </c>
      <c r="AI67" s="18" t="n">
        <v>286.60811658</v>
      </c>
      <c r="AJ67" s="20" t="n">
        <v>24.64047174</v>
      </c>
      <c r="AK67" s="18" t="n">
        <v>330.97083322</v>
      </c>
      <c r="AL67" s="20" t="n">
        <v>25.29111639</v>
      </c>
      <c r="AM67" s="18" t="n">
        <v>397.53241408</v>
      </c>
      <c r="AN67" s="20" t="n">
        <v>2.34736425</v>
      </c>
      <c r="AO67" s="18" t="s">
        <v>481</v>
      </c>
      <c r="AP67" s="20" t="s">
        <v>481</v>
      </c>
      <c r="AQ67" s="18" t="s">
        <v>481</v>
      </c>
      <c r="AR67" s="20" t="s">
        <v>481</v>
      </c>
      <c r="AS67" s="18" t="s">
        <v>481</v>
      </c>
      <c r="AT67" s="20" t="s">
        <v>481</v>
      </c>
      <c r="AU67" s="18" t="n">
        <v>337.87441042</v>
      </c>
      <c r="AV67" s="20" t="n">
        <v>16.1920335</v>
      </c>
    </row>
    <row r="68" spans="1:48">
      <c r="A68" s="15" t="s">
        <v>543</v>
      </c>
      <c r="B68" s="17" t="n">
        <v>12083</v>
      </c>
      <c r="C68" s="18">
        <f>(26.0/B68*100)</f>
        <v/>
      </c>
      <c r="D68" s="19" t="n">
        <v>12057</v>
      </c>
      <c r="E68" s="18" t="n">
        <v>448.45389355</v>
      </c>
      <c r="F68" s="20" t="n">
        <v>3.44475198</v>
      </c>
      <c r="G68" s="18" t="n">
        <v>458.40361925</v>
      </c>
      <c r="H68" s="20" t="n">
        <v>7.00990259</v>
      </c>
      <c r="I68" s="18" t="n">
        <v>462.76251865</v>
      </c>
      <c r="J68" s="20" t="n">
        <v>6.08562671</v>
      </c>
      <c r="K68" s="18" t="n">
        <v>458.24680742</v>
      </c>
      <c r="L68" s="20" t="n">
        <v>8.13238185</v>
      </c>
      <c r="M68" s="18" t="n">
        <v>470.63319081</v>
      </c>
      <c r="N68" s="20" t="n">
        <v>7.82027519</v>
      </c>
      <c r="O68" s="18" t="n">
        <v>467.40423658</v>
      </c>
      <c r="P68" s="20" t="n">
        <v>6.91398246</v>
      </c>
      <c r="Q68" s="18" t="n">
        <v>477.1831526</v>
      </c>
      <c r="R68" s="20" t="n">
        <v>6.27524112</v>
      </c>
      <c r="S68" s="18" t="n">
        <v>489.11854809</v>
      </c>
      <c r="T68" s="20" t="n">
        <v>5.48181006</v>
      </c>
      <c r="U68" s="18" t="n">
        <v>484.15360594</v>
      </c>
      <c r="V68" s="20" t="n">
        <v>5.95255446</v>
      </c>
      <c r="W68" s="18" t="n">
        <v>482.36384287</v>
      </c>
      <c r="X68" s="20" t="n">
        <v>7.76906083</v>
      </c>
      <c r="Y68" s="18" t="n">
        <v>467.56635396</v>
      </c>
      <c r="Z68" s="20" t="n">
        <v>5.04176993</v>
      </c>
      <c r="AA68" s="18" t="n">
        <v>478.27221096</v>
      </c>
      <c r="AB68" s="20" t="n">
        <v>6.38646255</v>
      </c>
      <c r="AC68" s="18" t="n">
        <v>469.77233582</v>
      </c>
      <c r="AD68" s="20" t="n">
        <v>5.44704845</v>
      </c>
      <c r="AE68" s="18" t="n">
        <v>481.15929353</v>
      </c>
      <c r="AF68" s="20" t="n">
        <v>6.24443906</v>
      </c>
      <c r="AG68" s="18" t="n">
        <v>470.36149875</v>
      </c>
      <c r="AH68" s="20" t="n">
        <v>6.69897758</v>
      </c>
      <c r="AI68" s="18" t="n">
        <v>437.57829324</v>
      </c>
      <c r="AJ68" s="20" t="n">
        <v>6.34826123</v>
      </c>
      <c r="AK68" s="18" t="n">
        <v>369.49759354</v>
      </c>
      <c r="AL68" s="20" t="n">
        <v>7.51546308</v>
      </c>
      <c r="AM68" s="18" t="n">
        <v>387.56114735</v>
      </c>
      <c r="AN68" s="20" t="n">
        <v>1.24757618</v>
      </c>
      <c r="AO68" s="18" t="s">
        <v>481</v>
      </c>
      <c r="AP68" s="20" t="s">
        <v>481</v>
      </c>
      <c r="AQ68" s="18" t="s">
        <v>481</v>
      </c>
      <c r="AR68" s="20" t="s">
        <v>481</v>
      </c>
      <c r="AS68" s="18" t="s">
        <v>481</v>
      </c>
      <c r="AT68" s="20" t="s">
        <v>481</v>
      </c>
      <c r="AU68" s="18" t="n">
        <v>319.82097818</v>
      </c>
      <c r="AV68" s="20" t="n">
        <v>5.54496662</v>
      </c>
    </row>
    <row r="69" spans="1:4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s">
        <v>481</v>
      </c>
      <c r="T69" s="20" t="s">
        <v>481</v>
      </c>
      <c r="U69" s="18" t="s">
        <v>481</v>
      </c>
      <c r="V69" s="20" t="s">
        <v>481</v>
      </c>
      <c r="W69" s="18" t="s">
        <v>481</v>
      </c>
      <c r="X69" s="20" t="s">
        <v>481</v>
      </c>
      <c r="Y69" s="18" t="s">
        <v>481</v>
      </c>
      <c r="Z69" s="20" t="s">
        <v>481</v>
      </c>
      <c r="AA69" s="18" t="s">
        <v>481</v>
      </c>
      <c r="AB69" s="20" t="s">
        <v>481</v>
      </c>
      <c r="AC69" s="18" t="s">
        <v>481</v>
      </c>
      <c r="AD69" s="20" t="s">
        <v>481</v>
      </c>
      <c r="AE69" s="18" t="s">
        <v>481</v>
      </c>
      <c r="AF69" s="20" t="s">
        <v>481</v>
      </c>
      <c r="AG69" s="18" t="s">
        <v>481</v>
      </c>
      <c r="AH69" s="20" t="s">
        <v>481</v>
      </c>
      <c r="AI69" s="18" t="s">
        <v>481</v>
      </c>
      <c r="AJ69" s="20" t="s">
        <v>481</v>
      </c>
      <c r="AK69" s="18" t="s">
        <v>481</v>
      </c>
      <c r="AL69" s="20" t="s">
        <v>481</v>
      </c>
      <c r="AM69" s="18" t="s">
        <v>481</v>
      </c>
      <c r="AN69" s="20" t="s">
        <v>481</v>
      </c>
      <c r="AO69" s="18" t="s">
        <v>481</v>
      </c>
      <c r="AP69" s="20" t="s">
        <v>481</v>
      </c>
      <c r="AQ69" s="18" t="n">
        <v>434.88486177</v>
      </c>
      <c r="AR69" s="20" t="n">
        <v>3.2334538</v>
      </c>
      <c r="AS69" s="18" t="s">
        <v>481</v>
      </c>
      <c r="AT69" s="20" t="s">
        <v>481</v>
      </c>
      <c r="AU69" s="18" t="s">
        <v>481</v>
      </c>
      <c r="AV69" s="20" t="s">
        <v>481</v>
      </c>
    </row>
    <row r="70" spans="1:48">
      <c r="A70" s="15" t="s">
        <v>545</v>
      </c>
      <c r="B70" s="17" t="n">
        <v>6036</v>
      </c>
      <c r="C70" s="18">
        <f>(223.0/B70*100)</f>
        <v/>
      </c>
      <c r="D70" s="19" t="n">
        <v>5813</v>
      </c>
      <c r="E70" s="18" t="n">
        <v>467.50412267</v>
      </c>
      <c r="F70" s="20" t="n">
        <v>13.90451842</v>
      </c>
      <c r="G70" s="18" t="n">
        <v>468.2419635</v>
      </c>
      <c r="H70" s="20" t="n">
        <v>18.2236772</v>
      </c>
      <c r="I70" s="18" t="n">
        <v>492.33981817</v>
      </c>
      <c r="J70" s="20" t="n">
        <v>23.91921189</v>
      </c>
      <c r="K70" s="18" t="n">
        <v>471.39807183</v>
      </c>
      <c r="L70" s="20" t="n">
        <v>25.44395913</v>
      </c>
      <c r="M70" s="18" t="n">
        <v>468.44501501</v>
      </c>
      <c r="N70" s="20" t="n">
        <v>18.26472143</v>
      </c>
      <c r="O70" s="18" t="n">
        <v>417.16815054</v>
      </c>
      <c r="P70" s="20" t="n">
        <v>30.95790899</v>
      </c>
      <c r="Q70" s="18" t="n">
        <v>524.9737916300001</v>
      </c>
      <c r="R70" s="20" t="n">
        <v>44.35155157</v>
      </c>
      <c r="S70" s="18" t="n">
        <v>542.48574837</v>
      </c>
      <c r="T70" s="20" t="n">
        <v>30.90523685</v>
      </c>
      <c r="U70" s="18" t="n">
        <v>433.82576678</v>
      </c>
      <c r="V70" s="20" t="n">
        <v>33.92402191</v>
      </c>
      <c r="W70" s="18" t="n">
        <v>477.46592983</v>
      </c>
      <c r="X70" s="20" t="n">
        <v>27.93901366</v>
      </c>
      <c r="Y70" s="18" t="n">
        <v>447.38739807</v>
      </c>
      <c r="Z70" s="20" t="n">
        <v>35.49480962</v>
      </c>
      <c r="AA70" s="18" t="n">
        <v>533.85529317</v>
      </c>
      <c r="AB70" s="20" t="n">
        <v>21.6882204</v>
      </c>
      <c r="AC70" s="18" t="n">
        <v>524.84470416</v>
      </c>
      <c r="AD70" s="20" t="n">
        <v>20.57200857</v>
      </c>
      <c r="AE70" s="18" t="n">
        <v>483.79434864</v>
      </c>
      <c r="AF70" s="20" t="n">
        <v>46.23095999</v>
      </c>
      <c r="AG70" s="18" t="n">
        <v>514.68479417</v>
      </c>
      <c r="AH70" s="20" t="n">
        <v>19.33993049</v>
      </c>
      <c r="AI70" s="18" t="n">
        <v>435.56216596</v>
      </c>
      <c r="AJ70" s="20" t="n">
        <v>14.33985453</v>
      </c>
      <c r="AK70" s="18" t="n">
        <v>465.9125046</v>
      </c>
      <c r="AL70" s="20" t="n">
        <v>29.7496078</v>
      </c>
      <c r="AM70" s="18" t="n">
        <v>488.82466468</v>
      </c>
      <c r="AN70" s="20" t="n">
        <v>2.86982206</v>
      </c>
      <c r="AO70" s="18" t="s">
        <v>481</v>
      </c>
      <c r="AP70" s="20" t="s">
        <v>481</v>
      </c>
      <c r="AQ70" s="18" t="s">
        <v>481</v>
      </c>
      <c r="AR70" s="20" t="s">
        <v>481</v>
      </c>
      <c r="AS70" s="18" t="s">
        <v>481</v>
      </c>
      <c r="AT70" s="20" t="s">
        <v>481</v>
      </c>
      <c r="AU70" s="18" t="n">
        <v>421.4645253</v>
      </c>
      <c r="AV70" s="20" t="n">
        <v>18.82767785</v>
      </c>
    </row>
    <row r="71" spans="1:48">
      <c r="A71" s="15" t="s">
        <v>546</v>
      </c>
      <c r="B71" s="17" t="n">
        <v>6115</v>
      </c>
      <c r="C71" s="18">
        <f>(17.0/B71*100)</f>
        <v/>
      </c>
      <c r="D71" s="19" t="n">
        <v>6098</v>
      </c>
      <c r="E71" s="18" t="n">
        <v>564.08609197</v>
      </c>
      <c r="F71" s="20" t="n">
        <v>8.50908108</v>
      </c>
      <c r="G71" s="18" t="n">
        <v>594.90168031</v>
      </c>
      <c r="H71" s="20" t="n">
        <v>16.53371783</v>
      </c>
      <c r="I71" s="18" t="n">
        <v>587.85317719</v>
      </c>
      <c r="J71" s="20" t="n">
        <v>17.21039334</v>
      </c>
      <c r="K71" s="18" t="n">
        <v>596.95658001</v>
      </c>
      <c r="L71" s="20" t="n">
        <v>12.57422165</v>
      </c>
      <c r="M71" s="18" t="n">
        <v>577.61346728</v>
      </c>
      <c r="N71" s="20" t="n">
        <v>17.80228017</v>
      </c>
      <c r="O71" s="18" t="n">
        <v>596.1035851300001</v>
      </c>
      <c r="P71" s="20" t="n">
        <v>15.05738749</v>
      </c>
      <c r="Q71" s="18" t="n">
        <v>594.74793106</v>
      </c>
      <c r="R71" s="20" t="n">
        <v>22.28037442</v>
      </c>
      <c r="S71" s="18" t="n">
        <v>567.1111812300001</v>
      </c>
      <c r="T71" s="20" t="n">
        <v>11.45882311</v>
      </c>
      <c r="U71" s="18" t="n">
        <v>549.95316709</v>
      </c>
      <c r="V71" s="20" t="n">
        <v>15.02793308</v>
      </c>
      <c r="W71" s="18" t="n">
        <v>552.98686099</v>
      </c>
      <c r="X71" s="20" t="n">
        <v>14.0613427</v>
      </c>
      <c r="Y71" s="18" t="n">
        <v>554.31450518</v>
      </c>
      <c r="Z71" s="20" t="n">
        <v>17.53521249</v>
      </c>
      <c r="AA71" s="18" t="n">
        <v>552.80286356</v>
      </c>
      <c r="AB71" s="20" t="n">
        <v>19.96975979</v>
      </c>
      <c r="AC71" s="18" t="n">
        <v>524.44321353</v>
      </c>
      <c r="AD71" s="20" t="n">
        <v>11.71490017</v>
      </c>
      <c r="AE71" s="18" t="n">
        <v>562.76009212</v>
      </c>
      <c r="AF71" s="20" t="n">
        <v>15.23090772</v>
      </c>
      <c r="AG71" s="18" t="n">
        <v>558.08498772</v>
      </c>
      <c r="AH71" s="20" t="n">
        <v>13.32357674</v>
      </c>
      <c r="AI71" s="18" t="n">
        <v>574.45037172</v>
      </c>
      <c r="AJ71" s="20" t="n">
        <v>10.79408416</v>
      </c>
      <c r="AK71" s="18" t="n">
        <v>523.0497293</v>
      </c>
      <c r="AL71" s="20" t="n">
        <v>20.62535809</v>
      </c>
      <c r="AM71" s="18" t="n">
        <v>553.42248652</v>
      </c>
      <c r="AN71" s="20" t="n">
        <v>1.32139187</v>
      </c>
      <c r="AO71" s="18" t="s">
        <v>481</v>
      </c>
      <c r="AP71" s="20" t="s">
        <v>481</v>
      </c>
      <c r="AQ71" s="18" t="s">
        <v>481</v>
      </c>
      <c r="AR71" s="20" t="s">
        <v>481</v>
      </c>
      <c r="AS71" s="18" t="s">
        <v>481</v>
      </c>
      <c r="AT71" s="20" t="s">
        <v>481</v>
      </c>
      <c r="AU71" s="18" t="n">
        <v>504.33464126</v>
      </c>
      <c r="AV71" s="20" t="n">
        <v>29.42505431</v>
      </c>
    </row>
    <row r="72" spans="1:48">
      <c r="A72" s="15" t="s">
        <v>547</v>
      </c>
      <c r="B72" s="17" t="n">
        <v>7708</v>
      </c>
      <c r="C72" s="18">
        <f>(5.0/B72*100)</f>
        <v/>
      </c>
      <c r="D72" s="19" t="n">
        <v>7703</v>
      </c>
      <c r="E72" s="18" t="n">
        <v>512.11964715</v>
      </c>
      <c r="F72" s="20" t="n">
        <v>14.37655752</v>
      </c>
      <c r="G72" s="18" t="n">
        <v>539.27881939</v>
      </c>
      <c r="H72" s="20" t="n">
        <v>61.22458184</v>
      </c>
      <c r="I72" s="18" t="n">
        <v>570.67511741</v>
      </c>
      <c r="J72" s="20" t="n">
        <v>43.00652507</v>
      </c>
      <c r="K72" s="18" t="n">
        <v>562.37563519</v>
      </c>
      <c r="L72" s="20" t="n">
        <v>33.47534149</v>
      </c>
      <c r="M72" s="18" t="n">
        <v>540.07612332</v>
      </c>
      <c r="N72" s="20" t="n">
        <v>30.03890564</v>
      </c>
      <c r="O72" s="18" t="n">
        <v>588.94973966</v>
      </c>
      <c r="P72" s="20" t="n">
        <v>49.98804709</v>
      </c>
      <c r="Q72" s="18" t="n">
        <v>514.49029597</v>
      </c>
      <c r="R72" s="20" t="n">
        <v>48.52328733</v>
      </c>
      <c r="S72" s="18" t="n">
        <v>476.77611712</v>
      </c>
      <c r="T72" s="20" t="n">
        <v>60.75293114</v>
      </c>
      <c r="U72" s="18" t="n">
        <v>445.2737</v>
      </c>
      <c r="V72" s="20" t="n">
        <v>37.92324872</v>
      </c>
      <c r="W72" s="18" t="n">
        <v>664.1819</v>
      </c>
      <c r="X72" s="20" t="n">
        <v>31.60226389</v>
      </c>
      <c r="Y72" s="18" t="n">
        <v>528.809</v>
      </c>
      <c r="Z72" s="20" t="n">
        <v>20.99403166</v>
      </c>
      <c r="AA72" s="18" t="n">
        <v>403.2366</v>
      </c>
      <c r="AB72" s="20" t="n">
        <v>44.55561547</v>
      </c>
      <c r="AC72" s="18" t="n">
        <v>432.311</v>
      </c>
      <c r="AD72" s="20" t="n">
        <v>25.12552231</v>
      </c>
      <c r="AE72" s="18" t="n">
        <v>404.88476075</v>
      </c>
      <c r="AF72" s="20" t="n">
        <v>36.80676555</v>
      </c>
      <c r="AG72" s="18" t="n">
        <v>352.2914871</v>
      </c>
      <c r="AH72" s="20" t="n">
        <v>39.53795564</v>
      </c>
      <c r="AI72" s="18" t="n">
        <v>454.05869975</v>
      </c>
      <c r="AJ72" s="20" t="n">
        <v>70.86435777</v>
      </c>
      <c r="AK72" s="18" t="n">
        <v>335.79113608</v>
      </c>
      <c r="AL72" s="20" t="n">
        <v>32.28753852</v>
      </c>
      <c r="AM72" s="18" t="n">
        <v>532.78245229</v>
      </c>
      <c r="AN72" s="20" t="n">
        <v>2.6965872</v>
      </c>
      <c r="AO72" s="18" t="s">
        <v>481</v>
      </c>
      <c r="AP72" s="20" t="s">
        <v>481</v>
      </c>
      <c r="AQ72" s="18" t="s">
        <v>481</v>
      </c>
      <c r="AR72" s="20" t="s">
        <v>481</v>
      </c>
      <c r="AS72" s="18" t="s">
        <v>481</v>
      </c>
      <c r="AT72" s="20" t="s">
        <v>481</v>
      </c>
      <c r="AU72" s="18" t="n">
        <v>441.09995072</v>
      </c>
      <c r="AV72" s="20" t="n">
        <v>28.60128199</v>
      </c>
    </row>
    <row r="73" spans="1:48">
      <c r="A73" s="15" t="s">
        <v>548</v>
      </c>
      <c r="B73" s="17" t="n">
        <v>8249</v>
      </c>
      <c r="C73" s="18">
        <f>(144.0/B73*100)</f>
        <v/>
      </c>
      <c r="D73" s="19" t="n">
        <v>8105</v>
      </c>
      <c r="E73" s="18" t="n">
        <v>392.5708307</v>
      </c>
      <c r="F73" s="20" t="n">
        <v>10.17732734</v>
      </c>
      <c r="G73" s="18" t="n">
        <v>382.82442691</v>
      </c>
      <c r="H73" s="20" t="n">
        <v>34.88280778</v>
      </c>
      <c r="I73" s="18" t="n">
        <v>473.70447609</v>
      </c>
      <c r="J73" s="20" t="n">
        <v>23.53482291</v>
      </c>
      <c r="K73" s="18" t="n">
        <v>363.3245</v>
      </c>
      <c r="L73" s="20" t="n">
        <v>33.11155966</v>
      </c>
      <c r="M73" s="18" t="n">
        <v>309.01598577</v>
      </c>
      <c r="N73" s="20" t="n">
        <v>63.99824752</v>
      </c>
      <c r="O73" s="18" t="n">
        <v>362.58537744</v>
      </c>
      <c r="P73" s="20" t="n">
        <v>29.50091024</v>
      </c>
      <c r="Q73" s="18" t="n">
        <v>497.9829</v>
      </c>
      <c r="R73" s="20" t="n">
        <v>20.73387933</v>
      </c>
      <c r="S73" s="18" t="s">
        <v>481</v>
      </c>
      <c r="T73" s="20" t="s">
        <v>481</v>
      </c>
      <c r="U73" s="18" t="n">
        <v>544.82705778</v>
      </c>
      <c r="V73" s="20" t="n">
        <v>63.66376434</v>
      </c>
      <c r="W73" s="18" t="n">
        <v>409.61550879</v>
      </c>
      <c r="X73" s="20" t="n">
        <v>31.61345323</v>
      </c>
      <c r="Y73" s="18" t="s">
        <v>481</v>
      </c>
      <c r="Z73" s="20" t="s">
        <v>481</v>
      </c>
      <c r="AA73" s="18" t="n">
        <v>260.8644</v>
      </c>
      <c r="AB73" s="20" t="n">
        <v>30.2239513</v>
      </c>
      <c r="AC73" s="18" t="n">
        <v>366.7617</v>
      </c>
      <c r="AD73" s="20" t="n">
        <v>31.26237443</v>
      </c>
      <c r="AE73" s="18" t="s">
        <v>481</v>
      </c>
      <c r="AF73" s="20" t="s">
        <v>481</v>
      </c>
      <c r="AG73" s="18" t="s">
        <v>481</v>
      </c>
      <c r="AH73" s="20" t="s">
        <v>481</v>
      </c>
      <c r="AI73" s="18" t="n">
        <v>332.38601167</v>
      </c>
      <c r="AJ73" s="20" t="n">
        <v>16.99079819</v>
      </c>
      <c r="AK73" s="18" t="n">
        <v>319.14571597</v>
      </c>
      <c r="AL73" s="20" t="n">
        <v>24.68751788</v>
      </c>
      <c r="AM73" s="18" t="n">
        <v>422.79425789</v>
      </c>
      <c r="AN73" s="20" t="n">
        <v>2.80126556</v>
      </c>
      <c r="AO73" s="18" t="s">
        <v>481</v>
      </c>
      <c r="AP73" s="20" t="s">
        <v>481</v>
      </c>
      <c r="AQ73" s="18" t="s">
        <v>481</v>
      </c>
      <c r="AR73" s="20" t="s">
        <v>481</v>
      </c>
      <c r="AS73" s="18" t="s">
        <v>481</v>
      </c>
      <c r="AT73" s="20" t="s">
        <v>481</v>
      </c>
      <c r="AU73" s="18" t="n">
        <v>342.55337522</v>
      </c>
      <c r="AV73" s="20" t="n">
        <v>19.25826109</v>
      </c>
    </row>
    <row r="74" spans="1:4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s">
        <v>481</v>
      </c>
      <c r="T74" s="20" t="s">
        <v>481</v>
      </c>
      <c r="U74" s="18" t="s">
        <v>481</v>
      </c>
      <c r="V74" s="20" t="s">
        <v>481</v>
      </c>
      <c r="W74" s="18" t="s">
        <v>481</v>
      </c>
      <c r="X74" s="20" t="s">
        <v>481</v>
      </c>
      <c r="Y74" s="18" t="s">
        <v>481</v>
      </c>
      <c r="Z74" s="20" t="s">
        <v>481</v>
      </c>
      <c r="AA74" s="18" t="s">
        <v>481</v>
      </c>
      <c r="AB74" s="20" t="s">
        <v>481</v>
      </c>
      <c r="AC74" s="18" t="s">
        <v>481</v>
      </c>
      <c r="AD74" s="20" t="s">
        <v>481</v>
      </c>
      <c r="AE74" s="18" t="s">
        <v>481</v>
      </c>
      <c r="AF74" s="20" t="s">
        <v>481</v>
      </c>
      <c r="AG74" s="18" t="s">
        <v>481</v>
      </c>
      <c r="AH74" s="20" t="s">
        <v>481</v>
      </c>
      <c r="AI74" s="18" t="s">
        <v>481</v>
      </c>
      <c r="AJ74" s="20" t="s">
        <v>481</v>
      </c>
      <c r="AK74" s="18" t="s">
        <v>481</v>
      </c>
      <c r="AL74" s="20" t="s">
        <v>481</v>
      </c>
      <c r="AM74" s="18" t="s">
        <v>481</v>
      </c>
      <c r="AN74" s="20" t="s">
        <v>481</v>
      </c>
      <c r="AO74" s="18" t="s">
        <v>481</v>
      </c>
      <c r="AP74" s="20" t="s">
        <v>481</v>
      </c>
      <c r="AQ74" s="18" t="n">
        <v>424.59045417</v>
      </c>
      <c r="AR74" s="20" t="n">
        <v>1.40919814</v>
      </c>
      <c r="AS74" s="18" t="s">
        <v>481</v>
      </c>
      <c r="AT74" s="20" t="s">
        <v>481</v>
      </c>
      <c r="AU74" s="18" t="s">
        <v>481</v>
      </c>
      <c r="AV74" s="20" t="s">
        <v>481</v>
      </c>
    </row>
    <row r="75" spans="1:48">
      <c r="A75" s="15" t="s">
        <v>550</v>
      </c>
      <c r="B75" s="17" t="n">
        <v>5375</v>
      </c>
      <c r="C75" s="18">
        <f>(202.0/B75*100)</f>
        <v/>
      </c>
      <c r="D75" s="19" t="n">
        <v>5173</v>
      </c>
      <c r="E75" s="18" t="n">
        <v>372.08530539</v>
      </c>
      <c r="F75" s="20" t="n">
        <v>8.657072449999999</v>
      </c>
      <c r="G75" s="18" t="n">
        <v>390.02078109</v>
      </c>
      <c r="H75" s="20" t="n">
        <v>19.17465697</v>
      </c>
      <c r="I75" s="18" t="n">
        <v>361.88951064</v>
      </c>
      <c r="J75" s="20" t="n">
        <v>29.81646509</v>
      </c>
      <c r="K75" s="18" t="n">
        <v>366.88074906</v>
      </c>
      <c r="L75" s="20" t="n">
        <v>26.73355224</v>
      </c>
      <c r="M75" s="18" t="n">
        <v>425.94350906</v>
      </c>
      <c r="N75" s="20" t="n">
        <v>23.2183537</v>
      </c>
      <c r="O75" s="18" t="n">
        <v>408.93725168</v>
      </c>
      <c r="P75" s="20" t="n">
        <v>25.39134204</v>
      </c>
      <c r="Q75" s="18" t="n">
        <v>345.88912069</v>
      </c>
      <c r="R75" s="20" t="n">
        <v>19.0249018</v>
      </c>
      <c r="S75" s="18" t="n">
        <v>394.35665729</v>
      </c>
      <c r="T75" s="20" t="n">
        <v>24.74236787</v>
      </c>
      <c r="U75" s="18" t="n">
        <v>338.0599</v>
      </c>
      <c r="V75" s="20" t="n">
        <v>15.48418732</v>
      </c>
      <c r="W75" s="18" t="n">
        <v>326.98205037</v>
      </c>
      <c r="X75" s="20" t="n">
        <v>27.53108014</v>
      </c>
      <c r="Y75" s="18" t="n">
        <v>381.35461115</v>
      </c>
      <c r="Z75" s="20" t="n">
        <v>52.62459637</v>
      </c>
      <c r="AA75" s="18" t="n">
        <v>358.04965281</v>
      </c>
      <c r="AB75" s="20" t="n">
        <v>37.77457275</v>
      </c>
      <c r="AC75" s="18" t="n">
        <v>339.59686887</v>
      </c>
      <c r="AD75" s="20" t="n">
        <v>36.01575436</v>
      </c>
      <c r="AE75" s="18" t="n">
        <v>391.80050965</v>
      </c>
      <c r="AF75" s="20" t="n">
        <v>43.57534851</v>
      </c>
      <c r="AG75" s="18" t="n">
        <v>339.82594961</v>
      </c>
      <c r="AH75" s="20" t="n">
        <v>41.45919817</v>
      </c>
      <c r="AI75" s="18" t="n">
        <v>319.52542902</v>
      </c>
      <c r="AJ75" s="20" t="n">
        <v>10.46518136</v>
      </c>
      <c r="AK75" s="18" t="n">
        <v>319.3652012</v>
      </c>
      <c r="AL75" s="20" t="n">
        <v>10.05219003</v>
      </c>
      <c r="AM75" s="18" t="n">
        <v>388.93308288</v>
      </c>
      <c r="AN75" s="20" t="n">
        <v>2.08660104</v>
      </c>
      <c r="AO75" s="18" t="s">
        <v>481</v>
      </c>
      <c r="AP75" s="20" t="s">
        <v>481</v>
      </c>
      <c r="AQ75" s="18" t="s">
        <v>481</v>
      </c>
      <c r="AR75" s="20" t="s">
        <v>481</v>
      </c>
      <c r="AS75" s="18" t="s">
        <v>481</v>
      </c>
      <c r="AT75" s="20" t="s">
        <v>481</v>
      </c>
      <c r="AU75" s="18" t="n">
        <v>352.943856</v>
      </c>
      <c r="AV75" s="20" t="n">
        <v>12.63411548</v>
      </c>
    </row>
    <row r="76" spans="1:48">
      <c r="A76" s="15" t="s">
        <v>551</v>
      </c>
      <c r="B76" s="17" t="n">
        <v>14167</v>
      </c>
      <c r="C76" s="18">
        <f>(228.0/B76*100)</f>
        <v/>
      </c>
      <c r="D76" s="19" t="n">
        <v>13939</v>
      </c>
      <c r="E76" s="18" t="n">
        <v>465.05496035</v>
      </c>
      <c r="F76" s="20" t="n">
        <v>5.59169783</v>
      </c>
      <c r="G76" s="18" t="n">
        <v>482.13916562</v>
      </c>
      <c r="H76" s="20" t="n">
        <v>7.70784595</v>
      </c>
      <c r="I76" s="18" t="n">
        <v>493.0037891</v>
      </c>
      <c r="J76" s="20" t="n">
        <v>9.05972942</v>
      </c>
      <c r="K76" s="18" t="n">
        <v>480.72474032</v>
      </c>
      <c r="L76" s="20" t="n">
        <v>7.10676854</v>
      </c>
      <c r="M76" s="18" t="n">
        <v>483.41070131</v>
      </c>
      <c r="N76" s="20" t="n">
        <v>9.222675300000001</v>
      </c>
      <c r="O76" s="18" t="n">
        <v>484.27500704</v>
      </c>
      <c r="P76" s="20" t="n">
        <v>9.18931759</v>
      </c>
      <c r="Q76" s="18" t="n">
        <v>472.09868309</v>
      </c>
      <c r="R76" s="20" t="n">
        <v>8.49093864</v>
      </c>
      <c r="S76" s="18" t="n">
        <v>499.50289714</v>
      </c>
      <c r="T76" s="20" t="n">
        <v>8.666244369999999</v>
      </c>
      <c r="U76" s="18" t="n">
        <v>483.96758677</v>
      </c>
      <c r="V76" s="20" t="n">
        <v>11.02506466</v>
      </c>
      <c r="W76" s="18" t="n">
        <v>501.24632188</v>
      </c>
      <c r="X76" s="20" t="n">
        <v>7.71550841</v>
      </c>
      <c r="Y76" s="18" t="n">
        <v>481.34773877</v>
      </c>
      <c r="Z76" s="20" t="n">
        <v>8.50723502</v>
      </c>
      <c r="AA76" s="18" t="n">
        <v>470.76436736</v>
      </c>
      <c r="AB76" s="20" t="n">
        <v>9.3667631</v>
      </c>
      <c r="AC76" s="18" t="n">
        <v>467.1821779</v>
      </c>
      <c r="AD76" s="20" t="n">
        <v>8.537987490000001</v>
      </c>
      <c r="AE76" s="18" t="n">
        <v>470.75829622</v>
      </c>
      <c r="AF76" s="20" t="n">
        <v>6.48739071</v>
      </c>
      <c r="AG76" s="18" t="n">
        <v>503.50876746</v>
      </c>
      <c r="AH76" s="20" t="n">
        <v>7.69800547</v>
      </c>
      <c r="AI76" s="18" t="n">
        <v>422.05652928</v>
      </c>
      <c r="AJ76" s="20" t="n">
        <v>9.85276198</v>
      </c>
      <c r="AK76" s="18" t="n">
        <v>383.945791</v>
      </c>
      <c r="AL76" s="20" t="n">
        <v>7.61571644</v>
      </c>
      <c r="AM76" s="18" t="n">
        <v>416.8877152</v>
      </c>
      <c r="AN76" s="20" t="n">
        <v>2.25830084</v>
      </c>
      <c r="AO76" s="18" t="s">
        <v>481</v>
      </c>
      <c r="AP76" s="20" t="s">
        <v>481</v>
      </c>
      <c r="AQ76" s="18" t="s">
        <v>481</v>
      </c>
      <c r="AR76" s="20" t="s">
        <v>481</v>
      </c>
      <c r="AS76" s="18" t="s">
        <v>481</v>
      </c>
      <c r="AT76" s="20" t="s">
        <v>481</v>
      </c>
      <c r="AU76" s="18" t="n">
        <v>351.64966275</v>
      </c>
      <c r="AV76" s="20" t="n">
        <v>11.23391413</v>
      </c>
    </row>
    <row r="77" spans="1:48">
      <c r="A77" s="15" t="s">
        <v>552</v>
      </c>
      <c r="B77" s="17" t="n">
        <v>6062</v>
      </c>
      <c r="C77" s="18">
        <f>(82.0/B77*100)</f>
        <v/>
      </c>
      <c r="D77" s="19" t="n">
        <v>5980</v>
      </c>
      <c r="E77" s="18" t="n">
        <v>420.29979981</v>
      </c>
      <c r="F77" s="20" t="n">
        <v>8.367699030000001</v>
      </c>
      <c r="G77" s="18" t="n">
        <v>459.10264784</v>
      </c>
      <c r="H77" s="20" t="n">
        <v>36.04772792</v>
      </c>
      <c r="I77" s="18" t="n">
        <v>427.29732906</v>
      </c>
      <c r="J77" s="20" t="n">
        <v>36.0161844</v>
      </c>
      <c r="K77" s="18" t="n">
        <v>486.38554334</v>
      </c>
      <c r="L77" s="20" t="n">
        <v>42.72984032</v>
      </c>
      <c r="M77" s="18" t="n">
        <v>327.10780604</v>
      </c>
      <c r="N77" s="20" t="n">
        <v>32.60613698</v>
      </c>
      <c r="O77" s="18" t="n">
        <v>314.49489231</v>
      </c>
      <c r="P77" s="20" t="n">
        <v>39.9268497</v>
      </c>
      <c r="Q77" s="18" t="n">
        <v>374.61481958</v>
      </c>
      <c r="R77" s="20" t="n">
        <v>45.04394057</v>
      </c>
      <c r="S77" s="18" t="n">
        <v>476.64764802</v>
      </c>
      <c r="T77" s="20" t="n">
        <v>29.80430726</v>
      </c>
      <c r="U77" s="18" t="n">
        <v>411.25745167</v>
      </c>
      <c r="V77" s="20" t="n">
        <v>72.02770787999999</v>
      </c>
      <c r="W77" s="18" t="n">
        <v>581.9447</v>
      </c>
      <c r="X77" s="20" t="n">
        <v>29.27441493</v>
      </c>
      <c r="Y77" s="18" t="n">
        <v>434.85367355</v>
      </c>
      <c r="Z77" s="20" t="n">
        <v>37.10852033</v>
      </c>
      <c r="AA77" s="18" t="n">
        <v>430.44519937</v>
      </c>
      <c r="AB77" s="20" t="n">
        <v>54.00409168</v>
      </c>
      <c r="AC77" s="18" t="n">
        <v>500.71597648</v>
      </c>
      <c r="AD77" s="20" t="n">
        <v>36.39637429</v>
      </c>
      <c r="AE77" s="18" t="n">
        <v>398.69873615</v>
      </c>
      <c r="AF77" s="20" t="n">
        <v>51.84367014</v>
      </c>
      <c r="AG77" s="18" t="n">
        <v>469.9774</v>
      </c>
      <c r="AH77" s="20" t="n">
        <v>23.27801884</v>
      </c>
      <c r="AI77" s="18" t="n">
        <v>397.85156318</v>
      </c>
      <c r="AJ77" s="20" t="n">
        <v>40.0222621</v>
      </c>
      <c r="AK77" s="18" t="s">
        <v>481</v>
      </c>
      <c r="AL77" s="20" t="s">
        <v>481</v>
      </c>
      <c r="AM77" s="18" t="n">
        <v>436.30693444</v>
      </c>
      <c r="AN77" s="20" t="n">
        <v>2.15174297</v>
      </c>
      <c r="AO77" s="18" t="s">
        <v>481</v>
      </c>
      <c r="AP77" s="20" t="s">
        <v>481</v>
      </c>
      <c r="AQ77" s="18" t="s">
        <v>481</v>
      </c>
      <c r="AR77" s="20" t="s">
        <v>481</v>
      </c>
      <c r="AS77" s="18" t="s">
        <v>481</v>
      </c>
      <c r="AT77" s="20" t="s">
        <v>481</v>
      </c>
      <c r="AU77" s="18" t="n">
        <v>365.9379989</v>
      </c>
      <c r="AV77" s="20" t="n">
        <v>15.18613764</v>
      </c>
    </row>
    <row r="78" spans="1:4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s">
        <v>481</v>
      </c>
      <c r="T78" s="20" t="s">
        <v>481</v>
      </c>
      <c r="U78" s="18" t="s">
        <v>481</v>
      </c>
      <c r="V78" s="20" t="s">
        <v>481</v>
      </c>
      <c r="W78" s="18" t="s">
        <v>481</v>
      </c>
      <c r="X78" s="20" t="s">
        <v>481</v>
      </c>
      <c r="Y78" s="18" t="s">
        <v>481</v>
      </c>
      <c r="Z78" s="20" t="s">
        <v>481</v>
      </c>
      <c r="AA78" s="18" t="s">
        <v>481</v>
      </c>
      <c r="AB78" s="20" t="s">
        <v>481</v>
      </c>
      <c r="AC78" s="18" t="s">
        <v>481</v>
      </c>
      <c r="AD78" s="20" t="s">
        <v>481</v>
      </c>
      <c r="AE78" s="18" t="s">
        <v>481</v>
      </c>
      <c r="AF78" s="20" t="s">
        <v>481</v>
      </c>
      <c r="AG78" s="18" t="s">
        <v>481</v>
      </c>
      <c r="AH78" s="20" t="s">
        <v>481</v>
      </c>
      <c r="AI78" s="18" t="s">
        <v>481</v>
      </c>
      <c r="AJ78" s="20" t="s">
        <v>481</v>
      </c>
      <c r="AK78" s="18" t="s">
        <v>481</v>
      </c>
      <c r="AL78" s="20" t="s">
        <v>481</v>
      </c>
      <c r="AM78" s="18" t="s">
        <v>481</v>
      </c>
      <c r="AN78" s="20" t="s">
        <v>481</v>
      </c>
      <c r="AO78" s="18" t="s">
        <v>481</v>
      </c>
      <c r="AP78" s="20" t="s">
        <v>481</v>
      </c>
      <c r="AQ78" s="18" t="n">
        <v>524.64451931</v>
      </c>
      <c r="AR78" s="20" t="n">
        <v>3.91006783</v>
      </c>
      <c r="AS78" s="18" t="s">
        <v>481</v>
      </c>
      <c r="AT78" s="20" t="s">
        <v>481</v>
      </c>
      <c r="AU78" s="18" t="s">
        <v>481</v>
      </c>
      <c r="AV78" s="20" t="s">
        <v>481</v>
      </c>
    </row>
    <row customHeight="1" ht="25" r="79" spans="1:4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s">
        <v>481</v>
      </c>
      <c r="T79" s="20" t="s">
        <v>481</v>
      </c>
      <c r="U79" s="18" t="s">
        <v>481</v>
      </c>
      <c r="V79" s="20" t="s">
        <v>481</v>
      </c>
      <c r="W79" s="18" t="s">
        <v>481</v>
      </c>
      <c r="X79" s="20" t="s">
        <v>481</v>
      </c>
      <c r="Y79" s="18" t="s">
        <v>481</v>
      </c>
      <c r="Z79" s="20" t="s">
        <v>481</v>
      </c>
      <c r="AA79" s="18" t="s">
        <v>481</v>
      </c>
      <c r="AB79" s="20" t="s">
        <v>481</v>
      </c>
      <c r="AC79" s="18" t="s">
        <v>481</v>
      </c>
      <c r="AD79" s="20" t="s">
        <v>481</v>
      </c>
      <c r="AE79" s="18" t="s">
        <v>481</v>
      </c>
      <c r="AF79" s="20" t="s">
        <v>481</v>
      </c>
      <c r="AG79" s="18" t="s">
        <v>481</v>
      </c>
      <c r="AH79" s="20" t="s">
        <v>481</v>
      </c>
      <c r="AI79" s="18" t="s">
        <v>481</v>
      </c>
      <c r="AJ79" s="20" t="s">
        <v>481</v>
      </c>
      <c r="AK79" s="18" t="s">
        <v>481</v>
      </c>
      <c r="AL79" s="20" t="s">
        <v>481</v>
      </c>
      <c r="AM79" s="18" t="s">
        <v>481</v>
      </c>
      <c r="AN79" s="20" t="s">
        <v>481</v>
      </c>
      <c r="AO79" s="18" t="s">
        <v>481</v>
      </c>
      <c r="AP79" s="20" t="s">
        <v>481</v>
      </c>
      <c r="AQ79" s="18" t="n">
        <v>475.18659836</v>
      </c>
      <c r="AR79" s="20" t="n">
        <v>6.280552</v>
      </c>
      <c r="AS79" s="18" t="s">
        <v>481</v>
      </c>
      <c r="AT79" s="20" t="s">
        <v>481</v>
      </c>
      <c r="AU79" s="18" t="s">
        <v>481</v>
      </c>
      <c r="AV79" s="20" t="s">
        <v>481</v>
      </c>
    </row>
    <row r="80" spans="1:4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s">
        <v>481</v>
      </c>
      <c r="T80" s="20" t="s">
        <v>481</v>
      </c>
      <c r="U80" s="18" t="s">
        <v>481</v>
      </c>
      <c r="V80" s="20" t="s">
        <v>481</v>
      </c>
      <c r="W80" s="18" t="s">
        <v>481</v>
      </c>
      <c r="X80" s="20" t="s">
        <v>481</v>
      </c>
      <c r="Y80" s="18" t="s">
        <v>481</v>
      </c>
      <c r="Z80" s="20" t="s">
        <v>481</v>
      </c>
      <c r="AA80" s="18" t="s">
        <v>481</v>
      </c>
      <c r="AB80" s="20" t="s">
        <v>481</v>
      </c>
      <c r="AC80" s="18" t="s">
        <v>481</v>
      </c>
      <c r="AD80" s="20" t="s">
        <v>481</v>
      </c>
      <c r="AE80" s="18" t="s">
        <v>481</v>
      </c>
      <c r="AF80" s="20" t="s">
        <v>481</v>
      </c>
      <c r="AG80" s="18" t="s">
        <v>481</v>
      </c>
      <c r="AH80" s="20" t="s">
        <v>481</v>
      </c>
      <c r="AI80" s="18" t="s">
        <v>481</v>
      </c>
      <c r="AJ80" s="20" t="s">
        <v>481</v>
      </c>
      <c r="AK80" s="18" t="s">
        <v>481</v>
      </c>
      <c r="AL80" s="20" t="s">
        <v>481</v>
      </c>
      <c r="AM80" s="18" t="s">
        <v>481</v>
      </c>
      <c r="AN80" s="20" t="s">
        <v>481</v>
      </c>
      <c r="AO80" s="18" t="s">
        <v>481</v>
      </c>
      <c r="AP80" s="20" t="s">
        <v>481</v>
      </c>
      <c r="AQ80" s="18" t="n">
        <v>456.48357586</v>
      </c>
      <c r="AR80" s="20" t="n">
        <v>3.67164431</v>
      </c>
      <c r="AS80" s="18" t="s">
        <v>481</v>
      </c>
      <c r="AT80" s="20" t="s">
        <v>481</v>
      </c>
      <c r="AU80" s="18" t="s">
        <v>481</v>
      </c>
      <c r="AV80" s="20" t="s">
        <v>481</v>
      </c>
    </row>
    <row r="81" spans="1:48">
      <c r="A81" s="23" t="s">
        <v>556</v>
      </c>
      <c r="B81" s="17" t="n">
        <v>8861</v>
      </c>
      <c r="C81" s="18">
        <f>(76.0/B81*100)</f>
        <v/>
      </c>
      <c r="D81" s="19" t="n">
        <v>8785</v>
      </c>
      <c r="E81" s="18" t="n">
        <v>401.48712402</v>
      </c>
      <c r="F81" s="20" t="n">
        <v>9.019306630000001</v>
      </c>
      <c r="G81" s="18" t="n">
        <v>353.85096566</v>
      </c>
      <c r="H81" s="20" t="n">
        <v>24.46065439</v>
      </c>
      <c r="I81" s="18" t="n">
        <v>614.52666502</v>
      </c>
      <c r="J81" s="20" t="n">
        <v>40.77785504</v>
      </c>
      <c r="K81" s="18" t="n">
        <v>437.05002795</v>
      </c>
      <c r="L81" s="20" t="n">
        <v>46.21175209</v>
      </c>
      <c r="M81" s="18" t="n">
        <v>353.22283912</v>
      </c>
      <c r="N81" s="20" t="n">
        <v>28.66366211</v>
      </c>
      <c r="O81" s="18" t="n">
        <v>430.74522588</v>
      </c>
      <c r="P81" s="20" t="n">
        <v>79.16830906</v>
      </c>
      <c r="Q81" s="18" t="n">
        <v>461.70741455</v>
      </c>
      <c r="R81" s="20" t="n">
        <v>24.02588556</v>
      </c>
      <c r="S81" s="18" t="s">
        <v>481</v>
      </c>
      <c r="T81" s="20" t="s">
        <v>481</v>
      </c>
      <c r="U81" s="18" t="n">
        <v>368.02887546</v>
      </c>
      <c r="V81" s="20" t="n">
        <v>15.97643332</v>
      </c>
      <c r="W81" s="18" t="n">
        <v>396.64996501</v>
      </c>
      <c r="X81" s="20" t="n">
        <v>33.76858644</v>
      </c>
      <c r="Y81" s="18" t="n">
        <v>320.45807633</v>
      </c>
      <c r="Z81" s="20" t="n">
        <v>27.2781206</v>
      </c>
      <c r="AA81" s="18" t="n">
        <v>483.17681425</v>
      </c>
      <c r="AB81" s="20" t="n">
        <v>41.7699334</v>
      </c>
      <c r="AC81" s="18" t="n">
        <v>558.3895103900001</v>
      </c>
      <c r="AD81" s="20" t="n">
        <v>25.01626252</v>
      </c>
      <c r="AE81" s="18" t="n">
        <v>292.51244927</v>
      </c>
      <c r="AF81" s="20" t="n">
        <v>33.62166851</v>
      </c>
      <c r="AG81" s="18" t="n">
        <v>449.65102729</v>
      </c>
      <c r="AH81" s="20" t="n">
        <v>108.69930035</v>
      </c>
      <c r="AI81" s="18" t="n">
        <v>422.14366552</v>
      </c>
      <c r="AJ81" s="20" t="n">
        <v>60.88584418</v>
      </c>
      <c r="AK81" s="18" t="n">
        <v>317.35068591</v>
      </c>
      <c r="AL81" s="20" t="n">
        <v>17.08577056</v>
      </c>
      <c r="AM81" s="18" t="n">
        <v>444.5791981</v>
      </c>
      <c r="AN81" s="20" t="n">
        <v>2.98229952</v>
      </c>
      <c r="AO81" s="18" t="s">
        <v>481</v>
      </c>
      <c r="AP81" s="20" t="s">
        <v>481</v>
      </c>
      <c r="AQ81" s="18" t="s">
        <v>481</v>
      </c>
      <c r="AR81" s="20" t="s">
        <v>481</v>
      </c>
      <c r="AS81" s="18" t="s">
        <v>481</v>
      </c>
      <c r="AT81" s="20" t="s">
        <v>481</v>
      </c>
      <c r="AU81" s="18" t="n">
        <v>319.46820737</v>
      </c>
      <c r="AV81" s="20" t="n">
        <v>23.58781526</v>
      </c>
    </row>
    <row r="82" spans="1:4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c r="AC82" s="24" t="s">
        <v>557</v>
      </c>
      <c r="AD82" s="24" t="s">
        <v>557</v>
      </c>
      <c r="AE82" s="24" t="s">
        <v>557</v>
      </c>
      <c r="AF82" s="24" t="s">
        <v>557</v>
      </c>
      <c r="AG82" s="24" t="s">
        <v>557</v>
      </c>
      <c r="AH82" s="24" t="s">
        <v>557</v>
      </c>
      <c r="AI82" s="24" t="s">
        <v>557</v>
      </c>
      <c r="AJ82" s="24" t="s">
        <v>557</v>
      </c>
      <c r="AK82" s="24" t="s">
        <v>557</v>
      </c>
      <c r="AL82" s="24" t="s">
        <v>557</v>
      </c>
      <c r="AM82" s="24" t="s">
        <v>557</v>
      </c>
      <c r="AN82" s="24" t="s">
        <v>557</v>
      </c>
      <c r="AO82" s="24" t="s">
        <v>557</v>
      </c>
      <c r="AP82" s="24" t="s">
        <v>557</v>
      </c>
      <c r="AQ82" s="24" t="s">
        <v>557</v>
      </c>
      <c r="AR82" s="24" t="s">
        <v>557</v>
      </c>
      <c r="AS82" s="24" t="s">
        <v>557</v>
      </c>
      <c r="AT82" s="24" t="s">
        <v>557</v>
      </c>
      <c r="AU82" s="24" t="s">
        <v>557</v>
      </c>
      <c r="AV82" s="24" t="s">
        <v>557</v>
      </c>
    </row>
    <row r="83" spans="1:48">
      <c r="A83" s="3" t="s">
        <v>558</v>
      </c>
    </row>
    <row r="84" spans="1:48">
      <c r="A84" s="25" t="s">
        <v>559</v>
      </c>
    </row>
    <row r="85" spans="1:48">
      <c r="A85" s="25" t="s">
        <v>560</v>
      </c>
    </row>
    <row customHeight="1" ht="30" r="86" spans="1:48">
      <c r="A86" s="25" t="s">
        <v>561</v>
      </c>
    </row>
    <row customHeight="1" ht="30" r="87" spans="1:48">
      <c r="A87" s="25" t="s">
        <v>557</v>
      </c>
    </row>
    <row customHeight="1" ht="30" r="88" spans="1:48">
      <c r="A88" s="25" t="s">
        <v>562</v>
      </c>
    </row>
    <row customHeight="1" ht="30" r="89" spans="1:48">
      <c r="A89" s="25" t="s">
        <v>563</v>
      </c>
    </row>
    <row customHeight="1" ht="30" r="90" spans="1:48">
      <c r="A90" s="25" t="s">
        <v>564</v>
      </c>
    </row>
    <row customHeight="1" ht="30" r="91" spans="1:48">
      <c r="A91" s="25" t="s">
        <v>565</v>
      </c>
    </row>
    <row customHeight="1" ht="30" r="92" spans="1:48">
      <c r="A92" s="25" t="s">
        <v>566</v>
      </c>
    </row>
    <row customHeight="1" ht="30" r="93" spans="1:48">
      <c r="A93" s="25" t="s">
        <v>567</v>
      </c>
    </row>
    <row customHeight="1" ht="30" r="94" spans="1:48">
      <c r="A94" s="25" t="s">
        <v>568</v>
      </c>
    </row>
    <row customHeight="1" ht="30" r="95" spans="1:48">
      <c r="A95" s="25" t="s">
        <v>569</v>
      </c>
    </row>
    <row customHeight="1" ht="30" r="96" spans="1:48">
      <c r="A96" s="25" t="s">
        <v>570</v>
      </c>
    </row>
  </sheetData>
  <mergeCells count="37">
    <mergeCell ref="E4:F4"/>
    <mergeCell ref="G4:H4"/>
    <mergeCell ref="I4:J4"/>
    <mergeCell ref="K4:L4"/>
    <mergeCell ref="M4:N4"/>
    <mergeCell ref="O4:P4"/>
    <mergeCell ref="Q4:R4"/>
    <mergeCell ref="S4:T4"/>
    <mergeCell ref="U4:V4"/>
    <mergeCell ref="W4:X4"/>
    <mergeCell ref="Y4:Z4"/>
    <mergeCell ref="AA4:AB4"/>
    <mergeCell ref="AC4:AD4"/>
    <mergeCell ref="AE4:AF4"/>
    <mergeCell ref="AG4:AH4"/>
    <mergeCell ref="AI4:AJ4"/>
    <mergeCell ref="AK4:AL4"/>
    <mergeCell ref="AM4:AN4"/>
    <mergeCell ref="AO4:AP4"/>
    <mergeCell ref="AQ4:AR4"/>
    <mergeCell ref="AS4:AT4"/>
    <mergeCell ref="AU4:AV4"/>
    <mergeCell ref="A1:AV1"/>
    <mergeCell ref="A2:AV2"/>
    <mergeCell ref="A84:AV84"/>
    <mergeCell ref="A85:AV85"/>
    <mergeCell ref="A86:AV86"/>
    <mergeCell ref="A87:AV87"/>
    <mergeCell ref="A88:AV88"/>
    <mergeCell ref="A89:AV89"/>
    <mergeCell ref="A90:AV90"/>
    <mergeCell ref="A91:AV91"/>
    <mergeCell ref="A92:AV92"/>
    <mergeCell ref="A93:AV93"/>
    <mergeCell ref="A94:AV94"/>
    <mergeCell ref="A95:AV95"/>
    <mergeCell ref="A96:AV96"/>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671</v>
      </c>
    </row>
    <row customHeight="1" ht="30" r="4" spans="1:18">
      <c r="A4" s="6" t="n"/>
      <c r="B4" s="7" t="s">
        <v>462</v>
      </c>
      <c r="C4" s="7" t="s">
        <v>463</v>
      </c>
      <c r="D4" s="8" t="s">
        <v>462</v>
      </c>
      <c r="E4" s="9" t="s">
        <v>672</v>
      </c>
      <c r="F4" s="10" t="n"/>
      <c r="G4" s="9" t="s">
        <v>673</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(356.0/B7*100)</f>
        <v/>
      </c>
      <c r="D7" s="19" t="n">
        <v>14174</v>
      </c>
      <c r="E7" s="18" t="n">
        <v>514.90722014</v>
      </c>
      <c r="F7" s="20" t="n">
        <v>1.49029305</v>
      </c>
      <c r="G7" s="18" t="n">
        <v>486.8602721</v>
      </c>
      <c r="H7" s="20" t="n">
        <v>4.97360695</v>
      </c>
      <c r="I7" s="18" t="s">
        <v>481</v>
      </c>
      <c r="J7" s="20" t="s">
        <v>481</v>
      </c>
      <c r="K7" s="18" t="s">
        <v>481</v>
      </c>
      <c r="L7" s="20" t="s">
        <v>481</v>
      </c>
      <c r="M7" s="18" t="s">
        <v>481</v>
      </c>
      <c r="N7" s="20" t="s">
        <v>481</v>
      </c>
      <c r="O7" s="18" t="s">
        <v>481</v>
      </c>
      <c r="P7" s="20" t="s">
        <v>481</v>
      </c>
      <c r="Q7" s="18" t="n">
        <v>409.06046857</v>
      </c>
      <c r="R7" s="20" t="n">
        <v>12.59600577</v>
      </c>
    </row>
    <row r="8" spans="1:18">
      <c r="A8" s="15" t="s">
        <v>483</v>
      </c>
      <c r="B8" s="17" t="n">
        <v>7007</v>
      </c>
      <c r="C8" s="18">
        <f>(21.0/B8*100)</f>
        <v/>
      </c>
      <c r="D8" s="19" t="n">
        <v>6986</v>
      </c>
      <c r="E8" s="18" t="n">
        <v>509.82522194</v>
      </c>
      <c r="F8" s="20" t="n">
        <v>2.29681413</v>
      </c>
      <c r="G8" s="18" t="n">
        <v>431.06113913</v>
      </c>
      <c r="H8" s="20" t="n">
        <v>4.46393152</v>
      </c>
      <c r="I8" s="18" t="s">
        <v>481</v>
      </c>
      <c r="J8" s="20" t="s">
        <v>481</v>
      </c>
      <c r="K8" s="18" t="s">
        <v>481</v>
      </c>
      <c r="L8" s="20" t="s">
        <v>481</v>
      </c>
      <c r="M8" s="18" t="s">
        <v>481</v>
      </c>
      <c r="N8" s="20" t="s">
        <v>481</v>
      </c>
      <c r="O8" s="18" t="s">
        <v>481</v>
      </c>
      <c r="P8" s="20" t="s">
        <v>481</v>
      </c>
      <c r="Q8" s="18" t="n">
        <v>470.39519508</v>
      </c>
      <c r="R8" s="20" t="n">
        <v>58.35321014</v>
      </c>
    </row>
    <row r="9" spans="1:18">
      <c r="A9" s="15" t="s">
        <v>484</v>
      </c>
      <c r="B9" s="17" t="n">
        <v>9651</v>
      </c>
      <c r="C9" s="18">
        <f>(87.0/B9*100)</f>
        <v/>
      </c>
      <c r="D9" s="19" t="n">
        <v>9564</v>
      </c>
      <c r="E9" s="18" t="n">
        <v>513.88907986</v>
      </c>
      <c r="F9" s="20" t="n">
        <v>2.03683531</v>
      </c>
      <c r="G9" s="18" t="n">
        <v>445.11134538</v>
      </c>
      <c r="H9" s="20" t="n">
        <v>6.12408298</v>
      </c>
      <c r="I9" s="18" t="s">
        <v>481</v>
      </c>
      <c r="J9" s="20" t="s">
        <v>481</v>
      </c>
      <c r="K9" s="18" t="s">
        <v>481</v>
      </c>
      <c r="L9" s="20" t="s">
        <v>481</v>
      </c>
      <c r="M9" s="18" t="s">
        <v>481</v>
      </c>
      <c r="N9" s="20" t="s">
        <v>481</v>
      </c>
      <c r="O9" s="18" t="s">
        <v>481</v>
      </c>
      <c r="P9" s="20" t="s">
        <v>481</v>
      </c>
      <c r="Q9" s="18" t="n">
        <v>424.28045792</v>
      </c>
      <c r="R9" s="20" t="n">
        <v>18.61562793</v>
      </c>
    </row>
    <row r="10" spans="1:18">
      <c r="A10" s="15" t="s">
        <v>485</v>
      </c>
      <c r="B10" s="17" t="n">
        <v>20058</v>
      </c>
      <c r="C10" s="18">
        <f>(522.0/B10*100)</f>
        <v/>
      </c>
      <c r="D10" s="19" t="n">
        <v>19536</v>
      </c>
      <c r="E10" s="18" t="n">
        <v>530.31454209</v>
      </c>
      <c r="F10" s="20" t="n">
        <v>2.14129179</v>
      </c>
      <c r="G10" s="18" t="n">
        <v>521.78117294</v>
      </c>
      <c r="H10" s="20" t="n">
        <v>3.22769359</v>
      </c>
      <c r="I10" s="18" t="s">
        <v>481</v>
      </c>
      <c r="J10" s="20" t="s">
        <v>481</v>
      </c>
      <c r="K10" s="18" t="s">
        <v>481</v>
      </c>
      <c r="L10" s="20" t="s">
        <v>481</v>
      </c>
      <c r="M10" s="18" t="s">
        <v>481</v>
      </c>
      <c r="N10" s="20" t="s">
        <v>481</v>
      </c>
      <c r="O10" s="18" t="n">
        <v>456.1615</v>
      </c>
      <c r="P10" s="20" t="n">
        <v>17.89560564</v>
      </c>
      <c r="Q10" s="18" t="n">
        <v>417.16486267</v>
      </c>
      <c r="R10" s="20" t="n">
        <v>16.20945522</v>
      </c>
    </row>
    <row r="11" spans="1:18">
      <c r="A11" s="15" t="s">
        <v>486</v>
      </c>
      <c r="B11" s="17" t="n">
        <v>7053</v>
      </c>
      <c r="C11" s="18">
        <f>(50.0/B11*100)</f>
        <v/>
      </c>
      <c r="D11" s="19" t="n">
        <v>7003</v>
      </c>
      <c r="E11" s="18" t="n">
        <v>447.75511313</v>
      </c>
      <c r="F11" s="20" t="n">
        <v>2.37445755</v>
      </c>
      <c r="G11" s="18" t="n">
        <v>416.26221504</v>
      </c>
      <c r="H11" s="20" t="n">
        <v>12.89402536</v>
      </c>
      <c r="I11" s="18" t="s">
        <v>481</v>
      </c>
      <c r="J11" s="20" t="s">
        <v>481</v>
      </c>
      <c r="K11" s="18" t="s">
        <v>481</v>
      </c>
      <c r="L11" s="20" t="s">
        <v>481</v>
      </c>
      <c r="M11" s="18" t="s">
        <v>481</v>
      </c>
      <c r="N11" s="20" t="s">
        <v>481</v>
      </c>
      <c r="O11" s="18" t="s">
        <v>481</v>
      </c>
      <c r="P11" s="20" t="s">
        <v>481</v>
      </c>
      <c r="Q11" s="18" t="n">
        <v>377.87504071</v>
      </c>
      <c r="R11" s="20" t="n">
        <v>14.98727136</v>
      </c>
    </row>
    <row r="12" spans="1:18">
      <c r="A12" s="15" t="s">
        <v>487</v>
      </c>
      <c r="B12" s="17" t="n">
        <v>6894</v>
      </c>
      <c r="C12" s="18">
        <f>(55.0/B12*100)</f>
        <v/>
      </c>
      <c r="D12" s="19" t="n">
        <v>6839</v>
      </c>
      <c r="E12" s="18" t="n">
        <v>495.22399953</v>
      </c>
      <c r="F12" s="20" t="n">
        <v>2.13050611</v>
      </c>
      <c r="G12" s="18" t="n">
        <v>450.75441604</v>
      </c>
      <c r="H12" s="20" t="n">
        <v>7.48670233</v>
      </c>
      <c r="I12" s="18" t="s">
        <v>481</v>
      </c>
      <c r="J12" s="20" t="s">
        <v>481</v>
      </c>
      <c r="K12" s="18" t="s">
        <v>481</v>
      </c>
      <c r="L12" s="20" t="s">
        <v>481</v>
      </c>
      <c r="M12" s="18" t="s">
        <v>481</v>
      </c>
      <c r="N12" s="20" t="s">
        <v>481</v>
      </c>
      <c r="O12" s="18" t="s">
        <v>481</v>
      </c>
      <c r="P12" s="20" t="s">
        <v>481</v>
      </c>
      <c r="Q12" s="18" t="n">
        <v>411.87551942</v>
      </c>
      <c r="R12" s="20" t="n">
        <v>29.79456317</v>
      </c>
    </row>
    <row r="13" spans="1:18">
      <c r="A13" s="15" t="s">
        <v>488</v>
      </c>
      <c r="B13" s="17" t="n">
        <v>7161</v>
      </c>
      <c r="C13" s="18">
        <f>(100.0/B13*100)</f>
        <v/>
      </c>
      <c r="D13" s="19" t="n">
        <v>7061</v>
      </c>
      <c r="E13" s="18" t="n">
        <v>507.71813064</v>
      </c>
      <c r="F13" s="20" t="n">
        <v>2.40021517</v>
      </c>
      <c r="G13" s="18" t="n">
        <v>441.5440954</v>
      </c>
      <c r="H13" s="20" t="n">
        <v>5.43084734</v>
      </c>
      <c r="I13" s="18" t="s">
        <v>481</v>
      </c>
      <c r="J13" s="20" t="s">
        <v>481</v>
      </c>
      <c r="K13" s="18" t="s">
        <v>481</v>
      </c>
      <c r="L13" s="20" t="s">
        <v>481</v>
      </c>
      <c r="M13" s="18" t="s">
        <v>481</v>
      </c>
      <c r="N13" s="20" t="s">
        <v>481</v>
      </c>
      <c r="O13" s="18" t="s">
        <v>481</v>
      </c>
      <c r="P13" s="20" t="s">
        <v>481</v>
      </c>
      <c r="Q13" s="18" t="n">
        <v>423.14120873</v>
      </c>
      <c r="R13" s="20" t="n">
        <v>18.82839948</v>
      </c>
    </row>
    <row r="14" spans="1:18">
      <c r="A14" s="15" t="s">
        <v>489</v>
      </c>
      <c r="B14" s="17" t="n">
        <v>5587</v>
      </c>
      <c r="C14" s="18">
        <f>(74.0/B14*100)</f>
        <v/>
      </c>
      <c r="D14" s="19" t="n">
        <v>5513</v>
      </c>
      <c r="E14" s="18" t="n">
        <v>537.43610439</v>
      </c>
      <c r="F14" s="20" t="n">
        <v>2.10087943</v>
      </c>
      <c r="G14" s="18" t="n">
        <v>493.1862659</v>
      </c>
      <c r="H14" s="20" t="n">
        <v>7.60487019</v>
      </c>
      <c r="I14" s="18" t="s">
        <v>481</v>
      </c>
      <c r="J14" s="20" t="s">
        <v>481</v>
      </c>
      <c r="K14" s="18" t="s">
        <v>481</v>
      </c>
      <c r="L14" s="20" t="s">
        <v>481</v>
      </c>
      <c r="M14" s="18" t="s">
        <v>481</v>
      </c>
      <c r="N14" s="20" t="s">
        <v>481</v>
      </c>
      <c r="O14" s="18" t="s">
        <v>481</v>
      </c>
      <c r="P14" s="20" t="s">
        <v>481</v>
      </c>
      <c r="Q14" s="18" t="n">
        <v>467.41403906</v>
      </c>
      <c r="R14" s="20" t="n">
        <v>31.39811672</v>
      </c>
    </row>
    <row r="15" spans="1:18">
      <c r="A15" s="15" t="s">
        <v>490</v>
      </c>
      <c r="B15" s="17" t="n">
        <v>5882</v>
      </c>
      <c r="C15" s="18">
        <f>(52.0/B15*100)</f>
        <v/>
      </c>
      <c r="D15" s="19" t="n">
        <v>5830</v>
      </c>
      <c r="E15" s="18" t="n">
        <v>535.04081634</v>
      </c>
      <c r="F15" s="20" t="n">
        <v>2.17982472</v>
      </c>
      <c r="G15" s="18" t="n">
        <v>468.5967848</v>
      </c>
      <c r="H15" s="20" t="n">
        <v>8.36518875</v>
      </c>
      <c r="I15" s="18" t="s">
        <v>481</v>
      </c>
      <c r="J15" s="20" t="s">
        <v>481</v>
      </c>
      <c r="K15" s="18" t="s">
        <v>481</v>
      </c>
      <c r="L15" s="20" t="s">
        <v>481</v>
      </c>
      <c r="M15" s="18" t="s">
        <v>481</v>
      </c>
      <c r="N15" s="20" t="s">
        <v>481</v>
      </c>
      <c r="O15" s="18" t="s">
        <v>481</v>
      </c>
      <c r="P15" s="20" t="s">
        <v>481</v>
      </c>
      <c r="Q15" s="18" t="n">
        <v>449.33204368</v>
      </c>
      <c r="R15" s="20" t="n">
        <v>20.73078554</v>
      </c>
    </row>
    <row r="16" spans="1:18">
      <c r="A16" s="15" t="s">
        <v>491</v>
      </c>
      <c r="B16" s="17" t="n">
        <v>6108</v>
      </c>
      <c r="C16" s="18">
        <f>(100.0/B16*100)</f>
        <v/>
      </c>
      <c r="D16" s="19" t="n">
        <v>6008</v>
      </c>
      <c r="E16" s="18" t="n">
        <v>502.9795331</v>
      </c>
      <c r="F16" s="20" t="n">
        <v>1.89024389</v>
      </c>
      <c r="G16" s="18" t="n">
        <v>430.11149515</v>
      </c>
      <c r="H16" s="20" t="n">
        <v>7.17517725</v>
      </c>
      <c r="I16" s="18" t="s">
        <v>481</v>
      </c>
      <c r="J16" s="20" t="s">
        <v>481</v>
      </c>
      <c r="K16" s="18" t="s">
        <v>481</v>
      </c>
      <c r="L16" s="20" t="s">
        <v>481</v>
      </c>
      <c r="M16" s="18" t="s">
        <v>481</v>
      </c>
      <c r="N16" s="20" t="s">
        <v>481</v>
      </c>
      <c r="O16" s="18" t="s">
        <v>481</v>
      </c>
      <c r="P16" s="20" t="s">
        <v>481</v>
      </c>
      <c r="Q16" s="18" t="n">
        <v>357.60242308</v>
      </c>
      <c r="R16" s="20" t="n">
        <v>25.44659959</v>
      </c>
    </row>
    <row r="17" spans="1:18">
      <c r="A17" s="15" t="s">
        <v>492</v>
      </c>
      <c r="B17" s="17" t="n">
        <v>6504</v>
      </c>
      <c r="C17" s="18">
        <f>(673.0/B17*100)</f>
        <v/>
      </c>
      <c r="D17" s="19" t="n">
        <v>5831</v>
      </c>
      <c r="E17" s="18" t="n">
        <v>524.2737732000001</v>
      </c>
      <c r="F17" s="20" t="n">
        <v>2.57652059</v>
      </c>
      <c r="G17" s="18" t="n">
        <v>436.70846348</v>
      </c>
      <c r="H17" s="20" t="n">
        <v>6.64279854</v>
      </c>
      <c r="I17" s="18" t="s">
        <v>481</v>
      </c>
      <c r="J17" s="20" t="s">
        <v>481</v>
      </c>
      <c r="K17" s="18" t="s">
        <v>481</v>
      </c>
      <c r="L17" s="20" t="s">
        <v>481</v>
      </c>
      <c r="M17" s="18" t="s">
        <v>481</v>
      </c>
      <c r="N17" s="20" t="s">
        <v>481</v>
      </c>
      <c r="O17" s="18" t="s">
        <v>481</v>
      </c>
      <c r="P17" s="20" t="s">
        <v>481</v>
      </c>
      <c r="Q17" s="18" t="n">
        <v>435.47630513</v>
      </c>
      <c r="R17" s="20" t="n">
        <v>21.95449943</v>
      </c>
    </row>
    <row r="18" spans="1:18">
      <c r="A18" s="15" t="s">
        <v>493</v>
      </c>
      <c r="B18" s="17" t="n">
        <v>5532</v>
      </c>
      <c r="C18" s="18">
        <f>(29.0/B18*100)</f>
        <v/>
      </c>
      <c r="D18" s="19" t="n">
        <v>5503</v>
      </c>
      <c r="E18" s="18" t="n">
        <v>458.58716117</v>
      </c>
      <c r="F18" s="20" t="n">
        <v>3.85266959</v>
      </c>
      <c r="G18" s="18" t="n">
        <v>401.99593879</v>
      </c>
      <c r="H18" s="20" t="n">
        <v>7.50866896</v>
      </c>
      <c r="I18" s="18" t="s">
        <v>481</v>
      </c>
      <c r="J18" s="20" t="s">
        <v>481</v>
      </c>
      <c r="K18" s="18" t="s">
        <v>481</v>
      </c>
      <c r="L18" s="20" t="s">
        <v>481</v>
      </c>
      <c r="M18" s="18" t="s">
        <v>481</v>
      </c>
      <c r="N18" s="20" t="s">
        <v>481</v>
      </c>
      <c r="O18" s="18" t="s">
        <v>481</v>
      </c>
      <c r="P18" s="20" t="s">
        <v>481</v>
      </c>
      <c r="Q18" s="18" t="n">
        <v>379.89692578</v>
      </c>
      <c r="R18" s="20" t="n">
        <v>18.33511636</v>
      </c>
    </row>
    <row r="19" spans="1:18">
      <c r="A19" s="15" t="s">
        <v>494</v>
      </c>
      <c r="B19" s="17" t="n">
        <v>5658</v>
      </c>
      <c r="C19" s="18">
        <f>(62.0/B19*100)</f>
        <v/>
      </c>
      <c r="D19" s="19" t="n">
        <v>5596</v>
      </c>
      <c r="E19" s="18" t="n">
        <v>477.61970561</v>
      </c>
      <c r="F19" s="20" t="n">
        <v>2.47920348</v>
      </c>
      <c r="G19" s="18" t="n">
        <v>450.43304</v>
      </c>
      <c r="H19" s="20" t="n">
        <v>12.16391993</v>
      </c>
      <c r="I19" s="18" t="s">
        <v>481</v>
      </c>
      <c r="J19" s="20" t="s">
        <v>481</v>
      </c>
      <c r="K19" s="18" t="s">
        <v>481</v>
      </c>
      <c r="L19" s="20" t="s">
        <v>481</v>
      </c>
      <c r="M19" s="18" t="s">
        <v>481</v>
      </c>
      <c r="N19" s="20" t="s">
        <v>481</v>
      </c>
      <c r="O19" s="18" t="s">
        <v>481</v>
      </c>
      <c r="P19" s="20" t="s">
        <v>481</v>
      </c>
      <c r="Q19" s="18" t="n">
        <v>376.23736608</v>
      </c>
      <c r="R19" s="20" t="n">
        <v>44.13958603</v>
      </c>
    </row>
    <row r="20" spans="1:18">
      <c r="A20" s="15" t="s">
        <v>495</v>
      </c>
      <c r="B20" s="17" t="n">
        <v>3371</v>
      </c>
      <c r="C20" s="18">
        <f>(75.0/B20*100)</f>
        <v/>
      </c>
      <c r="D20" s="19" t="n">
        <v>3296</v>
      </c>
      <c r="E20" s="18" t="n">
        <v>477.17277904</v>
      </c>
      <c r="F20" s="20" t="n">
        <v>1.72437684</v>
      </c>
      <c r="G20" s="18" t="n">
        <v>418.65675246</v>
      </c>
      <c r="H20" s="20" t="n">
        <v>7.5217538</v>
      </c>
      <c r="I20" s="18" t="s">
        <v>481</v>
      </c>
      <c r="J20" s="20" t="s">
        <v>481</v>
      </c>
      <c r="K20" s="18" t="s">
        <v>481</v>
      </c>
      <c r="L20" s="20" t="s">
        <v>481</v>
      </c>
      <c r="M20" s="18" t="s">
        <v>481</v>
      </c>
      <c r="N20" s="20" t="s">
        <v>481</v>
      </c>
      <c r="O20" s="18" t="s">
        <v>481</v>
      </c>
      <c r="P20" s="20" t="s">
        <v>481</v>
      </c>
      <c r="Q20" s="18" t="n">
        <v>428.44539949</v>
      </c>
      <c r="R20" s="20" t="n">
        <v>20.26464488</v>
      </c>
    </row>
    <row r="21" spans="1:18">
      <c r="A21" s="15" t="s">
        <v>496</v>
      </c>
      <c r="B21" s="17" t="n">
        <v>5741</v>
      </c>
      <c r="C21" s="18">
        <f>(45.0/B21*100)</f>
        <v/>
      </c>
      <c r="D21" s="19" t="n">
        <v>5696</v>
      </c>
      <c r="E21" s="18" t="n">
        <v>503.65527905</v>
      </c>
      <c r="F21" s="20" t="n">
        <v>2.46370984</v>
      </c>
      <c r="G21" s="18" t="n">
        <v>490.88163186</v>
      </c>
      <c r="H21" s="20" t="n">
        <v>5.21682665</v>
      </c>
      <c r="I21" s="18" t="s">
        <v>481</v>
      </c>
      <c r="J21" s="20" t="s">
        <v>481</v>
      </c>
      <c r="K21" s="18" t="s">
        <v>481</v>
      </c>
      <c r="L21" s="20" t="s">
        <v>481</v>
      </c>
      <c r="M21" s="18" t="s">
        <v>481</v>
      </c>
      <c r="N21" s="20" t="s">
        <v>481</v>
      </c>
      <c r="O21" s="18" t="s">
        <v>481</v>
      </c>
      <c r="P21" s="20" t="s">
        <v>481</v>
      </c>
      <c r="Q21" s="18" t="n">
        <v>419.0385525</v>
      </c>
      <c r="R21" s="20" t="n">
        <v>31.68241029</v>
      </c>
    </row>
    <row r="22" spans="1:18">
      <c r="A22" s="15" t="s">
        <v>497</v>
      </c>
      <c r="B22" s="17" t="n">
        <v>6598</v>
      </c>
      <c r="C22" s="18">
        <f>(32.0/B22*100)</f>
        <v/>
      </c>
      <c r="D22" s="19" t="n">
        <v>6566</v>
      </c>
      <c r="E22" s="18" t="n">
        <v>472.47398486</v>
      </c>
      <c r="F22" s="20" t="n">
        <v>3.48747409</v>
      </c>
      <c r="G22" s="18" t="n">
        <v>438.18961447</v>
      </c>
      <c r="H22" s="20" t="n">
        <v>6.71672181</v>
      </c>
      <c r="I22" s="18" t="s">
        <v>481</v>
      </c>
      <c r="J22" s="20" t="s">
        <v>481</v>
      </c>
      <c r="K22" s="18" t="s">
        <v>481</v>
      </c>
      <c r="L22" s="20" t="s">
        <v>481</v>
      </c>
      <c r="M22" s="18" t="s">
        <v>481</v>
      </c>
      <c r="N22" s="20" t="s">
        <v>481</v>
      </c>
      <c r="O22" s="18" t="n">
        <v>403.58571668</v>
      </c>
      <c r="P22" s="20" t="n">
        <v>34.10453478</v>
      </c>
      <c r="Q22" s="18" t="n">
        <v>378.15708904</v>
      </c>
      <c r="R22" s="20" t="n">
        <v>16.84480929</v>
      </c>
    </row>
    <row r="23" spans="1:18">
      <c r="A23" s="15" t="s">
        <v>498</v>
      </c>
      <c r="B23" s="17" t="n">
        <v>11583</v>
      </c>
      <c r="C23" s="18">
        <f>(214.0/B23*100)</f>
        <v/>
      </c>
      <c r="D23" s="19" t="n">
        <v>11369</v>
      </c>
      <c r="E23" s="18" t="n">
        <v>487.45713571</v>
      </c>
      <c r="F23" s="20" t="n">
        <v>2.64540766</v>
      </c>
      <c r="G23" s="18" t="n">
        <v>452.31463484</v>
      </c>
      <c r="H23" s="20" t="n">
        <v>3.83894187</v>
      </c>
      <c r="I23" s="18" t="s">
        <v>481</v>
      </c>
      <c r="J23" s="20" t="s">
        <v>481</v>
      </c>
      <c r="K23" s="18" t="s">
        <v>481</v>
      </c>
      <c r="L23" s="20" t="s">
        <v>481</v>
      </c>
      <c r="M23" s="18" t="s">
        <v>481</v>
      </c>
      <c r="N23" s="20" t="s">
        <v>481</v>
      </c>
      <c r="O23" s="18" t="s">
        <v>481</v>
      </c>
      <c r="P23" s="20" t="s">
        <v>481</v>
      </c>
      <c r="Q23" s="18" t="n">
        <v>416.04138551</v>
      </c>
      <c r="R23" s="20" t="n">
        <v>20.16372555</v>
      </c>
    </row>
    <row r="24" spans="1:18">
      <c r="A24" s="15" t="s">
        <v>499</v>
      </c>
      <c r="B24" s="17" t="n">
        <v>6647</v>
      </c>
      <c r="C24" s="18">
        <f>(7.0/B24*100)</f>
        <v/>
      </c>
      <c r="D24" s="19" t="n">
        <v>6640</v>
      </c>
      <c r="E24" s="18" t="n">
        <v>539.12683422</v>
      </c>
      <c r="F24" s="20" t="n">
        <v>2.88810303</v>
      </c>
      <c r="G24" s="18" t="n">
        <v>457.75264662</v>
      </c>
      <c r="H24" s="20" t="n">
        <v>33.04563682</v>
      </c>
      <c r="I24" s="18" t="s">
        <v>481</v>
      </c>
      <c r="J24" s="20" t="s">
        <v>481</v>
      </c>
      <c r="K24" s="18" t="s">
        <v>481</v>
      </c>
      <c r="L24" s="20" t="s">
        <v>481</v>
      </c>
      <c r="M24" s="18" t="s">
        <v>481</v>
      </c>
      <c r="N24" s="20" t="s">
        <v>481</v>
      </c>
      <c r="O24" s="18" t="s">
        <v>481</v>
      </c>
      <c r="P24" s="20" t="s">
        <v>481</v>
      </c>
      <c r="Q24" s="18" t="n">
        <v>451.75645</v>
      </c>
      <c r="R24" s="20" t="n">
        <v>60.76245752</v>
      </c>
    </row>
    <row r="25" spans="1:18">
      <c r="A25" s="15" t="s">
        <v>500</v>
      </c>
      <c r="B25" s="17" t="n">
        <v>5581</v>
      </c>
      <c r="C25" s="18">
        <f>(24.0/B25*100)</f>
        <v/>
      </c>
      <c r="D25" s="19" t="n">
        <v>5557</v>
      </c>
      <c r="E25" s="18" t="n">
        <v>516.31772604</v>
      </c>
      <c r="F25" s="20" t="n">
        <v>3.14511844</v>
      </c>
      <c r="G25" s="18" t="n">
        <v>445.42772148</v>
      </c>
      <c r="H25" s="20" t="n">
        <v>26.03729161</v>
      </c>
      <c r="I25" s="18" t="s">
        <v>481</v>
      </c>
      <c r="J25" s="20" t="s">
        <v>481</v>
      </c>
      <c r="K25" s="18" t="s">
        <v>481</v>
      </c>
      <c r="L25" s="20" t="s">
        <v>481</v>
      </c>
      <c r="M25" s="18" t="s">
        <v>481</v>
      </c>
      <c r="N25" s="20" t="s">
        <v>481</v>
      </c>
      <c r="O25" s="18" t="s">
        <v>481</v>
      </c>
      <c r="P25" s="20" t="s">
        <v>481</v>
      </c>
      <c r="Q25" s="18" t="n">
        <v>461.40985353</v>
      </c>
      <c r="R25" s="20" t="n">
        <v>48.09326792</v>
      </c>
    </row>
    <row r="26" spans="1:18">
      <c r="A26" s="15" t="s">
        <v>501</v>
      </c>
      <c r="B26" s="17" t="n">
        <v>4869</v>
      </c>
      <c r="C26" s="18">
        <f>(33.0/B26*100)</f>
        <v/>
      </c>
      <c r="D26" s="19" t="n">
        <v>4836</v>
      </c>
      <c r="E26" s="18" t="n">
        <v>495.00266267</v>
      </c>
      <c r="F26" s="20" t="n">
        <v>1.58995836</v>
      </c>
      <c r="G26" s="18" t="n">
        <v>452.49340157</v>
      </c>
      <c r="H26" s="20" t="n">
        <v>5.31569101</v>
      </c>
      <c r="I26" s="18" t="s">
        <v>481</v>
      </c>
      <c r="J26" s="20" t="s">
        <v>481</v>
      </c>
      <c r="K26" s="18" t="s">
        <v>481</v>
      </c>
      <c r="L26" s="20" t="s">
        <v>481</v>
      </c>
      <c r="M26" s="18" t="s">
        <v>481</v>
      </c>
      <c r="N26" s="20" t="s">
        <v>481</v>
      </c>
      <c r="O26" s="18" t="s">
        <v>481</v>
      </c>
      <c r="P26" s="20" t="s">
        <v>481</v>
      </c>
      <c r="Q26" s="18" t="n">
        <v>447.33439345</v>
      </c>
      <c r="R26" s="20" t="n">
        <v>38.20390276</v>
      </c>
    </row>
    <row r="27" spans="1:18">
      <c r="A27" s="15" t="s">
        <v>502</v>
      </c>
      <c r="B27" s="17" t="n">
        <v>5299</v>
      </c>
      <c r="C27" s="18">
        <f>(17.0/B27*100)</f>
        <v/>
      </c>
      <c r="D27" s="19" t="n">
        <v>5282</v>
      </c>
      <c r="E27" s="18" t="n">
        <v>528.61881676</v>
      </c>
      <c r="F27" s="20" t="n">
        <v>3.5863544</v>
      </c>
      <c r="G27" s="18" t="n">
        <v>474.41770295</v>
      </c>
      <c r="H27" s="20" t="n">
        <v>1.319817</v>
      </c>
      <c r="I27" s="18" t="s">
        <v>481</v>
      </c>
      <c r="J27" s="20" t="s">
        <v>481</v>
      </c>
      <c r="K27" s="18" t="s">
        <v>481</v>
      </c>
      <c r="L27" s="20" t="s">
        <v>481</v>
      </c>
      <c r="M27" s="18" t="s">
        <v>481</v>
      </c>
      <c r="N27" s="20" t="s">
        <v>481</v>
      </c>
      <c r="O27" s="18" t="s">
        <v>481</v>
      </c>
      <c r="P27" s="20" t="s">
        <v>481</v>
      </c>
      <c r="Q27" s="18" t="n">
        <v>468.49940086</v>
      </c>
      <c r="R27" s="20" t="n">
        <v>25.50888873</v>
      </c>
    </row>
    <row r="28" spans="1:18">
      <c r="A28" s="15" t="s">
        <v>503</v>
      </c>
      <c r="B28" s="17" t="n">
        <v>7568</v>
      </c>
      <c r="C28" s="18">
        <f>(51.0/B28*100)</f>
        <v/>
      </c>
      <c r="D28" s="19" t="n">
        <v>7517</v>
      </c>
      <c r="E28" s="18" t="n">
        <v>418.0458469</v>
      </c>
      <c r="F28" s="20" t="n">
        <v>2.1359655</v>
      </c>
      <c r="G28" s="18" t="n">
        <v>353.7960405</v>
      </c>
      <c r="H28" s="20" t="n">
        <v>7.17020578</v>
      </c>
      <c r="I28" s="18" t="s">
        <v>481</v>
      </c>
      <c r="J28" s="20" t="s">
        <v>481</v>
      </c>
      <c r="K28" s="18" t="s">
        <v>481</v>
      </c>
      <c r="L28" s="20" t="s">
        <v>481</v>
      </c>
      <c r="M28" s="18" t="s">
        <v>481</v>
      </c>
      <c r="N28" s="20" t="s">
        <v>481</v>
      </c>
      <c r="O28" s="18" t="s">
        <v>481</v>
      </c>
      <c r="P28" s="20" t="s">
        <v>481</v>
      </c>
      <c r="Q28" s="18" t="n">
        <v>374.21348098</v>
      </c>
      <c r="R28" s="20" t="n">
        <v>19.90369018</v>
      </c>
    </row>
    <row r="29" spans="1:18">
      <c r="A29" s="15" t="s">
        <v>504</v>
      </c>
      <c r="B29" s="17" t="n">
        <v>5385</v>
      </c>
      <c r="C29" s="18">
        <f>(30.0/B29*100)</f>
        <v/>
      </c>
      <c r="D29" s="19" t="n">
        <v>5355</v>
      </c>
      <c r="E29" s="18" t="n">
        <v>513.74261213</v>
      </c>
      <c r="F29" s="20" t="n">
        <v>2.16707585</v>
      </c>
      <c r="G29" s="18" t="n">
        <v>450.60342501</v>
      </c>
      <c r="H29" s="20" t="n">
        <v>8.433716540000001</v>
      </c>
      <c r="I29" s="18" t="s">
        <v>481</v>
      </c>
      <c r="J29" s="20" t="s">
        <v>481</v>
      </c>
      <c r="K29" s="18" t="s">
        <v>481</v>
      </c>
      <c r="L29" s="20" t="s">
        <v>481</v>
      </c>
      <c r="M29" s="18" t="s">
        <v>481</v>
      </c>
      <c r="N29" s="20" t="s">
        <v>481</v>
      </c>
      <c r="O29" s="18" t="s">
        <v>481</v>
      </c>
      <c r="P29" s="20" t="s">
        <v>481</v>
      </c>
      <c r="Q29" s="18" t="n">
        <v>399.39151347</v>
      </c>
      <c r="R29" s="20" t="n">
        <v>19.77952586</v>
      </c>
    </row>
    <row r="30" spans="1:18">
      <c r="A30" s="15" t="s">
        <v>505</v>
      </c>
      <c r="B30" s="17" t="n">
        <v>4520</v>
      </c>
      <c r="C30" s="18">
        <f>(98.0/B30*100)</f>
        <v/>
      </c>
      <c r="D30" s="19" t="n">
        <v>4422</v>
      </c>
      <c r="E30" s="18" t="n">
        <v>518.40200996</v>
      </c>
      <c r="F30" s="20" t="n">
        <v>2.51792188</v>
      </c>
      <c r="G30" s="18" t="n">
        <v>488.28480864</v>
      </c>
      <c r="H30" s="20" t="n">
        <v>5.36586095</v>
      </c>
      <c r="I30" s="18" t="s">
        <v>481</v>
      </c>
      <c r="J30" s="20" t="s">
        <v>481</v>
      </c>
      <c r="K30" s="18" t="s">
        <v>481</v>
      </c>
      <c r="L30" s="20" t="s">
        <v>481</v>
      </c>
      <c r="M30" s="18" t="s">
        <v>481</v>
      </c>
      <c r="N30" s="20" t="s">
        <v>481</v>
      </c>
      <c r="O30" s="18" t="s">
        <v>481</v>
      </c>
      <c r="P30" s="20" t="s">
        <v>481</v>
      </c>
      <c r="Q30" s="18" t="n">
        <v>486.45859571</v>
      </c>
      <c r="R30" s="20" t="n">
        <v>53.09869809</v>
      </c>
    </row>
    <row r="31" spans="1:18">
      <c r="A31" s="15" t="s">
        <v>506</v>
      </c>
      <c r="B31" s="17" t="n">
        <v>5456</v>
      </c>
      <c r="C31" s="18">
        <f>(125.0/B31*100)</f>
        <v/>
      </c>
      <c r="D31" s="19" t="n">
        <v>5331</v>
      </c>
      <c r="E31" s="18" t="n">
        <v>504.92438289</v>
      </c>
      <c r="F31" s="20" t="n">
        <v>2.2058065</v>
      </c>
      <c r="G31" s="18" t="n">
        <v>449.32208337</v>
      </c>
      <c r="H31" s="20" t="n">
        <v>5.78881676</v>
      </c>
      <c r="I31" s="18" t="s">
        <v>481</v>
      </c>
      <c r="J31" s="20" t="s">
        <v>481</v>
      </c>
      <c r="K31" s="18" t="s">
        <v>481</v>
      </c>
      <c r="L31" s="20" t="s">
        <v>481</v>
      </c>
      <c r="M31" s="18" t="s">
        <v>481</v>
      </c>
      <c r="N31" s="20" t="s">
        <v>481</v>
      </c>
      <c r="O31" s="18" t="s">
        <v>481</v>
      </c>
      <c r="P31" s="20" t="s">
        <v>481</v>
      </c>
      <c r="Q31" s="18" t="n">
        <v>390.85780688</v>
      </c>
      <c r="R31" s="20" t="n">
        <v>20.22150524</v>
      </c>
    </row>
    <row r="32" spans="1:18">
      <c r="A32" s="15" t="s">
        <v>507</v>
      </c>
      <c r="B32" s="17" t="n">
        <v>4478</v>
      </c>
      <c r="C32" s="18">
        <f>(5.0/B32*100)</f>
        <v/>
      </c>
      <c r="D32" s="19" t="n">
        <v>4473</v>
      </c>
      <c r="E32" s="18" t="n">
        <v>502.17456814</v>
      </c>
      <c r="F32" s="20" t="n">
        <v>2.48784185</v>
      </c>
      <c r="G32" s="18" t="n">
        <v>458.32661346</v>
      </c>
      <c r="H32" s="20" t="n">
        <v>16.28593561</v>
      </c>
      <c r="I32" s="18" t="s">
        <v>481</v>
      </c>
      <c r="J32" s="20" t="s">
        <v>481</v>
      </c>
      <c r="K32" s="18" t="s">
        <v>481</v>
      </c>
      <c r="L32" s="20" t="s">
        <v>481</v>
      </c>
      <c r="M32" s="18" t="s">
        <v>481</v>
      </c>
      <c r="N32" s="20" t="s">
        <v>481</v>
      </c>
      <c r="O32" s="18" t="s">
        <v>481</v>
      </c>
      <c r="P32" s="20" t="s">
        <v>481</v>
      </c>
      <c r="Q32" s="18" t="n">
        <v>376.09232638</v>
      </c>
      <c r="R32" s="20" t="n">
        <v>43.73033954</v>
      </c>
    </row>
    <row r="33" spans="1:18">
      <c r="A33" s="15" t="s">
        <v>508</v>
      </c>
      <c r="B33" s="17" t="n">
        <v>7325</v>
      </c>
      <c r="C33" s="18">
        <f>(75.0/B33*100)</f>
        <v/>
      </c>
      <c r="D33" s="19" t="n">
        <v>7250</v>
      </c>
      <c r="E33" s="18" t="n">
        <v>502.64917033</v>
      </c>
      <c r="F33" s="20" t="n">
        <v>2.51636771</v>
      </c>
      <c r="G33" s="18" t="n">
        <v>464.76957274</v>
      </c>
      <c r="H33" s="20" t="n">
        <v>9.9159364</v>
      </c>
      <c r="I33" s="18" t="s">
        <v>481</v>
      </c>
      <c r="J33" s="20" t="s">
        <v>481</v>
      </c>
      <c r="K33" s="18" t="s">
        <v>481</v>
      </c>
      <c r="L33" s="20" t="s">
        <v>481</v>
      </c>
      <c r="M33" s="18" t="s">
        <v>481</v>
      </c>
      <c r="N33" s="20" t="s">
        <v>481</v>
      </c>
      <c r="O33" s="18" t="s">
        <v>481</v>
      </c>
      <c r="P33" s="20" t="s">
        <v>481</v>
      </c>
      <c r="Q33" s="18" t="n">
        <v>456.92490299</v>
      </c>
      <c r="R33" s="20" t="n">
        <v>35.67834525</v>
      </c>
    </row>
    <row r="34" spans="1:18">
      <c r="A34" s="15" t="s">
        <v>509</v>
      </c>
      <c r="B34" s="17" t="n">
        <v>6350</v>
      </c>
      <c r="C34" s="18">
        <f>(65.0/B34*100)</f>
        <v/>
      </c>
      <c r="D34" s="19" t="n">
        <v>6285</v>
      </c>
      <c r="E34" s="18" t="n">
        <v>471.29049884</v>
      </c>
      <c r="F34" s="20" t="n">
        <v>2.33329496</v>
      </c>
      <c r="G34" s="18" t="n">
        <v>365.75736175</v>
      </c>
      <c r="H34" s="20" t="n">
        <v>6.89237353</v>
      </c>
      <c r="I34" s="18" t="s">
        <v>481</v>
      </c>
      <c r="J34" s="20" t="s">
        <v>481</v>
      </c>
      <c r="K34" s="18" t="s">
        <v>481</v>
      </c>
      <c r="L34" s="20" t="s">
        <v>481</v>
      </c>
      <c r="M34" s="18" t="s">
        <v>481</v>
      </c>
      <c r="N34" s="20" t="s">
        <v>481</v>
      </c>
      <c r="O34" s="18" t="s">
        <v>481</v>
      </c>
      <c r="P34" s="20" t="s">
        <v>481</v>
      </c>
      <c r="Q34" s="18" t="n">
        <v>320.41554683</v>
      </c>
      <c r="R34" s="20" t="n">
        <v>19.70014701</v>
      </c>
    </row>
    <row r="35" spans="1:18">
      <c r="A35" s="15" t="s">
        <v>510</v>
      </c>
      <c r="B35" s="17" t="n">
        <v>6406</v>
      </c>
      <c r="C35" s="18">
        <f>(36.0/B35*100)</f>
        <v/>
      </c>
      <c r="D35" s="19" t="n">
        <v>6370</v>
      </c>
      <c r="E35" s="18" t="n">
        <v>519.50665534</v>
      </c>
      <c r="F35" s="20" t="n">
        <v>1.26439141</v>
      </c>
      <c r="G35" s="18" t="n">
        <v>438.17662756</v>
      </c>
      <c r="H35" s="20" t="n">
        <v>5.67873607</v>
      </c>
      <c r="I35" s="18" t="s">
        <v>481</v>
      </c>
      <c r="J35" s="20" t="s">
        <v>481</v>
      </c>
      <c r="K35" s="18" t="s">
        <v>481</v>
      </c>
      <c r="L35" s="20" t="s">
        <v>481</v>
      </c>
      <c r="M35" s="18" t="s">
        <v>481</v>
      </c>
      <c r="N35" s="20" t="s">
        <v>481</v>
      </c>
      <c r="O35" s="18" t="s">
        <v>481</v>
      </c>
      <c r="P35" s="20" t="s">
        <v>481</v>
      </c>
      <c r="Q35" s="18" t="n">
        <v>492.862397</v>
      </c>
      <c r="R35" s="20" t="n">
        <v>32.67461308</v>
      </c>
    </row>
    <row r="36" spans="1:18">
      <c r="A36" s="15" t="s">
        <v>511</v>
      </c>
      <c r="B36" s="17" t="n">
        <v>6736</v>
      </c>
      <c r="C36" s="18">
        <f>(26.0/B36*100)</f>
        <v/>
      </c>
      <c r="D36" s="19" t="n">
        <v>6710</v>
      </c>
      <c r="E36" s="18" t="n">
        <v>496.2352107</v>
      </c>
      <c r="F36" s="20" t="n">
        <v>2.10884833</v>
      </c>
      <c r="G36" s="18" t="n">
        <v>479.32145797</v>
      </c>
      <c r="H36" s="20" t="n">
        <v>4.47719234</v>
      </c>
      <c r="I36" s="18" t="s">
        <v>481</v>
      </c>
      <c r="J36" s="20" t="s">
        <v>481</v>
      </c>
      <c r="K36" s="18" t="s">
        <v>481</v>
      </c>
      <c r="L36" s="20" t="s">
        <v>481</v>
      </c>
      <c r="M36" s="18" t="s">
        <v>481</v>
      </c>
      <c r="N36" s="20" t="s">
        <v>481</v>
      </c>
      <c r="O36" s="18" t="s">
        <v>481</v>
      </c>
      <c r="P36" s="20" t="s">
        <v>481</v>
      </c>
      <c r="Q36" s="18" t="n">
        <v>449.54003525</v>
      </c>
      <c r="R36" s="20" t="n">
        <v>25.97790844</v>
      </c>
    </row>
    <row r="37" spans="1:18">
      <c r="A37" s="15" t="s">
        <v>512</v>
      </c>
      <c r="B37" s="17" t="n">
        <v>5458</v>
      </c>
      <c r="C37" s="18">
        <f>(63.0/B37*100)</f>
        <v/>
      </c>
      <c r="D37" s="19" t="n">
        <v>5395</v>
      </c>
      <c r="E37" s="18" t="n">
        <v>503.87825157</v>
      </c>
      <c r="F37" s="20" t="n">
        <v>3.32070887</v>
      </c>
      <c r="G37" s="18" t="n">
        <v>443.99813392</v>
      </c>
      <c r="H37" s="20" t="n">
        <v>8.162453940000001</v>
      </c>
      <c r="I37" s="18" t="s">
        <v>481</v>
      </c>
      <c r="J37" s="20" t="s">
        <v>481</v>
      </c>
      <c r="K37" s="18" t="s">
        <v>481</v>
      </c>
      <c r="L37" s="20" t="s">
        <v>481</v>
      </c>
      <c r="M37" s="18" t="s">
        <v>481</v>
      </c>
      <c r="N37" s="20" t="s">
        <v>481</v>
      </c>
      <c r="O37" s="18" t="s">
        <v>481</v>
      </c>
      <c r="P37" s="20" t="s">
        <v>481</v>
      </c>
      <c r="Q37" s="18" t="n">
        <v>370.04567446</v>
      </c>
      <c r="R37" s="20" t="n">
        <v>24.81747691</v>
      </c>
    </row>
    <row r="38" spans="1:18">
      <c r="A38" s="15" t="s">
        <v>513</v>
      </c>
      <c r="B38" s="17" t="n">
        <v>5860</v>
      </c>
      <c r="C38" s="18">
        <f>(16.0/B38*100)</f>
        <v/>
      </c>
      <c r="D38" s="19" t="n">
        <v>5844</v>
      </c>
      <c r="E38" s="18" t="n">
        <v>525.7015257199999</v>
      </c>
      <c r="F38" s="20" t="n">
        <v>2.57372321</v>
      </c>
      <c r="G38" s="18" t="n">
        <v>449.54097741</v>
      </c>
      <c r="H38" s="20" t="n">
        <v>4.3146855</v>
      </c>
      <c r="I38" s="18" t="s">
        <v>481</v>
      </c>
      <c r="J38" s="20" t="s">
        <v>481</v>
      </c>
      <c r="K38" s="18" t="s">
        <v>481</v>
      </c>
      <c r="L38" s="20" t="s">
        <v>481</v>
      </c>
      <c r="M38" s="18" t="s">
        <v>481</v>
      </c>
      <c r="N38" s="20" t="s">
        <v>481</v>
      </c>
      <c r="O38" s="18" t="s">
        <v>481</v>
      </c>
      <c r="P38" s="20" t="s">
        <v>481</v>
      </c>
      <c r="Q38" s="18" t="n">
        <v>404.07438578</v>
      </c>
      <c r="R38" s="20" t="n">
        <v>24.87846482</v>
      </c>
    </row>
    <row r="39" spans="1:18">
      <c r="A39" s="15" t="s">
        <v>514</v>
      </c>
      <c r="B39" s="17" t="n">
        <v>5895</v>
      </c>
      <c r="C39" s="18">
        <f>(30.0/B39*100)</f>
        <v/>
      </c>
      <c r="D39" s="19" t="n">
        <v>5865</v>
      </c>
      <c r="E39" s="18" t="n">
        <v>429.49342585</v>
      </c>
      <c r="F39" s="20" t="n">
        <v>3.92991783</v>
      </c>
      <c r="G39" s="18" t="n">
        <v>376.86838332</v>
      </c>
      <c r="H39" s="20" t="n">
        <v>7.15315176</v>
      </c>
      <c r="I39" s="18" t="s">
        <v>481</v>
      </c>
      <c r="J39" s="20" t="s">
        <v>481</v>
      </c>
      <c r="K39" s="18" t="s">
        <v>481</v>
      </c>
      <c r="L39" s="20" t="s">
        <v>481</v>
      </c>
      <c r="M39" s="18" t="s">
        <v>481</v>
      </c>
      <c r="N39" s="20" t="s">
        <v>481</v>
      </c>
      <c r="O39" s="18" t="s">
        <v>481</v>
      </c>
      <c r="P39" s="20" t="s">
        <v>481</v>
      </c>
      <c r="Q39" s="18" t="n">
        <v>417.24327065</v>
      </c>
      <c r="R39" s="20" t="n">
        <v>33.23856988</v>
      </c>
    </row>
    <row r="40" spans="1:18">
      <c r="A40" s="15" t="s">
        <v>515</v>
      </c>
      <c r="B40" s="17" t="n">
        <v>14157</v>
      </c>
      <c r="C40" s="18">
        <f>(272.0/B40*100)</f>
        <v/>
      </c>
      <c r="D40" s="19" t="n">
        <v>13885</v>
      </c>
      <c r="E40" s="18" t="n">
        <v>512.4401296</v>
      </c>
      <c r="F40" s="20" t="n">
        <v>2.44428775</v>
      </c>
      <c r="G40" s="18" t="n">
        <v>485.37548099</v>
      </c>
      <c r="H40" s="20" t="n">
        <v>7.47635689</v>
      </c>
      <c r="I40" s="18" t="s">
        <v>481</v>
      </c>
      <c r="J40" s="20" t="s">
        <v>481</v>
      </c>
      <c r="K40" s="18" t="s">
        <v>481</v>
      </c>
      <c r="L40" s="20" t="s">
        <v>481</v>
      </c>
      <c r="M40" s="18" t="s">
        <v>481</v>
      </c>
      <c r="N40" s="20" t="s">
        <v>481</v>
      </c>
      <c r="O40" s="18" t="s">
        <v>481</v>
      </c>
      <c r="P40" s="20" t="s">
        <v>481</v>
      </c>
      <c r="Q40" s="18" t="n">
        <v>420.4004566</v>
      </c>
      <c r="R40" s="20" t="n">
        <v>28.63787173</v>
      </c>
    </row>
    <row r="41" spans="1:18">
      <c r="A41" s="15" t="s">
        <v>516</v>
      </c>
      <c r="B41" s="17" t="n">
        <v>5712</v>
      </c>
      <c r="C41" s="18">
        <f>(40.0/B41*100)</f>
        <v/>
      </c>
      <c r="D41" s="19" t="n">
        <v>5672</v>
      </c>
      <c r="E41" s="18" t="n">
        <v>505.52131394</v>
      </c>
      <c r="F41" s="20" t="n">
        <v>3.18156277</v>
      </c>
      <c r="G41" s="18" t="n">
        <v>458.94671554</v>
      </c>
      <c r="H41" s="20" t="n">
        <v>5.12467116</v>
      </c>
      <c r="I41" s="18" t="s">
        <v>481</v>
      </c>
      <c r="J41" s="20" t="s">
        <v>481</v>
      </c>
      <c r="K41" s="18" t="s">
        <v>481</v>
      </c>
      <c r="L41" s="20" t="s">
        <v>481</v>
      </c>
      <c r="M41" s="18" t="s">
        <v>481</v>
      </c>
      <c r="N41" s="20" t="s">
        <v>481</v>
      </c>
      <c r="O41" s="18" t="s">
        <v>481</v>
      </c>
      <c r="P41" s="20" t="s">
        <v>481</v>
      </c>
      <c r="Q41" s="18" t="n">
        <v>412.97110111</v>
      </c>
      <c r="R41" s="20" t="n">
        <v>38.77757245</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374.10774703</v>
      </c>
      <c r="F45" s="20" t="n">
        <v>2.6356039</v>
      </c>
      <c r="G45" s="18" t="n">
        <v>389.57684545</v>
      </c>
      <c r="H45" s="20" t="n">
        <v>7.36539991</v>
      </c>
      <c r="I45" s="18" t="s">
        <v>481</v>
      </c>
      <c r="J45" s="20" t="s">
        <v>481</v>
      </c>
      <c r="K45" s="18" t="s">
        <v>481</v>
      </c>
      <c r="L45" s="20" t="s">
        <v>481</v>
      </c>
      <c r="M45" s="18" t="s">
        <v>481</v>
      </c>
      <c r="N45" s="20" t="s">
        <v>481</v>
      </c>
      <c r="O45" s="18" t="n">
        <v>372.42403602</v>
      </c>
      <c r="P45" s="20" t="n">
        <v>6.58978778</v>
      </c>
      <c r="Q45" s="18" t="n">
        <v>377.72176499</v>
      </c>
      <c r="R45" s="20" t="n">
        <v>10.78402176</v>
      </c>
    </row>
    <row r="46" spans="1:18">
      <c r="A46" s="15" t="s">
        <v>521</v>
      </c>
      <c r="B46" s="17" t="n">
        <v>23141</v>
      </c>
      <c r="C46" s="18">
        <f>(1162.0/B46*100)</f>
        <v/>
      </c>
      <c r="D46" s="19" t="n">
        <v>21979</v>
      </c>
      <c r="E46" s="18" t="n">
        <v>402.1369855</v>
      </c>
      <c r="F46" s="20" t="n">
        <v>2.32357232</v>
      </c>
      <c r="G46" s="18" t="n">
        <v>378.39711247</v>
      </c>
      <c r="H46" s="20" t="n">
        <v>9.449763470000001</v>
      </c>
      <c r="I46" s="18" t="s">
        <v>481</v>
      </c>
      <c r="J46" s="20" t="s">
        <v>481</v>
      </c>
      <c r="K46" s="18" t="s">
        <v>481</v>
      </c>
      <c r="L46" s="20" t="s">
        <v>481</v>
      </c>
      <c r="M46" s="18" t="s">
        <v>481</v>
      </c>
      <c r="N46" s="20" t="s">
        <v>481</v>
      </c>
      <c r="O46" s="18" t="s">
        <v>481</v>
      </c>
      <c r="P46" s="20" t="s">
        <v>481</v>
      </c>
      <c r="Q46" s="18" t="n">
        <v>360.68419406</v>
      </c>
      <c r="R46" s="20" t="n">
        <v>6.77218374</v>
      </c>
    </row>
    <row r="47" spans="1:18">
      <c r="A47" s="15" t="s">
        <v>522</v>
      </c>
      <c r="B47" s="17" t="n">
        <v>5928</v>
      </c>
      <c r="C47" s="18">
        <f>(76.0/B47*100)</f>
        <v/>
      </c>
      <c r="D47" s="19" t="n">
        <v>5852</v>
      </c>
      <c r="E47" s="18" t="n">
        <v>454.38267396</v>
      </c>
      <c r="F47" s="20" t="n">
        <v>4.15116494</v>
      </c>
      <c r="G47" s="18" t="n">
        <v>375.03984116</v>
      </c>
      <c r="H47" s="20" t="n">
        <v>6.38831401</v>
      </c>
      <c r="I47" s="18" t="s">
        <v>481</v>
      </c>
      <c r="J47" s="20" t="s">
        <v>481</v>
      </c>
      <c r="K47" s="18" t="s">
        <v>481</v>
      </c>
      <c r="L47" s="20" t="s">
        <v>481</v>
      </c>
      <c r="M47" s="18" t="s">
        <v>481</v>
      </c>
      <c r="N47" s="20" t="s">
        <v>481</v>
      </c>
      <c r="O47" s="18" t="s">
        <v>481</v>
      </c>
      <c r="P47" s="20" t="s">
        <v>481</v>
      </c>
      <c r="Q47" s="18" t="n">
        <v>357.25230891</v>
      </c>
      <c r="R47" s="20" t="n">
        <v>14.32429091</v>
      </c>
    </row>
    <row r="48" spans="1:18">
      <c r="A48" s="15" t="s">
        <v>523</v>
      </c>
      <c r="B48" s="17" t="n">
        <v>9841</v>
      </c>
      <c r="C48" s="18">
        <f>(7.0/B48*100)</f>
        <v/>
      </c>
      <c r="D48" s="19" t="n">
        <v>9834</v>
      </c>
      <c r="E48" s="18" t="n">
        <v>519.0322479599999</v>
      </c>
      <c r="F48" s="20" t="n">
        <v>4.69268529</v>
      </c>
      <c r="G48" s="18" t="n">
        <v>452.3574254</v>
      </c>
      <c r="H48" s="20" t="n">
        <v>10.12949534</v>
      </c>
      <c r="I48" s="18" t="s">
        <v>481</v>
      </c>
      <c r="J48" s="20" t="s">
        <v>481</v>
      </c>
      <c r="K48" s="18" t="s">
        <v>481</v>
      </c>
      <c r="L48" s="20" t="s">
        <v>481</v>
      </c>
      <c r="M48" s="18" t="s">
        <v>481</v>
      </c>
      <c r="N48" s="20" t="s">
        <v>481</v>
      </c>
      <c r="O48" s="18" t="s">
        <v>481</v>
      </c>
      <c r="P48" s="20" t="s">
        <v>481</v>
      </c>
      <c r="Q48" s="18" t="n">
        <v>495.54356061</v>
      </c>
      <c r="R48" s="20" t="n">
        <v>32.82694914</v>
      </c>
    </row>
    <row r="49" spans="1:18">
      <c r="A49" s="15" t="s">
        <v>524</v>
      </c>
      <c r="B49" s="17" t="n">
        <v>6349</v>
      </c>
      <c r="C49" s="18">
        <f>(56.0/B49*100)</f>
        <v/>
      </c>
      <c r="D49" s="19" t="n">
        <v>6293</v>
      </c>
      <c r="E49" s="18" t="n">
        <v>433.12037549</v>
      </c>
      <c r="F49" s="20" t="n">
        <v>2.85992888</v>
      </c>
      <c r="G49" s="18" t="n">
        <v>399.92127791</v>
      </c>
      <c r="H49" s="20" t="n">
        <v>11.08228064</v>
      </c>
      <c r="I49" s="18" t="s">
        <v>481</v>
      </c>
      <c r="J49" s="20" t="s">
        <v>481</v>
      </c>
      <c r="K49" s="18" t="s">
        <v>481</v>
      </c>
      <c r="L49" s="20" t="s">
        <v>481</v>
      </c>
      <c r="M49" s="18" t="s">
        <v>481</v>
      </c>
      <c r="N49" s="20" t="s">
        <v>481</v>
      </c>
      <c r="O49" s="18" t="n">
        <v>408.49447446</v>
      </c>
      <c r="P49" s="20" t="n">
        <v>17.29098474</v>
      </c>
      <c r="Q49" s="18" t="n">
        <v>407.08517953</v>
      </c>
      <c r="R49" s="20" t="n">
        <v>21.00923954</v>
      </c>
    </row>
    <row r="50" spans="1:18">
      <c r="A50" s="15" t="s">
        <v>525</v>
      </c>
      <c r="B50" s="17" t="n">
        <v>11795</v>
      </c>
      <c r="C50" s="18">
        <f>(218.0/B50*100)</f>
        <v/>
      </c>
      <c r="D50" s="19" t="n">
        <v>11577</v>
      </c>
      <c r="E50" s="18" t="n">
        <v>415.98577865</v>
      </c>
      <c r="F50" s="20" t="n">
        <v>2.38016991</v>
      </c>
      <c r="G50" s="18" t="n">
        <v>392.53201402</v>
      </c>
      <c r="H50" s="20" t="n">
        <v>14.42296982</v>
      </c>
      <c r="I50" s="18" t="s">
        <v>481</v>
      </c>
      <c r="J50" s="20" t="s">
        <v>481</v>
      </c>
      <c r="K50" s="18" t="s">
        <v>481</v>
      </c>
      <c r="L50" s="20" t="s">
        <v>481</v>
      </c>
      <c r="M50" s="18" t="s">
        <v>481</v>
      </c>
      <c r="N50" s="20" t="s">
        <v>481</v>
      </c>
      <c r="O50" s="18" t="s">
        <v>481</v>
      </c>
      <c r="P50" s="20" t="s">
        <v>481</v>
      </c>
      <c r="Q50" s="18" t="n">
        <v>379.28469516</v>
      </c>
      <c r="R50" s="20" t="n">
        <v>15.54512582</v>
      </c>
    </row>
    <row r="51" spans="1:18">
      <c r="A51" s="15" t="s">
        <v>526</v>
      </c>
      <c r="B51" s="17" t="n">
        <v>6866</v>
      </c>
      <c r="C51" s="18">
        <f>(116.0/B51*100)</f>
        <v/>
      </c>
      <c r="D51" s="19" t="n">
        <v>6750</v>
      </c>
      <c r="E51" s="18" t="n">
        <v>420.00925439</v>
      </c>
      <c r="F51" s="20" t="n">
        <v>2.06021469</v>
      </c>
      <c r="G51" s="18" t="n">
        <v>410.91095774</v>
      </c>
      <c r="H51" s="20" t="n">
        <v>11.18322183</v>
      </c>
      <c r="I51" s="18" t="s">
        <v>481</v>
      </c>
      <c r="J51" s="20" t="s">
        <v>481</v>
      </c>
      <c r="K51" s="18" t="s">
        <v>481</v>
      </c>
      <c r="L51" s="20" t="s">
        <v>481</v>
      </c>
      <c r="M51" s="18" t="s">
        <v>481</v>
      </c>
      <c r="N51" s="20" t="s">
        <v>481</v>
      </c>
      <c r="O51" s="18" t="s">
        <v>481</v>
      </c>
      <c r="P51" s="20" t="s">
        <v>481</v>
      </c>
      <c r="Q51" s="18" t="n">
        <v>395.00238428</v>
      </c>
      <c r="R51" s="20" t="n">
        <v>12.66818944</v>
      </c>
    </row>
    <row r="52" spans="1:18">
      <c r="A52" s="15" t="s">
        <v>527</v>
      </c>
      <c r="B52" s="17" t="n">
        <v>5809</v>
      </c>
      <c r="C52" s="18">
        <f>(74.0/B52*100)</f>
        <v/>
      </c>
      <c r="D52" s="19" t="n">
        <v>5735</v>
      </c>
      <c r="E52" s="18" t="n">
        <v>476.80811964</v>
      </c>
      <c r="F52" s="20" t="n">
        <v>2.47425625</v>
      </c>
      <c r="G52" s="18" t="n">
        <v>436.26698022</v>
      </c>
      <c r="H52" s="20" t="n">
        <v>8.737396370000001</v>
      </c>
      <c r="I52" s="18" t="s">
        <v>481</v>
      </c>
      <c r="J52" s="20" t="s">
        <v>481</v>
      </c>
      <c r="K52" s="18" t="s">
        <v>481</v>
      </c>
      <c r="L52" s="20" t="s">
        <v>481</v>
      </c>
      <c r="M52" s="18" t="s">
        <v>481</v>
      </c>
      <c r="N52" s="20" t="s">
        <v>481</v>
      </c>
      <c r="O52" s="18" t="s">
        <v>481</v>
      </c>
      <c r="P52" s="20" t="s">
        <v>481</v>
      </c>
      <c r="Q52" s="18" t="n">
        <v>415.51513962</v>
      </c>
      <c r="R52" s="20" t="n">
        <v>34.66418833</v>
      </c>
    </row>
    <row r="53" spans="1:18">
      <c r="A53" s="15" t="s">
        <v>528</v>
      </c>
      <c r="B53" s="17" t="n">
        <v>5571</v>
      </c>
      <c r="C53" s="18">
        <f>(84.0/B53*100)</f>
        <v/>
      </c>
      <c r="D53" s="19" t="n">
        <v>5487</v>
      </c>
      <c r="E53" s="18" t="n">
        <v>427.84265903</v>
      </c>
      <c r="F53" s="20" t="n">
        <v>1.41511215</v>
      </c>
      <c r="G53" s="18" t="n">
        <v>454.52850328</v>
      </c>
      <c r="H53" s="20" t="n">
        <v>3.2694099</v>
      </c>
      <c r="I53" s="18" t="s">
        <v>481</v>
      </c>
      <c r="J53" s="20" t="s">
        <v>481</v>
      </c>
      <c r="K53" s="18" t="s">
        <v>481</v>
      </c>
      <c r="L53" s="20" t="s">
        <v>481</v>
      </c>
      <c r="M53" s="18" t="s">
        <v>481</v>
      </c>
      <c r="N53" s="20" t="s">
        <v>481</v>
      </c>
      <c r="O53" s="18" t="s">
        <v>481</v>
      </c>
      <c r="P53" s="20" t="s">
        <v>481</v>
      </c>
      <c r="Q53" s="18" t="n">
        <v>375.41266833</v>
      </c>
      <c r="R53" s="20" t="n">
        <v>15.65883321</v>
      </c>
    </row>
    <row r="54" spans="1:18">
      <c r="A54" s="15" t="s">
        <v>529</v>
      </c>
      <c r="B54" s="17" t="n">
        <v>4740</v>
      </c>
      <c r="C54" s="18">
        <f>(44.0/B54*100)</f>
        <v/>
      </c>
      <c r="D54" s="19" t="n">
        <v>4696</v>
      </c>
      <c r="E54" s="18" t="n">
        <v>332.58990716</v>
      </c>
      <c r="F54" s="20" t="n">
        <v>2.65314503</v>
      </c>
      <c r="G54" s="18" t="n">
        <v>317.80565773</v>
      </c>
      <c r="H54" s="20" t="n">
        <v>7.15551354</v>
      </c>
      <c r="I54" s="18" t="s">
        <v>481</v>
      </c>
      <c r="J54" s="20" t="s">
        <v>481</v>
      </c>
      <c r="K54" s="18" t="s">
        <v>481</v>
      </c>
      <c r="L54" s="20" t="s">
        <v>481</v>
      </c>
      <c r="M54" s="18" t="s">
        <v>481</v>
      </c>
      <c r="N54" s="20" t="s">
        <v>481</v>
      </c>
      <c r="O54" s="18" t="s">
        <v>481</v>
      </c>
      <c r="P54" s="20" t="s">
        <v>481</v>
      </c>
      <c r="Q54" s="18" t="n">
        <v>286.78423126</v>
      </c>
      <c r="R54" s="20" t="n">
        <v>12.74658643</v>
      </c>
    </row>
    <row r="55" spans="1:18">
      <c r="A55" s="15" t="s">
        <v>530</v>
      </c>
      <c r="B55" s="17" t="n">
        <v>5316</v>
      </c>
      <c r="C55" s="18">
        <f>(22.0/B55*100)</f>
        <v/>
      </c>
      <c r="D55" s="19" t="n">
        <v>5294</v>
      </c>
      <c r="E55" s="18" t="n">
        <v>415.60480728</v>
      </c>
      <c r="F55" s="20" t="n">
        <v>2.56834212</v>
      </c>
      <c r="G55" s="18" t="n">
        <v>369.1258777</v>
      </c>
      <c r="H55" s="20" t="n">
        <v>9.46056628</v>
      </c>
      <c r="I55" s="18" t="s">
        <v>481</v>
      </c>
      <c r="J55" s="20" t="s">
        <v>481</v>
      </c>
      <c r="K55" s="18" t="s">
        <v>481</v>
      </c>
      <c r="L55" s="20" t="s">
        <v>481</v>
      </c>
      <c r="M55" s="18" t="n">
        <v>405.13301954</v>
      </c>
      <c r="N55" s="20" t="n">
        <v>44.24599799</v>
      </c>
      <c r="O55" s="18" t="n">
        <v>363.89917589</v>
      </c>
      <c r="P55" s="20" t="n">
        <v>6.32629817</v>
      </c>
      <c r="Q55" s="18" t="n">
        <v>372.78542454</v>
      </c>
      <c r="R55" s="20" t="n">
        <v>14.03283378</v>
      </c>
    </row>
    <row r="56" spans="1:18">
      <c r="A56" s="15" t="s">
        <v>531</v>
      </c>
      <c r="B56" s="17" t="n">
        <v>5359</v>
      </c>
      <c r="C56" s="18">
        <f>(76.0/B56*100)</f>
        <v/>
      </c>
      <c r="D56" s="19" t="n">
        <v>5283</v>
      </c>
      <c r="E56" s="18" t="n">
        <v>527.1354159799999</v>
      </c>
      <c r="F56" s="20" t="n">
        <v>2.4189129</v>
      </c>
      <c r="G56" s="18" t="n">
        <v>441.25162997</v>
      </c>
      <c r="H56" s="20" t="n">
        <v>9.620707250000001</v>
      </c>
      <c r="I56" s="18" t="s">
        <v>481</v>
      </c>
      <c r="J56" s="20" t="s">
        <v>481</v>
      </c>
      <c r="K56" s="18" t="s">
        <v>481</v>
      </c>
      <c r="L56" s="20" t="s">
        <v>481</v>
      </c>
      <c r="M56" s="18" t="s">
        <v>481</v>
      </c>
      <c r="N56" s="20" t="s">
        <v>481</v>
      </c>
      <c r="O56" s="18" t="s">
        <v>481</v>
      </c>
      <c r="P56" s="20" t="s">
        <v>481</v>
      </c>
      <c r="Q56" s="18" t="n">
        <v>476.42750734</v>
      </c>
      <c r="R56" s="20" t="n">
        <v>34.6999922</v>
      </c>
    </row>
    <row r="57" spans="1:18">
      <c r="A57" s="15" t="s">
        <v>532</v>
      </c>
      <c r="B57" s="17" t="n">
        <v>6513</v>
      </c>
      <c r="C57" s="18">
        <f>(0.0/B57*100)</f>
        <v/>
      </c>
      <c r="D57" s="19" t="n">
        <v>6513</v>
      </c>
      <c r="E57" s="18" t="n">
        <v>404.67569836</v>
      </c>
      <c r="F57" s="20" t="n">
        <v>3.62345417</v>
      </c>
      <c r="G57" s="18" t="n">
        <v>403.42812154</v>
      </c>
      <c r="H57" s="20" t="n">
        <v>2.99575764</v>
      </c>
      <c r="I57" s="18" t="s">
        <v>481</v>
      </c>
      <c r="J57" s="20" t="s">
        <v>481</v>
      </c>
      <c r="K57" s="18" t="s">
        <v>481</v>
      </c>
      <c r="L57" s="20" t="s">
        <v>481</v>
      </c>
      <c r="M57" s="18" t="n">
        <v>409.74084312</v>
      </c>
      <c r="N57" s="20" t="n">
        <v>27.23017126</v>
      </c>
      <c r="O57" s="18" t="n">
        <v>385.97214969</v>
      </c>
      <c r="P57" s="20" t="n">
        <v>5.40185934</v>
      </c>
      <c r="Q57" s="18" t="n">
        <v>356.27391757</v>
      </c>
      <c r="R57" s="20" t="n">
        <v>19.62110716</v>
      </c>
    </row>
    <row r="58" spans="1:18">
      <c r="A58" s="15" t="s">
        <v>533</v>
      </c>
      <c r="B58" s="17" t="n">
        <v>7267</v>
      </c>
      <c r="C58" s="18">
        <f>(10.0/B58*100)</f>
        <v/>
      </c>
      <c r="D58" s="19" t="n">
        <v>7257</v>
      </c>
      <c r="E58" s="18" t="n">
        <v>411.90168961</v>
      </c>
      <c r="F58" s="20" t="n">
        <v>2.615243</v>
      </c>
      <c r="G58" s="18" t="n">
        <v>386.85919415</v>
      </c>
      <c r="H58" s="20" t="n">
        <v>6.9133105</v>
      </c>
      <c r="I58" s="18" t="s">
        <v>481</v>
      </c>
      <c r="J58" s="20" t="s">
        <v>481</v>
      </c>
      <c r="K58" s="18" t="s">
        <v>481</v>
      </c>
      <c r="L58" s="20" t="s">
        <v>481</v>
      </c>
      <c r="M58" s="18" t="n">
        <v>415.69029416</v>
      </c>
      <c r="N58" s="20" t="n">
        <v>51.43752353</v>
      </c>
      <c r="O58" s="18" t="n">
        <v>343.91384692</v>
      </c>
      <c r="P58" s="20" t="n">
        <v>10.48097641</v>
      </c>
      <c r="Q58" s="18" t="n">
        <v>317.45442618</v>
      </c>
      <c r="R58" s="20" t="n">
        <v>14.97552744</v>
      </c>
    </row>
    <row r="59" spans="1:18">
      <c r="A59" s="15" t="s">
        <v>534</v>
      </c>
      <c r="B59" s="17" t="n">
        <v>4826</v>
      </c>
      <c r="C59" s="18">
        <f>(26.0/B59*100)</f>
        <v/>
      </c>
      <c r="D59" s="19" t="n">
        <v>4800</v>
      </c>
      <c r="E59" s="18" t="n">
        <v>379.29596574</v>
      </c>
      <c r="F59" s="20" t="n">
        <v>1.70717154</v>
      </c>
      <c r="G59" s="18" t="n">
        <v>365.84162008</v>
      </c>
      <c r="H59" s="20" t="n">
        <v>12.54539238</v>
      </c>
      <c r="I59" s="18" t="s">
        <v>481</v>
      </c>
      <c r="J59" s="20" t="s">
        <v>481</v>
      </c>
      <c r="K59" s="18" t="s">
        <v>481</v>
      </c>
      <c r="L59" s="20" t="s">
        <v>481</v>
      </c>
      <c r="M59" s="18" t="s">
        <v>481</v>
      </c>
      <c r="N59" s="20" t="s">
        <v>481</v>
      </c>
      <c r="O59" s="18" t="n">
        <v>354.56975096</v>
      </c>
      <c r="P59" s="20" t="n">
        <v>16.06753437</v>
      </c>
      <c r="Q59" s="18" t="n">
        <v>335.94137866</v>
      </c>
      <c r="R59" s="20" t="n">
        <v>15.04049427</v>
      </c>
    </row>
    <row r="60" spans="1:18">
      <c r="A60" s="15" t="s">
        <v>535</v>
      </c>
      <c r="B60" s="17" t="n">
        <v>4546</v>
      </c>
      <c r="C60" s="18">
        <f>(15.0/B60*100)</f>
        <v/>
      </c>
      <c r="D60" s="19" t="n">
        <v>4531</v>
      </c>
      <c r="E60" s="18" t="n">
        <v>403.69836711</v>
      </c>
      <c r="F60" s="20" t="n">
        <v>17.63011751</v>
      </c>
      <c r="G60" s="18" t="n">
        <v>390.33203012</v>
      </c>
      <c r="H60" s="20" t="n">
        <v>3.50557871</v>
      </c>
      <c r="I60" s="18" t="s">
        <v>481</v>
      </c>
      <c r="J60" s="20" t="s">
        <v>481</v>
      </c>
      <c r="K60" s="18" t="s">
        <v>481</v>
      </c>
      <c r="L60" s="20" t="s">
        <v>481</v>
      </c>
      <c r="M60" s="18" t="s">
        <v>481</v>
      </c>
      <c r="N60" s="20" t="s">
        <v>481</v>
      </c>
      <c r="O60" s="18" t="n">
        <v>360.95468229</v>
      </c>
      <c r="P60" s="20" t="n">
        <v>5.25847455</v>
      </c>
      <c r="Q60" s="18" t="n">
        <v>316.29844403</v>
      </c>
      <c r="R60" s="20" t="n">
        <v>16.87373862</v>
      </c>
    </row>
    <row r="61" spans="1:18">
      <c r="A61" s="15" t="s">
        <v>536</v>
      </c>
      <c r="B61" s="17" t="n">
        <v>6525</v>
      </c>
      <c r="C61" s="18">
        <f>(135.0/B61*100)</f>
        <v/>
      </c>
      <c r="D61" s="19" t="n">
        <v>6390</v>
      </c>
      <c r="E61" s="18" t="n">
        <v>479.06062433</v>
      </c>
      <c r="F61" s="20" t="n">
        <v>2.557737</v>
      </c>
      <c r="G61" s="18" t="n">
        <v>422.10670654</v>
      </c>
      <c r="H61" s="20" t="n">
        <v>7.27368206</v>
      </c>
      <c r="I61" s="18" t="s">
        <v>481</v>
      </c>
      <c r="J61" s="20" t="s">
        <v>481</v>
      </c>
      <c r="K61" s="18" t="s">
        <v>481</v>
      </c>
      <c r="L61" s="20" t="s">
        <v>481</v>
      </c>
      <c r="M61" s="18" t="s">
        <v>481</v>
      </c>
      <c r="N61" s="20" t="s">
        <v>481</v>
      </c>
      <c r="O61" s="18" t="s">
        <v>481</v>
      </c>
      <c r="P61" s="20" t="s">
        <v>481</v>
      </c>
      <c r="Q61" s="18" t="n">
        <v>385.19565727</v>
      </c>
      <c r="R61" s="20" t="n">
        <v>16.22610971</v>
      </c>
    </row>
    <row r="62" spans="1:18">
      <c r="A62" s="15" t="s">
        <v>537</v>
      </c>
      <c r="B62" s="17" t="n">
        <v>4476</v>
      </c>
      <c r="C62" s="18">
        <f>(3.0/B62*100)</f>
        <v/>
      </c>
      <c r="D62" s="19" t="n">
        <v>4473</v>
      </c>
      <c r="E62" s="18" t="n">
        <v>534.2497873999999</v>
      </c>
      <c r="F62" s="20" t="n">
        <v>1.1215975</v>
      </c>
      <c r="G62" s="18" t="n">
        <v>502.32226333</v>
      </c>
      <c r="H62" s="20" t="n">
        <v>2.55922021</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387.11627275</v>
      </c>
      <c r="F63" s="20" t="n">
        <v>1.33166786</v>
      </c>
      <c r="G63" s="18" t="n">
        <v>343.39593471</v>
      </c>
      <c r="H63" s="20" t="n">
        <v>6.09583902</v>
      </c>
      <c r="I63" s="18" t="s">
        <v>481</v>
      </c>
      <c r="J63" s="20" t="s">
        <v>481</v>
      </c>
      <c r="K63" s="18" t="s">
        <v>481</v>
      </c>
      <c r="L63" s="20" t="s">
        <v>481</v>
      </c>
      <c r="M63" s="18" t="s">
        <v>481</v>
      </c>
      <c r="N63" s="20" t="s">
        <v>481</v>
      </c>
      <c r="O63" s="18" t="s">
        <v>481</v>
      </c>
      <c r="P63" s="20" t="s">
        <v>481</v>
      </c>
      <c r="Q63" s="18" t="n">
        <v>333.44477288</v>
      </c>
      <c r="R63" s="20" t="n">
        <v>9.8719948</v>
      </c>
    </row>
    <row r="64" spans="1:18">
      <c r="A64" s="15" t="s">
        <v>539</v>
      </c>
      <c r="B64" s="17" t="n">
        <v>3634</v>
      </c>
      <c r="C64" s="18">
        <f>(3.0/B64*100)</f>
        <v/>
      </c>
      <c r="D64" s="19" t="n">
        <v>3631</v>
      </c>
      <c r="E64" s="18" t="n">
        <v>528.48153926</v>
      </c>
      <c r="F64" s="20" t="n">
        <v>5.8930717</v>
      </c>
      <c r="G64" s="18" t="n">
        <v>457.4213314</v>
      </c>
      <c r="H64" s="20" t="n">
        <v>1.93687231</v>
      </c>
      <c r="I64" s="18" t="s">
        <v>481</v>
      </c>
      <c r="J64" s="20" t="s">
        <v>481</v>
      </c>
      <c r="K64" s="18" t="s">
        <v>481</v>
      </c>
      <c r="L64" s="20" t="s">
        <v>481</v>
      </c>
      <c r="M64" s="18" t="s">
        <v>481</v>
      </c>
      <c r="N64" s="20" t="s">
        <v>481</v>
      </c>
      <c r="O64" s="18" t="n">
        <v>406.47660945</v>
      </c>
      <c r="P64" s="20" t="n">
        <v>15.28968759</v>
      </c>
      <c r="Q64" s="18" t="n">
        <v>388.76523469</v>
      </c>
      <c r="R64" s="20" t="n">
        <v>36.60346257</v>
      </c>
    </row>
    <row r="65" spans="1:18">
      <c r="A65" s="15" t="s">
        <v>540</v>
      </c>
      <c r="B65" s="17" t="n">
        <v>5325</v>
      </c>
      <c r="C65" s="18">
        <f>(14.0/B65*100)</f>
        <v/>
      </c>
      <c r="D65" s="19" t="n">
        <v>5311</v>
      </c>
      <c r="E65" s="18" t="n">
        <v>430.06947321</v>
      </c>
      <c r="F65" s="20" t="n">
        <v>2.20395992</v>
      </c>
      <c r="G65" s="18" t="n">
        <v>427.0248241</v>
      </c>
      <c r="H65" s="20" t="n">
        <v>4.0250481</v>
      </c>
      <c r="I65" s="18" t="s">
        <v>481</v>
      </c>
      <c r="J65" s="20" t="s">
        <v>481</v>
      </c>
      <c r="K65" s="18" t="s">
        <v>481</v>
      </c>
      <c r="L65" s="20" t="s">
        <v>481</v>
      </c>
      <c r="M65" s="18" t="n">
        <v>382.46279708</v>
      </c>
      <c r="N65" s="20" t="n">
        <v>9.719510639999999</v>
      </c>
      <c r="O65" s="18" t="n">
        <v>396.34080227</v>
      </c>
      <c r="P65" s="20" t="n">
        <v>18.64272637</v>
      </c>
      <c r="Q65" s="18" t="n">
        <v>336.49868513</v>
      </c>
      <c r="R65" s="20" t="n">
        <v>27.5968733</v>
      </c>
    </row>
    <row r="66" spans="1:18">
      <c r="A66" s="15" t="s">
        <v>541</v>
      </c>
      <c r="B66" s="17" t="n">
        <v>5665</v>
      </c>
      <c r="C66" s="18">
        <f>(75.0/B66*100)</f>
        <v/>
      </c>
      <c r="D66" s="19" t="n">
        <v>5590</v>
      </c>
      <c r="E66" s="18" t="n">
        <v>412.80237423</v>
      </c>
      <c r="F66" s="20" t="n">
        <v>1.05296676</v>
      </c>
      <c r="G66" s="18" t="n">
        <v>388.27703679</v>
      </c>
      <c r="H66" s="20" t="n">
        <v>7.23243437</v>
      </c>
      <c r="I66" s="18" t="s">
        <v>481</v>
      </c>
      <c r="J66" s="20" t="s">
        <v>481</v>
      </c>
      <c r="K66" s="18" t="s">
        <v>481</v>
      </c>
      <c r="L66" s="20" t="s">
        <v>481</v>
      </c>
      <c r="M66" s="18" t="s">
        <v>481</v>
      </c>
      <c r="N66" s="20" t="s">
        <v>481</v>
      </c>
      <c r="O66" s="18" t="s">
        <v>481</v>
      </c>
      <c r="P66" s="20" t="s">
        <v>481</v>
      </c>
      <c r="Q66" s="18" t="n">
        <v>349.50408103</v>
      </c>
      <c r="R66" s="20" t="n">
        <v>11.97337651</v>
      </c>
    </row>
    <row r="67" spans="1:18">
      <c r="A67" s="15" t="s">
        <v>542</v>
      </c>
      <c r="B67" s="17" t="n">
        <v>6971</v>
      </c>
      <c r="C67" s="18">
        <f>(22.0/B67*100)</f>
        <v/>
      </c>
      <c r="D67" s="19" t="n">
        <v>6949</v>
      </c>
      <c r="E67" s="18" t="n">
        <v>401.69671473</v>
      </c>
      <c r="F67" s="20" t="n">
        <v>2.41571767</v>
      </c>
      <c r="G67" s="18" t="n">
        <v>334.74471444</v>
      </c>
      <c r="H67" s="20" t="n">
        <v>4.17188033</v>
      </c>
      <c r="I67" s="18" t="s">
        <v>481</v>
      </c>
      <c r="J67" s="20" t="s">
        <v>481</v>
      </c>
      <c r="K67" s="18" t="s">
        <v>481</v>
      </c>
      <c r="L67" s="20" t="s">
        <v>481</v>
      </c>
      <c r="M67" s="18" t="s">
        <v>481</v>
      </c>
      <c r="N67" s="20" t="s">
        <v>481</v>
      </c>
      <c r="O67" s="18" t="s">
        <v>481</v>
      </c>
      <c r="P67" s="20" t="s">
        <v>481</v>
      </c>
      <c r="Q67" s="18" t="n">
        <v>336.16145335</v>
      </c>
      <c r="R67" s="20" t="n">
        <v>19.11863391</v>
      </c>
    </row>
    <row r="68" spans="1:18">
      <c r="A68" s="15" t="s">
        <v>543</v>
      </c>
      <c r="B68" s="17" t="n">
        <v>12083</v>
      </c>
      <c r="C68" s="18">
        <f>(26.0/B68*100)</f>
        <v/>
      </c>
      <c r="D68" s="19" t="n">
        <v>12057</v>
      </c>
      <c r="E68" s="18" t="n">
        <v>405.50020485</v>
      </c>
      <c r="F68" s="20" t="n">
        <v>1.26557373</v>
      </c>
      <c r="G68" s="18" t="n">
        <v>443.38390937</v>
      </c>
      <c r="H68" s="20" t="n">
        <v>1.56783879</v>
      </c>
      <c r="I68" s="18" t="s">
        <v>481</v>
      </c>
      <c r="J68" s="20" t="s">
        <v>481</v>
      </c>
      <c r="K68" s="18" t="s">
        <v>481</v>
      </c>
      <c r="L68" s="20" t="s">
        <v>481</v>
      </c>
      <c r="M68" s="18" t="s">
        <v>481</v>
      </c>
      <c r="N68" s="20" t="s">
        <v>481</v>
      </c>
      <c r="O68" s="18" t="s">
        <v>481</v>
      </c>
      <c r="P68" s="20" t="s">
        <v>481</v>
      </c>
      <c r="Q68" s="18" t="n">
        <v>314.96279749</v>
      </c>
      <c r="R68" s="20" t="n">
        <v>5.75656993</v>
      </c>
    </row>
    <row r="69" spans="1:18">
      <c r="A69" s="15" t="s">
        <v>544</v>
      </c>
      <c r="B69" s="17" t="n">
        <v>4876</v>
      </c>
      <c r="C69" s="18">
        <f>(0.0/B69*100)</f>
        <v/>
      </c>
      <c r="D69" s="19" t="n">
        <v>4876</v>
      </c>
      <c r="E69" s="18" t="n">
        <v>435.16312796</v>
      </c>
      <c r="F69" s="20" t="n">
        <v>3.24486154</v>
      </c>
      <c r="G69" s="18" t="n">
        <v>425.56012968</v>
      </c>
      <c r="H69" s="20" t="n">
        <v>8.743105760000001</v>
      </c>
      <c r="I69" s="18" t="s">
        <v>481</v>
      </c>
      <c r="J69" s="20" t="s">
        <v>481</v>
      </c>
      <c r="K69" s="18" t="s">
        <v>481</v>
      </c>
      <c r="L69" s="20" t="s">
        <v>481</v>
      </c>
      <c r="M69" s="18" t="s">
        <v>481</v>
      </c>
      <c r="N69" s="20" t="s">
        <v>481</v>
      </c>
      <c r="O69" s="18" t="s">
        <v>481</v>
      </c>
      <c r="P69" s="20" t="s">
        <v>481</v>
      </c>
      <c r="Q69" s="18" t="n">
        <v>350.6167</v>
      </c>
      <c r="R69" s="20" t="n">
        <v>28.68630276</v>
      </c>
    </row>
    <row r="70" spans="1:18">
      <c r="A70" s="15" t="s">
        <v>545</v>
      </c>
      <c r="B70" s="17" t="n">
        <v>6036</v>
      </c>
      <c r="C70" s="18">
        <f>(223.0/B70*100)</f>
        <v/>
      </c>
      <c r="D70" s="19" t="n">
        <v>5813</v>
      </c>
      <c r="E70" s="18" t="n">
        <v>489.76876406</v>
      </c>
      <c r="F70" s="20" t="n">
        <v>2.98944126</v>
      </c>
      <c r="G70" s="18" t="n">
        <v>456.14594869</v>
      </c>
      <c r="H70" s="20" t="n">
        <v>8.754337120000001</v>
      </c>
      <c r="I70" s="18" t="s">
        <v>481</v>
      </c>
      <c r="J70" s="20" t="s">
        <v>481</v>
      </c>
      <c r="K70" s="18" t="s">
        <v>481</v>
      </c>
      <c r="L70" s="20" t="s">
        <v>481</v>
      </c>
      <c r="M70" s="18" t="s">
        <v>481</v>
      </c>
      <c r="N70" s="20" t="s">
        <v>481</v>
      </c>
      <c r="O70" s="18" t="s">
        <v>481</v>
      </c>
      <c r="P70" s="20" t="s">
        <v>481</v>
      </c>
      <c r="Q70" s="18" t="n">
        <v>429.24845755</v>
      </c>
      <c r="R70" s="20" t="n">
        <v>22.91643359</v>
      </c>
    </row>
    <row r="71" spans="1:18">
      <c r="A71" s="15" t="s">
        <v>546</v>
      </c>
      <c r="B71" s="17" t="n">
        <v>6115</v>
      </c>
      <c r="C71" s="18">
        <f>(17.0/B71*100)</f>
        <v/>
      </c>
      <c r="D71" s="19" t="n">
        <v>6098</v>
      </c>
      <c r="E71" s="18" t="n">
        <v>577.7366865499999</v>
      </c>
      <c r="F71" s="20" t="n">
        <v>1.67745526</v>
      </c>
      <c r="G71" s="18" t="n">
        <v>533.2003523</v>
      </c>
      <c r="H71" s="20" t="n">
        <v>2.06788162</v>
      </c>
      <c r="I71" s="18" t="s">
        <v>481</v>
      </c>
      <c r="J71" s="20" t="s">
        <v>481</v>
      </c>
      <c r="K71" s="18" t="s">
        <v>481</v>
      </c>
      <c r="L71" s="20" t="s">
        <v>481</v>
      </c>
      <c r="M71" s="18" t="s">
        <v>481</v>
      </c>
      <c r="N71" s="20" t="s">
        <v>481</v>
      </c>
      <c r="O71" s="18" t="s">
        <v>481</v>
      </c>
      <c r="P71" s="20" t="s">
        <v>481</v>
      </c>
      <c r="Q71" s="18" t="n">
        <v>455.85249066</v>
      </c>
      <c r="R71" s="20" t="n">
        <v>36.28268761</v>
      </c>
    </row>
    <row r="72" spans="1:18">
      <c r="A72" s="15" t="s">
        <v>547</v>
      </c>
      <c r="B72" s="17" t="n">
        <v>7708</v>
      </c>
      <c r="C72" s="18">
        <f>(5.0/B72*100)</f>
        <v/>
      </c>
      <c r="D72" s="19" t="n">
        <v>7703</v>
      </c>
      <c r="E72" s="18" t="n">
        <v>532.44451973</v>
      </c>
      <c r="F72" s="20" t="n">
        <v>2.70136813</v>
      </c>
      <c r="G72" s="18" t="n">
        <v>522.17770983</v>
      </c>
      <c r="H72" s="20" t="n">
        <v>15.77668693</v>
      </c>
      <c r="I72" s="18" t="s">
        <v>481</v>
      </c>
      <c r="J72" s="20" t="s">
        <v>481</v>
      </c>
      <c r="K72" s="18" t="s">
        <v>481</v>
      </c>
      <c r="L72" s="20" t="s">
        <v>481</v>
      </c>
      <c r="M72" s="18" t="s">
        <v>481</v>
      </c>
      <c r="N72" s="20" t="s">
        <v>481</v>
      </c>
      <c r="O72" s="18" t="s">
        <v>481</v>
      </c>
      <c r="P72" s="20" t="s">
        <v>481</v>
      </c>
      <c r="Q72" s="18" t="n">
        <v>383.3528</v>
      </c>
      <c r="R72" s="20" t="n">
        <v>19.69575147</v>
      </c>
    </row>
    <row r="73" spans="1:18">
      <c r="A73" s="15" t="s">
        <v>548</v>
      </c>
      <c r="B73" s="17" t="n">
        <v>8249</v>
      </c>
      <c r="C73" s="18">
        <f>(144.0/B73*100)</f>
        <v/>
      </c>
      <c r="D73" s="19" t="n">
        <v>8105</v>
      </c>
      <c r="E73" s="18" t="n">
        <v>422.91395373</v>
      </c>
      <c r="F73" s="20" t="n">
        <v>2.83129615</v>
      </c>
      <c r="G73" s="18" t="n">
        <v>385.29662517</v>
      </c>
      <c r="H73" s="20" t="n">
        <v>12.26558286</v>
      </c>
      <c r="I73" s="18" t="s">
        <v>481</v>
      </c>
      <c r="J73" s="20" t="s">
        <v>481</v>
      </c>
      <c r="K73" s="18" t="s">
        <v>481</v>
      </c>
      <c r="L73" s="20" t="s">
        <v>481</v>
      </c>
      <c r="M73" s="18" t="s">
        <v>481</v>
      </c>
      <c r="N73" s="20" t="s">
        <v>481</v>
      </c>
      <c r="O73" s="18" t="s">
        <v>481</v>
      </c>
      <c r="P73" s="20" t="s">
        <v>481</v>
      </c>
      <c r="Q73" s="18" t="n">
        <v>366.80465448</v>
      </c>
      <c r="R73" s="20" t="n">
        <v>17.52743699</v>
      </c>
    </row>
    <row r="74" spans="1:18">
      <c r="A74" s="15" t="s">
        <v>549</v>
      </c>
      <c r="B74" s="17" t="n">
        <v>4692</v>
      </c>
      <c r="C74" s="18">
        <f>(82.0/B74*100)</f>
        <v/>
      </c>
      <c r="D74" s="19" t="n">
        <v>4610</v>
      </c>
      <c r="E74" s="18" t="n">
        <v>428.42581737</v>
      </c>
      <c r="F74" s="20" t="n">
        <v>1.50571731</v>
      </c>
      <c r="G74" s="18" t="n">
        <v>388.35650046</v>
      </c>
      <c r="H74" s="20" t="n">
        <v>9.0551914</v>
      </c>
      <c r="I74" s="18" t="s">
        <v>481</v>
      </c>
      <c r="J74" s="20" t="s">
        <v>481</v>
      </c>
      <c r="K74" s="18" t="s">
        <v>481</v>
      </c>
      <c r="L74" s="20" t="s">
        <v>481</v>
      </c>
      <c r="M74" s="18" t="s">
        <v>481</v>
      </c>
      <c r="N74" s="20" t="s">
        <v>481</v>
      </c>
      <c r="O74" s="18" t="n">
        <v>373.2373021</v>
      </c>
      <c r="P74" s="20" t="n">
        <v>12.44782801</v>
      </c>
      <c r="Q74" s="18" t="n">
        <v>337.69384668</v>
      </c>
      <c r="R74" s="20" t="n">
        <v>15.89499235</v>
      </c>
    </row>
    <row r="75" spans="1:18">
      <c r="A75" s="15" t="s">
        <v>550</v>
      </c>
      <c r="B75" s="17" t="n">
        <v>5375</v>
      </c>
      <c r="C75" s="18">
        <f>(202.0/B75*100)</f>
        <v/>
      </c>
      <c r="D75" s="19" t="n">
        <v>5173</v>
      </c>
      <c r="E75" s="18" t="n">
        <v>387.88441416</v>
      </c>
      <c r="F75" s="20" t="n">
        <v>2.21958292</v>
      </c>
      <c r="G75" s="18" t="n">
        <v>374.06327531</v>
      </c>
      <c r="H75" s="20" t="n">
        <v>4.77714601</v>
      </c>
      <c r="I75" s="18" t="s">
        <v>481</v>
      </c>
      <c r="J75" s="20" t="s">
        <v>481</v>
      </c>
      <c r="K75" s="18" t="s">
        <v>481</v>
      </c>
      <c r="L75" s="20" t="s">
        <v>481</v>
      </c>
      <c r="M75" s="18" t="s">
        <v>481</v>
      </c>
      <c r="N75" s="20" t="s">
        <v>481</v>
      </c>
      <c r="O75" s="18" t="s">
        <v>481</v>
      </c>
      <c r="P75" s="20" t="s">
        <v>481</v>
      </c>
      <c r="Q75" s="18" t="n">
        <v>353.48530196</v>
      </c>
      <c r="R75" s="20" t="n">
        <v>11.99927268</v>
      </c>
    </row>
    <row r="76" spans="1:18">
      <c r="A76" s="15" t="s">
        <v>551</v>
      </c>
      <c r="B76" s="17" t="n">
        <v>14167</v>
      </c>
      <c r="C76" s="18">
        <f>(228.0/B76*100)</f>
        <v/>
      </c>
      <c r="D76" s="19" t="n">
        <v>13939</v>
      </c>
      <c r="E76" s="18" t="n">
        <v>424.38201766</v>
      </c>
      <c r="F76" s="20" t="n">
        <v>2.39363175</v>
      </c>
      <c r="G76" s="18" t="n">
        <v>460.13903223</v>
      </c>
      <c r="H76" s="20" t="n">
        <v>4.07732258</v>
      </c>
      <c r="I76" s="18" t="s">
        <v>481</v>
      </c>
      <c r="J76" s="20" t="s">
        <v>481</v>
      </c>
      <c r="K76" s="18" t="s">
        <v>481</v>
      </c>
      <c r="L76" s="20" t="s">
        <v>481</v>
      </c>
      <c r="M76" s="18" t="s">
        <v>481</v>
      </c>
      <c r="N76" s="20" t="s">
        <v>481</v>
      </c>
      <c r="O76" s="18" t="s">
        <v>481</v>
      </c>
      <c r="P76" s="20" t="s">
        <v>481</v>
      </c>
      <c r="Q76" s="18" t="n">
        <v>341.28200575</v>
      </c>
      <c r="R76" s="20" t="n">
        <v>10.52052069</v>
      </c>
    </row>
    <row r="77" spans="1:18">
      <c r="A77" s="15" t="s">
        <v>552</v>
      </c>
      <c r="B77" s="17" t="n">
        <v>6062</v>
      </c>
      <c r="C77" s="18">
        <f>(82.0/B77*100)</f>
        <v/>
      </c>
      <c r="D77" s="19" t="n">
        <v>5980</v>
      </c>
      <c r="E77" s="18" t="n">
        <v>437.36336235</v>
      </c>
      <c r="F77" s="20" t="n">
        <v>2.22372994</v>
      </c>
      <c r="G77" s="18" t="n">
        <v>395.20354469</v>
      </c>
      <c r="H77" s="20" t="n">
        <v>6.42130694</v>
      </c>
      <c r="I77" s="18" t="s">
        <v>481</v>
      </c>
      <c r="J77" s="20" t="s">
        <v>481</v>
      </c>
      <c r="K77" s="18" t="s">
        <v>481</v>
      </c>
      <c r="L77" s="20" t="s">
        <v>481</v>
      </c>
      <c r="M77" s="18" t="s">
        <v>481</v>
      </c>
      <c r="N77" s="20" t="s">
        <v>481</v>
      </c>
      <c r="O77" s="18" t="s">
        <v>481</v>
      </c>
      <c r="P77" s="20" t="s">
        <v>481</v>
      </c>
      <c r="Q77" s="18" t="n">
        <v>365.76165037</v>
      </c>
      <c r="R77" s="20" t="n">
        <v>16.30468024</v>
      </c>
    </row>
    <row r="78" spans="1:18">
      <c r="A78" s="15" t="s">
        <v>553</v>
      </c>
      <c r="B78" s="17" t="n">
        <v>5826</v>
      </c>
      <c r="C78" s="18">
        <f>(0.0/B78*100)</f>
        <v/>
      </c>
      <c r="D78" s="19" t="n">
        <v>5826</v>
      </c>
      <c r="E78" s="18" t="n">
        <v>526.62957112</v>
      </c>
      <c r="F78" s="20" t="n">
        <v>4.02232088</v>
      </c>
      <c r="G78" s="18" t="n">
        <v>493.95557322</v>
      </c>
      <c r="H78" s="20" t="n">
        <v>8.765407440000001</v>
      </c>
      <c r="I78" s="18" t="s">
        <v>481</v>
      </c>
      <c r="J78" s="20" t="s">
        <v>481</v>
      </c>
      <c r="K78" s="18" t="s">
        <v>481</v>
      </c>
      <c r="L78" s="20" t="s">
        <v>481</v>
      </c>
      <c r="M78" s="18" t="n">
        <v>360.9582</v>
      </c>
      <c r="N78" s="20" t="n">
        <v>51.24946587</v>
      </c>
      <c r="O78" s="18" t="n">
        <v>406.91175208</v>
      </c>
      <c r="P78" s="20" t="n">
        <v>18.47584175</v>
      </c>
      <c r="Q78" s="18" t="n">
        <v>510.75837841</v>
      </c>
      <c r="R78" s="20" t="n">
        <v>27.25927324</v>
      </c>
    </row>
    <row customHeight="1" ht="25" r="79" spans="1:18">
      <c r="A79" s="15" t="s">
        <v>554</v>
      </c>
      <c r="B79" s="17" t="n">
        <v>1657</v>
      </c>
      <c r="C79" s="18">
        <f>(41.0/B79*100)</f>
        <v/>
      </c>
      <c r="D79" s="19" t="n">
        <v>1616</v>
      </c>
      <c r="E79" s="18" t="n">
        <v>476.85666509</v>
      </c>
      <c r="F79" s="20" t="n">
        <v>6.51654218</v>
      </c>
      <c r="G79" s="18" t="n">
        <v>427.2849179</v>
      </c>
      <c r="H79" s="20" t="n">
        <v>18.30135666</v>
      </c>
      <c r="I79" s="18" t="s">
        <v>481</v>
      </c>
      <c r="J79" s="20" t="s">
        <v>481</v>
      </c>
      <c r="K79" s="18" t="s">
        <v>481</v>
      </c>
      <c r="L79" s="20" t="s">
        <v>481</v>
      </c>
      <c r="M79" s="18" t="s">
        <v>481</v>
      </c>
      <c r="N79" s="20" t="s">
        <v>481</v>
      </c>
      <c r="O79" s="18" t="n">
        <v>395.17471156</v>
      </c>
      <c r="P79" s="20" t="n">
        <v>41.84586186</v>
      </c>
      <c r="Q79" s="18" t="n">
        <v>398.52311603</v>
      </c>
      <c r="R79" s="20" t="n">
        <v>47.99961995</v>
      </c>
    </row>
    <row r="80" spans="1:18">
      <c r="A80" s="15" t="s">
        <v>555</v>
      </c>
      <c r="B80" s="17" t="n">
        <v>7841</v>
      </c>
      <c r="C80" s="18">
        <f>(0.0/B80*100)</f>
        <v/>
      </c>
      <c r="D80" s="19" t="n">
        <v>7841</v>
      </c>
      <c r="E80" s="18" t="n">
        <v>456.51375985</v>
      </c>
      <c r="F80" s="20" t="n">
        <v>3.65547877</v>
      </c>
      <c r="G80" s="18" t="n">
        <v>456.43529438</v>
      </c>
      <c r="H80" s="20" t="n">
        <v>6.8170256</v>
      </c>
      <c r="I80" s="18" t="s">
        <v>481</v>
      </c>
      <c r="J80" s="20" t="s">
        <v>481</v>
      </c>
      <c r="K80" s="18" t="s">
        <v>481</v>
      </c>
      <c r="L80" s="20" t="s">
        <v>481</v>
      </c>
      <c r="M80" s="18" t="s">
        <v>481</v>
      </c>
      <c r="N80" s="20" t="s">
        <v>481</v>
      </c>
      <c r="O80" s="18" t="s">
        <v>481</v>
      </c>
      <c r="P80" s="20" t="s">
        <v>481</v>
      </c>
      <c r="Q80" s="18" t="n">
        <v>347.9854047</v>
      </c>
      <c r="R80" s="20" t="n">
        <v>36.40658823</v>
      </c>
    </row>
    <row r="81" spans="1:18">
      <c r="A81" s="23" t="s">
        <v>556</v>
      </c>
      <c r="B81" s="17" t="n">
        <v>8861</v>
      </c>
      <c r="C81" s="18">
        <f>(76.0/B81*100)</f>
        <v/>
      </c>
      <c r="D81" s="19" t="n">
        <v>8785</v>
      </c>
      <c r="E81" s="18" t="n">
        <v>446.64646651</v>
      </c>
      <c r="F81" s="20" t="n">
        <v>2.88150516</v>
      </c>
      <c r="G81" s="18" t="n">
        <v>434.94371105</v>
      </c>
      <c r="H81" s="20" t="n">
        <v>5.78731132</v>
      </c>
      <c r="I81" s="18" t="s">
        <v>481</v>
      </c>
      <c r="J81" s="20" t="s">
        <v>481</v>
      </c>
      <c r="K81" s="18" t="s">
        <v>481</v>
      </c>
      <c r="L81" s="20" t="s">
        <v>481</v>
      </c>
      <c r="M81" s="18" t="s">
        <v>481</v>
      </c>
      <c r="N81" s="20" t="s">
        <v>481</v>
      </c>
      <c r="O81" s="18" t="s">
        <v>481</v>
      </c>
      <c r="P81" s="20" t="s">
        <v>481</v>
      </c>
      <c r="Q81" s="18" t="n">
        <v>371.09549856</v>
      </c>
      <c r="R81" s="20" t="n">
        <v>55.87518223</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674</v>
      </c>
    </row>
    <row customHeight="1" ht="30" r="4" spans="1:20">
      <c r="A4" s="6" t="n"/>
      <c r="B4" s="7" t="s">
        <v>462</v>
      </c>
      <c r="C4" s="7" t="s">
        <v>463</v>
      </c>
      <c r="D4" s="8" t="s">
        <v>462</v>
      </c>
      <c r="E4" s="9" t="s">
        <v>598</v>
      </c>
      <c r="F4" s="10" t="n"/>
      <c r="G4" s="9" t="s">
        <v>675</v>
      </c>
      <c r="H4" s="10" t="n"/>
      <c r="I4" s="9" t="s">
        <v>676</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(0.0/B7*100)</f>
        <v/>
      </c>
      <c r="D7" s="19" t="n">
        <v>14530</v>
      </c>
      <c r="E7" s="18" t="s">
        <v>481</v>
      </c>
      <c r="F7" s="20" t="s">
        <v>481</v>
      </c>
      <c r="G7" s="18" t="s">
        <v>481</v>
      </c>
      <c r="H7" s="20" t="s">
        <v>481</v>
      </c>
      <c r="I7" s="18" t="s">
        <v>481</v>
      </c>
      <c r="J7" s="20" t="s">
        <v>481</v>
      </c>
      <c r="K7" s="18" t="s">
        <v>481</v>
      </c>
      <c r="L7" s="20" t="s">
        <v>481</v>
      </c>
      <c r="M7" s="18" t="s">
        <v>481</v>
      </c>
      <c r="N7" s="20" t="s">
        <v>481</v>
      </c>
      <c r="O7" s="18" t="n">
        <v>509.99385417</v>
      </c>
      <c r="P7" s="20" t="n">
        <v>1.53531126</v>
      </c>
      <c r="Q7" s="18" t="s">
        <v>481</v>
      </c>
      <c r="R7" s="20" t="s">
        <v>481</v>
      </c>
      <c r="S7" s="18" t="s">
        <v>481</v>
      </c>
      <c r="T7" s="20" t="s">
        <v>481</v>
      </c>
    </row>
    <row r="8" spans="1:20">
      <c r="A8" s="15" t="s">
        <v>483</v>
      </c>
      <c r="B8" s="17" t="n">
        <v>7007</v>
      </c>
      <c r="C8" s="18">
        <f>(0.0/B8*100)</f>
        <v/>
      </c>
      <c r="D8" s="19" t="n">
        <v>7007</v>
      </c>
      <c r="E8" s="18" t="s">
        <v>481</v>
      </c>
      <c r="F8" s="20" t="s">
        <v>481</v>
      </c>
      <c r="G8" s="18" t="s">
        <v>481</v>
      </c>
      <c r="H8" s="20" t="s">
        <v>481</v>
      </c>
      <c r="I8" s="18" t="s">
        <v>481</v>
      </c>
      <c r="J8" s="20" t="s">
        <v>481</v>
      </c>
      <c r="K8" s="18" t="s">
        <v>481</v>
      </c>
      <c r="L8" s="20" t="s">
        <v>481</v>
      </c>
      <c r="M8" s="18" t="s">
        <v>481</v>
      </c>
      <c r="N8" s="20" t="s">
        <v>481</v>
      </c>
      <c r="O8" s="18" t="n">
        <v>495.03748651</v>
      </c>
      <c r="P8" s="20" t="n">
        <v>2.4393445</v>
      </c>
      <c r="Q8" s="18" t="s">
        <v>481</v>
      </c>
      <c r="R8" s="20" t="s">
        <v>481</v>
      </c>
      <c r="S8" s="18" t="s">
        <v>481</v>
      </c>
      <c r="T8" s="20" t="s">
        <v>481</v>
      </c>
    </row>
    <row r="9" spans="1:20">
      <c r="A9" s="15" t="s">
        <v>484</v>
      </c>
      <c r="B9" s="17" t="n">
        <v>9651</v>
      </c>
      <c r="C9" s="18">
        <f>(0.0/B9*100)</f>
        <v/>
      </c>
      <c r="D9" s="19" t="n">
        <v>9651</v>
      </c>
      <c r="E9" s="18" t="s">
        <v>481</v>
      </c>
      <c r="F9" s="20" t="s">
        <v>481</v>
      </c>
      <c r="G9" s="18" t="s">
        <v>481</v>
      </c>
      <c r="H9" s="20" t="s">
        <v>481</v>
      </c>
      <c r="I9" s="18" t="s">
        <v>481</v>
      </c>
      <c r="J9" s="20" t="s">
        <v>481</v>
      </c>
      <c r="K9" s="18" t="s">
        <v>481</v>
      </c>
      <c r="L9" s="20" t="s">
        <v>481</v>
      </c>
      <c r="M9" s="18" t="s">
        <v>481</v>
      </c>
      <c r="N9" s="20" t="s">
        <v>481</v>
      </c>
      <c r="O9" s="18" t="n">
        <v>501.9997137</v>
      </c>
      <c r="P9" s="20" t="n">
        <v>2.28958879</v>
      </c>
      <c r="Q9" s="18" t="s">
        <v>481</v>
      </c>
      <c r="R9" s="20" t="s">
        <v>481</v>
      </c>
      <c r="S9" s="18" t="s">
        <v>481</v>
      </c>
      <c r="T9" s="20" t="s">
        <v>481</v>
      </c>
    </row>
    <row r="10" spans="1:20">
      <c r="A10" s="15" t="s">
        <v>485</v>
      </c>
      <c r="B10" s="17" t="n">
        <v>20058</v>
      </c>
      <c r="C10" s="18">
        <f>(0.0/B10*100)</f>
        <v/>
      </c>
      <c r="D10" s="19" t="n">
        <v>20058</v>
      </c>
      <c r="E10" s="18" t="s">
        <v>481</v>
      </c>
      <c r="F10" s="20" t="s">
        <v>481</v>
      </c>
      <c r="G10" s="18" t="s">
        <v>481</v>
      </c>
      <c r="H10" s="20" t="s">
        <v>481</v>
      </c>
      <c r="I10" s="18" t="s">
        <v>481</v>
      </c>
      <c r="J10" s="20" t="s">
        <v>481</v>
      </c>
      <c r="K10" s="18" t="s">
        <v>481</v>
      </c>
      <c r="L10" s="20" t="s">
        <v>481</v>
      </c>
      <c r="M10" s="18" t="s">
        <v>481</v>
      </c>
      <c r="N10" s="20" t="s">
        <v>481</v>
      </c>
      <c r="O10" s="18" t="n">
        <v>527.70468432</v>
      </c>
      <c r="P10" s="20" t="n">
        <v>2.08026152</v>
      </c>
      <c r="Q10" s="18" t="s">
        <v>481</v>
      </c>
      <c r="R10" s="20" t="s">
        <v>481</v>
      </c>
      <c r="S10" s="18" t="s">
        <v>481</v>
      </c>
      <c r="T10" s="20" t="s">
        <v>481</v>
      </c>
    </row>
    <row r="11" spans="1:20">
      <c r="A11" s="15" t="s">
        <v>486</v>
      </c>
      <c r="B11" s="17" t="n">
        <v>7053</v>
      </c>
      <c r="C11" s="18">
        <f>(0.0/B11*100)</f>
        <v/>
      </c>
      <c r="D11" s="19" t="n">
        <v>7053</v>
      </c>
      <c r="E11" s="18" t="s">
        <v>481</v>
      </c>
      <c r="F11" s="20" t="s">
        <v>481</v>
      </c>
      <c r="G11" s="18" t="s">
        <v>481</v>
      </c>
      <c r="H11" s="20" t="s">
        <v>481</v>
      </c>
      <c r="I11" s="18" t="s">
        <v>481</v>
      </c>
      <c r="J11" s="20" t="s">
        <v>481</v>
      </c>
      <c r="K11" s="18" t="s">
        <v>481</v>
      </c>
      <c r="L11" s="20" t="s">
        <v>481</v>
      </c>
      <c r="M11" s="18" t="s">
        <v>481</v>
      </c>
      <c r="N11" s="20" t="s">
        <v>481</v>
      </c>
      <c r="O11" s="18" t="n">
        <v>446.95606638</v>
      </c>
      <c r="P11" s="20" t="n">
        <v>2.37928668</v>
      </c>
      <c r="Q11" s="18" t="s">
        <v>481</v>
      </c>
      <c r="R11" s="20" t="s">
        <v>481</v>
      </c>
      <c r="S11" s="18" t="s">
        <v>481</v>
      </c>
      <c r="T11" s="20" t="s">
        <v>481</v>
      </c>
    </row>
    <row r="12" spans="1:20">
      <c r="A12" s="15" t="s">
        <v>487</v>
      </c>
      <c r="B12" s="17" t="n">
        <v>6894</v>
      </c>
      <c r="C12" s="18">
        <f>(0.0/B12*100)</f>
        <v/>
      </c>
      <c r="D12" s="19" t="n">
        <v>6894</v>
      </c>
      <c r="E12" s="18" t="s">
        <v>481</v>
      </c>
      <c r="F12" s="20" t="s">
        <v>481</v>
      </c>
      <c r="G12" s="18" t="s">
        <v>481</v>
      </c>
      <c r="H12" s="20" t="s">
        <v>481</v>
      </c>
      <c r="I12" s="18" t="s">
        <v>481</v>
      </c>
      <c r="J12" s="20" t="s">
        <v>481</v>
      </c>
      <c r="K12" s="18" t="s">
        <v>481</v>
      </c>
      <c r="L12" s="20" t="s">
        <v>481</v>
      </c>
      <c r="M12" s="18" t="s">
        <v>481</v>
      </c>
      <c r="N12" s="20" t="s">
        <v>481</v>
      </c>
      <c r="O12" s="18" t="n">
        <v>492.83004828</v>
      </c>
      <c r="P12" s="20" t="n">
        <v>2.26769725</v>
      </c>
      <c r="Q12" s="18" t="s">
        <v>481</v>
      </c>
      <c r="R12" s="20" t="s">
        <v>481</v>
      </c>
      <c r="S12" s="18" t="s">
        <v>481</v>
      </c>
      <c r="T12" s="20" t="s">
        <v>481</v>
      </c>
    </row>
    <row r="13" spans="1:20">
      <c r="A13" s="15" t="s">
        <v>488</v>
      </c>
      <c r="B13" s="17" t="n">
        <v>7161</v>
      </c>
      <c r="C13" s="18">
        <f>(0.0/B13*100)</f>
        <v/>
      </c>
      <c r="D13" s="19" t="n">
        <v>7161</v>
      </c>
      <c r="E13" s="18" t="s">
        <v>481</v>
      </c>
      <c r="F13" s="20" t="s">
        <v>481</v>
      </c>
      <c r="G13" s="18" t="s">
        <v>481</v>
      </c>
      <c r="H13" s="20" t="s">
        <v>481</v>
      </c>
      <c r="I13" s="18" t="s">
        <v>481</v>
      </c>
      <c r="J13" s="20" t="s">
        <v>481</v>
      </c>
      <c r="K13" s="18" t="s">
        <v>481</v>
      </c>
      <c r="L13" s="20" t="s">
        <v>481</v>
      </c>
      <c r="M13" s="18" t="s">
        <v>481</v>
      </c>
      <c r="N13" s="20" t="s">
        <v>481</v>
      </c>
      <c r="O13" s="18" t="n">
        <v>501.936887</v>
      </c>
      <c r="P13" s="20" t="n">
        <v>2.37547789</v>
      </c>
      <c r="Q13" s="18" t="s">
        <v>481</v>
      </c>
      <c r="R13" s="20" t="s">
        <v>481</v>
      </c>
      <c r="S13" s="18" t="s">
        <v>481</v>
      </c>
      <c r="T13" s="20" t="s">
        <v>481</v>
      </c>
    </row>
    <row r="14" spans="1:20">
      <c r="A14" s="15" t="s">
        <v>489</v>
      </c>
      <c r="B14" s="17" t="n">
        <v>5587</v>
      </c>
      <c r="C14" s="18">
        <f>(0.0/B14*100)</f>
        <v/>
      </c>
      <c r="D14" s="19" t="n">
        <v>5587</v>
      </c>
      <c r="E14" s="18" t="s">
        <v>481</v>
      </c>
      <c r="F14" s="20" t="s">
        <v>481</v>
      </c>
      <c r="G14" s="18" t="s">
        <v>481</v>
      </c>
      <c r="H14" s="20" t="s">
        <v>481</v>
      </c>
      <c r="I14" s="18" t="s">
        <v>481</v>
      </c>
      <c r="J14" s="20" t="s">
        <v>481</v>
      </c>
      <c r="K14" s="18" t="s">
        <v>481</v>
      </c>
      <c r="L14" s="20" t="s">
        <v>481</v>
      </c>
      <c r="M14" s="18" t="s">
        <v>481</v>
      </c>
      <c r="N14" s="20" t="s">
        <v>481</v>
      </c>
      <c r="O14" s="18" t="n">
        <v>534.1937421</v>
      </c>
      <c r="P14" s="20" t="n">
        <v>2.09480707</v>
      </c>
      <c r="Q14" s="18" t="s">
        <v>481</v>
      </c>
      <c r="R14" s="20" t="s">
        <v>481</v>
      </c>
      <c r="S14" s="18" t="s">
        <v>481</v>
      </c>
      <c r="T14" s="20" t="s">
        <v>481</v>
      </c>
    </row>
    <row r="15" spans="1:20">
      <c r="A15" s="15" t="s">
        <v>490</v>
      </c>
      <c r="B15" s="17" t="n">
        <v>5882</v>
      </c>
      <c r="C15" s="18">
        <f>(0.0/B15*100)</f>
        <v/>
      </c>
      <c r="D15" s="19" t="n">
        <v>5882</v>
      </c>
      <c r="E15" s="18" t="s">
        <v>481</v>
      </c>
      <c r="F15" s="20" t="s">
        <v>481</v>
      </c>
      <c r="G15" s="18" t="s">
        <v>481</v>
      </c>
      <c r="H15" s="20" t="s">
        <v>481</v>
      </c>
      <c r="I15" s="18" t="s">
        <v>481</v>
      </c>
      <c r="J15" s="20" t="s">
        <v>481</v>
      </c>
      <c r="K15" s="18" t="s">
        <v>481</v>
      </c>
      <c r="L15" s="20" t="s">
        <v>481</v>
      </c>
      <c r="M15" s="18" t="s">
        <v>481</v>
      </c>
      <c r="N15" s="20" t="s">
        <v>481</v>
      </c>
      <c r="O15" s="18" t="n">
        <v>530.6611586400001</v>
      </c>
      <c r="P15" s="20" t="n">
        <v>2.39236859</v>
      </c>
      <c r="Q15" s="18" t="s">
        <v>481</v>
      </c>
      <c r="R15" s="20" t="s">
        <v>481</v>
      </c>
      <c r="S15" s="18" t="s">
        <v>481</v>
      </c>
      <c r="T15" s="20" t="s">
        <v>481</v>
      </c>
    </row>
    <row r="16" spans="1:20">
      <c r="A16" s="15" t="s">
        <v>491</v>
      </c>
      <c r="B16" s="17" t="n">
        <v>6108</v>
      </c>
      <c r="C16" s="18">
        <f>(0.0/B16*100)</f>
        <v/>
      </c>
      <c r="D16" s="19" t="n">
        <v>6108</v>
      </c>
      <c r="E16" s="18" t="s">
        <v>481</v>
      </c>
      <c r="F16" s="20" t="s">
        <v>481</v>
      </c>
      <c r="G16" s="18" t="s">
        <v>481</v>
      </c>
      <c r="H16" s="20" t="s">
        <v>481</v>
      </c>
      <c r="I16" s="18" t="s">
        <v>481</v>
      </c>
      <c r="J16" s="20" t="s">
        <v>481</v>
      </c>
      <c r="K16" s="18" t="s">
        <v>481</v>
      </c>
      <c r="L16" s="20" t="s">
        <v>481</v>
      </c>
      <c r="M16" s="18" t="s">
        <v>481</v>
      </c>
      <c r="N16" s="20" t="s">
        <v>481</v>
      </c>
      <c r="O16" s="18" t="n">
        <v>494.9776003</v>
      </c>
      <c r="P16" s="20" t="n">
        <v>2.06072662</v>
      </c>
      <c r="Q16" s="18" t="s">
        <v>481</v>
      </c>
      <c r="R16" s="20" t="s">
        <v>481</v>
      </c>
      <c r="S16" s="18" t="s">
        <v>481</v>
      </c>
      <c r="T16" s="20" t="s">
        <v>481</v>
      </c>
    </row>
    <row r="17" spans="1:20">
      <c r="A17" s="15" t="s">
        <v>492</v>
      </c>
      <c r="B17" s="17" t="n">
        <v>6504</v>
      </c>
      <c r="C17" s="18">
        <f>(0.0/B17*100)</f>
        <v/>
      </c>
      <c r="D17" s="19" t="n">
        <v>6504</v>
      </c>
      <c r="E17" s="18" t="s">
        <v>481</v>
      </c>
      <c r="F17" s="20" t="s">
        <v>481</v>
      </c>
      <c r="G17" s="18" t="s">
        <v>481</v>
      </c>
      <c r="H17" s="20" t="s">
        <v>481</v>
      </c>
      <c r="I17" s="18" t="s">
        <v>481</v>
      </c>
      <c r="J17" s="20" t="s">
        <v>481</v>
      </c>
      <c r="K17" s="18" t="s">
        <v>481</v>
      </c>
      <c r="L17" s="20" t="s">
        <v>481</v>
      </c>
      <c r="M17" s="18" t="s">
        <v>481</v>
      </c>
      <c r="N17" s="20" t="s">
        <v>481</v>
      </c>
      <c r="O17" s="18" t="n">
        <v>509.14064729</v>
      </c>
      <c r="P17" s="20" t="n">
        <v>2.69881938</v>
      </c>
      <c r="Q17" s="18" t="s">
        <v>481</v>
      </c>
      <c r="R17" s="20" t="s">
        <v>481</v>
      </c>
      <c r="S17" s="18" t="s">
        <v>481</v>
      </c>
      <c r="T17" s="20" t="s">
        <v>481</v>
      </c>
    </row>
    <row r="18" spans="1:20">
      <c r="A18" s="15" t="s">
        <v>493</v>
      </c>
      <c r="B18" s="17" t="n">
        <v>5532</v>
      </c>
      <c r="C18" s="18">
        <f>(0.0/B18*100)</f>
        <v/>
      </c>
      <c r="D18" s="19" t="n">
        <v>5532</v>
      </c>
      <c r="E18" s="18" t="s">
        <v>481</v>
      </c>
      <c r="F18" s="20" t="s">
        <v>481</v>
      </c>
      <c r="G18" s="18" t="s">
        <v>481</v>
      </c>
      <c r="H18" s="20" t="s">
        <v>481</v>
      </c>
      <c r="I18" s="18" t="s">
        <v>481</v>
      </c>
      <c r="J18" s="20" t="s">
        <v>481</v>
      </c>
      <c r="K18" s="18" t="s">
        <v>481</v>
      </c>
      <c r="L18" s="20" t="s">
        <v>481</v>
      </c>
      <c r="M18" s="18" t="s">
        <v>481</v>
      </c>
      <c r="N18" s="20" t="s">
        <v>481</v>
      </c>
      <c r="O18" s="18" t="n">
        <v>454.82881661</v>
      </c>
      <c r="P18" s="20" t="n">
        <v>3.91731705</v>
      </c>
      <c r="Q18" s="18" t="s">
        <v>481</v>
      </c>
      <c r="R18" s="20" t="s">
        <v>481</v>
      </c>
      <c r="S18" s="18" t="s">
        <v>481</v>
      </c>
      <c r="T18" s="20" t="s">
        <v>481</v>
      </c>
    </row>
    <row r="19" spans="1:20">
      <c r="A19" s="15" t="s">
        <v>494</v>
      </c>
      <c r="B19" s="17" t="n">
        <v>5658</v>
      </c>
      <c r="C19" s="18">
        <f>(0.0/B19*100)</f>
        <v/>
      </c>
      <c r="D19" s="19" t="n">
        <v>5658</v>
      </c>
      <c r="E19" s="18" t="s">
        <v>481</v>
      </c>
      <c r="F19" s="20" t="s">
        <v>481</v>
      </c>
      <c r="G19" s="18" t="s">
        <v>481</v>
      </c>
      <c r="H19" s="20" t="s">
        <v>481</v>
      </c>
      <c r="I19" s="18" t="s">
        <v>481</v>
      </c>
      <c r="J19" s="20" t="s">
        <v>481</v>
      </c>
      <c r="K19" s="18" t="s">
        <v>481</v>
      </c>
      <c r="L19" s="20" t="s">
        <v>481</v>
      </c>
      <c r="M19" s="18" t="s">
        <v>481</v>
      </c>
      <c r="N19" s="20" t="s">
        <v>481</v>
      </c>
      <c r="O19" s="18" t="n">
        <v>476.74751239</v>
      </c>
      <c r="P19" s="20" t="n">
        <v>2.42146432</v>
      </c>
      <c r="Q19" s="18" t="s">
        <v>481</v>
      </c>
      <c r="R19" s="20" t="s">
        <v>481</v>
      </c>
      <c r="S19" s="18" t="s">
        <v>481</v>
      </c>
      <c r="T19" s="20" t="s">
        <v>481</v>
      </c>
    </row>
    <row r="20" spans="1:20">
      <c r="A20" s="15" t="s">
        <v>495</v>
      </c>
      <c r="B20" s="17" t="n">
        <v>3371</v>
      </c>
      <c r="C20" s="18">
        <f>(0.0/B20*100)</f>
        <v/>
      </c>
      <c r="D20" s="19" t="n">
        <v>3371</v>
      </c>
      <c r="E20" s="18" t="s">
        <v>481</v>
      </c>
      <c r="F20" s="20" t="s">
        <v>481</v>
      </c>
      <c r="G20" s="18" t="s">
        <v>481</v>
      </c>
      <c r="H20" s="20" t="s">
        <v>481</v>
      </c>
      <c r="I20" s="18" t="s">
        <v>481</v>
      </c>
      <c r="J20" s="20" t="s">
        <v>481</v>
      </c>
      <c r="K20" s="18" t="s">
        <v>481</v>
      </c>
      <c r="L20" s="20" t="s">
        <v>481</v>
      </c>
      <c r="M20" s="18" t="s">
        <v>481</v>
      </c>
      <c r="N20" s="20" t="s">
        <v>481</v>
      </c>
      <c r="O20" s="18" t="n">
        <v>473.23008609</v>
      </c>
      <c r="P20" s="20" t="n">
        <v>1.68092489</v>
      </c>
      <c r="Q20" s="18" t="s">
        <v>481</v>
      </c>
      <c r="R20" s="20" t="s">
        <v>481</v>
      </c>
      <c r="S20" s="18" t="s">
        <v>481</v>
      </c>
      <c r="T20" s="20" t="s">
        <v>481</v>
      </c>
    </row>
    <row r="21" spans="1:20">
      <c r="A21" s="15" t="s">
        <v>496</v>
      </c>
      <c r="B21" s="17" t="n">
        <v>5741</v>
      </c>
      <c r="C21" s="18">
        <f>(0.0/B21*100)</f>
        <v/>
      </c>
      <c r="D21" s="19" t="n">
        <v>5741</v>
      </c>
      <c r="E21" s="18" t="s">
        <v>481</v>
      </c>
      <c r="F21" s="20" t="s">
        <v>481</v>
      </c>
      <c r="G21" s="18" t="s">
        <v>481</v>
      </c>
      <c r="H21" s="20" t="s">
        <v>481</v>
      </c>
      <c r="I21" s="18" t="s">
        <v>481</v>
      </c>
      <c r="J21" s="20" t="s">
        <v>481</v>
      </c>
      <c r="K21" s="18" t="s">
        <v>481</v>
      </c>
      <c r="L21" s="20" t="s">
        <v>481</v>
      </c>
      <c r="M21" s="18" t="s">
        <v>481</v>
      </c>
      <c r="N21" s="20" t="s">
        <v>481</v>
      </c>
      <c r="O21" s="18" t="n">
        <v>502.57511553</v>
      </c>
      <c r="P21" s="20" t="n">
        <v>2.38602707</v>
      </c>
      <c r="Q21" s="18" t="s">
        <v>481</v>
      </c>
      <c r="R21" s="20" t="s">
        <v>481</v>
      </c>
      <c r="S21" s="18" t="s">
        <v>481</v>
      </c>
      <c r="T21" s="20" t="s">
        <v>481</v>
      </c>
    </row>
    <row r="22" spans="1:20">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n">
        <v>466.55281214</v>
      </c>
      <c r="P22" s="20" t="n">
        <v>3.43755424</v>
      </c>
      <c r="Q22" s="18" t="s">
        <v>481</v>
      </c>
      <c r="R22" s="20" t="s">
        <v>481</v>
      </c>
      <c r="S22" s="18" t="s">
        <v>481</v>
      </c>
      <c r="T22" s="20" t="s">
        <v>481</v>
      </c>
    </row>
    <row r="23" spans="1:20">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n">
        <v>480.54676244</v>
      </c>
      <c r="P23" s="20" t="n">
        <v>2.51595285</v>
      </c>
      <c r="Q23" s="18" t="s">
        <v>481</v>
      </c>
      <c r="R23" s="20" t="s">
        <v>481</v>
      </c>
      <c r="S23" s="18" t="s">
        <v>481</v>
      </c>
      <c r="T23" s="20" t="s">
        <v>481</v>
      </c>
    </row>
    <row r="24" spans="1:20">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s">
        <v>481</v>
      </c>
      <c r="N24" s="20" t="s">
        <v>481</v>
      </c>
      <c r="O24" s="18" t="n">
        <v>538.3947510199999</v>
      </c>
      <c r="P24" s="20" t="n">
        <v>2.96617877</v>
      </c>
      <c r="Q24" s="18" t="s">
        <v>481</v>
      </c>
      <c r="R24" s="20" t="s">
        <v>481</v>
      </c>
      <c r="S24" s="18" t="s">
        <v>481</v>
      </c>
      <c r="T24" s="20" t="s">
        <v>481</v>
      </c>
    </row>
    <row r="25" spans="1:20">
      <c r="A25" s="15" t="s">
        <v>500</v>
      </c>
      <c r="B25" s="17" t="n">
        <v>5581</v>
      </c>
      <c r="C25" s="18">
        <f>(0.0/B25*100)</f>
        <v/>
      </c>
      <c r="D25" s="19" t="n">
        <v>5581</v>
      </c>
      <c r="E25" s="18" t="s">
        <v>481</v>
      </c>
      <c r="F25" s="20" t="s">
        <v>481</v>
      </c>
      <c r="G25" s="18" t="s">
        <v>481</v>
      </c>
      <c r="H25" s="20" t="s">
        <v>481</v>
      </c>
      <c r="I25" s="18" t="s">
        <v>481</v>
      </c>
      <c r="J25" s="20" t="s">
        <v>481</v>
      </c>
      <c r="K25" s="18" t="s">
        <v>481</v>
      </c>
      <c r="L25" s="20" t="s">
        <v>481</v>
      </c>
      <c r="M25" s="18" t="s">
        <v>481</v>
      </c>
      <c r="N25" s="20" t="s">
        <v>481</v>
      </c>
      <c r="O25" s="18" t="n">
        <v>515.80991134</v>
      </c>
      <c r="P25" s="20" t="n">
        <v>3.13184202</v>
      </c>
      <c r="Q25" s="18" t="s">
        <v>481</v>
      </c>
      <c r="R25" s="20" t="s">
        <v>481</v>
      </c>
      <c r="S25" s="18" t="s">
        <v>481</v>
      </c>
      <c r="T25" s="20" t="s">
        <v>481</v>
      </c>
    </row>
    <row r="26" spans="1:20">
      <c r="A26" s="15" t="s">
        <v>501</v>
      </c>
      <c r="B26" s="17" t="n">
        <v>4869</v>
      </c>
      <c r="C26" s="18">
        <f>(0.0/B26*100)</f>
        <v/>
      </c>
      <c r="D26" s="19" t="n">
        <v>4869</v>
      </c>
      <c r="E26" s="18" t="s">
        <v>481</v>
      </c>
      <c r="F26" s="20" t="s">
        <v>481</v>
      </c>
      <c r="G26" s="18" t="s">
        <v>481</v>
      </c>
      <c r="H26" s="20" t="s">
        <v>481</v>
      </c>
      <c r="I26" s="18" t="s">
        <v>481</v>
      </c>
      <c r="J26" s="20" t="s">
        <v>481</v>
      </c>
      <c r="K26" s="18" t="s">
        <v>481</v>
      </c>
      <c r="L26" s="20" t="s">
        <v>481</v>
      </c>
      <c r="M26" s="18" t="s">
        <v>481</v>
      </c>
      <c r="N26" s="20" t="s">
        <v>481</v>
      </c>
      <c r="O26" s="18" t="n">
        <v>490.22501828</v>
      </c>
      <c r="P26" s="20" t="n">
        <v>1.56028186</v>
      </c>
      <c r="Q26" s="18" t="s">
        <v>481</v>
      </c>
      <c r="R26" s="20" t="s">
        <v>481</v>
      </c>
      <c r="S26" s="18" t="s">
        <v>481</v>
      </c>
      <c r="T26" s="20" t="s">
        <v>481</v>
      </c>
    </row>
    <row r="27" spans="1:20">
      <c r="A27" s="15" t="s">
        <v>502</v>
      </c>
      <c r="B27" s="17" t="n">
        <v>5299</v>
      </c>
      <c r="C27" s="18">
        <f>(0.0/B27*100)</f>
        <v/>
      </c>
      <c r="D27" s="19" t="n">
        <v>5299</v>
      </c>
      <c r="E27" s="18" t="s">
        <v>481</v>
      </c>
      <c r="F27" s="20" t="s">
        <v>481</v>
      </c>
      <c r="G27" s="18" t="s">
        <v>481</v>
      </c>
      <c r="H27" s="20" t="s">
        <v>481</v>
      </c>
      <c r="I27" s="18" t="s">
        <v>481</v>
      </c>
      <c r="J27" s="20" t="s">
        <v>481</v>
      </c>
      <c r="K27" s="18" t="s">
        <v>481</v>
      </c>
      <c r="L27" s="20" t="s">
        <v>481</v>
      </c>
      <c r="M27" s="18" t="s">
        <v>481</v>
      </c>
      <c r="N27" s="20" t="s">
        <v>481</v>
      </c>
      <c r="O27" s="18" t="n">
        <v>482.80638365</v>
      </c>
      <c r="P27" s="20" t="n">
        <v>1.12098685</v>
      </c>
      <c r="Q27" s="18" t="s">
        <v>481</v>
      </c>
      <c r="R27" s="20" t="s">
        <v>481</v>
      </c>
      <c r="S27" s="18" t="s">
        <v>481</v>
      </c>
      <c r="T27" s="20" t="s">
        <v>481</v>
      </c>
    </row>
    <row r="28" spans="1:20">
      <c r="A28" s="15" t="s">
        <v>503</v>
      </c>
      <c r="B28" s="17" t="n">
        <v>7568</v>
      </c>
      <c r="C28" s="18">
        <f>(0.0/B28*100)</f>
        <v/>
      </c>
      <c r="D28" s="19" t="n">
        <v>7568</v>
      </c>
      <c r="E28" s="18" t="s">
        <v>481</v>
      </c>
      <c r="F28" s="20" t="s">
        <v>481</v>
      </c>
      <c r="G28" s="18" t="s">
        <v>481</v>
      </c>
      <c r="H28" s="20" t="s">
        <v>481</v>
      </c>
      <c r="I28" s="18" t="s">
        <v>481</v>
      </c>
      <c r="J28" s="20" t="s">
        <v>481</v>
      </c>
      <c r="K28" s="18" t="s">
        <v>481</v>
      </c>
      <c r="L28" s="20" t="s">
        <v>481</v>
      </c>
      <c r="M28" s="18" t="s">
        <v>481</v>
      </c>
      <c r="N28" s="20" t="s">
        <v>481</v>
      </c>
      <c r="O28" s="18" t="n">
        <v>415.70988296</v>
      </c>
      <c r="P28" s="20" t="n">
        <v>2.13049059</v>
      </c>
      <c r="Q28" s="18" t="s">
        <v>481</v>
      </c>
      <c r="R28" s="20" t="s">
        <v>481</v>
      </c>
      <c r="S28" s="18" t="s">
        <v>481</v>
      </c>
      <c r="T28" s="20" t="s">
        <v>481</v>
      </c>
    </row>
    <row r="29" spans="1:20">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s">
        <v>481</v>
      </c>
      <c r="N29" s="20" t="s">
        <v>481</v>
      </c>
      <c r="O29" s="18" t="n">
        <v>508.57480626</v>
      </c>
      <c r="P29" s="20" t="n">
        <v>2.25739586</v>
      </c>
      <c r="Q29" s="18" t="s">
        <v>481</v>
      </c>
      <c r="R29" s="20" t="s">
        <v>481</v>
      </c>
      <c r="S29" s="18" t="s">
        <v>481</v>
      </c>
      <c r="T29" s="20" t="s">
        <v>481</v>
      </c>
    </row>
    <row r="30" spans="1:20">
      <c r="A30" s="15" t="s">
        <v>505</v>
      </c>
      <c r="B30" s="17" t="n">
        <v>4520</v>
      </c>
      <c r="C30" s="18">
        <f>(0.0/B30*100)</f>
        <v/>
      </c>
      <c r="D30" s="19" t="n">
        <v>4520</v>
      </c>
      <c r="E30" s="18" t="s">
        <v>481</v>
      </c>
      <c r="F30" s="20" t="s">
        <v>481</v>
      </c>
      <c r="G30" s="18" t="s">
        <v>481</v>
      </c>
      <c r="H30" s="20" t="s">
        <v>481</v>
      </c>
      <c r="I30" s="18" t="s">
        <v>481</v>
      </c>
      <c r="J30" s="20" t="s">
        <v>481</v>
      </c>
      <c r="K30" s="18" t="s">
        <v>481</v>
      </c>
      <c r="L30" s="20" t="s">
        <v>481</v>
      </c>
      <c r="M30" s="18" t="s">
        <v>481</v>
      </c>
      <c r="N30" s="20" t="s">
        <v>481</v>
      </c>
      <c r="O30" s="18" t="n">
        <v>513.3035121299999</v>
      </c>
      <c r="P30" s="20" t="n">
        <v>2.38424846</v>
      </c>
      <c r="Q30" s="18" t="s">
        <v>481</v>
      </c>
      <c r="R30" s="20" t="s">
        <v>481</v>
      </c>
      <c r="S30" s="18" t="s">
        <v>481</v>
      </c>
      <c r="T30" s="20" t="s">
        <v>481</v>
      </c>
    </row>
    <row r="31" spans="1:20">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n">
        <v>498.481109</v>
      </c>
      <c r="P31" s="20" t="n">
        <v>2.26238565</v>
      </c>
      <c r="Q31" s="18" t="s">
        <v>481</v>
      </c>
      <c r="R31" s="20" t="s">
        <v>481</v>
      </c>
      <c r="S31" s="18" t="s">
        <v>481</v>
      </c>
      <c r="T31" s="20" t="s">
        <v>481</v>
      </c>
    </row>
    <row r="32" spans="1:20">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s">
        <v>481</v>
      </c>
      <c r="N32" s="20" t="s">
        <v>481</v>
      </c>
      <c r="O32" s="18" t="n">
        <v>501.43533192</v>
      </c>
      <c r="P32" s="20" t="n">
        <v>2.50745183</v>
      </c>
      <c r="Q32" s="18" t="s">
        <v>481</v>
      </c>
      <c r="R32" s="20" t="s">
        <v>481</v>
      </c>
      <c r="S32" s="18" t="s">
        <v>481</v>
      </c>
      <c r="T32" s="20" t="s">
        <v>481</v>
      </c>
    </row>
    <row r="33" spans="1:20">
      <c r="A33" s="15" t="s">
        <v>508</v>
      </c>
      <c r="B33" s="17" t="n">
        <v>7325</v>
      </c>
      <c r="C33" s="18">
        <f>(0.0/B33*100)</f>
        <v/>
      </c>
      <c r="D33" s="19" t="n">
        <v>7325</v>
      </c>
      <c r="E33" s="18" t="s">
        <v>481</v>
      </c>
      <c r="F33" s="20" t="s">
        <v>481</v>
      </c>
      <c r="G33" s="18" t="s">
        <v>481</v>
      </c>
      <c r="H33" s="20" t="s">
        <v>481</v>
      </c>
      <c r="I33" s="18" t="s">
        <v>481</v>
      </c>
      <c r="J33" s="20" t="s">
        <v>481</v>
      </c>
      <c r="K33" s="18" t="s">
        <v>481</v>
      </c>
      <c r="L33" s="20" t="s">
        <v>481</v>
      </c>
      <c r="M33" s="18" t="s">
        <v>481</v>
      </c>
      <c r="N33" s="20" t="s">
        <v>481</v>
      </c>
      <c r="O33" s="18" t="n">
        <v>501.10006214</v>
      </c>
      <c r="P33" s="20" t="n">
        <v>2.4308204</v>
      </c>
      <c r="Q33" s="18" t="s">
        <v>481</v>
      </c>
      <c r="R33" s="20" t="s">
        <v>481</v>
      </c>
      <c r="S33" s="18" t="s">
        <v>481</v>
      </c>
      <c r="T33" s="20" t="s">
        <v>481</v>
      </c>
    </row>
    <row r="34" spans="1:20">
      <c r="A34" s="15" t="s">
        <v>509</v>
      </c>
      <c r="B34" s="17" t="n">
        <v>6350</v>
      </c>
      <c r="C34" s="18">
        <f>(0.0/B34*100)</f>
        <v/>
      </c>
      <c r="D34" s="19" t="n">
        <v>6350</v>
      </c>
      <c r="E34" s="18" t="s">
        <v>481</v>
      </c>
      <c r="F34" s="20" t="s">
        <v>481</v>
      </c>
      <c r="G34" s="18" t="s">
        <v>481</v>
      </c>
      <c r="H34" s="20" t="s">
        <v>481</v>
      </c>
      <c r="I34" s="18" t="s">
        <v>481</v>
      </c>
      <c r="J34" s="20" t="s">
        <v>481</v>
      </c>
      <c r="K34" s="18" t="s">
        <v>481</v>
      </c>
      <c r="L34" s="20" t="s">
        <v>481</v>
      </c>
      <c r="M34" s="18" t="s">
        <v>481</v>
      </c>
      <c r="N34" s="20" t="s">
        <v>481</v>
      </c>
      <c r="O34" s="18" t="n">
        <v>460.77485571</v>
      </c>
      <c r="P34" s="20" t="n">
        <v>2.59367752</v>
      </c>
      <c r="Q34" s="18" t="s">
        <v>481</v>
      </c>
      <c r="R34" s="20" t="s">
        <v>481</v>
      </c>
      <c r="S34" s="18" t="s">
        <v>481</v>
      </c>
      <c r="T34" s="20" t="s">
        <v>481</v>
      </c>
    </row>
    <row r="35" spans="1:20">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512.8635785500001</v>
      </c>
      <c r="P35" s="20" t="n">
        <v>1.32436738</v>
      </c>
      <c r="Q35" s="18" t="s">
        <v>481</v>
      </c>
      <c r="R35" s="20" t="s">
        <v>481</v>
      </c>
      <c r="S35" s="18" t="s">
        <v>481</v>
      </c>
      <c r="T35" s="20" t="s">
        <v>481</v>
      </c>
    </row>
    <row r="36" spans="1:20">
      <c r="A36" s="15" t="s">
        <v>511</v>
      </c>
      <c r="B36" s="17" t="n">
        <v>6736</v>
      </c>
      <c r="C36" s="18">
        <f>(0.0/B36*100)</f>
        <v/>
      </c>
      <c r="D36" s="19" t="n">
        <v>6736</v>
      </c>
      <c r="E36" s="18" t="s">
        <v>481</v>
      </c>
      <c r="F36" s="20" t="s">
        <v>481</v>
      </c>
      <c r="G36" s="18" t="s">
        <v>481</v>
      </c>
      <c r="H36" s="20" t="s">
        <v>481</v>
      </c>
      <c r="I36" s="18" t="s">
        <v>481</v>
      </c>
      <c r="J36" s="20" t="s">
        <v>481</v>
      </c>
      <c r="K36" s="18" t="s">
        <v>481</v>
      </c>
      <c r="L36" s="20" t="s">
        <v>481</v>
      </c>
      <c r="M36" s="18" t="s">
        <v>481</v>
      </c>
      <c r="N36" s="20" t="s">
        <v>481</v>
      </c>
      <c r="O36" s="18" t="n">
        <v>492.78613594</v>
      </c>
      <c r="P36" s="20" t="n">
        <v>2.06547398</v>
      </c>
      <c r="Q36" s="18" t="s">
        <v>481</v>
      </c>
      <c r="R36" s="20" t="s">
        <v>481</v>
      </c>
      <c r="S36" s="18" t="s">
        <v>481</v>
      </c>
      <c r="T36" s="20" t="s">
        <v>481</v>
      </c>
    </row>
    <row r="37" spans="1:20">
      <c r="A37" s="15" t="s">
        <v>512</v>
      </c>
      <c r="B37" s="17" t="n">
        <v>5458</v>
      </c>
      <c r="C37" s="18">
        <f>(0.0/B37*100)</f>
        <v/>
      </c>
      <c r="D37" s="19" t="n">
        <v>5458</v>
      </c>
      <c r="E37" s="18" t="s">
        <v>481</v>
      </c>
      <c r="F37" s="20" t="s">
        <v>481</v>
      </c>
      <c r="G37" s="18" t="s">
        <v>481</v>
      </c>
      <c r="H37" s="20" t="s">
        <v>481</v>
      </c>
      <c r="I37" s="18" t="s">
        <v>481</v>
      </c>
      <c r="J37" s="20" t="s">
        <v>481</v>
      </c>
      <c r="K37" s="18" t="s">
        <v>481</v>
      </c>
      <c r="L37" s="20" t="s">
        <v>481</v>
      </c>
      <c r="M37" s="18" t="s">
        <v>481</v>
      </c>
      <c r="N37" s="20" t="s">
        <v>481</v>
      </c>
      <c r="O37" s="18" t="n">
        <v>493.42235631</v>
      </c>
      <c r="P37" s="20" t="n">
        <v>3.60072073</v>
      </c>
      <c r="Q37" s="18" t="s">
        <v>481</v>
      </c>
      <c r="R37" s="20" t="s">
        <v>481</v>
      </c>
      <c r="S37" s="18" t="s">
        <v>481</v>
      </c>
      <c r="T37" s="20" t="s">
        <v>481</v>
      </c>
    </row>
    <row r="38" spans="1:20">
      <c r="A38" s="15" t="s">
        <v>513</v>
      </c>
      <c r="B38" s="17" t="n">
        <v>5860</v>
      </c>
      <c r="C38" s="18">
        <f>(0.0/B38*100)</f>
        <v/>
      </c>
      <c r="D38" s="19" t="n">
        <v>5860</v>
      </c>
      <c r="E38" s="18" t="s">
        <v>481</v>
      </c>
      <c r="F38" s="20" t="s">
        <v>481</v>
      </c>
      <c r="G38" s="18" t="s">
        <v>481</v>
      </c>
      <c r="H38" s="20" t="s">
        <v>481</v>
      </c>
      <c r="I38" s="18" t="s">
        <v>481</v>
      </c>
      <c r="J38" s="20" t="s">
        <v>481</v>
      </c>
      <c r="K38" s="18" t="s">
        <v>481</v>
      </c>
      <c r="L38" s="20" t="s">
        <v>481</v>
      </c>
      <c r="M38" s="18" t="s">
        <v>481</v>
      </c>
      <c r="N38" s="20" t="s">
        <v>481</v>
      </c>
      <c r="O38" s="18" t="n">
        <v>505.50581563</v>
      </c>
      <c r="P38" s="20" t="n">
        <v>2.90027214</v>
      </c>
      <c r="Q38" s="18" t="s">
        <v>481</v>
      </c>
      <c r="R38" s="20" t="s">
        <v>481</v>
      </c>
      <c r="S38" s="18" t="s">
        <v>481</v>
      </c>
      <c r="T38" s="20" t="s">
        <v>481</v>
      </c>
    </row>
    <row r="39" spans="1:20">
      <c r="A39" s="15" t="s">
        <v>514</v>
      </c>
      <c r="B39" s="17" t="n">
        <v>5895</v>
      </c>
      <c r="C39" s="18">
        <f>(0.0/B39*100)</f>
        <v/>
      </c>
      <c r="D39" s="19" t="n">
        <v>5895</v>
      </c>
      <c r="E39" s="18" t="s">
        <v>481</v>
      </c>
      <c r="F39" s="20" t="s">
        <v>481</v>
      </c>
      <c r="G39" s="18" t="s">
        <v>481</v>
      </c>
      <c r="H39" s="20" t="s">
        <v>481</v>
      </c>
      <c r="I39" s="18" t="s">
        <v>481</v>
      </c>
      <c r="J39" s="20" t="s">
        <v>481</v>
      </c>
      <c r="K39" s="18" t="s">
        <v>481</v>
      </c>
      <c r="L39" s="20" t="s">
        <v>481</v>
      </c>
      <c r="M39" s="18" t="s">
        <v>481</v>
      </c>
      <c r="N39" s="20" t="s">
        <v>481</v>
      </c>
      <c r="O39" s="18" t="n">
        <v>425.48950894</v>
      </c>
      <c r="P39" s="20" t="n">
        <v>3.93390091</v>
      </c>
      <c r="Q39" s="18" t="s">
        <v>481</v>
      </c>
      <c r="R39" s="20" t="s">
        <v>481</v>
      </c>
      <c r="S39" s="18" t="s">
        <v>481</v>
      </c>
      <c r="T39" s="20" t="s">
        <v>481</v>
      </c>
    </row>
    <row r="40" spans="1:20">
      <c r="A40" s="15" t="s">
        <v>515</v>
      </c>
      <c r="B40" s="17" t="n">
        <v>14157</v>
      </c>
      <c r="C40" s="18">
        <f>(0.0/B40*100)</f>
        <v/>
      </c>
      <c r="D40" s="19" t="n">
        <v>14157</v>
      </c>
      <c r="E40" s="18" t="s">
        <v>481</v>
      </c>
      <c r="F40" s="20" t="s">
        <v>481</v>
      </c>
      <c r="G40" s="18" t="s">
        <v>481</v>
      </c>
      <c r="H40" s="20" t="s">
        <v>481</v>
      </c>
      <c r="I40" s="18" t="s">
        <v>481</v>
      </c>
      <c r="J40" s="20" t="s">
        <v>481</v>
      </c>
      <c r="K40" s="18" t="s">
        <v>481</v>
      </c>
      <c r="L40" s="20" t="s">
        <v>481</v>
      </c>
      <c r="M40" s="18" t="s">
        <v>481</v>
      </c>
      <c r="N40" s="20" t="s">
        <v>481</v>
      </c>
      <c r="O40" s="18" t="n">
        <v>509.221503</v>
      </c>
      <c r="P40" s="20" t="n">
        <v>2.56439597</v>
      </c>
      <c r="Q40" s="18" t="s">
        <v>481</v>
      </c>
      <c r="R40" s="20" t="s">
        <v>481</v>
      </c>
      <c r="S40" s="18" t="s">
        <v>481</v>
      </c>
      <c r="T40" s="20" t="s">
        <v>481</v>
      </c>
    </row>
    <row r="41" spans="1:20">
      <c r="A41" s="15" t="s">
        <v>516</v>
      </c>
      <c r="B41" s="17" t="n">
        <v>5712</v>
      </c>
      <c r="C41" s="18">
        <f>(0.0/B41*100)</f>
        <v/>
      </c>
      <c r="D41" s="19" t="n">
        <v>5712</v>
      </c>
      <c r="E41" s="18" t="s">
        <v>481</v>
      </c>
      <c r="F41" s="20" t="s">
        <v>481</v>
      </c>
      <c r="G41" s="18" t="s">
        <v>481</v>
      </c>
      <c r="H41" s="20" t="s">
        <v>481</v>
      </c>
      <c r="I41" s="18" t="s">
        <v>481</v>
      </c>
      <c r="J41" s="20" t="s">
        <v>481</v>
      </c>
      <c r="K41" s="18" t="s">
        <v>481</v>
      </c>
      <c r="L41" s="20" t="s">
        <v>481</v>
      </c>
      <c r="M41" s="18" t="s">
        <v>481</v>
      </c>
      <c r="N41" s="20" t="s">
        <v>481</v>
      </c>
      <c r="O41" s="18" t="n">
        <v>496.24243435</v>
      </c>
      <c r="P41" s="20" t="n">
        <v>3.18120086</v>
      </c>
      <c r="Q41" s="18" t="s">
        <v>481</v>
      </c>
      <c r="R41" s="20" t="s">
        <v>481</v>
      </c>
      <c r="S41" s="18" t="s">
        <v>481</v>
      </c>
      <c r="T41" s="20" t="s">
        <v>481</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n">
        <v>372.58758318</v>
      </c>
      <c r="F45" s="20" t="n">
        <v>2.40667941</v>
      </c>
      <c r="G45" s="18" t="n">
        <v>382.58720677</v>
      </c>
      <c r="H45" s="20" t="n">
        <v>4.2152725</v>
      </c>
      <c r="I45" s="18" t="n">
        <v>387.08839048</v>
      </c>
      <c r="J45" s="20" t="n">
        <v>7.68436125</v>
      </c>
      <c r="K45" s="18" t="s">
        <v>481</v>
      </c>
      <c r="L45" s="20" t="s">
        <v>481</v>
      </c>
      <c r="M45" s="18" t="s">
        <v>481</v>
      </c>
      <c r="N45" s="20" t="s">
        <v>481</v>
      </c>
      <c r="O45" s="18" t="n">
        <v>374.20761662</v>
      </c>
      <c r="P45" s="20" t="n">
        <v>23.24923813</v>
      </c>
      <c r="Q45" s="18" t="n">
        <v>331.3336573</v>
      </c>
      <c r="R45" s="20" t="n">
        <v>15.6283829</v>
      </c>
      <c r="S45" s="18" t="n">
        <v>359.47211332</v>
      </c>
      <c r="T45" s="20" t="n">
        <v>9.35268821</v>
      </c>
    </row>
    <row r="46" spans="1:20">
      <c r="A46" s="15" t="s">
        <v>521</v>
      </c>
      <c r="B46" s="17" t="n">
        <v>23141</v>
      </c>
      <c r="C46" s="18">
        <f>(0.0/B46*100)</f>
        <v/>
      </c>
      <c r="D46" s="19" t="n">
        <v>23141</v>
      </c>
      <c r="E46" s="18" t="s">
        <v>481</v>
      </c>
      <c r="F46" s="20" t="s">
        <v>481</v>
      </c>
      <c r="G46" s="18" t="s">
        <v>481</v>
      </c>
      <c r="H46" s="20" t="s">
        <v>481</v>
      </c>
      <c r="I46" s="18" t="s">
        <v>481</v>
      </c>
      <c r="J46" s="20" t="s">
        <v>481</v>
      </c>
      <c r="K46" s="18" t="s">
        <v>481</v>
      </c>
      <c r="L46" s="20" t="s">
        <v>481</v>
      </c>
      <c r="M46" s="18" t="s">
        <v>481</v>
      </c>
      <c r="N46" s="20" t="s">
        <v>481</v>
      </c>
      <c r="O46" s="18" t="n">
        <v>400.68210314</v>
      </c>
      <c r="P46" s="20" t="n">
        <v>2.29683765</v>
      </c>
      <c r="Q46" s="18" t="s">
        <v>481</v>
      </c>
      <c r="R46" s="20" t="s">
        <v>481</v>
      </c>
      <c r="S46" s="18" t="s">
        <v>481</v>
      </c>
      <c r="T46" s="20" t="s">
        <v>481</v>
      </c>
    </row>
    <row r="47" spans="1:20">
      <c r="A47" s="15" t="s">
        <v>522</v>
      </c>
      <c r="B47" s="17" t="n">
        <v>5928</v>
      </c>
      <c r="C47" s="18">
        <f>(0.0/B47*100)</f>
        <v/>
      </c>
      <c r="D47" s="19" t="n">
        <v>5928</v>
      </c>
      <c r="E47" s="18" t="s">
        <v>481</v>
      </c>
      <c r="F47" s="20" t="s">
        <v>481</v>
      </c>
      <c r="G47" s="18" t="s">
        <v>481</v>
      </c>
      <c r="H47" s="20" t="s">
        <v>481</v>
      </c>
      <c r="I47" s="18" t="s">
        <v>481</v>
      </c>
      <c r="J47" s="20" t="s">
        <v>481</v>
      </c>
      <c r="K47" s="18" t="s">
        <v>481</v>
      </c>
      <c r="L47" s="20" t="s">
        <v>481</v>
      </c>
      <c r="M47" s="18" t="s">
        <v>481</v>
      </c>
      <c r="N47" s="20" t="s">
        <v>481</v>
      </c>
      <c r="O47" s="18" t="n">
        <v>445.77195784</v>
      </c>
      <c r="P47" s="20" t="n">
        <v>4.35022264</v>
      </c>
      <c r="Q47" s="18" t="s">
        <v>481</v>
      </c>
      <c r="R47" s="20" t="s">
        <v>481</v>
      </c>
      <c r="S47" s="18" t="s">
        <v>481</v>
      </c>
      <c r="T47" s="20" t="s">
        <v>481</v>
      </c>
    </row>
    <row r="48" spans="1:20">
      <c r="A48" s="15" t="s">
        <v>523</v>
      </c>
      <c r="B48" s="17" t="n">
        <v>9841</v>
      </c>
      <c r="C48" s="18">
        <f>(0.0/B48*100)</f>
        <v/>
      </c>
      <c r="D48" s="19" t="n">
        <v>9841</v>
      </c>
      <c r="E48" s="18" t="s">
        <v>481</v>
      </c>
      <c r="F48" s="20" t="s">
        <v>481</v>
      </c>
      <c r="G48" s="18" t="s">
        <v>481</v>
      </c>
      <c r="H48" s="20" t="s">
        <v>481</v>
      </c>
      <c r="I48" s="18" t="s">
        <v>481</v>
      </c>
      <c r="J48" s="20" t="s">
        <v>481</v>
      </c>
      <c r="K48" s="18" t="s">
        <v>481</v>
      </c>
      <c r="L48" s="20" t="s">
        <v>481</v>
      </c>
      <c r="M48" s="18" t="s">
        <v>481</v>
      </c>
      <c r="N48" s="20" t="s">
        <v>481</v>
      </c>
      <c r="O48" s="18" t="n">
        <v>517.77928095</v>
      </c>
      <c r="P48" s="20" t="n">
        <v>4.636718</v>
      </c>
      <c r="Q48" s="18" t="s">
        <v>481</v>
      </c>
      <c r="R48" s="20" t="s">
        <v>481</v>
      </c>
      <c r="S48" s="18" t="s">
        <v>481</v>
      </c>
      <c r="T48" s="20" t="s">
        <v>481</v>
      </c>
    </row>
    <row r="49" spans="1:20">
      <c r="A49" s="15" t="s">
        <v>524</v>
      </c>
      <c r="B49" s="17" t="n">
        <v>6349</v>
      </c>
      <c r="C49" s="18">
        <f>(56.0/B49*100)</f>
        <v/>
      </c>
      <c r="D49" s="19" t="n">
        <v>6293</v>
      </c>
      <c r="E49" s="18" t="n">
        <v>389.96884128</v>
      </c>
      <c r="F49" s="20" t="n">
        <v>8.024266190000001</v>
      </c>
      <c r="G49" s="18" t="n">
        <v>417.08709768</v>
      </c>
      <c r="H49" s="20" t="n">
        <v>4.95261854</v>
      </c>
      <c r="I49" s="18" t="n">
        <v>438.98237794</v>
      </c>
      <c r="J49" s="20" t="n">
        <v>3.0319451</v>
      </c>
      <c r="K49" s="18" t="s">
        <v>481</v>
      </c>
      <c r="L49" s="20" t="s">
        <v>481</v>
      </c>
      <c r="M49" s="18" t="s">
        <v>481</v>
      </c>
      <c r="N49" s="20" t="s">
        <v>481</v>
      </c>
      <c r="O49" s="18" t="s">
        <v>481</v>
      </c>
      <c r="P49" s="20" t="s">
        <v>481</v>
      </c>
      <c r="Q49" s="18" t="s">
        <v>481</v>
      </c>
      <c r="R49" s="20" t="s">
        <v>481</v>
      </c>
      <c r="S49" s="18" t="n">
        <v>388.86129322</v>
      </c>
      <c r="T49" s="20" t="n">
        <v>13.44482278</v>
      </c>
    </row>
    <row r="50" spans="1:20">
      <c r="A50" s="15" t="s">
        <v>525</v>
      </c>
      <c r="B50" s="17" t="n">
        <v>11795</v>
      </c>
      <c r="C50" s="18">
        <f>(0.0/B50*100)</f>
        <v/>
      </c>
      <c r="D50" s="19" t="n">
        <v>11795</v>
      </c>
      <c r="E50" s="18" t="s">
        <v>481</v>
      </c>
      <c r="F50" s="20" t="s">
        <v>481</v>
      </c>
      <c r="G50" s="18" t="s">
        <v>481</v>
      </c>
      <c r="H50" s="20" t="s">
        <v>481</v>
      </c>
      <c r="I50" s="18" t="s">
        <v>481</v>
      </c>
      <c r="J50" s="20" t="s">
        <v>481</v>
      </c>
      <c r="K50" s="18" t="s">
        <v>481</v>
      </c>
      <c r="L50" s="20" t="s">
        <v>481</v>
      </c>
      <c r="M50" s="18" t="s">
        <v>481</v>
      </c>
      <c r="N50" s="20" t="s">
        <v>481</v>
      </c>
      <c r="O50" s="18" t="n">
        <v>415.72876064</v>
      </c>
      <c r="P50" s="20" t="n">
        <v>2.36107792</v>
      </c>
      <c r="Q50" s="18" t="s">
        <v>481</v>
      </c>
      <c r="R50" s="20" t="s">
        <v>481</v>
      </c>
      <c r="S50" s="18" t="s">
        <v>481</v>
      </c>
      <c r="T50" s="20" t="s">
        <v>481</v>
      </c>
    </row>
    <row r="51" spans="1:20">
      <c r="A51" s="15" t="s">
        <v>526</v>
      </c>
      <c r="B51" s="17" t="n">
        <v>6866</v>
      </c>
      <c r="C51" s="18">
        <f>(0.0/B51*100)</f>
        <v/>
      </c>
      <c r="D51" s="19" t="n">
        <v>6866</v>
      </c>
      <c r="E51" s="18" t="s">
        <v>481</v>
      </c>
      <c r="F51" s="20" t="s">
        <v>481</v>
      </c>
      <c r="G51" s="18" t="s">
        <v>481</v>
      </c>
      <c r="H51" s="20" t="s">
        <v>481</v>
      </c>
      <c r="I51" s="18" t="s">
        <v>481</v>
      </c>
      <c r="J51" s="20" t="s">
        <v>481</v>
      </c>
      <c r="K51" s="18" t="s">
        <v>481</v>
      </c>
      <c r="L51" s="20" t="s">
        <v>481</v>
      </c>
      <c r="M51" s="18" t="s">
        <v>481</v>
      </c>
      <c r="N51" s="20" t="s">
        <v>481</v>
      </c>
      <c r="O51" s="18" t="n">
        <v>419.60803314</v>
      </c>
      <c r="P51" s="20" t="n">
        <v>2.07453394</v>
      </c>
      <c r="Q51" s="18" t="s">
        <v>481</v>
      </c>
      <c r="R51" s="20" t="s">
        <v>481</v>
      </c>
      <c r="S51" s="18" t="s">
        <v>481</v>
      </c>
      <c r="T51" s="20" t="s">
        <v>481</v>
      </c>
    </row>
    <row r="52" spans="1:20">
      <c r="A52" s="15" t="s">
        <v>527</v>
      </c>
      <c r="B52" s="17" t="n">
        <v>5809</v>
      </c>
      <c r="C52" s="18">
        <f>(0.0/B52*100)</f>
        <v/>
      </c>
      <c r="D52" s="19" t="n">
        <v>5809</v>
      </c>
      <c r="E52" s="18" t="s">
        <v>481</v>
      </c>
      <c r="F52" s="20" t="s">
        <v>481</v>
      </c>
      <c r="G52" s="18" t="s">
        <v>481</v>
      </c>
      <c r="H52" s="20" t="s">
        <v>481</v>
      </c>
      <c r="I52" s="18" t="s">
        <v>481</v>
      </c>
      <c r="J52" s="20" t="s">
        <v>481</v>
      </c>
      <c r="K52" s="18" t="s">
        <v>481</v>
      </c>
      <c r="L52" s="20" t="s">
        <v>481</v>
      </c>
      <c r="M52" s="18" t="s">
        <v>481</v>
      </c>
      <c r="N52" s="20" t="s">
        <v>481</v>
      </c>
      <c r="O52" s="18" t="n">
        <v>475.3911768</v>
      </c>
      <c r="P52" s="20" t="n">
        <v>2.45200806</v>
      </c>
      <c r="Q52" s="18" t="s">
        <v>481</v>
      </c>
      <c r="R52" s="20" t="s">
        <v>481</v>
      </c>
      <c r="S52" s="18" t="s">
        <v>481</v>
      </c>
      <c r="T52" s="20" t="s">
        <v>481</v>
      </c>
    </row>
    <row r="53" spans="1:20">
      <c r="A53" s="15" t="s">
        <v>528</v>
      </c>
      <c r="B53" s="17" t="n">
        <v>5571</v>
      </c>
      <c r="C53" s="18">
        <f>(0.0/B53*100)</f>
        <v/>
      </c>
      <c r="D53" s="19" t="n">
        <v>5571</v>
      </c>
      <c r="E53" s="18" t="s">
        <v>481</v>
      </c>
      <c r="F53" s="20" t="s">
        <v>481</v>
      </c>
      <c r="G53" s="18" t="s">
        <v>481</v>
      </c>
      <c r="H53" s="20" t="s">
        <v>481</v>
      </c>
      <c r="I53" s="18" t="s">
        <v>481</v>
      </c>
      <c r="J53" s="20" t="s">
        <v>481</v>
      </c>
      <c r="K53" s="18" t="s">
        <v>481</v>
      </c>
      <c r="L53" s="20" t="s">
        <v>481</v>
      </c>
      <c r="M53" s="18" t="s">
        <v>481</v>
      </c>
      <c r="N53" s="20" t="s">
        <v>481</v>
      </c>
      <c r="O53" s="18" t="n">
        <v>432.5767659</v>
      </c>
      <c r="P53" s="20" t="n">
        <v>1.3789965</v>
      </c>
      <c r="Q53" s="18" t="s">
        <v>481</v>
      </c>
      <c r="R53" s="20" t="s">
        <v>481</v>
      </c>
      <c r="S53" s="18" t="s">
        <v>481</v>
      </c>
      <c r="T53" s="20" t="s">
        <v>481</v>
      </c>
    </row>
    <row r="54" spans="1:20">
      <c r="A54" s="15" t="s">
        <v>529</v>
      </c>
      <c r="B54" s="17" t="n">
        <v>4740</v>
      </c>
      <c r="C54" s="18">
        <f>(0.0/B54*100)</f>
        <v/>
      </c>
      <c r="D54" s="19" t="n">
        <v>4740</v>
      </c>
      <c r="E54" s="18" t="s">
        <v>481</v>
      </c>
      <c r="F54" s="20" t="s">
        <v>481</v>
      </c>
      <c r="G54" s="18" t="s">
        <v>481</v>
      </c>
      <c r="H54" s="20" t="s">
        <v>481</v>
      </c>
      <c r="I54" s="18" t="s">
        <v>481</v>
      </c>
      <c r="J54" s="20" t="s">
        <v>481</v>
      </c>
      <c r="K54" s="18" t="s">
        <v>481</v>
      </c>
      <c r="L54" s="20" t="s">
        <v>481</v>
      </c>
      <c r="M54" s="18" t="s">
        <v>481</v>
      </c>
      <c r="N54" s="20" t="s">
        <v>481</v>
      </c>
      <c r="O54" s="18" t="n">
        <v>331.63882721</v>
      </c>
      <c r="P54" s="20" t="n">
        <v>2.57819192</v>
      </c>
      <c r="Q54" s="18" t="s">
        <v>481</v>
      </c>
      <c r="R54" s="20" t="s">
        <v>481</v>
      </c>
      <c r="S54" s="18" t="s">
        <v>481</v>
      </c>
      <c r="T54" s="20" t="s">
        <v>481</v>
      </c>
    </row>
    <row r="55" spans="1:20">
      <c r="A55" s="15" t="s">
        <v>530</v>
      </c>
      <c r="B55" s="17" t="n">
        <v>5316</v>
      </c>
      <c r="C55" s="18">
        <f>(22.0/B55*100)</f>
        <v/>
      </c>
      <c r="D55" s="19" t="n">
        <v>5294</v>
      </c>
      <c r="E55" s="18" t="n">
        <v>391.77324986</v>
      </c>
      <c r="F55" s="20" t="n">
        <v>3.38065692</v>
      </c>
      <c r="G55" s="18" t="n">
        <v>414.17179731</v>
      </c>
      <c r="H55" s="20" t="n">
        <v>4.46094593</v>
      </c>
      <c r="I55" s="18" t="n">
        <v>421.79253691</v>
      </c>
      <c r="J55" s="20" t="n">
        <v>2.92346419</v>
      </c>
      <c r="K55" s="18" t="s">
        <v>481</v>
      </c>
      <c r="L55" s="20" t="s">
        <v>481</v>
      </c>
      <c r="M55" s="18" t="s">
        <v>481</v>
      </c>
      <c r="N55" s="20" t="s">
        <v>481</v>
      </c>
      <c r="O55" s="18" t="n">
        <v>415.63819711</v>
      </c>
      <c r="P55" s="20" t="n">
        <v>29.36993756</v>
      </c>
      <c r="Q55" s="18" t="n">
        <v>312.06196642</v>
      </c>
      <c r="R55" s="20" t="n">
        <v>20.17479504</v>
      </c>
      <c r="S55" s="18" t="n">
        <v>366.70320143</v>
      </c>
      <c r="T55" s="20" t="n">
        <v>25.03404132</v>
      </c>
    </row>
    <row r="56" spans="1:20">
      <c r="A56" s="15" t="s">
        <v>531</v>
      </c>
      <c r="B56" s="17" t="n">
        <v>5359</v>
      </c>
      <c r="C56" s="18">
        <f>(0.0/B56*100)</f>
        <v/>
      </c>
      <c r="D56" s="19" t="n">
        <v>5359</v>
      </c>
      <c r="E56" s="18" t="s">
        <v>481</v>
      </c>
      <c r="F56" s="20" t="s">
        <v>481</v>
      </c>
      <c r="G56" s="18" t="s">
        <v>481</v>
      </c>
      <c r="H56" s="20" t="s">
        <v>481</v>
      </c>
      <c r="I56" s="18" t="s">
        <v>481</v>
      </c>
      <c r="J56" s="20" t="s">
        <v>481</v>
      </c>
      <c r="K56" s="18" t="s">
        <v>481</v>
      </c>
      <c r="L56" s="20" t="s">
        <v>481</v>
      </c>
      <c r="M56" s="18" t="s">
        <v>481</v>
      </c>
      <c r="N56" s="20" t="s">
        <v>481</v>
      </c>
      <c r="O56" s="18" t="n">
        <v>523.27744776</v>
      </c>
      <c r="P56" s="20" t="n">
        <v>2.54722797</v>
      </c>
      <c r="Q56" s="18" t="s">
        <v>481</v>
      </c>
      <c r="R56" s="20" t="s">
        <v>481</v>
      </c>
      <c r="S56" s="18" t="s">
        <v>481</v>
      </c>
      <c r="T56" s="20" t="s">
        <v>481</v>
      </c>
    </row>
    <row r="57" spans="1:20">
      <c r="A57" s="15" t="s">
        <v>532</v>
      </c>
      <c r="B57" s="17" t="n">
        <v>6513</v>
      </c>
      <c r="C57" s="18">
        <f>(0.0/B57*100)</f>
        <v/>
      </c>
      <c r="D57" s="19" t="n">
        <v>6513</v>
      </c>
      <c r="E57" s="18" t="n">
        <v>380.11449662</v>
      </c>
      <c r="F57" s="20" t="n">
        <v>3.10577417</v>
      </c>
      <c r="G57" s="18" t="n">
        <v>413.04474577</v>
      </c>
      <c r="H57" s="20" t="n">
        <v>3.01356936</v>
      </c>
      <c r="I57" s="18" t="n">
        <v>432.03509394</v>
      </c>
      <c r="J57" s="20" t="n">
        <v>4.27152582</v>
      </c>
      <c r="K57" s="18" t="s">
        <v>481</v>
      </c>
      <c r="L57" s="20" t="s">
        <v>481</v>
      </c>
      <c r="M57" s="18" t="s">
        <v>481</v>
      </c>
      <c r="N57" s="20" t="s">
        <v>481</v>
      </c>
      <c r="O57" s="18" t="n">
        <v>359.61984771</v>
      </c>
      <c r="P57" s="20" t="n">
        <v>21.79628254</v>
      </c>
      <c r="Q57" s="18" t="n">
        <v>341.02780292</v>
      </c>
      <c r="R57" s="20" t="n">
        <v>18.48817299</v>
      </c>
      <c r="S57" s="18" t="n">
        <v>362.5384919</v>
      </c>
      <c r="T57" s="20" t="n">
        <v>14.97324226</v>
      </c>
    </row>
    <row r="58" spans="1:20">
      <c r="A58" s="15" t="s">
        <v>533</v>
      </c>
      <c r="B58" s="17" t="n">
        <v>7267</v>
      </c>
      <c r="C58" s="18">
        <f>(10.0/B58*100)</f>
        <v/>
      </c>
      <c r="D58" s="19" t="n">
        <v>7257</v>
      </c>
      <c r="E58" s="18" t="n">
        <v>391.65941306</v>
      </c>
      <c r="F58" s="20" t="n">
        <v>4.18910743</v>
      </c>
      <c r="G58" s="18" t="n">
        <v>411.09262998</v>
      </c>
      <c r="H58" s="20" t="n">
        <v>2.82119613</v>
      </c>
      <c r="I58" s="18" t="n">
        <v>430.75302533</v>
      </c>
      <c r="J58" s="20" t="n">
        <v>3.79968233</v>
      </c>
      <c r="K58" s="18" t="s">
        <v>481</v>
      </c>
      <c r="L58" s="20" t="s">
        <v>481</v>
      </c>
      <c r="M58" s="18" t="s">
        <v>481</v>
      </c>
      <c r="N58" s="20" t="s">
        <v>481</v>
      </c>
      <c r="O58" s="18" t="n">
        <v>485.562116</v>
      </c>
      <c r="P58" s="20" t="n">
        <v>32.55469759</v>
      </c>
      <c r="Q58" s="18" t="n">
        <v>323.5254032</v>
      </c>
      <c r="R58" s="20" t="n">
        <v>8.356988510000001</v>
      </c>
      <c r="S58" s="18" t="n">
        <v>311.8497319</v>
      </c>
      <c r="T58" s="20" t="n">
        <v>16.77209281</v>
      </c>
    </row>
    <row r="59" spans="1:20">
      <c r="A59" s="15" t="s">
        <v>534</v>
      </c>
      <c r="B59" s="17" t="n">
        <v>4826</v>
      </c>
      <c r="C59" s="18">
        <f>(26.0/B59*100)</f>
        <v/>
      </c>
      <c r="D59" s="19" t="n">
        <v>4800</v>
      </c>
      <c r="E59" s="18" t="n">
        <v>373.42556906</v>
      </c>
      <c r="F59" s="20" t="n">
        <v>2.75325655</v>
      </c>
      <c r="G59" s="18" t="n">
        <v>381.41161736</v>
      </c>
      <c r="H59" s="20" t="n">
        <v>2.42214804</v>
      </c>
      <c r="I59" s="18" t="n">
        <v>385.15129388</v>
      </c>
      <c r="J59" s="20" t="n">
        <v>2.79860522</v>
      </c>
      <c r="K59" s="18" t="s">
        <v>481</v>
      </c>
      <c r="L59" s="20" t="s">
        <v>481</v>
      </c>
      <c r="M59" s="18" t="s">
        <v>481</v>
      </c>
      <c r="N59" s="20" t="s">
        <v>481</v>
      </c>
      <c r="O59" s="18" t="n">
        <v>377.11669396</v>
      </c>
      <c r="P59" s="20" t="n">
        <v>42.25716806</v>
      </c>
      <c r="Q59" s="18" t="n">
        <v>305.59819009</v>
      </c>
      <c r="R59" s="20" t="n">
        <v>16.06641262</v>
      </c>
      <c r="S59" s="18" t="n">
        <v>320.61959008</v>
      </c>
      <c r="T59" s="20" t="n">
        <v>9.76176055</v>
      </c>
    </row>
    <row r="60" spans="1:20">
      <c r="A60" s="15" t="s">
        <v>535</v>
      </c>
      <c r="B60" s="17" t="n">
        <v>4546</v>
      </c>
      <c r="C60" s="18">
        <f>(15.0/B60*100)</f>
        <v/>
      </c>
      <c r="D60" s="19" t="n">
        <v>4531</v>
      </c>
      <c r="E60" s="18" t="n">
        <v>373.97035155</v>
      </c>
      <c r="F60" s="20" t="n">
        <v>4.14514702</v>
      </c>
      <c r="G60" s="18" t="n">
        <v>385.88663112</v>
      </c>
      <c r="H60" s="20" t="n">
        <v>5.12085303</v>
      </c>
      <c r="I60" s="18" t="n">
        <v>403.5549697</v>
      </c>
      <c r="J60" s="20" t="n">
        <v>4.6305384</v>
      </c>
      <c r="K60" s="18" t="s">
        <v>481</v>
      </c>
      <c r="L60" s="20" t="s">
        <v>481</v>
      </c>
      <c r="M60" s="18" t="s">
        <v>481</v>
      </c>
      <c r="N60" s="20" t="s">
        <v>481</v>
      </c>
      <c r="O60" s="18" t="s">
        <v>481</v>
      </c>
      <c r="P60" s="20" t="s">
        <v>481</v>
      </c>
      <c r="Q60" s="18" t="n">
        <v>315.55786889</v>
      </c>
      <c r="R60" s="20" t="n">
        <v>17.28758476</v>
      </c>
      <c r="S60" s="18" t="n">
        <v>354.6875252</v>
      </c>
      <c r="T60" s="20" t="n">
        <v>8.46181249</v>
      </c>
    </row>
    <row r="61" spans="1:20">
      <c r="A61" s="15" t="s">
        <v>536</v>
      </c>
      <c r="B61" s="17" t="n">
        <v>6525</v>
      </c>
      <c r="C61" s="18">
        <f>(0.0/B61*100)</f>
        <v/>
      </c>
      <c r="D61" s="19" t="n">
        <v>6525</v>
      </c>
      <c r="E61" s="18" t="s">
        <v>481</v>
      </c>
      <c r="F61" s="20" t="s">
        <v>481</v>
      </c>
      <c r="G61" s="18" t="s">
        <v>481</v>
      </c>
      <c r="H61" s="20" t="s">
        <v>481</v>
      </c>
      <c r="I61" s="18" t="s">
        <v>481</v>
      </c>
      <c r="J61" s="20" t="s">
        <v>481</v>
      </c>
      <c r="K61" s="18" t="s">
        <v>481</v>
      </c>
      <c r="L61" s="20" t="s">
        <v>481</v>
      </c>
      <c r="M61" s="18" t="s">
        <v>481</v>
      </c>
      <c r="N61" s="20" t="s">
        <v>481</v>
      </c>
      <c r="O61" s="18" t="n">
        <v>475.40894656</v>
      </c>
      <c r="P61" s="20" t="n">
        <v>2.65267642</v>
      </c>
      <c r="Q61" s="18" t="s">
        <v>481</v>
      </c>
      <c r="R61" s="20" t="s">
        <v>481</v>
      </c>
      <c r="S61" s="18" t="s">
        <v>481</v>
      </c>
      <c r="T61" s="20" t="s">
        <v>481</v>
      </c>
    </row>
    <row r="62" spans="1:20">
      <c r="A62" s="15" t="s">
        <v>537</v>
      </c>
      <c r="B62" s="17" t="n">
        <v>4476</v>
      </c>
      <c r="C62" s="18">
        <f>(0.0/B62*100)</f>
        <v/>
      </c>
      <c r="D62" s="19" t="n">
        <v>4476</v>
      </c>
      <c r="E62" s="18" t="s">
        <v>481</v>
      </c>
      <c r="F62" s="20" t="s">
        <v>481</v>
      </c>
      <c r="G62" s="18" t="s">
        <v>481</v>
      </c>
      <c r="H62" s="20" t="s">
        <v>481</v>
      </c>
      <c r="I62" s="18" t="s">
        <v>481</v>
      </c>
      <c r="J62" s="20" t="s">
        <v>481</v>
      </c>
      <c r="K62" s="18" t="s">
        <v>481</v>
      </c>
      <c r="L62" s="20" t="s">
        <v>481</v>
      </c>
      <c r="M62" s="18" t="s">
        <v>481</v>
      </c>
      <c r="N62" s="20" t="s">
        <v>481</v>
      </c>
      <c r="O62" s="18" t="n">
        <v>528.54960019</v>
      </c>
      <c r="P62" s="20" t="n">
        <v>1.06440488</v>
      </c>
      <c r="Q62" s="18" t="s">
        <v>481</v>
      </c>
      <c r="R62" s="20" t="s">
        <v>481</v>
      </c>
      <c r="S62" s="18" t="s">
        <v>481</v>
      </c>
      <c r="T62" s="20" t="s">
        <v>481</v>
      </c>
    </row>
    <row r="63" spans="1:20">
      <c r="A63" s="15" t="s">
        <v>538</v>
      </c>
      <c r="B63" s="17" t="n">
        <v>5324</v>
      </c>
      <c r="C63" s="18">
        <f>(13.0/B63*100)</f>
        <v/>
      </c>
      <c r="D63" s="19" t="n">
        <v>5311</v>
      </c>
      <c r="E63" s="18" t="n">
        <v>369.11021947</v>
      </c>
      <c r="F63" s="20" t="n">
        <v>1.87110784</v>
      </c>
      <c r="G63" s="18" t="n">
        <v>381.12448899</v>
      </c>
      <c r="H63" s="20" t="n">
        <v>3.0961688</v>
      </c>
      <c r="I63" s="18" t="n">
        <v>411.58166003</v>
      </c>
      <c r="J63" s="20" t="n">
        <v>2.6037102</v>
      </c>
      <c r="K63" s="18" t="s">
        <v>481</v>
      </c>
      <c r="L63" s="20" t="s">
        <v>481</v>
      </c>
      <c r="M63" s="18" t="s">
        <v>481</v>
      </c>
      <c r="N63" s="20" t="s">
        <v>481</v>
      </c>
      <c r="O63" s="18" t="n">
        <v>395.60643512</v>
      </c>
      <c r="P63" s="20" t="n">
        <v>42.48181853</v>
      </c>
      <c r="Q63" s="18" t="n">
        <v>286.39068891</v>
      </c>
      <c r="R63" s="20" t="n">
        <v>19.49413145</v>
      </c>
      <c r="S63" s="18" t="n">
        <v>327.71699827</v>
      </c>
      <c r="T63" s="20" t="n">
        <v>9.846468359999999</v>
      </c>
    </row>
    <row r="64" spans="1:20">
      <c r="A64" s="15" t="s">
        <v>539</v>
      </c>
      <c r="B64" s="17" t="n">
        <v>3634</v>
      </c>
      <c r="C64" s="18">
        <f>(3.0/B64*100)</f>
        <v/>
      </c>
      <c r="D64" s="19" t="n">
        <v>3631</v>
      </c>
      <c r="E64" s="18" t="n">
        <v>414.06447312</v>
      </c>
      <c r="F64" s="20" t="n">
        <v>14.48181672</v>
      </c>
      <c r="G64" s="18" t="n">
        <v>445.36203789</v>
      </c>
      <c r="H64" s="20" t="n">
        <v>5.68045542</v>
      </c>
      <c r="I64" s="18" t="n">
        <v>470.90641793</v>
      </c>
      <c r="J64" s="20" t="n">
        <v>1.85743495</v>
      </c>
      <c r="K64" s="18" t="s">
        <v>481</v>
      </c>
      <c r="L64" s="20" t="s">
        <v>481</v>
      </c>
      <c r="M64" s="18" t="s">
        <v>481</v>
      </c>
      <c r="N64" s="20" t="s">
        <v>481</v>
      </c>
      <c r="O64" s="18" t="n">
        <v>293.2458</v>
      </c>
      <c r="P64" s="20" t="n">
        <v>43.00477097</v>
      </c>
      <c r="Q64" s="18" t="n">
        <v>372.28559449</v>
      </c>
      <c r="R64" s="20" t="n">
        <v>43.95888329</v>
      </c>
      <c r="S64" s="18" t="n">
        <v>374.65122372</v>
      </c>
      <c r="T64" s="20" t="n">
        <v>26.13865981</v>
      </c>
    </row>
    <row r="65" spans="1:20">
      <c r="A65" s="15" t="s">
        <v>540</v>
      </c>
      <c r="B65" s="17" t="n">
        <v>5325</v>
      </c>
      <c r="C65" s="18">
        <f>(14.0/B65*100)</f>
        <v/>
      </c>
      <c r="D65" s="19" t="n">
        <v>5311</v>
      </c>
      <c r="E65" s="18" t="n">
        <v>406.53297421</v>
      </c>
      <c r="F65" s="20" t="n">
        <v>4.81301213</v>
      </c>
      <c r="G65" s="18" t="n">
        <v>413.56250638</v>
      </c>
      <c r="H65" s="20" t="n">
        <v>4.92206372</v>
      </c>
      <c r="I65" s="18" t="n">
        <v>434.14696572</v>
      </c>
      <c r="J65" s="20" t="n">
        <v>2.10103395</v>
      </c>
      <c r="K65" s="18" t="s">
        <v>481</v>
      </c>
      <c r="L65" s="20" t="s">
        <v>481</v>
      </c>
      <c r="M65" s="18" t="s">
        <v>481</v>
      </c>
      <c r="N65" s="20" t="s">
        <v>481</v>
      </c>
      <c r="O65" s="18" t="n">
        <v>364.14023119</v>
      </c>
      <c r="P65" s="20" t="n">
        <v>47.38472322</v>
      </c>
      <c r="Q65" s="18" t="n">
        <v>293.2548</v>
      </c>
      <c r="R65" s="20" t="n">
        <v>42.38318754</v>
      </c>
      <c r="S65" s="18" t="n">
        <v>355.97871476</v>
      </c>
      <c r="T65" s="20" t="n">
        <v>22.29647761</v>
      </c>
    </row>
    <row r="66" spans="1:20">
      <c r="A66" s="15" t="s">
        <v>541</v>
      </c>
      <c r="B66" s="17" t="n">
        <v>5665</v>
      </c>
      <c r="C66" s="18">
        <f>(0.0/B66*100)</f>
        <v/>
      </c>
      <c r="D66" s="19" t="n">
        <v>5665</v>
      </c>
      <c r="E66" s="18" t="s">
        <v>481</v>
      </c>
      <c r="F66" s="20" t="s">
        <v>481</v>
      </c>
      <c r="G66" s="18" t="s">
        <v>481</v>
      </c>
      <c r="H66" s="20" t="s">
        <v>481</v>
      </c>
      <c r="I66" s="18" t="s">
        <v>481</v>
      </c>
      <c r="J66" s="20" t="s">
        <v>481</v>
      </c>
      <c r="K66" s="18" t="s">
        <v>481</v>
      </c>
      <c r="L66" s="20" t="s">
        <v>481</v>
      </c>
      <c r="M66" s="18" t="s">
        <v>481</v>
      </c>
      <c r="N66" s="20" t="s">
        <v>481</v>
      </c>
      <c r="O66" s="18" t="n">
        <v>411.31364817</v>
      </c>
      <c r="P66" s="20" t="n">
        <v>1.02925596</v>
      </c>
      <c r="Q66" s="18" t="s">
        <v>481</v>
      </c>
      <c r="R66" s="20" t="s">
        <v>481</v>
      </c>
      <c r="S66" s="18" t="s">
        <v>481</v>
      </c>
      <c r="T66" s="20" t="s">
        <v>481</v>
      </c>
    </row>
    <row r="67" spans="1:20">
      <c r="A67" s="15" t="s">
        <v>542</v>
      </c>
      <c r="B67" s="17" t="n">
        <v>6971</v>
      </c>
      <c r="C67" s="18">
        <f>(0.0/B67*100)</f>
        <v/>
      </c>
      <c r="D67" s="19" t="n">
        <v>6971</v>
      </c>
      <c r="E67" s="18" t="s">
        <v>481</v>
      </c>
      <c r="F67" s="20" t="s">
        <v>481</v>
      </c>
      <c r="G67" s="18" t="s">
        <v>481</v>
      </c>
      <c r="H67" s="20" t="s">
        <v>481</v>
      </c>
      <c r="I67" s="18" t="s">
        <v>481</v>
      </c>
      <c r="J67" s="20" t="s">
        <v>481</v>
      </c>
      <c r="K67" s="18" t="s">
        <v>481</v>
      </c>
      <c r="L67" s="20" t="s">
        <v>481</v>
      </c>
      <c r="M67" s="18" t="s">
        <v>481</v>
      </c>
      <c r="N67" s="20" t="s">
        <v>481</v>
      </c>
      <c r="O67" s="18" t="n">
        <v>396.68364845</v>
      </c>
      <c r="P67" s="20" t="n">
        <v>2.35867477</v>
      </c>
      <c r="Q67" s="18" t="s">
        <v>481</v>
      </c>
      <c r="R67" s="20" t="s">
        <v>481</v>
      </c>
      <c r="S67" s="18" t="s">
        <v>481</v>
      </c>
      <c r="T67" s="20" t="s">
        <v>481</v>
      </c>
    </row>
    <row r="68" spans="1:20">
      <c r="A68" s="15" t="s">
        <v>543</v>
      </c>
      <c r="B68" s="17" t="n">
        <v>12083</v>
      </c>
      <c r="C68" s="18">
        <f>(0.0/B68*100)</f>
        <v/>
      </c>
      <c r="D68" s="19" t="n">
        <v>12083</v>
      </c>
      <c r="E68" s="18" t="s">
        <v>481</v>
      </c>
      <c r="F68" s="20" t="s">
        <v>481</v>
      </c>
      <c r="G68" s="18" t="s">
        <v>481</v>
      </c>
      <c r="H68" s="20" t="s">
        <v>481</v>
      </c>
      <c r="I68" s="18" t="s">
        <v>481</v>
      </c>
      <c r="J68" s="20" t="s">
        <v>481</v>
      </c>
      <c r="K68" s="18" t="s">
        <v>481</v>
      </c>
      <c r="L68" s="20" t="s">
        <v>481</v>
      </c>
      <c r="M68" s="18" t="s">
        <v>481</v>
      </c>
      <c r="N68" s="20" t="s">
        <v>481</v>
      </c>
      <c r="O68" s="18" t="n">
        <v>417.61113016</v>
      </c>
      <c r="P68" s="20" t="n">
        <v>1.00459041</v>
      </c>
      <c r="Q68" s="18" t="s">
        <v>481</v>
      </c>
      <c r="R68" s="20" t="s">
        <v>481</v>
      </c>
      <c r="S68" s="18" t="s">
        <v>481</v>
      </c>
      <c r="T68" s="20" t="s">
        <v>481</v>
      </c>
    </row>
    <row r="69" spans="1:20">
      <c r="A69" s="15" t="s">
        <v>544</v>
      </c>
      <c r="B69" s="17" t="n">
        <v>4876</v>
      </c>
      <c r="C69" s="18">
        <f>(0.0/B69*100)</f>
        <v/>
      </c>
      <c r="D69" s="19" t="n">
        <v>4876</v>
      </c>
      <c r="E69" s="18" t="n">
        <v>400.61250361</v>
      </c>
      <c r="F69" s="20" t="n">
        <v>7.8390537</v>
      </c>
      <c r="G69" s="18" t="n">
        <v>394.74936291</v>
      </c>
      <c r="H69" s="20" t="n">
        <v>5.87739607</v>
      </c>
      <c r="I69" s="18" t="n">
        <v>439.9930227</v>
      </c>
      <c r="J69" s="20" t="n">
        <v>3.23513647</v>
      </c>
      <c r="K69" s="18" t="s">
        <v>481</v>
      </c>
      <c r="L69" s="20" t="s">
        <v>481</v>
      </c>
      <c r="M69" s="18" t="s">
        <v>481</v>
      </c>
      <c r="N69" s="20" t="s">
        <v>481</v>
      </c>
      <c r="O69" s="18" t="n">
        <v>379.10176496</v>
      </c>
      <c r="P69" s="20" t="n">
        <v>32.27066071</v>
      </c>
      <c r="Q69" s="18" t="s">
        <v>481</v>
      </c>
      <c r="R69" s="20" t="s">
        <v>481</v>
      </c>
      <c r="S69" s="18" t="n">
        <v>324.25779813</v>
      </c>
      <c r="T69" s="20" t="n">
        <v>42.3131064</v>
      </c>
    </row>
    <row r="70" spans="1:20">
      <c r="A70" s="15" t="s">
        <v>545</v>
      </c>
      <c r="B70" s="17" t="n">
        <v>6036</v>
      </c>
      <c r="C70" s="18">
        <f>(0.0/B70*100)</f>
        <v/>
      </c>
      <c r="D70" s="19" t="n">
        <v>6036</v>
      </c>
      <c r="E70" s="18" t="s">
        <v>481</v>
      </c>
      <c r="F70" s="20" t="s">
        <v>481</v>
      </c>
      <c r="G70" s="18" t="s">
        <v>481</v>
      </c>
      <c r="H70" s="20" t="s">
        <v>481</v>
      </c>
      <c r="I70" s="18" t="s">
        <v>481</v>
      </c>
      <c r="J70" s="20" t="s">
        <v>481</v>
      </c>
      <c r="K70" s="18" t="s">
        <v>481</v>
      </c>
      <c r="L70" s="20" t="s">
        <v>481</v>
      </c>
      <c r="M70" s="18" t="s">
        <v>481</v>
      </c>
      <c r="N70" s="20" t="s">
        <v>481</v>
      </c>
      <c r="O70" s="18" t="n">
        <v>486.63104116</v>
      </c>
      <c r="P70" s="20" t="n">
        <v>2.91476757</v>
      </c>
      <c r="Q70" s="18" t="s">
        <v>481</v>
      </c>
      <c r="R70" s="20" t="s">
        <v>481</v>
      </c>
      <c r="S70" s="18" t="s">
        <v>481</v>
      </c>
      <c r="T70" s="20" t="s">
        <v>481</v>
      </c>
    </row>
    <row r="71" spans="1:20">
      <c r="A71" s="15" t="s">
        <v>546</v>
      </c>
      <c r="B71" s="17" t="n">
        <v>6115</v>
      </c>
      <c r="C71" s="18">
        <f>(0.0/B71*100)</f>
        <v/>
      </c>
      <c r="D71" s="19" t="n">
        <v>6115</v>
      </c>
      <c r="E71" s="18" t="s">
        <v>481</v>
      </c>
      <c r="F71" s="20" t="s">
        <v>481</v>
      </c>
      <c r="G71" s="18" t="s">
        <v>481</v>
      </c>
      <c r="H71" s="20" t="s">
        <v>481</v>
      </c>
      <c r="I71" s="18" t="s">
        <v>481</v>
      </c>
      <c r="J71" s="20" t="s">
        <v>481</v>
      </c>
      <c r="K71" s="18" t="s">
        <v>481</v>
      </c>
      <c r="L71" s="20" t="s">
        <v>481</v>
      </c>
      <c r="M71" s="18" t="s">
        <v>481</v>
      </c>
      <c r="N71" s="20" t="s">
        <v>481</v>
      </c>
      <c r="O71" s="18" t="n">
        <v>555.57467994</v>
      </c>
      <c r="P71" s="20" t="n">
        <v>1.19601801</v>
      </c>
      <c r="Q71" s="18" t="s">
        <v>481</v>
      </c>
      <c r="R71" s="20" t="s">
        <v>481</v>
      </c>
      <c r="S71" s="18" t="s">
        <v>481</v>
      </c>
      <c r="T71" s="20" t="s">
        <v>481</v>
      </c>
    </row>
    <row r="72" spans="1:20">
      <c r="A72" s="15" t="s">
        <v>547</v>
      </c>
      <c r="B72" s="17" t="n">
        <v>7708</v>
      </c>
      <c r="C72" s="18">
        <f>(0.0/B72*100)</f>
        <v/>
      </c>
      <c r="D72" s="19" t="n">
        <v>7708</v>
      </c>
      <c r="E72" s="18" t="s">
        <v>481</v>
      </c>
      <c r="F72" s="20" t="s">
        <v>481</v>
      </c>
      <c r="G72" s="18" t="s">
        <v>481</v>
      </c>
      <c r="H72" s="20" t="s">
        <v>481</v>
      </c>
      <c r="I72" s="18" t="s">
        <v>481</v>
      </c>
      <c r="J72" s="20" t="s">
        <v>481</v>
      </c>
      <c r="K72" s="18" t="s">
        <v>481</v>
      </c>
      <c r="L72" s="20" t="s">
        <v>481</v>
      </c>
      <c r="M72" s="18" t="s">
        <v>481</v>
      </c>
      <c r="N72" s="20" t="s">
        <v>481</v>
      </c>
      <c r="O72" s="18" t="n">
        <v>532.34745458</v>
      </c>
      <c r="P72" s="20" t="n">
        <v>2.6915596</v>
      </c>
      <c r="Q72" s="18" t="s">
        <v>481</v>
      </c>
      <c r="R72" s="20" t="s">
        <v>481</v>
      </c>
      <c r="S72" s="18" t="s">
        <v>481</v>
      </c>
      <c r="T72" s="20" t="s">
        <v>481</v>
      </c>
    </row>
    <row r="73" spans="1:20">
      <c r="A73" s="15" t="s">
        <v>548</v>
      </c>
      <c r="B73" s="17" t="n">
        <v>8249</v>
      </c>
      <c r="C73" s="18">
        <f>(0.0/B73*100)</f>
        <v/>
      </c>
      <c r="D73" s="19" t="n">
        <v>8249</v>
      </c>
      <c r="E73" s="18" t="s">
        <v>481</v>
      </c>
      <c r="F73" s="20" t="s">
        <v>481</v>
      </c>
      <c r="G73" s="18" t="s">
        <v>481</v>
      </c>
      <c r="H73" s="20" t="s">
        <v>481</v>
      </c>
      <c r="I73" s="18" t="s">
        <v>481</v>
      </c>
      <c r="J73" s="20" t="s">
        <v>481</v>
      </c>
      <c r="K73" s="18" t="s">
        <v>481</v>
      </c>
      <c r="L73" s="20" t="s">
        <v>481</v>
      </c>
      <c r="M73" s="18" t="s">
        <v>481</v>
      </c>
      <c r="N73" s="20" t="s">
        <v>481</v>
      </c>
      <c r="O73" s="18" t="n">
        <v>421.33732593</v>
      </c>
      <c r="P73" s="20" t="n">
        <v>2.83298974</v>
      </c>
      <c r="Q73" s="18" t="s">
        <v>481</v>
      </c>
      <c r="R73" s="20" t="s">
        <v>481</v>
      </c>
      <c r="S73" s="18" t="s">
        <v>481</v>
      </c>
      <c r="T73" s="20" t="s">
        <v>481</v>
      </c>
    </row>
    <row r="74" spans="1:20">
      <c r="A74" s="15" t="s">
        <v>549</v>
      </c>
      <c r="B74" s="17" t="n">
        <v>4692</v>
      </c>
      <c r="C74" s="18">
        <f>(82.0/B74*100)</f>
        <v/>
      </c>
      <c r="D74" s="19" t="n">
        <v>4610</v>
      </c>
      <c r="E74" s="18" t="n">
        <v>370.5628594</v>
      </c>
      <c r="F74" s="20" t="n">
        <v>6.76805448</v>
      </c>
      <c r="G74" s="18" t="n">
        <v>423.09793075</v>
      </c>
      <c r="H74" s="20" t="n">
        <v>3.0850833</v>
      </c>
      <c r="I74" s="18" t="n">
        <v>435.58766797</v>
      </c>
      <c r="J74" s="20" t="n">
        <v>1.86175103</v>
      </c>
      <c r="K74" s="18" t="s">
        <v>481</v>
      </c>
      <c r="L74" s="20" t="s">
        <v>481</v>
      </c>
      <c r="M74" s="18" t="s">
        <v>481</v>
      </c>
      <c r="N74" s="20" t="s">
        <v>481</v>
      </c>
      <c r="O74" s="18" t="s">
        <v>481</v>
      </c>
      <c r="P74" s="20" t="s">
        <v>481</v>
      </c>
      <c r="Q74" s="18" t="n">
        <v>335.66491326</v>
      </c>
      <c r="R74" s="20" t="n">
        <v>25.74564574</v>
      </c>
      <c r="S74" s="18" t="n">
        <v>349.71329121</v>
      </c>
      <c r="T74" s="20" t="n">
        <v>11.08372898</v>
      </c>
    </row>
    <row r="75" spans="1:20">
      <c r="A75" s="15" t="s">
        <v>550</v>
      </c>
      <c r="B75" s="17" t="n">
        <v>5375</v>
      </c>
      <c r="C75" s="18">
        <f>(0.0/B75*100)</f>
        <v/>
      </c>
      <c r="D75" s="19" t="n">
        <v>5375</v>
      </c>
      <c r="E75" s="18" t="s">
        <v>481</v>
      </c>
      <c r="F75" s="20" t="s">
        <v>481</v>
      </c>
      <c r="G75" s="18" t="s">
        <v>481</v>
      </c>
      <c r="H75" s="20" t="s">
        <v>481</v>
      </c>
      <c r="I75" s="18" t="s">
        <v>481</v>
      </c>
      <c r="J75" s="20" t="s">
        <v>481</v>
      </c>
      <c r="K75" s="18" t="s">
        <v>481</v>
      </c>
      <c r="L75" s="20" t="s">
        <v>481</v>
      </c>
      <c r="M75" s="18" t="s">
        <v>481</v>
      </c>
      <c r="N75" s="20" t="s">
        <v>481</v>
      </c>
      <c r="O75" s="18" t="n">
        <v>386.40336665</v>
      </c>
      <c r="P75" s="20" t="n">
        <v>2.10436774</v>
      </c>
      <c r="Q75" s="18" t="s">
        <v>481</v>
      </c>
      <c r="R75" s="20" t="s">
        <v>481</v>
      </c>
      <c r="S75" s="18" t="s">
        <v>481</v>
      </c>
      <c r="T75" s="20" t="s">
        <v>481</v>
      </c>
    </row>
    <row r="76" spans="1:20">
      <c r="A76" s="15" t="s">
        <v>551</v>
      </c>
      <c r="B76" s="17" t="n">
        <v>14167</v>
      </c>
      <c r="C76" s="18">
        <f>(0.0/B76*100)</f>
        <v/>
      </c>
      <c r="D76" s="19" t="n">
        <v>14167</v>
      </c>
      <c r="E76" s="18" t="s">
        <v>481</v>
      </c>
      <c r="F76" s="20" t="s">
        <v>481</v>
      </c>
      <c r="G76" s="18" t="s">
        <v>481</v>
      </c>
      <c r="H76" s="20" t="s">
        <v>481</v>
      </c>
      <c r="I76" s="18" t="s">
        <v>481</v>
      </c>
      <c r="J76" s="20" t="s">
        <v>481</v>
      </c>
      <c r="K76" s="18" t="s">
        <v>481</v>
      </c>
      <c r="L76" s="20" t="s">
        <v>481</v>
      </c>
      <c r="M76" s="18" t="s">
        <v>481</v>
      </c>
      <c r="N76" s="20" t="s">
        <v>481</v>
      </c>
      <c r="O76" s="18" t="n">
        <v>436.73114787</v>
      </c>
      <c r="P76" s="20" t="n">
        <v>2.4226499</v>
      </c>
      <c r="Q76" s="18" t="s">
        <v>481</v>
      </c>
      <c r="R76" s="20" t="s">
        <v>481</v>
      </c>
      <c r="S76" s="18" t="s">
        <v>481</v>
      </c>
      <c r="T76" s="20" t="s">
        <v>481</v>
      </c>
    </row>
    <row r="77" spans="1:20">
      <c r="A77" s="15" t="s">
        <v>552</v>
      </c>
      <c r="B77" s="17" t="n">
        <v>6062</v>
      </c>
      <c r="C77" s="18">
        <f>(0.0/B77*100)</f>
        <v/>
      </c>
      <c r="D77" s="19" t="n">
        <v>6062</v>
      </c>
      <c r="E77" s="18" t="s">
        <v>481</v>
      </c>
      <c r="F77" s="20" t="s">
        <v>481</v>
      </c>
      <c r="G77" s="18" t="s">
        <v>481</v>
      </c>
      <c r="H77" s="20" t="s">
        <v>481</v>
      </c>
      <c r="I77" s="18" t="s">
        <v>481</v>
      </c>
      <c r="J77" s="20" t="s">
        <v>481</v>
      </c>
      <c r="K77" s="18" t="s">
        <v>481</v>
      </c>
      <c r="L77" s="20" t="s">
        <v>481</v>
      </c>
      <c r="M77" s="18" t="s">
        <v>481</v>
      </c>
      <c r="N77" s="20" t="s">
        <v>481</v>
      </c>
      <c r="O77" s="18" t="n">
        <v>435.36295628</v>
      </c>
      <c r="P77" s="20" t="n">
        <v>2.20087575</v>
      </c>
      <c r="Q77" s="18" t="s">
        <v>481</v>
      </c>
      <c r="R77" s="20" t="s">
        <v>481</v>
      </c>
      <c r="S77" s="18" t="s">
        <v>481</v>
      </c>
      <c r="T77" s="20" t="s">
        <v>481</v>
      </c>
    </row>
    <row r="78" spans="1:20">
      <c r="A78" s="15" t="s">
        <v>553</v>
      </c>
      <c r="B78" s="17" t="n">
        <v>5826</v>
      </c>
      <c r="C78" s="18">
        <f>(0.0/B78*100)</f>
        <v/>
      </c>
      <c r="D78" s="19" t="n">
        <v>5826</v>
      </c>
      <c r="E78" s="18" t="n">
        <v>506.14314132</v>
      </c>
      <c r="F78" s="20" t="n">
        <v>5.50108581</v>
      </c>
      <c r="G78" s="18" t="n">
        <v>515.53201544</v>
      </c>
      <c r="H78" s="20" t="n">
        <v>5.01862744</v>
      </c>
      <c r="I78" s="18" t="n">
        <v>528.45752267</v>
      </c>
      <c r="J78" s="20" t="n">
        <v>4.29630175</v>
      </c>
      <c r="K78" s="18" t="s">
        <v>481</v>
      </c>
      <c r="L78" s="20" t="s">
        <v>481</v>
      </c>
      <c r="M78" s="18" t="s">
        <v>481</v>
      </c>
      <c r="N78" s="20" t="s">
        <v>481</v>
      </c>
      <c r="O78" s="18" t="s">
        <v>481</v>
      </c>
      <c r="P78" s="20" t="s">
        <v>481</v>
      </c>
      <c r="Q78" s="18" t="n">
        <v>431.95150975</v>
      </c>
      <c r="R78" s="20" t="n">
        <v>31.11376309</v>
      </c>
      <c r="S78" s="18" t="n">
        <v>495.69533772</v>
      </c>
      <c r="T78" s="20" t="n">
        <v>29.21220882</v>
      </c>
    </row>
    <row customHeight="1" ht="25" r="79" spans="1:20">
      <c r="A79" s="15" t="s">
        <v>554</v>
      </c>
      <c r="B79" s="17" t="n">
        <v>1657</v>
      </c>
      <c r="C79" s="18">
        <f>(41.0/B79*100)</f>
        <v/>
      </c>
      <c r="D79" s="19" t="n">
        <v>1616</v>
      </c>
      <c r="E79" s="18" t="n">
        <v>384.52392838</v>
      </c>
      <c r="F79" s="20" t="n">
        <v>19.30386932</v>
      </c>
      <c r="G79" s="18" t="n">
        <v>414.19730928</v>
      </c>
      <c r="H79" s="20" t="n">
        <v>13.07751582</v>
      </c>
      <c r="I79" s="18" t="n">
        <v>480.7095982</v>
      </c>
      <c r="J79" s="20" t="n">
        <v>6.60218604</v>
      </c>
      <c r="K79" s="18" t="s">
        <v>481</v>
      </c>
      <c r="L79" s="20" t="s">
        <v>481</v>
      </c>
      <c r="M79" s="18" t="s">
        <v>481</v>
      </c>
      <c r="N79" s="20" t="s">
        <v>481</v>
      </c>
      <c r="O79" s="18" t="s">
        <v>481</v>
      </c>
      <c r="P79" s="20" t="s">
        <v>481</v>
      </c>
      <c r="Q79" s="18" t="s">
        <v>481</v>
      </c>
      <c r="R79" s="20" t="s">
        <v>481</v>
      </c>
      <c r="S79" s="18" t="n">
        <v>422.96467736</v>
      </c>
      <c r="T79" s="20" t="n">
        <v>44.70063695</v>
      </c>
    </row>
    <row r="80" spans="1:20">
      <c r="A80" s="15" t="s">
        <v>555</v>
      </c>
      <c r="B80" s="17" t="n">
        <v>7841</v>
      </c>
      <c r="C80" s="18">
        <f>(0.0/B80*100)</f>
        <v/>
      </c>
      <c r="D80" s="19" t="n">
        <v>7841</v>
      </c>
      <c r="E80" s="18" t="n">
        <v>442.48532946</v>
      </c>
      <c r="F80" s="20" t="n">
        <v>3.73447281</v>
      </c>
      <c r="G80" s="18" t="n">
        <v>458.40423694</v>
      </c>
      <c r="H80" s="20" t="n">
        <v>4.58313453</v>
      </c>
      <c r="I80" s="18" t="n">
        <v>479.36586238</v>
      </c>
      <c r="J80" s="20" t="n">
        <v>5.4640103</v>
      </c>
      <c r="K80" s="18" t="s">
        <v>481</v>
      </c>
      <c r="L80" s="20" t="s">
        <v>481</v>
      </c>
      <c r="M80" s="18" t="s">
        <v>481</v>
      </c>
      <c r="N80" s="20" t="s">
        <v>481</v>
      </c>
      <c r="O80" s="18" t="n">
        <v>512.6707893499999</v>
      </c>
      <c r="P80" s="20" t="n">
        <v>64.21605733</v>
      </c>
      <c r="Q80" s="18" t="s">
        <v>481</v>
      </c>
      <c r="R80" s="20" t="s">
        <v>481</v>
      </c>
      <c r="S80" s="18" t="n">
        <v>522.93085621</v>
      </c>
      <c r="T80" s="20" t="n">
        <v>45.01605371</v>
      </c>
    </row>
    <row r="81" spans="1:20">
      <c r="A81" s="23" t="s">
        <v>556</v>
      </c>
      <c r="B81" s="17" t="n">
        <v>8861</v>
      </c>
      <c r="C81" s="18">
        <f>(0.0/B81*100)</f>
        <v/>
      </c>
      <c r="D81" s="19" t="n">
        <v>8861</v>
      </c>
      <c r="E81" s="18" t="s">
        <v>481</v>
      </c>
      <c r="F81" s="20" t="s">
        <v>481</v>
      </c>
      <c r="G81" s="18" t="s">
        <v>481</v>
      </c>
      <c r="H81" s="20" t="s">
        <v>481</v>
      </c>
      <c r="I81" s="18" t="s">
        <v>481</v>
      </c>
      <c r="J81" s="20" t="s">
        <v>481</v>
      </c>
      <c r="K81" s="18" t="s">
        <v>481</v>
      </c>
      <c r="L81" s="20" t="s">
        <v>481</v>
      </c>
      <c r="M81" s="18" t="s">
        <v>481</v>
      </c>
      <c r="N81" s="20" t="s">
        <v>481</v>
      </c>
      <c r="O81" s="18" t="n">
        <v>442.94752097</v>
      </c>
      <c r="P81" s="20" t="n">
        <v>3.00356581</v>
      </c>
      <c r="Q81" s="18" t="s">
        <v>481</v>
      </c>
      <c r="R81" s="20" t="s">
        <v>481</v>
      </c>
      <c r="S81" s="18" t="s">
        <v>481</v>
      </c>
      <c r="T81" s="20" t="s">
        <v>481</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AD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0">
      <c r="A1" s="4" t="s">
        <v>460</v>
      </c>
    </row>
    <row r="2" spans="1:30">
      <c r="A2" s="5" t="s">
        <v>677</v>
      </c>
    </row>
    <row customHeight="1" ht="30" r="4" spans="1:30">
      <c r="A4" s="6" t="n"/>
      <c r="B4" s="7" t="s">
        <v>462</v>
      </c>
      <c r="C4" s="7" t="s">
        <v>463</v>
      </c>
      <c r="D4" s="8" t="s">
        <v>462</v>
      </c>
      <c r="E4" s="9" t="s">
        <v>678</v>
      </c>
      <c r="F4" s="10" t="n"/>
      <c r="G4" s="9" t="s">
        <v>679</v>
      </c>
      <c r="H4" s="10" t="n"/>
      <c r="I4" s="9" t="s">
        <v>680</v>
      </c>
      <c r="J4" s="10" t="n"/>
      <c r="K4" s="9" t="s">
        <v>681</v>
      </c>
      <c r="L4" s="10" t="n"/>
      <c r="M4" s="9" t="s">
        <v>682</v>
      </c>
      <c r="N4" s="10" t="n"/>
      <c r="O4" s="9" t="s">
        <v>683</v>
      </c>
      <c r="P4" s="10" t="n"/>
      <c r="Q4" s="9" t="s">
        <v>684</v>
      </c>
      <c r="R4" s="10" t="n"/>
      <c r="S4" s="9" t="s">
        <v>685</v>
      </c>
      <c r="T4" s="10" t="n"/>
      <c r="U4" s="9" t="s">
        <v>584</v>
      </c>
      <c r="V4" s="10" t="n"/>
      <c r="W4" s="9" t="s">
        <v>585</v>
      </c>
      <c r="X4" s="10" t="n"/>
      <c r="Y4" s="9" t="s">
        <v>472</v>
      </c>
      <c r="Z4" s="10" t="n"/>
      <c r="AA4" s="9" t="s">
        <v>473</v>
      </c>
      <c r="AB4" s="10" t="n"/>
      <c r="AC4" s="9" t="s">
        <v>586</v>
      </c>
      <c r="AD4" s="10" t="n"/>
    </row>
    <row r="5" spans="1:3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c r="AC5" s="12" t="s">
        <v>478</v>
      </c>
      <c r="AD5" s="11" t="s">
        <v>479</v>
      </c>
    </row>
    <row r="6" spans="1:30">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6" t="n"/>
    </row>
    <row r="7" spans="1:30">
      <c r="A7" s="15" t="s">
        <v>480</v>
      </c>
      <c r="B7" s="17" t="n">
        <v>14530</v>
      </c>
      <c r="C7" s="18">
        <f>(357.0/B7*100)</f>
        <v/>
      </c>
      <c r="D7" s="19" t="n">
        <v>14173</v>
      </c>
      <c r="E7" s="18" t="n">
        <v>480.38696804</v>
      </c>
      <c r="F7" s="20" t="n">
        <v>6.2049887</v>
      </c>
      <c r="G7" s="18" t="n">
        <v>512.47660336</v>
      </c>
      <c r="H7" s="20" t="n">
        <v>4.39610371</v>
      </c>
      <c r="I7" s="18" t="n">
        <v>530.86584444</v>
      </c>
      <c r="J7" s="20" t="n">
        <v>2.53766853</v>
      </c>
      <c r="K7" s="18" t="n">
        <v>520.8135687</v>
      </c>
      <c r="L7" s="20" t="n">
        <v>2.17660356</v>
      </c>
      <c r="M7" s="18" t="n">
        <v>495.52589051</v>
      </c>
      <c r="N7" s="20" t="n">
        <v>3.11959626</v>
      </c>
      <c r="O7" s="18" t="n">
        <v>459.97352793</v>
      </c>
      <c r="P7" s="20" t="n">
        <v>7.01794521</v>
      </c>
      <c r="Q7" s="18" t="n">
        <v>483.53246476</v>
      </c>
      <c r="R7" s="20" t="n">
        <v>8.74088967</v>
      </c>
      <c r="S7" s="18" t="n">
        <v>501.00901523</v>
      </c>
      <c r="T7" s="20" t="n">
        <v>2.9070404</v>
      </c>
      <c r="U7" s="18" t="s">
        <v>481</v>
      </c>
      <c r="V7" s="20" t="s">
        <v>481</v>
      </c>
      <c r="W7" s="18" t="s">
        <v>481</v>
      </c>
      <c r="X7" s="20" t="s">
        <v>481</v>
      </c>
      <c r="Y7" s="18" t="s">
        <v>481</v>
      </c>
      <c r="Z7" s="20" t="s">
        <v>481</v>
      </c>
      <c r="AA7" s="18" t="s">
        <v>481</v>
      </c>
      <c r="AB7" s="20" t="s">
        <v>481</v>
      </c>
      <c r="AC7" s="18" t="n">
        <v>418.08066667</v>
      </c>
      <c r="AD7" s="20" t="n">
        <v>9.64747726</v>
      </c>
    </row>
    <row r="8" spans="1:30">
      <c r="A8" s="15" t="s">
        <v>483</v>
      </c>
      <c r="B8" s="17" t="n">
        <v>7007</v>
      </c>
      <c r="C8" s="18">
        <f>(22.0/B8*100)</f>
        <v/>
      </c>
      <c r="D8" s="19" t="n">
        <v>6985</v>
      </c>
      <c r="E8" s="18" t="n">
        <v>461.35836222</v>
      </c>
      <c r="F8" s="20" t="n">
        <v>10.06405556</v>
      </c>
      <c r="G8" s="18" t="n">
        <v>485.54399016</v>
      </c>
      <c r="H8" s="20" t="n">
        <v>6.49420333</v>
      </c>
      <c r="I8" s="18" t="n">
        <v>508.14831525</v>
      </c>
      <c r="J8" s="20" t="n">
        <v>3.01759623</v>
      </c>
      <c r="K8" s="18" t="n">
        <v>501.29088818</v>
      </c>
      <c r="L8" s="20" t="n">
        <v>3.37186149</v>
      </c>
      <c r="M8" s="18" t="n">
        <v>475.82426443</v>
      </c>
      <c r="N8" s="20" t="n">
        <v>5.65478115</v>
      </c>
      <c r="O8" s="18" t="n">
        <v>425.63540067</v>
      </c>
      <c r="P8" s="20" t="n">
        <v>7.91154177</v>
      </c>
      <c r="Q8" s="18" t="n">
        <v>446.41481395</v>
      </c>
      <c r="R8" s="20" t="n">
        <v>18.16617531</v>
      </c>
      <c r="S8" s="18" t="n">
        <v>490.10723347</v>
      </c>
      <c r="T8" s="20" t="n">
        <v>4.11895878</v>
      </c>
      <c r="U8" s="18" t="s">
        <v>481</v>
      </c>
      <c r="V8" s="20" t="s">
        <v>481</v>
      </c>
      <c r="W8" s="18" t="s">
        <v>481</v>
      </c>
      <c r="X8" s="20" t="s">
        <v>481</v>
      </c>
      <c r="Y8" s="18" t="s">
        <v>481</v>
      </c>
      <c r="Z8" s="20" t="s">
        <v>481</v>
      </c>
      <c r="AA8" s="18" t="s">
        <v>481</v>
      </c>
      <c r="AB8" s="20" t="s">
        <v>481</v>
      </c>
      <c r="AC8" s="18" t="n">
        <v>410.15938782</v>
      </c>
      <c r="AD8" s="20" t="n">
        <v>19.64698269</v>
      </c>
    </row>
    <row r="9" spans="1:30">
      <c r="A9" s="15" t="s">
        <v>484</v>
      </c>
      <c r="B9" s="17" t="n">
        <v>9651</v>
      </c>
      <c r="C9" s="18">
        <f>(89.0/B9*100)</f>
        <v/>
      </c>
      <c r="D9" s="19" t="n">
        <v>9562</v>
      </c>
      <c r="E9" s="18" t="n">
        <v>458.50482206</v>
      </c>
      <c r="F9" s="20" t="n">
        <v>12.03012649</v>
      </c>
      <c r="G9" s="18" t="n">
        <v>509.67453496</v>
      </c>
      <c r="H9" s="20" t="n">
        <v>2.59907933</v>
      </c>
      <c r="I9" s="18" t="n">
        <v>508.18575087</v>
      </c>
      <c r="J9" s="20" t="n">
        <v>2.5162453</v>
      </c>
      <c r="K9" s="18" t="n">
        <v>481.45562633</v>
      </c>
      <c r="L9" s="20" t="n">
        <v>6.25636605</v>
      </c>
      <c r="M9" s="18" t="n">
        <v>452.52593891</v>
      </c>
      <c r="N9" s="20" t="n">
        <v>11.88728171</v>
      </c>
      <c r="O9" s="18" t="n">
        <v>394.28730658</v>
      </c>
      <c r="P9" s="20" t="n">
        <v>12.53329883</v>
      </c>
      <c r="Q9" s="18" t="n">
        <v>414.41014993</v>
      </c>
      <c r="R9" s="20" t="n">
        <v>12.08103682</v>
      </c>
      <c r="S9" s="18" t="n">
        <v>501.47187298</v>
      </c>
      <c r="T9" s="20" t="n">
        <v>4.05002597</v>
      </c>
      <c r="U9" s="18" t="s">
        <v>481</v>
      </c>
      <c r="V9" s="20" t="s">
        <v>481</v>
      </c>
      <c r="W9" s="18" t="s">
        <v>481</v>
      </c>
      <c r="X9" s="20" t="s">
        <v>481</v>
      </c>
      <c r="Y9" s="18" t="s">
        <v>481</v>
      </c>
      <c r="Z9" s="20" t="s">
        <v>481</v>
      </c>
      <c r="AA9" s="18" t="s">
        <v>481</v>
      </c>
      <c r="AB9" s="20" t="s">
        <v>481</v>
      </c>
      <c r="AC9" s="18" t="n">
        <v>399.03260273</v>
      </c>
      <c r="AD9" s="20" t="n">
        <v>10.61497342</v>
      </c>
    </row>
    <row r="10" spans="1:30">
      <c r="A10" s="15" t="s">
        <v>485</v>
      </c>
      <c r="B10" s="17" t="n">
        <v>20058</v>
      </c>
      <c r="C10" s="18">
        <f>(523.0/B10*100)</f>
        <v/>
      </c>
      <c r="D10" s="19" t="n">
        <v>19535</v>
      </c>
      <c r="E10" s="18" t="n">
        <v>511.5379406</v>
      </c>
      <c r="F10" s="20" t="n">
        <v>5.38241481</v>
      </c>
      <c r="G10" s="18" t="n">
        <v>544.76903691</v>
      </c>
      <c r="H10" s="20" t="n">
        <v>3.94507368</v>
      </c>
      <c r="I10" s="18" t="n">
        <v>540.53773827</v>
      </c>
      <c r="J10" s="20" t="n">
        <v>3.05724642</v>
      </c>
      <c r="K10" s="18" t="n">
        <v>525.04655459</v>
      </c>
      <c r="L10" s="20" t="n">
        <v>2.40215796</v>
      </c>
      <c r="M10" s="18" t="n">
        <v>526.5171486199999</v>
      </c>
      <c r="N10" s="20" t="n">
        <v>3.0320156</v>
      </c>
      <c r="O10" s="18" t="n">
        <v>495.26071659</v>
      </c>
      <c r="P10" s="20" t="n">
        <v>8.747644169999999</v>
      </c>
      <c r="Q10" s="18" t="n">
        <v>519.23722094</v>
      </c>
      <c r="R10" s="20" t="n">
        <v>8.62968184</v>
      </c>
      <c r="S10" s="18" t="n">
        <v>524.4376125700001</v>
      </c>
      <c r="T10" s="20" t="n">
        <v>3.3509462</v>
      </c>
      <c r="U10" s="18" t="s">
        <v>481</v>
      </c>
      <c r="V10" s="20" t="s">
        <v>481</v>
      </c>
      <c r="W10" s="18" t="s">
        <v>481</v>
      </c>
      <c r="X10" s="20" t="s">
        <v>481</v>
      </c>
      <c r="Y10" s="18" t="s">
        <v>481</v>
      </c>
      <c r="Z10" s="20" t="s">
        <v>481</v>
      </c>
      <c r="AA10" s="18" t="s">
        <v>481</v>
      </c>
      <c r="AB10" s="20" t="s">
        <v>481</v>
      </c>
      <c r="AC10" s="18" t="n">
        <v>437.36148799</v>
      </c>
      <c r="AD10" s="20" t="n">
        <v>9.97841182</v>
      </c>
    </row>
    <row r="11" spans="1:30">
      <c r="A11" s="15" t="s">
        <v>486</v>
      </c>
      <c r="B11" s="17" t="n">
        <v>7053</v>
      </c>
      <c r="C11" s="18">
        <f>(50.0/B11*100)</f>
        <v/>
      </c>
      <c r="D11" s="19" t="n">
        <v>7003</v>
      </c>
      <c r="E11" s="18" t="n">
        <v>391.72562645</v>
      </c>
      <c r="F11" s="20" t="n">
        <v>10.6311935</v>
      </c>
      <c r="G11" s="18" t="n">
        <v>405.09395735</v>
      </c>
      <c r="H11" s="20" t="n">
        <v>12.95080238</v>
      </c>
      <c r="I11" s="18" t="n">
        <v>450.67156115</v>
      </c>
      <c r="J11" s="20" t="n">
        <v>5.31370993</v>
      </c>
      <c r="K11" s="18" t="n">
        <v>460.5308417</v>
      </c>
      <c r="L11" s="20" t="n">
        <v>3.11428828</v>
      </c>
      <c r="M11" s="18" t="n">
        <v>452.27312265</v>
      </c>
      <c r="N11" s="20" t="n">
        <v>2.83376224</v>
      </c>
      <c r="O11" s="18" t="n">
        <v>422.49757671</v>
      </c>
      <c r="P11" s="20" t="n">
        <v>6.44610686</v>
      </c>
      <c r="Q11" s="18" t="n">
        <v>411.18942447</v>
      </c>
      <c r="R11" s="20" t="n">
        <v>8.30764798</v>
      </c>
      <c r="S11" s="18" t="n">
        <v>432.70740746</v>
      </c>
      <c r="T11" s="20" t="n">
        <v>4.17888204</v>
      </c>
      <c r="U11" s="18" t="s">
        <v>481</v>
      </c>
      <c r="V11" s="20" t="s">
        <v>481</v>
      </c>
      <c r="W11" s="18" t="s">
        <v>481</v>
      </c>
      <c r="X11" s="20" t="s">
        <v>481</v>
      </c>
      <c r="Y11" s="18" t="s">
        <v>481</v>
      </c>
      <c r="Z11" s="20" t="s">
        <v>481</v>
      </c>
      <c r="AA11" s="18" t="s">
        <v>481</v>
      </c>
      <c r="AB11" s="20" t="s">
        <v>481</v>
      </c>
      <c r="AC11" s="18" t="n">
        <v>371.74881842</v>
      </c>
      <c r="AD11" s="20" t="n">
        <v>5.9646231</v>
      </c>
    </row>
    <row r="12" spans="1:30">
      <c r="A12" s="15" t="s">
        <v>487</v>
      </c>
      <c r="B12" s="17" t="n">
        <v>6894</v>
      </c>
      <c r="C12" s="18">
        <f>(55.0/B12*100)</f>
        <v/>
      </c>
      <c r="D12" s="19" t="n">
        <v>6839</v>
      </c>
      <c r="E12" s="18" t="n">
        <v>459.3794314</v>
      </c>
      <c r="F12" s="20" t="n">
        <v>14.34484398</v>
      </c>
      <c r="G12" s="18" t="n">
        <v>506.76762697</v>
      </c>
      <c r="H12" s="20" t="n">
        <v>4.9164751</v>
      </c>
      <c r="I12" s="18" t="n">
        <v>502.60341986</v>
      </c>
      <c r="J12" s="20" t="n">
        <v>2.44538398</v>
      </c>
      <c r="K12" s="18" t="n">
        <v>489.123639</v>
      </c>
      <c r="L12" s="20" t="n">
        <v>4.0494498</v>
      </c>
      <c r="M12" s="18" t="n">
        <v>461.33648418</v>
      </c>
      <c r="N12" s="20" t="n">
        <v>6.25707691</v>
      </c>
      <c r="O12" s="18" t="n">
        <v>410.47992728</v>
      </c>
      <c r="P12" s="20" t="n">
        <v>8.623434980000001</v>
      </c>
      <c r="Q12" s="18" t="n">
        <v>455.99704573</v>
      </c>
      <c r="R12" s="20" t="n">
        <v>15.42570809</v>
      </c>
      <c r="S12" s="18" t="n">
        <v>493.74398154</v>
      </c>
      <c r="T12" s="20" t="n">
        <v>4.91433424</v>
      </c>
      <c r="U12" s="18" t="s">
        <v>481</v>
      </c>
      <c r="V12" s="20" t="s">
        <v>481</v>
      </c>
      <c r="W12" s="18" t="s">
        <v>481</v>
      </c>
      <c r="X12" s="20" t="s">
        <v>481</v>
      </c>
      <c r="Y12" s="18" t="s">
        <v>481</v>
      </c>
      <c r="Z12" s="20" t="s">
        <v>481</v>
      </c>
      <c r="AA12" s="18" t="s">
        <v>481</v>
      </c>
      <c r="AB12" s="20" t="s">
        <v>481</v>
      </c>
      <c r="AC12" s="18" t="n">
        <v>386.4989838</v>
      </c>
      <c r="AD12" s="20" t="n">
        <v>16.15300646</v>
      </c>
    </row>
    <row r="13" spans="1:30">
      <c r="A13" s="15" t="s">
        <v>488</v>
      </c>
      <c r="B13" s="17" t="n">
        <v>7161</v>
      </c>
      <c r="C13" s="18">
        <f>(100.0/B13*100)</f>
        <v/>
      </c>
      <c r="D13" s="19" t="n">
        <v>7061</v>
      </c>
      <c r="E13" s="18" t="s">
        <v>481</v>
      </c>
      <c r="F13" s="20" t="s">
        <v>481</v>
      </c>
      <c r="G13" s="18" t="n">
        <v>497.8963262</v>
      </c>
      <c r="H13" s="20" t="n">
        <v>4.61006387</v>
      </c>
      <c r="I13" s="18" t="n">
        <v>507.88710947</v>
      </c>
      <c r="J13" s="20" t="n">
        <v>2.54727795</v>
      </c>
      <c r="K13" s="18" t="n">
        <v>490.93216938</v>
      </c>
      <c r="L13" s="20" t="n">
        <v>4.43980272</v>
      </c>
      <c r="M13" s="18" t="n">
        <v>484.33705597</v>
      </c>
      <c r="N13" s="20" t="n">
        <v>7.8507778</v>
      </c>
      <c r="O13" s="18" t="n">
        <v>474.54722732</v>
      </c>
      <c r="P13" s="20" t="n">
        <v>8.024140969999999</v>
      </c>
      <c r="Q13" s="18" t="n">
        <v>460.50367689</v>
      </c>
      <c r="R13" s="20" t="n">
        <v>20.36276121</v>
      </c>
      <c r="S13" s="18" t="n">
        <v>508.60948567</v>
      </c>
      <c r="T13" s="20" t="n">
        <v>4.16848544</v>
      </c>
      <c r="U13" s="18" t="s">
        <v>481</v>
      </c>
      <c r="V13" s="20" t="s">
        <v>481</v>
      </c>
      <c r="W13" s="18" t="s">
        <v>481</v>
      </c>
      <c r="X13" s="20" t="s">
        <v>481</v>
      </c>
      <c r="Y13" s="18" t="s">
        <v>481</v>
      </c>
      <c r="Z13" s="20" t="s">
        <v>481</v>
      </c>
      <c r="AA13" s="18" t="s">
        <v>481</v>
      </c>
      <c r="AB13" s="20" t="s">
        <v>481</v>
      </c>
      <c r="AC13" s="18" t="n">
        <v>387.39999602</v>
      </c>
      <c r="AD13" s="20" t="n">
        <v>15.97255996</v>
      </c>
    </row>
    <row r="14" spans="1:30">
      <c r="A14" s="15" t="s">
        <v>489</v>
      </c>
      <c r="B14" s="17" t="n">
        <v>5587</v>
      </c>
      <c r="C14" s="18">
        <f>(74.0/B14*100)</f>
        <v/>
      </c>
      <c r="D14" s="19" t="n">
        <v>5513</v>
      </c>
      <c r="E14" s="18" t="n">
        <v>517.67382421</v>
      </c>
      <c r="F14" s="20" t="n">
        <v>5.59504848</v>
      </c>
      <c r="G14" s="18" t="n">
        <v>541.39509718</v>
      </c>
      <c r="H14" s="20" t="n">
        <v>2.99710475</v>
      </c>
      <c r="I14" s="18" t="n">
        <v>541.02832201</v>
      </c>
      <c r="J14" s="20" t="n">
        <v>2.66524845</v>
      </c>
      <c r="K14" s="18" t="n">
        <v>538.7824709499999</v>
      </c>
      <c r="L14" s="20" t="n">
        <v>4.71129826</v>
      </c>
      <c r="M14" s="18" t="n">
        <v>523.45064954</v>
      </c>
      <c r="N14" s="20" t="n">
        <v>7.59108681</v>
      </c>
      <c r="O14" s="18" t="n">
        <v>501.29646306</v>
      </c>
      <c r="P14" s="20" t="n">
        <v>10.97975798</v>
      </c>
      <c r="Q14" s="18" t="n">
        <v>538.88596352</v>
      </c>
      <c r="R14" s="20" t="n">
        <v>7.80937428</v>
      </c>
      <c r="S14" s="18" t="n">
        <v>522.00554863</v>
      </c>
      <c r="T14" s="20" t="n">
        <v>4.16728831</v>
      </c>
      <c r="U14" s="18" t="s">
        <v>481</v>
      </c>
      <c r="V14" s="20" t="s">
        <v>481</v>
      </c>
      <c r="W14" s="18" t="s">
        <v>481</v>
      </c>
      <c r="X14" s="20" t="s">
        <v>481</v>
      </c>
      <c r="Y14" s="18" t="s">
        <v>481</v>
      </c>
      <c r="Z14" s="20" t="s">
        <v>481</v>
      </c>
      <c r="AA14" s="18" t="s">
        <v>481</v>
      </c>
      <c r="AB14" s="20" t="s">
        <v>481</v>
      </c>
      <c r="AC14" s="18" t="n">
        <v>477.58033885</v>
      </c>
      <c r="AD14" s="20" t="n">
        <v>25.63422496</v>
      </c>
    </row>
    <row r="15" spans="1:30">
      <c r="A15" s="15" t="s">
        <v>490</v>
      </c>
      <c r="B15" s="17" t="n">
        <v>5882</v>
      </c>
      <c r="C15" s="18">
        <f>(52.0/B15*100)</f>
        <v/>
      </c>
      <c r="D15" s="19" t="n">
        <v>5830</v>
      </c>
      <c r="E15" s="18" t="n">
        <v>543.67797589</v>
      </c>
      <c r="F15" s="20" t="n">
        <v>6.26223016</v>
      </c>
      <c r="G15" s="18" t="n">
        <v>550.06673907</v>
      </c>
      <c r="H15" s="20" t="n">
        <v>4.42678098</v>
      </c>
      <c r="I15" s="18" t="n">
        <v>541.60104197</v>
      </c>
      <c r="J15" s="20" t="n">
        <v>3.90034719</v>
      </c>
      <c r="K15" s="18" t="n">
        <v>530.56669135</v>
      </c>
      <c r="L15" s="20" t="n">
        <v>3.84644442</v>
      </c>
      <c r="M15" s="18" t="n">
        <v>527.91710761</v>
      </c>
      <c r="N15" s="20" t="n">
        <v>4.06766751</v>
      </c>
      <c r="O15" s="18" t="n">
        <v>523.58722182</v>
      </c>
      <c r="P15" s="20" t="n">
        <v>4.03669307</v>
      </c>
      <c r="Q15" s="18" t="n">
        <v>489.23682904</v>
      </c>
      <c r="R15" s="20" t="n">
        <v>16.11571578</v>
      </c>
      <c r="S15" s="18" t="n">
        <v>519.35072207</v>
      </c>
      <c r="T15" s="20" t="n">
        <v>4.78236699</v>
      </c>
      <c r="U15" s="18" t="s">
        <v>481</v>
      </c>
      <c r="V15" s="20" t="s">
        <v>481</v>
      </c>
      <c r="W15" s="18" t="s">
        <v>481</v>
      </c>
      <c r="X15" s="20" t="s">
        <v>481</v>
      </c>
      <c r="Y15" s="18" t="s">
        <v>481</v>
      </c>
      <c r="Z15" s="20" t="s">
        <v>481</v>
      </c>
      <c r="AA15" s="18" t="s">
        <v>481</v>
      </c>
      <c r="AB15" s="20" t="s">
        <v>481</v>
      </c>
      <c r="AC15" s="18" t="n">
        <v>431.50531095</v>
      </c>
      <c r="AD15" s="20" t="n">
        <v>19.37203325</v>
      </c>
    </row>
    <row r="16" spans="1:30">
      <c r="A16" s="15" t="s">
        <v>491</v>
      </c>
      <c r="B16" s="17" t="n">
        <v>6108</v>
      </c>
      <c r="C16" s="18">
        <f>(101.0/B16*100)</f>
        <v/>
      </c>
      <c r="D16" s="19" t="n">
        <v>6007</v>
      </c>
      <c r="E16" s="18" t="n">
        <v>462.57708716</v>
      </c>
      <c r="F16" s="20" t="n">
        <v>9.782137580000001</v>
      </c>
      <c r="G16" s="18" t="n">
        <v>506.27759752</v>
      </c>
      <c r="H16" s="20" t="n">
        <v>3.25355114</v>
      </c>
      <c r="I16" s="18" t="n">
        <v>504.45382212</v>
      </c>
      <c r="J16" s="20" t="n">
        <v>2.56309293</v>
      </c>
      <c r="K16" s="18" t="n">
        <v>462.22636167</v>
      </c>
      <c r="L16" s="20" t="n">
        <v>6.99603006</v>
      </c>
      <c r="M16" s="18" t="n">
        <v>438.17127137</v>
      </c>
      <c r="N16" s="20" t="n">
        <v>13.65277376</v>
      </c>
      <c r="O16" s="18" t="n">
        <v>370.70227011</v>
      </c>
      <c r="P16" s="20" t="n">
        <v>11.93987781</v>
      </c>
      <c r="Q16" s="18" t="n">
        <v>422.15051098</v>
      </c>
      <c r="R16" s="20" t="n">
        <v>23.21753161</v>
      </c>
      <c r="S16" s="18" t="n">
        <v>488.91477846</v>
      </c>
      <c r="T16" s="20" t="n">
        <v>4.85706531</v>
      </c>
      <c r="U16" s="18" t="s">
        <v>481</v>
      </c>
      <c r="V16" s="20" t="s">
        <v>481</v>
      </c>
      <c r="W16" s="18" t="s">
        <v>481</v>
      </c>
      <c r="X16" s="20" t="s">
        <v>481</v>
      </c>
      <c r="Y16" s="18" t="s">
        <v>481</v>
      </c>
      <c r="Z16" s="20" t="s">
        <v>481</v>
      </c>
      <c r="AA16" s="18" t="s">
        <v>481</v>
      </c>
      <c r="AB16" s="20" t="s">
        <v>481</v>
      </c>
      <c r="AC16" s="18" t="n">
        <v>395.73355345</v>
      </c>
      <c r="AD16" s="20" t="n">
        <v>14.82040936</v>
      </c>
    </row>
    <row r="17" spans="1:30">
      <c r="A17" s="15" t="s">
        <v>492</v>
      </c>
      <c r="B17" s="17" t="n">
        <v>6504</v>
      </c>
      <c r="C17" s="18">
        <f>(688.0/B17*100)</f>
        <v/>
      </c>
      <c r="D17" s="19" t="n">
        <v>5816</v>
      </c>
      <c r="E17" s="18" t="n">
        <v>504.54048422</v>
      </c>
      <c r="F17" s="20" t="n">
        <v>9.28886518</v>
      </c>
      <c r="G17" s="18" t="n">
        <v>518.2964067299999</v>
      </c>
      <c r="H17" s="20" t="n">
        <v>4.99774007</v>
      </c>
      <c r="I17" s="18" t="n">
        <v>531.45909977</v>
      </c>
      <c r="J17" s="20" t="n">
        <v>2.70624673</v>
      </c>
      <c r="K17" s="18" t="n">
        <v>512.12194263</v>
      </c>
      <c r="L17" s="20" t="n">
        <v>4.61560951</v>
      </c>
      <c r="M17" s="18" t="n">
        <v>461.09911113</v>
      </c>
      <c r="N17" s="20" t="n">
        <v>9.44537233</v>
      </c>
      <c r="O17" s="18" t="n">
        <v>433.98146759</v>
      </c>
      <c r="P17" s="20" t="n">
        <v>6.73459859</v>
      </c>
      <c r="Q17" s="18" t="n">
        <v>465.21741828</v>
      </c>
      <c r="R17" s="20" t="n">
        <v>15.75977726</v>
      </c>
      <c r="S17" s="18" t="n">
        <v>509.22628652</v>
      </c>
      <c r="T17" s="20" t="n">
        <v>4.2085169</v>
      </c>
      <c r="U17" s="18" t="s">
        <v>481</v>
      </c>
      <c r="V17" s="20" t="s">
        <v>481</v>
      </c>
      <c r="W17" s="18" t="s">
        <v>481</v>
      </c>
      <c r="X17" s="20" t="s">
        <v>481</v>
      </c>
      <c r="Y17" s="18" t="s">
        <v>481</v>
      </c>
      <c r="Z17" s="20" t="s">
        <v>481</v>
      </c>
      <c r="AA17" s="18" t="s">
        <v>481</v>
      </c>
      <c r="AB17" s="20" t="s">
        <v>481</v>
      </c>
      <c r="AC17" s="18" t="n">
        <v>444.17253463</v>
      </c>
      <c r="AD17" s="20" t="n">
        <v>15.69322954</v>
      </c>
    </row>
    <row r="18" spans="1:30">
      <c r="A18" s="15" t="s">
        <v>493</v>
      </c>
      <c r="B18" s="17" t="n">
        <v>5532</v>
      </c>
      <c r="C18" s="18">
        <f>(28.0/B18*100)</f>
        <v/>
      </c>
      <c r="D18" s="19" t="n">
        <v>5504</v>
      </c>
      <c r="E18" s="18" t="n">
        <v>451.20675991</v>
      </c>
      <c r="F18" s="20" t="n">
        <v>8.37963259</v>
      </c>
      <c r="G18" s="18" t="n">
        <v>465.20463489</v>
      </c>
      <c r="H18" s="20" t="n">
        <v>6.25766042</v>
      </c>
      <c r="I18" s="18" t="n">
        <v>475.52264575</v>
      </c>
      <c r="J18" s="20" t="n">
        <v>4.54927428</v>
      </c>
      <c r="K18" s="18" t="n">
        <v>465.66265899</v>
      </c>
      <c r="L18" s="20" t="n">
        <v>4.1422599</v>
      </c>
      <c r="M18" s="18" t="n">
        <v>441.60649284</v>
      </c>
      <c r="N18" s="20" t="n">
        <v>4.89378086</v>
      </c>
      <c r="O18" s="18" t="n">
        <v>416.8458292</v>
      </c>
      <c r="P18" s="20" t="n">
        <v>8.26652271</v>
      </c>
      <c r="Q18" s="18" t="n">
        <v>398.07291178</v>
      </c>
      <c r="R18" s="20" t="n">
        <v>12.94315003</v>
      </c>
      <c r="S18" s="18" t="n">
        <v>441.44642019</v>
      </c>
      <c r="T18" s="20" t="n">
        <v>6.28390862</v>
      </c>
      <c r="U18" s="18" t="s">
        <v>481</v>
      </c>
      <c r="V18" s="20" t="s">
        <v>481</v>
      </c>
      <c r="W18" s="18" t="s">
        <v>481</v>
      </c>
      <c r="X18" s="20" t="s">
        <v>481</v>
      </c>
      <c r="Y18" s="18" t="s">
        <v>481</v>
      </c>
      <c r="Z18" s="20" t="s">
        <v>481</v>
      </c>
      <c r="AA18" s="18" t="s">
        <v>481</v>
      </c>
      <c r="AB18" s="20" t="s">
        <v>481</v>
      </c>
      <c r="AC18" s="18" t="n">
        <v>352.00998137</v>
      </c>
      <c r="AD18" s="20" t="n">
        <v>13.26938612</v>
      </c>
    </row>
    <row r="19" spans="1:30">
      <c r="A19" s="15" t="s">
        <v>494</v>
      </c>
      <c r="B19" s="17" t="n">
        <v>5658</v>
      </c>
      <c r="C19" s="18">
        <f>(62.0/B19*100)</f>
        <v/>
      </c>
      <c r="D19" s="19" t="n">
        <v>5596</v>
      </c>
      <c r="E19" s="18" t="n">
        <v>424.80578956</v>
      </c>
      <c r="F19" s="20" t="n">
        <v>23.95882915</v>
      </c>
      <c r="G19" s="18" t="n">
        <v>485.13415702</v>
      </c>
      <c r="H19" s="20" t="n">
        <v>6.51619937</v>
      </c>
      <c r="I19" s="18" t="n">
        <v>487.98029946</v>
      </c>
      <c r="J19" s="20" t="n">
        <v>2.80925489</v>
      </c>
      <c r="K19" s="18" t="n">
        <v>471.39031367</v>
      </c>
      <c r="L19" s="20" t="n">
        <v>3.72108608</v>
      </c>
      <c r="M19" s="18" t="n">
        <v>428.50228196</v>
      </c>
      <c r="N19" s="20" t="n">
        <v>8.697000969999999</v>
      </c>
      <c r="O19" s="18" t="n">
        <v>389.46570431</v>
      </c>
      <c r="P19" s="20" t="n">
        <v>7.52626093</v>
      </c>
      <c r="Q19" s="18" t="n">
        <v>418.50737789</v>
      </c>
      <c r="R19" s="20" t="n">
        <v>38.47597185</v>
      </c>
      <c r="S19" s="18" t="n">
        <v>475.90158935</v>
      </c>
      <c r="T19" s="20" t="n">
        <v>4.9161333</v>
      </c>
      <c r="U19" s="18" t="s">
        <v>481</v>
      </c>
      <c r="V19" s="20" t="s">
        <v>481</v>
      </c>
      <c r="W19" s="18" t="s">
        <v>481</v>
      </c>
      <c r="X19" s="20" t="s">
        <v>481</v>
      </c>
      <c r="Y19" s="18" t="s">
        <v>481</v>
      </c>
      <c r="Z19" s="20" t="s">
        <v>481</v>
      </c>
      <c r="AA19" s="18" t="s">
        <v>481</v>
      </c>
      <c r="AB19" s="20" t="s">
        <v>481</v>
      </c>
      <c r="AC19" s="18" t="n">
        <v>431.93555201</v>
      </c>
      <c r="AD19" s="20" t="n">
        <v>16.97568862</v>
      </c>
    </row>
    <row r="20" spans="1:30">
      <c r="A20" s="15" t="s">
        <v>495</v>
      </c>
      <c r="B20" s="17" t="n">
        <v>3371</v>
      </c>
      <c r="C20" s="18">
        <f>(75.0/B20*100)</f>
        <v/>
      </c>
      <c r="D20" s="19" t="n">
        <v>3296</v>
      </c>
      <c r="E20" s="18" t="n">
        <v>454.19937775</v>
      </c>
      <c r="F20" s="20" t="n">
        <v>4.7313011</v>
      </c>
      <c r="G20" s="18" t="n">
        <v>480.72148963</v>
      </c>
      <c r="H20" s="20" t="n">
        <v>2.50531725</v>
      </c>
      <c r="I20" s="18" t="n">
        <v>476.46947057</v>
      </c>
      <c r="J20" s="20" t="n">
        <v>3.83814966</v>
      </c>
      <c r="K20" s="18" t="n">
        <v>465.52833002</v>
      </c>
      <c r="L20" s="20" t="n">
        <v>10.9084609</v>
      </c>
      <c r="M20" s="18" t="n">
        <v>433.99765459</v>
      </c>
      <c r="N20" s="20" t="n">
        <v>17.65291185</v>
      </c>
      <c r="O20" s="18" t="n">
        <v>337.56340938</v>
      </c>
      <c r="P20" s="20" t="n">
        <v>16.59783389</v>
      </c>
      <c r="Q20" s="18" t="n">
        <v>436.78755125</v>
      </c>
      <c r="R20" s="20" t="n">
        <v>20.14658693</v>
      </c>
      <c r="S20" s="18" t="n">
        <v>480.06991713</v>
      </c>
      <c r="T20" s="20" t="n">
        <v>3.71603874</v>
      </c>
      <c r="U20" s="18" t="s">
        <v>481</v>
      </c>
      <c r="V20" s="20" t="s">
        <v>481</v>
      </c>
      <c r="W20" s="18" t="s">
        <v>481</v>
      </c>
      <c r="X20" s="20" t="s">
        <v>481</v>
      </c>
      <c r="Y20" s="18" t="s">
        <v>481</v>
      </c>
      <c r="Z20" s="20" t="s">
        <v>481</v>
      </c>
      <c r="AA20" s="18" t="s">
        <v>481</v>
      </c>
      <c r="AB20" s="20" t="s">
        <v>481</v>
      </c>
      <c r="AC20" s="18" t="n">
        <v>418.13138675</v>
      </c>
      <c r="AD20" s="20" t="n">
        <v>20.13525912</v>
      </c>
    </row>
    <row r="21" spans="1:30">
      <c r="A21" s="15" t="s">
        <v>496</v>
      </c>
      <c r="B21" s="17" t="n">
        <v>5741</v>
      </c>
      <c r="C21" s="18">
        <f>(45.0/B21*100)</f>
        <v/>
      </c>
      <c r="D21" s="19" t="n">
        <v>5696</v>
      </c>
      <c r="E21" s="18" t="n">
        <v>515.1122778500001</v>
      </c>
      <c r="F21" s="20" t="n">
        <v>7.68891522</v>
      </c>
      <c r="G21" s="18" t="n">
        <v>515.45489562</v>
      </c>
      <c r="H21" s="20" t="n">
        <v>3.73091661</v>
      </c>
      <c r="I21" s="18" t="n">
        <v>509.72563975</v>
      </c>
      <c r="J21" s="20" t="n">
        <v>2.53849421</v>
      </c>
      <c r="K21" s="18" t="n">
        <v>485.94413712</v>
      </c>
      <c r="L21" s="20" t="n">
        <v>4.36868118</v>
      </c>
      <c r="M21" s="18" t="n">
        <v>464.01165485</v>
      </c>
      <c r="N21" s="20" t="n">
        <v>6.49105828</v>
      </c>
      <c r="O21" s="18" t="n">
        <v>463.47221374</v>
      </c>
      <c r="P21" s="20" t="n">
        <v>21.60490398</v>
      </c>
      <c r="Q21" s="18" t="n">
        <v>488.84287432</v>
      </c>
      <c r="R21" s="20" t="n">
        <v>4.73066164</v>
      </c>
      <c r="S21" s="18" t="n">
        <v>503.72577188</v>
      </c>
      <c r="T21" s="20" t="n">
        <v>4.2366619</v>
      </c>
      <c r="U21" s="18" t="s">
        <v>481</v>
      </c>
      <c r="V21" s="20" t="s">
        <v>481</v>
      </c>
      <c r="W21" s="18" t="s">
        <v>481</v>
      </c>
      <c r="X21" s="20" t="s">
        <v>481</v>
      </c>
      <c r="Y21" s="18" t="s">
        <v>481</v>
      </c>
      <c r="Z21" s="20" t="s">
        <v>481</v>
      </c>
      <c r="AA21" s="18" t="s">
        <v>481</v>
      </c>
      <c r="AB21" s="20" t="s">
        <v>481</v>
      </c>
      <c r="AC21" s="18" t="n">
        <v>436.84363906</v>
      </c>
      <c r="AD21" s="20" t="n">
        <v>12.67483163</v>
      </c>
    </row>
    <row r="22" spans="1:30">
      <c r="A22" s="15" t="s">
        <v>497</v>
      </c>
      <c r="B22" s="17" t="n">
        <v>6598</v>
      </c>
      <c r="C22" s="18">
        <f>(32.0/B22*100)</f>
        <v/>
      </c>
      <c r="D22" s="19" t="n">
        <v>6566</v>
      </c>
      <c r="E22" s="18" t="n">
        <v>464.14765918</v>
      </c>
      <c r="F22" s="20" t="n">
        <v>6.77564322</v>
      </c>
      <c r="G22" s="18" t="n">
        <v>478.67656927</v>
      </c>
      <c r="H22" s="20" t="n">
        <v>4.64472289</v>
      </c>
      <c r="I22" s="18" t="n">
        <v>477.71623704</v>
      </c>
      <c r="J22" s="20" t="n">
        <v>4.01758446</v>
      </c>
      <c r="K22" s="18" t="n">
        <v>466.36309072</v>
      </c>
      <c r="L22" s="20" t="n">
        <v>4.22684191</v>
      </c>
      <c r="M22" s="18" t="n">
        <v>430.17200609</v>
      </c>
      <c r="N22" s="20" t="n">
        <v>6.42152952</v>
      </c>
      <c r="O22" s="18" t="n">
        <v>368.83990789</v>
      </c>
      <c r="P22" s="20" t="n">
        <v>12.2805749</v>
      </c>
      <c r="Q22" s="18" t="n">
        <v>366.82387695</v>
      </c>
      <c r="R22" s="20" t="n">
        <v>22.77970592</v>
      </c>
      <c r="S22" s="18" t="n">
        <v>472.43141313</v>
      </c>
      <c r="T22" s="20" t="n">
        <v>6.27791863</v>
      </c>
      <c r="U22" s="18" t="s">
        <v>481</v>
      </c>
      <c r="V22" s="20" t="s">
        <v>481</v>
      </c>
      <c r="W22" s="18" t="s">
        <v>481</v>
      </c>
      <c r="X22" s="20" t="s">
        <v>481</v>
      </c>
      <c r="Y22" s="18" t="s">
        <v>481</v>
      </c>
      <c r="Z22" s="20" t="s">
        <v>481</v>
      </c>
      <c r="AA22" s="18" t="n">
        <v>412.14311927</v>
      </c>
      <c r="AB22" s="20" t="n">
        <v>37.89773631</v>
      </c>
      <c r="AC22" s="18" t="n">
        <v>343.36223319</v>
      </c>
      <c r="AD22" s="20" t="n">
        <v>12.73566899</v>
      </c>
    </row>
    <row r="23" spans="1:30">
      <c r="A23" s="15" t="s">
        <v>498</v>
      </c>
      <c r="B23" s="17" t="n">
        <v>11583</v>
      </c>
      <c r="C23" s="18">
        <f>(216.0/B23*100)</f>
        <v/>
      </c>
      <c r="D23" s="19" t="n">
        <v>11367</v>
      </c>
      <c r="E23" s="18" t="s">
        <v>481</v>
      </c>
      <c r="F23" s="20" t="s">
        <v>481</v>
      </c>
      <c r="G23" s="18" t="n">
        <v>488.07764409</v>
      </c>
      <c r="H23" s="20" t="n">
        <v>4.56224122</v>
      </c>
      <c r="I23" s="18" t="n">
        <v>487.54217572</v>
      </c>
      <c r="J23" s="20" t="n">
        <v>2.83956218</v>
      </c>
      <c r="K23" s="18" t="n">
        <v>470.70379935</v>
      </c>
      <c r="L23" s="20" t="n">
        <v>5.28134179</v>
      </c>
      <c r="M23" s="18" t="n">
        <v>442.48952797</v>
      </c>
      <c r="N23" s="20" t="n">
        <v>9.331685390000001</v>
      </c>
      <c r="O23" s="18" t="n">
        <v>412.71826422</v>
      </c>
      <c r="P23" s="20" t="n">
        <v>7.32708428</v>
      </c>
      <c r="Q23" s="18" t="n">
        <v>465.26419446</v>
      </c>
      <c r="R23" s="20" t="n">
        <v>11.0460712</v>
      </c>
      <c r="S23" s="18" t="n">
        <v>486.77028373</v>
      </c>
      <c r="T23" s="20" t="n">
        <v>4.97252984</v>
      </c>
      <c r="U23" s="18" t="s">
        <v>481</v>
      </c>
      <c r="V23" s="20" t="s">
        <v>481</v>
      </c>
      <c r="W23" s="18" t="s">
        <v>481</v>
      </c>
      <c r="X23" s="20" t="s">
        <v>481</v>
      </c>
      <c r="Y23" s="18" t="s">
        <v>481</v>
      </c>
      <c r="Z23" s="20" t="s">
        <v>481</v>
      </c>
      <c r="AA23" s="18" t="s">
        <v>481</v>
      </c>
      <c r="AB23" s="20" t="s">
        <v>481</v>
      </c>
      <c r="AC23" s="18" t="n">
        <v>402.50768055</v>
      </c>
      <c r="AD23" s="20" t="n">
        <v>12.85433455</v>
      </c>
    </row>
    <row r="24" spans="1:30">
      <c r="A24" s="15" t="s">
        <v>499</v>
      </c>
      <c r="B24" s="17" t="n">
        <v>6647</v>
      </c>
      <c r="C24" s="18">
        <f>(7.0/B24*100)</f>
        <v/>
      </c>
      <c r="D24" s="19" t="n">
        <v>6640</v>
      </c>
      <c r="E24" s="18" t="n">
        <v>533.11646984</v>
      </c>
      <c r="F24" s="20" t="n">
        <v>5.22066626</v>
      </c>
      <c r="G24" s="18" t="n">
        <v>522.5969952200001</v>
      </c>
      <c r="H24" s="20" t="n">
        <v>5.22614171</v>
      </c>
      <c r="I24" s="18" t="n">
        <v>549.65883783</v>
      </c>
      <c r="J24" s="20" t="n">
        <v>3.36269046</v>
      </c>
      <c r="K24" s="18" t="n">
        <v>546.8461038299999</v>
      </c>
      <c r="L24" s="20" t="n">
        <v>3.48710354</v>
      </c>
      <c r="M24" s="18" t="n">
        <v>534.19886088</v>
      </c>
      <c r="N24" s="20" t="n">
        <v>7.08281547</v>
      </c>
      <c r="O24" s="18" t="n">
        <v>491.47987558</v>
      </c>
      <c r="P24" s="20" t="n">
        <v>18.13328636</v>
      </c>
      <c r="Q24" s="18" t="n">
        <v>478.17077519</v>
      </c>
      <c r="R24" s="20" t="n">
        <v>29.1847671</v>
      </c>
      <c r="S24" s="18" t="n">
        <v>526.05774256</v>
      </c>
      <c r="T24" s="20" t="n">
        <v>4.11828689</v>
      </c>
      <c r="U24" s="18" t="s">
        <v>481</v>
      </c>
      <c r="V24" s="20" t="s">
        <v>481</v>
      </c>
      <c r="W24" s="18" t="s">
        <v>481</v>
      </c>
      <c r="X24" s="20" t="s">
        <v>481</v>
      </c>
      <c r="Y24" s="18" t="s">
        <v>481</v>
      </c>
      <c r="Z24" s="20" t="s">
        <v>481</v>
      </c>
      <c r="AA24" s="18" t="s">
        <v>481</v>
      </c>
      <c r="AB24" s="20" t="s">
        <v>481</v>
      </c>
      <c r="AC24" s="18" t="n">
        <v>443.46451937</v>
      </c>
      <c r="AD24" s="20" t="n">
        <v>21.9566955</v>
      </c>
    </row>
    <row r="25" spans="1:30">
      <c r="A25" s="15" t="s">
        <v>500</v>
      </c>
      <c r="B25" s="17" t="n">
        <v>5581</v>
      </c>
      <c r="C25" s="18">
        <f>(24.0/B25*100)</f>
        <v/>
      </c>
      <c r="D25" s="19" t="n">
        <v>5557</v>
      </c>
      <c r="E25" s="18" t="n">
        <v>496.89553816</v>
      </c>
      <c r="F25" s="20" t="n">
        <v>16.20065878</v>
      </c>
      <c r="G25" s="18" t="n">
        <v>523.3578212899999</v>
      </c>
      <c r="H25" s="20" t="n">
        <v>7.90864617</v>
      </c>
      <c r="I25" s="18" t="n">
        <v>527.3333219899999</v>
      </c>
      <c r="J25" s="20" t="n">
        <v>5.4096092</v>
      </c>
      <c r="K25" s="18" t="n">
        <v>526.1934020800001</v>
      </c>
      <c r="L25" s="20" t="n">
        <v>3.49301134</v>
      </c>
      <c r="M25" s="18" t="n">
        <v>516.20764932</v>
      </c>
      <c r="N25" s="20" t="n">
        <v>4.17507288</v>
      </c>
      <c r="O25" s="18" t="n">
        <v>499.07968181</v>
      </c>
      <c r="P25" s="20" t="n">
        <v>4.88309613</v>
      </c>
      <c r="Q25" s="18" t="n">
        <v>521.07855698</v>
      </c>
      <c r="R25" s="20" t="n">
        <v>8.580737750000001</v>
      </c>
      <c r="S25" s="18" t="n">
        <v>501.65670736</v>
      </c>
      <c r="T25" s="20" t="n">
        <v>4.39021847</v>
      </c>
      <c r="U25" s="18" t="s">
        <v>481</v>
      </c>
      <c r="V25" s="20" t="s">
        <v>481</v>
      </c>
      <c r="W25" s="18" t="s">
        <v>481</v>
      </c>
      <c r="X25" s="20" t="s">
        <v>481</v>
      </c>
      <c r="Y25" s="18" t="s">
        <v>481</v>
      </c>
      <c r="Z25" s="20" t="s">
        <v>481</v>
      </c>
      <c r="AA25" s="18" t="s">
        <v>481</v>
      </c>
      <c r="AB25" s="20" t="s">
        <v>481</v>
      </c>
      <c r="AC25" s="18" t="n">
        <v>426.6369652</v>
      </c>
      <c r="AD25" s="20" t="n">
        <v>30.33345639</v>
      </c>
    </row>
    <row r="26" spans="1:30">
      <c r="A26" s="15" t="s">
        <v>501</v>
      </c>
      <c r="B26" s="17" t="n">
        <v>4869</v>
      </c>
      <c r="C26" s="18">
        <f>(33.0/B26*100)</f>
        <v/>
      </c>
      <c r="D26" s="19" t="n">
        <v>4836</v>
      </c>
      <c r="E26" s="18" t="n">
        <v>478.80425673</v>
      </c>
      <c r="F26" s="20" t="n">
        <v>6.95676248</v>
      </c>
      <c r="G26" s="18" t="n">
        <v>494.3333234</v>
      </c>
      <c r="H26" s="20" t="n">
        <v>2.86363555</v>
      </c>
      <c r="I26" s="18" t="n">
        <v>494.74434304</v>
      </c>
      <c r="J26" s="20" t="n">
        <v>2.73135093</v>
      </c>
      <c r="K26" s="18" t="n">
        <v>487.86564727</v>
      </c>
      <c r="L26" s="20" t="n">
        <v>3.90294541</v>
      </c>
      <c r="M26" s="18" t="n">
        <v>467.23173135</v>
      </c>
      <c r="N26" s="20" t="n">
        <v>4.84221601</v>
      </c>
      <c r="O26" s="18" t="n">
        <v>458.80458823</v>
      </c>
      <c r="P26" s="20" t="n">
        <v>8.529256309999999</v>
      </c>
      <c r="Q26" s="18" t="n">
        <v>507.93837011</v>
      </c>
      <c r="R26" s="20" t="n">
        <v>7.92571818</v>
      </c>
      <c r="S26" s="18" t="n">
        <v>500.44484161</v>
      </c>
      <c r="T26" s="20" t="n">
        <v>3.31868806</v>
      </c>
      <c r="U26" s="18" t="s">
        <v>481</v>
      </c>
      <c r="V26" s="20" t="s">
        <v>481</v>
      </c>
      <c r="W26" s="18" t="s">
        <v>481</v>
      </c>
      <c r="X26" s="20" t="s">
        <v>481</v>
      </c>
      <c r="Y26" s="18" t="s">
        <v>481</v>
      </c>
      <c r="Z26" s="20" t="s">
        <v>481</v>
      </c>
      <c r="AA26" s="18" t="s">
        <v>481</v>
      </c>
      <c r="AB26" s="20" t="s">
        <v>481</v>
      </c>
      <c r="AC26" s="18" t="n">
        <v>459.00326718</v>
      </c>
      <c r="AD26" s="20" t="n">
        <v>13.00968615</v>
      </c>
    </row>
    <row r="27" spans="1:30">
      <c r="A27" s="15" t="s">
        <v>502</v>
      </c>
      <c r="B27" s="17" t="n">
        <v>5299</v>
      </c>
      <c r="C27" s="18">
        <f>(17.0/B27*100)</f>
        <v/>
      </c>
      <c r="D27" s="19" t="n">
        <v>5282</v>
      </c>
      <c r="E27" s="18" t="n">
        <v>448.02724323</v>
      </c>
      <c r="F27" s="20" t="n">
        <v>9.706443670000001</v>
      </c>
      <c r="G27" s="18" t="n">
        <v>500.16497754</v>
      </c>
      <c r="H27" s="20" t="n">
        <v>5.92538281</v>
      </c>
      <c r="I27" s="18" t="n">
        <v>499.71452743</v>
      </c>
      <c r="J27" s="20" t="n">
        <v>2.56847056</v>
      </c>
      <c r="K27" s="18" t="n">
        <v>490.89018758</v>
      </c>
      <c r="L27" s="20" t="n">
        <v>2.5928667</v>
      </c>
      <c r="M27" s="18" t="n">
        <v>460.46892504</v>
      </c>
      <c r="N27" s="20" t="n">
        <v>4.95780555</v>
      </c>
      <c r="O27" s="18" t="n">
        <v>415.88235374</v>
      </c>
      <c r="P27" s="20" t="n">
        <v>5.54179718</v>
      </c>
      <c r="Q27" s="18" t="n">
        <v>445.80711204</v>
      </c>
      <c r="R27" s="20" t="n">
        <v>11.31003127</v>
      </c>
      <c r="S27" s="18" t="n">
        <v>480.8401819</v>
      </c>
      <c r="T27" s="20" t="n">
        <v>2.89707944</v>
      </c>
      <c r="U27" s="18" t="s">
        <v>481</v>
      </c>
      <c r="V27" s="20" t="s">
        <v>481</v>
      </c>
      <c r="W27" s="18" t="s">
        <v>481</v>
      </c>
      <c r="X27" s="20" t="s">
        <v>481</v>
      </c>
      <c r="Y27" s="18" t="s">
        <v>481</v>
      </c>
      <c r="Z27" s="20" t="s">
        <v>481</v>
      </c>
      <c r="AA27" s="18" t="s">
        <v>481</v>
      </c>
      <c r="AB27" s="20" t="s">
        <v>481</v>
      </c>
      <c r="AC27" s="18" t="n">
        <v>432.43296767</v>
      </c>
      <c r="AD27" s="20" t="n">
        <v>10.38743875</v>
      </c>
    </row>
    <row r="28" spans="1:30">
      <c r="A28" s="15" t="s">
        <v>503</v>
      </c>
      <c r="B28" s="17" t="n">
        <v>7568</v>
      </c>
      <c r="C28" s="18">
        <f>(51.0/B28*100)</f>
        <v/>
      </c>
      <c r="D28" s="19" t="n">
        <v>7517</v>
      </c>
      <c r="E28" s="18" t="n">
        <v>427.66493317</v>
      </c>
      <c r="F28" s="20" t="n">
        <v>12.31065092</v>
      </c>
      <c r="G28" s="18" t="n">
        <v>433.30866804</v>
      </c>
      <c r="H28" s="20" t="n">
        <v>6.73470364</v>
      </c>
      <c r="I28" s="18" t="n">
        <v>418.66311485</v>
      </c>
      <c r="J28" s="20" t="n">
        <v>2.87173413</v>
      </c>
      <c r="K28" s="18" t="n">
        <v>416.32279488</v>
      </c>
      <c r="L28" s="20" t="n">
        <v>2.41374221</v>
      </c>
      <c r="M28" s="18" t="n">
        <v>408.61265711</v>
      </c>
      <c r="N28" s="20" t="n">
        <v>3.46649796</v>
      </c>
      <c r="O28" s="18" t="n">
        <v>388.56887943</v>
      </c>
      <c r="P28" s="20" t="n">
        <v>6.06443436</v>
      </c>
      <c r="Q28" s="18" t="n">
        <v>401.14945053</v>
      </c>
      <c r="R28" s="20" t="n">
        <v>9.08809984</v>
      </c>
      <c r="S28" s="18" t="n">
        <v>431.78827883</v>
      </c>
      <c r="T28" s="20" t="n">
        <v>5.94869064</v>
      </c>
      <c r="U28" s="18" t="s">
        <v>481</v>
      </c>
      <c r="V28" s="20" t="s">
        <v>481</v>
      </c>
      <c r="W28" s="18" t="s">
        <v>481</v>
      </c>
      <c r="X28" s="20" t="s">
        <v>481</v>
      </c>
      <c r="Y28" s="18" t="s">
        <v>481</v>
      </c>
      <c r="Z28" s="20" t="s">
        <v>481</v>
      </c>
      <c r="AA28" s="18" t="s">
        <v>481</v>
      </c>
      <c r="AB28" s="20" t="s">
        <v>481</v>
      </c>
      <c r="AC28" s="18" t="n">
        <v>359.16583742</v>
      </c>
      <c r="AD28" s="20" t="n">
        <v>18.71639723</v>
      </c>
    </row>
    <row r="29" spans="1:30">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s">
        <v>481</v>
      </c>
      <c r="N29" s="20" t="s">
        <v>481</v>
      </c>
      <c r="O29" s="18" t="s">
        <v>481</v>
      </c>
      <c r="P29" s="20" t="s">
        <v>481</v>
      </c>
      <c r="Q29" s="18" t="s">
        <v>481</v>
      </c>
      <c r="R29" s="20" t="s">
        <v>481</v>
      </c>
      <c r="S29" s="18" t="s">
        <v>481</v>
      </c>
      <c r="T29" s="20" t="s">
        <v>481</v>
      </c>
      <c r="U29" s="18" t="s">
        <v>481</v>
      </c>
      <c r="V29" s="20" t="s">
        <v>481</v>
      </c>
      <c r="W29" s="18" t="s">
        <v>481</v>
      </c>
      <c r="X29" s="20" t="s">
        <v>481</v>
      </c>
      <c r="Y29" s="18" t="n">
        <v>508.57480626</v>
      </c>
      <c r="Z29" s="20" t="n">
        <v>2.25739586</v>
      </c>
      <c r="AA29" s="18" t="s">
        <v>481</v>
      </c>
      <c r="AB29" s="20" t="s">
        <v>481</v>
      </c>
      <c r="AC29" s="18" t="s">
        <v>481</v>
      </c>
      <c r="AD29" s="20" t="s">
        <v>481</v>
      </c>
    </row>
    <row r="30" spans="1:30">
      <c r="A30" s="15" t="s">
        <v>505</v>
      </c>
      <c r="B30" s="17" t="n">
        <v>4520</v>
      </c>
      <c r="C30" s="18">
        <f>(99.0/B30*100)</f>
        <v/>
      </c>
      <c r="D30" s="19" t="n">
        <v>4421</v>
      </c>
      <c r="E30" s="18" t="n">
        <v>504.17493832</v>
      </c>
      <c r="F30" s="20" t="n">
        <v>5.96122269</v>
      </c>
      <c r="G30" s="18" t="n">
        <v>523.2653133</v>
      </c>
      <c r="H30" s="20" t="n">
        <v>4.05728949</v>
      </c>
      <c r="I30" s="18" t="n">
        <v>523.1265632</v>
      </c>
      <c r="J30" s="20" t="n">
        <v>3.38705118</v>
      </c>
      <c r="K30" s="18" t="n">
        <v>507.9033115</v>
      </c>
      <c r="L30" s="20" t="n">
        <v>4.80132212</v>
      </c>
      <c r="M30" s="18" t="n">
        <v>474.007267</v>
      </c>
      <c r="N30" s="20" t="n">
        <v>9.924925419999999</v>
      </c>
      <c r="O30" s="18" t="n">
        <v>454.78687638</v>
      </c>
      <c r="P30" s="20" t="n">
        <v>23.04029009</v>
      </c>
      <c r="Q30" s="18" t="n">
        <v>495.43632495</v>
      </c>
      <c r="R30" s="20" t="n">
        <v>8.85336796</v>
      </c>
      <c r="S30" s="18" t="n">
        <v>519.84005429</v>
      </c>
      <c r="T30" s="20" t="n">
        <v>4.88292987</v>
      </c>
      <c r="U30" s="18" t="s">
        <v>481</v>
      </c>
      <c r="V30" s="20" t="s">
        <v>481</v>
      </c>
      <c r="W30" s="18" t="s">
        <v>481</v>
      </c>
      <c r="X30" s="20" t="s">
        <v>481</v>
      </c>
      <c r="Y30" s="18" t="s">
        <v>481</v>
      </c>
      <c r="Z30" s="20" t="s">
        <v>481</v>
      </c>
      <c r="AA30" s="18" t="s">
        <v>481</v>
      </c>
      <c r="AB30" s="20" t="s">
        <v>481</v>
      </c>
      <c r="AC30" s="18" t="n">
        <v>430.6208439</v>
      </c>
      <c r="AD30" s="20" t="n">
        <v>12.85903833</v>
      </c>
    </row>
    <row r="31" spans="1:30">
      <c r="A31" s="15" t="s">
        <v>506</v>
      </c>
      <c r="B31" s="17" t="n">
        <v>5456</v>
      </c>
      <c r="C31" s="18">
        <f>(125.0/B31*100)</f>
        <v/>
      </c>
      <c r="D31" s="19" t="n">
        <v>5331</v>
      </c>
      <c r="E31" s="18" t="n">
        <v>504.94882446</v>
      </c>
      <c r="F31" s="20" t="n">
        <v>4.03375397</v>
      </c>
      <c r="G31" s="18" t="n">
        <v>509.07896261</v>
      </c>
      <c r="H31" s="20" t="n">
        <v>3.33911952</v>
      </c>
      <c r="I31" s="18" t="n">
        <v>502.46062763</v>
      </c>
      <c r="J31" s="20" t="n">
        <v>3.43405744</v>
      </c>
      <c r="K31" s="18" t="n">
        <v>480.65667449</v>
      </c>
      <c r="L31" s="20" t="n">
        <v>5.73599656</v>
      </c>
      <c r="M31" s="18" t="n">
        <v>475.77574599</v>
      </c>
      <c r="N31" s="20" t="n">
        <v>9.324060319999999</v>
      </c>
      <c r="O31" s="18" t="n">
        <v>369.16236881</v>
      </c>
      <c r="P31" s="20" t="n">
        <v>15.66270501</v>
      </c>
      <c r="Q31" s="18" t="n">
        <v>470.11083547</v>
      </c>
      <c r="R31" s="20" t="n">
        <v>7.50788944</v>
      </c>
      <c r="S31" s="18" t="n">
        <v>500.89748604</v>
      </c>
      <c r="T31" s="20" t="n">
        <v>3.29995407</v>
      </c>
      <c r="U31" s="18" t="s">
        <v>481</v>
      </c>
      <c r="V31" s="20" t="s">
        <v>481</v>
      </c>
      <c r="W31" s="18" t="s">
        <v>481</v>
      </c>
      <c r="X31" s="20" t="s">
        <v>481</v>
      </c>
      <c r="Y31" s="18" t="s">
        <v>481</v>
      </c>
      <c r="Z31" s="20" t="s">
        <v>481</v>
      </c>
      <c r="AA31" s="18" t="s">
        <v>481</v>
      </c>
      <c r="AB31" s="20" t="s">
        <v>481</v>
      </c>
      <c r="AC31" s="18" t="n">
        <v>414.40956503</v>
      </c>
      <c r="AD31" s="20" t="n">
        <v>14.79240803</v>
      </c>
    </row>
    <row r="32" spans="1:30">
      <c r="A32" s="15" t="s">
        <v>507</v>
      </c>
      <c r="B32" s="17" t="n">
        <v>4478</v>
      </c>
      <c r="C32" s="18">
        <f>(5.0/B32*100)</f>
        <v/>
      </c>
      <c r="D32" s="19" t="n">
        <v>4473</v>
      </c>
      <c r="E32" s="18" t="n">
        <v>401.78121201</v>
      </c>
      <c r="F32" s="20" t="n">
        <v>17.16447933</v>
      </c>
      <c r="G32" s="18" t="n">
        <v>516.5696901699999</v>
      </c>
      <c r="H32" s="20" t="n">
        <v>9.78260133</v>
      </c>
      <c r="I32" s="18" t="n">
        <v>528.41045137</v>
      </c>
      <c r="J32" s="20" t="n">
        <v>3.74568055</v>
      </c>
      <c r="K32" s="18" t="n">
        <v>524.36016797</v>
      </c>
      <c r="L32" s="20" t="n">
        <v>4.51431291</v>
      </c>
      <c r="M32" s="18" t="n">
        <v>493.08242113</v>
      </c>
      <c r="N32" s="20" t="n">
        <v>3.93878251</v>
      </c>
      <c r="O32" s="18" t="n">
        <v>475.01868087</v>
      </c>
      <c r="P32" s="20" t="n">
        <v>4.02557699</v>
      </c>
      <c r="Q32" s="18" t="n">
        <v>496.12417331</v>
      </c>
      <c r="R32" s="20" t="n">
        <v>4.60620286</v>
      </c>
      <c r="S32" s="18" t="n">
        <v>505.59328925</v>
      </c>
      <c r="T32" s="20" t="n">
        <v>5.40386494</v>
      </c>
      <c r="U32" s="18" t="s">
        <v>481</v>
      </c>
      <c r="V32" s="20" t="s">
        <v>481</v>
      </c>
      <c r="W32" s="18" t="s">
        <v>481</v>
      </c>
      <c r="X32" s="20" t="s">
        <v>481</v>
      </c>
      <c r="Y32" s="18" t="s">
        <v>481</v>
      </c>
      <c r="Z32" s="20" t="s">
        <v>481</v>
      </c>
      <c r="AA32" s="18" t="s">
        <v>481</v>
      </c>
      <c r="AB32" s="20" t="s">
        <v>481</v>
      </c>
      <c r="AC32" s="18" t="n">
        <v>437.54466217</v>
      </c>
      <c r="AD32" s="20" t="n">
        <v>18.66234731</v>
      </c>
    </row>
    <row r="33" spans="1:30">
      <c r="A33" s="15" t="s">
        <v>508</v>
      </c>
      <c r="B33" s="17" t="n">
        <v>7325</v>
      </c>
      <c r="C33" s="18">
        <f>(75.0/B33*100)</f>
        <v/>
      </c>
      <c r="D33" s="19" t="n">
        <v>7250</v>
      </c>
      <c r="E33" s="18" t="n">
        <v>510.94670153</v>
      </c>
      <c r="F33" s="20" t="n">
        <v>4.97314433</v>
      </c>
      <c r="G33" s="18" t="n">
        <v>526.77773471</v>
      </c>
      <c r="H33" s="20" t="n">
        <v>4.4485546</v>
      </c>
      <c r="I33" s="18" t="n">
        <v>521.2502011300001</v>
      </c>
      <c r="J33" s="20" t="n">
        <v>3.1230104</v>
      </c>
      <c r="K33" s="18" t="n">
        <v>497.78828218</v>
      </c>
      <c r="L33" s="20" t="n">
        <v>4.0943586</v>
      </c>
      <c r="M33" s="18" t="n">
        <v>477.13899651</v>
      </c>
      <c r="N33" s="20" t="n">
        <v>4.80755283</v>
      </c>
      <c r="O33" s="18" t="n">
        <v>431.01709722</v>
      </c>
      <c r="P33" s="20" t="n">
        <v>5.79815579</v>
      </c>
      <c r="Q33" s="18" t="n">
        <v>481.9163698</v>
      </c>
      <c r="R33" s="20" t="n">
        <v>6.8319786</v>
      </c>
      <c r="S33" s="18" t="n">
        <v>494.66070642</v>
      </c>
      <c r="T33" s="20" t="n">
        <v>4.6749752</v>
      </c>
      <c r="U33" s="18" t="s">
        <v>481</v>
      </c>
      <c r="V33" s="20" t="s">
        <v>481</v>
      </c>
      <c r="W33" s="18" t="s">
        <v>481</v>
      </c>
      <c r="X33" s="20" t="s">
        <v>481</v>
      </c>
      <c r="Y33" s="18" t="s">
        <v>481</v>
      </c>
      <c r="Z33" s="20" t="s">
        <v>481</v>
      </c>
      <c r="AA33" s="18" t="s">
        <v>481</v>
      </c>
      <c r="AB33" s="20" t="s">
        <v>481</v>
      </c>
      <c r="AC33" s="18" t="n">
        <v>424.82332404</v>
      </c>
      <c r="AD33" s="20" t="n">
        <v>13.02055217</v>
      </c>
    </row>
    <row r="34" spans="1:30">
      <c r="A34" s="15" t="s">
        <v>509</v>
      </c>
      <c r="B34" s="17" t="n">
        <v>6350</v>
      </c>
      <c r="C34" s="18">
        <f>(65.0/B34*100)</f>
        <v/>
      </c>
      <c r="D34" s="19" t="n">
        <v>6285</v>
      </c>
      <c r="E34" s="18" t="n">
        <v>408.41677655</v>
      </c>
      <c r="F34" s="20" t="n">
        <v>14.90929255</v>
      </c>
      <c r="G34" s="18" t="n">
        <v>489.39777067</v>
      </c>
      <c r="H34" s="20" t="n">
        <v>5.36865264</v>
      </c>
      <c r="I34" s="18" t="n">
        <v>476.69037797</v>
      </c>
      <c r="J34" s="20" t="n">
        <v>3.07861267</v>
      </c>
      <c r="K34" s="18" t="n">
        <v>455.66245699</v>
      </c>
      <c r="L34" s="20" t="n">
        <v>3.50192478</v>
      </c>
      <c r="M34" s="18" t="n">
        <v>441.00987429</v>
      </c>
      <c r="N34" s="20" t="n">
        <v>5.84629575</v>
      </c>
      <c r="O34" s="18" t="n">
        <v>371.48937062</v>
      </c>
      <c r="P34" s="20" t="n">
        <v>7.97996833</v>
      </c>
      <c r="Q34" s="18" t="n">
        <v>409.66774886</v>
      </c>
      <c r="R34" s="20" t="n">
        <v>8.6464813</v>
      </c>
      <c r="S34" s="18" t="n">
        <v>471.66288065</v>
      </c>
      <c r="T34" s="20" t="n">
        <v>5.44709492</v>
      </c>
      <c r="U34" s="18" t="s">
        <v>481</v>
      </c>
      <c r="V34" s="20" t="s">
        <v>481</v>
      </c>
      <c r="W34" s="18" t="s">
        <v>481</v>
      </c>
      <c r="X34" s="20" t="s">
        <v>481</v>
      </c>
      <c r="Y34" s="18" t="s">
        <v>481</v>
      </c>
      <c r="Z34" s="20" t="s">
        <v>481</v>
      </c>
      <c r="AA34" s="18" t="s">
        <v>481</v>
      </c>
      <c r="AB34" s="20" t="s">
        <v>481</v>
      </c>
      <c r="AC34" s="18" t="n">
        <v>356.60983363</v>
      </c>
      <c r="AD34" s="20" t="n">
        <v>17.27140504</v>
      </c>
    </row>
    <row r="35" spans="1:30">
      <c r="A35" s="15" t="s">
        <v>510</v>
      </c>
      <c r="B35" s="17" t="n">
        <v>6406</v>
      </c>
      <c r="C35" s="18">
        <f>(37.0/B35*100)</f>
        <v/>
      </c>
      <c r="D35" s="19" t="n">
        <v>6369</v>
      </c>
      <c r="E35" s="18" t="n">
        <v>510.20560223</v>
      </c>
      <c r="F35" s="20" t="n">
        <v>4.12085436</v>
      </c>
      <c r="G35" s="18" t="n">
        <v>511.84599494</v>
      </c>
      <c r="H35" s="20" t="n">
        <v>3.61963535</v>
      </c>
      <c r="I35" s="18" t="n">
        <v>523.6202935</v>
      </c>
      <c r="J35" s="20" t="n">
        <v>3.53787856</v>
      </c>
      <c r="K35" s="18" t="n">
        <v>526.38607674</v>
      </c>
      <c r="L35" s="20" t="n">
        <v>3.51065196</v>
      </c>
      <c r="M35" s="18" t="n">
        <v>494.64178815</v>
      </c>
      <c r="N35" s="20" t="n">
        <v>5.87207326</v>
      </c>
      <c r="O35" s="18" t="n">
        <v>448.79296772</v>
      </c>
      <c r="P35" s="20" t="n">
        <v>11.80041887</v>
      </c>
      <c r="Q35" s="18" t="n">
        <v>500.7283565</v>
      </c>
      <c r="R35" s="20" t="n">
        <v>4.86761654</v>
      </c>
      <c r="S35" s="18" t="n">
        <v>521.1194436</v>
      </c>
      <c r="T35" s="20" t="n">
        <v>4.77193669</v>
      </c>
      <c r="U35" s="18" t="s">
        <v>481</v>
      </c>
      <c r="V35" s="20" t="s">
        <v>481</v>
      </c>
      <c r="W35" s="18" t="s">
        <v>481</v>
      </c>
      <c r="X35" s="20" t="s">
        <v>481</v>
      </c>
      <c r="Y35" s="18" t="s">
        <v>481</v>
      </c>
      <c r="Z35" s="20" t="s">
        <v>481</v>
      </c>
      <c r="AA35" s="18" t="s">
        <v>481</v>
      </c>
      <c r="AB35" s="20" t="s">
        <v>481</v>
      </c>
      <c r="AC35" s="18" t="n">
        <v>430.29257512</v>
      </c>
      <c r="AD35" s="20" t="n">
        <v>13.23594013</v>
      </c>
    </row>
    <row r="36" spans="1:30">
      <c r="A36" s="15" t="s">
        <v>511</v>
      </c>
      <c r="B36" s="17" t="n">
        <v>6736</v>
      </c>
      <c r="C36" s="18">
        <f>(26.0/B36*100)</f>
        <v/>
      </c>
      <c r="D36" s="19" t="n">
        <v>6710</v>
      </c>
      <c r="E36" s="18" t="n">
        <v>494.16262653</v>
      </c>
      <c r="F36" s="20" t="n">
        <v>5.66594904</v>
      </c>
      <c r="G36" s="18" t="n">
        <v>506.27086283</v>
      </c>
      <c r="H36" s="20" t="n">
        <v>3.407655</v>
      </c>
      <c r="I36" s="18" t="n">
        <v>496.33961734</v>
      </c>
      <c r="J36" s="20" t="n">
        <v>1.95446226</v>
      </c>
      <c r="K36" s="18" t="n">
        <v>464.9242924</v>
      </c>
      <c r="L36" s="20" t="n">
        <v>6.43026424</v>
      </c>
      <c r="M36" s="18" t="n">
        <v>440.95221115</v>
      </c>
      <c r="N36" s="20" t="n">
        <v>9.40846747</v>
      </c>
      <c r="O36" s="18" t="n">
        <v>409.37154834</v>
      </c>
      <c r="P36" s="20" t="n">
        <v>10.10290439</v>
      </c>
      <c r="Q36" s="18" t="n">
        <v>449.26583171</v>
      </c>
      <c r="R36" s="20" t="n">
        <v>11.00385932</v>
      </c>
      <c r="S36" s="18" t="n">
        <v>486.96469551</v>
      </c>
      <c r="T36" s="20" t="n">
        <v>4.96310083</v>
      </c>
      <c r="U36" s="18" t="s">
        <v>481</v>
      </c>
      <c r="V36" s="20" t="s">
        <v>481</v>
      </c>
      <c r="W36" s="18" t="s">
        <v>481</v>
      </c>
      <c r="X36" s="20" t="s">
        <v>481</v>
      </c>
      <c r="Y36" s="18" t="s">
        <v>481</v>
      </c>
      <c r="Z36" s="20" t="s">
        <v>481</v>
      </c>
      <c r="AA36" s="18" t="s">
        <v>481</v>
      </c>
      <c r="AB36" s="20" t="s">
        <v>481</v>
      </c>
      <c r="AC36" s="18" t="n">
        <v>401.76564931</v>
      </c>
      <c r="AD36" s="20" t="n">
        <v>14.73789439</v>
      </c>
    </row>
    <row r="37" spans="1:30">
      <c r="A37" s="15" t="s">
        <v>512</v>
      </c>
      <c r="B37" s="17" t="n">
        <v>5458</v>
      </c>
      <c r="C37" s="18">
        <f>(63.0/B37*100)</f>
        <v/>
      </c>
      <c r="D37" s="19" t="n">
        <v>5395</v>
      </c>
      <c r="E37" s="18" t="n">
        <v>493.56350185</v>
      </c>
      <c r="F37" s="20" t="n">
        <v>4.81070599</v>
      </c>
      <c r="G37" s="18" t="n">
        <v>506.36603184</v>
      </c>
      <c r="H37" s="20" t="n">
        <v>4.35113491</v>
      </c>
      <c r="I37" s="18" t="n">
        <v>502.34443088</v>
      </c>
      <c r="J37" s="20" t="n">
        <v>4.72745633</v>
      </c>
      <c r="K37" s="18" t="n">
        <v>494.90273351</v>
      </c>
      <c r="L37" s="20" t="n">
        <v>7.06140214</v>
      </c>
      <c r="M37" s="18" t="n">
        <v>479.50255176</v>
      </c>
      <c r="N37" s="20" t="n">
        <v>7.36724253</v>
      </c>
      <c r="O37" s="18" t="n">
        <v>454.61980186</v>
      </c>
      <c r="P37" s="20" t="n">
        <v>8.479575090000001</v>
      </c>
      <c r="Q37" s="18" t="n">
        <v>421.76900294</v>
      </c>
      <c r="R37" s="20" t="n">
        <v>12.83127319</v>
      </c>
      <c r="S37" s="18" t="n">
        <v>496.02233489</v>
      </c>
      <c r="T37" s="20" t="n">
        <v>4.46176798</v>
      </c>
      <c r="U37" s="18" t="s">
        <v>481</v>
      </c>
      <c r="V37" s="20" t="s">
        <v>481</v>
      </c>
      <c r="W37" s="18" t="s">
        <v>481</v>
      </c>
      <c r="X37" s="20" t="s">
        <v>481</v>
      </c>
      <c r="Y37" s="18" t="s">
        <v>481</v>
      </c>
      <c r="Z37" s="20" t="s">
        <v>481</v>
      </c>
      <c r="AA37" s="18" t="s">
        <v>481</v>
      </c>
      <c r="AB37" s="20" t="s">
        <v>481</v>
      </c>
      <c r="AC37" s="18" t="n">
        <v>396.64374849</v>
      </c>
      <c r="AD37" s="20" t="n">
        <v>16.05687337</v>
      </c>
    </row>
    <row r="38" spans="1:30">
      <c r="A38" s="15" t="s">
        <v>513</v>
      </c>
      <c r="B38" s="17" t="n">
        <v>5860</v>
      </c>
      <c r="C38" s="18">
        <f>(16.0/B38*100)</f>
        <v/>
      </c>
      <c r="D38" s="19" t="n">
        <v>5844</v>
      </c>
      <c r="E38" s="18" t="n">
        <v>452.25899969</v>
      </c>
      <c r="F38" s="20" t="n">
        <v>19.63924773</v>
      </c>
      <c r="G38" s="18" t="n">
        <v>488.67305039</v>
      </c>
      <c r="H38" s="20" t="n">
        <v>11.83660406</v>
      </c>
      <c r="I38" s="18" t="n">
        <v>510.393857</v>
      </c>
      <c r="J38" s="20" t="n">
        <v>6.63152141</v>
      </c>
      <c r="K38" s="18" t="n">
        <v>517.64818827</v>
      </c>
      <c r="L38" s="20" t="n">
        <v>4.04146979</v>
      </c>
      <c r="M38" s="18" t="n">
        <v>504.88024841</v>
      </c>
      <c r="N38" s="20" t="n">
        <v>3.80799835</v>
      </c>
      <c r="O38" s="18" t="n">
        <v>481.40301449</v>
      </c>
      <c r="P38" s="20" t="n">
        <v>6.46312198</v>
      </c>
      <c r="Q38" s="18" t="n">
        <v>438.99609346</v>
      </c>
      <c r="R38" s="20" t="n">
        <v>16.30947237</v>
      </c>
      <c r="S38" s="18" t="n">
        <v>508.13436491</v>
      </c>
      <c r="T38" s="20" t="n">
        <v>5.09088618</v>
      </c>
      <c r="U38" s="18" t="s">
        <v>481</v>
      </c>
      <c r="V38" s="20" t="s">
        <v>481</v>
      </c>
      <c r="W38" s="18" t="s">
        <v>481</v>
      </c>
      <c r="X38" s="20" t="s">
        <v>481</v>
      </c>
      <c r="Y38" s="18" t="s">
        <v>481</v>
      </c>
      <c r="Z38" s="20" t="s">
        <v>481</v>
      </c>
      <c r="AA38" s="18" t="s">
        <v>481</v>
      </c>
      <c r="AB38" s="20" t="s">
        <v>481</v>
      </c>
      <c r="AC38" s="18" t="n">
        <v>407.16403551</v>
      </c>
      <c r="AD38" s="20" t="n">
        <v>16.96512829</v>
      </c>
    </row>
    <row r="39" spans="1:30">
      <c r="A39" s="15" t="s">
        <v>514</v>
      </c>
      <c r="B39" s="17" t="n">
        <v>5895</v>
      </c>
      <c r="C39" s="18">
        <f>(30.0/B39*100)</f>
        <v/>
      </c>
      <c r="D39" s="19" t="n">
        <v>5865</v>
      </c>
      <c r="E39" s="18" t="n">
        <v>368.12450128</v>
      </c>
      <c r="F39" s="20" t="n">
        <v>16.242846</v>
      </c>
      <c r="G39" s="18" t="n">
        <v>451.02346324</v>
      </c>
      <c r="H39" s="20" t="n">
        <v>16.19115244</v>
      </c>
      <c r="I39" s="18" t="n">
        <v>469.3327182</v>
      </c>
      <c r="J39" s="20" t="n">
        <v>12.99742534</v>
      </c>
      <c r="K39" s="18" t="n">
        <v>449.02822818</v>
      </c>
      <c r="L39" s="20" t="n">
        <v>11.36184204</v>
      </c>
      <c r="M39" s="18" t="n">
        <v>437.98930713</v>
      </c>
      <c r="N39" s="20" t="n">
        <v>5.64141286</v>
      </c>
      <c r="O39" s="18" t="n">
        <v>432.42888848</v>
      </c>
      <c r="P39" s="20" t="n">
        <v>4.83469881</v>
      </c>
      <c r="Q39" s="18" t="n">
        <v>424.55142159</v>
      </c>
      <c r="R39" s="20" t="n">
        <v>4.31996542</v>
      </c>
      <c r="S39" s="18" t="n">
        <v>394.0846437</v>
      </c>
      <c r="T39" s="20" t="n">
        <v>5.05867346</v>
      </c>
      <c r="U39" s="18" t="s">
        <v>481</v>
      </c>
      <c r="V39" s="20" t="s">
        <v>481</v>
      </c>
      <c r="W39" s="18" t="s">
        <v>481</v>
      </c>
      <c r="X39" s="20" t="s">
        <v>481</v>
      </c>
      <c r="Y39" s="18" t="s">
        <v>481</v>
      </c>
      <c r="Z39" s="20" t="s">
        <v>481</v>
      </c>
      <c r="AA39" s="18" t="s">
        <v>481</v>
      </c>
      <c r="AB39" s="20" t="s">
        <v>481</v>
      </c>
      <c r="AC39" s="18" t="n">
        <v>365.34805757</v>
      </c>
      <c r="AD39" s="20" t="n">
        <v>6.58638114</v>
      </c>
    </row>
    <row r="40" spans="1:30">
      <c r="A40" s="15" t="s">
        <v>515</v>
      </c>
      <c r="B40" s="17" t="n">
        <v>14157</v>
      </c>
      <c r="C40" s="18">
        <f>(273.0/B40*100)</f>
        <v/>
      </c>
      <c r="D40" s="19" t="n">
        <v>13884</v>
      </c>
      <c r="E40" s="18" t="n">
        <v>512.17797436</v>
      </c>
      <c r="F40" s="20" t="n">
        <v>6.16150866</v>
      </c>
      <c r="G40" s="18" t="n">
        <v>521.38191826</v>
      </c>
      <c r="H40" s="20" t="n">
        <v>3.77256424</v>
      </c>
      <c r="I40" s="18" t="n">
        <v>515.32092363</v>
      </c>
      <c r="J40" s="20" t="n">
        <v>3.02489329</v>
      </c>
      <c r="K40" s="18" t="n">
        <v>502.86541126</v>
      </c>
      <c r="L40" s="20" t="n">
        <v>3.91398735</v>
      </c>
      <c r="M40" s="18" t="n">
        <v>477.94828903</v>
      </c>
      <c r="N40" s="20" t="n">
        <v>6.38213158</v>
      </c>
      <c r="O40" s="18" t="n">
        <v>438.16624743</v>
      </c>
      <c r="P40" s="20" t="n">
        <v>21.78500188</v>
      </c>
      <c r="Q40" s="18" t="n">
        <v>457.77081662</v>
      </c>
      <c r="R40" s="20" t="n">
        <v>13.51964273</v>
      </c>
      <c r="S40" s="18" t="n">
        <v>509.93294853</v>
      </c>
      <c r="T40" s="20" t="n">
        <v>5.03026304</v>
      </c>
      <c r="U40" s="18" t="s">
        <v>481</v>
      </c>
      <c r="V40" s="20" t="s">
        <v>481</v>
      </c>
      <c r="W40" s="18" t="s">
        <v>481</v>
      </c>
      <c r="X40" s="20" t="s">
        <v>481</v>
      </c>
      <c r="Y40" s="18" t="s">
        <v>481</v>
      </c>
      <c r="Z40" s="20" t="s">
        <v>481</v>
      </c>
      <c r="AA40" s="18" t="s">
        <v>481</v>
      </c>
      <c r="AB40" s="20" t="s">
        <v>481</v>
      </c>
      <c r="AC40" s="18" t="n">
        <v>431.53032652</v>
      </c>
      <c r="AD40" s="20" t="n">
        <v>11.13125017</v>
      </c>
    </row>
    <row r="41" spans="1:30">
      <c r="A41" s="15" t="s">
        <v>516</v>
      </c>
      <c r="B41" s="17" t="n">
        <v>5712</v>
      </c>
      <c r="C41" s="18">
        <f>(40.0/B41*100)</f>
        <v/>
      </c>
      <c r="D41" s="19" t="n">
        <v>5672</v>
      </c>
      <c r="E41" s="18" t="n">
        <v>459.35577671</v>
      </c>
      <c r="F41" s="20" t="n">
        <v>8.94478088</v>
      </c>
      <c r="G41" s="18" t="n">
        <v>498.13714129</v>
      </c>
      <c r="H41" s="20" t="n">
        <v>5.89798454</v>
      </c>
      <c r="I41" s="18" t="n">
        <v>515.11168976</v>
      </c>
      <c r="J41" s="20" t="n">
        <v>3.65195292</v>
      </c>
      <c r="K41" s="18" t="n">
        <v>503.09974719</v>
      </c>
      <c r="L41" s="20" t="n">
        <v>3.83606204</v>
      </c>
      <c r="M41" s="18" t="n">
        <v>474.56452659</v>
      </c>
      <c r="N41" s="20" t="n">
        <v>5.7338126</v>
      </c>
      <c r="O41" s="18" t="n">
        <v>455.37543633</v>
      </c>
      <c r="P41" s="20" t="n">
        <v>16.35529149</v>
      </c>
      <c r="Q41" s="18" t="n">
        <v>497.07824366</v>
      </c>
      <c r="R41" s="20" t="n">
        <v>4.4635662</v>
      </c>
      <c r="S41" s="18" t="n">
        <v>495.39525897</v>
      </c>
      <c r="T41" s="20" t="n">
        <v>4.69408453</v>
      </c>
      <c r="U41" s="18" t="s">
        <v>481</v>
      </c>
      <c r="V41" s="20" t="s">
        <v>481</v>
      </c>
      <c r="W41" s="18" t="s">
        <v>481</v>
      </c>
      <c r="X41" s="20" t="s">
        <v>481</v>
      </c>
      <c r="Y41" s="18" t="s">
        <v>481</v>
      </c>
      <c r="Z41" s="20" t="s">
        <v>481</v>
      </c>
      <c r="AA41" s="18" t="s">
        <v>481</v>
      </c>
      <c r="AB41" s="20" t="s">
        <v>481</v>
      </c>
      <c r="AC41" s="18" t="n">
        <v>419.80228118</v>
      </c>
      <c r="AD41" s="20" t="n">
        <v>14.13685403</v>
      </c>
    </row>
    <row r="42" spans="1:3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row>
    <row r="43" spans="1:3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6" t="n"/>
    </row>
    <row r="44" spans="1:3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c r="AC44" s="18" t="s">
        <v>481</v>
      </c>
      <c r="AD44" s="20" t="s">
        <v>481</v>
      </c>
    </row>
    <row r="45" spans="1:3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s">
        <v>481</v>
      </c>
      <c r="T45" s="20" t="s">
        <v>481</v>
      </c>
      <c r="U45" s="18" t="s">
        <v>481</v>
      </c>
      <c r="V45" s="20" t="s">
        <v>481</v>
      </c>
      <c r="W45" s="18" t="s">
        <v>481</v>
      </c>
      <c r="X45" s="20" t="s">
        <v>481</v>
      </c>
      <c r="Y45" s="18" t="n">
        <v>375.7451021</v>
      </c>
      <c r="Z45" s="20" t="n">
        <v>2.64238063</v>
      </c>
      <c r="AA45" s="18" t="s">
        <v>481</v>
      </c>
      <c r="AB45" s="20" t="s">
        <v>481</v>
      </c>
      <c r="AC45" s="18" t="s">
        <v>481</v>
      </c>
      <c r="AD45" s="20" t="s">
        <v>481</v>
      </c>
    </row>
    <row r="46" spans="1:30">
      <c r="A46" s="15" t="s">
        <v>521</v>
      </c>
      <c r="B46" s="17" t="n">
        <v>23141</v>
      </c>
      <c r="C46" s="18">
        <f>(1165.0/B46*100)</f>
        <v/>
      </c>
      <c r="D46" s="19" t="n">
        <v>21976</v>
      </c>
      <c r="E46" s="18" t="n">
        <v>405.81126238</v>
      </c>
      <c r="F46" s="20" t="n">
        <v>5.75088241</v>
      </c>
      <c r="G46" s="18" t="n">
        <v>429.73712064</v>
      </c>
      <c r="H46" s="20" t="n">
        <v>5.83258212</v>
      </c>
      <c r="I46" s="18" t="n">
        <v>415.44199532</v>
      </c>
      <c r="J46" s="20" t="n">
        <v>3.87827462</v>
      </c>
      <c r="K46" s="18" t="n">
        <v>404.79958387</v>
      </c>
      <c r="L46" s="20" t="n">
        <v>3.34389824</v>
      </c>
      <c r="M46" s="18" t="n">
        <v>399.4644623</v>
      </c>
      <c r="N46" s="20" t="n">
        <v>3.03617046</v>
      </c>
      <c r="O46" s="18" t="n">
        <v>372.9180652</v>
      </c>
      <c r="P46" s="20" t="n">
        <v>2.97197243</v>
      </c>
      <c r="Q46" s="18" t="n">
        <v>400.34165358</v>
      </c>
      <c r="R46" s="20" t="n">
        <v>6.42837859</v>
      </c>
      <c r="S46" s="18" t="n">
        <v>405.49992278</v>
      </c>
      <c r="T46" s="20" t="n">
        <v>2.87834507</v>
      </c>
      <c r="U46" s="18" t="s">
        <v>481</v>
      </c>
      <c r="V46" s="20" t="s">
        <v>481</v>
      </c>
      <c r="W46" s="18" t="s">
        <v>481</v>
      </c>
      <c r="X46" s="20" t="s">
        <v>481</v>
      </c>
      <c r="Y46" s="18" t="s">
        <v>481</v>
      </c>
      <c r="Z46" s="20" t="s">
        <v>481</v>
      </c>
      <c r="AA46" s="18" t="s">
        <v>481</v>
      </c>
      <c r="AB46" s="20" t="s">
        <v>481</v>
      </c>
      <c r="AC46" s="18" t="n">
        <v>350.83132217</v>
      </c>
      <c r="AD46" s="20" t="n">
        <v>4.98577965</v>
      </c>
    </row>
    <row r="47" spans="1:30">
      <c r="A47" s="15" t="s">
        <v>522</v>
      </c>
      <c r="B47" s="17" t="n">
        <v>5928</v>
      </c>
      <c r="C47" s="18">
        <f>(76.0/B47*100)</f>
        <v/>
      </c>
      <c r="D47" s="19" t="n">
        <v>5852</v>
      </c>
      <c r="E47" s="18" t="n">
        <v>422.18336627</v>
      </c>
      <c r="F47" s="20" t="n">
        <v>10.388577</v>
      </c>
      <c r="G47" s="18" t="n">
        <v>454.92406138</v>
      </c>
      <c r="H47" s="20" t="n">
        <v>6.31716813</v>
      </c>
      <c r="I47" s="18" t="n">
        <v>458.5692511</v>
      </c>
      <c r="J47" s="20" t="n">
        <v>4.34002972</v>
      </c>
      <c r="K47" s="18" t="n">
        <v>449.69185529</v>
      </c>
      <c r="L47" s="20" t="n">
        <v>4.82402249</v>
      </c>
      <c r="M47" s="18" t="n">
        <v>420.28151546</v>
      </c>
      <c r="N47" s="20" t="n">
        <v>7.60073636</v>
      </c>
      <c r="O47" s="18" t="n">
        <v>386.53988064</v>
      </c>
      <c r="P47" s="20" t="n">
        <v>7.54480212</v>
      </c>
      <c r="Q47" s="18" t="n">
        <v>458.38340625</v>
      </c>
      <c r="R47" s="20" t="n">
        <v>9.305011889999999</v>
      </c>
      <c r="S47" s="18" t="n">
        <v>451.82672029</v>
      </c>
      <c r="T47" s="20" t="n">
        <v>7.61309589</v>
      </c>
      <c r="U47" s="18" t="s">
        <v>481</v>
      </c>
      <c r="V47" s="20" t="s">
        <v>481</v>
      </c>
      <c r="W47" s="18" t="s">
        <v>481</v>
      </c>
      <c r="X47" s="20" t="s">
        <v>481</v>
      </c>
      <c r="Y47" s="18" t="s">
        <v>481</v>
      </c>
      <c r="Z47" s="20" t="s">
        <v>481</v>
      </c>
      <c r="AA47" s="18" t="s">
        <v>481</v>
      </c>
      <c r="AB47" s="20" t="s">
        <v>481</v>
      </c>
      <c r="AC47" s="18" t="n">
        <v>370.95613038</v>
      </c>
      <c r="AD47" s="20" t="n">
        <v>14.24366873</v>
      </c>
    </row>
    <row r="48" spans="1:30">
      <c r="A48" s="15" t="s">
        <v>523</v>
      </c>
      <c r="B48" s="17" t="n">
        <v>9841</v>
      </c>
      <c r="C48" s="18">
        <f>(7.0/B48*100)</f>
        <v/>
      </c>
      <c r="D48" s="19" t="n">
        <v>9834</v>
      </c>
      <c r="E48" s="18" t="n">
        <v>538.2264694</v>
      </c>
      <c r="F48" s="20" t="n">
        <v>13.37737585</v>
      </c>
      <c r="G48" s="18" t="n">
        <v>563.73458952</v>
      </c>
      <c r="H48" s="20" t="n">
        <v>9.789413919999999</v>
      </c>
      <c r="I48" s="18" t="n">
        <v>559.10949274</v>
      </c>
      <c r="J48" s="20" t="n">
        <v>6.7193679</v>
      </c>
      <c r="K48" s="18" t="n">
        <v>547.527512</v>
      </c>
      <c r="L48" s="20" t="n">
        <v>5.60960614</v>
      </c>
      <c r="M48" s="18" t="n">
        <v>511.24087208</v>
      </c>
      <c r="N48" s="20" t="n">
        <v>5.55477335</v>
      </c>
      <c r="O48" s="18" t="n">
        <v>471.85555688</v>
      </c>
      <c r="P48" s="20" t="n">
        <v>5.80541763</v>
      </c>
      <c r="Q48" s="18" t="n">
        <v>456.60618826</v>
      </c>
      <c r="R48" s="20" t="n">
        <v>6.86479442</v>
      </c>
      <c r="S48" s="18" t="n">
        <v>513.76554486</v>
      </c>
      <c r="T48" s="20" t="n">
        <v>6.22584355</v>
      </c>
      <c r="U48" s="18" t="s">
        <v>481</v>
      </c>
      <c r="V48" s="20" t="s">
        <v>481</v>
      </c>
      <c r="W48" s="18" t="s">
        <v>481</v>
      </c>
      <c r="X48" s="20" t="s">
        <v>481</v>
      </c>
      <c r="Y48" s="18" t="s">
        <v>481</v>
      </c>
      <c r="Z48" s="20" t="s">
        <v>481</v>
      </c>
      <c r="AA48" s="18" t="s">
        <v>481</v>
      </c>
      <c r="AB48" s="20" t="s">
        <v>481</v>
      </c>
      <c r="AC48" s="18" t="n">
        <v>478.72181919</v>
      </c>
      <c r="AD48" s="20" t="n">
        <v>37.15150318</v>
      </c>
    </row>
    <row r="49" spans="1:3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s">
        <v>481</v>
      </c>
      <c r="T49" s="20" t="s">
        <v>481</v>
      </c>
      <c r="U49" s="18" t="s">
        <v>481</v>
      </c>
      <c r="V49" s="20" t="s">
        <v>481</v>
      </c>
      <c r="W49" s="18" t="s">
        <v>481</v>
      </c>
      <c r="X49" s="20" t="s">
        <v>481</v>
      </c>
      <c r="Y49" s="18" t="n">
        <v>432.22624802</v>
      </c>
      <c r="Z49" s="20" t="n">
        <v>2.8653235</v>
      </c>
      <c r="AA49" s="18" t="s">
        <v>481</v>
      </c>
      <c r="AB49" s="20" t="s">
        <v>481</v>
      </c>
      <c r="AC49" s="18" t="s">
        <v>481</v>
      </c>
      <c r="AD49" s="20" t="s">
        <v>481</v>
      </c>
    </row>
    <row r="50" spans="1:30">
      <c r="A50" s="15" t="s">
        <v>525</v>
      </c>
      <c r="B50" s="17" t="n">
        <v>11795</v>
      </c>
      <c r="C50" s="18">
        <f>(218.0/B50*100)</f>
        <v/>
      </c>
      <c r="D50" s="19" t="n">
        <v>11577</v>
      </c>
      <c r="E50" s="18" t="n">
        <v>396.15381921</v>
      </c>
      <c r="F50" s="20" t="n">
        <v>7.89523398</v>
      </c>
      <c r="G50" s="18" t="n">
        <v>429.90056903</v>
      </c>
      <c r="H50" s="20" t="n">
        <v>6.56303148</v>
      </c>
      <c r="I50" s="18" t="n">
        <v>441.38031981</v>
      </c>
      <c r="J50" s="20" t="n">
        <v>4.82519558</v>
      </c>
      <c r="K50" s="18" t="n">
        <v>434.02471585</v>
      </c>
      <c r="L50" s="20" t="n">
        <v>3.78736393</v>
      </c>
      <c r="M50" s="18" t="n">
        <v>409.28558397</v>
      </c>
      <c r="N50" s="20" t="n">
        <v>2.77476196</v>
      </c>
      <c r="O50" s="18" t="n">
        <v>387.70818474</v>
      </c>
      <c r="P50" s="20" t="n">
        <v>3.29210148</v>
      </c>
      <c r="Q50" s="18" t="n">
        <v>408.15790008</v>
      </c>
      <c r="R50" s="20" t="n">
        <v>7.02100431</v>
      </c>
      <c r="S50" s="18" t="n">
        <v>416.13619223</v>
      </c>
      <c r="T50" s="20" t="n">
        <v>4.82254614</v>
      </c>
      <c r="U50" s="18" t="s">
        <v>481</v>
      </c>
      <c r="V50" s="20" t="s">
        <v>481</v>
      </c>
      <c r="W50" s="18" t="s">
        <v>481</v>
      </c>
      <c r="X50" s="20" t="s">
        <v>481</v>
      </c>
      <c r="Y50" s="18" t="s">
        <v>481</v>
      </c>
      <c r="Z50" s="20" t="s">
        <v>481</v>
      </c>
      <c r="AA50" s="18" t="s">
        <v>481</v>
      </c>
      <c r="AB50" s="20" t="s">
        <v>481</v>
      </c>
      <c r="AC50" s="18" t="n">
        <v>366.26541559</v>
      </c>
      <c r="AD50" s="20" t="n">
        <v>10.39960903</v>
      </c>
    </row>
    <row r="51" spans="1:30">
      <c r="A51" s="15" t="s">
        <v>526</v>
      </c>
      <c r="B51" s="17" t="n">
        <v>6866</v>
      </c>
      <c r="C51" s="18">
        <f>(116.0/B51*100)</f>
        <v/>
      </c>
      <c r="D51" s="19" t="n">
        <v>6750</v>
      </c>
      <c r="E51" s="18" t="n">
        <v>423.74661468</v>
      </c>
      <c r="F51" s="20" t="n">
        <v>14.97852994</v>
      </c>
      <c r="G51" s="18" t="n">
        <v>468.57264852</v>
      </c>
      <c r="H51" s="20" t="n">
        <v>8.666573530000001</v>
      </c>
      <c r="I51" s="18" t="n">
        <v>459.65951205</v>
      </c>
      <c r="J51" s="20" t="n">
        <v>7.58203741</v>
      </c>
      <c r="K51" s="18" t="n">
        <v>434.88523634</v>
      </c>
      <c r="L51" s="20" t="n">
        <v>3.88557665</v>
      </c>
      <c r="M51" s="18" t="n">
        <v>417.08946553</v>
      </c>
      <c r="N51" s="20" t="n">
        <v>2.32729861</v>
      </c>
      <c r="O51" s="18" t="n">
        <v>406.6392573</v>
      </c>
      <c r="P51" s="20" t="n">
        <v>2.54128734</v>
      </c>
      <c r="Q51" s="18" t="n">
        <v>415.30293021</v>
      </c>
      <c r="R51" s="20" t="n">
        <v>4.61579785</v>
      </c>
      <c r="S51" s="18" t="n">
        <v>416.10528917</v>
      </c>
      <c r="T51" s="20" t="n">
        <v>3.72895199</v>
      </c>
      <c r="U51" s="18" t="s">
        <v>481</v>
      </c>
      <c r="V51" s="20" t="s">
        <v>481</v>
      </c>
      <c r="W51" s="18" t="s">
        <v>481</v>
      </c>
      <c r="X51" s="20" t="s">
        <v>481</v>
      </c>
      <c r="Y51" s="18" t="s">
        <v>481</v>
      </c>
      <c r="Z51" s="20" t="s">
        <v>481</v>
      </c>
      <c r="AA51" s="18" t="s">
        <v>481</v>
      </c>
      <c r="AB51" s="20" t="s">
        <v>481</v>
      </c>
      <c r="AC51" s="18" t="n">
        <v>392.26227469</v>
      </c>
      <c r="AD51" s="20" t="n">
        <v>8.9519696</v>
      </c>
    </row>
    <row r="52" spans="1:30">
      <c r="A52" s="15" t="s">
        <v>527</v>
      </c>
      <c r="B52" s="17" t="n">
        <v>5809</v>
      </c>
      <c r="C52" s="18">
        <f>(74.0/B52*100)</f>
        <v/>
      </c>
      <c r="D52" s="19" t="n">
        <v>5735</v>
      </c>
      <c r="E52" s="18" t="n">
        <v>476.69629893</v>
      </c>
      <c r="F52" s="20" t="n">
        <v>6.7145594</v>
      </c>
      <c r="G52" s="18" t="n">
        <v>492.40098697</v>
      </c>
      <c r="H52" s="20" t="n">
        <v>5.36321376</v>
      </c>
      <c r="I52" s="18" t="n">
        <v>491.6404835</v>
      </c>
      <c r="J52" s="20" t="n">
        <v>3.86946309</v>
      </c>
      <c r="K52" s="18" t="n">
        <v>482.57740339</v>
      </c>
      <c r="L52" s="20" t="n">
        <v>4.19964601</v>
      </c>
      <c r="M52" s="18" t="n">
        <v>461.20833071</v>
      </c>
      <c r="N52" s="20" t="n">
        <v>4.38594001</v>
      </c>
      <c r="O52" s="18" t="n">
        <v>444.05421578</v>
      </c>
      <c r="P52" s="20" t="n">
        <v>4.45178356</v>
      </c>
      <c r="Q52" s="18" t="n">
        <v>472.33476049</v>
      </c>
      <c r="R52" s="20" t="n">
        <v>4.50546718</v>
      </c>
      <c r="S52" s="18" t="n">
        <v>487.61727186</v>
      </c>
      <c r="T52" s="20" t="n">
        <v>4.08559609</v>
      </c>
      <c r="U52" s="18" t="s">
        <v>481</v>
      </c>
      <c r="V52" s="20" t="s">
        <v>481</v>
      </c>
      <c r="W52" s="18" t="s">
        <v>481</v>
      </c>
      <c r="X52" s="20" t="s">
        <v>481</v>
      </c>
      <c r="Y52" s="18" t="s">
        <v>481</v>
      </c>
      <c r="Z52" s="20" t="s">
        <v>481</v>
      </c>
      <c r="AA52" s="18" t="s">
        <v>481</v>
      </c>
      <c r="AB52" s="20" t="s">
        <v>481</v>
      </c>
      <c r="AC52" s="18" t="n">
        <v>408.83929822</v>
      </c>
      <c r="AD52" s="20" t="n">
        <v>10.57640987</v>
      </c>
    </row>
    <row r="53" spans="1:30">
      <c r="A53" s="15" t="s">
        <v>528</v>
      </c>
      <c r="B53" s="17" t="n">
        <v>5571</v>
      </c>
      <c r="C53" s="18">
        <f>(84.0/B53*100)</f>
        <v/>
      </c>
      <c r="D53" s="19" t="n">
        <v>5487</v>
      </c>
      <c r="E53" s="18" t="n">
        <v>431.58619572</v>
      </c>
      <c r="F53" s="20" t="n">
        <v>6.55868323</v>
      </c>
      <c r="G53" s="18" t="n">
        <v>448.38698398</v>
      </c>
      <c r="H53" s="20" t="n">
        <v>5.032198</v>
      </c>
      <c r="I53" s="18" t="n">
        <v>447.79508196</v>
      </c>
      <c r="J53" s="20" t="n">
        <v>2.42556716</v>
      </c>
      <c r="K53" s="18" t="n">
        <v>429.34178725</v>
      </c>
      <c r="L53" s="20" t="n">
        <v>2.87249759</v>
      </c>
      <c r="M53" s="18" t="n">
        <v>418.16437478</v>
      </c>
      <c r="N53" s="20" t="n">
        <v>4.18376568</v>
      </c>
      <c r="O53" s="18" t="n">
        <v>393.41612366</v>
      </c>
      <c r="P53" s="20" t="n">
        <v>9.02541871</v>
      </c>
      <c r="Q53" s="18" t="n">
        <v>409.39043028</v>
      </c>
      <c r="R53" s="20" t="n">
        <v>11.86737074</v>
      </c>
      <c r="S53" s="18" t="n">
        <v>428.20332983</v>
      </c>
      <c r="T53" s="20" t="n">
        <v>3.18917533</v>
      </c>
      <c r="U53" s="18" t="s">
        <v>481</v>
      </c>
      <c r="V53" s="20" t="s">
        <v>481</v>
      </c>
      <c r="W53" s="18" t="s">
        <v>481</v>
      </c>
      <c r="X53" s="20" t="s">
        <v>481</v>
      </c>
      <c r="Y53" s="18" t="s">
        <v>481</v>
      </c>
      <c r="Z53" s="20" t="s">
        <v>481</v>
      </c>
      <c r="AA53" s="18" t="s">
        <v>481</v>
      </c>
      <c r="AB53" s="20" t="s">
        <v>481</v>
      </c>
      <c r="AC53" s="18" t="n">
        <v>359.2351048</v>
      </c>
      <c r="AD53" s="20" t="n">
        <v>11.8805845</v>
      </c>
    </row>
    <row r="54" spans="1:30">
      <c r="A54" s="15" t="s">
        <v>529</v>
      </c>
      <c r="B54" s="17" t="n">
        <v>4740</v>
      </c>
      <c r="C54" s="18">
        <f>(44.0/B54*100)</f>
        <v/>
      </c>
      <c r="D54" s="19" t="n">
        <v>4696</v>
      </c>
      <c r="E54" s="18" t="n">
        <v>350.5768592</v>
      </c>
      <c r="F54" s="20" t="n">
        <v>11.80885461</v>
      </c>
      <c r="G54" s="18" t="n">
        <v>368.12253034</v>
      </c>
      <c r="H54" s="20" t="n">
        <v>5.30004259</v>
      </c>
      <c r="I54" s="18" t="n">
        <v>355.80151833</v>
      </c>
      <c r="J54" s="20" t="n">
        <v>4.08461182</v>
      </c>
      <c r="K54" s="18" t="n">
        <v>335.62136034</v>
      </c>
      <c r="L54" s="20" t="n">
        <v>3.58538576</v>
      </c>
      <c r="M54" s="18" t="n">
        <v>315.95618075</v>
      </c>
      <c r="N54" s="20" t="n">
        <v>2.86354648</v>
      </c>
      <c r="O54" s="18" t="n">
        <v>291.14551657</v>
      </c>
      <c r="P54" s="20" t="n">
        <v>4.50281097</v>
      </c>
      <c r="Q54" s="18" t="n">
        <v>321.72172451</v>
      </c>
      <c r="R54" s="20" t="n">
        <v>8.002917010000001</v>
      </c>
      <c r="S54" s="18" t="n">
        <v>336.49119124</v>
      </c>
      <c r="T54" s="20" t="n">
        <v>6.56799909</v>
      </c>
      <c r="U54" s="18" t="s">
        <v>481</v>
      </c>
      <c r="V54" s="20" t="s">
        <v>481</v>
      </c>
      <c r="W54" s="18" t="s">
        <v>481</v>
      </c>
      <c r="X54" s="20" t="s">
        <v>481</v>
      </c>
      <c r="Y54" s="18" t="s">
        <v>481</v>
      </c>
      <c r="Z54" s="20" t="s">
        <v>481</v>
      </c>
      <c r="AA54" s="18" t="s">
        <v>481</v>
      </c>
      <c r="AB54" s="20" t="s">
        <v>481</v>
      </c>
      <c r="AC54" s="18" t="n">
        <v>297.55840446</v>
      </c>
      <c r="AD54" s="20" t="n">
        <v>8.007942910000001</v>
      </c>
    </row>
    <row r="55" spans="1:3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s">
        <v>481</v>
      </c>
      <c r="T55" s="20" t="s">
        <v>481</v>
      </c>
      <c r="U55" s="18" t="s">
        <v>481</v>
      </c>
      <c r="V55" s="20" t="s">
        <v>481</v>
      </c>
      <c r="W55" s="18" t="s">
        <v>481</v>
      </c>
      <c r="X55" s="20" t="s">
        <v>481</v>
      </c>
      <c r="Y55" s="18" t="n">
        <v>411.13152395</v>
      </c>
      <c r="Z55" s="20" t="n">
        <v>2.41692503</v>
      </c>
      <c r="AA55" s="18" t="s">
        <v>481</v>
      </c>
      <c r="AB55" s="20" t="s">
        <v>481</v>
      </c>
      <c r="AC55" s="18" t="s">
        <v>481</v>
      </c>
      <c r="AD55" s="20" t="s">
        <v>481</v>
      </c>
    </row>
    <row r="56" spans="1:30">
      <c r="A56" s="15" t="s">
        <v>531</v>
      </c>
      <c r="B56" s="17" t="n">
        <v>5359</v>
      </c>
      <c r="C56" s="18">
        <f>(76.0/B56*100)</f>
        <v/>
      </c>
      <c r="D56" s="19" t="n">
        <v>5283</v>
      </c>
      <c r="E56" s="18" t="n">
        <v>506.52100612</v>
      </c>
      <c r="F56" s="20" t="n">
        <v>9.18045268</v>
      </c>
      <c r="G56" s="18" t="n">
        <v>534.56601262</v>
      </c>
      <c r="H56" s="20" t="n">
        <v>4.42562593</v>
      </c>
      <c r="I56" s="18" t="n">
        <v>530.02567486</v>
      </c>
      <c r="J56" s="20" t="n">
        <v>2.60038213</v>
      </c>
      <c r="K56" s="18" t="n">
        <v>514.893093</v>
      </c>
      <c r="L56" s="20" t="n">
        <v>5.98789432</v>
      </c>
      <c r="M56" s="18" t="n">
        <v>478.11761063</v>
      </c>
      <c r="N56" s="20" t="n">
        <v>9.58943536</v>
      </c>
      <c r="O56" s="18" t="n">
        <v>467.65264103</v>
      </c>
      <c r="P56" s="20" t="n">
        <v>13.43544385</v>
      </c>
      <c r="Q56" s="18" t="n">
        <v>442.473921</v>
      </c>
      <c r="R56" s="20" t="n">
        <v>17.57844688</v>
      </c>
      <c r="S56" s="18" t="n">
        <v>508.65986889</v>
      </c>
      <c r="T56" s="20" t="n">
        <v>3.40033616</v>
      </c>
      <c r="U56" s="18" t="s">
        <v>481</v>
      </c>
      <c r="V56" s="20" t="s">
        <v>481</v>
      </c>
      <c r="W56" s="18" t="s">
        <v>481</v>
      </c>
      <c r="X56" s="20" t="s">
        <v>481</v>
      </c>
      <c r="Y56" s="18" t="s">
        <v>481</v>
      </c>
      <c r="Z56" s="20" t="s">
        <v>481</v>
      </c>
      <c r="AA56" s="18" t="s">
        <v>481</v>
      </c>
      <c r="AB56" s="20" t="s">
        <v>481</v>
      </c>
      <c r="AC56" s="18" t="n">
        <v>422.13705319</v>
      </c>
      <c r="AD56" s="20" t="n">
        <v>32.88490067</v>
      </c>
    </row>
    <row r="57" spans="1:3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s">
        <v>481</v>
      </c>
      <c r="T57" s="20" t="s">
        <v>481</v>
      </c>
      <c r="U57" s="18" t="s">
        <v>481</v>
      </c>
      <c r="V57" s="20" t="s">
        <v>481</v>
      </c>
      <c r="W57" s="18" t="s">
        <v>481</v>
      </c>
      <c r="X57" s="20" t="s">
        <v>481</v>
      </c>
      <c r="Y57" s="18" t="n">
        <v>403.09974532</v>
      </c>
      <c r="Z57" s="20" t="n">
        <v>2.56579015</v>
      </c>
      <c r="AA57" s="18" t="s">
        <v>481</v>
      </c>
      <c r="AB57" s="20" t="s">
        <v>481</v>
      </c>
      <c r="AC57" s="18" t="s">
        <v>481</v>
      </c>
      <c r="AD57" s="20" t="s">
        <v>481</v>
      </c>
    </row>
    <row r="58" spans="1:3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s">
        <v>481</v>
      </c>
      <c r="V58" s="20" t="s">
        <v>481</v>
      </c>
      <c r="W58" s="18" t="s">
        <v>481</v>
      </c>
      <c r="X58" s="20" t="s">
        <v>481</v>
      </c>
      <c r="Y58" s="18" t="n">
        <v>408.6691134</v>
      </c>
      <c r="Z58" s="20" t="n">
        <v>2.67440156</v>
      </c>
      <c r="AA58" s="18" t="s">
        <v>481</v>
      </c>
      <c r="AB58" s="20" t="s">
        <v>481</v>
      </c>
      <c r="AC58" s="18" t="s">
        <v>481</v>
      </c>
      <c r="AD58" s="20" t="s">
        <v>481</v>
      </c>
    </row>
    <row r="59" spans="1:3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s">
        <v>481</v>
      </c>
      <c r="T59" s="20" t="s">
        <v>481</v>
      </c>
      <c r="U59" s="18" t="s">
        <v>481</v>
      </c>
      <c r="V59" s="20" t="s">
        <v>481</v>
      </c>
      <c r="W59" s="18" t="s">
        <v>481</v>
      </c>
      <c r="X59" s="20" t="s">
        <v>481</v>
      </c>
      <c r="Y59" s="18" t="n">
        <v>378.44218506</v>
      </c>
      <c r="Z59" s="20" t="n">
        <v>1.6995879</v>
      </c>
      <c r="AA59" s="18" t="s">
        <v>481</v>
      </c>
      <c r="AB59" s="20" t="s">
        <v>481</v>
      </c>
      <c r="AC59" s="18" t="s">
        <v>481</v>
      </c>
      <c r="AD59" s="20" t="s">
        <v>481</v>
      </c>
    </row>
    <row r="60" spans="1:3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s">
        <v>481</v>
      </c>
      <c r="T60" s="20" t="s">
        <v>481</v>
      </c>
      <c r="U60" s="18" t="s">
        <v>481</v>
      </c>
      <c r="V60" s="20" t="s">
        <v>481</v>
      </c>
      <c r="W60" s="18" t="s">
        <v>481</v>
      </c>
      <c r="X60" s="20" t="s">
        <v>481</v>
      </c>
      <c r="Y60" s="18" t="n">
        <v>386.48537246</v>
      </c>
      <c r="Z60" s="20" t="n">
        <v>3.39522632</v>
      </c>
      <c r="AA60" s="18" t="s">
        <v>481</v>
      </c>
      <c r="AB60" s="20" t="s">
        <v>481</v>
      </c>
      <c r="AC60" s="18" t="s">
        <v>481</v>
      </c>
      <c r="AD60" s="20" t="s">
        <v>481</v>
      </c>
    </row>
    <row r="61" spans="1:30">
      <c r="A61" s="15" t="s">
        <v>536</v>
      </c>
      <c r="B61" s="17" t="n">
        <v>6525</v>
      </c>
      <c r="C61" s="18">
        <f>(135.0/B61*100)</f>
        <v/>
      </c>
      <c r="D61" s="19" t="n">
        <v>6390</v>
      </c>
      <c r="E61" s="18" t="n">
        <v>448.86310874</v>
      </c>
      <c r="F61" s="20" t="n">
        <v>8.51908304</v>
      </c>
      <c r="G61" s="18" t="n">
        <v>479.11716448</v>
      </c>
      <c r="H61" s="20" t="n">
        <v>4.40297641</v>
      </c>
      <c r="I61" s="18" t="n">
        <v>490.62950893</v>
      </c>
      <c r="J61" s="20" t="n">
        <v>4.25817773</v>
      </c>
      <c r="K61" s="18" t="n">
        <v>485.36890118</v>
      </c>
      <c r="L61" s="20" t="n">
        <v>5.30330927</v>
      </c>
      <c r="M61" s="18" t="n">
        <v>466.24908695</v>
      </c>
      <c r="N61" s="20" t="n">
        <v>4.93696459</v>
      </c>
      <c r="O61" s="18" t="n">
        <v>442.23910538</v>
      </c>
      <c r="P61" s="20" t="n">
        <v>6.14061742</v>
      </c>
      <c r="Q61" s="18" t="n">
        <v>468.06613606</v>
      </c>
      <c r="R61" s="20" t="n">
        <v>3.33886439</v>
      </c>
      <c r="S61" s="18" t="n">
        <v>485.1046057</v>
      </c>
      <c r="T61" s="20" t="n">
        <v>4.27894834</v>
      </c>
      <c r="U61" s="18" t="s">
        <v>481</v>
      </c>
      <c r="V61" s="20" t="s">
        <v>481</v>
      </c>
      <c r="W61" s="18" t="s">
        <v>481</v>
      </c>
      <c r="X61" s="20" t="s">
        <v>481</v>
      </c>
      <c r="Y61" s="18" t="s">
        <v>481</v>
      </c>
      <c r="Z61" s="20" t="s">
        <v>481</v>
      </c>
      <c r="AA61" s="18" t="s">
        <v>481</v>
      </c>
      <c r="AB61" s="20" t="s">
        <v>481</v>
      </c>
      <c r="AC61" s="18" t="n">
        <v>405.29779688</v>
      </c>
      <c r="AD61" s="20" t="n">
        <v>11.25322097</v>
      </c>
    </row>
    <row r="62" spans="1:30">
      <c r="A62" s="15" t="s">
        <v>537</v>
      </c>
      <c r="B62" s="17" t="n">
        <v>4476</v>
      </c>
      <c r="C62" s="18">
        <f>(3.0/B62*100)</f>
        <v/>
      </c>
      <c r="D62" s="19" t="n">
        <v>4473</v>
      </c>
      <c r="E62" s="18" t="n">
        <v>493.29427119</v>
      </c>
      <c r="F62" s="20" t="n">
        <v>8.666698520000001</v>
      </c>
      <c r="G62" s="18" t="n">
        <v>529.31642392</v>
      </c>
      <c r="H62" s="20" t="n">
        <v>3.95679341</v>
      </c>
      <c r="I62" s="18" t="n">
        <v>536.80746693</v>
      </c>
      <c r="J62" s="20" t="n">
        <v>1.51278991</v>
      </c>
      <c r="K62" s="18" t="n">
        <v>529.4144781</v>
      </c>
      <c r="L62" s="20" t="n">
        <v>3.81793004</v>
      </c>
      <c r="M62" s="18" t="n">
        <v>510.36925288</v>
      </c>
      <c r="N62" s="20" t="n">
        <v>9.84827364</v>
      </c>
      <c r="O62" s="18" t="n">
        <v>471.89188607</v>
      </c>
      <c r="P62" s="20" t="n">
        <v>14.26444058</v>
      </c>
      <c r="Q62" s="18" t="n">
        <v>470.21733174</v>
      </c>
      <c r="R62" s="20" t="n">
        <v>22.711303</v>
      </c>
      <c r="S62" s="18" t="n">
        <v>517.78635086</v>
      </c>
      <c r="T62" s="20" t="n">
        <v>2.74856245</v>
      </c>
      <c r="U62" s="18" t="s">
        <v>481</v>
      </c>
      <c r="V62" s="20" t="s">
        <v>481</v>
      </c>
      <c r="W62" s="18" t="s">
        <v>481</v>
      </c>
      <c r="X62" s="20" t="s">
        <v>481</v>
      </c>
      <c r="Y62" s="18" t="s">
        <v>481</v>
      </c>
      <c r="Z62" s="20" t="s">
        <v>481</v>
      </c>
      <c r="AA62" s="18" t="s">
        <v>481</v>
      </c>
      <c r="AB62" s="20" t="s">
        <v>481</v>
      </c>
      <c r="AC62" s="18" t="n">
        <v>486.53340554</v>
      </c>
      <c r="AD62" s="20" t="n">
        <v>32.31670507</v>
      </c>
    </row>
    <row r="63" spans="1:3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s">
        <v>481</v>
      </c>
      <c r="T63" s="20" t="s">
        <v>481</v>
      </c>
      <c r="U63" s="18" t="s">
        <v>481</v>
      </c>
      <c r="V63" s="20" t="s">
        <v>481</v>
      </c>
      <c r="W63" s="18" t="s">
        <v>481</v>
      </c>
      <c r="X63" s="20" t="s">
        <v>481</v>
      </c>
      <c r="Y63" s="18" t="n">
        <v>383.68238779</v>
      </c>
      <c r="Z63" s="20" t="n">
        <v>1.24851448</v>
      </c>
      <c r="AA63" s="18" t="s">
        <v>481</v>
      </c>
      <c r="AB63" s="20" t="s">
        <v>481</v>
      </c>
      <c r="AC63" s="18" t="s">
        <v>481</v>
      </c>
      <c r="AD63" s="20" t="s">
        <v>481</v>
      </c>
    </row>
    <row r="64" spans="1:3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s">
        <v>481</v>
      </c>
      <c r="T64" s="20" t="s">
        <v>481</v>
      </c>
      <c r="U64" s="18" t="s">
        <v>481</v>
      </c>
      <c r="V64" s="20" t="s">
        <v>481</v>
      </c>
      <c r="W64" s="18" t="s">
        <v>481</v>
      </c>
      <c r="X64" s="20" t="s">
        <v>481</v>
      </c>
      <c r="Y64" s="18" t="n">
        <v>464.78196465</v>
      </c>
      <c r="Z64" s="20" t="n">
        <v>1.64197035</v>
      </c>
      <c r="AA64" s="18" t="s">
        <v>481</v>
      </c>
      <c r="AB64" s="20" t="s">
        <v>481</v>
      </c>
      <c r="AC64" s="18" t="s">
        <v>481</v>
      </c>
      <c r="AD64" s="20" t="s">
        <v>481</v>
      </c>
    </row>
    <row r="65" spans="1:3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s">
        <v>481</v>
      </c>
      <c r="T65" s="20" t="s">
        <v>481</v>
      </c>
      <c r="U65" s="18" t="s">
        <v>481</v>
      </c>
      <c r="V65" s="20" t="s">
        <v>481</v>
      </c>
      <c r="W65" s="18" t="s">
        <v>481</v>
      </c>
      <c r="X65" s="20" t="s">
        <v>481</v>
      </c>
      <c r="Y65" s="18" t="n">
        <v>427.99780567</v>
      </c>
      <c r="Z65" s="20" t="n">
        <v>1.97258457</v>
      </c>
      <c r="AA65" s="18" t="s">
        <v>481</v>
      </c>
      <c r="AB65" s="20" t="s">
        <v>481</v>
      </c>
      <c r="AC65" s="18" t="s">
        <v>481</v>
      </c>
      <c r="AD65" s="20" t="s">
        <v>481</v>
      </c>
    </row>
    <row r="66" spans="1:30">
      <c r="A66" s="15" t="s">
        <v>541</v>
      </c>
      <c r="B66" s="17" t="n">
        <v>5665</v>
      </c>
      <c r="C66" s="18">
        <f>(75.0/B66*100)</f>
        <v/>
      </c>
      <c r="D66" s="19" t="n">
        <v>5590</v>
      </c>
      <c r="E66" s="18" t="n">
        <v>408.51557383</v>
      </c>
      <c r="F66" s="20" t="n">
        <v>6.49223421</v>
      </c>
      <c r="G66" s="18" t="n">
        <v>407.43314884</v>
      </c>
      <c r="H66" s="20" t="n">
        <v>4.10102904</v>
      </c>
      <c r="I66" s="18" t="n">
        <v>419.2630239</v>
      </c>
      <c r="J66" s="20" t="n">
        <v>2.73127903</v>
      </c>
      <c r="K66" s="18" t="n">
        <v>413.75122745</v>
      </c>
      <c r="L66" s="20" t="n">
        <v>2.65013332</v>
      </c>
      <c r="M66" s="18" t="n">
        <v>408.30744397</v>
      </c>
      <c r="N66" s="20" t="n">
        <v>4.04186793</v>
      </c>
      <c r="O66" s="18" t="n">
        <v>388.09170639</v>
      </c>
      <c r="P66" s="20" t="n">
        <v>6.7578865</v>
      </c>
      <c r="Q66" s="18" t="n">
        <v>412.60843538</v>
      </c>
      <c r="R66" s="20" t="n">
        <v>2.48647728</v>
      </c>
      <c r="S66" s="18" t="n">
        <v>433.46510855</v>
      </c>
      <c r="T66" s="20" t="n">
        <v>4.95725941</v>
      </c>
      <c r="U66" s="18" t="s">
        <v>481</v>
      </c>
      <c r="V66" s="20" t="s">
        <v>481</v>
      </c>
      <c r="W66" s="18" t="s">
        <v>481</v>
      </c>
      <c r="X66" s="20" t="s">
        <v>481</v>
      </c>
      <c r="Y66" s="18" t="s">
        <v>481</v>
      </c>
      <c r="Z66" s="20" t="s">
        <v>481</v>
      </c>
      <c r="AA66" s="18" t="s">
        <v>481</v>
      </c>
      <c r="AB66" s="20" t="s">
        <v>481</v>
      </c>
      <c r="AC66" s="18" t="n">
        <v>356.16835045</v>
      </c>
      <c r="AD66" s="20" t="n">
        <v>5.57688723</v>
      </c>
    </row>
    <row r="67" spans="1:30">
      <c r="A67" s="15" t="s">
        <v>542</v>
      </c>
      <c r="B67" s="17" t="n">
        <v>6971</v>
      </c>
      <c r="C67" s="18">
        <f>(22.0/B67*100)</f>
        <v/>
      </c>
      <c r="D67" s="19" t="n">
        <v>6949</v>
      </c>
      <c r="E67" s="18" t="n">
        <v>404.76248389</v>
      </c>
      <c r="F67" s="20" t="n">
        <v>9.223798710000001</v>
      </c>
      <c r="G67" s="18" t="n">
        <v>425.75515727</v>
      </c>
      <c r="H67" s="20" t="n">
        <v>4.86539027</v>
      </c>
      <c r="I67" s="18" t="n">
        <v>405.35152988</v>
      </c>
      <c r="J67" s="20" t="n">
        <v>2.70627286</v>
      </c>
      <c r="K67" s="18" t="n">
        <v>399.19292347</v>
      </c>
      <c r="L67" s="20" t="n">
        <v>3.14256773</v>
      </c>
      <c r="M67" s="18" t="n">
        <v>380.56552438</v>
      </c>
      <c r="N67" s="20" t="n">
        <v>3.34678289</v>
      </c>
      <c r="O67" s="18" t="n">
        <v>356.87825572</v>
      </c>
      <c r="P67" s="20" t="n">
        <v>6.15693731</v>
      </c>
      <c r="Q67" s="18" t="n">
        <v>360.92100886</v>
      </c>
      <c r="R67" s="20" t="n">
        <v>5.71748798</v>
      </c>
      <c r="S67" s="18" t="n">
        <v>395.01506278</v>
      </c>
      <c r="T67" s="20" t="n">
        <v>5.60256025</v>
      </c>
      <c r="U67" s="18" t="s">
        <v>481</v>
      </c>
      <c r="V67" s="20" t="s">
        <v>481</v>
      </c>
      <c r="W67" s="18" t="s">
        <v>481</v>
      </c>
      <c r="X67" s="20" t="s">
        <v>481</v>
      </c>
      <c r="Y67" s="18" t="s">
        <v>481</v>
      </c>
      <c r="Z67" s="20" t="s">
        <v>481</v>
      </c>
      <c r="AA67" s="18" t="s">
        <v>481</v>
      </c>
      <c r="AB67" s="20" t="s">
        <v>481</v>
      </c>
      <c r="AC67" s="18" t="n">
        <v>295.45537752</v>
      </c>
      <c r="AD67" s="20" t="n">
        <v>10.91337245</v>
      </c>
    </row>
    <row r="68" spans="1:30">
      <c r="A68" s="15" t="s">
        <v>543</v>
      </c>
      <c r="B68" s="17" t="n">
        <v>12083</v>
      </c>
      <c r="C68" s="18">
        <f>(26.0/B68*100)</f>
        <v/>
      </c>
      <c r="D68" s="19" t="n">
        <v>12057</v>
      </c>
      <c r="E68" s="18" t="n">
        <v>384.36029947</v>
      </c>
      <c r="F68" s="20" t="n">
        <v>4.73670469</v>
      </c>
      <c r="G68" s="18" t="n">
        <v>423.12572813</v>
      </c>
      <c r="H68" s="20" t="n">
        <v>4.87008973</v>
      </c>
      <c r="I68" s="18" t="n">
        <v>447.57348658</v>
      </c>
      <c r="J68" s="20" t="n">
        <v>2.43124811</v>
      </c>
      <c r="K68" s="18" t="n">
        <v>442.17149707</v>
      </c>
      <c r="L68" s="20" t="n">
        <v>2.09086241</v>
      </c>
      <c r="M68" s="18" t="n">
        <v>407.13025695</v>
      </c>
      <c r="N68" s="20" t="n">
        <v>2.15730093</v>
      </c>
      <c r="O68" s="18" t="n">
        <v>368.67561046</v>
      </c>
      <c r="P68" s="20" t="n">
        <v>4.37396669</v>
      </c>
      <c r="Q68" s="18" t="n">
        <v>393.56308688</v>
      </c>
      <c r="R68" s="20" t="n">
        <v>2.86700122</v>
      </c>
      <c r="S68" s="18" t="n">
        <v>418.361567</v>
      </c>
      <c r="T68" s="20" t="n">
        <v>2.28614503</v>
      </c>
      <c r="U68" s="18" t="s">
        <v>481</v>
      </c>
      <c r="V68" s="20" t="s">
        <v>481</v>
      </c>
      <c r="W68" s="18" t="s">
        <v>481</v>
      </c>
      <c r="X68" s="20" t="s">
        <v>481</v>
      </c>
      <c r="Y68" s="18" t="s">
        <v>481</v>
      </c>
      <c r="Z68" s="20" t="s">
        <v>481</v>
      </c>
      <c r="AA68" s="18" t="s">
        <v>481</v>
      </c>
      <c r="AB68" s="20" t="s">
        <v>481</v>
      </c>
      <c r="AC68" s="18" t="n">
        <v>334.68633606</v>
      </c>
      <c r="AD68" s="20" t="n">
        <v>4.31897875</v>
      </c>
    </row>
    <row r="69" spans="1:3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s">
        <v>481</v>
      </c>
      <c r="T69" s="20" t="s">
        <v>481</v>
      </c>
      <c r="U69" s="18" t="s">
        <v>481</v>
      </c>
      <c r="V69" s="20" t="s">
        <v>481</v>
      </c>
      <c r="W69" s="18" t="s">
        <v>481</v>
      </c>
      <c r="X69" s="20" t="s">
        <v>481</v>
      </c>
      <c r="Y69" s="18" t="n">
        <v>434.88486177</v>
      </c>
      <c r="Z69" s="20" t="n">
        <v>3.2334538</v>
      </c>
      <c r="AA69" s="18" t="s">
        <v>481</v>
      </c>
      <c r="AB69" s="20" t="s">
        <v>481</v>
      </c>
      <c r="AC69" s="18" t="s">
        <v>481</v>
      </c>
      <c r="AD69" s="20" t="s">
        <v>481</v>
      </c>
    </row>
    <row r="70" spans="1:30">
      <c r="A70" s="15" t="s">
        <v>545</v>
      </c>
      <c r="B70" s="17" t="n">
        <v>6036</v>
      </c>
      <c r="C70" s="18">
        <f>(223.0/B70*100)</f>
        <v/>
      </c>
      <c r="D70" s="19" t="n">
        <v>5813</v>
      </c>
      <c r="E70" s="18" t="n">
        <v>472.00859706</v>
      </c>
      <c r="F70" s="20" t="n">
        <v>4.59970932</v>
      </c>
      <c r="G70" s="18" t="n">
        <v>489.61551773</v>
      </c>
      <c r="H70" s="20" t="n">
        <v>3.81761004</v>
      </c>
      <c r="I70" s="18" t="n">
        <v>490.75172568</v>
      </c>
      <c r="J70" s="20" t="n">
        <v>3.38326288</v>
      </c>
      <c r="K70" s="18" t="n">
        <v>497.24524546</v>
      </c>
      <c r="L70" s="20" t="n">
        <v>5.73193124</v>
      </c>
      <c r="M70" s="18" t="n">
        <v>486.50204865</v>
      </c>
      <c r="N70" s="20" t="n">
        <v>6.99686091</v>
      </c>
      <c r="O70" s="18" t="n">
        <v>460.05365843</v>
      </c>
      <c r="P70" s="20" t="n">
        <v>10.2056697</v>
      </c>
      <c r="Q70" s="18" t="n">
        <v>474.09218429</v>
      </c>
      <c r="R70" s="20" t="n">
        <v>6.24987672</v>
      </c>
      <c r="S70" s="18" t="n">
        <v>504.317667</v>
      </c>
      <c r="T70" s="20" t="n">
        <v>4.87624402</v>
      </c>
      <c r="U70" s="18" t="s">
        <v>481</v>
      </c>
      <c r="V70" s="20" t="s">
        <v>481</v>
      </c>
      <c r="W70" s="18" t="s">
        <v>481</v>
      </c>
      <c r="X70" s="20" t="s">
        <v>481</v>
      </c>
      <c r="Y70" s="18" t="s">
        <v>481</v>
      </c>
      <c r="Z70" s="20" t="s">
        <v>481</v>
      </c>
      <c r="AA70" s="18" t="s">
        <v>481</v>
      </c>
      <c r="AB70" s="20" t="s">
        <v>481</v>
      </c>
      <c r="AC70" s="18" t="n">
        <v>425.82121619</v>
      </c>
      <c r="AD70" s="20" t="n">
        <v>13.92613204</v>
      </c>
    </row>
    <row r="71" spans="1:30">
      <c r="A71" s="15" t="s">
        <v>546</v>
      </c>
      <c r="B71" s="17" t="n">
        <v>6115</v>
      </c>
      <c r="C71" s="18">
        <f>(17.0/B71*100)</f>
        <v/>
      </c>
      <c r="D71" s="19" t="n">
        <v>6098</v>
      </c>
      <c r="E71" s="18" t="n">
        <v>530.66729537</v>
      </c>
      <c r="F71" s="20" t="n">
        <v>7.62210634</v>
      </c>
      <c r="G71" s="18" t="n">
        <v>567.65017104</v>
      </c>
      <c r="H71" s="20" t="n">
        <v>5.06284237</v>
      </c>
      <c r="I71" s="18" t="n">
        <v>579.17023236</v>
      </c>
      <c r="J71" s="20" t="n">
        <v>2.2929252</v>
      </c>
      <c r="K71" s="18" t="n">
        <v>557.3133501</v>
      </c>
      <c r="L71" s="20" t="n">
        <v>2.81192764</v>
      </c>
      <c r="M71" s="18" t="n">
        <v>542.95846102</v>
      </c>
      <c r="N71" s="20" t="n">
        <v>3.54792534</v>
      </c>
      <c r="O71" s="18" t="n">
        <v>474.42842393</v>
      </c>
      <c r="P71" s="20" t="n">
        <v>11.78894377</v>
      </c>
      <c r="Q71" s="18" t="n">
        <v>494.82194061</v>
      </c>
      <c r="R71" s="20" t="n">
        <v>17.54592867</v>
      </c>
      <c r="S71" s="18" t="n">
        <v>544.45910259</v>
      </c>
      <c r="T71" s="20" t="n">
        <v>3.02557637</v>
      </c>
      <c r="U71" s="18" t="s">
        <v>481</v>
      </c>
      <c r="V71" s="20" t="s">
        <v>481</v>
      </c>
      <c r="W71" s="18" t="s">
        <v>481</v>
      </c>
      <c r="X71" s="20" t="s">
        <v>481</v>
      </c>
      <c r="Y71" s="18" t="s">
        <v>481</v>
      </c>
      <c r="Z71" s="20" t="s">
        <v>481</v>
      </c>
      <c r="AA71" s="18" t="s">
        <v>481</v>
      </c>
      <c r="AB71" s="20" t="s">
        <v>481</v>
      </c>
      <c r="AC71" s="18" t="n">
        <v>455.55971057</v>
      </c>
      <c r="AD71" s="20" t="n">
        <v>24.96416096</v>
      </c>
    </row>
    <row r="72" spans="1:30">
      <c r="A72" s="15" t="s">
        <v>547</v>
      </c>
      <c r="B72" s="17" t="n">
        <v>7708</v>
      </c>
      <c r="C72" s="18">
        <f>(5.0/B72*100)</f>
        <v/>
      </c>
      <c r="D72" s="19" t="n">
        <v>7703</v>
      </c>
      <c r="E72" s="18" t="n">
        <v>508.50184704</v>
      </c>
      <c r="F72" s="20" t="n">
        <v>7.20172715</v>
      </c>
      <c r="G72" s="18" t="n">
        <v>536.86345569</v>
      </c>
      <c r="H72" s="20" t="n">
        <v>5.81904197</v>
      </c>
      <c r="I72" s="18" t="n">
        <v>548.94665609</v>
      </c>
      <c r="J72" s="20" t="n">
        <v>4.66218672</v>
      </c>
      <c r="K72" s="18" t="n">
        <v>552.47852748</v>
      </c>
      <c r="L72" s="20" t="n">
        <v>4.04574739</v>
      </c>
      <c r="M72" s="18" t="n">
        <v>536.06223359</v>
      </c>
      <c r="N72" s="20" t="n">
        <v>3.6825624</v>
      </c>
      <c r="O72" s="18" t="n">
        <v>511.0401154</v>
      </c>
      <c r="P72" s="20" t="n">
        <v>4.44372361</v>
      </c>
      <c r="Q72" s="18" t="n">
        <v>512.6876436</v>
      </c>
      <c r="R72" s="20" t="n">
        <v>13.66144254</v>
      </c>
      <c r="S72" s="18" t="n">
        <v>512.50783246</v>
      </c>
      <c r="T72" s="20" t="n">
        <v>3.17547565</v>
      </c>
      <c r="U72" s="18" t="s">
        <v>481</v>
      </c>
      <c r="V72" s="20" t="s">
        <v>481</v>
      </c>
      <c r="W72" s="18" t="s">
        <v>481</v>
      </c>
      <c r="X72" s="20" t="s">
        <v>481</v>
      </c>
      <c r="Y72" s="18" t="s">
        <v>481</v>
      </c>
      <c r="Z72" s="20" t="s">
        <v>481</v>
      </c>
      <c r="AA72" s="18" t="s">
        <v>481</v>
      </c>
      <c r="AB72" s="20" t="s">
        <v>481</v>
      </c>
      <c r="AC72" s="18" t="n">
        <v>397.21697983</v>
      </c>
      <c r="AD72" s="20" t="n">
        <v>28.42992409</v>
      </c>
    </row>
    <row r="73" spans="1:30">
      <c r="A73" s="15" t="s">
        <v>548</v>
      </c>
      <c r="B73" s="17" t="n">
        <v>8249</v>
      </c>
      <c r="C73" s="18">
        <f>(144.0/B73*100)</f>
        <v/>
      </c>
      <c r="D73" s="19" t="n">
        <v>8105</v>
      </c>
      <c r="E73" s="18" t="n">
        <v>387.90887649</v>
      </c>
      <c r="F73" s="20" t="n">
        <v>7.0129543</v>
      </c>
      <c r="G73" s="18" t="n">
        <v>431.01764646</v>
      </c>
      <c r="H73" s="20" t="n">
        <v>6.68025258</v>
      </c>
      <c r="I73" s="18" t="n">
        <v>429.82933695</v>
      </c>
      <c r="J73" s="20" t="n">
        <v>4.37174583</v>
      </c>
      <c r="K73" s="18" t="n">
        <v>433.36658305</v>
      </c>
      <c r="L73" s="20" t="n">
        <v>4.04834705</v>
      </c>
      <c r="M73" s="18" t="n">
        <v>415.9476863</v>
      </c>
      <c r="N73" s="20" t="n">
        <v>3.09144705</v>
      </c>
      <c r="O73" s="18" t="n">
        <v>381.65279915</v>
      </c>
      <c r="P73" s="20" t="n">
        <v>4.69316332</v>
      </c>
      <c r="Q73" s="18" t="n">
        <v>391.57200496</v>
      </c>
      <c r="R73" s="20" t="n">
        <v>14.27516228</v>
      </c>
      <c r="S73" s="18" t="n">
        <v>414.93557346</v>
      </c>
      <c r="T73" s="20" t="n">
        <v>6.19059966</v>
      </c>
      <c r="U73" s="18" t="s">
        <v>481</v>
      </c>
      <c r="V73" s="20" t="s">
        <v>481</v>
      </c>
      <c r="W73" s="18" t="s">
        <v>481</v>
      </c>
      <c r="X73" s="20" t="s">
        <v>481</v>
      </c>
      <c r="Y73" s="18" t="s">
        <v>481</v>
      </c>
      <c r="Z73" s="20" t="s">
        <v>481</v>
      </c>
      <c r="AA73" s="18" t="s">
        <v>481</v>
      </c>
      <c r="AB73" s="20" t="s">
        <v>481</v>
      </c>
      <c r="AC73" s="18" t="n">
        <v>347.08116483</v>
      </c>
      <c r="AD73" s="20" t="n">
        <v>11.63572813</v>
      </c>
    </row>
    <row r="74" spans="1:3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s">
        <v>481</v>
      </c>
      <c r="T74" s="20" t="s">
        <v>481</v>
      </c>
      <c r="U74" s="18" t="s">
        <v>481</v>
      </c>
      <c r="V74" s="20" t="s">
        <v>481</v>
      </c>
      <c r="W74" s="18" t="s">
        <v>481</v>
      </c>
      <c r="X74" s="20" t="s">
        <v>481</v>
      </c>
      <c r="Y74" s="18" t="n">
        <v>424.59045417</v>
      </c>
      <c r="Z74" s="20" t="n">
        <v>1.40919814</v>
      </c>
      <c r="AA74" s="18" t="s">
        <v>481</v>
      </c>
      <c r="AB74" s="20" t="s">
        <v>481</v>
      </c>
      <c r="AC74" s="18" t="s">
        <v>481</v>
      </c>
      <c r="AD74" s="20" t="s">
        <v>481</v>
      </c>
    </row>
    <row r="75" spans="1:30">
      <c r="A75" s="15" t="s">
        <v>550</v>
      </c>
      <c r="B75" s="17" t="n">
        <v>5375</v>
      </c>
      <c r="C75" s="18">
        <f>(204.0/B75*100)</f>
        <v/>
      </c>
      <c r="D75" s="19" t="n">
        <v>5171</v>
      </c>
      <c r="E75" s="18" t="n">
        <v>364.26301077</v>
      </c>
      <c r="F75" s="20" t="n">
        <v>7.30040475</v>
      </c>
      <c r="G75" s="18" t="n">
        <v>380.74454393</v>
      </c>
      <c r="H75" s="20" t="n">
        <v>6.53378047</v>
      </c>
      <c r="I75" s="18" t="n">
        <v>389.93792465</v>
      </c>
      <c r="J75" s="20" t="n">
        <v>3.54517891</v>
      </c>
      <c r="K75" s="18" t="n">
        <v>396.43194336</v>
      </c>
      <c r="L75" s="20" t="n">
        <v>2.99868261</v>
      </c>
      <c r="M75" s="18" t="n">
        <v>390.13924208</v>
      </c>
      <c r="N75" s="20" t="n">
        <v>2.38799008</v>
      </c>
      <c r="O75" s="18" t="n">
        <v>356.26000826</v>
      </c>
      <c r="P75" s="20" t="n">
        <v>5.39234796</v>
      </c>
      <c r="Q75" s="18" t="n">
        <v>379.51952865</v>
      </c>
      <c r="R75" s="20" t="n">
        <v>5.19413256</v>
      </c>
      <c r="S75" s="18" t="n">
        <v>379.51623596</v>
      </c>
      <c r="T75" s="20" t="n">
        <v>5.14732379</v>
      </c>
      <c r="U75" s="18" t="s">
        <v>481</v>
      </c>
      <c r="V75" s="20" t="s">
        <v>481</v>
      </c>
      <c r="W75" s="18" t="s">
        <v>481</v>
      </c>
      <c r="X75" s="20" t="s">
        <v>481</v>
      </c>
      <c r="Y75" s="18" t="s">
        <v>481</v>
      </c>
      <c r="Z75" s="20" t="s">
        <v>481</v>
      </c>
      <c r="AA75" s="18" t="s">
        <v>481</v>
      </c>
      <c r="AB75" s="20" t="s">
        <v>481</v>
      </c>
      <c r="AC75" s="18" t="n">
        <v>354.85911634</v>
      </c>
      <c r="AD75" s="20" t="n">
        <v>7.50578505</v>
      </c>
    </row>
    <row r="76" spans="1:30">
      <c r="A76" s="15" t="s">
        <v>551</v>
      </c>
      <c r="B76" s="17" t="n">
        <v>14167</v>
      </c>
      <c r="C76" s="18">
        <f>(228.0/B76*100)</f>
        <v/>
      </c>
      <c r="D76" s="19" t="n">
        <v>13939</v>
      </c>
      <c r="E76" s="18" t="n">
        <v>395.88197604</v>
      </c>
      <c r="F76" s="20" t="n">
        <v>4.56648319</v>
      </c>
      <c r="G76" s="18" t="n">
        <v>441.81485036</v>
      </c>
      <c r="H76" s="20" t="n">
        <v>5.20851137</v>
      </c>
      <c r="I76" s="18" t="n">
        <v>464.98702373</v>
      </c>
      <c r="J76" s="20" t="n">
        <v>3.0401808</v>
      </c>
      <c r="K76" s="18" t="n">
        <v>447.12806622</v>
      </c>
      <c r="L76" s="20" t="n">
        <v>2.82014011</v>
      </c>
      <c r="M76" s="18" t="n">
        <v>418.31241393</v>
      </c>
      <c r="N76" s="20" t="n">
        <v>4.32541042</v>
      </c>
      <c r="O76" s="18" t="n">
        <v>362.90649552</v>
      </c>
      <c r="P76" s="20" t="n">
        <v>5.54371714</v>
      </c>
      <c r="Q76" s="18" t="n">
        <v>440.81442281</v>
      </c>
      <c r="R76" s="20" t="n">
        <v>5.20664824</v>
      </c>
      <c r="S76" s="18" t="n">
        <v>416.90681139</v>
      </c>
      <c r="T76" s="20" t="n">
        <v>3.61613496</v>
      </c>
      <c r="U76" s="18" t="s">
        <v>481</v>
      </c>
      <c r="V76" s="20" t="s">
        <v>481</v>
      </c>
      <c r="W76" s="18" t="s">
        <v>481</v>
      </c>
      <c r="X76" s="20" t="s">
        <v>481</v>
      </c>
      <c r="Y76" s="18" t="s">
        <v>481</v>
      </c>
      <c r="Z76" s="20" t="s">
        <v>481</v>
      </c>
      <c r="AA76" s="18" t="s">
        <v>481</v>
      </c>
      <c r="AB76" s="20" t="s">
        <v>481</v>
      </c>
      <c r="AC76" s="18" t="n">
        <v>356.59756041</v>
      </c>
      <c r="AD76" s="20" t="n">
        <v>8.814981360000001</v>
      </c>
    </row>
    <row r="77" spans="1:30">
      <c r="A77" s="15" t="s">
        <v>552</v>
      </c>
      <c r="B77" s="17" t="n">
        <v>6062</v>
      </c>
      <c r="C77" s="18">
        <f>(82.0/B77*100)</f>
        <v/>
      </c>
      <c r="D77" s="19" t="n">
        <v>5980</v>
      </c>
      <c r="E77" s="18" t="n">
        <v>459.52067529</v>
      </c>
      <c r="F77" s="20" t="n">
        <v>6.48211315</v>
      </c>
      <c r="G77" s="18" t="n">
        <v>477.9601227</v>
      </c>
      <c r="H77" s="20" t="n">
        <v>4.02997623</v>
      </c>
      <c r="I77" s="18" t="n">
        <v>452.98447186</v>
      </c>
      <c r="J77" s="20" t="n">
        <v>3.07028514</v>
      </c>
      <c r="K77" s="18" t="n">
        <v>423.87674775</v>
      </c>
      <c r="L77" s="20" t="n">
        <v>2.58607436</v>
      </c>
      <c r="M77" s="18" t="n">
        <v>404.40375678</v>
      </c>
      <c r="N77" s="20" t="n">
        <v>3.71130075</v>
      </c>
      <c r="O77" s="18" t="n">
        <v>364.60953188</v>
      </c>
      <c r="P77" s="20" t="n">
        <v>5.62019616</v>
      </c>
      <c r="Q77" s="18" t="n">
        <v>421.19923123</v>
      </c>
      <c r="R77" s="20" t="n">
        <v>12.6008705</v>
      </c>
      <c r="S77" s="18" t="n">
        <v>420.65890702</v>
      </c>
      <c r="T77" s="20" t="n">
        <v>5.80151195</v>
      </c>
      <c r="U77" s="18" t="s">
        <v>481</v>
      </c>
      <c r="V77" s="20" t="s">
        <v>481</v>
      </c>
      <c r="W77" s="18" t="s">
        <v>481</v>
      </c>
      <c r="X77" s="20" t="s">
        <v>481</v>
      </c>
      <c r="Y77" s="18" t="s">
        <v>481</v>
      </c>
      <c r="Z77" s="20" t="s">
        <v>481</v>
      </c>
      <c r="AA77" s="18" t="s">
        <v>481</v>
      </c>
      <c r="AB77" s="20" t="s">
        <v>481</v>
      </c>
      <c r="AC77" s="18" t="n">
        <v>366.03000818</v>
      </c>
      <c r="AD77" s="20" t="n">
        <v>11.42686076</v>
      </c>
    </row>
    <row r="78" spans="1:3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s">
        <v>481</v>
      </c>
      <c r="T78" s="20" t="s">
        <v>481</v>
      </c>
      <c r="U78" s="18" t="s">
        <v>481</v>
      </c>
      <c r="V78" s="20" t="s">
        <v>481</v>
      </c>
      <c r="W78" s="18" t="s">
        <v>481</v>
      </c>
      <c r="X78" s="20" t="s">
        <v>481</v>
      </c>
      <c r="Y78" s="18" t="n">
        <v>524.64451931</v>
      </c>
      <c r="Z78" s="20" t="n">
        <v>3.91006783</v>
      </c>
      <c r="AA78" s="18" t="s">
        <v>481</v>
      </c>
      <c r="AB78" s="20" t="s">
        <v>481</v>
      </c>
      <c r="AC78" s="18" t="s">
        <v>481</v>
      </c>
      <c r="AD78" s="20" t="s">
        <v>481</v>
      </c>
    </row>
    <row customHeight="1" ht="25" r="79" spans="1:3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s">
        <v>481</v>
      </c>
      <c r="T79" s="20" t="s">
        <v>481</v>
      </c>
      <c r="U79" s="18" t="s">
        <v>481</v>
      </c>
      <c r="V79" s="20" t="s">
        <v>481</v>
      </c>
      <c r="W79" s="18" t="s">
        <v>481</v>
      </c>
      <c r="X79" s="20" t="s">
        <v>481</v>
      </c>
      <c r="Y79" s="18" t="n">
        <v>475.18659836</v>
      </c>
      <c r="Z79" s="20" t="n">
        <v>6.280552</v>
      </c>
      <c r="AA79" s="18" t="s">
        <v>481</v>
      </c>
      <c r="AB79" s="20" t="s">
        <v>481</v>
      </c>
      <c r="AC79" s="18" t="s">
        <v>481</v>
      </c>
      <c r="AD79" s="20" t="s">
        <v>481</v>
      </c>
    </row>
    <row r="80" spans="1:3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s">
        <v>481</v>
      </c>
      <c r="T80" s="20" t="s">
        <v>481</v>
      </c>
      <c r="U80" s="18" t="s">
        <v>481</v>
      </c>
      <c r="V80" s="20" t="s">
        <v>481</v>
      </c>
      <c r="W80" s="18" t="s">
        <v>481</v>
      </c>
      <c r="X80" s="20" t="s">
        <v>481</v>
      </c>
      <c r="Y80" s="18" t="n">
        <v>456.48357586</v>
      </c>
      <c r="Z80" s="20" t="n">
        <v>3.67164431</v>
      </c>
      <c r="AA80" s="18" t="s">
        <v>481</v>
      </c>
      <c r="AB80" s="20" t="s">
        <v>481</v>
      </c>
      <c r="AC80" s="18" t="s">
        <v>481</v>
      </c>
      <c r="AD80" s="20" t="s">
        <v>481</v>
      </c>
    </row>
    <row r="81" spans="1:30">
      <c r="A81" s="23" t="s">
        <v>556</v>
      </c>
      <c r="B81" s="17" t="n">
        <v>8861</v>
      </c>
      <c r="C81" s="18">
        <f>(76.0/B81*100)</f>
        <v/>
      </c>
      <c r="D81" s="19" t="n">
        <v>8785</v>
      </c>
      <c r="E81" s="18" t="n">
        <v>378.05583747</v>
      </c>
      <c r="F81" s="20" t="n">
        <v>8.183850209999999</v>
      </c>
      <c r="G81" s="18" t="n">
        <v>437.84902427</v>
      </c>
      <c r="H81" s="20" t="n">
        <v>17.23841943</v>
      </c>
      <c r="I81" s="18" t="n">
        <v>457.06453365</v>
      </c>
      <c r="J81" s="20" t="n">
        <v>10.41943335</v>
      </c>
      <c r="K81" s="18" t="n">
        <v>460.90668297</v>
      </c>
      <c r="L81" s="20" t="n">
        <v>4.40877604</v>
      </c>
      <c r="M81" s="18" t="n">
        <v>442.47939746</v>
      </c>
      <c r="N81" s="20" t="n">
        <v>2.58977653</v>
      </c>
      <c r="O81" s="18" t="n">
        <v>435.4970698</v>
      </c>
      <c r="P81" s="20" t="n">
        <v>3.75507231</v>
      </c>
      <c r="Q81" s="18" t="n">
        <v>430.82202084</v>
      </c>
      <c r="R81" s="20" t="n">
        <v>6.33175618</v>
      </c>
      <c r="S81" s="18" t="n">
        <v>405.29664272</v>
      </c>
      <c r="T81" s="20" t="n">
        <v>8.690066059999999</v>
      </c>
      <c r="U81" s="18" t="s">
        <v>481</v>
      </c>
      <c r="V81" s="20" t="s">
        <v>481</v>
      </c>
      <c r="W81" s="18" t="s">
        <v>481</v>
      </c>
      <c r="X81" s="20" t="s">
        <v>481</v>
      </c>
      <c r="Y81" s="18" t="s">
        <v>481</v>
      </c>
      <c r="Z81" s="20" t="s">
        <v>481</v>
      </c>
      <c r="AA81" s="18" t="s">
        <v>481</v>
      </c>
      <c r="AB81" s="20" t="s">
        <v>481</v>
      </c>
      <c r="AC81" s="18" t="n">
        <v>357.03250377</v>
      </c>
      <c r="AD81" s="20" t="n">
        <v>22.25599977</v>
      </c>
    </row>
    <row r="82" spans="1:3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c r="AC82" s="24" t="s">
        <v>557</v>
      </c>
      <c r="AD82" s="24" t="s">
        <v>557</v>
      </c>
    </row>
    <row r="83" spans="1:30">
      <c r="A83" s="3" t="s">
        <v>558</v>
      </c>
    </row>
    <row r="84" spans="1:30">
      <c r="A84" s="25" t="s">
        <v>559</v>
      </c>
    </row>
    <row r="85" spans="1:30">
      <c r="A85" s="25" t="s">
        <v>560</v>
      </c>
    </row>
    <row customHeight="1" ht="30" r="86" spans="1:30">
      <c r="A86" s="25" t="s">
        <v>561</v>
      </c>
    </row>
    <row customHeight="1" ht="30" r="87" spans="1:30">
      <c r="A87" s="25" t="s">
        <v>557</v>
      </c>
    </row>
    <row customHeight="1" ht="30" r="88" spans="1:30">
      <c r="A88" s="25" t="s">
        <v>562</v>
      </c>
    </row>
    <row customHeight="1" ht="30" r="89" spans="1:30">
      <c r="A89" s="25" t="s">
        <v>563</v>
      </c>
    </row>
    <row customHeight="1" ht="30" r="90" spans="1:30">
      <c r="A90" s="25" t="s">
        <v>564</v>
      </c>
    </row>
    <row customHeight="1" ht="30" r="91" spans="1:30">
      <c r="A91" s="25" t="s">
        <v>565</v>
      </c>
    </row>
    <row customHeight="1" ht="30" r="92" spans="1:30">
      <c r="A92" s="25" t="s">
        <v>566</v>
      </c>
    </row>
    <row customHeight="1" ht="30" r="93" spans="1:30">
      <c r="A93" s="25" t="s">
        <v>567</v>
      </c>
    </row>
    <row customHeight="1" ht="30" r="94" spans="1:30">
      <c r="A94" s="25" t="s">
        <v>568</v>
      </c>
    </row>
    <row customHeight="1" ht="30" r="95" spans="1:30">
      <c r="A95" s="25" t="s">
        <v>569</v>
      </c>
    </row>
    <row customHeight="1" ht="30" r="96" spans="1:30">
      <c r="A96" s="25" t="s">
        <v>570</v>
      </c>
    </row>
  </sheetData>
  <mergeCells count="28">
    <mergeCell ref="E4:F4"/>
    <mergeCell ref="G4:H4"/>
    <mergeCell ref="I4:J4"/>
    <mergeCell ref="K4:L4"/>
    <mergeCell ref="M4:N4"/>
    <mergeCell ref="O4:P4"/>
    <mergeCell ref="Q4:R4"/>
    <mergeCell ref="S4:T4"/>
    <mergeCell ref="U4:V4"/>
    <mergeCell ref="W4:X4"/>
    <mergeCell ref="Y4:Z4"/>
    <mergeCell ref="AA4:AB4"/>
    <mergeCell ref="AC4:AD4"/>
    <mergeCell ref="A1:AD1"/>
    <mergeCell ref="A2:AD2"/>
    <mergeCell ref="A84:AD84"/>
    <mergeCell ref="A85:AD85"/>
    <mergeCell ref="A86:AD86"/>
    <mergeCell ref="A87:AD87"/>
    <mergeCell ref="A88:AD88"/>
    <mergeCell ref="A89:AD89"/>
    <mergeCell ref="A90:AD90"/>
    <mergeCell ref="A91:AD91"/>
    <mergeCell ref="A92:AD92"/>
    <mergeCell ref="A93:AD93"/>
    <mergeCell ref="A94:AD94"/>
    <mergeCell ref="A95:AD95"/>
    <mergeCell ref="A96:AD96"/>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460</v>
      </c>
    </row>
    <row r="2" spans="1:28">
      <c r="A2" s="5" t="s">
        <v>686</v>
      </c>
    </row>
    <row customHeight="1" ht="30" r="4" spans="1:28">
      <c r="A4" s="6" t="n"/>
      <c r="B4" s="7" t="s">
        <v>462</v>
      </c>
      <c r="C4" s="7" t="s">
        <v>463</v>
      </c>
      <c r="D4" s="8" t="s">
        <v>462</v>
      </c>
      <c r="E4" s="9" t="s">
        <v>687</v>
      </c>
      <c r="F4" s="10" t="n"/>
      <c r="G4" s="9" t="s">
        <v>688</v>
      </c>
      <c r="H4" s="10" t="n"/>
      <c r="I4" s="9" t="s">
        <v>689</v>
      </c>
      <c r="J4" s="10" t="n"/>
      <c r="K4" s="9" t="s">
        <v>690</v>
      </c>
      <c r="L4" s="10" t="n"/>
      <c r="M4" s="9" t="s">
        <v>691</v>
      </c>
      <c r="N4" s="10" t="n"/>
      <c r="O4" s="9" t="s">
        <v>692</v>
      </c>
      <c r="P4" s="10" t="n"/>
      <c r="Q4" s="9" t="s">
        <v>693</v>
      </c>
      <c r="R4" s="10" t="n"/>
      <c r="S4" s="9" t="s">
        <v>584</v>
      </c>
      <c r="T4" s="10" t="n"/>
      <c r="U4" s="9" t="s">
        <v>585</v>
      </c>
      <c r="V4" s="10" t="n"/>
      <c r="W4" s="9" t="s">
        <v>472</v>
      </c>
      <c r="X4" s="10" t="n"/>
      <c r="Y4" s="9" t="s">
        <v>473</v>
      </c>
      <c r="Z4" s="10" t="n"/>
      <c r="AA4" s="9" t="s">
        <v>586</v>
      </c>
      <c r="AB4" s="10" t="n"/>
    </row>
    <row r="5" spans="1:2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row>
    <row r="6" spans="1:28">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480</v>
      </c>
      <c r="B7" s="17" t="n">
        <v>14530</v>
      </c>
      <c r="C7" s="18">
        <f>(360.0/B7*100)</f>
        <v/>
      </c>
      <c r="D7" s="19" t="n">
        <v>14170</v>
      </c>
      <c r="E7" s="18" t="n">
        <v>451.28750346</v>
      </c>
      <c r="F7" s="20" t="n">
        <v>8.05034474</v>
      </c>
      <c r="G7" s="18" t="n">
        <v>515.52099913</v>
      </c>
      <c r="H7" s="20" t="n">
        <v>3.71356563</v>
      </c>
      <c r="I7" s="18" t="n">
        <v>519.60461079</v>
      </c>
      <c r="J7" s="20" t="n">
        <v>1.76710983</v>
      </c>
      <c r="K7" s="18" t="n">
        <v>510.43400467</v>
      </c>
      <c r="L7" s="20" t="n">
        <v>2.33108779</v>
      </c>
      <c r="M7" s="18" t="n">
        <v>489.05801698</v>
      </c>
      <c r="N7" s="20" t="n">
        <v>5.24778571</v>
      </c>
      <c r="O7" s="18" t="n">
        <v>489.76559039</v>
      </c>
      <c r="P7" s="20" t="n">
        <v>11.66189575</v>
      </c>
      <c r="Q7" s="18" t="n">
        <v>427.58777877</v>
      </c>
      <c r="R7" s="20" t="n">
        <v>12.26679746</v>
      </c>
      <c r="S7" s="18" t="s">
        <v>481</v>
      </c>
      <c r="T7" s="20" t="s">
        <v>481</v>
      </c>
      <c r="U7" s="18" t="s">
        <v>481</v>
      </c>
      <c r="V7" s="20" t="s">
        <v>481</v>
      </c>
      <c r="W7" s="18" t="s">
        <v>481</v>
      </c>
      <c r="X7" s="20" t="s">
        <v>481</v>
      </c>
      <c r="Y7" s="18" t="s">
        <v>481</v>
      </c>
      <c r="Z7" s="20" t="s">
        <v>481</v>
      </c>
      <c r="AA7" s="18" t="n">
        <v>426.51723275</v>
      </c>
      <c r="AB7" s="20" t="n">
        <v>7.21422339</v>
      </c>
    </row>
    <row r="8" spans="1:28">
      <c r="A8" s="15" t="s">
        <v>483</v>
      </c>
      <c r="B8" s="17" t="n">
        <v>7007</v>
      </c>
      <c r="C8" s="18">
        <f>(21.0/B8*100)</f>
        <v/>
      </c>
      <c r="D8" s="19" t="n">
        <v>6986</v>
      </c>
      <c r="E8" s="18" t="s">
        <v>481</v>
      </c>
      <c r="F8" s="20" t="s">
        <v>481</v>
      </c>
      <c r="G8" s="18" t="s">
        <v>481</v>
      </c>
      <c r="H8" s="20" t="s">
        <v>481</v>
      </c>
      <c r="I8" s="18" t="n">
        <v>511.11613509</v>
      </c>
      <c r="J8" s="20" t="n">
        <v>6.41536747</v>
      </c>
      <c r="K8" s="18" t="n">
        <v>505.24588145</v>
      </c>
      <c r="L8" s="20" t="n">
        <v>2.51933209</v>
      </c>
      <c r="M8" s="18" t="n">
        <v>461.21028758</v>
      </c>
      <c r="N8" s="20" t="n">
        <v>4.33426948</v>
      </c>
      <c r="O8" s="18" t="n">
        <v>432.21916278</v>
      </c>
      <c r="P8" s="20" t="n">
        <v>14.86744713</v>
      </c>
      <c r="Q8" s="18" t="n">
        <v>424.53195579</v>
      </c>
      <c r="R8" s="20" t="n">
        <v>13.90147715</v>
      </c>
      <c r="S8" s="18" t="s">
        <v>481</v>
      </c>
      <c r="T8" s="20" t="s">
        <v>481</v>
      </c>
      <c r="U8" s="18" t="s">
        <v>481</v>
      </c>
      <c r="V8" s="20" t="s">
        <v>481</v>
      </c>
      <c r="W8" s="18" t="s">
        <v>481</v>
      </c>
      <c r="X8" s="20" t="s">
        <v>481</v>
      </c>
      <c r="Y8" s="18" t="s">
        <v>481</v>
      </c>
      <c r="Z8" s="20" t="s">
        <v>481</v>
      </c>
      <c r="AA8" s="18" t="n">
        <v>428.07746175</v>
      </c>
      <c r="AB8" s="20" t="n">
        <v>14.11277448</v>
      </c>
    </row>
    <row r="9" spans="1:28">
      <c r="A9" s="15" t="s">
        <v>484</v>
      </c>
      <c r="B9" s="17" t="n">
        <v>9651</v>
      </c>
      <c r="C9" s="18">
        <f>(89.0/B9*100)</f>
        <v/>
      </c>
      <c r="D9" s="19" t="n">
        <v>9562</v>
      </c>
      <c r="E9" s="18" t="n">
        <v>436.0902589</v>
      </c>
      <c r="F9" s="20" t="n">
        <v>14.37704964</v>
      </c>
      <c r="G9" s="18" t="n">
        <v>460.40972907</v>
      </c>
      <c r="H9" s="20" t="n">
        <v>6.76643159</v>
      </c>
      <c r="I9" s="18" t="n">
        <v>521.0198276</v>
      </c>
      <c r="J9" s="20" t="n">
        <v>2.92349696</v>
      </c>
      <c r="K9" s="18" t="n">
        <v>513.35922356</v>
      </c>
      <c r="L9" s="20" t="n">
        <v>2.14551804</v>
      </c>
      <c r="M9" s="18" t="n">
        <v>463.57478383</v>
      </c>
      <c r="N9" s="20" t="n">
        <v>4.45917508</v>
      </c>
      <c r="O9" s="18" t="n">
        <v>413.87221743</v>
      </c>
      <c r="P9" s="20" t="n">
        <v>8.91797023</v>
      </c>
      <c r="Q9" s="18" t="n">
        <v>363.59058133</v>
      </c>
      <c r="R9" s="20" t="n">
        <v>8.409575029999999</v>
      </c>
      <c r="S9" s="18" t="s">
        <v>481</v>
      </c>
      <c r="T9" s="20" t="s">
        <v>481</v>
      </c>
      <c r="U9" s="18" t="s">
        <v>481</v>
      </c>
      <c r="V9" s="20" t="s">
        <v>481</v>
      </c>
      <c r="W9" s="18" t="s">
        <v>481</v>
      </c>
      <c r="X9" s="20" t="s">
        <v>481</v>
      </c>
      <c r="Y9" s="18" t="s">
        <v>481</v>
      </c>
      <c r="Z9" s="20" t="s">
        <v>481</v>
      </c>
      <c r="AA9" s="18" t="n">
        <v>411.80011839</v>
      </c>
      <c r="AB9" s="20" t="n">
        <v>6.9827572</v>
      </c>
    </row>
    <row r="10" spans="1:28">
      <c r="A10" s="15" t="s">
        <v>485</v>
      </c>
      <c r="B10" s="17" t="n">
        <v>20058</v>
      </c>
      <c r="C10" s="18">
        <f>(524.0/B10*100)</f>
        <v/>
      </c>
      <c r="D10" s="19" t="n">
        <v>19534</v>
      </c>
      <c r="E10" s="18" t="n">
        <v>511.75704272</v>
      </c>
      <c r="F10" s="20" t="n">
        <v>5.64337422</v>
      </c>
      <c r="G10" s="18" t="n">
        <v>520.60474772</v>
      </c>
      <c r="H10" s="20" t="n">
        <v>3.08446323</v>
      </c>
      <c r="I10" s="18" t="n">
        <v>537.87635703</v>
      </c>
      <c r="J10" s="20" t="n">
        <v>1.98247834</v>
      </c>
      <c r="K10" s="18" t="n">
        <v>537.77494673</v>
      </c>
      <c r="L10" s="20" t="n">
        <v>2.47148912</v>
      </c>
      <c r="M10" s="18" t="n">
        <v>515.75292755</v>
      </c>
      <c r="N10" s="20" t="n">
        <v>4.92011382</v>
      </c>
      <c r="O10" s="18" t="n">
        <v>472.4356125</v>
      </c>
      <c r="P10" s="20" t="n">
        <v>10.42102941</v>
      </c>
      <c r="Q10" s="18" t="n">
        <v>440.73022036</v>
      </c>
      <c r="R10" s="20" t="n">
        <v>8.859991389999999</v>
      </c>
      <c r="S10" s="18" t="s">
        <v>481</v>
      </c>
      <c r="T10" s="20" t="s">
        <v>481</v>
      </c>
      <c r="U10" s="18" t="s">
        <v>481</v>
      </c>
      <c r="V10" s="20" t="s">
        <v>481</v>
      </c>
      <c r="W10" s="18" t="s">
        <v>481</v>
      </c>
      <c r="X10" s="20" t="s">
        <v>481</v>
      </c>
      <c r="Y10" s="18" t="s">
        <v>481</v>
      </c>
      <c r="Z10" s="20" t="s">
        <v>481</v>
      </c>
      <c r="AA10" s="18" t="n">
        <v>453.09220214</v>
      </c>
      <c r="AB10" s="20" t="n">
        <v>8.0174754</v>
      </c>
    </row>
    <row r="11" spans="1:28">
      <c r="A11" s="15" t="s">
        <v>486</v>
      </c>
      <c r="B11" s="17" t="n">
        <v>7053</v>
      </c>
      <c r="C11" s="18">
        <f>(50.0/B11*100)</f>
        <v/>
      </c>
      <c r="D11" s="19" t="n">
        <v>7003</v>
      </c>
      <c r="E11" s="18" t="n">
        <v>382.47850315</v>
      </c>
      <c r="F11" s="20" t="n">
        <v>8.888050870000001</v>
      </c>
      <c r="G11" s="18" t="n">
        <v>423.20472611</v>
      </c>
      <c r="H11" s="20" t="n">
        <v>10.5036994</v>
      </c>
      <c r="I11" s="18" t="n">
        <v>453.59101092</v>
      </c>
      <c r="J11" s="20" t="n">
        <v>4.12131168</v>
      </c>
      <c r="K11" s="18" t="n">
        <v>454.44884195</v>
      </c>
      <c r="L11" s="20" t="n">
        <v>2.56948088</v>
      </c>
      <c r="M11" s="18" t="n">
        <v>439.36007032</v>
      </c>
      <c r="N11" s="20" t="n">
        <v>4.41482453</v>
      </c>
      <c r="O11" s="18" t="n">
        <v>376.89120561</v>
      </c>
      <c r="P11" s="20" t="n">
        <v>15.26747145</v>
      </c>
      <c r="Q11" s="18" t="n">
        <v>367.12647323</v>
      </c>
      <c r="R11" s="20" t="n">
        <v>17.40849201</v>
      </c>
      <c r="S11" s="18" t="s">
        <v>481</v>
      </c>
      <c r="T11" s="20" t="s">
        <v>481</v>
      </c>
      <c r="U11" s="18" t="s">
        <v>481</v>
      </c>
      <c r="V11" s="20" t="s">
        <v>481</v>
      </c>
      <c r="W11" s="18" t="s">
        <v>481</v>
      </c>
      <c r="X11" s="20" t="s">
        <v>481</v>
      </c>
      <c r="Y11" s="18" t="s">
        <v>481</v>
      </c>
      <c r="Z11" s="20" t="s">
        <v>481</v>
      </c>
      <c r="AA11" s="18" t="n">
        <v>384.61558104</v>
      </c>
      <c r="AB11" s="20" t="n">
        <v>7.21853413</v>
      </c>
    </row>
    <row r="12" spans="1:28">
      <c r="A12" s="15" t="s">
        <v>487</v>
      </c>
      <c r="B12" s="17" t="n">
        <v>6894</v>
      </c>
      <c r="C12" s="18">
        <f>(55.0/B12*100)</f>
        <v/>
      </c>
      <c r="D12" s="19" t="n">
        <v>6839</v>
      </c>
      <c r="E12" s="18" t="n">
        <v>420.86240271</v>
      </c>
      <c r="F12" s="20" t="n">
        <v>28.64606499</v>
      </c>
      <c r="G12" s="18" t="n">
        <v>449.9729369</v>
      </c>
      <c r="H12" s="20" t="n">
        <v>21.73394985</v>
      </c>
      <c r="I12" s="18" t="n">
        <v>499.34531825</v>
      </c>
      <c r="J12" s="20" t="n">
        <v>9.35410692</v>
      </c>
      <c r="K12" s="18" t="n">
        <v>506.06106022</v>
      </c>
      <c r="L12" s="20" t="n">
        <v>2.19711326</v>
      </c>
      <c r="M12" s="18" t="n">
        <v>474.83193338</v>
      </c>
      <c r="N12" s="20" t="n">
        <v>3.01183518</v>
      </c>
      <c r="O12" s="18" t="n">
        <v>432.15874787</v>
      </c>
      <c r="P12" s="20" t="n">
        <v>10.60611295</v>
      </c>
      <c r="Q12" s="18" t="n">
        <v>386.26195158</v>
      </c>
      <c r="R12" s="20" t="n">
        <v>18.18175317</v>
      </c>
      <c r="S12" s="18" t="s">
        <v>481</v>
      </c>
      <c r="T12" s="20" t="s">
        <v>481</v>
      </c>
      <c r="U12" s="18" t="s">
        <v>481</v>
      </c>
      <c r="V12" s="20" t="s">
        <v>481</v>
      </c>
      <c r="W12" s="18" t="s">
        <v>481</v>
      </c>
      <c r="X12" s="20" t="s">
        <v>481</v>
      </c>
      <c r="Y12" s="18" t="s">
        <v>481</v>
      </c>
      <c r="Z12" s="20" t="s">
        <v>481</v>
      </c>
      <c r="AA12" s="18" t="n">
        <v>377.89511545</v>
      </c>
      <c r="AB12" s="20" t="n">
        <v>18.24810768</v>
      </c>
    </row>
    <row r="13" spans="1:28">
      <c r="A13" s="15" t="s">
        <v>488</v>
      </c>
      <c r="B13" s="17" t="n">
        <v>7161</v>
      </c>
      <c r="C13" s="18">
        <f>(101.0/B13*100)</f>
        <v/>
      </c>
      <c r="D13" s="19" t="n">
        <v>7060</v>
      </c>
      <c r="E13" s="18" t="s">
        <v>481</v>
      </c>
      <c r="F13" s="20" t="s">
        <v>481</v>
      </c>
      <c r="G13" s="18" t="s">
        <v>481</v>
      </c>
      <c r="H13" s="20" t="s">
        <v>481</v>
      </c>
      <c r="I13" s="18" t="n">
        <v>496.02822493</v>
      </c>
      <c r="J13" s="20" t="n">
        <v>5.95693156</v>
      </c>
      <c r="K13" s="18" t="n">
        <v>502.01174223</v>
      </c>
      <c r="L13" s="20" t="n">
        <v>2.54879314</v>
      </c>
      <c r="M13" s="18" t="n">
        <v>509.34995259</v>
      </c>
      <c r="N13" s="20" t="n">
        <v>2.63569477</v>
      </c>
      <c r="O13" s="18" t="n">
        <v>461.64235445</v>
      </c>
      <c r="P13" s="20" t="n">
        <v>6.12432088</v>
      </c>
      <c r="Q13" s="18" t="s">
        <v>481</v>
      </c>
      <c r="R13" s="20" t="s">
        <v>481</v>
      </c>
      <c r="S13" s="18" t="s">
        <v>481</v>
      </c>
      <c r="T13" s="20" t="s">
        <v>481</v>
      </c>
      <c r="U13" s="18" t="s">
        <v>481</v>
      </c>
      <c r="V13" s="20" t="s">
        <v>481</v>
      </c>
      <c r="W13" s="18" t="s">
        <v>481</v>
      </c>
      <c r="X13" s="20" t="s">
        <v>481</v>
      </c>
      <c r="Y13" s="18" t="s">
        <v>481</v>
      </c>
      <c r="Z13" s="20" t="s">
        <v>481</v>
      </c>
      <c r="AA13" s="18" t="n">
        <v>416.32453717</v>
      </c>
      <c r="AB13" s="20" t="n">
        <v>13.6064489</v>
      </c>
    </row>
    <row r="14" spans="1:28">
      <c r="A14" s="15" t="s">
        <v>489</v>
      </c>
      <c r="B14" s="17" t="n">
        <v>5587</v>
      </c>
      <c r="C14" s="18">
        <f>(74.0/B14*100)</f>
        <v/>
      </c>
      <c r="D14" s="19" t="n">
        <v>5513</v>
      </c>
      <c r="E14" s="18" t="n">
        <v>464.72741068</v>
      </c>
      <c r="F14" s="20" t="n">
        <v>20.52898936</v>
      </c>
      <c r="G14" s="18" t="n">
        <v>530.19133776</v>
      </c>
      <c r="H14" s="20" t="n">
        <v>59.8941117</v>
      </c>
      <c r="I14" s="18" t="n">
        <v>521.37938691</v>
      </c>
      <c r="J14" s="20" t="n">
        <v>21.12910191</v>
      </c>
      <c r="K14" s="18" t="n">
        <v>536.74809648</v>
      </c>
      <c r="L14" s="20" t="n">
        <v>3.43515512</v>
      </c>
      <c r="M14" s="18" t="n">
        <v>537.36737264</v>
      </c>
      <c r="N14" s="20" t="n">
        <v>2.07549444</v>
      </c>
      <c r="O14" s="18" t="n">
        <v>484.32088583</v>
      </c>
      <c r="P14" s="20" t="n">
        <v>8.30357137</v>
      </c>
      <c r="Q14" s="18" t="n">
        <v>457.97904117</v>
      </c>
      <c r="R14" s="20" t="n">
        <v>23.38111898</v>
      </c>
      <c r="S14" s="18" t="s">
        <v>481</v>
      </c>
      <c r="T14" s="20" t="s">
        <v>481</v>
      </c>
      <c r="U14" s="18" t="s">
        <v>481</v>
      </c>
      <c r="V14" s="20" t="s">
        <v>481</v>
      </c>
      <c r="W14" s="18" t="s">
        <v>481</v>
      </c>
      <c r="X14" s="20" t="s">
        <v>481</v>
      </c>
      <c r="Y14" s="18" t="s">
        <v>481</v>
      </c>
      <c r="Z14" s="20" t="s">
        <v>481</v>
      </c>
      <c r="AA14" s="18" t="n">
        <v>446.49841603</v>
      </c>
      <c r="AB14" s="20" t="n">
        <v>29.28795665</v>
      </c>
    </row>
    <row r="15" spans="1:28">
      <c r="A15" s="15" t="s">
        <v>490</v>
      </c>
      <c r="B15" s="17" t="n">
        <v>5882</v>
      </c>
      <c r="C15" s="18">
        <f>(52.0/B15*100)</f>
        <v/>
      </c>
      <c r="D15" s="19" t="n">
        <v>5830</v>
      </c>
      <c r="E15" s="18" t="n">
        <v>353.18226025</v>
      </c>
      <c r="F15" s="20" t="n">
        <v>17.20542131</v>
      </c>
      <c r="G15" s="18" t="n">
        <v>502.41699291</v>
      </c>
      <c r="H15" s="20" t="n">
        <v>38.42790397</v>
      </c>
      <c r="I15" s="18" t="n">
        <v>518.35906147</v>
      </c>
      <c r="J15" s="20" t="n">
        <v>13.31266313</v>
      </c>
      <c r="K15" s="18" t="n">
        <v>536.65165873</v>
      </c>
      <c r="L15" s="20" t="n">
        <v>2.86753321</v>
      </c>
      <c r="M15" s="18" t="n">
        <v>534.36289176</v>
      </c>
      <c r="N15" s="20" t="n">
        <v>2.52107414</v>
      </c>
      <c r="O15" s="18" t="n">
        <v>466.53154273</v>
      </c>
      <c r="P15" s="20" t="n">
        <v>8.42552961</v>
      </c>
      <c r="Q15" s="18" t="n">
        <v>388.77824335</v>
      </c>
      <c r="R15" s="20" t="n">
        <v>16.51602184</v>
      </c>
      <c r="S15" s="18" t="s">
        <v>481</v>
      </c>
      <c r="T15" s="20" t="s">
        <v>481</v>
      </c>
      <c r="U15" s="18" t="s">
        <v>481</v>
      </c>
      <c r="V15" s="20" t="s">
        <v>481</v>
      </c>
      <c r="W15" s="18" t="s">
        <v>481</v>
      </c>
      <c r="X15" s="20" t="s">
        <v>481</v>
      </c>
      <c r="Y15" s="18" t="s">
        <v>481</v>
      </c>
      <c r="Z15" s="20" t="s">
        <v>481</v>
      </c>
      <c r="AA15" s="18" t="n">
        <v>416.77477123</v>
      </c>
      <c r="AB15" s="20" t="n">
        <v>17.13461121</v>
      </c>
    </row>
    <row r="16" spans="1:28">
      <c r="A16" s="15" t="s">
        <v>491</v>
      </c>
      <c r="B16" s="17" t="n">
        <v>6108</v>
      </c>
      <c r="C16" s="18">
        <f>(102.0/B16*100)</f>
        <v/>
      </c>
      <c r="D16" s="19" t="n">
        <v>6006</v>
      </c>
      <c r="E16" s="18" t="n">
        <v>444.56788164</v>
      </c>
      <c r="F16" s="20" t="n">
        <v>7.47246193</v>
      </c>
      <c r="G16" s="18" t="n">
        <v>472.19685093</v>
      </c>
      <c r="H16" s="20" t="n">
        <v>7.76859611</v>
      </c>
      <c r="I16" s="18" t="n">
        <v>514.09759236</v>
      </c>
      <c r="J16" s="20" t="n">
        <v>4.05712995</v>
      </c>
      <c r="K16" s="18" t="n">
        <v>507.02207272</v>
      </c>
      <c r="L16" s="20" t="n">
        <v>2.21847072</v>
      </c>
      <c r="M16" s="18" t="n">
        <v>468.94606753</v>
      </c>
      <c r="N16" s="20" t="n">
        <v>5.91767287</v>
      </c>
      <c r="O16" s="18" t="n">
        <v>426.14280353</v>
      </c>
      <c r="P16" s="20" t="n">
        <v>10.75806088</v>
      </c>
      <c r="Q16" s="18" t="n">
        <v>367.95703058</v>
      </c>
      <c r="R16" s="20" t="n">
        <v>11.54263561</v>
      </c>
      <c r="S16" s="18" t="s">
        <v>481</v>
      </c>
      <c r="T16" s="20" t="s">
        <v>481</v>
      </c>
      <c r="U16" s="18" t="s">
        <v>481</v>
      </c>
      <c r="V16" s="20" t="s">
        <v>481</v>
      </c>
      <c r="W16" s="18" t="s">
        <v>481</v>
      </c>
      <c r="X16" s="20" t="s">
        <v>481</v>
      </c>
      <c r="Y16" s="18" t="s">
        <v>481</v>
      </c>
      <c r="Z16" s="20" t="s">
        <v>481</v>
      </c>
      <c r="AA16" s="18" t="n">
        <v>421.73649047</v>
      </c>
      <c r="AB16" s="20" t="n">
        <v>8.8240643</v>
      </c>
    </row>
    <row r="17" spans="1:28">
      <c r="A17" s="15" t="s">
        <v>492</v>
      </c>
      <c r="B17" s="17" t="n">
        <v>6504</v>
      </c>
      <c r="C17" s="18">
        <f>(679.0/B17*100)</f>
        <v/>
      </c>
      <c r="D17" s="19" t="n">
        <v>5825</v>
      </c>
      <c r="E17" s="18" t="n">
        <v>372.8622822</v>
      </c>
      <c r="F17" s="20" t="n">
        <v>26.57878881</v>
      </c>
      <c r="G17" s="18" t="n">
        <v>476.0755942</v>
      </c>
      <c r="H17" s="20" t="n">
        <v>26.20688705</v>
      </c>
      <c r="I17" s="18" t="n">
        <v>537.67318951</v>
      </c>
      <c r="J17" s="20" t="n">
        <v>6.47799235</v>
      </c>
      <c r="K17" s="18" t="n">
        <v>524.46632663</v>
      </c>
      <c r="L17" s="20" t="n">
        <v>2.7106017</v>
      </c>
      <c r="M17" s="18" t="n">
        <v>482.0651842</v>
      </c>
      <c r="N17" s="20" t="n">
        <v>4.13146376</v>
      </c>
      <c r="O17" s="18" t="n">
        <v>443.1355015</v>
      </c>
      <c r="P17" s="20" t="n">
        <v>14.46579144</v>
      </c>
      <c r="Q17" s="18" t="n">
        <v>430.39183023</v>
      </c>
      <c r="R17" s="20" t="n">
        <v>17.94409229</v>
      </c>
      <c r="S17" s="18" t="s">
        <v>481</v>
      </c>
      <c r="T17" s="20" t="s">
        <v>481</v>
      </c>
      <c r="U17" s="18" t="s">
        <v>481</v>
      </c>
      <c r="V17" s="20" t="s">
        <v>481</v>
      </c>
      <c r="W17" s="18" t="s">
        <v>481</v>
      </c>
      <c r="X17" s="20" t="s">
        <v>481</v>
      </c>
      <c r="Y17" s="18" t="s">
        <v>481</v>
      </c>
      <c r="Z17" s="20" t="s">
        <v>481</v>
      </c>
      <c r="AA17" s="18" t="n">
        <v>428.26038116</v>
      </c>
      <c r="AB17" s="20" t="n">
        <v>12.60531014</v>
      </c>
    </row>
    <row r="18" spans="1:28">
      <c r="A18" s="15" t="s">
        <v>493</v>
      </c>
      <c r="B18" s="17" t="n">
        <v>5532</v>
      </c>
      <c r="C18" s="18">
        <f>(28.0/B18*100)</f>
        <v/>
      </c>
      <c r="D18" s="19" t="n">
        <v>5504</v>
      </c>
      <c r="E18" s="18" t="n">
        <v>385.64968548</v>
      </c>
      <c r="F18" s="20" t="n">
        <v>12.46269798</v>
      </c>
      <c r="G18" s="18" t="n">
        <v>397.15658901</v>
      </c>
      <c r="H18" s="20" t="n">
        <v>10.99280078</v>
      </c>
      <c r="I18" s="18" t="n">
        <v>466.01182815</v>
      </c>
      <c r="J18" s="20" t="n">
        <v>6.37754918</v>
      </c>
      <c r="K18" s="18" t="n">
        <v>467.95551978</v>
      </c>
      <c r="L18" s="20" t="n">
        <v>3.64784955</v>
      </c>
      <c r="M18" s="18" t="n">
        <v>437.43169927</v>
      </c>
      <c r="N18" s="20" t="n">
        <v>5.31002761</v>
      </c>
      <c r="O18" s="18" t="n">
        <v>384.95300958</v>
      </c>
      <c r="P18" s="20" t="n">
        <v>12.90607027</v>
      </c>
      <c r="Q18" s="18" t="n">
        <v>366.31729525</v>
      </c>
      <c r="R18" s="20" t="n">
        <v>13.46231827</v>
      </c>
      <c r="S18" s="18" t="s">
        <v>481</v>
      </c>
      <c r="T18" s="20" t="s">
        <v>481</v>
      </c>
      <c r="U18" s="18" t="s">
        <v>481</v>
      </c>
      <c r="V18" s="20" t="s">
        <v>481</v>
      </c>
      <c r="W18" s="18" t="s">
        <v>481</v>
      </c>
      <c r="X18" s="20" t="s">
        <v>481</v>
      </c>
      <c r="Y18" s="18" t="s">
        <v>481</v>
      </c>
      <c r="Z18" s="20" t="s">
        <v>481</v>
      </c>
      <c r="AA18" s="18" t="n">
        <v>355.3725205</v>
      </c>
      <c r="AB18" s="20" t="n">
        <v>11.35369798</v>
      </c>
    </row>
    <row r="19" spans="1:28">
      <c r="A19" s="15" t="s">
        <v>494</v>
      </c>
      <c r="B19" s="17" t="n">
        <v>5658</v>
      </c>
      <c r="C19" s="18">
        <f>(63.0/B19*100)</f>
        <v/>
      </c>
      <c r="D19" s="19" t="n">
        <v>5595</v>
      </c>
      <c r="E19" s="18" t="n">
        <v>378.18365666</v>
      </c>
      <c r="F19" s="20" t="n">
        <v>24.9359707</v>
      </c>
      <c r="G19" s="18" t="n">
        <v>426.27240522</v>
      </c>
      <c r="H19" s="20" t="n">
        <v>40.46373133</v>
      </c>
      <c r="I19" s="18" t="n">
        <v>487.27129791</v>
      </c>
      <c r="J19" s="20" t="n">
        <v>11.55543351</v>
      </c>
      <c r="K19" s="18" t="n">
        <v>491.49514801</v>
      </c>
      <c r="L19" s="20" t="n">
        <v>2.76405515</v>
      </c>
      <c r="M19" s="18" t="n">
        <v>476.54244788</v>
      </c>
      <c r="N19" s="20" t="n">
        <v>2.95051527</v>
      </c>
      <c r="O19" s="18" t="n">
        <v>414.58867085</v>
      </c>
      <c r="P19" s="20" t="n">
        <v>6.31829864</v>
      </c>
      <c r="Q19" s="18" t="n">
        <v>374.27949889</v>
      </c>
      <c r="R19" s="20" t="n">
        <v>9.934958930000001</v>
      </c>
      <c r="S19" s="18" t="s">
        <v>481</v>
      </c>
      <c r="T19" s="20" t="s">
        <v>481</v>
      </c>
      <c r="U19" s="18" t="s">
        <v>481</v>
      </c>
      <c r="V19" s="20" t="s">
        <v>481</v>
      </c>
      <c r="W19" s="18" t="s">
        <v>481</v>
      </c>
      <c r="X19" s="20" t="s">
        <v>481</v>
      </c>
      <c r="Y19" s="18" t="s">
        <v>481</v>
      </c>
      <c r="Z19" s="20" t="s">
        <v>481</v>
      </c>
      <c r="AA19" s="18" t="n">
        <v>422.34454936</v>
      </c>
      <c r="AB19" s="20" t="n">
        <v>18.47265284</v>
      </c>
    </row>
    <row r="20" spans="1:28">
      <c r="A20" s="15" t="s">
        <v>495</v>
      </c>
      <c r="B20" s="17" t="n">
        <v>3371</v>
      </c>
      <c r="C20" s="18">
        <f>(75.0/B20*100)</f>
        <v/>
      </c>
      <c r="D20" s="19" t="n">
        <v>3296</v>
      </c>
      <c r="E20" s="18" t="n">
        <v>358.66165061</v>
      </c>
      <c r="F20" s="20" t="n">
        <v>31.3107398</v>
      </c>
      <c r="G20" s="18" t="n">
        <v>479.32882098</v>
      </c>
      <c r="H20" s="20" t="n">
        <v>13.25774277</v>
      </c>
      <c r="I20" s="18" t="n">
        <v>479.82555649</v>
      </c>
      <c r="J20" s="20" t="n">
        <v>3.39282431</v>
      </c>
      <c r="K20" s="18" t="n">
        <v>475.05431113</v>
      </c>
      <c r="L20" s="20" t="n">
        <v>1.94102695</v>
      </c>
      <c r="M20" s="18" t="n">
        <v>433.63761948</v>
      </c>
      <c r="N20" s="20" t="n">
        <v>10.77372493</v>
      </c>
      <c r="O20" s="18" t="n">
        <v>402.85052952</v>
      </c>
      <c r="P20" s="20" t="n">
        <v>33.56204287</v>
      </c>
      <c r="Q20" s="18" t="n">
        <v>334.38603597</v>
      </c>
      <c r="R20" s="20" t="n">
        <v>13.68626957</v>
      </c>
      <c r="S20" s="18" t="s">
        <v>481</v>
      </c>
      <c r="T20" s="20" t="s">
        <v>481</v>
      </c>
      <c r="U20" s="18" t="s">
        <v>481</v>
      </c>
      <c r="V20" s="20" t="s">
        <v>481</v>
      </c>
      <c r="W20" s="18" t="s">
        <v>481</v>
      </c>
      <c r="X20" s="20" t="s">
        <v>481</v>
      </c>
      <c r="Y20" s="18" t="s">
        <v>481</v>
      </c>
      <c r="Z20" s="20" t="s">
        <v>481</v>
      </c>
      <c r="AA20" s="18" t="n">
        <v>387.7028628</v>
      </c>
      <c r="AB20" s="20" t="n">
        <v>20.31383197</v>
      </c>
    </row>
    <row r="21" spans="1:28">
      <c r="A21" s="15" t="s">
        <v>496</v>
      </c>
      <c r="B21" s="17" t="n">
        <v>5741</v>
      </c>
      <c r="C21" s="18">
        <f>(45.0/B21*100)</f>
        <v/>
      </c>
      <c r="D21" s="19" t="n">
        <v>5696</v>
      </c>
      <c r="E21" s="18" t="n">
        <v>506.66985343</v>
      </c>
      <c r="F21" s="20" t="n">
        <v>9.2910865</v>
      </c>
      <c r="G21" s="18" t="n">
        <v>512.27371855</v>
      </c>
      <c r="H21" s="20" t="n">
        <v>2.74483754</v>
      </c>
      <c r="I21" s="18" t="n">
        <v>500.50910364</v>
      </c>
      <c r="J21" s="20" t="n">
        <v>2.72913979</v>
      </c>
      <c r="K21" s="18" t="n">
        <v>489.56380461</v>
      </c>
      <c r="L21" s="20" t="n">
        <v>6.02094398</v>
      </c>
      <c r="M21" s="18" t="n">
        <v>475.03316733</v>
      </c>
      <c r="N21" s="20" t="n">
        <v>7.24729074</v>
      </c>
      <c r="O21" s="18" t="n">
        <v>446.87432004</v>
      </c>
      <c r="P21" s="20" t="n">
        <v>13.07951394</v>
      </c>
      <c r="Q21" s="18" t="n">
        <v>412.86368747</v>
      </c>
      <c r="R21" s="20" t="n">
        <v>18.8918737</v>
      </c>
      <c r="S21" s="18" t="s">
        <v>481</v>
      </c>
      <c r="T21" s="20" t="s">
        <v>481</v>
      </c>
      <c r="U21" s="18" t="s">
        <v>481</v>
      </c>
      <c r="V21" s="20" t="s">
        <v>481</v>
      </c>
      <c r="W21" s="18" t="s">
        <v>481</v>
      </c>
      <c r="X21" s="20" t="s">
        <v>481</v>
      </c>
      <c r="Y21" s="18" t="s">
        <v>481</v>
      </c>
      <c r="Z21" s="20" t="s">
        <v>481</v>
      </c>
      <c r="AA21" s="18" t="n">
        <v>397.29767914</v>
      </c>
      <c r="AB21" s="20" t="n">
        <v>15.13607767</v>
      </c>
    </row>
    <row r="22" spans="1:28">
      <c r="A22" s="15" t="s">
        <v>497</v>
      </c>
      <c r="B22" s="17" t="n">
        <v>6598</v>
      </c>
      <c r="C22" s="18">
        <f>(32.0/B22*100)</f>
        <v/>
      </c>
      <c r="D22" s="19" t="n">
        <v>6566</v>
      </c>
      <c r="E22" s="18" t="n">
        <v>367.65080963</v>
      </c>
      <c r="F22" s="20" t="n">
        <v>11.94193075</v>
      </c>
      <c r="G22" s="18" t="n">
        <v>365.05657177</v>
      </c>
      <c r="H22" s="20" t="n">
        <v>15.82256161</v>
      </c>
      <c r="I22" s="18" t="n">
        <v>495.61154251</v>
      </c>
      <c r="J22" s="20" t="n">
        <v>5.58925991</v>
      </c>
      <c r="K22" s="18" t="n">
        <v>482.36744957</v>
      </c>
      <c r="L22" s="20" t="n">
        <v>3.07157404</v>
      </c>
      <c r="M22" s="18" t="n">
        <v>431.94214599</v>
      </c>
      <c r="N22" s="20" t="n">
        <v>4.85946704</v>
      </c>
      <c r="O22" s="18" t="n">
        <v>382.39673871</v>
      </c>
      <c r="P22" s="20" t="n">
        <v>13.02903779</v>
      </c>
      <c r="Q22" s="18" t="n">
        <v>338.91639897</v>
      </c>
      <c r="R22" s="20" t="n">
        <v>16.32772653</v>
      </c>
      <c r="S22" s="18" t="s">
        <v>481</v>
      </c>
      <c r="T22" s="20" t="s">
        <v>481</v>
      </c>
      <c r="U22" s="18" t="s">
        <v>481</v>
      </c>
      <c r="V22" s="20" t="s">
        <v>481</v>
      </c>
      <c r="W22" s="18" t="s">
        <v>481</v>
      </c>
      <c r="X22" s="20" t="s">
        <v>481</v>
      </c>
      <c r="Y22" s="18" t="n">
        <v>431.70076943</v>
      </c>
      <c r="Z22" s="20" t="n">
        <v>28.28776884</v>
      </c>
      <c r="AA22" s="18" t="n">
        <v>341.41922953</v>
      </c>
      <c r="AB22" s="20" t="n">
        <v>11.06606465</v>
      </c>
    </row>
    <row r="23" spans="1:28">
      <c r="A23" s="15" t="s">
        <v>498</v>
      </c>
      <c r="B23" s="17" t="n">
        <v>11583</v>
      </c>
      <c r="C23" s="18">
        <f>(216.0/B23*100)</f>
        <v/>
      </c>
      <c r="D23" s="19" t="n">
        <v>11367</v>
      </c>
      <c r="E23" s="18" t="s">
        <v>481</v>
      </c>
      <c r="F23" s="20" t="s">
        <v>481</v>
      </c>
      <c r="G23" s="18" t="s">
        <v>481</v>
      </c>
      <c r="H23" s="20" t="s">
        <v>481</v>
      </c>
      <c r="I23" s="18" t="n">
        <v>489.95817314</v>
      </c>
      <c r="J23" s="20" t="n">
        <v>4.06552981</v>
      </c>
      <c r="K23" s="18" t="n">
        <v>484.5792394</v>
      </c>
      <c r="L23" s="20" t="n">
        <v>2.70124699</v>
      </c>
      <c r="M23" s="18" t="n">
        <v>445.24154921</v>
      </c>
      <c r="N23" s="20" t="n">
        <v>5.63563507</v>
      </c>
      <c r="O23" s="18" t="n">
        <v>413.54517144</v>
      </c>
      <c r="P23" s="20" t="n">
        <v>14.49283989</v>
      </c>
      <c r="Q23" s="18" t="n">
        <v>398.31882454</v>
      </c>
      <c r="R23" s="20" t="n">
        <v>13.01493583</v>
      </c>
      <c r="S23" s="18" t="s">
        <v>481</v>
      </c>
      <c r="T23" s="20" t="s">
        <v>481</v>
      </c>
      <c r="U23" s="18" t="s">
        <v>481</v>
      </c>
      <c r="V23" s="20" t="s">
        <v>481</v>
      </c>
      <c r="W23" s="18" t="s">
        <v>481</v>
      </c>
      <c r="X23" s="20" t="s">
        <v>481</v>
      </c>
      <c r="Y23" s="18" t="s">
        <v>481</v>
      </c>
      <c r="Z23" s="20" t="s">
        <v>481</v>
      </c>
      <c r="AA23" s="18" t="n">
        <v>396.05827671</v>
      </c>
      <c r="AB23" s="20" t="n">
        <v>12.42367404</v>
      </c>
    </row>
    <row r="24" spans="1:28">
      <c r="A24" s="15" t="s">
        <v>499</v>
      </c>
      <c r="B24" s="17" t="n">
        <v>6647</v>
      </c>
      <c r="C24" s="18">
        <f>(140.0/B24*100)</f>
        <v/>
      </c>
      <c r="D24" s="19" t="n">
        <v>6507</v>
      </c>
      <c r="E24" s="18" t="s">
        <v>481</v>
      </c>
      <c r="F24" s="20" t="s">
        <v>481</v>
      </c>
      <c r="G24" s="18" t="s">
        <v>481</v>
      </c>
      <c r="H24" s="20" t="s">
        <v>481</v>
      </c>
      <c r="I24" s="18" t="s">
        <v>481</v>
      </c>
      <c r="J24" s="20" t="s">
        <v>481</v>
      </c>
      <c r="K24" s="18" t="n">
        <v>539.89928611</v>
      </c>
      <c r="L24" s="20" t="n">
        <v>2.91191607</v>
      </c>
      <c r="M24" s="18" t="s">
        <v>481</v>
      </c>
      <c r="N24" s="20" t="s">
        <v>481</v>
      </c>
      <c r="O24" s="18" t="s">
        <v>481</v>
      </c>
      <c r="P24" s="20" t="s">
        <v>481</v>
      </c>
      <c r="Q24" s="18" t="s">
        <v>481</v>
      </c>
      <c r="R24" s="20" t="s">
        <v>481</v>
      </c>
      <c r="S24" s="18" t="s">
        <v>481</v>
      </c>
      <c r="T24" s="20" t="s">
        <v>481</v>
      </c>
      <c r="U24" s="18" t="s">
        <v>481</v>
      </c>
      <c r="V24" s="20" t="s">
        <v>481</v>
      </c>
      <c r="W24" s="18" t="s">
        <v>481</v>
      </c>
      <c r="X24" s="20" t="s">
        <v>481</v>
      </c>
      <c r="Y24" s="18" t="s">
        <v>481</v>
      </c>
      <c r="Z24" s="20" t="s">
        <v>481</v>
      </c>
      <c r="AA24" s="18" t="s">
        <v>481</v>
      </c>
      <c r="AB24" s="20" t="s">
        <v>481</v>
      </c>
    </row>
    <row r="25" spans="1:28">
      <c r="A25" s="15" t="s">
        <v>500</v>
      </c>
      <c r="B25" s="17" t="n">
        <v>5581</v>
      </c>
      <c r="C25" s="18">
        <f>(24.0/B25*100)</f>
        <v/>
      </c>
      <c r="D25" s="19" t="n">
        <v>5557</v>
      </c>
      <c r="E25" s="18" t="n">
        <v>357.5189</v>
      </c>
      <c r="F25" s="20" t="n">
        <v>41.72259896</v>
      </c>
      <c r="G25" s="18" t="n">
        <v>450.55109197</v>
      </c>
      <c r="H25" s="20" t="n">
        <v>28.43133214</v>
      </c>
      <c r="I25" s="18" t="n">
        <v>467.61972186</v>
      </c>
      <c r="J25" s="20" t="n">
        <v>20.95565664</v>
      </c>
      <c r="K25" s="18" t="n">
        <v>540.2995872</v>
      </c>
      <c r="L25" s="20" t="n">
        <v>4.56088625</v>
      </c>
      <c r="M25" s="18" t="n">
        <v>515.62022866</v>
      </c>
      <c r="N25" s="20" t="n">
        <v>3.52373897</v>
      </c>
      <c r="O25" s="18" t="n">
        <v>477.60778694</v>
      </c>
      <c r="P25" s="20" t="n">
        <v>4.48129309</v>
      </c>
      <c r="Q25" s="18" t="n">
        <v>515.17266528</v>
      </c>
      <c r="R25" s="20" t="n">
        <v>9.91359995</v>
      </c>
      <c r="S25" s="18" t="s">
        <v>481</v>
      </c>
      <c r="T25" s="20" t="s">
        <v>481</v>
      </c>
      <c r="U25" s="18" t="s">
        <v>481</v>
      </c>
      <c r="V25" s="20" t="s">
        <v>481</v>
      </c>
      <c r="W25" s="18" t="s">
        <v>481</v>
      </c>
      <c r="X25" s="20" t="s">
        <v>481</v>
      </c>
      <c r="Y25" s="18" t="s">
        <v>481</v>
      </c>
      <c r="Z25" s="20" t="s">
        <v>481</v>
      </c>
      <c r="AA25" s="18" t="n">
        <v>395.34602914</v>
      </c>
      <c r="AB25" s="20" t="n">
        <v>45.83571299</v>
      </c>
    </row>
    <row r="26" spans="1:28">
      <c r="A26" s="15" t="s">
        <v>501</v>
      </c>
      <c r="B26" s="17" t="n">
        <v>4869</v>
      </c>
      <c r="C26" s="18">
        <f>(33.0/B26*100)</f>
        <v/>
      </c>
      <c r="D26" s="19" t="n">
        <v>4836</v>
      </c>
      <c r="E26" s="18" t="n">
        <v>422.29136533</v>
      </c>
      <c r="F26" s="20" t="n">
        <v>23.35458569</v>
      </c>
      <c r="G26" s="18" t="n">
        <v>407.7974597</v>
      </c>
      <c r="H26" s="20" t="n">
        <v>30.53870946</v>
      </c>
      <c r="I26" s="18" t="n">
        <v>460.98860698</v>
      </c>
      <c r="J26" s="20" t="n">
        <v>13.87319204</v>
      </c>
      <c r="K26" s="18" t="n">
        <v>501.95332254</v>
      </c>
      <c r="L26" s="20" t="n">
        <v>2.57235435</v>
      </c>
      <c r="M26" s="18" t="n">
        <v>491.0805808</v>
      </c>
      <c r="N26" s="20" t="n">
        <v>1.91932445</v>
      </c>
      <c r="O26" s="18" t="n">
        <v>434.7005975</v>
      </c>
      <c r="P26" s="20" t="n">
        <v>6.44249815</v>
      </c>
      <c r="Q26" s="18" t="n">
        <v>410.7990952</v>
      </c>
      <c r="R26" s="20" t="n">
        <v>13.60970218</v>
      </c>
      <c r="S26" s="18" t="s">
        <v>481</v>
      </c>
      <c r="T26" s="20" t="s">
        <v>481</v>
      </c>
      <c r="U26" s="18" t="s">
        <v>481</v>
      </c>
      <c r="V26" s="20" t="s">
        <v>481</v>
      </c>
      <c r="W26" s="18" t="s">
        <v>481</v>
      </c>
      <c r="X26" s="20" t="s">
        <v>481</v>
      </c>
      <c r="Y26" s="18" t="s">
        <v>481</v>
      </c>
      <c r="Z26" s="20" t="s">
        <v>481</v>
      </c>
      <c r="AA26" s="18" t="n">
        <v>444.5547233</v>
      </c>
      <c r="AB26" s="20" t="n">
        <v>15.64328175</v>
      </c>
    </row>
    <row r="27" spans="1:28">
      <c r="A27" s="15" t="s">
        <v>502</v>
      </c>
      <c r="B27" s="17" t="n">
        <v>5299</v>
      </c>
      <c r="C27" s="18">
        <f>(17.0/B27*100)</f>
        <v/>
      </c>
      <c r="D27" s="19" t="n">
        <v>5282</v>
      </c>
      <c r="E27" s="18" t="n">
        <v>430.41645867</v>
      </c>
      <c r="F27" s="20" t="n">
        <v>10.6033948</v>
      </c>
      <c r="G27" s="18" t="n">
        <v>482.15276086</v>
      </c>
      <c r="H27" s="20" t="n">
        <v>9.966464930000001</v>
      </c>
      <c r="I27" s="18" t="n">
        <v>498.16695412</v>
      </c>
      <c r="J27" s="20" t="n">
        <v>3.90423438</v>
      </c>
      <c r="K27" s="18" t="n">
        <v>495.13606655</v>
      </c>
      <c r="L27" s="20" t="n">
        <v>1.67768217</v>
      </c>
      <c r="M27" s="18" t="n">
        <v>463.81174662</v>
      </c>
      <c r="N27" s="20" t="n">
        <v>3.01427019</v>
      </c>
      <c r="O27" s="18" t="n">
        <v>441.05941224</v>
      </c>
      <c r="P27" s="20" t="n">
        <v>9.479450050000001</v>
      </c>
      <c r="Q27" s="18" t="n">
        <v>389.37586969</v>
      </c>
      <c r="R27" s="20" t="n">
        <v>10.4211266</v>
      </c>
      <c r="S27" s="18" t="s">
        <v>481</v>
      </c>
      <c r="T27" s="20" t="s">
        <v>481</v>
      </c>
      <c r="U27" s="18" t="s">
        <v>481</v>
      </c>
      <c r="V27" s="20" t="s">
        <v>481</v>
      </c>
      <c r="W27" s="18" t="s">
        <v>481</v>
      </c>
      <c r="X27" s="20" t="s">
        <v>481</v>
      </c>
      <c r="Y27" s="18" t="s">
        <v>481</v>
      </c>
      <c r="Z27" s="20" t="s">
        <v>481</v>
      </c>
      <c r="AA27" s="18" t="n">
        <v>422.58307433</v>
      </c>
      <c r="AB27" s="20" t="n">
        <v>8.396489219999999</v>
      </c>
    </row>
    <row r="28" spans="1:28">
      <c r="A28" s="15" t="s">
        <v>503</v>
      </c>
      <c r="B28" s="17" t="n">
        <v>7568</v>
      </c>
      <c r="C28" s="18">
        <f>(52.0/B28*100)</f>
        <v/>
      </c>
      <c r="D28" s="19" t="n">
        <v>7516</v>
      </c>
      <c r="E28" s="18" t="n">
        <v>354.818421</v>
      </c>
      <c r="F28" s="20" t="n">
        <v>18.67831682</v>
      </c>
      <c r="G28" s="18" t="n">
        <v>400.70022145</v>
      </c>
      <c r="H28" s="20" t="n">
        <v>11.12273291</v>
      </c>
      <c r="I28" s="18" t="n">
        <v>434.64189227</v>
      </c>
      <c r="J28" s="20" t="n">
        <v>4.14934464</v>
      </c>
      <c r="K28" s="18" t="n">
        <v>419.23086016</v>
      </c>
      <c r="L28" s="20" t="n">
        <v>2.21278354</v>
      </c>
      <c r="M28" s="18" t="n">
        <v>401.95574285</v>
      </c>
      <c r="N28" s="20" t="n">
        <v>3.35290011</v>
      </c>
      <c r="O28" s="18" t="n">
        <v>372.88232247</v>
      </c>
      <c r="P28" s="20" t="n">
        <v>8.661730070000001</v>
      </c>
      <c r="Q28" s="18" t="n">
        <v>355.08750275</v>
      </c>
      <c r="R28" s="20" t="n">
        <v>11.45448608</v>
      </c>
      <c r="S28" s="18" t="s">
        <v>481</v>
      </c>
      <c r="T28" s="20" t="s">
        <v>481</v>
      </c>
      <c r="U28" s="18" t="s">
        <v>481</v>
      </c>
      <c r="V28" s="20" t="s">
        <v>481</v>
      </c>
      <c r="W28" s="18" t="s">
        <v>481</v>
      </c>
      <c r="X28" s="20" t="s">
        <v>481</v>
      </c>
      <c r="Y28" s="18" t="s">
        <v>481</v>
      </c>
      <c r="Z28" s="20" t="s">
        <v>481</v>
      </c>
      <c r="AA28" s="18" t="n">
        <v>332.89121925</v>
      </c>
      <c r="AB28" s="20" t="n">
        <v>19.15312868</v>
      </c>
    </row>
    <row r="29" spans="1:28">
      <c r="A29" s="15" t="s">
        <v>504</v>
      </c>
      <c r="B29" s="17" t="n">
        <v>5385</v>
      </c>
      <c r="C29" s="18">
        <f>(30.0/B29*100)</f>
        <v/>
      </c>
      <c r="D29" s="19" t="n">
        <v>5355</v>
      </c>
      <c r="E29" s="18" t="n">
        <v>448.51787387</v>
      </c>
      <c r="F29" s="20" t="n">
        <v>12.58105401</v>
      </c>
      <c r="G29" s="18" t="n">
        <v>477.68289494</v>
      </c>
      <c r="H29" s="20" t="n">
        <v>6.08412525</v>
      </c>
      <c r="I29" s="18" t="n">
        <v>512.5313293299999</v>
      </c>
      <c r="J29" s="20" t="n">
        <v>3.58737032</v>
      </c>
      <c r="K29" s="18" t="n">
        <v>520.46256262</v>
      </c>
      <c r="L29" s="20" t="n">
        <v>2.72136246</v>
      </c>
      <c r="M29" s="18" t="n">
        <v>497.40509963</v>
      </c>
      <c r="N29" s="20" t="n">
        <v>4.26002948</v>
      </c>
      <c r="O29" s="18" t="n">
        <v>475.0353755</v>
      </c>
      <c r="P29" s="20" t="n">
        <v>16.96052285</v>
      </c>
      <c r="Q29" s="18" t="n">
        <v>389.08019371</v>
      </c>
      <c r="R29" s="20" t="n">
        <v>21.6670473</v>
      </c>
      <c r="S29" s="18" t="s">
        <v>481</v>
      </c>
      <c r="T29" s="20" t="s">
        <v>481</v>
      </c>
      <c r="U29" s="18" t="s">
        <v>481</v>
      </c>
      <c r="V29" s="20" t="s">
        <v>481</v>
      </c>
      <c r="W29" s="18" t="s">
        <v>481</v>
      </c>
      <c r="X29" s="20" t="s">
        <v>481</v>
      </c>
      <c r="Y29" s="18" t="s">
        <v>481</v>
      </c>
      <c r="Z29" s="20" t="s">
        <v>481</v>
      </c>
      <c r="AA29" s="18" t="n">
        <v>435.74549113</v>
      </c>
      <c r="AB29" s="20" t="n">
        <v>14.61365072</v>
      </c>
    </row>
    <row r="30" spans="1:28">
      <c r="A30" s="15" t="s">
        <v>505</v>
      </c>
      <c r="B30" s="17" t="n">
        <v>4520</v>
      </c>
      <c r="C30" s="18">
        <f>(101.0/B30*100)</f>
        <v/>
      </c>
      <c r="D30" s="19" t="n">
        <v>4419</v>
      </c>
      <c r="E30" s="18" t="n">
        <v>450.04370008</v>
      </c>
      <c r="F30" s="20" t="n">
        <v>13.07549099</v>
      </c>
      <c r="G30" s="18" t="n">
        <v>522.97518288</v>
      </c>
      <c r="H30" s="20" t="n">
        <v>7.04891722</v>
      </c>
      <c r="I30" s="18" t="n">
        <v>517.50441166</v>
      </c>
      <c r="J30" s="20" t="n">
        <v>2.56042614</v>
      </c>
      <c r="K30" s="18" t="n">
        <v>515.22106137</v>
      </c>
      <c r="L30" s="20" t="n">
        <v>6.57066035</v>
      </c>
      <c r="M30" s="18" t="n">
        <v>480.64203273</v>
      </c>
      <c r="N30" s="20" t="n">
        <v>12.55873566</v>
      </c>
      <c r="O30" s="18" t="n">
        <v>449.65601827</v>
      </c>
      <c r="P30" s="20" t="n">
        <v>22.73825913</v>
      </c>
      <c r="Q30" s="18" t="n">
        <v>445.24810633</v>
      </c>
      <c r="R30" s="20" t="n">
        <v>15.29457632</v>
      </c>
      <c r="S30" s="18" t="s">
        <v>481</v>
      </c>
      <c r="T30" s="20" t="s">
        <v>481</v>
      </c>
      <c r="U30" s="18" t="s">
        <v>481</v>
      </c>
      <c r="V30" s="20" t="s">
        <v>481</v>
      </c>
      <c r="W30" s="18" t="s">
        <v>481</v>
      </c>
      <c r="X30" s="20" t="s">
        <v>481</v>
      </c>
      <c r="Y30" s="18" t="s">
        <v>481</v>
      </c>
      <c r="Z30" s="20" t="s">
        <v>481</v>
      </c>
      <c r="AA30" s="18" t="n">
        <v>430.6697759</v>
      </c>
      <c r="AB30" s="20" t="n">
        <v>15.84112959</v>
      </c>
    </row>
    <row r="31" spans="1:28">
      <c r="A31" s="15" t="s">
        <v>506</v>
      </c>
      <c r="B31" s="17" t="n">
        <v>5456</v>
      </c>
      <c r="C31" s="18">
        <f>(125.0/B31*100)</f>
        <v/>
      </c>
      <c r="D31" s="19" t="n">
        <v>5331</v>
      </c>
      <c r="E31" s="18" t="n">
        <v>405.94023262</v>
      </c>
      <c r="F31" s="20" t="n">
        <v>17.74031461</v>
      </c>
      <c r="G31" s="18" t="n">
        <v>472.00080839</v>
      </c>
      <c r="H31" s="20" t="n">
        <v>18.29233246</v>
      </c>
      <c r="I31" s="18" t="n">
        <v>501.64522762</v>
      </c>
      <c r="J31" s="20" t="n">
        <v>3.28188147</v>
      </c>
      <c r="K31" s="18" t="n">
        <v>504.65565113</v>
      </c>
      <c r="L31" s="20" t="n">
        <v>2.32852352</v>
      </c>
      <c r="M31" s="18" t="n">
        <v>467.70899967</v>
      </c>
      <c r="N31" s="20" t="n">
        <v>7.21469871</v>
      </c>
      <c r="O31" s="18" t="n">
        <v>449.17737437</v>
      </c>
      <c r="P31" s="20" t="n">
        <v>18.87352974</v>
      </c>
      <c r="Q31" s="18" t="n">
        <v>373.48989144</v>
      </c>
      <c r="R31" s="20" t="n">
        <v>16.71865361</v>
      </c>
      <c r="S31" s="18" t="s">
        <v>481</v>
      </c>
      <c r="T31" s="20" t="s">
        <v>481</v>
      </c>
      <c r="U31" s="18" t="s">
        <v>481</v>
      </c>
      <c r="V31" s="20" t="s">
        <v>481</v>
      </c>
      <c r="W31" s="18" t="s">
        <v>481</v>
      </c>
      <c r="X31" s="20" t="s">
        <v>481</v>
      </c>
      <c r="Y31" s="18" t="s">
        <v>481</v>
      </c>
      <c r="Z31" s="20" t="s">
        <v>481</v>
      </c>
      <c r="AA31" s="18" t="n">
        <v>409.49408917</v>
      </c>
      <c r="AB31" s="20" t="n">
        <v>13.03524486</v>
      </c>
    </row>
    <row r="32" spans="1:28">
      <c r="A32" s="15" t="s">
        <v>507</v>
      </c>
      <c r="B32" s="17" t="n">
        <v>4478</v>
      </c>
      <c r="C32" s="18">
        <f>(5.0/B32*100)</f>
        <v/>
      </c>
      <c r="D32" s="19" t="n">
        <v>4473</v>
      </c>
      <c r="E32" s="18" t="n">
        <v>394.09566414</v>
      </c>
      <c r="F32" s="20" t="n">
        <v>26.48881564</v>
      </c>
      <c r="G32" s="18" t="n">
        <v>422.07880166</v>
      </c>
      <c r="H32" s="20" t="n">
        <v>21.75494131</v>
      </c>
      <c r="I32" s="18" t="n">
        <v>453.48402626</v>
      </c>
      <c r="J32" s="20" t="n">
        <v>14.25990533</v>
      </c>
      <c r="K32" s="18" t="n">
        <v>499.66965446</v>
      </c>
      <c r="L32" s="20" t="n">
        <v>5.00516908</v>
      </c>
      <c r="M32" s="18" t="n">
        <v>507.33245811</v>
      </c>
      <c r="N32" s="20" t="n">
        <v>2.69087427</v>
      </c>
      <c r="O32" s="18" t="n">
        <v>474.72021094</v>
      </c>
      <c r="P32" s="20" t="n">
        <v>5.90261265</v>
      </c>
      <c r="Q32" s="18" t="n">
        <v>415.32644844</v>
      </c>
      <c r="R32" s="20" t="n">
        <v>14.66552174</v>
      </c>
      <c r="S32" s="18" t="s">
        <v>481</v>
      </c>
      <c r="T32" s="20" t="s">
        <v>481</v>
      </c>
      <c r="U32" s="18" t="s">
        <v>481</v>
      </c>
      <c r="V32" s="20" t="s">
        <v>481</v>
      </c>
      <c r="W32" s="18" t="s">
        <v>481</v>
      </c>
      <c r="X32" s="20" t="s">
        <v>481</v>
      </c>
      <c r="Y32" s="18" t="s">
        <v>481</v>
      </c>
      <c r="Z32" s="20" t="s">
        <v>481</v>
      </c>
      <c r="AA32" s="18" t="n">
        <v>437.545448</v>
      </c>
      <c r="AB32" s="20" t="n">
        <v>13.21393826</v>
      </c>
    </row>
    <row r="33" spans="1:28">
      <c r="A33" s="15" t="s">
        <v>508</v>
      </c>
      <c r="B33" s="17" t="n">
        <v>7325</v>
      </c>
      <c r="C33" s="18">
        <f>(75.0/B33*100)</f>
        <v/>
      </c>
      <c r="D33" s="19" t="n">
        <v>7250</v>
      </c>
      <c r="E33" s="18" t="s">
        <v>481</v>
      </c>
      <c r="F33" s="20" t="s">
        <v>481</v>
      </c>
      <c r="G33" s="18" t="s">
        <v>481</v>
      </c>
      <c r="H33" s="20" t="s">
        <v>481</v>
      </c>
      <c r="I33" s="18" t="n">
        <v>506.57405061</v>
      </c>
      <c r="J33" s="20" t="n">
        <v>2.94231746</v>
      </c>
      <c r="K33" s="18" t="n">
        <v>510.52209368</v>
      </c>
      <c r="L33" s="20" t="n">
        <v>2.61456667</v>
      </c>
      <c r="M33" s="18" t="n">
        <v>462.17039279</v>
      </c>
      <c r="N33" s="20" t="n">
        <v>4.78485974</v>
      </c>
      <c r="O33" s="18" t="n">
        <v>428.26064631</v>
      </c>
      <c r="P33" s="20" t="n">
        <v>11.72254173</v>
      </c>
      <c r="Q33" s="18" t="n">
        <v>444.84247731</v>
      </c>
      <c r="R33" s="20" t="n">
        <v>8.007307620000001</v>
      </c>
      <c r="S33" s="18" t="s">
        <v>481</v>
      </c>
      <c r="T33" s="20" t="s">
        <v>481</v>
      </c>
      <c r="U33" s="18" t="s">
        <v>481</v>
      </c>
      <c r="V33" s="20" t="s">
        <v>481</v>
      </c>
      <c r="W33" s="18" t="s">
        <v>481</v>
      </c>
      <c r="X33" s="20" t="s">
        <v>481</v>
      </c>
      <c r="Y33" s="18" t="s">
        <v>481</v>
      </c>
      <c r="Z33" s="20" t="s">
        <v>481</v>
      </c>
      <c r="AA33" s="18" t="n">
        <v>417.7959701</v>
      </c>
      <c r="AB33" s="20" t="n">
        <v>16.61435841</v>
      </c>
    </row>
    <row r="34" spans="1:28">
      <c r="A34" s="15" t="s">
        <v>509</v>
      </c>
      <c r="B34" s="17" t="n">
        <v>6350</v>
      </c>
      <c r="C34" s="18">
        <f>(66.0/B34*100)</f>
        <v/>
      </c>
      <c r="D34" s="19" t="n">
        <v>6284</v>
      </c>
      <c r="E34" s="18" t="n">
        <v>356.45049625</v>
      </c>
      <c r="F34" s="20" t="n">
        <v>13.34604552</v>
      </c>
      <c r="G34" s="18" t="n">
        <v>354.59883935</v>
      </c>
      <c r="H34" s="20" t="n">
        <v>21.4317602</v>
      </c>
      <c r="I34" s="18" t="n">
        <v>481.76659403</v>
      </c>
      <c r="J34" s="20" t="n">
        <v>10.25785583</v>
      </c>
      <c r="K34" s="18" t="n">
        <v>477.01337113</v>
      </c>
      <c r="L34" s="20" t="n">
        <v>2.81295789</v>
      </c>
      <c r="M34" s="18" t="n">
        <v>442.4759849</v>
      </c>
      <c r="N34" s="20" t="n">
        <v>3.01585603</v>
      </c>
      <c r="O34" s="18" t="n">
        <v>410.01941184</v>
      </c>
      <c r="P34" s="20" t="n">
        <v>9.36108314</v>
      </c>
      <c r="Q34" s="18" t="n">
        <v>368.56930779</v>
      </c>
      <c r="R34" s="20" t="n">
        <v>10.28971626</v>
      </c>
      <c r="S34" s="18" t="s">
        <v>481</v>
      </c>
      <c r="T34" s="20" t="s">
        <v>481</v>
      </c>
      <c r="U34" s="18" t="s">
        <v>481</v>
      </c>
      <c r="V34" s="20" t="s">
        <v>481</v>
      </c>
      <c r="W34" s="18" t="s">
        <v>481</v>
      </c>
      <c r="X34" s="20" t="s">
        <v>481</v>
      </c>
      <c r="Y34" s="18" t="s">
        <v>481</v>
      </c>
      <c r="Z34" s="20" t="s">
        <v>481</v>
      </c>
      <c r="AA34" s="18" t="n">
        <v>356.5370374</v>
      </c>
      <c r="AB34" s="20" t="n">
        <v>15.75688204</v>
      </c>
    </row>
    <row r="35" spans="1:28">
      <c r="A35" s="15" t="s">
        <v>510</v>
      </c>
      <c r="B35" s="17" t="n">
        <v>6406</v>
      </c>
      <c r="C35" s="18">
        <f>(37.0/B35*100)</f>
        <v/>
      </c>
      <c r="D35" s="19" t="n">
        <v>6369</v>
      </c>
      <c r="E35" s="18" t="s">
        <v>481</v>
      </c>
      <c r="F35" s="20" t="s">
        <v>481</v>
      </c>
      <c r="G35" s="18" t="s">
        <v>481</v>
      </c>
      <c r="H35" s="20" t="s">
        <v>481</v>
      </c>
      <c r="I35" s="18" t="n">
        <v>525.42578564</v>
      </c>
      <c r="J35" s="20" t="n">
        <v>3.22645405</v>
      </c>
      <c r="K35" s="18" t="n">
        <v>515.73343207</v>
      </c>
      <c r="L35" s="20" t="n">
        <v>1.58995611</v>
      </c>
      <c r="M35" s="18" t="n">
        <v>484.70739937</v>
      </c>
      <c r="N35" s="20" t="n">
        <v>4.9459018</v>
      </c>
      <c r="O35" s="18" t="n">
        <v>431.82220167</v>
      </c>
      <c r="P35" s="20" t="n">
        <v>13.96644138</v>
      </c>
      <c r="Q35" s="18" t="n">
        <v>416.84299969</v>
      </c>
      <c r="R35" s="20" t="n">
        <v>18.93190879</v>
      </c>
      <c r="S35" s="18" t="s">
        <v>481</v>
      </c>
      <c r="T35" s="20" t="s">
        <v>481</v>
      </c>
      <c r="U35" s="18" t="s">
        <v>481</v>
      </c>
      <c r="V35" s="20" t="s">
        <v>481</v>
      </c>
      <c r="W35" s="18" t="s">
        <v>481</v>
      </c>
      <c r="X35" s="20" t="s">
        <v>481</v>
      </c>
      <c r="Y35" s="18" t="s">
        <v>481</v>
      </c>
      <c r="Z35" s="20" t="s">
        <v>481</v>
      </c>
      <c r="AA35" s="18" t="n">
        <v>433.98774131</v>
      </c>
      <c r="AB35" s="20" t="n">
        <v>13.7450597</v>
      </c>
    </row>
    <row r="36" spans="1:28">
      <c r="A36" s="15" t="s">
        <v>511</v>
      </c>
      <c r="B36" s="17" t="n">
        <v>6736</v>
      </c>
      <c r="C36" s="18">
        <f>(26.0/B36*100)</f>
        <v/>
      </c>
      <c r="D36" s="19" t="n">
        <v>6710</v>
      </c>
      <c r="E36" s="18" t="n">
        <v>464.07012557</v>
      </c>
      <c r="F36" s="20" t="n">
        <v>6.63479225</v>
      </c>
      <c r="G36" s="18" t="n">
        <v>461.61218333</v>
      </c>
      <c r="H36" s="20" t="n">
        <v>8.09030634</v>
      </c>
      <c r="I36" s="18" t="n">
        <v>500.84055863</v>
      </c>
      <c r="J36" s="20" t="n">
        <v>2.7115453</v>
      </c>
      <c r="K36" s="18" t="n">
        <v>499.50535683</v>
      </c>
      <c r="L36" s="20" t="n">
        <v>2.17714008</v>
      </c>
      <c r="M36" s="18" t="n">
        <v>458.18126223</v>
      </c>
      <c r="N36" s="20" t="n">
        <v>6.44072489</v>
      </c>
      <c r="O36" s="18" t="n">
        <v>469.01932663</v>
      </c>
      <c r="P36" s="20" t="n">
        <v>13.98841849</v>
      </c>
      <c r="Q36" s="18" t="n">
        <v>395.64561127</v>
      </c>
      <c r="R36" s="20" t="n">
        <v>13.68476253</v>
      </c>
      <c r="S36" s="18" t="s">
        <v>481</v>
      </c>
      <c r="T36" s="20" t="s">
        <v>481</v>
      </c>
      <c r="U36" s="18" t="s">
        <v>481</v>
      </c>
      <c r="V36" s="20" t="s">
        <v>481</v>
      </c>
      <c r="W36" s="18" t="s">
        <v>481</v>
      </c>
      <c r="X36" s="20" t="s">
        <v>481</v>
      </c>
      <c r="Y36" s="18" t="s">
        <v>481</v>
      </c>
      <c r="Z36" s="20" t="s">
        <v>481</v>
      </c>
      <c r="AA36" s="18" t="n">
        <v>414.36261516</v>
      </c>
      <c r="AB36" s="20" t="n">
        <v>11.99521814</v>
      </c>
    </row>
    <row r="37" spans="1:28">
      <c r="A37" s="15" t="s">
        <v>512</v>
      </c>
      <c r="B37" s="17" t="n">
        <v>5458</v>
      </c>
      <c r="C37" s="18">
        <f>(63.0/B37*100)</f>
        <v/>
      </c>
      <c r="D37" s="19" t="n">
        <v>5395</v>
      </c>
      <c r="E37" s="18" t="n">
        <v>406.77000612</v>
      </c>
      <c r="F37" s="20" t="n">
        <v>15.05898933</v>
      </c>
      <c r="G37" s="18" t="n">
        <v>449.12796307</v>
      </c>
      <c r="H37" s="20" t="n">
        <v>17.58974264</v>
      </c>
      <c r="I37" s="18" t="n">
        <v>487.99392078</v>
      </c>
      <c r="J37" s="20" t="n">
        <v>9.02975105</v>
      </c>
      <c r="K37" s="18" t="n">
        <v>493.39828446</v>
      </c>
      <c r="L37" s="20" t="n">
        <v>3.75087709</v>
      </c>
      <c r="M37" s="18" t="n">
        <v>503.94659776</v>
      </c>
      <c r="N37" s="20" t="n">
        <v>3.94348919</v>
      </c>
      <c r="O37" s="18" t="n">
        <v>457.92875656</v>
      </c>
      <c r="P37" s="20" t="n">
        <v>12.47539617</v>
      </c>
      <c r="Q37" s="18" t="n">
        <v>385.18109159</v>
      </c>
      <c r="R37" s="20" t="n">
        <v>17.57436484</v>
      </c>
      <c r="S37" s="18" t="s">
        <v>481</v>
      </c>
      <c r="T37" s="20" t="s">
        <v>481</v>
      </c>
      <c r="U37" s="18" t="s">
        <v>481</v>
      </c>
      <c r="V37" s="20" t="s">
        <v>481</v>
      </c>
      <c r="W37" s="18" t="s">
        <v>481</v>
      </c>
      <c r="X37" s="20" t="s">
        <v>481</v>
      </c>
      <c r="Y37" s="18" t="s">
        <v>481</v>
      </c>
      <c r="Z37" s="20" t="s">
        <v>481</v>
      </c>
      <c r="AA37" s="18" t="n">
        <v>393.1499186</v>
      </c>
      <c r="AB37" s="20" t="n">
        <v>9.52262275</v>
      </c>
    </row>
    <row r="38" spans="1:28">
      <c r="A38" s="15" t="s">
        <v>513</v>
      </c>
      <c r="B38" s="17" t="n">
        <v>5860</v>
      </c>
      <c r="C38" s="18">
        <f>(16.0/B38*100)</f>
        <v/>
      </c>
      <c r="D38" s="19" t="n">
        <v>5844</v>
      </c>
      <c r="E38" s="18" t="n">
        <v>445.25158538</v>
      </c>
      <c r="F38" s="20" t="n">
        <v>20.67035138</v>
      </c>
      <c r="G38" s="18" t="n">
        <v>482.81826763</v>
      </c>
      <c r="H38" s="20" t="n">
        <v>11.29938857</v>
      </c>
      <c r="I38" s="18" t="n">
        <v>522.15224646</v>
      </c>
      <c r="J38" s="20" t="n">
        <v>7.32177939</v>
      </c>
      <c r="K38" s="18" t="n">
        <v>530.5465175</v>
      </c>
      <c r="L38" s="20" t="n">
        <v>3.33788075</v>
      </c>
      <c r="M38" s="18" t="n">
        <v>493.80852423</v>
      </c>
      <c r="N38" s="20" t="n">
        <v>3.91011008</v>
      </c>
      <c r="O38" s="18" t="n">
        <v>454.29517914</v>
      </c>
      <c r="P38" s="20" t="n">
        <v>7.2246397</v>
      </c>
      <c r="Q38" s="18" t="n">
        <v>416.45409288</v>
      </c>
      <c r="R38" s="20" t="n">
        <v>11.05645384</v>
      </c>
      <c r="S38" s="18" t="s">
        <v>481</v>
      </c>
      <c r="T38" s="20" t="s">
        <v>481</v>
      </c>
      <c r="U38" s="18" t="s">
        <v>481</v>
      </c>
      <c r="V38" s="20" t="s">
        <v>481</v>
      </c>
      <c r="W38" s="18" t="s">
        <v>481</v>
      </c>
      <c r="X38" s="20" t="s">
        <v>481</v>
      </c>
      <c r="Y38" s="18" t="s">
        <v>481</v>
      </c>
      <c r="Z38" s="20" t="s">
        <v>481</v>
      </c>
      <c r="AA38" s="18" t="n">
        <v>449.02093354</v>
      </c>
      <c r="AB38" s="20" t="n">
        <v>9.836967810000001</v>
      </c>
    </row>
    <row r="39" spans="1:28">
      <c r="A39" s="15" t="s">
        <v>514</v>
      </c>
      <c r="B39" s="17" t="n">
        <v>5895</v>
      </c>
      <c r="C39" s="18">
        <f>(30.0/B39*100)</f>
        <v/>
      </c>
      <c r="D39" s="19" t="n">
        <v>5865</v>
      </c>
      <c r="E39" s="18" t="n">
        <v>337.57336302</v>
      </c>
      <c r="F39" s="20" t="n">
        <v>12.80176145</v>
      </c>
      <c r="G39" s="18" t="n">
        <v>370.47852005</v>
      </c>
      <c r="H39" s="20" t="n">
        <v>25.52726281</v>
      </c>
      <c r="I39" s="18" t="n">
        <v>402.25504506</v>
      </c>
      <c r="J39" s="20" t="n">
        <v>11.2725626</v>
      </c>
      <c r="K39" s="18" t="n">
        <v>431.18286261</v>
      </c>
      <c r="L39" s="20" t="n">
        <v>5.05562795</v>
      </c>
      <c r="M39" s="18" t="n">
        <v>432.66740606</v>
      </c>
      <c r="N39" s="20" t="n">
        <v>3.99891458</v>
      </c>
      <c r="O39" s="18" t="n">
        <v>389.08058654</v>
      </c>
      <c r="P39" s="20" t="n">
        <v>5.58747069</v>
      </c>
      <c r="Q39" s="18" t="n">
        <v>340.53298737</v>
      </c>
      <c r="R39" s="20" t="n">
        <v>7.26463014</v>
      </c>
      <c r="S39" s="18" t="s">
        <v>481</v>
      </c>
      <c r="T39" s="20" t="s">
        <v>481</v>
      </c>
      <c r="U39" s="18" t="s">
        <v>481</v>
      </c>
      <c r="V39" s="20" t="s">
        <v>481</v>
      </c>
      <c r="W39" s="18" t="s">
        <v>481</v>
      </c>
      <c r="X39" s="20" t="s">
        <v>481</v>
      </c>
      <c r="Y39" s="18" t="s">
        <v>481</v>
      </c>
      <c r="Z39" s="20" t="s">
        <v>481</v>
      </c>
      <c r="AA39" s="18" t="n">
        <v>352.96940761</v>
      </c>
      <c r="AB39" s="20" t="n">
        <v>13.2980224</v>
      </c>
    </row>
    <row r="40" spans="1:28">
      <c r="A40" s="15" t="s">
        <v>515</v>
      </c>
      <c r="B40" s="17" t="n">
        <v>14157</v>
      </c>
      <c r="C40" s="18">
        <f>(273.0/B40*100)</f>
        <v/>
      </c>
      <c r="D40" s="19" t="n">
        <v>13884</v>
      </c>
      <c r="E40" s="18" t="n">
        <v>459.96842244</v>
      </c>
      <c r="F40" s="20" t="n">
        <v>6.59009744</v>
      </c>
      <c r="G40" s="18" t="n">
        <v>503.83300118</v>
      </c>
      <c r="H40" s="20" t="n">
        <v>3.01111706</v>
      </c>
      <c r="I40" s="18" t="n">
        <v>525.83957564</v>
      </c>
      <c r="J40" s="20" t="n">
        <v>2.97354852</v>
      </c>
      <c r="K40" s="18" t="n">
        <v>505.66894068</v>
      </c>
      <c r="L40" s="20" t="n">
        <v>4.15788931</v>
      </c>
      <c r="M40" s="18" t="n">
        <v>480.00156046</v>
      </c>
      <c r="N40" s="20" t="n">
        <v>11.36103291</v>
      </c>
      <c r="O40" s="18" t="n">
        <v>455.07194423</v>
      </c>
      <c r="P40" s="20" t="n">
        <v>33.0734943</v>
      </c>
      <c r="Q40" s="18" t="n">
        <v>397.42834565</v>
      </c>
      <c r="R40" s="20" t="n">
        <v>23.64642543</v>
      </c>
      <c r="S40" s="18" t="s">
        <v>481</v>
      </c>
      <c r="T40" s="20" t="s">
        <v>481</v>
      </c>
      <c r="U40" s="18" t="s">
        <v>481</v>
      </c>
      <c r="V40" s="20" t="s">
        <v>481</v>
      </c>
      <c r="W40" s="18" t="s">
        <v>481</v>
      </c>
      <c r="X40" s="20" t="s">
        <v>481</v>
      </c>
      <c r="Y40" s="18" t="s">
        <v>481</v>
      </c>
      <c r="Z40" s="20" t="s">
        <v>481</v>
      </c>
      <c r="AA40" s="18" t="n">
        <v>461.22681962</v>
      </c>
      <c r="AB40" s="20" t="n">
        <v>8.028008</v>
      </c>
    </row>
    <row r="41" spans="1:28">
      <c r="A41" s="15" t="s">
        <v>516</v>
      </c>
      <c r="B41" s="17" t="n">
        <v>5712</v>
      </c>
      <c r="C41" s="18">
        <f>(40.0/B41*100)</f>
        <v/>
      </c>
      <c r="D41" s="19" t="n">
        <v>5672</v>
      </c>
      <c r="E41" s="18" t="n">
        <v>439.03949486</v>
      </c>
      <c r="F41" s="20" t="n">
        <v>6.3118623</v>
      </c>
      <c r="G41" s="18" t="n">
        <v>477.85275233</v>
      </c>
      <c r="H41" s="20" t="n">
        <v>5.80992973</v>
      </c>
      <c r="I41" s="18" t="n">
        <v>499.34129494</v>
      </c>
      <c r="J41" s="20" t="n">
        <v>3.96354978</v>
      </c>
      <c r="K41" s="18" t="n">
        <v>508.81597773</v>
      </c>
      <c r="L41" s="20" t="n">
        <v>3.26328511</v>
      </c>
      <c r="M41" s="18" t="n">
        <v>485.26963129</v>
      </c>
      <c r="N41" s="20" t="n">
        <v>5.78619063</v>
      </c>
      <c r="O41" s="18" t="n">
        <v>452.87965602</v>
      </c>
      <c r="P41" s="20" t="n">
        <v>11.63315546</v>
      </c>
      <c r="Q41" s="18" t="n">
        <v>365.4891172</v>
      </c>
      <c r="R41" s="20" t="n">
        <v>23.20053955</v>
      </c>
      <c r="S41" s="18" t="s">
        <v>481</v>
      </c>
      <c r="T41" s="20" t="s">
        <v>481</v>
      </c>
      <c r="U41" s="18" t="s">
        <v>481</v>
      </c>
      <c r="V41" s="20" t="s">
        <v>481</v>
      </c>
      <c r="W41" s="18" t="s">
        <v>481</v>
      </c>
      <c r="X41" s="20" t="s">
        <v>481</v>
      </c>
      <c r="Y41" s="18" t="s">
        <v>481</v>
      </c>
      <c r="Z41" s="20" t="s">
        <v>481</v>
      </c>
      <c r="AA41" s="18" t="n">
        <v>438.74101644</v>
      </c>
      <c r="AB41" s="20" t="n">
        <v>11.79991072</v>
      </c>
    </row>
    <row r="42" spans="1:2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row>
    <row r="45" spans="1:28">
      <c r="A45" s="15" t="s">
        <v>520</v>
      </c>
      <c r="B45" s="17" t="n">
        <v>5519</v>
      </c>
      <c r="C45" s="18">
        <f>(0.0/B45*100)</f>
        <v/>
      </c>
      <c r="D45" s="19" t="n">
        <v>5519</v>
      </c>
      <c r="E45" s="18" t="n">
        <v>352.68218758</v>
      </c>
      <c r="F45" s="20" t="n">
        <v>13.19052479</v>
      </c>
      <c r="G45" s="18" t="n">
        <v>381.4010359</v>
      </c>
      <c r="H45" s="20" t="n">
        <v>17.54038475</v>
      </c>
      <c r="I45" s="18" t="n">
        <v>379.29788761</v>
      </c>
      <c r="J45" s="20" t="n">
        <v>3.8536901</v>
      </c>
      <c r="K45" s="18" t="n">
        <v>377.50337974</v>
      </c>
      <c r="L45" s="20" t="n">
        <v>2.5433337</v>
      </c>
      <c r="M45" s="18" t="n">
        <v>362.90766873</v>
      </c>
      <c r="N45" s="20" t="n">
        <v>4.84354136</v>
      </c>
      <c r="O45" s="18" t="n">
        <v>359.05988386</v>
      </c>
      <c r="P45" s="20" t="n">
        <v>16.01325774</v>
      </c>
      <c r="Q45" s="18" t="n">
        <v>363.30833913</v>
      </c>
      <c r="R45" s="20" t="n">
        <v>13.88963453</v>
      </c>
      <c r="S45" s="18" t="s">
        <v>481</v>
      </c>
      <c r="T45" s="20" t="s">
        <v>481</v>
      </c>
      <c r="U45" s="18" t="s">
        <v>481</v>
      </c>
      <c r="V45" s="20" t="s">
        <v>481</v>
      </c>
      <c r="W45" s="18" t="s">
        <v>481</v>
      </c>
      <c r="X45" s="20" t="s">
        <v>481</v>
      </c>
      <c r="Y45" s="18" t="n">
        <v>366.03804112</v>
      </c>
      <c r="Z45" s="20" t="n">
        <v>11.41143598</v>
      </c>
      <c r="AA45" s="18" t="n">
        <v>347.44525811</v>
      </c>
      <c r="AB45" s="20" t="n">
        <v>7.84860922</v>
      </c>
    </row>
    <row r="46" spans="1:28">
      <c r="A46" s="15" t="s">
        <v>521</v>
      </c>
      <c r="B46" s="17" t="n">
        <v>23141</v>
      </c>
      <c r="C46" s="18">
        <f>(1167.0/B46*100)</f>
        <v/>
      </c>
      <c r="D46" s="19" t="n">
        <v>21974</v>
      </c>
      <c r="E46" s="18" t="n">
        <v>374.20955767</v>
      </c>
      <c r="F46" s="20" t="n">
        <v>5.11999255</v>
      </c>
      <c r="G46" s="18" t="n">
        <v>393.5487855</v>
      </c>
      <c r="H46" s="20" t="n">
        <v>4.62749702</v>
      </c>
      <c r="I46" s="18" t="n">
        <v>423.75149697</v>
      </c>
      <c r="J46" s="20" t="n">
        <v>3.62188315</v>
      </c>
      <c r="K46" s="18" t="n">
        <v>432.548835</v>
      </c>
      <c r="L46" s="20" t="n">
        <v>3.063608</v>
      </c>
      <c r="M46" s="18" t="n">
        <v>417.25103608</v>
      </c>
      <c r="N46" s="20" t="n">
        <v>3.33341363</v>
      </c>
      <c r="O46" s="18" t="n">
        <v>379.6767313</v>
      </c>
      <c r="P46" s="20" t="n">
        <v>4.09444678</v>
      </c>
      <c r="Q46" s="18" t="n">
        <v>366.55380546</v>
      </c>
      <c r="R46" s="20" t="n">
        <v>2.22448929</v>
      </c>
      <c r="S46" s="18" t="s">
        <v>481</v>
      </c>
      <c r="T46" s="20" t="s">
        <v>481</v>
      </c>
      <c r="U46" s="18" t="s">
        <v>481</v>
      </c>
      <c r="V46" s="20" t="s">
        <v>481</v>
      </c>
      <c r="W46" s="18" t="s">
        <v>481</v>
      </c>
      <c r="X46" s="20" t="s">
        <v>481</v>
      </c>
      <c r="Y46" s="18" t="s">
        <v>481</v>
      </c>
      <c r="Z46" s="20" t="s">
        <v>481</v>
      </c>
      <c r="AA46" s="18" t="n">
        <v>358.01052188</v>
      </c>
      <c r="AB46" s="20" t="n">
        <v>3.83717583</v>
      </c>
    </row>
    <row r="47" spans="1:28">
      <c r="A47" s="15" t="s">
        <v>522</v>
      </c>
      <c r="B47" s="17" t="n">
        <v>5928</v>
      </c>
      <c r="C47" s="18">
        <f>(77.0/B47*100)</f>
        <v/>
      </c>
      <c r="D47" s="19" t="n">
        <v>5851</v>
      </c>
      <c r="E47" s="18" t="n">
        <v>331.79735857</v>
      </c>
      <c r="F47" s="20" t="n">
        <v>11.61418171</v>
      </c>
      <c r="G47" s="18" t="n">
        <v>328.243432</v>
      </c>
      <c r="H47" s="20" t="n">
        <v>19.64666003</v>
      </c>
      <c r="I47" s="18" t="n">
        <v>362.86802746</v>
      </c>
      <c r="J47" s="20" t="n">
        <v>16.71525113</v>
      </c>
      <c r="K47" s="18" t="n">
        <v>469.84415706</v>
      </c>
      <c r="L47" s="20" t="n">
        <v>5.53698798</v>
      </c>
      <c r="M47" s="18" t="n">
        <v>451.85819416</v>
      </c>
      <c r="N47" s="20" t="n">
        <v>4.05558113</v>
      </c>
      <c r="O47" s="18" t="n">
        <v>377.27370752</v>
      </c>
      <c r="P47" s="20" t="n">
        <v>10.21658447</v>
      </c>
      <c r="Q47" s="18" t="n">
        <v>334.2132081</v>
      </c>
      <c r="R47" s="20" t="n">
        <v>9.15547417</v>
      </c>
      <c r="S47" s="18" t="s">
        <v>481</v>
      </c>
      <c r="T47" s="20" t="s">
        <v>481</v>
      </c>
      <c r="U47" s="18" t="s">
        <v>481</v>
      </c>
      <c r="V47" s="20" t="s">
        <v>481</v>
      </c>
      <c r="W47" s="18" t="s">
        <v>481</v>
      </c>
      <c r="X47" s="20" t="s">
        <v>481</v>
      </c>
      <c r="Y47" s="18" t="s">
        <v>481</v>
      </c>
      <c r="Z47" s="20" t="s">
        <v>481</v>
      </c>
      <c r="AA47" s="18" t="n">
        <v>347.11374143</v>
      </c>
      <c r="AB47" s="20" t="n">
        <v>10.43701319</v>
      </c>
    </row>
    <row r="48" spans="1:28">
      <c r="A48" s="15" t="s">
        <v>523</v>
      </c>
      <c r="B48" s="17" t="n">
        <v>9841</v>
      </c>
      <c r="C48" s="18">
        <f>(7.0/B48*100)</f>
        <v/>
      </c>
      <c r="D48" s="19" t="n">
        <v>9834</v>
      </c>
      <c r="E48" s="18" t="n">
        <v>461.78508839</v>
      </c>
      <c r="F48" s="20" t="n">
        <v>31.06860386</v>
      </c>
      <c r="G48" s="18" t="n">
        <v>466.79202702</v>
      </c>
      <c r="H48" s="20" t="n">
        <v>14.31785334</v>
      </c>
      <c r="I48" s="18" t="n">
        <v>525.37082481</v>
      </c>
      <c r="J48" s="20" t="n">
        <v>7.63058791</v>
      </c>
      <c r="K48" s="18" t="n">
        <v>540.4472517</v>
      </c>
      <c r="L48" s="20" t="n">
        <v>6.42004094</v>
      </c>
      <c r="M48" s="18" t="n">
        <v>518.14573405</v>
      </c>
      <c r="N48" s="20" t="n">
        <v>4.65947918</v>
      </c>
      <c r="O48" s="18" t="n">
        <v>486.63134238</v>
      </c>
      <c r="P48" s="20" t="n">
        <v>7.02722497</v>
      </c>
      <c r="Q48" s="18" t="n">
        <v>449.84838049</v>
      </c>
      <c r="R48" s="20" t="n">
        <v>8.84874784</v>
      </c>
      <c r="S48" s="18" t="s">
        <v>481</v>
      </c>
      <c r="T48" s="20" t="s">
        <v>481</v>
      </c>
      <c r="U48" s="18" t="s">
        <v>481</v>
      </c>
      <c r="V48" s="20" t="s">
        <v>481</v>
      </c>
      <c r="W48" s="18" t="s">
        <v>481</v>
      </c>
      <c r="X48" s="20" t="s">
        <v>481</v>
      </c>
      <c r="Y48" s="18" t="s">
        <v>481</v>
      </c>
      <c r="Z48" s="20" t="s">
        <v>481</v>
      </c>
      <c r="AA48" s="18" t="n">
        <v>473.61932342</v>
      </c>
      <c r="AB48" s="20" t="n">
        <v>40.70123851</v>
      </c>
    </row>
    <row r="49" spans="1:28">
      <c r="A49" s="15" t="s">
        <v>524</v>
      </c>
      <c r="B49" s="17" t="n">
        <v>6349</v>
      </c>
      <c r="C49" s="18">
        <f>(56.0/B49*100)</f>
        <v/>
      </c>
      <c r="D49" s="19" t="n">
        <v>6293</v>
      </c>
      <c r="E49" s="18" t="n">
        <v>435.89162421</v>
      </c>
      <c r="F49" s="20" t="n">
        <v>11.31954349</v>
      </c>
      <c r="G49" s="18" t="n">
        <v>406.54292562</v>
      </c>
      <c r="H49" s="20" t="n">
        <v>10.44713822</v>
      </c>
      <c r="I49" s="18" t="n">
        <v>440.9909934</v>
      </c>
      <c r="J49" s="20" t="n">
        <v>4.23485747</v>
      </c>
      <c r="K49" s="18" t="n">
        <v>435.47922234</v>
      </c>
      <c r="L49" s="20" t="n">
        <v>2.97502578</v>
      </c>
      <c r="M49" s="18" t="n">
        <v>415.25620396</v>
      </c>
      <c r="N49" s="20" t="n">
        <v>6.1677631</v>
      </c>
      <c r="O49" s="18" t="n">
        <v>382.44398096</v>
      </c>
      <c r="P49" s="20" t="n">
        <v>17.3435627</v>
      </c>
      <c r="Q49" s="18" t="n">
        <v>393.32269614</v>
      </c>
      <c r="R49" s="20" t="n">
        <v>12.81157362</v>
      </c>
      <c r="S49" s="18" t="s">
        <v>481</v>
      </c>
      <c r="T49" s="20" t="s">
        <v>481</v>
      </c>
      <c r="U49" s="18" t="s">
        <v>481</v>
      </c>
      <c r="V49" s="20" t="s">
        <v>481</v>
      </c>
      <c r="W49" s="18" t="n">
        <v>353.06409184</v>
      </c>
      <c r="X49" s="20" t="n">
        <v>39.85680307</v>
      </c>
      <c r="Y49" s="18" t="n">
        <v>378.64434089</v>
      </c>
      <c r="Z49" s="20" t="n">
        <v>19.62428229</v>
      </c>
      <c r="AA49" s="18" t="n">
        <v>392.73686601</v>
      </c>
      <c r="AB49" s="20" t="n">
        <v>8.35041146</v>
      </c>
    </row>
    <row r="50" spans="1:28">
      <c r="A50" s="15" t="s">
        <v>525</v>
      </c>
      <c r="B50" s="17" t="n">
        <v>11795</v>
      </c>
      <c r="C50" s="18">
        <f>(218.0/B50*100)</f>
        <v/>
      </c>
      <c r="D50" s="19" t="n">
        <v>11577</v>
      </c>
      <c r="E50" s="18" t="n">
        <v>379.12641677</v>
      </c>
      <c r="F50" s="20" t="n">
        <v>6.34735364</v>
      </c>
      <c r="G50" s="18" t="n">
        <v>404.95830636</v>
      </c>
      <c r="H50" s="20" t="n">
        <v>5.94922575</v>
      </c>
      <c r="I50" s="18" t="n">
        <v>431.50573</v>
      </c>
      <c r="J50" s="20" t="n">
        <v>3.18324406</v>
      </c>
      <c r="K50" s="18" t="n">
        <v>422.69002694</v>
      </c>
      <c r="L50" s="20" t="n">
        <v>2.51846436</v>
      </c>
      <c r="M50" s="18" t="n">
        <v>408.22353428</v>
      </c>
      <c r="N50" s="20" t="n">
        <v>3.38355539</v>
      </c>
      <c r="O50" s="18" t="n">
        <v>368.46869353</v>
      </c>
      <c r="P50" s="20" t="n">
        <v>8.874639050000001</v>
      </c>
      <c r="Q50" s="18" t="n">
        <v>346.34939995</v>
      </c>
      <c r="R50" s="20" t="n">
        <v>7.27646772</v>
      </c>
      <c r="S50" s="18" t="s">
        <v>481</v>
      </c>
      <c r="T50" s="20" t="s">
        <v>481</v>
      </c>
      <c r="U50" s="18" t="s">
        <v>481</v>
      </c>
      <c r="V50" s="20" t="s">
        <v>481</v>
      </c>
      <c r="W50" s="18" t="s">
        <v>481</v>
      </c>
      <c r="X50" s="20" t="s">
        <v>481</v>
      </c>
      <c r="Y50" s="18" t="s">
        <v>481</v>
      </c>
      <c r="Z50" s="20" t="s">
        <v>481</v>
      </c>
      <c r="AA50" s="18" t="n">
        <v>364.81820683</v>
      </c>
      <c r="AB50" s="20" t="n">
        <v>7.28325632</v>
      </c>
    </row>
    <row r="51" spans="1:28">
      <c r="A51" s="15" t="s">
        <v>526</v>
      </c>
      <c r="B51" s="17" t="n">
        <v>6866</v>
      </c>
      <c r="C51" s="18">
        <f>(116.0/B51*100)</f>
        <v/>
      </c>
      <c r="D51" s="19" t="n">
        <v>6750</v>
      </c>
      <c r="E51" s="18" t="n">
        <v>403.86284972</v>
      </c>
      <c r="F51" s="20" t="n">
        <v>13.65453345</v>
      </c>
      <c r="G51" s="18" t="n">
        <v>412.96636653</v>
      </c>
      <c r="H51" s="20" t="n">
        <v>12.85651218</v>
      </c>
      <c r="I51" s="18" t="n">
        <v>437.26599443</v>
      </c>
      <c r="J51" s="20" t="n">
        <v>6.79526166</v>
      </c>
      <c r="K51" s="18" t="n">
        <v>430.65621227</v>
      </c>
      <c r="L51" s="20" t="n">
        <v>2.06138782</v>
      </c>
      <c r="M51" s="18" t="n">
        <v>415.87382907</v>
      </c>
      <c r="N51" s="20" t="n">
        <v>2.39442312</v>
      </c>
      <c r="O51" s="18" t="n">
        <v>386.07579623</v>
      </c>
      <c r="P51" s="20" t="n">
        <v>7.5657055</v>
      </c>
      <c r="Q51" s="18" t="n">
        <v>359.05823969</v>
      </c>
      <c r="R51" s="20" t="n">
        <v>6.95572958</v>
      </c>
      <c r="S51" s="18" t="s">
        <v>481</v>
      </c>
      <c r="T51" s="20" t="s">
        <v>481</v>
      </c>
      <c r="U51" s="18" t="s">
        <v>481</v>
      </c>
      <c r="V51" s="20" t="s">
        <v>481</v>
      </c>
      <c r="W51" s="18" t="s">
        <v>481</v>
      </c>
      <c r="X51" s="20" t="s">
        <v>481</v>
      </c>
      <c r="Y51" s="18" t="s">
        <v>481</v>
      </c>
      <c r="Z51" s="20" t="s">
        <v>481</v>
      </c>
      <c r="AA51" s="18" t="n">
        <v>378.0839473</v>
      </c>
      <c r="AB51" s="20" t="n">
        <v>7.53007717</v>
      </c>
    </row>
    <row r="52" spans="1:28">
      <c r="A52" s="15" t="s">
        <v>527</v>
      </c>
      <c r="B52" s="17" t="n">
        <v>5809</v>
      </c>
      <c r="C52" s="18">
        <f>(74.0/B52*100)</f>
        <v/>
      </c>
      <c r="D52" s="19" t="n">
        <v>5735</v>
      </c>
      <c r="E52" s="18" t="n">
        <v>364.8796747</v>
      </c>
      <c r="F52" s="20" t="n">
        <v>21.5696908</v>
      </c>
      <c r="G52" s="18" t="n">
        <v>439.08418299</v>
      </c>
      <c r="H52" s="20" t="n">
        <v>37.73452482</v>
      </c>
      <c r="I52" s="18" t="n">
        <v>467.67805624</v>
      </c>
      <c r="J52" s="20" t="n">
        <v>21.05356609</v>
      </c>
      <c r="K52" s="18" t="n">
        <v>491.60634497</v>
      </c>
      <c r="L52" s="20" t="n">
        <v>3.64364575</v>
      </c>
      <c r="M52" s="18" t="n">
        <v>470.37563497</v>
      </c>
      <c r="N52" s="20" t="n">
        <v>2.39323453</v>
      </c>
      <c r="O52" s="18" t="n">
        <v>419.78218365</v>
      </c>
      <c r="P52" s="20" t="n">
        <v>8.15471002</v>
      </c>
      <c r="Q52" s="18" t="n">
        <v>388.59038354</v>
      </c>
      <c r="R52" s="20" t="n">
        <v>18.12529791</v>
      </c>
      <c r="S52" s="18" t="s">
        <v>481</v>
      </c>
      <c r="T52" s="20" t="s">
        <v>481</v>
      </c>
      <c r="U52" s="18" t="s">
        <v>481</v>
      </c>
      <c r="V52" s="20" t="s">
        <v>481</v>
      </c>
      <c r="W52" s="18" t="s">
        <v>481</v>
      </c>
      <c r="X52" s="20" t="s">
        <v>481</v>
      </c>
      <c r="Y52" s="18" t="s">
        <v>481</v>
      </c>
      <c r="Z52" s="20" t="s">
        <v>481</v>
      </c>
      <c r="AA52" s="18" t="n">
        <v>401.34097726</v>
      </c>
      <c r="AB52" s="20" t="n">
        <v>19.61262182</v>
      </c>
    </row>
    <row r="53" spans="1:28">
      <c r="A53" s="15" t="s">
        <v>528</v>
      </c>
      <c r="B53" s="17" t="n">
        <v>5571</v>
      </c>
      <c r="C53" s="18">
        <f>(84.0/B53*100)</f>
        <v/>
      </c>
      <c r="D53" s="19" t="n">
        <v>5487</v>
      </c>
      <c r="E53" s="18" t="n">
        <v>391.5909349</v>
      </c>
      <c r="F53" s="20" t="n">
        <v>10.94309089</v>
      </c>
      <c r="G53" s="18" t="n">
        <v>432.61041022</v>
      </c>
      <c r="H53" s="20" t="n">
        <v>11.70748407</v>
      </c>
      <c r="I53" s="18" t="n">
        <v>444.20448621</v>
      </c>
      <c r="J53" s="20" t="n">
        <v>5.0549684</v>
      </c>
      <c r="K53" s="18" t="n">
        <v>439.82379913</v>
      </c>
      <c r="L53" s="20" t="n">
        <v>1.48747047</v>
      </c>
      <c r="M53" s="18" t="n">
        <v>414.75998427</v>
      </c>
      <c r="N53" s="20" t="n">
        <v>3.87867323</v>
      </c>
      <c r="O53" s="18" t="n">
        <v>361.63187679</v>
      </c>
      <c r="P53" s="20" t="n">
        <v>9.58815117</v>
      </c>
      <c r="Q53" s="18" t="n">
        <v>345.32272346</v>
      </c>
      <c r="R53" s="20" t="n">
        <v>10.2932242</v>
      </c>
      <c r="S53" s="18" t="s">
        <v>481</v>
      </c>
      <c r="T53" s="20" t="s">
        <v>481</v>
      </c>
      <c r="U53" s="18" t="s">
        <v>481</v>
      </c>
      <c r="V53" s="20" t="s">
        <v>481</v>
      </c>
      <c r="W53" s="18" t="s">
        <v>481</v>
      </c>
      <c r="X53" s="20" t="s">
        <v>481</v>
      </c>
      <c r="Y53" s="18" t="s">
        <v>481</v>
      </c>
      <c r="Z53" s="20" t="s">
        <v>481</v>
      </c>
      <c r="AA53" s="18" t="n">
        <v>363.1211396</v>
      </c>
      <c r="AB53" s="20" t="n">
        <v>12.04112071</v>
      </c>
    </row>
    <row r="54" spans="1:28">
      <c r="A54" s="15" t="s">
        <v>529</v>
      </c>
      <c r="B54" s="17" t="n">
        <v>4740</v>
      </c>
      <c r="C54" s="18">
        <f>(45.0/B54*100)</f>
        <v/>
      </c>
      <c r="D54" s="19" t="n">
        <v>4695</v>
      </c>
      <c r="E54" s="18" t="n">
        <v>327.47430549</v>
      </c>
      <c r="F54" s="20" t="n">
        <v>5.46612213</v>
      </c>
      <c r="G54" s="18" t="n">
        <v>348.85381964</v>
      </c>
      <c r="H54" s="20" t="n">
        <v>5.11440457</v>
      </c>
      <c r="I54" s="18" t="n">
        <v>341.64650272</v>
      </c>
      <c r="J54" s="20" t="n">
        <v>4.02976398</v>
      </c>
      <c r="K54" s="18" t="n">
        <v>341.15616913</v>
      </c>
      <c r="L54" s="20" t="n">
        <v>3.14318241</v>
      </c>
      <c r="M54" s="18" t="n">
        <v>318.00036446</v>
      </c>
      <c r="N54" s="20" t="n">
        <v>4.46000142</v>
      </c>
      <c r="O54" s="18" t="n">
        <v>310.6842412</v>
      </c>
      <c r="P54" s="20" t="n">
        <v>6.94704328</v>
      </c>
      <c r="Q54" s="18" t="n">
        <v>295.63652404</v>
      </c>
      <c r="R54" s="20" t="n">
        <v>3.74274165</v>
      </c>
      <c r="S54" s="18" t="s">
        <v>481</v>
      </c>
      <c r="T54" s="20" t="s">
        <v>481</v>
      </c>
      <c r="U54" s="18" t="s">
        <v>481</v>
      </c>
      <c r="V54" s="20" t="s">
        <v>481</v>
      </c>
      <c r="W54" s="18" t="s">
        <v>481</v>
      </c>
      <c r="X54" s="20" t="s">
        <v>481</v>
      </c>
      <c r="Y54" s="18" t="s">
        <v>481</v>
      </c>
      <c r="Z54" s="20" t="s">
        <v>481</v>
      </c>
      <c r="AA54" s="18" t="n">
        <v>286.4416239</v>
      </c>
      <c r="AB54" s="20" t="n">
        <v>5.53858116</v>
      </c>
    </row>
    <row r="55" spans="1:28">
      <c r="A55" s="15" t="s">
        <v>530</v>
      </c>
      <c r="B55" s="17" t="n">
        <v>5316</v>
      </c>
      <c r="C55" s="18">
        <f>(22.0/B55*100)</f>
        <v/>
      </c>
      <c r="D55" s="19" t="n">
        <v>5294</v>
      </c>
      <c r="E55" s="18" t="n">
        <v>446.76398074</v>
      </c>
      <c r="F55" s="20" t="n">
        <v>18.3535994</v>
      </c>
      <c r="G55" s="18" t="n">
        <v>422.78686716</v>
      </c>
      <c r="H55" s="20" t="n">
        <v>29.75992182</v>
      </c>
      <c r="I55" s="18" t="n">
        <v>427.27390889</v>
      </c>
      <c r="J55" s="20" t="n">
        <v>3.82621137</v>
      </c>
      <c r="K55" s="18" t="n">
        <v>417.31186755</v>
      </c>
      <c r="L55" s="20" t="n">
        <v>2.67371721</v>
      </c>
      <c r="M55" s="18" t="n">
        <v>374.60895108</v>
      </c>
      <c r="N55" s="20" t="n">
        <v>3.8528204</v>
      </c>
      <c r="O55" s="18" t="n">
        <v>346.61610197</v>
      </c>
      <c r="P55" s="20" t="n">
        <v>23.93811493</v>
      </c>
      <c r="Q55" s="18" t="n">
        <v>287.59201485</v>
      </c>
      <c r="R55" s="20" t="n">
        <v>27.14069757</v>
      </c>
      <c r="S55" s="18" t="s">
        <v>481</v>
      </c>
      <c r="T55" s="20" t="s">
        <v>481</v>
      </c>
      <c r="U55" s="18" t="s">
        <v>481</v>
      </c>
      <c r="V55" s="20" t="s">
        <v>481</v>
      </c>
      <c r="W55" s="18" t="n">
        <v>415.63819711</v>
      </c>
      <c r="X55" s="20" t="n">
        <v>29.36993756</v>
      </c>
      <c r="Y55" s="18" t="n">
        <v>369.07311357</v>
      </c>
      <c r="Z55" s="20" t="n">
        <v>12.79046576</v>
      </c>
      <c r="AA55" s="18" t="n">
        <v>360.15381261</v>
      </c>
      <c r="AB55" s="20" t="n">
        <v>16.1058978</v>
      </c>
    </row>
    <row r="56" spans="1:28">
      <c r="A56" s="15" t="s">
        <v>531</v>
      </c>
      <c r="B56" s="17" t="n">
        <v>5359</v>
      </c>
      <c r="C56" s="18">
        <f>(76.0/B56*100)</f>
        <v/>
      </c>
      <c r="D56" s="19" t="n">
        <v>5283</v>
      </c>
      <c r="E56" s="18" t="n">
        <v>478.20825759</v>
      </c>
      <c r="F56" s="20" t="n">
        <v>9.29153683</v>
      </c>
      <c r="G56" s="18" t="n">
        <v>500.90998214</v>
      </c>
      <c r="H56" s="20" t="n">
        <v>9.95316708</v>
      </c>
      <c r="I56" s="18" t="n">
        <v>530.07075791</v>
      </c>
      <c r="J56" s="20" t="n">
        <v>3.74023094</v>
      </c>
      <c r="K56" s="18" t="n">
        <v>530.78815214</v>
      </c>
      <c r="L56" s="20" t="n">
        <v>2.65089833</v>
      </c>
      <c r="M56" s="18" t="n">
        <v>497.88195951</v>
      </c>
      <c r="N56" s="20" t="n">
        <v>4.05582085</v>
      </c>
      <c r="O56" s="18" t="n">
        <v>469.06790712</v>
      </c>
      <c r="P56" s="20" t="n">
        <v>10.43786532</v>
      </c>
      <c r="Q56" s="18" t="n">
        <v>432.27949275</v>
      </c>
      <c r="R56" s="20" t="n">
        <v>17.39904064</v>
      </c>
      <c r="S56" s="18" t="s">
        <v>481</v>
      </c>
      <c r="T56" s="20" t="s">
        <v>481</v>
      </c>
      <c r="U56" s="18" t="s">
        <v>481</v>
      </c>
      <c r="V56" s="20" t="s">
        <v>481</v>
      </c>
      <c r="W56" s="18" t="s">
        <v>481</v>
      </c>
      <c r="X56" s="20" t="s">
        <v>481</v>
      </c>
      <c r="Y56" s="18" t="s">
        <v>481</v>
      </c>
      <c r="Z56" s="20" t="s">
        <v>481</v>
      </c>
      <c r="AA56" s="18" t="n">
        <v>422.62268854</v>
      </c>
      <c r="AB56" s="20" t="n">
        <v>21.99137622</v>
      </c>
    </row>
    <row r="57" spans="1:28">
      <c r="A57" s="15" t="s">
        <v>532</v>
      </c>
      <c r="B57" s="17" t="n">
        <v>6513</v>
      </c>
      <c r="C57" s="18">
        <f>(0.0/B57*100)</f>
        <v/>
      </c>
      <c r="D57" s="19" t="n">
        <v>6513</v>
      </c>
      <c r="E57" s="18" t="n">
        <v>397.52524072</v>
      </c>
      <c r="F57" s="20" t="n">
        <v>19.43457344</v>
      </c>
      <c r="G57" s="18" t="n">
        <v>391.72880541</v>
      </c>
      <c r="H57" s="20" t="n">
        <v>19.55370997</v>
      </c>
      <c r="I57" s="18" t="n">
        <v>415.25374373</v>
      </c>
      <c r="J57" s="20" t="n">
        <v>5.00047442</v>
      </c>
      <c r="K57" s="18" t="n">
        <v>411.04137959</v>
      </c>
      <c r="L57" s="20" t="n">
        <v>3.14886118</v>
      </c>
      <c r="M57" s="18" t="n">
        <v>394.68444317</v>
      </c>
      <c r="N57" s="20" t="n">
        <v>3.13864882</v>
      </c>
      <c r="O57" s="18" t="n">
        <v>372.31183284</v>
      </c>
      <c r="P57" s="20" t="n">
        <v>6.63100617</v>
      </c>
      <c r="Q57" s="18" t="n">
        <v>350.49274791</v>
      </c>
      <c r="R57" s="20" t="n">
        <v>16.77175008</v>
      </c>
      <c r="S57" s="18" t="s">
        <v>481</v>
      </c>
      <c r="T57" s="20" t="s">
        <v>481</v>
      </c>
      <c r="U57" s="18" t="s">
        <v>481</v>
      </c>
      <c r="V57" s="20" t="s">
        <v>481</v>
      </c>
      <c r="W57" s="18" t="s">
        <v>481</v>
      </c>
      <c r="X57" s="20" t="s">
        <v>481</v>
      </c>
      <c r="Y57" s="18" t="n">
        <v>355.69883242</v>
      </c>
      <c r="Z57" s="20" t="n">
        <v>12.08572026</v>
      </c>
      <c r="AA57" s="18" t="n">
        <v>371.10154851</v>
      </c>
      <c r="AB57" s="20" t="n">
        <v>7.77110463</v>
      </c>
    </row>
    <row r="58" spans="1:28">
      <c r="A58" s="15" t="s">
        <v>533</v>
      </c>
      <c r="B58" s="17" t="n">
        <v>7267</v>
      </c>
      <c r="C58" s="18">
        <f>(10.0/B58*100)</f>
        <v/>
      </c>
      <c r="D58" s="19" t="n">
        <v>7257</v>
      </c>
      <c r="E58" s="18" t="n">
        <v>373.01625099</v>
      </c>
      <c r="F58" s="20" t="n">
        <v>22.49026372</v>
      </c>
      <c r="G58" s="18" t="n">
        <v>395.70468682</v>
      </c>
      <c r="H58" s="20" t="n">
        <v>9.37169353</v>
      </c>
      <c r="I58" s="18" t="n">
        <v>404.82902313</v>
      </c>
      <c r="J58" s="20" t="n">
        <v>4.99791231</v>
      </c>
      <c r="K58" s="18" t="n">
        <v>417.19153311</v>
      </c>
      <c r="L58" s="20" t="n">
        <v>2.67328298</v>
      </c>
      <c r="M58" s="18" t="n">
        <v>399.02147417</v>
      </c>
      <c r="N58" s="20" t="n">
        <v>4.48849146</v>
      </c>
      <c r="O58" s="18" t="s">
        <v>481</v>
      </c>
      <c r="P58" s="20" t="s">
        <v>481</v>
      </c>
      <c r="Q58" s="18" t="s">
        <v>481</v>
      </c>
      <c r="R58" s="20" t="s">
        <v>481</v>
      </c>
      <c r="S58" s="18" t="s">
        <v>481</v>
      </c>
      <c r="T58" s="20" t="s">
        <v>481</v>
      </c>
      <c r="U58" s="18" t="s">
        <v>481</v>
      </c>
      <c r="V58" s="20" t="s">
        <v>481</v>
      </c>
      <c r="W58" s="18" t="n">
        <v>459.14645733</v>
      </c>
      <c r="X58" s="20" t="n">
        <v>75.05403326</v>
      </c>
      <c r="Y58" s="18" t="n">
        <v>367.28966389</v>
      </c>
      <c r="Z58" s="20" t="n">
        <v>9.99018482</v>
      </c>
      <c r="AA58" s="18" t="n">
        <v>306.00595538</v>
      </c>
      <c r="AB58" s="20" t="n">
        <v>9.459589660000001</v>
      </c>
    </row>
    <row r="59" spans="1:28">
      <c r="A59" s="15" t="s">
        <v>534</v>
      </c>
      <c r="B59" s="17" t="n">
        <v>4826</v>
      </c>
      <c r="C59" s="18">
        <f>(26.0/B59*100)</f>
        <v/>
      </c>
      <c r="D59" s="19" t="n">
        <v>4800</v>
      </c>
      <c r="E59" s="18" t="n">
        <v>371.38368533</v>
      </c>
      <c r="F59" s="20" t="n">
        <v>23.88003602</v>
      </c>
      <c r="G59" s="18" t="n">
        <v>414.12029055</v>
      </c>
      <c r="H59" s="20" t="n">
        <v>16.32778335</v>
      </c>
      <c r="I59" s="18" t="n">
        <v>383.45672967</v>
      </c>
      <c r="J59" s="20" t="n">
        <v>3.87938881</v>
      </c>
      <c r="K59" s="18" t="n">
        <v>383.42828438</v>
      </c>
      <c r="L59" s="20" t="n">
        <v>2.24902074</v>
      </c>
      <c r="M59" s="18" t="n">
        <v>371.86699945</v>
      </c>
      <c r="N59" s="20" t="n">
        <v>3.32363663</v>
      </c>
      <c r="O59" s="18" t="n">
        <v>354.17583627</v>
      </c>
      <c r="P59" s="20" t="n">
        <v>18.45704008</v>
      </c>
      <c r="Q59" s="18" t="n">
        <v>358.68558331</v>
      </c>
      <c r="R59" s="20" t="n">
        <v>12.97368353</v>
      </c>
      <c r="S59" s="18" t="s">
        <v>481</v>
      </c>
      <c r="T59" s="20" t="s">
        <v>481</v>
      </c>
      <c r="U59" s="18" t="s">
        <v>481</v>
      </c>
      <c r="V59" s="20" t="s">
        <v>481</v>
      </c>
      <c r="W59" s="18" t="n">
        <v>300.55758034</v>
      </c>
      <c r="X59" s="20" t="n">
        <v>25.82449045</v>
      </c>
      <c r="Y59" s="18" t="n">
        <v>380.37738492</v>
      </c>
      <c r="Z59" s="20" t="n">
        <v>7.62582956</v>
      </c>
      <c r="AA59" s="18" t="n">
        <v>353.54371329</v>
      </c>
      <c r="AB59" s="20" t="n">
        <v>4.40587602</v>
      </c>
    </row>
    <row r="60" spans="1:28">
      <c r="A60" s="15" t="s">
        <v>535</v>
      </c>
      <c r="B60" s="17" t="n">
        <v>4546</v>
      </c>
      <c r="C60" s="18">
        <f>(15.0/B60*100)</f>
        <v/>
      </c>
      <c r="D60" s="19" t="n">
        <v>4531</v>
      </c>
      <c r="E60" s="18" t="n">
        <v>399.83006033</v>
      </c>
      <c r="F60" s="20" t="n">
        <v>5.92651376</v>
      </c>
      <c r="G60" s="18" t="n">
        <v>365.81982208</v>
      </c>
      <c r="H60" s="20" t="n">
        <v>4.77307708</v>
      </c>
      <c r="I60" s="18" t="n">
        <v>398.71162986</v>
      </c>
      <c r="J60" s="20" t="n">
        <v>7.30121415</v>
      </c>
      <c r="K60" s="18" t="n">
        <v>400.91052244</v>
      </c>
      <c r="L60" s="20" t="n">
        <v>5.77455285</v>
      </c>
      <c r="M60" s="18" t="n">
        <v>412.21919802</v>
      </c>
      <c r="N60" s="20" t="n">
        <v>10.48440298</v>
      </c>
      <c r="O60" s="18" t="n">
        <v>376.64121762</v>
      </c>
      <c r="P60" s="20" t="n">
        <v>22.85328285</v>
      </c>
      <c r="Q60" s="18" t="n">
        <v>346.46524164</v>
      </c>
      <c r="R60" s="20" t="n">
        <v>9.700701710000001</v>
      </c>
      <c r="S60" s="18" t="s">
        <v>481</v>
      </c>
      <c r="T60" s="20" t="s">
        <v>481</v>
      </c>
      <c r="U60" s="18" t="s">
        <v>481</v>
      </c>
      <c r="V60" s="20" t="s">
        <v>481</v>
      </c>
      <c r="W60" s="18" t="s">
        <v>481</v>
      </c>
      <c r="X60" s="20" t="s">
        <v>481</v>
      </c>
      <c r="Y60" s="18" t="n">
        <v>339.97528993</v>
      </c>
      <c r="Z60" s="20" t="n">
        <v>6.94620926</v>
      </c>
      <c r="AA60" s="18" t="n">
        <v>354.02571204</v>
      </c>
      <c r="AB60" s="20" t="n">
        <v>10.48028237</v>
      </c>
    </row>
    <row r="61" spans="1:28">
      <c r="A61" s="15" t="s">
        <v>536</v>
      </c>
      <c r="B61" s="17" t="n">
        <v>6525</v>
      </c>
      <c r="C61" s="18">
        <f>(135.0/B61*100)</f>
        <v/>
      </c>
      <c r="D61" s="19" t="n">
        <v>6390</v>
      </c>
      <c r="E61" s="18" t="n">
        <v>396.33488319</v>
      </c>
      <c r="F61" s="20" t="n">
        <v>17.1372358</v>
      </c>
      <c r="G61" s="18" t="n">
        <v>431.65800259</v>
      </c>
      <c r="H61" s="20" t="n">
        <v>17.69996094</v>
      </c>
      <c r="I61" s="18" t="n">
        <v>465.00481624</v>
      </c>
      <c r="J61" s="20" t="n">
        <v>8.372833999999999</v>
      </c>
      <c r="K61" s="18" t="n">
        <v>482.31707711</v>
      </c>
      <c r="L61" s="20" t="n">
        <v>2.95630326</v>
      </c>
      <c r="M61" s="18" t="n">
        <v>478.93125399</v>
      </c>
      <c r="N61" s="20" t="n">
        <v>2.99360832</v>
      </c>
      <c r="O61" s="18" t="n">
        <v>418.78285037</v>
      </c>
      <c r="P61" s="20" t="n">
        <v>9.13217744</v>
      </c>
      <c r="Q61" s="18" t="n">
        <v>378.25278245</v>
      </c>
      <c r="R61" s="20" t="n">
        <v>11.01455649</v>
      </c>
      <c r="S61" s="18" t="s">
        <v>481</v>
      </c>
      <c r="T61" s="20" t="s">
        <v>481</v>
      </c>
      <c r="U61" s="18" t="s">
        <v>481</v>
      </c>
      <c r="V61" s="20" t="s">
        <v>481</v>
      </c>
      <c r="W61" s="18" t="s">
        <v>481</v>
      </c>
      <c r="X61" s="20" t="s">
        <v>481</v>
      </c>
      <c r="Y61" s="18" t="s">
        <v>481</v>
      </c>
      <c r="Z61" s="20" t="s">
        <v>481</v>
      </c>
      <c r="AA61" s="18" t="n">
        <v>400.65798685</v>
      </c>
      <c r="AB61" s="20" t="n">
        <v>13.79861093</v>
      </c>
    </row>
    <row r="62" spans="1:28">
      <c r="A62" s="15" t="s">
        <v>537</v>
      </c>
      <c r="B62" s="17" t="n">
        <v>4476</v>
      </c>
      <c r="C62" s="18">
        <f>(3.0/B62*100)</f>
        <v/>
      </c>
      <c r="D62" s="19" t="n">
        <v>4473</v>
      </c>
      <c r="E62" s="18" t="n">
        <v>484.24649829</v>
      </c>
      <c r="F62" s="20" t="n">
        <v>8.664128740000001</v>
      </c>
      <c r="G62" s="18" t="n">
        <v>499.29001611</v>
      </c>
      <c r="H62" s="20" t="n">
        <v>7.10144523</v>
      </c>
      <c r="I62" s="18" t="n">
        <v>528.68364657</v>
      </c>
      <c r="J62" s="20" t="n">
        <v>3.92569641</v>
      </c>
      <c r="K62" s="18" t="n">
        <v>535.73032051</v>
      </c>
      <c r="L62" s="20" t="n">
        <v>1.55724281</v>
      </c>
      <c r="M62" s="18" t="n">
        <v>522.8251739999999</v>
      </c>
      <c r="N62" s="20" t="n">
        <v>2.94848402</v>
      </c>
      <c r="O62" s="18" t="n">
        <v>503.2359681</v>
      </c>
      <c r="P62" s="20" t="n">
        <v>8.474288939999999</v>
      </c>
      <c r="Q62" s="18" t="n">
        <v>454.21760806</v>
      </c>
      <c r="R62" s="20" t="n">
        <v>14.0773519</v>
      </c>
      <c r="S62" s="18" t="s">
        <v>481</v>
      </c>
      <c r="T62" s="20" t="s">
        <v>481</v>
      </c>
      <c r="U62" s="18" t="s">
        <v>481</v>
      </c>
      <c r="V62" s="20" t="s">
        <v>481</v>
      </c>
      <c r="W62" s="18" t="s">
        <v>481</v>
      </c>
      <c r="X62" s="20" t="s">
        <v>481</v>
      </c>
      <c r="Y62" s="18" t="s">
        <v>481</v>
      </c>
      <c r="Z62" s="20" t="s">
        <v>481</v>
      </c>
      <c r="AA62" s="18" t="n">
        <v>461.44138563</v>
      </c>
      <c r="AB62" s="20" t="n">
        <v>18.68777799</v>
      </c>
    </row>
    <row r="63" spans="1:28">
      <c r="A63" s="15" t="s">
        <v>538</v>
      </c>
      <c r="B63" s="17" t="n">
        <v>5324</v>
      </c>
      <c r="C63" s="18">
        <f>(13.0/B63*100)</f>
        <v/>
      </c>
      <c r="D63" s="19" t="n">
        <v>5311</v>
      </c>
      <c r="E63" s="18" t="n">
        <v>345.8044485</v>
      </c>
      <c r="F63" s="20" t="n">
        <v>22.73156932</v>
      </c>
      <c r="G63" s="18" t="n">
        <v>384.86622949</v>
      </c>
      <c r="H63" s="20" t="n">
        <v>27.09560008</v>
      </c>
      <c r="I63" s="18" t="n">
        <v>388.43758808</v>
      </c>
      <c r="J63" s="20" t="n">
        <v>5.0304176</v>
      </c>
      <c r="K63" s="18" t="n">
        <v>386.78087461</v>
      </c>
      <c r="L63" s="20" t="n">
        <v>1.69390916</v>
      </c>
      <c r="M63" s="18" t="n">
        <v>392.34861629</v>
      </c>
      <c r="N63" s="20" t="n">
        <v>2.12350369</v>
      </c>
      <c r="O63" s="18" t="n">
        <v>365.43445764</v>
      </c>
      <c r="P63" s="20" t="n">
        <v>12.76799206</v>
      </c>
      <c r="Q63" s="18" t="n">
        <v>345.48743265</v>
      </c>
      <c r="R63" s="20" t="n">
        <v>8.81144465</v>
      </c>
      <c r="S63" s="18" t="s">
        <v>481</v>
      </c>
      <c r="T63" s="20" t="s">
        <v>481</v>
      </c>
      <c r="U63" s="18" t="s">
        <v>481</v>
      </c>
      <c r="V63" s="20" t="s">
        <v>481</v>
      </c>
      <c r="W63" s="18" t="n">
        <v>460.49520506</v>
      </c>
      <c r="X63" s="20" t="n">
        <v>65.07984045000001</v>
      </c>
      <c r="Y63" s="18" t="n">
        <v>348.69798989</v>
      </c>
      <c r="Z63" s="20" t="n">
        <v>13.05359354</v>
      </c>
      <c r="AA63" s="18" t="n">
        <v>323.43849911</v>
      </c>
      <c r="AB63" s="20" t="n">
        <v>6.23796059</v>
      </c>
    </row>
    <row r="64" spans="1:28">
      <c r="A64" s="15" t="s">
        <v>539</v>
      </c>
      <c r="B64" s="17" t="n">
        <v>3634</v>
      </c>
      <c r="C64" s="18">
        <f>(3.0/B64*100)</f>
        <v/>
      </c>
      <c r="D64" s="19" t="n">
        <v>3631</v>
      </c>
      <c r="E64" s="18" t="n">
        <v>452.64074955</v>
      </c>
      <c r="F64" s="20" t="n">
        <v>5.11822039</v>
      </c>
      <c r="G64" s="18" t="n">
        <v>476.83910784</v>
      </c>
      <c r="H64" s="20" t="n">
        <v>4.54530021</v>
      </c>
      <c r="I64" s="18" t="n">
        <v>470.99409126</v>
      </c>
      <c r="J64" s="20" t="n">
        <v>2.38137249</v>
      </c>
      <c r="K64" s="18" t="n">
        <v>468.56351154</v>
      </c>
      <c r="L64" s="20" t="n">
        <v>8.00135916</v>
      </c>
      <c r="M64" s="18" t="n">
        <v>454.85071346</v>
      </c>
      <c r="N64" s="20" t="n">
        <v>21.14645102</v>
      </c>
      <c r="O64" s="18" t="n">
        <v>427.37713751</v>
      </c>
      <c r="P64" s="20" t="n">
        <v>63.44345633</v>
      </c>
      <c r="Q64" s="18" t="n">
        <v>357.4856423</v>
      </c>
      <c r="R64" s="20" t="n">
        <v>37.09132181</v>
      </c>
      <c r="S64" s="18" t="s">
        <v>481</v>
      </c>
      <c r="T64" s="20" t="s">
        <v>481</v>
      </c>
      <c r="U64" s="18" t="s">
        <v>481</v>
      </c>
      <c r="V64" s="20" t="s">
        <v>481</v>
      </c>
      <c r="W64" s="18" t="n">
        <v>422.92944489</v>
      </c>
      <c r="X64" s="20" t="n">
        <v>69.90186669000001</v>
      </c>
      <c r="Y64" s="18" t="n">
        <v>399.69794325</v>
      </c>
      <c r="Z64" s="20" t="n">
        <v>16.66235422</v>
      </c>
      <c r="AA64" s="18" t="n">
        <v>364.46643506</v>
      </c>
      <c r="AB64" s="20" t="n">
        <v>19.88688741</v>
      </c>
    </row>
    <row r="65" spans="1:28">
      <c r="A65" s="15" t="s">
        <v>540</v>
      </c>
      <c r="B65" s="17" t="n">
        <v>5325</v>
      </c>
      <c r="C65" s="18">
        <f>(14.0/B65*100)</f>
        <v/>
      </c>
      <c r="D65" s="19" t="n">
        <v>5311</v>
      </c>
      <c r="E65" s="18" t="n">
        <v>420.17803377</v>
      </c>
      <c r="F65" s="20" t="n">
        <v>53.53448177</v>
      </c>
      <c r="G65" s="18" t="s">
        <v>481</v>
      </c>
      <c r="H65" s="20" t="s">
        <v>481</v>
      </c>
      <c r="I65" s="18" t="n">
        <v>418.20562185</v>
      </c>
      <c r="J65" s="20" t="n">
        <v>22.29176512</v>
      </c>
      <c r="K65" s="18" t="n">
        <v>444.13917831</v>
      </c>
      <c r="L65" s="20" t="n">
        <v>3.31580689</v>
      </c>
      <c r="M65" s="18" t="n">
        <v>427.27666469</v>
      </c>
      <c r="N65" s="20" t="n">
        <v>2.32021949</v>
      </c>
      <c r="O65" s="18" t="n">
        <v>384.60531132</v>
      </c>
      <c r="P65" s="20" t="n">
        <v>6.89081952</v>
      </c>
      <c r="Q65" s="18" t="n">
        <v>349.77399511</v>
      </c>
      <c r="R65" s="20" t="n">
        <v>21.53608519</v>
      </c>
      <c r="S65" s="18" t="s">
        <v>481</v>
      </c>
      <c r="T65" s="20" t="s">
        <v>481</v>
      </c>
      <c r="U65" s="18" t="s">
        <v>481</v>
      </c>
      <c r="V65" s="20" t="s">
        <v>481</v>
      </c>
      <c r="W65" s="18" t="n">
        <v>420.47249799</v>
      </c>
      <c r="X65" s="20" t="n">
        <v>22.35057724</v>
      </c>
      <c r="Y65" s="18" t="n">
        <v>392.14940475</v>
      </c>
      <c r="Z65" s="20" t="n">
        <v>15.13859436</v>
      </c>
      <c r="AA65" s="18" t="n">
        <v>349.0301522</v>
      </c>
      <c r="AB65" s="20" t="n">
        <v>11.79899748</v>
      </c>
    </row>
    <row r="66" spans="1:28">
      <c r="A66" s="15" t="s">
        <v>541</v>
      </c>
      <c r="B66" s="17" t="n">
        <v>5665</v>
      </c>
      <c r="C66" s="18">
        <f>(75.0/B66*100)</f>
        <v/>
      </c>
      <c r="D66" s="19" t="n">
        <v>5590</v>
      </c>
      <c r="E66" s="18" t="s">
        <v>481</v>
      </c>
      <c r="F66" s="20" t="s">
        <v>481</v>
      </c>
      <c r="G66" s="18" t="s">
        <v>481</v>
      </c>
      <c r="H66" s="20" t="s">
        <v>481</v>
      </c>
      <c r="I66" s="18" t="n">
        <v>429.92676139</v>
      </c>
      <c r="J66" s="20" t="n">
        <v>4.08753228</v>
      </c>
      <c r="K66" s="18" t="n">
        <v>416.88837855</v>
      </c>
      <c r="L66" s="20" t="n">
        <v>1.73146683</v>
      </c>
      <c r="M66" s="18" t="n">
        <v>400.67042035</v>
      </c>
      <c r="N66" s="20" t="n">
        <v>2.04265964</v>
      </c>
      <c r="O66" s="18" t="n">
        <v>353.39905493</v>
      </c>
      <c r="P66" s="20" t="n">
        <v>12.3726477</v>
      </c>
      <c r="Q66" s="18" t="n">
        <v>342.59484033</v>
      </c>
      <c r="R66" s="20" t="n">
        <v>12.92823596</v>
      </c>
      <c r="S66" s="18" t="s">
        <v>481</v>
      </c>
      <c r="T66" s="20" t="s">
        <v>481</v>
      </c>
      <c r="U66" s="18" t="s">
        <v>481</v>
      </c>
      <c r="V66" s="20" t="s">
        <v>481</v>
      </c>
      <c r="W66" s="18" t="s">
        <v>481</v>
      </c>
      <c r="X66" s="20" t="s">
        <v>481</v>
      </c>
      <c r="Y66" s="18" t="s">
        <v>481</v>
      </c>
      <c r="Z66" s="20" t="s">
        <v>481</v>
      </c>
      <c r="AA66" s="18" t="n">
        <v>339.06422262</v>
      </c>
      <c r="AB66" s="20" t="n">
        <v>8.162013959999999</v>
      </c>
    </row>
    <row r="67" spans="1:28">
      <c r="A67" s="15" t="s">
        <v>542</v>
      </c>
      <c r="B67" s="17" t="n">
        <v>6971</v>
      </c>
      <c r="C67" s="18">
        <f>(23.0/B67*100)</f>
        <v/>
      </c>
      <c r="D67" s="19" t="n">
        <v>6948</v>
      </c>
      <c r="E67" s="18" t="n">
        <v>352.00853466</v>
      </c>
      <c r="F67" s="20" t="n">
        <v>11.41827526</v>
      </c>
      <c r="G67" s="18" t="n">
        <v>386.26698786</v>
      </c>
      <c r="H67" s="20" t="n">
        <v>9.128563959999999</v>
      </c>
      <c r="I67" s="18" t="n">
        <v>422.27746263</v>
      </c>
      <c r="J67" s="20" t="n">
        <v>3.32871197</v>
      </c>
      <c r="K67" s="18" t="n">
        <v>401.5566573</v>
      </c>
      <c r="L67" s="20" t="n">
        <v>2.61703166</v>
      </c>
      <c r="M67" s="18" t="n">
        <v>367.83609991</v>
      </c>
      <c r="N67" s="20" t="n">
        <v>3.24809324</v>
      </c>
      <c r="O67" s="18" t="n">
        <v>341.12792046</v>
      </c>
      <c r="P67" s="20" t="n">
        <v>7.59464057</v>
      </c>
      <c r="Q67" s="18" t="n">
        <v>348.17092843</v>
      </c>
      <c r="R67" s="20" t="n">
        <v>6.11296457</v>
      </c>
      <c r="S67" s="18" t="s">
        <v>481</v>
      </c>
      <c r="T67" s="20" t="s">
        <v>481</v>
      </c>
      <c r="U67" s="18" t="s">
        <v>481</v>
      </c>
      <c r="V67" s="20" t="s">
        <v>481</v>
      </c>
      <c r="W67" s="18" t="s">
        <v>481</v>
      </c>
      <c r="X67" s="20" t="s">
        <v>481</v>
      </c>
      <c r="Y67" s="18" t="s">
        <v>481</v>
      </c>
      <c r="Z67" s="20" t="s">
        <v>481</v>
      </c>
      <c r="AA67" s="18" t="n">
        <v>308.36434921</v>
      </c>
      <c r="AB67" s="20" t="n">
        <v>12.69980532</v>
      </c>
    </row>
    <row r="68" spans="1:28">
      <c r="A68" s="15" t="s">
        <v>543</v>
      </c>
      <c r="B68" s="17" t="n">
        <v>12083</v>
      </c>
      <c r="C68" s="18">
        <f>(26.0/B68*100)</f>
        <v/>
      </c>
      <c r="D68" s="19" t="n">
        <v>12057</v>
      </c>
      <c r="E68" s="18" t="n">
        <v>405.73284123</v>
      </c>
      <c r="F68" s="20" t="n">
        <v>3.79949768</v>
      </c>
      <c r="G68" s="18" t="n">
        <v>443.1619783</v>
      </c>
      <c r="H68" s="20" t="n">
        <v>3.50184382</v>
      </c>
      <c r="I68" s="18" t="n">
        <v>450.6957485</v>
      </c>
      <c r="J68" s="20" t="n">
        <v>2.44509703</v>
      </c>
      <c r="K68" s="18" t="n">
        <v>425.48483287</v>
      </c>
      <c r="L68" s="20" t="n">
        <v>1.41373101</v>
      </c>
      <c r="M68" s="18" t="n">
        <v>396.9810926</v>
      </c>
      <c r="N68" s="20" t="n">
        <v>2.39068054</v>
      </c>
      <c r="O68" s="18" t="n">
        <v>382.76763285</v>
      </c>
      <c r="P68" s="20" t="n">
        <v>5.42830497</v>
      </c>
      <c r="Q68" s="18" t="n">
        <v>346.14609694</v>
      </c>
      <c r="R68" s="20" t="n">
        <v>5.05307121</v>
      </c>
      <c r="S68" s="18" t="s">
        <v>481</v>
      </c>
      <c r="T68" s="20" t="s">
        <v>481</v>
      </c>
      <c r="U68" s="18" t="s">
        <v>481</v>
      </c>
      <c r="V68" s="20" t="s">
        <v>481</v>
      </c>
      <c r="W68" s="18" t="s">
        <v>481</v>
      </c>
      <c r="X68" s="20" t="s">
        <v>481</v>
      </c>
      <c r="Y68" s="18" t="s">
        <v>481</v>
      </c>
      <c r="Z68" s="20" t="s">
        <v>481</v>
      </c>
      <c r="AA68" s="18" t="n">
        <v>339.94521841</v>
      </c>
      <c r="AB68" s="20" t="n">
        <v>3.77370026</v>
      </c>
    </row>
    <row r="69" spans="1:28">
      <c r="A69" s="15" t="s">
        <v>544</v>
      </c>
      <c r="B69" s="17" t="n">
        <v>4876</v>
      </c>
      <c r="C69" s="18">
        <f>(7.0/B69*100)</f>
        <v/>
      </c>
      <c r="D69" s="19" t="n">
        <v>4869</v>
      </c>
      <c r="E69" s="18" t="n">
        <v>410.34132786</v>
      </c>
      <c r="F69" s="20" t="n">
        <v>17.00983959</v>
      </c>
      <c r="G69" s="18" t="n">
        <v>426.73227373</v>
      </c>
      <c r="H69" s="20" t="n">
        <v>11.93261545</v>
      </c>
      <c r="I69" s="18" t="n">
        <v>437.63041993</v>
      </c>
      <c r="J69" s="20" t="n">
        <v>10.06860243</v>
      </c>
      <c r="K69" s="18" t="n">
        <v>443.5278571</v>
      </c>
      <c r="L69" s="20" t="n">
        <v>4.83579311</v>
      </c>
      <c r="M69" s="18" t="n">
        <v>432.42120766</v>
      </c>
      <c r="N69" s="20" t="n">
        <v>3.37175515</v>
      </c>
      <c r="O69" s="18" t="n">
        <v>405.08020432</v>
      </c>
      <c r="P69" s="20" t="n">
        <v>18.4515415</v>
      </c>
      <c r="Q69" s="18" t="n">
        <v>392.6355</v>
      </c>
      <c r="R69" s="20" t="n">
        <v>29.05913342</v>
      </c>
      <c r="S69" s="18" t="s">
        <v>481</v>
      </c>
      <c r="T69" s="20" t="s">
        <v>481</v>
      </c>
      <c r="U69" s="18" t="s">
        <v>481</v>
      </c>
      <c r="V69" s="20" t="s">
        <v>481</v>
      </c>
      <c r="W69" s="18" t="s">
        <v>481</v>
      </c>
      <c r="X69" s="20" t="s">
        <v>481</v>
      </c>
      <c r="Y69" s="18" t="n">
        <v>430.45348388</v>
      </c>
      <c r="Z69" s="20" t="n">
        <v>23.96299001</v>
      </c>
      <c r="AA69" s="18" t="s">
        <v>481</v>
      </c>
      <c r="AB69" s="20" t="s">
        <v>481</v>
      </c>
    </row>
    <row r="70" spans="1:28">
      <c r="A70" s="15" t="s">
        <v>545</v>
      </c>
      <c r="B70" s="17" t="n">
        <v>6036</v>
      </c>
      <c r="C70" s="18">
        <f>(223.0/B70*100)</f>
        <v/>
      </c>
      <c r="D70" s="19" t="n">
        <v>5813</v>
      </c>
      <c r="E70" s="18" t="n">
        <v>470.66589919</v>
      </c>
      <c r="F70" s="20" t="n">
        <v>23.80839832</v>
      </c>
      <c r="G70" s="18" t="n">
        <v>349.25577176</v>
      </c>
      <c r="H70" s="20" t="n">
        <v>23.10230419</v>
      </c>
      <c r="I70" s="18" t="n">
        <v>481.41638179</v>
      </c>
      <c r="J70" s="20" t="n">
        <v>10.61340373</v>
      </c>
      <c r="K70" s="18" t="n">
        <v>494.09697002</v>
      </c>
      <c r="L70" s="20" t="n">
        <v>3.64352329</v>
      </c>
      <c r="M70" s="18" t="n">
        <v>486.71405133</v>
      </c>
      <c r="N70" s="20" t="n">
        <v>3.13586965</v>
      </c>
      <c r="O70" s="18" t="n">
        <v>454.06628657</v>
      </c>
      <c r="P70" s="20" t="n">
        <v>10.82342682</v>
      </c>
      <c r="Q70" s="18" t="n">
        <v>419.67618638</v>
      </c>
      <c r="R70" s="20" t="n">
        <v>13.76292503</v>
      </c>
      <c r="S70" s="18" t="s">
        <v>481</v>
      </c>
      <c r="T70" s="20" t="s">
        <v>481</v>
      </c>
      <c r="U70" s="18" t="s">
        <v>481</v>
      </c>
      <c r="V70" s="20" t="s">
        <v>481</v>
      </c>
      <c r="W70" s="18" t="s">
        <v>481</v>
      </c>
      <c r="X70" s="20" t="s">
        <v>481</v>
      </c>
      <c r="Y70" s="18" t="s">
        <v>481</v>
      </c>
      <c r="Z70" s="20" t="s">
        <v>481</v>
      </c>
      <c r="AA70" s="18" t="n">
        <v>426.60713129</v>
      </c>
      <c r="AB70" s="20" t="n">
        <v>18.69571794</v>
      </c>
    </row>
    <row r="71" spans="1:28">
      <c r="A71" s="15" t="s">
        <v>546</v>
      </c>
      <c r="B71" s="17" t="n">
        <v>6115</v>
      </c>
      <c r="C71" s="18">
        <f>(17.0/B71*100)</f>
        <v/>
      </c>
      <c r="D71" s="19" t="n">
        <v>6098</v>
      </c>
      <c r="E71" s="18" t="n">
        <v>477.20427387</v>
      </c>
      <c r="F71" s="20" t="n">
        <v>15.09028615</v>
      </c>
      <c r="G71" s="18" t="n">
        <v>531.72722058</v>
      </c>
      <c r="H71" s="20" t="n">
        <v>22.05755438</v>
      </c>
      <c r="I71" s="18" t="n">
        <v>556.79390912</v>
      </c>
      <c r="J71" s="20" t="n">
        <v>7.86238628</v>
      </c>
      <c r="K71" s="18" t="n">
        <v>561.97387713</v>
      </c>
      <c r="L71" s="20" t="n">
        <v>2.47338377</v>
      </c>
      <c r="M71" s="18" t="n">
        <v>556.85664076</v>
      </c>
      <c r="N71" s="20" t="n">
        <v>1.4231671</v>
      </c>
      <c r="O71" s="18" t="n">
        <v>496.55461792</v>
      </c>
      <c r="P71" s="20" t="n">
        <v>12.77295522</v>
      </c>
      <c r="Q71" s="18" t="n">
        <v>458.17868542</v>
      </c>
      <c r="R71" s="20" t="n">
        <v>20.4431122</v>
      </c>
      <c r="S71" s="18" t="s">
        <v>481</v>
      </c>
      <c r="T71" s="20" t="s">
        <v>481</v>
      </c>
      <c r="U71" s="18" t="s">
        <v>481</v>
      </c>
      <c r="V71" s="20" t="s">
        <v>481</v>
      </c>
      <c r="W71" s="18" t="s">
        <v>481</v>
      </c>
      <c r="X71" s="20" t="s">
        <v>481</v>
      </c>
      <c r="Y71" s="18" t="s">
        <v>481</v>
      </c>
      <c r="Z71" s="20" t="s">
        <v>481</v>
      </c>
      <c r="AA71" s="18" t="n">
        <v>469.17804623</v>
      </c>
      <c r="AB71" s="20" t="n">
        <v>21.83229872</v>
      </c>
    </row>
    <row r="72" spans="1:28">
      <c r="A72" s="15" t="s">
        <v>547</v>
      </c>
      <c r="B72" s="17" t="n">
        <v>7708</v>
      </c>
      <c r="C72" s="18">
        <f>(5.0/B72*100)</f>
        <v/>
      </c>
      <c r="D72" s="19" t="n">
        <v>7703</v>
      </c>
      <c r="E72" s="18" t="n">
        <v>450.90336212</v>
      </c>
      <c r="F72" s="20" t="n">
        <v>16.87037976</v>
      </c>
      <c r="G72" s="18" t="n">
        <v>488.49089251</v>
      </c>
      <c r="H72" s="20" t="n">
        <v>12.15796236</v>
      </c>
      <c r="I72" s="18" t="n">
        <v>492.065506</v>
      </c>
      <c r="J72" s="20" t="n">
        <v>7.92082431</v>
      </c>
      <c r="K72" s="18" t="n">
        <v>549.06301831</v>
      </c>
      <c r="L72" s="20" t="n">
        <v>4.12009501</v>
      </c>
      <c r="M72" s="18" t="n">
        <v>539.16728776</v>
      </c>
      <c r="N72" s="20" t="n">
        <v>3.04374832</v>
      </c>
      <c r="O72" s="18" t="n">
        <v>505.69283153</v>
      </c>
      <c r="P72" s="20" t="n">
        <v>3.60980045</v>
      </c>
      <c r="Q72" s="18" t="n">
        <v>427.27535426</v>
      </c>
      <c r="R72" s="20" t="n">
        <v>8.353665729999999</v>
      </c>
      <c r="S72" s="18" t="s">
        <v>481</v>
      </c>
      <c r="T72" s="20" t="s">
        <v>481</v>
      </c>
      <c r="U72" s="18" t="s">
        <v>481</v>
      </c>
      <c r="V72" s="20" t="s">
        <v>481</v>
      </c>
      <c r="W72" s="18" t="s">
        <v>481</v>
      </c>
      <c r="X72" s="20" t="s">
        <v>481</v>
      </c>
      <c r="Y72" s="18" t="s">
        <v>481</v>
      </c>
      <c r="Z72" s="20" t="s">
        <v>481</v>
      </c>
      <c r="AA72" s="18" t="n">
        <v>403.4486963</v>
      </c>
      <c r="AB72" s="20" t="n">
        <v>28.88235773</v>
      </c>
    </row>
    <row r="73" spans="1:28">
      <c r="A73" s="15" t="s">
        <v>548</v>
      </c>
      <c r="B73" s="17" t="n">
        <v>8249</v>
      </c>
      <c r="C73" s="18">
        <f>(144.0/B73*100)</f>
        <v/>
      </c>
      <c r="D73" s="19" t="n">
        <v>8105</v>
      </c>
      <c r="E73" s="18" t="n">
        <v>371.81551848</v>
      </c>
      <c r="F73" s="20" t="n">
        <v>8.49702145</v>
      </c>
      <c r="G73" s="18" t="n">
        <v>386.3060816</v>
      </c>
      <c r="H73" s="20" t="n">
        <v>7.10767387</v>
      </c>
      <c r="I73" s="18" t="n">
        <v>425.18224779</v>
      </c>
      <c r="J73" s="20" t="n">
        <v>7.01952115</v>
      </c>
      <c r="K73" s="18" t="n">
        <v>442.75766733</v>
      </c>
      <c r="L73" s="20" t="n">
        <v>4.45729434</v>
      </c>
      <c r="M73" s="18" t="n">
        <v>420.29393346</v>
      </c>
      <c r="N73" s="20" t="n">
        <v>2.5809218</v>
      </c>
      <c r="O73" s="18" t="n">
        <v>399.09460023</v>
      </c>
      <c r="P73" s="20" t="n">
        <v>8.3890668</v>
      </c>
      <c r="Q73" s="18" t="n">
        <v>359.45534062</v>
      </c>
      <c r="R73" s="20" t="n">
        <v>6.65709047</v>
      </c>
      <c r="S73" s="18" t="s">
        <v>481</v>
      </c>
      <c r="T73" s="20" t="s">
        <v>481</v>
      </c>
      <c r="U73" s="18" t="s">
        <v>481</v>
      </c>
      <c r="V73" s="20" t="s">
        <v>481</v>
      </c>
      <c r="W73" s="18" t="s">
        <v>481</v>
      </c>
      <c r="X73" s="20" t="s">
        <v>481</v>
      </c>
      <c r="Y73" s="18" t="s">
        <v>481</v>
      </c>
      <c r="Z73" s="20" t="s">
        <v>481</v>
      </c>
      <c r="AA73" s="18" t="n">
        <v>361.9073502</v>
      </c>
      <c r="AB73" s="20" t="n">
        <v>14.67155014</v>
      </c>
    </row>
    <row r="74" spans="1:28">
      <c r="A74" s="15" t="s">
        <v>549</v>
      </c>
      <c r="B74" s="17" t="n">
        <v>4692</v>
      </c>
      <c r="C74" s="18">
        <f>(82.0/B74*100)</f>
        <v/>
      </c>
      <c r="D74" s="19" t="n">
        <v>4610</v>
      </c>
      <c r="E74" s="18" t="n">
        <v>411.30074341</v>
      </c>
      <c r="F74" s="20" t="n">
        <v>9.134087940000001</v>
      </c>
      <c r="G74" s="18" t="n">
        <v>450.97368383</v>
      </c>
      <c r="H74" s="20" t="n">
        <v>3.32282272</v>
      </c>
      <c r="I74" s="18" t="n">
        <v>433.05867072</v>
      </c>
      <c r="J74" s="20" t="n">
        <v>2.02520077</v>
      </c>
      <c r="K74" s="18" t="n">
        <v>407.13523433</v>
      </c>
      <c r="L74" s="20" t="n">
        <v>4.12782</v>
      </c>
      <c r="M74" s="18" t="n">
        <v>384.37491467</v>
      </c>
      <c r="N74" s="20" t="n">
        <v>8.19193387</v>
      </c>
      <c r="O74" s="18" t="n">
        <v>370.06939228</v>
      </c>
      <c r="P74" s="20" t="n">
        <v>13.88353498</v>
      </c>
      <c r="Q74" s="18" t="n">
        <v>368.03067293</v>
      </c>
      <c r="R74" s="20" t="n">
        <v>13.86684475</v>
      </c>
      <c r="S74" s="18" t="s">
        <v>481</v>
      </c>
      <c r="T74" s="20" t="s">
        <v>481</v>
      </c>
      <c r="U74" s="18" t="s">
        <v>481</v>
      </c>
      <c r="V74" s="20" t="s">
        <v>481</v>
      </c>
      <c r="W74" s="18" t="s">
        <v>481</v>
      </c>
      <c r="X74" s="20" t="s">
        <v>481</v>
      </c>
      <c r="Y74" s="18" t="n">
        <v>383.87490387</v>
      </c>
      <c r="Z74" s="20" t="n">
        <v>10.05080047</v>
      </c>
      <c r="AA74" s="18" t="n">
        <v>346.70954127</v>
      </c>
      <c r="AB74" s="20" t="n">
        <v>7.19052876</v>
      </c>
    </row>
    <row r="75" spans="1:28">
      <c r="A75" s="15" t="s">
        <v>550</v>
      </c>
      <c r="B75" s="17" t="n">
        <v>5375</v>
      </c>
      <c r="C75" s="18">
        <f>(204.0/B75*100)</f>
        <v/>
      </c>
      <c r="D75" s="19" t="n">
        <v>5171</v>
      </c>
      <c r="E75" s="18" t="n">
        <v>333.61380514</v>
      </c>
      <c r="F75" s="20" t="n">
        <v>9.72993978</v>
      </c>
      <c r="G75" s="18" t="n">
        <v>347.37453056</v>
      </c>
      <c r="H75" s="20" t="n">
        <v>11.73127225</v>
      </c>
      <c r="I75" s="18" t="n">
        <v>398.12944781</v>
      </c>
      <c r="J75" s="20" t="n">
        <v>3.98110922</v>
      </c>
      <c r="K75" s="18" t="n">
        <v>391.50464293</v>
      </c>
      <c r="L75" s="20" t="n">
        <v>2.13855255</v>
      </c>
      <c r="M75" s="18" t="n">
        <v>374.4848459</v>
      </c>
      <c r="N75" s="20" t="n">
        <v>3.35433302</v>
      </c>
      <c r="O75" s="18" t="n">
        <v>334.20958697</v>
      </c>
      <c r="P75" s="20" t="n">
        <v>9.379360419999999</v>
      </c>
      <c r="Q75" s="18" t="n">
        <v>317.55860606</v>
      </c>
      <c r="R75" s="20" t="n">
        <v>7.29512472</v>
      </c>
      <c r="S75" s="18" t="s">
        <v>481</v>
      </c>
      <c r="T75" s="20" t="s">
        <v>481</v>
      </c>
      <c r="U75" s="18" t="s">
        <v>481</v>
      </c>
      <c r="V75" s="20" t="s">
        <v>481</v>
      </c>
      <c r="W75" s="18" t="s">
        <v>481</v>
      </c>
      <c r="X75" s="20" t="s">
        <v>481</v>
      </c>
      <c r="Y75" s="18" t="s">
        <v>481</v>
      </c>
      <c r="Z75" s="20" t="s">
        <v>481</v>
      </c>
      <c r="AA75" s="18" t="n">
        <v>344.21734111</v>
      </c>
      <c r="AB75" s="20" t="n">
        <v>5.5926242</v>
      </c>
    </row>
    <row r="76" spans="1:28">
      <c r="A76" s="15" t="s">
        <v>551</v>
      </c>
      <c r="B76" s="17" t="n">
        <v>14167</v>
      </c>
      <c r="C76" s="18">
        <f>(228.0/B76*100)</f>
        <v/>
      </c>
      <c r="D76" s="19" t="n">
        <v>13939</v>
      </c>
      <c r="E76" s="18" t="n">
        <v>392.7534584</v>
      </c>
      <c r="F76" s="20" t="n">
        <v>4.68909811</v>
      </c>
      <c r="G76" s="18" t="n">
        <v>436.94761312</v>
      </c>
      <c r="H76" s="20" t="n">
        <v>4.7614129</v>
      </c>
      <c r="I76" s="18" t="n">
        <v>466.72577061</v>
      </c>
      <c r="J76" s="20" t="n">
        <v>3.26366297</v>
      </c>
      <c r="K76" s="18" t="n">
        <v>441.50247427</v>
      </c>
      <c r="L76" s="20" t="n">
        <v>2.68502567</v>
      </c>
      <c r="M76" s="18" t="n">
        <v>407.80164033</v>
      </c>
      <c r="N76" s="20" t="n">
        <v>4.04874032</v>
      </c>
      <c r="O76" s="18" t="n">
        <v>374.66291909</v>
      </c>
      <c r="P76" s="20" t="n">
        <v>8.58890845</v>
      </c>
      <c r="Q76" s="18" t="n">
        <v>310.53542096</v>
      </c>
      <c r="R76" s="20" t="n">
        <v>7.82411085</v>
      </c>
      <c r="S76" s="18" t="s">
        <v>481</v>
      </c>
      <c r="T76" s="20" t="s">
        <v>481</v>
      </c>
      <c r="U76" s="18" t="s">
        <v>481</v>
      </c>
      <c r="V76" s="20" t="s">
        <v>481</v>
      </c>
      <c r="W76" s="18" t="s">
        <v>481</v>
      </c>
      <c r="X76" s="20" t="s">
        <v>481</v>
      </c>
      <c r="Y76" s="18" t="s">
        <v>481</v>
      </c>
      <c r="Z76" s="20" t="s">
        <v>481</v>
      </c>
      <c r="AA76" s="18" t="n">
        <v>346.52161568</v>
      </c>
      <c r="AB76" s="20" t="n">
        <v>6.35150606</v>
      </c>
    </row>
    <row r="77" spans="1:28">
      <c r="A77" s="15" t="s">
        <v>552</v>
      </c>
      <c r="B77" s="17" t="n">
        <v>6062</v>
      </c>
      <c r="C77" s="18">
        <f>(82.0/B77*100)</f>
        <v/>
      </c>
      <c r="D77" s="19" t="n">
        <v>5980</v>
      </c>
      <c r="E77" s="18" t="n">
        <v>372.07093981</v>
      </c>
      <c r="F77" s="20" t="n">
        <v>10.15605055</v>
      </c>
      <c r="G77" s="18" t="n">
        <v>388.75674978</v>
      </c>
      <c r="H77" s="20" t="n">
        <v>8.128636520000001</v>
      </c>
      <c r="I77" s="18" t="n">
        <v>461.98130542</v>
      </c>
      <c r="J77" s="20" t="n">
        <v>4.49270435</v>
      </c>
      <c r="K77" s="18" t="n">
        <v>440.18838733</v>
      </c>
      <c r="L77" s="20" t="n">
        <v>2.19858686</v>
      </c>
      <c r="M77" s="18" t="n">
        <v>400.07163673</v>
      </c>
      <c r="N77" s="20" t="n">
        <v>4.4061085</v>
      </c>
      <c r="O77" s="18" t="n">
        <v>379.32410449</v>
      </c>
      <c r="P77" s="20" t="n">
        <v>13.76548448</v>
      </c>
      <c r="Q77" s="18" t="n">
        <v>340.02464049</v>
      </c>
      <c r="R77" s="20" t="n">
        <v>10.96254826</v>
      </c>
      <c r="S77" s="18" t="s">
        <v>481</v>
      </c>
      <c r="T77" s="20" t="s">
        <v>481</v>
      </c>
      <c r="U77" s="18" t="s">
        <v>481</v>
      </c>
      <c r="V77" s="20" t="s">
        <v>481</v>
      </c>
      <c r="W77" s="18" t="s">
        <v>481</v>
      </c>
      <c r="X77" s="20" t="s">
        <v>481</v>
      </c>
      <c r="Y77" s="18" t="s">
        <v>481</v>
      </c>
      <c r="Z77" s="20" t="s">
        <v>481</v>
      </c>
      <c r="AA77" s="18" t="n">
        <v>377.39246819</v>
      </c>
      <c r="AB77" s="20" t="n">
        <v>9.37109583</v>
      </c>
    </row>
    <row r="78" spans="1:28">
      <c r="A78" s="15" t="s">
        <v>553</v>
      </c>
      <c r="B78" s="17" t="n">
        <v>5826</v>
      </c>
      <c r="C78" s="18">
        <f>(0.0/B78*100)</f>
        <v/>
      </c>
      <c r="D78" s="19" t="n">
        <v>5826</v>
      </c>
      <c r="E78" s="18" t="s">
        <v>481</v>
      </c>
      <c r="F78" s="20" t="s">
        <v>481</v>
      </c>
      <c r="G78" s="18" t="s">
        <v>481</v>
      </c>
      <c r="H78" s="20" t="s">
        <v>481</v>
      </c>
      <c r="I78" s="18" t="n">
        <v>600.24761482</v>
      </c>
      <c r="J78" s="20" t="n">
        <v>26.42986575</v>
      </c>
      <c r="K78" s="18" t="n">
        <v>526.16751916</v>
      </c>
      <c r="L78" s="20" t="n">
        <v>3.89760389</v>
      </c>
      <c r="M78" s="18" t="n">
        <v>460.49028546</v>
      </c>
      <c r="N78" s="20" t="n">
        <v>8.735412269999999</v>
      </c>
      <c r="O78" s="18" t="n">
        <v>437.45485074</v>
      </c>
      <c r="P78" s="20" t="n">
        <v>33.45687502</v>
      </c>
      <c r="Q78" s="18" t="s">
        <v>481</v>
      </c>
      <c r="R78" s="20" t="s">
        <v>481</v>
      </c>
      <c r="S78" s="18" t="s">
        <v>481</v>
      </c>
      <c r="T78" s="20" t="s">
        <v>481</v>
      </c>
      <c r="U78" s="18" t="s">
        <v>481</v>
      </c>
      <c r="V78" s="20" t="s">
        <v>481</v>
      </c>
      <c r="W78" s="18" t="s">
        <v>481</v>
      </c>
      <c r="X78" s="20" t="s">
        <v>481</v>
      </c>
      <c r="Y78" s="18" t="s">
        <v>481</v>
      </c>
      <c r="Z78" s="20" t="s">
        <v>481</v>
      </c>
      <c r="AA78" s="18" t="n">
        <v>461.95165456</v>
      </c>
      <c r="AB78" s="20" t="n">
        <v>24.21464627</v>
      </c>
    </row>
    <row customHeight="1" ht="25" r="79" spans="1:28">
      <c r="A79" s="15" t="s">
        <v>554</v>
      </c>
      <c r="B79" s="17" t="n">
        <v>1657</v>
      </c>
      <c r="C79" s="18">
        <f>(41.0/B79*100)</f>
        <v/>
      </c>
      <c r="D79" s="19" t="n">
        <v>1616</v>
      </c>
      <c r="E79" s="18" t="n">
        <v>493.15099786</v>
      </c>
      <c r="F79" s="20" t="n">
        <v>16.09525944</v>
      </c>
      <c r="G79" s="18" t="n">
        <v>478.52099308</v>
      </c>
      <c r="H79" s="20" t="n">
        <v>18.19791856</v>
      </c>
      <c r="I79" s="18" t="n">
        <v>489.78199702</v>
      </c>
      <c r="J79" s="20" t="n">
        <v>7.49806133</v>
      </c>
      <c r="K79" s="18" t="n">
        <v>475.95139326</v>
      </c>
      <c r="L79" s="20" t="n">
        <v>6.91834331</v>
      </c>
      <c r="M79" s="18" t="n">
        <v>426.34233652</v>
      </c>
      <c r="N79" s="20" t="n">
        <v>10.99410295</v>
      </c>
      <c r="O79" s="18" t="n">
        <v>445.00292441</v>
      </c>
      <c r="P79" s="20" t="n">
        <v>31.4667934</v>
      </c>
      <c r="Q79" s="18" t="n">
        <v>386.05781789</v>
      </c>
      <c r="R79" s="20" t="n">
        <v>56.73473052</v>
      </c>
      <c r="S79" s="18" t="s">
        <v>481</v>
      </c>
      <c r="T79" s="20" t="s">
        <v>481</v>
      </c>
      <c r="U79" s="18" t="s">
        <v>481</v>
      </c>
      <c r="V79" s="20" t="s">
        <v>481</v>
      </c>
      <c r="W79" s="18" t="n">
        <v>475.3506</v>
      </c>
      <c r="X79" s="20" t="n">
        <v>24.12836851</v>
      </c>
      <c r="Y79" s="18" t="n">
        <v>448.81108205</v>
      </c>
      <c r="Z79" s="20" t="n">
        <v>33.15585723</v>
      </c>
      <c r="AA79" s="18" t="n">
        <v>426.23338916</v>
      </c>
      <c r="AB79" s="20" t="n">
        <v>19.87771339</v>
      </c>
    </row>
    <row r="80" spans="1:28">
      <c r="A80" s="15" t="s">
        <v>555</v>
      </c>
      <c r="B80" s="17" t="n">
        <v>7841</v>
      </c>
      <c r="C80" s="18">
        <f>(0.0/B80*100)</f>
        <v/>
      </c>
      <c r="D80" s="19" t="n">
        <v>7841</v>
      </c>
      <c r="E80" s="18" t="n">
        <v>458.64041001</v>
      </c>
      <c r="F80" s="20" t="n">
        <v>21.132177</v>
      </c>
      <c r="G80" s="18" t="n">
        <v>415.03730871</v>
      </c>
      <c r="H80" s="20" t="n">
        <v>19.13354437</v>
      </c>
      <c r="I80" s="18" t="n">
        <v>437.05842743</v>
      </c>
      <c r="J80" s="20" t="n">
        <v>5.21079265</v>
      </c>
      <c r="K80" s="18" t="n">
        <v>453.99745179</v>
      </c>
      <c r="L80" s="20" t="n">
        <v>3.80694976</v>
      </c>
      <c r="M80" s="18" t="n">
        <v>465.16162362</v>
      </c>
      <c r="N80" s="20" t="n">
        <v>4.48672065</v>
      </c>
      <c r="O80" s="18" t="n">
        <v>451.72137364</v>
      </c>
      <c r="P80" s="20" t="n">
        <v>12.22244156</v>
      </c>
      <c r="Q80" s="18" t="n">
        <v>429.4746584</v>
      </c>
      <c r="R80" s="20" t="n">
        <v>13.85877017</v>
      </c>
      <c r="S80" s="18" t="s">
        <v>481</v>
      </c>
      <c r="T80" s="20" t="s">
        <v>481</v>
      </c>
      <c r="U80" s="18" t="s">
        <v>481</v>
      </c>
      <c r="V80" s="20" t="s">
        <v>481</v>
      </c>
      <c r="W80" s="18" t="s">
        <v>481</v>
      </c>
      <c r="X80" s="20" t="s">
        <v>481</v>
      </c>
      <c r="Y80" s="18" t="n">
        <v>438.40188066</v>
      </c>
      <c r="Z80" s="20" t="n">
        <v>28.6733194</v>
      </c>
      <c r="AA80" s="18" t="n">
        <v>465.05351075</v>
      </c>
      <c r="AB80" s="20" t="n">
        <v>75.47679903</v>
      </c>
    </row>
    <row r="81" spans="1:28">
      <c r="A81" s="23" t="s">
        <v>556</v>
      </c>
      <c r="B81" s="17" t="n">
        <v>8861</v>
      </c>
      <c r="C81" s="18">
        <f>(76.0/B81*100)</f>
        <v/>
      </c>
      <c r="D81" s="19" t="n">
        <v>8785</v>
      </c>
      <c r="E81" s="18" t="n">
        <v>364.14349409</v>
      </c>
      <c r="F81" s="20" t="n">
        <v>8.49325617</v>
      </c>
      <c r="G81" s="18" t="n">
        <v>350.30668362</v>
      </c>
      <c r="H81" s="20" t="n">
        <v>11.91824811</v>
      </c>
      <c r="I81" s="18" t="n">
        <v>366.12973748</v>
      </c>
      <c r="J81" s="20" t="n">
        <v>11.77081997</v>
      </c>
      <c r="K81" s="18" t="n">
        <v>413.58948095</v>
      </c>
      <c r="L81" s="20" t="n">
        <v>5.97303362</v>
      </c>
      <c r="M81" s="18" t="n">
        <v>447.85975443</v>
      </c>
      <c r="N81" s="20" t="n">
        <v>2.94695455</v>
      </c>
      <c r="O81" s="18" t="n">
        <v>380.64969352</v>
      </c>
      <c r="P81" s="20" t="n">
        <v>12.43713049</v>
      </c>
      <c r="Q81" s="18" t="n">
        <v>370.56401765</v>
      </c>
      <c r="R81" s="20" t="n">
        <v>15.24771538</v>
      </c>
      <c r="S81" s="18" t="s">
        <v>481</v>
      </c>
      <c r="T81" s="20" t="s">
        <v>481</v>
      </c>
      <c r="U81" s="18" t="s">
        <v>481</v>
      </c>
      <c r="V81" s="20" t="s">
        <v>481</v>
      </c>
      <c r="W81" s="18" t="s">
        <v>481</v>
      </c>
      <c r="X81" s="20" t="s">
        <v>481</v>
      </c>
      <c r="Y81" s="18" t="s">
        <v>481</v>
      </c>
      <c r="Z81" s="20" t="s">
        <v>481</v>
      </c>
      <c r="AA81" s="18" t="n">
        <v>372.14680908</v>
      </c>
      <c r="AB81" s="20" t="n">
        <v>27.02954416</v>
      </c>
    </row>
    <row r="82" spans="1:2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row>
    <row r="83" spans="1:28">
      <c r="A83" s="3" t="s">
        <v>558</v>
      </c>
    </row>
    <row r="84" spans="1:28">
      <c r="A84" s="25" t="s">
        <v>559</v>
      </c>
    </row>
    <row r="85" spans="1:28">
      <c r="A85" s="25" t="s">
        <v>560</v>
      </c>
    </row>
    <row customHeight="1" ht="30" r="86" spans="1:28">
      <c r="A86" s="25" t="s">
        <v>561</v>
      </c>
    </row>
    <row customHeight="1" ht="30" r="87" spans="1:28">
      <c r="A87" s="25" t="s">
        <v>557</v>
      </c>
    </row>
    <row customHeight="1" ht="30" r="88" spans="1:28">
      <c r="A88" s="25" t="s">
        <v>562</v>
      </c>
    </row>
    <row customHeight="1" ht="30" r="89" spans="1:28">
      <c r="A89" s="25" t="s">
        <v>563</v>
      </c>
    </row>
    <row customHeight="1" ht="30" r="90" spans="1:28">
      <c r="A90" s="25" t="s">
        <v>564</v>
      </c>
    </row>
    <row customHeight="1" ht="30" r="91" spans="1:28">
      <c r="A91" s="25" t="s">
        <v>565</v>
      </c>
    </row>
    <row customHeight="1" ht="30" r="92" spans="1:28">
      <c r="A92" s="25" t="s">
        <v>566</v>
      </c>
    </row>
    <row customHeight="1" ht="30" r="93" spans="1:28">
      <c r="A93" s="25" t="s">
        <v>567</v>
      </c>
    </row>
    <row customHeight="1" ht="30" r="94" spans="1:28">
      <c r="A94" s="25" t="s">
        <v>568</v>
      </c>
    </row>
    <row customHeight="1" ht="30" r="95" spans="1:28">
      <c r="A95" s="25" t="s">
        <v>569</v>
      </c>
    </row>
    <row customHeight="1" ht="30" r="96" spans="1:28">
      <c r="A96" s="25" t="s">
        <v>570</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694</v>
      </c>
    </row>
    <row customHeight="1" ht="30" r="4" spans="1:20">
      <c r="A4" s="6" t="n"/>
      <c r="B4" s="7" t="s">
        <v>462</v>
      </c>
      <c r="C4" s="7" t="s">
        <v>463</v>
      </c>
      <c r="D4" s="8" t="s">
        <v>462</v>
      </c>
      <c r="E4" s="9" t="s">
        <v>695</v>
      </c>
      <c r="F4" s="10" t="n"/>
      <c r="G4" s="9" t="s">
        <v>696</v>
      </c>
      <c r="H4" s="10" t="n"/>
      <c r="I4" s="9" t="s">
        <v>697</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(360.0/B7*100)</f>
        <v/>
      </c>
      <c r="D7" s="19" t="n">
        <v>14170</v>
      </c>
      <c r="E7" s="18" t="n">
        <v>515.61111547</v>
      </c>
      <c r="F7" s="20" t="n">
        <v>1.51135745</v>
      </c>
      <c r="G7" s="18" t="n">
        <v>465.14150301</v>
      </c>
      <c r="H7" s="20" t="n">
        <v>4.54285059</v>
      </c>
      <c r="I7" s="18" t="n">
        <v>419.11114534</v>
      </c>
      <c r="J7" s="20" t="n">
        <v>25.57557792</v>
      </c>
      <c r="K7" s="18" t="s">
        <v>481</v>
      </c>
      <c r="L7" s="20" t="s">
        <v>481</v>
      </c>
      <c r="M7" s="18" t="s">
        <v>481</v>
      </c>
      <c r="N7" s="20" t="s">
        <v>481</v>
      </c>
      <c r="O7" s="18" t="s">
        <v>481</v>
      </c>
      <c r="P7" s="20" t="s">
        <v>481</v>
      </c>
      <c r="Q7" s="18" t="s">
        <v>481</v>
      </c>
      <c r="R7" s="20" t="s">
        <v>481</v>
      </c>
      <c r="S7" s="18" t="n">
        <v>419.47351543</v>
      </c>
      <c r="T7" s="20" t="n">
        <v>10.43878509</v>
      </c>
    </row>
    <row r="8" spans="1:20">
      <c r="A8" s="15" t="s">
        <v>483</v>
      </c>
      <c r="B8" s="17" t="n">
        <v>7007</v>
      </c>
      <c r="C8" s="18">
        <f>(21.0/B8*100)</f>
        <v/>
      </c>
      <c r="D8" s="19" t="n">
        <v>6986</v>
      </c>
      <c r="E8" s="18" t="n">
        <v>503.94911164</v>
      </c>
      <c r="F8" s="20" t="n">
        <v>2.35056933</v>
      </c>
      <c r="G8" s="18" t="n">
        <v>400.58708623</v>
      </c>
      <c r="H8" s="20" t="n">
        <v>5.05932818</v>
      </c>
      <c r="I8" s="18" t="n">
        <v>388.63080119</v>
      </c>
      <c r="J8" s="20" t="n">
        <v>25.50776597</v>
      </c>
      <c r="K8" s="18" t="s">
        <v>481</v>
      </c>
      <c r="L8" s="20" t="s">
        <v>481</v>
      </c>
      <c r="M8" s="18" t="s">
        <v>481</v>
      </c>
      <c r="N8" s="20" t="s">
        <v>481</v>
      </c>
      <c r="O8" s="18" t="n">
        <v>368.48347797</v>
      </c>
      <c r="P8" s="20" t="n">
        <v>14.99112476</v>
      </c>
      <c r="Q8" s="18" t="s">
        <v>481</v>
      </c>
      <c r="R8" s="20" t="s">
        <v>481</v>
      </c>
      <c r="S8" s="18" t="n">
        <v>451.27004084</v>
      </c>
      <c r="T8" s="20" t="n">
        <v>6.79944779</v>
      </c>
    </row>
    <row r="9" spans="1:20">
      <c r="A9" s="15" t="s">
        <v>484</v>
      </c>
      <c r="B9" s="17" t="n">
        <v>9651</v>
      </c>
      <c r="C9" s="18">
        <f>(91.0/B9*100)</f>
        <v/>
      </c>
      <c r="D9" s="19" t="n">
        <v>9560</v>
      </c>
      <c r="E9" s="18" t="n">
        <v>533.83157253</v>
      </c>
      <c r="F9" s="20" t="n">
        <v>1.85994756</v>
      </c>
      <c r="G9" s="18" t="n">
        <v>417.33194592</v>
      </c>
      <c r="H9" s="20" t="n">
        <v>2.98175718</v>
      </c>
      <c r="I9" s="18" t="n">
        <v>381.38358495</v>
      </c>
      <c r="J9" s="20" t="n">
        <v>7.362032</v>
      </c>
      <c r="K9" s="18" t="s">
        <v>481</v>
      </c>
      <c r="L9" s="20" t="s">
        <v>481</v>
      </c>
      <c r="M9" s="18" t="s">
        <v>481</v>
      </c>
      <c r="N9" s="20" t="s">
        <v>481</v>
      </c>
      <c r="O9" s="18" t="n">
        <v>374.78530698</v>
      </c>
      <c r="P9" s="20" t="n">
        <v>11.62763904</v>
      </c>
      <c r="Q9" s="18" t="s">
        <v>481</v>
      </c>
      <c r="R9" s="20" t="s">
        <v>481</v>
      </c>
      <c r="S9" s="18" t="n">
        <v>441.97041525</v>
      </c>
      <c r="T9" s="20" t="n">
        <v>5.32449224</v>
      </c>
    </row>
    <row r="10" spans="1:20">
      <c r="A10" s="15" t="s">
        <v>485</v>
      </c>
      <c r="B10" s="17" t="n">
        <v>20058</v>
      </c>
      <c r="C10" s="18">
        <f>(524.0/B10*100)</f>
        <v/>
      </c>
      <c r="D10" s="19" t="n">
        <v>19534</v>
      </c>
      <c r="E10" s="18" t="n">
        <v>532.79072081</v>
      </c>
      <c r="F10" s="20" t="n">
        <v>2.02531073</v>
      </c>
      <c r="G10" s="18" t="n">
        <v>443.72382739</v>
      </c>
      <c r="H10" s="20" t="n">
        <v>6.07093862</v>
      </c>
      <c r="I10" s="18" t="n">
        <v>419.08671505</v>
      </c>
      <c r="J10" s="20" t="n">
        <v>15.36561089</v>
      </c>
      <c r="K10" s="18" t="s">
        <v>481</v>
      </c>
      <c r="L10" s="20" t="s">
        <v>481</v>
      </c>
      <c r="M10" s="18" t="s">
        <v>481</v>
      </c>
      <c r="N10" s="20" t="s">
        <v>481</v>
      </c>
      <c r="O10" s="18" t="s">
        <v>481</v>
      </c>
      <c r="P10" s="20" t="s">
        <v>481</v>
      </c>
      <c r="Q10" s="18" t="s">
        <v>481</v>
      </c>
      <c r="R10" s="20" t="s">
        <v>481</v>
      </c>
      <c r="S10" s="18" t="n">
        <v>437.07310741</v>
      </c>
      <c r="T10" s="20" t="n">
        <v>8.727873499999999</v>
      </c>
    </row>
    <row r="11" spans="1:20">
      <c r="A11" s="15" t="s">
        <v>486</v>
      </c>
      <c r="B11" s="17" t="n">
        <v>7053</v>
      </c>
      <c r="C11" s="18">
        <f>(50.0/B11*100)</f>
        <v/>
      </c>
      <c r="D11" s="19" t="n">
        <v>7003</v>
      </c>
      <c r="E11" s="18" t="n">
        <v>464.72457201</v>
      </c>
      <c r="F11" s="20" t="n">
        <v>2.37113955</v>
      </c>
      <c r="G11" s="18" t="n">
        <v>384.05084383</v>
      </c>
      <c r="H11" s="20" t="n">
        <v>3.89550993</v>
      </c>
      <c r="I11" s="18" t="n">
        <v>348.9186038</v>
      </c>
      <c r="J11" s="20" t="n">
        <v>11.5801243</v>
      </c>
      <c r="K11" s="18" t="s">
        <v>481</v>
      </c>
      <c r="L11" s="20" t="s">
        <v>481</v>
      </c>
      <c r="M11" s="18" t="s">
        <v>481</v>
      </c>
      <c r="N11" s="20" t="s">
        <v>481</v>
      </c>
      <c r="O11" s="18" t="s">
        <v>481</v>
      </c>
      <c r="P11" s="20" t="s">
        <v>481</v>
      </c>
      <c r="Q11" s="18" t="s">
        <v>481</v>
      </c>
      <c r="R11" s="20" t="s">
        <v>481</v>
      </c>
      <c r="S11" s="18" t="n">
        <v>392.41646118</v>
      </c>
      <c r="T11" s="20" t="n">
        <v>4.93437309</v>
      </c>
    </row>
    <row r="12" spans="1:20">
      <c r="A12" s="15" t="s">
        <v>487</v>
      </c>
      <c r="B12" s="17" t="n">
        <v>6894</v>
      </c>
      <c r="C12" s="18">
        <f>(55.0/B12*100)</f>
        <v/>
      </c>
      <c r="D12" s="19" t="n">
        <v>6839</v>
      </c>
      <c r="E12" s="18" t="n">
        <v>500.21807095</v>
      </c>
      <c r="F12" s="20" t="n">
        <v>1.97407538</v>
      </c>
      <c r="G12" s="18" t="n">
        <v>369.4437244</v>
      </c>
      <c r="H12" s="20" t="n">
        <v>9.355138780000001</v>
      </c>
      <c r="I12" s="18" t="n">
        <v>371.05482063</v>
      </c>
      <c r="J12" s="20" t="n">
        <v>20.48234962</v>
      </c>
      <c r="K12" s="18" t="s">
        <v>481</v>
      </c>
      <c r="L12" s="20" t="s">
        <v>481</v>
      </c>
      <c r="M12" s="18" t="s">
        <v>481</v>
      </c>
      <c r="N12" s="20" t="s">
        <v>481</v>
      </c>
      <c r="O12" s="18" t="n">
        <v>366.6777112</v>
      </c>
      <c r="P12" s="20" t="n">
        <v>14.39052153</v>
      </c>
      <c r="Q12" s="18" t="s">
        <v>481</v>
      </c>
      <c r="R12" s="20" t="s">
        <v>481</v>
      </c>
      <c r="S12" s="18" t="n">
        <v>384.55492303</v>
      </c>
      <c r="T12" s="20" t="n">
        <v>10.80446334</v>
      </c>
    </row>
    <row r="13" spans="1:20">
      <c r="A13" s="15" t="s">
        <v>488</v>
      </c>
      <c r="B13" s="17" t="n">
        <v>7161</v>
      </c>
      <c r="C13" s="18">
        <f>(92.0/B13*100)</f>
        <v/>
      </c>
      <c r="D13" s="19" t="n">
        <v>7069</v>
      </c>
      <c r="E13" s="18" t="n">
        <v>508.09275623</v>
      </c>
      <c r="F13" s="20" t="n">
        <v>2.46210646</v>
      </c>
      <c r="G13" s="18" t="n">
        <v>431.68920097</v>
      </c>
      <c r="H13" s="20" t="n">
        <v>7.18945217</v>
      </c>
      <c r="I13" s="18" t="n">
        <v>398.52986591</v>
      </c>
      <c r="J13" s="20" t="n">
        <v>35.50142182</v>
      </c>
      <c r="K13" s="18" t="s">
        <v>481</v>
      </c>
      <c r="L13" s="20" t="s">
        <v>481</v>
      </c>
      <c r="M13" s="18" t="s">
        <v>481</v>
      </c>
      <c r="N13" s="20" t="s">
        <v>481</v>
      </c>
      <c r="O13" s="18" t="n">
        <v>436.36003517</v>
      </c>
      <c r="P13" s="20" t="n">
        <v>6.43426798</v>
      </c>
      <c r="Q13" s="18" t="s">
        <v>481</v>
      </c>
      <c r="R13" s="20" t="s">
        <v>481</v>
      </c>
      <c r="S13" s="18" t="n">
        <v>395.11120948</v>
      </c>
      <c r="T13" s="20" t="n">
        <v>14.61513298</v>
      </c>
    </row>
    <row r="14" spans="1:20">
      <c r="A14" s="15" t="s">
        <v>489</v>
      </c>
      <c r="B14" s="17" t="n">
        <v>5587</v>
      </c>
      <c r="C14" s="18">
        <f>(74.0/B14*100)</f>
        <v/>
      </c>
      <c r="D14" s="19" t="n">
        <v>5513</v>
      </c>
      <c r="E14" s="18" t="n">
        <v>538.28683315</v>
      </c>
      <c r="F14" s="20" t="n">
        <v>2.04906786</v>
      </c>
      <c r="G14" s="18" t="n">
        <v>437.83420265</v>
      </c>
      <c r="H14" s="20" t="n">
        <v>7.73555127</v>
      </c>
      <c r="I14" s="18" t="n">
        <v>486.35579983</v>
      </c>
      <c r="J14" s="20" t="n">
        <v>24.87565782</v>
      </c>
      <c r="K14" s="18" t="s">
        <v>481</v>
      </c>
      <c r="L14" s="20" t="s">
        <v>481</v>
      </c>
      <c r="M14" s="18" t="s">
        <v>481</v>
      </c>
      <c r="N14" s="20" t="s">
        <v>481</v>
      </c>
      <c r="O14" s="18" t="s">
        <v>481</v>
      </c>
      <c r="P14" s="20" t="s">
        <v>481</v>
      </c>
      <c r="Q14" s="18" t="s">
        <v>481</v>
      </c>
      <c r="R14" s="20" t="s">
        <v>481</v>
      </c>
      <c r="S14" s="18" t="n">
        <v>440.29467573</v>
      </c>
      <c r="T14" s="20" t="n">
        <v>15.17605829</v>
      </c>
    </row>
    <row r="15" spans="1:20">
      <c r="A15" s="15" t="s">
        <v>490</v>
      </c>
      <c r="B15" s="17" t="n">
        <v>5882</v>
      </c>
      <c r="C15" s="18">
        <f>(52.0/B15*100)</f>
        <v/>
      </c>
      <c r="D15" s="19" t="n">
        <v>5830</v>
      </c>
      <c r="E15" s="18" t="n">
        <v>536.29237143</v>
      </c>
      <c r="F15" s="20" t="n">
        <v>2.28721812</v>
      </c>
      <c r="G15" s="18" t="n">
        <v>425.53955844</v>
      </c>
      <c r="H15" s="20" t="n">
        <v>9.291479689999999</v>
      </c>
      <c r="I15" s="18" t="n">
        <v>366.84768404</v>
      </c>
      <c r="J15" s="20" t="n">
        <v>22.01869719</v>
      </c>
      <c r="K15" s="18" t="s">
        <v>481</v>
      </c>
      <c r="L15" s="20" t="s">
        <v>481</v>
      </c>
      <c r="M15" s="18" t="s">
        <v>481</v>
      </c>
      <c r="N15" s="20" t="s">
        <v>481</v>
      </c>
      <c r="O15" s="18" t="n">
        <v>375.95013089</v>
      </c>
      <c r="P15" s="20" t="n">
        <v>17.42774697</v>
      </c>
      <c r="Q15" s="18" t="s">
        <v>481</v>
      </c>
      <c r="R15" s="20" t="s">
        <v>481</v>
      </c>
      <c r="S15" s="18" t="n">
        <v>413.38186231</v>
      </c>
      <c r="T15" s="20" t="n">
        <v>15.86252089</v>
      </c>
    </row>
    <row r="16" spans="1:20">
      <c r="A16" s="15" t="s">
        <v>491</v>
      </c>
      <c r="B16" s="17" t="n">
        <v>6108</v>
      </c>
      <c r="C16" s="18">
        <f>(101.0/B16*100)</f>
        <v/>
      </c>
      <c r="D16" s="19" t="n">
        <v>6007</v>
      </c>
      <c r="E16" s="18" t="n">
        <v>516.8420597099999</v>
      </c>
      <c r="F16" s="20" t="n">
        <v>1.95907499</v>
      </c>
      <c r="G16" s="18" t="n">
        <v>388.61178362</v>
      </c>
      <c r="H16" s="20" t="n">
        <v>3.95652077</v>
      </c>
      <c r="I16" s="18" t="n">
        <v>331.50941215</v>
      </c>
      <c r="J16" s="20" t="n">
        <v>17.12820463</v>
      </c>
      <c r="K16" s="18" t="s">
        <v>481</v>
      </c>
      <c r="L16" s="20" t="s">
        <v>481</v>
      </c>
      <c r="M16" s="18" t="s">
        <v>481</v>
      </c>
      <c r="N16" s="20" t="s">
        <v>481</v>
      </c>
      <c r="O16" s="18" t="s">
        <v>481</v>
      </c>
      <c r="P16" s="20" t="s">
        <v>481</v>
      </c>
      <c r="Q16" s="18" t="s">
        <v>481</v>
      </c>
      <c r="R16" s="20" t="s">
        <v>481</v>
      </c>
      <c r="S16" s="18" t="n">
        <v>390.71430251</v>
      </c>
      <c r="T16" s="20" t="n">
        <v>8.020173420000001</v>
      </c>
    </row>
    <row r="17" spans="1:20">
      <c r="A17" s="15" t="s">
        <v>492</v>
      </c>
      <c r="B17" s="17" t="n">
        <v>6504</v>
      </c>
      <c r="C17" s="18">
        <f>(648.0/B17*100)</f>
        <v/>
      </c>
      <c r="D17" s="19" t="n">
        <v>5856</v>
      </c>
      <c r="E17" s="18" t="n">
        <v>528.78304395</v>
      </c>
      <c r="F17" s="20" t="n">
        <v>2.46213508</v>
      </c>
      <c r="G17" s="18" t="n">
        <v>427.81617602</v>
      </c>
      <c r="H17" s="20" t="n">
        <v>5.2864931</v>
      </c>
      <c r="I17" s="18" t="n">
        <v>410.98575436</v>
      </c>
      <c r="J17" s="20" t="n">
        <v>19.385859</v>
      </c>
      <c r="K17" s="18" t="s">
        <v>481</v>
      </c>
      <c r="L17" s="20" t="s">
        <v>481</v>
      </c>
      <c r="M17" s="18" t="s">
        <v>481</v>
      </c>
      <c r="N17" s="20" t="s">
        <v>481</v>
      </c>
      <c r="O17" s="18" t="n">
        <v>360.48925247</v>
      </c>
      <c r="P17" s="20" t="n">
        <v>12.44339086</v>
      </c>
      <c r="Q17" s="18" t="s">
        <v>481</v>
      </c>
      <c r="R17" s="20" t="s">
        <v>481</v>
      </c>
      <c r="S17" s="18" t="n">
        <v>466.10081046</v>
      </c>
      <c r="T17" s="20" t="n">
        <v>7.99975356</v>
      </c>
    </row>
    <row r="18" spans="1:20">
      <c r="A18" s="15" t="s">
        <v>493</v>
      </c>
      <c r="B18" s="17" t="n">
        <v>5532</v>
      </c>
      <c r="C18" s="18">
        <f>(28.0/B18*100)</f>
        <v/>
      </c>
      <c r="D18" s="19" t="n">
        <v>5504</v>
      </c>
      <c r="E18" s="18" t="n">
        <v>459.60317286</v>
      </c>
      <c r="F18" s="20" t="n">
        <v>3.84800177</v>
      </c>
      <c r="G18" s="18" t="n">
        <v>372.62711367</v>
      </c>
      <c r="H18" s="20" t="n">
        <v>14.33920013</v>
      </c>
      <c r="I18" s="18" t="n">
        <v>352.52819781</v>
      </c>
      <c r="J18" s="20" t="n">
        <v>17.45337825</v>
      </c>
      <c r="K18" s="18" t="s">
        <v>481</v>
      </c>
      <c r="L18" s="20" t="s">
        <v>481</v>
      </c>
      <c r="M18" s="18" t="s">
        <v>481</v>
      </c>
      <c r="N18" s="20" t="s">
        <v>481</v>
      </c>
      <c r="O18" s="18" t="s">
        <v>481</v>
      </c>
      <c r="P18" s="20" t="s">
        <v>481</v>
      </c>
      <c r="Q18" s="18" t="s">
        <v>481</v>
      </c>
      <c r="R18" s="20" t="s">
        <v>481</v>
      </c>
      <c r="S18" s="18" t="n">
        <v>353.79031958</v>
      </c>
      <c r="T18" s="20" t="n">
        <v>6.47213098</v>
      </c>
    </row>
    <row r="19" spans="1:20">
      <c r="A19" s="15" t="s">
        <v>494</v>
      </c>
      <c r="B19" s="17" t="n">
        <v>5658</v>
      </c>
      <c r="C19" s="18">
        <f>(63.0/B19*100)</f>
        <v/>
      </c>
      <c r="D19" s="19" t="n">
        <v>5595</v>
      </c>
      <c r="E19" s="18" t="n">
        <v>484.92533253</v>
      </c>
      <c r="F19" s="20" t="n">
        <v>2.32968849</v>
      </c>
      <c r="G19" s="18" t="n">
        <v>370.28038263</v>
      </c>
      <c r="H19" s="20" t="n">
        <v>8.18491526</v>
      </c>
      <c r="I19" s="18" t="n">
        <v>339.74128264</v>
      </c>
      <c r="J19" s="20" t="n">
        <v>17.51450044</v>
      </c>
      <c r="K19" s="18" t="s">
        <v>481</v>
      </c>
      <c r="L19" s="20" t="s">
        <v>481</v>
      </c>
      <c r="M19" s="18" t="s">
        <v>481</v>
      </c>
      <c r="N19" s="20" t="s">
        <v>481</v>
      </c>
      <c r="O19" s="18" t="s">
        <v>481</v>
      </c>
      <c r="P19" s="20" t="s">
        <v>481</v>
      </c>
      <c r="Q19" s="18" t="s">
        <v>481</v>
      </c>
      <c r="R19" s="20" t="s">
        <v>481</v>
      </c>
      <c r="S19" s="18" t="n">
        <v>374.79961709</v>
      </c>
      <c r="T19" s="20" t="n">
        <v>12.10754349</v>
      </c>
    </row>
    <row r="20" spans="1:20">
      <c r="A20" s="15" t="s">
        <v>495</v>
      </c>
      <c r="B20" s="17" t="n">
        <v>3371</v>
      </c>
      <c r="C20" s="18">
        <f>(75.0/B20*100)</f>
        <v/>
      </c>
      <c r="D20" s="19" t="n">
        <v>3296</v>
      </c>
      <c r="E20" s="18" t="n">
        <v>475.21169713</v>
      </c>
      <c r="F20" s="20" t="n">
        <v>1.70891767</v>
      </c>
      <c r="G20" s="18" t="n">
        <v>383.43350451</v>
      </c>
      <c r="H20" s="20" t="n">
        <v>26.2842944</v>
      </c>
      <c r="I20" s="18" t="n">
        <v>373.29182331</v>
      </c>
      <c r="J20" s="20" t="n">
        <v>26.45321154</v>
      </c>
      <c r="K20" s="18" t="s">
        <v>481</v>
      </c>
      <c r="L20" s="20" t="s">
        <v>481</v>
      </c>
      <c r="M20" s="18" t="s">
        <v>481</v>
      </c>
      <c r="N20" s="20" t="s">
        <v>481</v>
      </c>
      <c r="O20" s="18" t="s">
        <v>481</v>
      </c>
      <c r="P20" s="20" t="s">
        <v>481</v>
      </c>
      <c r="Q20" s="18" t="s">
        <v>481</v>
      </c>
      <c r="R20" s="20" t="s">
        <v>481</v>
      </c>
      <c r="S20" s="18" t="n">
        <v>352.90266851</v>
      </c>
      <c r="T20" s="20" t="n">
        <v>15.16978402</v>
      </c>
    </row>
    <row r="21" spans="1:20">
      <c r="A21" s="15" t="s">
        <v>496</v>
      </c>
      <c r="B21" s="17" t="n">
        <v>5741</v>
      </c>
      <c r="C21" s="18">
        <f>(45.0/B21*100)</f>
        <v/>
      </c>
      <c r="D21" s="19" t="n">
        <v>5696</v>
      </c>
      <c r="E21" s="18" t="n">
        <v>506.30839047</v>
      </c>
      <c r="F21" s="20" t="n">
        <v>2.35948114</v>
      </c>
      <c r="G21" s="18" t="n">
        <v>458.01807095</v>
      </c>
      <c r="H21" s="20" t="n">
        <v>6.87363728</v>
      </c>
      <c r="I21" s="18" t="n">
        <v>323.93667682</v>
      </c>
      <c r="J21" s="20" t="n">
        <v>41.41116955</v>
      </c>
      <c r="K21" s="18" t="s">
        <v>481</v>
      </c>
      <c r="L21" s="20" t="s">
        <v>481</v>
      </c>
      <c r="M21" s="18" t="s">
        <v>481</v>
      </c>
      <c r="N21" s="20" t="s">
        <v>481</v>
      </c>
      <c r="O21" s="18" t="s">
        <v>481</v>
      </c>
      <c r="P21" s="20" t="s">
        <v>481</v>
      </c>
      <c r="Q21" s="18" t="s">
        <v>481</v>
      </c>
      <c r="R21" s="20" t="s">
        <v>481</v>
      </c>
      <c r="S21" s="18" t="n">
        <v>444.3996046</v>
      </c>
      <c r="T21" s="20" t="n">
        <v>20.08341487</v>
      </c>
    </row>
    <row r="22" spans="1:20">
      <c r="A22" s="15" t="s">
        <v>497</v>
      </c>
      <c r="B22" s="17" t="n">
        <v>6598</v>
      </c>
      <c r="C22" s="18">
        <f>(32.0/B22*100)</f>
        <v/>
      </c>
      <c r="D22" s="19" t="n">
        <v>6566</v>
      </c>
      <c r="E22" s="18" t="n">
        <v>474.66284452</v>
      </c>
      <c r="F22" s="20" t="n">
        <v>3.28731989</v>
      </c>
      <c r="G22" s="18" t="n">
        <v>366.59295165</v>
      </c>
      <c r="H22" s="20" t="n">
        <v>8.626240470000001</v>
      </c>
      <c r="I22" s="18" t="n">
        <v>322.49666563</v>
      </c>
      <c r="J22" s="20" t="n">
        <v>11.94896876</v>
      </c>
      <c r="K22" s="18" t="s">
        <v>481</v>
      </c>
      <c r="L22" s="20" t="s">
        <v>481</v>
      </c>
      <c r="M22" s="18" t="s">
        <v>481</v>
      </c>
      <c r="N22" s="20" t="s">
        <v>481</v>
      </c>
      <c r="O22" s="18" t="s">
        <v>481</v>
      </c>
      <c r="P22" s="20" t="s">
        <v>481</v>
      </c>
      <c r="Q22" s="18" t="n">
        <v>424.38479116</v>
      </c>
      <c r="R22" s="20" t="n">
        <v>33.7792483</v>
      </c>
      <c r="S22" s="18" t="n">
        <v>347.1358712</v>
      </c>
      <c r="T22" s="20" t="n">
        <v>10.80529572</v>
      </c>
    </row>
    <row r="23" spans="1:20">
      <c r="A23" s="15" t="s">
        <v>498</v>
      </c>
      <c r="B23" s="17" t="n">
        <v>11583</v>
      </c>
      <c r="C23" s="18">
        <f>(216.0/B23*100)</f>
        <v/>
      </c>
      <c r="D23" s="19" t="n">
        <v>11367</v>
      </c>
      <c r="E23" s="18" t="n">
        <v>488.81794751</v>
      </c>
      <c r="F23" s="20" t="n">
        <v>2.43033856</v>
      </c>
      <c r="G23" s="18" t="n">
        <v>386.41116641</v>
      </c>
      <c r="H23" s="20" t="n">
        <v>13.58136743</v>
      </c>
      <c r="I23" s="18" t="n">
        <v>408.27133989</v>
      </c>
      <c r="J23" s="20" t="n">
        <v>21.98715797</v>
      </c>
      <c r="K23" s="18" t="s">
        <v>481</v>
      </c>
      <c r="L23" s="20" t="s">
        <v>481</v>
      </c>
      <c r="M23" s="18" t="s">
        <v>481</v>
      </c>
      <c r="N23" s="20" t="s">
        <v>481</v>
      </c>
      <c r="O23" s="18" t="s">
        <v>481</v>
      </c>
      <c r="P23" s="20" t="s">
        <v>481</v>
      </c>
      <c r="Q23" s="18" t="s">
        <v>481</v>
      </c>
      <c r="R23" s="20" t="s">
        <v>481</v>
      </c>
      <c r="S23" s="18" t="n">
        <v>399.70989692</v>
      </c>
      <c r="T23" s="20" t="n">
        <v>4.68659783</v>
      </c>
    </row>
    <row r="24" spans="1:20">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s">
        <v>481</v>
      </c>
      <c r="N24" s="20" t="s">
        <v>481</v>
      </c>
      <c r="O24" s="18" t="n">
        <v>538.3947510199999</v>
      </c>
      <c r="P24" s="20" t="n">
        <v>2.96617877</v>
      </c>
      <c r="Q24" s="18" t="s">
        <v>481</v>
      </c>
      <c r="R24" s="20" t="s">
        <v>481</v>
      </c>
      <c r="S24" s="18" t="s">
        <v>481</v>
      </c>
      <c r="T24" s="20" t="s">
        <v>481</v>
      </c>
    </row>
    <row r="25" spans="1:20">
      <c r="A25" s="15" t="s">
        <v>500</v>
      </c>
      <c r="B25" s="17" t="n">
        <v>5581</v>
      </c>
      <c r="C25" s="18">
        <f>(24.0/B25*100)</f>
        <v/>
      </c>
      <c r="D25" s="19" t="n">
        <v>5557</v>
      </c>
      <c r="E25" s="18" t="n">
        <v>517.46994776</v>
      </c>
      <c r="F25" s="20" t="n">
        <v>3.10521661</v>
      </c>
      <c r="G25" s="18" t="n">
        <v>483.56128774</v>
      </c>
      <c r="H25" s="20" t="n">
        <v>10.46484654</v>
      </c>
      <c r="I25" s="18" t="n">
        <v>498.46437663</v>
      </c>
      <c r="J25" s="20" t="n">
        <v>10.14549817</v>
      </c>
      <c r="K25" s="18" t="s">
        <v>481</v>
      </c>
      <c r="L25" s="20" t="s">
        <v>481</v>
      </c>
      <c r="M25" s="18" t="s">
        <v>481</v>
      </c>
      <c r="N25" s="20" t="s">
        <v>481</v>
      </c>
      <c r="O25" s="18" t="s">
        <v>481</v>
      </c>
      <c r="P25" s="20" t="s">
        <v>481</v>
      </c>
      <c r="Q25" s="18" t="s">
        <v>481</v>
      </c>
      <c r="R25" s="20" t="s">
        <v>481</v>
      </c>
      <c r="S25" s="18" t="n">
        <v>435.53700978</v>
      </c>
      <c r="T25" s="20" t="n">
        <v>35.60923011</v>
      </c>
    </row>
    <row r="26" spans="1:20">
      <c r="A26" s="15" t="s">
        <v>501</v>
      </c>
      <c r="B26" s="17" t="n">
        <v>4869</v>
      </c>
      <c r="C26" s="18">
        <f>(33.0/B26*100)</f>
        <v/>
      </c>
      <c r="D26" s="19" t="n">
        <v>4836</v>
      </c>
      <c r="E26" s="18" t="n">
        <v>495.57981918</v>
      </c>
      <c r="F26" s="20" t="n">
        <v>1.49457985</v>
      </c>
      <c r="G26" s="18" t="n">
        <v>388.52774127</v>
      </c>
      <c r="H26" s="20" t="n">
        <v>6.02328008</v>
      </c>
      <c r="I26" s="18" t="n">
        <v>387.31517398</v>
      </c>
      <c r="J26" s="20" t="n">
        <v>13.013355</v>
      </c>
      <c r="K26" s="18" t="s">
        <v>481</v>
      </c>
      <c r="L26" s="20" t="s">
        <v>481</v>
      </c>
      <c r="M26" s="18" t="s">
        <v>481</v>
      </c>
      <c r="N26" s="20" t="s">
        <v>481</v>
      </c>
      <c r="O26" s="18" t="s">
        <v>481</v>
      </c>
      <c r="P26" s="20" t="s">
        <v>481</v>
      </c>
      <c r="Q26" s="18" t="s">
        <v>481</v>
      </c>
      <c r="R26" s="20" t="s">
        <v>481</v>
      </c>
      <c r="S26" s="18" t="n">
        <v>421.5345217</v>
      </c>
      <c r="T26" s="20" t="n">
        <v>9.78767042</v>
      </c>
    </row>
    <row r="27" spans="1:20">
      <c r="A27" s="15" t="s">
        <v>502</v>
      </c>
      <c r="B27" s="17" t="n">
        <v>5299</v>
      </c>
      <c r="C27" s="18">
        <f>(17.0/B27*100)</f>
        <v/>
      </c>
      <c r="D27" s="19" t="n">
        <v>5282</v>
      </c>
      <c r="E27" s="18" t="n">
        <v>502.95266924</v>
      </c>
      <c r="F27" s="20" t="n">
        <v>1.24437888</v>
      </c>
      <c r="G27" s="18" t="n">
        <v>395.27296378</v>
      </c>
      <c r="H27" s="20" t="n">
        <v>3.13996061</v>
      </c>
      <c r="I27" s="18" t="n">
        <v>393.52103899</v>
      </c>
      <c r="J27" s="20" t="n">
        <v>10.55890773</v>
      </c>
      <c r="K27" s="18" t="s">
        <v>481</v>
      </c>
      <c r="L27" s="20" t="s">
        <v>481</v>
      </c>
      <c r="M27" s="18" t="s">
        <v>481</v>
      </c>
      <c r="N27" s="20" t="s">
        <v>481</v>
      </c>
      <c r="O27" s="18" t="s">
        <v>481</v>
      </c>
      <c r="P27" s="20" t="s">
        <v>481</v>
      </c>
      <c r="Q27" s="18" t="s">
        <v>481</v>
      </c>
      <c r="R27" s="20" t="s">
        <v>481</v>
      </c>
      <c r="S27" s="18" t="n">
        <v>430.06169458</v>
      </c>
      <c r="T27" s="20" t="n">
        <v>5.50306412</v>
      </c>
    </row>
    <row r="28" spans="1:20">
      <c r="A28" s="15" t="s">
        <v>503</v>
      </c>
      <c r="B28" s="17" t="n">
        <v>7568</v>
      </c>
      <c r="C28" s="18">
        <f>(52.0/B28*100)</f>
        <v/>
      </c>
      <c r="D28" s="19" t="n">
        <v>7516</v>
      </c>
      <c r="E28" s="18" t="n">
        <v>424.87936905</v>
      </c>
      <c r="F28" s="20" t="n">
        <v>2.12125023</v>
      </c>
      <c r="G28" s="18" t="n">
        <v>359.06369233</v>
      </c>
      <c r="H28" s="20" t="n">
        <v>3.81967137</v>
      </c>
      <c r="I28" s="18" t="n">
        <v>338.11543713</v>
      </c>
      <c r="J28" s="20" t="n">
        <v>10.5737482</v>
      </c>
      <c r="K28" s="18" t="s">
        <v>481</v>
      </c>
      <c r="L28" s="20" t="s">
        <v>481</v>
      </c>
      <c r="M28" s="18" t="s">
        <v>481</v>
      </c>
      <c r="N28" s="20" t="s">
        <v>481</v>
      </c>
      <c r="O28" s="18" t="s">
        <v>481</v>
      </c>
      <c r="P28" s="20" t="s">
        <v>481</v>
      </c>
      <c r="Q28" s="18" t="s">
        <v>481</v>
      </c>
      <c r="R28" s="20" t="s">
        <v>481</v>
      </c>
      <c r="S28" s="18" t="n">
        <v>381.53663823</v>
      </c>
      <c r="T28" s="20" t="n">
        <v>8.601503559999999</v>
      </c>
    </row>
    <row r="29" spans="1:20">
      <c r="A29" s="15" t="s">
        <v>504</v>
      </c>
      <c r="B29" s="17" t="n">
        <v>5385</v>
      </c>
      <c r="C29" s="18">
        <f>(30.0/B29*100)</f>
        <v/>
      </c>
      <c r="D29" s="19" t="n">
        <v>5355</v>
      </c>
      <c r="E29" s="18" t="n">
        <v>524.82261685</v>
      </c>
      <c r="F29" s="20" t="n">
        <v>2.425682</v>
      </c>
      <c r="G29" s="18" t="n">
        <v>450.3606413</v>
      </c>
      <c r="H29" s="20" t="n">
        <v>4.35515728</v>
      </c>
      <c r="I29" s="18" t="n">
        <v>400.33751228</v>
      </c>
      <c r="J29" s="20" t="n">
        <v>22.05085409</v>
      </c>
      <c r="K29" s="18" t="s">
        <v>481</v>
      </c>
      <c r="L29" s="20" t="s">
        <v>481</v>
      </c>
      <c r="M29" s="18" t="s">
        <v>481</v>
      </c>
      <c r="N29" s="20" t="s">
        <v>481</v>
      </c>
      <c r="O29" s="18" t="n">
        <v>358.28551468</v>
      </c>
      <c r="P29" s="20" t="n">
        <v>8.567023300000001</v>
      </c>
      <c r="Q29" s="18" t="s">
        <v>481</v>
      </c>
      <c r="R29" s="20" t="s">
        <v>481</v>
      </c>
      <c r="S29" s="18" t="n">
        <v>471.84340742</v>
      </c>
      <c r="T29" s="20" t="n">
        <v>10.62373142</v>
      </c>
    </row>
    <row r="30" spans="1:20">
      <c r="A30" s="15" t="s">
        <v>505</v>
      </c>
      <c r="B30" s="17" t="n">
        <v>4520</v>
      </c>
      <c r="C30" s="18">
        <f>(100.0/B30*100)</f>
        <v/>
      </c>
      <c r="D30" s="19" t="n">
        <v>4420</v>
      </c>
      <c r="E30" s="18" t="n">
        <v>518.39002292</v>
      </c>
      <c r="F30" s="20" t="n">
        <v>2.42810628</v>
      </c>
      <c r="G30" s="18" t="n">
        <v>470.04208031</v>
      </c>
      <c r="H30" s="20" t="n">
        <v>10.05354273</v>
      </c>
      <c r="I30" s="18" t="n">
        <v>409.61802089</v>
      </c>
      <c r="J30" s="20" t="n">
        <v>31.88859561</v>
      </c>
      <c r="K30" s="18" t="s">
        <v>481</v>
      </c>
      <c r="L30" s="20" t="s">
        <v>481</v>
      </c>
      <c r="M30" s="18" t="s">
        <v>481</v>
      </c>
      <c r="N30" s="20" t="s">
        <v>481</v>
      </c>
      <c r="O30" s="18" t="s">
        <v>481</v>
      </c>
      <c r="P30" s="20" t="s">
        <v>481</v>
      </c>
      <c r="Q30" s="18" t="s">
        <v>481</v>
      </c>
      <c r="R30" s="20" t="s">
        <v>481</v>
      </c>
      <c r="S30" s="18" t="n">
        <v>415.60691319</v>
      </c>
      <c r="T30" s="20" t="n">
        <v>10.92828151</v>
      </c>
    </row>
    <row r="31" spans="1:20">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n">
        <v>498.481109</v>
      </c>
      <c r="P31" s="20" t="n">
        <v>2.26238565</v>
      </c>
      <c r="Q31" s="18" t="s">
        <v>481</v>
      </c>
      <c r="R31" s="20" t="s">
        <v>481</v>
      </c>
      <c r="S31" s="18" t="s">
        <v>481</v>
      </c>
      <c r="T31" s="20" t="s">
        <v>481</v>
      </c>
    </row>
    <row r="32" spans="1:20">
      <c r="A32" s="15" t="s">
        <v>507</v>
      </c>
      <c r="B32" s="17" t="n">
        <v>4478</v>
      </c>
      <c r="C32" s="18">
        <f>(5.0/B32*100)</f>
        <v/>
      </c>
      <c r="D32" s="19" t="n">
        <v>4473</v>
      </c>
      <c r="E32" s="18" t="n">
        <v>506.69860262</v>
      </c>
      <c r="F32" s="20" t="n">
        <v>2.47382637</v>
      </c>
      <c r="G32" s="18" t="n">
        <v>377.01942356</v>
      </c>
      <c r="H32" s="20" t="n">
        <v>10.18326292</v>
      </c>
      <c r="I32" s="18" t="n">
        <v>364.73686391</v>
      </c>
      <c r="J32" s="20" t="n">
        <v>34.73573744</v>
      </c>
      <c r="K32" s="18" t="s">
        <v>481</v>
      </c>
      <c r="L32" s="20" t="s">
        <v>481</v>
      </c>
      <c r="M32" s="18" t="s">
        <v>481</v>
      </c>
      <c r="N32" s="20" t="s">
        <v>481</v>
      </c>
      <c r="O32" s="18" t="s">
        <v>481</v>
      </c>
      <c r="P32" s="20" t="s">
        <v>481</v>
      </c>
      <c r="Q32" s="18" t="s">
        <v>481</v>
      </c>
      <c r="R32" s="20" t="s">
        <v>481</v>
      </c>
      <c r="S32" s="18" t="n">
        <v>395.37819794</v>
      </c>
      <c r="T32" s="20" t="n">
        <v>10.86372903</v>
      </c>
    </row>
    <row r="33" spans="1:20">
      <c r="A33" s="15" t="s">
        <v>508</v>
      </c>
      <c r="B33" s="17" t="n">
        <v>7325</v>
      </c>
      <c r="C33" s="18">
        <f>(75.0/B33*100)</f>
        <v/>
      </c>
      <c r="D33" s="19" t="n">
        <v>7250</v>
      </c>
      <c r="E33" s="18" t="n">
        <v>529.41525816</v>
      </c>
      <c r="F33" s="20" t="n">
        <v>2.25820161</v>
      </c>
      <c r="G33" s="18" t="n">
        <v>414.6935194</v>
      </c>
      <c r="H33" s="20" t="n">
        <v>3.42318855</v>
      </c>
      <c r="I33" s="18" t="n">
        <v>386.39919235</v>
      </c>
      <c r="J33" s="20" t="n">
        <v>4.78405002</v>
      </c>
      <c r="K33" s="18" t="s">
        <v>481</v>
      </c>
      <c r="L33" s="20" t="s">
        <v>481</v>
      </c>
      <c r="M33" s="18" t="s">
        <v>481</v>
      </c>
      <c r="N33" s="20" t="s">
        <v>481</v>
      </c>
      <c r="O33" s="18" t="s">
        <v>481</v>
      </c>
      <c r="P33" s="20" t="s">
        <v>481</v>
      </c>
      <c r="Q33" s="18" t="s">
        <v>481</v>
      </c>
      <c r="R33" s="20" t="s">
        <v>481</v>
      </c>
      <c r="S33" s="18" t="n">
        <v>435.25026842</v>
      </c>
      <c r="T33" s="20" t="n">
        <v>4.1141859</v>
      </c>
    </row>
    <row r="34" spans="1:20">
      <c r="A34" s="15" t="s">
        <v>509</v>
      </c>
      <c r="B34" s="17" t="n">
        <v>6350</v>
      </c>
      <c r="C34" s="18">
        <f>(36.0/B34*100)</f>
        <v/>
      </c>
      <c r="D34" s="19" t="n">
        <v>6314</v>
      </c>
      <c r="E34" s="18" t="n">
        <v>472.8581922</v>
      </c>
      <c r="F34" s="20" t="n">
        <v>2.35879888</v>
      </c>
      <c r="G34" s="18" t="n">
        <v>335.17551592</v>
      </c>
      <c r="H34" s="20" t="n">
        <v>9.015599549999999</v>
      </c>
      <c r="I34" s="18" t="n">
        <v>368.06878157</v>
      </c>
      <c r="J34" s="20" t="n">
        <v>12.56580414</v>
      </c>
      <c r="K34" s="18" t="s">
        <v>481</v>
      </c>
      <c r="L34" s="20" t="s">
        <v>481</v>
      </c>
      <c r="M34" s="18" t="s">
        <v>481</v>
      </c>
      <c r="N34" s="20" t="s">
        <v>481</v>
      </c>
      <c r="O34" s="18" t="n">
        <v>306.56969545</v>
      </c>
      <c r="P34" s="20" t="n">
        <v>10.27624616</v>
      </c>
      <c r="Q34" s="18" t="s">
        <v>481</v>
      </c>
      <c r="R34" s="20" t="s">
        <v>481</v>
      </c>
      <c r="S34" s="18" t="n">
        <v>338.91283162</v>
      </c>
      <c r="T34" s="20" t="n">
        <v>8.19944986</v>
      </c>
    </row>
    <row r="35" spans="1:20">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512.8635785500001</v>
      </c>
      <c r="P35" s="20" t="n">
        <v>1.32436738</v>
      </c>
      <c r="Q35" s="18" t="s">
        <v>481</v>
      </c>
      <c r="R35" s="20" t="s">
        <v>481</v>
      </c>
      <c r="S35" s="18" t="s">
        <v>481</v>
      </c>
      <c r="T35" s="20" t="s">
        <v>481</v>
      </c>
    </row>
    <row r="36" spans="1:20">
      <c r="A36" s="15" t="s">
        <v>511</v>
      </c>
      <c r="B36" s="17" t="n">
        <v>6736</v>
      </c>
      <c r="C36" s="18">
        <f>(27.0/B36*100)</f>
        <v/>
      </c>
      <c r="D36" s="19" t="n">
        <v>6709</v>
      </c>
      <c r="E36" s="18" t="n">
        <v>512.76578803</v>
      </c>
      <c r="F36" s="20" t="n">
        <v>1.91646765</v>
      </c>
      <c r="G36" s="18" t="n">
        <v>401.88357045</v>
      </c>
      <c r="H36" s="20" t="n">
        <v>3.83480608</v>
      </c>
      <c r="I36" s="18" t="n">
        <v>352.12561282</v>
      </c>
      <c r="J36" s="20" t="n">
        <v>9.80476202</v>
      </c>
      <c r="K36" s="18" t="s">
        <v>481</v>
      </c>
      <c r="L36" s="20" t="s">
        <v>481</v>
      </c>
      <c r="M36" s="18" t="s">
        <v>481</v>
      </c>
      <c r="N36" s="20" t="s">
        <v>481</v>
      </c>
      <c r="O36" s="18" t="s">
        <v>481</v>
      </c>
      <c r="P36" s="20" t="s">
        <v>481</v>
      </c>
      <c r="Q36" s="18" t="s">
        <v>481</v>
      </c>
      <c r="R36" s="20" t="s">
        <v>481</v>
      </c>
      <c r="S36" s="18" t="n">
        <v>434.9423143</v>
      </c>
      <c r="T36" s="20" t="n">
        <v>4.20911439</v>
      </c>
    </row>
    <row r="37" spans="1:20">
      <c r="A37" s="15" t="s">
        <v>512</v>
      </c>
      <c r="B37" s="17" t="n">
        <v>5458</v>
      </c>
      <c r="C37" s="18">
        <f>(63.0/B37*100)</f>
        <v/>
      </c>
      <c r="D37" s="19" t="n">
        <v>5395</v>
      </c>
      <c r="E37" s="18" t="n">
        <v>499.24699944</v>
      </c>
      <c r="F37" s="20" t="n">
        <v>3.34792195</v>
      </c>
      <c r="G37" s="18" t="n">
        <v>413.78010267</v>
      </c>
      <c r="H37" s="20" t="n">
        <v>9.24768903</v>
      </c>
      <c r="I37" s="18" t="n">
        <v>375.97837934</v>
      </c>
      <c r="J37" s="20" t="n">
        <v>28.94800158</v>
      </c>
      <c r="K37" s="18" t="s">
        <v>481</v>
      </c>
      <c r="L37" s="20" t="s">
        <v>481</v>
      </c>
      <c r="M37" s="18" t="s">
        <v>481</v>
      </c>
      <c r="N37" s="20" t="s">
        <v>481</v>
      </c>
      <c r="O37" s="18" t="s">
        <v>481</v>
      </c>
      <c r="P37" s="20" t="s">
        <v>481</v>
      </c>
      <c r="Q37" s="18" t="s">
        <v>481</v>
      </c>
      <c r="R37" s="20" t="s">
        <v>481</v>
      </c>
      <c r="S37" s="18" t="n">
        <v>361.00436321</v>
      </c>
      <c r="T37" s="20" t="n">
        <v>12.77977425</v>
      </c>
    </row>
    <row r="38" spans="1:20">
      <c r="A38" s="15" t="s">
        <v>513</v>
      </c>
      <c r="B38" s="17" t="n">
        <v>5860</v>
      </c>
      <c r="C38" s="18">
        <f>(16.0/B38*100)</f>
        <v/>
      </c>
      <c r="D38" s="19" t="n">
        <v>5844</v>
      </c>
      <c r="E38" s="18" t="n">
        <v>519.64441902</v>
      </c>
      <c r="F38" s="20" t="n">
        <v>2.86927931</v>
      </c>
      <c r="G38" s="18" t="n">
        <v>428.52364915</v>
      </c>
      <c r="H38" s="20" t="n">
        <v>5.79158425</v>
      </c>
      <c r="I38" s="18" t="n">
        <v>416.41186257</v>
      </c>
      <c r="J38" s="20" t="n">
        <v>18.03023914</v>
      </c>
      <c r="K38" s="18" t="s">
        <v>481</v>
      </c>
      <c r="L38" s="20" t="s">
        <v>481</v>
      </c>
      <c r="M38" s="18" t="s">
        <v>481</v>
      </c>
      <c r="N38" s="20" t="s">
        <v>481</v>
      </c>
      <c r="O38" s="18" t="s">
        <v>481</v>
      </c>
      <c r="P38" s="20" t="s">
        <v>481</v>
      </c>
      <c r="Q38" s="18" t="s">
        <v>481</v>
      </c>
      <c r="R38" s="20" t="s">
        <v>481</v>
      </c>
      <c r="S38" s="18" t="n">
        <v>464.05926063</v>
      </c>
      <c r="T38" s="20" t="n">
        <v>7.2442996</v>
      </c>
    </row>
    <row r="39" spans="1:20">
      <c r="A39" s="15" t="s">
        <v>514</v>
      </c>
      <c r="B39" s="17" t="n">
        <v>5895</v>
      </c>
      <c r="C39" s="18">
        <f>(30.0/B39*100)</f>
        <v/>
      </c>
      <c r="D39" s="19" t="n">
        <v>5865</v>
      </c>
      <c r="E39" s="18" t="n">
        <v>432.13649143</v>
      </c>
      <c r="F39" s="20" t="n">
        <v>3.83417399</v>
      </c>
      <c r="G39" s="18" t="n">
        <v>335.9783919</v>
      </c>
      <c r="H39" s="20" t="n">
        <v>8.24506223</v>
      </c>
      <c r="I39" s="18" t="n">
        <v>315.24423255</v>
      </c>
      <c r="J39" s="20" t="n">
        <v>14.78286015</v>
      </c>
      <c r="K39" s="18" t="s">
        <v>481</v>
      </c>
      <c r="L39" s="20" t="s">
        <v>481</v>
      </c>
      <c r="M39" s="18" t="s">
        <v>481</v>
      </c>
      <c r="N39" s="20" t="s">
        <v>481</v>
      </c>
      <c r="O39" s="18" t="s">
        <v>481</v>
      </c>
      <c r="P39" s="20" t="s">
        <v>481</v>
      </c>
      <c r="Q39" s="18" t="s">
        <v>481</v>
      </c>
      <c r="R39" s="20" t="s">
        <v>481</v>
      </c>
      <c r="S39" s="18" t="n">
        <v>356.78638186</v>
      </c>
      <c r="T39" s="20" t="n">
        <v>6.35323245</v>
      </c>
    </row>
    <row r="40" spans="1:20">
      <c r="A40" s="15" t="s">
        <v>515</v>
      </c>
      <c r="B40" s="17" t="n">
        <v>14157</v>
      </c>
      <c r="C40" s="18">
        <f>(274.0/B40*100)</f>
        <v/>
      </c>
      <c r="D40" s="19" t="n">
        <v>13883</v>
      </c>
      <c r="E40" s="18" t="n">
        <v>512.24578782</v>
      </c>
      <c r="F40" s="20" t="n">
        <v>2.52566513</v>
      </c>
      <c r="G40" s="18" t="n">
        <v>444.48854985</v>
      </c>
      <c r="H40" s="20" t="n">
        <v>12.79273609</v>
      </c>
      <c r="I40" s="18" t="n">
        <v>394.35563306</v>
      </c>
      <c r="J40" s="20" t="n">
        <v>30.1372181</v>
      </c>
      <c r="K40" s="18" t="s">
        <v>481</v>
      </c>
      <c r="L40" s="20" t="s">
        <v>481</v>
      </c>
      <c r="M40" s="18" t="s">
        <v>481</v>
      </c>
      <c r="N40" s="20" t="s">
        <v>481</v>
      </c>
      <c r="O40" s="18" t="s">
        <v>481</v>
      </c>
      <c r="P40" s="20" t="s">
        <v>481</v>
      </c>
      <c r="Q40" s="18" t="s">
        <v>481</v>
      </c>
      <c r="R40" s="20" t="s">
        <v>481</v>
      </c>
      <c r="S40" s="18" t="n">
        <v>412.47066019</v>
      </c>
      <c r="T40" s="20" t="n">
        <v>14.43106103</v>
      </c>
    </row>
    <row r="41" spans="1:20">
      <c r="A41" s="15" t="s">
        <v>516</v>
      </c>
      <c r="B41" s="17" t="n">
        <v>5712</v>
      </c>
      <c r="C41" s="18">
        <f>(34.0/B41*100)</f>
        <v/>
      </c>
      <c r="D41" s="19" t="n">
        <v>5678</v>
      </c>
      <c r="E41" s="18" t="n">
        <v>508.76567551</v>
      </c>
      <c r="F41" s="20" t="n">
        <v>2.83965331</v>
      </c>
      <c r="G41" s="18" t="n">
        <v>413.8792828</v>
      </c>
      <c r="H41" s="20" t="n">
        <v>5.2626979</v>
      </c>
      <c r="I41" s="18" t="n">
        <v>404.77660864</v>
      </c>
      <c r="J41" s="20" t="n">
        <v>17.21934918</v>
      </c>
      <c r="K41" s="18" t="s">
        <v>481</v>
      </c>
      <c r="L41" s="20" t="s">
        <v>481</v>
      </c>
      <c r="M41" s="18" t="s">
        <v>481</v>
      </c>
      <c r="N41" s="20" t="s">
        <v>481</v>
      </c>
      <c r="O41" s="18" t="n">
        <v>387.44235424</v>
      </c>
      <c r="P41" s="20" t="n">
        <v>14.52510266</v>
      </c>
      <c r="Q41" s="18" t="s">
        <v>481</v>
      </c>
      <c r="R41" s="20" t="s">
        <v>481</v>
      </c>
      <c r="S41" s="18" t="n">
        <v>408.49903669</v>
      </c>
      <c r="T41" s="20" t="n">
        <v>10.33559041</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n">
        <v>397.28855353</v>
      </c>
      <c r="F45" s="20" t="n">
        <v>3.43283726</v>
      </c>
      <c r="G45" s="18" t="n">
        <v>350.62766127</v>
      </c>
      <c r="H45" s="20" t="n">
        <v>2.55105628</v>
      </c>
      <c r="I45" s="18" t="n">
        <v>338.41842956</v>
      </c>
      <c r="J45" s="20" t="n">
        <v>4.7542815</v>
      </c>
      <c r="K45" s="18" t="s">
        <v>481</v>
      </c>
      <c r="L45" s="20" t="s">
        <v>481</v>
      </c>
      <c r="M45" s="18" t="s">
        <v>481</v>
      </c>
      <c r="N45" s="20" t="s">
        <v>481</v>
      </c>
      <c r="O45" s="18" t="s">
        <v>481</v>
      </c>
      <c r="P45" s="20" t="s">
        <v>481</v>
      </c>
      <c r="Q45" s="18" t="n">
        <v>360.40026801</v>
      </c>
      <c r="R45" s="20" t="n">
        <v>15.67294341</v>
      </c>
      <c r="S45" s="18" t="n">
        <v>365.51551722</v>
      </c>
      <c r="T45" s="20" t="n">
        <v>2.89429282</v>
      </c>
    </row>
    <row r="46" spans="1:20">
      <c r="A46" s="15" t="s">
        <v>521</v>
      </c>
      <c r="B46" s="17" t="n">
        <v>23141</v>
      </c>
      <c r="C46" s="18">
        <f>(1174.0/B46*100)</f>
        <v/>
      </c>
      <c r="D46" s="19" t="n">
        <v>21967</v>
      </c>
      <c r="E46" s="18" t="n">
        <v>424.33346749</v>
      </c>
      <c r="F46" s="20" t="n">
        <v>2.42988325</v>
      </c>
      <c r="G46" s="18" t="n">
        <v>341.99242378</v>
      </c>
      <c r="H46" s="20" t="n">
        <v>2.54578423</v>
      </c>
      <c r="I46" s="18" t="n">
        <v>328.04764789</v>
      </c>
      <c r="J46" s="20" t="n">
        <v>4.23931984</v>
      </c>
      <c r="K46" s="18" t="s">
        <v>481</v>
      </c>
      <c r="L46" s="20" t="s">
        <v>481</v>
      </c>
      <c r="M46" s="18" t="s">
        <v>481</v>
      </c>
      <c r="N46" s="20" t="s">
        <v>481</v>
      </c>
      <c r="O46" s="18" t="s">
        <v>481</v>
      </c>
      <c r="P46" s="20" t="s">
        <v>481</v>
      </c>
      <c r="Q46" s="18" t="s">
        <v>481</v>
      </c>
      <c r="R46" s="20" t="s">
        <v>481</v>
      </c>
      <c r="S46" s="18" t="n">
        <v>360.13880378</v>
      </c>
      <c r="T46" s="20" t="n">
        <v>3.12385699</v>
      </c>
    </row>
    <row r="47" spans="1:20">
      <c r="A47" s="15" t="s">
        <v>522</v>
      </c>
      <c r="B47" s="17" t="n">
        <v>5928</v>
      </c>
      <c r="C47" s="18">
        <f>(78.0/B47*100)</f>
        <v/>
      </c>
      <c r="D47" s="19" t="n">
        <v>5850</v>
      </c>
      <c r="E47" s="18" t="n">
        <v>453.2884909</v>
      </c>
      <c r="F47" s="20" t="n">
        <v>4.0994313</v>
      </c>
      <c r="G47" s="18" t="n">
        <v>314.51171688</v>
      </c>
      <c r="H47" s="20" t="n">
        <v>11.23862364</v>
      </c>
      <c r="I47" s="18" t="n">
        <v>352.76302394</v>
      </c>
      <c r="J47" s="20" t="n">
        <v>15.88097409</v>
      </c>
      <c r="K47" s="18" t="s">
        <v>481</v>
      </c>
      <c r="L47" s="20" t="s">
        <v>481</v>
      </c>
      <c r="M47" s="18" t="s">
        <v>481</v>
      </c>
      <c r="N47" s="20" t="s">
        <v>481</v>
      </c>
      <c r="O47" s="18" t="s">
        <v>481</v>
      </c>
      <c r="P47" s="20" t="s">
        <v>481</v>
      </c>
      <c r="Q47" s="18" t="s">
        <v>481</v>
      </c>
      <c r="R47" s="20" t="s">
        <v>481</v>
      </c>
      <c r="S47" s="18" t="n">
        <v>333.15242379</v>
      </c>
      <c r="T47" s="20" t="n">
        <v>8.65538815</v>
      </c>
    </row>
    <row r="48" spans="1:20">
      <c r="A48" s="15" t="s">
        <v>523</v>
      </c>
      <c r="B48" s="17" t="n">
        <v>9841</v>
      </c>
      <c r="C48" s="18">
        <f>(8.0/B48*100)</f>
        <v/>
      </c>
      <c r="D48" s="19" t="n">
        <v>9833</v>
      </c>
      <c r="E48" s="18" t="n">
        <v>532.19033395</v>
      </c>
      <c r="F48" s="20" t="n">
        <v>4.83699311</v>
      </c>
      <c r="G48" s="18" t="n">
        <v>466.28432489</v>
      </c>
      <c r="H48" s="20" t="n">
        <v>5.71082344</v>
      </c>
      <c r="I48" s="18" t="n">
        <v>423.79250392</v>
      </c>
      <c r="J48" s="20" t="n">
        <v>11.29979243</v>
      </c>
      <c r="K48" s="18" t="s">
        <v>481</v>
      </c>
      <c r="L48" s="20" t="s">
        <v>481</v>
      </c>
      <c r="M48" s="18" t="s">
        <v>481</v>
      </c>
      <c r="N48" s="20" t="s">
        <v>481</v>
      </c>
      <c r="O48" s="18" t="s">
        <v>481</v>
      </c>
      <c r="P48" s="20" t="s">
        <v>481</v>
      </c>
      <c r="Q48" s="18" t="s">
        <v>481</v>
      </c>
      <c r="R48" s="20" t="s">
        <v>481</v>
      </c>
      <c r="S48" s="18" t="n">
        <v>458.13650721</v>
      </c>
      <c r="T48" s="20" t="n">
        <v>28.96090197</v>
      </c>
    </row>
    <row r="49" spans="1:20">
      <c r="A49" s="15" t="s">
        <v>524</v>
      </c>
      <c r="B49" s="17" t="n">
        <v>6349</v>
      </c>
      <c r="C49" s="18">
        <f>(56.0/B49*100)</f>
        <v/>
      </c>
      <c r="D49" s="19" t="n">
        <v>6293</v>
      </c>
      <c r="E49" s="18" t="n">
        <v>442.31469694</v>
      </c>
      <c r="F49" s="20" t="n">
        <v>2.73096881</v>
      </c>
      <c r="G49" s="18" t="n">
        <v>379.99119513</v>
      </c>
      <c r="H49" s="20" t="n">
        <v>4.89811872</v>
      </c>
      <c r="I49" s="18" t="n">
        <v>370.48266726</v>
      </c>
      <c r="J49" s="20" t="n">
        <v>9.893520130000001</v>
      </c>
      <c r="K49" s="18" t="s">
        <v>481</v>
      </c>
      <c r="L49" s="20" t="s">
        <v>481</v>
      </c>
      <c r="M49" s="18" t="s">
        <v>481</v>
      </c>
      <c r="N49" s="20" t="s">
        <v>481</v>
      </c>
      <c r="O49" s="18" t="n">
        <v>396.7763</v>
      </c>
      <c r="P49" s="20" t="n">
        <v>46.3541541</v>
      </c>
      <c r="Q49" s="18" t="n">
        <v>339.40808487</v>
      </c>
      <c r="R49" s="20" t="n">
        <v>28.54707781</v>
      </c>
      <c r="S49" s="18" t="n">
        <v>390.2393266</v>
      </c>
      <c r="T49" s="20" t="n">
        <v>8.2797842</v>
      </c>
    </row>
    <row r="50" spans="1:20">
      <c r="A50" s="15" t="s">
        <v>525</v>
      </c>
      <c r="B50" s="17" t="n">
        <v>11795</v>
      </c>
      <c r="C50" s="18">
        <f>(218.0/B50*100)</f>
        <v/>
      </c>
      <c r="D50" s="19" t="n">
        <v>11577</v>
      </c>
      <c r="E50" s="18" t="n">
        <v>434.99733165</v>
      </c>
      <c r="F50" s="20" t="n">
        <v>2.47797586</v>
      </c>
      <c r="G50" s="18" t="n">
        <v>372.74899033</v>
      </c>
      <c r="H50" s="20" t="n">
        <v>3.4388505</v>
      </c>
      <c r="I50" s="18" t="n">
        <v>347.80575209</v>
      </c>
      <c r="J50" s="20" t="n">
        <v>4.63422383</v>
      </c>
      <c r="K50" s="18" t="s">
        <v>481</v>
      </c>
      <c r="L50" s="20" t="s">
        <v>481</v>
      </c>
      <c r="M50" s="18" t="s">
        <v>481</v>
      </c>
      <c r="N50" s="20" t="s">
        <v>481</v>
      </c>
      <c r="O50" s="18" t="s">
        <v>481</v>
      </c>
      <c r="P50" s="20" t="s">
        <v>481</v>
      </c>
      <c r="Q50" s="18" t="s">
        <v>481</v>
      </c>
      <c r="R50" s="20" t="s">
        <v>481</v>
      </c>
      <c r="S50" s="18" t="n">
        <v>391.59827583</v>
      </c>
      <c r="T50" s="20" t="n">
        <v>2.95666647</v>
      </c>
    </row>
    <row r="51" spans="1:20">
      <c r="A51" s="15" t="s">
        <v>526</v>
      </c>
      <c r="B51" s="17" t="n">
        <v>6866</v>
      </c>
      <c r="C51" s="18">
        <f>(108.0/B51*100)</f>
        <v/>
      </c>
      <c r="D51" s="19" t="n">
        <v>6758</v>
      </c>
      <c r="E51" s="18" t="n">
        <v>436.57254957</v>
      </c>
      <c r="F51" s="20" t="n">
        <v>2.16437847</v>
      </c>
      <c r="G51" s="18" t="n">
        <v>372.15062501</v>
      </c>
      <c r="H51" s="20" t="n">
        <v>3.21480333</v>
      </c>
      <c r="I51" s="18" t="n">
        <v>343.50478027</v>
      </c>
      <c r="J51" s="20" t="n">
        <v>5.60844654</v>
      </c>
      <c r="K51" s="18" t="s">
        <v>481</v>
      </c>
      <c r="L51" s="20" t="s">
        <v>481</v>
      </c>
      <c r="M51" s="18" t="s">
        <v>481</v>
      </c>
      <c r="N51" s="20" t="s">
        <v>481</v>
      </c>
      <c r="O51" s="18" t="n">
        <v>410.85572185</v>
      </c>
      <c r="P51" s="20" t="n">
        <v>3.7997542</v>
      </c>
      <c r="Q51" s="18" t="s">
        <v>481</v>
      </c>
      <c r="R51" s="20" t="s">
        <v>481</v>
      </c>
      <c r="S51" s="18" t="n">
        <v>388.3118754</v>
      </c>
      <c r="T51" s="20" t="n">
        <v>2.83830746</v>
      </c>
    </row>
    <row r="52" spans="1:20">
      <c r="A52" s="15" t="s">
        <v>527</v>
      </c>
      <c r="B52" s="17" t="n">
        <v>5809</v>
      </c>
      <c r="C52" s="18">
        <f>(74.0/B52*100)</f>
        <v/>
      </c>
      <c r="D52" s="19" t="n">
        <v>5735</v>
      </c>
      <c r="E52" s="18" t="n">
        <v>476.96255615</v>
      </c>
      <c r="F52" s="20" t="n">
        <v>2.46015695</v>
      </c>
      <c r="G52" s="18" t="n">
        <v>348.10193811</v>
      </c>
      <c r="H52" s="20" t="n">
        <v>25.47405648</v>
      </c>
      <c r="I52" s="18" t="n">
        <v>432.64591282</v>
      </c>
      <c r="J52" s="20" t="n">
        <v>42.2847145</v>
      </c>
      <c r="K52" s="18" t="s">
        <v>481</v>
      </c>
      <c r="L52" s="20" t="s">
        <v>481</v>
      </c>
      <c r="M52" s="18" t="s">
        <v>481</v>
      </c>
      <c r="N52" s="20" t="s">
        <v>481</v>
      </c>
      <c r="O52" s="18" t="s">
        <v>481</v>
      </c>
      <c r="P52" s="20" t="s">
        <v>481</v>
      </c>
      <c r="Q52" s="18" t="s">
        <v>481</v>
      </c>
      <c r="R52" s="20" t="s">
        <v>481</v>
      </c>
      <c r="S52" s="18" t="n">
        <v>366.61303173</v>
      </c>
      <c r="T52" s="20" t="n">
        <v>8.85627674</v>
      </c>
    </row>
    <row r="53" spans="1:20">
      <c r="A53" s="15" t="s">
        <v>528</v>
      </c>
      <c r="B53" s="17" t="n">
        <v>5571</v>
      </c>
      <c r="C53" s="18">
        <f>(85.0/B53*100)</f>
        <v/>
      </c>
      <c r="D53" s="19" t="n">
        <v>5486</v>
      </c>
      <c r="E53" s="18" t="n">
        <v>437.32635192</v>
      </c>
      <c r="F53" s="20" t="n">
        <v>1.39602561</v>
      </c>
      <c r="G53" s="18" t="n">
        <v>346.50793177</v>
      </c>
      <c r="H53" s="20" t="n">
        <v>7.51938148</v>
      </c>
      <c r="I53" s="18" t="n">
        <v>358.17528493</v>
      </c>
      <c r="J53" s="20" t="n">
        <v>13.06684474</v>
      </c>
      <c r="K53" s="18" t="s">
        <v>481</v>
      </c>
      <c r="L53" s="20" t="s">
        <v>481</v>
      </c>
      <c r="M53" s="18" t="s">
        <v>481</v>
      </c>
      <c r="N53" s="20" t="s">
        <v>481</v>
      </c>
      <c r="O53" s="18" t="s">
        <v>481</v>
      </c>
      <c r="P53" s="20" t="s">
        <v>481</v>
      </c>
      <c r="Q53" s="18" t="s">
        <v>481</v>
      </c>
      <c r="R53" s="20" t="s">
        <v>481</v>
      </c>
      <c r="S53" s="18" t="n">
        <v>344.32627119</v>
      </c>
      <c r="T53" s="20" t="n">
        <v>8.94503338</v>
      </c>
    </row>
    <row r="54" spans="1:20">
      <c r="A54" s="15" t="s">
        <v>529</v>
      </c>
      <c r="B54" s="17" t="n">
        <v>4740</v>
      </c>
      <c r="C54" s="18">
        <f>(46.0/B54*100)</f>
        <v/>
      </c>
      <c r="D54" s="19" t="n">
        <v>4694</v>
      </c>
      <c r="E54" s="18" t="n">
        <v>351.26044129</v>
      </c>
      <c r="F54" s="20" t="n">
        <v>2.98446518</v>
      </c>
      <c r="G54" s="18" t="n">
        <v>294.47259563</v>
      </c>
      <c r="H54" s="20" t="n">
        <v>2.63366512</v>
      </c>
      <c r="I54" s="18" t="n">
        <v>288.43497359</v>
      </c>
      <c r="J54" s="20" t="n">
        <v>5.24576286</v>
      </c>
      <c r="K54" s="18" t="s">
        <v>481</v>
      </c>
      <c r="L54" s="20" t="s">
        <v>481</v>
      </c>
      <c r="M54" s="18" t="s">
        <v>481</v>
      </c>
      <c r="N54" s="20" t="s">
        <v>481</v>
      </c>
      <c r="O54" s="18" t="s">
        <v>481</v>
      </c>
      <c r="P54" s="20" t="s">
        <v>481</v>
      </c>
      <c r="Q54" s="18" t="s">
        <v>481</v>
      </c>
      <c r="R54" s="20" t="s">
        <v>481</v>
      </c>
      <c r="S54" s="18" t="n">
        <v>290.90983313</v>
      </c>
      <c r="T54" s="20" t="n">
        <v>4.08539671</v>
      </c>
    </row>
    <row r="55" spans="1:20">
      <c r="A55" s="15" t="s">
        <v>530</v>
      </c>
      <c r="B55" s="17" t="n">
        <v>5316</v>
      </c>
      <c r="C55" s="18">
        <f>(22.0/B55*100)</f>
        <v/>
      </c>
      <c r="D55" s="19" t="n">
        <v>5294</v>
      </c>
      <c r="E55" s="18" t="n">
        <v>415.35122671</v>
      </c>
      <c r="F55" s="20" t="n">
        <v>2.40272311</v>
      </c>
      <c r="G55" s="18" t="n">
        <v>322.23252363</v>
      </c>
      <c r="H55" s="20" t="n">
        <v>17.48842487</v>
      </c>
      <c r="I55" s="18" t="n">
        <v>332.52515931</v>
      </c>
      <c r="J55" s="20" t="n">
        <v>31.51159874</v>
      </c>
      <c r="K55" s="18" t="s">
        <v>481</v>
      </c>
      <c r="L55" s="20" t="s">
        <v>481</v>
      </c>
      <c r="M55" s="18" t="s">
        <v>481</v>
      </c>
      <c r="N55" s="20" t="s">
        <v>481</v>
      </c>
      <c r="O55" s="18" t="n">
        <v>396.18184135</v>
      </c>
      <c r="P55" s="20" t="n">
        <v>31.55288139</v>
      </c>
      <c r="Q55" s="18" t="n">
        <v>364.20227643</v>
      </c>
      <c r="R55" s="20" t="n">
        <v>20.87114678</v>
      </c>
      <c r="S55" s="18" t="n">
        <v>353.55223508</v>
      </c>
      <c r="T55" s="20" t="n">
        <v>5.92555139</v>
      </c>
    </row>
    <row r="56" spans="1:20">
      <c r="A56" s="15" t="s">
        <v>531</v>
      </c>
      <c r="B56" s="17" t="n">
        <v>5359</v>
      </c>
      <c r="C56" s="18">
        <f>(76.0/B56*100)</f>
        <v/>
      </c>
      <c r="D56" s="19" t="n">
        <v>5283</v>
      </c>
      <c r="E56" s="18" t="n">
        <v>529.18386974</v>
      </c>
      <c r="F56" s="20" t="n">
        <v>2.5731597</v>
      </c>
      <c r="G56" s="18" t="n">
        <v>480.71249245</v>
      </c>
      <c r="H56" s="20" t="n">
        <v>4.34431289</v>
      </c>
      <c r="I56" s="18" t="n">
        <v>470.9091226</v>
      </c>
      <c r="J56" s="20" t="n">
        <v>17.62323653</v>
      </c>
      <c r="K56" s="18" t="s">
        <v>481</v>
      </c>
      <c r="L56" s="20" t="s">
        <v>481</v>
      </c>
      <c r="M56" s="18" t="s">
        <v>481</v>
      </c>
      <c r="N56" s="20" t="s">
        <v>481</v>
      </c>
      <c r="O56" s="18" t="s">
        <v>481</v>
      </c>
      <c r="P56" s="20" t="s">
        <v>481</v>
      </c>
      <c r="Q56" s="18" t="s">
        <v>481</v>
      </c>
      <c r="R56" s="20" t="s">
        <v>481</v>
      </c>
      <c r="S56" s="18" t="n">
        <v>480.00922157</v>
      </c>
      <c r="T56" s="20" t="n">
        <v>11.30905449</v>
      </c>
    </row>
    <row r="57" spans="1:20">
      <c r="A57" s="15" t="s">
        <v>532</v>
      </c>
      <c r="B57" s="17" t="n">
        <v>6513</v>
      </c>
      <c r="C57" s="18">
        <f>(0.0/B57*100)</f>
        <v/>
      </c>
      <c r="D57" s="19" t="n">
        <v>6513</v>
      </c>
      <c r="E57" s="18" t="n">
        <v>410.90200336</v>
      </c>
      <c r="F57" s="20" t="n">
        <v>2.52185224</v>
      </c>
      <c r="G57" s="18" t="n">
        <v>365.40196418</v>
      </c>
      <c r="H57" s="20" t="n">
        <v>3.99825217</v>
      </c>
      <c r="I57" s="18" t="n">
        <v>357.37224823</v>
      </c>
      <c r="J57" s="20" t="n">
        <v>7.7351082</v>
      </c>
      <c r="K57" s="18" t="s">
        <v>481</v>
      </c>
      <c r="L57" s="20" t="s">
        <v>481</v>
      </c>
      <c r="M57" s="18" t="s">
        <v>481</v>
      </c>
      <c r="N57" s="20" t="s">
        <v>481</v>
      </c>
      <c r="O57" s="18" t="n">
        <v>362.88993732</v>
      </c>
      <c r="P57" s="20" t="n">
        <v>24.26749048</v>
      </c>
      <c r="Q57" s="18" t="n">
        <v>372.65892768</v>
      </c>
      <c r="R57" s="20" t="n">
        <v>25.549993</v>
      </c>
      <c r="S57" s="18" t="n">
        <v>363.79316682</v>
      </c>
      <c r="T57" s="20" t="n">
        <v>9.98180529</v>
      </c>
    </row>
    <row r="58" spans="1:20">
      <c r="A58" s="15" t="s">
        <v>533</v>
      </c>
      <c r="B58" s="17" t="n">
        <v>7267</v>
      </c>
      <c r="C58" s="18">
        <f>(10.0/B58*100)</f>
        <v/>
      </c>
      <c r="D58" s="19" t="n">
        <v>7257</v>
      </c>
      <c r="E58" s="18" t="n">
        <v>416.62823567</v>
      </c>
      <c r="F58" s="20" t="n">
        <v>2.54771863</v>
      </c>
      <c r="G58" s="18" t="n">
        <v>322.49300153</v>
      </c>
      <c r="H58" s="20" t="n">
        <v>7.25701174</v>
      </c>
      <c r="I58" s="18" t="n">
        <v>317.86918895</v>
      </c>
      <c r="J58" s="20" t="n">
        <v>19.50322842</v>
      </c>
      <c r="K58" s="18" t="s">
        <v>481</v>
      </c>
      <c r="L58" s="20" t="s">
        <v>481</v>
      </c>
      <c r="M58" s="18" t="s">
        <v>481</v>
      </c>
      <c r="N58" s="20" t="s">
        <v>481</v>
      </c>
      <c r="O58" s="18" t="n">
        <v>459.14645733</v>
      </c>
      <c r="P58" s="20" t="n">
        <v>75.05403326</v>
      </c>
      <c r="Q58" s="18" t="n">
        <v>285.98127556</v>
      </c>
      <c r="R58" s="20" t="n">
        <v>13.31285673</v>
      </c>
      <c r="S58" s="18" t="n">
        <v>346.2652232</v>
      </c>
      <c r="T58" s="20" t="n">
        <v>7.6466104</v>
      </c>
    </row>
    <row r="59" spans="1:20">
      <c r="A59" s="15" t="s">
        <v>534</v>
      </c>
      <c r="B59" s="17" t="n">
        <v>4826</v>
      </c>
      <c r="C59" s="18">
        <f>(26.0/B59*100)</f>
        <v/>
      </c>
      <c r="D59" s="19" t="n">
        <v>4800</v>
      </c>
      <c r="E59" s="18" t="n">
        <v>381.85946361</v>
      </c>
      <c r="F59" s="20" t="n">
        <v>1.73739697</v>
      </c>
      <c r="G59" s="18" t="n">
        <v>304.09257392</v>
      </c>
      <c r="H59" s="20" t="n">
        <v>7.52659208</v>
      </c>
      <c r="I59" s="18" t="n">
        <v>337.0980792</v>
      </c>
      <c r="J59" s="20" t="n">
        <v>11.22643654</v>
      </c>
      <c r="K59" s="18" t="s">
        <v>481</v>
      </c>
      <c r="L59" s="20" t="s">
        <v>481</v>
      </c>
      <c r="M59" s="18" t="s">
        <v>481</v>
      </c>
      <c r="N59" s="20" t="s">
        <v>481</v>
      </c>
      <c r="O59" s="18" t="n">
        <v>349.44942608</v>
      </c>
      <c r="P59" s="20" t="n">
        <v>34.38831006</v>
      </c>
      <c r="Q59" s="18" t="n">
        <v>306.37175663</v>
      </c>
      <c r="R59" s="20" t="n">
        <v>17.36944218</v>
      </c>
      <c r="S59" s="18" t="n">
        <v>331.74383315</v>
      </c>
      <c r="T59" s="20" t="n">
        <v>11.0740609</v>
      </c>
    </row>
    <row r="60" spans="1:20">
      <c r="A60" s="15" t="s">
        <v>535</v>
      </c>
      <c r="B60" s="17" t="n">
        <v>4546</v>
      </c>
      <c r="C60" s="18">
        <f>(15.0/B60*100)</f>
        <v/>
      </c>
      <c r="D60" s="19" t="n">
        <v>4531</v>
      </c>
      <c r="E60" s="18" t="n">
        <v>402.50329062</v>
      </c>
      <c r="F60" s="20" t="n">
        <v>3.64471984</v>
      </c>
      <c r="G60" s="18" t="n">
        <v>326.55015694</v>
      </c>
      <c r="H60" s="20" t="n">
        <v>4.39286492</v>
      </c>
      <c r="I60" s="18" t="n">
        <v>307.18959512</v>
      </c>
      <c r="J60" s="20" t="n">
        <v>10.75183583</v>
      </c>
      <c r="K60" s="18" t="s">
        <v>481</v>
      </c>
      <c r="L60" s="20" t="s">
        <v>481</v>
      </c>
      <c r="M60" s="18" t="s">
        <v>481</v>
      </c>
      <c r="N60" s="20" t="s">
        <v>481</v>
      </c>
      <c r="O60" s="18" t="s">
        <v>481</v>
      </c>
      <c r="P60" s="20" t="s">
        <v>481</v>
      </c>
      <c r="Q60" s="18" t="n">
        <v>327.82887343</v>
      </c>
      <c r="R60" s="20" t="n">
        <v>27.1172935</v>
      </c>
      <c r="S60" s="18" t="n">
        <v>329.93823972</v>
      </c>
      <c r="T60" s="20" t="n">
        <v>6.54553415</v>
      </c>
    </row>
    <row r="61" spans="1:20">
      <c r="A61" s="15" t="s">
        <v>536</v>
      </c>
      <c r="B61" s="17" t="n">
        <v>6525</v>
      </c>
      <c r="C61" s="18">
        <f>(136.0/B61*100)</f>
        <v/>
      </c>
      <c r="D61" s="19" t="n">
        <v>6389</v>
      </c>
      <c r="E61" s="18" t="n">
        <v>478.93803873</v>
      </c>
      <c r="F61" s="20" t="n">
        <v>2.63546874</v>
      </c>
      <c r="G61" s="18" t="n">
        <v>365.62578363</v>
      </c>
      <c r="H61" s="20" t="n">
        <v>9.214257740000001</v>
      </c>
      <c r="I61" s="18" t="n">
        <v>362.78368205</v>
      </c>
      <c r="J61" s="20" t="n">
        <v>17.16860468</v>
      </c>
      <c r="K61" s="18" t="s">
        <v>481</v>
      </c>
      <c r="L61" s="20" t="s">
        <v>481</v>
      </c>
      <c r="M61" s="18" t="s">
        <v>481</v>
      </c>
      <c r="N61" s="20" t="s">
        <v>481</v>
      </c>
      <c r="O61" s="18" t="s">
        <v>481</v>
      </c>
      <c r="P61" s="20" t="s">
        <v>481</v>
      </c>
      <c r="Q61" s="18" t="s">
        <v>481</v>
      </c>
      <c r="R61" s="20" t="s">
        <v>481</v>
      </c>
      <c r="S61" s="18" t="n">
        <v>366.65655844</v>
      </c>
      <c r="T61" s="20" t="n">
        <v>10.22801094</v>
      </c>
    </row>
    <row r="62" spans="1:20">
      <c r="A62" s="15" t="s">
        <v>537</v>
      </c>
      <c r="B62" s="17" t="n">
        <v>4476</v>
      </c>
      <c r="C62" s="18">
        <f>(3.0/B62*100)</f>
        <v/>
      </c>
      <c r="D62" s="19" t="n">
        <v>4473</v>
      </c>
      <c r="E62" s="18" t="n">
        <v>544.59197584</v>
      </c>
      <c r="F62" s="20" t="n">
        <v>1.23129693</v>
      </c>
      <c r="G62" s="18" t="n">
        <v>481.22882739</v>
      </c>
      <c r="H62" s="20" t="n">
        <v>3.48597799</v>
      </c>
      <c r="I62" s="18" t="n">
        <v>448.08250835</v>
      </c>
      <c r="J62" s="20" t="n">
        <v>5.61426956</v>
      </c>
      <c r="K62" s="18" t="s">
        <v>481</v>
      </c>
      <c r="L62" s="20" t="s">
        <v>481</v>
      </c>
      <c r="M62" s="18" t="s">
        <v>481</v>
      </c>
      <c r="N62" s="20" t="s">
        <v>481</v>
      </c>
      <c r="O62" s="18" t="s">
        <v>481</v>
      </c>
      <c r="P62" s="20" t="s">
        <v>481</v>
      </c>
      <c r="Q62" s="18" t="s">
        <v>481</v>
      </c>
      <c r="R62" s="20" t="s">
        <v>481</v>
      </c>
      <c r="S62" s="18" t="n">
        <v>483.90476881</v>
      </c>
      <c r="T62" s="20" t="n">
        <v>4.97595874</v>
      </c>
    </row>
    <row r="63" spans="1:20">
      <c r="A63" s="15" t="s">
        <v>538</v>
      </c>
      <c r="B63" s="17" t="n">
        <v>5324</v>
      </c>
      <c r="C63" s="18">
        <f>(13.0/B63*100)</f>
        <v/>
      </c>
      <c r="D63" s="19" t="n">
        <v>5311</v>
      </c>
      <c r="E63" s="18" t="n">
        <v>386.62268116</v>
      </c>
      <c r="F63" s="20" t="n">
        <v>1.24503359</v>
      </c>
      <c r="G63" s="18" t="n">
        <v>323.08560024</v>
      </c>
      <c r="H63" s="20" t="n">
        <v>14.55492173</v>
      </c>
      <c r="I63" s="18" t="n">
        <v>307.28422202</v>
      </c>
      <c r="J63" s="20" t="n">
        <v>36.89861931</v>
      </c>
      <c r="K63" s="18" t="s">
        <v>481</v>
      </c>
      <c r="L63" s="20" t="s">
        <v>481</v>
      </c>
      <c r="M63" s="18" t="s">
        <v>481</v>
      </c>
      <c r="N63" s="20" t="s">
        <v>481</v>
      </c>
      <c r="O63" s="18" t="n">
        <v>370.9780158</v>
      </c>
      <c r="P63" s="20" t="n">
        <v>23.32776824</v>
      </c>
      <c r="Q63" s="18" t="n">
        <v>293.58950074</v>
      </c>
      <c r="R63" s="20" t="n">
        <v>25.2340977</v>
      </c>
      <c r="S63" s="18" t="n">
        <v>330.07820358</v>
      </c>
      <c r="T63" s="20" t="n">
        <v>7.10732934</v>
      </c>
    </row>
    <row r="64" spans="1:20">
      <c r="A64" s="15" t="s">
        <v>539</v>
      </c>
      <c r="B64" s="17" t="n">
        <v>3634</v>
      </c>
      <c r="C64" s="18">
        <f>(3.0/B64*100)</f>
        <v/>
      </c>
      <c r="D64" s="19" t="n">
        <v>3631</v>
      </c>
      <c r="E64" s="18" t="n">
        <v>471.18938434</v>
      </c>
      <c r="F64" s="20" t="n">
        <v>1.77113594</v>
      </c>
      <c r="G64" s="18" t="n">
        <v>383.29844895</v>
      </c>
      <c r="H64" s="20" t="n">
        <v>8.51693109</v>
      </c>
      <c r="I64" s="18" t="n">
        <v>277.62350041</v>
      </c>
      <c r="J64" s="20" t="n">
        <v>26.2441111</v>
      </c>
      <c r="K64" s="18" t="s">
        <v>481</v>
      </c>
      <c r="L64" s="20" t="s">
        <v>481</v>
      </c>
      <c r="M64" s="18" t="s">
        <v>481</v>
      </c>
      <c r="N64" s="20" t="s">
        <v>481</v>
      </c>
      <c r="O64" s="18" t="s">
        <v>481</v>
      </c>
      <c r="P64" s="20" t="s">
        <v>481</v>
      </c>
      <c r="Q64" s="18" t="n">
        <v>376.5200802</v>
      </c>
      <c r="R64" s="20" t="n">
        <v>38.81828255</v>
      </c>
      <c r="S64" s="18" t="n">
        <v>401.36612672</v>
      </c>
      <c r="T64" s="20" t="n">
        <v>17.30340046</v>
      </c>
    </row>
    <row r="65" spans="1:20">
      <c r="A65" s="15" t="s">
        <v>540</v>
      </c>
      <c r="B65" s="17" t="n">
        <v>5325</v>
      </c>
      <c r="C65" s="18">
        <f>(14.0/B65*100)</f>
        <v/>
      </c>
      <c r="D65" s="19" t="n">
        <v>5311</v>
      </c>
      <c r="E65" s="18" t="n">
        <v>432.52828788</v>
      </c>
      <c r="F65" s="20" t="n">
        <v>1.94253844</v>
      </c>
      <c r="G65" s="18" t="n">
        <v>365.0958608</v>
      </c>
      <c r="H65" s="20" t="n">
        <v>9.118981639999999</v>
      </c>
      <c r="I65" s="18" t="n">
        <v>351.49684687</v>
      </c>
      <c r="J65" s="20" t="n">
        <v>27.11331193</v>
      </c>
      <c r="K65" s="18" t="s">
        <v>481</v>
      </c>
      <c r="L65" s="20" t="s">
        <v>481</v>
      </c>
      <c r="M65" s="18" t="s">
        <v>481</v>
      </c>
      <c r="N65" s="20" t="s">
        <v>481</v>
      </c>
      <c r="O65" s="18" t="n">
        <v>348.81083887</v>
      </c>
      <c r="P65" s="20" t="n">
        <v>34.63132444</v>
      </c>
      <c r="Q65" s="18" t="s">
        <v>481</v>
      </c>
      <c r="R65" s="20" t="s">
        <v>481</v>
      </c>
      <c r="S65" s="18" t="n">
        <v>357.94493177</v>
      </c>
      <c r="T65" s="20" t="n">
        <v>6.21543994</v>
      </c>
    </row>
    <row r="66" spans="1:20">
      <c r="A66" s="15" t="s">
        <v>541</v>
      </c>
      <c r="B66" s="17" t="n">
        <v>5665</v>
      </c>
      <c r="C66" s="18">
        <f>(75.0/B66*100)</f>
        <v/>
      </c>
      <c r="D66" s="19" t="n">
        <v>5590</v>
      </c>
      <c r="E66" s="18" t="n">
        <v>413.69393404</v>
      </c>
      <c r="F66" s="20" t="n">
        <v>1.05651254</v>
      </c>
      <c r="G66" s="18" t="n">
        <v>282.7229308</v>
      </c>
      <c r="H66" s="20" t="n">
        <v>19.90975375</v>
      </c>
      <c r="I66" s="18" t="n">
        <v>355.26442324</v>
      </c>
      <c r="J66" s="20" t="n">
        <v>16.79214105</v>
      </c>
      <c r="K66" s="18" t="s">
        <v>481</v>
      </c>
      <c r="L66" s="20" t="s">
        <v>481</v>
      </c>
      <c r="M66" s="18" t="s">
        <v>481</v>
      </c>
      <c r="N66" s="20" t="s">
        <v>481</v>
      </c>
      <c r="O66" s="18" t="s">
        <v>481</v>
      </c>
      <c r="P66" s="20" t="s">
        <v>481</v>
      </c>
      <c r="Q66" s="18" t="s">
        <v>481</v>
      </c>
      <c r="R66" s="20" t="s">
        <v>481</v>
      </c>
      <c r="S66" s="18" t="n">
        <v>334.13591154</v>
      </c>
      <c r="T66" s="20" t="n">
        <v>9.20574528</v>
      </c>
    </row>
    <row r="67" spans="1:20">
      <c r="A67" s="15" t="s">
        <v>542</v>
      </c>
      <c r="B67" s="17" t="n">
        <v>6971</v>
      </c>
      <c r="C67" s="18">
        <f>(23.0/B67*100)</f>
        <v/>
      </c>
      <c r="D67" s="19" t="n">
        <v>6948</v>
      </c>
      <c r="E67" s="18" t="n">
        <v>410.43634752</v>
      </c>
      <c r="F67" s="20" t="n">
        <v>2.42625232</v>
      </c>
      <c r="G67" s="18" t="n">
        <v>346.96665468</v>
      </c>
      <c r="H67" s="20" t="n">
        <v>2.65699866</v>
      </c>
      <c r="I67" s="18" t="n">
        <v>324.33126857</v>
      </c>
      <c r="J67" s="20" t="n">
        <v>5.89663937</v>
      </c>
      <c r="K67" s="18" t="s">
        <v>481</v>
      </c>
      <c r="L67" s="20" t="s">
        <v>481</v>
      </c>
      <c r="M67" s="18" t="s">
        <v>481</v>
      </c>
      <c r="N67" s="20" t="s">
        <v>481</v>
      </c>
      <c r="O67" s="18" t="s">
        <v>481</v>
      </c>
      <c r="P67" s="20" t="s">
        <v>481</v>
      </c>
      <c r="Q67" s="18" t="s">
        <v>481</v>
      </c>
      <c r="R67" s="20" t="s">
        <v>481</v>
      </c>
      <c r="S67" s="18" t="n">
        <v>344.81020087</v>
      </c>
      <c r="T67" s="20" t="n">
        <v>4.31662919</v>
      </c>
    </row>
    <row r="68" spans="1:20">
      <c r="A68" s="15" t="s">
        <v>543</v>
      </c>
      <c r="B68" s="17" t="n">
        <v>12083</v>
      </c>
      <c r="C68" s="18">
        <f>(26.0/B68*100)</f>
        <v/>
      </c>
      <c r="D68" s="19" t="n">
        <v>12057</v>
      </c>
      <c r="E68" s="18" t="n">
        <v>431.62263364</v>
      </c>
      <c r="F68" s="20" t="n">
        <v>1.05208877</v>
      </c>
      <c r="G68" s="18" t="n">
        <v>372.54531643</v>
      </c>
      <c r="H68" s="20" t="n">
        <v>3.96347262</v>
      </c>
      <c r="I68" s="18" t="n">
        <v>332.30876016</v>
      </c>
      <c r="J68" s="20" t="n">
        <v>5.95653499</v>
      </c>
      <c r="K68" s="18" t="s">
        <v>481</v>
      </c>
      <c r="L68" s="20" t="s">
        <v>481</v>
      </c>
      <c r="M68" s="18" t="s">
        <v>481</v>
      </c>
      <c r="N68" s="20" t="s">
        <v>481</v>
      </c>
      <c r="O68" s="18" t="s">
        <v>481</v>
      </c>
      <c r="P68" s="20" t="s">
        <v>481</v>
      </c>
      <c r="Q68" s="18" t="s">
        <v>481</v>
      </c>
      <c r="R68" s="20" t="s">
        <v>481</v>
      </c>
      <c r="S68" s="18" t="n">
        <v>326.41859279</v>
      </c>
      <c r="T68" s="20" t="n">
        <v>3.34564568</v>
      </c>
    </row>
    <row r="69" spans="1:20">
      <c r="A69" s="15" t="s">
        <v>544</v>
      </c>
      <c r="B69" s="17" t="n">
        <v>4876</v>
      </c>
      <c r="C69" s="18">
        <f>(0.0/B69*100)</f>
        <v/>
      </c>
      <c r="D69" s="19" t="n">
        <v>4876</v>
      </c>
      <c r="E69" s="18" t="n">
        <v>438.2197346</v>
      </c>
      <c r="F69" s="20" t="n">
        <v>3.21930723</v>
      </c>
      <c r="G69" s="18" t="n">
        <v>361.15199309</v>
      </c>
      <c r="H69" s="20" t="n">
        <v>9.59184962</v>
      </c>
      <c r="I69" s="18" t="n">
        <v>365.43773386</v>
      </c>
      <c r="J69" s="20" t="n">
        <v>18.808923</v>
      </c>
      <c r="K69" s="18" t="s">
        <v>481</v>
      </c>
      <c r="L69" s="20" t="s">
        <v>481</v>
      </c>
      <c r="M69" s="18" t="s">
        <v>481</v>
      </c>
      <c r="N69" s="20" t="s">
        <v>481</v>
      </c>
      <c r="O69" s="18" t="n">
        <v>420.6557925</v>
      </c>
      <c r="P69" s="20" t="n">
        <v>49.1668769</v>
      </c>
      <c r="Q69" s="18" t="s">
        <v>481</v>
      </c>
      <c r="R69" s="20" t="s">
        <v>481</v>
      </c>
      <c r="S69" s="18" t="n">
        <v>378.29460037</v>
      </c>
      <c r="T69" s="20" t="n">
        <v>22.68273361</v>
      </c>
    </row>
    <row r="70" spans="1:20">
      <c r="A70" s="15" t="s">
        <v>545</v>
      </c>
      <c r="B70" s="17" t="n">
        <v>6036</v>
      </c>
      <c r="C70" s="18">
        <f>(223.0/B70*100)</f>
        <v/>
      </c>
      <c r="D70" s="19" t="n">
        <v>5813</v>
      </c>
      <c r="E70" s="18" t="n">
        <v>489.06364694</v>
      </c>
      <c r="F70" s="20" t="n">
        <v>2.83558156</v>
      </c>
      <c r="G70" s="18" t="n">
        <v>436.2385494</v>
      </c>
      <c r="H70" s="20" t="n">
        <v>14.44702001</v>
      </c>
      <c r="I70" s="18" t="n">
        <v>458.11948629</v>
      </c>
      <c r="J70" s="20" t="n">
        <v>21.46131893</v>
      </c>
      <c r="K70" s="18" t="s">
        <v>481</v>
      </c>
      <c r="L70" s="20" t="s">
        <v>481</v>
      </c>
      <c r="M70" s="18" t="s">
        <v>481</v>
      </c>
      <c r="N70" s="20" t="s">
        <v>481</v>
      </c>
      <c r="O70" s="18" t="s">
        <v>481</v>
      </c>
      <c r="P70" s="20" t="s">
        <v>481</v>
      </c>
      <c r="Q70" s="18" t="s">
        <v>481</v>
      </c>
      <c r="R70" s="20" t="s">
        <v>481</v>
      </c>
      <c r="S70" s="18" t="n">
        <v>415.15277472</v>
      </c>
      <c r="T70" s="20" t="n">
        <v>11.20318913</v>
      </c>
    </row>
    <row r="71" spans="1:20">
      <c r="A71" s="15" t="s">
        <v>546</v>
      </c>
      <c r="B71" s="17" t="n">
        <v>6115</v>
      </c>
      <c r="C71" s="18">
        <f>(17.0/B71*100)</f>
        <v/>
      </c>
      <c r="D71" s="19" t="n">
        <v>6098</v>
      </c>
      <c r="E71" s="18" t="n">
        <v>558.96824372</v>
      </c>
      <c r="F71" s="20" t="n">
        <v>1.16593959</v>
      </c>
      <c r="G71" s="18" t="n">
        <v>455.42592141</v>
      </c>
      <c r="H71" s="20" t="n">
        <v>10.72339957</v>
      </c>
      <c r="I71" s="18" t="n">
        <v>511.7419601</v>
      </c>
      <c r="J71" s="20" t="n">
        <v>26.75862604</v>
      </c>
      <c r="K71" s="18" t="s">
        <v>481</v>
      </c>
      <c r="L71" s="20" t="s">
        <v>481</v>
      </c>
      <c r="M71" s="18" t="s">
        <v>481</v>
      </c>
      <c r="N71" s="20" t="s">
        <v>481</v>
      </c>
      <c r="O71" s="18" t="s">
        <v>481</v>
      </c>
      <c r="P71" s="20" t="s">
        <v>481</v>
      </c>
      <c r="Q71" s="18" t="s">
        <v>481</v>
      </c>
      <c r="R71" s="20" t="s">
        <v>481</v>
      </c>
      <c r="S71" s="18" t="n">
        <v>456.4604231</v>
      </c>
      <c r="T71" s="20" t="n">
        <v>14.10904981</v>
      </c>
    </row>
    <row r="72" spans="1:20">
      <c r="A72" s="15" t="s">
        <v>547</v>
      </c>
      <c r="B72" s="17" t="n">
        <v>7708</v>
      </c>
      <c r="C72" s="18">
        <f>(5.0/B72*100)</f>
        <v/>
      </c>
      <c r="D72" s="19" t="n">
        <v>7703</v>
      </c>
      <c r="E72" s="18" t="n">
        <v>532.62968684</v>
      </c>
      <c r="F72" s="20" t="n">
        <v>2.70611354</v>
      </c>
      <c r="G72" s="18" t="n">
        <v>536.26781539</v>
      </c>
      <c r="H72" s="20" t="n">
        <v>20.43964387</v>
      </c>
      <c r="I72" s="18" t="n">
        <v>403.35912639</v>
      </c>
      <c r="J72" s="20" t="n">
        <v>29.24781789</v>
      </c>
      <c r="K72" s="18" t="s">
        <v>481</v>
      </c>
      <c r="L72" s="20" t="s">
        <v>481</v>
      </c>
      <c r="M72" s="18" t="s">
        <v>481</v>
      </c>
      <c r="N72" s="20" t="s">
        <v>481</v>
      </c>
      <c r="O72" s="18" t="s">
        <v>481</v>
      </c>
      <c r="P72" s="20" t="s">
        <v>481</v>
      </c>
      <c r="Q72" s="18" t="s">
        <v>481</v>
      </c>
      <c r="R72" s="20" t="s">
        <v>481</v>
      </c>
      <c r="S72" s="18" t="n">
        <v>425.07799207</v>
      </c>
      <c r="T72" s="20" t="n">
        <v>28.86327256</v>
      </c>
    </row>
    <row r="73" spans="1:20">
      <c r="A73" s="15" t="s">
        <v>548</v>
      </c>
      <c r="B73" s="17" t="n">
        <v>8249</v>
      </c>
      <c r="C73" s="18">
        <f>(144.0/B73*100)</f>
        <v/>
      </c>
      <c r="D73" s="19" t="n">
        <v>8105</v>
      </c>
      <c r="E73" s="18" t="n">
        <v>424.99346347</v>
      </c>
      <c r="F73" s="20" t="n">
        <v>2.80679329</v>
      </c>
      <c r="G73" s="18" t="n">
        <v>370.39550944</v>
      </c>
      <c r="H73" s="20" t="n">
        <v>5.61825407</v>
      </c>
      <c r="I73" s="18" t="n">
        <v>356.87318988</v>
      </c>
      <c r="J73" s="20" t="n">
        <v>17.71014679</v>
      </c>
      <c r="K73" s="18" t="s">
        <v>481</v>
      </c>
      <c r="L73" s="20" t="s">
        <v>481</v>
      </c>
      <c r="M73" s="18" t="s">
        <v>481</v>
      </c>
      <c r="N73" s="20" t="s">
        <v>481</v>
      </c>
      <c r="O73" s="18" t="s">
        <v>481</v>
      </c>
      <c r="P73" s="20" t="s">
        <v>481</v>
      </c>
      <c r="Q73" s="18" t="s">
        <v>481</v>
      </c>
      <c r="R73" s="20" t="s">
        <v>481</v>
      </c>
      <c r="S73" s="18" t="n">
        <v>360.07662056</v>
      </c>
      <c r="T73" s="20" t="n">
        <v>9.10876491</v>
      </c>
    </row>
    <row r="74" spans="1:20">
      <c r="A74" s="15" t="s">
        <v>549</v>
      </c>
      <c r="B74" s="17" t="n">
        <v>4692</v>
      </c>
      <c r="C74" s="18">
        <f>(82.0/B74*100)</f>
        <v/>
      </c>
      <c r="D74" s="19" t="n">
        <v>4610</v>
      </c>
      <c r="E74" s="18" t="n">
        <v>452.9548949</v>
      </c>
      <c r="F74" s="20" t="n">
        <v>1.86919784</v>
      </c>
      <c r="G74" s="18" t="n">
        <v>379.86724142</v>
      </c>
      <c r="H74" s="20" t="n">
        <v>2.54894221</v>
      </c>
      <c r="I74" s="18" t="n">
        <v>344.13226828</v>
      </c>
      <c r="J74" s="20" t="n">
        <v>7.31731815</v>
      </c>
      <c r="K74" s="18" t="s">
        <v>481</v>
      </c>
      <c r="L74" s="20" t="s">
        <v>481</v>
      </c>
      <c r="M74" s="18" t="s">
        <v>481</v>
      </c>
      <c r="N74" s="20" t="s">
        <v>481</v>
      </c>
      <c r="O74" s="18" t="s">
        <v>481</v>
      </c>
      <c r="P74" s="20" t="s">
        <v>481</v>
      </c>
      <c r="Q74" s="18" t="n">
        <v>355.53772348</v>
      </c>
      <c r="R74" s="20" t="n">
        <v>54.61721421</v>
      </c>
      <c r="S74" s="18" t="n">
        <v>349.18372916</v>
      </c>
      <c r="T74" s="20" t="n">
        <v>8.94472899</v>
      </c>
    </row>
    <row r="75" spans="1:20">
      <c r="A75" s="15" t="s">
        <v>550</v>
      </c>
      <c r="B75" s="17" t="n">
        <v>5375</v>
      </c>
      <c r="C75" s="18">
        <f>(203.0/B75*100)</f>
        <v/>
      </c>
      <c r="D75" s="19" t="n">
        <v>5172</v>
      </c>
      <c r="E75" s="18" t="n">
        <v>401.96311194</v>
      </c>
      <c r="F75" s="20" t="n">
        <v>2.05382503</v>
      </c>
      <c r="G75" s="18" t="n">
        <v>331.21121939</v>
      </c>
      <c r="H75" s="20" t="n">
        <v>3.26616535</v>
      </c>
      <c r="I75" s="18" t="n">
        <v>315.16558026</v>
      </c>
      <c r="J75" s="20" t="n">
        <v>4.97603838</v>
      </c>
      <c r="K75" s="18" t="s">
        <v>481</v>
      </c>
      <c r="L75" s="20" t="s">
        <v>481</v>
      </c>
      <c r="M75" s="18" t="s">
        <v>481</v>
      </c>
      <c r="N75" s="20" t="s">
        <v>481</v>
      </c>
      <c r="O75" s="18" t="s">
        <v>481</v>
      </c>
      <c r="P75" s="20" t="s">
        <v>481</v>
      </c>
      <c r="Q75" s="18" t="s">
        <v>481</v>
      </c>
      <c r="R75" s="20" t="s">
        <v>481</v>
      </c>
      <c r="S75" s="18" t="n">
        <v>347.54402015</v>
      </c>
      <c r="T75" s="20" t="n">
        <v>3.35910638</v>
      </c>
    </row>
    <row r="76" spans="1:20">
      <c r="A76" s="15" t="s">
        <v>551</v>
      </c>
      <c r="B76" s="17" t="n">
        <v>14167</v>
      </c>
      <c r="C76" s="18">
        <f>(228.0/B76*100)</f>
        <v/>
      </c>
      <c r="D76" s="19" t="n">
        <v>13939</v>
      </c>
      <c r="E76" s="18" t="n">
        <v>447.11071146</v>
      </c>
      <c r="F76" s="20" t="n">
        <v>2.38179528</v>
      </c>
      <c r="G76" s="18" t="n">
        <v>376.87478926</v>
      </c>
      <c r="H76" s="20" t="n">
        <v>4.33461329</v>
      </c>
      <c r="I76" s="18" t="n">
        <v>322.00523415</v>
      </c>
      <c r="J76" s="20" t="n">
        <v>10.77160347</v>
      </c>
      <c r="K76" s="18" t="s">
        <v>481</v>
      </c>
      <c r="L76" s="20" t="s">
        <v>481</v>
      </c>
      <c r="M76" s="18" t="s">
        <v>481</v>
      </c>
      <c r="N76" s="20" t="s">
        <v>481</v>
      </c>
      <c r="O76" s="18" t="s">
        <v>481</v>
      </c>
      <c r="P76" s="20" t="s">
        <v>481</v>
      </c>
      <c r="Q76" s="18" t="s">
        <v>481</v>
      </c>
      <c r="R76" s="20" t="s">
        <v>481</v>
      </c>
      <c r="S76" s="18" t="n">
        <v>342.69351682</v>
      </c>
      <c r="T76" s="20" t="n">
        <v>5.23908996</v>
      </c>
    </row>
    <row r="77" spans="1:20">
      <c r="A77" s="15" t="s">
        <v>552</v>
      </c>
      <c r="B77" s="17" t="n">
        <v>6062</v>
      </c>
      <c r="C77" s="18">
        <f>(82.0/B77*100)</f>
        <v/>
      </c>
      <c r="D77" s="19" t="n">
        <v>5980</v>
      </c>
      <c r="E77" s="18" t="n">
        <v>462.33426873</v>
      </c>
      <c r="F77" s="20" t="n">
        <v>2.19187853</v>
      </c>
      <c r="G77" s="18" t="n">
        <v>364.77824606</v>
      </c>
      <c r="H77" s="20" t="n">
        <v>2.44127565</v>
      </c>
      <c r="I77" s="18" t="n">
        <v>343.33819497</v>
      </c>
      <c r="J77" s="20" t="n">
        <v>6.32853239</v>
      </c>
      <c r="K77" s="18" t="s">
        <v>481</v>
      </c>
      <c r="L77" s="20" t="s">
        <v>481</v>
      </c>
      <c r="M77" s="18" t="s">
        <v>481</v>
      </c>
      <c r="N77" s="20" t="s">
        <v>481</v>
      </c>
      <c r="O77" s="18" t="s">
        <v>481</v>
      </c>
      <c r="P77" s="20" t="s">
        <v>481</v>
      </c>
      <c r="Q77" s="18" t="s">
        <v>481</v>
      </c>
      <c r="R77" s="20" t="s">
        <v>481</v>
      </c>
      <c r="S77" s="18" t="n">
        <v>380.57239907</v>
      </c>
      <c r="T77" s="20" t="n">
        <v>3.91107534</v>
      </c>
    </row>
    <row r="78" spans="1:20">
      <c r="A78" s="15" t="s">
        <v>553</v>
      </c>
      <c r="B78" s="17" t="n">
        <v>5826</v>
      </c>
      <c r="C78" s="18">
        <f>(0.0/B78*100)</f>
        <v/>
      </c>
      <c r="D78" s="19" t="n">
        <v>5826</v>
      </c>
      <c r="E78" s="18" t="n">
        <v>528.34044242</v>
      </c>
      <c r="F78" s="20" t="n">
        <v>3.94662362</v>
      </c>
      <c r="G78" s="18" t="n">
        <v>453.72539401</v>
      </c>
      <c r="H78" s="20" t="n">
        <v>7.5635028</v>
      </c>
      <c r="I78" s="18" t="n">
        <v>427.98673499</v>
      </c>
      <c r="J78" s="20" t="n">
        <v>14.48837359</v>
      </c>
      <c r="K78" s="18" t="s">
        <v>481</v>
      </c>
      <c r="L78" s="20" t="s">
        <v>481</v>
      </c>
      <c r="M78" s="18" t="s">
        <v>481</v>
      </c>
      <c r="N78" s="20" t="s">
        <v>481</v>
      </c>
      <c r="O78" s="18" t="s">
        <v>481</v>
      </c>
      <c r="P78" s="20" t="s">
        <v>481</v>
      </c>
      <c r="Q78" s="18" t="n">
        <v>411.17715512</v>
      </c>
      <c r="R78" s="20" t="n">
        <v>32.53966671</v>
      </c>
      <c r="S78" s="18" t="n">
        <v>459.60014546</v>
      </c>
      <c r="T78" s="20" t="n">
        <v>23.18803415</v>
      </c>
    </row>
    <row customHeight="1" ht="25" r="79" spans="1:20">
      <c r="A79" s="15" t="s">
        <v>554</v>
      </c>
      <c r="B79" s="17" t="n">
        <v>1657</v>
      </c>
      <c r="C79" s="18">
        <f>(41.0/B79*100)</f>
        <v/>
      </c>
      <c r="D79" s="19" t="n">
        <v>1616</v>
      </c>
      <c r="E79" s="18" t="n">
        <v>483.5308698</v>
      </c>
      <c r="F79" s="20" t="n">
        <v>6.26474354</v>
      </c>
      <c r="G79" s="18" t="n">
        <v>380.00006795</v>
      </c>
      <c r="H79" s="20" t="n">
        <v>9.024945280000001</v>
      </c>
      <c r="I79" s="18" t="n">
        <v>386.33148468</v>
      </c>
      <c r="J79" s="20" t="n">
        <v>19.81356395</v>
      </c>
      <c r="K79" s="18" t="s">
        <v>481</v>
      </c>
      <c r="L79" s="20" t="s">
        <v>481</v>
      </c>
      <c r="M79" s="18" t="s">
        <v>481</v>
      </c>
      <c r="N79" s="20" t="s">
        <v>481</v>
      </c>
      <c r="O79" s="18" t="s">
        <v>481</v>
      </c>
      <c r="P79" s="20" t="s">
        <v>481</v>
      </c>
      <c r="Q79" s="18" t="s">
        <v>481</v>
      </c>
      <c r="R79" s="20" t="s">
        <v>481</v>
      </c>
      <c r="S79" s="18" t="n">
        <v>405.37200581</v>
      </c>
      <c r="T79" s="20" t="n">
        <v>14.41483187</v>
      </c>
    </row>
    <row r="80" spans="1:20">
      <c r="A80" s="15" t="s">
        <v>555</v>
      </c>
      <c r="B80" s="17" t="n">
        <v>7841</v>
      </c>
      <c r="C80" s="18">
        <f>(0.0/B80*100)</f>
        <v/>
      </c>
      <c r="D80" s="19" t="n">
        <v>7841</v>
      </c>
      <c r="E80" s="18" t="n">
        <v>456.79560925</v>
      </c>
      <c r="F80" s="20" t="n">
        <v>3.66858965</v>
      </c>
      <c r="G80" s="18" t="n">
        <v>428.67054434</v>
      </c>
      <c r="H80" s="20" t="n">
        <v>13.64951586</v>
      </c>
      <c r="I80" s="18" t="n">
        <v>421.16672682</v>
      </c>
      <c r="J80" s="20" t="n">
        <v>33.61761897</v>
      </c>
      <c r="K80" s="18" t="s">
        <v>481</v>
      </c>
      <c r="L80" s="20" t="s">
        <v>481</v>
      </c>
      <c r="M80" s="18" t="s">
        <v>481</v>
      </c>
      <c r="N80" s="20" t="s">
        <v>481</v>
      </c>
      <c r="O80" s="18" t="n">
        <v>468.05484738</v>
      </c>
      <c r="P80" s="20" t="n">
        <v>41.83784356</v>
      </c>
      <c r="Q80" s="18" t="s">
        <v>481</v>
      </c>
      <c r="R80" s="20" t="s">
        <v>481</v>
      </c>
      <c r="S80" s="18" t="n">
        <v>471.12133416</v>
      </c>
      <c r="T80" s="20" t="n">
        <v>30.46497244</v>
      </c>
    </row>
    <row r="81" spans="1:20">
      <c r="A81" s="23" t="s">
        <v>556</v>
      </c>
      <c r="B81" s="17" t="n">
        <v>8861</v>
      </c>
      <c r="C81" s="18">
        <f>(0.0/B81*100)</f>
        <v/>
      </c>
      <c r="D81" s="19" t="n">
        <v>8861</v>
      </c>
      <c r="E81" s="18" t="s">
        <v>481</v>
      </c>
      <c r="F81" s="20" t="s">
        <v>481</v>
      </c>
      <c r="G81" s="18" t="s">
        <v>481</v>
      </c>
      <c r="H81" s="20" t="s">
        <v>481</v>
      </c>
      <c r="I81" s="18" t="s">
        <v>481</v>
      </c>
      <c r="J81" s="20" t="s">
        <v>481</v>
      </c>
      <c r="K81" s="18" t="s">
        <v>481</v>
      </c>
      <c r="L81" s="20" t="s">
        <v>481</v>
      </c>
      <c r="M81" s="18" t="s">
        <v>481</v>
      </c>
      <c r="N81" s="20" t="s">
        <v>481</v>
      </c>
      <c r="O81" s="18" t="n">
        <v>442.94752097</v>
      </c>
      <c r="P81" s="20" t="n">
        <v>3.00356581</v>
      </c>
      <c r="Q81" s="18" t="s">
        <v>481</v>
      </c>
      <c r="R81" s="20" t="s">
        <v>481</v>
      </c>
      <c r="S81" s="18" t="s">
        <v>481</v>
      </c>
      <c r="T81" s="20" t="s">
        <v>481</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698</v>
      </c>
    </row>
    <row customHeight="1" ht="30" r="4" spans="1:20">
      <c r="A4" s="6" t="n"/>
      <c r="B4" s="7" t="s">
        <v>462</v>
      </c>
      <c r="C4" s="7" t="s">
        <v>463</v>
      </c>
      <c r="D4" s="8" t="s">
        <v>462</v>
      </c>
      <c r="E4" s="9" t="s">
        <v>695</v>
      </c>
      <c r="F4" s="10" t="n"/>
      <c r="G4" s="9" t="s">
        <v>696</v>
      </c>
      <c r="H4" s="10" t="n"/>
      <c r="I4" s="9" t="s">
        <v>697</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(360.0/B7*100)</f>
        <v/>
      </c>
      <c r="D7" s="19" t="n">
        <v>14170</v>
      </c>
      <c r="E7" s="18" t="n">
        <v>515.34050875</v>
      </c>
      <c r="F7" s="20" t="n">
        <v>1.51902263</v>
      </c>
      <c r="G7" s="18" t="n">
        <v>420.51093277</v>
      </c>
      <c r="H7" s="20" t="n">
        <v>14.52560202</v>
      </c>
      <c r="I7" s="18" t="n">
        <v>407.88777915</v>
      </c>
      <c r="J7" s="20" t="n">
        <v>24.42596438</v>
      </c>
      <c r="K7" s="18" t="s">
        <v>481</v>
      </c>
      <c r="L7" s="20" t="s">
        <v>481</v>
      </c>
      <c r="M7" s="18" t="s">
        <v>481</v>
      </c>
      <c r="N7" s="20" t="s">
        <v>481</v>
      </c>
      <c r="O7" s="18" t="s">
        <v>481</v>
      </c>
      <c r="P7" s="20" t="s">
        <v>481</v>
      </c>
      <c r="Q7" s="18" t="s">
        <v>481</v>
      </c>
      <c r="R7" s="20" t="s">
        <v>481</v>
      </c>
      <c r="S7" s="18" t="n">
        <v>445.93504179</v>
      </c>
      <c r="T7" s="20" t="n">
        <v>4.38846019</v>
      </c>
    </row>
    <row r="8" spans="1:20">
      <c r="A8" s="15" t="s">
        <v>483</v>
      </c>
      <c r="B8" s="17" t="n">
        <v>7007</v>
      </c>
      <c r="C8" s="18">
        <f>(21.0/B8*100)</f>
        <v/>
      </c>
      <c r="D8" s="19" t="n">
        <v>6986</v>
      </c>
      <c r="E8" s="18" t="n">
        <v>502.78386225</v>
      </c>
      <c r="F8" s="20" t="n">
        <v>2.31956313</v>
      </c>
      <c r="G8" s="18" t="n">
        <v>442.37978239</v>
      </c>
      <c r="H8" s="20" t="n">
        <v>6.87647315</v>
      </c>
      <c r="I8" s="18" t="n">
        <v>374.13026061</v>
      </c>
      <c r="J8" s="20" t="n">
        <v>20.48609416</v>
      </c>
      <c r="K8" s="18" t="s">
        <v>481</v>
      </c>
      <c r="L8" s="20" t="s">
        <v>481</v>
      </c>
      <c r="M8" s="18" t="s">
        <v>481</v>
      </c>
      <c r="N8" s="20" t="s">
        <v>481</v>
      </c>
      <c r="O8" s="18" t="n">
        <v>368.48347797</v>
      </c>
      <c r="P8" s="20" t="n">
        <v>14.99112476</v>
      </c>
      <c r="Q8" s="18" t="s">
        <v>481</v>
      </c>
      <c r="R8" s="20" t="s">
        <v>481</v>
      </c>
      <c r="S8" s="18" t="n">
        <v>431.11369111</v>
      </c>
      <c r="T8" s="20" t="n">
        <v>5.99416765</v>
      </c>
    </row>
    <row r="9" spans="1:20">
      <c r="A9" s="15" t="s">
        <v>484</v>
      </c>
      <c r="B9" s="17" t="n">
        <v>9651</v>
      </c>
      <c r="C9" s="18">
        <f>(91.0/B9*100)</f>
        <v/>
      </c>
      <c r="D9" s="19" t="n">
        <v>9560</v>
      </c>
      <c r="E9" s="18" t="n">
        <v>529.19722784</v>
      </c>
      <c r="F9" s="20" t="n">
        <v>1.90082625</v>
      </c>
      <c r="G9" s="18" t="n">
        <v>428.53181735</v>
      </c>
      <c r="H9" s="20" t="n">
        <v>3.51086495</v>
      </c>
      <c r="I9" s="18" t="n">
        <v>399.05284665</v>
      </c>
      <c r="J9" s="20" t="n">
        <v>12.7926628</v>
      </c>
      <c r="K9" s="18" t="s">
        <v>481</v>
      </c>
      <c r="L9" s="20" t="s">
        <v>481</v>
      </c>
      <c r="M9" s="18" t="s">
        <v>481</v>
      </c>
      <c r="N9" s="20" t="s">
        <v>481</v>
      </c>
      <c r="O9" s="18" t="n">
        <v>374.78530698</v>
      </c>
      <c r="P9" s="20" t="n">
        <v>11.62763904</v>
      </c>
      <c r="Q9" s="18" t="s">
        <v>481</v>
      </c>
      <c r="R9" s="20" t="s">
        <v>481</v>
      </c>
      <c r="S9" s="18" t="n">
        <v>429.90187736</v>
      </c>
      <c r="T9" s="20" t="n">
        <v>4.34780917</v>
      </c>
    </row>
    <row r="10" spans="1:20">
      <c r="A10" s="15" t="s">
        <v>485</v>
      </c>
      <c r="B10" s="17" t="n">
        <v>20058</v>
      </c>
      <c r="C10" s="18">
        <f>(524.0/B10*100)</f>
        <v/>
      </c>
      <c r="D10" s="19" t="n">
        <v>19534</v>
      </c>
      <c r="E10" s="18" t="n">
        <v>533.00572531</v>
      </c>
      <c r="F10" s="20" t="n">
        <v>2.02272555</v>
      </c>
      <c r="G10" s="18" t="n">
        <v>443.76848606</v>
      </c>
      <c r="H10" s="20" t="n">
        <v>6.7756571</v>
      </c>
      <c r="I10" s="18" t="n">
        <v>418.99377751</v>
      </c>
      <c r="J10" s="20" t="n">
        <v>11.49387248</v>
      </c>
      <c r="K10" s="18" t="s">
        <v>481</v>
      </c>
      <c r="L10" s="20" t="s">
        <v>481</v>
      </c>
      <c r="M10" s="18" t="s">
        <v>481</v>
      </c>
      <c r="N10" s="20" t="s">
        <v>481</v>
      </c>
      <c r="O10" s="18" t="s">
        <v>481</v>
      </c>
      <c r="P10" s="20" t="s">
        <v>481</v>
      </c>
      <c r="Q10" s="18" t="s">
        <v>481</v>
      </c>
      <c r="R10" s="20" t="s">
        <v>481</v>
      </c>
      <c r="S10" s="18" t="n">
        <v>448.3651227</v>
      </c>
      <c r="T10" s="20" t="n">
        <v>7.58963362</v>
      </c>
    </row>
    <row r="11" spans="1:20">
      <c r="A11" s="15" t="s">
        <v>486</v>
      </c>
      <c r="B11" s="17" t="n">
        <v>7053</v>
      </c>
      <c r="C11" s="18">
        <f>(50.0/B11*100)</f>
        <v/>
      </c>
      <c r="D11" s="19" t="n">
        <v>7003</v>
      </c>
      <c r="E11" s="18" t="n">
        <v>462.56031579</v>
      </c>
      <c r="F11" s="20" t="n">
        <v>2.38787175</v>
      </c>
      <c r="G11" s="18" t="n">
        <v>399.55279347</v>
      </c>
      <c r="H11" s="20" t="n">
        <v>7.31692417</v>
      </c>
      <c r="I11" s="18" t="n">
        <v>378.00963884</v>
      </c>
      <c r="J11" s="20" t="n">
        <v>11.01559006</v>
      </c>
      <c r="K11" s="18" t="s">
        <v>481</v>
      </c>
      <c r="L11" s="20" t="s">
        <v>481</v>
      </c>
      <c r="M11" s="18" t="s">
        <v>481</v>
      </c>
      <c r="N11" s="20" t="s">
        <v>481</v>
      </c>
      <c r="O11" s="18" t="s">
        <v>481</v>
      </c>
      <c r="P11" s="20" t="s">
        <v>481</v>
      </c>
      <c r="Q11" s="18" t="s">
        <v>481</v>
      </c>
      <c r="R11" s="20" t="s">
        <v>481</v>
      </c>
      <c r="S11" s="18" t="n">
        <v>380.11082922</v>
      </c>
      <c r="T11" s="20" t="n">
        <v>3.4869375</v>
      </c>
    </row>
    <row r="12" spans="1:20">
      <c r="A12" s="15" t="s">
        <v>487</v>
      </c>
      <c r="B12" s="17" t="n">
        <v>6894</v>
      </c>
      <c r="C12" s="18">
        <f>(55.0/B12*100)</f>
        <v/>
      </c>
      <c r="D12" s="19" t="n">
        <v>6839</v>
      </c>
      <c r="E12" s="18" t="n">
        <v>502.62113386</v>
      </c>
      <c r="F12" s="20" t="n">
        <v>1.94961811</v>
      </c>
      <c r="G12" s="18" t="n">
        <v>389.83779733</v>
      </c>
      <c r="H12" s="20" t="n">
        <v>6.20565572</v>
      </c>
      <c r="I12" s="18" t="n">
        <v>402.0884911</v>
      </c>
      <c r="J12" s="20" t="n">
        <v>31.91795077</v>
      </c>
      <c r="K12" s="18" t="s">
        <v>481</v>
      </c>
      <c r="L12" s="20" t="s">
        <v>481</v>
      </c>
      <c r="M12" s="18" t="s">
        <v>481</v>
      </c>
      <c r="N12" s="20" t="s">
        <v>481</v>
      </c>
      <c r="O12" s="18" t="n">
        <v>366.6777112</v>
      </c>
      <c r="P12" s="20" t="n">
        <v>14.39052153</v>
      </c>
      <c r="Q12" s="18" t="s">
        <v>481</v>
      </c>
      <c r="R12" s="20" t="s">
        <v>481</v>
      </c>
      <c r="S12" s="18" t="n">
        <v>386.64206863</v>
      </c>
      <c r="T12" s="20" t="n">
        <v>7.40077729</v>
      </c>
    </row>
    <row r="13" spans="1:20">
      <c r="A13" s="15" t="s">
        <v>488</v>
      </c>
      <c r="B13" s="17" t="n">
        <v>7161</v>
      </c>
      <c r="C13" s="18">
        <f>(92.0/B13*100)</f>
        <v/>
      </c>
      <c r="D13" s="19" t="n">
        <v>7069</v>
      </c>
      <c r="E13" s="18" t="n">
        <v>507.47797675</v>
      </c>
      <c r="F13" s="20" t="n">
        <v>2.46743327</v>
      </c>
      <c r="G13" s="18" t="n">
        <v>404.38871984</v>
      </c>
      <c r="H13" s="20" t="n">
        <v>19.55192267</v>
      </c>
      <c r="I13" s="18" t="n">
        <v>342.90604812</v>
      </c>
      <c r="J13" s="20" t="n">
        <v>26.00526273</v>
      </c>
      <c r="K13" s="18" t="s">
        <v>481</v>
      </c>
      <c r="L13" s="20" t="s">
        <v>481</v>
      </c>
      <c r="M13" s="18" t="s">
        <v>481</v>
      </c>
      <c r="N13" s="20" t="s">
        <v>481</v>
      </c>
      <c r="O13" s="18" t="n">
        <v>436.36003517</v>
      </c>
      <c r="P13" s="20" t="n">
        <v>6.43426798</v>
      </c>
      <c r="Q13" s="18" t="s">
        <v>481</v>
      </c>
      <c r="R13" s="20" t="s">
        <v>481</v>
      </c>
      <c r="S13" s="18" t="n">
        <v>414.08000217</v>
      </c>
      <c r="T13" s="20" t="n">
        <v>9.145782280000001</v>
      </c>
    </row>
    <row r="14" spans="1:20">
      <c r="A14" s="15" t="s">
        <v>489</v>
      </c>
      <c r="B14" s="17" t="n">
        <v>5587</v>
      </c>
      <c r="C14" s="18">
        <f>(74.0/B14*100)</f>
        <v/>
      </c>
      <c r="D14" s="19" t="n">
        <v>5513</v>
      </c>
      <c r="E14" s="18" t="n">
        <v>538.47868133</v>
      </c>
      <c r="F14" s="20" t="n">
        <v>2.09460463</v>
      </c>
      <c r="G14" s="18" t="n">
        <v>472.66696537</v>
      </c>
      <c r="H14" s="20" t="n">
        <v>13.80660394</v>
      </c>
      <c r="I14" s="18" t="n">
        <v>463.10873683</v>
      </c>
      <c r="J14" s="20" t="n">
        <v>28.68965405</v>
      </c>
      <c r="K14" s="18" t="s">
        <v>481</v>
      </c>
      <c r="L14" s="20" t="s">
        <v>481</v>
      </c>
      <c r="M14" s="18" t="s">
        <v>481</v>
      </c>
      <c r="N14" s="20" t="s">
        <v>481</v>
      </c>
      <c r="O14" s="18" t="s">
        <v>481</v>
      </c>
      <c r="P14" s="20" t="s">
        <v>481</v>
      </c>
      <c r="Q14" s="18" t="s">
        <v>481</v>
      </c>
      <c r="R14" s="20" t="s">
        <v>481</v>
      </c>
      <c r="S14" s="18" t="n">
        <v>434.73622672</v>
      </c>
      <c r="T14" s="20" t="n">
        <v>7.84479929</v>
      </c>
    </row>
    <row r="15" spans="1:20">
      <c r="A15" s="15" t="s">
        <v>490</v>
      </c>
      <c r="B15" s="17" t="n">
        <v>5882</v>
      </c>
      <c r="C15" s="18">
        <f>(52.0/B15*100)</f>
        <v/>
      </c>
      <c r="D15" s="19" t="n">
        <v>5830</v>
      </c>
      <c r="E15" s="18" t="n">
        <v>535.70455899</v>
      </c>
      <c r="F15" s="20" t="n">
        <v>2.26472263</v>
      </c>
      <c r="G15" s="18" t="n">
        <v>440.10985438</v>
      </c>
      <c r="H15" s="20" t="n">
        <v>20.39007816</v>
      </c>
      <c r="I15" s="18" t="n">
        <v>360.52287784</v>
      </c>
      <c r="J15" s="20" t="n">
        <v>24.62924416</v>
      </c>
      <c r="K15" s="18" t="s">
        <v>481</v>
      </c>
      <c r="L15" s="20" t="s">
        <v>481</v>
      </c>
      <c r="M15" s="18" t="s">
        <v>481</v>
      </c>
      <c r="N15" s="20" t="s">
        <v>481</v>
      </c>
      <c r="O15" s="18" t="n">
        <v>375.95013089</v>
      </c>
      <c r="P15" s="20" t="n">
        <v>17.42774697</v>
      </c>
      <c r="Q15" s="18" t="s">
        <v>481</v>
      </c>
      <c r="R15" s="20" t="s">
        <v>481</v>
      </c>
      <c r="S15" s="18" t="n">
        <v>408.14707995</v>
      </c>
      <c r="T15" s="20" t="n">
        <v>9.706794390000001</v>
      </c>
    </row>
    <row r="16" spans="1:20">
      <c r="A16" s="15" t="s">
        <v>491</v>
      </c>
      <c r="B16" s="17" t="n">
        <v>6108</v>
      </c>
      <c r="C16" s="18">
        <f>(101.0/B16*100)</f>
        <v/>
      </c>
      <c r="D16" s="19" t="n">
        <v>6007</v>
      </c>
      <c r="E16" s="18" t="n">
        <v>514.17445133</v>
      </c>
      <c r="F16" s="20" t="n">
        <v>1.99026539</v>
      </c>
      <c r="G16" s="18" t="n">
        <v>418.34518059</v>
      </c>
      <c r="H16" s="20" t="n">
        <v>5.22075514</v>
      </c>
      <c r="I16" s="18" t="n">
        <v>323.79891226</v>
      </c>
      <c r="J16" s="20" t="n">
        <v>13.767196</v>
      </c>
      <c r="K16" s="18" t="s">
        <v>481</v>
      </c>
      <c r="L16" s="20" t="s">
        <v>481</v>
      </c>
      <c r="M16" s="18" t="s">
        <v>481</v>
      </c>
      <c r="N16" s="20" t="s">
        <v>481</v>
      </c>
      <c r="O16" s="18" t="s">
        <v>481</v>
      </c>
      <c r="P16" s="20" t="s">
        <v>481</v>
      </c>
      <c r="Q16" s="18" t="s">
        <v>481</v>
      </c>
      <c r="R16" s="20" t="s">
        <v>481</v>
      </c>
      <c r="S16" s="18" t="n">
        <v>378.66483737</v>
      </c>
      <c r="T16" s="20" t="n">
        <v>5.47835736</v>
      </c>
    </row>
    <row r="17" spans="1:20">
      <c r="A17" s="15" t="s">
        <v>492</v>
      </c>
      <c r="B17" s="17" t="n">
        <v>6504</v>
      </c>
      <c r="C17" s="18">
        <f>(648.0/B17*100)</f>
        <v/>
      </c>
      <c r="D17" s="19" t="n">
        <v>5856</v>
      </c>
      <c r="E17" s="18" t="n">
        <v>528.05633902</v>
      </c>
      <c r="F17" s="20" t="n">
        <v>2.56727854</v>
      </c>
      <c r="G17" s="18" t="n">
        <v>481.59757459</v>
      </c>
      <c r="H17" s="20" t="n">
        <v>5.60977517</v>
      </c>
      <c r="I17" s="18" t="n">
        <v>443.06168738</v>
      </c>
      <c r="J17" s="20" t="n">
        <v>14.67509655</v>
      </c>
      <c r="K17" s="18" t="s">
        <v>481</v>
      </c>
      <c r="L17" s="20" t="s">
        <v>481</v>
      </c>
      <c r="M17" s="18" t="s">
        <v>481</v>
      </c>
      <c r="N17" s="20" t="s">
        <v>481</v>
      </c>
      <c r="O17" s="18" t="n">
        <v>360.48925247</v>
      </c>
      <c r="P17" s="20" t="n">
        <v>12.44339086</v>
      </c>
      <c r="Q17" s="18" t="s">
        <v>481</v>
      </c>
      <c r="R17" s="20" t="s">
        <v>481</v>
      </c>
      <c r="S17" s="18" t="n">
        <v>420.83382304</v>
      </c>
      <c r="T17" s="20" t="n">
        <v>6.4689392</v>
      </c>
    </row>
    <row r="18" spans="1:20">
      <c r="A18" s="15" t="s">
        <v>493</v>
      </c>
      <c r="B18" s="17" t="n">
        <v>5532</v>
      </c>
      <c r="C18" s="18">
        <f>(28.0/B18*100)</f>
        <v/>
      </c>
      <c r="D18" s="19" t="n">
        <v>5504</v>
      </c>
      <c r="E18" s="18" t="n">
        <v>461.98025304</v>
      </c>
      <c r="F18" s="20" t="n">
        <v>3.65870677</v>
      </c>
      <c r="G18" s="18" t="n">
        <v>347.21949722</v>
      </c>
      <c r="H18" s="20" t="n">
        <v>9.54018466</v>
      </c>
      <c r="I18" s="18" t="n">
        <v>361.71454472</v>
      </c>
      <c r="J18" s="20" t="n">
        <v>13.98598794</v>
      </c>
      <c r="K18" s="18" t="s">
        <v>481</v>
      </c>
      <c r="L18" s="20" t="s">
        <v>481</v>
      </c>
      <c r="M18" s="18" t="s">
        <v>481</v>
      </c>
      <c r="N18" s="20" t="s">
        <v>481</v>
      </c>
      <c r="O18" s="18" t="s">
        <v>481</v>
      </c>
      <c r="P18" s="20" t="s">
        <v>481</v>
      </c>
      <c r="Q18" s="18" t="s">
        <v>481</v>
      </c>
      <c r="R18" s="20" t="s">
        <v>481</v>
      </c>
      <c r="S18" s="18" t="n">
        <v>381.05481219</v>
      </c>
      <c r="T18" s="20" t="n">
        <v>9.92671561</v>
      </c>
    </row>
    <row r="19" spans="1:20">
      <c r="A19" s="15" t="s">
        <v>494</v>
      </c>
      <c r="B19" s="17" t="n">
        <v>5658</v>
      </c>
      <c r="C19" s="18">
        <f>(63.0/B19*100)</f>
        <v/>
      </c>
      <c r="D19" s="19" t="n">
        <v>5595</v>
      </c>
      <c r="E19" s="18" t="n">
        <v>484.58997292</v>
      </c>
      <c r="F19" s="20" t="n">
        <v>2.45489228</v>
      </c>
      <c r="G19" s="18" t="n">
        <v>376.45234373</v>
      </c>
      <c r="H19" s="20" t="n">
        <v>9.537027800000001</v>
      </c>
      <c r="I19" s="18" t="n">
        <v>358.49697698</v>
      </c>
      <c r="J19" s="20" t="n">
        <v>17.24359506</v>
      </c>
      <c r="K19" s="18" t="s">
        <v>481</v>
      </c>
      <c r="L19" s="20" t="s">
        <v>481</v>
      </c>
      <c r="M19" s="18" t="s">
        <v>481</v>
      </c>
      <c r="N19" s="20" t="s">
        <v>481</v>
      </c>
      <c r="O19" s="18" t="s">
        <v>481</v>
      </c>
      <c r="P19" s="20" t="s">
        <v>481</v>
      </c>
      <c r="Q19" s="18" t="s">
        <v>481</v>
      </c>
      <c r="R19" s="20" t="s">
        <v>481</v>
      </c>
      <c r="S19" s="18" t="n">
        <v>382.63091467</v>
      </c>
      <c r="T19" s="20" t="n">
        <v>10.50238786</v>
      </c>
    </row>
    <row r="20" spans="1:20">
      <c r="A20" s="15" t="s">
        <v>495</v>
      </c>
      <c r="B20" s="17" t="n">
        <v>3371</v>
      </c>
      <c r="C20" s="18">
        <f>(75.0/B20*100)</f>
        <v/>
      </c>
      <c r="D20" s="19" t="n">
        <v>3296</v>
      </c>
      <c r="E20" s="18" t="n">
        <v>475.24128975</v>
      </c>
      <c r="F20" s="20" t="n">
        <v>1.71258516</v>
      </c>
      <c r="G20" s="18" t="n">
        <v>344.25689513</v>
      </c>
      <c r="H20" s="20" t="n">
        <v>21.80737973</v>
      </c>
      <c r="I20" s="18" t="n">
        <v>352.76029555</v>
      </c>
      <c r="J20" s="20" t="n">
        <v>18.71247816</v>
      </c>
      <c r="K20" s="18" t="s">
        <v>481</v>
      </c>
      <c r="L20" s="20" t="s">
        <v>481</v>
      </c>
      <c r="M20" s="18" t="s">
        <v>481</v>
      </c>
      <c r="N20" s="20" t="s">
        <v>481</v>
      </c>
      <c r="O20" s="18" t="s">
        <v>481</v>
      </c>
      <c r="P20" s="20" t="s">
        <v>481</v>
      </c>
      <c r="Q20" s="18" t="s">
        <v>481</v>
      </c>
      <c r="R20" s="20" t="s">
        <v>481</v>
      </c>
      <c r="S20" s="18" t="n">
        <v>396.48392829</v>
      </c>
      <c r="T20" s="20" t="n">
        <v>23.66143282</v>
      </c>
    </row>
    <row r="21" spans="1:20">
      <c r="A21" s="15" t="s">
        <v>496</v>
      </c>
      <c r="B21" s="17" t="n">
        <v>5741</v>
      </c>
      <c r="C21" s="18">
        <f>(45.0/B21*100)</f>
        <v/>
      </c>
      <c r="D21" s="19" t="n">
        <v>5696</v>
      </c>
      <c r="E21" s="18" t="n">
        <v>506.33120207</v>
      </c>
      <c r="F21" s="20" t="n">
        <v>2.24686194</v>
      </c>
      <c r="G21" s="18" t="n">
        <v>443.72275702</v>
      </c>
      <c r="H21" s="20" t="n">
        <v>14.36843065</v>
      </c>
      <c r="I21" s="18" t="n">
        <v>432.00166034</v>
      </c>
      <c r="J21" s="20" t="n">
        <v>24.180657</v>
      </c>
      <c r="K21" s="18" t="s">
        <v>481</v>
      </c>
      <c r="L21" s="20" t="s">
        <v>481</v>
      </c>
      <c r="M21" s="18" t="s">
        <v>481</v>
      </c>
      <c r="N21" s="20" t="s">
        <v>481</v>
      </c>
      <c r="O21" s="18" t="s">
        <v>481</v>
      </c>
      <c r="P21" s="20" t="s">
        <v>481</v>
      </c>
      <c r="Q21" s="18" t="s">
        <v>481</v>
      </c>
      <c r="R21" s="20" t="s">
        <v>481</v>
      </c>
      <c r="S21" s="18" t="n">
        <v>439.46783031</v>
      </c>
      <c r="T21" s="20" t="n">
        <v>9.179080750000001</v>
      </c>
    </row>
    <row r="22" spans="1:20">
      <c r="A22" s="15" t="s">
        <v>497</v>
      </c>
      <c r="B22" s="17" t="n">
        <v>6598</v>
      </c>
      <c r="C22" s="18">
        <f>(32.0/B22*100)</f>
        <v/>
      </c>
      <c r="D22" s="19" t="n">
        <v>6566</v>
      </c>
      <c r="E22" s="18" t="n">
        <v>478.97902538</v>
      </c>
      <c r="F22" s="20" t="n">
        <v>3.34561883</v>
      </c>
      <c r="G22" s="18" t="n">
        <v>375.06897004</v>
      </c>
      <c r="H22" s="20" t="n">
        <v>6.61043325</v>
      </c>
      <c r="I22" s="18" t="n">
        <v>357.28423037</v>
      </c>
      <c r="J22" s="20" t="n">
        <v>8.20524928</v>
      </c>
      <c r="K22" s="18" t="s">
        <v>481</v>
      </c>
      <c r="L22" s="20" t="s">
        <v>481</v>
      </c>
      <c r="M22" s="18" t="s">
        <v>481</v>
      </c>
      <c r="N22" s="20" t="s">
        <v>481</v>
      </c>
      <c r="O22" s="18" t="s">
        <v>481</v>
      </c>
      <c r="P22" s="20" t="s">
        <v>481</v>
      </c>
      <c r="Q22" s="18" t="n">
        <v>405.77</v>
      </c>
      <c r="R22" s="20" t="n">
        <v>23.51084021</v>
      </c>
      <c r="S22" s="18" t="n">
        <v>367.41527624</v>
      </c>
      <c r="T22" s="20" t="n">
        <v>8.50608181</v>
      </c>
    </row>
    <row r="23" spans="1:20">
      <c r="A23" s="15" t="s">
        <v>498</v>
      </c>
      <c r="B23" s="17" t="n">
        <v>11583</v>
      </c>
      <c r="C23" s="18">
        <f>(216.0/B23*100)</f>
        <v/>
      </c>
      <c r="D23" s="19" t="n">
        <v>11367</v>
      </c>
      <c r="E23" s="18" t="n">
        <v>491.16893411</v>
      </c>
      <c r="F23" s="20" t="n">
        <v>2.50710859</v>
      </c>
      <c r="G23" s="18" t="n">
        <v>404.41827089</v>
      </c>
      <c r="H23" s="20" t="n">
        <v>6.43075073</v>
      </c>
      <c r="I23" s="18" t="n">
        <v>369.28335333</v>
      </c>
      <c r="J23" s="20" t="n">
        <v>12.07023834</v>
      </c>
      <c r="K23" s="18" t="s">
        <v>481</v>
      </c>
      <c r="L23" s="20" t="s">
        <v>481</v>
      </c>
      <c r="M23" s="18" t="s">
        <v>481</v>
      </c>
      <c r="N23" s="20" t="s">
        <v>481</v>
      </c>
      <c r="O23" s="18" t="s">
        <v>481</v>
      </c>
      <c r="P23" s="20" t="s">
        <v>481</v>
      </c>
      <c r="Q23" s="18" t="s">
        <v>481</v>
      </c>
      <c r="R23" s="20" t="s">
        <v>481</v>
      </c>
      <c r="S23" s="18" t="n">
        <v>412.69097581</v>
      </c>
      <c r="T23" s="20" t="n">
        <v>5.65836844</v>
      </c>
    </row>
    <row r="24" spans="1:20">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s">
        <v>481</v>
      </c>
      <c r="N24" s="20" t="s">
        <v>481</v>
      </c>
      <c r="O24" s="18" t="n">
        <v>538.3947510199999</v>
      </c>
      <c r="P24" s="20" t="n">
        <v>2.96617877</v>
      </c>
      <c r="Q24" s="18" t="s">
        <v>481</v>
      </c>
      <c r="R24" s="20" t="s">
        <v>481</v>
      </c>
      <c r="S24" s="18" t="s">
        <v>481</v>
      </c>
      <c r="T24" s="20" t="s">
        <v>481</v>
      </c>
    </row>
    <row r="25" spans="1:20">
      <c r="A25" s="15" t="s">
        <v>500</v>
      </c>
      <c r="B25" s="17" t="n">
        <v>5581</v>
      </c>
      <c r="C25" s="18">
        <f>(24.0/B25*100)</f>
        <v/>
      </c>
      <c r="D25" s="19" t="n">
        <v>5557</v>
      </c>
      <c r="E25" s="18" t="n">
        <v>517.50406887</v>
      </c>
      <c r="F25" s="20" t="n">
        <v>3.11943579</v>
      </c>
      <c r="G25" s="18" t="n">
        <v>476.48338802</v>
      </c>
      <c r="H25" s="20" t="n">
        <v>8.62899687</v>
      </c>
      <c r="I25" s="18" t="n">
        <v>514.34448062</v>
      </c>
      <c r="J25" s="20" t="n">
        <v>11.36097292</v>
      </c>
      <c r="K25" s="18" t="s">
        <v>481</v>
      </c>
      <c r="L25" s="20" t="s">
        <v>481</v>
      </c>
      <c r="M25" s="18" t="s">
        <v>481</v>
      </c>
      <c r="N25" s="20" t="s">
        <v>481</v>
      </c>
      <c r="O25" s="18" t="s">
        <v>481</v>
      </c>
      <c r="P25" s="20" t="s">
        <v>481</v>
      </c>
      <c r="Q25" s="18" t="s">
        <v>481</v>
      </c>
      <c r="R25" s="20" t="s">
        <v>481</v>
      </c>
      <c r="S25" s="18" t="n">
        <v>396.11203421</v>
      </c>
      <c r="T25" s="20" t="n">
        <v>27.68268121</v>
      </c>
    </row>
    <row r="26" spans="1:20">
      <c r="A26" s="15" t="s">
        <v>501</v>
      </c>
      <c r="B26" s="17" t="n">
        <v>4869</v>
      </c>
      <c r="C26" s="18">
        <f>(33.0/B26*100)</f>
        <v/>
      </c>
      <c r="D26" s="19" t="n">
        <v>4836</v>
      </c>
      <c r="E26" s="18" t="n">
        <v>495.61971323</v>
      </c>
      <c r="F26" s="20" t="n">
        <v>1.48016967</v>
      </c>
      <c r="G26" s="18" t="n">
        <v>416.11388817</v>
      </c>
      <c r="H26" s="20" t="n">
        <v>9.92901228</v>
      </c>
      <c r="I26" s="18" t="n">
        <v>404.31905512</v>
      </c>
      <c r="J26" s="20" t="n">
        <v>19.3904361</v>
      </c>
      <c r="K26" s="18" t="s">
        <v>481</v>
      </c>
      <c r="L26" s="20" t="s">
        <v>481</v>
      </c>
      <c r="M26" s="18" t="s">
        <v>481</v>
      </c>
      <c r="N26" s="20" t="s">
        <v>481</v>
      </c>
      <c r="O26" s="18" t="s">
        <v>481</v>
      </c>
      <c r="P26" s="20" t="s">
        <v>481</v>
      </c>
      <c r="Q26" s="18" t="s">
        <v>481</v>
      </c>
      <c r="R26" s="20" t="s">
        <v>481</v>
      </c>
      <c r="S26" s="18" t="n">
        <v>403.077403</v>
      </c>
      <c r="T26" s="20" t="n">
        <v>7.42373073</v>
      </c>
    </row>
    <row r="27" spans="1:20">
      <c r="A27" s="15" t="s">
        <v>502</v>
      </c>
      <c r="B27" s="17" t="n">
        <v>5299</v>
      </c>
      <c r="C27" s="18">
        <f>(17.0/B27*100)</f>
        <v/>
      </c>
      <c r="D27" s="19" t="n">
        <v>5282</v>
      </c>
      <c r="E27" s="18" t="n">
        <v>499.37390676</v>
      </c>
      <c r="F27" s="20" t="n">
        <v>1.31120393</v>
      </c>
      <c r="G27" s="18" t="n">
        <v>439.09429911</v>
      </c>
      <c r="H27" s="20" t="n">
        <v>2.8853074</v>
      </c>
      <c r="I27" s="18" t="n">
        <v>398.98486559</v>
      </c>
      <c r="J27" s="20" t="n">
        <v>12.20569517</v>
      </c>
      <c r="K27" s="18" t="s">
        <v>481</v>
      </c>
      <c r="L27" s="20" t="s">
        <v>481</v>
      </c>
      <c r="M27" s="18" t="s">
        <v>481</v>
      </c>
      <c r="N27" s="20" t="s">
        <v>481</v>
      </c>
      <c r="O27" s="18" t="s">
        <v>481</v>
      </c>
      <c r="P27" s="20" t="s">
        <v>481</v>
      </c>
      <c r="Q27" s="18" t="s">
        <v>481</v>
      </c>
      <c r="R27" s="20" t="s">
        <v>481</v>
      </c>
      <c r="S27" s="18" t="n">
        <v>399.60384773</v>
      </c>
      <c r="T27" s="20" t="n">
        <v>5.44664882</v>
      </c>
    </row>
    <row r="28" spans="1:20">
      <c r="A28" s="15" t="s">
        <v>503</v>
      </c>
      <c r="B28" s="17" t="n">
        <v>7568</v>
      </c>
      <c r="C28" s="18">
        <f>(52.0/B28*100)</f>
        <v/>
      </c>
      <c r="D28" s="19" t="n">
        <v>7516</v>
      </c>
      <c r="E28" s="18" t="n">
        <v>422.47450582</v>
      </c>
      <c r="F28" s="20" t="n">
        <v>2.14637647</v>
      </c>
      <c r="G28" s="18" t="n">
        <v>387.34198536</v>
      </c>
      <c r="H28" s="20" t="n">
        <v>7.17084261</v>
      </c>
      <c r="I28" s="18" t="n">
        <v>321.54352256</v>
      </c>
      <c r="J28" s="20" t="n">
        <v>34.48607436</v>
      </c>
      <c r="K28" s="18" t="s">
        <v>481</v>
      </c>
      <c r="L28" s="20" t="s">
        <v>481</v>
      </c>
      <c r="M28" s="18" t="s">
        <v>481</v>
      </c>
      <c r="N28" s="20" t="s">
        <v>481</v>
      </c>
      <c r="O28" s="18" t="s">
        <v>481</v>
      </c>
      <c r="P28" s="20" t="s">
        <v>481</v>
      </c>
      <c r="Q28" s="18" t="s">
        <v>481</v>
      </c>
      <c r="R28" s="20" t="s">
        <v>481</v>
      </c>
      <c r="S28" s="18" t="n">
        <v>351.58514887</v>
      </c>
      <c r="T28" s="20" t="n">
        <v>3.89834052</v>
      </c>
    </row>
    <row r="29" spans="1:20">
      <c r="A29" s="15" t="s">
        <v>504</v>
      </c>
      <c r="B29" s="17" t="n">
        <v>5385</v>
      </c>
      <c r="C29" s="18">
        <f>(30.0/B29*100)</f>
        <v/>
      </c>
      <c r="D29" s="19" t="n">
        <v>5355</v>
      </c>
      <c r="E29" s="18" t="n">
        <v>518.43656513</v>
      </c>
      <c r="F29" s="20" t="n">
        <v>2.42359291</v>
      </c>
      <c r="G29" s="18" t="n">
        <v>503.27549541</v>
      </c>
      <c r="H29" s="20" t="n">
        <v>5.34657853</v>
      </c>
      <c r="I29" s="18" t="n">
        <v>424.72100927</v>
      </c>
      <c r="J29" s="20" t="n">
        <v>48.90642545</v>
      </c>
      <c r="K29" s="18" t="s">
        <v>481</v>
      </c>
      <c r="L29" s="20" t="s">
        <v>481</v>
      </c>
      <c r="M29" s="18" t="s">
        <v>481</v>
      </c>
      <c r="N29" s="20" t="s">
        <v>481</v>
      </c>
      <c r="O29" s="18" t="n">
        <v>358.28551468</v>
      </c>
      <c r="P29" s="20" t="n">
        <v>8.567023300000001</v>
      </c>
      <c r="Q29" s="18" t="s">
        <v>481</v>
      </c>
      <c r="R29" s="20" t="s">
        <v>481</v>
      </c>
      <c r="S29" s="18" t="n">
        <v>440.51910706</v>
      </c>
      <c r="T29" s="20" t="n">
        <v>7.07380071</v>
      </c>
    </row>
    <row r="30" spans="1:20">
      <c r="A30" s="15" t="s">
        <v>505</v>
      </c>
      <c r="B30" s="17" t="n">
        <v>4520</v>
      </c>
      <c r="C30" s="18">
        <f>(100.0/B30*100)</f>
        <v/>
      </c>
      <c r="D30" s="19" t="n">
        <v>4420</v>
      </c>
      <c r="E30" s="18" t="n">
        <v>518.78156695</v>
      </c>
      <c r="F30" s="20" t="n">
        <v>2.52042012</v>
      </c>
      <c r="G30" s="18" t="n">
        <v>435.02600949</v>
      </c>
      <c r="H30" s="20" t="n">
        <v>15.89241973</v>
      </c>
      <c r="I30" s="18" t="n">
        <v>389.44995612</v>
      </c>
      <c r="J30" s="20" t="n">
        <v>31.17825666</v>
      </c>
      <c r="K30" s="18" t="s">
        <v>481</v>
      </c>
      <c r="L30" s="20" t="s">
        <v>481</v>
      </c>
      <c r="M30" s="18" t="s">
        <v>481</v>
      </c>
      <c r="N30" s="20" t="s">
        <v>481</v>
      </c>
      <c r="O30" s="18" t="s">
        <v>481</v>
      </c>
      <c r="P30" s="20" t="s">
        <v>481</v>
      </c>
      <c r="Q30" s="18" t="s">
        <v>481</v>
      </c>
      <c r="R30" s="20" t="s">
        <v>481</v>
      </c>
      <c r="S30" s="18" t="n">
        <v>437.10413086</v>
      </c>
      <c r="T30" s="20" t="n">
        <v>8.337665530000001</v>
      </c>
    </row>
    <row r="31" spans="1:20">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n">
        <v>498.481109</v>
      </c>
      <c r="P31" s="20" t="n">
        <v>2.26238565</v>
      </c>
      <c r="Q31" s="18" t="s">
        <v>481</v>
      </c>
      <c r="R31" s="20" t="s">
        <v>481</v>
      </c>
      <c r="S31" s="18" t="s">
        <v>481</v>
      </c>
      <c r="T31" s="20" t="s">
        <v>481</v>
      </c>
    </row>
    <row r="32" spans="1:20">
      <c r="A32" s="15" t="s">
        <v>507</v>
      </c>
      <c r="B32" s="17" t="n">
        <v>4478</v>
      </c>
      <c r="C32" s="18">
        <f>(5.0/B32*100)</f>
        <v/>
      </c>
      <c r="D32" s="19" t="n">
        <v>4473</v>
      </c>
      <c r="E32" s="18" t="n">
        <v>508.31829921</v>
      </c>
      <c r="F32" s="20" t="n">
        <v>2.42813963</v>
      </c>
      <c r="G32" s="18" t="n">
        <v>407.85468459</v>
      </c>
      <c r="H32" s="20" t="n">
        <v>8.220795109999999</v>
      </c>
      <c r="I32" s="18" t="n">
        <v>363.76816896</v>
      </c>
      <c r="J32" s="20" t="n">
        <v>27.87865069</v>
      </c>
      <c r="K32" s="18" t="s">
        <v>481</v>
      </c>
      <c r="L32" s="20" t="s">
        <v>481</v>
      </c>
      <c r="M32" s="18" t="s">
        <v>481</v>
      </c>
      <c r="N32" s="20" t="s">
        <v>481</v>
      </c>
      <c r="O32" s="18" t="s">
        <v>481</v>
      </c>
      <c r="P32" s="20" t="s">
        <v>481</v>
      </c>
      <c r="Q32" s="18" t="s">
        <v>481</v>
      </c>
      <c r="R32" s="20" t="s">
        <v>481</v>
      </c>
      <c r="S32" s="18" t="n">
        <v>408.44934896</v>
      </c>
      <c r="T32" s="20" t="n">
        <v>8.695138999999999</v>
      </c>
    </row>
    <row r="33" spans="1:20">
      <c r="A33" s="15" t="s">
        <v>508</v>
      </c>
      <c r="B33" s="17" t="n">
        <v>7325</v>
      </c>
      <c r="C33" s="18">
        <f>(75.0/B33*100)</f>
        <v/>
      </c>
      <c r="D33" s="19" t="n">
        <v>7250</v>
      </c>
      <c r="E33" s="18" t="n">
        <v>531.90165169</v>
      </c>
      <c r="F33" s="20" t="n">
        <v>2.29391763</v>
      </c>
      <c r="G33" s="18" t="n">
        <v>439.17834835</v>
      </c>
      <c r="H33" s="20" t="n">
        <v>3.27084908</v>
      </c>
      <c r="I33" s="18" t="n">
        <v>403.50238212</v>
      </c>
      <c r="J33" s="20" t="n">
        <v>5.0211267</v>
      </c>
      <c r="K33" s="18" t="s">
        <v>481</v>
      </c>
      <c r="L33" s="20" t="s">
        <v>481</v>
      </c>
      <c r="M33" s="18" t="s">
        <v>481</v>
      </c>
      <c r="N33" s="20" t="s">
        <v>481</v>
      </c>
      <c r="O33" s="18" t="s">
        <v>481</v>
      </c>
      <c r="P33" s="20" t="s">
        <v>481</v>
      </c>
      <c r="Q33" s="18" t="s">
        <v>481</v>
      </c>
      <c r="R33" s="20" t="s">
        <v>481</v>
      </c>
      <c r="S33" s="18" t="n">
        <v>404.40343491</v>
      </c>
      <c r="T33" s="20" t="n">
        <v>3.65918972</v>
      </c>
    </row>
    <row r="34" spans="1:20">
      <c r="A34" s="15" t="s">
        <v>509</v>
      </c>
      <c r="B34" s="17" t="n">
        <v>6350</v>
      </c>
      <c r="C34" s="18">
        <f>(36.0/B34*100)</f>
        <v/>
      </c>
      <c r="D34" s="19" t="n">
        <v>6314</v>
      </c>
      <c r="E34" s="18" t="n">
        <v>475.31701603</v>
      </c>
      <c r="F34" s="20" t="n">
        <v>2.21981682</v>
      </c>
      <c r="G34" s="18" t="n">
        <v>344.99480706</v>
      </c>
      <c r="H34" s="20" t="n">
        <v>8.163892450000001</v>
      </c>
      <c r="I34" s="18" t="n">
        <v>379.510132</v>
      </c>
      <c r="J34" s="20" t="n">
        <v>14.24297415</v>
      </c>
      <c r="K34" s="18" t="s">
        <v>481</v>
      </c>
      <c r="L34" s="20" t="s">
        <v>481</v>
      </c>
      <c r="M34" s="18" t="s">
        <v>481</v>
      </c>
      <c r="N34" s="20" t="s">
        <v>481</v>
      </c>
      <c r="O34" s="18" t="n">
        <v>306.56969545</v>
      </c>
      <c r="P34" s="20" t="n">
        <v>10.27624616</v>
      </c>
      <c r="Q34" s="18" t="s">
        <v>481</v>
      </c>
      <c r="R34" s="20" t="s">
        <v>481</v>
      </c>
      <c r="S34" s="18" t="n">
        <v>338.29816447</v>
      </c>
      <c r="T34" s="20" t="n">
        <v>8.65805374</v>
      </c>
    </row>
    <row r="35" spans="1:20">
      <c r="A35" s="15" t="s">
        <v>510</v>
      </c>
      <c r="B35" s="17" t="n">
        <v>6406</v>
      </c>
      <c r="C35" s="18">
        <f>(35.0/B35*100)</f>
        <v/>
      </c>
      <c r="D35" s="19" t="n">
        <v>6371</v>
      </c>
      <c r="E35" s="18" t="n">
        <v>517.11249825</v>
      </c>
      <c r="F35" s="20" t="n">
        <v>1.32222546</v>
      </c>
      <c r="G35" s="18" t="n">
        <v>397.2573642</v>
      </c>
      <c r="H35" s="20" t="n">
        <v>10.14099989</v>
      </c>
      <c r="I35" s="18" t="n">
        <v>394.31034554</v>
      </c>
      <c r="J35" s="20" t="n">
        <v>22.39463958</v>
      </c>
      <c r="K35" s="18" t="s">
        <v>481</v>
      </c>
      <c r="L35" s="20" t="s">
        <v>481</v>
      </c>
      <c r="M35" s="18" t="s">
        <v>481</v>
      </c>
      <c r="N35" s="20" t="s">
        <v>481</v>
      </c>
      <c r="O35" s="18" t="n">
        <v>374.85244494</v>
      </c>
      <c r="P35" s="20" t="n">
        <v>5.84040672</v>
      </c>
      <c r="Q35" s="18" t="s">
        <v>481</v>
      </c>
      <c r="R35" s="20" t="s">
        <v>481</v>
      </c>
      <c r="S35" s="18" t="n">
        <v>420.11801093</v>
      </c>
      <c r="T35" s="20" t="n">
        <v>24.16189956</v>
      </c>
    </row>
    <row r="36" spans="1:20">
      <c r="A36" s="15" t="s">
        <v>511</v>
      </c>
      <c r="B36" s="17" t="n">
        <v>6736</v>
      </c>
      <c r="C36" s="18">
        <f>(27.0/B36*100)</f>
        <v/>
      </c>
      <c r="D36" s="19" t="n">
        <v>6709</v>
      </c>
      <c r="E36" s="18" t="n">
        <v>520.63709729</v>
      </c>
      <c r="F36" s="20" t="n">
        <v>1.91421556</v>
      </c>
      <c r="G36" s="18" t="n">
        <v>429.91180545</v>
      </c>
      <c r="H36" s="20" t="n">
        <v>2.72377789</v>
      </c>
      <c r="I36" s="18" t="n">
        <v>404.55432731</v>
      </c>
      <c r="J36" s="20" t="n">
        <v>6.98064648</v>
      </c>
      <c r="K36" s="18" t="s">
        <v>481</v>
      </c>
      <c r="L36" s="20" t="s">
        <v>481</v>
      </c>
      <c r="M36" s="18" t="s">
        <v>481</v>
      </c>
      <c r="N36" s="20" t="s">
        <v>481</v>
      </c>
      <c r="O36" s="18" t="s">
        <v>481</v>
      </c>
      <c r="P36" s="20" t="s">
        <v>481</v>
      </c>
      <c r="Q36" s="18" t="s">
        <v>481</v>
      </c>
      <c r="R36" s="20" t="s">
        <v>481</v>
      </c>
      <c r="S36" s="18" t="n">
        <v>397.38973496</v>
      </c>
      <c r="T36" s="20" t="n">
        <v>6.00495053</v>
      </c>
    </row>
    <row r="37" spans="1:20">
      <c r="A37" s="15" t="s">
        <v>512</v>
      </c>
      <c r="B37" s="17" t="n">
        <v>5458</v>
      </c>
      <c r="C37" s="18">
        <f>(63.0/B37*100)</f>
        <v/>
      </c>
      <c r="D37" s="19" t="n">
        <v>5395</v>
      </c>
      <c r="E37" s="18" t="n">
        <v>500.22822681</v>
      </c>
      <c r="F37" s="20" t="n">
        <v>3.34768311</v>
      </c>
      <c r="G37" s="18" t="n">
        <v>409.4955142</v>
      </c>
      <c r="H37" s="20" t="n">
        <v>14.07320256</v>
      </c>
      <c r="I37" s="18" t="n">
        <v>339.54026288</v>
      </c>
      <c r="J37" s="20" t="n">
        <v>18.83999565</v>
      </c>
      <c r="K37" s="18" t="s">
        <v>481</v>
      </c>
      <c r="L37" s="20" t="s">
        <v>481</v>
      </c>
      <c r="M37" s="18" t="s">
        <v>481</v>
      </c>
      <c r="N37" s="20" t="s">
        <v>481</v>
      </c>
      <c r="O37" s="18" t="s">
        <v>481</v>
      </c>
      <c r="P37" s="20" t="s">
        <v>481</v>
      </c>
      <c r="Q37" s="18" t="s">
        <v>481</v>
      </c>
      <c r="R37" s="20" t="s">
        <v>481</v>
      </c>
      <c r="S37" s="18" t="n">
        <v>371.56161064</v>
      </c>
      <c r="T37" s="20" t="n">
        <v>7.67826877</v>
      </c>
    </row>
    <row r="38" spans="1:20">
      <c r="A38" s="15" t="s">
        <v>513</v>
      </c>
      <c r="B38" s="17" t="n">
        <v>5860</v>
      </c>
      <c r="C38" s="18">
        <f>(16.0/B38*100)</f>
        <v/>
      </c>
      <c r="D38" s="19" t="n">
        <v>5844</v>
      </c>
      <c r="E38" s="18" t="n">
        <v>515.08519412</v>
      </c>
      <c r="F38" s="20" t="n">
        <v>2.89433493</v>
      </c>
      <c r="G38" s="18" t="n">
        <v>478.11792798</v>
      </c>
      <c r="H38" s="20" t="n">
        <v>6.67693951</v>
      </c>
      <c r="I38" s="18" t="n">
        <v>461.12182872</v>
      </c>
      <c r="J38" s="20" t="n">
        <v>28.17006149</v>
      </c>
      <c r="K38" s="18" t="s">
        <v>481</v>
      </c>
      <c r="L38" s="20" t="s">
        <v>481</v>
      </c>
      <c r="M38" s="18" t="s">
        <v>481</v>
      </c>
      <c r="N38" s="20" t="s">
        <v>481</v>
      </c>
      <c r="O38" s="18" t="s">
        <v>481</v>
      </c>
      <c r="P38" s="20" t="s">
        <v>481</v>
      </c>
      <c r="Q38" s="18" t="s">
        <v>481</v>
      </c>
      <c r="R38" s="20" t="s">
        <v>481</v>
      </c>
      <c r="S38" s="18" t="n">
        <v>418.20467837</v>
      </c>
      <c r="T38" s="20" t="n">
        <v>7.02194024</v>
      </c>
    </row>
    <row r="39" spans="1:20">
      <c r="A39" s="15" t="s">
        <v>514</v>
      </c>
      <c r="B39" s="17" t="n">
        <v>5895</v>
      </c>
      <c r="C39" s="18">
        <f>(30.0/B39*100)</f>
        <v/>
      </c>
      <c r="D39" s="19" t="n">
        <v>5865</v>
      </c>
      <c r="E39" s="18" t="n">
        <v>432.22192982</v>
      </c>
      <c r="F39" s="20" t="n">
        <v>3.84696331</v>
      </c>
      <c r="G39" s="18" t="n">
        <v>329.52583726</v>
      </c>
      <c r="H39" s="20" t="n">
        <v>11.25932133</v>
      </c>
      <c r="I39" s="18" t="n">
        <v>324.30017387</v>
      </c>
      <c r="J39" s="20" t="n">
        <v>17.36243714</v>
      </c>
      <c r="K39" s="18" t="s">
        <v>481</v>
      </c>
      <c r="L39" s="20" t="s">
        <v>481</v>
      </c>
      <c r="M39" s="18" t="s">
        <v>481</v>
      </c>
      <c r="N39" s="20" t="s">
        <v>481</v>
      </c>
      <c r="O39" s="18" t="s">
        <v>481</v>
      </c>
      <c r="P39" s="20" t="s">
        <v>481</v>
      </c>
      <c r="Q39" s="18" t="s">
        <v>481</v>
      </c>
      <c r="R39" s="20" t="s">
        <v>481</v>
      </c>
      <c r="S39" s="18" t="n">
        <v>351.90986715</v>
      </c>
      <c r="T39" s="20" t="n">
        <v>5.26577577</v>
      </c>
    </row>
    <row r="40" spans="1:20">
      <c r="A40" s="15" t="s">
        <v>515</v>
      </c>
      <c r="B40" s="17" t="n">
        <v>14157</v>
      </c>
      <c r="C40" s="18">
        <f>(274.0/B40*100)</f>
        <v/>
      </c>
      <c r="D40" s="19" t="n">
        <v>13883</v>
      </c>
      <c r="E40" s="18" t="n">
        <v>512.6150034999999</v>
      </c>
      <c r="F40" s="20" t="n">
        <v>2.53004249</v>
      </c>
      <c r="G40" s="18" t="n">
        <v>398.77719783</v>
      </c>
      <c r="H40" s="20" t="n">
        <v>17.95633286</v>
      </c>
      <c r="I40" s="18" t="n">
        <v>371.28176716</v>
      </c>
      <c r="J40" s="20" t="n">
        <v>29.18346251</v>
      </c>
      <c r="K40" s="18" t="s">
        <v>481</v>
      </c>
      <c r="L40" s="20" t="s">
        <v>481</v>
      </c>
      <c r="M40" s="18" t="s">
        <v>481</v>
      </c>
      <c r="N40" s="20" t="s">
        <v>481</v>
      </c>
      <c r="O40" s="18" t="s">
        <v>481</v>
      </c>
      <c r="P40" s="20" t="s">
        <v>481</v>
      </c>
      <c r="Q40" s="18" t="s">
        <v>481</v>
      </c>
      <c r="R40" s="20" t="s">
        <v>481</v>
      </c>
      <c r="S40" s="18" t="n">
        <v>426.23261998</v>
      </c>
      <c r="T40" s="20" t="n">
        <v>9.92707176</v>
      </c>
    </row>
    <row r="41" spans="1:20">
      <c r="A41" s="15" t="s">
        <v>516</v>
      </c>
      <c r="B41" s="17" t="n">
        <v>5712</v>
      </c>
      <c r="C41" s="18">
        <f>(34.0/B41*100)</f>
        <v/>
      </c>
      <c r="D41" s="19" t="n">
        <v>5678</v>
      </c>
      <c r="E41" s="18" t="n">
        <v>505.50070172</v>
      </c>
      <c r="F41" s="20" t="n">
        <v>2.74424468</v>
      </c>
      <c r="G41" s="18" t="n">
        <v>417.18584008</v>
      </c>
      <c r="H41" s="20" t="n">
        <v>8.46915111</v>
      </c>
      <c r="I41" s="18" t="n">
        <v>353.71614072</v>
      </c>
      <c r="J41" s="20" t="n">
        <v>25.93146173</v>
      </c>
      <c r="K41" s="18" t="s">
        <v>481</v>
      </c>
      <c r="L41" s="20" t="s">
        <v>481</v>
      </c>
      <c r="M41" s="18" t="s">
        <v>481</v>
      </c>
      <c r="N41" s="20" t="s">
        <v>481</v>
      </c>
      <c r="O41" s="18" t="n">
        <v>387.44235424</v>
      </c>
      <c r="P41" s="20" t="n">
        <v>14.52510266</v>
      </c>
      <c r="Q41" s="18" t="s">
        <v>481</v>
      </c>
      <c r="R41" s="20" t="s">
        <v>481</v>
      </c>
      <c r="S41" s="18" t="n">
        <v>405.01485303</v>
      </c>
      <c r="T41" s="20" t="n">
        <v>6.24590427</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n">
        <v>407.36526185</v>
      </c>
      <c r="F45" s="20" t="n">
        <v>4.07577861</v>
      </c>
      <c r="G45" s="18" t="n">
        <v>362.81914601</v>
      </c>
      <c r="H45" s="20" t="n">
        <v>2.24171004</v>
      </c>
      <c r="I45" s="18" t="n">
        <v>349.5196602</v>
      </c>
      <c r="J45" s="20" t="n">
        <v>3.8315801</v>
      </c>
      <c r="K45" s="18" t="s">
        <v>481</v>
      </c>
      <c r="L45" s="20" t="s">
        <v>481</v>
      </c>
      <c r="M45" s="18" t="s">
        <v>481</v>
      </c>
      <c r="N45" s="20" t="s">
        <v>481</v>
      </c>
      <c r="O45" s="18" t="n">
        <v>391.05914122</v>
      </c>
      <c r="P45" s="20" t="n">
        <v>26.39162647</v>
      </c>
      <c r="Q45" s="18" t="n">
        <v>357.3172424</v>
      </c>
      <c r="R45" s="20" t="n">
        <v>13.75863501</v>
      </c>
      <c r="S45" s="18" t="n">
        <v>365.03217634</v>
      </c>
      <c r="T45" s="20" t="n">
        <v>3.46389631</v>
      </c>
    </row>
    <row r="46" spans="1:20">
      <c r="A46" s="15" t="s">
        <v>521</v>
      </c>
      <c r="B46" s="17" t="n">
        <v>23141</v>
      </c>
      <c r="C46" s="18">
        <f>(1174.0/B46*100)</f>
        <v/>
      </c>
      <c r="D46" s="19" t="n">
        <v>21967</v>
      </c>
      <c r="E46" s="18" t="n">
        <v>424.04122898</v>
      </c>
      <c r="F46" s="20" t="n">
        <v>2.43215561</v>
      </c>
      <c r="G46" s="18" t="n">
        <v>360.86231383</v>
      </c>
      <c r="H46" s="20" t="n">
        <v>3.14634868</v>
      </c>
      <c r="I46" s="18" t="n">
        <v>349.68463371</v>
      </c>
      <c r="J46" s="20" t="n">
        <v>4.15642867</v>
      </c>
      <c r="K46" s="18" t="s">
        <v>481</v>
      </c>
      <c r="L46" s="20" t="s">
        <v>481</v>
      </c>
      <c r="M46" s="18" t="s">
        <v>481</v>
      </c>
      <c r="N46" s="20" t="s">
        <v>481</v>
      </c>
      <c r="O46" s="18" t="s">
        <v>481</v>
      </c>
      <c r="P46" s="20" t="s">
        <v>481</v>
      </c>
      <c r="Q46" s="18" t="s">
        <v>481</v>
      </c>
      <c r="R46" s="20" t="s">
        <v>481</v>
      </c>
      <c r="S46" s="18" t="n">
        <v>344.70884779</v>
      </c>
      <c r="T46" s="20" t="n">
        <v>2.73135377</v>
      </c>
    </row>
    <row r="47" spans="1:20">
      <c r="A47" s="15" t="s">
        <v>522</v>
      </c>
      <c r="B47" s="17" t="n">
        <v>5928</v>
      </c>
      <c r="C47" s="18">
        <f>(78.0/B47*100)</f>
        <v/>
      </c>
      <c r="D47" s="19" t="n">
        <v>5850</v>
      </c>
      <c r="E47" s="18" t="n">
        <v>456.1632233</v>
      </c>
      <c r="F47" s="20" t="n">
        <v>3.95817147</v>
      </c>
      <c r="G47" s="18" t="n">
        <v>332.58063902</v>
      </c>
      <c r="H47" s="20" t="n">
        <v>10.6300579</v>
      </c>
      <c r="I47" s="18" t="n">
        <v>340.08664731</v>
      </c>
      <c r="J47" s="20" t="n">
        <v>17.43971721</v>
      </c>
      <c r="K47" s="18" t="s">
        <v>481</v>
      </c>
      <c r="L47" s="20" t="s">
        <v>481</v>
      </c>
      <c r="M47" s="18" t="s">
        <v>481</v>
      </c>
      <c r="N47" s="20" t="s">
        <v>481</v>
      </c>
      <c r="O47" s="18" t="s">
        <v>481</v>
      </c>
      <c r="P47" s="20" t="s">
        <v>481</v>
      </c>
      <c r="Q47" s="18" t="s">
        <v>481</v>
      </c>
      <c r="R47" s="20" t="s">
        <v>481</v>
      </c>
      <c r="S47" s="18" t="n">
        <v>329.05264177</v>
      </c>
      <c r="T47" s="20" t="n">
        <v>6.69039482</v>
      </c>
    </row>
    <row r="48" spans="1:20">
      <c r="A48" s="15" t="s">
        <v>523</v>
      </c>
      <c r="B48" s="17" t="n">
        <v>9841</v>
      </c>
      <c r="C48" s="18">
        <f>(8.0/B48*100)</f>
        <v/>
      </c>
      <c r="D48" s="19" t="n">
        <v>9833</v>
      </c>
      <c r="E48" s="18" t="n">
        <v>525.87339573</v>
      </c>
      <c r="F48" s="20" t="n">
        <v>4.63171292</v>
      </c>
      <c r="G48" s="18" t="n">
        <v>471.90463099</v>
      </c>
      <c r="H48" s="20" t="n">
        <v>13.56710273</v>
      </c>
      <c r="I48" s="18" t="n">
        <v>373.30304691</v>
      </c>
      <c r="J48" s="20" t="n">
        <v>26.6068179</v>
      </c>
      <c r="K48" s="18" t="s">
        <v>481</v>
      </c>
      <c r="L48" s="20" t="s">
        <v>481</v>
      </c>
      <c r="M48" s="18" t="s">
        <v>481</v>
      </c>
      <c r="N48" s="20" t="s">
        <v>481</v>
      </c>
      <c r="O48" s="18" t="s">
        <v>481</v>
      </c>
      <c r="P48" s="20" t="s">
        <v>481</v>
      </c>
      <c r="Q48" s="18" t="s">
        <v>481</v>
      </c>
      <c r="R48" s="20" t="s">
        <v>481</v>
      </c>
      <c r="S48" s="18" t="n">
        <v>444.87929801</v>
      </c>
      <c r="T48" s="20" t="n">
        <v>7.43686157</v>
      </c>
    </row>
    <row r="49" spans="1:20">
      <c r="A49" s="15" t="s">
        <v>524</v>
      </c>
      <c r="B49" s="17" t="n">
        <v>6349</v>
      </c>
      <c r="C49" s="18">
        <f>(56.0/B49*100)</f>
        <v/>
      </c>
      <c r="D49" s="19" t="n">
        <v>6293</v>
      </c>
      <c r="E49" s="18" t="n">
        <v>445.35309378</v>
      </c>
      <c r="F49" s="20" t="n">
        <v>2.81380155</v>
      </c>
      <c r="G49" s="18" t="n">
        <v>397.18041047</v>
      </c>
      <c r="H49" s="20" t="n">
        <v>4.05729028</v>
      </c>
      <c r="I49" s="18" t="n">
        <v>392.5653048</v>
      </c>
      <c r="J49" s="20" t="n">
        <v>8.796744049999999</v>
      </c>
      <c r="K49" s="18" t="s">
        <v>481</v>
      </c>
      <c r="L49" s="20" t="s">
        <v>481</v>
      </c>
      <c r="M49" s="18" t="s">
        <v>481</v>
      </c>
      <c r="N49" s="20" t="s">
        <v>481</v>
      </c>
      <c r="O49" s="18" t="s">
        <v>481</v>
      </c>
      <c r="P49" s="20" t="s">
        <v>481</v>
      </c>
      <c r="Q49" s="18" t="s">
        <v>481</v>
      </c>
      <c r="R49" s="20" t="s">
        <v>481</v>
      </c>
      <c r="S49" s="18" t="n">
        <v>384.38022774</v>
      </c>
      <c r="T49" s="20" t="n">
        <v>6.18321749</v>
      </c>
    </row>
    <row r="50" spans="1:20">
      <c r="A50" s="15" t="s">
        <v>525</v>
      </c>
      <c r="B50" s="17" t="n">
        <v>11795</v>
      </c>
      <c r="C50" s="18">
        <f>(218.0/B50*100)</f>
        <v/>
      </c>
      <c r="D50" s="19" t="n">
        <v>11577</v>
      </c>
      <c r="E50" s="18" t="n">
        <v>435.49249946</v>
      </c>
      <c r="F50" s="20" t="n">
        <v>2.49510136</v>
      </c>
      <c r="G50" s="18" t="n">
        <v>391.4327483</v>
      </c>
      <c r="H50" s="20" t="n">
        <v>3.35601728</v>
      </c>
      <c r="I50" s="18" t="n">
        <v>383.41957542</v>
      </c>
      <c r="J50" s="20" t="n">
        <v>3.69954271</v>
      </c>
      <c r="K50" s="18" t="s">
        <v>481</v>
      </c>
      <c r="L50" s="20" t="s">
        <v>481</v>
      </c>
      <c r="M50" s="18" t="s">
        <v>481</v>
      </c>
      <c r="N50" s="20" t="s">
        <v>481</v>
      </c>
      <c r="O50" s="18" t="s">
        <v>481</v>
      </c>
      <c r="P50" s="20" t="s">
        <v>481</v>
      </c>
      <c r="Q50" s="18" t="s">
        <v>481</v>
      </c>
      <c r="R50" s="20" t="s">
        <v>481</v>
      </c>
      <c r="S50" s="18" t="n">
        <v>366.51579327</v>
      </c>
      <c r="T50" s="20" t="n">
        <v>4.11247543</v>
      </c>
    </row>
    <row r="51" spans="1:20">
      <c r="A51" s="15" t="s">
        <v>526</v>
      </c>
      <c r="B51" s="17" t="n">
        <v>6866</v>
      </c>
      <c r="C51" s="18">
        <f>(108.0/B51*100)</f>
        <v/>
      </c>
      <c r="D51" s="19" t="n">
        <v>6758</v>
      </c>
      <c r="E51" s="18" t="n">
        <v>438.24035148</v>
      </c>
      <c r="F51" s="20" t="n">
        <v>2.29385723</v>
      </c>
      <c r="G51" s="18" t="n">
        <v>389.57941111</v>
      </c>
      <c r="H51" s="20" t="n">
        <v>2.308139</v>
      </c>
      <c r="I51" s="18" t="n">
        <v>383.65430944</v>
      </c>
      <c r="J51" s="20" t="n">
        <v>4.85865739</v>
      </c>
      <c r="K51" s="18" t="s">
        <v>481</v>
      </c>
      <c r="L51" s="20" t="s">
        <v>481</v>
      </c>
      <c r="M51" s="18" t="s">
        <v>481</v>
      </c>
      <c r="N51" s="20" t="s">
        <v>481</v>
      </c>
      <c r="O51" s="18" t="n">
        <v>410.85572185</v>
      </c>
      <c r="P51" s="20" t="n">
        <v>3.7997542</v>
      </c>
      <c r="Q51" s="18" t="s">
        <v>481</v>
      </c>
      <c r="R51" s="20" t="s">
        <v>481</v>
      </c>
      <c r="S51" s="18" t="n">
        <v>366.54567378</v>
      </c>
      <c r="T51" s="20" t="n">
        <v>3.74610228</v>
      </c>
    </row>
    <row r="52" spans="1:20">
      <c r="A52" s="15" t="s">
        <v>527</v>
      </c>
      <c r="B52" s="17" t="n">
        <v>5809</v>
      </c>
      <c r="C52" s="18">
        <f>(74.0/B52*100)</f>
        <v/>
      </c>
      <c r="D52" s="19" t="n">
        <v>5735</v>
      </c>
      <c r="E52" s="18" t="n">
        <v>477.73948882</v>
      </c>
      <c r="F52" s="20" t="n">
        <v>2.42607286</v>
      </c>
      <c r="G52" s="18" t="n">
        <v>356.32655343</v>
      </c>
      <c r="H52" s="20" t="n">
        <v>11.54302439</v>
      </c>
      <c r="I52" s="18" t="n">
        <v>405.97927129</v>
      </c>
      <c r="J52" s="20" t="n">
        <v>34.67588556</v>
      </c>
      <c r="K52" s="18" t="s">
        <v>481</v>
      </c>
      <c r="L52" s="20" t="s">
        <v>481</v>
      </c>
      <c r="M52" s="18" t="s">
        <v>481</v>
      </c>
      <c r="N52" s="20" t="s">
        <v>481</v>
      </c>
      <c r="O52" s="18" t="s">
        <v>481</v>
      </c>
      <c r="P52" s="20" t="s">
        <v>481</v>
      </c>
      <c r="Q52" s="18" t="s">
        <v>481</v>
      </c>
      <c r="R52" s="20" t="s">
        <v>481</v>
      </c>
      <c r="S52" s="18" t="n">
        <v>386.27406584</v>
      </c>
      <c r="T52" s="20" t="n">
        <v>9.978489120000001</v>
      </c>
    </row>
    <row r="53" spans="1:20">
      <c r="A53" s="15" t="s">
        <v>528</v>
      </c>
      <c r="B53" s="17" t="n">
        <v>5571</v>
      </c>
      <c r="C53" s="18">
        <f>(85.0/B53*100)</f>
        <v/>
      </c>
      <c r="D53" s="19" t="n">
        <v>5486</v>
      </c>
      <c r="E53" s="18" t="n">
        <v>437.680901</v>
      </c>
      <c r="F53" s="20" t="n">
        <v>1.39814548</v>
      </c>
      <c r="G53" s="18" t="n">
        <v>345.7535817</v>
      </c>
      <c r="H53" s="20" t="n">
        <v>8.565423109999999</v>
      </c>
      <c r="I53" s="18" t="n">
        <v>356.26680982</v>
      </c>
      <c r="J53" s="20" t="n">
        <v>14.45546983</v>
      </c>
      <c r="K53" s="18" t="s">
        <v>481</v>
      </c>
      <c r="L53" s="20" t="s">
        <v>481</v>
      </c>
      <c r="M53" s="18" t="s">
        <v>481</v>
      </c>
      <c r="N53" s="20" t="s">
        <v>481</v>
      </c>
      <c r="O53" s="18" t="s">
        <v>481</v>
      </c>
      <c r="P53" s="20" t="s">
        <v>481</v>
      </c>
      <c r="Q53" s="18" t="s">
        <v>481</v>
      </c>
      <c r="R53" s="20" t="s">
        <v>481</v>
      </c>
      <c r="S53" s="18" t="n">
        <v>361.93134397</v>
      </c>
      <c r="T53" s="20" t="n">
        <v>7.09969077</v>
      </c>
    </row>
    <row r="54" spans="1:20">
      <c r="A54" s="15" t="s">
        <v>529</v>
      </c>
      <c r="B54" s="17" t="n">
        <v>4740</v>
      </c>
      <c r="C54" s="18">
        <f>(46.0/B54*100)</f>
        <v/>
      </c>
      <c r="D54" s="19" t="n">
        <v>4694</v>
      </c>
      <c r="E54" s="18" t="n">
        <v>354.75728865</v>
      </c>
      <c r="F54" s="20" t="n">
        <v>3.07214288</v>
      </c>
      <c r="G54" s="18" t="n">
        <v>288.67987872</v>
      </c>
      <c r="H54" s="20" t="n">
        <v>4.54654633</v>
      </c>
      <c r="I54" s="18" t="n">
        <v>282.02362057</v>
      </c>
      <c r="J54" s="20" t="n">
        <v>9.31412323</v>
      </c>
      <c r="K54" s="18" t="s">
        <v>481</v>
      </c>
      <c r="L54" s="20" t="s">
        <v>481</v>
      </c>
      <c r="M54" s="18" t="s">
        <v>481</v>
      </c>
      <c r="N54" s="20" t="s">
        <v>481</v>
      </c>
      <c r="O54" s="18" t="s">
        <v>481</v>
      </c>
      <c r="P54" s="20" t="s">
        <v>481</v>
      </c>
      <c r="Q54" s="18" t="s">
        <v>481</v>
      </c>
      <c r="R54" s="20" t="s">
        <v>481</v>
      </c>
      <c r="S54" s="18" t="n">
        <v>294.83329029</v>
      </c>
      <c r="T54" s="20" t="n">
        <v>2.73090066</v>
      </c>
    </row>
    <row r="55" spans="1:20">
      <c r="A55" s="15" t="s">
        <v>530</v>
      </c>
      <c r="B55" s="17" t="n">
        <v>5316</v>
      </c>
      <c r="C55" s="18">
        <f>(22.0/B55*100)</f>
        <v/>
      </c>
      <c r="D55" s="19" t="n">
        <v>5294</v>
      </c>
      <c r="E55" s="18" t="n">
        <v>423.39330602</v>
      </c>
      <c r="F55" s="20" t="n">
        <v>2.47264423</v>
      </c>
      <c r="G55" s="18" t="n">
        <v>343.20373843</v>
      </c>
      <c r="H55" s="20" t="n">
        <v>18.3413709</v>
      </c>
      <c r="I55" s="18" t="n">
        <v>347.87220534</v>
      </c>
      <c r="J55" s="20" t="n">
        <v>35.03983511</v>
      </c>
      <c r="K55" s="18" t="s">
        <v>481</v>
      </c>
      <c r="L55" s="20" t="s">
        <v>481</v>
      </c>
      <c r="M55" s="18" t="s">
        <v>481</v>
      </c>
      <c r="N55" s="20" t="s">
        <v>481</v>
      </c>
      <c r="O55" s="18" t="n">
        <v>405.13301954</v>
      </c>
      <c r="P55" s="20" t="n">
        <v>44.24599799</v>
      </c>
      <c r="Q55" s="18" t="n">
        <v>342.4005575</v>
      </c>
      <c r="R55" s="20" t="n">
        <v>25.74511654</v>
      </c>
      <c r="S55" s="18" t="n">
        <v>352.02729144</v>
      </c>
      <c r="T55" s="20" t="n">
        <v>3.44586855</v>
      </c>
    </row>
    <row r="56" spans="1:20">
      <c r="A56" s="15" t="s">
        <v>531</v>
      </c>
      <c r="B56" s="17" t="n">
        <v>5359</v>
      </c>
      <c r="C56" s="18">
        <f>(76.0/B56*100)</f>
        <v/>
      </c>
      <c r="D56" s="19" t="n">
        <v>5283</v>
      </c>
      <c r="E56" s="18" t="n">
        <v>528.62777191</v>
      </c>
      <c r="F56" s="20" t="n">
        <v>2.46000086</v>
      </c>
      <c r="G56" s="18" t="n">
        <v>481.57806968</v>
      </c>
      <c r="H56" s="20" t="n">
        <v>5.52204032</v>
      </c>
      <c r="I56" s="18" t="n">
        <v>441.24269377</v>
      </c>
      <c r="J56" s="20" t="n">
        <v>18.17553126</v>
      </c>
      <c r="K56" s="18" t="s">
        <v>481</v>
      </c>
      <c r="L56" s="20" t="s">
        <v>481</v>
      </c>
      <c r="M56" s="18" t="s">
        <v>481</v>
      </c>
      <c r="N56" s="20" t="s">
        <v>481</v>
      </c>
      <c r="O56" s="18" t="s">
        <v>481</v>
      </c>
      <c r="P56" s="20" t="s">
        <v>481</v>
      </c>
      <c r="Q56" s="18" t="s">
        <v>481</v>
      </c>
      <c r="R56" s="20" t="s">
        <v>481</v>
      </c>
      <c r="S56" s="18" t="n">
        <v>477.93706935</v>
      </c>
      <c r="T56" s="20" t="n">
        <v>12.41498598</v>
      </c>
    </row>
    <row r="57" spans="1:20">
      <c r="A57" s="15" t="s">
        <v>532</v>
      </c>
      <c r="B57" s="17" t="n">
        <v>6513</v>
      </c>
      <c r="C57" s="18">
        <f>(0.0/B57*100)</f>
        <v/>
      </c>
      <c r="D57" s="19" t="n">
        <v>6513</v>
      </c>
      <c r="E57" s="18" t="n">
        <v>411.76742254</v>
      </c>
      <c r="F57" s="20" t="n">
        <v>2.52958157</v>
      </c>
      <c r="G57" s="18" t="n">
        <v>381.21720214</v>
      </c>
      <c r="H57" s="20" t="n">
        <v>7.92480939</v>
      </c>
      <c r="I57" s="18" t="n">
        <v>354.00417794</v>
      </c>
      <c r="J57" s="20" t="n">
        <v>17.09010834</v>
      </c>
      <c r="K57" s="18" t="s">
        <v>481</v>
      </c>
      <c r="L57" s="20" t="s">
        <v>481</v>
      </c>
      <c r="M57" s="18" t="s">
        <v>481</v>
      </c>
      <c r="N57" s="20" t="s">
        <v>481</v>
      </c>
      <c r="O57" s="18" t="s">
        <v>481</v>
      </c>
      <c r="P57" s="20" t="s">
        <v>481</v>
      </c>
      <c r="Q57" s="18" t="n">
        <v>342.62700128</v>
      </c>
      <c r="R57" s="20" t="n">
        <v>23.85199379</v>
      </c>
      <c r="S57" s="18" t="n">
        <v>361.13244001</v>
      </c>
      <c r="T57" s="20" t="n">
        <v>3.94213799</v>
      </c>
    </row>
    <row r="58" spans="1:20">
      <c r="A58" s="15" t="s">
        <v>533</v>
      </c>
      <c r="B58" s="17" t="n">
        <v>7267</v>
      </c>
      <c r="C58" s="18">
        <f>(10.0/B58*100)</f>
        <v/>
      </c>
      <c r="D58" s="19" t="n">
        <v>7257</v>
      </c>
      <c r="E58" s="18" t="n">
        <v>418.98805193</v>
      </c>
      <c r="F58" s="20" t="n">
        <v>2.48008459</v>
      </c>
      <c r="G58" s="18" t="n">
        <v>332.41220656</v>
      </c>
      <c r="H58" s="20" t="n">
        <v>7.35620812</v>
      </c>
      <c r="I58" s="18" t="n">
        <v>332.23628055</v>
      </c>
      <c r="J58" s="20" t="n">
        <v>9.76790214</v>
      </c>
      <c r="K58" s="18" t="s">
        <v>481</v>
      </c>
      <c r="L58" s="20" t="s">
        <v>481</v>
      </c>
      <c r="M58" s="18" t="s">
        <v>481</v>
      </c>
      <c r="N58" s="20" t="s">
        <v>481</v>
      </c>
      <c r="O58" s="18" t="n">
        <v>459.14645733</v>
      </c>
      <c r="P58" s="20" t="n">
        <v>75.05403326</v>
      </c>
      <c r="Q58" s="18" t="n">
        <v>287.75275888</v>
      </c>
      <c r="R58" s="20" t="n">
        <v>12.62364187</v>
      </c>
      <c r="S58" s="18" t="n">
        <v>334.80704925</v>
      </c>
      <c r="T58" s="20" t="n">
        <v>6.32225956</v>
      </c>
    </row>
    <row r="59" spans="1:20">
      <c r="A59" s="15" t="s">
        <v>534</v>
      </c>
      <c r="B59" s="17" t="n">
        <v>4826</v>
      </c>
      <c r="C59" s="18">
        <f>(26.0/B59*100)</f>
        <v/>
      </c>
      <c r="D59" s="19" t="n">
        <v>4800</v>
      </c>
      <c r="E59" s="18" t="n">
        <v>385.13300001</v>
      </c>
      <c r="F59" s="20" t="n">
        <v>1.68515661</v>
      </c>
      <c r="G59" s="18" t="n">
        <v>312.35209737</v>
      </c>
      <c r="H59" s="20" t="n">
        <v>10.10042325</v>
      </c>
      <c r="I59" s="18" t="n">
        <v>334.64037624</v>
      </c>
      <c r="J59" s="20" t="n">
        <v>14.45627238</v>
      </c>
      <c r="K59" s="18" t="s">
        <v>481</v>
      </c>
      <c r="L59" s="20" t="s">
        <v>481</v>
      </c>
      <c r="M59" s="18" t="s">
        <v>481</v>
      </c>
      <c r="N59" s="20" t="s">
        <v>481</v>
      </c>
      <c r="O59" s="18" t="s">
        <v>481</v>
      </c>
      <c r="P59" s="20" t="s">
        <v>481</v>
      </c>
      <c r="Q59" s="18" t="n">
        <v>307.40320124</v>
      </c>
      <c r="R59" s="20" t="n">
        <v>19.71306922</v>
      </c>
      <c r="S59" s="18" t="n">
        <v>337.16979441</v>
      </c>
      <c r="T59" s="20" t="n">
        <v>3.7716271</v>
      </c>
    </row>
    <row r="60" spans="1:20">
      <c r="A60" s="15" t="s">
        <v>535</v>
      </c>
      <c r="B60" s="17" t="n">
        <v>4546</v>
      </c>
      <c r="C60" s="18">
        <f>(15.0/B60*100)</f>
        <v/>
      </c>
      <c r="D60" s="19" t="n">
        <v>4531</v>
      </c>
      <c r="E60" s="18" t="n">
        <v>407.53179272</v>
      </c>
      <c r="F60" s="20" t="n">
        <v>3.46108434</v>
      </c>
      <c r="G60" s="18" t="n">
        <v>320.90979541</v>
      </c>
      <c r="H60" s="20" t="n">
        <v>4.91875358</v>
      </c>
      <c r="I60" s="18" t="n">
        <v>296.85372496</v>
      </c>
      <c r="J60" s="20" t="n">
        <v>8.40657101</v>
      </c>
      <c r="K60" s="18" t="s">
        <v>481</v>
      </c>
      <c r="L60" s="20" t="s">
        <v>481</v>
      </c>
      <c r="M60" s="18" t="s">
        <v>481</v>
      </c>
      <c r="N60" s="20" t="s">
        <v>481</v>
      </c>
      <c r="O60" s="18" t="s">
        <v>481</v>
      </c>
      <c r="P60" s="20" t="s">
        <v>481</v>
      </c>
      <c r="Q60" s="18" t="n">
        <v>324.48532905</v>
      </c>
      <c r="R60" s="20" t="n">
        <v>48.42368491</v>
      </c>
      <c r="S60" s="18" t="n">
        <v>343.79721929</v>
      </c>
      <c r="T60" s="20" t="n">
        <v>4.40000283</v>
      </c>
    </row>
    <row r="61" spans="1:20">
      <c r="A61" s="15" t="s">
        <v>536</v>
      </c>
      <c r="B61" s="17" t="n">
        <v>6525</v>
      </c>
      <c r="C61" s="18">
        <f>(136.0/B61*100)</f>
        <v/>
      </c>
      <c r="D61" s="19" t="n">
        <v>6389</v>
      </c>
      <c r="E61" s="18" t="n">
        <v>479.73420542</v>
      </c>
      <c r="F61" s="20" t="n">
        <v>2.56024897</v>
      </c>
      <c r="G61" s="18" t="n">
        <v>357.58428777</v>
      </c>
      <c r="H61" s="20" t="n">
        <v>11.90968903</v>
      </c>
      <c r="I61" s="18" t="n">
        <v>366.38248717</v>
      </c>
      <c r="J61" s="20" t="n">
        <v>22.40967522</v>
      </c>
      <c r="K61" s="18" t="s">
        <v>481</v>
      </c>
      <c r="L61" s="20" t="s">
        <v>481</v>
      </c>
      <c r="M61" s="18" t="s">
        <v>481</v>
      </c>
      <c r="N61" s="20" t="s">
        <v>481</v>
      </c>
      <c r="O61" s="18" t="s">
        <v>481</v>
      </c>
      <c r="P61" s="20" t="s">
        <v>481</v>
      </c>
      <c r="Q61" s="18" t="s">
        <v>481</v>
      </c>
      <c r="R61" s="20" t="s">
        <v>481</v>
      </c>
      <c r="S61" s="18" t="n">
        <v>372.58575739</v>
      </c>
      <c r="T61" s="20" t="n">
        <v>7.67228508</v>
      </c>
    </row>
    <row r="62" spans="1:20">
      <c r="A62" s="15" t="s">
        <v>537</v>
      </c>
      <c r="B62" s="17" t="n">
        <v>4476</v>
      </c>
      <c r="C62" s="18">
        <f>(3.0/B62*100)</f>
        <v/>
      </c>
      <c r="D62" s="19" t="n">
        <v>4473</v>
      </c>
      <c r="E62" s="18" t="n">
        <v>544.83406367</v>
      </c>
      <c r="F62" s="20" t="n">
        <v>1.30508034</v>
      </c>
      <c r="G62" s="18" t="n">
        <v>483.63949972</v>
      </c>
      <c r="H62" s="20" t="n">
        <v>2.68067088</v>
      </c>
      <c r="I62" s="18" t="n">
        <v>469.20183062</v>
      </c>
      <c r="J62" s="20" t="n">
        <v>8.19446928</v>
      </c>
      <c r="K62" s="18" t="s">
        <v>481</v>
      </c>
      <c r="L62" s="20" t="s">
        <v>481</v>
      </c>
      <c r="M62" s="18" t="s">
        <v>481</v>
      </c>
      <c r="N62" s="20" t="s">
        <v>481</v>
      </c>
      <c r="O62" s="18" t="s">
        <v>481</v>
      </c>
      <c r="P62" s="20" t="s">
        <v>481</v>
      </c>
      <c r="Q62" s="18" t="s">
        <v>481</v>
      </c>
      <c r="R62" s="20" t="s">
        <v>481</v>
      </c>
      <c r="S62" s="18" t="n">
        <v>460.1430715</v>
      </c>
      <c r="T62" s="20" t="n">
        <v>5.0677872</v>
      </c>
    </row>
    <row r="63" spans="1:20">
      <c r="A63" s="15" t="s">
        <v>538</v>
      </c>
      <c r="B63" s="17" t="n">
        <v>5324</v>
      </c>
      <c r="C63" s="18">
        <f>(13.0/B63*100)</f>
        <v/>
      </c>
      <c r="D63" s="19" t="n">
        <v>5311</v>
      </c>
      <c r="E63" s="18" t="n">
        <v>389.73284779</v>
      </c>
      <c r="F63" s="20" t="n">
        <v>1.28576735</v>
      </c>
      <c r="G63" s="18" t="n">
        <v>303.42853777</v>
      </c>
      <c r="H63" s="20" t="n">
        <v>9.09687855</v>
      </c>
      <c r="I63" s="18" t="n">
        <v>289.42595547</v>
      </c>
      <c r="J63" s="20" t="n">
        <v>26.81461057</v>
      </c>
      <c r="K63" s="18" t="s">
        <v>481</v>
      </c>
      <c r="L63" s="20" t="s">
        <v>481</v>
      </c>
      <c r="M63" s="18" t="s">
        <v>481</v>
      </c>
      <c r="N63" s="20" t="s">
        <v>481</v>
      </c>
      <c r="O63" s="18" t="n">
        <v>373.872</v>
      </c>
      <c r="P63" s="20" t="n">
        <v>37.84312038</v>
      </c>
      <c r="Q63" s="18" t="n">
        <v>315.64869125</v>
      </c>
      <c r="R63" s="20" t="n">
        <v>33.84140881</v>
      </c>
      <c r="S63" s="18" t="n">
        <v>323.73123198</v>
      </c>
      <c r="T63" s="20" t="n">
        <v>4.95404626</v>
      </c>
    </row>
    <row r="64" spans="1:20">
      <c r="A64" s="15" t="s">
        <v>539</v>
      </c>
      <c r="B64" s="17" t="n">
        <v>3634</v>
      </c>
      <c r="C64" s="18">
        <f>(3.0/B64*100)</f>
        <v/>
      </c>
      <c r="D64" s="19" t="n">
        <v>3631</v>
      </c>
      <c r="E64" s="18" t="n">
        <v>471.92949663</v>
      </c>
      <c r="F64" s="20" t="n">
        <v>1.68884554</v>
      </c>
      <c r="G64" s="18" t="n">
        <v>375.28235366</v>
      </c>
      <c r="H64" s="20" t="n">
        <v>19.10713783</v>
      </c>
      <c r="I64" s="18" t="n">
        <v>306.25089147</v>
      </c>
      <c r="J64" s="20" t="n">
        <v>41.6658901</v>
      </c>
      <c r="K64" s="18" t="s">
        <v>481</v>
      </c>
      <c r="L64" s="20" t="s">
        <v>481</v>
      </c>
      <c r="M64" s="18" t="s">
        <v>481</v>
      </c>
      <c r="N64" s="20" t="s">
        <v>481</v>
      </c>
      <c r="O64" s="18" t="s">
        <v>481</v>
      </c>
      <c r="P64" s="20" t="s">
        <v>481</v>
      </c>
      <c r="Q64" s="18" t="s">
        <v>481</v>
      </c>
      <c r="R64" s="20" t="s">
        <v>481</v>
      </c>
      <c r="S64" s="18" t="n">
        <v>371.51187696</v>
      </c>
      <c r="T64" s="20" t="n">
        <v>10.23361219</v>
      </c>
    </row>
    <row r="65" spans="1:20">
      <c r="A65" s="15" t="s">
        <v>540</v>
      </c>
      <c r="B65" s="17" t="n">
        <v>5325</v>
      </c>
      <c r="C65" s="18">
        <f>(14.0/B65*100)</f>
        <v/>
      </c>
      <c r="D65" s="19" t="n">
        <v>5311</v>
      </c>
      <c r="E65" s="18" t="n">
        <v>434.80145417</v>
      </c>
      <c r="F65" s="20" t="n">
        <v>1.88640759</v>
      </c>
      <c r="G65" s="18" t="n">
        <v>334.33301864</v>
      </c>
      <c r="H65" s="20" t="n">
        <v>11.52437319</v>
      </c>
      <c r="I65" s="18" t="n">
        <v>332.07932244</v>
      </c>
      <c r="J65" s="20" t="n">
        <v>15.85480945</v>
      </c>
      <c r="K65" s="18" t="s">
        <v>481</v>
      </c>
      <c r="L65" s="20" t="s">
        <v>481</v>
      </c>
      <c r="M65" s="18" t="s">
        <v>481</v>
      </c>
      <c r="N65" s="20" t="s">
        <v>481</v>
      </c>
      <c r="O65" s="18" t="n">
        <v>296.1424545</v>
      </c>
      <c r="P65" s="20" t="n">
        <v>34.2889986</v>
      </c>
      <c r="Q65" s="18" t="n">
        <v>457.4199</v>
      </c>
      <c r="R65" s="20" t="n">
        <v>31.07192435</v>
      </c>
      <c r="S65" s="18" t="n">
        <v>355.75235267</v>
      </c>
      <c r="T65" s="20" t="n">
        <v>5.96479002</v>
      </c>
    </row>
    <row r="66" spans="1:20">
      <c r="A66" s="15" t="s">
        <v>541</v>
      </c>
      <c r="B66" s="17" t="n">
        <v>5665</v>
      </c>
      <c r="C66" s="18">
        <f>(75.0/B66*100)</f>
        <v/>
      </c>
      <c r="D66" s="19" t="n">
        <v>5590</v>
      </c>
      <c r="E66" s="18" t="n">
        <v>417.94410266</v>
      </c>
      <c r="F66" s="20" t="n">
        <v>1.08054338</v>
      </c>
      <c r="G66" s="18" t="n">
        <v>313.35889875</v>
      </c>
      <c r="H66" s="20" t="n">
        <v>15.60833637</v>
      </c>
      <c r="I66" s="18" t="n">
        <v>388.72624775</v>
      </c>
      <c r="J66" s="20" t="n">
        <v>22.22368738</v>
      </c>
      <c r="K66" s="18" t="s">
        <v>481</v>
      </c>
      <c r="L66" s="20" t="s">
        <v>481</v>
      </c>
      <c r="M66" s="18" t="s">
        <v>481</v>
      </c>
      <c r="N66" s="20" t="s">
        <v>481</v>
      </c>
      <c r="O66" s="18" t="s">
        <v>481</v>
      </c>
      <c r="P66" s="20" t="s">
        <v>481</v>
      </c>
      <c r="Q66" s="18" t="s">
        <v>481</v>
      </c>
      <c r="R66" s="20" t="s">
        <v>481</v>
      </c>
      <c r="S66" s="18" t="n">
        <v>338.26740848</v>
      </c>
      <c r="T66" s="20" t="n">
        <v>4.40524643</v>
      </c>
    </row>
    <row r="67" spans="1:20">
      <c r="A67" s="15" t="s">
        <v>542</v>
      </c>
      <c r="B67" s="17" t="n">
        <v>6971</v>
      </c>
      <c r="C67" s="18">
        <f>(23.0/B67*100)</f>
        <v/>
      </c>
      <c r="D67" s="19" t="n">
        <v>6948</v>
      </c>
      <c r="E67" s="18" t="n">
        <v>408.20984099</v>
      </c>
      <c r="F67" s="20" t="n">
        <v>2.41701565</v>
      </c>
      <c r="G67" s="18" t="n">
        <v>360.96078352</v>
      </c>
      <c r="H67" s="20" t="n">
        <v>3.32096905</v>
      </c>
      <c r="I67" s="18" t="n">
        <v>331.29690894</v>
      </c>
      <c r="J67" s="20" t="n">
        <v>8.17359845</v>
      </c>
      <c r="K67" s="18" t="s">
        <v>481</v>
      </c>
      <c r="L67" s="20" t="s">
        <v>481</v>
      </c>
      <c r="M67" s="18" t="s">
        <v>481</v>
      </c>
      <c r="N67" s="20" t="s">
        <v>481</v>
      </c>
      <c r="O67" s="18" t="s">
        <v>481</v>
      </c>
      <c r="P67" s="20" t="s">
        <v>481</v>
      </c>
      <c r="Q67" s="18" t="s">
        <v>481</v>
      </c>
      <c r="R67" s="20" t="s">
        <v>481</v>
      </c>
      <c r="S67" s="18" t="n">
        <v>339.82926706</v>
      </c>
      <c r="T67" s="20" t="n">
        <v>4.18716258</v>
      </c>
    </row>
    <row r="68" spans="1:20">
      <c r="A68" s="15" t="s">
        <v>543</v>
      </c>
      <c r="B68" s="17" t="n">
        <v>12083</v>
      </c>
      <c r="C68" s="18">
        <f>(26.0/B68*100)</f>
        <v/>
      </c>
      <c r="D68" s="19" t="n">
        <v>12057</v>
      </c>
      <c r="E68" s="18" t="n">
        <v>435.72140258</v>
      </c>
      <c r="F68" s="20" t="n">
        <v>1.15616692</v>
      </c>
      <c r="G68" s="18" t="n">
        <v>335.07904783</v>
      </c>
      <c r="H68" s="20" t="n">
        <v>3.02007035</v>
      </c>
      <c r="I68" s="18" t="n">
        <v>341.5439718</v>
      </c>
      <c r="J68" s="20" t="n">
        <v>4.61371074</v>
      </c>
      <c r="K68" s="18" t="s">
        <v>481</v>
      </c>
      <c r="L68" s="20" t="s">
        <v>481</v>
      </c>
      <c r="M68" s="18" t="s">
        <v>481</v>
      </c>
      <c r="N68" s="20" t="s">
        <v>481</v>
      </c>
      <c r="O68" s="18" t="s">
        <v>481</v>
      </c>
      <c r="P68" s="20" t="s">
        <v>481</v>
      </c>
      <c r="Q68" s="18" t="s">
        <v>481</v>
      </c>
      <c r="R68" s="20" t="s">
        <v>481</v>
      </c>
      <c r="S68" s="18" t="n">
        <v>343.42057281</v>
      </c>
      <c r="T68" s="20" t="n">
        <v>3.48911443</v>
      </c>
    </row>
    <row r="69" spans="1:20">
      <c r="A69" s="15" t="s">
        <v>544</v>
      </c>
      <c r="B69" s="17" t="n">
        <v>4876</v>
      </c>
      <c r="C69" s="18">
        <f>(0.0/B69*100)</f>
        <v/>
      </c>
      <c r="D69" s="19" t="n">
        <v>4876</v>
      </c>
      <c r="E69" s="18" t="n">
        <v>438.27538511</v>
      </c>
      <c r="F69" s="20" t="n">
        <v>3.22369443</v>
      </c>
      <c r="G69" s="18" t="n">
        <v>395.30230301</v>
      </c>
      <c r="H69" s="20" t="n">
        <v>9.001442259999999</v>
      </c>
      <c r="I69" s="18" t="n">
        <v>378.14887319</v>
      </c>
      <c r="J69" s="20" t="n">
        <v>18.26905378</v>
      </c>
      <c r="K69" s="18" t="s">
        <v>481</v>
      </c>
      <c r="L69" s="20" t="s">
        <v>481</v>
      </c>
      <c r="M69" s="18" t="s">
        <v>481</v>
      </c>
      <c r="N69" s="20" t="s">
        <v>481</v>
      </c>
      <c r="O69" s="18" t="n">
        <v>346.92615334</v>
      </c>
      <c r="P69" s="20" t="n">
        <v>36.192428</v>
      </c>
      <c r="Q69" s="18" t="s">
        <v>481</v>
      </c>
      <c r="R69" s="20" t="s">
        <v>481</v>
      </c>
      <c r="S69" s="18" t="n">
        <v>362.87996853</v>
      </c>
      <c r="T69" s="20" t="n">
        <v>10.2173907</v>
      </c>
    </row>
    <row r="70" spans="1:20">
      <c r="A70" s="15" t="s">
        <v>545</v>
      </c>
      <c r="B70" s="17" t="n">
        <v>6036</v>
      </c>
      <c r="C70" s="18">
        <f>(223.0/B70*100)</f>
        <v/>
      </c>
      <c r="D70" s="19" t="n">
        <v>5813</v>
      </c>
      <c r="E70" s="18" t="n">
        <v>490.19614522</v>
      </c>
      <c r="F70" s="20" t="n">
        <v>2.79128178</v>
      </c>
      <c r="G70" s="18" t="n">
        <v>423.91150295</v>
      </c>
      <c r="H70" s="20" t="n">
        <v>15.84343197</v>
      </c>
      <c r="I70" s="18" t="n">
        <v>442.55204892</v>
      </c>
      <c r="J70" s="20" t="n">
        <v>26.41419613</v>
      </c>
      <c r="K70" s="18" t="s">
        <v>481</v>
      </c>
      <c r="L70" s="20" t="s">
        <v>481</v>
      </c>
      <c r="M70" s="18" t="s">
        <v>481</v>
      </c>
      <c r="N70" s="20" t="s">
        <v>481</v>
      </c>
      <c r="O70" s="18" t="s">
        <v>481</v>
      </c>
      <c r="P70" s="20" t="s">
        <v>481</v>
      </c>
      <c r="Q70" s="18" t="s">
        <v>481</v>
      </c>
      <c r="R70" s="20" t="s">
        <v>481</v>
      </c>
      <c r="S70" s="18" t="n">
        <v>432.69751788</v>
      </c>
      <c r="T70" s="20" t="n">
        <v>7.25584167</v>
      </c>
    </row>
    <row r="71" spans="1:20">
      <c r="A71" s="15" t="s">
        <v>546</v>
      </c>
      <c r="B71" s="17" t="n">
        <v>6115</v>
      </c>
      <c r="C71" s="18">
        <f>(17.0/B71*100)</f>
        <v/>
      </c>
      <c r="D71" s="19" t="n">
        <v>6098</v>
      </c>
      <c r="E71" s="18" t="n">
        <v>558.3309209400001</v>
      </c>
      <c r="F71" s="20" t="n">
        <v>1.18356907</v>
      </c>
      <c r="G71" s="18" t="n">
        <v>459.04309129</v>
      </c>
      <c r="H71" s="20" t="n">
        <v>15.28708701</v>
      </c>
      <c r="I71" s="18" t="n">
        <v>502.94405923</v>
      </c>
      <c r="J71" s="20" t="n">
        <v>27.21363298</v>
      </c>
      <c r="K71" s="18" t="s">
        <v>481</v>
      </c>
      <c r="L71" s="20" t="s">
        <v>481</v>
      </c>
      <c r="M71" s="18" t="s">
        <v>481</v>
      </c>
      <c r="N71" s="20" t="s">
        <v>481</v>
      </c>
      <c r="O71" s="18" t="s">
        <v>481</v>
      </c>
      <c r="P71" s="20" t="s">
        <v>481</v>
      </c>
      <c r="Q71" s="18" t="s">
        <v>481</v>
      </c>
      <c r="R71" s="20" t="s">
        <v>481</v>
      </c>
      <c r="S71" s="18" t="n">
        <v>438.11055357</v>
      </c>
      <c r="T71" s="20" t="n">
        <v>12.4567196</v>
      </c>
    </row>
    <row r="72" spans="1:20">
      <c r="A72" s="15" t="s">
        <v>547</v>
      </c>
      <c r="B72" s="17" t="n">
        <v>7708</v>
      </c>
      <c r="C72" s="18">
        <f>(5.0/B72*100)</f>
        <v/>
      </c>
      <c r="D72" s="19" t="n">
        <v>7703</v>
      </c>
      <c r="E72" s="18" t="n">
        <v>532.85728907</v>
      </c>
      <c r="F72" s="20" t="n">
        <v>2.70954289</v>
      </c>
      <c r="G72" s="18" t="n">
        <v>418.66968159</v>
      </c>
      <c r="H72" s="20" t="n">
        <v>34.93603874</v>
      </c>
      <c r="I72" s="18" t="n">
        <v>407.3237863</v>
      </c>
      <c r="J72" s="20" t="n">
        <v>32.04877008</v>
      </c>
      <c r="K72" s="18" t="s">
        <v>481</v>
      </c>
      <c r="L72" s="20" t="s">
        <v>481</v>
      </c>
      <c r="M72" s="18" t="s">
        <v>481</v>
      </c>
      <c r="N72" s="20" t="s">
        <v>481</v>
      </c>
      <c r="O72" s="18" t="s">
        <v>481</v>
      </c>
      <c r="P72" s="20" t="s">
        <v>481</v>
      </c>
      <c r="Q72" s="18" t="s">
        <v>481</v>
      </c>
      <c r="R72" s="20" t="s">
        <v>481</v>
      </c>
      <c r="S72" s="18" t="n">
        <v>455.46628801</v>
      </c>
      <c r="T72" s="20" t="n">
        <v>15.26290798</v>
      </c>
    </row>
    <row r="73" spans="1:20">
      <c r="A73" s="15" t="s">
        <v>548</v>
      </c>
      <c r="B73" s="17" t="n">
        <v>8249</v>
      </c>
      <c r="C73" s="18">
        <f>(144.0/B73*100)</f>
        <v/>
      </c>
      <c r="D73" s="19" t="n">
        <v>8105</v>
      </c>
      <c r="E73" s="18" t="n">
        <v>425.10122923</v>
      </c>
      <c r="F73" s="20" t="n">
        <v>2.76486683</v>
      </c>
      <c r="G73" s="18" t="n">
        <v>368.98135638</v>
      </c>
      <c r="H73" s="20" t="n">
        <v>6.34578279</v>
      </c>
      <c r="I73" s="18" t="n">
        <v>330.94818865</v>
      </c>
      <c r="J73" s="20" t="n">
        <v>23.51329604</v>
      </c>
      <c r="K73" s="18" t="s">
        <v>481</v>
      </c>
      <c r="L73" s="20" t="s">
        <v>481</v>
      </c>
      <c r="M73" s="18" t="s">
        <v>481</v>
      </c>
      <c r="N73" s="20" t="s">
        <v>481</v>
      </c>
      <c r="O73" s="18" t="s">
        <v>481</v>
      </c>
      <c r="P73" s="20" t="s">
        <v>481</v>
      </c>
      <c r="Q73" s="18" t="s">
        <v>481</v>
      </c>
      <c r="R73" s="20" t="s">
        <v>481</v>
      </c>
      <c r="S73" s="18" t="n">
        <v>364.41694975</v>
      </c>
      <c r="T73" s="20" t="n">
        <v>7.96767397</v>
      </c>
    </row>
    <row r="74" spans="1:20">
      <c r="A74" s="15" t="s">
        <v>549</v>
      </c>
      <c r="B74" s="17" t="n">
        <v>4692</v>
      </c>
      <c r="C74" s="18">
        <f>(82.0/B74*100)</f>
        <v/>
      </c>
      <c r="D74" s="19" t="n">
        <v>4610</v>
      </c>
      <c r="E74" s="18" t="n">
        <v>442.66190754</v>
      </c>
      <c r="F74" s="20" t="n">
        <v>1.55779582</v>
      </c>
      <c r="G74" s="18" t="n">
        <v>342.30852022</v>
      </c>
      <c r="H74" s="20" t="n">
        <v>9.35807846</v>
      </c>
      <c r="I74" s="18" t="n">
        <v>307.9042737</v>
      </c>
      <c r="J74" s="20" t="n">
        <v>15.55029997</v>
      </c>
      <c r="K74" s="18" t="s">
        <v>481</v>
      </c>
      <c r="L74" s="20" t="s">
        <v>481</v>
      </c>
      <c r="M74" s="18" t="s">
        <v>481</v>
      </c>
      <c r="N74" s="20" t="s">
        <v>481</v>
      </c>
      <c r="O74" s="18" t="n">
        <v>418.7154</v>
      </c>
      <c r="P74" s="20" t="n">
        <v>33.15376562</v>
      </c>
      <c r="Q74" s="18" t="n">
        <v>345.52963735</v>
      </c>
      <c r="R74" s="20" t="n">
        <v>23.17358052</v>
      </c>
      <c r="S74" s="18" t="n">
        <v>371.97327439</v>
      </c>
      <c r="T74" s="20" t="n">
        <v>3.3307015</v>
      </c>
    </row>
    <row r="75" spans="1:20">
      <c r="A75" s="15" t="s">
        <v>550</v>
      </c>
      <c r="B75" s="17" t="n">
        <v>5375</v>
      </c>
      <c r="C75" s="18">
        <f>(203.0/B75*100)</f>
        <v/>
      </c>
      <c r="D75" s="19" t="n">
        <v>5172</v>
      </c>
      <c r="E75" s="18" t="n">
        <v>408.23998023</v>
      </c>
      <c r="F75" s="20" t="n">
        <v>2.20967907</v>
      </c>
      <c r="G75" s="18" t="n">
        <v>344.13656808</v>
      </c>
      <c r="H75" s="20" t="n">
        <v>2.38209457</v>
      </c>
      <c r="I75" s="18" t="n">
        <v>336.95206897</v>
      </c>
      <c r="J75" s="20" t="n">
        <v>4.11128606</v>
      </c>
      <c r="K75" s="18" t="s">
        <v>481</v>
      </c>
      <c r="L75" s="20" t="s">
        <v>481</v>
      </c>
      <c r="M75" s="18" t="s">
        <v>481</v>
      </c>
      <c r="N75" s="20" t="s">
        <v>481</v>
      </c>
      <c r="O75" s="18" t="s">
        <v>481</v>
      </c>
      <c r="P75" s="20" t="s">
        <v>481</v>
      </c>
      <c r="Q75" s="18" t="s">
        <v>481</v>
      </c>
      <c r="R75" s="20" t="s">
        <v>481</v>
      </c>
      <c r="S75" s="18" t="n">
        <v>344.79881548</v>
      </c>
      <c r="T75" s="20" t="n">
        <v>4.29121284</v>
      </c>
    </row>
    <row r="76" spans="1:20">
      <c r="A76" s="15" t="s">
        <v>551</v>
      </c>
      <c r="B76" s="17" t="n">
        <v>14167</v>
      </c>
      <c r="C76" s="18">
        <f>(228.0/B76*100)</f>
        <v/>
      </c>
      <c r="D76" s="19" t="n">
        <v>13939</v>
      </c>
      <c r="E76" s="18" t="n">
        <v>448.33373479</v>
      </c>
      <c r="F76" s="20" t="n">
        <v>2.38642135</v>
      </c>
      <c r="G76" s="18" t="n">
        <v>351.96431694</v>
      </c>
      <c r="H76" s="20" t="n">
        <v>5.89123156</v>
      </c>
      <c r="I76" s="18" t="n">
        <v>322.17350888</v>
      </c>
      <c r="J76" s="20" t="n">
        <v>11.43437438</v>
      </c>
      <c r="K76" s="18" t="s">
        <v>481</v>
      </c>
      <c r="L76" s="20" t="s">
        <v>481</v>
      </c>
      <c r="M76" s="18" t="s">
        <v>481</v>
      </c>
      <c r="N76" s="20" t="s">
        <v>481</v>
      </c>
      <c r="O76" s="18" t="s">
        <v>481</v>
      </c>
      <c r="P76" s="20" t="s">
        <v>481</v>
      </c>
      <c r="Q76" s="18" t="s">
        <v>481</v>
      </c>
      <c r="R76" s="20" t="s">
        <v>481</v>
      </c>
      <c r="S76" s="18" t="n">
        <v>363.39684188</v>
      </c>
      <c r="T76" s="20" t="n">
        <v>4.32665899</v>
      </c>
    </row>
    <row r="77" spans="1:20">
      <c r="A77" s="15" t="s">
        <v>552</v>
      </c>
      <c r="B77" s="17" t="n">
        <v>6062</v>
      </c>
      <c r="C77" s="18">
        <f>(82.0/B77*100)</f>
        <v/>
      </c>
      <c r="D77" s="19" t="n">
        <v>5980</v>
      </c>
      <c r="E77" s="18" t="n">
        <v>466.71536325</v>
      </c>
      <c r="F77" s="20" t="n">
        <v>2.29400981</v>
      </c>
      <c r="G77" s="18" t="n">
        <v>384.70464445</v>
      </c>
      <c r="H77" s="20" t="n">
        <v>3.79947818</v>
      </c>
      <c r="I77" s="18" t="n">
        <v>370.45606945</v>
      </c>
      <c r="J77" s="20" t="n">
        <v>4.37813315</v>
      </c>
      <c r="K77" s="18" t="s">
        <v>481</v>
      </c>
      <c r="L77" s="20" t="s">
        <v>481</v>
      </c>
      <c r="M77" s="18" t="s">
        <v>481</v>
      </c>
      <c r="N77" s="20" t="s">
        <v>481</v>
      </c>
      <c r="O77" s="18" t="s">
        <v>481</v>
      </c>
      <c r="P77" s="20" t="s">
        <v>481</v>
      </c>
      <c r="Q77" s="18" t="s">
        <v>481</v>
      </c>
      <c r="R77" s="20" t="s">
        <v>481</v>
      </c>
      <c r="S77" s="18" t="n">
        <v>360.14085448</v>
      </c>
      <c r="T77" s="20" t="n">
        <v>2.89457945</v>
      </c>
    </row>
    <row r="78" spans="1:20">
      <c r="A78" s="15" t="s">
        <v>553</v>
      </c>
      <c r="B78" s="17" t="n">
        <v>5826</v>
      </c>
      <c r="C78" s="18">
        <f>(0.0/B78*100)</f>
        <v/>
      </c>
      <c r="D78" s="19" t="n">
        <v>5826</v>
      </c>
      <c r="E78" s="18" t="n">
        <v>528.30004953</v>
      </c>
      <c r="F78" s="20" t="n">
        <v>3.92235495</v>
      </c>
      <c r="G78" s="18" t="n">
        <v>472.9023373</v>
      </c>
      <c r="H78" s="20" t="n">
        <v>7.57652192</v>
      </c>
      <c r="I78" s="18" t="n">
        <v>426.41508427</v>
      </c>
      <c r="J78" s="20" t="n">
        <v>15.97782592</v>
      </c>
      <c r="K78" s="18" t="s">
        <v>481</v>
      </c>
      <c r="L78" s="20" t="s">
        <v>481</v>
      </c>
      <c r="M78" s="18" t="s">
        <v>481</v>
      </c>
      <c r="N78" s="20" t="s">
        <v>481</v>
      </c>
      <c r="O78" s="18" t="s">
        <v>481</v>
      </c>
      <c r="P78" s="20" t="s">
        <v>481</v>
      </c>
      <c r="Q78" s="18" t="n">
        <v>429.71652966</v>
      </c>
      <c r="R78" s="20" t="n">
        <v>33.82227295</v>
      </c>
      <c r="S78" s="18" t="n">
        <v>430.47407371</v>
      </c>
      <c r="T78" s="20" t="n">
        <v>10.37988717</v>
      </c>
    </row>
    <row customHeight="1" ht="25" r="79" spans="1:20">
      <c r="A79" s="15" t="s">
        <v>554</v>
      </c>
      <c r="B79" s="17" t="n">
        <v>1657</v>
      </c>
      <c r="C79" s="18">
        <f>(41.0/B79*100)</f>
        <v/>
      </c>
      <c r="D79" s="19" t="n">
        <v>1616</v>
      </c>
      <c r="E79" s="18" t="n">
        <v>489.0254248</v>
      </c>
      <c r="F79" s="20" t="n">
        <v>6.24916171</v>
      </c>
      <c r="G79" s="18" t="n">
        <v>414.02025519</v>
      </c>
      <c r="H79" s="20" t="n">
        <v>7.99190693</v>
      </c>
      <c r="I79" s="18" t="n">
        <v>395.18645247</v>
      </c>
      <c r="J79" s="20" t="n">
        <v>18.37538342</v>
      </c>
      <c r="K79" s="18" t="s">
        <v>481</v>
      </c>
      <c r="L79" s="20" t="s">
        <v>481</v>
      </c>
      <c r="M79" s="18" t="s">
        <v>481</v>
      </c>
      <c r="N79" s="20" t="s">
        <v>481</v>
      </c>
      <c r="O79" s="18" t="s">
        <v>481</v>
      </c>
      <c r="P79" s="20" t="s">
        <v>481</v>
      </c>
      <c r="Q79" s="18" t="s">
        <v>481</v>
      </c>
      <c r="R79" s="20" t="s">
        <v>481</v>
      </c>
      <c r="S79" s="18" t="n">
        <v>415.70585791</v>
      </c>
      <c r="T79" s="20" t="n">
        <v>14.08435814</v>
      </c>
    </row>
    <row r="80" spans="1:20">
      <c r="A80" s="15" t="s">
        <v>555</v>
      </c>
      <c r="B80" s="17" t="n">
        <v>7841</v>
      </c>
      <c r="C80" s="18">
        <f>(0.0/B80*100)</f>
        <v/>
      </c>
      <c r="D80" s="19" t="n">
        <v>7841</v>
      </c>
      <c r="E80" s="18" t="n">
        <v>457.24976364</v>
      </c>
      <c r="F80" s="20" t="n">
        <v>3.68558741</v>
      </c>
      <c r="G80" s="18" t="n">
        <v>401.51297258</v>
      </c>
      <c r="H80" s="20" t="n">
        <v>14.80430354</v>
      </c>
      <c r="I80" s="18" t="n">
        <v>430.06685066</v>
      </c>
      <c r="J80" s="20" t="n">
        <v>49.99632654</v>
      </c>
      <c r="K80" s="18" t="s">
        <v>481</v>
      </c>
      <c r="L80" s="20" t="s">
        <v>481</v>
      </c>
      <c r="M80" s="18" t="s">
        <v>481</v>
      </c>
      <c r="N80" s="20" t="s">
        <v>481</v>
      </c>
      <c r="O80" s="18" t="n">
        <v>513.49543621</v>
      </c>
      <c r="P80" s="20" t="n">
        <v>58.26820769</v>
      </c>
      <c r="Q80" s="18" t="n">
        <v>355.6722</v>
      </c>
      <c r="R80" s="20" t="n">
        <v>53.3048772</v>
      </c>
      <c r="S80" s="18" t="n">
        <v>419.26036227</v>
      </c>
      <c r="T80" s="20" t="n">
        <v>14.2397978</v>
      </c>
    </row>
    <row r="81" spans="1:20">
      <c r="A81" s="23" t="s">
        <v>556</v>
      </c>
      <c r="B81" s="17" t="n">
        <v>8861</v>
      </c>
      <c r="C81" s="18">
        <f>(0.0/B81*100)</f>
        <v/>
      </c>
      <c r="D81" s="19" t="n">
        <v>8861</v>
      </c>
      <c r="E81" s="18" t="s">
        <v>481</v>
      </c>
      <c r="F81" s="20" t="s">
        <v>481</v>
      </c>
      <c r="G81" s="18" t="s">
        <v>481</v>
      </c>
      <c r="H81" s="20" t="s">
        <v>481</v>
      </c>
      <c r="I81" s="18" t="s">
        <v>481</v>
      </c>
      <c r="J81" s="20" t="s">
        <v>481</v>
      </c>
      <c r="K81" s="18" t="s">
        <v>481</v>
      </c>
      <c r="L81" s="20" t="s">
        <v>481</v>
      </c>
      <c r="M81" s="18" t="s">
        <v>481</v>
      </c>
      <c r="N81" s="20" t="s">
        <v>481</v>
      </c>
      <c r="O81" s="18" t="n">
        <v>442.94752097</v>
      </c>
      <c r="P81" s="20" t="n">
        <v>3.00356581</v>
      </c>
      <c r="Q81" s="18" t="s">
        <v>481</v>
      </c>
      <c r="R81" s="20" t="s">
        <v>481</v>
      </c>
      <c r="S81" s="18" t="s">
        <v>481</v>
      </c>
      <c r="T81" s="20" t="s">
        <v>481</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699</v>
      </c>
    </row>
    <row customHeight="1" ht="30" r="4" spans="1:20">
      <c r="A4" s="6" t="n"/>
      <c r="B4" s="7" t="s">
        <v>462</v>
      </c>
      <c r="C4" s="7" t="s">
        <v>463</v>
      </c>
      <c r="D4" s="8" t="s">
        <v>462</v>
      </c>
      <c r="E4" s="9" t="s">
        <v>695</v>
      </c>
      <c r="F4" s="10" t="n"/>
      <c r="G4" s="9" t="s">
        <v>696</v>
      </c>
      <c r="H4" s="10" t="n"/>
      <c r="I4" s="9" t="s">
        <v>697</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(360.0/B7*100)</f>
        <v/>
      </c>
      <c r="D7" s="19" t="n">
        <v>14170</v>
      </c>
      <c r="E7" s="18" t="n">
        <v>515.63895496</v>
      </c>
      <c r="F7" s="20" t="n">
        <v>1.5131576</v>
      </c>
      <c r="G7" s="18" t="n">
        <v>342.25792093</v>
      </c>
      <c r="H7" s="20" t="n">
        <v>43.74107516</v>
      </c>
      <c r="I7" s="18" t="n">
        <v>399.82059425</v>
      </c>
      <c r="J7" s="20" t="n">
        <v>60.68639377</v>
      </c>
      <c r="K7" s="18" t="s">
        <v>481</v>
      </c>
      <c r="L7" s="20" t="s">
        <v>481</v>
      </c>
      <c r="M7" s="18" t="s">
        <v>481</v>
      </c>
      <c r="N7" s="20" t="s">
        <v>481</v>
      </c>
      <c r="O7" s="18" t="s">
        <v>481</v>
      </c>
      <c r="P7" s="20" t="s">
        <v>481</v>
      </c>
      <c r="Q7" s="18" t="n">
        <v>354.88301517</v>
      </c>
      <c r="R7" s="20" t="n">
        <v>19.49659099</v>
      </c>
      <c r="S7" s="18" t="n">
        <v>470.81597592</v>
      </c>
      <c r="T7" s="20" t="n">
        <v>3.651803</v>
      </c>
    </row>
    <row r="8" spans="1:20">
      <c r="A8" s="15" t="s">
        <v>483</v>
      </c>
      <c r="B8" s="17" t="n">
        <v>7007</v>
      </c>
      <c r="C8" s="18">
        <f>(21.0/B8*100)</f>
        <v/>
      </c>
      <c r="D8" s="19" t="n">
        <v>6986</v>
      </c>
      <c r="E8" s="18" t="n">
        <v>503.49604391</v>
      </c>
      <c r="F8" s="20" t="n">
        <v>2.32541157</v>
      </c>
      <c r="G8" s="18" t="n">
        <v>477.2234594</v>
      </c>
      <c r="H8" s="20" t="n">
        <v>5.56862224</v>
      </c>
      <c r="I8" s="18" t="n">
        <v>371.87203409</v>
      </c>
      <c r="J8" s="20" t="n">
        <v>21.67033595</v>
      </c>
      <c r="K8" s="18" t="s">
        <v>481</v>
      </c>
      <c r="L8" s="20" t="s">
        <v>481</v>
      </c>
      <c r="M8" s="18" t="s">
        <v>481</v>
      </c>
      <c r="N8" s="20" t="s">
        <v>481</v>
      </c>
      <c r="O8" s="18" t="n">
        <v>368.48347797</v>
      </c>
      <c r="P8" s="20" t="n">
        <v>14.99112476</v>
      </c>
      <c r="Q8" s="18" t="n">
        <v>454.18123418</v>
      </c>
      <c r="R8" s="20" t="n">
        <v>31.1956876</v>
      </c>
      <c r="S8" s="18" t="n">
        <v>415.71354497</v>
      </c>
      <c r="T8" s="20" t="n">
        <v>5.19683331</v>
      </c>
    </row>
    <row r="9" spans="1:20">
      <c r="A9" s="15" t="s">
        <v>484</v>
      </c>
      <c r="B9" s="17" t="n">
        <v>9651</v>
      </c>
      <c r="C9" s="18">
        <f>(91.0/B9*100)</f>
        <v/>
      </c>
      <c r="D9" s="19" t="n">
        <v>9560</v>
      </c>
      <c r="E9" s="18" t="n">
        <v>525.04943071</v>
      </c>
      <c r="F9" s="20" t="n">
        <v>1.99805784</v>
      </c>
      <c r="G9" s="18" t="n">
        <v>489.40676208</v>
      </c>
      <c r="H9" s="20" t="n">
        <v>4.40356258</v>
      </c>
      <c r="I9" s="18" t="n">
        <v>362.73565497</v>
      </c>
      <c r="J9" s="20" t="n">
        <v>27.23985543</v>
      </c>
      <c r="K9" s="18" t="s">
        <v>481</v>
      </c>
      <c r="L9" s="20" t="s">
        <v>481</v>
      </c>
      <c r="M9" s="18" t="s">
        <v>481</v>
      </c>
      <c r="N9" s="20" t="s">
        <v>481</v>
      </c>
      <c r="O9" s="18" t="n">
        <v>374.78530698</v>
      </c>
      <c r="P9" s="20" t="n">
        <v>11.62763904</v>
      </c>
      <c r="Q9" s="18" t="n">
        <v>354.82677323</v>
      </c>
      <c r="R9" s="20" t="n">
        <v>18.66390237</v>
      </c>
      <c r="S9" s="18" t="n">
        <v>414.18748275</v>
      </c>
      <c r="T9" s="20" t="n">
        <v>3.11996091</v>
      </c>
    </row>
    <row r="10" spans="1:20">
      <c r="A10" s="15" t="s">
        <v>485</v>
      </c>
      <c r="B10" s="17" t="n">
        <v>20058</v>
      </c>
      <c r="C10" s="18">
        <f>(524.0/B10*100)</f>
        <v/>
      </c>
      <c r="D10" s="19" t="n">
        <v>19534</v>
      </c>
      <c r="E10" s="18" t="n">
        <v>532.61246391</v>
      </c>
      <c r="F10" s="20" t="n">
        <v>2.00312086</v>
      </c>
      <c r="G10" s="18" t="n">
        <v>412.51956772</v>
      </c>
      <c r="H10" s="20" t="n">
        <v>15.51385309</v>
      </c>
      <c r="I10" s="18" t="n">
        <v>419.46911676</v>
      </c>
      <c r="J10" s="20" t="n">
        <v>17.70546931</v>
      </c>
      <c r="K10" s="18" t="s">
        <v>481</v>
      </c>
      <c r="L10" s="20" t="s">
        <v>481</v>
      </c>
      <c r="M10" s="18" t="s">
        <v>481</v>
      </c>
      <c r="N10" s="20" t="s">
        <v>481</v>
      </c>
      <c r="O10" s="18" t="s">
        <v>481</v>
      </c>
      <c r="P10" s="20" t="s">
        <v>481</v>
      </c>
      <c r="Q10" s="18" t="n">
        <v>374.8200889</v>
      </c>
      <c r="R10" s="20" t="n">
        <v>36.99061185</v>
      </c>
      <c r="S10" s="18" t="n">
        <v>452.96587344</v>
      </c>
      <c r="T10" s="20" t="n">
        <v>5.79827768</v>
      </c>
    </row>
    <row r="11" spans="1:20">
      <c r="A11" s="15" t="s">
        <v>486</v>
      </c>
      <c r="B11" s="17" t="n">
        <v>7053</v>
      </c>
      <c r="C11" s="18">
        <f>(50.0/B11*100)</f>
        <v/>
      </c>
      <c r="D11" s="19" t="n">
        <v>7003</v>
      </c>
      <c r="E11" s="18" t="n">
        <v>464.11088915</v>
      </c>
      <c r="F11" s="20" t="n">
        <v>2.40476983</v>
      </c>
      <c r="G11" s="18" t="n">
        <v>405.78239211</v>
      </c>
      <c r="H11" s="20" t="n">
        <v>4.73192156</v>
      </c>
      <c r="I11" s="18" t="n">
        <v>386.36889893</v>
      </c>
      <c r="J11" s="20" t="n">
        <v>26.30239316</v>
      </c>
      <c r="K11" s="18" t="s">
        <v>481</v>
      </c>
      <c r="L11" s="20" t="s">
        <v>481</v>
      </c>
      <c r="M11" s="18" t="s">
        <v>481</v>
      </c>
      <c r="N11" s="20" t="s">
        <v>481</v>
      </c>
      <c r="O11" s="18" t="s">
        <v>481</v>
      </c>
      <c r="P11" s="20" t="s">
        <v>481</v>
      </c>
      <c r="Q11" s="18" t="n">
        <v>354.13795318</v>
      </c>
      <c r="R11" s="20" t="n">
        <v>35.86732259</v>
      </c>
      <c r="S11" s="18" t="n">
        <v>375.34762507</v>
      </c>
      <c r="T11" s="20" t="n">
        <v>3.49207962</v>
      </c>
    </row>
    <row r="12" spans="1:20">
      <c r="A12" s="15" t="s">
        <v>487</v>
      </c>
      <c r="B12" s="17" t="n">
        <v>6894</v>
      </c>
      <c r="C12" s="18">
        <f>(0.0/B12*100)</f>
        <v/>
      </c>
      <c r="D12" s="19" t="n">
        <v>6894</v>
      </c>
      <c r="E12" s="18" t="s">
        <v>481</v>
      </c>
      <c r="F12" s="20" t="s">
        <v>481</v>
      </c>
      <c r="G12" s="18" t="s">
        <v>481</v>
      </c>
      <c r="H12" s="20" t="s">
        <v>481</v>
      </c>
      <c r="I12" s="18" t="s">
        <v>481</v>
      </c>
      <c r="J12" s="20" t="s">
        <v>481</v>
      </c>
      <c r="K12" s="18" t="s">
        <v>481</v>
      </c>
      <c r="L12" s="20" t="s">
        <v>481</v>
      </c>
      <c r="M12" s="18" t="s">
        <v>481</v>
      </c>
      <c r="N12" s="20" t="s">
        <v>481</v>
      </c>
      <c r="O12" s="18" t="n">
        <v>492.83004828</v>
      </c>
      <c r="P12" s="20" t="n">
        <v>2.26769725</v>
      </c>
      <c r="Q12" s="18" t="s">
        <v>481</v>
      </c>
      <c r="R12" s="20" t="s">
        <v>481</v>
      </c>
      <c r="S12" s="18" t="s">
        <v>481</v>
      </c>
      <c r="T12" s="20" t="s">
        <v>481</v>
      </c>
    </row>
    <row r="13" spans="1:20">
      <c r="A13" s="15" t="s">
        <v>488</v>
      </c>
      <c r="B13" s="17" t="n">
        <v>7161</v>
      </c>
      <c r="C13" s="18">
        <f>(92.0/B13*100)</f>
        <v/>
      </c>
      <c r="D13" s="19" t="n">
        <v>7069</v>
      </c>
      <c r="E13" s="18" t="n">
        <v>507.63117858</v>
      </c>
      <c r="F13" s="20" t="n">
        <v>2.41619143</v>
      </c>
      <c r="G13" s="18" t="s">
        <v>481</v>
      </c>
      <c r="H13" s="20" t="s">
        <v>481</v>
      </c>
      <c r="I13" s="18" t="s">
        <v>481</v>
      </c>
      <c r="J13" s="20" t="s">
        <v>481</v>
      </c>
      <c r="K13" s="18" t="s">
        <v>481</v>
      </c>
      <c r="L13" s="20" t="s">
        <v>481</v>
      </c>
      <c r="M13" s="18" t="s">
        <v>481</v>
      </c>
      <c r="N13" s="20" t="s">
        <v>481</v>
      </c>
      <c r="O13" s="18" t="n">
        <v>436.36003517</v>
      </c>
      <c r="P13" s="20" t="n">
        <v>6.43426798</v>
      </c>
      <c r="Q13" s="18" t="n">
        <v>335.47815397</v>
      </c>
      <c r="R13" s="20" t="n">
        <v>25.89929956</v>
      </c>
      <c r="S13" s="18" t="n">
        <v>457.74535807</v>
      </c>
      <c r="T13" s="20" t="n">
        <v>6.66542612</v>
      </c>
    </row>
    <row r="14" spans="1:20">
      <c r="A14" s="15" t="s">
        <v>489</v>
      </c>
      <c r="B14" s="17" t="n">
        <v>5587</v>
      </c>
      <c r="C14" s="18">
        <f>(0.0/B14*100)</f>
        <v/>
      </c>
      <c r="D14" s="19" t="n">
        <v>5587</v>
      </c>
      <c r="E14" s="18" t="s">
        <v>481</v>
      </c>
      <c r="F14" s="20" t="s">
        <v>481</v>
      </c>
      <c r="G14" s="18" t="s">
        <v>481</v>
      </c>
      <c r="H14" s="20" t="s">
        <v>481</v>
      </c>
      <c r="I14" s="18" t="s">
        <v>481</v>
      </c>
      <c r="J14" s="20" t="s">
        <v>481</v>
      </c>
      <c r="K14" s="18" t="s">
        <v>481</v>
      </c>
      <c r="L14" s="20" t="s">
        <v>481</v>
      </c>
      <c r="M14" s="18" t="s">
        <v>481</v>
      </c>
      <c r="N14" s="20" t="s">
        <v>481</v>
      </c>
      <c r="O14" s="18" t="n">
        <v>534.1937421</v>
      </c>
      <c r="P14" s="20" t="n">
        <v>2.09480707</v>
      </c>
      <c r="Q14" s="18" t="s">
        <v>481</v>
      </c>
      <c r="R14" s="20" t="s">
        <v>481</v>
      </c>
      <c r="S14" s="18" t="s">
        <v>481</v>
      </c>
      <c r="T14" s="20" t="s">
        <v>481</v>
      </c>
    </row>
    <row r="15" spans="1:20">
      <c r="A15" s="15" t="s">
        <v>490</v>
      </c>
      <c r="B15" s="17" t="n">
        <v>5882</v>
      </c>
      <c r="C15" s="18">
        <f>(52.0/B15*100)</f>
        <v/>
      </c>
      <c r="D15" s="19" t="n">
        <v>5830</v>
      </c>
      <c r="E15" s="18" t="n">
        <v>536.8689358300001</v>
      </c>
      <c r="F15" s="20" t="n">
        <v>2.32626385</v>
      </c>
      <c r="G15" s="18" t="s">
        <v>481</v>
      </c>
      <c r="H15" s="20" t="s">
        <v>481</v>
      </c>
      <c r="I15" s="18" t="s">
        <v>481</v>
      </c>
      <c r="J15" s="20" t="s">
        <v>481</v>
      </c>
      <c r="K15" s="18" t="s">
        <v>481</v>
      </c>
      <c r="L15" s="20" t="s">
        <v>481</v>
      </c>
      <c r="M15" s="18" t="s">
        <v>481</v>
      </c>
      <c r="N15" s="20" t="s">
        <v>481</v>
      </c>
      <c r="O15" s="18" t="n">
        <v>375.95013089</v>
      </c>
      <c r="P15" s="20" t="n">
        <v>17.42774697</v>
      </c>
      <c r="Q15" s="18" t="n">
        <v>369.36030364</v>
      </c>
      <c r="R15" s="20" t="n">
        <v>20.72611511</v>
      </c>
      <c r="S15" s="18" t="n">
        <v>501.89316963</v>
      </c>
      <c r="T15" s="20" t="n">
        <v>5.06979965</v>
      </c>
    </row>
    <row r="16" spans="1:20">
      <c r="A16" s="15" t="s">
        <v>491</v>
      </c>
      <c r="B16" s="17" t="n">
        <v>6108</v>
      </c>
      <c r="C16" s="18">
        <f>(101.0/B16*100)</f>
        <v/>
      </c>
      <c r="D16" s="19" t="n">
        <v>6007</v>
      </c>
      <c r="E16" s="18" t="n">
        <v>510.3088805</v>
      </c>
      <c r="F16" s="20" t="n">
        <v>1.82270031</v>
      </c>
      <c r="G16" s="18" t="n">
        <v>521.54774278</v>
      </c>
      <c r="H16" s="20" t="n">
        <v>21.57153415</v>
      </c>
      <c r="I16" s="18" t="n">
        <v>406.74167857</v>
      </c>
      <c r="J16" s="20" t="n">
        <v>44.1430869</v>
      </c>
      <c r="K16" s="18" t="s">
        <v>481</v>
      </c>
      <c r="L16" s="20" t="s">
        <v>481</v>
      </c>
      <c r="M16" s="18" t="s">
        <v>481</v>
      </c>
      <c r="N16" s="20" t="s">
        <v>481</v>
      </c>
      <c r="O16" s="18" t="s">
        <v>481</v>
      </c>
      <c r="P16" s="20" t="s">
        <v>481</v>
      </c>
      <c r="Q16" s="18" t="n">
        <v>364.85412311</v>
      </c>
      <c r="R16" s="20" t="n">
        <v>8.30019704</v>
      </c>
      <c r="S16" s="18" t="n">
        <v>390.38070513</v>
      </c>
      <c r="T16" s="20" t="n">
        <v>4.56710483</v>
      </c>
    </row>
    <row r="17" spans="1:20">
      <c r="A17" s="15" t="s">
        <v>492</v>
      </c>
      <c r="B17" s="17" t="n">
        <v>6504</v>
      </c>
      <c r="C17" s="18">
        <f>(0.0/B17*100)</f>
        <v/>
      </c>
      <c r="D17" s="19" t="n">
        <v>6504</v>
      </c>
      <c r="E17" s="18" t="s">
        <v>481</v>
      </c>
      <c r="F17" s="20" t="s">
        <v>481</v>
      </c>
      <c r="G17" s="18" t="s">
        <v>481</v>
      </c>
      <c r="H17" s="20" t="s">
        <v>481</v>
      </c>
      <c r="I17" s="18" t="s">
        <v>481</v>
      </c>
      <c r="J17" s="20" t="s">
        <v>481</v>
      </c>
      <c r="K17" s="18" t="s">
        <v>481</v>
      </c>
      <c r="L17" s="20" t="s">
        <v>481</v>
      </c>
      <c r="M17" s="18" t="s">
        <v>481</v>
      </c>
      <c r="N17" s="20" t="s">
        <v>481</v>
      </c>
      <c r="O17" s="18" t="n">
        <v>509.14064729</v>
      </c>
      <c r="P17" s="20" t="n">
        <v>2.69881938</v>
      </c>
      <c r="Q17" s="18" t="s">
        <v>481</v>
      </c>
      <c r="R17" s="20" t="s">
        <v>481</v>
      </c>
      <c r="S17" s="18" t="s">
        <v>481</v>
      </c>
      <c r="T17" s="20" t="s">
        <v>481</v>
      </c>
    </row>
    <row r="18" spans="1:20">
      <c r="A18" s="15" t="s">
        <v>493</v>
      </c>
      <c r="B18" s="17" t="n">
        <v>5532</v>
      </c>
      <c r="C18" s="18">
        <f>(0.0/B18*100)</f>
        <v/>
      </c>
      <c r="D18" s="19" t="n">
        <v>5532</v>
      </c>
      <c r="E18" s="18" t="s">
        <v>481</v>
      </c>
      <c r="F18" s="20" t="s">
        <v>481</v>
      </c>
      <c r="G18" s="18" t="s">
        <v>481</v>
      </c>
      <c r="H18" s="20" t="s">
        <v>481</v>
      </c>
      <c r="I18" s="18" t="s">
        <v>481</v>
      </c>
      <c r="J18" s="20" t="s">
        <v>481</v>
      </c>
      <c r="K18" s="18" t="s">
        <v>481</v>
      </c>
      <c r="L18" s="20" t="s">
        <v>481</v>
      </c>
      <c r="M18" s="18" t="s">
        <v>481</v>
      </c>
      <c r="N18" s="20" t="s">
        <v>481</v>
      </c>
      <c r="O18" s="18" t="n">
        <v>454.82881661</v>
      </c>
      <c r="P18" s="20" t="n">
        <v>3.91731705</v>
      </c>
      <c r="Q18" s="18" t="s">
        <v>481</v>
      </c>
      <c r="R18" s="20" t="s">
        <v>481</v>
      </c>
      <c r="S18" s="18" t="s">
        <v>481</v>
      </c>
      <c r="T18" s="20" t="s">
        <v>481</v>
      </c>
    </row>
    <row r="19" spans="1:20">
      <c r="A19" s="15" t="s">
        <v>494</v>
      </c>
      <c r="B19" s="17" t="n">
        <v>5658</v>
      </c>
      <c r="C19" s="18">
        <f>(63.0/B19*100)</f>
        <v/>
      </c>
      <c r="D19" s="19" t="n">
        <v>5595</v>
      </c>
      <c r="E19" s="18" t="n">
        <v>485.72610248</v>
      </c>
      <c r="F19" s="20" t="n">
        <v>2.4317167</v>
      </c>
      <c r="G19" s="18" t="n">
        <v>402.66335451</v>
      </c>
      <c r="H19" s="20" t="n">
        <v>8.42696754</v>
      </c>
      <c r="I19" s="18" t="n">
        <v>378.97272736</v>
      </c>
      <c r="J19" s="20" t="n">
        <v>29.45526897</v>
      </c>
      <c r="K19" s="18" t="s">
        <v>481</v>
      </c>
      <c r="L19" s="20" t="s">
        <v>481</v>
      </c>
      <c r="M19" s="18" t="s">
        <v>481</v>
      </c>
      <c r="N19" s="20" t="s">
        <v>481</v>
      </c>
      <c r="O19" s="18" t="s">
        <v>481</v>
      </c>
      <c r="P19" s="20" t="s">
        <v>481</v>
      </c>
      <c r="Q19" s="18" t="n">
        <v>301.60914709</v>
      </c>
      <c r="R19" s="20" t="n">
        <v>23.58677618</v>
      </c>
      <c r="S19" s="18" t="n">
        <v>388.04182857</v>
      </c>
      <c r="T19" s="20" t="n">
        <v>8.927075009999999</v>
      </c>
    </row>
    <row r="20" spans="1:20">
      <c r="A20" s="15" t="s">
        <v>495</v>
      </c>
      <c r="B20" s="17" t="n">
        <v>3371</v>
      </c>
      <c r="C20" s="18">
        <f>(0.0/B20*100)</f>
        <v/>
      </c>
      <c r="D20" s="19" t="n">
        <v>3371</v>
      </c>
      <c r="E20" s="18" t="s">
        <v>481</v>
      </c>
      <c r="F20" s="20" t="s">
        <v>481</v>
      </c>
      <c r="G20" s="18" t="s">
        <v>481</v>
      </c>
      <c r="H20" s="20" t="s">
        <v>481</v>
      </c>
      <c r="I20" s="18" t="s">
        <v>481</v>
      </c>
      <c r="J20" s="20" t="s">
        <v>481</v>
      </c>
      <c r="K20" s="18" t="s">
        <v>481</v>
      </c>
      <c r="L20" s="20" t="s">
        <v>481</v>
      </c>
      <c r="M20" s="18" t="s">
        <v>481</v>
      </c>
      <c r="N20" s="20" t="s">
        <v>481</v>
      </c>
      <c r="O20" s="18" t="n">
        <v>473.23008609</v>
      </c>
      <c r="P20" s="20" t="n">
        <v>1.68092489</v>
      </c>
      <c r="Q20" s="18" t="s">
        <v>481</v>
      </c>
      <c r="R20" s="20" t="s">
        <v>481</v>
      </c>
      <c r="S20" s="18" t="s">
        <v>481</v>
      </c>
      <c r="T20" s="20" t="s">
        <v>481</v>
      </c>
    </row>
    <row r="21" spans="1:20">
      <c r="A21" s="15" t="s">
        <v>496</v>
      </c>
      <c r="B21" s="17" t="n">
        <v>5741</v>
      </c>
      <c r="C21" s="18">
        <f>(45.0/B21*100)</f>
        <v/>
      </c>
      <c r="D21" s="19" t="n">
        <v>5696</v>
      </c>
      <c r="E21" s="18" t="n">
        <v>506.75373534</v>
      </c>
      <c r="F21" s="20" t="n">
        <v>2.2290291</v>
      </c>
      <c r="G21" s="18" t="n">
        <v>533.30006435</v>
      </c>
      <c r="H21" s="20" t="n">
        <v>53.91507382</v>
      </c>
      <c r="I21" s="18" t="s">
        <v>481</v>
      </c>
      <c r="J21" s="20" t="s">
        <v>481</v>
      </c>
      <c r="K21" s="18" t="s">
        <v>481</v>
      </c>
      <c r="L21" s="20" t="s">
        <v>481</v>
      </c>
      <c r="M21" s="18" t="s">
        <v>481</v>
      </c>
      <c r="N21" s="20" t="s">
        <v>481</v>
      </c>
      <c r="O21" s="18" t="s">
        <v>481</v>
      </c>
      <c r="P21" s="20" t="s">
        <v>481</v>
      </c>
      <c r="Q21" s="18" t="n">
        <v>451.42799922</v>
      </c>
      <c r="R21" s="20" t="n">
        <v>58.82452358</v>
      </c>
      <c r="S21" s="18" t="n">
        <v>463.53518591</v>
      </c>
      <c r="T21" s="20" t="n">
        <v>6.33220492</v>
      </c>
    </row>
    <row r="22" spans="1:20">
      <c r="A22" s="15" t="s">
        <v>497</v>
      </c>
      <c r="B22" s="17" t="n">
        <v>6598</v>
      </c>
      <c r="C22" s="18">
        <f>(32.0/B22*100)</f>
        <v/>
      </c>
      <c r="D22" s="19" t="n">
        <v>6566</v>
      </c>
      <c r="E22" s="18" t="n">
        <v>478.47131828</v>
      </c>
      <c r="F22" s="20" t="n">
        <v>3.26442207</v>
      </c>
      <c r="G22" s="18" t="n">
        <v>382.43178516</v>
      </c>
      <c r="H22" s="20" t="n">
        <v>9.419644829999999</v>
      </c>
      <c r="I22" s="18" t="n">
        <v>360.45759858</v>
      </c>
      <c r="J22" s="20" t="n">
        <v>10.03392979</v>
      </c>
      <c r="K22" s="18" t="s">
        <v>481</v>
      </c>
      <c r="L22" s="20" t="s">
        <v>481</v>
      </c>
      <c r="M22" s="18" t="s">
        <v>481</v>
      </c>
      <c r="N22" s="20" t="s">
        <v>481</v>
      </c>
      <c r="O22" s="18" t="s">
        <v>481</v>
      </c>
      <c r="P22" s="20" t="s">
        <v>481</v>
      </c>
      <c r="Q22" s="18" t="n">
        <v>346.14768221</v>
      </c>
      <c r="R22" s="20" t="n">
        <v>33.64645765</v>
      </c>
      <c r="S22" s="18" t="n">
        <v>381.18627448</v>
      </c>
      <c r="T22" s="20" t="n">
        <v>7.66571553</v>
      </c>
    </row>
    <row r="23" spans="1:20">
      <c r="A23" s="15" t="s">
        <v>498</v>
      </c>
      <c r="B23" s="17" t="n">
        <v>11583</v>
      </c>
      <c r="C23" s="18">
        <f>(216.0/B23*100)</f>
        <v/>
      </c>
      <c r="D23" s="19" t="n">
        <v>11367</v>
      </c>
      <c r="E23" s="18" t="n">
        <v>491.19128985</v>
      </c>
      <c r="F23" s="20" t="n">
        <v>2.56643192</v>
      </c>
      <c r="G23" s="18" t="n">
        <v>437.91443638</v>
      </c>
      <c r="H23" s="20" t="n">
        <v>6.61731988</v>
      </c>
      <c r="I23" s="18" t="n">
        <v>400.66457459</v>
      </c>
      <c r="J23" s="20" t="n">
        <v>13.09193061</v>
      </c>
      <c r="K23" s="18" t="s">
        <v>481</v>
      </c>
      <c r="L23" s="20" t="s">
        <v>481</v>
      </c>
      <c r="M23" s="18" t="s">
        <v>481</v>
      </c>
      <c r="N23" s="20" t="s">
        <v>481</v>
      </c>
      <c r="O23" s="18" t="s">
        <v>481</v>
      </c>
      <c r="P23" s="20" t="s">
        <v>481</v>
      </c>
      <c r="Q23" s="18" t="s">
        <v>481</v>
      </c>
      <c r="R23" s="20" t="s">
        <v>481</v>
      </c>
      <c r="S23" s="18" t="n">
        <v>394.98231877</v>
      </c>
      <c r="T23" s="20" t="n">
        <v>5.87068655</v>
      </c>
    </row>
    <row r="24" spans="1:20">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s">
        <v>481</v>
      </c>
      <c r="N24" s="20" t="s">
        <v>481</v>
      </c>
      <c r="O24" s="18" t="n">
        <v>538.3947510199999</v>
      </c>
      <c r="P24" s="20" t="n">
        <v>2.96617877</v>
      </c>
      <c r="Q24" s="18" t="s">
        <v>481</v>
      </c>
      <c r="R24" s="20" t="s">
        <v>481</v>
      </c>
      <c r="S24" s="18" t="s">
        <v>481</v>
      </c>
      <c r="T24" s="20" t="s">
        <v>481</v>
      </c>
    </row>
    <row r="25" spans="1:20">
      <c r="A25" s="15" t="s">
        <v>500</v>
      </c>
      <c r="B25" s="17" t="n">
        <v>5581</v>
      </c>
      <c r="C25" s="18">
        <f>(24.0/B25*100)</f>
        <v/>
      </c>
      <c r="D25" s="19" t="n">
        <v>5557</v>
      </c>
      <c r="E25" s="18" t="n">
        <v>517.10472097</v>
      </c>
      <c r="F25" s="20" t="n">
        <v>3.05821286</v>
      </c>
      <c r="G25" s="18" t="n">
        <v>486.57364637</v>
      </c>
      <c r="H25" s="20" t="n">
        <v>9.946334220000001</v>
      </c>
      <c r="I25" s="18" t="n">
        <v>516.78788193</v>
      </c>
      <c r="J25" s="20" t="n">
        <v>15.16096094</v>
      </c>
      <c r="K25" s="18" t="s">
        <v>481</v>
      </c>
      <c r="L25" s="20" t="s">
        <v>481</v>
      </c>
      <c r="M25" s="18" t="s">
        <v>481</v>
      </c>
      <c r="N25" s="20" t="s">
        <v>481</v>
      </c>
      <c r="O25" s="18" t="s">
        <v>481</v>
      </c>
      <c r="P25" s="20" t="s">
        <v>481</v>
      </c>
      <c r="Q25" s="18" t="n">
        <v>281.2252143</v>
      </c>
      <c r="R25" s="20" t="n">
        <v>31.59856107</v>
      </c>
      <c r="S25" s="18" t="n">
        <v>490.88186318</v>
      </c>
      <c r="T25" s="20" t="n">
        <v>19.88665227</v>
      </c>
    </row>
    <row r="26" spans="1:20">
      <c r="A26" s="15" t="s">
        <v>501</v>
      </c>
      <c r="B26" s="17" t="n">
        <v>4869</v>
      </c>
      <c r="C26" s="18">
        <f>(33.0/B26*100)</f>
        <v/>
      </c>
      <c r="D26" s="19" t="n">
        <v>4836</v>
      </c>
      <c r="E26" s="18" t="n">
        <v>499.0056539</v>
      </c>
      <c r="F26" s="20" t="n">
        <v>1.51632994</v>
      </c>
      <c r="G26" s="18" t="s">
        <v>481</v>
      </c>
      <c r="H26" s="20" t="s">
        <v>481</v>
      </c>
      <c r="I26" s="18" t="s">
        <v>481</v>
      </c>
      <c r="J26" s="20" t="s">
        <v>481</v>
      </c>
      <c r="K26" s="18" t="s">
        <v>481</v>
      </c>
      <c r="L26" s="20" t="s">
        <v>481</v>
      </c>
      <c r="M26" s="18" t="s">
        <v>481</v>
      </c>
      <c r="N26" s="20" t="s">
        <v>481</v>
      </c>
      <c r="O26" s="18" t="s">
        <v>481</v>
      </c>
      <c r="P26" s="20" t="s">
        <v>481</v>
      </c>
      <c r="Q26" s="18" t="n">
        <v>471.24909282</v>
      </c>
      <c r="R26" s="20" t="n">
        <v>22.6308415</v>
      </c>
      <c r="S26" s="18" t="n">
        <v>457.54832267</v>
      </c>
      <c r="T26" s="20" t="n">
        <v>3.72385228</v>
      </c>
    </row>
    <row r="27" spans="1:20">
      <c r="A27" s="15" t="s">
        <v>502</v>
      </c>
      <c r="B27" s="17" t="n">
        <v>5299</v>
      </c>
      <c r="C27" s="18">
        <f>(17.0/B27*100)</f>
        <v/>
      </c>
      <c r="D27" s="19" t="n">
        <v>5282</v>
      </c>
      <c r="E27" s="18" t="n">
        <v>494.39558272</v>
      </c>
      <c r="F27" s="20" t="n">
        <v>1.13904131</v>
      </c>
      <c r="G27" s="18" t="n">
        <v>478.74354733</v>
      </c>
      <c r="H27" s="20" t="n">
        <v>18.95486389</v>
      </c>
      <c r="I27" s="18" t="n">
        <v>446.52317239</v>
      </c>
      <c r="J27" s="20" t="n">
        <v>16.87460438</v>
      </c>
      <c r="K27" s="18" t="s">
        <v>481</v>
      </c>
      <c r="L27" s="20" t="s">
        <v>481</v>
      </c>
      <c r="M27" s="18" t="s">
        <v>481</v>
      </c>
      <c r="N27" s="20" t="s">
        <v>481</v>
      </c>
      <c r="O27" s="18" t="s">
        <v>481</v>
      </c>
      <c r="P27" s="20" t="s">
        <v>481</v>
      </c>
      <c r="Q27" s="18" t="n">
        <v>382.63598688</v>
      </c>
      <c r="R27" s="20" t="n">
        <v>10.55481908</v>
      </c>
      <c r="S27" s="18" t="n">
        <v>424.72881927</v>
      </c>
      <c r="T27" s="20" t="n">
        <v>3.14127361</v>
      </c>
    </row>
    <row r="28" spans="1:20">
      <c r="A28" s="15" t="s">
        <v>503</v>
      </c>
      <c r="B28" s="17" t="n">
        <v>7568</v>
      </c>
      <c r="C28" s="18">
        <f>(52.0/B28*100)</f>
        <v/>
      </c>
      <c r="D28" s="19" t="n">
        <v>7516</v>
      </c>
      <c r="E28" s="18" t="n">
        <v>425.27012296</v>
      </c>
      <c r="F28" s="20" t="n">
        <v>2.16612807</v>
      </c>
      <c r="G28" s="18" t="n">
        <v>416.71862622</v>
      </c>
      <c r="H28" s="20" t="n">
        <v>15.36320738</v>
      </c>
      <c r="I28" s="18" t="n">
        <v>391.67329077</v>
      </c>
      <c r="J28" s="20" t="n">
        <v>25.97185324</v>
      </c>
      <c r="K28" s="18" t="s">
        <v>481</v>
      </c>
      <c r="L28" s="20" t="s">
        <v>481</v>
      </c>
      <c r="M28" s="18" t="s">
        <v>481</v>
      </c>
      <c r="N28" s="20" t="s">
        <v>481</v>
      </c>
      <c r="O28" s="18" t="s">
        <v>481</v>
      </c>
      <c r="P28" s="20" t="s">
        <v>481</v>
      </c>
      <c r="Q28" s="18" t="n">
        <v>296.37023522</v>
      </c>
      <c r="R28" s="20" t="n">
        <v>20.93516846</v>
      </c>
      <c r="S28" s="18" t="n">
        <v>371.79508783</v>
      </c>
      <c r="T28" s="20" t="n">
        <v>3.49095095</v>
      </c>
    </row>
    <row r="29" spans="1:20">
      <c r="A29" s="15" t="s">
        <v>504</v>
      </c>
      <c r="B29" s="17" t="n">
        <v>5385</v>
      </c>
      <c r="C29" s="18">
        <f>(30.0/B29*100)</f>
        <v/>
      </c>
      <c r="D29" s="19" t="n">
        <v>5355</v>
      </c>
      <c r="E29" s="18" t="n">
        <v>518.73152866</v>
      </c>
      <c r="F29" s="20" t="n">
        <v>2.41698472</v>
      </c>
      <c r="G29" s="18" t="n">
        <v>579.56938751</v>
      </c>
      <c r="H29" s="20" t="n">
        <v>27.88234223</v>
      </c>
      <c r="I29" s="18" t="s">
        <v>481</v>
      </c>
      <c r="J29" s="20" t="s">
        <v>481</v>
      </c>
      <c r="K29" s="18" t="s">
        <v>481</v>
      </c>
      <c r="L29" s="20" t="s">
        <v>481</v>
      </c>
      <c r="M29" s="18" t="s">
        <v>481</v>
      </c>
      <c r="N29" s="20" t="s">
        <v>481</v>
      </c>
      <c r="O29" s="18" t="n">
        <v>358.28551468</v>
      </c>
      <c r="P29" s="20" t="n">
        <v>8.567023300000001</v>
      </c>
      <c r="Q29" s="18" t="n">
        <v>485.7611524</v>
      </c>
      <c r="R29" s="20" t="n">
        <v>19.66776684</v>
      </c>
      <c r="S29" s="18" t="n">
        <v>452.00255972</v>
      </c>
      <c r="T29" s="20" t="n">
        <v>5.31626418</v>
      </c>
    </row>
    <row r="30" spans="1:20">
      <c r="A30" s="15" t="s">
        <v>505</v>
      </c>
      <c r="B30" s="17" t="n">
        <v>4520</v>
      </c>
      <c r="C30" s="18">
        <f>(100.0/B30*100)</f>
        <v/>
      </c>
      <c r="D30" s="19" t="n">
        <v>4420</v>
      </c>
      <c r="E30" s="18" t="n">
        <v>518.72242608</v>
      </c>
      <c r="F30" s="20" t="n">
        <v>2.51398974</v>
      </c>
      <c r="G30" s="18" t="n">
        <v>390.84015593</v>
      </c>
      <c r="H30" s="20" t="n">
        <v>23.53532485</v>
      </c>
      <c r="I30" s="18" t="n">
        <v>399.70246318</v>
      </c>
      <c r="J30" s="20" t="n">
        <v>56.06805282</v>
      </c>
      <c r="K30" s="18" t="s">
        <v>481</v>
      </c>
      <c r="L30" s="20" t="s">
        <v>481</v>
      </c>
      <c r="M30" s="18" t="s">
        <v>481</v>
      </c>
      <c r="N30" s="20" t="s">
        <v>481</v>
      </c>
      <c r="O30" s="18" t="s">
        <v>481</v>
      </c>
      <c r="P30" s="20" t="s">
        <v>481</v>
      </c>
      <c r="Q30" s="18" t="n">
        <v>356.33092599</v>
      </c>
      <c r="R30" s="20" t="n">
        <v>32.96637127</v>
      </c>
      <c r="S30" s="18" t="n">
        <v>474.31836085</v>
      </c>
      <c r="T30" s="20" t="n">
        <v>5.87497165</v>
      </c>
    </row>
    <row r="31" spans="1:20">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n">
        <v>498.481109</v>
      </c>
      <c r="P31" s="20" t="n">
        <v>2.26238565</v>
      </c>
      <c r="Q31" s="18" t="s">
        <v>481</v>
      </c>
      <c r="R31" s="20" t="s">
        <v>481</v>
      </c>
      <c r="S31" s="18" t="s">
        <v>481</v>
      </c>
      <c r="T31" s="20" t="s">
        <v>481</v>
      </c>
    </row>
    <row r="32" spans="1:20">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s">
        <v>481</v>
      </c>
      <c r="N32" s="20" t="s">
        <v>481</v>
      </c>
      <c r="O32" s="18" t="n">
        <v>501.43533192</v>
      </c>
      <c r="P32" s="20" t="n">
        <v>2.50745183</v>
      </c>
      <c r="Q32" s="18" t="s">
        <v>481</v>
      </c>
      <c r="R32" s="20" t="s">
        <v>481</v>
      </c>
      <c r="S32" s="18" t="s">
        <v>481</v>
      </c>
      <c r="T32" s="20" t="s">
        <v>481</v>
      </c>
    </row>
    <row r="33" spans="1:20">
      <c r="A33" s="15" t="s">
        <v>508</v>
      </c>
      <c r="B33" s="17" t="n">
        <v>7325</v>
      </c>
      <c r="C33" s="18">
        <f>(75.0/B33*100)</f>
        <v/>
      </c>
      <c r="D33" s="19" t="n">
        <v>7250</v>
      </c>
      <c r="E33" s="18" t="n">
        <v>525.5335133</v>
      </c>
      <c r="F33" s="20" t="n">
        <v>2.2784633</v>
      </c>
      <c r="G33" s="18" t="n">
        <v>467.79387566</v>
      </c>
      <c r="H33" s="20" t="n">
        <v>20.13190565</v>
      </c>
      <c r="I33" s="18" t="n">
        <v>444.37959215</v>
      </c>
      <c r="J33" s="20" t="n">
        <v>26.45163915</v>
      </c>
      <c r="K33" s="18" t="s">
        <v>481</v>
      </c>
      <c r="L33" s="20" t="s">
        <v>481</v>
      </c>
      <c r="M33" s="18" t="s">
        <v>481</v>
      </c>
      <c r="N33" s="20" t="s">
        <v>481</v>
      </c>
      <c r="O33" s="18" t="s">
        <v>481</v>
      </c>
      <c r="P33" s="20" t="s">
        <v>481</v>
      </c>
      <c r="Q33" s="18" t="n">
        <v>404.90857126</v>
      </c>
      <c r="R33" s="20" t="n">
        <v>10.51549638</v>
      </c>
      <c r="S33" s="18" t="n">
        <v>420.29738933</v>
      </c>
      <c r="T33" s="20" t="n">
        <v>2.6138654</v>
      </c>
    </row>
    <row r="34" spans="1:20">
      <c r="A34" s="15" t="s">
        <v>509</v>
      </c>
      <c r="B34" s="17" t="n">
        <v>6350</v>
      </c>
      <c r="C34" s="18">
        <f>(36.0/B34*100)</f>
        <v/>
      </c>
      <c r="D34" s="19" t="n">
        <v>6314</v>
      </c>
      <c r="E34" s="18" t="n">
        <v>475.66369605</v>
      </c>
      <c r="F34" s="20" t="n">
        <v>2.29204318</v>
      </c>
      <c r="G34" s="18" t="n">
        <v>349.91843498</v>
      </c>
      <c r="H34" s="20" t="n">
        <v>50.18548202</v>
      </c>
      <c r="I34" s="18" t="n">
        <v>433.90680101</v>
      </c>
      <c r="J34" s="20" t="n">
        <v>28.16323663</v>
      </c>
      <c r="K34" s="18" t="s">
        <v>481</v>
      </c>
      <c r="L34" s="20" t="s">
        <v>481</v>
      </c>
      <c r="M34" s="18" t="s">
        <v>481</v>
      </c>
      <c r="N34" s="20" t="s">
        <v>481</v>
      </c>
      <c r="O34" s="18" t="n">
        <v>306.56969545</v>
      </c>
      <c r="P34" s="20" t="n">
        <v>10.27624616</v>
      </c>
      <c r="Q34" s="18" t="n">
        <v>359.31271416</v>
      </c>
      <c r="R34" s="20" t="n">
        <v>24.14789431</v>
      </c>
      <c r="S34" s="18" t="n">
        <v>371.04768201</v>
      </c>
      <c r="T34" s="20" t="n">
        <v>6.49448952</v>
      </c>
    </row>
    <row r="35" spans="1:20">
      <c r="A35" s="15" t="s">
        <v>510</v>
      </c>
      <c r="B35" s="17" t="n">
        <v>6406</v>
      </c>
      <c r="C35" s="18">
        <f>(35.0/B35*100)</f>
        <v/>
      </c>
      <c r="D35" s="19" t="n">
        <v>6371</v>
      </c>
      <c r="E35" s="18" t="n">
        <v>518.83543624</v>
      </c>
      <c r="F35" s="20" t="n">
        <v>1.29652807</v>
      </c>
      <c r="G35" s="18" t="n">
        <v>455.53661187</v>
      </c>
      <c r="H35" s="20" t="n">
        <v>24.063451</v>
      </c>
      <c r="I35" s="18" t="n">
        <v>379.75328259</v>
      </c>
      <c r="J35" s="20" t="n">
        <v>24.43077893</v>
      </c>
      <c r="K35" s="18" t="s">
        <v>481</v>
      </c>
      <c r="L35" s="20" t="s">
        <v>481</v>
      </c>
      <c r="M35" s="18" t="s">
        <v>481</v>
      </c>
      <c r="N35" s="20" t="s">
        <v>481</v>
      </c>
      <c r="O35" s="18" t="n">
        <v>374.85244494</v>
      </c>
      <c r="P35" s="20" t="n">
        <v>5.84040672</v>
      </c>
      <c r="Q35" s="18" t="n">
        <v>494.0564</v>
      </c>
      <c r="R35" s="20" t="n">
        <v>30.85246852</v>
      </c>
      <c r="S35" s="18" t="n">
        <v>450.62499155</v>
      </c>
      <c r="T35" s="20" t="n">
        <v>6.7732778</v>
      </c>
    </row>
    <row r="36" spans="1:20">
      <c r="A36" s="15" t="s">
        <v>511</v>
      </c>
      <c r="B36" s="17" t="n">
        <v>6736</v>
      </c>
      <c r="C36" s="18">
        <f>(0.0/B36*100)</f>
        <v/>
      </c>
      <c r="D36" s="19" t="n">
        <v>6736</v>
      </c>
      <c r="E36" s="18" t="s">
        <v>481</v>
      </c>
      <c r="F36" s="20" t="s">
        <v>481</v>
      </c>
      <c r="G36" s="18" t="s">
        <v>481</v>
      </c>
      <c r="H36" s="20" t="s">
        <v>481</v>
      </c>
      <c r="I36" s="18" t="s">
        <v>481</v>
      </c>
      <c r="J36" s="20" t="s">
        <v>481</v>
      </c>
      <c r="K36" s="18" t="s">
        <v>481</v>
      </c>
      <c r="L36" s="20" t="s">
        <v>481</v>
      </c>
      <c r="M36" s="18" t="s">
        <v>481</v>
      </c>
      <c r="N36" s="20" t="s">
        <v>481</v>
      </c>
      <c r="O36" s="18" t="n">
        <v>492.78613594</v>
      </c>
      <c r="P36" s="20" t="n">
        <v>2.06547398</v>
      </c>
      <c r="Q36" s="18" t="s">
        <v>481</v>
      </c>
      <c r="R36" s="20" t="s">
        <v>481</v>
      </c>
      <c r="S36" s="18" t="s">
        <v>481</v>
      </c>
      <c r="T36" s="20" t="s">
        <v>481</v>
      </c>
    </row>
    <row r="37" spans="1:20">
      <c r="A37" s="15" t="s">
        <v>512</v>
      </c>
      <c r="B37" s="17" t="n">
        <v>5458</v>
      </c>
      <c r="C37" s="18">
        <f>(63.0/B37*100)</f>
        <v/>
      </c>
      <c r="D37" s="19" t="n">
        <v>5395</v>
      </c>
      <c r="E37" s="18" t="n">
        <v>502.02771356</v>
      </c>
      <c r="F37" s="20" t="n">
        <v>3.50589255</v>
      </c>
      <c r="G37" s="18" t="n">
        <v>587.9453</v>
      </c>
      <c r="H37" s="20" t="n">
        <v>22.628317</v>
      </c>
      <c r="I37" s="18" t="s">
        <v>481</v>
      </c>
      <c r="J37" s="20" t="s">
        <v>481</v>
      </c>
      <c r="K37" s="18" t="s">
        <v>481</v>
      </c>
      <c r="L37" s="20" t="s">
        <v>481</v>
      </c>
      <c r="M37" s="18" t="s">
        <v>481</v>
      </c>
      <c r="N37" s="20" t="s">
        <v>481</v>
      </c>
      <c r="O37" s="18" t="s">
        <v>481</v>
      </c>
      <c r="P37" s="20" t="s">
        <v>481</v>
      </c>
      <c r="Q37" s="18" t="n">
        <v>431.889396</v>
      </c>
      <c r="R37" s="20" t="n">
        <v>34.23951982</v>
      </c>
      <c r="S37" s="18" t="n">
        <v>444.40447481</v>
      </c>
      <c r="T37" s="20" t="n">
        <v>4.9981844</v>
      </c>
    </row>
    <row r="38" spans="1:20">
      <c r="A38" s="15" t="s">
        <v>513</v>
      </c>
      <c r="B38" s="17" t="n">
        <v>5860</v>
      </c>
      <c r="C38" s="18">
        <f>(16.0/B38*100)</f>
        <v/>
      </c>
      <c r="D38" s="19" t="n">
        <v>5844</v>
      </c>
      <c r="E38" s="18" t="n">
        <v>514.48585473</v>
      </c>
      <c r="F38" s="20" t="n">
        <v>2.68537869</v>
      </c>
      <c r="G38" s="18" t="n">
        <v>540.67935012</v>
      </c>
      <c r="H38" s="20" t="n">
        <v>48.51358805</v>
      </c>
      <c r="I38" s="18" t="n">
        <v>384.99640035</v>
      </c>
      <c r="J38" s="20" t="n">
        <v>50.77072228</v>
      </c>
      <c r="K38" s="18" t="s">
        <v>481</v>
      </c>
      <c r="L38" s="20" t="s">
        <v>481</v>
      </c>
      <c r="M38" s="18" t="s">
        <v>481</v>
      </c>
      <c r="N38" s="20" t="s">
        <v>481</v>
      </c>
      <c r="O38" s="18" t="s">
        <v>481</v>
      </c>
      <c r="P38" s="20" t="s">
        <v>481</v>
      </c>
      <c r="Q38" s="18" t="n">
        <v>464.98955458</v>
      </c>
      <c r="R38" s="20" t="n">
        <v>18.06384205</v>
      </c>
      <c r="S38" s="18" t="n">
        <v>455.65416619</v>
      </c>
      <c r="T38" s="20" t="n">
        <v>8.133922760000001</v>
      </c>
    </row>
    <row r="39" spans="1:20">
      <c r="A39" s="15" t="s">
        <v>514</v>
      </c>
      <c r="B39" s="17" t="n">
        <v>5895</v>
      </c>
      <c r="C39" s="18">
        <f>(30.0/B39*100)</f>
        <v/>
      </c>
      <c r="D39" s="19" t="n">
        <v>5865</v>
      </c>
      <c r="E39" s="18" t="n">
        <v>434.61028628</v>
      </c>
      <c r="F39" s="20" t="n">
        <v>3.94661179</v>
      </c>
      <c r="G39" s="18" t="n">
        <v>368.19374452</v>
      </c>
      <c r="H39" s="20" t="n">
        <v>5.12318421</v>
      </c>
      <c r="I39" s="18" t="n">
        <v>323.22312812</v>
      </c>
      <c r="J39" s="20" t="n">
        <v>20.26763543</v>
      </c>
      <c r="K39" s="18" t="s">
        <v>481</v>
      </c>
      <c r="L39" s="20" t="s">
        <v>481</v>
      </c>
      <c r="M39" s="18" t="s">
        <v>481</v>
      </c>
      <c r="N39" s="20" t="s">
        <v>481</v>
      </c>
      <c r="O39" s="18" t="s">
        <v>481</v>
      </c>
      <c r="P39" s="20" t="s">
        <v>481</v>
      </c>
      <c r="Q39" s="18" t="n">
        <v>338.09093129</v>
      </c>
      <c r="R39" s="20" t="n">
        <v>19.47009885</v>
      </c>
      <c r="S39" s="18" t="n">
        <v>339.63256022</v>
      </c>
      <c r="T39" s="20" t="n">
        <v>5.39540994</v>
      </c>
    </row>
    <row r="40" spans="1:20">
      <c r="A40" s="15" t="s">
        <v>515</v>
      </c>
      <c r="B40" s="17" t="n">
        <v>14157</v>
      </c>
      <c r="C40" s="18">
        <f>(274.0/B40*100)</f>
        <v/>
      </c>
      <c r="D40" s="19" t="n">
        <v>13883</v>
      </c>
      <c r="E40" s="18" t="n">
        <v>512.90171149</v>
      </c>
      <c r="F40" s="20" t="n">
        <v>2.55878884</v>
      </c>
      <c r="G40" s="18" t="n">
        <v>400.2272665</v>
      </c>
      <c r="H40" s="20" t="n">
        <v>26.11561379</v>
      </c>
      <c r="I40" s="18" t="n">
        <v>348.82074633</v>
      </c>
      <c r="J40" s="20" t="n">
        <v>33.26844608</v>
      </c>
      <c r="K40" s="18" t="s">
        <v>481</v>
      </c>
      <c r="L40" s="20" t="s">
        <v>481</v>
      </c>
      <c r="M40" s="18" t="s">
        <v>481</v>
      </c>
      <c r="N40" s="20" t="s">
        <v>481</v>
      </c>
      <c r="O40" s="18" t="s">
        <v>481</v>
      </c>
      <c r="P40" s="20" t="s">
        <v>481</v>
      </c>
      <c r="Q40" s="18" t="s">
        <v>481</v>
      </c>
      <c r="R40" s="20" t="s">
        <v>481</v>
      </c>
      <c r="S40" s="18" t="n">
        <v>435.10175978</v>
      </c>
      <c r="T40" s="20" t="n">
        <v>9.08031656</v>
      </c>
    </row>
    <row r="41" spans="1:20">
      <c r="A41" s="15" t="s">
        <v>516</v>
      </c>
      <c r="B41" s="17" t="n">
        <v>5712</v>
      </c>
      <c r="C41" s="18">
        <f>(34.0/B41*100)</f>
        <v/>
      </c>
      <c r="D41" s="19" t="n">
        <v>5678</v>
      </c>
      <c r="E41" s="18" t="n">
        <v>505.52928806</v>
      </c>
      <c r="F41" s="20" t="n">
        <v>2.80267887</v>
      </c>
      <c r="G41" s="18" t="n">
        <v>415.43919443</v>
      </c>
      <c r="H41" s="20" t="n">
        <v>14.01550153</v>
      </c>
      <c r="I41" s="18" t="n">
        <v>383.15952316</v>
      </c>
      <c r="J41" s="20" t="n">
        <v>19.23294083</v>
      </c>
      <c r="K41" s="18" t="s">
        <v>481</v>
      </c>
      <c r="L41" s="20" t="s">
        <v>481</v>
      </c>
      <c r="M41" s="18" t="s">
        <v>481</v>
      </c>
      <c r="N41" s="20" t="s">
        <v>481</v>
      </c>
      <c r="O41" s="18" t="n">
        <v>387.44235424</v>
      </c>
      <c r="P41" s="20" t="n">
        <v>14.52510266</v>
      </c>
      <c r="Q41" s="18" t="n">
        <v>384.75693915</v>
      </c>
      <c r="R41" s="20" t="n">
        <v>57.28479361</v>
      </c>
      <c r="S41" s="18" t="n">
        <v>408.87918116</v>
      </c>
      <c r="T41" s="20" t="n">
        <v>6.20553984</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n">
        <v>403.09734251</v>
      </c>
      <c r="F45" s="20" t="n">
        <v>3.83187365</v>
      </c>
      <c r="G45" s="18" t="n">
        <v>405.69206365</v>
      </c>
      <c r="H45" s="20" t="n">
        <v>19.18142534</v>
      </c>
      <c r="I45" s="18" t="n">
        <v>426.40074212</v>
      </c>
      <c r="J45" s="20" t="n">
        <v>77.13869433000001</v>
      </c>
      <c r="K45" s="18" t="s">
        <v>481</v>
      </c>
      <c r="L45" s="20" t="s">
        <v>481</v>
      </c>
      <c r="M45" s="18" t="s">
        <v>481</v>
      </c>
      <c r="N45" s="20" t="s">
        <v>481</v>
      </c>
      <c r="O45" s="18" t="n">
        <v>378.13195896</v>
      </c>
      <c r="P45" s="20" t="n">
        <v>17.88544952</v>
      </c>
      <c r="Q45" s="18" t="n">
        <v>343.04952648</v>
      </c>
      <c r="R45" s="20" t="n">
        <v>7.35117347</v>
      </c>
      <c r="S45" s="18" t="n">
        <v>359.57048989</v>
      </c>
      <c r="T45" s="20" t="n">
        <v>2.10810688</v>
      </c>
    </row>
    <row r="46" spans="1:20">
      <c r="A46" s="15" t="s">
        <v>521</v>
      </c>
      <c r="B46" s="17" t="n">
        <v>23141</v>
      </c>
      <c r="C46" s="18">
        <f>(1174.0/B46*100)</f>
        <v/>
      </c>
      <c r="D46" s="19" t="n">
        <v>21967</v>
      </c>
      <c r="E46" s="18" t="n">
        <v>422.02979881</v>
      </c>
      <c r="F46" s="20" t="n">
        <v>2.41795383</v>
      </c>
      <c r="G46" s="18" t="n">
        <v>389.91782449</v>
      </c>
      <c r="H46" s="20" t="n">
        <v>5.84728517</v>
      </c>
      <c r="I46" s="18" t="n">
        <v>344.07831396</v>
      </c>
      <c r="J46" s="20" t="n">
        <v>20.05859702</v>
      </c>
      <c r="K46" s="18" t="s">
        <v>481</v>
      </c>
      <c r="L46" s="20" t="s">
        <v>481</v>
      </c>
      <c r="M46" s="18" t="s">
        <v>481</v>
      </c>
      <c r="N46" s="20" t="s">
        <v>481</v>
      </c>
      <c r="O46" s="18" t="s">
        <v>481</v>
      </c>
      <c r="P46" s="20" t="s">
        <v>481</v>
      </c>
      <c r="Q46" s="18" t="n">
        <v>304.23304021</v>
      </c>
      <c r="R46" s="20" t="n">
        <v>6.18094423</v>
      </c>
      <c r="S46" s="18" t="n">
        <v>345.72728401</v>
      </c>
      <c r="T46" s="20" t="n">
        <v>2.36689431</v>
      </c>
    </row>
    <row r="47" spans="1:20">
      <c r="A47" s="15" t="s">
        <v>522</v>
      </c>
      <c r="B47" s="17" t="n">
        <v>5928</v>
      </c>
      <c r="C47" s="18">
        <f>(78.0/B47*100)</f>
        <v/>
      </c>
      <c r="D47" s="19" t="n">
        <v>5850</v>
      </c>
      <c r="E47" s="18" t="n">
        <v>457.01804352</v>
      </c>
      <c r="F47" s="20" t="n">
        <v>3.97000717</v>
      </c>
      <c r="G47" s="18" t="n">
        <v>312.65112349</v>
      </c>
      <c r="H47" s="20" t="n">
        <v>15.3913537</v>
      </c>
      <c r="I47" s="18" t="n">
        <v>337.60157174</v>
      </c>
      <c r="J47" s="20" t="n">
        <v>14.07815238</v>
      </c>
      <c r="K47" s="18" t="s">
        <v>481</v>
      </c>
      <c r="L47" s="20" t="s">
        <v>481</v>
      </c>
      <c r="M47" s="18" t="s">
        <v>481</v>
      </c>
      <c r="N47" s="20" t="s">
        <v>481</v>
      </c>
      <c r="O47" s="18" t="s">
        <v>481</v>
      </c>
      <c r="P47" s="20" t="s">
        <v>481</v>
      </c>
      <c r="Q47" s="18" t="n">
        <v>298.97255057</v>
      </c>
      <c r="R47" s="20" t="n">
        <v>23.08052609</v>
      </c>
      <c r="S47" s="18" t="n">
        <v>356.77712098</v>
      </c>
      <c r="T47" s="20" t="n">
        <v>7.05572319</v>
      </c>
    </row>
    <row r="48" spans="1:20">
      <c r="A48" s="15" t="s">
        <v>523</v>
      </c>
      <c r="B48" s="17" t="n">
        <v>9841</v>
      </c>
      <c r="C48" s="18">
        <f>(8.0/B48*100)</f>
        <v/>
      </c>
      <c r="D48" s="19" t="n">
        <v>9833</v>
      </c>
      <c r="E48" s="18" t="n">
        <v>532.4470661300001</v>
      </c>
      <c r="F48" s="20" t="n">
        <v>4.72950947</v>
      </c>
      <c r="G48" s="18" t="n">
        <v>524.53680952</v>
      </c>
      <c r="H48" s="20" t="n">
        <v>64.64490674</v>
      </c>
      <c r="I48" s="18" t="s">
        <v>481</v>
      </c>
      <c r="J48" s="20" t="s">
        <v>481</v>
      </c>
      <c r="K48" s="18" t="s">
        <v>481</v>
      </c>
      <c r="L48" s="20" t="s">
        <v>481</v>
      </c>
      <c r="M48" s="18" t="s">
        <v>481</v>
      </c>
      <c r="N48" s="20" t="s">
        <v>481</v>
      </c>
      <c r="O48" s="18" t="s">
        <v>481</v>
      </c>
      <c r="P48" s="20" t="s">
        <v>481</v>
      </c>
      <c r="Q48" s="18" t="n">
        <v>398.32789426</v>
      </c>
      <c r="R48" s="20" t="n">
        <v>30.79567542</v>
      </c>
      <c r="S48" s="18" t="n">
        <v>466.42718542</v>
      </c>
      <c r="T48" s="20" t="n">
        <v>5.36193208</v>
      </c>
    </row>
    <row r="49" spans="1:20">
      <c r="A49" s="15" t="s">
        <v>524</v>
      </c>
      <c r="B49" s="17" t="n">
        <v>6349</v>
      </c>
      <c r="C49" s="18">
        <f>(56.0/B49*100)</f>
        <v/>
      </c>
      <c r="D49" s="19" t="n">
        <v>6293</v>
      </c>
      <c r="E49" s="18" t="n">
        <v>441.1497223</v>
      </c>
      <c r="F49" s="20" t="n">
        <v>2.83354098</v>
      </c>
      <c r="G49" s="18" t="n">
        <v>391.48240656</v>
      </c>
      <c r="H49" s="20" t="n">
        <v>10.2378529</v>
      </c>
      <c r="I49" s="18" t="n">
        <v>431.2370762</v>
      </c>
      <c r="J49" s="20" t="n">
        <v>19.94810724</v>
      </c>
      <c r="K49" s="18" t="s">
        <v>481</v>
      </c>
      <c r="L49" s="20" t="s">
        <v>481</v>
      </c>
      <c r="M49" s="18" t="s">
        <v>481</v>
      </c>
      <c r="N49" s="20" t="s">
        <v>481</v>
      </c>
      <c r="O49" s="18" t="s">
        <v>481</v>
      </c>
      <c r="P49" s="20" t="s">
        <v>481</v>
      </c>
      <c r="Q49" s="18" t="n">
        <v>377.55556023</v>
      </c>
      <c r="R49" s="20" t="n">
        <v>9.92636018</v>
      </c>
      <c r="S49" s="18" t="n">
        <v>394.55301562</v>
      </c>
      <c r="T49" s="20" t="n">
        <v>4.92234858</v>
      </c>
    </row>
    <row r="50" spans="1:20">
      <c r="A50" s="15" t="s">
        <v>525</v>
      </c>
      <c r="B50" s="17" t="n">
        <v>11795</v>
      </c>
      <c r="C50" s="18">
        <f>(218.0/B50*100)</f>
        <v/>
      </c>
      <c r="D50" s="19" t="n">
        <v>11577</v>
      </c>
      <c r="E50" s="18" t="n">
        <v>432.41203187</v>
      </c>
      <c r="F50" s="20" t="n">
        <v>2.41209597</v>
      </c>
      <c r="G50" s="18" t="n">
        <v>416.3548389</v>
      </c>
      <c r="H50" s="20" t="n">
        <v>9.44824313</v>
      </c>
      <c r="I50" s="18" t="n">
        <v>308.39395918</v>
      </c>
      <c r="J50" s="20" t="n">
        <v>25.79884838</v>
      </c>
      <c r="K50" s="18" t="s">
        <v>481</v>
      </c>
      <c r="L50" s="20" t="s">
        <v>481</v>
      </c>
      <c r="M50" s="18" t="s">
        <v>481</v>
      </c>
      <c r="N50" s="20" t="s">
        <v>481</v>
      </c>
      <c r="O50" s="18" t="s">
        <v>481</v>
      </c>
      <c r="P50" s="20" t="s">
        <v>481</v>
      </c>
      <c r="Q50" s="18" t="n">
        <v>321.13536231</v>
      </c>
      <c r="R50" s="20" t="n">
        <v>13.3146128</v>
      </c>
      <c r="S50" s="18" t="n">
        <v>376.79942186</v>
      </c>
      <c r="T50" s="20" t="n">
        <v>2.81222564</v>
      </c>
    </row>
    <row r="51" spans="1:20">
      <c r="A51" s="15" t="s">
        <v>526</v>
      </c>
      <c r="B51" s="17" t="n">
        <v>6866</v>
      </c>
      <c r="C51" s="18">
        <f>(108.0/B51*100)</f>
        <v/>
      </c>
      <c r="D51" s="19" t="n">
        <v>6758</v>
      </c>
      <c r="E51" s="18" t="n">
        <v>437.94493745</v>
      </c>
      <c r="F51" s="20" t="n">
        <v>2.27437049</v>
      </c>
      <c r="G51" s="18" t="n">
        <v>399.82946035</v>
      </c>
      <c r="H51" s="20" t="n">
        <v>21.72122063</v>
      </c>
      <c r="I51" s="18" t="n">
        <v>361.7858</v>
      </c>
      <c r="J51" s="20" t="n">
        <v>29.01239614</v>
      </c>
      <c r="K51" s="18" t="s">
        <v>481</v>
      </c>
      <c r="L51" s="20" t="s">
        <v>481</v>
      </c>
      <c r="M51" s="18" t="s">
        <v>481</v>
      </c>
      <c r="N51" s="20" t="s">
        <v>481</v>
      </c>
      <c r="O51" s="18" t="n">
        <v>410.85572185</v>
      </c>
      <c r="P51" s="20" t="n">
        <v>3.7997542</v>
      </c>
      <c r="Q51" s="18" t="n">
        <v>327.1621465</v>
      </c>
      <c r="R51" s="20" t="n">
        <v>28.03619021</v>
      </c>
      <c r="S51" s="18" t="n">
        <v>383.10125379</v>
      </c>
      <c r="T51" s="20" t="n">
        <v>2.24962674</v>
      </c>
    </row>
    <row r="52" spans="1:20">
      <c r="A52" s="15" t="s">
        <v>527</v>
      </c>
      <c r="B52" s="17" t="n">
        <v>5809</v>
      </c>
      <c r="C52" s="18">
        <f>(74.0/B52*100)</f>
        <v/>
      </c>
      <c r="D52" s="19" t="n">
        <v>5735</v>
      </c>
      <c r="E52" s="18" t="n">
        <v>478.66995345</v>
      </c>
      <c r="F52" s="20" t="n">
        <v>2.44092755</v>
      </c>
      <c r="G52" s="18" t="n">
        <v>384.29354189</v>
      </c>
      <c r="H52" s="20" t="n">
        <v>12.64506921</v>
      </c>
      <c r="I52" s="18" t="n">
        <v>385.2448114</v>
      </c>
      <c r="J52" s="20" t="n">
        <v>38.28219032</v>
      </c>
      <c r="K52" s="18" t="s">
        <v>481</v>
      </c>
      <c r="L52" s="20" t="s">
        <v>481</v>
      </c>
      <c r="M52" s="18" t="s">
        <v>481</v>
      </c>
      <c r="N52" s="20" t="s">
        <v>481</v>
      </c>
      <c r="O52" s="18" t="s">
        <v>481</v>
      </c>
      <c r="P52" s="20" t="s">
        <v>481</v>
      </c>
      <c r="Q52" s="18" t="s">
        <v>481</v>
      </c>
      <c r="R52" s="20" t="s">
        <v>481</v>
      </c>
      <c r="S52" s="18" t="n">
        <v>400.26523366</v>
      </c>
      <c r="T52" s="20" t="n">
        <v>8.15255236</v>
      </c>
    </row>
    <row r="53" spans="1:20">
      <c r="A53" s="15" t="s">
        <v>528</v>
      </c>
      <c r="B53" s="17" t="n">
        <v>5571</v>
      </c>
      <c r="C53" s="18">
        <f>(85.0/B53*100)</f>
        <v/>
      </c>
      <c r="D53" s="19" t="n">
        <v>5486</v>
      </c>
      <c r="E53" s="18" t="n">
        <v>437.90544087</v>
      </c>
      <c r="F53" s="20" t="n">
        <v>1.36322851</v>
      </c>
      <c r="G53" s="18" t="n">
        <v>346.31933621</v>
      </c>
      <c r="H53" s="20" t="n">
        <v>17.70657128</v>
      </c>
      <c r="I53" s="18" t="n">
        <v>353.11831161</v>
      </c>
      <c r="J53" s="20" t="n">
        <v>14.75671767</v>
      </c>
      <c r="K53" s="18" t="s">
        <v>481</v>
      </c>
      <c r="L53" s="20" t="s">
        <v>481</v>
      </c>
      <c r="M53" s="18" t="s">
        <v>481</v>
      </c>
      <c r="N53" s="20" t="s">
        <v>481</v>
      </c>
      <c r="O53" s="18" t="s">
        <v>481</v>
      </c>
      <c r="P53" s="20" t="s">
        <v>481</v>
      </c>
      <c r="Q53" s="18" t="n">
        <v>323.72893765</v>
      </c>
      <c r="R53" s="20" t="n">
        <v>20.41318146</v>
      </c>
      <c r="S53" s="18" t="n">
        <v>363.34156718</v>
      </c>
      <c r="T53" s="20" t="n">
        <v>5.70622234</v>
      </c>
    </row>
    <row r="54" spans="1:20">
      <c r="A54" s="15" t="s">
        <v>529</v>
      </c>
      <c r="B54" s="17" t="n">
        <v>4740</v>
      </c>
      <c r="C54" s="18">
        <f>(46.0/B54*100)</f>
        <v/>
      </c>
      <c r="D54" s="19" t="n">
        <v>4694</v>
      </c>
      <c r="E54" s="18" t="n">
        <v>356.19191768</v>
      </c>
      <c r="F54" s="20" t="n">
        <v>3.08680219</v>
      </c>
      <c r="G54" s="18" t="n">
        <v>309.02992548</v>
      </c>
      <c r="H54" s="20" t="n">
        <v>7.16516774</v>
      </c>
      <c r="I54" s="18" t="n">
        <v>273.55038648</v>
      </c>
      <c r="J54" s="20" t="n">
        <v>10.74817257</v>
      </c>
      <c r="K54" s="18" t="s">
        <v>481</v>
      </c>
      <c r="L54" s="20" t="s">
        <v>481</v>
      </c>
      <c r="M54" s="18" t="s">
        <v>481</v>
      </c>
      <c r="N54" s="20" t="s">
        <v>481</v>
      </c>
      <c r="O54" s="18" t="s">
        <v>481</v>
      </c>
      <c r="P54" s="20" t="s">
        <v>481</v>
      </c>
      <c r="Q54" s="18" t="n">
        <v>263.71058052</v>
      </c>
      <c r="R54" s="20" t="n">
        <v>7.33600045</v>
      </c>
      <c r="S54" s="18" t="n">
        <v>291.96728543</v>
      </c>
      <c r="T54" s="20" t="n">
        <v>2.38710896</v>
      </c>
    </row>
    <row r="55" spans="1:20">
      <c r="A55" s="15" t="s">
        <v>530</v>
      </c>
      <c r="B55" s="17" t="n">
        <v>5316</v>
      </c>
      <c r="C55" s="18">
        <f>(22.0/B55*100)</f>
        <v/>
      </c>
      <c r="D55" s="19" t="n">
        <v>5294</v>
      </c>
      <c r="E55" s="18" t="n">
        <v>421.79006767</v>
      </c>
      <c r="F55" s="20" t="n">
        <v>2.44674117</v>
      </c>
      <c r="G55" s="18" t="n">
        <v>333.71307075</v>
      </c>
      <c r="H55" s="20" t="n">
        <v>19.36303993</v>
      </c>
      <c r="I55" s="18" t="n">
        <v>321.2444729</v>
      </c>
      <c r="J55" s="20" t="n">
        <v>29.0106364</v>
      </c>
      <c r="K55" s="18" t="s">
        <v>481</v>
      </c>
      <c r="L55" s="20" t="s">
        <v>481</v>
      </c>
      <c r="M55" s="18" t="s">
        <v>481</v>
      </c>
      <c r="N55" s="20" t="s">
        <v>481</v>
      </c>
      <c r="O55" s="18" t="n">
        <v>405.13301954</v>
      </c>
      <c r="P55" s="20" t="n">
        <v>44.24599799</v>
      </c>
      <c r="Q55" s="18" t="n">
        <v>340.46489833</v>
      </c>
      <c r="R55" s="20" t="n">
        <v>14.41861552</v>
      </c>
      <c r="S55" s="18" t="n">
        <v>350.23435048</v>
      </c>
      <c r="T55" s="20" t="n">
        <v>3.84614323</v>
      </c>
    </row>
    <row r="56" spans="1:20">
      <c r="A56" s="15" t="s">
        <v>531</v>
      </c>
      <c r="B56" s="17" t="n">
        <v>5359</v>
      </c>
      <c r="C56" s="18">
        <f>(76.0/B56*100)</f>
        <v/>
      </c>
      <c r="D56" s="19" t="n">
        <v>5283</v>
      </c>
      <c r="E56" s="18" t="n">
        <v>526.76531917</v>
      </c>
      <c r="F56" s="20" t="n">
        <v>2.51136329</v>
      </c>
      <c r="G56" s="18" t="n">
        <v>499.93804509</v>
      </c>
      <c r="H56" s="20" t="n">
        <v>14.64730589</v>
      </c>
      <c r="I56" s="18" t="n">
        <v>468.51744877</v>
      </c>
      <c r="J56" s="20" t="n">
        <v>48.27935401</v>
      </c>
      <c r="K56" s="18" t="s">
        <v>481</v>
      </c>
      <c r="L56" s="20" t="s">
        <v>481</v>
      </c>
      <c r="M56" s="18" t="s">
        <v>481</v>
      </c>
      <c r="N56" s="20" t="s">
        <v>481</v>
      </c>
      <c r="O56" s="18" t="s">
        <v>481</v>
      </c>
      <c r="P56" s="20" t="s">
        <v>481</v>
      </c>
      <c r="Q56" s="18" t="n">
        <v>398.57526421</v>
      </c>
      <c r="R56" s="20" t="n">
        <v>27.87055547</v>
      </c>
      <c r="S56" s="18" t="n">
        <v>482.39861496</v>
      </c>
      <c r="T56" s="20" t="n">
        <v>6.24791071</v>
      </c>
    </row>
    <row r="57" spans="1:20">
      <c r="A57" s="15" t="s">
        <v>532</v>
      </c>
      <c r="B57" s="17" t="n">
        <v>6513</v>
      </c>
      <c r="C57" s="18">
        <f>(0.0/B57*100)</f>
        <v/>
      </c>
      <c r="D57" s="19" t="n">
        <v>6513</v>
      </c>
      <c r="E57" s="18" t="n">
        <v>419.40234674</v>
      </c>
      <c r="F57" s="20" t="n">
        <v>3.29247654</v>
      </c>
      <c r="G57" s="18" t="n">
        <v>420.72845632</v>
      </c>
      <c r="H57" s="20" t="n">
        <v>14.79744846</v>
      </c>
      <c r="I57" s="18" t="n">
        <v>345.48689623</v>
      </c>
      <c r="J57" s="20" t="n">
        <v>43.79020588</v>
      </c>
      <c r="K57" s="18" t="s">
        <v>481</v>
      </c>
      <c r="L57" s="20" t="s">
        <v>481</v>
      </c>
      <c r="M57" s="18" t="s">
        <v>481</v>
      </c>
      <c r="N57" s="20" t="s">
        <v>481</v>
      </c>
      <c r="O57" s="18" t="n">
        <v>365.6075</v>
      </c>
      <c r="P57" s="20" t="n">
        <v>31.86306998</v>
      </c>
      <c r="Q57" s="18" t="n">
        <v>371.59303522</v>
      </c>
      <c r="R57" s="20" t="n">
        <v>13.31957553</v>
      </c>
      <c r="S57" s="18" t="n">
        <v>388.80777459</v>
      </c>
      <c r="T57" s="20" t="n">
        <v>3.4619756</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408.6691134</v>
      </c>
      <c r="P58" s="20" t="n">
        <v>2.67440156</v>
      </c>
      <c r="Q58" s="18" t="s">
        <v>481</v>
      </c>
      <c r="R58" s="20" t="s">
        <v>481</v>
      </c>
      <c r="S58" s="18" t="s">
        <v>481</v>
      </c>
      <c r="T58" s="20" t="s">
        <v>481</v>
      </c>
    </row>
    <row r="59" spans="1:20">
      <c r="A59" s="15" t="s">
        <v>534</v>
      </c>
      <c r="B59" s="17" t="n">
        <v>4826</v>
      </c>
      <c r="C59" s="18">
        <f>(26.0/B59*100)</f>
        <v/>
      </c>
      <c r="D59" s="19" t="n">
        <v>4800</v>
      </c>
      <c r="E59" s="18" t="n">
        <v>385.40457165</v>
      </c>
      <c r="F59" s="20" t="n">
        <v>1.65008947</v>
      </c>
      <c r="G59" s="18" t="n">
        <v>325.95275759</v>
      </c>
      <c r="H59" s="20" t="n">
        <v>18.78042067</v>
      </c>
      <c r="I59" s="18" t="n">
        <v>341.2748062</v>
      </c>
      <c r="J59" s="20" t="n">
        <v>17.92765454</v>
      </c>
      <c r="K59" s="18" t="s">
        <v>481</v>
      </c>
      <c r="L59" s="20" t="s">
        <v>481</v>
      </c>
      <c r="M59" s="18" t="s">
        <v>481</v>
      </c>
      <c r="N59" s="20" t="s">
        <v>481</v>
      </c>
      <c r="O59" s="18" t="s">
        <v>481</v>
      </c>
      <c r="P59" s="20" t="s">
        <v>481</v>
      </c>
      <c r="Q59" s="18" t="n">
        <v>315.5107487</v>
      </c>
      <c r="R59" s="20" t="n">
        <v>12.91819759</v>
      </c>
      <c r="S59" s="18" t="n">
        <v>350.26586397</v>
      </c>
      <c r="T59" s="20" t="n">
        <v>3.40087238</v>
      </c>
    </row>
    <row r="60" spans="1:20">
      <c r="A60" s="15" t="s">
        <v>535</v>
      </c>
      <c r="B60" s="17" t="n">
        <v>4546</v>
      </c>
      <c r="C60" s="18">
        <f>(15.0/B60*100)</f>
        <v/>
      </c>
      <c r="D60" s="19" t="n">
        <v>4531</v>
      </c>
      <c r="E60" s="18" t="n">
        <v>406.9957171</v>
      </c>
      <c r="F60" s="20" t="n">
        <v>3.53492579</v>
      </c>
      <c r="G60" s="18" t="n">
        <v>317.17584151</v>
      </c>
      <c r="H60" s="20" t="n">
        <v>11.26882074</v>
      </c>
      <c r="I60" s="18" t="n">
        <v>298.54064438</v>
      </c>
      <c r="J60" s="20" t="n">
        <v>12.01384997</v>
      </c>
      <c r="K60" s="18" t="s">
        <v>481</v>
      </c>
      <c r="L60" s="20" t="s">
        <v>481</v>
      </c>
      <c r="M60" s="18" t="s">
        <v>481</v>
      </c>
      <c r="N60" s="20" t="s">
        <v>481</v>
      </c>
      <c r="O60" s="18" t="s">
        <v>481</v>
      </c>
      <c r="P60" s="20" t="s">
        <v>481</v>
      </c>
      <c r="Q60" s="18" t="n">
        <v>284.18797462</v>
      </c>
      <c r="R60" s="20" t="n">
        <v>7.32759853</v>
      </c>
      <c r="S60" s="18" t="n">
        <v>343.25327485</v>
      </c>
      <c r="T60" s="20" t="n">
        <v>3.91442008</v>
      </c>
    </row>
    <row r="61" spans="1:20">
      <c r="A61" s="15" t="s">
        <v>536</v>
      </c>
      <c r="B61" s="17" t="n">
        <v>6525</v>
      </c>
      <c r="C61" s="18">
        <f>(0.0/B61*100)</f>
        <v/>
      </c>
      <c r="D61" s="19" t="n">
        <v>6525</v>
      </c>
      <c r="E61" s="18" t="s">
        <v>481</v>
      </c>
      <c r="F61" s="20" t="s">
        <v>481</v>
      </c>
      <c r="G61" s="18" t="s">
        <v>481</v>
      </c>
      <c r="H61" s="20" t="s">
        <v>481</v>
      </c>
      <c r="I61" s="18" t="s">
        <v>481</v>
      </c>
      <c r="J61" s="20" t="s">
        <v>481</v>
      </c>
      <c r="K61" s="18" t="s">
        <v>481</v>
      </c>
      <c r="L61" s="20" t="s">
        <v>481</v>
      </c>
      <c r="M61" s="18" t="s">
        <v>481</v>
      </c>
      <c r="N61" s="20" t="s">
        <v>481</v>
      </c>
      <c r="O61" s="18" t="n">
        <v>475.40894656</v>
      </c>
      <c r="P61" s="20" t="n">
        <v>2.65267642</v>
      </c>
      <c r="Q61" s="18" t="s">
        <v>481</v>
      </c>
      <c r="R61" s="20" t="s">
        <v>481</v>
      </c>
      <c r="S61" s="18" t="s">
        <v>481</v>
      </c>
      <c r="T61" s="20" t="s">
        <v>481</v>
      </c>
    </row>
    <row r="62" spans="1:20">
      <c r="A62" s="15" t="s">
        <v>537</v>
      </c>
      <c r="B62" s="17" t="n">
        <v>4476</v>
      </c>
      <c r="C62" s="18">
        <f>(3.0/B62*100)</f>
        <v/>
      </c>
      <c r="D62" s="19" t="n">
        <v>4473</v>
      </c>
      <c r="E62" s="18" t="n">
        <v>538.06627692</v>
      </c>
      <c r="F62" s="20" t="n">
        <v>1.18807496</v>
      </c>
      <c r="G62" s="18" t="n">
        <v>470.82206762</v>
      </c>
      <c r="H62" s="20" t="n">
        <v>22.68395011</v>
      </c>
      <c r="I62" s="18" t="n">
        <v>458.68635</v>
      </c>
      <c r="J62" s="20" t="n">
        <v>93.92907483</v>
      </c>
      <c r="K62" s="18" t="s">
        <v>481</v>
      </c>
      <c r="L62" s="20" t="s">
        <v>481</v>
      </c>
      <c r="M62" s="18" t="s">
        <v>481</v>
      </c>
      <c r="N62" s="20" t="s">
        <v>481</v>
      </c>
      <c r="O62" s="18" t="s">
        <v>481</v>
      </c>
      <c r="P62" s="20" t="s">
        <v>481</v>
      </c>
      <c r="Q62" s="18" t="n">
        <v>407.09883593</v>
      </c>
      <c r="R62" s="20" t="n">
        <v>58.54057428</v>
      </c>
      <c r="S62" s="18" t="n">
        <v>472.2257536</v>
      </c>
      <c r="T62" s="20" t="n">
        <v>3.01693978</v>
      </c>
    </row>
    <row r="63" spans="1:20">
      <c r="A63" s="15" t="s">
        <v>538</v>
      </c>
      <c r="B63" s="17" t="n">
        <v>5324</v>
      </c>
      <c r="C63" s="18">
        <f>(13.0/B63*100)</f>
        <v/>
      </c>
      <c r="D63" s="19" t="n">
        <v>5311</v>
      </c>
      <c r="E63" s="18" t="n">
        <v>390.42553218</v>
      </c>
      <c r="F63" s="20" t="n">
        <v>1.32598683</v>
      </c>
      <c r="G63" s="18" t="n">
        <v>317.69596055</v>
      </c>
      <c r="H63" s="20" t="n">
        <v>10.39765445</v>
      </c>
      <c r="I63" s="18" t="n">
        <v>309.23310576</v>
      </c>
      <c r="J63" s="20" t="n">
        <v>13.51517701</v>
      </c>
      <c r="K63" s="18" t="s">
        <v>481</v>
      </c>
      <c r="L63" s="20" t="s">
        <v>481</v>
      </c>
      <c r="M63" s="18" t="s">
        <v>481</v>
      </c>
      <c r="N63" s="20" t="s">
        <v>481</v>
      </c>
      <c r="O63" s="18" t="n">
        <v>384.05725</v>
      </c>
      <c r="P63" s="20" t="n">
        <v>34.8046245</v>
      </c>
      <c r="Q63" s="18" t="n">
        <v>340.27734696</v>
      </c>
      <c r="R63" s="20" t="n">
        <v>48.12255161</v>
      </c>
      <c r="S63" s="18" t="n">
        <v>328.74690349</v>
      </c>
      <c r="T63" s="20" t="n">
        <v>3.98469471</v>
      </c>
    </row>
    <row r="64" spans="1:20">
      <c r="A64" s="15" t="s">
        <v>539</v>
      </c>
      <c r="B64" s="17" t="n">
        <v>3634</v>
      </c>
      <c r="C64" s="18">
        <f>(3.0/B64*100)</f>
        <v/>
      </c>
      <c r="D64" s="19" t="n">
        <v>3631</v>
      </c>
      <c r="E64" s="18" t="n">
        <v>472.007534</v>
      </c>
      <c r="F64" s="20" t="n">
        <v>1.71207937</v>
      </c>
      <c r="G64" s="18" t="n">
        <v>394.58322321</v>
      </c>
      <c r="H64" s="20" t="n">
        <v>21.87100029</v>
      </c>
      <c r="I64" s="18" t="n">
        <v>296.23058616</v>
      </c>
      <c r="J64" s="20" t="n">
        <v>28.42452928</v>
      </c>
      <c r="K64" s="18" t="s">
        <v>481</v>
      </c>
      <c r="L64" s="20" t="s">
        <v>481</v>
      </c>
      <c r="M64" s="18" t="s">
        <v>481</v>
      </c>
      <c r="N64" s="20" t="s">
        <v>481</v>
      </c>
      <c r="O64" s="18" t="n">
        <v>405.9123</v>
      </c>
      <c r="P64" s="20" t="n">
        <v>40.68338792</v>
      </c>
      <c r="Q64" s="18" t="n">
        <v>138.5811</v>
      </c>
      <c r="R64" s="20" t="n">
        <v>29.28244371</v>
      </c>
      <c r="S64" s="18" t="n">
        <v>371.93766752</v>
      </c>
      <c r="T64" s="20" t="n">
        <v>9.65045946</v>
      </c>
    </row>
    <row r="65" spans="1:20">
      <c r="A65" s="15" t="s">
        <v>540</v>
      </c>
      <c r="B65" s="17" t="n">
        <v>5325</v>
      </c>
      <c r="C65" s="18">
        <f>(14.0/B65*100)</f>
        <v/>
      </c>
      <c r="D65" s="19" t="n">
        <v>5311</v>
      </c>
      <c r="E65" s="18" t="n">
        <v>437.73211608</v>
      </c>
      <c r="F65" s="20" t="n">
        <v>2.20523394</v>
      </c>
      <c r="G65" s="18" t="n">
        <v>409.5592</v>
      </c>
      <c r="H65" s="20" t="n">
        <v>38.26877207</v>
      </c>
      <c r="I65" s="18" t="n">
        <v>489.6847644</v>
      </c>
      <c r="J65" s="20" t="n">
        <v>48.67289484</v>
      </c>
      <c r="K65" s="18" t="s">
        <v>481</v>
      </c>
      <c r="L65" s="20" t="s">
        <v>481</v>
      </c>
      <c r="M65" s="18" t="s">
        <v>481</v>
      </c>
      <c r="N65" s="20" t="s">
        <v>481</v>
      </c>
      <c r="O65" s="18" t="n">
        <v>410.74657007</v>
      </c>
      <c r="P65" s="20" t="n">
        <v>45.45543578</v>
      </c>
      <c r="Q65" s="18" t="n">
        <v>330.93429369</v>
      </c>
      <c r="R65" s="20" t="n">
        <v>23.14951639</v>
      </c>
      <c r="S65" s="18" t="n">
        <v>406.20140218</v>
      </c>
      <c r="T65" s="20" t="n">
        <v>3.33111206</v>
      </c>
    </row>
    <row r="66" spans="1:20">
      <c r="A66" s="15" t="s">
        <v>541</v>
      </c>
      <c r="B66" s="17" t="n">
        <v>5665</v>
      </c>
      <c r="C66" s="18">
        <f>(75.0/B66*100)</f>
        <v/>
      </c>
      <c r="D66" s="19" t="n">
        <v>5590</v>
      </c>
      <c r="E66" s="18" t="n">
        <v>418.53615933</v>
      </c>
      <c r="F66" s="20" t="n">
        <v>1.08638877</v>
      </c>
      <c r="G66" s="18" t="n">
        <v>352.84687765</v>
      </c>
      <c r="H66" s="20" t="n">
        <v>17.18845997</v>
      </c>
      <c r="I66" s="18" t="n">
        <v>347.92985616</v>
      </c>
      <c r="J66" s="20" t="n">
        <v>21.61529356</v>
      </c>
      <c r="K66" s="18" t="s">
        <v>481</v>
      </c>
      <c r="L66" s="20" t="s">
        <v>481</v>
      </c>
      <c r="M66" s="18" t="s">
        <v>481</v>
      </c>
      <c r="N66" s="20" t="s">
        <v>481</v>
      </c>
      <c r="O66" s="18" t="s">
        <v>481</v>
      </c>
      <c r="P66" s="20" t="s">
        <v>481</v>
      </c>
      <c r="Q66" s="18" t="n">
        <v>265.6114</v>
      </c>
      <c r="R66" s="20" t="n">
        <v>29.52798708</v>
      </c>
      <c r="S66" s="18" t="n">
        <v>342.71317453</v>
      </c>
      <c r="T66" s="20" t="n">
        <v>4.87518994</v>
      </c>
    </row>
    <row r="67" spans="1:20">
      <c r="A67" s="15" t="s">
        <v>542</v>
      </c>
      <c r="B67" s="17" t="n">
        <v>6971</v>
      </c>
      <c r="C67" s="18">
        <f>(23.0/B67*100)</f>
        <v/>
      </c>
      <c r="D67" s="19" t="n">
        <v>6948</v>
      </c>
      <c r="E67" s="18" t="n">
        <v>409.1038785</v>
      </c>
      <c r="F67" s="20" t="n">
        <v>2.38376025</v>
      </c>
      <c r="G67" s="18" t="n">
        <v>360.81042518</v>
      </c>
      <c r="H67" s="20" t="n">
        <v>10.40484109</v>
      </c>
      <c r="I67" s="18" t="n">
        <v>260.37848662</v>
      </c>
      <c r="J67" s="20" t="n">
        <v>24.60415718</v>
      </c>
      <c r="K67" s="18" t="s">
        <v>481</v>
      </c>
      <c r="L67" s="20" t="s">
        <v>481</v>
      </c>
      <c r="M67" s="18" t="s">
        <v>481</v>
      </c>
      <c r="N67" s="20" t="s">
        <v>481</v>
      </c>
      <c r="O67" s="18" t="s">
        <v>481</v>
      </c>
      <c r="P67" s="20" t="s">
        <v>481</v>
      </c>
      <c r="Q67" s="18" t="n">
        <v>315.51669614</v>
      </c>
      <c r="R67" s="20" t="n">
        <v>7.47212869</v>
      </c>
      <c r="S67" s="18" t="n">
        <v>355.01909535</v>
      </c>
      <c r="T67" s="20" t="n">
        <v>2.95080882</v>
      </c>
    </row>
    <row r="68" spans="1:20">
      <c r="A68" s="15" t="s">
        <v>543</v>
      </c>
      <c r="B68" s="17" t="n">
        <v>12083</v>
      </c>
      <c r="C68" s="18">
        <f>(26.0/B68*100)</f>
        <v/>
      </c>
      <c r="D68" s="19" t="n">
        <v>12057</v>
      </c>
      <c r="E68" s="18" t="n">
        <v>433.33922079</v>
      </c>
      <c r="F68" s="20" t="n">
        <v>1.12943285</v>
      </c>
      <c r="G68" s="18" t="n">
        <v>354.9358975</v>
      </c>
      <c r="H68" s="20" t="n">
        <v>6.09073545</v>
      </c>
      <c r="I68" s="18" t="n">
        <v>337.49580723</v>
      </c>
      <c r="J68" s="20" t="n">
        <v>6.71655033</v>
      </c>
      <c r="K68" s="18" t="s">
        <v>481</v>
      </c>
      <c r="L68" s="20" t="s">
        <v>481</v>
      </c>
      <c r="M68" s="18" t="s">
        <v>481</v>
      </c>
      <c r="N68" s="20" t="s">
        <v>481</v>
      </c>
      <c r="O68" s="18" t="s">
        <v>481</v>
      </c>
      <c r="P68" s="20" t="s">
        <v>481</v>
      </c>
      <c r="Q68" s="18" t="n">
        <v>305.61375645</v>
      </c>
      <c r="R68" s="20" t="n">
        <v>6.47998156</v>
      </c>
      <c r="S68" s="18" t="n">
        <v>341.75987438</v>
      </c>
      <c r="T68" s="20" t="n">
        <v>3.00637187</v>
      </c>
    </row>
    <row r="69" spans="1:20">
      <c r="A69" s="15" t="s">
        <v>544</v>
      </c>
      <c r="B69" s="17" t="n">
        <v>4876</v>
      </c>
      <c r="C69" s="18">
        <f>(4530.0/B69*100)</f>
        <v/>
      </c>
      <c r="D69" s="19" t="n">
        <v>346</v>
      </c>
      <c r="E69" s="18" t="n">
        <v>439.18296607</v>
      </c>
      <c r="F69" s="20" t="n">
        <v>14.67429654</v>
      </c>
      <c r="G69" s="18" t="s">
        <v>481</v>
      </c>
      <c r="H69" s="20" t="s">
        <v>481</v>
      </c>
      <c r="I69" s="18" t="s">
        <v>481</v>
      </c>
      <c r="J69" s="20" t="s">
        <v>481</v>
      </c>
      <c r="K69" s="18" t="s">
        <v>481</v>
      </c>
      <c r="L69" s="20" t="s">
        <v>481</v>
      </c>
      <c r="M69" s="18" t="s">
        <v>481</v>
      </c>
      <c r="N69" s="20" t="s">
        <v>481</v>
      </c>
      <c r="O69" s="18" t="s">
        <v>481</v>
      </c>
      <c r="P69" s="20" t="s">
        <v>481</v>
      </c>
      <c r="Q69" s="18" t="n">
        <v>443.8811021</v>
      </c>
      <c r="R69" s="20" t="n">
        <v>25.38104833</v>
      </c>
      <c r="S69" s="18" t="n">
        <v>400.71259855</v>
      </c>
      <c r="T69" s="20" t="n">
        <v>8.07264354</v>
      </c>
    </row>
    <row r="70" spans="1:20">
      <c r="A70" s="15" t="s">
        <v>545</v>
      </c>
      <c r="B70" s="17" t="n">
        <v>6036</v>
      </c>
      <c r="C70" s="18">
        <f>(0.0/B70*100)</f>
        <v/>
      </c>
      <c r="D70" s="19" t="n">
        <v>6036</v>
      </c>
      <c r="E70" s="18" t="s">
        <v>481</v>
      </c>
      <c r="F70" s="20" t="s">
        <v>481</v>
      </c>
      <c r="G70" s="18" t="s">
        <v>481</v>
      </c>
      <c r="H70" s="20" t="s">
        <v>481</v>
      </c>
      <c r="I70" s="18" t="s">
        <v>481</v>
      </c>
      <c r="J70" s="20" t="s">
        <v>481</v>
      </c>
      <c r="K70" s="18" t="s">
        <v>481</v>
      </c>
      <c r="L70" s="20" t="s">
        <v>481</v>
      </c>
      <c r="M70" s="18" t="s">
        <v>481</v>
      </c>
      <c r="N70" s="20" t="s">
        <v>481</v>
      </c>
      <c r="O70" s="18" t="n">
        <v>486.63104116</v>
      </c>
      <c r="P70" s="20" t="n">
        <v>2.91476757</v>
      </c>
      <c r="Q70" s="18" t="s">
        <v>481</v>
      </c>
      <c r="R70" s="20" t="s">
        <v>481</v>
      </c>
      <c r="S70" s="18" t="s">
        <v>481</v>
      </c>
      <c r="T70" s="20" t="s">
        <v>481</v>
      </c>
    </row>
    <row r="71" spans="1:20">
      <c r="A71" s="15" t="s">
        <v>546</v>
      </c>
      <c r="B71" s="17" t="n">
        <v>6115</v>
      </c>
      <c r="C71" s="18">
        <f>(17.0/B71*100)</f>
        <v/>
      </c>
      <c r="D71" s="19" t="n">
        <v>6098</v>
      </c>
      <c r="E71" s="18" t="n">
        <v>558.54885438</v>
      </c>
      <c r="F71" s="20" t="n">
        <v>1.19193702</v>
      </c>
      <c r="G71" s="18" t="n">
        <v>497.47706533</v>
      </c>
      <c r="H71" s="20" t="n">
        <v>10.5698901</v>
      </c>
      <c r="I71" s="18" t="n">
        <v>495.54065827</v>
      </c>
      <c r="J71" s="20" t="n">
        <v>36.20810614</v>
      </c>
      <c r="K71" s="18" t="s">
        <v>481</v>
      </c>
      <c r="L71" s="20" t="s">
        <v>481</v>
      </c>
      <c r="M71" s="18" t="s">
        <v>481</v>
      </c>
      <c r="N71" s="20" t="s">
        <v>481</v>
      </c>
      <c r="O71" s="18" t="s">
        <v>481</v>
      </c>
      <c r="P71" s="20" t="s">
        <v>481</v>
      </c>
      <c r="Q71" s="18" t="n">
        <v>387.27581477</v>
      </c>
      <c r="R71" s="20" t="n">
        <v>42.19403392</v>
      </c>
      <c r="S71" s="18" t="n">
        <v>439.79421776</v>
      </c>
      <c r="T71" s="20" t="n">
        <v>10.85566444</v>
      </c>
    </row>
    <row r="72" spans="1:20">
      <c r="A72" s="15" t="s">
        <v>547</v>
      </c>
      <c r="B72" s="17" t="n">
        <v>7708</v>
      </c>
      <c r="C72" s="18">
        <f>(5.0/B72*100)</f>
        <v/>
      </c>
      <c r="D72" s="19" t="n">
        <v>7703</v>
      </c>
      <c r="E72" s="18" t="n">
        <v>533.44620888</v>
      </c>
      <c r="F72" s="20" t="n">
        <v>2.7622762</v>
      </c>
      <c r="G72" s="18" t="n">
        <v>445.31822354</v>
      </c>
      <c r="H72" s="20" t="n">
        <v>46.64267957</v>
      </c>
      <c r="I72" s="18" t="n">
        <v>339.09175564</v>
      </c>
      <c r="J72" s="20" t="n">
        <v>31.14526569</v>
      </c>
      <c r="K72" s="18" t="s">
        <v>481</v>
      </c>
      <c r="L72" s="20" t="s">
        <v>481</v>
      </c>
      <c r="M72" s="18" t="s">
        <v>481</v>
      </c>
      <c r="N72" s="20" t="s">
        <v>481</v>
      </c>
      <c r="O72" s="18" t="s">
        <v>481</v>
      </c>
      <c r="P72" s="20" t="s">
        <v>481</v>
      </c>
      <c r="Q72" s="18" t="n">
        <v>421.31653417</v>
      </c>
      <c r="R72" s="20" t="n">
        <v>45.60446073</v>
      </c>
      <c r="S72" s="18" t="n">
        <v>510.67707911</v>
      </c>
      <c r="T72" s="20" t="n">
        <v>7.07429331</v>
      </c>
    </row>
    <row r="73" spans="1:20">
      <c r="A73" s="15" t="s">
        <v>548</v>
      </c>
      <c r="B73" s="17" t="n">
        <v>8249</v>
      </c>
      <c r="C73" s="18">
        <f>(144.0/B73*100)</f>
        <v/>
      </c>
      <c r="D73" s="19" t="n">
        <v>8105</v>
      </c>
      <c r="E73" s="18" t="n">
        <v>425.5287378</v>
      </c>
      <c r="F73" s="20" t="n">
        <v>2.8044491</v>
      </c>
      <c r="G73" s="18" t="n">
        <v>383.13421777</v>
      </c>
      <c r="H73" s="20" t="n">
        <v>8.199498760000001</v>
      </c>
      <c r="I73" s="18" t="n">
        <v>287.79241511</v>
      </c>
      <c r="J73" s="20" t="n">
        <v>28.05488054</v>
      </c>
      <c r="K73" s="18" t="s">
        <v>481</v>
      </c>
      <c r="L73" s="20" t="s">
        <v>481</v>
      </c>
      <c r="M73" s="18" t="s">
        <v>481</v>
      </c>
      <c r="N73" s="20" t="s">
        <v>481</v>
      </c>
      <c r="O73" s="18" t="s">
        <v>481</v>
      </c>
      <c r="P73" s="20" t="s">
        <v>481</v>
      </c>
      <c r="Q73" s="18" t="n">
        <v>293.90173228</v>
      </c>
      <c r="R73" s="20" t="n">
        <v>19.86221615</v>
      </c>
      <c r="S73" s="18" t="n">
        <v>383.16093517</v>
      </c>
      <c r="T73" s="20" t="n">
        <v>5.24010898</v>
      </c>
    </row>
    <row r="74" spans="1:20">
      <c r="A74" s="15" t="s">
        <v>549</v>
      </c>
      <c r="B74" s="17" t="n">
        <v>4692</v>
      </c>
      <c r="C74" s="18">
        <f>(82.0/B74*100)</f>
        <v/>
      </c>
      <c r="D74" s="19" t="n">
        <v>4610</v>
      </c>
      <c r="E74" s="18" t="n">
        <v>445.35979999</v>
      </c>
      <c r="F74" s="20" t="n">
        <v>1.64563859</v>
      </c>
      <c r="G74" s="18" t="n">
        <v>460.79545591</v>
      </c>
      <c r="H74" s="20" t="n">
        <v>34.30597341</v>
      </c>
      <c r="I74" s="18" t="n">
        <v>367.84836136</v>
      </c>
      <c r="J74" s="20" t="n">
        <v>38.58715257</v>
      </c>
      <c r="K74" s="18" t="s">
        <v>481</v>
      </c>
      <c r="L74" s="20" t="s">
        <v>481</v>
      </c>
      <c r="M74" s="18" t="s">
        <v>481</v>
      </c>
      <c r="N74" s="20" t="s">
        <v>481</v>
      </c>
      <c r="O74" s="18" t="n">
        <v>418.7154</v>
      </c>
      <c r="P74" s="20" t="n">
        <v>33.15376562</v>
      </c>
      <c r="Q74" s="18" t="n">
        <v>324.68569574</v>
      </c>
      <c r="R74" s="20" t="n">
        <v>9.47595946</v>
      </c>
      <c r="S74" s="18" t="n">
        <v>369.93643846</v>
      </c>
      <c r="T74" s="20" t="n">
        <v>3.34030019</v>
      </c>
    </row>
    <row r="75" spans="1:20">
      <c r="A75" s="15" t="s">
        <v>550</v>
      </c>
      <c r="B75" s="17" t="n">
        <v>5375</v>
      </c>
      <c r="C75" s="18">
        <f>(203.0/B75*100)</f>
        <v/>
      </c>
      <c r="D75" s="19" t="n">
        <v>5172</v>
      </c>
      <c r="E75" s="18" t="n">
        <v>400.88300228</v>
      </c>
      <c r="F75" s="20" t="n">
        <v>2.12089343</v>
      </c>
      <c r="G75" s="18" t="n">
        <v>361.77575489</v>
      </c>
      <c r="H75" s="20" t="n">
        <v>12.1709932</v>
      </c>
      <c r="I75" s="18" t="n">
        <v>316.88746511</v>
      </c>
      <c r="J75" s="20" t="n">
        <v>31.68656953</v>
      </c>
      <c r="K75" s="18" t="s">
        <v>481</v>
      </c>
      <c r="L75" s="20" t="s">
        <v>481</v>
      </c>
      <c r="M75" s="18" t="s">
        <v>481</v>
      </c>
      <c r="N75" s="20" t="s">
        <v>481</v>
      </c>
      <c r="O75" s="18" t="s">
        <v>481</v>
      </c>
      <c r="P75" s="20" t="s">
        <v>481</v>
      </c>
      <c r="Q75" s="18" t="n">
        <v>315.33382267</v>
      </c>
      <c r="R75" s="20" t="n">
        <v>8.11316319</v>
      </c>
      <c r="S75" s="18" t="n">
        <v>344.5007091</v>
      </c>
      <c r="T75" s="20" t="n">
        <v>2.43416976</v>
      </c>
    </row>
    <row r="76" spans="1:20">
      <c r="A76" s="15" t="s">
        <v>551</v>
      </c>
      <c r="B76" s="17" t="n">
        <v>14167</v>
      </c>
      <c r="C76" s="18">
        <f>(228.0/B76*100)</f>
        <v/>
      </c>
      <c r="D76" s="19" t="n">
        <v>13939</v>
      </c>
      <c r="E76" s="18" t="n">
        <v>448.61855555</v>
      </c>
      <c r="F76" s="20" t="n">
        <v>2.37138127</v>
      </c>
      <c r="G76" s="18" t="n">
        <v>345.16155303</v>
      </c>
      <c r="H76" s="20" t="n">
        <v>8.15003259</v>
      </c>
      <c r="I76" s="18" t="n">
        <v>322.48234324</v>
      </c>
      <c r="J76" s="20" t="n">
        <v>9.81338628</v>
      </c>
      <c r="K76" s="18" t="s">
        <v>481</v>
      </c>
      <c r="L76" s="20" t="s">
        <v>481</v>
      </c>
      <c r="M76" s="18" t="s">
        <v>481</v>
      </c>
      <c r="N76" s="20" t="s">
        <v>481</v>
      </c>
      <c r="O76" s="18" t="s">
        <v>481</v>
      </c>
      <c r="P76" s="20" t="s">
        <v>481</v>
      </c>
      <c r="Q76" s="18" t="n">
        <v>284.36031312</v>
      </c>
      <c r="R76" s="20" t="n">
        <v>14.1941671</v>
      </c>
      <c r="S76" s="18" t="n">
        <v>365.76539952</v>
      </c>
      <c r="T76" s="20" t="n">
        <v>3.27646446</v>
      </c>
    </row>
    <row r="77" spans="1:20">
      <c r="A77" s="15" t="s">
        <v>552</v>
      </c>
      <c r="B77" s="17" t="n">
        <v>6062</v>
      </c>
      <c r="C77" s="18">
        <f>(82.0/B77*100)</f>
        <v/>
      </c>
      <c r="D77" s="19" t="n">
        <v>5980</v>
      </c>
      <c r="E77" s="18" t="n">
        <v>461.80591218</v>
      </c>
      <c r="F77" s="20" t="n">
        <v>2.2387777</v>
      </c>
      <c r="G77" s="18" t="n">
        <v>408.23460943</v>
      </c>
      <c r="H77" s="20" t="n">
        <v>33.48318623</v>
      </c>
      <c r="I77" s="18" t="s">
        <v>481</v>
      </c>
      <c r="J77" s="20" t="s">
        <v>481</v>
      </c>
      <c r="K77" s="18" t="s">
        <v>481</v>
      </c>
      <c r="L77" s="20" t="s">
        <v>481</v>
      </c>
      <c r="M77" s="18" t="s">
        <v>481</v>
      </c>
      <c r="N77" s="20" t="s">
        <v>481</v>
      </c>
      <c r="O77" s="18" t="s">
        <v>481</v>
      </c>
      <c r="P77" s="20" t="s">
        <v>481</v>
      </c>
      <c r="Q77" s="18" t="n">
        <v>363.59030118</v>
      </c>
      <c r="R77" s="20" t="n">
        <v>10.43069509</v>
      </c>
      <c r="S77" s="18" t="n">
        <v>373.52104556</v>
      </c>
      <c r="T77" s="20" t="n">
        <v>2.46434148</v>
      </c>
    </row>
    <row r="78" spans="1:20">
      <c r="A78" s="15" t="s">
        <v>553</v>
      </c>
      <c r="B78" s="17" t="n">
        <v>5826</v>
      </c>
      <c r="C78" s="18">
        <f>(0.0/B78*100)</f>
        <v/>
      </c>
      <c r="D78" s="19" t="n">
        <v>5826</v>
      </c>
      <c r="E78" s="18" t="n">
        <v>528.95352896</v>
      </c>
      <c r="F78" s="20" t="n">
        <v>3.84641557</v>
      </c>
      <c r="G78" s="18" t="n">
        <v>457.71731576</v>
      </c>
      <c r="H78" s="20" t="n">
        <v>21.87167736</v>
      </c>
      <c r="I78" s="18" t="n">
        <v>486.36629425</v>
      </c>
      <c r="J78" s="20" t="n">
        <v>26.07326219</v>
      </c>
      <c r="K78" s="18" t="s">
        <v>481</v>
      </c>
      <c r="L78" s="20" t="s">
        <v>481</v>
      </c>
      <c r="M78" s="18" t="s">
        <v>481</v>
      </c>
      <c r="N78" s="20" t="s">
        <v>481</v>
      </c>
      <c r="O78" s="18" t="s">
        <v>481</v>
      </c>
      <c r="P78" s="20" t="s">
        <v>481</v>
      </c>
      <c r="Q78" s="18" t="n">
        <v>409.6809256</v>
      </c>
      <c r="R78" s="20" t="n">
        <v>24.31715061</v>
      </c>
      <c r="S78" s="18" t="n">
        <v>478.8447533</v>
      </c>
      <c r="T78" s="20" t="n">
        <v>8.674922280000001</v>
      </c>
    </row>
    <row customHeight="1" ht="25" r="79" spans="1:20">
      <c r="A79" s="15" t="s">
        <v>554</v>
      </c>
      <c r="B79" s="17" t="n">
        <v>1657</v>
      </c>
      <c r="C79" s="18">
        <f>(41.0/B79*100)</f>
        <v/>
      </c>
      <c r="D79" s="19" t="n">
        <v>1616</v>
      </c>
      <c r="E79" s="18" t="n">
        <v>483.85130168</v>
      </c>
      <c r="F79" s="20" t="n">
        <v>6.75401051</v>
      </c>
      <c r="G79" s="18" t="s">
        <v>481</v>
      </c>
      <c r="H79" s="20" t="s">
        <v>481</v>
      </c>
      <c r="I79" s="18" t="s">
        <v>481</v>
      </c>
      <c r="J79" s="20" t="s">
        <v>481</v>
      </c>
      <c r="K79" s="18" t="s">
        <v>481</v>
      </c>
      <c r="L79" s="20" t="s">
        <v>481</v>
      </c>
      <c r="M79" s="18" t="s">
        <v>481</v>
      </c>
      <c r="N79" s="20" t="s">
        <v>481</v>
      </c>
      <c r="O79" s="18" t="s">
        <v>481</v>
      </c>
      <c r="P79" s="20" t="s">
        <v>481</v>
      </c>
      <c r="Q79" s="18" t="n">
        <v>397.35453782</v>
      </c>
      <c r="R79" s="20" t="n">
        <v>22.02045835</v>
      </c>
      <c r="S79" s="18" t="n">
        <v>429.65406658</v>
      </c>
      <c r="T79" s="20" t="n">
        <v>9.22894387</v>
      </c>
    </row>
    <row r="80" spans="1:20">
      <c r="A80" s="15" t="s">
        <v>555</v>
      </c>
      <c r="B80" s="17" t="n">
        <v>7841</v>
      </c>
      <c r="C80" s="18">
        <f>(0.0/B80*100)</f>
        <v/>
      </c>
      <c r="D80" s="19" t="n">
        <v>7841</v>
      </c>
      <c r="E80" s="18" t="n">
        <v>452.64422529</v>
      </c>
      <c r="F80" s="20" t="n">
        <v>16.84446035</v>
      </c>
      <c r="G80" s="18" t="n">
        <v>448.94355633</v>
      </c>
      <c r="H80" s="20" t="n">
        <v>36.21703614</v>
      </c>
      <c r="I80" s="18" t="n">
        <v>409.68458213</v>
      </c>
      <c r="J80" s="20" t="n">
        <v>28.70687397</v>
      </c>
      <c r="K80" s="18" t="s">
        <v>481</v>
      </c>
      <c r="L80" s="20" t="s">
        <v>481</v>
      </c>
      <c r="M80" s="18" t="s">
        <v>481</v>
      </c>
      <c r="N80" s="20" t="s">
        <v>481</v>
      </c>
      <c r="O80" s="18" t="n">
        <v>456.61365064</v>
      </c>
      <c r="P80" s="20" t="n">
        <v>3.70067562</v>
      </c>
      <c r="Q80" s="18" t="n">
        <v>469.24032973</v>
      </c>
      <c r="R80" s="20" t="n">
        <v>30.14908596</v>
      </c>
      <c r="S80" s="18" t="n">
        <v>382.67612335</v>
      </c>
      <c r="T80" s="20" t="n">
        <v>28.31604348</v>
      </c>
    </row>
    <row r="81" spans="1:20">
      <c r="A81" s="23" t="s">
        <v>556</v>
      </c>
      <c r="B81" s="17" t="n">
        <v>8861</v>
      </c>
      <c r="C81" s="18">
        <f>(0.0/B81*100)</f>
        <v/>
      </c>
      <c r="D81" s="19" t="n">
        <v>8861</v>
      </c>
      <c r="E81" s="18" t="s">
        <v>481</v>
      </c>
      <c r="F81" s="20" t="s">
        <v>481</v>
      </c>
      <c r="G81" s="18" t="s">
        <v>481</v>
      </c>
      <c r="H81" s="20" t="s">
        <v>481</v>
      </c>
      <c r="I81" s="18" t="s">
        <v>481</v>
      </c>
      <c r="J81" s="20" t="s">
        <v>481</v>
      </c>
      <c r="K81" s="18" t="s">
        <v>481</v>
      </c>
      <c r="L81" s="20" t="s">
        <v>481</v>
      </c>
      <c r="M81" s="18" t="s">
        <v>481</v>
      </c>
      <c r="N81" s="20" t="s">
        <v>481</v>
      </c>
      <c r="O81" s="18" t="n">
        <v>442.94752097</v>
      </c>
      <c r="P81" s="20" t="n">
        <v>3.00356581</v>
      </c>
      <c r="Q81" s="18" t="s">
        <v>481</v>
      </c>
      <c r="R81" s="20" t="s">
        <v>481</v>
      </c>
      <c r="S81" s="18" t="s">
        <v>481</v>
      </c>
      <c r="T81" s="20" t="s">
        <v>481</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460</v>
      </c>
    </row>
    <row r="2" spans="1:26">
      <c r="A2" s="5" t="s">
        <v>700</v>
      </c>
    </row>
    <row customHeight="1" ht="30" r="4" spans="1:26">
      <c r="A4" s="6" t="n"/>
      <c r="B4" s="7" t="s">
        <v>462</v>
      </c>
      <c r="C4" s="7" t="s">
        <v>463</v>
      </c>
      <c r="D4" s="8" t="s">
        <v>462</v>
      </c>
      <c r="E4" s="9" t="s">
        <v>593</v>
      </c>
      <c r="F4" s="10" t="n"/>
      <c r="G4" s="9" t="s">
        <v>701</v>
      </c>
      <c r="H4" s="10" t="n"/>
      <c r="I4" s="9" t="s">
        <v>591</v>
      </c>
      <c r="J4" s="10" t="n"/>
      <c r="K4" s="9" t="s">
        <v>702</v>
      </c>
      <c r="L4" s="10" t="n"/>
      <c r="M4" s="9" t="s">
        <v>703</v>
      </c>
      <c r="N4" s="10" t="n"/>
      <c r="O4" s="9" t="s">
        <v>704</v>
      </c>
      <c r="P4" s="10" t="n"/>
      <c r="Q4" s="9" t="s">
        <v>584</v>
      </c>
      <c r="R4" s="10" t="n"/>
      <c r="S4" s="9" t="s">
        <v>585</v>
      </c>
      <c r="T4" s="10" t="n"/>
      <c r="U4" s="9" t="s">
        <v>472</v>
      </c>
      <c r="V4" s="10" t="n"/>
      <c r="W4" s="9" t="s">
        <v>473</v>
      </c>
      <c r="X4" s="10" t="n"/>
      <c r="Y4" s="9" t="s">
        <v>586</v>
      </c>
      <c r="Z4" s="10" t="n"/>
    </row>
    <row r="5" spans="1:26">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row>
    <row r="6" spans="1:26">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480</v>
      </c>
      <c r="B7" s="17" t="n">
        <v>14530</v>
      </c>
      <c r="C7" s="18">
        <f>(362.0/B7*100)</f>
        <v/>
      </c>
      <c r="D7" s="19" t="n">
        <v>14168</v>
      </c>
      <c r="E7" s="18" t="n">
        <v>415.49483063</v>
      </c>
      <c r="F7" s="20" t="n">
        <v>6.02760978</v>
      </c>
      <c r="G7" s="18" t="n">
        <v>437.44482501</v>
      </c>
      <c r="H7" s="20" t="n">
        <v>4.67311891</v>
      </c>
      <c r="I7" s="18" t="n">
        <v>473.47680187</v>
      </c>
      <c r="J7" s="20" t="n">
        <v>1.98664642</v>
      </c>
      <c r="K7" s="18" t="n">
        <v>446.51223773</v>
      </c>
      <c r="L7" s="20" t="n">
        <v>4.28187932</v>
      </c>
      <c r="M7" s="18" t="n">
        <v>477.22194692</v>
      </c>
      <c r="N7" s="20" t="n">
        <v>5.61163798</v>
      </c>
      <c r="O7" s="18" t="n">
        <v>553.86256124</v>
      </c>
      <c r="P7" s="20" t="n">
        <v>1.80674308</v>
      </c>
      <c r="Q7" s="18" t="s">
        <v>481</v>
      </c>
      <c r="R7" s="20" t="s">
        <v>481</v>
      </c>
      <c r="S7" s="18" t="s">
        <v>481</v>
      </c>
      <c r="T7" s="20" t="s">
        <v>481</v>
      </c>
      <c r="U7" s="18" t="s">
        <v>481</v>
      </c>
      <c r="V7" s="20" t="s">
        <v>481</v>
      </c>
      <c r="W7" s="18" t="s">
        <v>481</v>
      </c>
      <c r="X7" s="20" t="s">
        <v>481</v>
      </c>
      <c r="Y7" s="18" t="n">
        <v>392.93697893</v>
      </c>
      <c r="Z7" s="20" t="n">
        <v>8.48814816</v>
      </c>
    </row>
    <row r="8" spans="1:26">
      <c r="A8" s="15" t="s">
        <v>483</v>
      </c>
      <c r="B8" s="17" t="n">
        <v>7007</v>
      </c>
      <c r="C8" s="18">
        <f>(22.0/B8*100)</f>
        <v/>
      </c>
      <c r="D8" s="19" t="n">
        <v>6985</v>
      </c>
      <c r="E8" s="18" t="n">
        <v>435.10695123</v>
      </c>
      <c r="F8" s="20" t="n">
        <v>11.71156271</v>
      </c>
      <c r="G8" s="18" t="n">
        <v>424.76803252</v>
      </c>
      <c r="H8" s="20" t="n">
        <v>3.04286682</v>
      </c>
      <c r="I8" s="18" t="n">
        <v>503.82588489</v>
      </c>
      <c r="J8" s="20" t="n">
        <v>3.02407978</v>
      </c>
      <c r="K8" s="18" t="n">
        <v>456.92560572</v>
      </c>
      <c r="L8" s="20" t="n">
        <v>13.6269566</v>
      </c>
      <c r="M8" s="18" t="n">
        <v>464.24662453</v>
      </c>
      <c r="N8" s="20" t="n">
        <v>5.32691538</v>
      </c>
      <c r="O8" s="18" t="n">
        <v>560.83889192</v>
      </c>
      <c r="P8" s="20" t="n">
        <v>3.18461305</v>
      </c>
      <c r="Q8" s="18" t="s">
        <v>481</v>
      </c>
      <c r="R8" s="20" t="s">
        <v>481</v>
      </c>
      <c r="S8" s="18" t="s">
        <v>481</v>
      </c>
      <c r="T8" s="20" t="s">
        <v>481</v>
      </c>
      <c r="U8" s="18" t="n">
        <v>368.48347797</v>
      </c>
      <c r="V8" s="20" t="n">
        <v>14.99112476</v>
      </c>
      <c r="W8" s="18" t="s">
        <v>481</v>
      </c>
      <c r="X8" s="20" t="s">
        <v>481</v>
      </c>
      <c r="Y8" s="18" t="n">
        <v>421.14022465</v>
      </c>
      <c r="Z8" s="20" t="n">
        <v>13.49189672</v>
      </c>
    </row>
    <row r="9" spans="1:26">
      <c r="A9" s="15" t="s">
        <v>484</v>
      </c>
      <c r="B9" s="17" t="n">
        <v>9651</v>
      </c>
      <c r="C9" s="18">
        <f>(93.0/B9*100)</f>
        <v/>
      </c>
      <c r="D9" s="19" t="n">
        <v>9558</v>
      </c>
      <c r="E9" s="18" t="n">
        <v>434.92077197</v>
      </c>
      <c r="F9" s="20" t="n">
        <v>7.18274058</v>
      </c>
      <c r="G9" s="18" t="n">
        <v>408.30423567</v>
      </c>
      <c r="H9" s="20" t="n">
        <v>3.66119835</v>
      </c>
      <c r="I9" s="18" t="n">
        <v>479.81732832</v>
      </c>
      <c r="J9" s="20" t="n">
        <v>3.50270213</v>
      </c>
      <c r="K9" s="18" t="n">
        <v>437.19991897</v>
      </c>
      <c r="L9" s="20" t="n">
        <v>2.77613214</v>
      </c>
      <c r="M9" s="18" t="n">
        <v>535.23738013</v>
      </c>
      <c r="N9" s="20" t="n">
        <v>2.25255658</v>
      </c>
      <c r="O9" s="18" t="n">
        <v>559.89979171</v>
      </c>
      <c r="P9" s="20" t="n">
        <v>2.81216379</v>
      </c>
      <c r="Q9" s="18" t="s">
        <v>481</v>
      </c>
      <c r="R9" s="20" t="s">
        <v>481</v>
      </c>
      <c r="S9" s="18" t="s">
        <v>481</v>
      </c>
      <c r="T9" s="20" t="s">
        <v>481</v>
      </c>
      <c r="U9" s="18" t="n">
        <v>374.78530698</v>
      </c>
      <c r="V9" s="20" t="n">
        <v>11.62763904</v>
      </c>
      <c r="W9" s="18" t="s">
        <v>481</v>
      </c>
      <c r="X9" s="20" t="s">
        <v>481</v>
      </c>
      <c r="Y9" s="18" t="n">
        <v>417.83940608</v>
      </c>
      <c r="Z9" s="20" t="n">
        <v>7.48080726</v>
      </c>
    </row>
    <row r="10" spans="1:26">
      <c r="A10" s="15" t="s">
        <v>485</v>
      </c>
      <c r="B10" s="17" t="n">
        <v>20058</v>
      </c>
      <c r="C10" s="18">
        <f>(532.0/B10*100)</f>
        <v/>
      </c>
      <c r="D10" s="19" t="n">
        <v>19526</v>
      </c>
      <c r="E10" s="18" t="n">
        <v>443.42869219</v>
      </c>
      <c r="F10" s="20" t="n">
        <v>8.55795191</v>
      </c>
      <c r="G10" s="18" t="s">
        <v>481</v>
      </c>
      <c r="H10" s="20" t="s">
        <v>481</v>
      </c>
      <c r="I10" s="18" t="n">
        <v>474.25605411</v>
      </c>
      <c r="J10" s="20" t="n">
        <v>3.06133095</v>
      </c>
      <c r="K10" s="18" t="n">
        <v>491.62364359</v>
      </c>
      <c r="L10" s="20" t="n">
        <v>4.37929538</v>
      </c>
      <c r="M10" s="18" t="n">
        <v>498.43223402</v>
      </c>
      <c r="N10" s="20" t="n">
        <v>2.74640631</v>
      </c>
      <c r="O10" s="18" t="n">
        <v>553.53093743</v>
      </c>
      <c r="P10" s="20" t="n">
        <v>1.97221356</v>
      </c>
      <c r="Q10" s="18" t="s">
        <v>481</v>
      </c>
      <c r="R10" s="20" t="s">
        <v>481</v>
      </c>
      <c r="S10" s="18" t="s">
        <v>481</v>
      </c>
      <c r="T10" s="20" t="s">
        <v>481</v>
      </c>
      <c r="U10" s="18" t="s">
        <v>481</v>
      </c>
      <c r="V10" s="20" t="s">
        <v>481</v>
      </c>
      <c r="W10" s="18" t="s">
        <v>481</v>
      </c>
      <c r="X10" s="20" t="s">
        <v>481</v>
      </c>
      <c r="Y10" s="18" t="n">
        <v>412.39217367</v>
      </c>
      <c r="Z10" s="20" t="n">
        <v>9.399053970000001</v>
      </c>
    </row>
    <row r="11" spans="1:26">
      <c r="A11" s="15" t="s">
        <v>486</v>
      </c>
      <c r="B11" s="17" t="n">
        <v>7053</v>
      </c>
      <c r="C11" s="18">
        <f>(50.0/B11*100)</f>
        <v/>
      </c>
      <c r="D11" s="19" t="n">
        <v>7003</v>
      </c>
      <c r="E11" s="18" t="n">
        <v>323.01384333</v>
      </c>
      <c r="F11" s="20" t="n">
        <v>19.61409453</v>
      </c>
      <c r="G11" s="18" t="n">
        <v>387.65542855</v>
      </c>
      <c r="H11" s="20" t="n">
        <v>3.97883821</v>
      </c>
      <c r="I11" s="18" t="n">
        <v>419.6128191</v>
      </c>
      <c r="J11" s="20" t="n">
        <v>6.44247889</v>
      </c>
      <c r="K11" s="18" t="n">
        <v>411.97582815</v>
      </c>
      <c r="L11" s="20" t="n">
        <v>8.99057401</v>
      </c>
      <c r="M11" s="18" t="n">
        <v>403.46259835</v>
      </c>
      <c r="N11" s="20" t="n">
        <v>3.82839122</v>
      </c>
      <c r="O11" s="18" t="n">
        <v>471.7922992</v>
      </c>
      <c r="P11" s="20" t="n">
        <v>2.5683114</v>
      </c>
      <c r="Q11" s="18" t="s">
        <v>481</v>
      </c>
      <c r="R11" s="20" t="s">
        <v>481</v>
      </c>
      <c r="S11" s="18" t="s">
        <v>481</v>
      </c>
      <c r="T11" s="20" t="s">
        <v>481</v>
      </c>
      <c r="U11" s="18" t="s">
        <v>481</v>
      </c>
      <c r="V11" s="20" t="s">
        <v>481</v>
      </c>
      <c r="W11" s="18" t="s">
        <v>481</v>
      </c>
      <c r="X11" s="20" t="s">
        <v>481</v>
      </c>
      <c r="Y11" s="18" t="n">
        <v>384.79272006</v>
      </c>
      <c r="Z11" s="20" t="n">
        <v>12.70291169</v>
      </c>
    </row>
    <row r="12" spans="1:26">
      <c r="A12" s="15" t="s">
        <v>487</v>
      </c>
      <c r="B12" s="17" t="n">
        <v>6894</v>
      </c>
      <c r="C12" s="18">
        <f>(55.0/B12*100)</f>
        <v/>
      </c>
      <c r="D12" s="19" t="n">
        <v>6839</v>
      </c>
      <c r="E12" s="18" t="n">
        <v>391.04242896</v>
      </c>
      <c r="F12" s="20" t="n">
        <v>17.53986743</v>
      </c>
      <c r="G12" s="18" t="n">
        <v>393.59932978</v>
      </c>
      <c r="H12" s="20" t="n">
        <v>3.91524181</v>
      </c>
      <c r="I12" s="18" t="n">
        <v>447.66884164</v>
      </c>
      <c r="J12" s="20" t="n">
        <v>3.04675616</v>
      </c>
      <c r="K12" s="18" t="s">
        <v>481</v>
      </c>
      <c r="L12" s="20" t="s">
        <v>481</v>
      </c>
      <c r="M12" s="18" t="n">
        <v>496.13892055</v>
      </c>
      <c r="N12" s="20" t="n">
        <v>4.16020818</v>
      </c>
      <c r="O12" s="18" t="n">
        <v>536.6939280399999</v>
      </c>
      <c r="P12" s="20" t="n">
        <v>2.24708259</v>
      </c>
      <c r="Q12" s="18" t="s">
        <v>481</v>
      </c>
      <c r="R12" s="20" t="s">
        <v>481</v>
      </c>
      <c r="S12" s="18" t="s">
        <v>481</v>
      </c>
      <c r="T12" s="20" t="s">
        <v>481</v>
      </c>
      <c r="U12" s="18" t="n">
        <v>366.6777112</v>
      </c>
      <c r="V12" s="20" t="n">
        <v>14.39052153</v>
      </c>
      <c r="W12" s="18" t="s">
        <v>481</v>
      </c>
      <c r="X12" s="20" t="s">
        <v>481</v>
      </c>
      <c r="Y12" s="18" t="n">
        <v>401.72298258</v>
      </c>
      <c r="Z12" s="20" t="n">
        <v>26.88408192</v>
      </c>
    </row>
    <row r="13" spans="1:26">
      <c r="A13" s="15" t="s">
        <v>488</v>
      </c>
      <c r="B13" s="17" t="n">
        <v>7161</v>
      </c>
      <c r="C13" s="18">
        <f>(92.0/B13*100)</f>
        <v/>
      </c>
      <c r="D13" s="19" t="n">
        <v>7069</v>
      </c>
      <c r="E13" s="18" t="n">
        <v>461.63984105</v>
      </c>
      <c r="F13" s="20" t="n">
        <v>3.38651012</v>
      </c>
      <c r="G13" s="18" t="n">
        <v>460.62268038</v>
      </c>
      <c r="H13" s="20" t="n">
        <v>5.0427374</v>
      </c>
      <c r="I13" s="18" t="n">
        <v>497.14506071</v>
      </c>
      <c r="J13" s="20" t="n">
        <v>2.84781459</v>
      </c>
      <c r="K13" s="18" t="s">
        <v>481</v>
      </c>
      <c r="L13" s="20" t="s">
        <v>481</v>
      </c>
      <c r="M13" s="18" t="n">
        <v>516.29400961</v>
      </c>
      <c r="N13" s="20" t="n">
        <v>6.12230245</v>
      </c>
      <c r="O13" s="18" t="n">
        <v>546.71447109</v>
      </c>
      <c r="P13" s="20" t="n">
        <v>2.77052343</v>
      </c>
      <c r="Q13" s="18" t="s">
        <v>481</v>
      </c>
      <c r="R13" s="20" t="s">
        <v>481</v>
      </c>
      <c r="S13" s="18" t="s">
        <v>481</v>
      </c>
      <c r="T13" s="20" t="s">
        <v>481</v>
      </c>
      <c r="U13" s="18" t="n">
        <v>436.36003517</v>
      </c>
      <c r="V13" s="20" t="n">
        <v>6.43426798</v>
      </c>
      <c r="W13" s="18" t="s">
        <v>481</v>
      </c>
      <c r="X13" s="20" t="s">
        <v>481</v>
      </c>
      <c r="Y13" s="18" t="n">
        <v>403.7017056</v>
      </c>
      <c r="Z13" s="20" t="n">
        <v>16.46878397</v>
      </c>
    </row>
    <row r="14" spans="1:26">
      <c r="A14" s="15" t="s">
        <v>489</v>
      </c>
      <c r="B14" s="17" t="n">
        <v>5587</v>
      </c>
      <c r="C14" s="18">
        <f>(74.0/B14*100)</f>
        <v/>
      </c>
      <c r="D14" s="19" t="n">
        <v>5513</v>
      </c>
      <c r="E14" s="18" t="n">
        <v>439.9342798</v>
      </c>
      <c r="F14" s="20" t="n">
        <v>5.93211598</v>
      </c>
      <c r="G14" s="18" t="n">
        <v>477.28457821</v>
      </c>
      <c r="H14" s="20" t="n">
        <v>4.80162975</v>
      </c>
      <c r="I14" s="18" t="n">
        <v>488.95057677</v>
      </c>
      <c r="J14" s="20" t="n">
        <v>3.31524821</v>
      </c>
      <c r="K14" s="18" t="n">
        <v>497.6135615</v>
      </c>
      <c r="L14" s="20" t="n">
        <v>3.99640991</v>
      </c>
      <c r="M14" s="18" t="n">
        <v>529.9710106</v>
      </c>
      <c r="N14" s="20" t="n">
        <v>3.41598883</v>
      </c>
      <c r="O14" s="18" t="n">
        <v>580.29275986</v>
      </c>
      <c r="P14" s="20" t="n">
        <v>2.4195847</v>
      </c>
      <c r="Q14" s="18" t="s">
        <v>481</v>
      </c>
      <c r="R14" s="20" t="s">
        <v>481</v>
      </c>
      <c r="S14" s="18" t="s">
        <v>481</v>
      </c>
      <c r="T14" s="20" t="s">
        <v>481</v>
      </c>
      <c r="U14" s="18" t="s">
        <v>481</v>
      </c>
      <c r="V14" s="20" t="s">
        <v>481</v>
      </c>
      <c r="W14" s="18" t="s">
        <v>481</v>
      </c>
      <c r="X14" s="20" t="s">
        <v>481</v>
      </c>
      <c r="Y14" s="18" t="n">
        <v>441.80522563</v>
      </c>
      <c r="Z14" s="20" t="n">
        <v>27.55187656</v>
      </c>
    </row>
    <row r="15" spans="1:26">
      <c r="A15" s="15" t="s">
        <v>490</v>
      </c>
      <c r="B15" s="17" t="n">
        <v>5882</v>
      </c>
      <c r="C15" s="18">
        <f>(52.0/B15*100)</f>
        <v/>
      </c>
      <c r="D15" s="19" t="n">
        <v>5830</v>
      </c>
      <c r="E15" s="18" t="n">
        <v>491.72303107</v>
      </c>
      <c r="F15" s="20" t="n">
        <v>2.79910113</v>
      </c>
      <c r="G15" s="18" t="s">
        <v>481</v>
      </c>
      <c r="H15" s="20" t="s">
        <v>481</v>
      </c>
      <c r="I15" s="18" t="n">
        <v>519.64301349</v>
      </c>
      <c r="J15" s="20" t="n">
        <v>2.88569507</v>
      </c>
      <c r="K15" s="18" t="n">
        <v>526.40555269</v>
      </c>
      <c r="L15" s="20" t="n">
        <v>6.3640091</v>
      </c>
      <c r="M15" s="18" t="n">
        <v>510.64993753</v>
      </c>
      <c r="N15" s="20" t="n">
        <v>3.77690538</v>
      </c>
      <c r="O15" s="18" t="n">
        <v>589.35648585</v>
      </c>
      <c r="P15" s="20" t="n">
        <v>3.08666217</v>
      </c>
      <c r="Q15" s="18" t="s">
        <v>481</v>
      </c>
      <c r="R15" s="20" t="s">
        <v>481</v>
      </c>
      <c r="S15" s="18" t="s">
        <v>481</v>
      </c>
      <c r="T15" s="20" t="s">
        <v>481</v>
      </c>
      <c r="U15" s="18" t="n">
        <v>375.95013089</v>
      </c>
      <c r="V15" s="20" t="n">
        <v>17.42774697</v>
      </c>
      <c r="W15" s="18" t="s">
        <v>481</v>
      </c>
      <c r="X15" s="20" t="s">
        <v>481</v>
      </c>
      <c r="Y15" s="18" t="n">
        <v>438.5687433</v>
      </c>
      <c r="Z15" s="20" t="n">
        <v>16.17175614</v>
      </c>
    </row>
    <row r="16" spans="1:26">
      <c r="A16" s="15" t="s">
        <v>491</v>
      </c>
      <c r="B16" s="17" t="n">
        <v>6108</v>
      </c>
      <c r="C16" s="18">
        <f>(101.0/B16*100)</f>
        <v/>
      </c>
      <c r="D16" s="19" t="n">
        <v>6007</v>
      </c>
      <c r="E16" s="18" t="n">
        <v>412.23742397</v>
      </c>
      <c r="F16" s="20" t="n">
        <v>4.50941665</v>
      </c>
      <c r="G16" s="18" t="n">
        <v>413.96918624</v>
      </c>
      <c r="H16" s="20" t="n">
        <v>3.54911343</v>
      </c>
      <c r="I16" s="18" t="n">
        <v>514.3909603</v>
      </c>
      <c r="J16" s="20" t="n">
        <v>2.73479217</v>
      </c>
      <c r="K16" s="18" t="s">
        <v>481</v>
      </c>
      <c r="L16" s="20" t="s">
        <v>481</v>
      </c>
      <c r="M16" s="18" t="n">
        <v>494.74339774</v>
      </c>
      <c r="N16" s="20" t="n">
        <v>3.5538354</v>
      </c>
      <c r="O16" s="18" t="n">
        <v>566.49441947</v>
      </c>
      <c r="P16" s="20" t="n">
        <v>2.48616777</v>
      </c>
      <c r="Q16" s="18" t="s">
        <v>481</v>
      </c>
      <c r="R16" s="20" t="s">
        <v>481</v>
      </c>
      <c r="S16" s="18" t="s">
        <v>481</v>
      </c>
      <c r="T16" s="20" t="s">
        <v>481</v>
      </c>
      <c r="U16" s="18" t="s">
        <v>481</v>
      </c>
      <c r="V16" s="20" t="s">
        <v>481</v>
      </c>
      <c r="W16" s="18" t="s">
        <v>481</v>
      </c>
      <c r="X16" s="20" t="s">
        <v>481</v>
      </c>
      <c r="Y16" s="18" t="n">
        <v>358.80466938</v>
      </c>
      <c r="Z16" s="20" t="n">
        <v>9.113760620000001</v>
      </c>
    </row>
    <row r="17" spans="1:26">
      <c r="A17" s="15" t="s">
        <v>492</v>
      </c>
      <c r="B17" s="17" t="n">
        <v>6504</v>
      </c>
      <c r="C17" s="18">
        <f>(651.0/B17*100)</f>
        <v/>
      </c>
      <c r="D17" s="19" t="n">
        <v>5853</v>
      </c>
      <c r="E17" s="18" t="n">
        <v>454.15468834</v>
      </c>
      <c r="F17" s="20" t="n">
        <v>3.20444819</v>
      </c>
      <c r="G17" s="18" t="n">
        <v>486.2724251</v>
      </c>
      <c r="H17" s="20" t="n">
        <v>7.23059074</v>
      </c>
      <c r="I17" s="18" t="n">
        <v>540.28827394</v>
      </c>
      <c r="J17" s="20" t="n">
        <v>2.77756339</v>
      </c>
      <c r="K17" s="18" t="n">
        <v>504.67882912</v>
      </c>
      <c r="L17" s="20" t="n">
        <v>6.89434727</v>
      </c>
      <c r="M17" s="18" t="n">
        <v>535.06277949</v>
      </c>
      <c r="N17" s="20" t="n">
        <v>11.95476317</v>
      </c>
      <c r="O17" s="18" t="n">
        <v>595.69924658</v>
      </c>
      <c r="P17" s="20" t="n">
        <v>3.09947193</v>
      </c>
      <c r="Q17" s="18" t="s">
        <v>481</v>
      </c>
      <c r="R17" s="20" t="s">
        <v>481</v>
      </c>
      <c r="S17" s="18" t="s">
        <v>481</v>
      </c>
      <c r="T17" s="20" t="s">
        <v>481</v>
      </c>
      <c r="U17" s="18" t="n">
        <v>360.48925247</v>
      </c>
      <c r="V17" s="20" t="n">
        <v>12.44339086</v>
      </c>
      <c r="W17" s="18" t="s">
        <v>481</v>
      </c>
      <c r="X17" s="20" t="s">
        <v>481</v>
      </c>
      <c r="Y17" s="18" t="n">
        <v>416.65277235</v>
      </c>
      <c r="Z17" s="20" t="n">
        <v>18.51213362</v>
      </c>
    </row>
    <row r="18" spans="1:26">
      <c r="A18" s="15" t="s">
        <v>493</v>
      </c>
      <c r="B18" s="17" t="n">
        <v>5532</v>
      </c>
      <c r="C18" s="18">
        <f>(28.0/B18*100)</f>
        <v/>
      </c>
      <c r="D18" s="19" t="n">
        <v>5504</v>
      </c>
      <c r="E18" s="18" t="n">
        <v>356.20492466</v>
      </c>
      <c r="F18" s="20" t="n">
        <v>13.81053347</v>
      </c>
      <c r="G18" s="18" t="n">
        <v>350.30253316</v>
      </c>
      <c r="H18" s="20" t="n">
        <v>4.84518212</v>
      </c>
      <c r="I18" s="18" t="n">
        <v>391.93023708</v>
      </c>
      <c r="J18" s="20" t="n">
        <v>4.60895041</v>
      </c>
      <c r="K18" s="18" t="n">
        <v>408.87161869</v>
      </c>
      <c r="L18" s="20" t="n">
        <v>5.75646385</v>
      </c>
      <c r="M18" s="18" t="n">
        <v>408.95978153</v>
      </c>
      <c r="N18" s="20" t="n">
        <v>4.89608938</v>
      </c>
      <c r="O18" s="18" t="n">
        <v>489.61835025</v>
      </c>
      <c r="P18" s="20" t="n">
        <v>2.76547297</v>
      </c>
      <c r="Q18" s="18" t="s">
        <v>481</v>
      </c>
      <c r="R18" s="20" t="s">
        <v>481</v>
      </c>
      <c r="S18" s="18" t="s">
        <v>481</v>
      </c>
      <c r="T18" s="20" t="s">
        <v>481</v>
      </c>
      <c r="U18" s="18" t="s">
        <v>481</v>
      </c>
      <c r="V18" s="20" t="s">
        <v>481</v>
      </c>
      <c r="W18" s="18" t="s">
        <v>481</v>
      </c>
      <c r="X18" s="20" t="s">
        <v>481</v>
      </c>
      <c r="Y18" s="18" t="n">
        <v>366.20714095</v>
      </c>
      <c r="Z18" s="20" t="n">
        <v>21.10717264</v>
      </c>
    </row>
    <row r="19" spans="1:26">
      <c r="A19" s="15" t="s">
        <v>494</v>
      </c>
      <c r="B19" s="17" t="n">
        <v>5658</v>
      </c>
      <c r="C19" s="18">
        <f>(64.0/B19*100)</f>
        <v/>
      </c>
      <c r="D19" s="19" t="n">
        <v>5594</v>
      </c>
      <c r="E19" s="18" t="n">
        <v>370.11096604</v>
      </c>
      <c r="F19" s="20" t="n">
        <v>6.00771672</v>
      </c>
      <c r="G19" s="18" t="n">
        <v>427.37201357</v>
      </c>
      <c r="H19" s="20" t="n">
        <v>2.70301833</v>
      </c>
      <c r="I19" s="18" t="n">
        <v>465.59933659</v>
      </c>
      <c r="J19" s="20" t="n">
        <v>4.77609052</v>
      </c>
      <c r="K19" s="18" t="n">
        <v>464.44257473</v>
      </c>
      <c r="L19" s="20" t="n">
        <v>3.91661001</v>
      </c>
      <c r="M19" s="18" t="n">
        <v>492.5077442</v>
      </c>
      <c r="N19" s="20" t="n">
        <v>4.68176163</v>
      </c>
      <c r="O19" s="18" t="n">
        <v>542.85916142</v>
      </c>
      <c r="P19" s="20" t="n">
        <v>2.91567585</v>
      </c>
      <c r="Q19" s="18" t="s">
        <v>481</v>
      </c>
      <c r="R19" s="20" t="s">
        <v>481</v>
      </c>
      <c r="S19" s="18" t="s">
        <v>481</v>
      </c>
      <c r="T19" s="20" t="s">
        <v>481</v>
      </c>
      <c r="U19" s="18" t="s">
        <v>481</v>
      </c>
      <c r="V19" s="20" t="s">
        <v>481</v>
      </c>
      <c r="W19" s="18" t="s">
        <v>481</v>
      </c>
      <c r="X19" s="20" t="s">
        <v>481</v>
      </c>
      <c r="Y19" s="18" t="n">
        <v>391.87874171</v>
      </c>
      <c r="Z19" s="20" t="n">
        <v>12.52544064</v>
      </c>
    </row>
    <row r="20" spans="1:26">
      <c r="A20" s="15" t="s">
        <v>495</v>
      </c>
      <c r="B20" s="17" t="n">
        <v>3371</v>
      </c>
      <c r="C20" s="18">
        <f>(75.0/B20*100)</f>
        <v/>
      </c>
      <c r="D20" s="19" t="n">
        <v>3296</v>
      </c>
      <c r="E20" s="18" t="n">
        <v>409.60749439</v>
      </c>
      <c r="F20" s="20" t="n">
        <v>6.38564157</v>
      </c>
      <c r="G20" s="18" t="n">
        <v>449.90090199</v>
      </c>
      <c r="H20" s="20" t="n">
        <v>3.70787986</v>
      </c>
      <c r="I20" s="18" t="n">
        <v>449.51402011</v>
      </c>
      <c r="J20" s="20" t="n">
        <v>5.7523352</v>
      </c>
      <c r="K20" s="18" t="n">
        <v>444.78925122</v>
      </c>
      <c r="L20" s="20" t="n">
        <v>4.74848933</v>
      </c>
      <c r="M20" s="18" t="n">
        <v>468.18791142</v>
      </c>
      <c r="N20" s="20" t="n">
        <v>3.77884021</v>
      </c>
      <c r="O20" s="18" t="n">
        <v>513.41960354</v>
      </c>
      <c r="P20" s="20" t="n">
        <v>2.61293426</v>
      </c>
      <c r="Q20" s="18" t="s">
        <v>481</v>
      </c>
      <c r="R20" s="20" t="s">
        <v>481</v>
      </c>
      <c r="S20" s="18" t="s">
        <v>481</v>
      </c>
      <c r="T20" s="20" t="s">
        <v>481</v>
      </c>
      <c r="U20" s="18" t="s">
        <v>481</v>
      </c>
      <c r="V20" s="20" t="s">
        <v>481</v>
      </c>
      <c r="W20" s="18" t="s">
        <v>481</v>
      </c>
      <c r="X20" s="20" t="s">
        <v>481</v>
      </c>
      <c r="Y20" s="18" t="n">
        <v>376.93047084</v>
      </c>
      <c r="Z20" s="20" t="n">
        <v>15.04667929</v>
      </c>
    </row>
    <row r="21" spans="1:26">
      <c r="A21" s="15" t="s">
        <v>496</v>
      </c>
      <c r="B21" s="17" t="n">
        <v>5741</v>
      </c>
      <c r="C21" s="18">
        <f>(45.0/B21*100)</f>
        <v/>
      </c>
      <c r="D21" s="19" t="n">
        <v>5696</v>
      </c>
      <c r="E21" s="18" t="n">
        <v>460.08348782</v>
      </c>
      <c r="F21" s="20" t="n">
        <v>4.06392021</v>
      </c>
      <c r="G21" s="18" t="n">
        <v>426.56512752</v>
      </c>
      <c r="H21" s="20" t="n">
        <v>7.42869777</v>
      </c>
      <c r="I21" s="18" t="n">
        <v>460.8730927</v>
      </c>
      <c r="J21" s="20" t="n">
        <v>3.81851311</v>
      </c>
      <c r="K21" s="18" t="n">
        <v>461.24623914</v>
      </c>
      <c r="L21" s="20" t="n">
        <v>5.73115072</v>
      </c>
      <c r="M21" s="18" t="n">
        <v>503.91702892</v>
      </c>
      <c r="N21" s="20" t="n">
        <v>2.91971525</v>
      </c>
      <c r="O21" s="18" t="n">
        <v>538.38846999</v>
      </c>
      <c r="P21" s="20" t="n">
        <v>2.23616026</v>
      </c>
      <c r="Q21" s="18" t="s">
        <v>481</v>
      </c>
      <c r="R21" s="20" t="s">
        <v>481</v>
      </c>
      <c r="S21" s="18" t="s">
        <v>481</v>
      </c>
      <c r="T21" s="20" t="s">
        <v>481</v>
      </c>
      <c r="U21" s="18" t="s">
        <v>481</v>
      </c>
      <c r="V21" s="20" t="s">
        <v>481</v>
      </c>
      <c r="W21" s="18" t="s">
        <v>481</v>
      </c>
      <c r="X21" s="20" t="s">
        <v>481</v>
      </c>
      <c r="Y21" s="18" t="n">
        <v>385.3943548</v>
      </c>
      <c r="Z21" s="20" t="n">
        <v>18.07790495</v>
      </c>
    </row>
    <row r="22" spans="1:26">
      <c r="A22" s="15" t="s">
        <v>497</v>
      </c>
      <c r="B22" s="17" t="n">
        <v>6598</v>
      </c>
      <c r="C22" s="18">
        <f>(32.0/B22*100)</f>
        <v/>
      </c>
      <c r="D22" s="19" t="n">
        <v>6566</v>
      </c>
      <c r="E22" s="18" t="n">
        <v>340.46471957</v>
      </c>
      <c r="F22" s="20" t="n">
        <v>12.21842585</v>
      </c>
      <c r="G22" s="18" t="n">
        <v>395.35584227</v>
      </c>
      <c r="H22" s="20" t="n">
        <v>10.26006834</v>
      </c>
      <c r="I22" s="18" t="n">
        <v>403.78921008</v>
      </c>
      <c r="J22" s="20" t="n">
        <v>3.84085284</v>
      </c>
      <c r="K22" s="18" t="n">
        <v>411.47222919</v>
      </c>
      <c r="L22" s="20" t="n">
        <v>9.26008231</v>
      </c>
      <c r="M22" s="18" t="n">
        <v>452.19574118</v>
      </c>
      <c r="N22" s="20" t="n">
        <v>5.75657198</v>
      </c>
      <c r="O22" s="18" t="n">
        <v>511.84659228</v>
      </c>
      <c r="P22" s="20" t="n">
        <v>2.97497097</v>
      </c>
      <c r="Q22" s="18" t="s">
        <v>481</v>
      </c>
      <c r="R22" s="20" t="s">
        <v>481</v>
      </c>
      <c r="S22" s="18" t="s">
        <v>481</v>
      </c>
      <c r="T22" s="20" t="s">
        <v>481</v>
      </c>
      <c r="U22" s="18" t="s">
        <v>481</v>
      </c>
      <c r="V22" s="20" t="s">
        <v>481</v>
      </c>
      <c r="W22" s="18" t="n">
        <v>451.00971499</v>
      </c>
      <c r="X22" s="20" t="n">
        <v>15.68111639</v>
      </c>
      <c r="Y22" s="18" t="n">
        <v>397.94789228</v>
      </c>
      <c r="Z22" s="20" t="n">
        <v>21.28457293</v>
      </c>
    </row>
    <row r="23" spans="1:26">
      <c r="A23" s="15" t="s">
        <v>498</v>
      </c>
      <c r="B23" s="17" t="n">
        <v>11583</v>
      </c>
      <c r="C23" s="18">
        <f>(216.0/B23*100)</f>
        <v/>
      </c>
      <c r="D23" s="19" t="n">
        <v>11367</v>
      </c>
      <c r="E23" s="18" t="n">
        <v>391.13204778</v>
      </c>
      <c r="F23" s="20" t="n">
        <v>9.493443709999999</v>
      </c>
      <c r="G23" s="18" t="n">
        <v>398.7228923</v>
      </c>
      <c r="H23" s="20" t="n">
        <v>5.63937191</v>
      </c>
      <c r="I23" s="18" t="n">
        <v>446.42018545</v>
      </c>
      <c r="J23" s="20" t="n">
        <v>3.5953532</v>
      </c>
      <c r="K23" s="18" t="n">
        <v>453.84007091</v>
      </c>
      <c r="L23" s="20" t="n">
        <v>4.07063419</v>
      </c>
      <c r="M23" s="18" t="n">
        <v>497.82610195</v>
      </c>
      <c r="N23" s="20" t="n">
        <v>3.65392233</v>
      </c>
      <c r="O23" s="18" t="n">
        <v>519.04274069</v>
      </c>
      <c r="P23" s="20" t="n">
        <v>3.19091662</v>
      </c>
      <c r="Q23" s="18" t="s">
        <v>481</v>
      </c>
      <c r="R23" s="20" t="s">
        <v>481</v>
      </c>
      <c r="S23" s="18" t="s">
        <v>481</v>
      </c>
      <c r="T23" s="20" t="s">
        <v>481</v>
      </c>
      <c r="U23" s="18" t="s">
        <v>481</v>
      </c>
      <c r="V23" s="20" t="s">
        <v>481</v>
      </c>
      <c r="W23" s="18" t="s">
        <v>481</v>
      </c>
      <c r="X23" s="20" t="s">
        <v>481</v>
      </c>
      <c r="Y23" s="18" t="n">
        <v>408.6447729</v>
      </c>
      <c r="Z23" s="20" t="n">
        <v>12.02354091</v>
      </c>
    </row>
    <row r="24" spans="1:26">
      <c r="A24" s="15" t="s">
        <v>499</v>
      </c>
      <c r="B24" s="17" t="n">
        <v>6647</v>
      </c>
      <c r="C24" s="18">
        <f>(7.0/B24*100)</f>
        <v/>
      </c>
      <c r="D24" s="19" t="n">
        <v>6640</v>
      </c>
      <c r="E24" s="18" t="s">
        <v>481</v>
      </c>
      <c r="F24" s="20" t="s">
        <v>481</v>
      </c>
      <c r="G24" s="18" t="n">
        <v>495.11848169</v>
      </c>
      <c r="H24" s="20" t="n">
        <v>5.84317584</v>
      </c>
      <c r="I24" s="18" t="n">
        <v>472.21585711</v>
      </c>
      <c r="J24" s="20" t="n">
        <v>4.40313555</v>
      </c>
      <c r="K24" s="18" t="s">
        <v>481</v>
      </c>
      <c r="L24" s="20" t="s">
        <v>481</v>
      </c>
      <c r="M24" s="18" t="n">
        <v>503.89067366</v>
      </c>
      <c r="N24" s="20" t="n">
        <v>4.03080303</v>
      </c>
      <c r="O24" s="18" t="n">
        <v>572.2969500200001</v>
      </c>
      <c r="P24" s="20" t="n">
        <v>3.22226463</v>
      </c>
      <c r="Q24" s="18" t="s">
        <v>481</v>
      </c>
      <c r="R24" s="20" t="s">
        <v>481</v>
      </c>
      <c r="S24" s="18" t="s">
        <v>481</v>
      </c>
      <c r="T24" s="20" t="s">
        <v>481</v>
      </c>
      <c r="U24" s="18" t="s">
        <v>481</v>
      </c>
      <c r="V24" s="20" t="s">
        <v>481</v>
      </c>
      <c r="W24" s="18" t="s">
        <v>481</v>
      </c>
      <c r="X24" s="20" t="s">
        <v>481</v>
      </c>
      <c r="Y24" s="18" t="n">
        <v>459.17155309</v>
      </c>
      <c r="Z24" s="20" t="n">
        <v>12.96649399</v>
      </c>
    </row>
    <row r="25" spans="1:26">
      <c r="A25" s="15" t="s">
        <v>500</v>
      </c>
      <c r="B25" s="17" t="n">
        <v>5581</v>
      </c>
      <c r="C25" s="18">
        <f>(24.0/B25*100)</f>
        <v/>
      </c>
      <c r="D25" s="19" t="n">
        <v>5557</v>
      </c>
      <c r="E25" s="18" t="n">
        <v>385.39678984</v>
      </c>
      <c r="F25" s="20" t="n">
        <v>25.02918022</v>
      </c>
      <c r="G25" s="18" t="n">
        <v>444.36231451</v>
      </c>
      <c r="H25" s="20" t="n">
        <v>8.59927006</v>
      </c>
      <c r="I25" s="18" t="n">
        <v>437.80421789</v>
      </c>
      <c r="J25" s="20" t="n">
        <v>7.68976933</v>
      </c>
      <c r="K25" s="18" t="s">
        <v>481</v>
      </c>
      <c r="L25" s="20" t="s">
        <v>481</v>
      </c>
      <c r="M25" s="18" t="n">
        <v>466.6833044</v>
      </c>
      <c r="N25" s="20" t="n">
        <v>4.11492475</v>
      </c>
      <c r="O25" s="18" t="n">
        <v>536.15950037</v>
      </c>
      <c r="P25" s="20" t="n">
        <v>3.07420584</v>
      </c>
      <c r="Q25" s="18" t="s">
        <v>481</v>
      </c>
      <c r="R25" s="20" t="s">
        <v>481</v>
      </c>
      <c r="S25" s="18" t="s">
        <v>481</v>
      </c>
      <c r="T25" s="20" t="s">
        <v>481</v>
      </c>
      <c r="U25" s="18" t="s">
        <v>481</v>
      </c>
      <c r="V25" s="20" t="s">
        <v>481</v>
      </c>
      <c r="W25" s="18" t="s">
        <v>481</v>
      </c>
      <c r="X25" s="20" t="s">
        <v>481</v>
      </c>
      <c r="Y25" s="18" t="n">
        <v>364.98382302</v>
      </c>
      <c r="Z25" s="20" t="n">
        <v>39.35248862</v>
      </c>
    </row>
    <row r="26" spans="1:26">
      <c r="A26" s="15" t="s">
        <v>501</v>
      </c>
      <c r="B26" s="17" t="n">
        <v>4869</v>
      </c>
      <c r="C26" s="18">
        <f>(33.0/B26*100)</f>
        <v/>
      </c>
      <c r="D26" s="19" t="n">
        <v>4836</v>
      </c>
      <c r="E26" s="18" t="n">
        <v>424.01498251</v>
      </c>
      <c r="F26" s="20" t="n">
        <v>6.09194145</v>
      </c>
      <c r="G26" s="18" t="n">
        <v>454.8697433</v>
      </c>
      <c r="H26" s="20" t="n">
        <v>3.62148472</v>
      </c>
      <c r="I26" s="18" t="n">
        <v>444.41484037</v>
      </c>
      <c r="J26" s="20" t="n">
        <v>4.28347111</v>
      </c>
      <c r="K26" s="18" t="n">
        <v>475.45363854</v>
      </c>
      <c r="L26" s="20" t="n">
        <v>3.61638923</v>
      </c>
      <c r="M26" s="18" t="n">
        <v>500.4277129</v>
      </c>
      <c r="N26" s="20" t="n">
        <v>2.10243079</v>
      </c>
      <c r="O26" s="18" t="n">
        <v>533.2151683</v>
      </c>
      <c r="P26" s="20" t="n">
        <v>2.94142618</v>
      </c>
      <c r="Q26" s="18" t="s">
        <v>481</v>
      </c>
      <c r="R26" s="20" t="s">
        <v>481</v>
      </c>
      <c r="S26" s="18" t="s">
        <v>481</v>
      </c>
      <c r="T26" s="20" t="s">
        <v>481</v>
      </c>
      <c r="U26" s="18" t="s">
        <v>481</v>
      </c>
      <c r="V26" s="20" t="s">
        <v>481</v>
      </c>
      <c r="W26" s="18" t="s">
        <v>481</v>
      </c>
      <c r="X26" s="20" t="s">
        <v>481</v>
      </c>
      <c r="Y26" s="18" t="n">
        <v>428.91687295</v>
      </c>
      <c r="Z26" s="20" t="n">
        <v>19.32585888</v>
      </c>
    </row>
    <row r="27" spans="1:26">
      <c r="A27" s="15" t="s">
        <v>502</v>
      </c>
      <c r="B27" s="17" t="n">
        <v>5299</v>
      </c>
      <c r="C27" s="18">
        <f>(17.0/B27*100)</f>
        <v/>
      </c>
      <c r="D27" s="19" t="n">
        <v>5282</v>
      </c>
      <c r="E27" s="18" t="n">
        <v>415.774474</v>
      </c>
      <c r="F27" s="20" t="n">
        <v>4.98879324</v>
      </c>
      <c r="G27" s="18" t="n">
        <v>401.81204848</v>
      </c>
      <c r="H27" s="20" t="n">
        <v>2.78791534</v>
      </c>
      <c r="I27" s="18" t="n">
        <v>473.1527714</v>
      </c>
      <c r="J27" s="20" t="n">
        <v>2.97012006</v>
      </c>
      <c r="K27" s="18" t="n">
        <v>484.16951243</v>
      </c>
      <c r="L27" s="20" t="n">
        <v>5.96707288</v>
      </c>
      <c r="M27" s="18" t="n">
        <v>486.03914214</v>
      </c>
      <c r="N27" s="20" t="n">
        <v>3.58685882</v>
      </c>
      <c r="O27" s="18" t="n">
        <v>537.9850525099999</v>
      </c>
      <c r="P27" s="20" t="n">
        <v>1.92771299</v>
      </c>
      <c r="Q27" s="18" t="s">
        <v>481</v>
      </c>
      <c r="R27" s="20" t="s">
        <v>481</v>
      </c>
      <c r="S27" s="18" t="s">
        <v>481</v>
      </c>
      <c r="T27" s="20" t="s">
        <v>481</v>
      </c>
      <c r="U27" s="18" t="s">
        <v>481</v>
      </c>
      <c r="V27" s="20" t="s">
        <v>481</v>
      </c>
      <c r="W27" s="18" t="s">
        <v>481</v>
      </c>
      <c r="X27" s="20" t="s">
        <v>481</v>
      </c>
      <c r="Y27" s="18" t="n">
        <v>418.85778479</v>
      </c>
      <c r="Z27" s="20" t="n">
        <v>7.07012012</v>
      </c>
    </row>
    <row r="28" spans="1:26">
      <c r="A28" s="15" t="s">
        <v>503</v>
      </c>
      <c r="B28" s="17" t="n">
        <v>7568</v>
      </c>
      <c r="C28" s="18">
        <f>(52.0/B28*100)</f>
        <v/>
      </c>
      <c r="D28" s="19" t="n">
        <v>7516</v>
      </c>
      <c r="E28" s="18" t="n">
        <v>353.81473125</v>
      </c>
      <c r="F28" s="20" t="n">
        <v>5.14732085</v>
      </c>
      <c r="G28" s="18" t="n">
        <v>389.06952515</v>
      </c>
      <c r="H28" s="20" t="n">
        <v>4.94095617</v>
      </c>
      <c r="I28" s="18" t="n">
        <v>382.78935003</v>
      </c>
      <c r="J28" s="20" t="n">
        <v>2.84697073</v>
      </c>
      <c r="K28" s="18" t="s">
        <v>481</v>
      </c>
      <c r="L28" s="20" t="s">
        <v>481</v>
      </c>
      <c r="M28" s="18" t="n">
        <v>416.97044533</v>
      </c>
      <c r="N28" s="20" t="n">
        <v>2.95770154</v>
      </c>
      <c r="O28" s="18" t="n">
        <v>432.47303542</v>
      </c>
      <c r="P28" s="20" t="n">
        <v>2.41035316</v>
      </c>
      <c r="Q28" s="18" t="s">
        <v>481</v>
      </c>
      <c r="R28" s="20" t="s">
        <v>481</v>
      </c>
      <c r="S28" s="18" t="s">
        <v>481</v>
      </c>
      <c r="T28" s="20" t="s">
        <v>481</v>
      </c>
      <c r="U28" s="18" t="s">
        <v>481</v>
      </c>
      <c r="V28" s="20" t="s">
        <v>481</v>
      </c>
      <c r="W28" s="18" t="s">
        <v>481</v>
      </c>
      <c r="X28" s="20" t="s">
        <v>481</v>
      </c>
      <c r="Y28" s="18" t="n">
        <v>347.62836222</v>
      </c>
      <c r="Z28" s="20" t="n">
        <v>22.87521603</v>
      </c>
    </row>
    <row r="29" spans="1:26">
      <c r="A29" s="15" t="s">
        <v>504</v>
      </c>
      <c r="B29" s="17" t="n">
        <v>5385</v>
      </c>
      <c r="C29" s="18">
        <f>(30.0/B29*100)</f>
        <v/>
      </c>
      <c r="D29" s="19" t="n">
        <v>5355</v>
      </c>
      <c r="E29" s="18" t="n">
        <v>455.41698558</v>
      </c>
      <c r="F29" s="20" t="n">
        <v>4.55643791</v>
      </c>
      <c r="G29" s="18" t="s">
        <v>481</v>
      </c>
      <c r="H29" s="20" t="s">
        <v>481</v>
      </c>
      <c r="I29" s="18" t="n">
        <v>558.1701794000001</v>
      </c>
      <c r="J29" s="20" t="n">
        <v>3.10379507</v>
      </c>
      <c r="K29" s="18" t="n">
        <v>448.09342167</v>
      </c>
      <c r="L29" s="20" t="n">
        <v>3.3006795</v>
      </c>
      <c r="M29" s="18" t="n">
        <v>529.97263201</v>
      </c>
      <c r="N29" s="20" t="n">
        <v>3.28640656</v>
      </c>
      <c r="O29" s="18" t="n">
        <v>609.15919729</v>
      </c>
      <c r="P29" s="20" t="n">
        <v>3.57996391</v>
      </c>
      <c r="Q29" s="18" t="s">
        <v>481</v>
      </c>
      <c r="R29" s="20" t="s">
        <v>481</v>
      </c>
      <c r="S29" s="18" t="s">
        <v>481</v>
      </c>
      <c r="T29" s="20" t="s">
        <v>481</v>
      </c>
      <c r="U29" s="18" t="n">
        <v>358.28551468</v>
      </c>
      <c r="V29" s="20" t="n">
        <v>8.567023300000001</v>
      </c>
      <c r="W29" s="18" t="s">
        <v>481</v>
      </c>
      <c r="X29" s="20" t="s">
        <v>481</v>
      </c>
      <c r="Y29" s="18" t="n">
        <v>398.22273487</v>
      </c>
      <c r="Z29" s="20" t="n">
        <v>14.94719672</v>
      </c>
    </row>
    <row r="30" spans="1:26">
      <c r="A30" s="15" t="s">
        <v>505</v>
      </c>
      <c r="B30" s="17" t="n">
        <v>4520</v>
      </c>
      <c r="C30" s="18">
        <f>(101.0/B30*100)</f>
        <v/>
      </c>
      <c r="D30" s="19" t="n">
        <v>4419</v>
      </c>
      <c r="E30" s="18" t="n">
        <v>431.77137089</v>
      </c>
      <c r="F30" s="20" t="n">
        <v>9.75389805</v>
      </c>
      <c r="G30" s="18" t="n">
        <v>444.57339963</v>
      </c>
      <c r="H30" s="20" t="n">
        <v>4.0004315</v>
      </c>
      <c r="I30" s="18" t="n">
        <v>481.15823436</v>
      </c>
      <c r="J30" s="20" t="n">
        <v>3.59127849</v>
      </c>
      <c r="K30" s="18" t="n">
        <v>503.86224212</v>
      </c>
      <c r="L30" s="20" t="n">
        <v>7.81231104</v>
      </c>
      <c r="M30" s="18" t="n">
        <v>525.28306592</v>
      </c>
      <c r="N30" s="20" t="n">
        <v>4.90572743</v>
      </c>
      <c r="O30" s="18" t="n">
        <v>560.53199533</v>
      </c>
      <c r="P30" s="20" t="n">
        <v>2.90768934</v>
      </c>
      <c r="Q30" s="18" t="s">
        <v>481</v>
      </c>
      <c r="R30" s="20" t="s">
        <v>481</v>
      </c>
      <c r="S30" s="18" t="s">
        <v>481</v>
      </c>
      <c r="T30" s="20" t="s">
        <v>481</v>
      </c>
      <c r="U30" s="18" t="s">
        <v>481</v>
      </c>
      <c r="V30" s="20" t="s">
        <v>481</v>
      </c>
      <c r="W30" s="18" t="s">
        <v>481</v>
      </c>
      <c r="X30" s="20" t="s">
        <v>481</v>
      </c>
      <c r="Y30" s="18" t="n">
        <v>423.62436776</v>
      </c>
      <c r="Z30" s="20" t="n">
        <v>19.93739151</v>
      </c>
    </row>
    <row r="31" spans="1:26">
      <c r="A31" s="15" t="s">
        <v>506</v>
      </c>
      <c r="B31" s="17" t="n">
        <v>5456</v>
      </c>
      <c r="C31" s="18">
        <f>(125.0/B31*100)</f>
        <v/>
      </c>
      <c r="D31" s="19" t="n">
        <v>5331</v>
      </c>
      <c r="E31" s="18" t="n">
        <v>419.2256025</v>
      </c>
      <c r="F31" s="20" t="n">
        <v>9.28385868</v>
      </c>
      <c r="G31" s="18" t="n">
        <v>460.28213409</v>
      </c>
      <c r="H31" s="20" t="n">
        <v>3.25604101</v>
      </c>
      <c r="I31" s="18" t="n">
        <v>473.1488675</v>
      </c>
      <c r="J31" s="20" t="n">
        <v>5.43718928</v>
      </c>
      <c r="K31" s="18" t="n">
        <v>477.89474503</v>
      </c>
      <c r="L31" s="20" t="n">
        <v>5.01355803</v>
      </c>
      <c r="M31" s="18" t="n">
        <v>517.912202</v>
      </c>
      <c r="N31" s="20" t="n">
        <v>2.38065159</v>
      </c>
      <c r="O31" s="18" t="n">
        <v>531.46758175</v>
      </c>
      <c r="P31" s="20" t="n">
        <v>3.5410902</v>
      </c>
      <c r="Q31" s="18" t="s">
        <v>481</v>
      </c>
      <c r="R31" s="20" t="s">
        <v>481</v>
      </c>
      <c r="S31" s="18" t="s">
        <v>481</v>
      </c>
      <c r="T31" s="20" t="s">
        <v>481</v>
      </c>
      <c r="U31" s="18" t="s">
        <v>481</v>
      </c>
      <c r="V31" s="20" t="s">
        <v>481</v>
      </c>
      <c r="W31" s="18" t="s">
        <v>481</v>
      </c>
      <c r="X31" s="20" t="s">
        <v>481</v>
      </c>
      <c r="Y31" s="18" t="n">
        <v>385.5314692</v>
      </c>
      <c r="Z31" s="20" t="n">
        <v>14.01616112</v>
      </c>
    </row>
    <row r="32" spans="1:26">
      <c r="A32" s="15" t="s">
        <v>507</v>
      </c>
      <c r="B32" s="17" t="n">
        <v>4478</v>
      </c>
      <c r="C32" s="18">
        <f>(5.0/B32*100)</f>
        <v/>
      </c>
      <c r="D32" s="19" t="n">
        <v>4473</v>
      </c>
      <c r="E32" s="18" t="n">
        <v>411.042062</v>
      </c>
      <c r="F32" s="20" t="n">
        <v>11.53892783</v>
      </c>
      <c r="G32" s="18" t="n">
        <v>412.38296073</v>
      </c>
      <c r="H32" s="20" t="n">
        <v>5.05099514</v>
      </c>
      <c r="I32" s="18" t="n">
        <v>456.23921502</v>
      </c>
      <c r="J32" s="20" t="n">
        <v>2.8414494</v>
      </c>
      <c r="K32" s="18" t="n">
        <v>493.9443816</v>
      </c>
      <c r="L32" s="20" t="n">
        <v>3.32930608</v>
      </c>
      <c r="M32" s="18" t="n">
        <v>493.29908683</v>
      </c>
      <c r="N32" s="20" t="n">
        <v>15.26333817</v>
      </c>
      <c r="O32" s="18" t="n">
        <v>545.07584481</v>
      </c>
      <c r="P32" s="20" t="n">
        <v>2.67452343</v>
      </c>
      <c r="Q32" s="18" t="s">
        <v>481</v>
      </c>
      <c r="R32" s="20" t="s">
        <v>481</v>
      </c>
      <c r="S32" s="18" t="s">
        <v>481</v>
      </c>
      <c r="T32" s="20" t="s">
        <v>481</v>
      </c>
      <c r="U32" s="18" t="s">
        <v>481</v>
      </c>
      <c r="V32" s="20" t="s">
        <v>481</v>
      </c>
      <c r="W32" s="18" t="s">
        <v>481</v>
      </c>
      <c r="X32" s="20" t="s">
        <v>481</v>
      </c>
      <c r="Y32" s="18" t="n">
        <v>444.56446142</v>
      </c>
      <c r="Z32" s="20" t="n">
        <v>28.5861074</v>
      </c>
    </row>
    <row r="33" spans="1:26">
      <c r="A33" s="15" t="s">
        <v>508</v>
      </c>
      <c r="B33" s="17" t="n">
        <v>7325</v>
      </c>
      <c r="C33" s="18">
        <f>(76.0/B33*100)</f>
        <v/>
      </c>
      <c r="D33" s="19" t="n">
        <v>7249</v>
      </c>
      <c r="E33" s="18" t="n">
        <v>406.83741775</v>
      </c>
      <c r="F33" s="20" t="n">
        <v>3.92300936</v>
      </c>
      <c r="G33" s="18" t="n">
        <v>429.47655802</v>
      </c>
      <c r="H33" s="20" t="n">
        <v>2.94870608</v>
      </c>
      <c r="I33" s="18" t="n">
        <v>490.39388774</v>
      </c>
      <c r="J33" s="20" t="n">
        <v>4.98387545</v>
      </c>
      <c r="K33" s="18" t="n">
        <v>464.83894053</v>
      </c>
      <c r="L33" s="20" t="n">
        <v>6.97831797</v>
      </c>
      <c r="M33" s="18" t="n">
        <v>517.63931801</v>
      </c>
      <c r="N33" s="20" t="n">
        <v>2.49452012</v>
      </c>
      <c r="O33" s="18" t="n">
        <v>551.92580415</v>
      </c>
      <c r="P33" s="20" t="n">
        <v>2.46625262</v>
      </c>
      <c r="Q33" s="18" t="s">
        <v>481</v>
      </c>
      <c r="R33" s="20" t="s">
        <v>481</v>
      </c>
      <c r="S33" s="18" t="s">
        <v>481</v>
      </c>
      <c r="T33" s="20" t="s">
        <v>481</v>
      </c>
      <c r="U33" s="18" t="s">
        <v>481</v>
      </c>
      <c r="V33" s="20" t="s">
        <v>481</v>
      </c>
      <c r="W33" s="18" t="s">
        <v>481</v>
      </c>
      <c r="X33" s="20" t="s">
        <v>481</v>
      </c>
      <c r="Y33" s="18" t="n">
        <v>440.79455285</v>
      </c>
      <c r="Z33" s="20" t="n">
        <v>15.31845846</v>
      </c>
    </row>
    <row r="34" spans="1:26">
      <c r="A34" s="15" t="s">
        <v>509</v>
      </c>
      <c r="B34" s="17" t="n">
        <v>6350</v>
      </c>
      <c r="C34" s="18">
        <f>(0.0/B34*100)</f>
        <v/>
      </c>
      <c r="D34" s="19" t="n">
        <v>6350</v>
      </c>
      <c r="E34" s="18" t="s">
        <v>481</v>
      </c>
      <c r="F34" s="20" t="s">
        <v>481</v>
      </c>
      <c r="G34" s="18" t="s">
        <v>481</v>
      </c>
      <c r="H34" s="20" t="s">
        <v>481</v>
      </c>
      <c r="I34" s="18" t="s">
        <v>481</v>
      </c>
      <c r="J34" s="20" t="s">
        <v>481</v>
      </c>
      <c r="K34" s="18" t="s">
        <v>481</v>
      </c>
      <c r="L34" s="20" t="s">
        <v>481</v>
      </c>
      <c r="M34" s="18" t="s">
        <v>481</v>
      </c>
      <c r="N34" s="20" t="s">
        <v>481</v>
      </c>
      <c r="O34" s="18" t="s">
        <v>481</v>
      </c>
      <c r="P34" s="20" t="s">
        <v>481</v>
      </c>
      <c r="Q34" s="18" t="s">
        <v>481</v>
      </c>
      <c r="R34" s="20" t="s">
        <v>481</v>
      </c>
      <c r="S34" s="18" t="s">
        <v>481</v>
      </c>
      <c r="T34" s="20" t="s">
        <v>481</v>
      </c>
      <c r="U34" s="18" t="s">
        <v>481</v>
      </c>
      <c r="V34" s="20" t="s">
        <v>481</v>
      </c>
      <c r="W34" s="18" t="n">
        <v>460.77485571</v>
      </c>
      <c r="X34" s="20" t="n">
        <v>2.59367752</v>
      </c>
      <c r="Y34" s="18" t="s">
        <v>481</v>
      </c>
      <c r="Z34" s="20" t="s">
        <v>481</v>
      </c>
    </row>
    <row r="35" spans="1:26">
      <c r="A35" s="15" t="s">
        <v>510</v>
      </c>
      <c r="B35" s="17" t="n">
        <v>6406</v>
      </c>
      <c r="C35" s="18">
        <f>(35.0/B35*100)</f>
        <v/>
      </c>
      <c r="D35" s="19" t="n">
        <v>6371</v>
      </c>
      <c r="E35" s="18" t="n">
        <v>435.07539134</v>
      </c>
      <c r="F35" s="20" t="n">
        <v>14.56518456</v>
      </c>
      <c r="G35" s="18" t="n">
        <v>455.88363774</v>
      </c>
      <c r="H35" s="20" t="n">
        <v>1.98470789</v>
      </c>
      <c r="I35" s="18" t="n">
        <v>546.19832027</v>
      </c>
      <c r="J35" s="20" t="n">
        <v>4.78666604</v>
      </c>
      <c r="K35" s="18" t="n">
        <v>481.88025523</v>
      </c>
      <c r="L35" s="20" t="n">
        <v>6.62850819</v>
      </c>
      <c r="M35" s="18" t="n">
        <v>534.41315037</v>
      </c>
      <c r="N35" s="20" t="n">
        <v>2.44748154</v>
      </c>
      <c r="O35" s="18" t="n">
        <v>577.29490737</v>
      </c>
      <c r="P35" s="20" t="n">
        <v>2.75309149</v>
      </c>
      <c r="Q35" s="18" t="s">
        <v>481</v>
      </c>
      <c r="R35" s="20" t="s">
        <v>481</v>
      </c>
      <c r="S35" s="18" t="s">
        <v>481</v>
      </c>
      <c r="T35" s="20" t="s">
        <v>481</v>
      </c>
      <c r="U35" s="18" t="n">
        <v>374.85244494</v>
      </c>
      <c r="V35" s="20" t="n">
        <v>5.84040672</v>
      </c>
      <c r="W35" s="18" t="s">
        <v>481</v>
      </c>
      <c r="X35" s="20" t="s">
        <v>481</v>
      </c>
      <c r="Y35" s="18" t="n">
        <v>458.12748877</v>
      </c>
      <c r="Z35" s="20" t="n">
        <v>31.10188568</v>
      </c>
    </row>
    <row r="36" spans="1:26">
      <c r="A36" s="15" t="s">
        <v>511</v>
      </c>
      <c r="B36" s="17" t="n">
        <v>6736</v>
      </c>
      <c r="C36" s="18">
        <f>(28.0/B36*100)</f>
        <v/>
      </c>
      <c r="D36" s="19" t="n">
        <v>6708</v>
      </c>
      <c r="E36" s="18" t="n">
        <v>418.80731211</v>
      </c>
      <c r="F36" s="20" t="n">
        <v>2.89480471</v>
      </c>
      <c r="G36" s="18" t="n">
        <v>416.33198012</v>
      </c>
      <c r="H36" s="20" t="n">
        <v>4.32248256</v>
      </c>
      <c r="I36" s="18" t="n">
        <v>473.56749093</v>
      </c>
      <c r="J36" s="20" t="n">
        <v>3.11856946</v>
      </c>
      <c r="K36" s="18" t="s">
        <v>481</v>
      </c>
      <c r="L36" s="20" t="s">
        <v>481</v>
      </c>
      <c r="M36" s="18" t="n">
        <v>471.76098611</v>
      </c>
      <c r="N36" s="20" t="n">
        <v>3.57040029</v>
      </c>
      <c r="O36" s="18" t="n">
        <v>535.9367403799999</v>
      </c>
      <c r="P36" s="20" t="n">
        <v>1.8724815</v>
      </c>
      <c r="Q36" s="18" t="s">
        <v>481</v>
      </c>
      <c r="R36" s="20" t="s">
        <v>481</v>
      </c>
      <c r="S36" s="18" t="s">
        <v>481</v>
      </c>
      <c r="T36" s="20" t="s">
        <v>481</v>
      </c>
      <c r="U36" s="18" t="s">
        <v>481</v>
      </c>
      <c r="V36" s="20" t="s">
        <v>481</v>
      </c>
      <c r="W36" s="18" t="s">
        <v>481</v>
      </c>
      <c r="X36" s="20" t="s">
        <v>481</v>
      </c>
      <c r="Y36" s="18" t="n">
        <v>376.25892609</v>
      </c>
      <c r="Z36" s="20" t="n">
        <v>14.99014502</v>
      </c>
    </row>
    <row r="37" spans="1:26">
      <c r="A37" s="15" t="s">
        <v>512</v>
      </c>
      <c r="B37" s="17" t="n">
        <v>5458</v>
      </c>
      <c r="C37" s="18">
        <f>(63.0/B37*100)</f>
        <v/>
      </c>
      <c r="D37" s="19" t="n">
        <v>5395</v>
      </c>
      <c r="E37" s="18" t="n">
        <v>441.23535984</v>
      </c>
      <c r="F37" s="20" t="n">
        <v>4.87993972</v>
      </c>
      <c r="G37" s="18" t="n">
        <v>435.16882097</v>
      </c>
      <c r="H37" s="20" t="n">
        <v>3.63793594</v>
      </c>
      <c r="I37" s="18" t="n">
        <v>479.77750202</v>
      </c>
      <c r="J37" s="20" t="n">
        <v>4.54491723</v>
      </c>
      <c r="K37" s="18" t="n">
        <v>460.08489666</v>
      </c>
      <c r="L37" s="20" t="n">
        <v>19.33304861</v>
      </c>
      <c r="M37" s="18" t="n">
        <v>507.40362386</v>
      </c>
      <c r="N37" s="20" t="n">
        <v>3.59798864</v>
      </c>
      <c r="O37" s="18" t="n">
        <v>540.0185188299999</v>
      </c>
      <c r="P37" s="20" t="n">
        <v>4.3944246</v>
      </c>
      <c r="Q37" s="18" t="s">
        <v>481</v>
      </c>
      <c r="R37" s="20" t="s">
        <v>481</v>
      </c>
      <c r="S37" s="18" t="s">
        <v>481</v>
      </c>
      <c r="T37" s="20" t="s">
        <v>481</v>
      </c>
      <c r="U37" s="18" t="s">
        <v>481</v>
      </c>
      <c r="V37" s="20" t="s">
        <v>481</v>
      </c>
      <c r="W37" s="18" t="s">
        <v>481</v>
      </c>
      <c r="X37" s="20" t="s">
        <v>481</v>
      </c>
      <c r="Y37" s="18" t="n">
        <v>358.17495602</v>
      </c>
      <c r="Z37" s="20" t="n">
        <v>8.12536512</v>
      </c>
    </row>
    <row r="38" spans="1:26">
      <c r="A38" s="15" t="s">
        <v>513</v>
      </c>
      <c r="B38" s="17" t="n">
        <v>5860</v>
      </c>
      <c r="C38" s="18">
        <f>(16.0/B38*100)</f>
        <v/>
      </c>
      <c r="D38" s="19" t="n">
        <v>5844</v>
      </c>
      <c r="E38" s="18" t="n">
        <v>428.51784273</v>
      </c>
      <c r="F38" s="20" t="n">
        <v>4.74487216</v>
      </c>
      <c r="G38" s="18" t="n">
        <v>460.11899618</v>
      </c>
      <c r="H38" s="20" t="n">
        <v>2.86222979</v>
      </c>
      <c r="I38" s="18" t="n">
        <v>537.39059929</v>
      </c>
      <c r="J38" s="20" t="n">
        <v>4.17027119</v>
      </c>
      <c r="K38" s="18" t="n">
        <v>488.20075276</v>
      </c>
      <c r="L38" s="20" t="n">
        <v>7.90765825</v>
      </c>
      <c r="M38" s="18" t="n">
        <v>510.96252149</v>
      </c>
      <c r="N38" s="20" t="n">
        <v>4.49820709</v>
      </c>
      <c r="O38" s="18" t="n">
        <v>574.32408443</v>
      </c>
      <c r="P38" s="20" t="n">
        <v>3.19369542</v>
      </c>
      <c r="Q38" s="18" t="s">
        <v>481</v>
      </c>
      <c r="R38" s="20" t="s">
        <v>481</v>
      </c>
      <c r="S38" s="18" t="s">
        <v>481</v>
      </c>
      <c r="T38" s="20" t="s">
        <v>481</v>
      </c>
      <c r="U38" s="18" t="s">
        <v>481</v>
      </c>
      <c r="V38" s="20" t="s">
        <v>481</v>
      </c>
      <c r="W38" s="18" t="s">
        <v>481</v>
      </c>
      <c r="X38" s="20" t="s">
        <v>481</v>
      </c>
      <c r="Y38" s="18" t="n">
        <v>381.08785403</v>
      </c>
      <c r="Z38" s="20" t="n">
        <v>12.6758883</v>
      </c>
    </row>
    <row r="39" spans="1:26">
      <c r="A39" s="15" t="s">
        <v>514</v>
      </c>
      <c r="B39" s="17" t="n">
        <v>5895</v>
      </c>
      <c r="C39" s="18">
        <f>(31.0/B39*100)</f>
        <v/>
      </c>
      <c r="D39" s="19" t="n">
        <v>5864</v>
      </c>
      <c r="E39" s="18" t="n">
        <v>328.99363919</v>
      </c>
      <c r="F39" s="20" t="n">
        <v>6.60564889</v>
      </c>
      <c r="G39" s="18" t="n">
        <v>374.51176934</v>
      </c>
      <c r="H39" s="20" t="n">
        <v>3.8126978</v>
      </c>
      <c r="I39" s="18" t="n">
        <v>405.44385129</v>
      </c>
      <c r="J39" s="20" t="n">
        <v>5.2220515</v>
      </c>
      <c r="K39" s="18" t="s">
        <v>481</v>
      </c>
      <c r="L39" s="20" t="s">
        <v>481</v>
      </c>
      <c r="M39" s="18" t="n">
        <v>397.86518735</v>
      </c>
      <c r="N39" s="20" t="n">
        <v>6.09835957</v>
      </c>
      <c r="O39" s="18" t="n">
        <v>444.41215958</v>
      </c>
      <c r="P39" s="20" t="n">
        <v>4.27617335</v>
      </c>
      <c r="Q39" s="18" t="s">
        <v>481</v>
      </c>
      <c r="R39" s="20" t="s">
        <v>481</v>
      </c>
      <c r="S39" s="18" t="s">
        <v>481</v>
      </c>
      <c r="T39" s="20" t="s">
        <v>481</v>
      </c>
      <c r="U39" s="18" t="s">
        <v>481</v>
      </c>
      <c r="V39" s="20" t="s">
        <v>481</v>
      </c>
      <c r="W39" s="18" t="s">
        <v>481</v>
      </c>
      <c r="X39" s="20" t="s">
        <v>481</v>
      </c>
      <c r="Y39" s="18" t="n">
        <v>360.59344902</v>
      </c>
      <c r="Z39" s="20" t="n">
        <v>11.64636236</v>
      </c>
    </row>
    <row r="40" spans="1:26">
      <c r="A40" s="15" t="s">
        <v>515</v>
      </c>
      <c r="B40" s="17" t="n">
        <v>14157</v>
      </c>
      <c r="C40" s="18">
        <f>(276.0/B40*100)</f>
        <v/>
      </c>
      <c r="D40" s="19" t="n">
        <v>13881</v>
      </c>
      <c r="E40" s="18" t="n">
        <v>412.07650972</v>
      </c>
      <c r="F40" s="20" t="n">
        <v>10.37996865</v>
      </c>
      <c r="G40" s="18" t="n">
        <v>462.50582839</v>
      </c>
      <c r="H40" s="20" t="n">
        <v>2.85621121</v>
      </c>
      <c r="I40" s="18" t="n">
        <v>508.04608193</v>
      </c>
      <c r="J40" s="20" t="n">
        <v>3.03479458</v>
      </c>
      <c r="K40" s="18" t="n">
        <v>488.63748576</v>
      </c>
      <c r="L40" s="20" t="n">
        <v>15.06177282</v>
      </c>
      <c r="M40" s="18" t="n">
        <v>502.99286859</v>
      </c>
      <c r="N40" s="20" t="n">
        <v>4.62653558</v>
      </c>
      <c r="O40" s="18" t="n">
        <v>552.17260892</v>
      </c>
      <c r="P40" s="20" t="n">
        <v>3.21542979</v>
      </c>
      <c r="Q40" s="18" t="s">
        <v>481</v>
      </c>
      <c r="R40" s="20" t="s">
        <v>481</v>
      </c>
      <c r="S40" s="18" t="s">
        <v>481</v>
      </c>
      <c r="T40" s="20" t="s">
        <v>481</v>
      </c>
      <c r="U40" s="18" t="s">
        <v>481</v>
      </c>
      <c r="V40" s="20" t="s">
        <v>481</v>
      </c>
      <c r="W40" s="18" t="s">
        <v>481</v>
      </c>
      <c r="X40" s="20" t="s">
        <v>481</v>
      </c>
      <c r="Y40" s="18" t="n">
        <v>402.33396203</v>
      </c>
      <c r="Z40" s="20" t="n">
        <v>8.22479813</v>
      </c>
    </row>
    <row r="41" spans="1:26">
      <c r="A41" s="15" t="s">
        <v>516</v>
      </c>
      <c r="B41" s="17" t="n">
        <v>5712</v>
      </c>
      <c r="C41" s="18">
        <f>(38.0/B41*100)</f>
        <v/>
      </c>
      <c r="D41" s="19" t="n">
        <v>5674</v>
      </c>
      <c r="E41" s="18" t="n">
        <v>366.78102261</v>
      </c>
      <c r="F41" s="20" t="n">
        <v>13.23818797</v>
      </c>
      <c r="G41" s="18" t="s">
        <v>481</v>
      </c>
      <c r="H41" s="20" t="s">
        <v>481</v>
      </c>
      <c r="I41" s="18" t="n">
        <v>428.12840641</v>
      </c>
      <c r="J41" s="20" t="n">
        <v>5.07513558</v>
      </c>
      <c r="K41" s="18" t="n">
        <v>453.19068319</v>
      </c>
      <c r="L41" s="20" t="n">
        <v>8.170454449999999</v>
      </c>
      <c r="M41" s="18" t="n">
        <v>473.84287485</v>
      </c>
      <c r="N41" s="20" t="n">
        <v>5.73564877</v>
      </c>
      <c r="O41" s="18" t="n">
        <v>514.78449779</v>
      </c>
      <c r="P41" s="20" t="n">
        <v>2.91190981</v>
      </c>
      <c r="Q41" s="18" t="s">
        <v>481</v>
      </c>
      <c r="R41" s="20" t="s">
        <v>481</v>
      </c>
      <c r="S41" s="18" t="s">
        <v>481</v>
      </c>
      <c r="T41" s="20" t="s">
        <v>481</v>
      </c>
      <c r="U41" s="18" t="n">
        <v>387.44235424</v>
      </c>
      <c r="V41" s="20" t="n">
        <v>14.52510266</v>
      </c>
      <c r="W41" s="18" t="s">
        <v>481</v>
      </c>
      <c r="X41" s="20" t="s">
        <v>481</v>
      </c>
      <c r="Y41" s="18" t="n">
        <v>398.60480183</v>
      </c>
      <c r="Z41" s="20" t="n">
        <v>21.09054765</v>
      </c>
    </row>
    <row r="42" spans="1:26">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row>
    <row r="45" spans="1:26">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s">
        <v>481</v>
      </c>
      <c r="T45" s="20" t="s">
        <v>481</v>
      </c>
      <c r="U45" s="18" t="n">
        <v>375.7451021</v>
      </c>
      <c r="V45" s="20" t="n">
        <v>2.64238063</v>
      </c>
      <c r="W45" s="18" t="s">
        <v>481</v>
      </c>
      <c r="X45" s="20" t="s">
        <v>481</v>
      </c>
      <c r="Y45" s="18" t="s">
        <v>481</v>
      </c>
      <c r="Z45" s="20" t="s">
        <v>481</v>
      </c>
    </row>
    <row r="46" spans="1:26">
      <c r="A46" s="15" t="s">
        <v>521</v>
      </c>
      <c r="B46" s="17" t="n">
        <v>23141</v>
      </c>
      <c r="C46" s="18">
        <f>(1202.0/B46*100)</f>
        <v/>
      </c>
      <c r="D46" s="19" t="n">
        <v>21939</v>
      </c>
      <c r="E46" s="18" t="n">
        <v>317.80897413</v>
      </c>
      <c r="F46" s="20" t="n">
        <v>3.62276921</v>
      </c>
      <c r="G46" s="18" t="n">
        <v>380.11245746</v>
      </c>
      <c r="H46" s="20" t="n">
        <v>3.98013997</v>
      </c>
      <c r="I46" s="18" t="n">
        <v>357.60575998</v>
      </c>
      <c r="J46" s="20" t="n">
        <v>2.00660313</v>
      </c>
      <c r="K46" s="18" t="n">
        <v>397.06823106</v>
      </c>
      <c r="L46" s="20" t="n">
        <v>3.34187195</v>
      </c>
      <c r="M46" s="18" t="n">
        <v>445.16314053</v>
      </c>
      <c r="N46" s="20" t="n">
        <v>3.91301243</v>
      </c>
      <c r="O46" s="18" t="n">
        <v>432.8267128</v>
      </c>
      <c r="P46" s="20" t="n">
        <v>2.76080468</v>
      </c>
      <c r="Q46" s="18" t="s">
        <v>481</v>
      </c>
      <c r="R46" s="20" t="s">
        <v>481</v>
      </c>
      <c r="S46" s="18" t="s">
        <v>481</v>
      </c>
      <c r="T46" s="20" t="s">
        <v>481</v>
      </c>
      <c r="U46" s="18" t="s">
        <v>481</v>
      </c>
      <c r="V46" s="20" t="s">
        <v>481</v>
      </c>
      <c r="W46" s="18" t="s">
        <v>481</v>
      </c>
      <c r="X46" s="20" t="s">
        <v>481</v>
      </c>
      <c r="Y46" s="18" t="n">
        <v>344.80129241</v>
      </c>
      <c r="Z46" s="20" t="n">
        <v>5.30740404</v>
      </c>
    </row>
    <row r="47" spans="1:26">
      <c r="A47" s="15" t="s">
        <v>522</v>
      </c>
      <c r="B47" s="17" t="n">
        <v>5928</v>
      </c>
      <c r="C47" s="18">
        <f>(79.0/B47*100)</f>
        <v/>
      </c>
      <c r="D47" s="19" t="n">
        <v>5849</v>
      </c>
      <c r="E47" s="18" t="n">
        <v>343.49667483</v>
      </c>
      <c r="F47" s="20" t="n">
        <v>7.78973027</v>
      </c>
      <c r="G47" s="18" t="n">
        <v>366.05407853</v>
      </c>
      <c r="H47" s="20" t="n">
        <v>4.2684869</v>
      </c>
      <c r="I47" s="18" t="n">
        <v>394.75942923</v>
      </c>
      <c r="J47" s="20" t="n">
        <v>5.88355148</v>
      </c>
      <c r="K47" s="18" t="n">
        <v>432.18184366</v>
      </c>
      <c r="L47" s="20" t="n">
        <v>5.65955832</v>
      </c>
      <c r="M47" s="18" t="n">
        <v>463.95088006</v>
      </c>
      <c r="N47" s="20" t="n">
        <v>4.41073705</v>
      </c>
      <c r="O47" s="18" t="n">
        <v>492.7453196</v>
      </c>
      <c r="P47" s="20" t="n">
        <v>3.99134929</v>
      </c>
      <c r="Q47" s="18" t="s">
        <v>481</v>
      </c>
      <c r="R47" s="20" t="s">
        <v>481</v>
      </c>
      <c r="S47" s="18" t="s">
        <v>481</v>
      </c>
      <c r="T47" s="20" t="s">
        <v>481</v>
      </c>
      <c r="U47" s="18" t="s">
        <v>481</v>
      </c>
      <c r="V47" s="20" t="s">
        <v>481</v>
      </c>
      <c r="W47" s="18" t="s">
        <v>481</v>
      </c>
      <c r="X47" s="20" t="s">
        <v>481</v>
      </c>
      <c r="Y47" s="18" t="n">
        <v>352.60642961</v>
      </c>
      <c r="Z47" s="20" t="n">
        <v>9.124251920000001</v>
      </c>
    </row>
    <row r="48" spans="1:26">
      <c r="A48" s="15" t="s">
        <v>523</v>
      </c>
      <c r="B48" s="17" t="n">
        <v>9841</v>
      </c>
      <c r="C48" s="18">
        <f>(7.0/B48*100)</f>
        <v/>
      </c>
      <c r="D48" s="19" t="n">
        <v>9834</v>
      </c>
      <c r="E48" s="18" t="n">
        <v>405.56558552</v>
      </c>
      <c r="F48" s="20" t="n">
        <v>5.8890893</v>
      </c>
      <c r="G48" s="18" t="n">
        <v>452.04706604</v>
      </c>
      <c r="H48" s="20" t="n">
        <v>3.34465094</v>
      </c>
      <c r="I48" s="18" t="n">
        <v>481.65714579</v>
      </c>
      <c r="J48" s="20" t="n">
        <v>5.14935442</v>
      </c>
      <c r="K48" s="18" t="n">
        <v>487.85367719</v>
      </c>
      <c r="L48" s="20" t="n">
        <v>5.87507768</v>
      </c>
      <c r="M48" s="18" t="n">
        <v>537.89772197</v>
      </c>
      <c r="N48" s="20" t="n">
        <v>3.54092344</v>
      </c>
      <c r="O48" s="18" t="n">
        <v>590.00973024</v>
      </c>
      <c r="P48" s="20" t="n">
        <v>4.53388249</v>
      </c>
      <c r="Q48" s="18" t="s">
        <v>481</v>
      </c>
      <c r="R48" s="20" t="s">
        <v>481</v>
      </c>
      <c r="S48" s="18" t="s">
        <v>481</v>
      </c>
      <c r="T48" s="20" t="s">
        <v>481</v>
      </c>
      <c r="U48" s="18" t="s">
        <v>481</v>
      </c>
      <c r="V48" s="20" t="s">
        <v>481</v>
      </c>
      <c r="W48" s="18" t="s">
        <v>481</v>
      </c>
      <c r="X48" s="20" t="s">
        <v>481</v>
      </c>
      <c r="Y48" s="18" t="n">
        <v>472.20906843</v>
      </c>
      <c r="Z48" s="20" t="n">
        <v>42.99066236</v>
      </c>
    </row>
    <row r="49" spans="1:26">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s">
        <v>481</v>
      </c>
      <c r="T49" s="20" t="s">
        <v>481</v>
      </c>
      <c r="U49" s="18" t="n">
        <v>432.22624802</v>
      </c>
      <c r="V49" s="20" t="n">
        <v>2.8653235</v>
      </c>
      <c r="W49" s="18" t="s">
        <v>481</v>
      </c>
      <c r="X49" s="20" t="s">
        <v>481</v>
      </c>
      <c r="Y49" s="18" t="s">
        <v>481</v>
      </c>
      <c r="Z49" s="20" t="s">
        <v>481</v>
      </c>
    </row>
    <row r="50" spans="1:26">
      <c r="A50" s="15" t="s">
        <v>525</v>
      </c>
      <c r="B50" s="17" t="n">
        <v>11795</v>
      </c>
      <c r="C50" s="18">
        <f>(219.0/B50*100)</f>
        <v/>
      </c>
      <c r="D50" s="19" t="n">
        <v>11576</v>
      </c>
      <c r="E50" s="18" t="n">
        <v>320.08045036</v>
      </c>
      <c r="F50" s="20" t="n">
        <v>8.201346620000001</v>
      </c>
      <c r="G50" s="18" t="s">
        <v>481</v>
      </c>
      <c r="H50" s="20" t="s">
        <v>481</v>
      </c>
      <c r="I50" s="18" t="n">
        <v>359.85952682</v>
      </c>
      <c r="J50" s="20" t="n">
        <v>3.03195855</v>
      </c>
      <c r="K50" s="18" t="s">
        <v>481</v>
      </c>
      <c r="L50" s="20" t="s">
        <v>481</v>
      </c>
      <c r="M50" s="18" t="n">
        <v>390.15802771</v>
      </c>
      <c r="N50" s="20" t="n">
        <v>4.23420996</v>
      </c>
      <c r="O50" s="18" t="n">
        <v>431.14172918</v>
      </c>
      <c r="P50" s="20" t="n">
        <v>2.22802519</v>
      </c>
      <c r="Q50" s="18" t="s">
        <v>481</v>
      </c>
      <c r="R50" s="20" t="s">
        <v>481</v>
      </c>
      <c r="S50" s="18" t="s">
        <v>481</v>
      </c>
      <c r="T50" s="20" t="s">
        <v>481</v>
      </c>
      <c r="U50" s="18" t="s">
        <v>481</v>
      </c>
      <c r="V50" s="20" t="s">
        <v>481</v>
      </c>
      <c r="W50" s="18" t="s">
        <v>481</v>
      </c>
      <c r="X50" s="20" t="s">
        <v>481</v>
      </c>
      <c r="Y50" s="18" t="n">
        <v>357.05097117</v>
      </c>
      <c r="Z50" s="20" t="n">
        <v>14.78041645</v>
      </c>
    </row>
    <row r="51" spans="1:26">
      <c r="A51" s="15" t="s">
        <v>526</v>
      </c>
      <c r="B51" s="17" t="n">
        <v>6866</v>
      </c>
      <c r="C51" s="18">
        <f>(108.0/B51*100)</f>
        <v/>
      </c>
      <c r="D51" s="19" t="n">
        <v>6758</v>
      </c>
      <c r="E51" s="18" t="n">
        <v>374.56233532</v>
      </c>
      <c r="F51" s="20" t="n">
        <v>6.69419564</v>
      </c>
      <c r="G51" s="18" t="n">
        <v>385.03103245</v>
      </c>
      <c r="H51" s="20" t="n">
        <v>3.99866289</v>
      </c>
      <c r="I51" s="18" t="n">
        <v>392.16281417</v>
      </c>
      <c r="J51" s="20" t="n">
        <v>3.94529747</v>
      </c>
      <c r="K51" s="18" t="n">
        <v>404.3800774</v>
      </c>
      <c r="L51" s="20" t="n">
        <v>4.45612932</v>
      </c>
      <c r="M51" s="18" t="n">
        <v>440.1690439</v>
      </c>
      <c r="N51" s="20" t="n">
        <v>3.19141231</v>
      </c>
      <c r="O51" s="18" t="n">
        <v>426.8488861</v>
      </c>
      <c r="P51" s="20" t="n">
        <v>2.38922436</v>
      </c>
      <c r="Q51" s="18" t="s">
        <v>481</v>
      </c>
      <c r="R51" s="20" t="s">
        <v>481</v>
      </c>
      <c r="S51" s="18" t="s">
        <v>481</v>
      </c>
      <c r="T51" s="20" t="s">
        <v>481</v>
      </c>
      <c r="U51" s="18" t="n">
        <v>410.85572185</v>
      </c>
      <c r="V51" s="20" t="n">
        <v>3.7997542</v>
      </c>
      <c r="W51" s="18" t="s">
        <v>481</v>
      </c>
      <c r="X51" s="20" t="s">
        <v>481</v>
      </c>
      <c r="Y51" s="18" t="n">
        <v>398.99003946</v>
      </c>
      <c r="Z51" s="20" t="n">
        <v>13.07095331</v>
      </c>
    </row>
    <row r="52" spans="1:26">
      <c r="A52" s="15" t="s">
        <v>527</v>
      </c>
      <c r="B52" s="17" t="n">
        <v>5809</v>
      </c>
      <c r="C52" s="18">
        <f>(74.0/B52*100)</f>
        <v/>
      </c>
      <c r="D52" s="19" t="n">
        <v>5735</v>
      </c>
      <c r="E52" s="18" t="n">
        <v>401.51697963</v>
      </c>
      <c r="F52" s="20" t="n">
        <v>17.82890722</v>
      </c>
      <c r="G52" s="18" t="n">
        <v>384.02032154</v>
      </c>
      <c r="H52" s="20" t="n">
        <v>3.26743073</v>
      </c>
      <c r="I52" s="18" t="n">
        <v>444.16966015</v>
      </c>
      <c r="J52" s="20" t="n">
        <v>3.74709796</v>
      </c>
      <c r="K52" s="18" t="n">
        <v>454.52176897</v>
      </c>
      <c r="L52" s="20" t="n">
        <v>2.87468216</v>
      </c>
      <c r="M52" s="18" t="n">
        <v>502.22733584</v>
      </c>
      <c r="N52" s="20" t="n">
        <v>3.41509111</v>
      </c>
      <c r="O52" s="18" t="n">
        <v>528.17639691</v>
      </c>
      <c r="P52" s="20" t="n">
        <v>3.0020397</v>
      </c>
      <c r="Q52" s="18" t="s">
        <v>481</v>
      </c>
      <c r="R52" s="20" t="s">
        <v>481</v>
      </c>
      <c r="S52" s="18" t="s">
        <v>481</v>
      </c>
      <c r="T52" s="20" t="s">
        <v>481</v>
      </c>
      <c r="U52" s="18" t="s">
        <v>481</v>
      </c>
      <c r="V52" s="20" t="s">
        <v>481</v>
      </c>
      <c r="W52" s="18" t="s">
        <v>481</v>
      </c>
      <c r="X52" s="20" t="s">
        <v>481</v>
      </c>
      <c r="Y52" s="18" t="n">
        <v>423.76120444</v>
      </c>
      <c r="Z52" s="20" t="n">
        <v>17.16407209</v>
      </c>
    </row>
    <row r="53" spans="1:26">
      <c r="A53" s="15" t="s">
        <v>528</v>
      </c>
      <c r="B53" s="17" t="n">
        <v>5571</v>
      </c>
      <c r="C53" s="18">
        <f>(85.0/B53*100)</f>
        <v/>
      </c>
      <c r="D53" s="19" t="n">
        <v>5486</v>
      </c>
      <c r="E53" s="18" t="n">
        <v>336.07011966</v>
      </c>
      <c r="F53" s="20" t="n">
        <v>7.15126598</v>
      </c>
      <c r="G53" s="18" t="n">
        <v>329.87758937</v>
      </c>
      <c r="H53" s="20" t="n">
        <v>5.00778515</v>
      </c>
      <c r="I53" s="18" t="n">
        <v>382.43923525</v>
      </c>
      <c r="J53" s="20" t="n">
        <v>4.96069488</v>
      </c>
      <c r="K53" s="18" t="n">
        <v>385.1560502</v>
      </c>
      <c r="L53" s="20" t="n">
        <v>4.72812749</v>
      </c>
      <c r="M53" s="18" t="n">
        <v>390.51032243</v>
      </c>
      <c r="N53" s="20" t="n">
        <v>6.38731178</v>
      </c>
      <c r="O53" s="18" t="n">
        <v>453.76166786</v>
      </c>
      <c r="P53" s="20" t="n">
        <v>1.59335039</v>
      </c>
      <c r="Q53" s="18" t="s">
        <v>481</v>
      </c>
      <c r="R53" s="20" t="s">
        <v>481</v>
      </c>
      <c r="S53" s="18" t="s">
        <v>481</v>
      </c>
      <c r="T53" s="20" t="s">
        <v>481</v>
      </c>
      <c r="U53" s="18" t="s">
        <v>481</v>
      </c>
      <c r="V53" s="20" t="s">
        <v>481</v>
      </c>
      <c r="W53" s="18" t="s">
        <v>481</v>
      </c>
      <c r="X53" s="20" t="s">
        <v>481</v>
      </c>
      <c r="Y53" s="18" t="n">
        <v>342.71419787</v>
      </c>
      <c r="Z53" s="20" t="n">
        <v>12.29346315</v>
      </c>
    </row>
    <row r="54" spans="1:26">
      <c r="A54" s="15" t="s">
        <v>529</v>
      </c>
      <c r="B54" s="17" t="n">
        <v>4740</v>
      </c>
      <c r="C54" s="18">
        <f>(54.0/B54*100)</f>
        <v/>
      </c>
      <c r="D54" s="19" t="n">
        <v>4686</v>
      </c>
      <c r="E54" s="18" t="n">
        <v>271.02623114</v>
      </c>
      <c r="F54" s="20" t="n">
        <v>3.55420888</v>
      </c>
      <c r="G54" s="18" t="n">
        <v>306.55304304</v>
      </c>
      <c r="H54" s="20" t="n">
        <v>4.65695429</v>
      </c>
      <c r="I54" s="18" t="n">
        <v>334.94506315</v>
      </c>
      <c r="J54" s="20" t="n">
        <v>4.59673408</v>
      </c>
      <c r="K54" s="18" t="n">
        <v>319.23348783</v>
      </c>
      <c r="L54" s="20" t="n">
        <v>9.524166579999999</v>
      </c>
      <c r="M54" s="18" t="n">
        <v>288.85617654</v>
      </c>
      <c r="N54" s="20" t="n">
        <v>12.43553365</v>
      </c>
      <c r="O54" s="18" t="n">
        <v>343.31174758</v>
      </c>
      <c r="P54" s="20" t="n">
        <v>2.69175306</v>
      </c>
      <c r="Q54" s="18" t="s">
        <v>481</v>
      </c>
      <c r="R54" s="20" t="s">
        <v>481</v>
      </c>
      <c r="S54" s="18" t="s">
        <v>481</v>
      </c>
      <c r="T54" s="20" t="s">
        <v>481</v>
      </c>
      <c r="U54" s="18" t="s">
        <v>481</v>
      </c>
      <c r="V54" s="20" t="s">
        <v>481</v>
      </c>
      <c r="W54" s="18" t="s">
        <v>481</v>
      </c>
      <c r="X54" s="20" t="s">
        <v>481</v>
      </c>
      <c r="Y54" s="18" t="n">
        <v>289.95676555</v>
      </c>
      <c r="Z54" s="20" t="n">
        <v>8.22499007</v>
      </c>
    </row>
    <row r="55" spans="1:26">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s">
        <v>481</v>
      </c>
      <c r="T55" s="20" t="s">
        <v>481</v>
      </c>
      <c r="U55" s="18" t="n">
        <v>411.13152395</v>
      </c>
      <c r="V55" s="20" t="n">
        <v>2.41692503</v>
      </c>
      <c r="W55" s="18" t="s">
        <v>481</v>
      </c>
      <c r="X55" s="20" t="s">
        <v>481</v>
      </c>
      <c r="Y55" s="18" t="s">
        <v>481</v>
      </c>
      <c r="Z55" s="20" t="s">
        <v>481</v>
      </c>
    </row>
    <row r="56" spans="1:26">
      <c r="A56" s="15" t="s">
        <v>531</v>
      </c>
      <c r="B56" s="17" t="n">
        <v>5359</v>
      </c>
      <c r="C56" s="18">
        <f>(76.0/B56*100)</f>
        <v/>
      </c>
      <c r="D56" s="19" t="n">
        <v>5283</v>
      </c>
      <c r="E56" s="18" t="n">
        <v>442.59851267</v>
      </c>
      <c r="F56" s="20" t="n">
        <v>9.385249079999999</v>
      </c>
      <c r="G56" s="18" t="n">
        <v>454.97098795</v>
      </c>
      <c r="H56" s="20" t="n">
        <v>7.57430971</v>
      </c>
      <c r="I56" s="18" t="n">
        <v>473.56306657</v>
      </c>
      <c r="J56" s="20" t="n">
        <v>3.32218013</v>
      </c>
      <c r="K56" s="18" t="n">
        <v>493.12040852</v>
      </c>
      <c r="L56" s="20" t="n">
        <v>4.34275372</v>
      </c>
      <c r="M56" s="18" t="n">
        <v>514.83033785</v>
      </c>
      <c r="N56" s="20" t="n">
        <v>3.37022137</v>
      </c>
      <c r="O56" s="18" t="n">
        <v>551.34485002</v>
      </c>
      <c r="P56" s="20" t="n">
        <v>2.56687431</v>
      </c>
      <c r="Q56" s="18" t="s">
        <v>481</v>
      </c>
      <c r="R56" s="20" t="s">
        <v>481</v>
      </c>
      <c r="S56" s="18" t="s">
        <v>481</v>
      </c>
      <c r="T56" s="20" t="s">
        <v>481</v>
      </c>
      <c r="U56" s="18" t="s">
        <v>481</v>
      </c>
      <c r="V56" s="20" t="s">
        <v>481</v>
      </c>
      <c r="W56" s="18" t="s">
        <v>481</v>
      </c>
      <c r="X56" s="20" t="s">
        <v>481</v>
      </c>
      <c r="Y56" s="18" t="n">
        <v>411.96777413</v>
      </c>
      <c r="Z56" s="20" t="n">
        <v>22.46574099</v>
      </c>
    </row>
    <row r="57" spans="1:26">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s">
        <v>481</v>
      </c>
      <c r="T57" s="20" t="s">
        <v>481</v>
      </c>
      <c r="U57" s="18" t="n">
        <v>403.09974532</v>
      </c>
      <c r="V57" s="20" t="n">
        <v>2.56579015</v>
      </c>
      <c r="W57" s="18" t="s">
        <v>481</v>
      </c>
      <c r="X57" s="20" t="s">
        <v>481</v>
      </c>
      <c r="Y57" s="18" t="s">
        <v>481</v>
      </c>
      <c r="Z57" s="20" t="s">
        <v>481</v>
      </c>
    </row>
    <row r="58" spans="1:26">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n">
        <v>408.6691134</v>
      </c>
      <c r="V58" s="20" t="n">
        <v>2.67440156</v>
      </c>
      <c r="W58" s="18" t="s">
        <v>481</v>
      </c>
      <c r="X58" s="20" t="s">
        <v>481</v>
      </c>
      <c r="Y58" s="18" t="s">
        <v>481</v>
      </c>
      <c r="Z58" s="20" t="s">
        <v>481</v>
      </c>
    </row>
    <row r="59" spans="1:26">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s">
        <v>481</v>
      </c>
      <c r="T59" s="20" t="s">
        <v>481</v>
      </c>
      <c r="U59" s="18" t="n">
        <v>378.44218506</v>
      </c>
      <c r="V59" s="20" t="n">
        <v>1.6995879</v>
      </c>
      <c r="W59" s="18" t="s">
        <v>481</v>
      </c>
      <c r="X59" s="20" t="s">
        <v>481</v>
      </c>
      <c r="Y59" s="18" t="s">
        <v>481</v>
      </c>
      <c r="Z59" s="20" t="s">
        <v>481</v>
      </c>
    </row>
    <row r="60" spans="1:26">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s">
        <v>481</v>
      </c>
      <c r="T60" s="20" t="s">
        <v>481</v>
      </c>
      <c r="U60" s="18" t="n">
        <v>386.48537246</v>
      </c>
      <c r="V60" s="20" t="n">
        <v>3.39522632</v>
      </c>
      <c r="W60" s="18" t="s">
        <v>481</v>
      </c>
      <c r="X60" s="20" t="s">
        <v>481</v>
      </c>
      <c r="Y60" s="18" t="s">
        <v>481</v>
      </c>
      <c r="Z60" s="20" t="s">
        <v>481</v>
      </c>
    </row>
    <row r="61" spans="1:26">
      <c r="A61" s="15" t="s">
        <v>536</v>
      </c>
      <c r="B61" s="17" t="n">
        <v>6525</v>
      </c>
      <c r="C61" s="18">
        <f>(137.0/B61*100)</f>
        <v/>
      </c>
      <c r="D61" s="19" t="n">
        <v>6388</v>
      </c>
      <c r="E61" s="18" t="n">
        <v>377.72210719</v>
      </c>
      <c r="F61" s="20" t="n">
        <v>6.52404131</v>
      </c>
      <c r="G61" s="18" t="n">
        <v>400.15805228</v>
      </c>
      <c r="H61" s="20" t="n">
        <v>4.27428517</v>
      </c>
      <c r="I61" s="18" t="n">
        <v>416.17652754</v>
      </c>
      <c r="J61" s="20" t="n">
        <v>4.0144535</v>
      </c>
      <c r="K61" s="18" t="n">
        <v>431.31260636</v>
      </c>
      <c r="L61" s="20" t="n">
        <v>3.91159907</v>
      </c>
      <c r="M61" s="18" t="n">
        <v>455.86238796</v>
      </c>
      <c r="N61" s="20" t="n">
        <v>2.9026479</v>
      </c>
      <c r="O61" s="18" t="n">
        <v>517.4246343900001</v>
      </c>
      <c r="P61" s="20" t="n">
        <v>2.78926155</v>
      </c>
      <c r="Q61" s="18" t="s">
        <v>481</v>
      </c>
      <c r="R61" s="20" t="s">
        <v>481</v>
      </c>
      <c r="S61" s="18" t="s">
        <v>481</v>
      </c>
      <c r="T61" s="20" t="s">
        <v>481</v>
      </c>
      <c r="U61" s="18" t="s">
        <v>481</v>
      </c>
      <c r="V61" s="20" t="s">
        <v>481</v>
      </c>
      <c r="W61" s="18" t="s">
        <v>481</v>
      </c>
      <c r="X61" s="20" t="s">
        <v>481</v>
      </c>
      <c r="Y61" s="18" t="n">
        <v>383.62201734</v>
      </c>
      <c r="Z61" s="20" t="n">
        <v>14.36672818</v>
      </c>
    </row>
    <row r="62" spans="1:26">
      <c r="A62" s="15" t="s">
        <v>537</v>
      </c>
      <c r="B62" s="17" t="n">
        <v>4476</v>
      </c>
      <c r="C62" s="18">
        <f>(3.0/B62*100)</f>
        <v/>
      </c>
      <c r="D62" s="19" t="n">
        <v>4473</v>
      </c>
      <c r="E62" s="18" t="n">
        <v>443.42683867</v>
      </c>
      <c r="F62" s="20" t="n">
        <v>7.21230047</v>
      </c>
      <c r="G62" s="18" t="n">
        <v>452.51260236</v>
      </c>
      <c r="H62" s="20" t="n">
        <v>7.87910674</v>
      </c>
      <c r="I62" s="18" t="n">
        <v>475.006669</v>
      </c>
      <c r="J62" s="20" t="n">
        <v>3.7019656</v>
      </c>
      <c r="K62" s="18" t="n">
        <v>510.97575783</v>
      </c>
      <c r="L62" s="20" t="n">
        <v>2.43093309</v>
      </c>
      <c r="M62" s="18" t="n">
        <v>523.42358612</v>
      </c>
      <c r="N62" s="20" t="n">
        <v>2.31781027</v>
      </c>
      <c r="O62" s="18" t="n">
        <v>558.04945647</v>
      </c>
      <c r="P62" s="20" t="n">
        <v>1.67471344</v>
      </c>
      <c r="Q62" s="18" t="s">
        <v>481</v>
      </c>
      <c r="R62" s="20" t="s">
        <v>481</v>
      </c>
      <c r="S62" s="18" t="s">
        <v>481</v>
      </c>
      <c r="T62" s="20" t="s">
        <v>481</v>
      </c>
      <c r="U62" s="18" t="s">
        <v>481</v>
      </c>
      <c r="V62" s="20" t="s">
        <v>481</v>
      </c>
      <c r="W62" s="18" t="s">
        <v>481</v>
      </c>
      <c r="X62" s="20" t="s">
        <v>481</v>
      </c>
      <c r="Y62" s="18" t="n">
        <v>446.22091377</v>
      </c>
      <c r="Z62" s="20" t="n">
        <v>32.78330234</v>
      </c>
    </row>
    <row r="63" spans="1:26">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s">
        <v>481</v>
      </c>
      <c r="T63" s="20" t="s">
        <v>481</v>
      </c>
      <c r="U63" s="18" t="n">
        <v>383.68238779</v>
      </c>
      <c r="V63" s="20" t="n">
        <v>1.24851448</v>
      </c>
      <c r="W63" s="18" t="s">
        <v>481</v>
      </c>
      <c r="X63" s="20" t="s">
        <v>481</v>
      </c>
      <c r="Y63" s="18" t="s">
        <v>481</v>
      </c>
      <c r="Z63" s="20" t="s">
        <v>481</v>
      </c>
    </row>
    <row r="64" spans="1:26">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s">
        <v>481</v>
      </c>
      <c r="T64" s="20" t="s">
        <v>481</v>
      </c>
      <c r="U64" s="18" t="n">
        <v>464.78196465</v>
      </c>
      <c r="V64" s="20" t="n">
        <v>1.64197035</v>
      </c>
      <c r="W64" s="18" t="s">
        <v>481</v>
      </c>
      <c r="X64" s="20" t="s">
        <v>481</v>
      </c>
      <c r="Y64" s="18" t="s">
        <v>481</v>
      </c>
      <c r="Z64" s="20" t="s">
        <v>481</v>
      </c>
    </row>
    <row r="65" spans="1:26">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s">
        <v>481</v>
      </c>
      <c r="T65" s="20" t="s">
        <v>481</v>
      </c>
      <c r="U65" s="18" t="n">
        <v>427.99780567</v>
      </c>
      <c r="V65" s="20" t="n">
        <v>1.97258457</v>
      </c>
      <c r="W65" s="18" t="s">
        <v>481</v>
      </c>
      <c r="X65" s="20" t="s">
        <v>481</v>
      </c>
      <c r="Y65" s="18" t="s">
        <v>481</v>
      </c>
      <c r="Z65" s="20" t="s">
        <v>481</v>
      </c>
    </row>
    <row r="66" spans="1:26">
      <c r="A66" s="15" t="s">
        <v>541</v>
      </c>
      <c r="B66" s="17" t="n">
        <v>5665</v>
      </c>
      <c r="C66" s="18">
        <f>(75.0/B66*100)</f>
        <v/>
      </c>
      <c r="D66" s="19" t="n">
        <v>5590</v>
      </c>
      <c r="E66" s="18" t="n">
        <v>334.6731112</v>
      </c>
      <c r="F66" s="20" t="n">
        <v>17.78055409</v>
      </c>
      <c r="G66" s="18" t="n">
        <v>344.39067233</v>
      </c>
      <c r="H66" s="20" t="n">
        <v>2.88254418</v>
      </c>
      <c r="I66" s="18" t="n">
        <v>390.63889503</v>
      </c>
      <c r="J66" s="20" t="n">
        <v>11.24893163</v>
      </c>
      <c r="K66" s="18" t="n">
        <v>386.89007073</v>
      </c>
      <c r="L66" s="20" t="n">
        <v>2.30331407</v>
      </c>
      <c r="M66" s="18" t="s">
        <v>481</v>
      </c>
      <c r="N66" s="20" t="s">
        <v>481</v>
      </c>
      <c r="O66" s="18" t="n">
        <v>435.56925641</v>
      </c>
      <c r="P66" s="20" t="n">
        <v>1.38684995</v>
      </c>
      <c r="Q66" s="18" t="s">
        <v>481</v>
      </c>
      <c r="R66" s="20" t="s">
        <v>481</v>
      </c>
      <c r="S66" s="18" t="s">
        <v>481</v>
      </c>
      <c r="T66" s="20" t="s">
        <v>481</v>
      </c>
      <c r="U66" s="18" t="s">
        <v>481</v>
      </c>
      <c r="V66" s="20" t="s">
        <v>481</v>
      </c>
      <c r="W66" s="18" t="s">
        <v>481</v>
      </c>
      <c r="X66" s="20" t="s">
        <v>481</v>
      </c>
      <c r="Y66" s="18" t="n">
        <v>347.6534533</v>
      </c>
      <c r="Z66" s="20" t="n">
        <v>9.27698322</v>
      </c>
    </row>
    <row r="67" spans="1:26">
      <c r="A67" s="15" t="s">
        <v>542</v>
      </c>
      <c r="B67" s="17" t="n">
        <v>6971</v>
      </c>
      <c r="C67" s="18">
        <f>(28.0/B67*100)</f>
        <v/>
      </c>
      <c r="D67" s="19" t="n">
        <v>6943</v>
      </c>
      <c r="E67" s="18" t="n">
        <v>321.24414353</v>
      </c>
      <c r="F67" s="20" t="n">
        <v>8.295184949999999</v>
      </c>
      <c r="G67" s="18" t="s">
        <v>481</v>
      </c>
      <c r="H67" s="20" t="s">
        <v>481</v>
      </c>
      <c r="I67" s="18" t="n">
        <v>370.99518601</v>
      </c>
      <c r="J67" s="20" t="n">
        <v>3.19267495</v>
      </c>
      <c r="K67" s="18" t="n">
        <v>354.48452282</v>
      </c>
      <c r="L67" s="20" t="n">
        <v>3.86366631</v>
      </c>
      <c r="M67" s="18" t="n">
        <v>362.74467654</v>
      </c>
      <c r="N67" s="20" t="n">
        <v>2.67925877</v>
      </c>
      <c r="O67" s="18" t="n">
        <v>415.91523884</v>
      </c>
      <c r="P67" s="20" t="n">
        <v>2.66099541</v>
      </c>
      <c r="Q67" s="18" t="s">
        <v>481</v>
      </c>
      <c r="R67" s="20" t="s">
        <v>481</v>
      </c>
      <c r="S67" s="18" t="s">
        <v>481</v>
      </c>
      <c r="T67" s="20" t="s">
        <v>481</v>
      </c>
      <c r="U67" s="18" t="s">
        <v>481</v>
      </c>
      <c r="V67" s="20" t="s">
        <v>481</v>
      </c>
      <c r="W67" s="18" t="s">
        <v>481</v>
      </c>
      <c r="X67" s="20" t="s">
        <v>481</v>
      </c>
      <c r="Y67" s="18" t="n">
        <v>317.47639458</v>
      </c>
      <c r="Z67" s="20" t="n">
        <v>11.60647585</v>
      </c>
    </row>
    <row r="68" spans="1:26">
      <c r="A68" s="15" t="s">
        <v>543</v>
      </c>
      <c r="B68" s="17" t="n">
        <v>12083</v>
      </c>
      <c r="C68" s="18">
        <f>(26.0/B68*100)</f>
        <v/>
      </c>
      <c r="D68" s="19" t="n">
        <v>12057</v>
      </c>
      <c r="E68" s="18" t="n">
        <v>326.21391084</v>
      </c>
      <c r="F68" s="20" t="n">
        <v>5.32904226</v>
      </c>
      <c r="G68" s="18" t="n">
        <v>364.83447398</v>
      </c>
      <c r="H68" s="20" t="n">
        <v>3.94017647</v>
      </c>
      <c r="I68" s="18" t="n">
        <v>354.80080026</v>
      </c>
      <c r="J68" s="20" t="n">
        <v>3.58575108</v>
      </c>
      <c r="K68" s="18" t="n">
        <v>362.34740697</v>
      </c>
      <c r="L68" s="20" t="n">
        <v>7.94428118</v>
      </c>
      <c r="M68" s="18" t="n">
        <v>388.82992508</v>
      </c>
      <c r="N68" s="20" t="n">
        <v>3.73536498</v>
      </c>
      <c r="O68" s="18" t="n">
        <v>438.18967053</v>
      </c>
      <c r="P68" s="20" t="n">
        <v>1.21894661</v>
      </c>
      <c r="Q68" s="18" t="s">
        <v>481</v>
      </c>
      <c r="R68" s="20" t="s">
        <v>481</v>
      </c>
      <c r="S68" s="18" t="s">
        <v>481</v>
      </c>
      <c r="T68" s="20" t="s">
        <v>481</v>
      </c>
      <c r="U68" s="18" t="s">
        <v>481</v>
      </c>
      <c r="V68" s="20" t="s">
        <v>481</v>
      </c>
      <c r="W68" s="18" t="s">
        <v>481</v>
      </c>
      <c r="X68" s="20" t="s">
        <v>481</v>
      </c>
      <c r="Y68" s="18" t="n">
        <v>333.18196639</v>
      </c>
      <c r="Z68" s="20" t="n">
        <v>4.81020911</v>
      </c>
    </row>
    <row r="69" spans="1:26">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s">
        <v>481</v>
      </c>
      <c r="T69" s="20" t="s">
        <v>481</v>
      </c>
      <c r="U69" s="18" t="n">
        <v>434.88486177</v>
      </c>
      <c r="V69" s="20" t="n">
        <v>3.2334538</v>
      </c>
      <c r="W69" s="18" t="s">
        <v>481</v>
      </c>
      <c r="X69" s="20" t="s">
        <v>481</v>
      </c>
      <c r="Y69" s="18" t="s">
        <v>481</v>
      </c>
      <c r="Z69" s="20" t="s">
        <v>481</v>
      </c>
    </row>
    <row r="70" spans="1:26">
      <c r="A70" s="15" t="s">
        <v>545</v>
      </c>
      <c r="B70" s="17" t="n">
        <v>6036</v>
      </c>
      <c r="C70" s="18">
        <f>(223.0/B70*100)</f>
        <v/>
      </c>
      <c r="D70" s="19" t="n">
        <v>5813</v>
      </c>
      <c r="E70" s="18" t="n">
        <v>423.59511508</v>
      </c>
      <c r="F70" s="20" t="n">
        <v>3.9726138</v>
      </c>
      <c r="G70" s="18" t="n">
        <v>457.88577924</v>
      </c>
      <c r="H70" s="20" t="n">
        <v>3.67906301</v>
      </c>
      <c r="I70" s="18" t="n">
        <v>473.03844824</v>
      </c>
      <c r="J70" s="20" t="n">
        <v>3.532249</v>
      </c>
      <c r="K70" s="18" t="n">
        <v>442.82746042</v>
      </c>
      <c r="L70" s="20" t="n">
        <v>7.85014418</v>
      </c>
      <c r="M70" s="18" t="n">
        <v>515.75556509</v>
      </c>
      <c r="N70" s="20" t="n">
        <v>2.45729476</v>
      </c>
      <c r="O70" s="18" t="n">
        <v>531.77103829</v>
      </c>
      <c r="P70" s="20" t="n">
        <v>3.69421265</v>
      </c>
      <c r="Q70" s="18" t="s">
        <v>481</v>
      </c>
      <c r="R70" s="20" t="s">
        <v>481</v>
      </c>
      <c r="S70" s="18" t="s">
        <v>481</v>
      </c>
      <c r="T70" s="20" t="s">
        <v>481</v>
      </c>
      <c r="U70" s="18" t="s">
        <v>481</v>
      </c>
      <c r="V70" s="20" t="s">
        <v>481</v>
      </c>
      <c r="W70" s="18" t="s">
        <v>481</v>
      </c>
      <c r="X70" s="20" t="s">
        <v>481</v>
      </c>
      <c r="Y70" s="18" t="n">
        <v>437.16667765</v>
      </c>
      <c r="Z70" s="20" t="n">
        <v>14.48191977</v>
      </c>
    </row>
    <row r="71" spans="1:26">
      <c r="A71" s="15" t="s">
        <v>546</v>
      </c>
      <c r="B71" s="17" t="n">
        <v>6115</v>
      </c>
      <c r="C71" s="18">
        <f>(17.0/B71*100)</f>
        <v/>
      </c>
      <c r="D71" s="19" t="n">
        <v>6098</v>
      </c>
      <c r="E71" s="18" t="n">
        <v>432.63782065</v>
      </c>
      <c r="F71" s="20" t="n">
        <v>24.72037449</v>
      </c>
      <c r="G71" s="18" t="s">
        <v>481</v>
      </c>
      <c r="H71" s="20" t="s">
        <v>481</v>
      </c>
      <c r="I71" s="18" t="n">
        <v>489.80539335</v>
      </c>
      <c r="J71" s="20" t="n">
        <v>9.466088539999999</v>
      </c>
      <c r="K71" s="18" t="n">
        <v>515.5022049</v>
      </c>
      <c r="L71" s="20" t="n">
        <v>6.10879861</v>
      </c>
      <c r="M71" s="18" t="n">
        <v>507.62657402</v>
      </c>
      <c r="N71" s="20" t="n">
        <v>2.24868578</v>
      </c>
      <c r="O71" s="18" t="n">
        <v>584.80009748</v>
      </c>
      <c r="P71" s="20" t="n">
        <v>1.58658696</v>
      </c>
      <c r="Q71" s="18" t="s">
        <v>481</v>
      </c>
      <c r="R71" s="20" t="s">
        <v>481</v>
      </c>
      <c r="S71" s="18" t="s">
        <v>481</v>
      </c>
      <c r="T71" s="20" t="s">
        <v>481</v>
      </c>
      <c r="U71" s="18" t="s">
        <v>481</v>
      </c>
      <c r="V71" s="20" t="s">
        <v>481</v>
      </c>
      <c r="W71" s="18" t="s">
        <v>481</v>
      </c>
      <c r="X71" s="20" t="s">
        <v>481</v>
      </c>
      <c r="Y71" s="18" t="n">
        <v>461.52274738</v>
      </c>
      <c r="Z71" s="20" t="n">
        <v>35.27316805</v>
      </c>
    </row>
    <row r="72" spans="1:26">
      <c r="A72" s="15" t="s">
        <v>547</v>
      </c>
      <c r="B72" s="17" t="n">
        <v>7708</v>
      </c>
      <c r="C72" s="18">
        <f>(5.0/B72*100)</f>
        <v/>
      </c>
      <c r="D72" s="19" t="n">
        <v>7703</v>
      </c>
      <c r="E72" s="18" t="n">
        <v>442.80111938</v>
      </c>
      <c r="F72" s="20" t="n">
        <v>8.087028070000001</v>
      </c>
      <c r="G72" s="18" t="n">
        <v>460.88238252</v>
      </c>
      <c r="H72" s="20" t="n">
        <v>3.41544383</v>
      </c>
      <c r="I72" s="18" t="n">
        <v>489.28592601</v>
      </c>
      <c r="J72" s="20" t="n">
        <v>6.3641037</v>
      </c>
      <c r="K72" s="18" t="s">
        <v>481</v>
      </c>
      <c r="L72" s="20" t="s">
        <v>481</v>
      </c>
      <c r="M72" s="18" t="n">
        <v>508.79179727</v>
      </c>
      <c r="N72" s="20" t="n">
        <v>2.80323522</v>
      </c>
      <c r="O72" s="18" t="n">
        <v>584.49104128</v>
      </c>
      <c r="P72" s="20" t="n">
        <v>3.47293708</v>
      </c>
      <c r="Q72" s="18" t="s">
        <v>481</v>
      </c>
      <c r="R72" s="20" t="s">
        <v>481</v>
      </c>
      <c r="S72" s="18" t="s">
        <v>481</v>
      </c>
      <c r="T72" s="20" t="s">
        <v>481</v>
      </c>
      <c r="U72" s="18" t="s">
        <v>481</v>
      </c>
      <c r="V72" s="20" t="s">
        <v>481</v>
      </c>
      <c r="W72" s="18" t="s">
        <v>481</v>
      </c>
      <c r="X72" s="20" t="s">
        <v>481</v>
      </c>
      <c r="Y72" s="18" t="n">
        <v>401.04211584</v>
      </c>
      <c r="Z72" s="20" t="n">
        <v>51.83152267</v>
      </c>
    </row>
    <row r="73" spans="1:26">
      <c r="A73" s="15" t="s">
        <v>548</v>
      </c>
      <c r="B73" s="17" t="n">
        <v>8249</v>
      </c>
      <c r="C73" s="18">
        <f>(145.0/B73*100)</f>
        <v/>
      </c>
      <c r="D73" s="19" t="n">
        <v>8104</v>
      </c>
      <c r="E73" s="18" t="n">
        <v>360.79276899</v>
      </c>
      <c r="F73" s="20" t="n">
        <v>7.07321678</v>
      </c>
      <c r="G73" s="18" t="n">
        <v>363.978319</v>
      </c>
      <c r="H73" s="20" t="n">
        <v>5.17219148</v>
      </c>
      <c r="I73" s="18" t="n">
        <v>377.77546498</v>
      </c>
      <c r="J73" s="20" t="n">
        <v>3.99995027</v>
      </c>
      <c r="K73" s="18" t="n">
        <v>385.36559319</v>
      </c>
      <c r="L73" s="20" t="n">
        <v>2.8871014</v>
      </c>
      <c r="M73" s="18" t="s">
        <v>481</v>
      </c>
      <c r="N73" s="20" t="s">
        <v>481</v>
      </c>
      <c r="O73" s="18" t="n">
        <v>442.08542748</v>
      </c>
      <c r="P73" s="20" t="n">
        <v>2.9746651</v>
      </c>
      <c r="Q73" s="18" t="s">
        <v>481</v>
      </c>
      <c r="R73" s="20" t="s">
        <v>481</v>
      </c>
      <c r="S73" s="18" t="s">
        <v>481</v>
      </c>
      <c r="T73" s="20" t="s">
        <v>481</v>
      </c>
      <c r="U73" s="18" t="s">
        <v>481</v>
      </c>
      <c r="V73" s="20" t="s">
        <v>481</v>
      </c>
      <c r="W73" s="18" t="s">
        <v>481</v>
      </c>
      <c r="X73" s="20" t="s">
        <v>481</v>
      </c>
      <c r="Y73" s="18" t="n">
        <v>341.53258812</v>
      </c>
      <c r="Z73" s="20" t="n">
        <v>13.64311209</v>
      </c>
    </row>
    <row r="74" spans="1:26">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s">
        <v>481</v>
      </c>
      <c r="T74" s="20" t="s">
        <v>481</v>
      </c>
      <c r="U74" s="18" t="n">
        <v>424.59045417</v>
      </c>
      <c r="V74" s="20" t="n">
        <v>1.40919814</v>
      </c>
      <c r="W74" s="18" t="s">
        <v>481</v>
      </c>
      <c r="X74" s="20" t="s">
        <v>481</v>
      </c>
      <c r="Y74" s="18" t="s">
        <v>481</v>
      </c>
      <c r="Z74" s="20" t="s">
        <v>481</v>
      </c>
    </row>
    <row r="75" spans="1:26">
      <c r="A75" s="15" t="s">
        <v>550</v>
      </c>
      <c r="B75" s="17" t="n">
        <v>5375</v>
      </c>
      <c r="C75" s="18">
        <f>(203.0/B75*100)</f>
        <v/>
      </c>
      <c r="D75" s="19" t="n">
        <v>5172</v>
      </c>
      <c r="E75" s="18" t="n">
        <v>348.53957919</v>
      </c>
      <c r="F75" s="20" t="n">
        <v>3.54015062</v>
      </c>
      <c r="G75" s="18" t="n">
        <v>338.34279086</v>
      </c>
      <c r="H75" s="20" t="n">
        <v>6.78244098</v>
      </c>
      <c r="I75" s="18" t="n">
        <v>371.5204975</v>
      </c>
      <c r="J75" s="20" t="n">
        <v>2.26557426</v>
      </c>
      <c r="K75" s="18" t="n">
        <v>374.47067151</v>
      </c>
      <c r="L75" s="20" t="n">
        <v>3.56173645</v>
      </c>
      <c r="M75" s="18" t="n">
        <v>390.12739687</v>
      </c>
      <c r="N75" s="20" t="n">
        <v>6.16119782</v>
      </c>
      <c r="O75" s="18" t="n">
        <v>407.49106871</v>
      </c>
      <c r="P75" s="20" t="n">
        <v>2.67153525</v>
      </c>
      <c r="Q75" s="18" t="s">
        <v>481</v>
      </c>
      <c r="R75" s="20" t="s">
        <v>481</v>
      </c>
      <c r="S75" s="18" t="s">
        <v>481</v>
      </c>
      <c r="T75" s="20" t="s">
        <v>481</v>
      </c>
      <c r="U75" s="18" t="s">
        <v>481</v>
      </c>
      <c r="V75" s="20" t="s">
        <v>481</v>
      </c>
      <c r="W75" s="18" t="s">
        <v>481</v>
      </c>
      <c r="X75" s="20" t="s">
        <v>481</v>
      </c>
      <c r="Y75" s="18" t="n">
        <v>344.364374</v>
      </c>
      <c r="Z75" s="20" t="n">
        <v>4.84777497</v>
      </c>
    </row>
    <row r="76" spans="1:26">
      <c r="A76" s="15" t="s">
        <v>551</v>
      </c>
      <c r="B76" s="17" t="n">
        <v>14167</v>
      </c>
      <c r="C76" s="18">
        <f>(228.0/B76*100)</f>
        <v/>
      </c>
      <c r="D76" s="19" t="n">
        <v>13939</v>
      </c>
      <c r="E76" s="18" t="n">
        <v>324.27240271</v>
      </c>
      <c r="F76" s="20" t="n">
        <v>6.35500271</v>
      </c>
      <c r="G76" s="18" t="n">
        <v>352.06408151</v>
      </c>
      <c r="H76" s="20" t="n">
        <v>4.94533605</v>
      </c>
      <c r="I76" s="18" t="n">
        <v>395.36548603</v>
      </c>
      <c r="J76" s="20" t="n">
        <v>3.48377501</v>
      </c>
      <c r="K76" s="18" t="n">
        <v>385.15107586</v>
      </c>
      <c r="L76" s="20" t="n">
        <v>4.87464353</v>
      </c>
      <c r="M76" s="18" t="n">
        <v>419.15541779</v>
      </c>
      <c r="N76" s="20" t="n">
        <v>4.7732808</v>
      </c>
      <c r="O76" s="18" t="n">
        <v>458.57658077</v>
      </c>
      <c r="P76" s="20" t="n">
        <v>2.64712301</v>
      </c>
      <c r="Q76" s="18" t="s">
        <v>481</v>
      </c>
      <c r="R76" s="20" t="s">
        <v>481</v>
      </c>
      <c r="S76" s="18" t="s">
        <v>481</v>
      </c>
      <c r="T76" s="20" t="s">
        <v>481</v>
      </c>
      <c r="U76" s="18" t="s">
        <v>481</v>
      </c>
      <c r="V76" s="20" t="s">
        <v>481</v>
      </c>
      <c r="W76" s="18" t="s">
        <v>481</v>
      </c>
      <c r="X76" s="20" t="s">
        <v>481</v>
      </c>
      <c r="Y76" s="18" t="n">
        <v>346.64148631</v>
      </c>
      <c r="Z76" s="20" t="n">
        <v>6.2054813</v>
      </c>
    </row>
    <row r="77" spans="1:26">
      <c r="A77" s="15" t="s">
        <v>552</v>
      </c>
      <c r="B77" s="17" t="n">
        <v>6062</v>
      </c>
      <c r="C77" s="18">
        <f>(83.0/B77*100)</f>
        <v/>
      </c>
      <c r="D77" s="19" t="n">
        <v>5979</v>
      </c>
      <c r="E77" s="18" t="n">
        <v>366.90319696</v>
      </c>
      <c r="F77" s="20" t="n">
        <v>2.57572925</v>
      </c>
      <c r="G77" s="18" t="n">
        <v>425.60231418</v>
      </c>
      <c r="H77" s="20" t="n">
        <v>5.87105238</v>
      </c>
      <c r="I77" s="18" t="n">
        <v>428.62923896</v>
      </c>
      <c r="J77" s="20" t="n">
        <v>2.63798012</v>
      </c>
      <c r="K77" s="18" t="n">
        <v>395.25487752</v>
      </c>
      <c r="L77" s="20" t="n">
        <v>6.23689944</v>
      </c>
      <c r="M77" s="18" t="n">
        <v>422.68712879</v>
      </c>
      <c r="N77" s="20" t="n">
        <v>5.65955708</v>
      </c>
      <c r="O77" s="18" t="n">
        <v>480.29132054</v>
      </c>
      <c r="P77" s="20" t="n">
        <v>2.63021133</v>
      </c>
      <c r="Q77" s="18" t="s">
        <v>481</v>
      </c>
      <c r="R77" s="20" t="s">
        <v>481</v>
      </c>
      <c r="S77" s="18" t="s">
        <v>481</v>
      </c>
      <c r="T77" s="20" t="s">
        <v>481</v>
      </c>
      <c r="U77" s="18" t="s">
        <v>481</v>
      </c>
      <c r="V77" s="20" t="s">
        <v>481</v>
      </c>
      <c r="W77" s="18" t="s">
        <v>481</v>
      </c>
      <c r="X77" s="20" t="s">
        <v>481</v>
      </c>
      <c r="Y77" s="18" t="n">
        <v>365.46883594</v>
      </c>
      <c r="Z77" s="20" t="n">
        <v>7.46812036</v>
      </c>
    </row>
    <row r="78" spans="1:26">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s">
        <v>481</v>
      </c>
      <c r="T78" s="20" t="s">
        <v>481</v>
      </c>
      <c r="U78" s="18" t="n">
        <v>524.64451931</v>
      </c>
      <c r="V78" s="20" t="n">
        <v>3.91006783</v>
      </c>
      <c r="W78" s="18" t="s">
        <v>481</v>
      </c>
      <c r="X78" s="20" t="s">
        <v>481</v>
      </c>
      <c r="Y78" s="18" t="s">
        <v>481</v>
      </c>
      <c r="Z78" s="20" t="s">
        <v>481</v>
      </c>
    </row>
    <row customHeight="1" ht="25" r="79" spans="1:26">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s">
        <v>481</v>
      </c>
      <c r="T79" s="20" t="s">
        <v>481</v>
      </c>
      <c r="U79" s="18" t="n">
        <v>475.18659836</v>
      </c>
      <c r="V79" s="20" t="n">
        <v>6.280552</v>
      </c>
      <c r="W79" s="18" t="s">
        <v>481</v>
      </c>
      <c r="X79" s="20" t="s">
        <v>481</v>
      </c>
      <c r="Y79" s="18" t="s">
        <v>481</v>
      </c>
      <c r="Z79" s="20" t="s">
        <v>481</v>
      </c>
    </row>
    <row r="80" spans="1:26">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s">
        <v>481</v>
      </c>
      <c r="T80" s="20" t="s">
        <v>481</v>
      </c>
      <c r="U80" s="18" t="n">
        <v>456.48357586</v>
      </c>
      <c r="V80" s="20" t="n">
        <v>3.67164431</v>
      </c>
      <c r="W80" s="18" t="s">
        <v>481</v>
      </c>
      <c r="X80" s="20" t="s">
        <v>481</v>
      </c>
      <c r="Y80" s="18" t="s">
        <v>481</v>
      </c>
      <c r="Z80" s="20" t="s">
        <v>481</v>
      </c>
    </row>
    <row r="81" spans="1:26">
      <c r="A81" s="23" t="s">
        <v>556</v>
      </c>
      <c r="B81" s="17" t="n">
        <v>8861</v>
      </c>
      <c r="C81" s="18">
        <f>(76.0/B81*100)</f>
        <v/>
      </c>
      <c r="D81" s="19" t="n">
        <v>8785</v>
      </c>
      <c r="E81" s="18" t="n">
        <v>351.3110572</v>
      </c>
      <c r="F81" s="20" t="n">
        <v>7.02647117</v>
      </c>
      <c r="G81" s="18" t="n">
        <v>366.7976371</v>
      </c>
      <c r="H81" s="20" t="n">
        <v>6.65434051</v>
      </c>
      <c r="I81" s="18" t="n">
        <v>392.0711482</v>
      </c>
      <c r="J81" s="20" t="n">
        <v>4.02009711</v>
      </c>
      <c r="K81" s="18" t="n">
        <v>392.01942962</v>
      </c>
      <c r="L81" s="20" t="n">
        <v>9.84277309</v>
      </c>
      <c r="M81" s="18" t="n">
        <v>415.61166184</v>
      </c>
      <c r="N81" s="20" t="n">
        <v>3.45692834</v>
      </c>
      <c r="O81" s="18" t="n">
        <v>464.38152652</v>
      </c>
      <c r="P81" s="20" t="n">
        <v>2.77434064</v>
      </c>
      <c r="Q81" s="18" t="s">
        <v>481</v>
      </c>
      <c r="R81" s="20" t="s">
        <v>481</v>
      </c>
      <c r="S81" s="18" t="s">
        <v>481</v>
      </c>
      <c r="T81" s="20" t="s">
        <v>481</v>
      </c>
      <c r="U81" s="18" t="s">
        <v>481</v>
      </c>
      <c r="V81" s="20" t="s">
        <v>481</v>
      </c>
      <c r="W81" s="18" t="s">
        <v>481</v>
      </c>
      <c r="X81" s="20" t="s">
        <v>481</v>
      </c>
      <c r="Y81" s="18" t="n">
        <v>361.31691488</v>
      </c>
      <c r="Z81" s="20" t="n">
        <v>19.30254299</v>
      </c>
    </row>
    <row r="82" spans="1:26">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row>
    <row r="83" spans="1:26">
      <c r="A83" s="3" t="s">
        <v>558</v>
      </c>
    </row>
    <row r="84" spans="1:26">
      <c r="A84" s="25" t="s">
        <v>559</v>
      </c>
    </row>
    <row r="85" spans="1:26">
      <c r="A85" s="25" t="s">
        <v>560</v>
      </c>
    </row>
    <row customHeight="1" ht="30" r="86" spans="1:26">
      <c r="A86" s="25" t="s">
        <v>561</v>
      </c>
    </row>
    <row customHeight="1" ht="30" r="87" spans="1:26">
      <c r="A87" s="25" t="s">
        <v>557</v>
      </c>
    </row>
    <row customHeight="1" ht="30" r="88" spans="1:26">
      <c r="A88" s="25" t="s">
        <v>562</v>
      </c>
    </row>
    <row customHeight="1" ht="30" r="89" spans="1:26">
      <c r="A89" s="25" t="s">
        <v>563</v>
      </c>
    </row>
    <row customHeight="1" ht="30" r="90" spans="1:26">
      <c r="A90" s="25" t="s">
        <v>564</v>
      </c>
    </row>
    <row customHeight="1" ht="30" r="91" spans="1:26">
      <c r="A91" s="25" t="s">
        <v>565</v>
      </c>
    </row>
    <row customHeight="1" ht="30" r="92" spans="1:26">
      <c r="A92" s="25" t="s">
        <v>566</v>
      </c>
    </row>
    <row customHeight="1" ht="30" r="93" spans="1:26">
      <c r="A93" s="25" t="s">
        <v>567</v>
      </c>
    </row>
    <row customHeight="1" ht="30" r="94" spans="1:26">
      <c r="A94" s="25" t="s">
        <v>568</v>
      </c>
    </row>
    <row customHeight="1" ht="30" r="95" spans="1:26">
      <c r="A95" s="25" t="s">
        <v>569</v>
      </c>
    </row>
    <row customHeight="1" ht="30" r="96" spans="1:26">
      <c r="A96" s="25" t="s">
        <v>570</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705</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(368.0/B7*100)</f>
        <v/>
      </c>
      <c r="D7" s="19" t="n">
        <v>14162</v>
      </c>
      <c r="E7" s="18" t="n">
        <v>529.71012037</v>
      </c>
      <c r="F7" s="20" t="n">
        <v>4.94796094</v>
      </c>
      <c r="G7" s="18" t="n">
        <v>531.07967761</v>
      </c>
      <c r="H7" s="20" t="n">
        <v>2.3234264</v>
      </c>
      <c r="I7" s="18" t="n">
        <v>505.08178687</v>
      </c>
      <c r="J7" s="20" t="n">
        <v>1.76976647</v>
      </c>
      <c r="K7" s="18" t="n">
        <v>488.15955122</v>
      </c>
      <c r="L7" s="20" t="n">
        <v>2.93243568</v>
      </c>
      <c r="M7" s="18" t="s">
        <v>481</v>
      </c>
      <c r="N7" s="20" t="s">
        <v>481</v>
      </c>
      <c r="O7" s="18" t="s">
        <v>481</v>
      </c>
      <c r="P7" s="20" t="s">
        <v>481</v>
      </c>
      <c r="Q7" s="18" t="s">
        <v>481</v>
      </c>
      <c r="R7" s="20" t="s">
        <v>481</v>
      </c>
      <c r="S7" s="18" t="s">
        <v>481</v>
      </c>
      <c r="T7" s="20" t="s">
        <v>481</v>
      </c>
      <c r="U7" s="18" t="n">
        <v>405.76099246</v>
      </c>
      <c r="V7" s="20" t="n">
        <v>9.07129162</v>
      </c>
    </row>
    <row r="8" spans="1:22">
      <c r="A8" s="15" t="s">
        <v>483</v>
      </c>
      <c r="B8" s="17" t="n">
        <v>7007</v>
      </c>
      <c r="C8" s="18">
        <f>(22.0/B8*100)</f>
        <v/>
      </c>
      <c r="D8" s="19" t="n">
        <v>6985</v>
      </c>
      <c r="E8" s="18" t="n">
        <v>514.33626437</v>
      </c>
      <c r="F8" s="20" t="n">
        <v>5.3007382</v>
      </c>
      <c r="G8" s="18" t="n">
        <v>524.5982027699999</v>
      </c>
      <c r="H8" s="20" t="n">
        <v>3.21117311</v>
      </c>
      <c r="I8" s="18" t="n">
        <v>490.56945287</v>
      </c>
      <c r="J8" s="20" t="n">
        <v>2.71149755</v>
      </c>
      <c r="K8" s="18" t="n">
        <v>468.08492253</v>
      </c>
      <c r="L8" s="20" t="n">
        <v>3.37347525</v>
      </c>
      <c r="M8" s="18" t="s">
        <v>481</v>
      </c>
      <c r="N8" s="20" t="s">
        <v>481</v>
      </c>
      <c r="O8" s="18" t="s">
        <v>481</v>
      </c>
      <c r="P8" s="20" t="s">
        <v>481</v>
      </c>
      <c r="Q8" s="18" t="n">
        <v>368.48347797</v>
      </c>
      <c r="R8" s="20" t="n">
        <v>14.99112476</v>
      </c>
      <c r="S8" s="18" t="s">
        <v>481</v>
      </c>
      <c r="T8" s="20" t="s">
        <v>481</v>
      </c>
      <c r="U8" s="18" t="n">
        <v>372.2534059</v>
      </c>
      <c r="V8" s="20" t="n">
        <v>19.75477096</v>
      </c>
    </row>
    <row r="9" spans="1:22">
      <c r="A9" s="15" t="s">
        <v>484</v>
      </c>
      <c r="B9" s="17" t="n">
        <v>9651</v>
      </c>
      <c r="C9" s="18">
        <f>(99.0/B9*100)</f>
        <v/>
      </c>
      <c r="D9" s="19" t="n">
        <v>9552</v>
      </c>
      <c r="E9" s="18" t="n">
        <v>503.76242492</v>
      </c>
      <c r="F9" s="20" t="n">
        <v>3.84136023</v>
      </c>
      <c r="G9" s="18" t="n">
        <v>527.98604215</v>
      </c>
      <c r="H9" s="20" t="n">
        <v>2.77452654</v>
      </c>
      <c r="I9" s="18" t="n">
        <v>501.72082891</v>
      </c>
      <c r="J9" s="20" t="n">
        <v>2.74370038</v>
      </c>
      <c r="K9" s="18" t="n">
        <v>484.16600636</v>
      </c>
      <c r="L9" s="20" t="n">
        <v>3.81134916</v>
      </c>
      <c r="M9" s="18" t="s">
        <v>481</v>
      </c>
      <c r="N9" s="20" t="s">
        <v>481</v>
      </c>
      <c r="O9" s="18" t="s">
        <v>481</v>
      </c>
      <c r="P9" s="20" t="s">
        <v>481</v>
      </c>
      <c r="Q9" s="18" t="n">
        <v>374.78530698</v>
      </c>
      <c r="R9" s="20" t="n">
        <v>11.62763904</v>
      </c>
      <c r="S9" s="18" t="s">
        <v>481</v>
      </c>
      <c r="T9" s="20" t="s">
        <v>481</v>
      </c>
      <c r="U9" s="18" t="n">
        <v>368.51151581</v>
      </c>
      <c r="V9" s="20" t="n">
        <v>10.14826137</v>
      </c>
    </row>
    <row r="10" spans="1:22">
      <c r="A10" s="15" t="s">
        <v>485</v>
      </c>
      <c r="B10" s="17" t="n">
        <v>20058</v>
      </c>
      <c r="C10" s="18">
        <f>(528.0/B10*100)</f>
        <v/>
      </c>
      <c r="D10" s="19" t="n">
        <v>19530</v>
      </c>
      <c r="E10" s="18" t="n">
        <v>556.24361961</v>
      </c>
      <c r="F10" s="20" t="n">
        <v>4.31010418</v>
      </c>
      <c r="G10" s="18" t="n">
        <v>547.61267653</v>
      </c>
      <c r="H10" s="20" t="n">
        <v>2.36508303</v>
      </c>
      <c r="I10" s="18" t="n">
        <v>518.68286151</v>
      </c>
      <c r="J10" s="20" t="n">
        <v>2.28957513</v>
      </c>
      <c r="K10" s="18" t="n">
        <v>506.55380208</v>
      </c>
      <c r="L10" s="20" t="n">
        <v>3.4903641</v>
      </c>
      <c r="M10" s="18" t="s">
        <v>481</v>
      </c>
      <c r="N10" s="20" t="s">
        <v>481</v>
      </c>
      <c r="O10" s="18" t="s">
        <v>481</v>
      </c>
      <c r="P10" s="20" t="s">
        <v>481</v>
      </c>
      <c r="Q10" s="18" t="s">
        <v>481</v>
      </c>
      <c r="R10" s="20" t="s">
        <v>481</v>
      </c>
      <c r="S10" s="18" t="s">
        <v>481</v>
      </c>
      <c r="T10" s="20" t="s">
        <v>481</v>
      </c>
      <c r="U10" s="18" t="n">
        <v>409.18891231</v>
      </c>
      <c r="V10" s="20" t="n">
        <v>9.767229540000001</v>
      </c>
    </row>
    <row r="11" spans="1:22">
      <c r="A11" s="15" t="s">
        <v>486</v>
      </c>
      <c r="B11" s="17" t="n">
        <v>7053</v>
      </c>
      <c r="C11" s="18">
        <f>(50.0/B11*100)</f>
        <v/>
      </c>
      <c r="D11" s="19" t="n">
        <v>7003</v>
      </c>
      <c r="E11" s="18" t="n">
        <v>471.21948738</v>
      </c>
      <c r="F11" s="20" t="n">
        <v>5.04172525</v>
      </c>
      <c r="G11" s="18" t="n">
        <v>465.16406213</v>
      </c>
      <c r="H11" s="20" t="n">
        <v>3.3181066</v>
      </c>
      <c r="I11" s="18" t="n">
        <v>437.09081123</v>
      </c>
      <c r="J11" s="20" t="n">
        <v>2.66827829</v>
      </c>
      <c r="K11" s="18" t="n">
        <v>427.12618821</v>
      </c>
      <c r="L11" s="20" t="n">
        <v>3.69579356</v>
      </c>
      <c r="M11" s="18" t="s">
        <v>481</v>
      </c>
      <c r="N11" s="20" t="s">
        <v>481</v>
      </c>
      <c r="O11" s="18" t="s">
        <v>481</v>
      </c>
      <c r="P11" s="20" t="s">
        <v>481</v>
      </c>
      <c r="Q11" s="18" t="s">
        <v>481</v>
      </c>
      <c r="R11" s="20" t="s">
        <v>481</v>
      </c>
      <c r="S11" s="18" t="s">
        <v>481</v>
      </c>
      <c r="T11" s="20" t="s">
        <v>481</v>
      </c>
      <c r="U11" s="18" t="n">
        <v>365.41205905</v>
      </c>
      <c r="V11" s="20" t="n">
        <v>12.79526184</v>
      </c>
    </row>
    <row r="12" spans="1:22">
      <c r="A12" s="15" t="s">
        <v>487</v>
      </c>
      <c r="B12" s="17" t="n">
        <v>6894</v>
      </c>
      <c r="C12" s="18">
        <f>(56.0/B12*100)</f>
        <v/>
      </c>
      <c r="D12" s="19" t="n">
        <v>6838</v>
      </c>
      <c r="E12" s="18" t="n">
        <v>501.10710093</v>
      </c>
      <c r="F12" s="20" t="n">
        <v>4.18118733</v>
      </c>
      <c r="G12" s="18" t="n">
        <v>513.61727006</v>
      </c>
      <c r="H12" s="20" t="n">
        <v>2.84524073</v>
      </c>
      <c r="I12" s="18" t="n">
        <v>488.06248107</v>
      </c>
      <c r="J12" s="20" t="n">
        <v>2.60228815</v>
      </c>
      <c r="K12" s="18" t="n">
        <v>476.05315975</v>
      </c>
      <c r="L12" s="20" t="n">
        <v>3.57060381</v>
      </c>
      <c r="M12" s="18" t="s">
        <v>481</v>
      </c>
      <c r="N12" s="20" t="s">
        <v>481</v>
      </c>
      <c r="O12" s="18" t="s">
        <v>481</v>
      </c>
      <c r="P12" s="20" t="s">
        <v>481</v>
      </c>
      <c r="Q12" s="18" t="n">
        <v>366.6777112</v>
      </c>
      <c r="R12" s="20" t="n">
        <v>14.39052153</v>
      </c>
      <c r="S12" s="18" t="s">
        <v>481</v>
      </c>
      <c r="T12" s="20" t="s">
        <v>481</v>
      </c>
      <c r="U12" s="18" t="n">
        <v>368.05786275</v>
      </c>
      <c r="V12" s="20" t="n">
        <v>16.04064652</v>
      </c>
    </row>
    <row r="13" spans="1:22">
      <c r="A13" s="15" t="s">
        <v>488</v>
      </c>
      <c r="B13" s="17" t="n">
        <v>7161</v>
      </c>
      <c r="C13" s="18">
        <f>(92.0/B13*100)</f>
        <v/>
      </c>
      <c r="D13" s="19" t="n">
        <v>7069</v>
      </c>
      <c r="E13" s="18" t="n">
        <v>536.5904295300001</v>
      </c>
      <c r="F13" s="20" t="n">
        <v>5.53650935</v>
      </c>
      <c r="G13" s="18" t="n">
        <v>525.1660408</v>
      </c>
      <c r="H13" s="20" t="n">
        <v>2.74782639</v>
      </c>
      <c r="I13" s="18" t="n">
        <v>491.63972842</v>
      </c>
      <c r="J13" s="20" t="n">
        <v>2.64230921</v>
      </c>
      <c r="K13" s="18" t="n">
        <v>474.50972985</v>
      </c>
      <c r="L13" s="20" t="n">
        <v>4.61218141</v>
      </c>
      <c r="M13" s="18" t="s">
        <v>481</v>
      </c>
      <c r="N13" s="20" t="s">
        <v>481</v>
      </c>
      <c r="O13" s="18" t="s">
        <v>481</v>
      </c>
      <c r="P13" s="20" t="s">
        <v>481</v>
      </c>
      <c r="Q13" s="18" t="n">
        <v>436.36003517</v>
      </c>
      <c r="R13" s="20" t="n">
        <v>6.43426798</v>
      </c>
      <c r="S13" s="18" t="s">
        <v>481</v>
      </c>
      <c r="T13" s="20" t="s">
        <v>481</v>
      </c>
      <c r="U13" s="18" t="n">
        <v>379.37716419</v>
      </c>
      <c r="V13" s="20" t="n">
        <v>13.14649466</v>
      </c>
    </row>
    <row r="14" spans="1:22">
      <c r="A14" s="15" t="s">
        <v>489</v>
      </c>
      <c r="B14" s="17" t="n">
        <v>5587</v>
      </c>
      <c r="C14" s="18">
        <f>(74.0/B14*100)</f>
        <v/>
      </c>
      <c r="D14" s="19" t="n">
        <v>5513</v>
      </c>
      <c r="E14" s="18" t="n">
        <v>561.4983682</v>
      </c>
      <c r="F14" s="20" t="n">
        <v>4.8546777</v>
      </c>
      <c r="G14" s="18" t="n">
        <v>552.02633608</v>
      </c>
      <c r="H14" s="20" t="n">
        <v>2.69243629</v>
      </c>
      <c r="I14" s="18" t="n">
        <v>518.21497341</v>
      </c>
      <c r="J14" s="20" t="n">
        <v>2.51554721</v>
      </c>
      <c r="K14" s="18" t="n">
        <v>509.4821373</v>
      </c>
      <c r="L14" s="20" t="n">
        <v>4.21887003</v>
      </c>
      <c r="M14" s="18" t="s">
        <v>481</v>
      </c>
      <c r="N14" s="20" t="s">
        <v>481</v>
      </c>
      <c r="O14" s="18" t="s">
        <v>481</v>
      </c>
      <c r="P14" s="20" t="s">
        <v>481</v>
      </c>
      <c r="Q14" s="18" t="s">
        <v>481</v>
      </c>
      <c r="R14" s="20" t="s">
        <v>481</v>
      </c>
      <c r="S14" s="18" t="s">
        <v>481</v>
      </c>
      <c r="T14" s="20" t="s">
        <v>481</v>
      </c>
      <c r="U14" s="18" t="n">
        <v>454.70358432</v>
      </c>
      <c r="V14" s="20" t="n">
        <v>28.22169345</v>
      </c>
    </row>
    <row r="15" spans="1:22">
      <c r="A15" s="15" t="s">
        <v>490</v>
      </c>
      <c r="B15" s="17" t="n">
        <v>5882</v>
      </c>
      <c r="C15" s="18">
        <f>(53.0/B15*100)</f>
        <v/>
      </c>
      <c r="D15" s="19" t="n">
        <v>5829</v>
      </c>
      <c r="E15" s="18" t="n">
        <v>576.86794324</v>
      </c>
      <c r="F15" s="20" t="n">
        <v>3.4073012</v>
      </c>
      <c r="G15" s="18" t="n">
        <v>543.41117983</v>
      </c>
      <c r="H15" s="20" t="n">
        <v>2.63590132</v>
      </c>
      <c r="I15" s="18" t="n">
        <v>502.88292424</v>
      </c>
      <c r="J15" s="20" t="n">
        <v>2.98704795</v>
      </c>
      <c r="K15" s="18" t="n">
        <v>486.26821706</v>
      </c>
      <c r="L15" s="20" t="n">
        <v>5.38045471</v>
      </c>
      <c r="M15" s="18" t="s">
        <v>481</v>
      </c>
      <c r="N15" s="20" t="s">
        <v>481</v>
      </c>
      <c r="O15" s="18" t="s">
        <v>481</v>
      </c>
      <c r="P15" s="20" t="s">
        <v>481</v>
      </c>
      <c r="Q15" s="18" t="n">
        <v>375.95013089</v>
      </c>
      <c r="R15" s="20" t="n">
        <v>17.42774697</v>
      </c>
      <c r="S15" s="18" t="s">
        <v>481</v>
      </c>
      <c r="T15" s="20" t="s">
        <v>481</v>
      </c>
      <c r="U15" s="18" t="n">
        <v>421.31760697</v>
      </c>
      <c r="V15" s="20" t="n">
        <v>17.0708782</v>
      </c>
    </row>
    <row r="16" spans="1:22">
      <c r="A16" s="15" t="s">
        <v>491</v>
      </c>
      <c r="B16" s="17" t="n">
        <v>6108</v>
      </c>
      <c r="C16" s="18">
        <f>(102.0/B16*100)</f>
        <v/>
      </c>
      <c r="D16" s="19" t="n">
        <v>6006</v>
      </c>
      <c r="E16" s="18" t="n">
        <v>493.3480104</v>
      </c>
      <c r="F16" s="20" t="n">
        <v>4.42586825</v>
      </c>
      <c r="G16" s="18" t="n">
        <v>522.12363423</v>
      </c>
      <c r="H16" s="20" t="n">
        <v>3.08433484</v>
      </c>
      <c r="I16" s="18" t="n">
        <v>493.89581293</v>
      </c>
      <c r="J16" s="20" t="n">
        <v>1.96812915</v>
      </c>
      <c r="K16" s="18" t="n">
        <v>482.75232292</v>
      </c>
      <c r="L16" s="20" t="n">
        <v>3.76767352</v>
      </c>
      <c r="M16" s="18" t="s">
        <v>481</v>
      </c>
      <c r="N16" s="20" t="s">
        <v>481</v>
      </c>
      <c r="O16" s="18" t="s">
        <v>481</v>
      </c>
      <c r="P16" s="20" t="s">
        <v>481</v>
      </c>
      <c r="Q16" s="18" t="s">
        <v>481</v>
      </c>
      <c r="R16" s="20" t="s">
        <v>481</v>
      </c>
      <c r="S16" s="18" t="s">
        <v>481</v>
      </c>
      <c r="T16" s="20" t="s">
        <v>481</v>
      </c>
      <c r="U16" s="18" t="n">
        <v>335.24465764</v>
      </c>
      <c r="V16" s="20" t="n">
        <v>11.49814944</v>
      </c>
    </row>
    <row r="17" spans="1:22">
      <c r="A17" s="15" t="s">
        <v>492</v>
      </c>
      <c r="B17" s="17" t="n">
        <v>6504</v>
      </c>
      <c r="C17" s="18">
        <f>(657.0/B17*100)</f>
        <v/>
      </c>
      <c r="D17" s="19" t="n">
        <v>5847</v>
      </c>
      <c r="E17" s="18" t="n">
        <v>541.71579593</v>
      </c>
      <c r="F17" s="20" t="n">
        <v>4.96235965</v>
      </c>
      <c r="G17" s="18" t="n">
        <v>533.9894461</v>
      </c>
      <c r="H17" s="20" t="n">
        <v>3.63638273</v>
      </c>
      <c r="I17" s="18" t="n">
        <v>504.83993192</v>
      </c>
      <c r="J17" s="20" t="n">
        <v>2.92443921</v>
      </c>
      <c r="K17" s="18" t="n">
        <v>493.58737926</v>
      </c>
      <c r="L17" s="20" t="n">
        <v>4.18221736</v>
      </c>
      <c r="M17" s="18" t="s">
        <v>481</v>
      </c>
      <c r="N17" s="20" t="s">
        <v>481</v>
      </c>
      <c r="O17" s="18" t="s">
        <v>481</v>
      </c>
      <c r="P17" s="20" t="s">
        <v>481</v>
      </c>
      <c r="Q17" s="18" t="n">
        <v>360.48925247</v>
      </c>
      <c r="R17" s="20" t="n">
        <v>12.44339086</v>
      </c>
      <c r="S17" s="18" t="s">
        <v>481</v>
      </c>
      <c r="T17" s="20" t="s">
        <v>481</v>
      </c>
      <c r="U17" s="18" t="n">
        <v>404.90914862</v>
      </c>
      <c r="V17" s="20" t="n">
        <v>14.090855</v>
      </c>
    </row>
    <row r="18" spans="1:22">
      <c r="A18" s="15" t="s">
        <v>493</v>
      </c>
      <c r="B18" s="17" t="n">
        <v>5532</v>
      </c>
      <c r="C18" s="18">
        <f>(28.0/B18*100)</f>
        <v/>
      </c>
      <c r="D18" s="19" t="n">
        <v>5504</v>
      </c>
      <c r="E18" s="18" t="n">
        <v>459.05778465</v>
      </c>
      <c r="F18" s="20" t="n">
        <v>5.43015381</v>
      </c>
      <c r="G18" s="18" t="n">
        <v>467.82884929</v>
      </c>
      <c r="H18" s="20" t="n">
        <v>4.29477716</v>
      </c>
      <c r="I18" s="18" t="n">
        <v>447.25077855</v>
      </c>
      <c r="J18" s="20" t="n">
        <v>4.24787434</v>
      </c>
      <c r="K18" s="18" t="n">
        <v>434.65952398</v>
      </c>
      <c r="L18" s="20" t="n">
        <v>5.83351524</v>
      </c>
      <c r="M18" s="18" t="s">
        <v>481</v>
      </c>
      <c r="N18" s="20" t="s">
        <v>481</v>
      </c>
      <c r="O18" s="18" t="s">
        <v>481</v>
      </c>
      <c r="P18" s="20" t="s">
        <v>481</v>
      </c>
      <c r="Q18" s="18" t="s">
        <v>481</v>
      </c>
      <c r="R18" s="20" t="s">
        <v>481</v>
      </c>
      <c r="S18" s="18" t="s">
        <v>481</v>
      </c>
      <c r="T18" s="20" t="s">
        <v>481</v>
      </c>
      <c r="U18" s="18" t="n">
        <v>347.42082697</v>
      </c>
      <c r="V18" s="20" t="n">
        <v>13.62763327</v>
      </c>
    </row>
    <row r="19" spans="1:22">
      <c r="A19" s="15" t="s">
        <v>494</v>
      </c>
      <c r="B19" s="17" t="n">
        <v>5658</v>
      </c>
      <c r="C19" s="18">
        <f>(64.0/B19*100)</f>
        <v/>
      </c>
      <c r="D19" s="19" t="n">
        <v>5594</v>
      </c>
      <c r="E19" s="18" t="n">
        <v>472.03148006</v>
      </c>
      <c r="F19" s="20" t="n">
        <v>6.15503931</v>
      </c>
      <c r="G19" s="18" t="n">
        <v>494.26601467</v>
      </c>
      <c r="H19" s="20" t="n">
        <v>3.61005312</v>
      </c>
      <c r="I19" s="18" t="n">
        <v>471.95628407</v>
      </c>
      <c r="J19" s="20" t="n">
        <v>3.01792996</v>
      </c>
      <c r="K19" s="18" t="n">
        <v>466.46968145</v>
      </c>
      <c r="L19" s="20" t="n">
        <v>3.98206498</v>
      </c>
      <c r="M19" s="18" t="s">
        <v>481</v>
      </c>
      <c r="N19" s="20" t="s">
        <v>481</v>
      </c>
      <c r="O19" s="18" t="s">
        <v>481</v>
      </c>
      <c r="P19" s="20" t="s">
        <v>481</v>
      </c>
      <c r="Q19" s="18" t="s">
        <v>481</v>
      </c>
      <c r="R19" s="20" t="s">
        <v>481</v>
      </c>
      <c r="S19" s="18" t="s">
        <v>481</v>
      </c>
      <c r="T19" s="20" t="s">
        <v>481</v>
      </c>
      <c r="U19" s="18" t="n">
        <v>390.87785247</v>
      </c>
      <c r="V19" s="20" t="n">
        <v>23.33973824</v>
      </c>
    </row>
    <row r="20" spans="1:22">
      <c r="A20" s="15" t="s">
        <v>495</v>
      </c>
      <c r="B20" s="17" t="n">
        <v>3371</v>
      </c>
      <c r="C20" s="18">
        <f>(75.0/B20*100)</f>
        <v/>
      </c>
      <c r="D20" s="19" t="n">
        <v>3296</v>
      </c>
      <c r="E20" s="18" t="n">
        <v>513.38259033</v>
      </c>
      <c r="F20" s="20" t="n">
        <v>4.48791135</v>
      </c>
      <c r="G20" s="18" t="n">
        <v>494.7309751</v>
      </c>
      <c r="H20" s="20" t="n">
        <v>2.97304805</v>
      </c>
      <c r="I20" s="18" t="n">
        <v>451.56290233</v>
      </c>
      <c r="J20" s="20" t="n">
        <v>2.52057424</v>
      </c>
      <c r="K20" s="18" t="n">
        <v>434.50386485</v>
      </c>
      <c r="L20" s="20" t="n">
        <v>4.95823789</v>
      </c>
      <c r="M20" s="18" t="s">
        <v>481</v>
      </c>
      <c r="N20" s="20" t="s">
        <v>481</v>
      </c>
      <c r="O20" s="18" t="s">
        <v>481</v>
      </c>
      <c r="P20" s="20" t="s">
        <v>481</v>
      </c>
      <c r="Q20" s="18" t="s">
        <v>481</v>
      </c>
      <c r="R20" s="20" t="s">
        <v>481</v>
      </c>
      <c r="S20" s="18" t="s">
        <v>481</v>
      </c>
      <c r="T20" s="20" t="s">
        <v>481</v>
      </c>
      <c r="U20" s="18" t="n">
        <v>364.22966396</v>
      </c>
      <c r="V20" s="20" t="n">
        <v>14.63587609</v>
      </c>
    </row>
    <row r="21" spans="1:22">
      <c r="A21" s="15" t="s">
        <v>496</v>
      </c>
      <c r="B21" s="17" t="n">
        <v>5741</v>
      </c>
      <c r="C21" s="18">
        <f>(45.0/B21*100)</f>
        <v/>
      </c>
      <c r="D21" s="19" t="n">
        <v>5696</v>
      </c>
      <c r="E21" s="18" t="n">
        <v>527.57859522</v>
      </c>
      <c r="F21" s="20" t="n">
        <v>5.39054373</v>
      </c>
      <c r="G21" s="18" t="n">
        <v>522.32025042</v>
      </c>
      <c r="H21" s="20" t="n">
        <v>2.96864364</v>
      </c>
      <c r="I21" s="18" t="n">
        <v>493.44237755</v>
      </c>
      <c r="J21" s="20" t="n">
        <v>2.4700228</v>
      </c>
      <c r="K21" s="18" t="n">
        <v>477.1221818</v>
      </c>
      <c r="L21" s="20" t="n">
        <v>4.48832609</v>
      </c>
      <c r="M21" s="18" t="s">
        <v>481</v>
      </c>
      <c r="N21" s="20" t="s">
        <v>481</v>
      </c>
      <c r="O21" s="18" t="s">
        <v>481</v>
      </c>
      <c r="P21" s="20" t="s">
        <v>481</v>
      </c>
      <c r="Q21" s="18" t="s">
        <v>481</v>
      </c>
      <c r="R21" s="20" t="s">
        <v>481</v>
      </c>
      <c r="S21" s="18" t="s">
        <v>481</v>
      </c>
      <c r="T21" s="20" t="s">
        <v>481</v>
      </c>
      <c r="U21" s="18" t="n">
        <v>389.33428661</v>
      </c>
      <c r="V21" s="20" t="n">
        <v>23.06348978</v>
      </c>
    </row>
    <row r="22" spans="1:22">
      <c r="A22" s="15" t="s">
        <v>497</v>
      </c>
      <c r="B22" s="17" t="n">
        <v>6598</v>
      </c>
      <c r="C22" s="18">
        <f>(32.0/B22*100)</f>
        <v/>
      </c>
      <c r="D22" s="19" t="n">
        <v>6566</v>
      </c>
      <c r="E22" s="18" t="n">
        <v>456.53009846</v>
      </c>
      <c r="F22" s="20" t="n">
        <v>6.10685728</v>
      </c>
      <c r="G22" s="18" t="n">
        <v>486.85441062</v>
      </c>
      <c r="H22" s="20" t="n">
        <v>4.3649722</v>
      </c>
      <c r="I22" s="18" t="n">
        <v>468.65407562</v>
      </c>
      <c r="J22" s="20" t="n">
        <v>3.28776126</v>
      </c>
      <c r="K22" s="18" t="n">
        <v>452.83291672</v>
      </c>
      <c r="L22" s="20" t="n">
        <v>5.35840668</v>
      </c>
      <c r="M22" s="18" t="s">
        <v>481</v>
      </c>
      <c r="N22" s="20" t="s">
        <v>481</v>
      </c>
      <c r="O22" s="18" t="s">
        <v>481</v>
      </c>
      <c r="P22" s="20" t="s">
        <v>481</v>
      </c>
      <c r="Q22" s="18" t="s">
        <v>481</v>
      </c>
      <c r="R22" s="20" t="s">
        <v>481</v>
      </c>
      <c r="S22" s="18" t="n">
        <v>398.39235572</v>
      </c>
      <c r="T22" s="20" t="n">
        <v>34.78462603</v>
      </c>
      <c r="U22" s="18" t="n">
        <v>315.2474731</v>
      </c>
      <c r="V22" s="20" t="n">
        <v>12.59710949</v>
      </c>
    </row>
    <row r="23" spans="1:22">
      <c r="A23" s="15" t="s">
        <v>498</v>
      </c>
      <c r="B23" s="17" t="n">
        <v>11583</v>
      </c>
      <c r="C23" s="18">
        <f>(218.0/B23*100)</f>
        <v/>
      </c>
      <c r="D23" s="19" t="n">
        <v>11365</v>
      </c>
      <c r="E23" s="18" t="n">
        <v>479.36794688</v>
      </c>
      <c r="F23" s="20" t="n">
        <v>6.54534927</v>
      </c>
      <c r="G23" s="18" t="n">
        <v>498.32034088</v>
      </c>
      <c r="H23" s="20" t="n">
        <v>3.60062927</v>
      </c>
      <c r="I23" s="18" t="n">
        <v>476.35944067</v>
      </c>
      <c r="J23" s="20" t="n">
        <v>2.66158916</v>
      </c>
      <c r="K23" s="18" t="n">
        <v>475.1914247</v>
      </c>
      <c r="L23" s="20" t="n">
        <v>3.35886849</v>
      </c>
      <c r="M23" s="18" t="s">
        <v>481</v>
      </c>
      <c r="N23" s="20" t="s">
        <v>481</v>
      </c>
      <c r="O23" s="18" t="s">
        <v>481</v>
      </c>
      <c r="P23" s="20" t="s">
        <v>481</v>
      </c>
      <c r="Q23" s="18" t="s">
        <v>481</v>
      </c>
      <c r="R23" s="20" t="s">
        <v>481</v>
      </c>
      <c r="S23" s="18" t="s">
        <v>481</v>
      </c>
      <c r="T23" s="20" t="s">
        <v>481</v>
      </c>
      <c r="U23" s="18" t="n">
        <v>393.79434155</v>
      </c>
      <c r="V23" s="20" t="n">
        <v>18.00692163</v>
      </c>
    </row>
    <row r="24" spans="1:22">
      <c r="A24" s="15" t="s">
        <v>499</v>
      </c>
      <c r="B24" s="17" t="n">
        <v>6647</v>
      </c>
      <c r="C24" s="18">
        <f>(7.0/B24*100)</f>
        <v/>
      </c>
      <c r="D24" s="19" t="n">
        <v>6640</v>
      </c>
      <c r="E24" s="18" t="n">
        <v>525.86888974</v>
      </c>
      <c r="F24" s="20" t="n">
        <v>6.01484743</v>
      </c>
      <c r="G24" s="18" t="n">
        <v>545.07223952</v>
      </c>
      <c r="H24" s="20" t="n">
        <v>4.61646227</v>
      </c>
      <c r="I24" s="18" t="n">
        <v>539.9228762499999</v>
      </c>
      <c r="J24" s="20" t="n">
        <v>3.04489941</v>
      </c>
      <c r="K24" s="18" t="n">
        <v>536.3212609</v>
      </c>
      <c r="L24" s="20" t="n">
        <v>3.38209845</v>
      </c>
      <c r="M24" s="18" t="s">
        <v>481</v>
      </c>
      <c r="N24" s="20" t="s">
        <v>481</v>
      </c>
      <c r="O24" s="18" t="s">
        <v>481</v>
      </c>
      <c r="P24" s="20" t="s">
        <v>481</v>
      </c>
      <c r="Q24" s="18" t="s">
        <v>481</v>
      </c>
      <c r="R24" s="20" t="s">
        <v>481</v>
      </c>
      <c r="S24" s="18" t="s">
        <v>481</v>
      </c>
      <c r="T24" s="20" t="s">
        <v>481</v>
      </c>
      <c r="U24" s="18" t="n">
        <v>459.82069442</v>
      </c>
      <c r="V24" s="20" t="n">
        <v>41.61884911</v>
      </c>
    </row>
    <row r="25" spans="1:22">
      <c r="A25" s="15" t="s">
        <v>500</v>
      </c>
      <c r="B25" s="17" t="n">
        <v>5581</v>
      </c>
      <c r="C25" s="18">
        <f>(24.0/B25*100)</f>
        <v/>
      </c>
      <c r="D25" s="19" t="n">
        <v>5557</v>
      </c>
      <c r="E25" s="18" t="n">
        <v>499.69243596</v>
      </c>
      <c r="F25" s="20" t="n">
        <v>6.99839644</v>
      </c>
      <c r="G25" s="18" t="n">
        <v>517.7213974</v>
      </c>
      <c r="H25" s="20" t="n">
        <v>3.96406049</v>
      </c>
      <c r="I25" s="18" t="n">
        <v>517.9051563100001</v>
      </c>
      <c r="J25" s="20" t="n">
        <v>3.2838399</v>
      </c>
      <c r="K25" s="18" t="n">
        <v>513.91587516</v>
      </c>
      <c r="L25" s="20" t="n">
        <v>4.34410531</v>
      </c>
      <c r="M25" s="18" t="s">
        <v>481</v>
      </c>
      <c r="N25" s="20" t="s">
        <v>481</v>
      </c>
      <c r="O25" s="18" t="s">
        <v>481</v>
      </c>
      <c r="P25" s="20" t="s">
        <v>481</v>
      </c>
      <c r="Q25" s="18" t="s">
        <v>481</v>
      </c>
      <c r="R25" s="20" t="s">
        <v>481</v>
      </c>
      <c r="S25" s="18" t="s">
        <v>481</v>
      </c>
      <c r="T25" s="20" t="s">
        <v>481</v>
      </c>
      <c r="U25" s="18" t="n">
        <v>438.70146262</v>
      </c>
      <c r="V25" s="20" t="n">
        <v>33.26352052</v>
      </c>
    </row>
    <row r="26" spans="1:22">
      <c r="A26" s="15" t="s">
        <v>501</v>
      </c>
      <c r="B26" s="17" t="n">
        <v>4869</v>
      </c>
      <c r="C26" s="18">
        <f>(33.0/B26*100)</f>
        <v/>
      </c>
      <c r="D26" s="19" t="n">
        <v>4836</v>
      </c>
      <c r="E26" s="18" t="n">
        <v>499.01345892</v>
      </c>
      <c r="F26" s="20" t="n">
        <v>4.99167993</v>
      </c>
      <c r="G26" s="18" t="n">
        <v>509.34298368</v>
      </c>
      <c r="H26" s="20" t="n">
        <v>2.09395166</v>
      </c>
      <c r="I26" s="18" t="n">
        <v>479.27146193</v>
      </c>
      <c r="J26" s="20" t="n">
        <v>2.40429298</v>
      </c>
      <c r="K26" s="18" t="n">
        <v>469.01238767</v>
      </c>
      <c r="L26" s="20" t="n">
        <v>4.03637875</v>
      </c>
      <c r="M26" s="18" t="s">
        <v>481</v>
      </c>
      <c r="N26" s="20" t="s">
        <v>481</v>
      </c>
      <c r="O26" s="18" t="s">
        <v>481</v>
      </c>
      <c r="P26" s="20" t="s">
        <v>481</v>
      </c>
      <c r="Q26" s="18" t="s">
        <v>481</v>
      </c>
      <c r="R26" s="20" t="s">
        <v>481</v>
      </c>
      <c r="S26" s="18" t="s">
        <v>481</v>
      </c>
      <c r="T26" s="20" t="s">
        <v>481</v>
      </c>
      <c r="U26" s="18" t="n">
        <v>421.43001582</v>
      </c>
      <c r="V26" s="20" t="n">
        <v>20.40350901</v>
      </c>
    </row>
    <row r="27" spans="1:22">
      <c r="A27" s="15" t="s">
        <v>502</v>
      </c>
      <c r="B27" s="17" t="n">
        <v>5299</v>
      </c>
      <c r="C27" s="18">
        <f>(17.0/B27*100)</f>
        <v/>
      </c>
      <c r="D27" s="19" t="n">
        <v>5282</v>
      </c>
      <c r="E27" s="18" t="n">
        <v>488.07984959</v>
      </c>
      <c r="F27" s="20" t="n">
        <v>4.7976735</v>
      </c>
      <c r="G27" s="18" t="n">
        <v>507.87254225</v>
      </c>
      <c r="H27" s="20" t="n">
        <v>2.54029206</v>
      </c>
      <c r="I27" s="18" t="n">
        <v>475.20206325</v>
      </c>
      <c r="J27" s="20" t="n">
        <v>1.99715337</v>
      </c>
      <c r="K27" s="18" t="n">
        <v>462.83840413</v>
      </c>
      <c r="L27" s="20" t="n">
        <v>3.25308553</v>
      </c>
      <c r="M27" s="18" t="s">
        <v>481</v>
      </c>
      <c r="N27" s="20" t="s">
        <v>481</v>
      </c>
      <c r="O27" s="18" t="s">
        <v>481</v>
      </c>
      <c r="P27" s="20" t="s">
        <v>481</v>
      </c>
      <c r="Q27" s="18" t="s">
        <v>481</v>
      </c>
      <c r="R27" s="20" t="s">
        <v>481</v>
      </c>
      <c r="S27" s="18" t="s">
        <v>481</v>
      </c>
      <c r="T27" s="20" t="s">
        <v>481</v>
      </c>
      <c r="U27" s="18" t="n">
        <v>393.2802168</v>
      </c>
      <c r="V27" s="20" t="n">
        <v>10.3767665</v>
      </c>
    </row>
    <row r="28" spans="1:22">
      <c r="A28" s="15" t="s">
        <v>503</v>
      </c>
      <c r="B28" s="17" t="n">
        <v>7568</v>
      </c>
      <c r="C28" s="18">
        <f>(54.0/B28*100)</f>
        <v/>
      </c>
      <c r="D28" s="19" t="n">
        <v>7514</v>
      </c>
      <c r="E28" s="18" t="n">
        <v>418.16246095</v>
      </c>
      <c r="F28" s="20" t="n">
        <v>4.49908341</v>
      </c>
      <c r="G28" s="18" t="n">
        <v>431.90464256</v>
      </c>
      <c r="H28" s="20" t="n">
        <v>2.90831047</v>
      </c>
      <c r="I28" s="18" t="n">
        <v>412.7101389</v>
      </c>
      <c r="J28" s="20" t="n">
        <v>2.22581564</v>
      </c>
      <c r="K28" s="18" t="n">
        <v>408.67292254</v>
      </c>
      <c r="L28" s="20" t="n">
        <v>3.20602879</v>
      </c>
      <c r="M28" s="18" t="s">
        <v>481</v>
      </c>
      <c r="N28" s="20" t="s">
        <v>481</v>
      </c>
      <c r="O28" s="18" t="s">
        <v>481</v>
      </c>
      <c r="P28" s="20" t="s">
        <v>481</v>
      </c>
      <c r="Q28" s="18" t="s">
        <v>481</v>
      </c>
      <c r="R28" s="20" t="s">
        <v>481</v>
      </c>
      <c r="S28" s="18" t="s">
        <v>481</v>
      </c>
      <c r="T28" s="20" t="s">
        <v>481</v>
      </c>
      <c r="U28" s="18" t="n">
        <v>334.24494252</v>
      </c>
      <c r="V28" s="20" t="n">
        <v>15.26427477</v>
      </c>
    </row>
    <row r="29" spans="1:22">
      <c r="A29" s="15" t="s">
        <v>504</v>
      </c>
      <c r="B29" s="17" t="n">
        <v>5385</v>
      </c>
      <c r="C29" s="18">
        <f>(30.0/B29*100)</f>
        <v/>
      </c>
      <c r="D29" s="19" t="n">
        <v>5355</v>
      </c>
      <c r="E29" s="18" t="n">
        <v>510.61948491</v>
      </c>
      <c r="F29" s="20" t="n">
        <v>4.39756405</v>
      </c>
      <c r="G29" s="18" t="n">
        <v>520.15525515</v>
      </c>
      <c r="H29" s="20" t="n">
        <v>2.55101913</v>
      </c>
      <c r="I29" s="18" t="n">
        <v>505.22993818</v>
      </c>
      <c r="J29" s="20" t="n">
        <v>3.06789183</v>
      </c>
      <c r="K29" s="18" t="n">
        <v>505.22096256</v>
      </c>
      <c r="L29" s="20" t="n">
        <v>7.84247887</v>
      </c>
      <c r="M29" s="18" t="s">
        <v>481</v>
      </c>
      <c r="N29" s="20" t="s">
        <v>481</v>
      </c>
      <c r="O29" s="18" t="s">
        <v>481</v>
      </c>
      <c r="P29" s="20" t="s">
        <v>481</v>
      </c>
      <c r="Q29" s="18" t="n">
        <v>358.28551468</v>
      </c>
      <c r="R29" s="20" t="n">
        <v>8.567023300000001</v>
      </c>
      <c r="S29" s="18" t="s">
        <v>481</v>
      </c>
      <c r="T29" s="20" t="s">
        <v>481</v>
      </c>
      <c r="U29" s="18" t="n">
        <v>387.04321007</v>
      </c>
      <c r="V29" s="20" t="n">
        <v>22.67612509</v>
      </c>
    </row>
    <row r="30" spans="1:22">
      <c r="A30" s="15" t="s">
        <v>505</v>
      </c>
      <c r="B30" s="17" t="n">
        <v>4520</v>
      </c>
      <c r="C30" s="18">
        <f>(103.0/B30*100)</f>
        <v/>
      </c>
      <c r="D30" s="19" t="n">
        <v>4417</v>
      </c>
      <c r="E30" s="18" t="n">
        <v>539.2687032</v>
      </c>
      <c r="F30" s="20" t="n">
        <v>6.98085748</v>
      </c>
      <c r="G30" s="18" t="n">
        <v>542.51868341</v>
      </c>
      <c r="H30" s="20" t="n">
        <v>3.78870418</v>
      </c>
      <c r="I30" s="18" t="n">
        <v>506.07323278</v>
      </c>
      <c r="J30" s="20" t="n">
        <v>2.77243735</v>
      </c>
      <c r="K30" s="18" t="n">
        <v>486.54660783</v>
      </c>
      <c r="L30" s="20" t="n">
        <v>4.12773848</v>
      </c>
      <c r="M30" s="18" t="s">
        <v>481</v>
      </c>
      <c r="N30" s="20" t="s">
        <v>481</v>
      </c>
      <c r="O30" s="18" t="s">
        <v>481</v>
      </c>
      <c r="P30" s="20" t="s">
        <v>481</v>
      </c>
      <c r="Q30" s="18" t="s">
        <v>481</v>
      </c>
      <c r="R30" s="20" t="s">
        <v>481</v>
      </c>
      <c r="S30" s="18" t="s">
        <v>481</v>
      </c>
      <c r="T30" s="20" t="s">
        <v>481</v>
      </c>
      <c r="U30" s="18" t="n">
        <v>413.7422637</v>
      </c>
      <c r="V30" s="20" t="n">
        <v>16.93479908</v>
      </c>
    </row>
    <row r="31" spans="1:22">
      <c r="A31" s="15" t="s">
        <v>506</v>
      </c>
      <c r="B31" s="17" t="n">
        <v>5456</v>
      </c>
      <c r="C31" s="18">
        <f>(125.0/B31*100)</f>
        <v/>
      </c>
      <c r="D31" s="19" t="n">
        <v>5331</v>
      </c>
      <c r="E31" s="18" t="n">
        <v>518.1686817900001</v>
      </c>
      <c r="F31" s="20" t="n">
        <v>4.69997982</v>
      </c>
      <c r="G31" s="18" t="n">
        <v>522.61262204</v>
      </c>
      <c r="H31" s="20" t="n">
        <v>2.68689345</v>
      </c>
      <c r="I31" s="18" t="n">
        <v>488.6801202</v>
      </c>
      <c r="J31" s="20" t="n">
        <v>2.41362122</v>
      </c>
      <c r="K31" s="18" t="n">
        <v>460.45000875</v>
      </c>
      <c r="L31" s="20" t="n">
        <v>4.09206519</v>
      </c>
      <c r="M31" s="18" t="s">
        <v>481</v>
      </c>
      <c r="N31" s="20" t="s">
        <v>481</v>
      </c>
      <c r="O31" s="18" t="s">
        <v>481</v>
      </c>
      <c r="P31" s="20" t="s">
        <v>481</v>
      </c>
      <c r="Q31" s="18" t="s">
        <v>481</v>
      </c>
      <c r="R31" s="20" t="s">
        <v>481</v>
      </c>
      <c r="S31" s="18" t="s">
        <v>481</v>
      </c>
      <c r="T31" s="20" t="s">
        <v>481</v>
      </c>
      <c r="U31" s="18" t="n">
        <v>395.4998</v>
      </c>
      <c r="V31" s="20" t="n">
        <v>15.70295254</v>
      </c>
    </row>
    <row r="32" spans="1:22">
      <c r="A32" s="15" t="s">
        <v>507</v>
      </c>
      <c r="B32" s="17" t="n">
        <v>4478</v>
      </c>
      <c r="C32" s="18">
        <f>(5.0/B32*100)</f>
        <v/>
      </c>
      <c r="D32" s="19" t="n">
        <v>4473</v>
      </c>
      <c r="E32" s="18" t="n">
        <v>513.65886103</v>
      </c>
      <c r="F32" s="20" t="n">
        <v>5.71962456</v>
      </c>
      <c r="G32" s="18" t="n">
        <v>520.23639126</v>
      </c>
      <c r="H32" s="20" t="n">
        <v>3.06619655</v>
      </c>
      <c r="I32" s="18" t="n">
        <v>492.24801691</v>
      </c>
      <c r="J32" s="20" t="n">
        <v>2.82333454</v>
      </c>
      <c r="K32" s="18" t="n">
        <v>489.46857492</v>
      </c>
      <c r="L32" s="20" t="n">
        <v>3.83829503</v>
      </c>
      <c r="M32" s="18" t="s">
        <v>481</v>
      </c>
      <c r="N32" s="20" t="s">
        <v>481</v>
      </c>
      <c r="O32" s="18" t="s">
        <v>481</v>
      </c>
      <c r="P32" s="20" t="s">
        <v>481</v>
      </c>
      <c r="Q32" s="18" t="s">
        <v>481</v>
      </c>
      <c r="R32" s="20" t="s">
        <v>481</v>
      </c>
      <c r="S32" s="18" t="s">
        <v>481</v>
      </c>
      <c r="T32" s="20" t="s">
        <v>481</v>
      </c>
      <c r="U32" s="18" t="n">
        <v>371.79882387</v>
      </c>
      <c r="V32" s="20" t="n">
        <v>31.00428819</v>
      </c>
    </row>
    <row r="33" spans="1:22">
      <c r="A33" s="15" t="s">
        <v>508</v>
      </c>
      <c r="B33" s="17" t="n">
        <v>7325</v>
      </c>
      <c r="C33" s="18">
        <f>(76.0/B33*100)</f>
        <v/>
      </c>
      <c r="D33" s="19" t="n">
        <v>7249</v>
      </c>
      <c r="E33" s="18" t="n">
        <v>519.873433</v>
      </c>
      <c r="F33" s="20" t="n">
        <v>8.82295143</v>
      </c>
      <c r="G33" s="18" t="n">
        <v>529.81894043</v>
      </c>
      <c r="H33" s="20" t="n">
        <v>4.80737895</v>
      </c>
      <c r="I33" s="18" t="n">
        <v>496.30687167</v>
      </c>
      <c r="J33" s="20" t="n">
        <v>2.93695353</v>
      </c>
      <c r="K33" s="18" t="n">
        <v>498.65239231</v>
      </c>
      <c r="L33" s="20" t="n">
        <v>2.63195794</v>
      </c>
      <c r="M33" s="18" t="s">
        <v>481</v>
      </c>
      <c r="N33" s="20" t="s">
        <v>481</v>
      </c>
      <c r="O33" s="18" t="s">
        <v>481</v>
      </c>
      <c r="P33" s="20" t="s">
        <v>481</v>
      </c>
      <c r="Q33" s="18" t="s">
        <v>481</v>
      </c>
      <c r="R33" s="20" t="s">
        <v>481</v>
      </c>
      <c r="S33" s="18" t="s">
        <v>481</v>
      </c>
      <c r="T33" s="20" t="s">
        <v>481</v>
      </c>
      <c r="U33" s="18" t="n">
        <v>401.67639804</v>
      </c>
      <c r="V33" s="20" t="n">
        <v>18.78063929</v>
      </c>
    </row>
    <row r="34" spans="1:22">
      <c r="A34" s="15" t="s">
        <v>509</v>
      </c>
      <c r="B34" s="17" t="n">
        <v>6350</v>
      </c>
      <c r="C34" s="18">
        <f>(36.0/B34*100)</f>
        <v/>
      </c>
      <c r="D34" s="19" t="n">
        <v>6314</v>
      </c>
      <c r="E34" s="18" t="n">
        <v>452.05231486</v>
      </c>
      <c r="F34" s="20" t="n">
        <v>5.38579335</v>
      </c>
      <c r="G34" s="18" t="n">
        <v>480.97844073</v>
      </c>
      <c r="H34" s="20" t="n">
        <v>3.56040174</v>
      </c>
      <c r="I34" s="18" t="n">
        <v>463.16603388</v>
      </c>
      <c r="J34" s="20" t="n">
        <v>2.73934926</v>
      </c>
      <c r="K34" s="18" t="n">
        <v>464.95388783</v>
      </c>
      <c r="L34" s="20" t="n">
        <v>4.2175154</v>
      </c>
      <c r="M34" s="18" t="s">
        <v>481</v>
      </c>
      <c r="N34" s="20" t="s">
        <v>481</v>
      </c>
      <c r="O34" s="18" t="s">
        <v>481</v>
      </c>
      <c r="P34" s="20" t="s">
        <v>481</v>
      </c>
      <c r="Q34" s="18" t="n">
        <v>306.56969545</v>
      </c>
      <c r="R34" s="20" t="n">
        <v>10.27624616</v>
      </c>
      <c r="S34" s="18" t="s">
        <v>481</v>
      </c>
      <c r="T34" s="20" t="s">
        <v>481</v>
      </c>
      <c r="U34" s="18" t="n">
        <v>330.1023639</v>
      </c>
      <c r="V34" s="20" t="n">
        <v>13.87452638</v>
      </c>
    </row>
    <row r="35" spans="1:22">
      <c r="A35" s="15" t="s">
        <v>510</v>
      </c>
      <c r="B35" s="17" t="n">
        <v>6406</v>
      </c>
      <c r="C35" s="18">
        <f>(36.0/B35*100)</f>
        <v/>
      </c>
      <c r="D35" s="19" t="n">
        <v>6370</v>
      </c>
      <c r="E35" s="18" t="n">
        <v>531.57296563</v>
      </c>
      <c r="F35" s="20" t="n">
        <v>6.20055455</v>
      </c>
      <c r="G35" s="18" t="n">
        <v>540.37194942</v>
      </c>
      <c r="H35" s="20" t="n">
        <v>2.88740195</v>
      </c>
      <c r="I35" s="18" t="n">
        <v>502.7418367</v>
      </c>
      <c r="J35" s="20" t="n">
        <v>2.1776528</v>
      </c>
      <c r="K35" s="18" t="n">
        <v>491.84367542</v>
      </c>
      <c r="L35" s="20" t="n">
        <v>3.95649875</v>
      </c>
      <c r="M35" s="18" t="s">
        <v>481</v>
      </c>
      <c r="N35" s="20" t="s">
        <v>481</v>
      </c>
      <c r="O35" s="18" t="s">
        <v>481</v>
      </c>
      <c r="P35" s="20" t="s">
        <v>481</v>
      </c>
      <c r="Q35" s="18" t="n">
        <v>374.85244494</v>
      </c>
      <c r="R35" s="20" t="n">
        <v>5.84040672</v>
      </c>
      <c r="S35" s="18" t="s">
        <v>481</v>
      </c>
      <c r="T35" s="20" t="s">
        <v>481</v>
      </c>
      <c r="U35" s="18" t="n">
        <v>382.85712409</v>
      </c>
      <c r="V35" s="20" t="n">
        <v>14.38076814</v>
      </c>
    </row>
    <row r="36" spans="1:22">
      <c r="A36" s="15" t="s">
        <v>511</v>
      </c>
      <c r="B36" s="17" t="n">
        <v>6736</v>
      </c>
      <c r="C36" s="18">
        <f>(28.0/B36*100)</f>
        <v/>
      </c>
      <c r="D36" s="19" t="n">
        <v>6708</v>
      </c>
      <c r="E36" s="18" t="n">
        <v>490.64620566</v>
      </c>
      <c r="F36" s="20" t="n">
        <v>5.92160409</v>
      </c>
      <c r="G36" s="18" t="n">
        <v>515.11901763</v>
      </c>
      <c r="H36" s="20" t="n">
        <v>3.58449664</v>
      </c>
      <c r="I36" s="18" t="n">
        <v>492.37012835</v>
      </c>
      <c r="J36" s="20" t="n">
        <v>2.33724451</v>
      </c>
      <c r="K36" s="18" t="n">
        <v>480.97757252</v>
      </c>
      <c r="L36" s="20" t="n">
        <v>2.75296977</v>
      </c>
      <c r="M36" s="18" t="s">
        <v>481</v>
      </c>
      <c r="N36" s="20" t="s">
        <v>481</v>
      </c>
      <c r="O36" s="18" t="s">
        <v>481</v>
      </c>
      <c r="P36" s="20" t="s">
        <v>481</v>
      </c>
      <c r="Q36" s="18" t="s">
        <v>481</v>
      </c>
      <c r="R36" s="20" t="s">
        <v>481</v>
      </c>
      <c r="S36" s="18" t="s">
        <v>481</v>
      </c>
      <c r="T36" s="20" t="s">
        <v>481</v>
      </c>
      <c r="U36" s="18" t="n">
        <v>386.18650885</v>
      </c>
      <c r="V36" s="20" t="n">
        <v>17.0477823</v>
      </c>
    </row>
    <row r="37" spans="1:22">
      <c r="A37" s="15" t="s">
        <v>512</v>
      </c>
      <c r="B37" s="17" t="n">
        <v>5458</v>
      </c>
      <c r="C37" s="18">
        <f>(64.0/B37*100)</f>
        <v/>
      </c>
      <c r="D37" s="19" t="n">
        <v>5394</v>
      </c>
      <c r="E37" s="18" t="n">
        <v>526.5225126300001</v>
      </c>
      <c r="F37" s="20" t="n">
        <v>5.32894931</v>
      </c>
      <c r="G37" s="18" t="n">
        <v>519.55089852</v>
      </c>
      <c r="H37" s="20" t="n">
        <v>3.78481591</v>
      </c>
      <c r="I37" s="18" t="n">
        <v>481.67157062</v>
      </c>
      <c r="J37" s="20" t="n">
        <v>4.16350762</v>
      </c>
      <c r="K37" s="18" t="n">
        <v>459.83346511</v>
      </c>
      <c r="L37" s="20" t="n">
        <v>4.3448263</v>
      </c>
      <c r="M37" s="18" t="s">
        <v>481</v>
      </c>
      <c r="N37" s="20" t="s">
        <v>481</v>
      </c>
      <c r="O37" s="18" t="s">
        <v>481</v>
      </c>
      <c r="P37" s="20" t="s">
        <v>481</v>
      </c>
      <c r="Q37" s="18" t="s">
        <v>481</v>
      </c>
      <c r="R37" s="20" t="s">
        <v>481</v>
      </c>
      <c r="S37" s="18" t="s">
        <v>481</v>
      </c>
      <c r="T37" s="20" t="s">
        <v>481</v>
      </c>
      <c r="U37" s="18" t="n">
        <v>346.56921274</v>
      </c>
      <c r="V37" s="20" t="n">
        <v>12.04045119</v>
      </c>
    </row>
    <row r="38" spans="1:22">
      <c r="A38" s="15" t="s">
        <v>513</v>
      </c>
      <c r="B38" s="17" t="n">
        <v>5860</v>
      </c>
      <c r="C38" s="18">
        <f>(16.0/B38*100)</f>
        <v/>
      </c>
      <c r="D38" s="19" t="n">
        <v>5844</v>
      </c>
      <c r="E38" s="18" t="n">
        <v>522.93747646</v>
      </c>
      <c r="F38" s="20" t="n">
        <v>4.31287012</v>
      </c>
      <c r="G38" s="18" t="n">
        <v>522.29951881</v>
      </c>
      <c r="H38" s="20" t="n">
        <v>3.63648303</v>
      </c>
      <c r="I38" s="18" t="n">
        <v>493.07076198</v>
      </c>
      <c r="J38" s="20" t="n">
        <v>3.5597305</v>
      </c>
      <c r="K38" s="18" t="n">
        <v>480.27525531</v>
      </c>
      <c r="L38" s="20" t="n">
        <v>6.61474699</v>
      </c>
      <c r="M38" s="18" t="s">
        <v>481</v>
      </c>
      <c r="N38" s="20" t="s">
        <v>481</v>
      </c>
      <c r="O38" s="18" t="s">
        <v>481</v>
      </c>
      <c r="P38" s="20" t="s">
        <v>481</v>
      </c>
      <c r="Q38" s="18" t="s">
        <v>481</v>
      </c>
      <c r="R38" s="20" t="s">
        <v>481</v>
      </c>
      <c r="S38" s="18" t="s">
        <v>481</v>
      </c>
      <c r="T38" s="20" t="s">
        <v>481</v>
      </c>
      <c r="U38" s="18" t="n">
        <v>359.10543161</v>
      </c>
      <c r="V38" s="20" t="n">
        <v>10.34691268</v>
      </c>
    </row>
    <row r="39" spans="1:22">
      <c r="A39" s="15" t="s">
        <v>514</v>
      </c>
      <c r="B39" s="17" t="n">
        <v>5895</v>
      </c>
      <c r="C39" s="18">
        <f>(31.0/B39*100)</f>
        <v/>
      </c>
      <c r="D39" s="19" t="n">
        <v>5864</v>
      </c>
      <c r="E39" s="18" t="n">
        <v>412.95688586</v>
      </c>
      <c r="F39" s="20" t="n">
        <v>6.72903941</v>
      </c>
      <c r="G39" s="18" t="n">
        <v>438.50136304</v>
      </c>
      <c r="H39" s="20" t="n">
        <v>4.64056856</v>
      </c>
      <c r="I39" s="18" t="n">
        <v>427.23776906</v>
      </c>
      <c r="J39" s="20" t="n">
        <v>4.24096932</v>
      </c>
      <c r="K39" s="18" t="n">
        <v>418.85669769</v>
      </c>
      <c r="L39" s="20" t="n">
        <v>4.18713238</v>
      </c>
      <c r="M39" s="18" t="s">
        <v>481</v>
      </c>
      <c r="N39" s="20" t="s">
        <v>481</v>
      </c>
      <c r="O39" s="18" t="s">
        <v>481</v>
      </c>
      <c r="P39" s="20" t="s">
        <v>481</v>
      </c>
      <c r="Q39" s="18" t="s">
        <v>481</v>
      </c>
      <c r="R39" s="20" t="s">
        <v>481</v>
      </c>
      <c r="S39" s="18" t="s">
        <v>481</v>
      </c>
      <c r="T39" s="20" t="s">
        <v>481</v>
      </c>
      <c r="U39" s="18" t="n">
        <v>353.42665747</v>
      </c>
      <c r="V39" s="20" t="n">
        <v>16.92762235</v>
      </c>
    </row>
    <row r="40" spans="1:22">
      <c r="A40" s="15" t="s">
        <v>515</v>
      </c>
      <c r="B40" s="17" t="n">
        <v>14157</v>
      </c>
      <c r="C40" s="18">
        <f>(277.0/B40*100)</f>
        <v/>
      </c>
      <c r="D40" s="19" t="n">
        <v>13880</v>
      </c>
      <c r="E40" s="18" t="n">
        <v>523.60165872</v>
      </c>
      <c r="F40" s="20" t="n">
        <v>5.54993093</v>
      </c>
      <c r="G40" s="18" t="n">
        <v>528.55878009</v>
      </c>
      <c r="H40" s="20" t="n">
        <v>3.26560701</v>
      </c>
      <c r="I40" s="18" t="n">
        <v>502.59836995</v>
      </c>
      <c r="J40" s="20" t="n">
        <v>3.02268626</v>
      </c>
      <c r="K40" s="18" t="n">
        <v>493.83126765</v>
      </c>
      <c r="L40" s="20" t="n">
        <v>4.21014003</v>
      </c>
      <c r="M40" s="18" t="s">
        <v>481</v>
      </c>
      <c r="N40" s="20" t="s">
        <v>481</v>
      </c>
      <c r="O40" s="18" t="s">
        <v>481</v>
      </c>
      <c r="P40" s="20" t="s">
        <v>481</v>
      </c>
      <c r="Q40" s="18" t="s">
        <v>481</v>
      </c>
      <c r="R40" s="20" t="s">
        <v>481</v>
      </c>
      <c r="S40" s="18" t="s">
        <v>481</v>
      </c>
      <c r="T40" s="20" t="s">
        <v>481</v>
      </c>
      <c r="U40" s="18" t="n">
        <v>400.58673106</v>
      </c>
      <c r="V40" s="20" t="n">
        <v>12.06109674</v>
      </c>
    </row>
    <row r="41" spans="1:22">
      <c r="A41" s="15" t="s">
        <v>516</v>
      </c>
      <c r="B41" s="17" t="n">
        <v>5712</v>
      </c>
      <c r="C41" s="18">
        <f>(38.0/B41*100)</f>
        <v/>
      </c>
      <c r="D41" s="19" t="n">
        <v>5674</v>
      </c>
      <c r="E41" s="18" t="n">
        <v>537.18650013</v>
      </c>
      <c r="F41" s="20" t="n">
        <v>6.27889289</v>
      </c>
      <c r="G41" s="18" t="n">
        <v>518.22161407</v>
      </c>
      <c r="H41" s="20" t="n">
        <v>3.54312254</v>
      </c>
      <c r="I41" s="18" t="n">
        <v>489.76487177</v>
      </c>
      <c r="J41" s="20" t="n">
        <v>3.31941713</v>
      </c>
      <c r="K41" s="18" t="n">
        <v>473.18799489</v>
      </c>
      <c r="L41" s="20" t="n">
        <v>4.50820852</v>
      </c>
      <c r="M41" s="18" t="s">
        <v>481</v>
      </c>
      <c r="N41" s="20" t="s">
        <v>481</v>
      </c>
      <c r="O41" s="18" t="s">
        <v>481</v>
      </c>
      <c r="P41" s="20" t="s">
        <v>481</v>
      </c>
      <c r="Q41" s="18" t="n">
        <v>387.44235424</v>
      </c>
      <c r="R41" s="20" t="n">
        <v>14.52510266</v>
      </c>
      <c r="S41" s="18" t="s">
        <v>481</v>
      </c>
      <c r="T41" s="20" t="s">
        <v>481</v>
      </c>
      <c r="U41" s="18" t="n">
        <v>359.08357021</v>
      </c>
      <c r="V41" s="20" t="n">
        <v>15.80043487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(1223.0/B46*100)</f>
        <v/>
      </c>
      <c r="D46" s="19" t="n">
        <v>21918</v>
      </c>
      <c r="E46" s="18" t="n">
        <v>397.59719944</v>
      </c>
      <c r="F46" s="20" t="n">
        <v>4.15506413</v>
      </c>
      <c r="G46" s="18" t="n">
        <v>419.45294954</v>
      </c>
      <c r="H46" s="20" t="n">
        <v>3.39555409</v>
      </c>
      <c r="I46" s="18" t="n">
        <v>397.50668112</v>
      </c>
      <c r="J46" s="20" t="n">
        <v>2.22849958</v>
      </c>
      <c r="K46" s="18" t="n">
        <v>421.05856249</v>
      </c>
      <c r="L46" s="20" t="n">
        <v>3.30808701</v>
      </c>
      <c r="M46" s="18" t="s">
        <v>481</v>
      </c>
      <c r="N46" s="20" t="s">
        <v>481</v>
      </c>
      <c r="O46" s="18" t="s">
        <v>481</v>
      </c>
      <c r="P46" s="20" t="s">
        <v>481</v>
      </c>
      <c r="Q46" s="18" t="s">
        <v>481</v>
      </c>
      <c r="R46" s="20" t="s">
        <v>481</v>
      </c>
      <c r="S46" s="18" t="s">
        <v>481</v>
      </c>
      <c r="T46" s="20" t="s">
        <v>481</v>
      </c>
      <c r="U46" s="18" t="n">
        <v>332.88257342</v>
      </c>
      <c r="V46" s="20" t="n">
        <v>4.39655245</v>
      </c>
    </row>
    <row r="47" spans="1:22">
      <c r="A47" s="15" t="s">
        <v>522</v>
      </c>
      <c r="B47" s="17" t="n">
        <v>5928</v>
      </c>
      <c r="C47" s="18">
        <f>(81.0/B47*100)</f>
        <v/>
      </c>
      <c r="D47" s="19" t="n">
        <v>5847</v>
      </c>
      <c r="E47" s="18" t="n">
        <v>434.92853873</v>
      </c>
      <c r="F47" s="20" t="n">
        <v>5.69269139</v>
      </c>
      <c r="G47" s="18" t="n">
        <v>474.06795611</v>
      </c>
      <c r="H47" s="20" t="n">
        <v>4.79870641</v>
      </c>
      <c r="I47" s="18" t="n">
        <v>446.13249564</v>
      </c>
      <c r="J47" s="20" t="n">
        <v>4.14749472</v>
      </c>
      <c r="K47" s="18" t="n">
        <v>444.59499219</v>
      </c>
      <c r="L47" s="20" t="n">
        <v>6.03025417</v>
      </c>
      <c r="M47" s="18" t="s">
        <v>481</v>
      </c>
      <c r="N47" s="20" t="s">
        <v>481</v>
      </c>
      <c r="O47" s="18" t="s">
        <v>481</v>
      </c>
      <c r="P47" s="20" t="s">
        <v>481</v>
      </c>
      <c r="Q47" s="18" t="s">
        <v>481</v>
      </c>
      <c r="R47" s="20" t="s">
        <v>481</v>
      </c>
      <c r="S47" s="18" t="s">
        <v>481</v>
      </c>
      <c r="T47" s="20" t="s">
        <v>481</v>
      </c>
      <c r="U47" s="18" t="n">
        <v>326.13437987</v>
      </c>
      <c r="V47" s="20" t="n">
        <v>8.384237799999999</v>
      </c>
    </row>
    <row r="48" spans="1:22">
      <c r="A48" s="15" t="s">
        <v>523</v>
      </c>
      <c r="B48" s="17" t="n">
        <v>9841</v>
      </c>
      <c r="C48" s="18">
        <f>(7.0/B48*100)</f>
        <v/>
      </c>
      <c r="D48" s="19" t="n">
        <v>9834</v>
      </c>
      <c r="E48" s="18" t="n">
        <v>546.20940193</v>
      </c>
      <c r="F48" s="20" t="n">
        <v>7.44310321</v>
      </c>
      <c r="G48" s="18" t="n">
        <v>543.5521432100001</v>
      </c>
      <c r="H48" s="20" t="n">
        <v>4.75880821</v>
      </c>
      <c r="I48" s="18" t="n">
        <v>504.21483759</v>
      </c>
      <c r="J48" s="20" t="n">
        <v>4.90704294</v>
      </c>
      <c r="K48" s="18" t="n">
        <v>507.06517988</v>
      </c>
      <c r="L48" s="20" t="n">
        <v>5.76992344</v>
      </c>
      <c r="M48" s="18" t="s">
        <v>481</v>
      </c>
      <c r="N48" s="20" t="s">
        <v>481</v>
      </c>
      <c r="O48" s="18" t="s">
        <v>481</v>
      </c>
      <c r="P48" s="20" t="s">
        <v>481</v>
      </c>
      <c r="Q48" s="18" t="s">
        <v>481</v>
      </c>
      <c r="R48" s="20" t="s">
        <v>481</v>
      </c>
      <c r="S48" s="18" t="s">
        <v>481</v>
      </c>
      <c r="T48" s="20" t="s">
        <v>481</v>
      </c>
      <c r="U48" s="18" t="n">
        <v>464.51979774</v>
      </c>
      <c r="V48" s="20" t="n">
        <v>44.07045041</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(220.0/B50*100)</f>
        <v/>
      </c>
      <c r="D50" s="19" t="n">
        <v>11575</v>
      </c>
      <c r="E50" s="18" t="n">
        <v>407.12366475</v>
      </c>
      <c r="F50" s="20" t="n">
        <v>6.98856162</v>
      </c>
      <c r="G50" s="18" t="n">
        <v>428.703968</v>
      </c>
      <c r="H50" s="20" t="n">
        <v>3.534878</v>
      </c>
      <c r="I50" s="18" t="n">
        <v>415.41360846</v>
      </c>
      <c r="J50" s="20" t="n">
        <v>2.46205547</v>
      </c>
      <c r="K50" s="18" t="n">
        <v>412.381973</v>
      </c>
      <c r="L50" s="20" t="n">
        <v>3.45176237</v>
      </c>
      <c r="M50" s="18" t="s">
        <v>481</v>
      </c>
      <c r="N50" s="20" t="s">
        <v>481</v>
      </c>
      <c r="O50" s="18" t="s">
        <v>481</v>
      </c>
      <c r="P50" s="20" t="s">
        <v>481</v>
      </c>
      <c r="Q50" s="18" t="s">
        <v>481</v>
      </c>
      <c r="R50" s="20" t="s">
        <v>481</v>
      </c>
      <c r="S50" s="18" t="s">
        <v>481</v>
      </c>
      <c r="T50" s="20" t="s">
        <v>481</v>
      </c>
      <c r="U50" s="18" t="n">
        <v>330.88743598</v>
      </c>
      <c r="V50" s="20" t="n">
        <v>9.16298911</v>
      </c>
    </row>
    <row r="51" spans="1:22">
      <c r="A51" s="15" t="s">
        <v>526</v>
      </c>
      <c r="B51" s="17" t="n">
        <v>6866</v>
      </c>
      <c r="C51" s="18">
        <f>(109.0/B51*100)</f>
        <v/>
      </c>
      <c r="D51" s="19" t="n">
        <v>6757</v>
      </c>
      <c r="E51" s="18" t="n">
        <v>432.98759053</v>
      </c>
      <c r="F51" s="20" t="n">
        <v>5.02388367</v>
      </c>
      <c r="G51" s="18" t="n">
        <v>438.72032921</v>
      </c>
      <c r="H51" s="20" t="n">
        <v>4.41241573</v>
      </c>
      <c r="I51" s="18" t="n">
        <v>418.17296902</v>
      </c>
      <c r="J51" s="20" t="n">
        <v>2.37834365</v>
      </c>
      <c r="K51" s="18" t="n">
        <v>414.49810129</v>
      </c>
      <c r="L51" s="20" t="n">
        <v>2.66632268</v>
      </c>
      <c r="M51" s="18" t="s">
        <v>481</v>
      </c>
      <c r="N51" s="20" t="s">
        <v>481</v>
      </c>
      <c r="O51" s="18" t="s">
        <v>481</v>
      </c>
      <c r="P51" s="20" t="s">
        <v>481</v>
      </c>
      <c r="Q51" s="18" t="n">
        <v>410.85572185</v>
      </c>
      <c r="R51" s="20" t="n">
        <v>3.7997542</v>
      </c>
      <c r="S51" s="18" t="s">
        <v>481</v>
      </c>
      <c r="T51" s="20" t="s">
        <v>481</v>
      </c>
      <c r="U51" s="18" t="n">
        <v>370.05466975</v>
      </c>
      <c r="V51" s="20" t="n">
        <v>12.11680037</v>
      </c>
    </row>
    <row r="52" spans="1:22">
      <c r="A52" s="15" t="s">
        <v>527</v>
      </c>
      <c r="B52" s="17" t="n">
        <v>5809</v>
      </c>
      <c r="C52" s="18">
        <f>(74.0/B52*100)</f>
        <v/>
      </c>
      <c r="D52" s="19" t="n">
        <v>5735</v>
      </c>
      <c r="E52" s="18" t="n">
        <v>462.35516856</v>
      </c>
      <c r="F52" s="20" t="n">
        <v>6.18927717</v>
      </c>
      <c r="G52" s="18" t="n">
        <v>490.86149277</v>
      </c>
      <c r="H52" s="20" t="n">
        <v>4.07193314</v>
      </c>
      <c r="I52" s="18" t="n">
        <v>473.66349387</v>
      </c>
      <c r="J52" s="20" t="n">
        <v>2.75672763</v>
      </c>
      <c r="K52" s="18" t="n">
        <v>469.86424922</v>
      </c>
      <c r="L52" s="20" t="n">
        <v>3.85868813</v>
      </c>
      <c r="M52" s="18" t="s">
        <v>481</v>
      </c>
      <c r="N52" s="20" t="s">
        <v>481</v>
      </c>
      <c r="O52" s="18" t="s">
        <v>481</v>
      </c>
      <c r="P52" s="20" t="s">
        <v>481</v>
      </c>
      <c r="Q52" s="18" t="s">
        <v>481</v>
      </c>
      <c r="R52" s="20" t="s">
        <v>481</v>
      </c>
      <c r="S52" s="18" t="s">
        <v>481</v>
      </c>
      <c r="T52" s="20" t="s">
        <v>481</v>
      </c>
      <c r="U52" s="18" t="n">
        <v>369.92766246</v>
      </c>
      <c r="V52" s="20" t="n">
        <v>22.67000429</v>
      </c>
    </row>
    <row r="53" spans="1:22">
      <c r="A53" s="15" t="s">
        <v>528</v>
      </c>
      <c r="B53" s="17" t="n">
        <v>5571</v>
      </c>
      <c r="C53" s="18">
        <f>(85.0/B53*100)</f>
        <v/>
      </c>
      <c r="D53" s="19" t="n">
        <v>5486</v>
      </c>
      <c r="E53" s="18" t="n">
        <v>443.06246331</v>
      </c>
      <c r="F53" s="20" t="n">
        <v>4.28505941</v>
      </c>
      <c r="G53" s="18" t="n">
        <v>456.8225875</v>
      </c>
      <c r="H53" s="20" t="n">
        <v>2.24097206</v>
      </c>
      <c r="I53" s="18" t="n">
        <v>419.8590003</v>
      </c>
      <c r="J53" s="20" t="n">
        <v>2.04625369</v>
      </c>
      <c r="K53" s="18" t="n">
        <v>407.26804265</v>
      </c>
      <c r="L53" s="20" t="n">
        <v>3.65663896</v>
      </c>
      <c r="M53" s="18" t="s">
        <v>481</v>
      </c>
      <c r="N53" s="20" t="s">
        <v>481</v>
      </c>
      <c r="O53" s="18" t="s">
        <v>481</v>
      </c>
      <c r="P53" s="20" t="s">
        <v>481</v>
      </c>
      <c r="Q53" s="18" t="s">
        <v>481</v>
      </c>
      <c r="R53" s="20" t="s">
        <v>481</v>
      </c>
      <c r="S53" s="18" t="s">
        <v>481</v>
      </c>
      <c r="T53" s="20" t="s">
        <v>481</v>
      </c>
      <c r="U53" s="18" t="n">
        <v>328.85143526</v>
      </c>
      <c r="V53" s="20" t="n">
        <v>9.247489659999999</v>
      </c>
    </row>
    <row r="54" spans="1:22">
      <c r="A54" s="15" t="s">
        <v>529</v>
      </c>
      <c r="B54" s="17" t="n">
        <v>4740</v>
      </c>
      <c r="C54" s="18">
        <f>(60.0/B54*100)</f>
        <v/>
      </c>
      <c r="D54" s="19" t="n">
        <v>4680</v>
      </c>
      <c r="E54" s="18" t="n">
        <v>331.50308606</v>
      </c>
      <c r="F54" s="20" t="n">
        <v>3.97754316</v>
      </c>
      <c r="G54" s="18" t="n">
        <v>341.68607209</v>
      </c>
      <c r="H54" s="20" t="n">
        <v>3.92753943</v>
      </c>
      <c r="I54" s="18" t="n">
        <v>338.68500368</v>
      </c>
      <c r="J54" s="20" t="n">
        <v>3.1315351</v>
      </c>
      <c r="K54" s="18" t="n">
        <v>331.99055792</v>
      </c>
      <c r="L54" s="20" t="n">
        <v>3.91674728</v>
      </c>
      <c r="M54" s="18" t="s">
        <v>481</v>
      </c>
      <c r="N54" s="20" t="s">
        <v>481</v>
      </c>
      <c r="O54" s="18" t="s">
        <v>481</v>
      </c>
      <c r="P54" s="20" t="s">
        <v>481</v>
      </c>
      <c r="Q54" s="18" t="s">
        <v>481</v>
      </c>
      <c r="R54" s="20" t="s">
        <v>481</v>
      </c>
      <c r="S54" s="18" t="s">
        <v>481</v>
      </c>
      <c r="T54" s="20" t="s">
        <v>481</v>
      </c>
      <c r="U54" s="18" t="n">
        <v>264.43291461</v>
      </c>
      <c r="V54" s="20" t="n">
        <v>4.52490084</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531.82335685</v>
      </c>
      <c r="F56" s="20" t="n">
        <v>5.74076626</v>
      </c>
      <c r="G56" s="18" t="n">
        <v>535.38701556</v>
      </c>
      <c r="H56" s="20" t="n">
        <v>3.44307412</v>
      </c>
      <c r="I56" s="18" t="n">
        <v>519.08456524</v>
      </c>
      <c r="J56" s="20" t="n">
        <v>2.96904427</v>
      </c>
      <c r="K56" s="18" t="n">
        <v>519.56558413</v>
      </c>
      <c r="L56" s="20" t="n">
        <v>3.221964</v>
      </c>
      <c r="M56" s="18" t="s">
        <v>481</v>
      </c>
      <c r="N56" s="20" t="s">
        <v>481</v>
      </c>
      <c r="O56" s="18" t="s">
        <v>481</v>
      </c>
      <c r="P56" s="20" t="s">
        <v>481</v>
      </c>
      <c r="Q56" s="18" t="s">
        <v>481</v>
      </c>
      <c r="R56" s="20" t="s">
        <v>481</v>
      </c>
      <c r="S56" s="18" t="s">
        <v>481</v>
      </c>
      <c r="T56" s="20" t="s">
        <v>481</v>
      </c>
      <c r="U56" s="18" t="n">
        <v>429.82191324</v>
      </c>
      <c r="V56" s="20" t="n">
        <v>25.75111806</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(137.0/B61*100)</f>
        <v/>
      </c>
      <c r="D61" s="19" t="n">
        <v>6388</v>
      </c>
      <c r="E61" s="18" t="n">
        <v>476.00783994</v>
      </c>
      <c r="F61" s="20" t="n">
        <v>5.16048298</v>
      </c>
      <c r="G61" s="18" t="n">
        <v>494.10954741</v>
      </c>
      <c r="H61" s="20" t="n">
        <v>3.61247733</v>
      </c>
      <c r="I61" s="18" t="n">
        <v>474.37732709</v>
      </c>
      <c r="J61" s="20" t="n">
        <v>2.77471492</v>
      </c>
      <c r="K61" s="18" t="n">
        <v>462.55282344</v>
      </c>
      <c r="L61" s="20" t="n">
        <v>3.54426796</v>
      </c>
      <c r="M61" s="18" t="s">
        <v>481</v>
      </c>
      <c r="N61" s="20" t="s">
        <v>481</v>
      </c>
      <c r="O61" s="18" t="s">
        <v>481</v>
      </c>
      <c r="P61" s="20" t="s">
        <v>481</v>
      </c>
      <c r="Q61" s="18" t="s">
        <v>481</v>
      </c>
      <c r="R61" s="20" t="s">
        <v>481</v>
      </c>
      <c r="S61" s="18" t="s">
        <v>481</v>
      </c>
      <c r="T61" s="20" t="s">
        <v>481</v>
      </c>
      <c r="U61" s="18" t="n">
        <v>372.38180788</v>
      </c>
      <c r="V61" s="20" t="n">
        <v>12.7837257</v>
      </c>
    </row>
    <row r="62" spans="1:22">
      <c r="A62" s="15" t="s">
        <v>537</v>
      </c>
      <c r="B62" s="17" t="n">
        <v>4476</v>
      </c>
      <c r="C62" s="18">
        <f>(3.0/B62*100)</f>
        <v/>
      </c>
      <c r="D62" s="19" t="n">
        <v>4473</v>
      </c>
      <c r="E62" s="18" t="n">
        <v>546.32798293</v>
      </c>
      <c r="F62" s="20" t="n">
        <v>5.94878742</v>
      </c>
      <c r="G62" s="18" t="n">
        <v>549.07764565</v>
      </c>
      <c r="H62" s="20" t="n">
        <v>2.83164444</v>
      </c>
      <c r="I62" s="18" t="n">
        <v>524.09324283</v>
      </c>
      <c r="J62" s="20" t="n">
        <v>1.75234827</v>
      </c>
      <c r="K62" s="18" t="n">
        <v>516.16529952</v>
      </c>
      <c r="L62" s="20" t="n">
        <v>2.43377981</v>
      </c>
      <c r="M62" s="18" t="s">
        <v>481</v>
      </c>
      <c r="N62" s="20" t="s">
        <v>481</v>
      </c>
      <c r="O62" s="18" t="s">
        <v>481</v>
      </c>
      <c r="P62" s="20" t="s">
        <v>481</v>
      </c>
      <c r="Q62" s="18" t="s">
        <v>481</v>
      </c>
      <c r="R62" s="20" t="s">
        <v>481</v>
      </c>
      <c r="S62" s="18" t="s">
        <v>481</v>
      </c>
      <c r="T62" s="20" t="s">
        <v>481</v>
      </c>
      <c r="U62" s="18" t="n">
        <v>390.64449221</v>
      </c>
      <c r="V62" s="20" t="n">
        <v>35.91272904</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(75.0/B66*100)</f>
        <v/>
      </c>
      <c r="D66" s="19" t="n">
        <v>5590</v>
      </c>
      <c r="E66" s="18" t="n">
        <v>408.49809752</v>
      </c>
      <c r="F66" s="20" t="n">
        <v>3.63048963</v>
      </c>
      <c r="G66" s="18" t="n">
        <v>433.67998776</v>
      </c>
      <c r="H66" s="20" t="n">
        <v>2.54062301</v>
      </c>
      <c r="I66" s="18" t="n">
        <v>408.25980317</v>
      </c>
      <c r="J66" s="20" t="n">
        <v>1.69333809</v>
      </c>
      <c r="K66" s="18" t="n">
        <v>410.65119806</v>
      </c>
      <c r="L66" s="20" t="n">
        <v>3.26997624</v>
      </c>
      <c r="M66" s="18" t="s">
        <v>481</v>
      </c>
      <c r="N66" s="20" t="s">
        <v>481</v>
      </c>
      <c r="O66" s="18" t="s">
        <v>481</v>
      </c>
      <c r="P66" s="20" t="s">
        <v>481</v>
      </c>
      <c r="Q66" s="18" t="s">
        <v>481</v>
      </c>
      <c r="R66" s="20" t="s">
        <v>481</v>
      </c>
      <c r="S66" s="18" t="s">
        <v>481</v>
      </c>
      <c r="T66" s="20" t="s">
        <v>481</v>
      </c>
      <c r="U66" s="18" t="n">
        <v>316.29479959</v>
      </c>
      <c r="V66" s="20" t="n">
        <v>5.65854935</v>
      </c>
    </row>
    <row r="67" spans="1:22">
      <c r="A67" s="15" t="s">
        <v>542</v>
      </c>
      <c r="B67" s="17" t="n">
        <v>6971</v>
      </c>
      <c r="C67" s="18">
        <f>(44.0/B67*100)</f>
        <v/>
      </c>
      <c r="D67" s="19" t="n">
        <v>6927</v>
      </c>
      <c r="E67" s="18" t="n">
        <v>388.28411076</v>
      </c>
      <c r="F67" s="20" t="n">
        <v>4.66827262</v>
      </c>
      <c r="G67" s="18" t="n">
        <v>407.28407467</v>
      </c>
      <c r="H67" s="20" t="n">
        <v>2.81208506</v>
      </c>
      <c r="I67" s="18" t="n">
        <v>395.12606276</v>
      </c>
      <c r="J67" s="20" t="n">
        <v>2.34666693</v>
      </c>
      <c r="K67" s="18" t="n">
        <v>399.78879144</v>
      </c>
      <c r="L67" s="20" t="n">
        <v>4.22338665</v>
      </c>
      <c r="M67" s="18" t="s">
        <v>481</v>
      </c>
      <c r="N67" s="20" t="s">
        <v>481</v>
      </c>
      <c r="O67" s="18" t="s">
        <v>481</v>
      </c>
      <c r="P67" s="20" t="s">
        <v>481</v>
      </c>
      <c r="Q67" s="18" t="s">
        <v>481</v>
      </c>
      <c r="R67" s="20" t="s">
        <v>481</v>
      </c>
      <c r="S67" s="18" t="s">
        <v>481</v>
      </c>
      <c r="T67" s="20" t="s">
        <v>481</v>
      </c>
      <c r="U67" s="18" t="n">
        <v>295.3792476</v>
      </c>
      <c r="V67" s="20" t="n">
        <v>6.84143801</v>
      </c>
    </row>
    <row r="68" spans="1:22">
      <c r="A68" s="15" t="s">
        <v>543</v>
      </c>
      <c r="B68" s="17" t="n">
        <v>12083</v>
      </c>
      <c r="C68" s="18">
        <f>(26.0/B68*100)</f>
        <v/>
      </c>
      <c r="D68" s="19" t="n">
        <v>12057</v>
      </c>
      <c r="E68" s="18" t="n">
        <v>405.07755278</v>
      </c>
      <c r="F68" s="20" t="n">
        <v>3.70317117</v>
      </c>
      <c r="G68" s="18" t="n">
        <v>452.17370316</v>
      </c>
      <c r="H68" s="20" t="n">
        <v>2.36432961</v>
      </c>
      <c r="I68" s="18" t="n">
        <v>423.14985237</v>
      </c>
      <c r="J68" s="20" t="n">
        <v>1.43952433</v>
      </c>
      <c r="K68" s="18" t="n">
        <v>398.94028328</v>
      </c>
      <c r="L68" s="20" t="n">
        <v>1.87231594</v>
      </c>
      <c r="M68" s="18" t="s">
        <v>481</v>
      </c>
      <c r="N68" s="20" t="s">
        <v>481</v>
      </c>
      <c r="O68" s="18" t="s">
        <v>481</v>
      </c>
      <c r="P68" s="20" t="s">
        <v>481</v>
      </c>
      <c r="Q68" s="18" t="s">
        <v>481</v>
      </c>
      <c r="R68" s="20" t="s">
        <v>481</v>
      </c>
      <c r="S68" s="18" t="s">
        <v>481</v>
      </c>
      <c r="T68" s="20" t="s">
        <v>481</v>
      </c>
      <c r="U68" s="18" t="n">
        <v>317.89637904</v>
      </c>
      <c r="V68" s="20" t="n">
        <v>4.16141034</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504.16338771</v>
      </c>
      <c r="F70" s="20" t="n">
        <v>5.09046702</v>
      </c>
      <c r="G70" s="18" t="n">
        <v>501.82483084</v>
      </c>
      <c r="H70" s="20" t="n">
        <v>3.19399632</v>
      </c>
      <c r="I70" s="18" t="n">
        <v>476.43423721</v>
      </c>
      <c r="J70" s="20" t="n">
        <v>3.25131547</v>
      </c>
      <c r="K70" s="18" t="n">
        <v>476.32078255</v>
      </c>
      <c r="L70" s="20" t="n">
        <v>4.88346746</v>
      </c>
      <c r="M70" s="18" t="s">
        <v>481</v>
      </c>
      <c r="N70" s="20" t="s">
        <v>481</v>
      </c>
      <c r="O70" s="18" t="s">
        <v>481</v>
      </c>
      <c r="P70" s="20" t="s">
        <v>481</v>
      </c>
      <c r="Q70" s="18" t="s">
        <v>481</v>
      </c>
      <c r="R70" s="20" t="s">
        <v>481</v>
      </c>
      <c r="S70" s="18" t="s">
        <v>481</v>
      </c>
      <c r="T70" s="20" t="s">
        <v>481</v>
      </c>
      <c r="U70" s="18" t="n">
        <v>407.92859327</v>
      </c>
      <c r="V70" s="20" t="n">
        <v>11.87971306</v>
      </c>
    </row>
    <row r="71" spans="1:22">
      <c r="A71" s="15" t="s">
        <v>546</v>
      </c>
      <c r="B71" s="17" t="n">
        <v>6115</v>
      </c>
      <c r="C71" s="18">
        <f>(17.0/B71*100)</f>
        <v/>
      </c>
      <c r="D71" s="19" t="n">
        <v>6098</v>
      </c>
      <c r="E71" s="18" t="n">
        <v>577.69040942</v>
      </c>
      <c r="F71" s="20" t="n">
        <v>6.18978775</v>
      </c>
      <c r="G71" s="18" t="n">
        <v>575.0079506</v>
      </c>
      <c r="H71" s="20" t="n">
        <v>3.02093405</v>
      </c>
      <c r="I71" s="18" t="n">
        <v>552.45896652</v>
      </c>
      <c r="J71" s="20" t="n">
        <v>1.83994044</v>
      </c>
      <c r="K71" s="18" t="n">
        <v>542.052745</v>
      </c>
      <c r="L71" s="20" t="n">
        <v>3.03551301</v>
      </c>
      <c r="M71" s="18" t="s">
        <v>481</v>
      </c>
      <c r="N71" s="20" t="s">
        <v>481</v>
      </c>
      <c r="O71" s="18" t="s">
        <v>481</v>
      </c>
      <c r="P71" s="20" t="s">
        <v>481</v>
      </c>
      <c r="Q71" s="18" t="s">
        <v>481</v>
      </c>
      <c r="R71" s="20" t="s">
        <v>481</v>
      </c>
      <c r="S71" s="18" t="s">
        <v>481</v>
      </c>
      <c r="T71" s="20" t="s">
        <v>481</v>
      </c>
      <c r="U71" s="18" t="n">
        <v>479.94388371</v>
      </c>
      <c r="V71" s="20" t="n">
        <v>28.5952641</v>
      </c>
    </row>
    <row r="72" spans="1:22">
      <c r="A72" s="15" t="s">
        <v>547</v>
      </c>
      <c r="B72" s="17" t="n">
        <v>7708</v>
      </c>
      <c r="C72" s="18">
        <f>(5.0/B72*100)</f>
        <v/>
      </c>
      <c r="D72" s="19" t="n">
        <v>7703</v>
      </c>
      <c r="E72" s="18" t="n">
        <v>543.14999868</v>
      </c>
      <c r="F72" s="20" t="n">
        <v>8.102912460000001</v>
      </c>
      <c r="G72" s="18" t="n">
        <v>551.90121283</v>
      </c>
      <c r="H72" s="20" t="n">
        <v>3.53400557</v>
      </c>
      <c r="I72" s="18" t="n">
        <v>525.4897863</v>
      </c>
      <c r="J72" s="20" t="n">
        <v>2.84681998</v>
      </c>
      <c r="K72" s="18" t="n">
        <v>527.6756917</v>
      </c>
      <c r="L72" s="20" t="n">
        <v>3.54402137</v>
      </c>
      <c r="M72" s="18" t="s">
        <v>481</v>
      </c>
      <c r="N72" s="20" t="s">
        <v>481</v>
      </c>
      <c r="O72" s="18" t="s">
        <v>481</v>
      </c>
      <c r="P72" s="20" t="s">
        <v>481</v>
      </c>
      <c r="Q72" s="18" t="s">
        <v>481</v>
      </c>
      <c r="R72" s="20" t="s">
        <v>481</v>
      </c>
      <c r="S72" s="18" t="s">
        <v>481</v>
      </c>
      <c r="T72" s="20" t="s">
        <v>481</v>
      </c>
      <c r="U72" s="18" t="n">
        <v>433.72223038</v>
      </c>
      <c r="V72" s="20" t="n">
        <v>39.03650195</v>
      </c>
    </row>
    <row r="73" spans="1:22">
      <c r="A73" s="15" t="s">
        <v>548</v>
      </c>
      <c r="B73" s="17" t="n">
        <v>8249</v>
      </c>
      <c r="C73" s="18">
        <f>(146.0/B73*100)</f>
        <v/>
      </c>
      <c r="D73" s="19" t="n">
        <v>8103</v>
      </c>
      <c r="E73" s="18" t="n">
        <v>413.80266157</v>
      </c>
      <c r="F73" s="20" t="n">
        <v>5.81359813</v>
      </c>
      <c r="G73" s="18" t="n">
        <v>420.90111361</v>
      </c>
      <c r="H73" s="20" t="n">
        <v>3.57271832</v>
      </c>
      <c r="I73" s="18" t="n">
        <v>422.42140666</v>
      </c>
      <c r="J73" s="20" t="n">
        <v>2.8941651</v>
      </c>
      <c r="K73" s="18" t="n">
        <v>429.64001858</v>
      </c>
      <c r="L73" s="20" t="n">
        <v>3.90041928</v>
      </c>
      <c r="M73" s="18" t="s">
        <v>481</v>
      </c>
      <c r="N73" s="20" t="s">
        <v>481</v>
      </c>
      <c r="O73" s="18" t="s">
        <v>481</v>
      </c>
      <c r="P73" s="20" t="s">
        <v>481</v>
      </c>
      <c r="Q73" s="18" t="s">
        <v>481</v>
      </c>
      <c r="R73" s="20" t="s">
        <v>481</v>
      </c>
      <c r="S73" s="18" t="s">
        <v>481</v>
      </c>
      <c r="T73" s="20" t="s">
        <v>481</v>
      </c>
      <c r="U73" s="18" t="n">
        <v>350.32906505</v>
      </c>
      <c r="V73" s="20" t="n">
        <v>14.25149845</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(204.0/B75*100)</f>
        <v/>
      </c>
      <c r="D75" s="19" t="n">
        <v>5171</v>
      </c>
      <c r="E75" s="18" t="n">
        <v>387.1017872</v>
      </c>
      <c r="F75" s="20" t="n">
        <v>3.71159495</v>
      </c>
      <c r="G75" s="18" t="n">
        <v>399.3271316</v>
      </c>
      <c r="H75" s="20" t="n">
        <v>3.58230259</v>
      </c>
      <c r="I75" s="18" t="n">
        <v>383.66526452</v>
      </c>
      <c r="J75" s="20" t="n">
        <v>2.17345188</v>
      </c>
      <c r="K75" s="18" t="n">
        <v>385.43192584</v>
      </c>
      <c r="L75" s="20" t="n">
        <v>3.72972149</v>
      </c>
      <c r="M75" s="18" t="s">
        <v>481</v>
      </c>
      <c r="N75" s="20" t="s">
        <v>481</v>
      </c>
      <c r="O75" s="18" t="s">
        <v>481</v>
      </c>
      <c r="P75" s="20" t="s">
        <v>481</v>
      </c>
      <c r="Q75" s="18" t="s">
        <v>481</v>
      </c>
      <c r="R75" s="20" t="s">
        <v>481</v>
      </c>
      <c r="S75" s="18" t="s">
        <v>481</v>
      </c>
      <c r="T75" s="20" t="s">
        <v>481</v>
      </c>
      <c r="U75" s="18" t="n">
        <v>353.62456335</v>
      </c>
      <c r="V75" s="20" t="n">
        <v>4.84707438</v>
      </c>
    </row>
    <row r="76" spans="1:22">
      <c r="A76" s="15" t="s">
        <v>551</v>
      </c>
      <c r="B76" s="17" t="n">
        <v>14167</v>
      </c>
      <c r="C76" s="18">
        <f>(228.0/B76*100)</f>
        <v/>
      </c>
      <c r="D76" s="19" t="n">
        <v>13939</v>
      </c>
      <c r="E76" s="18" t="n">
        <v>430.45848711</v>
      </c>
      <c r="F76" s="20" t="n">
        <v>4.79609031</v>
      </c>
      <c r="G76" s="18" t="n">
        <v>463.69511536</v>
      </c>
      <c r="H76" s="20" t="n">
        <v>3.89822832</v>
      </c>
      <c r="I76" s="18" t="n">
        <v>435.62622213</v>
      </c>
      <c r="J76" s="20" t="n">
        <v>2.58329898</v>
      </c>
      <c r="K76" s="18" t="n">
        <v>422.18208956</v>
      </c>
      <c r="L76" s="20" t="n">
        <v>2.69441999</v>
      </c>
      <c r="M76" s="18" t="s">
        <v>481</v>
      </c>
      <c r="N76" s="20" t="s">
        <v>481</v>
      </c>
      <c r="O76" s="18" t="s">
        <v>481</v>
      </c>
      <c r="P76" s="20" t="s">
        <v>481</v>
      </c>
      <c r="Q76" s="18" t="s">
        <v>481</v>
      </c>
      <c r="R76" s="20" t="s">
        <v>481</v>
      </c>
      <c r="S76" s="18" t="s">
        <v>481</v>
      </c>
      <c r="T76" s="20" t="s">
        <v>481</v>
      </c>
      <c r="U76" s="18" t="n">
        <v>332.15935674</v>
      </c>
      <c r="V76" s="20" t="n">
        <v>7.35138202</v>
      </c>
    </row>
    <row r="77" spans="1:22">
      <c r="A77" s="15" t="s">
        <v>552</v>
      </c>
      <c r="B77" s="17" t="n">
        <v>6062</v>
      </c>
      <c r="C77" s="18">
        <f>(84.0/B77*100)</f>
        <v/>
      </c>
      <c r="D77" s="19" t="n">
        <v>5978</v>
      </c>
      <c r="E77" s="18" t="n">
        <v>450.0636479</v>
      </c>
      <c r="F77" s="20" t="n">
        <v>5.38610033</v>
      </c>
      <c r="G77" s="18" t="n">
        <v>468.93127198</v>
      </c>
      <c r="H77" s="20" t="n">
        <v>3.15106843</v>
      </c>
      <c r="I77" s="18" t="n">
        <v>432.92935734</v>
      </c>
      <c r="J77" s="20" t="n">
        <v>2.47802901</v>
      </c>
      <c r="K77" s="18" t="n">
        <v>421.08591385</v>
      </c>
      <c r="L77" s="20" t="n">
        <v>3.01269326</v>
      </c>
      <c r="M77" s="18" t="s">
        <v>481</v>
      </c>
      <c r="N77" s="20" t="s">
        <v>481</v>
      </c>
      <c r="O77" s="18" t="s">
        <v>481</v>
      </c>
      <c r="P77" s="20" t="s">
        <v>481</v>
      </c>
      <c r="Q77" s="18" t="s">
        <v>481</v>
      </c>
      <c r="R77" s="20" t="s">
        <v>481</v>
      </c>
      <c r="S77" s="18" t="s">
        <v>481</v>
      </c>
      <c r="T77" s="20" t="s">
        <v>481</v>
      </c>
      <c r="U77" s="18" t="n">
        <v>341.54690355</v>
      </c>
      <c r="V77" s="20" t="n">
        <v>5.81795867</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450.72350002</v>
      </c>
      <c r="F81" s="20" t="n">
        <v>5.89859513</v>
      </c>
      <c r="G81" s="18" t="n">
        <v>446.47552785</v>
      </c>
      <c r="H81" s="20" t="n">
        <v>3.27116936</v>
      </c>
      <c r="I81" s="18" t="n">
        <v>438.82460478</v>
      </c>
      <c r="J81" s="20" t="n">
        <v>3.09184195</v>
      </c>
      <c r="K81" s="18" t="n">
        <v>455.25778003</v>
      </c>
      <c r="L81" s="20" t="n">
        <v>5.13931101</v>
      </c>
      <c r="M81" s="18" t="s">
        <v>481</v>
      </c>
      <c r="N81" s="20" t="s">
        <v>481</v>
      </c>
      <c r="O81" s="18" t="s">
        <v>481</v>
      </c>
      <c r="P81" s="20" t="s">
        <v>481</v>
      </c>
      <c r="Q81" s="18" t="s">
        <v>481</v>
      </c>
      <c r="R81" s="20" t="s">
        <v>481</v>
      </c>
      <c r="S81" s="18" t="s">
        <v>481</v>
      </c>
      <c r="T81" s="20" t="s">
        <v>481</v>
      </c>
      <c r="U81" s="18" t="n">
        <v>360.9955337</v>
      </c>
      <c r="V81" s="20" t="n">
        <v>20.43732776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706</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(368.0/B7*100)</f>
        <v/>
      </c>
      <c r="D7" s="19" t="n">
        <v>14162</v>
      </c>
      <c r="E7" s="18" t="n">
        <v>537.3956842</v>
      </c>
      <c r="F7" s="20" t="n">
        <v>5.15167638</v>
      </c>
      <c r="G7" s="18" t="n">
        <v>529.61881884</v>
      </c>
      <c r="H7" s="20" t="n">
        <v>2.15341004</v>
      </c>
      <c r="I7" s="18" t="n">
        <v>503.61381028</v>
      </c>
      <c r="J7" s="20" t="n">
        <v>2.08400976</v>
      </c>
      <c r="K7" s="18" t="n">
        <v>500.85176093</v>
      </c>
      <c r="L7" s="20" t="n">
        <v>2.62276021</v>
      </c>
      <c r="M7" s="18" t="s">
        <v>481</v>
      </c>
      <c r="N7" s="20" t="s">
        <v>481</v>
      </c>
      <c r="O7" s="18" t="s">
        <v>481</v>
      </c>
      <c r="P7" s="20" t="s">
        <v>481</v>
      </c>
      <c r="Q7" s="18" t="s">
        <v>481</v>
      </c>
      <c r="R7" s="20" t="s">
        <v>481</v>
      </c>
      <c r="S7" s="18" t="s">
        <v>481</v>
      </c>
      <c r="T7" s="20" t="s">
        <v>481</v>
      </c>
      <c r="U7" s="18" t="n">
        <v>409.29207682</v>
      </c>
      <c r="V7" s="20" t="n">
        <v>8.45817291</v>
      </c>
    </row>
    <row r="8" spans="1:22">
      <c r="A8" s="15" t="s">
        <v>483</v>
      </c>
      <c r="B8" s="17" t="n">
        <v>7007</v>
      </c>
      <c r="C8" s="18">
        <f>(22.0/B8*100)</f>
        <v/>
      </c>
      <c r="D8" s="19" t="n">
        <v>6985</v>
      </c>
      <c r="E8" s="18" t="n">
        <v>526.27520598</v>
      </c>
      <c r="F8" s="20" t="n">
        <v>5.38659558</v>
      </c>
      <c r="G8" s="18" t="n">
        <v>521.89433794</v>
      </c>
      <c r="H8" s="20" t="n">
        <v>3.0422217</v>
      </c>
      <c r="I8" s="18" t="n">
        <v>487.5013694</v>
      </c>
      <c r="J8" s="20" t="n">
        <v>2.93383587</v>
      </c>
      <c r="K8" s="18" t="n">
        <v>471.0416104</v>
      </c>
      <c r="L8" s="20" t="n">
        <v>3.35067411</v>
      </c>
      <c r="M8" s="18" t="s">
        <v>481</v>
      </c>
      <c r="N8" s="20" t="s">
        <v>481</v>
      </c>
      <c r="O8" s="18" t="s">
        <v>481</v>
      </c>
      <c r="P8" s="20" t="s">
        <v>481</v>
      </c>
      <c r="Q8" s="18" t="n">
        <v>368.48347797</v>
      </c>
      <c r="R8" s="20" t="n">
        <v>14.99112476</v>
      </c>
      <c r="S8" s="18" t="s">
        <v>481</v>
      </c>
      <c r="T8" s="20" t="s">
        <v>481</v>
      </c>
      <c r="U8" s="18" t="n">
        <v>414.61008879</v>
      </c>
      <c r="V8" s="20" t="n">
        <v>15.41146263</v>
      </c>
    </row>
    <row r="9" spans="1:22">
      <c r="A9" s="15" t="s">
        <v>484</v>
      </c>
      <c r="B9" s="17" t="n">
        <v>9651</v>
      </c>
      <c r="C9" s="18">
        <f>(99.0/B9*100)</f>
        <v/>
      </c>
      <c r="D9" s="19" t="n">
        <v>9552</v>
      </c>
      <c r="E9" s="18" t="n">
        <v>498.73811738</v>
      </c>
      <c r="F9" s="20" t="n">
        <v>4.33581563</v>
      </c>
      <c r="G9" s="18" t="n">
        <v>526.87237204</v>
      </c>
      <c r="H9" s="20" t="n">
        <v>2.85799978</v>
      </c>
      <c r="I9" s="18" t="n">
        <v>508.05383354</v>
      </c>
      <c r="J9" s="20" t="n">
        <v>2.48030846</v>
      </c>
      <c r="K9" s="18" t="n">
        <v>485.59892783</v>
      </c>
      <c r="L9" s="20" t="n">
        <v>3.48956212</v>
      </c>
      <c r="M9" s="18" t="s">
        <v>481</v>
      </c>
      <c r="N9" s="20" t="s">
        <v>481</v>
      </c>
      <c r="O9" s="18" t="s">
        <v>481</v>
      </c>
      <c r="P9" s="20" t="s">
        <v>481</v>
      </c>
      <c r="Q9" s="18" t="n">
        <v>374.78530698</v>
      </c>
      <c r="R9" s="20" t="n">
        <v>11.62763904</v>
      </c>
      <c r="S9" s="18" t="s">
        <v>481</v>
      </c>
      <c r="T9" s="20" t="s">
        <v>481</v>
      </c>
      <c r="U9" s="18" t="n">
        <v>387.19237958</v>
      </c>
      <c r="V9" s="20" t="n">
        <v>9.962557589999999</v>
      </c>
    </row>
    <row r="10" spans="1:22">
      <c r="A10" s="15" t="s">
        <v>485</v>
      </c>
      <c r="B10" s="17" t="n">
        <v>20058</v>
      </c>
      <c r="C10" s="18">
        <f>(528.0/B10*100)</f>
        <v/>
      </c>
      <c r="D10" s="19" t="n">
        <v>19530</v>
      </c>
      <c r="E10" s="18" t="n">
        <v>552.5809862999999</v>
      </c>
      <c r="F10" s="20" t="n">
        <v>4.26991949</v>
      </c>
      <c r="G10" s="18" t="n">
        <v>544.6955289700001</v>
      </c>
      <c r="H10" s="20" t="n">
        <v>2.85978895</v>
      </c>
      <c r="I10" s="18" t="n">
        <v>521.27113159</v>
      </c>
      <c r="J10" s="20" t="n">
        <v>2.13012019</v>
      </c>
      <c r="K10" s="18" t="n">
        <v>516.29695994</v>
      </c>
      <c r="L10" s="20" t="n">
        <v>3.39089561</v>
      </c>
      <c r="M10" s="18" t="s">
        <v>481</v>
      </c>
      <c r="N10" s="20" t="s">
        <v>481</v>
      </c>
      <c r="O10" s="18" t="s">
        <v>481</v>
      </c>
      <c r="P10" s="20" t="s">
        <v>481</v>
      </c>
      <c r="Q10" s="18" t="s">
        <v>481</v>
      </c>
      <c r="R10" s="20" t="s">
        <v>481</v>
      </c>
      <c r="S10" s="18" t="s">
        <v>481</v>
      </c>
      <c r="T10" s="20" t="s">
        <v>481</v>
      </c>
      <c r="U10" s="18" t="n">
        <v>438.14151926</v>
      </c>
      <c r="V10" s="20" t="n">
        <v>10.4492807</v>
      </c>
    </row>
    <row r="11" spans="1:22">
      <c r="A11" s="15" t="s">
        <v>486</v>
      </c>
      <c r="B11" s="17" t="n">
        <v>7053</v>
      </c>
      <c r="C11" s="18">
        <f>(50.0/B11*100)</f>
        <v/>
      </c>
      <c r="D11" s="19" t="n">
        <v>7003</v>
      </c>
      <c r="E11" s="18" t="n">
        <v>466.06449926</v>
      </c>
      <c r="F11" s="20" t="n">
        <v>7.38888834</v>
      </c>
      <c r="G11" s="18" t="n">
        <v>465.03184359</v>
      </c>
      <c r="H11" s="20" t="n">
        <v>4.21251762</v>
      </c>
      <c r="I11" s="18" t="n">
        <v>446.80802119</v>
      </c>
      <c r="J11" s="20" t="n">
        <v>2.85448096</v>
      </c>
      <c r="K11" s="18" t="n">
        <v>440.08189153</v>
      </c>
      <c r="L11" s="20" t="n">
        <v>2.84843971</v>
      </c>
      <c r="M11" s="18" t="s">
        <v>481</v>
      </c>
      <c r="N11" s="20" t="s">
        <v>481</v>
      </c>
      <c r="O11" s="18" t="s">
        <v>481</v>
      </c>
      <c r="P11" s="20" t="s">
        <v>481</v>
      </c>
      <c r="Q11" s="18" t="s">
        <v>481</v>
      </c>
      <c r="R11" s="20" t="s">
        <v>481</v>
      </c>
      <c r="S11" s="18" t="s">
        <v>481</v>
      </c>
      <c r="T11" s="20" t="s">
        <v>481</v>
      </c>
      <c r="U11" s="18" t="n">
        <v>394.87741871</v>
      </c>
      <c r="V11" s="20" t="n">
        <v>10.84822078</v>
      </c>
    </row>
    <row r="12" spans="1:22">
      <c r="A12" s="15" t="s">
        <v>487</v>
      </c>
      <c r="B12" s="17" t="n">
        <v>6894</v>
      </c>
      <c r="C12" s="18">
        <f>(56.0/B12*100)</f>
        <v/>
      </c>
      <c r="D12" s="19" t="n">
        <v>6838</v>
      </c>
      <c r="E12" s="18" t="n">
        <v>500.93447108</v>
      </c>
      <c r="F12" s="20" t="n">
        <v>4.61543103</v>
      </c>
      <c r="G12" s="18" t="n">
        <v>505.59221586</v>
      </c>
      <c r="H12" s="20" t="n">
        <v>3.02597817</v>
      </c>
      <c r="I12" s="18" t="n">
        <v>494.2083505</v>
      </c>
      <c r="J12" s="20" t="n">
        <v>2.19010268</v>
      </c>
      <c r="K12" s="18" t="n">
        <v>483.03260182</v>
      </c>
      <c r="L12" s="20" t="n">
        <v>4.41474824</v>
      </c>
      <c r="M12" s="18" t="s">
        <v>481</v>
      </c>
      <c r="N12" s="20" t="s">
        <v>481</v>
      </c>
      <c r="O12" s="18" t="s">
        <v>481</v>
      </c>
      <c r="P12" s="20" t="s">
        <v>481</v>
      </c>
      <c r="Q12" s="18" t="n">
        <v>366.6777112</v>
      </c>
      <c r="R12" s="20" t="n">
        <v>14.39052153</v>
      </c>
      <c r="S12" s="18" t="s">
        <v>481</v>
      </c>
      <c r="T12" s="20" t="s">
        <v>481</v>
      </c>
      <c r="U12" s="18" t="n">
        <v>364.99298493</v>
      </c>
      <c r="V12" s="20" t="n">
        <v>12.30657532</v>
      </c>
    </row>
    <row r="13" spans="1:22">
      <c r="A13" s="15" t="s">
        <v>488</v>
      </c>
      <c r="B13" s="17" t="n">
        <v>7161</v>
      </c>
      <c r="C13" s="18">
        <f>(92.0/B13*100)</f>
        <v/>
      </c>
      <c r="D13" s="19" t="n">
        <v>7069</v>
      </c>
      <c r="E13" s="18" t="n">
        <v>536.2856183</v>
      </c>
      <c r="F13" s="20" t="n">
        <v>5.57015127</v>
      </c>
      <c r="G13" s="18" t="n">
        <v>520.57915379</v>
      </c>
      <c r="H13" s="20" t="n">
        <v>3.1444457</v>
      </c>
      <c r="I13" s="18" t="n">
        <v>498.904054</v>
      </c>
      <c r="J13" s="20" t="n">
        <v>2.50034742</v>
      </c>
      <c r="K13" s="18" t="n">
        <v>489.18521177</v>
      </c>
      <c r="L13" s="20" t="n">
        <v>3.88664284</v>
      </c>
      <c r="M13" s="18" t="s">
        <v>481</v>
      </c>
      <c r="N13" s="20" t="s">
        <v>481</v>
      </c>
      <c r="O13" s="18" t="s">
        <v>481</v>
      </c>
      <c r="P13" s="20" t="s">
        <v>481</v>
      </c>
      <c r="Q13" s="18" t="n">
        <v>436.36003517</v>
      </c>
      <c r="R13" s="20" t="n">
        <v>6.43426798</v>
      </c>
      <c r="S13" s="18" t="s">
        <v>481</v>
      </c>
      <c r="T13" s="20" t="s">
        <v>481</v>
      </c>
      <c r="U13" s="18" t="n">
        <v>385.68385835</v>
      </c>
      <c r="V13" s="20" t="n">
        <v>12.59421697</v>
      </c>
    </row>
    <row r="14" spans="1:22">
      <c r="A14" s="15" t="s">
        <v>489</v>
      </c>
      <c r="B14" s="17" t="n">
        <v>5587</v>
      </c>
      <c r="C14" s="18">
        <f>(74.0/B14*100)</f>
        <v/>
      </c>
      <c r="D14" s="19" t="n">
        <v>5513</v>
      </c>
      <c r="E14" s="18" t="n">
        <v>556.26207459</v>
      </c>
      <c r="F14" s="20" t="n">
        <v>5.23556029</v>
      </c>
      <c r="G14" s="18" t="n">
        <v>554.14629642</v>
      </c>
      <c r="H14" s="20" t="n">
        <v>3.0592316</v>
      </c>
      <c r="I14" s="18" t="n">
        <v>520.71880028</v>
      </c>
      <c r="J14" s="20" t="n">
        <v>2.15437515</v>
      </c>
      <c r="K14" s="18" t="n">
        <v>513.7266442599999</v>
      </c>
      <c r="L14" s="20" t="n">
        <v>4.18896778</v>
      </c>
      <c r="M14" s="18" t="s">
        <v>481</v>
      </c>
      <c r="N14" s="20" t="s">
        <v>481</v>
      </c>
      <c r="O14" s="18" t="s">
        <v>481</v>
      </c>
      <c r="P14" s="20" t="s">
        <v>481</v>
      </c>
      <c r="Q14" s="18" t="s">
        <v>481</v>
      </c>
      <c r="R14" s="20" t="s">
        <v>481</v>
      </c>
      <c r="S14" s="18" t="s">
        <v>481</v>
      </c>
      <c r="T14" s="20" t="s">
        <v>481</v>
      </c>
      <c r="U14" s="18" t="n">
        <v>482.33626061</v>
      </c>
      <c r="V14" s="20" t="n">
        <v>17.46585398</v>
      </c>
    </row>
    <row r="15" spans="1:22">
      <c r="A15" s="15" t="s">
        <v>490</v>
      </c>
      <c r="B15" s="17" t="n">
        <v>5882</v>
      </c>
      <c r="C15" s="18">
        <f>(53.0/B15*100)</f>
        <v/>
      </c>
      <c r="D15" s="19" t="n">
        <v>5829</v>
      </c>
      <c r="E15" s="18" t="n">
        <v>583.9956921199999</v>
      </c>
      <c r="F15" s="20" t="n">
        <v>3.69861969</v>
      </c>
      <c r="G15" s="18" t="n">
        <v>544.0071022</v>
      </c>
      <c r="H15" s="20" t="n">
        <v>2.80431952</v>
      </c>
      <c r="I15" s="18" t="n">
        <v>505.71802914</v>
      </c>
      <c r="J15" s="20" t="n">
        <v>2.49943586</v>
      </c>
      <c r="K15" s="18" t="n">
        <v>494.95774967</v>
      </c>
      <c r="L15" s="20" t="n">
        <v>4.77958244</v>
      </c>
      <c r="M15" s="18" t="s">
        <v>481</v>
      </c>
      <c r="N15" s="20" t="s">
        <v>481</v>
      </c>
      <c r="O15" s="18" t="s">
        <v>481</v>
      </c>
      <c r="P15" s="20" t="s">
        <v>481</v>
      </c>
      <c r="Q15" s="18" t="n">
        <v>375.95013089</v>
      </c>
      <c r="R15" s="20" t="n">
        <v>17.42774697</v>
      </c>
      <c r="S15" s="18" t="s">
        <v>481</v>
      </c>
      <c r="T15" s="20" t="s">
        <v>481</v>
      </c>
      <c r="U15" s="18" t="n">
        <v>463.94890449</v>
      </c>
      <c r="V15" s="20" t="n">
        <v>14.91118135</v>
      </c>
    </row>
    <row r="16" spans="1:22">
      <c r="A16" s="15" t="s">
        <v>491</v>
      </c>
      <c r="B16" s="17" t="n">
        <v>6108</v>
      </c>
      <c r="C16" s="18">
        <f>(102.0/B16*100)</f>
        <v/>
      </c>
      <c r="D16" s="19" t="n">
        <v>6006</v>
      </c>
      <c r="E16" s="18" t="n">
        <v>481.68862236</v>
      </c>
      <c r="F16" s="20" t="n">
        <v>4.30704645</v>
      </c>
      <c r="G16" s="18" t="n">
        <v>511.9202951</v>
      </c>
      <c r="H16" s="20" t="n">
        <v>3.1936396</v>
      </c>
      <c r="I16" s="18" t="n">
        <v>501.4699801</v>
      </c>
      <c r="J16" s="20" t="n">
        <v>2.13851596</v>
      </c>
      <c r="K16" s="18" t="n">
        <v>489.34548583</v>
      </c>
      <c r="L16" s="20" t="n">
        <v>4.14625131</v>
      </c>
      <c r="M16" s="18" t="s">
        <v>481</v>
      </c>
      <c r="N16" s="20" t="s">
        <v>481</v>
      </c>
      <c r="O16" s="18" t="s">
        <v>481</v>
      </c>
      <c r="P16" s="20" t="s">
        <v>481</v>
      </c>
      <c r="Q16" s="18" t="s">
        <v>481</v>
      </c>
      <c r="R16" s="20" t="s">
        <v>481</v>
      </c>
      <c r="S16" s="18" t="s">
        <v>481</v>
      </c>
      <c r="T16" s="20" t="s">
        <v>481</v>
      </c>
      <c r="U16" s="18" t="n">
        <v>354.83982002</v>
      </c>
      <c r="V16" s="20" t="n">
        <v>12.53398317</v>
      </c>
    </row>
    <row r="17" spans="1:22">
      <c r="A17" s="15" t="s">
        <v>492</v>
      </c>
      <c r="B17" s="17" t="n">
        <v>6504</v>
      </c>
      <c r="C17" s="18">
        <f>(657.0/B17*100)</f>
        <v/>
      </c>
      <c r="D17" s="19" t="n">
        <v>5847</v>
      </c>
      <c r="E17" s="18" t="n">
        <v>529.06853169</v>
      </c>
      <c r="F17" s="20" t="n">
        <v>5.39612794</v>
      </c>
      <c r="G17" s="18" t="n">
        <v>535.32896596</v>
      </c>
      <c r="H17" s="20" t="n">
        <v>3.51659551</v>
      </c>
      <c r="I17" s="18" t="n">
        <v>508.34775923</v>
      </c>
      <c r="J17" s="20" t="n">
        <v>3.35319795</v>
      </c>
      <c r="K17" s="18" t="n">
        <v>496.59560324</v>
      </c>
      <c r="L17" s="20" t="n">
        <v>3.91000775</v>
      </c>
      <c r="M17" s="18" t="s">
        <v>481</v>
      </c>
      <c r="N17" s="20" t="s">
        <v>481</v>
      </c>
      <c r="O17" s="18" t="s">
        <v>481</v>
      </c>
      <c r="P17" s="20" t="s">
        <v>481</v>
      </c>
      <c r="Q17" s="18" t="n">
        <v>360.48925247</v>
      </c>
      <c r="R17" s="20" t="n">
        <v>12.44339086</v>
      </c>
      <c r="S17" s="18" t="s">
        <v>481</v>
      </c>
      <c r="T17" s="20" t="s">
        <v>481</v>
      </c>
      <c r="U17" s="18" t="n">
        <v>425.32000372</v>
      </c>
      <c r="V17" s="20" t="n">
        <v>12.88902704</v>
      </c>
    </row>
    <row r="18" spans="1:22">
      <c r="A18" s="15" t="s">
        <v>493</v>
      </c>
      <c r="B18" s="17" t="n">
        <v>5532</v>
      </c>
      <c r="C18" s="18">
        <f>(28.0/B18*100)</f>
        <v/>
      </c>
      <c r="D18" s="19" t="n">
        <v>5504</v>
      </c>
      <c r="E18" s="18" t="n">
        <v>477.06271218</v>
      </c>
      <c r="F18" s="20" t="n">
        <v>5.44806922</v>
      </c>
      <c r="G18" s="18" t="n">
        <v>469.58439301</v>
      </c>
      <c r="H18" s="20" t="n">
        <v>4.297737</v>
      </c>
      <c r="I18" s="18" t="n">
        <v>443.69474032</v>
      </c>
      <c r="J18" s="20" t="n">
        <v>4.21582729</v>
      </c>
      <c r="K18" s="18" t="n">
        <v>426.77159698</v>
      </c>
      <c r="L18" s="20" t="n">
        <v>4.96706551</v>
      </c>
      <c r="M18" s="18" t="s">
        <v>481</v>
      </c>
      <c r="N18" s="20" t="s">
        <v>481</v>
      </c>
      <c r="O18" s="18" t="s">
        <v>481</v>
      </c>
      <c r="P18" s="20" t="s">
        <v>481</v>
      </c>
      <c r="Q18" s="18" t="s">
        <v>481</v>
      </c>
      <c r="R18" s="20" t="s">
        <v>481</v>
      </c>
      <c r="S18" s="18" t="s">
        <v>481</v>
      </c>
      <c r="T18" s="20" t="s">
        <v>481</v>
      </c>
      <c r="U18" s="18" t="n">
        <v>370.02419945</v>
      </c>
      <c r="V18" s="20" t="n">
        <v>13.39295098</v>
      </c>
    </row>
    <row r="19" spans="1:22">
      <c r="A19" s="15" t="s">
        <v>494</v>
      </c>
      <c r="B19" s="17" t="n">
        <v>5658</v>
      </c>
      <c r="C19" s="18">
        <f>(64.0/B19*100)</f>
        <v/>
      </c>
      <c r="D19" s="19" t="n">
        <v>5594</v>
      </c>
      <c r="E19" s="18" t="n">
        <v>473.49588086</v>
      </c>
      <c r="F19" s="20" t="n">
        <v>6.3543154</v>
      </c>
      <c r="G19" s="18" t="n">
        <v>493.17307349</v>
      </c>
      <c r="H19" s="20" t="n">
        <v>3.60103497</v>
      </c>
      <c r="I19" s="18" t="n">
        <v>474.27511948</v>
      </c>
      <c r="J19" s="20" t="n">
        <v>2.78732432</v>
      </c>
      <c r="K19" s="18" t="n">
        <v>465.71323501</v>
      </c>
      <c r="L19" s="20" t="n">
        <v>4.32755474</v>
      </c>
      <c r="M19" s="18" t="s">
        <v>481</v>
      </c>
      <c r="N19" s="20" t="s">
        <v>481</v>
      </c>
      <c r="O19" s="18" t="s">
        <v>481</v>
      </c>
      <c r="P19" s="20" t="s">
        <v>481</v>
      </c>
      <c r="Q19" s="18" t="s">
        <v>481</v>
      </c>
      <c r="R19" s="20" t="s">
        <v>481</v>
      </c>
      <c r="S19" s="18" t="s">
        <v>481</v>
      </c>
      <c r="T19" s="20" t="s">
        <v>481</v>
      </c>
      <c r="U19" s="18" t="n">
        <v>408.60388113</v>
      </c>
      <c r="V19" s="20" t="n">
        <v>17.00556508</v>
      </c>
    </row>
    <row r="20" spans="1:22">
      <c r="A20" s="15" t="s">
        <v>495</v>
      </c>
      <c r="B20" s="17" t="n">
        <v>3371</v>
      </c>
      <c r="C20" s="18">
        <f>(75.0/B20*100)</f>
        <v/>
      </c>
      <c r="D20" s="19" t="n">
        <v>3296</v>
      </c>
      <c r="E20" s="18" t="n">
        <v>517.82047754</v>
      </c>
      <c r="F20" s="20" t="n">
        <v>5.08122691</v>
      </c>
      <c r="G20" s="18" t="n">
        <v>491.91327613</v>
      </c>
      <c r="H20" s="20" t="n">
        <v>3.60158751</v>
      </c>
      <c r="I20" s="18" t="n">
        <v>460.79152142</v>
      </c>
      <c r="J20" s="20" t="n">
        <v>2.52574554</v>
      </c>
      <c r="K20" s="18" t="n">
        <v>449.90229911</v>
      </c>
      <c r="L20" s="20" t="n">
        <v>3.59862531</v>
      </c>
      <c r="M20" s="18" t="s">
        <v>481</v>
      </c>
      <c r="N20" s="20" t="s">
        <v>481</v>
      </c>
      <c r="O20" s="18" t="s">
        <v>481</v>
      </c>
      <c r="P20" s="20" t="s">
        <v>481</v>
      </c>
      <c r="Q20" s="18" t="s">
        <v>481</v>
      </c>
      <c r="R20" s="20" t="s">
        <v>481</v>
      </c>
      <c r="S20" s="18" t="s">
        <v>481</v>
      </c>
      <c r="T20" s="20" t="s">
        <v>481</v>
      </c>
      <c r="U20" s="18" t="n">
        <v>392.15388229</v>
      </c>
      <c r="V20" s="20" t="n">
        <v>17.66225574</v>
      </c>
    </row>
    <row r="21" spans="1:22">
      <c r="A21" s="15" t="s">
        <v>496</v>
      </c>
      <c r="B21" s="17" t="n">
        <v>5741</v>
      </c>
      <c r="C21" s="18">
        <f>(45.0/B21*100)</f>
        <v/>
      </c>
      <c r="D21" s="19" t="n">
        <v>5696</v>
      </c>
      <c r="E21" s="18" t="n">
        <v>529.8104158</v>
      </c>
      <c r="F21" s="20" t="n">
        <v>7.81348498</v>
      </c>
      <c r="G21" s="18" t="n">
        <v>522.85995784</v>
      </c>
      <c r="H21" s="20" t="n">
        <v>3.21456265</v>
      </c>
      <c r="I21" s="18" t="n">
        <v>496.61395686</v>
      </c>
      <c r="J21" s="20" t="n">
        <v>2.49660738</v>
      </c>
      <c r="K21" s="18" t="n">
        <v>486.00425009</v>
      </c>
      <c r="L21" s="20" t="n">
        <v>3.30221321</v>
      </c>
      <c r="M21" s="18" t="s">
        <v>481</v>
      </c>
      <c r="N21" s="20" t="s">
        <v>481</v>
      </c>
      <c r="O21" s="18" t="s">
        <v>481</v>
      </c>
      <c r="P21" s="20" t="s">
        <v>481</v>
      </c>
      <c r="Q21" s="18" t="s">
        <v>481</v>
      </c>
      <c r="R21" s="20" t="s">
        <v>481</v>
      </c>
      <c r="S21" s="18" t="s">
        <v>481</v>
      </c>
      <c r="T21" s="20" t="s">
        <v>481</v>
      </c>
      <c r="U21" s="18" t="n">
        <v>426.32355834</v>
      </c>
      <c r="V21" s="20" t="n">
        <v>22.00663656</v>
      </c>
    </row>
    <row r="22" spans="1:22">
      <c r="A22" s="15" t="s">
        <v>497</v>
      </c>
      <c r="B22" s="17" t="n">
        <v>6598</v>
      </c>
      <c r="C22" s="18">
        <f>(32.0/B22*100)</f>
        <v/>
      </c>
      <c r="D22" s="19" t="n">
        <v>6566</v>
      </c>
      <c r="E22" s="18" t="n">
        <v>461.05999495</v>
      </c>
      <c r="F22" s="20" t="n">
        <v>5.66491319</v>
      </c>
      <c r="G22" s="18" t="n">
        <v>478.91518878</v>
      </c>
      <c r="H22" s="20" t="n">
        <v>4.58864339</v>
      </c>
      <c r="I22" s="18" t="n">
        <v>471.60421205</v>
      </c>
      <c r="J22" s="20" t="n">
        <v>3.34970504</v>
      </c>
      <c r="K22" s="18" t="n">
        <v>462.26884363</v>
      </c>
      <c r="L22" s="20" t="n">
        <v>3.70546202</v>
      </c>
      <c r="M22" s="18" t="s">
        <v>481</v>
      </c>
      <c r="N22" s="20" t="s">
        <v>481</v>
      </c>
      <c r="O22" s="18" t="s">
        <v>481</v>
      </c>
      <c r="P22" s="20" t="s">
        <v>481</v>
      </c>
      <c r="Q22" s="18" t="s">
        <v>481</v>
      </c>
      <c r="R22" s="20" t="s">
        <v>481</v>
      </c>
      <c r="S22" s="18" t="n">
        <v>473.19487776</v>
      </c>
      <c r="T22" s="20" t="n">
        <v>28.10318174</v>
      </c>
      <c r="U22" s="18" t="n">
        <v>322.8063869</v>
      </c>
      <c r="V22" s="20" t="n">
        <v>9.88771757</v>
      </c>
    </row>
    <row r="23" spans="1:22">
      <c r="A23" s="15" t="s">
        <v>498</v>
      </c>
      <c r="B23" s="17" t="n">
        <v>11583</v>
      </c>
      <c r="C23" s="18">
        <f>(218.0/B23*100)</f>
        <v/>
      </c>
      <c r="D23" s="19" t="n">
        <v>11365</v>
      </c>
      <c r="E23" s="18" t="n">
        <v>460.90509013</v>
      </c>
      <c r="F23" s="20" t="n">
        <v>7.02791469</v>
      </c>
      <c r="G23" s="18" t="n">
        <v>486.89334473</v>
      </c>
      <c r="H23" s="20" t="n">
        <v>5.08626533</v>
      </c>
      <c r="I23" s="18" t="n">
        <v>485.24257601</v>
      </c>
      <c r="J23" s="20" t="n">
        <v>2.91040412</v>
      </c>
      <c r="K23" s="18" t="n">
        <v>479.80857032</v>
      </c>
      <c r="L23" s="20" t="n">
        <v>2.88014748</v>
      </c>
      <c r="M23" s="18" t="s">
        <v>481</v>
      </c>
      <c r="N23" s="20" t="s">
        <v>481</v>
      </c>
      <c r="O23" s="18" t="s">
        <v>481</v>
      </c>
      <c r="P23" s="20" t="s">
        <v>481</v>
      </c>
      <c r="Q23" s="18" t="s">
        <v>481</v>
      </c>
      <c r="R23" s="20" t="s">
        <v>481</v>
      </c>
      <c r="S23" s="18" t="s">
        <v>481</v>
      </c>
      <c r="T23" s="20" t="s">
        <v>481</v>
      </c>
      <c r="U23" s="18" t="n">
        <v>415.4581324</v>
      </c>
      <c r="V23" s="20" t="n">
        <v>14.42412576</v>
      </c>
    </row>
    <row r="24" spans="1:22">
      <c r="A24" s="15" t="s">
        <v>499</v>
      </c>
      <c r="B24" s="17" t="n">
        <v>6647</v>
      </c>
      <c r="C24" s="18">
        <f>(7.0/B24*100)</f>
        <v/>
      </c>
      <c r="D24" s="19" t="n">
        <v>6640</v>
      </c>
      <c r="E24" s="18" t="n">
        <v>523.73608099</v>
      </c>
      <c r="F24" s="20" t="n">
        <v>7.58416376</v>
      </c>
      <c r="G24" s="18" t="n">
        <v>544.5377066900001</v>
      </c>
      <c r="H24" s="20" t="n">
        <v>4.94621619</v>
      </c>
      <c r="I24" s="18" t="n">
        <v>538.91317282</v>
      </c>
      <c r="J24" s="20" t="n">
        <v>3.34804888</v>
      </c>
      <c r="K24" s="18" t="n">
        <v>538.89673382</v>
      </c>
      <c r="L24" s="20" t="n">
        <v>3.05951767</v>
      </c>
      <c r="M24" s="18" t="s">
        <v>481</v>
      </c>
      <c r="N24" s="20" t="s">
        <v>481</v>
      </c>
      <c r="O24" s="18" t="s">
        <v>481</v>
      </c>
      <c r="P24" s="20" t="s">
        <v>481</v>
      </c>
      <c r="Q24" s="18" t="s">
        <v>481</v>
      </c>
      <c r="R24" s="20" t="s">
        <v>481</v>
      </c>
      <c r="S24" s="18" t="s">
        <v>481</v>
      </c>
      <c r="T24" s="20" t="s">
        <v>481</v>
      </c>
      <c r="U24" s="18" t="n">
        <v>480.16530505</v>
      </c>
      <c r="V24" s="20" t="n">
        <v>18.4983716</v>
      </c>
    </row>
    <row r="25" spans="1:22">
      <c r="A25" s="15" t="s">
        <v>500</v>
      </c>
      <c r="B25" s="17" t="n">
        <v>5581</v>
      </c>
      <c r="C25" s="18">
        <f>(24.0/B25*100)</f>
        <v/>
      </c>
      <c r="D25" s="19" t="n">
        <v>5557</v>
      </c>
      <c r="E25" s="18" t="n">
        <v>489.92485809</v>
      </c>
      <c r="F25" s="20" t="n">
        <v>6.92131613</v>
      </c>
      <c r="G25" s="18" t="n">
        <v>498.36863598</v>
      </c>
      <c r="H25" s="20" t="n">
        <v>5.05117643</v>
      </c>
      <c r="I25" s="18" t="n">
        <v>520.5833702800001</v>
      </c>
      <c r="J25" s="20" t="n">
        <v>3.1470882</v>
      </c>
      <c r="K25" s="18" t="n">
        <v>528.22631797</v>
      </c>
      <c r="L25" s="20" t="n">
        <v>3.71821443</v>
      </c>
      <c r="M25" s="18" t="s">
        <v>481</v>
      </c>
      <c r="N25" s="20" t="s">
        <v>481</v>
      </c>
      <c r="O25" s="18" t="s">
        <v>481</v>
      </c>
      <c r="P25" s="20" t="s">
        <v>481</v>
      </c>
      <c r="Q25" s="18" t="s">
        <v>481</v>
      </c>
      <c r="R25" s="20" t="s">
        <v>481</v>
      </c>
      <c r="S25" s="18" t="s">
        <v>481</v>
      </c>
      <c r="T25" s="20" t="s">
        <v>481</v>
      </c>
      <c r="U25" s="18" t="n">
        <v>498.75388276</v>
      </c>
      <c r="V25" s="20" t="n">
        <v>23.45033423</v>
      </c>
    </row>
    <row r="26" spans="1:22">
      <c r="A26" s="15" t="s">
        <v>501</v>
      </c>
      <c r="B26" s="17" t="n">
        <v>4869</v>
      </c>
      <c r="C26" s="18">
        <f>(33.0/B26*100)</f>
        <v/>
      </c>
      <c r="D26" s="19" t="n">
        <v>4836</v>
      </c>
      <c r="E26" s="18" t="n">
        <v>497.01755972</v>
      </c>
      <c r="F26" s="20" t="n">
        <v>5.42532254</v>
      </c>
      <c r="G26" s="18" t="n">
        <v>505.23400821</v>
      </c>
      <c r="H26" s="20" t="n">
        <v>2.78201459</v>
      </c>
      <c r="I26" s="18" t="n">
        <v>487.87969027</v>
      </c>
      <c r="J26" s="20" t="n">
        <v>2.06911563</v>
      </c>
      <c r="K26" s="18" t="n">
        <v>478.48564268</v>
      </c>
      <c r="L26" s="20" t="n">
        <v>3.28185672</v>
      </c>
      <c r="M26" s="18" t="s">
        <v>481</v>
      </c>
      <c r="N26" s="20" t="s">
        <v>481</v>
      </c>
      <c r="O26" s="18" t="s">
        <v>481</v>
      </c>
      <c r="P26" s="20" t="s">
        <v>481</v>
      </c>
      <c r="Q26" s="18" t="s">
        <v>481</v>
      </c>
      <c r="R26" s="20" t="s">
        <v>481</v>
      </c>
      <c r="S26" s="18" t="s">
        <v>481</v>
      </c>
      <c r="T26" s="20" t="s">
        <v>481</v>
      </c>
      <c r="U26" s="18" t="n">
        <v>435.06013934</v>
      </c>
      <c r="V26" s="20" t="n">
        <v>17.59986383</v>
      </c>
    </row>
    <row r="27" spans="1:22">
      <c r="A27" s="15" t="s">
        <v>502</v>
      </c>
      <c r="B27" s="17" t="n">
        <v>5299</v>
      </c>
      <c r="C27" s="18">
        <f>(17.0/B27*100)</f>
        <v/>
      </c>
      <c r="D27" s="19" t="n">
        <v>5282</v>
      </c>
      <c r="E27" s="18" t="n">
        <v>503.21092784</v>
      </c>
      <c r="F27" s="20" t="n">
        <v>5.32514348</v>
      </c>
      <c r="G27" s="18" t="n">
        <v>512.6063544</v>
      </c>
      <c r="H27" s="20" t="n">
        <v>2.95194428</v>
      </c>
      <c r="I27" s="18" t="n">
        <v>478.08096344</v>
      </c>
      <c r="J27" s="20" t="n">
        <v>2.05105783</v>
      </c>
      <c r="K27" s="18" t="n">
        <v>453.85167346</v>
      </c>
      <c r="L27" s="20" t="n">
        <v>2.75618945</v>
      </c>
      <c r="M27" s="18" t="s">
        <v>481</v>
      </c>
      <c r="N27" s="20" t="s">
        <v>481</v>
      </c>
      <c r="O27" s="18" t="s">
        <v>481</v>
      </c>
      <c r="P27" s="20" t="s">
        <v>481</v>
      </c>
      <c r="Q27" s="18" t="s">
        <v>481</v>
      </c>
      <c r="R27" s="20" t="s">
        <v>481</v>
      </c>
      <c r="S27" s="18" t="s">
        <v>481</v>
      </c>
      <c r="T27" s="20" t="s">
        <v>481</v>
      </c>
      <c r="U27" s="18" t="n">
        <v>410.10049849</v>
      </c>
      <c r="V27" s="20" t="n">
        <v>12.50128207</v>
      </c>
    </row>
    <row r="28" spans="1:22">
      <c r="A28" s="15" t="s">
        <v>503</v>
      </c>
      <c r="B28" s="17" t="n">
        <v>7568</v>
      </c>
      <c r="C28" s="18">
        <f>(54.0/B28*100)</f>
        <v/>
      </c>
      <c r="D28" s="19" t="n">
        <v>7514</v>
      </c>
      <c r="E28" s="18" t="n">
        <v>405.5128246</v>
      </c>
      <c r="F28" s="20" t="n">
        <v>4.65551821</v>
      </c>
      <c r="G28" s="18" t="n">
        <v>418.0851697</v>
      </c>
      <c r="H28" s="20" t="n">
        <v>3.75208171</v>
      </c>
      <c r="I28" s="18" t="n">
        <v>415.94708008</v>
      </c>
      <c r="J28" s="20" t="n">
        <v>2.35937094</v>
      </c>
      <c r="K28" s="18" t="n">
        <v>417.92621463</v>
      </c>
      <c r="L28" s="20" t="n">
        <v>2.49402034</v>
      </c>
      <c r="M28" s="18" t="s">
        <v>481</v>
      </c>
      <c r="N28" s="20" t="s">
        <v>481</v>
      </c>
      <c r="O28" s="18" t="s">
        <v>481</v>
      </c>
      <c r="P28" s="20" t="s">
        <v>481</v>
      </c>
      <c r="Q28" s="18" t="s">
        <v>481</v>
      </c>
      <c r="R28" s="20" t="s">
        <v>481</v>
      </c>
      <c r="S28" s="18" t="s">
        <v>481</v>
      </c>
      <c r="T28" s="20" t="s">
        <v>481</v>
      </c>
      <c r="U28" s="18" t="n">
        <v>377.14937041</v>
      </c>
      <c r="V28" s="20" t="n">
        <v>13.81178693</v>
      </c>
    </row>
    <row r="29" spans="1:22">
      <c r="A29" s="15" t="s">
        <v>504</v>
      </c>
      <c r="B29" s="17" t="n">
        <v>5385</v>
      </c>
      <c r="C29" s="18">
        <f>(30.0/B29*100)</f>
        <v/>
      </c>
      <c r="D29" s="19" t="n">
        <v>5355</v>
      </c>
      <c r="E29" s="18" t="n">
        <v>512.68433205</v>
      </c>
      <c r="F29" s="20" t="n">
        <v>5.12810956</v>
      </c>
      <c r="G29" s="18" t="n">
        <v>516.1380049099999</v>
      </c>
      <c r="H29" s="20" t="n">
        <v>2.87084838</v>
      </c>
      <c r="I29" s="18" t="n">
        <v>512.72745234</v>
      </c>
      <c r="J29" s="20" t="n">
        <v>2.84814234</v>
      </c>
      <c r="K29" s="18" t="n">
        <v>502.78208927</v>
      </c>
      <c r="L29" s="20" t="n">
        <v>6.6987405</v>
      </c>
      <c r="M29" s="18" t="s">
        <v>481</v>
      </c>
      <c r="N29" s="20" t="s">
        <v>481</v>
      </c>
      <c r="O29" s="18" t="s">
        <v>481</v>
      </c>
      <c r="P29" s="20" t="s">
        <v>481</v>
      </c>
      <c r="Q29" s="18" t="n">
        <v>358.28551468</v>
      </c>
      <c r="R29" s="20" t="n">
        <v>8.567023300000001</v>
      </c>
      <c r="S29" s="18" t="s">
        <v>481</v>
      </c>
      <c r="T29" s="20" t="s">
        <v>481</v>
      </c>
      <c r="U29" s="18" t="n">
        <v>422.93455884</v>
      </c>
      <c r="V29" s="20" t="n">
        <v>22.82802538</v>
      </c>
    </row>
    <row r="30" spans="1:22">
      <c r="A30" s="15" t="s">
        <v>505</v>
      </c>
      <c r="B30" s="17" t="n">
        <v>4520</v>
      </c>
      <c r="C30" s="18">
        <f>(103.0/B30*100)</f>
        <v/>
      </c>
      <c r="D30" s="19" t="n">
        <v>4417</v>
      </c>
      <c r="E30" s="18" t="n">
        <v>545.97200715</v>
      </c>
      <c r="F30" s="20" t="n">
        <v>7.45909524</v>
      </c>
      <c r="G30" s="18" t="n">
        <v>539.52100983</v>
      </c>
      <c r="H30" s="20" t="n">
        <v>3.90671631</v>
      </c>
      <c r="I30" s="18" t="n">
        <v>508.7684426</v>
      </c>
      <c r="J30" s="20" t="n">
        <v>3.06015383</v>
      </c>
      <c r="K30" s="18" t="n">
        <v>489.41308344</v>
      </c>
      <c r="L30" s="20" t="n">
        <v>4.03401831</v>
      </c>
      <c r="M30" s="18" t="s">
        <v>481</v>
      </c>
      <c r="N30" s="20" t="s">
        <v>481</v>
      </c>
      <c r="O30" s="18" t="s">
        <v>481</v>
      </c>
      <c r="P30" s="20" t="s">
        <v>481</v>
      </c>
      <c r="Q30" s="18" t="s">
        <v>481</v>
      </c>
      <c r="R30" s="20" t="s">
        <v>481</v>
      </c>
      <c r="S30" s="18" t="s">
        <v>481</v>
      </c>
      <c r="T30" s="20" t="s">
        <v>481</v>
      </c>
      <c r="U30" s="18" t="n">
        <v>450.1024703</v>
      </c>
      <c r="V30" s="20" t="n">
        <v>16.3310913</v>
      </c>
    </row>
    <row r="31" spans="1:22">
      <c r="A31" s="15" t="s">
        <v>506</v>
      </c>
      <c r="B31" s="17" t="n">
        <v>5456</v>
      </c>
      <c r="C31" s="18">
        <f>(125.0/B31*100)</f>
        <v/>
      </c>
      <c r="D31" s="19" t="n">
        <v>5331</v>
      </c>
      <c r="E31" s="18" t="n">
        <v>514.39427803</v>
      </c>
      <c r="F31" s="20" t="n">
        <v>6.07644065</v>
      </c>
      <c r="G31" s="18" t="n">
        <v>515.53272419</v>
      </c>
      <c r="H31" s="20" t="n">
        <v>3.34972019</v>
      </c>
      <c r="I31" s="18" t="n">
        <v>496.6102306</v>
      </c>
      <c r="J31" s="20" t="n">
        <v>2.69112769</v>
      </c>
      <c r="K31" s="18" t="n">
        <v>485.97231558</v>
      </c>
      <c r="L31" s="20" t="n">
        <v>3.31618965</v>
      </c>
      <c r="M31" s="18" t="s">
        <v>481</v>
      </c>
      <c r="N31" s="20" t="s">
        <v>481</v>
      </c>
      <c r="O31" s="18" t="s">
        <v>481</v>
      </c>
      <c r="P31" s="20" t="s">
        <v>481</v>
      </c>
      <c r="Q31" s="18" t="s">
        <v>481</v>
      </c>
      <c r="R31" s="20" t="s">
        <v>481</v>
      </c>
      <c r="S31" s="18" t="s">
        <v>481</v>
      </c>
      <c r="T31" s="20" t="s">
        <v>481</v>
      </c>
      <c r="U31" s="18" t="n">
        <v>423.90951708</v>
      </c>
      <c r="V31" s="20" t="n">
        <v>15.11943469</v>
      </c>
    </row>
    <row r="32" spans="1:22">
      <c r="A32" s="15" t="s">
        <v>507</v>
      </c>
      <c r="B32" s="17" t="n">
        <v>4478</v>
      </c>
      <c r="C32" s="18">
        <f>(5.0/B32*100)</f>
        <v/>
      </c>
      <c r="D32" s="19" t="n">
        <v>4473</v>
      </c>
      <c r="E32" s="18" t="n">
        <v>526.09467872</v>
      </c>
      <c r="F32" s="20" t="n">
        <v>7.1150106</v>
      </c>
      <c r="G32" s="18" t="n">
        <v>522.17026828</v>
      </c>
      <c r="H32" s="20" t="n">
        <v>3.47089849</v>
      </c>
      <c r="I32" s="18" t="n">
        <v>495.31536309</v>
      </c>
      <c r="J32" s="20" t="n">
        <v>2.68206114</v>
      </c>
      <c r="K32" s="18" t="n">
        <v>486.97851126</v>
      </c>
      <c r="L32" s="20" t="n">
        <v>4.10215005</v>
      </c>
      <c r="M32" s="18" t="s">
        <v>481</v>
      </c>
      <c r="N32" s="20" t="s">
        <v>481</v>
      </c>
      <c r="O32" s="18" t="s">
        <v>481</v>
      </c>
      <c r="P32" s="20" t="s">
        <v>481</v>
      </c>
      <c r="Q32" s="18" t="s">
        <v>481</v>
      </c>
      <c r="R32" s="20" t="s">
        <v>481</v>
      </c>
      <c r="S32" s="18" t="s">
        <v>481</v>
      </c>
      <c r="T32" s="20" t="s">
        <v>481</v>
      </c>
      <c r="U32" s="18" t="n">
        <v>429.28843703</v>
      </c>
      <c r="V32" s="20" t="n">
        <v>22.42827014</v>
      </c>
    </row>
    <row r="33" spans="1:22">
      <c r="A33" s="15" t="s">
        <v>508</v>
      </c>
      <c r="B33" s="17" t="n">
        <v>7325</v>
      </c>
      <c r="C33" s="18">
        <f>(76.0/B33*100)</f>
        <v/>
      </c>
      <c r="D33" s="19" t="n">
        <v>7249</v>
      </c>
      <c r="E33" s="18" t="n">
        <v>524.41828422</v>
      </c>
      <c r="F33" s="20" t="n">
        <v>9.285080929999999</v>
      </c>
      <c r="G33" s="18" t="n">
        <v>518.64831953</v>
      </c>
      <c r="H33" s="20" t="n">
        <v>5.11084383</v>
      </c>
      <c r="I33" s="18" t="n">
        <v>496.30212387</v>
      </c>
      <c r="J33" s="20" t="n">
        <v>2.99294142</v>
      </c>
      <c r="K33" s="18" t="n">
        <v>503.3958819</v>
      </c>
      <c r="L33" s="20" t="n">
        <v>2.75752818</v>
      </c>
      <c r="M33" s="18" t="s">
        <v>481</v>
      </c>
      <c r="N33" s="20" t="s">
        <v>481</v>
      </c>
      <c r="O33" s="18" t="s">
        <v>481</v>
      </c>
      <c r="P33" s="20" t="s">
        <v>481</v>
      </c>
      <c r="Q33" s="18" t="s">
        <v>481</v>
      </c>
      <c r="R33" s="20" t="s">
        <v>481</v>
      </c>
      <c r="S33" s="18" t="s">
        <v>481</v>
      </c>
      <c r="T33" s="20" t="s">
        <v>481</v>
      </c>
      <c r="U33" s="18" t="n">
        <v>439.51869083</v>
      </c>
      <c r="V33" s="20" t="n">
        <v>16.69511362</v>
      </c>
    </row>
    <row r="34" spans="1:22">
      <c r="A34" s="15" t="s">
        <v>509</v>
      </c>
      <c r="B34" s="17" t="n">
        <v>6350</v>
      </c>
      <c r="C34" s="18">
        <f>(36.0/B34*100)</f>
        <v/>
      </c>
      <c r="D34" s="19" t="n">
        <v>6314</v>
      </c>
      <c r="E34" s="18" t="n">
        <v>462.45249114</v>
      </c>
      <c r="F34" s="20" t="n">
        <v>5.55219672</v>
      </c>
      <c r="G34" s="18" t="n">
        <v>478.11887641</v>
      </c>
      <c r="H34" s="20" t="n">
        <v>3.35448164</v>
      </c>
      <c r="I34" s="18" t="n">
        <v>464.78449954</v>
      </c>
      <c r="J34" s="20" t="n">
        <v>2.70438243</v>
      </c>
      <c r="K34" s="18" t="n">
        <v>462.04139655</v>
      </c>
      <c r="L34" s="20" t="n">
        <v>4.9335213</v>
      </c>
      <c r="M34" s="18" t="s">
        <v>481</v>
      </c>
      <c r="N34" s="20" t="s">
        <v>481</v>
      </c>
      <c r="O34" s="18" t="s">
        <v>481</v>
      </c>
      <c r="P34" s="20" t="s">
        <v>481</v>
      </c>
      <c r="Q34" s="18" t="n">
        <v>306.56969545</v>
      </c>
      <c r="R34" s="20" t="n">
        <v>10.27624616</v>
      </c>
      <c r="S34" s="18" t="s">
        <v>481</v>
      </c>
      <c r="T34" s="20" t="s">
        <v>481</v>
      </c>
      <c r="U34" s="18" t="n">
        <v>342.05483595</v>
      </c>
      <c r="V34" s="20" t="n">
        <v>10.80066892</v>
      </c>
    </row>
    <row r="35" spans="1:22">
      <c r="A35" s="15" t="s">
        <v>510</v>
      </c>
      <c r="B35" s="17" t="n">
        <v>6406</v>
      </c>
      <c r="C35" s="18">
        <f>(36.0/B35*100)</f>
        <v/>
      </c>
      <c r="D35" s="19" t="n">
        <v>6370</v>
      </c>
      <c r="E35" s="18" t="n">
        <v>520.21369008</v>
      </c>
      <c r="F35" s="20" t="n">
        <v>6.2001205</v>
      </c>
      <c r="G35" s="18" t="n">
        <v>534.1138964100001</v>
      </c>
      <c r="H35" s="20" t="n">
        <v>3.04425156</v>
      </c>
      <c r="I35" s="18" t="n">
        <v>510.79340247</v>
      </c>
      <c r="J35" s="20" t="n">
        <v>2.32965202</v>
      </c>
      <c r="K35" s="18" t="n">
        <v>506.04135358</v>
      </c>
      <c r="L35" s="20" t="n">
        <v>3.28842701</v>
      </c>
      <c r="M35" s="18" t="s">
        <v>481</v>
      </c>
      <c r="N35" s="20" t="s">
        <v>481</v>
      </c>
      <c r="O35" s="18" t="s">
        <v>481</v>
      </c>
      <c r="P35" s="20" t="s">
        <v>481</v>
      </c>
      <c r="Q35" s="18" t="n">
        <v>374.85244494</v>
      </c>
      <c r="R35" s="20" t="n">
        <v>5.84040672</v>
      </c>
      <c r="S35" s="18" t="s">
        <v>481</v>
      </c>
      <c r="T35" s="20" t="s">
        <v>481</v>
      </c>
      <c r="U35" s="18" t="n">
        <v>441.07020919</v>
      </c>
      <c r="V35" s="20" t="n">
        <v>15.80306446</v>
      </c>
    </row>
    <row r="36" spans="1:22">
      <c r="A36" s="15" t="s">
        <v>511</v>
      </c>
      <c r="B36" s="17" t="n">
        <v>6736</v>
      </c>
      <c r="C36" s="18">
        <f>(28.0/B36*100)</f>
        <v/>
      </c>
      <c r="D36" s="19" t="n">
        <v>6708</v>
      </c>
      <c r="E36" s="18" t="n">
        <v>462.4390024</v>
      </c>
      <c r="F36" s="20" t="n">
        <v>8.57122451</v>
      </c>
      <c r="G36" s="18" t="n">
        <v>477.85694313</v>
      </c>
      <c r="H36" s="20" t="n">
        <v>6.03704373</v>
      </c>
      <c r="I36" s="18" t="n">
        <v>492.87601737</v>
      </c>
      <c r="J36" s="20" t="n">
        <v>2.5182498</v>
      </c>
      <c r="K36" s="18" t="n">
        <v>499.92030085</v>
      </c>
      <c r="L36" s="20" t="n">
        <v>2.21125285</v>
      </c>
      <c r="M36" s="18" t="s">
        <v>481</v>
      </c>
      <c r="N36" s="20" t="s">
        <v>481</v>
      </c>
      <c r="O36" s="18" t="s">
        <v>481</v>
      </c>
      <c r="P36" s="20" t="s">
        <v>481</v>
      </c>
      <c r="Q36" s="18" t="s">
        <v>481</v>
      </c>
      <c r="R36" s="20" t="s">
        <v>481</v>
      </c>
      <c r="S36" s="18" t="s">
        <v>481</v>
      </c>
      <c r="T36" s="20" t="s">
        <v>481</v>
      </c>
      <c r="U36" s="18" t="n">
        <v>427.35479188</v>
      </c>
      <c r="V36" s="20" t="n">
        <v>13.98113447</v>
      </c>
    </row>
    <row r="37" spans="1:22">
      <c r="A37" s="15" t="s">
        <v>512</v>
      </c>
      <c r="B37" s="17" t="n">
        <v>5458</v>
      </c>
      <c r="C37" s="18">
        <f>(64.0/B37*100)</f>
        <v/>
      </c>
      <c r="D37" s="19" t="n">
        <v>5394</v>
      </c>
      <c r="E37" s="18" t="n">
        <v>527.98870501</v>
      </c>
      <c r="F37" s="20" t="n">
        <v>5.68263539</v>
      </c>
      <c r="G37" s="18" t="n">
        <v>513.81738217</v>
      </c>
      <c r="H37" s="20" t="n">
        <v>4.04778408</v>
      </c>
      <c r="I37" s="18" t="n">
        <v>481.18490072</v>
      </c>
      <c r="J37" s="20" t="n">
        <v>3.67364028</v>
      </c>
      <c r="K37" s="18" t="n">
        <v>475.17186229</v>
      </c>
      <c r="L37" s="20" t="n">
        <v>5.41241082</v>
      </c>
      <c r="M37" s="18" t="s">
        <v>481</v>
      </c>
      <c r="N37" s="20" t="s">
        <v>481</v>
      </c>
      <c r="O37" s="18" t="s">
        <v>481</v>
      </c>
      <c r="P37" s="20" t="s">
        <v>481</v>
      </c>
      <c r="Q37" s="18" t="s">
        <v>481</v>
      </c>
      <c r="R37" s="20" t="s">
        <v>481</v>
      </c>
      <c r="S37" s="18" t="s">
        <v>481</v>
      </c>
      <c r="T37" s="20" t="s">
        <v>481</v>
      </c>
      <c r="U37" s="18" t="n">
        <v>362.14004227</v>
      </c>
      <c r="V37" s="20" t="n">
        <v>11.06367167</v>
      </c>
    </row>
    <row r="38" spans="1:22">
      <c r="A38" s="15" t="s">
        <v>513</v>
      </c>
      <c r="B38" s="17" t="n">
        <v>5860</v>
      </c>
      <c r="C38" s="18">
        <f>(16.0/B38*100)</f>
        <v/>
      </c>
      <c r="D38" s="19" t="n">
        <v>5844</v>
      </c>
      <c r="E38" s="18" t="n">
        <v>515.27344012</v>
      </c>
      <c r="F38" s="20" t="n">
        <v>5.31112783</v>
      </c>
      <c r="G38" s="18" t="n">
        <v>523.3579865299999</v>
      </c>
      <c r="H38" s="20" t="n">
        <v>3.40161856</v>
      </c>
      <c r="I38" s="18" t="n">
        <v>501.00508688</v>
      </c>
      <c r="J38" s="20" t="n">
        <v>3.37122478</v>
      </c>
      <c r="K38" s="18" t="n">
        <v>481.54409256</v>
      </c>
      <c r="L38" s="20" t="n">
        <v>5.56816321</v>
      </c>
      <c r="M38" s="18" t="s">
        <v>481</v>
      </c>
      <c r="N38" s="20" t="s">
        <v>481</v>
      </c>
      <c r="O38" s="18" t="s">
        <v>481</v>
      </c>
      <c r="P38" s="20" t="s">
        <v>481</v>
      </c>
      <c r="Q38" s="18" t="s">
        <v>481</v>
      </c>
      <c r="R38" s="20" t="s">
        <v>481</v>
      </c>
      <c r="S38" s="18" t="s">
        <v>481</v>
      </c>
      <c r="T38" s="20" t="s">
        <v>481</v>
      </c>
      <c r="U38" s="18" t="n">
        <v>409.15598964</v>
      </c>
      <c r="V38" s="20" t="n">
        <v>13.57218654</v>
      </c>
    </row>
    <row r="39" spans="1:22">
      <c r="A39" s="15" t="s">
        <v>514</v>
      </c>
      <c r="B39" s="17" t="n">
        <v>5895</v>
      </c>
      <c r="C39" s="18">
        <f>(31.0/B39*100)</f>
        <v/>
      </c>
      <c r="D39" s="19" t="n">
        <v>5864</v>
      </c>
      <c r="E39" s="18" t="n">
        <v>421.26868367</v>
      </c>
      <c r="F39" s="20" t="n">
        <v>6.58787112</v>
      </c>
      <c r="G39" s="18" t="n">
        <v>432.85361038</v>
      </c>
      <c r="H39" s="20" t="n">
        <v>5.45227674</v>
      </c>
      <c r="I39" s="18" t="n">
        <v>428.51038876</v>
      </c>
      <c r="J39" s="20" t="n">
        <v>4.10354578</v>
      </c>
      <c r="K39" s="18" t="n">
        <v>420.25762469</v>
      </c>
      <c r="L39" s="20" t="n">
        <v>4.1624896</v>
      </c>
      <c r="M39" s="18" t="s">
        <v>481</v>
      </c>
      <c r="N39" s="20" t="s">
        <v>481</v>
      </c>
      <c r="O39" s="18" t="s">
        <v>481</v>
      </c>
      <c r="P39" s="20" t="s">
        <v>481</v>
      </c>
      <c r="Q39" s="18" t="s">
        <v>481</v>
      </c>
      <c r="R39" s="20" t="s">
        <v>481</v>
      </c>
      <c r="S39" s="18" t="s">
        <v>481</v>
      </c>
      <c r="T39" s="20" t="s">
        <v>481</v>
      </c>
      <c r="U39" s="18" t="n">
        <v>354.4218384</v>
      </c>
      <c r="V39" s="20" t="n">
        <v>14.70073266</v>
      </c>
    </row>
    <row r="40" spans="1:22">
      <c r="A40" s="15" t="s">
        <v>515</v>
      </c>
      <c r="B40" s="17" t="n">
        <v>14157</v>
      </c>
      <c r="C40" s="18">
        <f>(277.0/B40*100)</f>
        <v/>
      </c>
      <c r="D40" s="19" t="n">
        <v>13880</v>
      </c>
      <c r="E40" s="18" t="n">
        <v>528.57688737</v>
      </c>
      <c r="F40" s="20" t="n">
        <v>6.76251762</v>
      </c>
      <c r="G40" s="18" t="n">
        <v>532.45182281</v>
      </c>
      <c r="H40" s="20" t="n">
        <v>3.28388039</v>
      </c>
      <c r="I40" s="18" t="n">
        <v>506.35267212</v>
      </c>
      <c r="J40" s="20" t="n">
        <v>2.7831328</v>
      </c>
      <c r="K40" s="18" t="n">
        <v>490.17032977</v>
      </c>
      <c r="L40" s="20" t="n">
        <v>3.35912262</v>
      </c>
      <c r="M40" s="18" t="s">
        <v>481</v>
      </c>
      <c r="N40" s="20" t="s">
        <v>481</v>
      </c>
      <c r="O40" s="18" t="s">
        <v>481</v>
      </c>
      <c r="P40" s="20" t="s">
        <v>481</v>
      </c>
      <c r="Q40" s="18" t="s">
        <v>481</v>
      </c>
      <c r="R40" s="20" t="s">
        <v>481</v>
      </c>
      <c r="S40" s="18" t="s">
        <v>481</v>
      </c>
      <c r="T40" s="20" t="s">
        <v>481</v>
      </c>
      <c r="U40" s="18" t="n">
        <v>413.61325153</v>
      </c>
      <c r="V40" s="20" t="n">
        <v>11.60674783</v>
      </c>
    </row>
    <row r="41" spans="1:22">
      <c r="A41" s="15" t="s">
        <v>516</v>
      </c>
      <c r="B41" s="17" t="n">
        <v>5712</v>
      </c>
      <c r="C41" s="18">
        <f>(38.0/B41*100)</f>
        <v/>
      </c>
      <c r="D41" s="19" t="n">
        <v>5674</v>
      </c>
      <c r="E41" s="18" t="n">
        <v>520.73119818</v>
      </c>
      <c r="F41" s="20" t="n">
        <v>5.90243569</v>
      </c>
      <c r="G41" s="18" t="n">
        <v>515.39772634</v>
      </c>
      <c r="H41" s="20" t="n">
        <v>4.13240676</v>
      </c>
      <c r="I41" s="18" t="n">
        <v>489.14635937</v>
      </c>
      <c r="J41" s="20" t="n">
        <v>3.06110857</v>
      </c>
      <c r="K41" s="18" t="n">
        <v>485.88065791</v>
      </c>
      <c r="L41" s="20" t="n">
        <v>4.37373126</v>
      </c>
      <c r="M41" s="18" t="s">
        <v>481</v>
      </c>
      <c r="N41" s="20" t="s">
        <v>481</v>
      </c>
      <c r="O41" s="18" t="s">
        <v>481</v>
      </c>
      <c r="P41" s="20" t="s">
        <v>481</v>
      </c>
      <c r="Q41" s="18" t="n">
        <v>387.44235424</v>
      </c>
      <c r="R41" s="20" t="n">
        <v>14.52510266</v>
      </c>
      <c r="S41" s="18" t="s">
        <v>481</v>
      </c>
      <c r="T41" s="20" t="s">
        <v>481</v>
      </c>
      <c r="U41" s="18" t="n">
        <v>374.51464304</v>
      </c>
      <c r="V41" s="20" t="n">
        <v>16.53974743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(1223.0/B46*100)</f>
        <v/>
      </c>
      <c r="D46" s="19" t="n">
        <v>21918</v>
      </c>
      <c r="E46" s="18" t="n">
        <v>364.00616223</v>
      </c>
      <c r="F46" s="20" t="n">
        <v>6.38739412</v>
      </c>
      <c r="G46" s="18" t="n">
        <v>396.00846938</v>
      </c>
      <c r="H46" s="20" t="n">
        <v>5.96157096</v>
      </c>
      <c r="I46" s="18" t="n">
        <v>395.0753271</v>
      </c>
      <c r="J46" s="20" t="n">
        <v>2.55621092</v>
      </c>
      <c r="K46" s="18" t="n">
        <v>420.07991956</v>
      </c>
      <c r="L46" s="20" t="n">
        <v>2.41196482</v>
      </c>
      <c r="M46" s="18" t="s">
        <v>481</v>
      </c>
      <c r="N46" s="20" t="s">
        <v>481</v>
      </c>
      <c r="O46" s="18" t="s">
        <v>481</v>
      </c>
      <c r="P46" s="20" t="s">
        <v>481</v>
      </c>
      <c r="Q46" s="18" t="s">
        <v>481</v>
      </c>
      <c r="R46" s="20" t="s">
        <v>481</v>
      </c>
      <c r="S46" s="18" t="s">
        <v>481</v>
      </c>
      <c r="T46" s="20" t="s">
        <v>481</v>
      </c>
      <c r="U46" s="18" t="n">
        <v>334.7931367</v>
      </c>
      <c r="V46" s="20" t="n">
        <v>4.33411638</v>
      </c>
    </row>
    <row r="47" spans="1:22">
      <c r="A47" s="15" t="s">
        <v>522</v>
      </c>
      <c r="B47" s="17" t="n">
        <v>5928</v>
      </c>
      <c r="C47" s="18">
        <f>(81.0/B47*100)</f>
        <v/>
      </c>
      <c r="D47" s="19" t="n">
        <v>5847</v>
      </c>
      <c r="E47" s="18" t="n">
        <v>440.28903058</v>
      </c>
      <c r="F47" s="20" t="n">
        <v>5.71449219</v>
      </c>
      <c r="G47" s="18" t="n">
        <v>475.15542718</v>
      </c>
      <c r="H47" s="20" t="n">
        <v>4.78607588</v>
      </c>
      <c r="I47" s="18" t="n">
        <v>447.79714539</v>
      </c>
      <c r="J47" s="20" t="n">
        <v>4.15746858</v>
      </c>
      <c r="K47" s="18" t="n">
        <v>444.02901484</v>
      </c>
      <c r="L47" s="20" t="n">
        <v>4.78014841</v>
      </c>
      <c r="M47" s="18" t="s">
        <v>481</v>
      </c>
      <c r="N47" s="20" t="s">
        <v>481</v>
      </c>
      <c r="O47" s="18" t="s">
        <v>481</v>
      </c>
      <c r="P47" s="20" t="s">
        <v>481</v>
      </c>
      <c r="Q47" s="18" t="s">
        <v>481</v>
      </c>
      <c r="R47" s="20" t="s">
        <v>481</v>
      </c>
      <c r="S47" s="18" t="s">
        <v>481</v>
      </c>
      <c r="T47" s="20" t="s">
        <v>481</v>
      </c>
      <c r="U47" s="18" t="n">
        <v>328.95447919</v>
      </c>
      <c r="V47" s="20" t="n">
        <v>7.42260254</v>
      </c>
    </row>
    <row r="48" spans="1:22">
      <c r="A48" s="15" t="s">
        <v>523</v>
      </c>
      <c r="B48" s="17" t="n">
        <v>9841</v>
      </c>
      <c r="C48" s="18">
        <f>(7.0/B48*100)</f>
        <v/>
      </c>
      <c r="D48" s="19" t="n">
        <v>9834</v>
      </c>
      <c r="E48" s="18" t="n">
        <v>539.87664735</v>
      </c>
      <c r="F48" s="20" t="n">
        <v>8.71128487</v>
      </c>
      <c r="G48" s="18" t="n">
        <v>529.24983854</v>
      </c>
      <c r="H48" s="20" t="n">
        <v>6.17118558</v>
      </c>
      <c r="I48" s="18" t="n">
        <v>509.27525316</v>
      </c>
      <c r="J48" s="20" t="n">
        <v>4.47301047</v>
      </c>
      <c r="K48" s="18" t="n">
        <v>528.21987844</v>
      </c>
      <c r="L48" s="20" t="n">
        <v>5.826695</v>
      </c>
      <c r="M48" s="18" t="s">
        <v>481</v>
      </c>
      <c r="N48" s="20" t="s">
        <v>481</v>
      </c>
      <c r="O48" s="18" t="s">
        <v>481</v>
      </c>
      <c r="P48" s="20" t="s">
        <v>481</v>
      </c>
      <c r="Q48" s="18" t="s">
        <v>481</v>
      </c>
      <c r="R48" s="20" t="s">
        <v>481</v>
      </c>
      <c r="S48" s="18" t="s">
        <v>481</v>
      </c>
      <c r="T48" s="20" t="s">
        <v>481</v>
      </c>
      <c r="U48" s="18" t="n">
        <v>452.10556356</v>
      </c>
      <c r="V48" s="20" t="n">
        <v>34.65001652</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(220.0/B50*100)</f>
        <v/>
      </c>
      <c r="D50" s="19" t="n">
        <v>11575</v>
      </c>
      <c r="E50" s="18" t="n">
        <v>377.65000451</v>
      </c>
      <c r="F50" s="20" t="n">
        <v>5.60790855</v>
      </c>
      <c r="G50" s="18" t="n">
        <v>390.18265549</v>
      </c>
      <c r="H50" s="20" t="n">
        <v>5.27489945</v>
      </c>
      <c r="I50" s="18" t="n">
        <v>417.06336285</v>
      </c>
      <c r="J50" s="20" t="n">
        <v>2.74501961</v>
      </c>
      <c r="K50" s="18" t="n">
        <v>424.77661895</v>
      </c>
      <c r="L50" s="20" t="n">
        <v>2.22483027</v>
      </c>
      <c r="M50" s="18" t="s">
        <v>481</v>
      </c>
      <c r="N50" s="20" t="s">
        <v>481</v>
      </c>
      <c r="O50" s="18" t="s">
        <v>481</v>
      </c>
      <c r="P50" s="20" t="s">
        <v>481</v>
      </c>
      <c r="Q50" s="18" t="s">
        <v>481</v>
      </c>
      <c r="R50" s="20" t="s">
        <v>481</v>
      </c>
      <c r="S50" s="18" t="s">
        <v>481</v>
      </c>
      <c r="T50" s="20" t="s">
        <v>481</v>
      </c>
      <c r="U50" s="18" t="n">
        <v>343.51804703</v>
      </c>
      <c r="V50" s="20" t="n">
        <v>9.831625799999999</v>
      </c>
    </row>
    <row r="51" spans="1:22">
      <c r="A51" s="15" t="s">
        <v>526</v>
      </c>
      <c r="B51" s="17" t="n">
        <v>6866</v>
      </c>
      <c r="C51" s="18">
        <f>(109.0/B51*100)</f>
        <v/>
      </c>
      <c r="D51" s="19" t="n">
        <v>6757</v>
      </c>
      <c r="E51" s="18" t="n">
        <v>391.91243484</v>
      </c>
      <c r="F51" s="20" t="n">
        <v>5.4182805</v>
      </c>
      <c r="G51" s="18" t="n">
        <v>409.04467588</v>
      </c>
      <c r="H51" s="20" t="n">
        <v>6.54401331</v>
      </c>
      <c r="I51" s="18" t="n">
        <v>418.43845344</v>
      </c>
      <c r="J51" s="20" t="n">
        <v>2.76019282</v>
      </c>
      <c r="K51" s="18" t="n">
        <v>425.6006818</v>
      </c>
      <c r="L51" s="20" t="n">
        <v>2.38949037</v>
      </c>
      <c r="M51" s="18" t="s">
        <v>481</v>
      </c>
      <c r="N51" s="20" t="s">
        <v>481</v>
      </c>
      <c r="O51" s="18" t="s">
        <v>481</v>
      </c>
      <c r="P51" s="20" t="s">
        <v>481</v>
      </c>
      <c r="Q51" s="18" t="n">
        <v>410.85572185</v>
      </c>
      <c r="R51" s="20" t="n">
        <v>3.7997542</v>
      </c>
      <c r="S51" s="18" t="s">
        <v>481</v>
      </c>
      <c r="T51" s="20" t="s">
        <v>481</v>
      </c>
      <c r="U51" s="18" t="n">
        <v>390.33324221</v>
      </c>
      <c r="V51" s="20" t="n">
        <v>10.59657005</v>
      </c>
    </row>
    <row r="52" spans="1:22">
      <c r="A52" s="15" t="s">
        <v>527</v>
      </c>
      <c r="B52" s="17" t="n">
        <v>5809</v>
      </c>
      <c r="C52" s="18">
        <f>(74.0/B52*100)</f>
        <v/>
      </c>
      <c r="D52" s="19" t="n">
        <v>5735</v>
      </c>
      <c r="E52" s="18" t="n">
        <v>463.84166525</v>
      </c>
      <c r="F52" s="20" t="n">
        <v>6.08313443</v>
      </c>
      <c r="G52" s="18" t="n">
        <v>491.02894434</v>
      </c>
      <c r="H52" s="20" t="n">
        <v>4.02586737</v>
      </c>
      <c r="I52" s="18" t="n">
        <v>475.49696569</v>
      </c>
      <c r="J52" s="20" t="n">
        <v>2.77668708</v>
      </c>
      <c r="K52" s="18" t="n">
        <v>464.96882947</v>
      </c>
      <c r="L52" s="20" t="n">
        <v>3.36904501</v>
      </c>
      <c r="M52" s="18" t="s">
        <v>481</v>
      </c>
      <c r="N52" s="20" t="s">
        <v>481</v>
      </c>
      <c r="O52" s="18" t="s">
        <v>481</v>
      </c>
      <c r="P52" s="20" t="s">
        <v>481</v>
      </c>
      <c r="Q52" s="18" t="s">
        <v>481</v>
      </c>
      <c r="R52" s="20" t="s">
        <v>481</v>
      </c>
      <c r="S52" s="18" t="s">
        <v>481</v>
      </c>
      <c r="T52" s="20" t="s">
        <v>481</v>
      </c>
      <c r="U52" s="18" t="n">
        <v>437.10138334</v>
      </c>
      <c r="V52" s="20" t="n">
        <v>14.76145548</v>
      </c>
    </row>
    <row r="53" spans="1:22">
      <c r="A53" s="15" t="s">
        <v>528</v>
      </c>
      <c r="B53" s="17" t="n">
        <v>5571</v>
      </c>
      <c r="C53" s="18">
        <f>(85.0/B53*100)</f>
        <v/>
      </c>
      <c r="D53" s="19" t="n">
        <v>5486</v>
      </c>
      <c r="E53" s="18" t="n">
        <v>461.83208865</v>
      </c>
      <c r="F53" s="20" t="n">
        <v>4.2018283</v>
      </c>
      <c r="G53" s="18" t="n">
        <v>453.35990986</v>
      </c>
      <c r="H53" s="20" t="n">
        <v>2.05064478</v>
      </c>
      <c r="I53" s="18" t="n">
        <v>415.156673</v>
      </c>
      <c r="J53" s="20" t="n">
        <v>2.25671948</v>
      </c>
      <c r="K53" s="18" t="n">
        <v>408.12663362</v>
      </c>
      <c r="L53" s="20" t="n">
        <v>3.17003219</v>
      </c>
      <c r="M53" s="18" t="s">
        <v>481</v>
      </c>
      <c r="N53" s="20" t="s">
        <v>481</v>
      </c>
      <c r="O53" s="18" t="s">
        <v>481</v>
      </c>
      <c r="P53" s="20" t="s">
        <v>481</v>
      </c>
      <c r="Q53" s="18" t="s">
        <v>481</v>
      </c>
      <c r="R53" s="20" t="s">
        <v>481</v>
      </c>
      <c r="S53" s="18" t="s">
        <v>481</v>
      </c>
      <c r="T53" s="20" t="s">
        <v>481</v>
      </c>
      <c r="U53" s="18" t="n">
        <v>344.21959218</v>
      </c>
      <c r="V53" s="20" t="n">
        <v>9.234975560000001</v>
      </c>
    </row>
    <row r="54" spans="1:22">
      <c r="A54" s="15" t="s">
        <v>529</v>
      </c>
      <c r="B54" s="17" t="n">
        <v>4740</v>
      </c>
      <c r="C54" s="18">
        <f>(60.0/B54*100)</f>
        <v/>
      </c>
      <c r="D54" s="19" t="n">
        <v>4680</v>
      </c>
      <c r="E54" s="18" t="n">
        <v>300.23887389</v>
      </c>
      <c r="F54" s="20" t="n">
        <v>4.27982708</v>
      </c>
      <c r="G54" s="18" t="n">
        <v>303.14746553</v>
      </c>
      <c r="H54" s="20" t="n">
        <v>5.45713016</v>
      </c>
      <c r="I54" s="18" t="n">
        <v>330.27304406</v>
      </c>
      <c r="J54" s="20" t="n">
        <v>3.08239171</v>
      </c>
      <c r="K54" s="18" t="n">
        <v>351.60396294</v>
      </c>
      <c r="L54" s="20" t="n">
        <v>2.98518263</v>
      </c>
      <c r="M54" s="18" t="s">
        <v>481</v>
      </c>
      <c r="N54" s="20" t="s">
        <v>481</v>
      </c>
      <c r="O54" s="18" t="s">
        <v>481</v>
      </c>
      <c r="P54" s="20" t="s">
        <v>481</v>
      </c>
      <c r="Q54" s="18" t="s">
        <v>481</v>
      </c>
      <c r="R54" s="20" t="s">
        <v>481</v>
      </c>
      <c r="S54" s="18" t="s">
        <v>481</v>
      </c>
      <c r="T54" s="20" t="s">
        <v>481</v>
      </c>
      <c r="U54" s="18" t="n">
        <v>270.82877811</v>
      </c>
      <c r="V54" s="20" t="n">
        <v>4.83268679</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530.89329851</v>
      </c>
      <c r="F56" s="20" t="n">
        <v>5.9604857</v>
      </c>
      <c r="G56" s="18" t="n">
        <v>536.19784984</v>
      </c>
      <c r="H56" s="20" t="n">
        <v>4.19804231</v>
      </c>
      <c r="I56" s="18" t="n">
        <v>520.85780725</v>
      </c>
      <c r="J56" s="20" t="n">
        <v>2.92561309</v>
      </c>
      <c r="K56" s="18" t="n">
        <v>522.58548073</v>
      </c>
      <c r="L56" s="20" t="n">
        <v>3.1568575</v>
      </c>
      <c r="M56" s="18" t="s">
        <v>481</v>
      </c>
      <c r="N56" s="20" t="s">
        <v>481</v>
      </c>
      <c r="O56" s="18" t="s">
        <v>481</v>
      </c>
      <c r="P56" s="20" t="s">
        <v>481</v>
      </c>
      <c r="Q56" s="18" t="s">
        <v>481</v>
      </c>
      <c r="R56" s="20" t="s">
        <v>481</v>
      </c>
      <c r="S56" s="18" t="s">
        <v>481</v>
      </c>
      <c r="T56" s="20" t="s">
        <v>481</v>
      </c>
      <c r="U56" s="18" t="n">
        <v>477.30708066</v>
      </c>
      <c r="V56" s="20" t="n">
        <v>16.75633918</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(137.0/B61*100)</f>
        <v/>
      </c>
      <c r="D61" s="19" t="n">
        <v>6388</v>
      </c>
      <c r="E61" s="18" t="n">
        <v>473.33981866</v>
      </c>
      <c r="F61" s="20" t="n">
        <v>6.02981939</v>
      </c>
      <c r="G61" s="18" t="n">
        <v>485.43747412</v>
      </c>
      <c r="H61" s="20" t="n">
        <v>3.50767784</v>
      </c>
      <c r="I61" s="18" t="n">
        <v>478.02445559</v>
      </c>
      <c r="J61" s="20" t="n">
        <v>2.75280355</v>
      </c>
      <c r="K61" s="18" t="n">
        <v>469.16777509</v>
      </c>
      <c r="L61" s="20" t="n">
        <v>3.52056947</v>
      </c>
      <c r="M61" s="18" t="s">
        <v>481</v>
      </c>
      <c r="N61" s="20" t="s">
        <v>481</v>
      </c>
      <c r="O61" s="18" t="s">
        <v>481</v>
      </c>
      <c r="P61" s="20" t="s">
        <v>481</v>
      </c>
      <c r="Q61" s="18" t="s">
        <v>481</v>
      </c>
      <c r="R61" s="20" t="s">
        <v>481</v>
      </c>
      <c r="S61" s="18" t="s">
        <v>481</v>
      </c>
      <c r="T61" s="20" t="s">
        <v>481</v>
      </c>
      <c r="U61" s="18" t="n">
        <v>382.57736212</v>
      </c>
      <c r="V61" s="20" t="n">
        <v>12.12946244</v>
      </c>
    </row>
    <row r="62" spans="1:22">
      <c r="A62" s="15" t="s">
        <v>537</v>
      </c>
      <c r="B62" s="17" t="n">
        <v>4476</v>
      </c>
      <c r="C62" s="18">
        <f>(3.0/B62*100)</f>
        <v/>
      </c>
      <c r="D62" s="19" t="n">
        <v>4473</v>
      </c>
      <c r="E62" s="18" t="n">
        <v>549.29356336</v>
      </c>
      <c r="F62" s="20" t="n">
        <v>5.8703738</v>
      </c>
      <c r="G62" s="18" t="n">
        <v>542.29031873</v>
      </c>
      <c r="H62" s="20" t="n">
        <v>3.29965218</v>
      </c>
      <c r="I62" s="18" t="n">
        <v>526.59087848</v>
      </c>
      <c r="J62" s="20" t="n">
        <v>1.63917349</v>
      </c>
      <c r="K62" s="18" t="n">
        <v>520.34843431</v>
      </c>
      <c r="L62" s="20" t="n">
        <v>2.20779486</v>
      </c>
      <c r="M62" s="18" t="s">
        <v>481</v>
      </c>
      <c r="N62" s="20" t="s">
        <v>481</v>
      </c>
      <c r="O62" s="18" t="s">
        <v>481</v>
      </c>
      <c r="P62" s="20" t="s">
        <v>481</v>
      </c>
      <c r="Q62" s="18" t="s">
        <v>481</v>
      </c>
      <c r="R62" s="20" t="s">
        <v>481</v>
      </c>
      <c r="S62" s="18" t="s">
        <v>481</v>
      </c>
      <c r="T62" s="20" t="s">
        <v>481</v>
      </c>
      <c r="U62" s="18" t="n">
        <v>498.45614176</v>
      </c>
      <c r="V62" s="20" t="n">
        <v>19.5279319</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(75.0/B66*100)</f>
        <v/>
      </c>
      <c r="D66" s="19" t="n">
        <v>5590</v>
      </c>
      <c r="E66" s="18" t="n">
        <v>419.03712516</v>
      </c>
      <c r="F66" s="20" t="n">
        <v>4.4199984</v>
      </c>
      <c r="G66" s="18" t="n">
        <v>436.16300277</v>
      </c>
      <c r="H66" s="20" t="n">
        <v>2.54034529</v>
      </c>
      <c r="I66" s="18" t="n">
        <v>408.03417432</v>
      </c>
      <c r="J66" s="20" t="n">
        <v>1.45989033</v>
      </c>
      <c r="K66" s="18" t="n">
        <v>405.01991908</v>
      </c>
      <c r="L66" s="20" t="n">
        <v>2.94061976</v>
      </c>
      <c r="M66" s="18" t="s">
        <v>481</v>
      </c>
      <c r="N66" s="20" t="s">
        <v>481</v>
      </c>
      <c r="O66" s="18" t="s">
        <v>481</v>
      </c>
      <c r="P66" s="20" t="s">
        <v>481</v>
      </c>
      <c r="Q66" s="18" t="s">
        <v>481</v>
      </c>
      <c r="R66" s="20" t="s">
        <v>481</v>
      </c>
      <c r="S66" s="18" t="s">
        <v>481</v>
      </c>
      <c r="T66" s="20" t="s">
        <v>481</v>
      </c>
      <c r="U66" s="18" t="n">
        <v>323.68036836</v>
      </c>
      <c r="V66" s="20" t="n">
        <v>6.74705677</v>
      </c>
    </row>
    <row r="67" spans="1:22">
      <c r="A67" s="15" t="s">
        <v>542</v>
      </c>
      <c r="B67" s="17" t="n">
        <v>6971</v>
      </c>
      <c r="C67" s="18">
        <f>(44.0/B67*100)</f>
        <v/>
      </c>
      <c r="D67" s="19" t="n">
        <v>6927</v>
      </c>
      <c r="E67" s="18" t="n">
        <v>368.99368778</v>
      </c>
      <c r="F67" s="20" t="n">
        <v>5.17986746</v>
      </c>
      <c r="G67" s="18" t="n">
        <v>383.21846423</v>
      </c>
      <c r="H67" s="20" t="n">
        <v>3.56023879</v>
      </c>
      <c r="I67" s="18" t="n">
        <v>400.96565399</v>
      </c>
      <c r="J67" s="20" t="n">
        <v>2.60845019</v>
      </c>
      <c r="K67" s="18" t="n">
        <v>409.15439779</v>
      </c>
      <c r="L67" s="20" t="n">
        <v>2.7894021</v>
      </c>
      <c r="M67" s="18" t="s">
        <v>481</v>
      </c>
      <c r="N67" s="20" t="s">
        <v>481</v>
      </c>
      <c r="O67" s="18" t="s">
        <v>481</v>
      </c>
      <c r="P67" s="20" t="s">
        <v>481</v>
      </c>
      <c r="Q67" s="18" t="s">
        <v>481</v>
      </c>
      <c r="R67" s="20" t="s">
        <v>481</v>
      </c>
      <c r="S67" s="18" t="s">
        <v>481</v>
      </c>
      <c r="T67" s="20" t="s">
        <v>481</v>
      </c>
      <c r="U67" s="18" t="n">
        <v>305.09687218</v>
      </c>
      <c r="V67" s="20" t="n">
        <v>7.36208778</v>
      </c>
    </row>
    <row r="68" spans="1:22">
      <c r="A68" s="15" t="s">
        <v>543</v>
      </c>
      <c r="B68" s="17" t="n">
        <v>12083</v>
      </c>
      <c r="C68" s="18">
        <f>(26.0/B68*100)</f>
        <v/>
      </c>
      <c r="D68" s="19" t="n">
        <v>12057</v>
      </c>
      <c r="E68" s="18" t="n">
        <v>415.22308115</v>
      </c>
      <c r="F68" s="20" t="n">
        <v>3.75196614</v>
      </c>
      <c r="G68" s="18" t="n">
        <v>440.87816847</v>
      </c>
      <c r="H68" s="20" t="n">
        <v>2.12452916</v>
      </c>
      <c r="I68" s="18" t="n">
        <v>422.44985121</v>
      </c>
      <c r="J68" s="20" t="n">
        <v>1.40198483</v>
      </c>
      <c r="K68" s="18" t="n">
        <v>413.02800938</v>
      </c>
      <c r="L68" s="20" t="n">
        <v>1.87513785</v>
      </c>
      <c r="M68" s="18" t="s">
        <v>481</v>
      </c>
      <c r="N68" s="20" t="s">
        <v>481</v>
      </c>
      <c r="O68" s="18" t="s">
        <v>481</v>
      </c>
      <c r="P68" s="20" t="s">
        <v>481</v>
      </c>
      <c r="Q68" s="18" t="s">
        <v>481</v>
      </c>
      <c r="R68" s="20" t="s">
        <v>481</v>
      </c>
      <c r="S68" s="18" t="s">
        <v>481</v>
      </c>
      <c r="T68" s="20" t="s">
        <v>481</v>
      </c>
      <c r="U68" s="18" t="n">
        <v>323.67972551</v>
      </c>
      <c r="V68" s="20" t="n">
        <v>3.63368978</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500.80394919</v>
      </c>
      <c r="F70" s="20" t="n">
        <v>5.48532376</v>
      </c>
      <c r="G70" s="18" t="n">
        <v>496.1656452</v>
      </c>
      <c r="H70" s="20" t="n">
        <v>3.58094534</v>
      </c>
      <c r="I70" s="18" t="n">
        <v>486.85610193</v>
      </c>
      <c r="J70" s="20" t="n">
        <v>3.20112729</v>
      </c>
      <c r="K70" s="18" t="n">
        <v>480.85989685</v>
      </c>
      <c r="L70" s="20" t="n">
        <v>4.45148926</v>
      </c>
      <c r="M70" s="18" t="s">
        <v>481</v>
      </c>
      <c r="N70" s="20" t="s">
        <v>481</v>
      </c>
      <c r="O70" s="18" t="s">
        <v>481</v>
      </c>
      <c r="P70" s="20" t="s">
        <v>481</v>
      </c>
      <c r="Q70" s="18" t="s">
        <v>481</v>
      </c>
      <c r="R70" s="20" t="s">
        <v>481</v>
      </c>
      <c r="S70" s="18" t="s">
        <v>481</v>
      </c>
      <c r="T70" s="20" t="s">
        <v>481</v>
      </c>
      <c r="U70" s="18" t="n">
        <v>412.46434579</v>
      </c>
      <c r="V70" s="20" t="n">
        <v>11.61387734</v>
      </c>
    </row>
    <row r="71" spans="1:22">
      <c r="A71" s="15" t="s">
        <v>546</v>
      </c>
      <c r="B71" s="17" t="n">
        <v>6115</v>
      </c>
      <c r="C71" s="18">
        <f>(17.0/B71*100)</f>
        <v/>
      </c>
      <c r="D71" s="19" t="n">
        <v>6098</v>
      </c>
      <c r="E71" s="18" t="n">
        <v>584.95130981</v>
      </c>
      <c r="F71" s="20" t="n">
        <v>7.86258898</v>
      </c>
      <c r="G71" s="18" t="n">
        <v>578.00973268</v>
      </c>
      <c r="H71" s="20" t="n">
        <v>4.40451216</v>
      </c>
      <c r="I71" s="18" t="n">
        <v>555.80645642</v>
      </c>
      <c r="J71" s="20" t="n">
        <v>2.32354775</v>
      </c>
      <c r="K71" s="18" t="n">
        <v>547.77553034</v>
      </c>
      <c r="L71" s="20" t="n">
        <v>2.07362952</v>
      </c>
      <c r="M71" s="18" t="s">
        <v>481</v>
      </c>
      <c r="N71" s="20" t="s">
        <v>481</v>
      </c>
      <c r="O71" s="18" t="s">
        <v>481</v>
      </c>
      <c r="P71" s="20" t="s">
        <v>481</v>
      </c>
      <c r="Q71" s="18" t="s">
        <v>481</v>
      </c>
      <c r="R71" s="20" t="s">
        <v>481</v>
      </c>
      <c r="S71" s="18" t="s">
        <v>481</v>
      </c>
      <c r="T71" s="20" t="s">
        <v>481</v>
      </c>
      <c r="U71" s="18" t="n">
        <v>539.66417385</v>
      </c>
      <c r="V71" s="20" t="n">
        <v>24.09864231</v>
      </c>
    </row>
    <row r="72" spans="1:22">
      <c r="A72" s="15" t="s">
        <v>547</v>
      </c>
      <c r="B72" s="17" t="n">
        <v>7708</v>
      </c>
      <c r="C72" s="18">
        <f>(5.0/B72*100)</f>
        <v/>
      </c>
      <c r="D72" s="19" t="n">
        <v>7703</v>
      </c>
      <c r="E72" s="18" t="n">
        <v>535.67511367</v>
      </c>
      <c r="F72" s="20" t="n">
        <v>8.143701</v>
      </c>
      <c r="G72" s="18" t="n">
        <v>530.88728893</v>
      </c>
      <c r="H72" s="20" t="n">
        <v>4.0152065</v>
      </c>
      <c r="I72" s="18" t="n">
        <v>527.55654439</v>
      </c>
      <c r="J72" s="20" t="n">
        <v>3.02745832</v>
      </c>
      <c r="K72" s="18" t="n">
        <v>542.47130064</v>
      </c>
      <c r="L72" s="20" t="n">
        <v>2.96228013</v>
      </c>
      <c r="M72" s="18" t="s">
        <v>481</v>
      </c>
      <c r="N72" s="20" t="s">
        <v>481</v>
      </c>
      <c r="O72" s="18" t="s">
        <v>481</v>
      </c>
      <c r="P72" s="20" t="s">
        <v>481</v>
      </c>
      <c r="Q72" s="18" t="s">
        <v>481</v>
      </c>
      <c r="R72" s="20" t="s">
        <v>481</v>
      </c>
      <c r="S72" s="18" t="s">
        <v>481</v>
      </c>
      <c r="T72" s="20" t="s">
        <v>481</v>
      </c>
      <c r="U72" s="18" t="n">
        <v>453.29394541</v>
      </c>
      <c r="V72" s="20" t="n">
        <v>21.93385651</v>
      </c>
    </row>
    <row r="73" spans="1:22">
      <c r="A73" s="15" t="s">
        <v>548</v>
      </c>
      <c r="B73" s="17" t="n">
        <v>8249</v>
      </c>
      <c r="C73" s="18">
        <f>(146.0/B73*100)</f>
        <v/>
      </c>
      <c r="D73" s="19" t="n">
        <v>8103</v>
      </c>
      <c r="E73" s="18" t="n">
        <v>410.29422297</v>
      </c>
      <c r="F73" s="20" t="n">
        <v>6.52558906</v>
      </c>
      <c r="G73" s="18" t="n">
        <v>416.91759461</v>
      </c>
      <c r="H73" s="20" t="n">
        <v>3.74841717</v>
      </c>
      <c r="I73" s="18" t="n">
        <v>421.16819216</v>
      </c>
      <c r="J73" s="20" t="n">
        <v>3.0496172</v>
      </c>
      <c r="K73" s="18" t="n">
        <v>435.69122959</v>
      </c>
      <c r="L73" s="20" t="n">
        <v>3.66094635</v>
      </c>
      <c r="M73" s="18" t="s">
        <v>481</v>
      </c>
      <c r="N73" s="20" t="s">
        <v>481</v>
      </c>
      <c r="O73" s="18" t="s">
        <v>481</v>
      </c>
      <c r="P73" s="20" t="s">
        <v>481</v>
      </c>
      <c r="Q73" s="18" t="s">
        <v>481</v>
      </c>
      <c r="R73" s="20" t="s">
        <v>481</v>
      </c>
      <c r="S73" s="18" t="s">
        <v>481</v>
      </c>
      <c r="T73" s="20" t="s">
        <v>481</v>
      </c>
      <c r="U73" s="18" t="n">
        <v>376.90174697</v>
      </c>
      <c r="V73" s="20" t="n">
        <v>14.19287364</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(204.0/B75*100)</f>
        <v/>
      </c>
      <c r="D75" s="19" t="n">
        <v>5171</v>
      </c>
      <c r="E75" s="18" t="n">
        <v>369.89177171</v>
      </c>
      <c r="F75" s="20" t="n">
        <v>3.58481142</v>
      </c>
      <c r="G75" s="18" t="n">
        <v>378.44149337</v>
      </c>
      <c r="H75" s="20" t="n">
        <v>4.36067773</v>
      </c>
      <c r="I75" s="18" t="n">
        <v>394.62505775</v>
      </c>
      <c r="J75" s="20" t="n">
        <v>2.33557701</v>
      </c>
      <c r="K75" s="18" t="n">
        <v>393.29612726</v>
      </c>
      <c r="L75" s="20" t="n">
        <v>2.90762635</v>
      </c>
      <c r="M75" s="18" t="s">
        <v>481</v>
      </c>
      <c r="N75" s="20" t="s">
        <v>481</v>
      </c>
      <c r="O75" s="18" t="s">
        <v>481</v>
      </c>
      <c r="P75" s="20" t="s">
        <v>481</v>
      </c>
      <c r="Q75" s="18" t="s">
        <v>481</v>
      </c>
      <c r="R75" s="20" t="s">
        <v>481</v>
      </c>
      <c r="S75" s="18" t="s">
        <v>481</v>
      </c>
      <c r="T75" s="20" t="s">
        <v>481</v>
      </c>
      <c r="U75" s="18" t="n">
        <v>348.72669389</v>
      </c>
      <c r="V75" s="20" t="n">
        <v>4.57175071</v>
      </c>
    </row>
    <row r="76" spans="1:22">
      <c r="A76" s="15" t="s">
        <v>551</v>
      </c>
      <c r="B76" s="17" t="n">
        <v>14167</v>
      </c>
      <c r="C76" s="18">
        <f>(228.0/B76*100)</f>
        <v/>
      </c>
      <c r="D76" s="19" t="n">
        <v>13939</v>
      </c>
      <c r="E76" s="18" t="n">
        <v>434.74406527</v>
      </c>
      <c r="F76" s="20" t="n">
        <v>4.81372987</v>
      </c>
      <c r="G76" s="18" t="n">
        <v>456.76032293</v>
      </c>
      <c r="H76" s="20" t="n">
        <v>4.12815002</v>
      </c>
      <c r="I76" s="18" t="n">
        <v>440.23284008</v>
      </c>
      <c r="J76" s="20" t="n">
        <v>2.79620115</v>
      </c>
      <c r="K76" s="18" t="n">
        <v>431.13271782</v>
      </c>
      <c r="L76" s="20" t="n">
        <v>2.38261038</v>
      </c>
      <c r="M76" s="18" t="s">
        <v>481</v>
      </c>
      <c r="N76" s="20" t="s">
        <v>481</v>
      </c>
      <c r="O76" s="18" t="s">
        <v>481</v>
      </c>
      <c r="P76" s="20" t="s">
        <v>481</v>
      </c>
      <c r="Q76" s="18" t="s">
        <v>481</v>
      </c>
      <c r="R76" s="20" t="s">
        <v>481</v>
      </c>
      <c r="S76" s="18" t="s">
        <v>481</v>
      </c>
      <c r="T76" s="20" t="s">
        <v>481</v>
      </c>
      <c r="U76" s="18" t="n">
        <v>338.5455216</v>
      </c>
      <c r="V76" s="20" t="n">
        <v>6.52540382</v>
      </c>
    </row>
    <row r="77" spans="1:22">
      <c r="A77" s="15" t="s">
        <v>552</v>
      </c>
      <c r="B77" s="17" t="n">
        <v>6062</v>
      </c>
      <c r="C77" s="18">
        <f>(84.0/B77*100)</f>
        <v/>
      </c>
      <c r="D77" s="19" t="n">
        <v>5978</v>
      </c>
      <c r="E77" s="18" t="n">
        <v>421.74538059</v>
      </c>
      <c r="F77" s="20" t="n">
        <v>7.57106023</v>
      </c>
      <c r="G77" s="18" t="n">
        <v>446.5016311</v>
      </c>
      <c r="H77" s="20" t="n">
        <v>5.70017671</v>
      </c>
      <c r="I77" s="18" t="n">
        <v>439.9213775</v>
      </c>
      <c r="J77" s="20" t="n">
        <v>2.68149025</v>
      </c>
      <c r="K77" s="18" t="n">
        <v>439.73857251</v>
      </c>
      <c r="L77" s="20" t="n">
        <v>2.3572787</v>
      </c>
      <c r="M77" s="18" t="s">
        <v>481</v>
      </c>
      <c r="N77" s="20" t="s">
        <v>481</v>
      </c>
      <c r="O77" s="18" t="s">
        <v>481</v>
      </c>
      <c r="P77" s="20" t="s">
        <v>481</v>
      </c>
      <c r="Q77" s="18" t="s">
        <v>481</v>
      </c>
      <c r="R77" s="20" t="s">
        <v>481</v>
      </c>
      <c r="S77" s="18" t="s">
        <v>481</v>
      </c>
      <c r="T77" s="20" t="s">
        <v>481</v>
      </c>
      <c r="U77" s="18" t="n">
        <v>344.46396125</v>
      </c>
      <c r="V77" s="20" t="n">
        <v>5.3272168</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418.10066888</v>
      </c>
      <c r="F81" s="20" t="n">
        <v>5.81422494</v>
      </c>
      <c r="G81" s="18" t="n">
        <v>426.07926371</v>
      </c>
      <c r="H81" s="20" t="n">
        <v>4.42063486</v>
      </c>
      <c r="I81" s="18" t="n">
        <v>443.36111317</v>
      </c>
      <c r="J81" s="20" t="n">
        <v>3.10963125</v>
      </c>
      <c r="K81" s="18" t="n">
        <v>456.80057384</v>
      </c>
      <c r="L81" s="20" t="n">
        <v>3.28896608</v>
      </c>
      <c r="M81" s="18" t="s">
        <v>481</v>
      </c>
      <c r="N81" s="20" t="s">
        <v>481</v>
      </c>
      <c r="O81" s="18" t="s">
        <v>481</v>
      </c>
      <c r="P81" s="20" t="s">
        <v>481</v>
      </c>
      <c r="Q81" s="18" t="s">
        <v>481</v>
      </c>
      <c r="R81" s="20" t="s">
        <v>481</v>
      </c>
      <c r="S81" s="18" t="s">
        <v>481</v>
      </c>
      <c r="T81" s="20" t="s">
        <v>481</v>
      </c>
      <c r="U81" s="18" t="n">
        <v>378.74177319</v>
      </c>
      <c r="V81" s="20" t="n">
        <v>21.31010277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707</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(368.0/B7*100)</f>
        <v/>
      </c>
      <c r="D7" s="19" t="n">
        <v>14162</v>
      </c>
      <c r="E7" s="18" t="n">
        <v>520.25371019</v>
      </c>
      <c r="F7" s="20" t="n">
        <v>4.71799874</v>
      </c>
      <c r="G7" s="18" t="n">
        <v>525.83146931</v>
      </c>
      <c r="H7" s="20" t="n">
        <v>2.31658795</v>
      </c>
      <c r="I7" s="18" t="n">
        <v>506.29742097</v>
      </c>
      <c r="J7" s="20" t="n">
        <v>1.88110118</v>
      </c>
      <c r="K7" s="18" t="n">
        <v>508.25211348</v>
      </c>
      <c r="L7" s="20" t="n">
        <v>2.41508219</v>
      </c>
      <c r="M7" s="18" t="s">
        <v>481</v>
      </c>
      <c r="N7" s="20" t="s">
        <v>481</v>
      </c>
      <c r="O7" s="18" t="s">
        <v>481</v>
      </c>
      <c r="P7" s="20" t="s">
        <v>481</v>
      </c>
      <c r="Q7" s="18" t="s">
        <v>481</v>
      </c>
      <c r="R7" s="20" t="s">
        <v>481</v>
      </c>
      <c r="S7" s="18" t="s">
        <v>481</v>
      </c>
      <c r="T7" s="20" t="s">
        <v>481</v>
      </c>
      <c r="U7" s="18" t="n">
        <v>414.4638293</v>
      </c>
      <c r="V7" s="20" t="n">
        <v>8.440358850000001</v>
      </c>
    </row>
    <row r="8" spans="1:22">
      <c r="A8" s="15" t="s">
        <v>483</v>
      </c>
      <c r="B8" s="17" t="n">
        <v>7007</v>
      </c>
      <c r="C8" s="18">
        <f>(22.0/B8*100)</f>
        <v/>
      </c>
      <c r="D8" s="19" t="n">
        <v>6985</v>
      </c>
      <c r="E8" s="18" t="n">
        <v>523.56422801</v>
      </c>
      <c r="F8" s="20" t="n">
        <v>3.81343985</v>
      </c>
      <c r="G8" s="18" t="n">
        <v>513.69839167</v>
      </c>
      <c r="H8" s="20" t="n">
        <v>2.95297852</v>
      </c>
      <c r="I8" s="18" t="n">
        <v>485.79063225</v>
      </c>
      <c r="J8" s="20" t="n">
        <v>2.95311841</v>
      </c>
      <c r="K8" s="18" t="n">
        <v>462.98419431</v>
      </c>
      <c r="L8" s="20" t="n">
        <v>3.59571659</v>
      </c>
      <c r="M8" s="18" t="s">
        <v>481</v>
      </c>
      <c r="N8" s="20" t="s">
        <v>481</v>
      </c>
      <c r="O8" s="18" t="s">
        <v>481</v>
      </c>
      <c r="P8" s="20" t="s">
        <v>481</v>
      </c>
      <c r="Q8" s="18" t="n">
        <v>368.48347797</v>
      </c>
      <c r="R8" s="20" t="n">
        <v>14.99112476</v>
      </c>
      <c r="S8" s="18" t="s">
        <v>481</v>
      </c>
      <c r="T8" s="20" t="s">
        <v>481</v>
      </c>
      <c r="U8" s="18" t="n">
        <v>380.71030829</v>
      </c>
      <c r="V8" s="20" t="n">
        <v>15.40279674</v>
      </c>
    </row>
    <row r="9" spans="1:22">
      <c r="A9" s="15" t="s">
        <v>484</v>
      </c>
      <c r="B9" s="17" t="n">
        <v>9651</v>
      </c>
      <c r="C9" s="18">
        <f>(99.0/B9*100)</f>
        <v/>
      </c>
      <c r="D9" s="19" t="n">
        <v>9552</v>
      </c>
      <c r="E9" s="18" t="n">
        <v>518.90161392</v>
      </c>
      <c r="F9" s="20" t="n">
        <v>3.29285396</v>
      </c>
      <c r="G9" s="18" t="n">
        <v>520.1674920299999</v>
      </c>
      <c r="H9" s="20" t="n">
        <v>2.53604089</v>
      </c>
      <c r="I9" s="18" t="n">
        <v>495.32786796</v>
      </c>
      <c r="J9" s="20" t="n">
        <v>2.62680301</v>
      </c>
      <c r="K9" s="18" t="n">
        <v>485.47874022</v>
      </c>
      <c r="L9" s="20" t="n">
        <v>4.28108355</v>
      </c>
      <c r="M9" s="18" t="s">
        <v>481</v>
      </c>
      <c r="N9" s="20" t="s">
        <v>481</v>
      </c>
      <c r="O9" s="18" t="s">
        <v>481</v>
      </c>
      <c r="P9" s="20" t="s">
        <v>481</v>
      </c>
      <c r="Q9" s="18" t="n">
        <v>374.78530698</v>
      </c>
      <c r="R9" s="20" t="n">
        <v>11.62763904</v>
      </c>
      <c r="S9" s="18" t="s">
        <v>481</v>
      </c>
      <c r="T9" s="20" t="s">
        <v>481</v>
      </c>
      <c r="U9" s="18" t="n">
        <v>391.43355165</v>
      </c>
      <c r="V9" s="20" t="n">
        <v>8.991615530000001</v>
      </c>
    </row>
    <row r="10" spans="1:22">
      <c r="A10" s="15" t="s">
        <v>485</v>
      </c>
      <c r="B10" s="17" t="n">
        <v>20058</v>
      </c>
      <c r="C10" s="18">
        <f>(528.0/B10*100)</f>
        <v/>
      </c>
      <c r="D10" s="19" t="n">
        <v>19530</v>
      </c>
      <c r="E10" s="18" t="n">
        <v>547.33824181</v>
      </c>
      <c r="F10" s="20" t="n">
        <v>4.41462317</v>
      </c>
      <c r="G10" s="18" t="n">
        <v>547.59832261</v>
      </c>
      <c r="H10" s="20" t="n">
        <v>2.6505352</v>
      </c>
      <c r="I10" s="18" t="n">
        <v>519.25135268</v>
      </c>
      <c r="J10" s="20" t="n">
        <v>2.30611008</v>
      </c>
      <c r="K10" s="18" t="n">
        <v>519.89558578</v>
      </c>
      <c r="L10" s="20" t="n">
        <v>2.62479698</v>
      </c>
      <c r="M10" s="18" t="s">
        <v>481</v>
      </c>
      <c r="N10" s="20" t="s">
        <v>481</v>
      </c>
      <c r="O10" s="18" t="s">
        <v>481</v>
      </c>
      <c r="P10" s="20" t="s">
        <v>481</v>
      </c>
      <c r="Q10" s="18" t="s">
        <v>481</v>
      </c>
      <c r="R10" s="20" t="s">
        <v>481</v>
      </c>
      <c r="S10" s="18" t="s">
        <v>481</v>
      </c>
      <c r="T10" s="20" t="s">
        <v>481</v>
      </c>
      <c r="U10" s="18" t="n">
        <v>424.44297009</v>
      </c>
      <c r="V10" s="20" t="n">
        <v>9.75066444</v>
      </c>
    </row>
    <row r="11" spans="1:22">
      <c r="A11" s="15" t="s">
        <v>486</v>
      </c>
      <c r="B11" s="17" t="n">
        <v>7053</v>
      </c>
      <c r="C11" s="18">
        <f>(50.0/B11*100)</f>
        <v/>
      </c>
      <c r="D11" s="19" t="n">
        <v>7003</v>
      </c>
      <c r="E11" s="18" t="n">
        <v>475.42784627</v>
      </c>
      <c r="F11" s="20" t="n">
        <v>4.02570752</v>
      </c>
      <c r="G11" s="18" t="n">
        <v>463.19036732</v>
      </c>
      <c r="H11" s="20" t="n">
        <v>2.73249262</v>
      </c>
      <c r="I11" s="18" t="n">
        <v>433.92325563</v>
      </c>
      <c r="J11" s="20" t="n">
        <v>3.09154338</v>
      </c>
      <c r="K11" s="18" t="n">
        <v>429.58769999</v>
      </c>
      <c r="L11" s="20" t="n">
        <v>3.49000546</v>
      </c>
      <c r="M11" s="18" t="s">
        <v>481</v>
      </c>
      <c r="N11" s="20" t="s">
        <v>481</v>
      </c>
      <c r="O11" s="18" t="s">
        <v>481</v>
      </c>
      <c r="P11" s="20" t="s">
        <v>481</v>
      </c>
      <c r="Q11" s="18" t="s">
        <v>481</v>
      </c>
      <c r="R11" s="20" t="s">
        <v>481</v>
      </c>
      <c r="S11" s="18" t="s">
        <v>481</v>
      </c>
      <c r="T11" s="20" t="s">
        <v>481</v>
      </c>
      <c r="U11" s="18" t="n">
        <v>378.2509527</v>
      </c>
      <c r="V11" s="20" t="n">
        <v>11.40406039</v>
      </c>
    </row>
    <row r="12" spans="1:22">
      <c r="A12" s="15" t="s">
        <v>487</v>
      </c>
      <c r="B12" s="17" t="n">
        <v>6894</v>
      </c>
      <c r="C12" s="18">
        <f>(56.0/B12*100)</f>
        <v/>
      </c>
      <c r="D12" s="19" t="n">
        <v>6838</v>
      </c>
      <c r="E12" s="18" t="n">
        <v>513.7337674</v>
      </c>
      <c r="F12" s="20" t="n">
        <v>3.51001873</v>
      </c>
      <c r="G12" s="18" t="n">
        <v>503.61604125</v>
      </c>
      <c r="H12" s="20" t="n">
        <v>2.37835955</v>
      </c>
      <c r="I12" s="18" t="n">
        <v>484.83666981</v>
      </c>
      <c r="J12" s="20" t="n">
        <v>2.94534062</v>
      </c>
      <c r="K12" s="18" t="n">
        <v>477.37693331</v>
      </c>
      <c r="L12" s="20" t="n">
        <v>4.28985341</v>
      </c>
      <c r="M12" s="18" t="s">
        <v>481</v>
      </c>
      <c r="N12" s="20" t="s">
        <v>481</v>
      </c>
      <c r="O12" s="18" t="s">
        <v>481</v>
      </c>
      <c r="P12" s="20" t="s">
        <v>481</v>
      </c>
      <c r="Q12" s="18" t="n">
        <v>366.6777112</v>
      </c>
      <c r="R12" s="20" t="n">
        <v>14.39052153</v>
      </c>
      <c r="S12" s="18" t="s">
        <v>481</v>
      </c>
      <c r="T12" s="20" t="s">
        <v>481</v>
      </c>
      <c r="U12" s="18" t="n">
        <v>392.54113319</v>
      </c>
      <c r="V12" s="20" t="n">
        <v>13.8508285</v>
      </c>
    </row>
    <row r="13" spans="1:22">
      <c r="A13" s="15" t="s">
        <v>488</v>
      </c>
      <c r="B13" s="17" t="n">
        <v>7161</v>
      </c>
      <c r="C13" s="18">
        <f>(92.0/B13*100)</f>
        <v/>
      </c>
      <c r="D13" s="19" t="n">
        <v>7069</v>
      </c>
      <c r="E13" s="18" t="n">
        <v>520.64512208</v>
      </c>
      <c r="F13" s="20" t="n">
        <v>5.57614668</v>
      </c>
      <c r="G13" s="18" t="n">
        <v>523.54609542</v>
      </c>
      <c r="H13" s="20" t="n">
        <v>3.03466313</v>
      </c>
      <c r="I13" s="18" t="n">
        <v>498.46552391</v>
      </c>
      <c r="J13" s="20" t="n">
        <v>2.62176897</v>
      </c>
      <c r="K13" s="18" t="n">
        <v>493.37173701</v>
      </c>
      <c r="L13" s="20" t="n">
        <v>3.87374304</v>
      </c>
      <c r="M13" s="18" t="s">
        <v>481</v>
      </c>
      <c r="N13" s="20" t="s">
        <v>481</v>
      </c>
      <c r="O13" s="18" t="s">
        <v>481</v>
      </c>
      <c r="P13" s="20" t="s">
        <v>481</v>
      </c>
      <c r="Q13" s="18" t="n">
        <v>436.36003517</v>
      </c>
      <c r="R13" s="20" t="n">
        <v>6.43426798</v>
      </c>
      <c r="S13" s="18" t="s">
        <v>481</v>
      </c>
      <c r="T13" s="20" t="s">
        <v>481</v>
      </c>
      <c r="U13" s="18" t="n">
        <v>391.33251869</v>
      </c>
      <c r="V13" s="20" t="n">
        <v>12.01726838</v>
      </c>
    </row>
    <row r="14" spans="1:22">
      <c r="A14" s="15" t="s">
        <v>489</v>
      </c>
      <c r="B14" s="17" t="n">
        <v>5587</v>
      </c>
      <c r="C14" s="18">
        <f>(74.0/B14*100)</f>
        <v/>
      </c>
      <c r="D14" s="19" t="n">
        <v>5513</v>
      </c>
      <c r="E14" s="18" t="n">
        <v>558.68552049</v>
      </c>
      <c r="F14" s="20" t="n">
        <v>4.49782197</v>
      </c>
      <c r="G14" s="18" t="n">
        <v>543.48741964</v>
      </c>
      <c r="H14" s="20" t="n">
        <v>2.65233043</v>
      </c>
      <c r="I14" s="18" t="n">
        <v>523.68616092</v>
      </c>
      <c r="J14" s="20" t="n">
        <v>2.36010517</v>
      </c>
      <c r="K14" s="18" t="n">
        <v>523.41342499</v>
      </c>
      <c r="L14" s="20" t="n">
        <v>4.35689513</v>
      </c>
      <c r="M14" s="18" t="s">
        <v>481</v>
      </c>
      <c r="N14" s="20" t="s">
        <v>481</v>
      </c>
      <c r="O14" s="18" t="s">
        <v>481</v>
      </c>
      <c r="P14" s="20" t="s">
        <v>481</v>
      </c>
      <c r="Q14" s="18" t="s">
        <v>481</v>
      </c>
      <c r="R14" s="20" t="s">
        <v>481</v>
      </c>
      <c r="S14" s="18" t="s">
        <v>481</v>
      </c>
      <c r="T14" s="20" t="s">
        <v>481</v>
      </c>
      <c r="U14" s="18" t="n">
        <v>469.61124317</v>
      </c>
      <c r="V14" s="20" t="n">
        <v>18.83283731</v>
      </c>
    </row>
    <row r="15" spans="1:22">
      <c r="A15" s="15" t="s">
        <v>490</v>
      </c>
      <c r="B15" s="17" t="n">
        <v>5882</v>
      </c>
      <c r="C15" s="18">
        <f>(53.0/B15*100)</f>
        <v/>
      </c>
      <c r="D15" s="19" t="n">
        <v>5829</v>
      </c>
      <c r="E15" s="18" t="n">
        <v>544.56017754</v>
      </c>
      <c r="F15" s="20" t="n">
        <v>4.01629018</v>
      </c>
      <c r="G15" s="18" t="n">
        <v>542.43429199</v>
      </c>
      <c r="H15" s="20" t="n">
        <v>2.7442913</v>
      </c>
      <c r="I15" s="18" t="n">
        <v>524.1874215300001</v>
      </c>
      <c r="J15" s="20" t="n">
        <v>2.73497138</v>
      </c>
      <c r="K15" s="18" t="n">
        <v>518.32852544</v>
      </c>
      <c r="L15" s="20" t="n">
        <v>4.99861669</v>
      </c>
      <c r="M15" s="18" t="s">
        <v>481</v>
      </c>
      <c r="N15" s="20" t="s">
        <v>481</v>
      </c>
      <c r="O15" s="18" t="s">
        <v>481</v>
      </c>
      <c r="P15" s="20" t="s">
        <v>481</v>
      </c>
      <c r="Q15" s="18" t="n">
        <v>375.95013089</v>
      </c>
      <c r="R15" s="20" t="n">
        <v>17.42774697</v>
      </c>
      <c r="S15" s="18" t="s">
        <v>481</v>
      </c>
      <c r="T15" s="20" t="s">
        <v>481</v>
      </c>
      <c r="U15" s="18" t="n">
        <v>436.91332462</v>
      </c>
      <c r="V15" s="20" t="n">
        <v>19.31749796</v>
      </c>
    </row>
    <row r="16" spans="1:22">
      <c r="A16" s="15" t="s">
        <v>491</v>
      </c>
      <c r="B16" s="17" t="n">
        <v>6108</v>
      </c>
      <c r="C16" s="18">
        <f>(102.0/B16*100)</f>
        <v/>
      </c>
      <c r="D16" s="19" t="n">
        <v>6006</v>
      </c>
      <c r="E16" s="18" t="n">
        <v>503.92301173</v>
      </c>
      <c r="F16" s="20" t="n">
        <v>3.59393271</v>
      </c>
      <c r="G16" s="18" t="n">
        <v>515.98850681</v>
      </c>
      <c r="H16" s="20" t="n">
        <v>2.52145981</v>
      </c>
      <c r="I16" s="18" t="n">
        <v>489.50335549</v>
      </c>
      <c r="J16" s="20" t="n">
        <v>2.69638237</v>
      </c>
      <c r="K16" s="18" t="n">
        <v>477.33149676</v>
      </c>
      <c r="L16" s="20" t="n">
        <v>3.85593509</v>
      </c>
      <c r="M16" s="18" t="s">
        <v>481</v>
      </c>
      <c r="N16" s="20" t="s">
        <v>481</v>
      </c>
      <c r="O16" s="18" t="s">
        <v>481</v>
      </c>
      <c r="P16" s="20" t="s">
        <v>481</v>
      </c>
      <c r="Q16" s="18" t="s">
        <v>481</v>
      </c>
      <c r="R16" s="20" t="s">
        <v>481</v>
      </c>
      <c r="S16" s="18" t="s">
        <v>481</v>
      </c>
      <c r="T16" s="20" t="s">
        <v>481</v>
      </c>
      <c r="U16" s="18" t="n">
        <v>339.89978678</v>
      </c>
      <c r="V16" s="20" t="n">
        <v>12.56635877</v>
      </c>
    </row>
    <row r="17" spans="1:22">
      <c r="A17" s="15" t="s">
        <v>492</v>
      </c>
      <c r="B17" s="17" t="n">
        <v>6504</v>
      </c>
      <c r="C17" s="18">
        <f>(657.0/B17*100)</f>
        <v/>
      </c>
      <c r="D17" s="19" t="n">
        <v>5847</v>
      </c>
      <c r="E17" s="18" t="n">
        <v>551.31829507</v>
      </c>
      <c r="F17" s="20" t="n">
        <v>3.48670395</v>
      </c>
      <c r="G17" s="18" t="n">
        <v>527.5492077500001</v>
      </c>
      <c r="H17" s="20" t="n">
        <v>3.1244116</v>
      </c>
      <c r="I17" s="18" t="n">
        <v>497.08280027</v>
      </c>
      <c r="J17" s="20" t="n">
        <v>3.83600002</v>
      </c>
      <c r="K17" s="18" t="n">
        <v>478.6823483</v>
      </c>
      <c r="L17" s="20" t="n">
        <v>4.43650298</v>
      </c>
      <c r="M17" s="18" t="s">
        <v>481</v>
      </c>
      <c r="N17" s="20" t="s">
        <v>481</v>
      </c>
      <c r="O17" s="18" t="s">
        <v>481</v>
      </c>
      <c r="P17" s="20" t="s">
        <v>481</v>
      </c>
      <c r="Q17" s="18" t="n">
        <v>360.48925247</v>
      </c>
      <c r="R17" s="20" t="n">
        <v>12.44339086</v>
      </c>
      <c r="S17" s="18" t="s">
        <v>481</v>
      </c>
      <c r="T17" s="20" t="s">
        <v>481</v>
      </c>
      <c r="U17" s="18" t="n">
        <v>414.79942468</v>
      </c>
      <c r="V17" s="20" t="n">
        <v>13.73788896</v>
      </c>
    </row>
    <row r="18" spans="1:22">
      <c r="A18" s="15" t="s">
        <v>493</v>
      </c>
      <c r="B18" s="17" t="n">
        <v>5532</v>
      </c>
      <c r="C18" s="18">
        <f>(28.0/B18*100)</f>
        <v/>
      </c>
      <c r="D18" s="19" t="n">
        <v>5504</v>
      </c>
      <c r="E18" s="18" t="n">
        <v>459.23111065</v>
      </c>
      <c r="F18" s="20" t="n">
        <v>5.6833893</v>
      </c>
      <c r="G18" s="18" t="n">
        <v>475.44012459</v>
      </c>
      <c r="H18" s="20" t="n">
        <v>3.8433681</v>
      </c>
      <c r="I18" s="18" t="n">
        <v>445.14092736</v>
      </c>
      <c r="J18" s="20" t="n">
        <v>4.57922965</v>
      </c>
      <c r="K18" s="18" t="n">
        <v>452.09972678</v>
      </c>
      <c r="L18" s="20" t="n">
        <v>3.82082731</v>
      </c>
      <c r="M18" s="18" t="s">
        <v>481</v>
      </c>
      <c r="N18" s="20" t="s">
        <v>481</v>
      </c>
      <c r="O18" s="18" t="s">
        <v>481</v>
      </c>
      <c r="P18" s="20" t="s">
        <v>481</v>
      </c>
      <c r="Q18" s="18" t="s">
        <v>481</v>
      </c>
      <c r="R18" s="20" t="s">
        <v>481</v>
      </c>
      <c r="S18" s="18" t="s">
        <v>481</v>
      </c>
      <c r="T18" s="20" t="s">
        <v>481</v>
      </c>
      <c r="U18" s="18" t="n">
        <v>360.12436138</v>
      </c>
      <c r="V18" s="20" t="n">
        <v>11.85905104</v>
      </c>
    </row>
    <row r="19" spans="1:22">
      <c r="A19" s="15" t="s">
        <v>494</v>
      </c>
      <c r="B19" s="17" t="n">
        <v>5658</v>
      </c>
      <c r="C19" s="18">
        <f>(64.0/B19*100)</f>
        <v/>
      </c>
      <c r="D19" s="19" t="n">
        <v>5594</v>
      </c>
      <c r="E19" s="18" t="n">
        <v>496.03830265</v>
      </c>
      <c r="F19" s="20" t="n">
        <v>4.34352475</v>
      </c>
      <c r="G19" s="18" t="n">
        <v>490.72333506</v>
      </c>
      <c r="H19" s="20" t="n">
        <v>3.18525723</v>
      </c>
      <c r="I19" s="18" t="n">
        <v>465.14230494</v>
      </c>
      <c r="J19" s="20" t="n">
        <v>3.28363764</v>
      </c>
      <c r="K19" s="18" t="n">
        <v>463.58963563</v>
      </c>
      <c r="L19" s="20" t="n">
        <v>4.35578116</v>
      </c>
      <c r="M19" s="18" t="s">
        <v>481</v>
      </c>
      <c r="N19" s="20" t="s">
        <v>481</v>
      </c>
      <c r="O19" s="18" t="s">
        <v>481</v>
      </c>
      <c r="P19" s="20" t="s">
        <v>481</v>
      </c>
      <c r="Q19" s="18" t="s">
        <v>481</v>
      </c>
      <c r="R19" s="20" t="s">
        <v>481</v>
      </c>
      <c r="S19" s="18" t="s">
        <v>481</v>
      </c>
      <c r="T19" s="20" t="s">
        <v>481</v>
      </c>
      <c r="U19" s="18" t="n">
        <v>418.8974597</v>
      </c>
      <c r="V19" s="20" t="n">
        <v>17.54839773</v>
      </c>
    </row>
    <row r="20" spans="1:22">
      <c r="A20" s="15" t="s">
        <v>495</v>
      </c>
      <c r="B20" s="17" t="n">
        <v>3371</v>
      </c>
      <c r="C20" s="18">
        <f>(75.0/B20*100)</f>
        <v/>
      </c>
      <c r="D20" s="19" t="n">
        <v>3296</v>
      </c>
      <c r="E20" s="18" t="n">
        <v>507.71175531</v>
      </c>
      <c r="F20" s="20" t="n">
        <v>4.26681736</v>
      </c>
      <c r="G20" s="18" t="n">
        <v>485.37245276</v>
      </c>
      <c r="H20" s="20" t="n">
        <v>2.85915865</v>
      </c>
      <c r="I20" s="18" t="n">
        <v>461.79471601</v>
      </c>
      <c r="J20" s="20" t="n">
        <v>3.01836908</v>
      </c>
      <c r="K20" s="18" t="n">
        <v>447.20097117</v>
      </c>
      <c r="L20" s="20" t="n">
        <v>4.30233801</v>
      </c>
      <c r="M20" s="18" t="s">
        <v>481</v>
      </c>
      <c r="N20" s="20" t="s">
        <v>481</v>
      </c>
      <c r="O20" s="18" t="s">
        <v>481</v>
      </c>
      <c r="P20" s="20" t="s">
        <v>481</v>
      </c>
      <c r="Q20" s="18" t="s">
        <v>481</v>
      </c>
      <c r="R20" s="20" t="s">
        <v>481</v>
      </c>
      <c r="S20" s="18" t="s">
        <v>481</v>
      </c>
      <c r="T20" s="20" t="s">
        <v>481</v>
      </c>
      <c r="U20" s="18" t="n">
        <v>385.76524054</v>
      </c>
      <c r="V20" s="20" t="n">
        <v>18.82284369</v>
      </c>
    </row>
    <row r="21" spans="1:22">
      <c r="A21" s="15" t="s">
        <v>496</v>
      </c>
      <c r="B21" s="17" t="n">
        <v>5741</v>
      </c>
      <c r="C21" s="18">
        <f>(45.0/B21*100)</f>
        <v/>
      </c>
      <c r="D21" s="19" t="n">
        <v>5696</v>
      </c>
      <c r="E21" s="18" t="n">
        <v>532.12580769</v>
      </c>
      <c r="F21" s="20" t="n">
        <v>5.59410267</v>
      </c>
      <c r="G21" s="18" t="n">
        <v>518.00293569</v>
      </c>
      <c r="H21" s="20" t="n">
        <v>3.39427539</v>
      </c>
      <c r="I21" s="18" t="n">
        <v>493.95802335</v>
      </c>
      <c r="J21" s="20" t="n">
        <v>2.69622115</v>
      </c>
      <c r="K21" s="18" t="n">
        <v>491.27283248</v>
      </c>
      <c r="L21" s="20" t="n">
        <v>3.32805189</v>
      </c>
      <c r="M21" s="18" t="s">
        <v>481</v>
      </c>
      <c r="N21" s="20" t="s">
        <v>481</v>
      </c>
      <c r="O21" s="18" t="s">
        <v>481</v>
      </c>
      <c r="P21" s="20" t="s">
        <v>481</v>
      </c>
      <c r="Q21" s="18" t="s">
        <v>481</v>
      </c>
      <c r="R21" s="20" t="s">
        <v>481</v>
      </c>
      <c r="S21" s="18" t="s">
        <v>481</v>
      </c>
      <c r="T21" s="20" t="s">
        <v>481</v>
      </c>
      <c r="U21" s="18" t="n">
        <v>413.1274401</v>
      </c>
      <c r="V21" s="20" t="n">
        <v>16.27570422</v>
      </c>
    </row>
    <row r="22" spans="1:22">
      <c r="A22" s="15" t="s">
        <v>497</v>
      </c>
      <c r="B22" s="17" t="n">
        <v>6598</v>
      </c>
      <c r="C22" s="18">
        <f>(32.0/B22*100)</f>
        <v/>
      </c>
      <c r="D22" s="19" t="n">
        <v>6566</v>
      </c>
      <c r="E22" s="18" t="n">
        <v>480.68116813</v>
      </c>
      <c r="F22" s="20" t="n">
        <v>5.17009774</v>
      </c>
      <c r="G22" s="18" t="n">
        <v>486.75743194</v>
      </c>
      <c r="H22" s="20" t="n">
        <v>3.80338831</v>
      </c>
      <c r="I22" s="18" t="n">
        <v>457.67822524</v>
      </c>
      <c r="J22" s="20" t="n">
        <v>3.79996511</v>
      </c>
      <c r="K22" s="18" t="n">
        <v>449.1648125</v>
      </c>
      <c r="L22" s="20" t="n">
        <v>4.70263331</v>
      </c>
      <c r="M22" s="18" t="s">
        <v>481</v>
      </c>
      <c r="N22" s="20" t="s">
        <v>481</v>
      </c>
      <c r="O22" s="18" t="s">
        <v>481</v>
      </c>
      <c r="P22" s="20" t="s">
        <v>481</v>
      </c>
      <c r="Q22" s="18" t="s">
        <v>481</v>
      </c>
      <c r="R22" s="20" t="s">
        <v>481</v>
      </c>
      <c r="S22" s="18" t="n">
        <v>428.3044513</v>
      </c>
      <c r="T22" s="20" t="n">
        <v>46.59148036</v>
      </c>
      <c r="U22" s="18" t="n">
        <v>320.32159255</v>
      </c>
      <c r="V22" s="20" t="n">
        <v>10.06201333</v>
      </c>
    </row>
    <row r="23" spans="1:22">
      <c r="A23" s="15" t="s">
        <v>498</v>
      </c>
      <c r="B23" s="17" t="n">
        <v>11583</v>
      </c>
      <c r="C23" s="18">
        <f>(218.0/B23*100)</f>
        <v/>
      </c>
      <c r="D23" s="19" t="n">
        <v>11365</v>
      </c>
      <c r="E23" s="18" t="n">
        <v>487.69638847</v>
      </c>
      <c r="F23" s="20" t="n">
        <v>4.9393382</v>
      </c>
      <c r="G23" s="18" t="n">
        <v>500.72559876</v>
      </c>
      <c r="H23" s="20" t="n">
        <v>3.65304394</v>
      </c>
      <c r="I23" s="18" t="n">
        <v>477.89191814</v>
      </c>
      <c r="J23" s="20" t="n">
        <v>2.98836969</v>
      </c>
      <c r="K23" s="18" t="n">
        <v>473.62365252</v>
      </c>
      <c r="L23" s="20" t="n">
        <v>2.85398976</v>
      </c>
      <c r="M23" s="18" t="s">
        <v>481</v>
      </c>
      <c r="N23" s="20" t="s">
        <v>481</v>
      </c>
      <c r="O23" s="18" t="s">
        <v>481</v>
      </c>
      <c r="P23" s="20" t="s">
        <v>481</v>
      </c>
      <c r="Q23" s="18" t="s">
        <v>481</v>
      </c>
      <c r="R23" s="20" t="s">
        <v>481</v>
      </c>
      <c r="S23" s="18" t="s">
        <v>481</v>
      </c>
      <c r="T23" s="20" t="s">
        <v>481</v>
      </c>
      <c r="U23" s="18" t="n">
        <v>411.32294319</v>
      </c>
      <c r="V23" s="20" t="n">
        <v>12.09562285</v>
      </c>
    </row>
    <row r="24" spans="1:22">
      <c r="A24" s="15" t="s">
        <v>499</v>
      </c>
      <c r="B24" s="17" t="n">
        <v>6647</v>
      </c>
      <c r="C24" s="18">
        <f>(7.0/B24*100)</f>
        <v/>
      </c>
      <c r="D24" s="19" t="n">
        <v>6640</v>
      </c>
      <c r="E24" s="18" t="n">
        <v>534.70481354</v>
      </c>
      <c r="F24" s="20" t="n">
        <v>5.52113368</v>
      </c>
      <c r="G24" s="18" t="n">
        <v>550.54984402</v>
      </c>
      <c r="H24" s="20" t="n">
        <v>3.64496545</v>
      </c>
      <c r="I24" s="18" t="n">
        <v>534.77631489</v>
      </c>
      <c r="J24" s="20" t="n">
        <v>3.18604475</v>
      </c>
      <c r="K24" s="18" t="n">
        <v>534.32576079</v>
      </c>
      <c r="L24" s="20" t="n">
        <v>3.75990269</v>
      </c>
      <c r="M24" s="18" t="s">
        <v>481</v>
      </c>
      <c r="N24" s="20" t="s">
        <v>481</v>
      </c>
      <c r="O24" s="18" t="s">
        <v>481</v>
      </c>
      <c r="P24" s="20" t="s">
        <v>481</v>
      </c>
      <c r="Q24" s="18" t="s">
        <v>481</v>
      </c>
      <c r="R24" s="20" t="s">
        <v>481</v>
      </c>
      <c r="S24" s="18" t="s">
        <v>481</v>
      </c>
      <c r="T24" s="20" t="s">
        <v>481</v>
      </c>
      <c r="U24" s="18" t="n">
        <v>454.32984196</v>
      </c>
      <c r="V24" s="20" t="n">
        <v>19.9135942</v>
      </c>
    </row>
    <row r="25" spans="1:22">
      <c r="A25" s="15" t="s">
        <v>500</v>
      </c>
      <c r="B25" s="17" t="n">
        <v>5581</v>
      </c>
      <c r="C25" s="18">
        <f>(24.0/B25*100)</f>
        <v/>
      </c>
      <c r="D25" s="19" t="n">
        <v>5557</v>
      </c>
      <c r="E25" s="18" t="n">
        <v>505.00947758</v>
      </c>
      <c r="F25" s="20" t="n">
        <v>6.15861638</v>
      </c>
      <c r="G25" s="18" t="n">
        <v>518.38192792</v>
      </c>
      <c r="H25" s="20" t="n">
        <v>3.91660606</v>
      </c>
      <c r="I25" s="18" t="n">
        <v>515.96863507</v>
      </c>
      <c r="J25" s="20" t="n">
        <v>3.21683606</v>
      </c>
      <c r="K25" s="18" t="n">
        <v>519.04280812</v>
      </c>
      <c r="L25" s="20" t="n">
        <v>4.32591372</v>
      </c>
      <c r="M25" s="18" t="s">
        <v>481</v>
      </c>
      <c r="N25" s="20" t="s">
        <v>481</v>
      </c>
      <c r="O25" s="18" t="s">
        <v>481</v>
      </c>
      <c r="P25" s="20" t="s">
        <v>481</v>
      </c>
      <c r="Q25" s="18" t="s">
        <v>481</v>
      </c>
      <c r="R25" s="20" t="s">
        <v>481</v>
      </c>
      <c r="S25" s="18" t="s">
        <v>481</v>
      </c>
      <c r="T25" s="20" t="s">
        <v>481</v>
      </c>
      <c r="U25" s="18" t="n">
        <v>472.02125224</v>
      </c>
      <c r="V25" s="20" t="n">
        <v>22.30967067</v>
      </c>
    </row>
    <row r="26" spans="1:22">
      <c r="A26" s="15" t="s">
        <v>501</v>
      </c>
      <c r="B26" s="17" t="n">
        <v>4869</v>
      </c>
      <c r="C26" s="18">
        <f>(33.0/B26*100)</f>
        <v/>
      </c>
      <c r="D26" s="19" t="n">
        <v>4836</v>
      </c>
      <c r="E26" s="18" t="n">
        <v>509.5637277</v>
      </c>
      <c r="F26" s="20" t="n">
        <v>3.9328474</v>
      </c>
      <c r="G26" s="18" t="n">
        <v>498.32713778</v>
      </c>
      <c r="H26" s="20" t="n">
        <v>2.28232494</v>
      </c>
      <c r="I26" s="18" t="n">
        <v>479.45140353</v>
      </c>
      <c r="J26" s="20" t="n">
        <v>2.70498607</v>
      </c>
      <c r="K26" s="18" t="n">
        <v>471.65814805</v>
      </c>
      <c r="L26" s="20" t="n">
        <v>4.81631868</v>
      </c>
      <c r="M26" s="18" t="s">
        <v>481</v>
      </c>
      <c r="N26" s="20" t="s">
        <v>481</v>
      </c>
      <c r="O26" s="18" t="s">
        <v>481</v>
      </c>
      <c r="P26" s="20" t="s">
        <v>481</v>
      </c>
      <c r="Q26" s="18" t="s">
        <v>481</v>
      </c>
      <c r="R26" s="20" t="s">
        <v>481</v>
      </c>
      <c r="S26" s="18" t="s">
        <v>481</v>
      </c>
      <c r="T26" s="20" t="s">
        <v>481</v>
      </c>
      <c r="U26" s="18" t="n">
        <v>414.97245045</v>
      </c>
      <c r="V26" s="20" t="n">
        <v>16.76969749</v>
      </c>
    </row>
    <row r="27" spans="1:22">
      <c r="A27" s="15" t="s">
        <v>502</v>
      </c>
      <c r="B27" s="17" t="n">
        <v>5299</v>
      </c>
      <c r="C27" s="18">
        <f>(17.0/B27*100)</f>
        <v/>
      </c>
      <c r="D27" s="19" t="n">
        <v>5282</v>
      </c>
      <c r="E27" s="18" t="n">
        <v>503.7444755</v>
      </c>
      <c r="F27" s="20" t="n">
        <v>3.24282748</v>
      </c>
      <c r="G27" s="18" t="n">
        <v>501.46372135</v>
      </c>
      <c r="H27" s="20" t="n">
        <v>2.39941889</v>
      </c>
      <c r="I27" s="18" t="n">
        <v>467.46751849</v>
      </c>
      <c r="J27" s="20" t="n">
        <v>2.41440334</v>
      </c>
      <c r="K27" s="18" t="n">
        <v>457.77569868</v>
      </c>
      <c r="L27" s="20" t="n">
        <v>3.63750607</v>
      </c>
      <c r="M27" s="18" t="s">
        <v>481</v>
      </c>
      <c r="N27" s="20" t="s">
        <v>481</v>
      </c>
      <c r="O27" s="18" t="s">
        <v>481</v>
      </c>
      <c r="P27" s="20" t="s">
        <v>481</v>
      </c>
      <c r="Q27" s="18" t="s">
        <v>481</v>
      </c>
      <c r="R27" s="20" t="s">
        <v>481</v>
      </c>
      <c r="S27" s="18" t="s">
        <v>481</v>
      </c>
      <c r="T27" s="20" t="s">
        <v>481</v>
      </c>
      <c r="U27" s="18" t="n">
        <v>405.73240955</v>
      </c>
      <c r="V27" s="20" t="n">
        <v>10.35685585</v>
      </c>
    </row>
    <row r="28" spans="1:22">
      <c r="A28" s="15" t="s">
        <v>503</v>
      </c>
      <c r="B28" s="17" t="n">
        <v>7568</v>
      </c>
      <c r="C28" s="18">
        <f>(54.0/B28*100)</f>
        <v/>
      </c>
      <c r="D28" s="19" t="n">
        <v>7514</v>
      </c>
      <c r="E28" s="18" t="n">
        <v>439.35373311</v>
      </c>
      <c r="F28" s="20" t="n">
        <v>3.790423</v>
      </c>
      <c r="G28" s="18" t="n">
        <v>430.94860307</v>
      </c>
      <c r="H28" s="20" t="n">
        <v>2.77761117</v>
      </c>
      <c r="I28" s="18" t="n">
        <v>407.17278122</v>
      </c>
      <c r="J28" s="20" t="n">
        <v>2.38921261</v>
      </c>
      <c r="K28" s="18" t="n">
        <v>399.87628336</v>
      </c>
      <c r="L28" s="20" t="n">
        <v>2.59936026</v>
      </c>
      <c r="M28" s="18" t="s">
        <v>481</v>
      </c>
      <c r="N28" s="20" t="s">
        <v>481</v>
      </c>
      <c r="O28" s="18" t="s">
        <v>481</v>
      </c>
      <c r="P28" s="20" t="s">
        <v>481</v>
      </c>
      <c r="Q28" s="18" t="s">
        <v>481</v>
      </c>
      <c r="R28" s="20" t="s">
        <v>481</v>
      </c>
      <c r="S28" s="18" t="s">
        <v>481</v>
      </c>
      <c r="T28" s="20" t="s">
        <v>481</v>
      </c>
      <c r="U28" s="18" t="n">
        <v>360.84026193</v>
      </c>
      <c r="V28" s="20" t="n">
        <v>11.88783236</v>
      </c>
    </row>
    <row r="29" spans="1:22">
      <c r="A29" s="15" t="s">
        <v>504</v>
      </c>
      <c r="B29" s="17" t="n">
        <v>5385</v>
      </c>
      <c r="C29" s="18">
        <f>(30.0/B29*100)</f>
        <v/>
      </c>
      <c r="D29" s="19" t="n">
        <v>5355</v>
      </c>
      <c r="E29" s="18" t="n">
        <v>512.5821965</v>
      </c>
      <c r="F29" s="20" t="n">
        <v>3.84035229</v>
      </c>
      <c r="G29" s="18" t="n">
        <v>513.50176617</v>
      </c>
      <c r="H29" s="20" t="n">
        <v>2.93068186</v>
      </c>
      <c r="I29" s="18" t="n">
        <v>513.715364</v>
      </c>
      <c r="J29" s="20" t="n">
        <v>3.25693572</v>
      </c>
      <c r="K29" s="18" t="n">
        <v>517.37167069</v>
      </c>
      <c r="L29" s="20" t="n">
        <v>7.70955445</v>
      </c>
      <c r="M29" s="18" t="s">
        <v>481</v>
      </c>
      <c r="N29" s="20" t="s">
        <v>481</v>
      </c>
      <c r="O29" s="18" t="s">
        <v>481</v>
      </c>
      <c r="P29" s="20" t="s">
        <v>481</v>
      </c>
      <c r="Q29" s="18" t="n">
        <v>358.28551468</v>
      </c>
      <c r="R29" s="20" t="n">
        <v>8.567023300000001</v>
      </c>
      <c r="S29" s="18" t="s">
        <v>481</v>
      </c>
      <c r="T29" s="20" t="s">
        <v>481</v>
      </c>
      <c r="U29" s="18" t="n">
        <v>426.97521676</v>
      </c>
      <c r="V29" s="20" t="n">
        <v>18.91820783</v>
      </c>
    </row>
    <row r="30" spans="1:22">
      <c r="A30" s="15" t="s">
        <v>505</v>
      </c>
      <c r="B30" s="17" t="n">
        <v>4520</v>
      </c>
      <c r="C30" s="18">
        <f>(103.0/B30*100)</f>
        <v/>
      </c>
      <c r="D30" s="19" t="n">
        <v>4417</v>
      </c>
      <c r="E30" s="18" t="n">
        <v>532.86654489</v>
      </c>
      <c r="F30" s="20" t="n">
        <v>7.47232827</v>
      </c>
      <c r="G30" s="18" t="n">
        <v>531.5445333</v>
      </c>
      <c r="H30" s="20" t="n">
        <v>4.18403045</v>
      </c>
      <c r="I30" s="18" t="n">
        <v>508.47709689</v>
      </c>
      <c r="J30" s="20" t="n">
        <v>2.74711819</v>
      </c>
      <c r="K30" s="18" t="n">
        <v>511.59489309</v>
      </c>
      <c r="L30" s="20" t="n">
        <v>3.86262688</v>
      </c>
      <c r="M30" s="18" t="s">
        <v>481</v>
      </c>
      <c r="N30" s="20" t="s">
        <v>481</v>
      </c>
      <c r="O30" s="18" t="s">
        <v>481</v>
      </c>
      <c r="P30" s="20" t="s">
        <v>481</v>
      </c>
      <c r="Q30" s="18" t="s">
        <v>481</v>
      </c>
      <c r="R30" s="20" t="s">
        <v>481</v>
      </c>
      <c r="S30" s="18" t="s">
        <v>481</v>
      </c>
      <c r="T30" s="20" t="s">
        <v>481</v>
      </c>
      <c r="U30" s="18" t="n">
        <v>413.77343723</v>
      </c>
      <c r="V30" s="20" t="n">
        <v>14.46557513</v>
      </c>
    </row>
    <row r="31" spans="1:22">
      <c r="A31" s="15" t="s">
        <v>506</v>
      </c>
      <c r="B31" s="17" t="n">
        <v>5456</v>
      </c>
      <c r="C31" s="18">
        <f>(125.0/B31*100)</f>
        <v/>
      </c>
      <c r="D31" s="19" t="n">
        <v>5331</v>
      </c>
      <c r="E31" s="18" t="n">
        <v>508.60350072</v>
      </c>
      <c r="F31" s="20" t="n">
        <v>5.1973694</v>
      </c>
      <c r="G31" s="18" t="n">
        <v>517.1450178600001</v>
      </c>
      <c r="H31" s="20" t="n">
        <v>3.15284509</v>
      </c>
      <c r="I31" s="18" t="n">
        <v>496.30438896</v>
      </c>
      <c r="J31" s="20" t="n">
        <v>2.7428609</v>
      </c>
      <c r="K31" s="18" t="n">
        <v>481.69723341</v>
      </c>
      <c r="L31" s="20" t="n">
        <v>3.25431056</v>
      </c>
      <c r="M31" s="18" t="s">
        <v>481</v>
      </c>
      <c r="N31" s="20" t="s">
        <v>481</v>
      </c>
      <c r="O31" s="18" t="s">
        <v>481</v>
      </c>
      <c r="P31" s="20" t="s">
        <v>481</v>
      </c>
      <c r="Q31" s="18" t="s">
        <v>481</v>
      </c>
      <c r="R31" s="20" t="s">
        <v>481</v>
      </c>
      <c r="S31" s="18" t="s">
        <v>481</v>
      </c>
      <c r="T31" s="20" t="s">
        <v>481</v>
      </c>
      <c r="U31" s="18" t="n">
        <v>414.32289406</v>
      </c>
      <c r="V31" s="20" t="n">
        <v>13.4716877</v>
      </c>
    </row>
    <row r="32" spans="1:22">
      <c r="A32" s="15" t="s">
        <v>507</v>
      </c>
      <c r="B32" s="17" t="n">
        <v>4478</v>
      </c>
      <c r="C32" s="18">
        <f>(5.0/B32*100)</f>
        <v/>
      </c>
      <c r="D32" s="19" t="n">
        <v>4473</v>
      </c>
      <c r="E32" s="18" t="n">
        <v>530.7951710999999</v>
      </c>
      <c r="F32" s="20" t="n">
        <v>4.32711658</v>
      </c>
      <c r="G32" s="18" t="n">
        <v>509.41176869</v>
      </c>
      <c r="H32" s="20" t="n">
        <v>2.94323906</v>
      </c>
      <c r="I32" s="18" t="n">
        <v>484.36977814</v>
      </c>
      <c r="J32" s="20" t="n">
        <v>3.1727524</v>
      </c>
      <c r="K32" s="18" t="n">
        <v>486.92113308</v>
      </c>
      <c r="L32" s="20" t="n">
        <v>4.62438285</v>
      </c>
      <c r="M32" s="18" t="s">
        <v>481</v>
      </c>
      <c r="N32" s="20" t="s">
        <v>481</v>
      </c>
      <c r="O32" s="18" t="s">
        <v>481</v>
      </c>
      <c r="P32" s="20" t="s">
        <v>481</v>
      </c>
      <c r="Q32" s="18" t="s">
        <v>481</v>
      </c>
      <c r="R32" s="20" t="s">
        <v>481</v>
      </c>
      <c r="S32" s="18" t="s">
        <v>481</v>
      </c>
      <c r="T32" s="20" t="s">
        <v>481</v>
      </c>
      <c r="U32" s="18" t="n">
        <v>422.23778016</v>
      </c>
      <c r="V32" s="20" t="n">
        <v>23.88012115</v>
      </c>
    </row>
    <row r="33" spans="1:22">
      <c r="A33" s="15" t="s">
        <v>508</v>
      </c>
      <c r="B33" s="17" t="n">
        <v>7325</v>
      </c>
      <c r="C33" s="18">
        <f>(76.0/B33*100)</f>
        <v/>
      </c>
      <c r="D33" s="19" t="n">
        <v>7249</v>
      </c>
      <c r="E33" s="18" t="n">
        <v>524.1997869099999</v>
      </c>
      <c r="F33" s="20" t="n">
        <v>6.03664771</v>
      </c>
      <c r="G33" s="18" t="n">
        <v>522.28804808</v>
      </c>
      <c r="H33" s="20" t="n">
        <v>3.66644179</v>
      </c>
      <c r="I33" s="18" t="n">
        <v>494.33071566</v>
      </c>
      <c r="J33" s="20" t="n">
        <v>2.75903288</v>
      </c>
      <c r="K33" s="18" t="n">
        <v>490.68366638</v>
      </c>
      <c r="L33" s="20" t="n">
        <v>2.78075218</v>
      </c>
      <c r="M33" s="18" t="s">
        <v>481</v>
      </c>
      <c r="N33" s="20" t="s">
        <v>481</v>
      </c>
      <c r="O33" s="18" t="s">
        <v>481</v>
      </c>
      <c r="P33" s="20" t="s">
        <v>481</v>
      </c>
      <c r="Q33" s="18" t="s">
        <v>481</v>
      </c>
      <c r="R33" s="20" t="s">
        <v>481</v>
      </c>
      <c r="S33" s="18" t="s">
        <v>481</v>
      </c>
      <c r="T33" s="20" t="s">
        <v>481</v>
      </c>
      <c r="U33" s="18" t="n">
        <v>427.7451297</v>
      </c>
      <c r="V33" s="20" t="n">
        <v>16.50069756</v>
      </c>
    </row>
    <row r="34" spans="1:22">
      <c r="A34" s="15" t="s">
        <v>509</v>
      </c>
      <c r="B34" s="17" t="n">
        <v>6350</v>
      </c>
      <c r="C34" s="18">
        <f>(36.0/B34*100)</f>
        <v/>
      </c>
      <c r="D34" s="19" t="n">
        <v>6314</v>
      </c>
      <c r="E34" s="18" t="n">
        <v>479.63360511</v>
      </c>
      <c r="F34" s="20" t="n">
        <v>4.45778031</v>
      </c>
      <c r="G34" s="18" t="n">
        <v>476.93917993</v>
      </c>
      <c r="H34" s="20" t="n">
        <v>2.78555617</v>
      </c>
      <c r="I34" s="18" t="n">
        <v>457.1422308</v>
      </c>
      <c r="J34" s="20" t="n">
        <v>3.14498852</v>
      </c>
      <c r="K34" s="18" t="n">
        <v>459.08258435</v>
      </c>
      <c r="L34" s="20" t="n">
        <v>4.38891697</v>
      </c>
      <c r="M34" s="18" t="s">
        <v>481</v>
      </c>
      <c r="N34" s="20" t="s">
        <v>481</v>
      </c>
      <c r="O34" s="18" t="s">
        <v>481</v>
      </c>
      <c r="P34" s="20" t="s">
        <v>481</v>
      </c>
      <c r="Q34" s="18" t="n">
        <v>306.56969545</v>
      </c>
      <c r="R34" s="20" t="n">
        <v>10.27624616</v>
      </c>
      <c r="S34" s="18" t="s">
        <v>481</v>
      </c>
      <c r="T34" s="20" t="s">
        <v>481</v>
      </c>
      <c r="U34" s="18" t="n">
        <v>333.95923102</v>
      </c>
      <c r="V34" s="20" t="n">
        <v>9.662072630000001</v>
      </c>
    </row>
    <row r="35" spans="1:22">
      <c r="A35" s="15" t="s">
        <v>510</v>
      </c>
      <c r="B35" s="17" t="n">
        <v>6406</v>
      </c>
      <c r="C35" s="18">
        <f>(36.0/B35*100)</f>
        <v/>
      </c>
      <c r="D35" s="19" t="n">
        <v>6370</v>
      </c>
      <c r="E35" s="18" t="n">
        <v>529.37065876</v>
      </c>
      <c r="F35" s="20" t="n">
        <v>4.33974859</v>
      </c>
      <c r="G35" s="18" t="n">
        <v>532.38725987</v>
      </c>
      <c r="H35" s="20" t="n">
        <v>3.04009992</v>
      </c>
      <c r="I35" s="18" t="n">
        <v>505.91420224</v>
      </c>
      <c r="J35" s="20" t="n">
        <v>2.39199886</v>
      </c>
      <c r="K35" s="18" t="n">
        <v>504.30352897</v>
      </c>
      <c r="L35" s="20" t="n">
        <v>4.2785268</v>
      </c>
      <c r="M35" s="18" t="s">
        <v>481</v>
      </c>
      <c r="N35" s="20" t="s">
        <v>481</v>
      </c>
      <c r="O35" s="18" t="s">
        <v>481</v>
      </c>
      <c r="P35" s="20" t="s">
        <v>481</v>
      </c>
      <c r="Q35" s="18" t="n">
        <v>374.85244494</v>
      </c>
      <c r="R35" s="20" t="n">
        <v>5.84040672</v>
      </c>
      <c r="S35" s="18" t="s">
        <v>481</v>
      </c>
      <c r="T35" s="20" t="s">
        <v>481</v>
      </c>
      <c r="U35" s="18" t="n">
        <v>423.72049638</v>
      </c>
      <c r="V35" s="20" t="n">
        <v>20.86680605</v>
      </c>
    </row>
    <row r="36" spans="1:22">
      <c r="A36" s="15" t="s">
        <v>511</v>
      </c>
      <c r="B36" s="17" t="n">
        <v>6736</v>
      </c>
      <c r="C36" s="18">
        <f>(28.0/B36*100)</f>
        <v/>
      </c>
      <c r="D36" s="19" t="n">
        <v>6708</v>
      </c>
      <c r="E36" s="18" t="n">
        <v>514.84097689</v>
      </c>
      <c r="F36" s="20" t="n">
        <v>4.4082347</v>
      </c>
      <c r="G36" s="18" t="n">
        <v>510.54039108</v>
      </c>
      <c r="H36" s="20" t="n">
        <v>3.08671584</v>
      </c>
      <c r="I36" s="18" t="n">
        <v>489.05467477</v>
      </c>
      <c r="J36" s="20" t="n">
        <v>2.6714899</v>
      </c>
      <c r="K36" s="18" t="n">
        <v>480.40064409</v>
      </c>
      <c r="L36" s="20" t="n">
        <v>2.36681188</v>
      </c>
      <c r="M36" s="18" t="s">
        <v>481</v>
      </c>
      <c r="N36" s="20" t="s">
        <v>481</v>
      </c>
      <c r="O36" s="18" t="s">
        <v>481</v>
      </c>
      <c r="P36" s="20" t="s">
        <v>481</v>
      </c>
      <c r="Q36" s="18" t="s">
        <v>481</v>
      </c>
      <c r="R36" s="20" t="s">
        <v>481</v>
      </c>
      <c r="S36" s="18" t="s">
        <v>481</v>
      </c>
      <c r="T36" s="20" t="s">
        <v>481</v>
      </c>
      <c r="U36" s="18" t="n">
        <v>418.51839145</v>
      </c>
      <c r="V36" s="20" t="n">
        <v>15.74547721</v>
      </c>
    </row>
    <row r="37" spans="1:22">
      <c r="A37" s="15" t="s">
        <v>512</v>
      </c>
      <c r="B37" s="17" t="n">
        <v>5458</v>
      </c>
      <c r="C37" s="18">
        <f>(64.0/B37*100)</f>
        <v/>
      </c>
      <c r="D37" s="19" t="n">
        <v>5394</v>
      </c>
      <c r="E37" s="18" t="n">
        <v>509.3319012</v>
      </c>
      <c r="F37" s="20" t="n">
        <v>5.57930461</v>
      </c>
      <c r="G37" s="18" t="n">
        <v>506.95831865</v>
      </c>
      <c r="H37" s="20" t="n">
        <v>4.3853568</v>
      </c>
      <c r="I37" s="18" t="n">
        <v>490.77752837</v>
      </c>
      <c r="J37" s="20" t="n">
        <v>3.6356732</v>
      </c>
      <c r="K37" s="18" t="n">
        <v>485.78919755</v>
      </c>
      <c r="L37" s="20" t="n">
        <v>4.75711473</v>
      </c>
      <c r="M37" s="18" t="s">
        <v>481</v>
      </c>
      <c r="N37" s="20" t="s">
        <v>481</v>
      </c>
      <c r="O37" s="18" t="s">
        <v>481</v>
      </c>
      <c r="P37" s="20" t="s">
        <v>481</v>
      </c>
      <c r="Q37" s="18" t="s">
        <v>481</v>
      </c>
      <c r="R37" s="20" t="s">
        <v>481</v>
      </c>
      <c r="S37" s="18" t="s">
        <v>481</v>
      </c>
      <c r="T37" s="20" t="s">
        <v>481</v>
      </c>
      <c r="U37" s="18" t="n">
        <v>364.75708639</v>
      </c>
      <c r="V37" s="20" t="n">
        <v>11.90936462</v>
      </c>
    </row>
    <row r="38" spans="1:22">
      <c r="A38" s="15" t="s">
        <v>513</v>
      </c>
      <c r="B38" s="17" t="n">
        <v>5860</v>
      </c>
      <c r="C38" s="18">
        <f>(16.0/B38*100)</f>
        <v/>
      </c>
      <c r="D38" s="19" t="n">
        <v>5844</v>
      </c>
      <c r="E38" s="18" t="n">
        <v>521.52781846</v>
      </c>
      <c r="F38" s="20" t="n">
        <v>3.64066639</v>
      </c>
      <c r="G38" s="18" t="n">
        <v>514.36010647</v>
      </c>
      <c r="H38" s="20" t="n">
        <v>3.3880415</v>
      </c>
      <c r="I38" s="18" t="n">
        <v>491.3388074</v>
      </c>
      <c r="J38" s="20" t="n">
        <v>4.45048749</v>
      </c>
      <c r="K38" s="18" t="n">
        <v>476.29212406</v>
      </c>
      <c r="L38" s="20" t="n">
        <v>5.67884814</v>
      </c>
      <c r="M38" s="18" t="s">
        <v>481</v>
      </c>
      <c r="N38" s="20" t="s">
        <v>481</v>
      </c>
      <c r="O38" s="18" t="s">
        <v>481</v>
      </c>
      <c r="P38" s="20" t="s">
        <v>481</v>
      </c>
      <c r="Q38" s="18" t="s">
        <v>481</v>
      </c>
      <c r="R38" s="20" t="s">
        <v>481</v>
      </c>
      <c r="S38" s="18" t="s">
        <v>481</v>
      </c>
      <c r="T38" s="20" t="s">
        <v>481</v>
      </c>
      <c r="U38" s="18" t="n">
        <v>386.47498307</v>
      </c>
      <c r="V38" s="20" t="n">
        <v>11.24912364</v>
      </c>
    </row>
    <row r="39" spans="1:22">
      <c r="A39" s="15" t="s">
        <v>514</v>
      </c>
      <c r="B39" s="17" t="n">
        <v>5895</v>
      </c>
      <c r="C39" s="18">
        <f>(31.0/B39*100)</f>
        <v/>
      </c>
      <c r="D39" s="19" t="n">
        <v>5864</v>
      </c>
      <c r="E39" s="18" t="n">
        <v>436.88388491</v>
      </c>
      <c r="F39" s="20" t="n">
        <v>5.23438333</v>
      </c>
      <c r="G39" s="18" t="n">
        <v>438.14375607</v>
      </c>
      <c r="H39" s="20" t="n">
        <v>5.37930803</v>
      </c>
      <c r="I39" s="18" t="n">
        <v>421.54113015</v>
      </c>
      <c r="J39" s="20" t="n">
        <v>4.07053775</v>
      </c>
      <c r="K39" s="18" t="n">
        <v>413.68928813</v>
      </c>
      <c r="L39" s="20" t="n">
        <v>3.97803347</v>
      </c>
      <c r="M39" s="18" t="s">
        <v>481</v>
      </c>
      <c r="N39" s="20" t="s">
        <v>481</v>
      </c>
      <c r="O39" s="18" t="s">
        <v>481</v>
      </c>
      <c r="P39" s="20" t="s">
        <v>481</v>
      </c>
      <c r="Q39" s="18" t="s">
        <v>481</v>
      </c>
      <c r="R39" s="20" t="s">
        <v>481</v>
      </c>
      <c r="S39" s="18" t="s">
        <v>481</v>
      </c>
      <c r="T39" s="20" t="s">
        <v>481</v>
      </c>
      <c r="U39" s="18" t="n">
        <v>349.2609537</v>
      </c>
      <c r="V39" s="20" t="n">
        <v>14.45365549</v>
      </c>
    </row>
    <row r="40" spans="1:22">
      <c r="A40" s="15" t="s">
        <v>515</v>
      </c>
      <c r="B40" s="17" t="n">
        <v>14157</v>
      </c>
      <c r="C40" s="18">
        <f>(277.0/B40*100)</f>
        <v/>
      </c>
      <c r="D40" s="19" t="n">
        <v>13880</v>
      </c>
      <c r="E40" s="18" t="n">
        <v>512.97462803</v>
      </c>
      <c r="F40" s="20" t="n">
        <v>5.60399771</v>
      </c>
      <c r="G40" s="18" t="n">
        <v>530.11027917</v>
      </c>
      <c r="H40" s="20" t="n">
        <v>3.89000871</v>
      </c>
      <c r="I40" s="18" t="n">
        <v>504.88410981</v>
      </c>
      <c r="J40" s="20" t="n">
        <v>2.80513303</v>
      </c>
      <c r="K40" s="18" t="n">
        <v>506.64250712</v>
      </c>
      <c r="L40" s="20" t="n">
        <v>3.13731707</v>
      </c>
      <c r="M40" s="18" t="s">
        <v>481</v>
      </c>
      <c r="N40" s="20" t="s">
        <v>481</v>
      </c>
      <c r="O40" s="18" t="s">
        <v>481</v>
      </c>
      <c r="P40" s="20" t="s">
        <v>481</v>
      </c>
      <c r="Q40" s="18" t="s">
        <v>481</v>
      </c>
      <c r="R40" s="20" t="s">
        <v>481</v>
      </c>
      <c r="S40" s="18" t="s">
        <v>481</v>
      </c>
      <c r="T40" s="20" t="s">
        <v>481</v>
      </c>
      <c r="U40" s="18" t="n">
        <v>399.77534681</v>
      </c>
      <c r="V40" s="20" t="n">
        <v>9.99926029</v>
      </c>
    </row>
    <row r="41" spans="1:22">
      <c r="A41" s="15" t="s">
        <v>516</v>
      </c>
      <c r="B41" s="17" t="n">
        <v>5712</v>
      </c>
      <c r="C41" s="18">
        <f>(38.0/B41*100)</f>
        <v/>
      </c>
      <c r="D41" s="19" t="n">
        <v>5674</v>
      </c>
      <c r="E41" s="18" t="n">
        <v>525.42378244</v>
      </c>
      <c r="F41" s="20" t="n">
        <v>5.94835981</v>
      </c>
      <c r="G41" s="18" t="n">
        <v>513.40599181</v>
      </c>
      <c r="H41" s="20" t="n">
        <v>4.18643632</v>
      </c>
      <c r="I41" s="18" t="n">
        <v>490.35056146</v>
      </c>
      <c r="J41" s="20" t="n">
        <v>3.10158024</v>
      </c>
      <c r="K41" s="18" t="n">
        <v>492.38982808</v>
      </c>
      <c r="L41" s="20" t="n">
        <v>4.23394003</v>
      </c>
      <c r="M41" s="18" t="s">
        <v>481</v>
      </c>
      <c r="N41" s="20" t="s">
        <v>481</v>
      </c>
      <c r="O41" s="18" t="s">
        <v>481</v>
      </c>
      <c r="P41" s="20" t="s">
        <v>481</v>
      </c>
      <c r="Q41" s="18" t="n">
        <v>387.44235424</v>
      </c>
      <c r="R41" s="20" t="n">
        <v>14.52510266</v>
      </c>
      <c r="S41" s="18" t="s">
        <v>481</v>
      </c>
      <c r="T41" s="20" t="s">
        <v>481</v>
      </c>
      <c r="U41" s="18" t="n">
        <v>375.97704789</v>
      </c>
      <c r="V41" s="20" t="n">
        <v>16.15409774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(1223.0/B46*100)</f>
        <v/>
      </c>
      <c r="D46" s="19" t="n">
        <v>21918</v>
      </c>
      <c r="E46" s="18" t="n">
        <v>429.73792107</v>
      </c>
      <c r="F46" s="20" t="n">
        <v>5.73089628</v>
      </c>
      <c r="G46" s="18" t="n">
        <v>429.27656579</v>
      </c>
      <c r="H46" s="20" t="n">
        <v>4.18712188</v>
      </c>
      <c r="I46" s="18" t="n">
        <v>397.41530036</v>
      </c>
      <c r="J46" s="20" t="n">
        <v>2.39977221</v>
      </c>
      <c r="K46" s="18" t="n">
        <v>407.94395285</v>
      </c>
      <c r="L46" s="20" t="n">
        <v>2.38515625</v>
      </c>
      <c r="M46" s="18" t="s">
        <v>481</v>
      </c>
      <c r="N46" s="20" t="s">
        <v>481</v>
      </c>
      <c r="O46" s="18" t="s">
        <v>481</v>
      </c>
      <c r="P46" s="20" t="s">
        <v>481</v>
      </c>
      <c r="Q46" s="18" t="s">
        <v>481</v>
      </c>
      <c r="R46" s="20" t="s">
        <v>481</v>
      </c>
      <c r="S46" s="18" t="s">
        <v>481</v>
      </c>
      <c r="T46" s="20" t="s">
        <v>481</v>
      </c>
      <c r="U46" s="18" t="n">
        <v>333.22944836</v>
      </c>
      <c r="V46" s="20" t="n">
        <v>4.23897253</v>
      </c>
    </row>
    <row r="47" spans="1:22">
      <c r="A47" s="15" t="s">
        <v>522</v>
      </c>
      <c r="B47" s="17" t="n">
        <v>5928</v>
      </c>
      <c r="C47" s="18">
        <f>(81.0/B47*100)</f>
        <v/>
      </c>
      <c r="D47" s="19" t="n">
        <v>5847</v>
      </c>
      <c r="E47" s="18" t="n">
        <v>454.02981272</v>
      </c>
      <c r="F47" s="20" t="n">
        <v>5.79267298</v>
      </c>
      <c r="G47" s="18" t="n">
        <v>465.00457431</v>
      </c>
      <c r="H47" s="20" t="n">
        <v>4.6734045</v>
      </c>
      <c r="I47" s="18" t="n">
        <v>447.23205127</v>
      </c>
      <c r="J47" s="20" t="n">
        <v>4.13966853</v>
      </c>
      <c r="K47" s="18" t="n">
        <v>448.05903935</v>
      </c>
      <c r="L47" s="20" t="n">
        <v>4.90437145</v>
      </c>
      <c r="M47" s="18" t="s">
        <v>481</v>
      </c>
      <c r="N47" s="20" t="s">
        <v>481</v>
      </c>
      <c r="O47" s="18" t="s">
        <v>481</v>
      </c>
      <c r="P47" s="20" t="s">
        <v>481</v>
      </c>
      <c r="Q47" s="18" t="s">
        <v>481</v>
      </c>
      <c r="R47" s="20" t="s">
        <v>481</v>
      </c>
      <c r="S47" s="18" t="s">
        <v>481</v>
      </c>
      <c r="T47" s="20" t="s">
        <v>481</v>
      </c>
      <c r="U47" s="18" t="n">
        <v>325.03445261</v>
      </c>
      <c r="V47" s="20" t="n">
        <v>6.75890637</v>
      </c>
    </row>
    <row r="48" spans="1:22">
      <c r="A48" s="15" t="s">
        <v>523</v>
      </c>
      <c r="B48" s="17" t="n">
        <v>9841</v>
      </c>
      <c r="C48" s="18">
        <f>(7.0/B48*100)</f>
        <v/>
      </c>
      <c r="D48" s="19" t="n">
        <v>9834</v>
      </c>
      <c r="E48" s="18" t="n">
        <v>542.37220632</v>
      </c>
      <c r="F48" s="20" t="n">
        <v>5.75243346</v>
      </c>
      <c r="G48" s="18" t="n">
        <v>536.60811356</v>
      </c>
      <c r="H48" s="20" t="n">
        <v>5.78646382</v>
      </c>
      <c r="I48" s="18" t="n">
        <v>503.92488253</v>
      </c>
      <c r="J48" s="20" t="n">
        <v>4.83006245</v>
      </c>
      <c r="K48" s="18" t="n">
        <v>518.35090103</v>
      </c>
      <c r="L48" s="20" t="n">
        <v>5.36475651</v>
      </c>
      <c r="M48" s="18" t="s">
        <v>481</v>
      </c>
      <c r="N48" s="20" t="s">
        <v>481</v>
      </c>
      <c r="O48" s="18" t="s">
        <v>481</v>
      </c>
      <c r="P48" s="20" t="s">
        <v>481</v>
      </c>
      <c r="Q48" s="18" t="s">
        <v>481</v>
      </c>
      <c r="R48" s="20" t="s">
        <v>481</v>
      </c>
      <c r="S48" s="18" t="s">
        <v>481</v>
      </c>
      <c r="T48" s="20" t="s">
        <v>481</v>
      </c>
      <c r="U48" s="18" t="n">
        <v>436.90279299</v>
      </c>
      <c r="V48" s="20" t="n">
        <v>40.34479049</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(220.0/B50*100)</f>
        <v/>
      </c>
      <c r="D50" s="19" t="n">
        <v>11575</v>
      </c>
      <c r="E50" s="18" t="n">
        <v>431.73192924</v>
      </c>
      <c r="F50" s="20" t="n">
        <v>6.20403825</v>
      </c>
      <c r="G50" s="18" t="n">
        <v>432.93319671</v>
      </c>
      <c r="H50" s="20" t="n">
        <v>3.4207348</v>
      </c>
      <c r="I50" s="18" t="n">
        <v>414.23403463</v>
      </c>
      <c r="J50" s="20" t="n">
        <v>2.38642899</v>
      </c>
      <c r="K50" s="18" t="n">
        <v>409.64253397</v>
      </c>
      <c r="L50" s="20" t="n">
        <v>3.20204456</v>
      </c>
      <c r="M50" s="18" t="s">
        <v>481</v>
      </c>
      <c r="N50" s="20" t="s">
        <v>481</v>
      </c>
      <c r="O50" s="18" t="s">
        <v>481</v>
      </c>
      <c r="P50" s="20" t="s">
        <v>481</v>
      </c>
      <c r="Q50" s="18" t="s">
        <v>481</v>
      </c>
      <c r="R50" s="20" t="s">
        <v>481</v>
      </c>
      <c r="S50" s="18" t="s">
        <v>481</v>
      </c>
      <c r="T50" s="20" t="s">
        <v>481</v>
      </c>
      <c r="U50" s="18" t="n">
        <v>350.62869645</v>
      </c>
      <c r="V50" s="20" t="n">
        <v>9.136704229999999</v>
      </c>
    </row>
    <row r="51" spans="1:22">
      <c r="A51" s="15" t="s">
        <v>526</v>
      </c>
      <c r="B51" s="17" t="n">
        <v>6866</v>
      </c>
      <c r="C51" s="18">
        <f>(109.0/B51*100)</f>
        <v/>
      </c>
      <c r="D51" s="19" t="n">
        <v>6757</v>
      </c>
      <c r="E51" s="18" t="n">
        <v>438.94281214</v>
      </c>
      <c r="F51" s="20" t="n">
        <v>5.8029471</v>
      </c>
      <c r="G51" s="18" t="n">
        <v>435.51405791</v>
      </c>
      <c r="H51" s="20" t="n">
        <v>4.1011053</v>
      </c>
      <c r="I51" s="18" t="n">
        <v>418.18829312</v>
      </c>
      <c r="J51" s="20" t="n">
        <v>2.39983158</v>
      </c>
      <c r="K51" s="18" t="n">
        <v>417.4479087</v>
      </c>
      <c r="L51" s="20" t="n">
        <v>2.50882986</v>
      </c>
      <c r="M51" s="18" t="s">
        <v>481</v>
      </c>
      <c r="N51" s="20" t="s">
        <v>481</v>
      </c>
      <c r="O51" s="18" t="s">
        <v>481</v>
      </c>
      <c r="P51" s="20" t="s">
        <v>481</v>
      </c>
      <c r="Q51" s="18" t="n">
        <v>410.85572185</v>
      </c>
      <c r="R51" s="20" t="n">
        <v>3.7997542</v>
      </c>
      <c r="S51" s="18" t="s">
        <v>481</v>
      </c>
      <c r="T51" s="20" t="s">
        <v>481</v>
      </c>
      <c r="U51" s="18" t="n">
        <v>389.81429084</v>
      </c>
      <c r="V51" s="20" t="n">
        <v>8.87285262</v>
      </c>
    </row>
    <row r="52" spans="1:22">
      <c r="A52" s="15" t="s">
        <v>527</v>
      </c>
      <c r="B52" s="17" t="n">
        <v>5809</v>
      </c>
      <c r="C52" s="18">
        <f>(74.0/B52*100)</f>
        <v/>
      </c>
      <c r="D52" s="19" t="n">
        <v>5735</v>
      </c>
      <c r="E52" s="18" t="n">
        <v>485.80141084</v>
      </c>
      <c r="F52" s="20" t="n">
        <v>4.17785252</v>
      </c>
      <c r="G52" s="18" t="n">
        <v>484.05515851</v>
      </c>
      <c r="H52" s="20" t="n">
        <v>2.9480499</v>
      </c>
      <c r="I52" s="18" t="n">
        <v>465.98001679</v>
      </c>
      <c r="J52" s="20" t="n">
        <v>3.26648507</v>
      </c>
      <c r="K52" s="18" t="n">
        <v>468.1247379</v>
      </c>
      <c r="L52" s="20" t="n">
        <v>4.05795411</v>
      </c>
      <c r="M52" s="18" t="s">
        <v>481</v>
      </c>
      <c r="N52" s="20" t="s">
        <v>481</v>
      </c>
      <c r="O52" s="18" t="s">
        <v>481</v>
      </c>
      <c r="P52" s="20" t="s">
        <v>481</v>
      </c>
      <c r="Q52" s="18" t="s">
        <v>481</v>
      </c>
      <c r="R52" s="20" t="s">
        <v>481</v>
      </c>
      <c r="S52" s="18" t="s">
        <v>481</v>
      </c>
      <c r="T52" s="20" t="s">
        <v>481</v>
      </c>
      <c r="U52" s="18" t="n">
        <v>401.17525922</v>
      </c>
      <c r="V52" s="20" t="n">
        <v>17.00422439</v>
      </c>
    </row>
    <row r="53" spans="1:22">
      <c r="A53" s="15" t="s">
        <v>528</v>
      </c>
      <c r="B53" s="17" t="n">
        <v>5571</v>
      </c>
      <c r="C53" s="18">
        <f>(85.0/B53*100)</f>
        <v/>
      </c>
      <c r="D53" s="19" t="n">
        <v>5486</v>
      </c>
      <c r="E53" s="18" t="n">
        <v>445.09254903</v>
      </c>
      <c r="F53" s="20" t="n">
        <v>3.97612224</v>
      </c>
      <c r="G53" s="18" t="n">
        <v>452.3223932</v>
      </c>
      <c r="H53" s="20" t="n">
        <v>2.65992873</v>
      </c>
      <c r="I53" s="18" t="n">
        <v>425.84814464</v>
      </c>
      <c r="J53" s="20" t="n">
        <v>2.10413521</v>
      </c>
      <c r="K53" s="18" t="n">
        <v>420.44680646</v>
      </c>
      <c r="L53" s="20" t="n">
        <v>2.80935223</v>
      </c>
      <c r="M53" s="18" t="s">
        <v>481</v>
      </c>
      <c r="N53" s="20" t="s">
        <v>481</v>
      </c>
      <c r="O53" s="18" t="s">
        <v>481</v>
      </c>
      <c r="P53" s="20" t="s">
        <v>481</v>
      </c>
      <c r="Q53" s="18" t="s">
        <v>481</v>
      </c>
      <c r="R53" s="20" t="s">
        <v>481</v>
      </c>
      <c r="S53" s="18" t="s">
        <v>481</v>
      </c>
      <c r="T53" s="20" t="s">
        <v>481</v>
      </c>
      <c r="U53" s="18" t="n">
        <v>338.25125018</v>
      </c>
      <c r="V53" s="20" t="n">
        <v>8.925354649999999</v>
      </c>
    </row>
    <row r="54" spans="1:22">
      <c r="A54" s="15" t="s">
        <v>529</v>
      </c>
      <c r="B54" s="17" t="n">
        <v>4740</v>
      </c>
      <c r="C54" s="18">
        <f>(60.0/B54*100)</f>
        <v/>
      </c>
      <c r="D54" s="19" t="n">
        <v>4680</v>
      </c>
      <c r="E54" s="18" t="n">
        <v>330.2735363</v>
      </c>
      <c r="F54" s="20" t="n">
        <v>6.49279886</v>
      </c>
      <c r="G54" s="18" t="n">
        <v>356.3777651</v>
      </c>
      <c r="H54" s="20" t="n">
        <v>5.63626496</v>
      </c>
      <c r="I54" s="18" t="n">
        <v>337.48540406</v>
      </c>
      <c r="J54" s="20" t="n">
        <v>3.23528476</v>
      </c>
      <c r="K54" s="18" t="n">
        <v>329.94670257</v>
      </c>
      <c r="L54" s="20" t="n">
        <v>2.58508837</v>
      </c>
      <c r="M54" s="18" t="s">
        <v>481</v>
      </c>
      <c r="N54" s="20" t="s">
        <v>481</v>
      </c>
      <c r="O54" s="18" t="s">
        <v>481</v>
      </c>
      <c r="P54" s="20" t="s">
        <v>481</v>
      </c>
      <c r="Q54" s="18" t="s">
        <v>481</v>
      </c>
      <c r="R54" s="20" t="s">
        <v>481</v>
      </c>
      <c r="S54" s="18" t="s">
        <v>481</v>
      </c>
      <c r="T54" s="20" t="s">
        <v>481</v>
      </c>
      <c r="U54" s="18" t="n">
        <v>269.54326364</v>
      </c>
      <c r="V54" s="20" t="n">
        <v>4.57732448</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530.9075922</v>
      </c>
      <c r="F56" s="20" t="n">
        <v>4.56324858</v>
      </c>
      <c r="G56" s="18" t="n">
        <v>535.38937961</v>
      </c>
      <c r="H56" s="20" t="n">
        <v>3.58668616</v>
      </c>
      <c r="I56" s="18" t="n">
        <v>518.16153939</v>
      </c>
      <c r="J56" s="20" t="n">
        <v>2.83088226</v>
      </c>
      <c r="K56" s="18" t="n">
        <v>518.52689829</v>
      </c>
      <c r="L56" s="20" t="n">
        <v>3.35767149</v>
      </c>
      <c r="M56" s="18" t="s">
        <v>481</v>
      </c>
      <c r="N56" s="20" t="s">
        <v>481</v>
      </c>
      <c r="O56" s="18" t="s">
        <v>481</v>
      </c>
      <c r="P56" s="20" t="s">
        <v>481</v>
      </c>
      <c r="Q56" s="18" t="s">
        <v>481</v>
      </c>
      <c r="R56" s="20" t="s">
        <v>481</v>
      </c>
      <c r="S56" s="18" t="s">
        <v>481</v>
      </c>
      <c r="T56" s="20" t="s">
        <v>481</v>
      </c>
      <c r="U56" s="18" t="n">
        <v>500.48945266</v>
      </c>
      <c r="V56" s="20" t="n">
        <v>19.37411087</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(137.0/B61*100)</f>
        <v/>
      </c>
      <c r="D61" s="19" t="n">
        <v>6388</v>
      </c>
      <c r="E61" s="18" t="n">
        <v>482.53853281</v>
      </c>
      <c r="F61" s="20" t="n">
        <v>3.92487269</v>
      </c>
      <c r="G61" s="18" t="n">
        <v>482.5448041</v>
      </c>
      <c r="H61" s="20" t="n">
        <v>3.68277162</v>
      </c>
      <c r="I61" s="18" t="n">
        <v>475.66177377</v>
      </c>
      <c r="J61" s="20" t="n">
        <v>3.06847888</v>
      </c>
      <c r="K61" s="18" t="n">
        <v>465.8176786</v>
      </c>
      <c r="L61" s="20" t="n">
        <v>3.4722151</v>
      </c>
      <c r="M61" s="18" t="s">
        <v>481</v>
      </c>
      <c r="N61" s="20" t="s">
        <v>481</v>
      </c>
      <c r="O61" s="18" t="s">
        <v>481</v>
      </c>
      <c r="P61" s="20" t="s">
        <v>481</v>
      </c>
      <c r="Q61" s="18" t="s">
        <v>481</v>
      </c>
      <c r="R61" s="20" t="s">
        <v>481</v>
      </c>
      <c r="S61" s="18" t="s">
        <v>481</v>
      </c>
      <c r="T61" s="20" t="s">
        <v>481</v>
      </c>
      <c r="U61" s="18" t="n">
        <v>386.37154378</v>
      </c>
      <c r="V61" s="20" t="n">
        <v>14.28083642</v>
      </c>
    </row>
    <row r="62" spans="1:22">
      <c r="A62" s="15" t="s">
        <v>537</v>
      </c>
      <c r="B62" s="17" t="n">
        <v>4476</v>
      </c>
      <c r="C62" s="18">
        <f>(3.0/B62*100)</f>
        <v/>
      </c>
      <c r="D62" s="19" t="n">
        <v>4473</v>
      </c>
      <c r="E62" s="18" t="n">
        <v>548.57823756</v>
      </c>
      <c r="F62" s="20" t="n">
        <v>4.87206971</v>
      </c>
      <c r="G62" s="18" t="n">
        <v>540.18229935</v>
      </c>
      <c r="H62" s="20" t="n">
        <v>2.28508862</v>
      </c>
      <c r="I62" s="18" t="n">
        <v>521.12266506</v>
      </c>
      <c r="J62" s="20" t="n">
        <v>1.79077227</v>
      </c>
      <c r="K62" s="18" t="n">
        <v>522.54201994</v>
      </c>
      <c r="L62" s="20" t="n">
        <v>2.52993444</v>
      </c>
      <c r="M62" s="18" t="s">
        <v>481</v>
      </c>
      <c r="N62" s="20" t="s">
        <v>481</v>
      </c>
      <c r="O62" s="18" t="s">
        <v>481</v>
      </c>
      <c r="P62" s="20" t="s">
        <v>481</v>
      </c>
      <c r="Q62" s="18" t="s">
        <v>481</v>
      </c>
      <c r="R62" s="20" t="s">
        <v>481</v>
      </c>
      <c r="S62" s="18" t="s">
        <v>481</v>
      </c>
      <c r="T62" s="20" t="s">
        <v>481</v>
      </c>
      <c r="U62" s="18" t="n">
        <v>511.73707257</v>
      </c>
      <c r="V62" s="20" t="n">
        <v>26.5948638</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(75.0/B66*100)</f>
        <v/>
      </c>
      <c r="D66" s="19" t="n">
        <v>5590</v>
      </c>
      <c r="E66" s="18" t="n">
        <v>425.19669077</v>
      </c>
      <c r="F66" s="20" t="n">
        <v>3.50850781</v>
      </c>
      <c r="G66" s="18" t="n">
        <v>421.4456322</v>
      </c>
      <c r="H66" s="20" t="n">
        <v>2.87772791</v>
      </c>
      <c r="I66" s="18" t="n">
        <v>410.62037618</v>
      </c>
      <c r="J66" s="20" t="n">
        <v>1.74072219</v>
      </c>
      <c r="K66" s="18" t="n">
        <v>413.24115547</v>
      </c>
      <c r="L66" s="20" t="n">
        <v>3.23907274</v>
      </c>
      <c r="M66" s="18" t="s">
        <v>481</v>
      </c>
      <c r="N66" s="20" t="s">
        <v>481</v>
      </c>
      <c r="O66" s="18" t="s">
        <v>481</v>
      </c>
      <c r="P66" s="20" t="s">
        <v>481</v>
      </c>
      <c r="Q66" s="18" t="s">
        <v>481</v>
      </c>
      <c r="R66" s="20" t="s">
        <v>481</v>
      </c>
      <c r="S66" s="18" t="s">
        <v>481</v>
      </c>
      <c r="T66" s="20" t="s">
        <v>481</v>
      </c>
      <c r="U66" s="18" t="n">
        <v>324.26978939</v>
      </c>
      <c r="V66" s="20" t="n">
        <v>4.93635607</v>
      </c>
    </row>
    <row r="67" spans="1:22">
      <c r="A67" s="15" t="s">
        <v>542</v>
      </c>
      <c r="B67" s="17" t="n">
        <v>6971</v>
      </c>
      <c r="C67" s="18">
        <f>(44.0/B67*100)</f>
        <v/>
      </c>
      <c r="D67" s="19" t="n">
        <v>6927</v>
      </c>
      <c r="E67" s="18" t="n">
        <v>415.88988357</v>
      </c>
      <c r="F67" s="20" t="n">
        <v>5.47734405</v>
      </c>
      <c r="G67" s="18" t="n">
        <v>414.63299021</v>
      </c>
      <c r="H67" s="20" t="n">
        <v>3.27013151</v>
      </c>
      <c r="I67" s="18" t="n">
        <v>393.43785236</v>
      </c>
      <c r="J67" s="20" t="n">
        <v>2.29363864</v>
      </c>
      <c r="K67" s="18" t="n">
        <v>389.59335092</v>
      </c>
      <c r="L67" s="20" t="n">
        <v>3.01524614</v>
      </c>
      <c r="M67" s="18" t="s">
        <v>481</v>
      </c>
      <c r="N67" s="20" t="s">
        <v>481</v>
      </c>
      <c r="O67" s="18" t="s">
        <v>481</v>
      </c>
      <c r="P67" s="20" t="s">
        <v>481</v>
      </c>
      <c r="Q67" s="18" t="s">
        <v>481</v>
      </c>
      <c r="R67" s="20" t="s">
        <v>481</v>
      </c>
      <c r="S67" s="18" t="s">
        <v>481</v>
      </c>
      <c r="T67" s="20" t="s">
        <v>481</v>
      </c>
      <c r="U67" s="18" t="n">
        <v>300.47276417</v>
      </c>
      <c r="V67" s="20" t="n">
        <v>7.58212893</v>
      </c>
    </row>
    <row r="68" spans="1:22">
      <c r="A68" s="15" t="s">
        <v>543</v>
      </c>
      <c r="B68" s="17" t="n">
        <v>12083</v>
      </c>
      <c r="C68" s="18">
        <f>(26.0/B68*100)</f>
        <v/>
      </c>
      <c r="D68" s="19" t="n">
        <v>12057</v>
      </c>
      <c r="E68" s="18" t="n">
        <v>414.58784033</v>
      </c>
      <c r="F68" s="20" t="n">
        <v>2.86887407</v>
      </c>
      <c r="G68" s="18" t="n">
        <v>430.45251208</v>
      </c>
      <c r="H68" s="20" t="n">
        <v>2.25994049</v>
      </c>
      <c r="I68" s="18" t="n">
        <v>425.51587432</v>
      </c>
      <c r="J68" s="20" t="n">
        <v>1.55820028</v>
      </c>
      <c r="K68" s="18" t="n">
        <v>415.41180112</v>
      </c>
      <c r="L68" s="20" t="n">
        <v>2.23458183</v>
      </c>
      <c r="M68" s="18" t="s">
        <v>481</v>
      </c>
      <c r="N68" s="20" t="s">
        <v>481</v>
      </c>
      <c r="O68" s="18" t="s">
        <v>481</v>
      </c>
      <c r="P68" s="20" t="s">
        <v>481</v>
      </c>
      <c r="Q68" s="18" t="s">
        <v>481</v>
      </c>
      <c r="R68" s="20" t="s">
        <v>481</v>
      </c>
      <c r="S68" s="18" t="s">
        <v>481</v>
      </c>
      <c r="T68" s="20" t="s">
        <v>481</v>
      </c>
      <c r="U68" s="18" t="n">
        <v>325.10375935</v>
      </c>
      <c r="V68" s="20" t="n">
        <v>3.93932092</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512.75097103</v>
      </c>
      <c r="F70" s="20" t="n">
        <v>4.6908642</v>
      </c>
      <c r="G70" s="18" t="n">
        <v>500.86534376</v>
      </c>
      <c r="H70" s="20" t="n">
        <v>3.28196023</v>
      </c>
      <c r="I70" s="18" t="n">
        <v>475.61552107</v>
      </c>
      <c r="J70" s="20" t="n">
        <v>3.47613077</v>
      </c>
      <c r="K70" s="18" t="n">
        <v>472.34578877</v>
      </c>
      <c r="L70" s="20" t="n">
        <v>4.7969836</v>
      </c>
      <c r="M70" s="18" t="s">
        <v>481</v>
      </c>
      <c r="N70" s="20" t="s">
        <v>481</v>
      </c>
      <c r="O70" s="18" t="s">
        <v>481</v>
      </c>
      <c r="P70" s="20" t="s">
        <v>481</v>
      </c>
      <c r="Q70" s="18" t="s">
        <v>481</v>
      </c>
      <c r="R70" s="20" t="s">
        <v>481</v>
      </c>
      <c r="S70" s="18" t="s">
        <v>481</v>
      </c>
      <c r="T70" s="20" t="s">
        <v>481</v>
      </c>
      <c r="U70" s="18" t="n">
        <v>407.46165009</v>
      </c>
      <c r="V70" s="20" t="n">
        <v>9.754823610000001</v>
      </c>
    </row>
    <row r="71" spans="1:22">
      <c r="A71" s="15" t="s">
        <v>546</v>
      </c>
      <c r="B71" s="17" t="n">
        <v>6115</v>
      </c>
      <c r="C71" s="18">
        <f>(17.0/B71*100)</f>
        <v/>
      </c>
      <c r="D71" s="19" t="n">
        <v>6098</v>
      </c>
      <c r="E71" s="18" t="n">
        <v>580.4684393700001</v>
      </c>
      <c r="F71" s="20" t="n">
        <v>7.10882294</v>
      </c>
      <c r="G71" s="18" t="n">
        <v>577.80501337</v>
      </c>
      <c r="H71" s="20" t="n">
        <v>3.08746728</v>
      </c>
      <c r="I71" s="18" t="n">
        <v>551.1666483400001</v>
      </c>
      <c r="J71" s="20" t="n">
        <v>1.93467956</v>
      </c>
      <c r="K71" s="18" t="n">
        <v>546.10629755</v>
      </c>
      <c r="L71" s="20" t="n">
        <v>2.52820116</v>
      </c>
      <c r="M71" s="18" t="s">
        <v>481</v>
      </c>
      <c r="N71" s="20" t="s">
        <v>481</v>
      </c>
      <c r="O71" s="18" t="s">
        <v>481</v>
      </c>
      <c r="P71" s="20" t="s">
        <v>481</v>
      </c>
      <c r="Q71" s="18" t="s">
        <v>481</v>
      </c>
      <c r="R71" s="20" t="s">
        <v>481</v>
      </c>
      <c r="S71" s="18" t="s">
        <v>481</v>
      </c>
      <c r="T71" s="20" t="s">
        <v>481</v>
      </c>
      <c r="U71" s="18" t="n">
        <v>486.66607367</v>
      </c>
      <c r="V71" s="20" t="n">
        <v>18.00638728</v>
      </c>
    </row>
    <row r="72" spans="1:22">
      <c r="A72" s="15" t="s">
        <v>547</v>
      </c>
      <c r="B72" s="17" t="n">
        <v>7708</v>
      </c>
      <c r="C72" s="18">
        <f>(5.0/B72*100)</f>
        <v/>
      </c>
      <c r="D72" s="19" t="n">
        <v>7703</v>
      </c>
      <c r="E72" s="18" t="n">
        <v>534.02369626</v>
      </c>
      <c r="F72" s="20" t="n">
        <v>6.49230452</v>
      </c>
      <c r="G72" s="18" t="n">
        <v>541.09398506</v>
      </c>
      <c r="H72" s="20" t="n">
        <v>3.75154903</v>
      </c>
      <c r="I72" s="18" t="n">
        <v>526.1587399700001</v>
      </c>
      <c r="J72" s="20" t="n">
        <v>2.83398264</v>
      </c>
      <c r="K72" s="18" t="n">
        <v>536.02784474</v>
      </c>
      <c r="L72" s="20" t="n">
        <v>3.51219607</v>
      </c>
      <c r="M72" s="18" t="s">
        <v>481</v>
      </c>
      <c r="N72" s="20" t="s">
        <v>481</v>
      </c>
      <c r="O72" s="18" t="s">
        <v>481</v>
      </c>
      <c r="P72" s="20" t="s">
        <v>481</v>
      </c>
      <c r="Q72" s="18" t="s">
        <v>481</v>
      </c>
      <c r="R72" s="20" t="s">
        <v>481</v>
      </c>
      <c r="S72" s="18" t="s">
        <v>481</v>
      </c>
      <c r="T72" s="20" t="s">
        <v>481</v>
      </c>
      <c r="U72" s="18" t="n">
        <v>494.74547621</v>
      </c>
      <c r="V72" s="20" t="n">
        <v>22.52621879</v>
      </c>
    </row>
    <row r="73" spans="1:22">
      <c r="A73" s="15" t="s">
        <v>548</v>
      </c>
      <c r="B73" s="17" t="n">
        <v>8249</v>
      </c>
      <c r="C73" s="18">
        <f>(146.0/B73*100)</f>
        <v/>
      </c>
      <c r="D73" s="19" t="n">
        <v>8103</v>
      </c>
      <c r="E73" s="18" t="n">
        <v>428.35416393</v>
      </c>
      <c r="F73" s="20" t="n">
        <v>5.6396471</v>
      </c>
      <c r="G73" s="18" t="n">
        <v>432.97445418</v>
      </c>
      <c r="H73" s="20" t="n">
        <v>3.74596642</v>
      </c>
      <c r="I73" s="18" t="n">
        <v>415.38389703</v>
      </c>
      <c r="J73" s="20" t="n">
        <v>2.76278112</v>
      </c>
      <c r="K73" s="18" t="n">
        <v>424.03070436</v>
      </c>
      <c r="L73" s="20" t="n">
        <v>4.20369449</v>
      </c>
      <c r="M73" s="18" t="s">
        <v>481</v>
      </c>
      <c r="N73" s="20" t="s">
        <v>481</v>
      </c>
      <c r="O73" s="18" t="s">
        <v>481</v>
      </c>
      <c r="P73" s="20" t="s">
        <v>481</v>
      </c>
      <c r="Q73" s="18" t="s">
        <v>481</v>
      </c>
      <c r="R73" s="20" t="s">
        <v>481</v>
      </c>
      <c r="S73" s="18" t="s">
        <v>481</v>
      </c>
      <c r="T73" s="20" t="s">
        <v>481</v>
      </c>
      <c r="U73" s="18" t="n">
        <v>365.4102243</v>
      </c>
      <c r="V73" s="20" t="n">
        <v>11.90882467</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(204.0/B75*100)</f>
        <v/>
      </c>
      <c r="D75" s="19" t="n">
        <v>5171</v>
      </c>
      <c r="E75" s="18" t="n">
        <v>408.61003949</v>
      </c>
      <c r="F75" s="20" t="n">
        <v>3.58034356</v>
      </c>
      <c r="G75" s="18" t="n">
        <v>407.79551357</v>
      </c>
      <c r="H75" s="20" t="n">
        <v>3.33947031</v>
      </c>
      <c r="I75" s="18" t="n">
        <v>375.76973106</v>
      </c>
      <c r="J75" s="20" t="n">
        <v>2.35215265</v>
      </c>
      <c r="K75" s="18" t="n">
        <v>373.57174273</v>
      </c>
      <c r="L75" s="20" t="n">
        <v>3.00496457</v>
      </c>
      <c r="M75" s="18" t="s">
        <v>481</v>
      </c>
      <c r="N75" s="20" t="s">
        <v>481</v>
      </c>
      <c r="O75" s="18" t="s">
        <v>481</v>
      </c>
      <c r="P75" s="20" t="s">
        <v>481</v>
      </c>
      <c r="Q75" s="18" t="s">
        <v>481</v>
      </c>
      <c r="R75" s="20" t="s">
        <v>481</v>
      </c>
      <c r="S75" s="18" t="s">
        <v>481</v>
      </c>
      <c r="T75" s="20" t="s">
        <v>481</v>
      </c>
      <c r="U75" s="18" t="n">
        <v>351.53837466</v>
      </c>
      <c r="V75" s="20" t="n">
        <v>4.4498058</v>
      </c>
    </row>
    <row r="76" spans="1:22">
      <c r="A76" s="15" t="s">
        <v>551</v>
      </c>
      <c r="B76" s="17" t="n">
        <v>14167</v>
      </c>
      <c r="C76" s="18">
        <f>(228.0/B76*100)</f>
        <v/>
      </c>
      <c r="D76" s="19" t="n">
        <v>13939</v>
      </c>
      <c r="E76" s="18" t="n">
        <v>442.96905807</v>
      </c>
      <c r="F76" s="20" t="n">
        <v>3.75169537</v>
      </c>
      <c r="G76" s="18" t="n">
        <v>448.88953365</v>
      </c>
      <c r="H76" s="20" t="n">
        <v>2.78311685</v>
      </c>
      <c r="I76" s="18" t="n">
        <v>434.08270695</v>
      </c>
      <c r="J76" s="20" t="n">
        <v>2.67366529</v>
      </c>
      <c r="K76" s="18" t="n">
        <v>438.82122914</v>
      </c>
      <c r="L76" s="20" t="n">
        <v>3.13640793</v>
      </c>
      <c r="M76" s="18" t="s">
        <v>481</v>
      </c>
      <c r="N76" s="20" t="s">
        <v>481</v>
      </c>
      <c r="O76" s="18" t="s">
        <v>481</v>
      </c>
      <c r="P76" s="20" t="s">
        <v>481</v>
      </c>
      <c r="Q76" s="18" t="s">
        <v>481</v>
      </c>
      <c r="R76" s="20" t="s">
        <v>481</v>
      </c>
      <c r="S76" s="18" t="s">
        <v>481</v>
      </c>
      <c r="T76" s="20" t="s">
        <v>481</v>
      </c>
      <c r="U76" s="18" t="n">
        <v>342.51410692</v>
      </c>
      <c r="V76" s="20" t="n">
        <v>6.36997278</v>
      </c>
    </row>
    <row r="77" spans="1:22">
      <c r="A77" s="15" t="s">
        <v>552</v>
      </c>
      <c r="B77" s="17" t="n">
        <v>6062</v>
      </c>
      <c r="C77" s="18">
        <f>(84.0/B77*100)</f>
        <v/>
      </c>
      <c r="D77" s="19" t="n">
        <v>5978</v>
      </c>
      <c r="E77" s="18" t="n">
        <v>438.92510881</v>
      </c>
      <c r="F77" s="20" t="n">
        <v>5.27324158</v>
      </c>
      <c r="G77" s="18" t="n">
        <v>447.66808563</v>
      </c>
      <c r="H77" s="20" t="n">
        <v>3.07341883</v>
      </c>
      <c r="I77" s="18" t="n">
        <v>439.46000355</v>
      </c>
      <c r="J77" s="20" t="n">
        <v>2.66618923</v>
      </c>
      <c r="K77" s="18" t="n">
        <v>437.89180156</v>
      </c>
      <c r="L77" s="20" t="n">
        <v>2.85836304</v>
      </c>
      <c r="M77" s="18" t="s">
        <v>481</v>
      </c>
      <c r="N77" s="20" t="s">
        <v>481</v>
      </c>
      <c r="O77" s="18" t="s">
        <v>481</v>
      </c>
      <c r="P77" s="20" t="s">
        <v>481</v>
      </c>
      <c r="Q77" s="18" t="s">
        <v>481</v>
      </c>
      <c r="R77" s="20" t="s">
        <v>481</v>
      </c>
      <c r="S77" s="18" t="s">
        <v>481</v>
      </c>
      <c r="T77" s="20" t="s">
        <v>481</v>
      </c>
      <c r="U77" s="18" t="n">
        <v>342.86383577</v>
      </c>
      <c r="V77" s="20" t="n">
        <v>5.11715517</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455.44931856</v>
      </c>
      <c r="F81" s="20" t="n">
        <v>8.72955198</v>
      </c>
      <c r="G81" s="18" t="n">
        <v>453.48024049</v>
      </c>
      <c r="H81" s="20" t="n">
        <v>4.42936369</v>
      </c>
      <c r="I81" s="18" t="n">
        <v>439.02187712</v>
      </c>
      <c r="J81" s="20" t="n">
        <v>3.11348326</v>
      </c>
      <c r="K81" s="18" t="n">
        <v>447.609126</v>
      </c>
      <c r="L81" s="20" t="n">
        <v>3.23323444</v>
      </c>
      <c r="M81" s="18" t="s">
        <v>481</v>
      </c>
      <c r="N81" s="20" t="s">
        <v>481</v>
      </c>
      <c r="O81" s="18" t="s">
        <v>481</v>
      </c>
      <c r="P81" s="20" t="s">
        <v>481</v>
      </c>
      <c r="Q81" s="18" t="s">
        <v>481</v>
      </c>
      <c r="R81" s="20" t="s">
        <v>481</v>
      </c>
      <c r="S81" s="18" t="s">
        <v>481</v>
      </c>
      <c r="T81" s="20" t="s">
        <v>481</v>
      </c>
      <c r="U81" s="18" t="n">
        <v>388.07049913</v>
      </c>
      <c r="V81" s="20" t="n">
        <v>16.57613699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708</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(368.0/B7*100)</f>
        <v/>
      </c>
      <c r="D7" s="19" t="n">
        <v>14162</v>
      </c>
      <c r="E7" s="18" t="n">
        <v>528.70418724</v>
      </c>
      <c r="F7" s="20" t="n">
        <v>3.45998872</v>
      </c>
      <c r="G7" s="18" t="n">
        <v>521.32489544</v>
      </c>
      <c r="H7" s="20" t="n">
        <v>1.97954776</v>
      </c>
      <c r="I7" s="18" t="n">
        <v>502.77937786</v>
      </c>
      <c r="J7" s="20" t="n">
        <v>2.18583834</v>
      </c>
      <c r="K7" s="18" t="n">
        <v>497.12217979</v>
      </c>
      <c r="L7" s="20" t="n">
        <v>3.05727146</v>
      </c>
      <c r="M7" s="18" t="s">
        <v>481</v>
      </c>
      <c r="N7" s="20" t="s">
        <v>481</v>
      </c>
      <c r="O7" s="18" t="s">
        <v>481</v>
      </c>
      <c r="P7" s="20" t="s">
        <v>481</v>
      </c>
      <c r="Q7" s="18" t="s">
        <v>481</v>
      </c>
      <c r="R7" s="20" t="s">
        <v>481</v>
      </c>
      <c r="S7" s="18" t="s">
        <v>481</v>
      </c>
      <c r="T7" s="20" t="s">
        <v>481</v>
      </c>
      <c r="U7" s="18" t="n">
        <v>422.67516175</v>
      </c>
      <c r="V7" s="20" t="n">
        <v>7.55974351</v>
      </c>
    </row>
    <row r="8" spans="1:22">
      <c r="A8" s="15" t="s">
        <v>483</v>
      </c>
      <c r="B8" s="17" t="n">
        <v>7007</v>
      </c>
      <c r="C8" s="18">
        <f>(22.0/B8*100)</f>
        <v/>
      </c>
      <c r="D8" s="19" t="n">
        <v>6985</v>
      </c>
      <c r="E8" s="18" t="n">
        <v>512.4647456500001</v>
      </c>
      <c r="F8" s="20" t="n">
        <v>2.85059033</v>
      </c>
      <c r="G8" s="18" t="n">
        <v>493.75030873</v>
      </c>
      <c r="H8" s="20" t="n">
        <v>2.77662608</v>
      </c>
      <c r="I8" s="18" t="n">
        <v>468.05279858</v>
      </c>
      <c r="J8" s="20" t="n">
        <v>4.08693782</v>
      </c>
      <c r="K8" s="18" t="n">
        <v>451.38902011</v>
      </c>
      <c r="L8" s="20" t="n">
        <v>6.65002732</v>
      </c>
      <c r="M8" s="18" t="s">
        <v>481</v>
      </c>
      <c r="N8" s="20" t="s">
        <v>481</v>
      </c>
      <c r="O8" s="18" t="s">
        <v>481</v>
      </c>
      <c r="P8" s="20" t="s">
        <v>481</v>
      </c>
      <c r="Q8" s="18" t="n">
        <v>368.48347797</v>
      </c>
      <c r="R8" s="20" t="n">
        <v>14.99112476</v>
      </c>
      <c r="S8" s="18" t="s">
        <v>481</v>
      </c>
      <c r="T8" s="20" t="s">
        <v>481</v>
      </c>
      <c r="U8" s="18" t="n">
        <v>386.23411842</v>
      </c>
      <c r="V8" s="20" t="n">
        <v>15.01163732</v>
      </c>
    </row>
    <row r="9" spans="1:22">
      <c r="A9" s="15" t="s">
        <v>484</v>
      </c>
      <c r="B9" s="17" t="n">
        <v>9651</v>
      </c>
      <c r="C9" s="18">
        <f>(99.0/B9*100)</f>
        <v/>
      </c>
      <c r="D9" s="19" t="n">
        <v>9552</v>
      </c>
      <c r="E9" s="18" t="n">
        <v>521.0771575</v>
      </c>
      <c r="F9" s="20" t="n">
        <v>2.90831153</v>
      </c>
      <c r="G9" s="18" t="n">
        <v>519.12197248</v>
      </c>
      <c r="H9" s="20" t="n">
        <v>2.35172572</v>
      </c>
      <c r="I9" s="18" t="n">
        <v>484.08597799</v>
      </c>
      <c r="J9" s="20" t="n">
        <v>3.54102735</v>
      </c>
      <c r="K9" s="18" t="n">
        <v>467.41542119</v>
      </c>
      <c r="L9" s="20" t="n">
        <v>5.37540471</v>
      </c>
      <c r="M9" s="18" t="s">
        <v>481</v>
      </c>
      <c r="N9" s="20" t="s">
        <v>481</v>
      </c>
      <c r="O9" s="18" t="s">
        <v>481</v>
      </c>
      <c r="P9" s="20" t="s">
        <v>481</v>
      </c>
      <c r="Q9" s="18" t="n">
        <v>374.78530698</v>
      </c>
      <c r="R9" s="20" t="n">
        <v>11.62763904</v>
      </c>
      <c r="S9" s="18" t="s">
        <v>481</v>
      </c>
      <c r="T9" s="20" t="s">
        <v>481</v>
      </c>
      <c r="U9" s="18" t="n">
        <v>391.51350696</v>
      </c>
      <c r="V9" s="20" t="n">
        <v>8.36227914</v>
      </c>
    </row>
    <row r="10" spans="1:22">
      <c r="A10" s="15" t="s">
        <v>485</v>
      </c>
      <c r="B10" s="17" t="n">
        <v>20058</v>
      </c>
      <c r="C10" s="18">
        <f>(528.0/B10*100)</f>
        <v/>
      </c>
      <c r="D10" s="19" t="n">
        <v>19530</v>
      </c>
      <c r="E10" s="18" t="n">
        <v>550.89401705</v>
      </c>
      <c r="F10" s="20" t="n">
        <v>3.73266614</v>
      </c>
      <c r="G10" s="18" t="n">
        <v>540.62318126</v>
      </c>
      <c r="H10" s="20" t="n">
        <v>2.26185499</v>
      </c>
      <c r="I10" s="18" t="n">
        <v>514.33871343</v>
      </c>
      <c r="J10" s="20" t="n">
        <v>2.4085999</v>
      </c>
      <c r="K10" s="18" t="n">
        <v>508.31083658</v>
      </c>
      <c r="L10" s="20" t="n">
        <v>3.37451543</v>
      </c>
      <c r="M10" s="18" t="s">
        <v>481</v>
      </c>
      <c r="N10" s="20" t="s">
        <v>481</v>
      </c>
      <c r="O10" s="18" t="s">
        <v>481</v>
      </c>
      <c r="P10" s="20" t="s">
        <v>481</v>
      </c>
      <c r="Q10" s="18" t="s">
        <v>481</v>
      </c>
      <c r="R10" s="20" t="s">
        <v>481</v>
      </c>
      <c r="S10" s="18" t="s">
        <v>481</v>
      </c>
      <c r="T10" s="20" t="s">
        <v>481</v>
      </c>
      <c r="U10" s="18" t="n">
        <v>442.20791459</v>
      </c>
      <c r="V10" s="20" t="n">
        <v>9.885813969999999</v>
      </c>
    </row>
    <row r="11" spans="1:22">
      <c r="A11" s="15" t="s">
        <v>486</v>
      </c>
      <c r="B11" s="17" t="n">
        <v>7053</v>
      </c>
      <c r="C11" s="18">
        <f>(50.0/B11*100)</f>
        <v/>
      </c>
      <c r="D11" s="19" t="n">
        <v>7003</v>
      </c>
      <c r="E11" s="18" t="n">
        <v>470.3604055</v>
      </c>
      <c r="F11" s="20" t="n">
        <v>3.1805931</v>
      </c>
      <c r="G11" s="18" t="n">
        <v>457.65493291</v>
      </c>
      <c r="H11" s="20" t="n">
        <v>2.95493148</v>
      </c>
      <c r="I11" s="18" t="n">
        <v>427.98559353</v>
      </c>
      <c r="J11" s="20" t="n">
        <v>3.13820682</v>
      </c>
      <c r="K11" s="18" t="n">
        <v>422.75701146</v>
      </c>
      <c r="L11" s="20" t="n">
        <v>4.44139782</v>
      </c>
      <c r="M11" s="18" t="s">
        <v>481</v>
      </c>
      <c r="N11" s="20" t="s">
        <v>481</v>
      </c>
      <c r="O11" s="18" t="s">
        <v>481</v>
      </c>
      <c r="P11" s="20" t="s">
        <v>481</v>
      </c>
      <c r="Q11" s="18" t="s">
        <v>481</v>
      </c>
      <c r="R11" s="20" t="s">
        <v>481</v>
      </c>
      <c r="S11" s="18" t="s">
        <v>481</v>
      </c>
      <c r="T11" s="20" t="s">
        <v>481</v>
      </c>
      <c r="U11" s="18" t="n">
        <v>385.68181953</v>
      </c>
      <c r="V11" s="20" t="n">
        <v>10.96166964</v>
      </c>
    </row>
    <row r="12" spans="1:22">
      <c r="A12" s="15" t="s">
        <v>487</v>
      </c>
      <c r="B12" s="17" t="n">
        <v>6894</v>
      </c>
      <c r="C12" s="18">
        <f>(56.0/B12*100)</f>
        <v/>
      </c>
      <c r="D12" s="19" t="n">
        <v>6838</v>
      </c>
      <c r="E12" s="18" t="n">
        <v>515.6922168999999</v>
      </c>
      <c r="F12" s="20" t="n">
        <v>2.99708538</v>
      </c>
      <c r="G12" s="18" t="n">
        <v>508.78174226</v>
      </c>
      <c r="H12" s="20" t="n">
        <v>2.40050854</v>
      </c>
      <c r="I12" s="18" t="n">
        <v>471.17122404</v>
      </c>
      <c r="J12" s="20" t="n">
        <v>3.05597276</v>
      </c>
      <c r="K12" s="18" t="n">
        <v>460.08359572</v>
      </c>
      <c r="L12" s="20" t="n">
        <v>4.88532081</v>
      </c>
      <c r="M12" s="18" t="s">
        <v>481</v>
      </c>
      <c r="N12" s="20" t="s">
        <v>481</v>
      </c>
      <c r="O12" s="18" t="s">
        <v>481</v>
      </c>
      <c r="P12" s="20" t="s">
        <v>481</v>
      </c>
      <c r="Q12" s="18" t="n">
        <v>366.6777112</v>
      </c>
      <c r="R12" s="20" t="n">
        <v>14.39052153</v>
      </c>
      <c r="S12" s="18" t="s">
        <v>481</v>
      </c>
      <c r="T12" s="20" t="s">
        <v>481</v>
      </c>
      <c r="U12" s="18" t="n">
        <v>384.90111058</v>
      </c>
      <c r="V12" s="20" t="n">
        <v>14.13191912</v>
      </c>
    </row>
    <row r="13" spans="1:22">
      <c r="A13" s="15" t="s">
        <v>488</v>
      </c>
      <c r="B13" s="17" t="n">
        <v>7161</v>
      </c>
      <c r="C13" s="18">
        <f>(92.0/B13*100)</f>
        <v/>
      </c>
      <c r="D13" s="19" t="n">
        <v>7069</v>
      </c>
      <c r="E13" s="18" t="n">
        <v>526.32910391</v>
      </c>
      <c r="F13" s="20" t="n">
        <v>4.69644344</v>
      </c>
      <c r="G13" s="18" t="n">
        <v>515.09906796</v>
      </c>
      <c r="H13" s="20" t="n">
        <v>2.5095714</v>
      </c>
      <c r="I13" s="18" t="n">
        <v>496.03506068</v>
      </c>
      <c r="J13" s="20" t="n">
        <v>3.14013601</v>
      </c>
      <c r="K13" s="18" t="n">
        <v>481.51858226</v>
      </c>
      <c r="L13" s="20" t="n">
        <v>5.53337141</v>
      </c>
      <c r="M13" s="18" t="s">
        <v>481</v>
      </c>
      <c r="N13" s="20" t="s">
        <v>481</v>
      </c>
      <c r="O13" s="18" t="s">
        <v>481</v>
      </c>
      <c r="P13" s="20" t="s">
        <v>481</v>
      </c>
      <c r="Q13" s="18" t="n">
        <v>436.36003517</v>
      </c>
      <c r="R13" s="20" t="n">
        <v>6.43426798</v>
      </c>
      <c r="S13" s="18" t="s">
        <v>481</v>
      </c>
      <c r="T13" s="20" t="s">
        <v>481</v>
      </c>
      <c r="U13" s="18" t="n">
        <v>395.21997583</v>
      </c>
      <c r="V13" s="20" t="n">
        <v>11.59956418</v>
      </c>
    </row>
    <row r="14" spans="1:22">
      <c r="A14" s="15" t="s">
        <v>489</v>
      </c>
      <c r="B14" s="17" t="n">
        <v>5587</v>
      </c>
      <c r="C14" s="18">
        <f>(74.0/B14*100)</f>
        <v/>
      </c>
      <c r="D14" s="19" t="n">
        <v>5513</v>
      </c>
      <c r="E14" s="18" t="n">
        <v>563.83925995</v>
      </c>
      <c r="F14" s="20" t="n">
        <v>3.67700597</v>
      </c>
      <c r="G14" s="18" t="n">
        <v>537.0535411</v>
      </c>
      <c r="H14" s="20" t="n">
        <v>2.51496706</v>
      </c>
      <c r="I14" s="18" t="n">
        <v>507.15853064</v>
      </c>
      <c r="J14" s="20" t="n">
        <v>3.20741186</v>
      </c>
      <c r="K14" s="18" t="n">
        <v>505.94476676</v>
      </c>
      <c r="L14" s="20" t="n">
        <v>5.55008976</v>
      </c>
      <c r="M14" s="18" t="s">
        <v>481</v>
      </c>
      <c r="N14" s="20" t="s">
        <v>481</v>
      </c>
      <c r="O14" s="18" t="s">
        <v>481</v>
      </c>
      <c r="P14" s="20" t="s">
        <v>481</v>
      </c>
      <c r="Q14" s="18" t="s">
        <v>481</v>
      </c>
      <c r="R14" s="20" t="s">
        <v>481</v>
      </c>
      <c r="S14" s="18" t="s">
        <v>481</v>
      </c>
      <c r="T14" s="20" t="s">
        <v>481</v>
      </c>
      <c r="U14" s="18" t="n">
        <v>448.87037161</v>
      </c>
      <c r="V14" s="20" t="n">
        <v>15.45338774</v>
      </c>
    </row>
    <row r="15" spans="1:22">
      <c r="A15" s="15" t="s">
        <v>490</v>
      </c>
      <c r="B15" s="17" t="n">
        <v>5882</v>
      </c>
      <c r="C15" s="18">
        <f>(53.0/B15*100)</f>
        <v/>
      </c>
      <c r="D15" s="19" t="n">
        <v>5829</v>
      </c>
      <c r="E15" s="18" t="n">
        <v>548.22316013</v>
      </c>
      <c r="F15" s="20" t="n">
        <v>2.64251274</v>
      </c>
      <c r="G15" s="18" t="n">
        <v>531.02040387</v>
      </c>
      <c r="H15" s="20" t="n">
        <v>2.43146087</v>
      </c>
      <c r="I15" s="18" t="n">
        <v>514.10596437</v>
      </c>
      <c r="J15" s="20" t="n">
        <v>4.44137249</v>
      </c>
      <c r="K15" s="18" t="n">
        <v>499.44656761</v>
      </c>
      <c r="L15" s="20" t="n">
        <v>8.774766809999999</v>
      </c>
      <c r="M15" s="18" t="s">
        <v>481</v>
      </c>
      <c r="N15" s="20" t="s">
        <v>481</v>
      </c>
      <c r="O15" s="18" t="s">
        <v>481</v>
      </c>
      <c r="P15" s="20" t="s">
        <v>481</v>
      </c>
      <c r="Q15" s="18" t="n">
        <v>375.95013089</v>
      </c>
      <c r="R15" s="20" t="n">
        <v>17.42774697</v>
      </c>
      <c r="S15" s="18" t="s">
        <v>481</v>
      </c>
      <c r="T15" s="20" t="s">
        <v>481</v>
      </c>
      <c r="U15" s="18" t="n">
        <v>448.76429991</v>
      </c>
      <c r="V15" s="20" t="n">
        <v>17.30684134</v>
      </c>
    </row>
    <row r="16" spans="1:22">
      <c r="A16" s="15" t="s">
        <v>491</v>
      </c>
      <c r="B16" s="17" t="n">
        <v>6108</v>
      </c>
      <c r="C16" s="18">
        <f>(102.0/B16*100)</f>
        <v/>
      </c>
      <c r="D16" s="19" t="n">
        <v>6006</v>
      </c>
      <c r="E16" s="18" t="n">
        <v>511.25506401</v>
      </c>
      <c r="F16" s="20" t="n">
        <v>2.9747598</v>
      </c>
      <c r="G16" s="18" t="n">
        <v>511.03192618</v>
      </c>
      <c r="H16" s="20" t="n">
        <v>2.33860078</v>
      </c>
      <c r="I16" s="18" t="n">
        <v>476.66659459</v>
      </c>
      <c r="J16" s="20" t="n">
        <v>2.87051233</v>
      </c>
      <c r="K16" s="18" t="n">
        <v>460.16886294</v>
      </c>
      <c r="L16" s="20" t="n">
        <v>6.07898432</v>
      </c>
      <c r="M16" s="18" t="s">
        <v>481</v>
      </c>
      <c r="N16" s="20" t="s">
        <v>481</v>
      </c>
      <c r="O16" s="18" t="s">
        <v>481</v>
      </c>
      <c r="P16" s="20" t="s">
        <v>481</v>
      </c>
      <c r="Q16" s="18" t="s">
        <v>481</v>
      </c>
      <c r="R16" s="20" t="s">
        <v>481</v>
      </c>
      <c r="S16" s="18" t="s">
        <v>481</v>
      </c>
      <c r="T16" s="20" t="s">
        <v>481</v>
      </c>
      <c r="U16" s="18" t="n">
        <v>355.98712239</v>
      </c>
      <c r="V16" s="20" t="n">
        <v>10.87519984</v>
      </c>
    </row>
    <row r="17" spans="1:22">
      <c r="A17" s="15" t="s">
        <v>492</v>
      </c>
      <c r="B17" s="17" t="n">
        <v>6504</v>
      </c>
      <c r="C17" s="18">
        <f>(657.0/B17*100)</f>
        <v/>
      </c>
      <c r="D17" s="19" t="n">
        <v>5847</v>
      </c>
      <c r="E17" s="18" t="n">
        <v>532.98872493</v>
      </c>
      <c r="F17" s="20" t="n">
        <v>2.9111906</v>
      </c>
      <c r="G17" s="18" t="n">
        <v>514.00556634</v>
      </c>
      <c r="H17" s="20" t="n">
        <v>3.44432164</v>
      </c>
      <c r="I17" s="18" t="n">
        <v>500.82623301</v>
      </c>
      <c r="J17" s="20" t="n">
        <v>4.62349592</v>
      </c>
      <c r="K17" s="18" t="n">
        <v>489.02666139</v>
      </c>
      <c r="L17" s="20" t="n">
        <v>5.80211042</v>
      </c>
      <c r="M17" s="18" t="s">
        <v>481</v>
      </c>
      <c r="N17" s="20" t="s">
        <v>481</v>
      </c>
      <c r="O17" s="18" t="s">
        <v>481</v>
      </c>
      <c r="P17" s="20" t="s">
        <v>481</v>
      </c>
      <c r="Q17" s="18" t="n">
        <v>360.48925247</v>
      </c>
      <c r="R17" s="20" t="n">
        <v>12.44339086</v>
      </c>
      <c r="S17" s="18" t="s">
        <v>481</v>
      </c>
      <c r="T17" s="20" t="s">
        <v>481</v>
      </c>
      <c r="U17" s="18" t="n">
        <v>418.75023225</v>
      </c>
      <c r="V17" s="20" t="n">
        <v>13.26776352</v>
      </c>
    </row>
    <row r="18" spans="1:22">
      <c r="A18" s="15" t="s">
        <v>493</v>
      </c>
      <c r="B18" s="17" t="n">
        <v>5532</v>
      </c>
      <c r="C18" s="18">
        <f>(28.0/B18*100)</f>
        <v/>
      </c>
      <c r="D18" s="19" t="n">
        <v>5504</v>
      </c>
      <c r="E18" s="18" t="n">
        <v>468.22772902</v>
      </c>
      <c r="F18" s="20" t="n">
        <v>5.50268924</v>
      </c>
      <c r="G18" s="18" t="n">
        <v>463.51534837</v>
      </c>
      <c r="H18" s="20" t="n">
        <v>4.1345293</v>
      </c>
      <c r="I18" s="18" t="n">
        <v>445.52840555</v>
      </c>
      <c r="J18" s="20" t="n">
        <v>4.42192471</v>
      </c>
      <c r="K18" s="18" t="n">
        <v>436.10938007</v>
      </c>
      <c r="L18" s="20" t="n">
        <v>4.66472042</v>
      </c>
      <c r="M18" s="18" t="s">
        <v>481</v>
      </c>
      <c r="N18" s="20" t="s">
        <v>481</v>
      </c>
      <c r="O18" s="18" t="s">
        <v>481</v>
      </c>
      <c r="P18" s="20" t="s">
        <v>481</v>
      </c>
      <c r="Q18" s="18" t="s">
        <v>481</v>
      </c>
      <c r="R18" s="20" t="s">
        <v>481</v>
      </c>
      <c r="S18" s="18" t="s">
        <v>481</v>
      </c>
      <c r="T18" s="20" t="s">
        <v>481</v>
      </c>
      <c r="U18" s="18" t="n">
        <v>353.11029761</v>
      </c>
      <c r="V18" s="20" t="n">
        <v>13.79982761</v>
      </c>
    </row>
    <row r="19" spans="1:22">
      <c r="A19" s="15" t="s">
        <v>494</v>
      </c>
      <c r="B19" s="17" t="n">
        <v>5658</v>
      </c>
      <c r="C19" s="18">
        <f>(64.0/B19*100)</f>
        <v/>
      </c>
      <c r="D19" s="19" t="n">
        <v>5594</v>
      </c>
      <c r="E19" s="18" t="n">
        <v>494.22753359</v>
      </c>
      <c r="F19" s="20" t="n">
        <v>3.56061452</v>
      </c>
      <c r="G19" s="18" t="n">
        <v>484.23870561</v>
      </c>
      <c r="H19" s="20" t="n">
        <v>2.91997607</v>
      </c>
      <c r="I19" s="18" t="n">
        <v>449.07217265</v>
      </c>
      <c r="J19" s="20" t="n">
        <v>3.88828716</v>
      </c>
      <c r="K19" s="18" t="n">
        <v>444.8842653</v>
      </c>
      <c r="L19" s="20" t="n">
        <v>5.9813568</v>
      </c>
      <c r="M19" s="18" t="s">
        <v>481</v>
      </c>
      <c r="N19" s="20" t="s">
        <v>481</v>
      </c>
      <c r="O19" s="18" t="s">
        <v>481</v>
      </c>
      <c r="P19" s="20" t="s">
        <v>481</v>
      </c>
      <c r="Q19" s="18" t="s">
        <v>481</v>
      </c>
      <c r="R19" s="20" t="s">
        <v>481</v>
      </c>
      <c r="S19" s="18" t="s">
        <v>481</v>
      </c>
      <c r="T19" s="20" t="s">
        <v>481</v>
      </c>
      <c r="U19" s="18" t="n">
        <v>403.62504476</v>
      </c>
      <c r="V19" s="20" t="n">
        <v>21.05455058</v>
      </c>
    </row>
    <row r="20" spans="1:22">
      <c r="A20" s="15" t="s">
        <v>495</v>
      </c>
      <c r="B20" s="17" t="n">
        <v>3371</v>
      </c>
      <c r="C20" s="18">
        <f>(75.0/B20*100)</f>
        <v/>
      </c>
      <c r="D20" s="19" t="n">
        <v>3296</v>
      </c>
      <c r="E20" s="18" t="n">
        <v>499.67821945</v>
      </c>
      <c r="F20" s="20" t="n">
        <v>3.34687083</v>
      </c>
      <c r="G20" s="18" t="n">
        <v>480.52176345</v>
      </c>
      <c r="H20" s="20" t="n">
        <v>2.63251719</v>
      </c>
      <c r="I20" s="18" t="n">
        <v>461.23399469</v>
      </c>
      <c r="J20" s="20" t="n">
        <v>3.37032038</v>
      </c>
      <c r="K20" s="18" t="n">
        <v>436.60042502</v>
      </c>
      <c r="L20" s="20" t="n">
        <v>5.28458458</v>
      </c>
      <c r="M20" s="18" t="s">
        <v>481</v>
      </c>
      <c r="N20" s="20" t="s">
        <v>481</v>
      </c>
      <c r="O20" s="18" t="s">
        <v>481</v>
      </c>
      <c r="P20" s="20" t="s">
        <v>481</v>
      </c>
      <c r="Q20" s="18" t="s">
        <v>481</v>
      </c>
      <c r="R20" s="20" t="s">
        <v>481</v>
      </c>
      <c r="S20" s="18" t="s">
        <v>481</v>
      </c>
      <c r="T20" s="20" t="s">
        <v>481</v>
      </c>
      <c r="U20" s="18" t="n">
        <v>382.36471136</v>
      </c>
      <c r="V20" s="20" t="n">
        <v>13.85987156</v>
      </c>
    </row>
    <row r="21" spans="1:22">
      <c r="A21" s="15" t="s">
        <v>496</v>
      </c>
      <c r="B21" s="17" t="n">
        <v>5741</v>
      </c>
      <c r="C21" s="18">
        <f>(45.0/B21*100)</f>
        <v/>
      </c>
      <c r="D21" s="19" t="n">
        <v>5696</v>
      </c>
      <c r="E21" s="18" t="n">
        <v>529.58917808</v>
      </c>
      <c r="F21" s="20" t="n">
        <v>5.29339076</v>
      </c>
      <c r="G21" s="18" t="n">
        <v>512.92988887</v>
      </c>
      <c r="H21" s="20" t="n">
        <v>2.59513967</v>
      </c>
      <c r="I21" s="18" t="n">
        <v>492.58241923</v>
      </c>
      <c r="J21" s="20" t="n">
        <v>2.62909108</v>
      </c>
      <c r="K21" s="18" t="n">
        <v>476.4580347</v>
      </c>
      <c r="L21" s="20" t="n">
        <v>4.33904266</v>
      </c>
      <c r="M21" s="18" t="s">
        <v>481</v>
      </c>
      <c r="N21" s="20" t="s">
        <v>481</v>
      </c>
      <c r="O21" s="18" t="s">
        <v>481</v>
      </c>
      <c r="P21" s="20" t="s">
        <v>481</v>
      </c>
      <c r="Q21" s="18" t="s">
        <v>481</v>
      </c>
      <c r="R21" s="20" t="s">
        <v>481</v>
      </c>
      <c r="S21" s="18" t="s">
        <v>481</v>
      </c>
      <c r="T21" s="20" t="s">
        <v>481</v>
      </c>
      <c r="U21" s="18" t="n">
        <v>422.94483167</v>
      </c>
      <c r="V21" s="20" t="n">
        <v>16.29052367</v>
      </c>
    </row>
    <row r="22" spans="1:22">
      <c r="A22" s="15" t="s">
        <v>497</v>
      </c>
      <c r="B22" s="17" t="n">
        <v>6598</v>
      </c>
      <c r="C22" s="18">
        <f>(32.0/B22*100)</f>
        <v/>
      </c>
      <c r="D22" s="19" t="n">
        <v>6566</v>
      </c>
      <c r="E22" s="18" t="n">
        <v>476.59366876</v>
      </c>
      <c r="F22" s="20" t="n">
        <v>4.53123751</v>
      </c>
      <c r="G22" s="18" t="n">
        <v>483.41976137</v>
      </c>
      <c r="H22" s="20" t="n">
        <v>3.85217092</v>
      </c>
      <c r="I22" s="18" t="n">
        <v>457.17934317</v>
      </c>
      <c r="J22" s="20" t="n">
        <v>3.79815945</v>
      </c>
      <c r="K22" s="18" t="n">
        <v>436.15166046</v>
      </c>
      <c r="L22" s="20" t="n">
        <v>5.92174842</v>
      </c>
      <c r="M22" s="18" t="s">
        <v>481</v>
      </c>
      <c r="N22" s="20" t="s">
        <v>481</v>
      </c>
      <c r="O22" s="18" t="s">
        <v>481</v>
      </c>
      <c r="P22" s="20" t="s">
        <v>481</v>
      </c>
      <c r="Q22" s="18" t="s">
        <v>481</v>
      </c>
      <c r="R22" s="20" t="s">
        <v>481</v>
      </c>
      <c r="S22" s="18" t="n">
        <v>354.77209699</v>
      </c>
      <c r="T22" s="20" t="n">
        <v>31.36331611</v>
      </c>
      <c r="U22" s="18" t="n">
        <v>327.5374613</v>
      </c>
      <c r="V22" s="20" t="n">
        <v>10.39328639</v>
      </c>
    </row>
    <row r="23" spans="1:22">
      <c r="A23" s="15" t="s">
        <v>498</v>
      </c>
      <c r="B23" s="17" t="n">
        <v>11583</v>
      </c>
      <c r="C23" s="18">
        <f>(218.0/B23*100)</f>
        <v/>
      </c>
      <c r="D23" s="19" t="n">
        <v>11365</v>
      </c>
      <c r="E23" s="18" t="n">
        <v>494.11099729</v>
      </c>
      <c r="F23" s="20" t="n">
        <v>4.45121159</v>
      </c>
      <c r="G23" s="18" t="n">
        <v>498.69553925</v>
      </c>
      <c r="H23" s="20" t="n">
        <v>2.87765989</v>
      </c>
      <c r="I23" s="18" t="n">
        <v>473.67873957</v>
      </c>
      <c r="J23" s="20" t="n">
        <v>2.98578437</v>
      </c>
      <c r="K23" s="18" t="n">
        <v>463.11051095</v>
      </c>
      <c r="L23" s="20" t="n">
        <v>3.76564772</v>
      </c>
      <c r="M23" s="18" t="s">
        <v>481</v>
      </c>
      <c r="N23" s="20" t="s">
        <v>481</v>
      </c>
      <c r="O23" s="18" t="s">
        <v>481</v>
      </c>
      <c r="P23" s="20" t="s">
        <v>481</v>
      </c>
      <c r="Q23" s="18" t="s">
        <v>481</v>
      </c>
      <c r="R23" s="20" t="s">
        <v>481</v>
      </c>
      <c r="S23" s="18" t="s">
        <v>481</v>
      </c>
      <c r="T23" s="20" t="s">
        <v>481</v>
      </c>
      <c r="U23" s="18" t="n">
        <v>404.97526003</v>
      </c>
      <c r="V23" s="20" t="n">
        <v>11.76566909</v>
      </c>
    </row>
    <row r="24" spans="1:22">
      <c r="A24" s="15" t="s">
        <v>499</v>
      </c>
      <c r="B24" s="17" t="n">
        <v>6647</v>
      </c>
      <c r="C24" s="18">
        <f>(7.0/B24*100)</f>
        <v/>
      </c>
      <c r="D24" s="19" t="n">
        <v>6640</v>
      </c>
      <c r="E24" s="18" t="n">
        <v>531.5609854099999</v>
      </c>
      <c r="F24" s="20" t="n">
        <v>3.75907531</v>
      </c>
      <c r="G24" s="18" t="n">
        <v>542.1530809</v>
      </c>
      <c r="H24" s="20" t="n">
        <v>3.49137383</v>
      </c>
      <c r="I24" s="18" t="n">
        <v>540.31169311</v>
      </c>
      <c r="J24" s="20" t="n">
        <v>3.73628518</v>
      </c>
      <c r="K24" s="18" t="n">
        <v>540.24335687</v>
      </c>
      <c r="L24" s="20" t="n">
        <v>4.13019088</v>
      </c>
      <c r="M24" s="18" t="s">
        <v>481</v>
      </c>
      <c r="N24" s="20" t="s">
        <v>481</v>
      </c>
      <c r="O24" s="18" t="s">
        <v>481</v>
      </c>
      <c r="P24" s="20" t="s">
        <v>481</v>
      </c>
      <c r="Q24" s="18" t="s">
        <v>481</v>
      </c>
      <c r="R24" s="20" t="s">
        <v>481</v>
      </c>
      <c r="S24" s="18" t="s">
        <v>481</v>
      </c>
      <c r="T24" s="20" t="s">
        <v>481</v>
      </c>
      <c r="U24" s="18" t="n">
        <v>473.96807703</v>
      </c>
      <c r="V24" s="20" t="n">
        <v>22.55233136</v>
      </c>
    </row>
    <row r="25" spans="1:22">
      <c r="A25" s="15" t="s">
        <v>500</v>
      </c>
      <c r="B25" s="17" t="n">
        <v>5581</v>
      </c>
      <c r="C25" s="18">
        <f>(24.0/B25*100)</f>
        <v/>
      </c>
      <c r="D25" s="19" t="n">
        <v>5557</v>
      </c>
      <c r="E25" s="18" t="n">
        <v>512.35148344</v>
      </c>
      <c r="F25" s="20" t="n">
        <v>5.21674778</v>
      </c>
      <c r="G25" s="18" t="n">
        <v>518.50271245</v>
      </c>
      <c r="H25" s="20" t="n">
        <v>3.35386673</v>
      </c>
      <c r="I25" s="18" t="n">
        <v>514.91922264</v>
      </c>
      <c r="J25" s="20" t="n">
        <v>3.62236639</v>
      </c>
      <c r="K25" s="18" t="n">
        <v>515.25519521</v>
      </c>
      <c r="L25" s="20" t="n">
        <v>5.42409147</v>
      </c>
      <c r="M25" s="18" t="s">
        <v>481</v>
      </c>
      <c r="N25" s="20" t="s">
        <v>481</v>
      </c>
      <c r="O25" s="18" t="s">
        <v>481</v>
      </c>
      <c r="P25" s="20" t="s">
        <v>481</v>
      </c>
      <c r="Q25" s="18" t="s">
        <v>481</v>
      </c>
      <c r="R25" s="20" t="s">
        <v>481</v>
      </c>
      <c r="S25" s="18" t="s">
        <v>481</v>
      </c>
      <c r="T25" s="20" t="s">
        <v>481</v>
      </c>
      <c r="U25" s="18" t="n">
        <v>472.37937251</v>
      </c>
      <c r="V25" s="20" t="n">
        <v>23.96028942</v>
      </c>
    </row>
    <row r="26" spans="1:22">
      <c r="A26" s="15" t="s">
        <v>501</v>
      </c>
      <c r="B26" s="17" t="n">
        <v>4869</v>
      </c>
      <c r="C26" s="18">
        <f>(33.0/B26*100)</f>
        <v/>
      </c>
      <c r="D26" s="19" t="n">
        <v>4836</v>
      </c>
      <c r="E26" s="18" t="n">
        <v>508.71933347</v>
      </c>
      <c r="F26" s="20" t="n">
        <v>3.51113828</v>
      </c>
      <c r="G26" s="18" t="n">
        <v>495.62074817</v>
      </c>
      <c r="H26" s="20" t="n">
        <v>1.99753411</v>
      </c>
      <c r="I26" s="18" t="n">
        <v>470.77955609</v>
      </c>
      <c r="J26" s="20" t="n">
        <v>2.85243359</v>
      </c>
      <c r="K26" s="18" t="n">
        <v>462.45279059</v>
      </c>
      <c r="L26" s="20" t="n">
        <v>6.6436245</v>
      </c>
      <c r="M26" s="18" t="s">
        <v>481</v>
      </c>
      <c r="N26" s="20" t="s">
        <v>481</v>
      </c>
      <c r="O26" s="18" t="s">
        <v>481</v>
      </c>
      <c r="P26" s="20" t="s">
        <v>481</v>
      </c>
      <c r="Q26" s="18" t="s">
        <v>481</v>
      </c>
      <c r="R26" s="20" t="s">
        <v>481</v>
      </c>
      <c r="S26" s="18" t="s">
        <v>481</v>
      </c>
      <c r="T26" s="20" t="s">
        <v>481</v>
      </c>
      <c r="U26" s="18" t="n">
        <v>437.4226917</v>
      </c>
      <c r="V26" s="20" t="n">
        <v>14.55188198</v>
      </c>
    </row>
    <row r="27" spans="1:22">
      <c r="A27" s="15" t="s">
        <v>502</v>
      </c>
      <c r="B27" s="17" t="n">
        <v>5299</v>
      </c>
      <c r="C27" s="18">
        <f>(17.0/B27*100)</f>
        <v/>
      </c>
      <c r="D27" s="19" t="n">
        <v>5282</v>
      </c>
      <c r="E27" s="18" t="n">
        <v>508.13383097</v>
      </c>
      <c r="F27" s="20" t="n">
        <v>2.31120058</v>
      </c>
      <c r="G27" s="18" t="n">
        <v>487.79675076</v>
      </c>
      <c r="H27" s="20" t="n">
        <v>2.48010353</v>
      </c>
      <c r="I27" s="18" t="n">
        <v>451.17330939</v>
      </c>
      <c r="J27" s="20" t="n">
        <v>3.06623795</v>
      </c>
      <c r="K27" s="18" t="n">
        <v>444.92080633</v>
      </c>
      <c r="L27" s="20" t="n">
        <v>6.80256696</v>
      </c>
      <c r="M27" s="18" t="s">
        <v>481</v>
      </c>
      <c r="N27" s="20" t="s">
        <v>481</v>
      </c>
      <c r="O27" s="18" t="s">
        <v>481</v>
      </c>
      <c r="P27" s="20" t="s">
        <v>481</v>
      </c>
      <c r="Q27" s="18" t="s">
        <v>481</v>
      </c>
      <c r="R27" s="20" t="s">
        <v>481</v>
      </c>
      <c r="S27" s="18" t="s">
        <v>481</v>
      </c>
      <c r="T27" s="20" t="s">
        <v>481</v>
      </c>
      <c r="U27" s="18" t="n">
        <v>395.66863194</v>
      </c>
      <c r="V27" s="20" t="n">
        <v>8.46306856</v>
      </c>
    </row>
    <row r="28" spans="1:22">
      <c r="A28" s="15" t="s">
        <v>503</v>
      </c>
      <c r="B28" s="17" t="n">
        <v>7568</v>
      </c>
      <c r="C28" s="18">
        <f>(54.0/B28*100)</f>
        <v/>
      </c>
      <c r="D28" s="19" t="n">
        <v>7514</v>
      </c>
      <c r="E28" s="18" t="n">
        <v>436.93292358</v>
      </c>
      <c r="F28" s="20" t="n">
        <v>3.46827875</v>
      </c>
      <c r="G28" s="18" t="n">
        <v>428.71135408</v>
      </c>
      <c r="H28" s="20" t="n">
        <v>2.6563033</v>
      </c>
      <c r="I28" s="18" t="n">
        <v>402.43417313</v>
      </c>
      <c r="J28" s="20" t="n">
        <v>2.17983191</v>
      </c>
      <c r="K28" s="18" t="n">
        <v>398.93436488</v>
      </c>
      <c r="L28" s="20" t="n">
        <v>3.08357714</v>
      </c>
      <c r="M28" s="18" t="s">
        <v>481</v>
      </c>
      <c r="N28" s="20" t="s">
        <v>481</v>
      </c>
      <c r="O28" s="18" t="s">
        <v>481</v>
      </c>
      <c r="P28" s="20" t="s">
        <v>481</v>
      </c>
      <c r="Q28" s="18" t="s">
        <v>481</v>
      </c>
      <c r="R28" s="20" t="s">
        <v>481</v>
      </c>
      <c r="S28" s="18" t="s">
        <v>481</v>
      </c>
      <c r="T28" s="20" t="s">
        <v>481</v>
      </c>
      <c r="U28" s="18" t="n">
        <v>361.8077556</v>
      </c>
      <c r="V28" s="20" t="n">
        <v>11.40873744</v>
      </c>
    </row>
    <row r="29" spans="1:22">
      <c r="A29" s="15" t="s">
        <v>504</v>
      </c>
      <c r="B29" s="17" t="n">
        <v>5385</v>
      </c>
      <c r="C29" s="18">
        <f>(30.0/B29*100)</f>
        <v/>
      </c>
      <c r="D29" s="19" t="n">
        <v>5355</v>
      </c>
      <c r="E29" s="18" t="n">
        <v>520.06689679</v>
      </c>
      <c r="F29" s="20" t="n">
        <v>3.05575494</v>
      </c>
      <c r="G29" s="18" t="n">
        <v>515.14759571</v>
      </c>
      <c r="H29" s="20" t="n">
        <v>2.65736822</v>
      </c>
      <c r="I29" s="18" t="n">
        <v>493.7130555</v>
      </c>
      <c r="J29" s="20" t="n">
        <v>5.49715116</v>
      </c>
      <c r="K29" s="18" t="n">
        <v>493.34743953</v>
      </c>
      <c r="L29" s="20" t="n">
        <v>10.31058527</v>
      </c>
      <c r="M29" s="18" t="s">
        <v>481</v>
      </c>
      <c r="N29" s="20" t="s">
        <v>481</v>
      </c>
      <c r="O29" s="18" t="s">
        <v>481</v>
      </c>
      <c r="P29" s="20" t="s">
        <v>481</v>
      </c>
      <c r="Q29" s="18" t="n">
        <v>358.28551468</v>
      </c>
      <c r="R29" s="20" t="n">
        <v>8.567023300000001</v>
      </c>
      <c r="S29" s="18" t="s">
        <v>481</v>
      </c>
      <c r="T29" s="20" t="s">
        <v>481</v>
      </c>
      <c r="U29" s="18" t="n">
        <v>422.65898722</v>
      </c>
      <c r="V29" s="20" t="n">
        <v>18.34982655</v>
      </c>
    </row>
    <row r="30" spans="1:22">
      <c r="A30" s="15" t="s">
        <v>505</v>
      </c>
      <c r="B30" s="17" t="n">
        <v>4520</v>
      </c>
      <c r="C30" s="18">
        <f>(103.0/B30*100)</f>
        <v/>
      </c>
      <c r="D30" s="19" t="n">
        <v>4417</v>
      </c>
      <c r="E30" s="18" t="n">
        <v>541.07103676</v>
      </c>
      <c r="F30" s="20" t="n">
        <v>6.32982812</v>
      </c>
      <c r="G30" s="18" t="n">
        <v>533.76644449</v>
      </c>
      <c r="H30" s="20" t="n">
        <v>3.28425963</v>
      </c>
      <c r="I30" s="18" t="n">
        <v>498.72925868</v>
      </c>
      <c r="J30" s="20" t="n">
        <v>3.07382513</v>
      </c>
      <c r="K30" s="18" t="n">
        <v>491.81972155</v>
      </c>
      <c r="L30" s="20" t="n">
        <v>4.31016774</v>
      </c>
      <c r="M30" s="18" t="s">
        <v>481</v>
      </c>
      <c r="N30" s="20" t="s">
        <v>481</v>
      </c>
      <c r="O30" s="18" t="s">
        <v>481</v>
      </c>
      <c r="P30" s="20" t="s">
        <v>481</v>
      </c>
      <c r="Q30" s="18" t="s">
        <v>481</v>
      </c>
      <c r="R30" s="20" t="s">
        <v>481</v>
      </c>
      <c r="S30" s="18" t="s">
        <v>481</v>
      </c>
      <c r="T30" s="20" t="s">
        <v>481</v>
      </c>
      <c r="U30" s="18" t="n">
        <v>434.38035539</v>
      </c>
      <c r="V30" s="20" t="n">
        <v>12.9163739</v>
      </c>
    </row>
    <row r="31" spans="1:22">
      <c r="A31" s="15" t="s">
        <v>506</v>
      </c>
      <c r="B31" s="17" t="n">
        <v>5456</v>
      </c>
      <c r="C31" s="18">
        <f>(125.0/B31*100)</f>
        <v/>
      </c>
      <c r="D31" s="19" t="n">
        <v>5331</v>
      </c>
      <c r="E31" s="18" t="n">
        <v>512.92616618</v>
      </c>
      <c r="F31" s="20" t="n">
        <v>4.04499065</v>
      </c>
      <c r="G31" s="18" t="n">
        <v>514.88004363</v>
      </c>
      <c r="H31" s="20" t="n">
        <v>2.76206124</v>
      </c>
      <c r="I31" s="18" t="n">
        <v>488.71748856</v>
      </c>
      <c r="J31" s="20" t="n">
        <v>3.33629895</v>
      </c>
      <c r="K31" s="18" t="n">
        <v>478.05027151</v>
      </c>
      <c r="L31" s="20" t="n">
        <v>3.86701376</v>
      </c>
      <c r="M31" s="18" t="s">
        <v>481</v>
      </c>
      <c r="N31" s="20" t="s">
        <v>481</v>
      </c>
      <c r="O31" s="18" t="s">
        <v>481</v>
      </c>
      <c r="P31" s="20" t="s">
        <v>481</v>
      </c>
      <c r="Q31" s="18" t="s">
        <v>481</v>
      </c>
      <c r="R31" s="20" t="s">
        <v>481</v>
      </c>
      <c r="S31" s="18" t="s">
        <v>481</v>
      </c>
      <c r="T31" s="20" t="s">
        <v>481</v>
      </c>
      <c r="U31" s="18" t="n">
        <v>401.82094431</v>
      </c>
      <c r="V31" s="20" t="n">
        <v>13.00348973</v>
      </c>
    </row>
    <row r="32" spans="1:22">
      <c r="A32" s="15" t="s">
        <v>507</v>
      </c>
      <c r="B32" s="17" t="n">
        <v>4478</v>
      </c>
      <c r="C32" s="18">
        <f>(5.0/B32*100)</f>
        <v/>
      </c>
      <c r="D32" s="19" t="n">
        <v>4473</v>
      </c>
      <c r="E32" s="18" t="n">
        <v>520.10898535</v>
      </c>
      <c r="F32" s="20" t="n">
        <v>3.7466374</v>
      </c>
      <c r="G32" s="18" t="n">
        <v>507.50902937</v>
      </c>
      <c r="H32" s="20" t="n">
        <v>2.69534819</v>
      </c>
      <c r="I32" s="18" t="n">
        <v>473.32558428</v>
      </c>
      <c r="J32" s="20" t="n">
        <v>3.9441571</v>
      </c>
      <c r="K32" s="18" t="n">
        <v>479.6717333</v>
      </c>
      <c r="L32" s="20" t="n">
        <v>5.73211673</v>
      </c>
      <c r="M32" s="18" t="s">
        <v>481</v>
      </c>
      <c r="N32" s="20" t="s">
        <v>481</v>
      </c>
      <c r="O32" s="18" t="s">
        <v>481</v>
      </c>
      <c r="P32" s="20" t="s">
        <v>481</v>
      </c>
      <c r="Q32" s="18" t="s">
        <v>481</v>
      </c>
      <c r="R32" s="20" t="s">
        <v>481</v>
      </c>
      <c r="S32" s="18" t="s">
        <v>481</v>
      </c>
      <c r="T32" s="20" t="s">
        <v>481</v>
      </c>
      <c r="U32" s="18" t="n">
        <v>428.20946848</v>
      </c>
      <c r="V32" s="20" t="n">
        <v>26.13447612</v>
      </c>
    </row>
    <row r="33" spans="1:22">
      <c r="A33" s="15" t="s">
        <v>508</v>
      </c>
      <c r="B33" s="17" t="n">
        <v>7325</v>
      </c>
      <c r="C33" s="18">
        <f>(76.0/B33*100)</f>
        <v/>
      </c>
      <c r="D33" s="19" t="n">
        <v>7249</v>
      </c>
      <c r="E33" s="18" t="n">
        <v>525.55018509</v>
      </c>
      <c r="F33" s="20" t="n">
        <v>5.03971977</v>
      </c>
      <c r="G33" s="18" t="n">
        <v>512.41358396</v>
      </c>
      <c r="H33" s="20" t="n">
        <v>3.1529231</v>
      </c>
      <c r="I33" s="18" t="n">
        <v>486.18009402</v>
      </c>
      <c r="J33" s="20" t="n">
        <v>2.86377866</v>
      </c>
      <c r="K33" s="18" t="n">
        <v>487.23137762</v>
      </c>
      <c r="L33" s="20" t="n">
        <v>3.93717437</v>
      </c>
      <c r="M33" s="18" t="s">
        <v>481</v>
      </c>
      <c r="N33" s="20" t="s">
        <v>481</v>
      </c>
      <c r="O33" s="18" t="s">
        <v>481</v>
      </c>
      <c r="P33" s="20" t="s">
        <v>481</v>
      </c>
      <c r="Q33" s="18" t="s">
        <v>481</v>
      </c>
      <c r="R33" s="20" t="s">
        <v>481</v>
      </c>
      <c r="S33" s="18" t="s">
        <v>481</v>
      </c>
      <c r="T33" s="20" t="s">
        <v>481</v>
      </c>
      <c r="U33" s="18" t="n">
        <v>421.06734471</v>
      </c>
      <c r="V33" s="20" t="n">
        <v>12.81056998</v>
      </c>
    </row>
    <row r="34" spans="1:22">
      <c r="A34" s="15" t="s">
        <v>509</v>
      </c>
      <c r="B34" s="17" t="n">
        <v>6350</v>
      </c>
      <c r="C34" s="18">
        <f>(36.0/B34*100)</f>
        <v/>
      </c>
      <c r="D34" s="19" t="n">
        <v>6314</v>
      </c>
      <c r="E34" s="18" t="n">
        <v>478.8626977</v>
      </c>
      <c r="F34" s="20" t="n">
        <v>3.65355995</v>
      </c>
      <c r="G34" s="18" t="n">
        <v>477.04829382</v>
      </c>
      <c r="H34" s="20" t="n">
        <v>2.73215402</v>
      </c>
      <c r="I34" s="18" t="n">
        <v>446.53968029</v>
      </c>
      <c r="J34" s="20" t="n">
        <v>3.57168098</v>
      </c>
      <c r="K34" s="18" t="n">
        <v>438.92638519</v>
      </c>
      <c r="L34" s="20" t="n">
        <v>6.22993917</v>
      </c>
      <c r="M34" s="18" t="s">
        <v>481</v>
      </c>
      <c r="N34" s="20" t="s">
        <v>481</v>
      </c>
      <c r="O34" s="18" t="s">
        <v>481</v>
      </c>
      <c r="P34" s="20" t="s">
        <v>481</v>
      </c>
      <c r="Q34" s="18" t="n">
        <v>306.56969545</v>
      </c>
      <c r="R34" s="20" t="n">
        <v>10.27624616</v>
      </c>
      <c r="S34" s="18" t="s">
        <v>481</v>
      </c>
      <c r="T34" s="20" t="s">
        <v>481</v>
      </c>
      <c r="U34" s="18" t="n">
        <v>340.64174441</v>
      </c>
      <c r="V34" s="20" t="n">
        <v>10.85605231</v>
      </c>
    </row>
    <row r="35" spans="1:22">
      <c r="A35" s="15" t="s">
        <v>510</v>
      </c>
      <c r="B35" s="17" t="n">
        <v>6406</v>
      </c>
      <c r="C35" s="18">
        <f>(36.0/B35*100)</f>
        <v/>
      </c>
      <c r="D35" s="19" t="n">
        <v>6370</v>
      </c>
      <c r="E35" s="18" t="n">
        <v>525.32430379</v>
      </c>
      <c r="F35" s="20" t="n">
        <v>3.90788349</v>
      </c>
      <c r="G35" s="18" t="n">
        <v>524.47964962</v>
      </c>
      <c r="H35" s="20" t="n">
        <v>2.28557767</v>
      </c>
      <c r="I35" s="18" t="n">
        <v>500.03474421</v>
      </c>
      <c r="J35" s="20" t="n">
        <v>3.24392917</v>
      </c>
      <c r="K35" s="18" t="n">
        <v>495.91388078</v>
      </c>
      <c r="L35" s="20" t="n">
        <v>5.4975354</v>
      </c>
      <c r="M35" s="18" t="s">
        <v>481</v>
      </c>
      <c r="N35" s="20" t="s">
        <v>481</v>
      </c>
      <c r="O35" s="18" t="s">
        <v>481</v>
      </c>
      <c r="P35" s="20" t="s">
        <v>481</v>
      </c>
      <c r="Q35" s="18" t="n">
        <v>374.85244494</v>
      </c>
      <c r="R35" s="20" t="n">
        <v>5.84040672</v>
      </c>
      <c r="S35" s="18" t="s">
        <v>481</v>
      </c>
      <c r="T35" s="20" t="s">
        <v>481</v>
      </c>
      <c r="U35" s="18" t="n">
        <v>422.1813993</v>
      </c>
      <c r="V35" s="20" t="n">
        <v>11.85613512</v>
      </c>
    </row>
    <row r="36" spans="1:22">
      <c r="A36" s="15" t="s">
        <v>511</v>
      </c>
      <c r="B36" s="17" t="n">
        <v>6736</v>
      </c>
      <c r="C36" s="18">
        <f>(28.0/B36*100)</f>
        <v/>
      </c>
      <c r="D36" s="19" t="n">
        <v>6708</v>
      </c>
      <c r="E36" s="18" t="n">
        <v>514.12146546</v>
      </c>
      <c r="F36" s="20" t="n">
        <v>3.59761583</v>
      </c>
      <c r="G36" s="18" t="n">
        <v>509.3557278</v>
      </c>
      <c r="H36" s="20" t="n">
        <v>2.69479871</v>
      </c>
      <c r="I36" s="18" t="n">
        <v>481.07564329</v>
      </c>
      <c r="J36" s="20" t="n">
        <v>2.3185382</v>
      </c>
      <c r="K36" s="18" t="n">
        <v>464.3816809</v>
      </c>
      <c r="L36" s="20" t="n">
        <v>3.06374459</v>
      </c>
      <c r="M36" s="18" t="s">
        <v>481</v>
      </c>
      <c r="N36" s="20" t="s">
        <v>481</v>
      </c>
      <c r="O36" s="18" t="s">
        <v>481</v>
      </c>
      <c r="P36" s="20" t="s">
        <v>481</v>
      </c>
      <c r="Q36" s="18" t="s">
        <v>481</v>
      </c>
      <c r="R36" s="20" t="s">
        <v>481</v>
      </c>
      <c r="S36" s="18" t="s">
        <v>481</v>
      </c>
      <c r="T36" s="20" t="s">
        <v>481</v>
      </c>
      <c r="U36" s="18" t="n">
        <v>411.57061469</v>
      </c>
      <c r="V36" s="20" t="n">
        <v>15.78421951</v>
      </c>
    </row>
    <row r="37" spans="1:22">
      <c r="A37" s="15" t="s">
        <v>512</v>
      </c>
      <c r="B37" s="17" t="n">
        <v>5458</v>
      </c>
      <c r="C37" s="18">
        <f>(64.0/B37*100)</f>
        <v/>
      </c>
      <c r="D37" s="19" t="n">
        <v>5394</v>
      </c>
      <c r="E37" s="18" t="n">
        <v>511.23379446</v>
      </c>
      <c r="F37" s="20" t="n">
        <v>4.42273509</v>
      </c>
      <c r="G37" s="18" t="n">
        <v>507.50441953</v>
      </c>
      <c r="H37" s="20" t="n">
        <v>3.908946</v>
      </c>
      <c r="I37" s="18" t="n">
        <v>482.45936029</v>
      </c>
      <c r="J37" s="20" t="n">
        <v>4.45607564</v>
      </c>
      <c r="K37" s="18" t="n">
        <v>470.85743462</v>
      </c>
      <c r="L37" s="20" t="n">
        <v>6.13527235</v>
      </c>
      <c r="M37" s="18" t="s">
        <v>481</v>
      </c>
      <c r="N37" s="20" t="s">
        <v>481</v>
      </c>
      <c r="O37" s="18" t="s">
        <v>481</v>
      </c>
      <c r="P37" s="20" t="s">
        <v>481</v>
      </c>
      <c r="Q37" s="18" t="s">
        <v>481</v>
      </c>
      <c r="R37" s="20" t="s">
        <v>481</v>
      </c>
      <c r="S37" s="18" t="s">
        <v>481</v>
      </c>
      <c r="T37" s="20" t="s">
        <v>481</v>
      </c>
      <c r="U37" s="18" t="n">
        <v>364.67985872</v>
      </c>
      <c r="V37" s="20" t="n">
        <v>10.70447968</v>
      </c>
    </row>
    <row r="38" spans="1:22">
      <c r="A38" s="15" t="s">
        <v>513</v>
      </c>
      <c r="B38" s="17" t="n">
        <v>5860</v>
      </c>
      <c r="C38" s="18">
        <f>(16.0/B38*100)</f>
        <v/>
      </c>
      <c r="D38" s="19" t="n">
        <v>5844</v>
      </c>
      <c r="E38" s="18" t="n">
        <v>520.72994247</v>
      </c>
      <c r="F38" s="20" t="n">
        <v>3.17573712</v>
      </c>
      <c r="G38" s="18" t="n">
        <v>506.25697994</v>
      </c>
      <c r="H38" s="20" t="n">
        <v>3.41023076</v>
      </c>
      <c r="I38" s="18" t="n">
        <v>485.84655472</v>
      </c>
      <c r="J38" s="20" t="n">
        <v>4.19945552</v>
      </c>
      <c r="K38" s="18" t="n">
        <v>473.31817211</v>
      </c>
      <c r="L38" s="20" t="n">
        <v>7.73000376</v>
      </c>
      <c r="M38" s="18" t="s">
        <v>481</v>
      </c>
      <c r="N38" s="20" t="s">
        <v>481</v>
      </c>
      <c r="O38" s="18" t="s">
        <v>481</v>
      </c>
      <c r="P38" s="20" t="s">
        <v>481</v>
      </c>
      <c r="Q38" s="18" t="s">
        <v>481</v>
      </c>
      <c r="R38" s="20" t="s">
        <v>481</v>
      </c>
      <c r="S38" s="18" t="s">
        <v>481</v>
      </c>
      <c r="T38" s="20" t="s">
        <v>481</v>
      </c>
      <c r="U38" s="18" t="n">
        <v>389.68434137</v>
      </c>
      <c r="V38" s="20" t="n">
        <v>13.16157716</v>
      </c>
    </row>
    <row r="39" spans="1:22">
      <c r="A39" s="15" t="s">
        <v>514</v>
      </c>
      <c r="B39" s="17" t="n">
        <v>5895</v>
      </c>
      <c r="C39" s="18">
        <f>(31.0/B39*100)</f>
        <v/>
      </c>
      <c r="D39" s="19" t="n">
        <v>5864</v>
      </c>
      <c r="E39" s="18" t="n">
        <v>431.552746</v>
      </c>
      <c r="F39" s="20" t="n">
        <v>5.11333541</v>
      </c>
      <c r="G39" s="18" t="n">
        <v>429.87101654</v>
      </c>
      <c r="H39" s="20" t="n">
        <v>4.38067793</v>
      </c>
      <c r="I39" s="18" t="n">
        <v>426.69194255</v>
      </c>
      <c r="J39" s="20" t="n">
        <v>4.43405096</v>
      </c>
      <c r="K39" s="18" t="n">
        <v>416.30604339</v>
      </c>
      <c r="L39" s="20" t="n">
        <v>4.60270147</v>
      </c>
      <c r="M39" s="18" t="s">
        <v>481</v>
      </c>
      <c r="N39" s="20" t="s">
        <v>481</v>
      </c>
      <c r="O39" s="18" t="s">
        <v>481</v>
      </c>
      <c r="P39" s="20" t="s">
        <v>481</v>
      </c>
      <c r="Q39" s="18" t="s">
        <v>481</v>
      </c>
      <c r="R39" s="20" t="s">
        <v>481</v>
      </c>
      <c r="S39" s="18" t="s">
        <v>481</v>
      </c>
      <c r="T39" s="20" t="s">
        <v>481</v>
      </c>
      <c r="U39" s="18" t="n">
        <v>360.61318826</v>
      </c>
      <c r="V39" s="20" t="n">
        <v>13.3762129</v>
      </c>
    </row>
    <row r="40" spans="1:22">
      <c r="A40" s="15" t="s">
        <v>515</v>
      </c>
      <c r="B40" s="17" t="n">
        <v>14157</v>
      </c>
      <c r="C40" s="18">
        <f>(277.0/B40*100)</f>
        <v/>
      </c>
      <c r="D40" s="19" t="n">
        <v>13880</v>
      </c>
      <c r="E40" s="18" t="n">
        <v>524.3105425700001</v>
      </c>
      <c r="F40" s="20" t="n">
        <v>5.46048477</v>
      </c>
      <c r="G40" s="18" t="n">
        <v>523.05590122</v>
      </c>
      <c r="H40" s="20" t="n">
        <v>2.9657173</v>
      </c>
      <c r="I40" s="18" t="n">
        <v>501.39055244</v>
      </c>
      <c r="J40" s="20" t="n">
        <v>3.24914425</v>
      </c>
      <c r="K40" s="18" t="n">
        <v>497.26465075</v>
      </c>
      <c r="L40" s="20" t="n">
        <v>4.50143245</v>
      </c>
      <c r="M40" s="18" t="s">
        <v>481</v>
      </c>
      <c r="N40" s="20" t="s">
        <v>481</v>
      </c>
      <c r="O40" s="18" t="s">
        <v>481</v>
      </c>
      <c r="P40" s="20" t="s">
        <v>481</v>
      </c>
      <c r="Q40" s="18" t="s">
        <v>481</v>
      </c>
      <c r="R40" s="20" t="s">
        <v>481</v>
      </c>
      <c r="S40" s="18" t="s">
        <v>481</v>
      </c>
      <c r="T40" s="20" t="s">
        <v>481</v>
      </c>
      <c r="U40" s="18" t="n">
        <v>426.85252207</v>
      </c>
      <c r="V40" s="20" t="n">
        <v>13.84870434</v>
      </c>
    </row>
    <row r="41" spans="1:22">
      <c r="A41" s="15" t="s">
        <v>516</v>
      </c>
      <c r="B41" s="17" t="n">
        <v>5712</v>
      </c>
      <c r="C41" s="18">
        <f>(38.0/B41*100)</f>
        <v/>
      </c>
      <c r="D41" s="19" t="n">
        <v>5674</v>
      </c>
      <c r="E41" s="18" t="n">
        <v>527.35937369</v>
      </c>
      <c r="F41" s="20" t="n">
        <v>4.87339598</v>
      </c>
      <c r="G41" s="18" t="n">
        <v>507.41336736</v>
      </c>
      <c r="H41" s="20" t="n">
        <v>3.32744868</v>
      </c>
      <c r="I41" s="18" t="n">
        <v>479.7368598</v>
      </c>
      <c r="J41" s="20" t="n">
        <v>3.88937395</v>
      </c>
      <c r="K41" s="18" t="n">
        <v>485.93673773</v>
      </c>
      <c r="L41" s="20" t="n">
        <v>4.51424486</v>
      </c>
      <c r="M41" s="18" t="s">
        <v>481</v>
      </c>
      <c r="N41" s="20" t="s">
        <v>481</v>
      </c>
      <c r="O41" s="18" t="s">
        <v>481</v>
      </c>
      <c r="P41" s="20" t="s">
        <v>481</v>
      </c>
      <c r="Q41" s="18" t="n">
        <v>387.44235424</v>
      </c>
      <c r="R41" s="20" t="n">
        <v>14.52510266</v>
      </c>
      <c r="S41" s="18" t="s">
        <v>481</v>
      </c>
      <c r="T41" s="20" t="s">
        <v>481</v>
      </c>
      <c r="U41" s="18" t="n">
        <v>396.78204517</v>
      </c>
      <c r="V41" s="20" t="n">
        <v>16.75043014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(1223.0/B46*100)</f>
        <v/>
      </c>
      <c r="D46" s="19" t="n">
        <v>21918</v>
      </c>
      <c r="E46" s="18" t="n">
        <v>438.76736712</v>
      </c>
      <c r="F46" s="20" t="n">
        <v>3.88321427</v>
      </c>
      <c r="G46" s="18" t="n">
        <v>422.2228387</v>
      </c>
      <c r="H46" s="20" t="n">
        <v>2.95923422</v>
      </c>
      <c r="I46" s="18" t="n">
        <v>391.25571126</v>
      </c>
      <c r="J46" s="20" t="n">
        <v>2.40129207</v>
      </c>
      <c r="K46" s="18" t="n">
        <v>393.92051809</v>
      </c>
      <c r="L46" s="20" t="n">
        <v>3.03615315</v>
      </c>
      <c r="M46" s="18" t="s">
        <v>481</v>
      </c>
      <c r="N46" s="20" t="s">
        <v>481</v>
      </c>
      <c r="O46" s="18" t="s">
        <v>481</v>
      </c>
      <c r="P46" s="20" t="s">
        <v>481</v>
      </c>
      <c r="Q46" s="18" t="s">
        <v>481</v>
      </c>
      <c r="R46" s="20" t="s">
        <v>481</v>
      </c>
      <c r="S46" s="18" t="s">
        <v>481</v>
      </c>
      <c r="T46" s="20" t="s">
        <v>481</v>
      </c>
      <c r="U46" s="18" t="n">
        <v>334.70817112</v>
      </c>
      <c r="V46" s="20" t="n">
        <v>4.00233949</v>
      </c>
    </row>
    <row r="47" spans="1:22">
      <c r="A47" s="15" t="s">
        <v>522</v>
      </c>
      <c r="B47" s="17" t="n">
        <v>5928</v>
      </c>
      <c r="C47" s="18">
        <f>(81.0/B47*100)</f>
        <v/>
      </c>
      <c r="D47" s="19" t="n">
        <v>5847</v>
      </c>
      <c r="E47" s="18" t="n">
        <v>454.71458066</v>
      </c>
      <c r="F47" s="20" t="n">
        <v>5.40534436</v>
      </c>
      <c r="G47" s="18" t="n">
        <v>471.65762058</v>
      </c>
      <c r="H47" s="20" t="n">
        <v>4.23579099</v>
      </c>
      <c r="I47" s="18" t="n">
        <v>441.37248605</v>
      </c>
      <c r="J47" s="20" t="n">
        <v>4.33905752</v>
      </c>
      <c r="K47" s="18" t="n">
        <v>436.81524401</v>
      </c>
      <c r="L47" s="20" t="n">
        <v>5.86819927</v>
      </c>
      <c r="M47" s="18" t="s">
        <v>481</v>
      </c>
      <c r="N47" s="20" t="s">
        <v>481</v>
      </c>
      <c r="O47" s="18" t="s">
        <v>481</v>
      </c>
      <c r="P47" s="20" t="s">
        <v>481</v>
      </c>
      <c r="Q47" s="18" t="s">
        <v>481</v>
      </c>
      <c r="R47" s="20" t="s">
        <v>481</v>
      </c>
      <c r="S47" s="18" t="s">
        <v>481</v>
      </c>
      <c r="T47" s="20" t="s">
        <v>481</v>
      </c>
      <c r="U47" s="18" t="n">
        <v>326.80202538</v>
      </c>
      <c r="V47" s="20" t="n">
        <v>6.9497259</v>
      </c>
    </row>
    <row r="48" spans="1:22">
      <c r="A48" s="15" t="s">
        <v>523</v>
      </c>
      <c r="B48" s="17" t="n">
        <v>9841</v>
      </c>
      <c r="C48" s="18">
        <f>(7.0/B48*100)</f>
        <v/>
      </c>
      <c r="D48" s="19" t="n">
        <v>9834</v>
      </c>
      <c r="E48" s="18" t="n">
        <v>547.95378652</v>
      </c>
      <c r="F48" s="20" t="n">
        <v>6.81031303</v>
      </c>
      <c r="G48" s="18" t="n">
        <v>533.44767175</v>
      </c>
      <c r="H48" s="20" t="n">
        <v>4.83311685</v>
      </c>
      <c r="I48" s="18" t="n">
        <v>504.15417766</v>
      </c>
      <c r="J48" s="20" t="n">
        <v>5.42433715</v>
      </c>
      <c r="K48" s="18" t="n">
        <v>507.77593732</v>
      </c>
      <c r="L48" s="20" t="n">
        <v>4.80622599</v>
      </c>
      <c r="M48" s="18" t="s">
        <v>481</v>
      </c>
      <c r="N48" s="20" t="s">
        <v>481</v>
      </c>
      <c r="O48" s="18" t="s">
        <v>481</v>
      </c>
      <c r="P48" s="20" t="s">
        <v>481</v>
      </c>
      <c r="Q48" s="18" t="s">
        <v>481</v>
      </c>
      <c r="R48" s="20" t="s">
        <v>481</v>
      </c>
      <c r="S48" s="18" t="s">
        <v>481</v>
      </c>
      <c r="T48" s="20" t="s">
        <v>481</v>
      </c>
      <c r="U48" s="18" t="n">
        <v>441.62668079</v>
      </c>
      <c r="V48" s="20" t="n">
        <v>32.75648758</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(220.0/B50*100)</f>
        <v/>
      </c>
      <c r="D50" s="19" t="n">
        <v>11575</v>
      </c>
      <c r="E50" s="18" t="n">
        <v>418.41870815</v>
      </c>
      <c r="F50" s="20" t="n">
        <v>5.01495101</v>
      </c>
      <c r="G50" s="18" t="n">
        <v>426.90131637</v>
      </c>
      <c r="H50" s="20" t="n">
        <v>2.76416306</v>
      </c>
      <c r="I50" s="18" t="n">
        <v>409.75421542</v>
      </c>
      <c r="J50" s="20" t="n">
        <v>2.68994031</v>
      </c>
      <c r="K50" s="18" t="n">
        <v>416.57766947</v>
      </c>
      <c r="L50" s="20" t="n">
        <v>2.84346391</v>
      </c>
      <c r="M50" s="18" t="s">
        <v>481</v>
      </c>
      <c r="N50" s="20" t="s">
        <v>481</v>
      </c>
      <c r="O50" s="18" t="s">
        <v>481</v>
      </c>
      <c r="P50" s="20" t="s">
        <v>481</v>
      </c>
      <c r="Q50" s="18" t="s">
        <v>481</v>
      </c>
      <c r="R50" s="20" t="s">
        <v>481</v>
      </c>
      <c r="S50" s="18" t="s">
        <v>481</v>
      </c>
      <c r="T50" s="20" t="s">
        <v>481</v>
      </c>
      <c r="U50" s="18" t="n">
        <v>345.34263784</v>
      </c>
      <c r="V50" s="20" t="n">
        <v>7.35925434</v>
      </c>
    </row>
    <row r="51" spans="1:22">
      <c r="A51" s="15" t="s">
        <v>526</v>
      </c>
      <c r="B51" s="17" t="n">
        <v>6866</v>
      </c>
      <c r="C51" s="18">
        <f>(109.0/B51*100)</f>
        <v/>
      </c>
      <c r="D51" s="19" t="n">
        <v>6757</v>
      </c>
      <c r="E51" s="18" t="n">
        <v>440.08706712</v>
      </c>
      <c r="F51" s="20" t="n">
        <v>3.80719459</v>
      </c>
      <c r="G51" s="18" t="n">
        <v>435.00085455</v>
      </c>
      <c r="H51" s="20" t="n">
        <v>2.94362053</v>
      </c>
      <c r="I51" s="18" t="n">
        <v>410.39397353</v>
      </c>
      <c r="J51" s="20" t="n">
        <v>2.75184775</v>
      </c>
      <c r="K51" s="18" t="n">
        <v>407.28976239</v>
      </c>
      <c r="L51" s="20" t="n">
        <v>2.61503611</v>
      </c>
      <c r="M51" s="18" t="s">
        <v>481</v>
      </c>
      <c r="N51" s="20" t="s">
        <v>481</v>
      </c>
      <c r="O51" s="18" t="s">
        <v>481</v>
      </c>
      <c r="P51" s="20" t="s">
        <v>481</v>
      </c>
      <c r="Q51" s="18" t="n">
        <v>410.85572185</v>
      </c>
      <c r="R51" s="20" t="n">
        <v>3.7997542</v>
      </c>
      <c r="S51" s="18" t="s">
        <v>481</v>
      </c>
      <c r="T51" s="20" t="s">
        <v>481</v>
      </c>
      <c r="U51" s="18" t="n">
        <v>381.51664329</v>
      </c>
      <c r="V51" s="20" t="n">
        <v>8.45010851</v>
      </c>
    </row>
    <row r="52" spans="1:22">
      <c r="A52" s="15" t="s">
        <v>527</v>
      </c>
      <c r="B52" s="17" t="n">
        <v>5809</v>
      </c>
      <c r="C52" s="18">
        <f>(74.0/B52*100)</f>
        <v/>
      </c>
      <c r="D52" s="19" t="n">
        <v>5735</v>
      </c>
      <c r="E52" s="18" t="n">
        <v>483.91786142</v>
      </c>
      <c r="F52" s="20" t="n">
        <v>3.67618453</v>
      </c>
      <c r="G52" s="18" t="n">
        <v>486.11442922</v>
      </c>
      <c r="H52" s="20" t="n">
        <v>3.05590894</v>
      </c>
      <c r="I52" s="18" t="n">
        <v>460.23348014</v>
      </c>
      <c r="J52" s="20" t="n">
        <v>3.3390156</v>
      </c>
      <c r="K52" s="18" t="n">
        <v>459.41466665</v>
      </c>
      <c r="L52" s="20" t="n">
        <v>4.84784015</v>
      </c>
      <c r="M52" s="18" t="s">
        <v>481</v>
      </c>
      <c r="N52" s="20" t="s">
        <v>481</v>
      </c>
      <c r="O52" s="18" t="s">
        <v>481</v>
      </c>
      <c r="P52" s="20" t="s">
        <v>481</v>
      </c>
      <c r="Q52" s="18" t="s">
        <v>481</v>
      </c>
      <c r="R52" s="20" t="s">
        <v>481</v>
      </c>
      <c r="S52" s="18" t="s">
        <v>481</v>
      </c>
      <c r="T52" s="20" t="s">
        <v>481</v>
      </c>
      <c r="U52" s="18" t="n">
        <v>402.35613329</v>
      </c>
      <c r="V52" s="20" t="n">
        <v>11.44025493</v>
      </c>
    </row>
    <row r="53" spans="1:22">
      <c r="A53" s="15" t="s">
        <v>528</v>
      </c>
      <c r="B53" s="17" t="n">
        <v>5571</v>
      </c>
      <c r="C53" s="18">
        <f>(85.0/B53*100)</f>
        <v/>
      </c>
      <c r="D53" s="19" t="n">
        <v>5486</v>
      </c>
      <c r="E53" s="18" t="n">
        <v>446.63403007</v>
      </c>
      <c r="F53" s="20" t="n">
        <v>3.28718216</v>
      </c>
      <c r="G53" s="18" t="n">
        <v>448.49590343</v>
      </c>
      <c r="H53" s="20" t="n">
        <v>2.17951583</v>
      </c>
      <c r="I53" s="18" t="n">
        <v>420.04167384</v>
      </c>
      <c r="J53" s="20" t="n">
        <v>2.75801731</v>
      </c>
      <c r="K53" s="18" t="n">
        <v>403.40794192</v>
      </c>
      <c r="L53" s="20" t="n">
        <v>4.22528758</v>
      </c>
      <c r="M53" s="18" t="s">
        <v>481</v>
      </c>
      <c r="N53" s="20" t="s">
        <v>481</v>
      </c>
      <c r="O53" s="18" t="s">
        <v>481</v>
      </c>
      <c r="P53" s="20" t="s">
        <v>481</v>
      </c>
      <c r="Q53" s="18" t="s">
        <v>481</v>
      </c>
      <c r="R53" s="20" t="s">
        <v>481</v>
      </c>
      <c r="S53" s="18" t="s">
        <v>481</v>
      </c>
      <c r="T53" s="20" t="s">
        <v>481</v>
      </c>
      <c r="U53" s="18" t="n">
        <v>339.83372306</v>
      </c>
      <c r="V53" s="20" t="n">
        <v>8.08606277</v>
      </c>
    </row>
    <row r="54" spans="1:22">
      <c r="A54" s="15" t="s">
        <v>529</v>
      </c>
      <c r="B54" s="17" t="n">
        <v>4740</v>
      </c>
      <c r="C54" s="18">
        <f>(60.0/B54*100)</f>
        <v/>
      </c>
      <c r="D54" s="19" t="n">
        <v>4680</v>
      </c>
      <c r="E54" s="18" t="n">
        <v>343.2283159</v>
      </c>
      <c r="F54" s="20" t="n">
        <v>4.80485334</v>
      </c>
      <c r="G54" s="18" t="n">
        <v>349.17801943</v>
      </c>
      <c r="H54" s="20" t="n">
        <v>3.29965186</v>
      </c>
      <c r="I54" s="18" t="n">
        <v>331.23296108</v>
      </c>
      <c r="J54" s="20" t="n">
        <v>3.13877833</v>
      </c>
      <c r="K54" s="18" t="n">
        <v>327.28466272</v>
      </c>
      <c r="L54" s="20" t="n">
        <v>3.3849151</v>
      </c>
      <c r="M54" s="18" t="s">
        <v>481</v>
      </c>
      <c r="N54" s="20" t="s">
        <v>481</v>
      </c>
      <c r="O54" s="18" t="s">
        <v>481</v>
      </c>
      <c r="P54" s="20" t="s">
        <v>481</v>
      </c>
      <c r="Q54" s="18" t="s">
        <v>481</v>
      </c>
      <c r="R54" s="20" t="s">
        <v>481</v>
      </c>
      <c r="S54" s="18" t="s">
        <v>481</v>
      </c>
      <c r="T54" s="20" t="s">
        <v>481</v>
      </c>
      <c r="U54" s="18" t="n">
        <v>271.12191264</v>
      </c>
      <c r="V54" s="20" t="n">
        <v>3.82852924</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534.5328922</v>
      </c>
      <c r="F56" s="20" t="n">
        <v>4.69930874</v>
      </c>
      <c r="G56" s="18" t="n">
        <v>536.67721161</v>
      </c>
      <c r="H56" s="20" t="n">
        <v>3.07958254</v>
      </c>
      <c r="I56" s="18" t="n">
        <v>512.34096608</v>
      </c>
      <c r="J56" s="20" t="n">
        <v>2.9322293</v>
      </c>
      <c r="K56" s="18" t="n">
        <v>511.87427684</v>
      </c>
      <c r="L56" s="20" t="n">
        <v>4.22803143</v>
      </c>
      <c r="M56" s="18" t="s">
        <v>481</v>
      </c>
      <c r="N56" s="20" t="s">
        <v>481</v>
      </c>
      <c r="O56" s="18" t="s">
        <v>481</v>
      </c>
      <c r="P56" s="20" t="s">
        <v>481</v>
      </c>
      <c r="Q56" s="18" t="s">
        <v>481</v>
      </c>
      <c r="R56" s="20" t="s">
        <v>481</v>
      </c>
      <c r="S56" s="18" t="s">
        <v>481</v>
      </c>
      <c r="T56" s="20" t="s">
        <v>481</v>
      </c>
      <c r="U56" s="18" t="n">
        <v>499.70268107</v>
      </c>
      <c r="V56" s="20" t="n">
        <v>23.08550964</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(137.0/B61*100)</f>
        <v/>
      </c>
      <c r="D61" s="19" t="n">
        <v>6388</v>
      </c>
      <c r="E61" s="18" t="n">
        <v>491.90958005</v>
      </c>
      <c r="F61" s="20" t="n">
        <v>4.30287932</v>
      </c>
      <c r="G61" s="18" t="n">
        <v>484.53341455</v>
      </c>
      <c r="H61" s="20" t="n">
        <v>3.1044371</v>
      </c>
      <c r="I61" s="18" t="n">
        <v>464.83807802</v>
      </c>
      <c r="J61" s="20" t="n">
        <v>3.05805572</v>
      </c>
      <c r="K61" s="18" t="n">
        <v>458.25554122</v>
      </c>
      <c r="L61" s="20" t="n">
        <v>3.54283583</v>
      </c>
      <c r="M61" s="18" t="s">
        <v>481</v>
      </c>
      <c r="N61" s="20" t="s">
        <v>481</v>
      </c>
      <c r="O61" s="18" t="s">
        <v>481</v>
      </c>
      <c r="P61" s="20" t="s">
        <v>481</v>
      </c>
      <c r="Q61" s="18" t="s">
        <v>481</v>
      </c>
      <c r="R61" s="20" t="s">
        <v>481</v>
      </c>
      <c r="S61" s="18" t="s">
        <v>481</v>
      </c>
      <c r="T61" s="20" t="s">
        <v>481</v>
      </c>
      <c r="U61" s="18" t="n">
        <v>383.92709381</v>
      </c>
      <c r="V61" s="20" t="n">
        <v>9.858364119999999</v>
      </c>
    </row>
    <row r="62" spans="1:22">
      <c r="A62" s="15" t="s">
        <v>537</v>
      </c>
      <c r="B62" s="17" t="n">
        <v>4476</v>
      </c>
      <c r="C62" s="18">
        <f>(3.0/B62*100)</f>
        <v/>
      </c>
      <c r="D62" s="19" t="n">
        <v>4473</v>
      </c>
      <c r="E62" s="18" t="n">
        <v>542.83305188</v>
      </c>
      <c r="F62" s="20" t="n">
        <v>4.41220886</v>
      </c>
      <c r="G62" s="18" t="n">
        <v>545.77168691</v>
      </c>
      <c r="H62" s="20" t="n">
        <v>2.05789628</v>
      </c>
      <c r="I62" s="18" t="n">
        <v>519.42448542</v>
      </c>
      <c r="J62" s="20" t="n">
        <v>1.89224182</v>
      </c>
      <c r="K62" s="18" t="n">
        <v>511.07893248</v>
      </c>
      <c r="L62" s="20" t="n">
        <v>2.75053093</v>
      </c>
      <c r="M62" s="18" t="s">
        <v>481</v>
      </c>
      <c r="N62" s="20" t="s">
        <v>481</v>
      </c>
      <c r="O62" s="18" t="s">
        <v>481</v>
      </c>
      <c r="P62" s="20" t="s">
        <v>481</v>
      </c>
      <c r="Q62" s="18" t="s">
        <v>481</v>
      </c>
      <c r="R62" s="20" t="s">
        <v>481</v>
      </c>
      <c r="S62" s="18" t="s">
        <v>481</v>
      </c>
      <c r="T62" s="20" t="s">
        <v>481</v>
      </c>
      <c r="U62" s="18" t="n">
        <v>490.49313938</v>
      </c>
      <c r="V62" s="20" t="n">
        <v>14.92772948</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(75.0/B66*100)</f>
        <v/>
      </c>
      <c r="D66" s="19" t="n">
        <v>5590</v>
      </c>
      <c r="E66" s="18" t="n">
        <v>428.04934443</v>
      </c>
      <c r="F66" s="20" t="n">
        <v>2.98957999</v>
      </c>
      <c r="G66" s="18" t="n">
        <v>427.5871385</v>
      </c>
      <c r="H66" s="20" t="n">
        <v>1.93562999</v>
      </c>
      <c r="I66" s="18" t="n">
        <v>402.61255502</v>
      </c>
      <c r="J66" s="20" t="n">
        <v>2.16495312</v>
      </c>
      <c r="K66" s="18" t="n">
        <v>397.20173415</v>
      </c>
      <c r="L66" s="20" t="n">
        <v>4.151514</v>
      </c>
      <c r="M66" s="18" t="s">
        <v>481</v>
      </c>
      <c r="N66" s="20" t="s">
        <v>481</v>
      </c>
      <c r="O66" s="18" t="s">
        <v>481</v>
      </c>
      <c r="P66" s="20" t="s">
        <v>481</v>
      </c>
      <c r="Q66" s="18" t="s">
        <v>481</v>
      </c>
      <c r="R66" s="20" t="s">
        <v>481</v>
      </c>
      <c r="S66" s="18" t="s">
        <v>481</v>
      </c>
      <c r="T66" s="20" t="s">
        <v>481</v>
      </c>
      <c r="U66" s="18" t="n">
        <v>321.69367025</v>
      </c>
      <c r="V66" s="20" t="n">
        <v>5.25191797</v>
      </c>
    </row>
    <row r="67" spans="1:22">
      <c r="A67" s="15" t="s">
        <v>542</v>
      </c>
      <c r="B67" s="17" t="n">
        <v>6971</v>
      </c>
      <c r="C67" s="18">
        <f>(44.0/B67*100)</f>
        <v/>
      </c>
      <c r="D67" s="19" t="n">
        <v>6927</v>
      </c>
      <c r="E67" s="18" t="n">
        <v>419.59100227</v>
      </c>
      <c r="F67" s="20" t="n">
        <v>4.23713886</v>
      </c>
      <c r="G67" s="18" t="n">
        <v>408.5535835</v>
      </c>
      <c r="H67" s="20" t="n">
        <v>2.69344311</v>
      </c>
      <c r="I67" s="18" t="n">
        <v>382.63546302</v>
      </c>
      <c r="J67" s="20" t="n">
        <v>2.43854035</v>
      </c>
      <c r="K67" s="18" t="n">
        <v>387.45479834</v>
      </c>
      <c r="L67" s="20" t="n">
        <v>4.17743791</v>
      </c>
      <c r="M67" s="18" t="s">
        <v>481</v>
      </c>
      <c r="N67" s="20" t="s">
        <v>481</v>
      </c>
      <c r="O67" s="18" t="s">
        <v>481</v>
      </c>
      <c r="P67" s="20" t="s">
        <v>481</v>
      </c>
      <c r="Q67" s="18" t="s">
        <v>481</v>
      </c>
      <c r="R67" s="20" t="s">
        <v>481</v>
      </c>
      <c r="S67" s="18" t="s">
        <v>481</v>
      </c>
      <c r="T67" s="20" t="s">
        <v>481</v>
      </c>
      <c r="U67" s="18" t="n">
        <v>307.41148707</v>
      </c>
      <c r="V67" s="20" t="n">
        <v>7.05806977</v>
      </c>
    </row>
    <row r="68" spans="1:22">
      <c r="A68" s="15" t="s">
        <v>543</v>
      </c>
      <c r="B68" s="17" t="n">
        <v>12083</v>
      </c>
      <c r="C68" s="18">
        <f>(26.0/B68*100)</f>
        <v/>
      </c>
      <c r="D68" s="19" t="n">
        <v>12057</v>
      </c>
      <c r="E68" s="18" t="n">
        <v>427.43897509</v>
      </c>
      <c r="F68" s="20" t="n">
        <v>2.68416339</v>
      </c>
      <c r="G68" s="18" t="n">
        <v>443.75293866</v>
      </c>
      <c r="H68" s="20" t="n">
        <v>1.73778958</v>
      </c>
      <c r="I68" s="18" t="n">
        <v>413.18679866</v>
      </c>
      <c r="J68" s="20" t="n">
        <v>1.71805601</v>
      </c>
      <c r="K68" s="18" t="n">
        <v>394.75817446</v>
      </c>
      <c r="L68" s="20" t="n">
        <v>2.47005952</v>
      </c>
      <c r="M68" s="18" t="s">
        <v>481</v>
      </c>
      <c r="N68" s="20" t="s">
        <v>481</v>
      </c>
      <c r="O68" s="18" t="s">
        <v>481</v>
      </c>
      <c r="P68" s="20" t="s">
        <v>481</v>
      </c>
      <c r="Q68" s="18" t="s">
        <v>481</v>
      </c>
      <c r="R68" s="20" t="s">
        <v>481</v>
      </c>
      <c r="S68" s="18" t="s">
        <v>481</v>
      </c>
      <c r="T68" s="20" t="s">
        <v>481</v>
      </c>
      <c r="U68" s="18" t="n">
        <v>326.88037449</v>
      </c>
      <c r="V68" s="20" t="n">
        <v>3.48934016</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511.68854879</v>
      </c>
      <c r="F70" s="20" t="n">
        <v>4.11233728</v>
      </c>
      <c r="G70" s="18" t="n">
        <v>497.85134066</v>
      </c>
      <c r="H70" s="20" t="n">
        <v>2.93819848</v>
      </c>
      <c r="I70" s="18" t="n">
        <v>471.56066413</v>
      </c>
      <c r="J70" s="20" t="n">
        <v>3.6805761</v>
      </c>
      <c r="K70" s="18" t="n">
        <v>467.6582156</v>
      </c>
      <c r="L70" s="20" t="n">
        <v>5.64579158</v>
      </c>
      <c r="M70" s="18" t="s">
        <v>481</v>
      </c>
      <c r="N70" s="20" t="s">
        <v>481</v>
      </c>
      <c r="O70" s="18" t="s">
        <v>481</v>
      </c>
      <c r="P70" s="20" t="s">
        <v>481</v>
      </c>
      <c r="Q70" s="18" t="s">
        <v>481</v>
      </c>
      <c r="R70" s="20" t="s">
        <v>481</v>
      </c>
      <c r="S70" s="18" t="s">
        <v>481</v>
      </c>
      <c r="T70" s="20" t="s">
        <v>481</v>
      </c>
      <c r="U70" s="18" t="n">
        <v>419.59471918</v>
      </c>
      <c r="V70" s="20" t="n">
        <v>9.29651763</v>
      </c>
    </row>
    <row r="71" spans="1:22">
      <c r="A71" s="15" t="s">
        <v>546</v>
      </c>
      <c r="B71" s="17" t="n">
        <v>6115</v>
      </c>
      <c r="C71" s="18">
        <f>(17.0/B71*100)</f>
        <v/>
      </c>
      <c r="D71" s="19" t="n">
        <v>6098</v>
      </c>
      <c r="E71" s="18" t="n">
        <v>589.96198125</v>
      </c>
      <c r="F71" s="20" t="n">
        <v>5.27973837</v>
      </c>
      <c r="G71" s="18" t="n">
        <v>579.16962434</v>
      </c>
      <c r="H71" s="20" t="n">
        <v>2.4432459</v>
      </c>
      <c r="I71" s="18" t="n">
        <v>542.00134246</v>
      </c>
      <c r="J71" s="20" t="n">
        <v>2.23149347</v>
      </c>
      <c r="K71" s="18" t="n">
        <v>531.78178679</v>
      </c>
      <c r="L71" s="20" t="n">
        <v>3.37346537</v>
      </c>
      <c r="M71" s="18" t="s">
        <v>481</v>
      </c>
      <c r="N71" s="20" t="s">
        <v>481</v>
      </c>
      <c r="O71" s="18" t="s">
        <v>481</v>
      </c>
      <c r="P71" s="20" t="s">
        <v>481</v>
      </c>
      <c r="Q71" s="18" t="s">
        <v>481</v>
      </c>
      <c r="R71" s="20" t="s">
        <v>481</v>
      </c>
      <c r="S71" s="18" t="s">
        <v>481</v>
      </c>
      <c r="T71" s="20" t="s">
        <v>481</v>
      </c>
      <c r="U71" s="18" t="n">
        <v>506.55366342</v>
      </c>
      <c r="V71" s="20" t="n">
        <v>30.58542411</v>
      </c>
    </row>
    <row r="72" spans="1:22">
      <c r="A72" s="15" t="s">
        <v>547</v>
      </c>
      <c r="B72" s="17" t="n">
        <v>7708</v>
      </c>
      <c r="C72" s="18">
        <f>(5.0/B72*100)</f>
        <v/>
      </c>
      <c r="D72" s="19" t="n">
        <v>7703</v>
      </c>
      <c r="E72" s="18" t="n">
        <v>538.84504818</v>
      </c>
      <c r="F72" s="20" t="n">
        <v>6.6019592</v>
      </c>
      <c r="G72" s="18" t="n">
        <v>542.86997922</v>
      </c>
      <c r="H72" s="20" t="n">
        <v>3.6531217</v>
      </c>
      <c r="I72" s="18" t="n">
        <v>525.22190492</v>
      </c>
      <c r="J72" s="20" t="n">
        <v>3.08350966</v>
      </c>
      <c r="K72" s="18" t="n">
        <v>530.15470702</v>
      </c>
      <c r="L72" s="20" t="n">
        <v>3.30615353</v>
      </c>
      <c r="M72" s="18" t="s">
        <v>481</v>
      </c>
      <c r="N72" s="20" t="s">
        <v>481</v>
      </c>
      <c r="O72" s="18" t="s">
        <v>481</v>
      </c>
      <c r="P72" s="20" t="s">
        <v>481</v>
      </c>
      <c r="Q72" s="18" t="s">
        <v>481</v>
      </c>
      <c r="R72" s="20" t="s">
        <v>481</v>
      </c>
      <c r="S72" s="18" t="s">
        <v>481</v>
      </c>
      <c r="T72" s="20" t="s">
        <v>481</v>
      </c>
      <c r="U72" s="18" t="n">
        <v>489.53163288</v>
      </c>
      <c r="V72" s="20" t="n">
        <v>19.32062053</v>
      </c>
    </row>
    <row r="73" spans="1:22">
      <c r="A73" s="15" t="s">
        <v>548</v>
      </c>
      <c r="B73" s="17" t="n">
        <v>8249</v>
      </c>
      <c r="C73" s="18">
        <f>(146.0/B73*100)</f>
        <v/>
      </c>
      <c r="D73" s="19" t="n">
        <v>8103</v>
      </c>
      <c r="E73" s="18" t="n">
        <v>425.41040117</v>
      </c>
      <c r="F73" s="20" t="n">
        <v>5.04531909</v>
      </c>
      <c r="G73" s="18" t="n">
        <v>428.77535313</v>
      </c>
      <c r="H73" s="20" t="n">
        <v>3.1282007</v>
      </c>
      <c r="I73" s="18" t="n">
        <v>414.60128829</v>
      </c>
      <c r="J73" s="20" t="n">
        <v>3.07951537</v>
      </c>
      <c r="K73" s="18" t="n">
        <v>418.95808327</v>
      </c>
      <c r="L73" s="20" t="n">
        <v>4.65057729</v>
      </c>
      <c r="M73" s="18" t="s">
        <v>481</v>
      </c>
      <c r="N73" s="20" t="s">
        <v>481</v>
      </c>
      <c r="O73" s="18" t="s">
        <v>481</v>
      </c>
      <c r="P73" s="20" t="s">
        <v>481</v>
      </c>
      <c r="Q73" s="18" t="s">
        <v>481</v>
      </c>
      <c r="R73" s="20" t="s">
        <v>481</v>
      </c>
      <c r="S73" s="18" t="s">
        <v>481</v>
      </c>
      <c r="T73" s="20" t="s">
        <v>481</v>
      </c>
      <c r="U73" s="18" t="n">
        <v>389.58128616</v>
      </c>
      <c r="V73" s="20" t="n">
        <v>13.65476561</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(204.0/B75*100)</f>
        <v/>
      </c>
      <c r="D75" s="19" t="n">
        <v>5171</v>
      </c>
      <c r="E75" s="18" t="n">
        <v>409.0484965</v>
      </c>
      <c r="F75" s="20" t="n">
        <v>3.34307092</v>
      </c>
      <c r="G75" s="18" t="n">
        <v>408.69798103</v>
      </c>
      <c r="H75" s="20" t="n">
        <v>2.8687014</v>
      </c>
      <c r="I75" s="18" t="n">
        <v>374.11465559</v>
      </c>
      <c r="J75" s="20" t="n">
        <v>2.17527809</v>
      </c>
      <c r="K75" s="18" t="n">
        <v>371.59052702</v>
      </c>
      <c r="L75" s="20" t="n">
        <v>3.37264185</v>
      </c>
      <c r="M75" s="18" t="s">
        <v>481</v>
      </c>
      <c r="N75" s="20" t="s">
        <v>481</v>
      </c>
      <c r="O75" s="18" t="s">
        <v>481</v>
      </c>
      <c r="P75" s="20" t="s">
        <v>481</v>
      </c>
      <c r="Q75" s="18" t="s">
        <v>481</v>
      </c>
      <c r="R75" s="20" t="s">
        <v>481</v>
      </c>
      <c r="S75" s="18" t="s">
        <v>481</v>
      </c>
      <c r="T75" s="20" t="s">
        <v>481</v>
      </c>
      <c r="U75" s="18" t="n">
        <v>354.20665799</v>
      </c>
      <c r="V75" s="20" t="n">
        <v>4.33818789</v>
      </c>
    </row>
    <row r="76" spans="1:22">
      <c r="A76" s="15" t="s">
        <v>551</v>
      </c>
      <c r="B76" s="17" t="n">
        <v>14167</v>
      </c>
      <c r="C76" s="18">
        <f>(228.0/B76*100)</f>
        <v/>
      </c>
      <c r="D76" s="19" t="n">
        <v>13939</v>
      </c>
      <c r="E76" s="18" t="n">
        <v>448.56645133</v>
      </c>
      <c r="F76" s="20" t="n">
        <v>3.12111779</v>
      </c>
      <c r="G76" s="18" t="n">
        <v>453.60398126</v>
      </c>
      <c r="H76" s="20" t="n">
        <v>2.65037132</v>
      </c>
      <c r="I76" s="18" t="n">
        <v>426.96733032</v>
      </c>
      <c r="J76" s="20" t="n">
        <v>2.83170284</v>
      </c>
      <c r="K76" s="18" t="n">
        <v>418.59299792</v>
      </c>
      <c r="L76" s="20" t="n">
        <v>4.19311498</v>
      </c>
      <c r="M76" s="18" t="s">
        <v>481</v>
      </c>
      <c r="N76" s="20" t="s">
        <v>481</v>
      </c>
      <c r="O76" s="18" t="s">
        <v>481</v>
      </c>
      <c r="P76" s="20" t="s">
        <v>481</v>
      </c>
      <c r="Q76" s="18" t="s">
        <v>481</v>
      </c>
      <c r="R76" s="20" t="s">
        <v>481</v>
      </c>
      <c r="S76" s="18" t="s">
        <v>481</v>
      </c>
      <c r="T76" s="20" t="s">
        <v>481</v>
      </c>
      <c r="U76" s="18" t="n">
        <v>346.28116538</v>
      </c>
      <c r="V76" s="20" t="n">
        <v>5.71652109</v>
      </c>
    </row>
    <row r="77" spans="1:22">
      <c r="A77" s="15" t="s">
        <v>552</v>
      </c>
      <c r="B77" s="17" t="n">
        <v>6062</v>
      </c>
      <c r="C77" s="18">
        <f>(84.0/B77*100)</f>
        <v/>
      </c>
      <c r="D77" s="19" t="n">
        <v>5978</v>
      </c>
      <c r="E77" s="18" t="n">
        <v>467.1304386</v>
      </c>
      <c r="F77" s="20" t="n">
        <v>3.81080713</v>
      </c>
      <c r="G77" s="18" t="n">
        <v>463.62701852</v>
      </c>
      <c r="H77" s="20" t="n">
        <v>2.83526758</v>
      </c>
      <c r="I77" s="18" t="n">
        <v>426.63084948</v>
      </c>
      <c r="J77" s="20" t="n">
        <v>2.48027513</v>
      </c>
      <c r="K77" s="18" t="n">
        <v>405.54827148</v>
      </c>
      <c r="L77" s="20" t="n">
        <v>3.24705966</v>
      </c>
      <c r="M77" s="18" t="s">
        <v>481</v>
      </c>
      <c r="N77" s="20" t="s">
        <v>481</v>
      </c>
      <c r="O77" s="18" t="s">
        <v>481</v>
      </c>
      <c r="P77" s="20" t="s">
        <v>481</v>
      </c>
      <c r="Q77" s="18" t="s">
        <v>481</v>
      </c>
      <c r="R77" s="20" t="s">
        <v>481</v>
      </c>
      <c r="S77" s="18" t="s">
        <v>481</v>
      </c>
      <c r="T77" s="20" t="s">
        <v>481</v>
      </c>
      <c r="U77" s="18" t="n">
        <v>348.34501169</v>
      </c>
      <c r="V77" s="20" t="n">
        <v>5.34917664</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451.63226458</v>
      </c>
      <c r="F81" s="20" t="n">
        <v>5.28830259</v>
      </c>
      <c r="G81" s="18" t="n">
        <v>446.97948579</v>
      </c>
      <c r="H81" s="20" t="n">
        <v>3.24486467</v>
      </c>
      <c r="I81" s="18" t="n">
        <v>436.86820699</v>
      </c>
      <c r="J81" s="20" t="n">
        <v>3.28083586</v>
      </c>
      <c r="K81" s="18" t="n">
        <v>450.13472894</v>
      </c>
      <c r="L81" s="20" t="n">
        <v>4.13282008</v>
      </c>
      <c r="M81" s="18" t="s">
        <v>481</v>
      </c>
      <c r="N81" s="20" t="s">
        <v>481</v>
      </c>
      <c r="O81" s="18" t="s">
        <v>481</v>
      </c>
      <c r="P81" s="20" t="s">
        <v>481</v>
      </c>
      <c r="Q81" s="18" t="s">
        <v>481</v>
      </c>
      <c r="R81" s="20" t="s">
        <v>481</v>
      </c>
      <c r="S81" s="18" t="s">
        <v>481</v>
      </c>
      <c r="T81" s="20" t="s">
        <v>481</v>
      </c>
      <c r="U81" s="18" t="n">
        <v>384.58039754</v>
      </c>
      <c r="V81" s="20" t="n">
        <v>16.08854731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709</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(368.0/B7*100)</f>
        <v/>
      </c>
      <c r="D7" s="19" t="n">
        <v>14162</v>
      </c>
      <c r="E7" s="18" t="n">
        <v>505.81532368</v>
      </c>
      <c r="F7" s="20" t="n">
        <v>4.31692852</v>
      </c>
      <c r="G7" s="18" t="n">
        <v>520.47419559</v>
      </c>
      <c r="H7" s="20" t="n">
        <v>2.34818676</v>
      </c>
      <c r="I7" s="18" t="n">
        <v>515.54577126</v>
      </c>
      <c r="J7" s="20" t="n">
        <v>2.10994313</v>
      </c>
      <c r="K7" s="18" t="n">
        <v>495.47479395</v>
      </c>
      <c r="L7" s="20" t="n">
        <v>2.90311083</v>
      </c>
      <c r="M7" s="18" t="s">
        <v>481</v>
      </c>
      <c r="N7" s="20" t="s">
        <v>481</v>
      </c>
      <c r="O7" s="18" t="s">
        <v>481</v>
      </c>
      <c r="P7" s="20" t="s">
        <v>481</v>
      </c>
      <c r="Q7" s="18" t="s">
        <v>481</v>
      </c>
      <c r="R7" s="20" t="s">
        <v>481</v>
      </c>
      <c r="S7" s="18" t="s">
        <v>481</v>
      </c>
      <c r="T7" s="20" t="s">
        <v>481</v>
      </c>
      <c r="U7" s="18" t="n">
        <v>403.81567565</v>
      </c>
      <c r="V7" s="20" t="n">
        <v>8.35576124</v>
      </c>
    </row>
    <row r="8" spans="1:22">
      <c r="A8" s="15" t="s">
        <v>483</v>
      </c>
      <c r="B8" s="17" t="n">
        <v>7007</v>
      </c>
      <c r="C8" s="18">
        <f>(22.0/B8*100)</f>
        <v/>
      </c>
      <c r="D8" s="19" t="n">
        <v>6985</v>
      </c>
      <c r="E8" s="18" t="n">
        <v>502.49712812</v>
      </c>
      <c r="F8" s="20" t="n">
        <v>3.03289124</v>
      </c>
      <c r="G8" s="18" t="n">
        <v>506.23809767</v>
      </c>
      <c r="H8" s="20" t="n">
        <v>2.81367343</v>
      </c>
      <c r="I8" s="18" t="n">
        <v>495.46455885</v>
      </c>
      <c r="J8" s="20" t="n">
        <v>3.83945205</v>
      </c>
      <c r="K8" s="18" t="n">
        <v>468.19273042</v>
      </c>
      <c r="L8" s="20" t="n">
        <v>3.87178267</v>
      </c>
      <c r="M8" s="18" t="s">
        <v>481</v>
      </c>
      <c r="N8" s="20" t="s">
        <v>481</v>
      </c>
      <c r="O8" s="18" t="s">
        <v>481</v>
      </c>
      <c r="P8" s="20" t="s">
        <v>481</v>
      </c>
      <c r="Q8" s="18" t="n">
        <v>368.48347797</v>
      </c>
      <c r="R8" s="20" t="n">
        <v>14.99112476</v>
      </c>
      <c r="S8" s="18" t="s">
        <v>481</v>
      </c>
      <c r="T8" s="20" t="s">
        <v>481</v>
      </c>
      <c r="U8" s="18" t="n">
        <v>392.76688798</v>
      </c>
      <c r="V8" s="20" t="n">
        <v>20.04938356</v>
      </c>
    </row>
    <row r="9" spans="1:22">
      <c r="A9" s="15" t="s">
        <v>484</v>
      </c>
      <c r="B9" s="17" t="n">
        <v>9651</v>
      </c>
      <c r="C9" s="18">
        <f>(99.0/B9*100)</f>
        <v/>
      </c>
      <c r="D9" s="19" t="n">
        <v>9552</v>
      </c>
      <c r="E9" s="18" t="n">
        <v>500.11914114</v>
      </c>
      <c r="F9" s="20" t="n">
        <v>3.60042458</v>
      </c>
      <c r="G9" s="18" t="n">
        <v>521.69754883</v>
      </c>
      <c r="H9" s="20" t="n">
        <v>2.46732166</v>
      </c>
      <c r="I9" s="18" t="n">
        <v>511.98476954</v>
      </c>
      <c r="J9" s="20" t="n">
        <v>2.80221763</v>
      </c>
      <c r="K9" s="18" t="n">
        <v>483.24177454</v>
      </c>
      <c r="L9" s="20" t="n">
        <v>3.68751036</v>
      </c>
      <c r="M9" s="18" t="s">
        <v>481</v>
      </c>
      <c r="N9" s="20" t="s">
        <v>481</v>
      </c>
      <c r="O9" s="18" t="s">
        <v>481</v>
      </c>
      <c r="P9" s="20" t="s">
        <v>481</v>
      </c>
      <c r="Q9" s="18" t="n">
        <v>374.78530698</v>
      </c>
      <c r="R9" s="20" t="n">
        <v>11.62763904</v>
      </c>
      <c r="S9" s="18" t="s">
        <v>481</v>
      </c>
      <c r="T9" s="20" t="s">
        <v>481</v>
      </c>
      <c r="U9" s="18" t="n">
        <v>379.29276545</v>
      </c>
      <c r="V9" s="20" t="n">
        <v>9.201553430000001</v>
      </c>
    </row>
    <row r="10" spans="1:22">
      <c r="A10" s="15" t="s">
        <v>485</v>
      </c>
      <c r="B10" s="17" t="n">
        <v>20058</v>
      </c>
      <c r="C10" s="18">
        <f>(528.0/B10*100)</f>
        <v/>
      </c>
      <c r="D10" s="19" t="n">
        <v>19530</v>
      </c>
      <c r="E10" s="18" t="n">
        <v>527.13128233</v>
      </c>
      <c r="F10" s="20" t="n">
        <v>4.64855143</v>
      </c>
      <c r="G10" s="18" t="n">
        <v>532.60496012</v>
      </c>
      <c r="H10" s="20" t="n">
        <v>2.38701944</v>
      </c>
      <c r="I10" s="18" t="n">
        <v>532.7359221299999</v>
      </c>
      <c r="J10" s="20" t="n">
        <v>2.1876585</v>
      </c>
      <c r="K10" s="18" t="n">
        <v>520.88095732</v>
      </c>
      <c r="L10" s="20" t="n">
        <v>3.03894656</v>
      </c>
      <c r="M10" s="18" t="s">
        <v>481</v>
      </c>
      <c r="N10" s="20" t="s">
        <v>481</v>
      </c>
      <c r="O10" s="18" t="s">
        <v>481</v>
      </c>
      <c r="P10" s="20" t="s">
        <v>481</v>
      </c>
      <c r="Q10" s="18" t="s">
        <v>481</v>
      </c>
      <c r="R10" s="20" t="s">
        <v>481</v>
      </c>
      <c r="S10" s="18" t="s">
        <v>481</v>
      </c>
      <c r="T10" s="20" t="s">
        <v>481</v>
      </c>
      <c r="U10" s="18" t="n">
        <v>414.43536224</v>
      </c>
      <c r="V10" s="20" t="n">
        <v>9.657469320000001</v>
      </c>
    </row>
    <row r="11" spans="1:22">
      <c r="A11" s="15" t="s">
        <v>486</v>
      </c>
      <c r="B11" s="17" t="n">
        <v>7053</v>
      </c>
      <c r="C11" s="18">
        <f>(50.0/B11*100)</f>
        <v/>
      </c>
      <c r="D11" s="19" t="n">
        <v>7003</v>
      </c>
      <c r="E11" s="18" t="n">
        <v>466.99050832</v>
      </c>
      <c r="F11" s="20" t="n">
        <v>3.26695198</v>
      </c>
      <c r="G11" s="18" t="n">
        <v>462.11980898</v>
      </c>
      <c r="H11" s="20" t="n">
        <v>3.12481524</v>
      </c>
      <c r="I11" s="18" t="n">
        <v>439.0421634</v>
      </c>
      <c r="J11" s="20" t="n">
        <v>3.44848325</v>
      </c>
      <c r="K11" s="18" t="n">
        <v>427.79741278</v>
      </c>
      <c r="L11" s="20" t="n">
        <v>3.5127545</v>
      </c>
      <c r="M11" s="18" t="s">
        <v>481</v>
      </c>
      <c r="N11" s="20" t="s">
        <v>481</v>
      </c>
      <c r="O11" s="18" t="s">
        <v>481</v>
      </c>
      <c r="P11" s="20" t="s">
        <v>481</v>
      </c>
      <c r="Q11" s="18" t="s">
        <v>481</v>
      </c>
      <c r="R11" s="20" t="s">
        <v>481</v>
      </c>
      <c r="S11" s="18" t="s">
        <v>481</v>
      </c>
      <c r="T11" s="20" t="s">
        <v>481</v>
      </c>
      <c r="U11" s="18" t="n">
        <v>361.61448202</v>
      </c>
      <c r="V11" s="20" t="n">
        <v>13.33223782</v>
      </c>
    </row>
    <row r="12" spans="1:22">
      <c r="A12" s="15" t="s">
        <v>487</v>
      </c>
      <c r="B12" s="17" t="n">
        <v>6894</v>
      </c>
      <c r="C12" s="18">
        <f>(56.0/B12*100)</f>
        <v/>
      </c>
      <c r="D12" s="19" t="n">
        <v>6838</v>
      </c>
      <c r="E12" s="18" t="n">
        <v>495.98612057</v>
      </c>
      <c r="F12" s="20" t="n">
        <v>3.78293611</v>
      </c>
      <c r="G12" s="18" t="n">
        <v>498.10759236</v>
      </c>
      <c r="H12" s="20" t="n">
        <v>2.86108772</v>
      </c>
      <c r="I12" s="18" t="n">
        <v>500.99234682</v>
      </c>
      <c r="J12" s="20" t="n">
        <v>2.52210601</v>
      </c>
      <c r="K12" s="18" t="n">
        <v>482.29458032</v>
      </c>
      <c r="L12" s="20" t="n">
        <v>5.0407611</v>
      </c>
      <c r="M12" s="18" t="s">
        <v>481</v>
      </c>
      <c r="N12" s="20" t="s">
        <v>481</v>
      </c>
      <c r="O12" s="18" t="s">
        <v>481</v>
      </c>
      <c r="P12" s="20" t="s">
        <v>481</v>
      </c>
      <c r="Q12" s="18" t="n">
        <v>366.6777112</v>
      </c>
      <c r="R12" s="20" t="n">
        <v>14.39052153</v>
      </c>
      <c r="S12" s="18" t="s">
        <v>481</v>
      </c>
      <c r="T12" s="20" t="s">
        <v>481</v>
      </c>
      <c r="U12" s="18" t="n">
        <v>382.0949472</v>
      </c>
      <c r="V12" s="20" t="n">
        <v>14.39755623</v>
      </c>
    </row>
    <row r="13" spans="1:22">
      <c r="A13" s="15" t="s">
        <v>488</v>
      </c>
      <c r="B13" s="17" t="n">
        <v>7161</v>
      </c>
      <c r="C13" s="18">
        <f>(92.0/B13*100)</f>
        <v/>
      </c>
      <c r="D13" s="19" t="n">
        <v>7069</v>
      </c>
      <c r="E13" s="18" t="n">
        <v>514.57403444</v>
      </c>
      <c r="F13" s="20" t="n">
        <v>4.54432022</v>
      </c>
      <c r="G13" s="18" t="n">
        <v>513.37058838</v>
      </c>
      <c r="H13" s="20" t="n">
        <v>2.97793629</v>
      </c>
      <c r="I13" s="18" t="n">
        <v>505.13799608</v>
      </c>
      <c r="J13" s="20" t="n">
        <v>3.10176904</v>
      </c>
      <c r="K13" s="18" t="n">
        <v>486.87675962</v>
      </c>
      <c r="L13" s="20" t="n">
        <v>3.5833203</v>
      </c>
      <c r="M13" s="18" t="s">
        <v>481</v>
      </c>
      <c r="N13" s="20" t="s">
        <v>481</v>
      </c>
      <c r="O13" s="18" t="s">
        <v>481</v>
      </c>
      <c r="P13" s="20" t="s">
        <v>481</v>
      </c>
      <c r="Q13" s="18" t="n">
        <v>436.36003517</v>
      </c>
      <c r="R13" s="20" t="n">
        <v>6.43426798</v>
      </c>
      <c r="S13" s="18" t="s">
        <v>481</v>
      </c>
      <c r="T13" s="20" t="s">
        <v>481</v>
      </c>
      <c r="U13" s="18" t="n">
        <v>387.04562476</v>
      </c>
      <c r="V13" s="20" t="n">
        <v>12.77436864</v>
      </c>
    </row>
    <row r="14" spans="1:22">
      <c r="A14" s="15" t="s">
        <v>489</v>
      </c>
      <c r="B14" s="17" t="n">
        <v>5587</v>
      </c>
      <c r="C14" s="18">
        <f>(74.0/B14*100)</f>
        <v/>
      </c>
      <c r="D14" s="19" t="n">
        <v>5513</v>
      </c>
      <c r="E14" s="18" t="n">
        <v>545.3835927600001</v>
      </c>
      <c r="F14" s="20" t="n">
        <v>4.14665348</v>
      </c>
      <c r="G14" s="18" t="n">
        <v>540.13812963</v>
      </c>
      <c r="H14" s="20" t="n">
        <v>2.54792856</v>
      </c>
      <c r="I14" s="18" t="n">
        <v>529.08917663</v>
      </c>
      <c r="J14" s="20" t="n">
        <v>2.60490291</v>
      </c>
      <c r="K14" s="18" t="n">
        <v>516.49779047</v>
      </c>
      <c r="L14" s="20" t="n">
        <v>4.50389201</v>
      </c>
      <c r="M14" s="18" t="s">
        <v>481</v>
      </c>
      <c r="N14" s="20" t="s">
        <v>481</v>
      </c>
      <c r="O14" s="18" t="s">
        <v>481</v>
      </c>
      <c r="P14" s="20" t="s">
        <v>481</v>
      </c>
      <c r="Q14" s="18" t="s">
        <v>481</v>
      </c>
      <c r="R14" s="20" t="s">
        <v>481</v>
      </c>
      <c r="S14" s="18" t="s">
        <v>481</v>
      </c>
      <c r="T14" s="20" t="s">
        <v>481</v>
      </c>
      <c r="U14" s="18" t="n">
        <v>417.02769087</v>
      </c>
      <c r="V14" s="20" t="n">
        <v>22.50862642</v>
      </c>
    </row>
    <row r="15" spans="1:22">
      <c r="A15" s="15" t="s">
        <v>490</v>
      </c>
      <c r="B15" s="17" t="n">
        <v>5882</v>
      </c>
      <c r="C15" s="18">
        <f>(53.0/B15*100)</f>
        <v/>
      </c>
      <c r="D15" s="19" t="n">
        <v>5829</v>
      </c>
      <c r="E15" s="18" t="n">
        <v>539.59232431</v>
      </c>
      <c r="F15" s="20" t="n">
        <v>3.33397712</v>
      </c>
      <c r="G15" s="18" t="n">
        <v>536.30942871</v>
      </c>
      <c r="H15" s="20" t="n">
        <v>2.40384819</v>
      </c>
      <c r="I15" s="18" t="n">
        <v>529.2217618</v>
      </c>
      <c r="J15" s="20" t="n">
        <v>3.48976305</v>
      </c>
      <c r="K15" s="18" t="n">
        <v>519.24079698</v>
      </c>
      <c r="L15" s="20" t="n">
        <v>5.92626472</v>
      </c>
      <c r="M15" s="18" t="s">
        <v>481</v>
      </c>
      <c r="N15" s="20" t="s">
        <v>481</v>
      </c>
      <c r="O15" s="18" t="s">
        <v>481</v>
      </c>
      <c r="P15" s="20" t="s">
        <v>481</v>
      </c>
      <c r="Q15" s="18" t="n">
        <v>375.95013089</v>
      </c>
      <c r="R15" s="20" t="n">
        <v>17.42774697</v>
      </c>
      <c r="S15" s="18" t="s">
        <v>481</v>
      </c>
      <c r="T15" s="20" t="s">
        <v>481</v>
      </c>
      <c r="U15" s="18" t="n">
        <v>415.47533076</v>
      </c>
      <c r="V15" s="20" t="n">
        <v>14.8061115</v>
      </c>
    </row>
    <row r="16" spans="1:22">
      <c r="A16" s="15" t="s">
        <v>491</v>
      </c>
      <c r="B16" s="17" t="n">
        <v>6108</v>
      </c>
      <c r="C16" s="18">
        <f>(102.0/B16*100)</f>
        <v/>
      </c>
      <c r="D16" s="19" t="n">
        <v>6006</v>
      </c>
      <c r="E16" s="18" t="n">
        <v>481.0266355</v>
      </c>
      <c r="F16" s="20" t="n">
        <v>3.88862163</v>
      </c>
      <c r="G16" s="18" t="n">
        <v>509.24062446</v>
      </c>
      <c r="H16" s="20" t="n">
        <v>3.01229884</v>
      </c>
      <c r="I16" s="18" t="n">
        <v>509.00352634</v>
      </c>
      <c r="J16" s="20" t="n">
        <v>2.49312235</v>
      </c>
      <c r="K16" s="18" t="n">
        <v>484.97796566</v>
      </c>
      <c r="L16" s="20" t="n">
        <v>3.62889678</v>
      </c>
      <c r="M16" s="18" t="s">
        <v>481</v>
      </c>
      <c r="N16" s="20" t="s">
        <v>481</v>
      </c>
      <c r="O16" s="18" t="s">
        <v>481</v>
      </c>
      <c r="P16" s="20" t="s">
        <v>481</v>
      </c>
      <c r="Q16" s="18" t="s">
        <v>481</v>
      </c>
      <c r="R16" s="20" t="s">
        <v>481</v>
      </c>
      <c r="S16" s="18" t="s">
        <v>481</v>
      </c>
      <c r="T16" s="20" t="s">
        <v>481</v>
      </c>
      <c r="U16" s="18" t="n">
        <v>342.26306299</v>
      </c>
      <c r="V16" s="20" t="n">
        <v>9.83300646</v>
      </c>
    </row>
    <row r="17" spans="1:22">
      <c r="A17" s="15" t="s">
        <v>492</v>
      </c>
      <c r="B17" s="17" t="n">
        <v>6504</v>
      </c>
      <c r="C17" s="18">
        <f>(657.0/B17*100)</f>
        <v/>
      </c>
      <c r="D17" s="19" t="n">
        <v>5847</v>
      </c>
      <c r="E17" s="18" t="n">
        <v>522.83493541</v>
      </c>
      <c r="F17" s="20" t="n">
        <v>3.2784012</v>
      </c>
      <c r="G17" s="18" t="n">
        <v>521.4505474</v>
      </c>
      <c r="H17" s="20" t="n">
        <v>3.21196819</v>
      </c>
      <c r="I17" s="18" t="n">
        <v>516.72841929</v>
      </c>
      <c r="J17" s="20" t="n">
        <v>3.46392237</v>
      </c>
      <c r="K17" s="18" t="n">
        <v>494.52411126</v>
      </c>
      <c r="L17" s="20" t="n">
        <v>5.75515083</v>
      </c>
      <c r="M17" s="18" t="s">
        <v>481</v>
      </c>
      <c r="N17" s="20" t="s">
        <v>481</v>
      </c>
      <c r="O17" s="18" t="s">
        <v>481</v>
      </c>
      <c r="P17" s="20" t="s">
        <v>481</v>
      </c>
      <c r="Q17" s="18" t="n">
        <v>360.48925247</v>
      </c>
      <c r="R17" s="20" t="n">
        <v>12.44339086</v>
      </c>
      <c r="S17" s="18" t="s">
        <v>481</v>
      </c>
      <c r="T17" s="20" t="s">
        <v>481</v>
      </c>
      <c r="U17" s="18" t="n">
        <v>415.03519792</v>
      </c>
      <c r="V17" s="20" t="n">
        <v>14.62854194</v>
      </c>
    </row>
    <row r="18" spans="1:22">
      <c r="A18" s="15" t="s">
        <v>493</v>
      </c>
      <c r="B18" s="17" t="n">
        <v>5532</v>
      </c>
      <c r="C18" s="18">
        <f>(28.0/B18*100)</f>
        <v/>
      </c>
      <c r="D18" s="19" t="n">
        <v>5504</v>
      </c>
      <c r="E18" s="18" t="n">
        <v>440.19933359</v>
      </c>
      <c r="F18" s="20" t="n">
        <v>6.06035818</v>
      </c>
      <c r="G18" s="18" t="n">
        <v>461.4527249</v>
      </c>
      <c r="H18" s="20" t="n">
        <v>5.16397391</v>
      </c>
      <c r="I18" s="18" t="n">
        <v>460.83495088</v>
      </c>
      <c r="J18" s="20" t="n">
        <v>4.01801648</v>
      </c>
      <c r="K18" s="18" t="n">
        <v>450.67002706</v>
      </c>
      <c r="L18" s="20" t="n">
        <v>4.08411197</v>
      </c>
      <c r="M18" s="18" t="s">
        <v>481</v>
      </c>
      <c r="N18" s="20" t="s">
        <v>481</v>
      </c>
      <c r="O18" s="18" t="s">
        <v>481</v>
      </c>
      <c r="P18" s="20" t="s">
        <v>481</v>
      </c>
      <c r="Q18" s="18" t="s">
        <v>481</v>
      </c>
      <c r="R18" s="20" t="s">
        <v>481</v>
      </c>
      <c r="S18" s="18" t="s">
        <v>481</v>
      </c>
      <c r="T18" s="20" t="s">
        <v>481</v>
      </c>
      <c r="U18" s="18" t="n">
        <v>361.11575814</v>
      </c>
      <c r="V18" s="20" t="n">
        <v>14.74656663</v>
      </c>
    </row>
    <row r="19" spans="1:22">
      <c r="A19" s="15" t="s">
        <v>494</v>
      </c>
      <c r="B19" s="17" t="n">
        <v>5658</v>
      </c>
      <c r="C19" s="18">
        <f>(64.0/B19*100)</f>
        <v/>
      </c>
      <c r="D19" s="19" t="n">
        <v>5594</v>
      </c>
      <c r="E19" s="18" t="n">
        <v>479.15529191</v>
      </c>
      <c r="F19" s="20" t="n">
        <v>4.17006617</v>
      </c>
      <c r="G19" s="18" t="n">
        <v>490.63473408</v>
      </c>
      <c r="H19" s="20" t="n">
        <v>3.13740101</v>
      </c>
      <c r="I19" s="18" t="n">
        <v>470.67253069</v>
      </c>
      <c r="J19" s="20" t="n">
        <v>3.5155312</v>
      </c>
      <c r="K19" s="18" t="n">
        <v>458.58914163</v>
      </c>
      <c r="L19" s="20" t="n">
        <v>3.79182686</v>
      </c>
      <c r="M19" s="18" t="s">
        <v>481</v>
      </c>
      <c r="N19" s="20" t="s">
        <v>481</v>
      </c>
      <c r="O19" s="18" t="s">
        <v>481</v>
      </c>
      <c r="P19" s="20" t="s">
        <v>481</v>
      </c>
      <c r="Q19" s="18" t="s">
        <v>481</v>
      </c>
      <c r="R19" s="20" t="s">
        <v>481</v>
      </c>
      <c r="S19" s="18" t="s">
        <v>481</v>
      </c>
      <c r="T19" s="20" t="s">
        <v>481</v>
      </c>
      <c r="U19" s="18" t="n">
        <v>387.43767932</v>
      </c>
      <c r="V19" s="20" t="n">
        <v>20.95654208</v>
      </c>
    </row>
    <row r="20" spans="1:22">
      <c r="A20" s="15" t="s">
        <v>495</v>
      </c>
      <c r="B20" s="17" t="n">
        <v>3371</v>
      </c>
      <c r="C20" s="18">
        <f>(75.0/B20*100)</f>
        <v/>
      </c>
      <c r="D20" s="19" t="n">
        <v>3296</v>
      </c>
      <c r="E20" s="18" t="n">
        <v>494.06297122</v>
      </c>
      <c r="F20" s="20" t="n">
        <v>4.30374763</v>
      </c>
      <c r="G20" s="18" t="n">
        <v>479.61380184</v>
      </c>
      <c r="H20" s="20" t="n">
        <v>2.60336873</v>
      </c>
      <c r="I20" s="18" t="n">
        <v>470.09166085</v>
      </c>
      <c r="J20" s="20" t="n">
        <v>2.87679924</v>
      </c>
      <c r="K20" s="18" t="n">
        <v>444.59968677</v>
      </c>
      <c r="L20" s="20" t="n">
        <v>5.27387172</v>
      </c>
      <c r="M20" s="18" t="s">
        <v>481</v>
      </c>
      <c r="N20" s="20" t="s">
        <v>481</v>
      </c>
      <c r="O20" s="18" t="s">
        <v>481</v>
      </c>
      <c r="P20" s="20" t="s">
        <v>481</v>
      </c>
      <c r="Q20" s="18" t="s">
        <v>481</v>
      </c>
      <c r="R20" s="20" t="s">
        <v>481</v>
      </c>
      <c r="S20" s="18" t="s">
        <v>481</v>
      </c>
      <c r="T20" s="20" t="s">
        <v>481</v>
      </c>
      <c r="U20" s="18" t="n">
        <v>391.50992281</v>
      </c>
      <c r="V20" s="20" t="n">
        <v>17.24850783</v>
      </c>
    </row>
    <row r="21" spans="1:22">
      <c r="A21" s="15" t="s">
        <v>496</v>
      </c>
      <c r="B21" s="17" t="n">
        <v>5741</v>
      </c>
      <c r="C21" s="18">
        <f>(45.0/B21*100)</f>
        <v/>
      </c>
      <c r="D21" s="19" t="n">
        <v>5696</v>
      </c>
      <c r="E21" s="18" t="n">
        <v>509.38367102</v>
      </c>
      <c r="F21" s="20" t="n">
        <v>5.09679955</v>
      </c>
      <c r="G21" s="18" t="n">
        <v>509.17864198</v>
      </c>
      <c r="H21" s="20" t="n">
        <v>2.63340622</v>
      </c>
      <c r="I21" s="18" t="n">
        <v>503.46145082</v>
      </c>
      <c r="J21" s="20" t="n">
        <v>2.87191449</v>
      </c>
      <c r="K21" s="18" t="n">
        <v>487.303264</v>
      </c>
      <c r="L21" s="20" t="n">
        <v>3.6199155</v>
      </c>
      <c r="M21" s="18" t="s">
        <v>481</v>
      </c>
      <c r="N21" s="20" t="s">
        <v>481</v>
      </c>
      <c r="O21" s="18" t="s">
        <v>481</v>
      </c>
      <c r="P21" s="20" t="s">
        <v>481</v>
      </c>
      <c r="Q21" s="18" t="s">
        <v>481</v>
      </c>
      <c r="R21" s="20" t="s">
        <v>481</v>
      </c>
      <c r="S21" s="18" t="s">
        <v>481</v>
      </c>
      <c r="T21" s="20" t="s">
        <v>481</v>
      </c>
      <c r="U21" s="18" t="n">
        <v>410.14468936</v>
      </c>
      <c r="V21" s="20" t="n">
        <v>18.42253499</v>
      </c>
    </row>
    <row r="22" spans="1:22">
      <c r="A22" s="15" t="s">
        <v>497</v>
      </c>
      <c r="B22" s="17" t="n">
        <v>6598</v>
      </c>
      <c r="C22" s="18">
        <f>(32.0/B22*100)</f>
        <v/>
      </c>
      <c r="D22" s="19" t="n">
        <v>6566</v>
      </c>
      <c r="E22" s="18" t="n">
        <v>466.73617373</v>
      </c>
      <c r="F22" s="20" t="n">
        <v>4.71803028</v>
      </c>
      <c r="G22" s="18" t="n">
        <v>487.23463171</v>
      </c>
      <c r="H22" s="20" t="n">
        <v>3.93796568</v>
      </c>
      <c r="I22" s="18" t="n">
        <v>465.95357089</v>
      </c>
      <c r="J22" s="20" t="n">
        <v>3.90742916</v>
      </c>
      <c r="K22" s="18" t="n">
        <v>442.60293846</v>
      </c>
      <c r="L22" s="20" t="n">
        <v>5.03489141</v>
      </c>
      <c r="M22" s="18" t="s">
        <v>481</v>
      </c>
      <c r="N22" s="20" t="s">
        <v>481</v>
      </c>
      <c r="O22" s="18" t="s">
        <v>481</v>
      </c>
      <c r="P22" s="20" t="s">
        <v>481</v>
      </c>
      <c r="Q22" s="18" t="s">
        <v>481</v>
      </c>
      <c r="R22" s="20" t="s">
        <v>481</v>
      </c>
      <c r="S22" s="18" t="n">
        <v>422.93823505</v>
      </c>
      <c r="T22" s="20" t="n">
        <v>35.53584267</v>
      </c>
      <c r="U22" s="18" t="n">
        <v>326.32375564</v>
      </c>
      <c r="V22" s="20" t="n">
        <v>10.44981059</v>
      </c>
    </row>
    <row r="23" spans="1:22">
      <c r="A23" s="15" t="s">
        <v>498</v>
      </c>
      <c r="B23" s="17" t="n">
        <v>11583</v>
      </c>
      <c r="C23" s="18">
        <f>(218.0/B23*100)</f>
        <v/>
      </c>
      <c r="D23" s="19" t="n">
        <v>11365</v>
      </c>
      <c r="E23" s="18" t="n">
        <v>466.66783912</v>
      </c>
      <c r="F23" s="20" t="n">
        <v>5.27712496</v>
      </c>
      <c r="G23" s="18" t="n">
        <v>488.25865983</v>
      </c>
      <c r="H23" s="20" t="n">
        <v>3.76060332</v>
      </c>
      <c r="I23" s="18" t="n">
        <v>486.43899122</v>
      </c>
      <c r="J23" s="20" t="n">
        <v>2.79810983</v>
      </c>
      <c r="K23" s="18" t="n">
        <v>478.09308158</v>
      </c>
      <c r="L23" s="20" t="n">
        <v>3.24481866</v>
      </c>
      <c r="M23" s="18" t="s">
        <v>481</v>
      </c>
      <c r="N23" s="20" t="s">
        <v>481</v>
      </c>
      <c r="O23" s="18" t="s">
        <v>481</v>
      </c>
      <c r="P23" s="20" t="s">
        <v>481</v>
      </c>
      <c r="Q23" s="18" t="s">
        <v>481</v>
      </c>
      <c r="R23" s="20" t="s">
        <v>481</v>
      </c>
      <c r="S23" s="18" t="s">
        <v>481</v>
      </c>
      <c r="T23" s="20" t="s">
        <v>481</v>
      </c>
      <c r="U23" s="18" t="n">
        <v>401.06411224</v>
      </c>
      <c r="V23" s="20" t="n">
        <v>11.81405613</v>
      </c>
    </row>
    <row r="24" spans="1:22">
      <c r="A24" s="15" t="s">
        <v>499</v>
      </c>
      <c r="B24" s="17" t="n">
        <v>6647</v>
      </c>
      <c r="C24" s="18">
        <f>(7.0/B24*100)</f>
        <v/>
      </c>
      <c r="D24" s="19" t="n">
        <v>6640</v>
      </c>
      <c r="E24" s="18" t="n">
        <v>523.0502537900001</v>
      </c>
      <c r="F24" s="20" t="n">
        <v>4.51775349</v>
      </c>
      <c r="G24" s="18" t="n">
        <v>531.63963403</v>
      </c>
      <c r="H24" s="20" t="n">
        <v>3.55755024</v>
      </c>
      <c r="I24" s="18" t="n">
        <v>548.01454146</v>
      </c>
      <c r="J24" s="20" t="n">
        <v>3.26682184</v>
      </c>
      <c r="K24" s="18" t="n">
        <v>550.64357327</v>
      </c>
      <c r="L24" s="20" t="n">
        <v>3.68976697</v>
      </c>
      <c r="M24" s="18" t="s">
        <v>481</v>
      </c>
      <c r="N24" s="20" t="s">
        <v>481</v>
      </c>
      <c r="O24" s="18" t="s">
        <v>481</v>
      </c>
      <c r="P24" s="20" t="s">
        <v>481</v>
      </c>
      <c r="Q24" s="18" t="s">
        <v>481</v>
      </c>
      <c r="R24" s="20" t="s">
        <v>481</v>
      </c>
      <c r="S24" s="18" t="s">
        <v>481</v>
      </c>
      <c r="T24" s="20" t="s">
        <v>481</v>
      </c>
      <c r="U24" s="18" t="n">
        <v>419.44266965</v>
      </c>
      <c r="V24" s="20" t="n">
        <v>22.04823895</v>
      </c>
    </row>
    <row r="25" spans="1:22">
      <c r="A25" s="15" t="s">
        <v>500</v>
      </c>
      <c r="B25" s="17" t="n">
        <v>5581</v>
      </c>
      <c r="C25" s="18">
        <f>(24.0/B25*100)</f>
        <v/>
      </c>
      <c r="D25" s="19" t="n">
        <v>5557</v>
      </c>
      <c r="E25" s="18" t="n">
        <v>517.54682789</v>
      </c>
      <c r="F25" s="20" t="n">
        <v>5.44249493</v>
      </c>
      <c r="G25" s="18" t="n">
        <v>515.8716052</v>
      </c>
      <c r="H25" s="20" t="n">
        <v>3.72635569</v>
      </c>
      <c r="I25" s="18" t="n">
        <v>516.75284826</v>
      </c>
      <c r="J25" s="20" t="n">
        <v>3.31832536</v>
      </c>
      <c r="K25" s="18" t="n">
        <v>514.25640852</v>
      </c>
      <c r="L25" s="20" t="n">
        <v>4.78855445</v>
      </c>
      <c r="M25" s="18" t="s">
        <v>481</v>
      </c>
      <c r="N25" s="20" t="s">
        <v>481</v>
      </c>
      <c r="O25" s="18" t="s">
        <v>481</v>
      </c>
      <c r="P25" s="20" t="s">
        <v>481</v>
      </c>
      <c r="Q25" s="18" t="s">
        <v>481</v>
      </c>
      <c r="R25" s="20" t="s">
        <v>481</v>
      </c>
      <c r="S25" s="18" t="s">
        <v>481</v>
      </c>
      <c r="T25" s="20" t="s">
        <v>481</v>
      </c>
      <c r="U25" s="18" t="n">
        <v>408.84895375</v>
      </c>
      <c r="V25" s="20" t="n">
        <v>30.70708493</v>
      </c>
    </row>
    <row r="26" spans="1:22">
      <c r="A26" s="15" t="s">
        <v>501</v>
      </c>
      <c r="B26" s="17" t="n">
        <v>4869</v>
      </c>
      <c r="C26" s="18">
        <f>(33.0/B26*100)</f>
        <v/>
      </c>
      <c r="D26" s="19" t="n">
        <v>4836</v>
      </c>
      <c r="E26" s="18" t="n">
        <v>491.8898645</v>
      </c>
      <c r="F26" s="20" t="n">
        <v>4.29744494</v>
      </c>
      <c r="G26" s="18" t="n">
        <v>495.53235915</v>
      </c>
      <c r="H26" s="20" t="n">
        <v>2.38157539</v>
      </c>
      <c r="I26" s="18" t="n">
        <v>491.91263254</v>
      </c>
      <c r="J26" s="20" t="n">
        <v>2.62498014</v>
      </c>
      <c r="K26" s="18" t="n">
        <v>473.20806994</v>
      </c>
      <c r="L26" s="20" t="n">
        <v>3.82249414</v>
      </c>
      <c r="M26" s="18" t="s">
        <v>481</v>
      </c>
      <c r="N26" s="20" t="s">
        <v>481</v>
      </c>
      <c r="O26" s="18" t="s">
        <v>481</v>
      </c>
      <c r="P26" s="20" t="s">
        <v>481</v>
      </c>
      <c r="Q26" s="18" t="s">
        <v>481</v>
      </c>
      <c r="R26" s="20" t="s">
        <v>481</v>
      </c>
      <c r="S26" s="18" t="s">
        <v>481</v>
      </c>
      <c r="T26" s="20" t="s">
        <v>481</v>
      </c>
      <c r="U26" s="18" t="n">
        <v>417.89799394</v>
      </c>
      <c r="V26" s="20" t="n">
        <v>19.49593737</v>
      </c>
    </row>
    <row r="27" spans="1:22">
      <c r="A27" s="15" t="s">
        <v>502</v>
      </c>
      <c r="B27" s="17" t="n">
        <v>5299</v>
      </c>
      <c r="C27" s="18">
        <f>(17.0/B27*100)</f>
        <v/>
      </c>
      <c r="D27" s="19" t="n">
        <v>5282</v>
      </c>
      <c r="E27" s="18" t="n">
        <v>492.92380668</v>
      </c>
      <c r="F27" s="20" t="n">
        <v>2.76176819</v>
      </c>
      <c r="G27" s="18" t="n">
        <v>492.60700495</v>
      </c>
      <c r="H27" s="20" t="n">
        <v>2.38986205</v>
      </c>
      <c r="I27" s="18" t="n">
        <v>483.26256764</v>
      </c>
      <c r="J27" s="20" t="n">
        <v>2.53323579</v>
      </c>
      <c r="K27" s="18" t="n">
        <v>453.15048237</v>
      </c>
      <c r="L27" s="20" t="n">
        <v>3.89658697</v>
      </c>
      <c r="M27" s="18" t="s">
        <v>481</v>
      </c>
      <c r="N27" s="20" t="s">
        <v>481</v>
      </c>
      <c r="O27" s="18" t="s">
        <v>481</v>
      </c>
      <c r="P27" s="20" t="s">
        <v>481</v>
      </c>
      <c r="Q27" s="18" t="s">
        <v>481</v>
      </c>
      <c r="R27" s="20" t="s">
        <v>481</v>
      </c>
      <c r="S27" s="18" t="s">
        <v>481</v>
      </c>
      <c r="T27" s="20" t="s">
        <v>481</v>
      </c>
      <c r="U27" s="18" t="n">
        <v>396.40643302</v>
      </c>
      <c r="V27" s="20" t="n">
        <v>10.36063327</v>
      </c>
    </row>
    <row r="28" spans="1:22">
      <c r="A28" s="15" t="s">
        <v>503</v>
      </c>
      <c r="B28" s="17" t="n">
        <v>7568</v>
      </c>
      <c r="C28" s="18">
        <f>(54.0/B28*100)</f>
        <v/>
      </c>
      <c r="D28" s="19" t="n">
        <v>7514</v>
      </c>
      <c r="E28" s="18" t="n">
        <v>423.49963348</v>
      </c>
      <c r="F28" s="20" t="n">
        <v>3.77765536</v>
      </c>
      <c r="G28" s="18" t="n">
        <v>428.88260285</v>
      </c>
      <c r="H28" s="20" t="n">
        <v>3.07520295</v>
      </c>
      <c r="I28" s="18" t="n">
        <v>414.91267454</v>
      </c>
      <c r="J28" s="20" t="n">
        <v>2.37356022</v>
      </c>
      <c r="K28" s="18" t="n">
        <v>403.86164545</v>
      </c>
      <c r="L28" s="20" t="n">
        <v>2.50818315</v>
      </c>
      <c r="M28" s="18" t="s">
        <v>481</v>
      </c>
      <c r="N28" s="20" t="s">
        <v>481</v>
      </c>
      <c r="O28" s="18" t="s">
        <v>481</v>
      </c>
      <c r="P28" s="20" t="s">
        <v>481</v>
      </c>
      <c r="Q28" s="18" t="s">
        <v>481</v>
      </c>
      <c r="R28" s="20" t="s">
        <v>481</v>
      </c>
      <c r="S28" s="18" t="s">
        <v>481</v>
      </c>
      <c r="T28" s="20" t="s">
        <v>481</v>
      </c>
      <c r="U28" s="18" t="n">
        <v>348.18427896</v>
      </c>
      <c r="V28" s="20" t="n">
        <v>11.018447</v>
      </c>
    </row>
    <row r="29" spans="1:22">
      <c r="A29" s="15" t="s">
        <v>504</v>
      </c>
      <c r="B29" s="17" t="n">
        <v>5385</v>
      </c>
      <c r="C29" s="18">
        <f>(30.0/B29*100)</f>
        <v/>
      </c>
      <c r="D29" s="19" t="n">
        <v>5355</v>
      </c>
      <c r="E29" s="18" t="n">
        <v>513.429874</v>
      </c>
      <c r="F29" s="20" t="n">
        <v>3.55666995</v>
      </c>
      <c r="G29" s="18" t="n">
        <v>515.4319928899999</v>
      </c>
      <c r="H29" s="20" t="n">
        <v>2.49578966</v>
      </c>
      <c r="I29" s="18" t="n">
        <v>512.44729166</v>
      </c>
      <c r="J29" s="20" t="n">
        <v>3.66128662</v>
      </c>
      <c r="K29" s="18" t="n">
        <v>498.65295733</v>
      </c>
      <c r="L29" s="20" t="n">
        <v>10.27796833</v>
      </c>
      <c r="M29" s="18" t="s">
        <v>481</v>
      </c>
      <c r="N29" s="20" t="s">
        <v>481</v>
      </c>
      <c r="O29" s="18" t="s">
        <v>481</v>
      </c>
      <c r="P29" s="20" t="s">
        <v>481</v>
      </c>
      <c r="Q29" s="18" t="n">
        <v>358.28551468</v>
      </c>
      <c r="R29" s="20" t="n">
        <v>8.567023300000001</v>
      </c>
      <c r="S29" s="18" t="s">
        <v>481</v>
      </c>
      <c r="T29" s="20" t="s">
        <v>481</v>
      </c>
      <c r="U29" s="18" t="n">
        <v>419.53893699</v>
      </c>
      <c r="V29" s="20" t="n">
        <v>19.55262615</v>
      </c>
    </row>
    <row r="30" spans="1:22">
      <c r="A30" s="15" t="s">
        <v>505</v>
      </c>
      <c r="B30" s="17" t="n">
        <v>4520</v>
      </c>
      <c r="C30" s="18">
        <f>(103.0/B30*100)</f>
        <v/>
      </c>
      <c r="D30" s="19" t="n">
        <v>4417</v>
      </c>
      <c r="E30" s="18" t="n">
        <v>523.6399671299999</v>
      </c>
      <c r="F30" s="20" t="n">
        <v>7.04351274</v>
      </c>
      <c r="G30" s="18" t="n">
        <v>535.49698839</v>
      </c>
      <c r="H30" s="20" t="n">
        <v>3.24071626</v>
      </c>
      <c r="I30" s="18" t="n">
        <v>513.72119873</v>
      </c>
      <c r="J30" s="20" t="n">
        <v>3.28406668</v>
      </c>
      <c r="K30" s="18" t="n">
        <v>486.61442658</v>
      </c>
      <c r="L30" s="20" t="n">
        <v>4.28274878</v>
      </c>
      <c r="M30" s="18" t="s">
        <v>481</v>
      </c>
      <c r="N30" s="20" t="s">
        <v>481</v>
      </c>
      <c r="O30" s="18" t="s">
        <v>481</v>
      </c>
      <c r="P30" s="20" t="s">
        <v>481</v>
      </c>
      <c r="Q30" s="18" t="s">
        <v>481</v>
      </c>
      <c r="R30" s="20" t="s">
        <v>481</v>
      </c>
      <c r="S30" s="18" t="s">
        <v>481</v>
      </c>
      <c r="T30" s="20" t="s">
        <v>481</v>
      </c>
      <c r="U30" s="18" t="n">
        <v>419.81186888</v>
      </c>
      <c r="V30" s="20" t="n">
        <v>16.18616599</v>
      </c>
    </row>
    <row r="31" spans="1:22">
      <c r="A31" s="15" t="s">
        <v>506</v>
      </c>
      <c r="B31" s="17" t="n">
        <v>5456</v>
      </c>
      <c r="C31" s="18">
        <f>(125.0/B31*100)</f>
        <v/>
      </c>
      <c r="D31" s="19" t="n">
        <v>5331</v>
      </c>
      <c r="E31" s="18" t="n">
        <v>501.94121981</v>
      </c>
      <c r="F31" s="20" t="n">
        <v>3.82413899</v>
      </c>
      <c r="G31" s="18" t="n">
        <v>511.012066</v>
      </c>
      <c r="H31" s="20" t="n">
        <v>2.82547727</v>
      </c>
      <c r="I31" s="18" t="n">
        <v>499.35061333</v>
      </c>
      <c r="J31" s="20" t="n">
        <v>2.95504748</v>
      </c>
      <c r="K31" s="18" t="n">
        <v>477.52127808</v>
      </c>
      <c r="L31" s="20" t="n">
        <v>3.53975168</v>
      </c>
      <c r="M31" s="18" t="s">
        <v>481</v>
      </c>
      <c r="N31" s="20" t="s">
        <v>481</v>
      </c>
      <c r="O31" s="18" t="s">
        <v>481</v>
      </c>
      <c r="P31" s="20" t="s">
        <v>481</v>
      </c>
      <c r="Q31" s="18" t="s">
        <v>481</v>
      </c>
      <c r="R31" s="20" t="s">
        <v>481</v>
      </c>
      <c r="S31" s="18" t="s">
        <v>481</v>
      </c>
      <c r="T31" s="20" t="s">
        <v>481</v>
      </c>
      <c r="U31" s="18" t="n">
        <v>405.32216279</v>
      </c>
      <c r="V31" s="20" t="n">
        <v>13.62297819</v>
      </c>
    </row>
    <row r="32" spans="1:22">
      <c r="A32" s="15" t="s">
        <v>507</v>
      </c>
      <c r="B32" s="17" t="n">
        <v>4478</v>
      </c>
      <c r="C32" s="18">
        <f>(5.0/B32*100)</f>
        <v/>
      </c>
      <c r="D32" s="19" t="n">
        <v>4473</v>
      </c>
      <c r="E32" s="18" t="n">
        <v>515.45658354</v>
      </c>
      <c r="F32" s="20" t="n">
        <v>4.20198956</v>
      </c>
      <c r="G32" s="18" t="n">
        <v>512.99576427</v>
      </c>
      <c r="H32" s="20" t="n">
        <v>3.00259595</v>
      </c>
      <c r="I32" s="18" t="n">
        <v>487.92329494</v>
      </c>
      <c r="J32" s="20" t="n">
        <v>3.49365894</v>
      </c>
      <c r="K32" s="18" t="n">
        <v>481.22817315</v>
      </c>
      <c r="L32" s="20" t="n">
        <v>4.29339587</v>
      </c>
      <c r="M32" s="18" t="s">
        <v>481</v>
      </c>
      <c r="N32" s="20" t="s">
        <v>481</v>
      </c>
      <c r="O32" s="18" t="s">
        <v>481</v>
      </c>
      <c r="P32" s="20" t="s">
        <v>481</v>
      </c>
      <c r="Q32" s="18" t="s">
        <v>481</v>
      </c>
      <c r="R32" s="20" t="s">
        <v>481</v>
      </c>
      <c r="S32" s="18" t="s">
        <v>481</v>
      </c>
      <c r="T32" s="20" t="s">
        <v>481</v>
      </c>
      <c r="U32" s="18" t="n">
        <v>385.60796721</v>
      </c>
      <c r="V32" s="20" t="n">
        <v>18.55083472</v>
      </c>
    </row>
    <row r="33" spans="1:22">
      <c r="A33" s="15" t="s">
        <v>508</v>
      </c>
      <c r="B33" s="17" t="n">
        <v>7325</v>
      </c>
      <c r="C33" s="18">
        <f>(76.0/B33*100)</f>
        <v/>
      </c>
      <c r="D33" s="19" t="n">
        <v>7249</v>
      </c>
      <c r="E33" s="18" t="n">
        <v>505.38872796</v>
      </c>
      <c r="F33" s="20" t="n">
        <v>5.7274596</v>
      </c>
      <c r="G33" s="18" t="n">
        <v>511.33043454</v>
      </c>
      <c r="H33" s="20" t="n">
        <v>3.54705706</v>
      </c>
      <c r="I33" s="18" t="n">
        <v>501.96877602</v>
      </c>
      <c r="J33" s="20" t="n">
        <v>2.74773055</v>
      </c>
      <c r="K33" s="18" t="n">
        <v>490.44298268</v>
      </c>
      <c r="L33" s="20" t="n">
        <v>3.41761252</v>
      </c>
      <c r="M33" s="18" t="s">
        <v>481</v>
      </c>
      <c r="N33" s="20" t="s">
        <v>481</v>
      </c>
      <c r="O33" s="18" t="s">
        <v>481</v>
      </c>
      <c r="P33" s="20" t="s">
        <v>481</v>
      </c>
      <c r="Q33" s="18" t="s">
        <v>481</v>
      </c>
      <c r="R33" s="20" t="s">
        <v>481</v>
      </c>
      <c r="S33" s="18" t="s">
        <v>481</v>
      </c>
      <c r="T33" s="20" t="s">
        <v>481</v>
      </c>
      <c r="U33" s="18" t="n">
        <v>400.36886449</v>
      </c>
      <c r="V33" s="20" t="n">
        <v>14.78841908</v>
      </c>
    </row>
    <row r="34" spans="1:22">
      <c r="A34" s="15" t="s">
        <v>509</v>
      </c>
      <c r="B34" s="17" t="n">
        <v>6350</v>
      </c>
      <c r="C34" s="18">
        <f>(36.0/B34*100)</f>
        <v/>
      </c>
      <c r="D34" s="19" t="n">
        <v>6314</v>
      </c>
      <c r="E34" s="18" t="n">
        <v>462.64268423</v>
      </c>
      <c r="F34" s="20" t="n">
        <v>4.58129628</v>
      </c>
      <c r="G34" s="18" t="n">
        <v>477.32576246</v>
      </c>
      <c r="H34" s="20" t="n">
        <v>3.17740659</v>
      </c>
      <c r="I34" s="18" t="n">
        <v>463.80348938</v>
      </c>
      <c r="J34" s="20" t="n">
        <v>2.88271508</v>
      </c>
      <c r="K34" s="18" t="n">
        <v>462.03869326</v>
      </c>
      <c r="L34" s="20" t="n">
        <v>4.56783979</v>
      </c>
      <c r="M34" s="18" t="s">
        <v>481</v>
      </c>
      <c r="N34" s="20" t="s">
        <v>481</v>
      </c>
      <c r="O34" s="18" t="s">
        <v>481</v>
      </c>
      <c r="P34" s="20" t="s">
        <v>481</v>
      </c>
      <c r="Q34" s="18" t="n">
        <v>306.56969545</v>
      </c>
      <c r="R34" s="20" t="n">
        <v>10.27624616</v>
      </c>
      <c r="S34" s="18" t="s">
        <v>481</v>
      </c>
      <c r="T34" s="20" t="s">
        <v>481</v>
      </c>
      <c r="U34" s="18" t="n">
        <v>328.07546198</v>
      </c>
      <c r="V34" s="20" t="n">
        <v>10.35132132</v>
      </c>
    </row>
    <row r="35" spans="1:22">
      <c r="A35" s="15" t="s">
        <v>510</v>
      </c>
      <c r="B35" s="17" t="n">
        <v>6406</v>
      </c>
      <c r="C35" s="18">
        <f>(36.0/B35*100)</f>
        <v/>
      </c>
      <c r="D35" s="19" t="n">
        <v>6370</v>
      </c>
      <c r="E35" s="18" t="n">
        <v>506.70760741</v>
      </c>
      <c r="F35" s="20" t="n">
        <v>3.75734726</v>
      </c>
      <c r="G35" s="18" t="n">
        <v>525.9223962</v>
      </c>
      <c r="H35" s="20" t="n">
        <v>2.42357231</v>
      </c>
      <c r="I35" s="18" t="n">
        <v>513.84779377</v>
      </c>
      <c r="J35" s="20" t="n">
        <v>2.48395658</v>
      </c>
      <c r="K35" s="18" t="n">
        <v>503.03151409</v>
      </c>
      <c r="L35" s="20" t="n">
        <v>4.34428694</v>
      </c>
      <c r="M35" s="18" t="s">
        <v>481</v>
      </c>
      <c r="N35" s="20" t="s">
        <v>481</v>
      </c>
      <c r="O35" s="18" t="s">
        <v>481</v>
      </c>
      <c r="P35" s="20" t="s">
        <v>481</v>
      </c>
      <c r="Q35" s="18" t="n">
        <v>374.85244494</v>
      </c>
      <c r="R35" s="20" t="n">
        <v>5.84040672</v>
      </c>
      <c r="S35" s="18" t="s">
        <v>481</v>
      </c>
      <c r="T35" s="20" t="s">
        <v>481</v>
      </c>
      <c r="U35" s="18" t="n">
        <v>397.64774621</v>
      </c>
      <c r="V35" s="20" t="n">
        <v>13.39461102</v>
      </c>
    </row>
    <row r="36" spans="1:22">
      <c r="A36" s="15" t="s">
        <v>511</v>
      </c>
      <c r="B36" s="17" t="n">
        <v>6736</v>
      </c>
      <c r="C36" s="18">
        <f>(28.0/B36*100)</f>
        <v/>
      </c>
      <c r="D36" s="19" t="n">
        <v>6708</v>
      </c>
      <c r="E36" s="18" t="n">
        <v>495.25767073</v>
      </c>
      <c r="F36" s="20" t="n">
        <v>4.06450099</v>
      </c>
      <c r="G36" s="18" t="n">
        <v>508.49978013</v>
      </c>
      <c r="H36" s="20" t="n">
        <v>2.5834835</v>
      </c>
      <c r="I36" s="18" t="n">
        <v>492.91673687</v>
      </c>
      <c r="J36" s="20" t="n">
        <v>2.48529327</v>
      </c>
      <c r="K36" s="18" t="n">
        <v>470.0112868</v>
      </c>
      <c r="L36" s="20" t="n">
        <v>2.75253094</v>
      </c>
      <c r="M36" s="18" t="s">
        <v>481</v>
      </c>
      <c r="N36" s="20" t="s">
        <v>481</v>
      </c>
      <c r="O36" s="18" t="s">
        <v>481</v>
      </c>
      <c r="P36" s="20" t="s">
        <v>481</v>
      </c>
      <c r="Q36" s="18" t="s">
        <v>481</v>
      </c>
      <c r="R36" s="20" t="s">
        <v>481</v>
      </c>
      <c r="S36" s="18" t="s">
        <v>481</v>
      </c>
      <c r="T36" s="20" t="s">
        <v>481</v>
      </c>
      <c r="U36" s="18" t="n">
        <v>399.25167798</v>
      </c>
      <c r="V36" s="20" t="n">
        <v>15.95867409</v>
      </c>
    </row>
    <row r="37" spans="1:22">
      <c r="A37" s="15" t="s">
        <v>512</v>
      </c>
      <c r="B37" s="17" t="n">
        <v>5458</v>
      </c>
      <c r="C37" s="18">
        <f>(64.0/B37*100)</f>
        <v/>
      </c>
      <c r="D37" s="19" t="n">
        <v>5394</v>
      </c>
      <c r="E37" s="18" t="n">
        <v>495.45126178</v>
      </c>
      <c r="F37" s="20" t="n">
        <v>5.22196044</v>
      </c>
      <c r="G37" s="18" t="n">
        <v>502.29924135</v>
      </c>
      <c r="H37" s="20" t="n">
        <v>4.07560433</v>
      </c>
      <c r="I37" s="18" t="n">
        <v>498.12458433</v>
      </c>
      <c r="J37" s="20" t="n">
        <v>3.89837158</v>
      </c>
      <c r="K37" s="18" t="n">
        <v>484.7625642</v>
      </c>
      <c r="L37" s="20" t="n">
        <v>4.94737104</v>
      </c>
      <c r="M37" s="18" t="s">
        <v>481</v>
      </c>
      <c r="N37" s="20" t="s">
        <v>481</v>
      </c>
      <c r="O37" s="18" t="s">
        <v>481</v>
      </c>
      <c r="P37" s="20" t="s">
        <v>481</v>
      </c>
      <c r="Q37" s="18" t="s">
        <v>481</v>
      </c>
      <c r="R37" s="20" t="s">
        <v>481</v>
      </c>
      <c r="S37" s="18" t="s">
        <v>481</v>
      </c>
      <c r="T37" s="20" t="s">
        <v>481</v>
      </c>
      <c r="U37" s="18" t="n">
        <v>354.01700287</v>
      </c>
      <c r="V37" s="20" t="n">
        <v>9.48899907</v>
      </c>
    </row>
    <row r="38" spans="1:22">
      <c r="A38" s="15" t="s">
        <v>513</v>
      </c>
      <c r="B38" s="17" t="n">
        <v>5860</v>
      </c>
      <c r="C38" s="18">
        <f>(16.0/B38*100)</f>
        <v/>
      </c>
      <c r="D38" s="19" t="n">
        <v>5844</v>
      </c>
      <c r="E38" s="18" t="n">
        <v>505.59979107</v>
      </c>
      <c r="F38" s="20" t="n">
        <v>3.62296809</v>
      </c>
      <c r="G38" s="18" t="n">
        <v>514.4972178</v>
      </c>
      <c r="H38" s="20" t="n">
        <v>3.27315652</v>
      </c>
      <c r="I38" s="18" t="n">
        <v>508.32037527</v>
      </c>
      <c r="J38" s="20" t="n">
        <v>4.25135356</v>
      </c>
      <c r="K38" s="18" t="n">
        <v>482.67429898</v>
      </c>
      <c r="L38" s="20" t="n">
        <v>6.93308102</v>
      </c>
      <c r="M38" s="18" t="s">
        <v>481</v>
      </c>
      <c r="N38" s="20" t="s">
        <v>481</v>
      </c>
      <c r="O38" s="18" t="s">
        <v>481</v>
      </c>
      <c r="P38" s="20" t="s">
        <v>481</v>
      </c>
      <c r="Q38" s="18" t="s">
        <v>481</v>
      </c>
      <c r="R38" s="20" t="s">
        <v>481</v>
      </c>
      <c r="S38" s="18" t="s">
        <v>481</v>
      </c>
      <c r="T38" s="20" t="s">
        <v>481</v>
      </c>
      <c r="U38" s="18" t="n">
        <v>375.07878408</v>
      </c>
      <c r="V38" s="20" t="n">
        <v>11.29392943</v>
      </c>
    </row>
    <row r="39" spans="1:22">
      <c r="A39" s="15" t="s">
        <v>514</v>
      </c>
      <c r="B39" s="17" t="n">
        <v>5895</v>
      </c>
      <c r="C39" s="18">
        <f>(31.0/B39*100)</f>
        <v/>
      </c>
      <c r="D39" s="19" t="n">
        <v>5864</v>
      </c>
      <c r="E39" s="18" t="n">
        <v>417.65443606</v>
      </c>
      <c r="F39" s="20" t="n">
        <v>5.06937992</v>
      </c>
      <c r="G39" s="18" t="n">
        <v>417.80956414</v>
      </c>
      <c r="H39" s="20" t="n">
        <v>4.70014392</v>
      </c>
      <c r="I39" s="18" t="n">
        <v>429.79101205</v>
      </c>
      <c r="J39" s="20" t="n">
        <v>4.36898974</v>
      </c>
      <c r="K39" s="18" t="n">
        <v>431.17223205</v>
      </c>
      <c r="L39" s="20" t="n">
        <v>4.20503377</v>
      </c>
      <c r="M39" s="18" t="s">
        <v>481</v>
      </c>
      <c r="N39" s="20" t="s">
        <v>481</v>
      </c>
      <c r="O39" s="18" t="s">
        <v>481</v>
      </c>
      <c r="P39" s="20" t="s">
        <v>481</v>
      </c>
      <c r="Q39" s="18" t="s">
        <v>481</v>
      </c>
      <c r="R39" s="20" t="s">
        <v>481</v>
      </c>
      <c r="S39" s="18" t="s">
        <v>481</v>
      </c>
      <c r="T39" s="20" t="s">
        <v>481</v>
      </c>
      <c r="U39" s="18" t="n">
        <v>348.2420113</v>
      </c>
      <c r="V39" s="20" t="n">
        <v>11.60556954</v>
      </c>
    </row>
    <row r="40" spans="1:22">
      <c r="A40" s="15" t="s">
        <v>515</v>
      </c>
      <c r="B40" s="17" t="n">
        <v>14157</v>
      </c>
      <c r="C40" s="18">
        <f>(277.0/B40*100)</f>
        <v/>
      </c>
      <c r="D40" s="19" t="n">
        <v>13880</v>
      </c>
      <c r="E40" s="18" t="n">
        <v>515.45845464</v>
      </c>
      <c r="F40" s="20" t="n">
        <v>4.59683792</v>
      </c>
      <c r="G40" s="18" t="n">
        <v>522.99352322</v>
      </c>
      <c r="H40" s="20" t="n">
        <v>3.553252</v>
      </c>
      <c r="I40" s="18" t="n">
        <v>507.76452556</v>
      </c>
      <c r="J40" s="20" t="n">
        <v>3.02228517</v>
      </c>
      <c r="K40" s="18" t="n">
        <v>491.45294706</v>
      </c>
      <c r="L40" s="20" t="n">
        <v>3.99714497</v>
      </c>
      <c r="M40" s="18" t="s">
        <v>481</v>
      </c>
      <c r="N40" s="20" t="s">
        <v>481</v>
      </c>
      <c r="O40" s="18" t="s">
        <v>481</v>
      </c>
      <c r="P40" s="20" t="s">
        <v>481</v>
      </c>
      <c r="Q40" s="18" t="s">
        <v>481</v>
      </c>
      <c r="R40" s="20" t="s">
        <v>481</v>
      </c>
      <c r="S40" s="18" t="s">
        <v>481</v>
      </c>
      <c r="T40" s="20" t="s">
        <v>481</v>
      </c>
      <c r="U40" s="18" t="n">
        <v>405.14811787</v>
      </c>
      <c r="V40" s="20" t="n">
        <v>10.84227618</v>
      </c>
    </row>
    <row r="41" spans="1:22">
      <c r="A41" s="15" t="s">
        <v>516</v>
      </c>
      <c r="B41" s="17" t="n">
        <v>5712</v>
      </c>
      <c r="C41" s="18">
        <f>(38.0/B41*100)</f>
        <v/>
      </c>
      <c r="D41" s="19" t="n">
        <v>5674</v>
      </c>
      <c r="E41" s="18" t="n">
        <v>506.14507066</v>
      </c>
      <c r="F41" s="20" t="n">
        <v>5.05173619</v>
      </c>
      <c r="G41" s="18" t="n">
        <v>505.10265912</v>
      </c>
      <c r="H41" s="20" t="n">
        <v>3.5992419</v>
      </c>
      <c r="I41" s="18" t="n">
        <v>500.24430799</v>
      </c>
      <c r="J41" s="20" t="n">
        <v>3.49423799</v>
      </c>
      <c r="K41" s="18" t="n">
        <v>489.43590796</v>
      </c>
      <c r="L41" s="20" t="n">
        <v>4.22629268</v>
      </c>
      <c r="M41" s="18" t="s">
        <v>481</v>
      </c>
      <c r="N41" s="20" t="s">
        <v>481</v>
      </c>
      <c r="O41" s="18" t="s">
        <v>481</v>
      </c>
      <c r="P41" s="20" t="s">
        <v>481</v>
      </c>
      <c r="Q41" s="18" t="n">
        <v>387.44235424</v>
      </c>
      <c r="R41" s="20" t="n">
        <v>14.52510266</v>
      </c>
      <c r="S41" s="18" t="s">
        <v>481</v>
      </c>
      <c r="T41" s="20" t="s">
        <v>481</v>
      </c>
      <c r="U41" s="18" t="n">
        <v>358.24036898</v>
      </c>
      <c r="V41" s="20" t="n">
        <v>14.1865671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(1223.0/B46*100)</f>
        <v/>
      </c>
      <c r="D46" s="19" t="n">
        <v>21918</v>
      </c>
      <c r="E46" s="18" t="n">
        <v>418.67179151</v>
      </c>
      <c r="F46" s="20" t="n">
        <v>4.57388511</v>
      </c>
      <c r="G46" s="18" t="n">
        <v>424.85504376</v>
      </c>
      <c r="H46" s="20" t="n">
        <v>3.38231249</v>
      </c>
      <c r="I46" s="18" t="n">
        <v>400.97886624</v>
      </c>
      <c r="J46" s="20" t="n">
        <v>2.34592313</v>
      </c>
      <c r="K46" s="18" t="n">
        <v>400.66976682</v>
      </c>
      <c r="L46" s="20" t="n">
        <v>2.53880605</v>
      </c>
      <c r="M46" s="18" t="s">
        <v>481</v>
      </c>
      <c r="N46" s="20" t="s">
        <v>481</v>
      </c>
      <c r="O46" s="18" t="s">
        <v>481</v>
      </c>
      <c r="P46" s="20" t="s">
        <v>481</v>
      </c>
      <c r="Q46" s="18" t="s">
        <v>481</v>
      </c>
      <c r="R46" s="20" t="s">
        <v>481</v>
      </c>
      <c r="S46" s="18" t="s">
        <v>481</v>
      </c>
      <c r="T46" s="20" t="s">
        <v>481</v>
      </c>
      <c r="U46" s="18" t="n">
        <v>331.80201948</v>
      </c>
      <c r="V46" s="20" t="n">
        <v>3.99350018</v>
      </c>
    </row>
    <row r="47" spans="1:22">
      <c r="A47" s="15" t="s">
        <v>522</v>
      </c>
      <c r="B47" s="17" t="n">
        <v>5928</v>
      </c>
      <c r="C47" s="18">
        <f>(81.0/B47*100)</f>
        <v/>
      </c>
      <c r="D47" s="19" t="n">
        <v>5847</v>
      </c>
      <c r="E47" s="18" t="n">
        <v>432.85570074</v>
      </c>
      <c r="F47" s="20" t="n">
        <v>5.84537245</v>
      </c>
      <c r="G47" s="18" t="n">
        <v>464.56065377</v>
      </c>
      <c r="H47" s="20" t="n">
        <v>4.5413307</v>
      </c>
      <c r="I47" s="18" t="n">
        <v>458.54870829</v>
      </c>
      <c r="J47" s="20" t="n">
        <v>4.60841616</v>
      </c>
      <c r="K47" s="18" t="n">
        <v>448.34508052</v>
      </c>
      <c r="L47" s="20" t="n">
        <v>4.40681392</v>
      </c>
      <c r="M47" s="18" t="s">
        <v>481</v>
      </c>
      <c r="N47" s="20" t="s">
        <v>481</v>
      </c>
      <c r="O47" s="18" t="s">
        <v>481</v>
      </c>
      <c r="P47" s="20" t="s">
        <v>481</v>
      </c>
      <c r="Q47" s="18" t="s">
        <v>481</v>
      </c>
      <c r="R47" s="20" t="s">
        <v>481</v>
      </c>
      <c r="S47" s="18" t="s">
        <v>481</v>
      </c>
      <c r="T47" s="20" t="s">
        <v>481</v>
      </c>
      <c r="U47" s="18" t="n">
        <v>323.84560537</v>
      </c>
      <c r="V47" s="20" t="n">
        <v>6.44646361</v>
      </c>
    </row>
    <row r="48" spans="1:22">
      <c r="A48" s="15" t="s">
        <v>523</v>
      </c>
      <c r="B48" s="17" t="n">
        <v>9841</v>
      </c>
      <c r="C48" s="18">
        <f>(7.0/B48*100)</f>
        <v/>
      </c>
      <c r="D48" s="19" t="n">
        <v>9834</v>
      </c>
      <c r="E48" s="18" t="n">
        <v>540.45731631</v>
      </c>
      <c r="F48" s="20" t="n">
        <v>7.35703111</v>
      </c>
      <c r="G48" s="18" t="n">
        <v>531.40296371</v>
      </c>
      <c r="H48" s="20" t="n">
        <v>4.79514214</v>
      </c>
      <c r="I48" s="18" t="n">
        <v>510.18063467</v>
      </c>
      <c r="J48" s="20" t="n">
        <v>5.18458379</v>
      </c>
      <c r="K48" s="18" t="n">
        <v>505.31749356</v>
      </c>
      <c r="L48" s="20" t="n">
        <v>5.0804245</v>
      </c>
      <c r="M48" s="18" t="s">
        <v>481</v>
      </c>
      <c r="N48" s="20" t="s">
        <v>481</v>
      </c>
      <c r="O48" s="18" t="s">
        <v>481</v>
      </c>
      <c r="P48" s="20" t="s">
        <v>481</v>
      </c>
      <c r="Q48" s="18" t="s">
        <v>481</v>
      </c>
      <c r="R48" s="20" t="s">
        <v>481</v>
      </c>
      <c r="S48" s="18" t="s">
        <v>481</v>
      </c>
      <c r="T48" s="20" t="s">
        <v>481</v>
      </c>
      <c r="U48" s="18" t="n">
        <v>446.73084061</v>
      </c>
      <c r="V48" s="20" t="n">
        <v>38.64351519</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(220.0/B50*100)</f>
        <v/>
      </c>
      <c r="D50" s="19" t="n">
        <v>11575</v>
      </c>
      <c r="E50" s="18" t="n">
        <v>420.99138035</v>
      </c>
      <c r="F50" s="20" t="n">
        <v>5.11178931</v>
      </c>
      <c r="G50" s="18" t="n">
        <v>434.24602167</v>
      </c>
      <c r="H50" s="20" t="n">
        <v>3.43101208</v>
      </c>
      <c r="I50" s="18" t="n">
        <v>413.77875565</v>
      </c>
      <c r="J50" s="20" t="n">
        <v>2.51702727</v>
      </c>
      <c r="K50" s="18" t="n">
        <v>409.59003604</v>
      </c>
      <c r="L50" s="20" t="n">
        <v>2.7488621</v>
      </c>
      <c r="M50" s="18" t="s">
        <v>481</v>
      </c>
      <c r="N50" s="20" t="s">
        <v>481</v>
      </c>
      <c r="O50" s="18" t="s">
        <v>481</v>
      </c>
      <c r="P50" s="20" t="s">
        <v>481</v>
      </c>
      <c r="Q50" s="18" t="s">
        <v>481</v>
      </c>
      <c r="R50" s="20" t="s">
        <v>481</v>
      </c>
      <c r="S50" s="18" t="s">
        <v>481</v>
      </c>
      <c r="T50" s="20" t="s">
        <v>481</v>
      </c>
      <c r="U50" s="18" t="n">
        <v>338.51047428</v>
      </c>
      <c r="V50" s="20" t="n">
        <v>7.89156452</v>
      </c>
    </row>
    <row r="51" spans="1:22">
      <c r="A51" s="15" t="s">
        <v>526</v>
      </c>
      <c r="B51" s="17" t="n">
        <v>6866</v>
      </c>
      <c r="C51" s="18">
        <f>(109.0/B51*100)</f>
        <v/>
      </c>
      <c r="D51" s="19" t="n">
        <v>6757</v>
      </c>
      <c r="E51" s="18" t="n">
        <v>432.95819926</v>
      </c>
      <c r="F51" s="20" t="n">
        <v>3.54434932</v>
      </c>
      <c r="G51" s="18" t="n">
        <v>431.60093456</v>
      </c>
      <c r="H51" s="20" t="n">
        <v>3.40881322</v>
      </c>
      <c r="I51" s="18" t="n">
        <v>418.6714727</v>
      </c>
      <c r="J51" s="20" t="n">
        <v>2.77158943</v>
      </c>
      <c r="K51" s="18" t="n">
        <v>409.37392061</v>
      </c>
      <c r="L51" s="20" t="n">
        <v>2.37044166</v>
      </c>
      <c r="M51" s="18" t="s">
        <v>481</v>
      </c>
      <c r="N51" s="20" t="s">
        <v>481</v>
      </c>
      <c r="O51" s="18" t="s">
        <v>481</v>
      </c>
      <c r="P51" s="20" t="s">
        <v>481</v>
      </c>
      <c r="Q51" s="18" t="n">
        <v>410.85572185</v>
      </c>
      <c r="R51" s="20" t="n">
        <v>3.7997542</v>
      </c>
      <c r="S51" s="18" t="s">
        <v>481</v>
      </c>
      <c r="T51" s="20" t="s">
        <v>481</v>
      </c>
      <c r="U51" s="18" t="n">
        <v>372.07153005</v>
      </c>
      <c r="V51" s="20" t="n">
        <v>9.79188825</v>
      </c>
    </row>
    <row r="52" spans="1:22">
      <c r="A52" s="15" t="s">
        <v>527</v>
      </c>
      <c r="B52" s="17" t="n">
        <v>5809</v>
      </c>
      <c r="C52" s="18">
        <f>(74.0/B52*100)</f>
        <v/>
      </c>
      <c r="D52" s="19" t="n">
        <v>5735</v>
      </c>
      <c r="E52" s="18" t="n">
        <v>471.57542356</v>
      </c>
      <c r="F52" s="20" t="n">
        <v>4.14352307</v>
      </c>
      <c r="G52" s="18" t="n">
        <v>486.11065309</v>
      </c>
      <c r="H52" s="20" t="n">
        <v>3.02223961</v>
      </c>
      <c r="I52" s="18" t="n">
        <v>474.08305289</v>
      </c>
      <c r="J52" s="20" t="n">
        <v>3.31407853</v>
      </c>
      <c r="K52" s="18" t="n">
        <v>456.97825753</v>
      </c>
      <c r="L52" s="20" t="n">
        <v>4.6141106</v>
      </c>
      <c r="M52" s="18" t="s">
        <v>481</v>
      </c>
      <c r="N52" s="20" t="s">
        <v>481</v>
      </c>
      <c r="O52" s="18" t="s">
        <v>481</v>
      </c>
      <c r="P52" s="20" t="s">
        <v>481</v>
      </c>
      <c r="Q52" s="18" t="s">
        <v>481</v>
      </c>
      <c r="R52" s="20" t="s">
        <v>481</v>
      </c>
      <c r="S52" s="18" t="s">
        <v>481</v>
      </c>
      <c r="T52" s="20" t="s">
        <v>481</v>
      </c>
      <c r="U52" s="18" t="n">
        <v>392.63549467</v>
      </c>
      <c r="V52" s="20" t="n">
        <v>16.38302813</v>
      </c>
    </row>
    <row r="53" spans="1:22">
      <c r="A53" s="15" t="s">
        <v>528</v>
      </c>
      <c r="B53" s="17" t="n">
        <v>5571</v>
      </c>
      <c r="C53" s="18">
        <f>(85.0/B53*100)</f>
        <v/>
      </c>
      <c r="D53" s="19" t="n">
        <v>5486</v>
      </c>
      <c r="E53" s="18" t="n">
        <v>431.36657183</v>
      </c>
      <c r="F53" s="20" t="n">
        <v>4.11750371</v>
      </c>
      <c r="G53" s="18" t="n">
        <v>445.86167803</v>
      </c>
      <c r="H53" s="20" t="n">
        <v>2.86994493</v>
      </c>
      <c r="I53" s="18" t="n">
        <v>436.61018315</v>
      </c>
      <c r="J53" s="20" t="n">
        <v>2.08349021</v>
      </c>
      <c r="K53" s="18" t="n">
        <v>416.49499148</v>
      </c>
      <c r="L53" s="20" t="n">
        <v>2.9852385</v>
      </c>
      <c r="M53" s="18" t="s">
        <v>481</v>
      </c>
      <c r="N53" s="20" t="s">
        <v>481</v>
      </c>
      <c r="O53" s="18" t="s">
        <v>481</v>
      </c>
      <c r="P53" s="20" t="s">
        <v>481</v>
      </c>
      <c r="Q53" s="18" t="s">
        <v>481</v>
      </c>
      <c r="R53" s="20" t="s">
        <v>481</v>
      </c>
      <c r="S53" s="18" t="s">
        <v>481</v>
      </c>
      <c r="T53" s="20" t="s">
        <v>481</v>
      </c>
      <c r="U53" s="18" t="n">
        <v>334.43634734</v>
      </c>
      <c r="V53" s="20" t="n">
        <v>8.298485169999999</v>
      </c>
    </row>
    <row r="54" spans="1:22">
      <c r="A54" s="15" t="s">
        <v>529</v>
      </c>
      <c r="B54" s="17" t="n">
        <v>4740</v>
      </c>
      <c r="C54" s="18">
        <f>(60.0/B54*100)</f>
        <v/>
      </c>
      <c r="D54" s="19" t="n">
        <v>4680</v>
      </c>
      <c r="E54" s="18" t="n">
        <v>337.80957206</v>
      </c>
      <c r="F54" s="20" t="n">
        <v>3.90151453</v>
      </c>
      <c r="G54" s="18" t="n">
        <v>349.37064725</v>
      </c>
      <c r="H54" s="20" t="n">
        <v>3.81355695</v>
      </c>
      <c r="I54" s="18" t="n">
        <v>333.57749678</v>
      </c>
      <c r="J54" s="20" t="n">
        <v>3.86159548</v>
      </c>
      <c r="K54" s="18" t="n">
        <v>333.07597109</v>
      </c>
      <c r="L54" s="20" t="n">
        <v>2.83787438</v>
      </c>
      <c r="M54" s="18" t="s">
        <v>481</v>
      </c>
      <c r="N54" s="20" t="s">
        <v>481</v>
      </c>
      <c r="O54" s="18" t="s">
        <v>481</v>
      </c>
      <c r="P54" s="20" t="s">
        <v>481</v>
      </c>
      <c r="Q54" s="18" t="s">
        <v>481</v>
      </c>
      <c r="R54" s="20" t="s">
        <v>481</v>
      </c>
      <c r="S54" s="18" t="s">
        <v>481</v>
      </c>
      <c r="T54" s="20" t="s">
        <v>481</v>
      </c>
      <c r="U54" s="18" t="n">
        <v>267.6971276</v>
      </c>
      <c r="V54" s="20" t="n">
        <v>4.0708494</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527.78128169</v>
      </c>
      <c r="F56" s="20" t="n">
        <v>4.42656796</v>
      </c>
      <c r="G56" s="18" t="n">
        <v>530.7558340099999</v>
      </c>
      <c r="H56" s="20" t="n">
        <v>3.58596253</v>
      </c>
      <c r="I56" s="18" t="n">
        <v>520.64090259</v>
      </c>
      <c r="J56" s="20" t="n">
        <v>3.03582064</v>
      </c>
      <c r="K56" s="18" t="n">
        <v>514.40251017</v>
      </c>
      <c r="L56" s="20" t="n">
        <v>3.73064817</v>
      </c>
      <c r="M56" s="18" t="s">
        <v>481</v>
      </c>
      <c r="N56" s="20" t="s">
        <v>481</v>
      </c>
      <c r="O56" s="18" t="s">
        <v>481</v>
      </c>
      <c r="P56" s="20" t="s">
        <v>481</v>
      </c>
      <c r="Q56" s="18" t="s">
        <v>481</v>
      </c>
      <c r="R56" s="20" t="s">
        <v>481</v>
      </c>
      <c r="S56" s="18" t="s">
        <v>481</v>
      </c>
      <c r="T56" s="20" t="s">
        <v>481</v>
      </c>
      <c r="U56" s="18" t="n">
        <v>441.25772555</v>
      </c>
      <c r="V56" s="20" t="n">
        <v>20.65632749</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(137.0/B61*100)</f>
        <v/>
      </c>
      <c r="D61" s="19" t="n">
        <v>6388</v>
      </c>
      <c r="E61" s="18" t="n">
        <v>475.35306439</v>
      </c>
      <c r="F61" s="20" t="n">
        <v>3.99383973</v>
      </c>
      <c r="G61" s="18" t="n">
        <v>484.75054229</v>
      </c>
      <c r="H61" s="20" t="n">
        <v>3.55997117</v>
      </c>
      <c r="I61" s="18" t="n">
        <v>478.77638411</v>
      </c>
      <c r="J61" s="20" t="n">
        <v>2.92272064</v>
      </c>
      <c r="K61" s="18" t="n">
        <v>467.1127918</v>
      </c>
      <c r="L61" s="20" t="n">
        <v>3.67424739</v>
      </c>
      <c r="M61" s="18" t="s">
        <v>481</v>
      </c>
      <c r="N61" s="20" t="s">
        <v>481</v>
      </c>
      <c r="O61" s="18" t="s">
        <v>481</v>
      </c>
      <c r="P61" s="20" t="s">
        <v>481</v>
      </c>
      <c r="Q61" s="18" t="s">
        <v>481</v>
      </c>
      <c r="R61" s="20" t="s">
        <v>481</v>
      </c>
      <c r="S61" s="18" t="s">
        <v>481</v>
      </c>
      <c r="T61" s="20" t="s">
        <v>481</v>
      </c>
      <c r="U61" s="18" t="n">
        <v>372.5391835</v>
      </c>
      <c r="V61" s="20" t="n">
        <v>10.9082536</v>
      </c>
    </row>
    <row r="62" spans="1:22">
      <c r="A62" s="15" t="s">
        <v>537</v>
      </c>
      <c r="B62" s="17" t="n">
        <v>4476</v>
      </c>
      <c r="C62" s="18">
        <f>(3.0/B62*100)</f>
        <v/>
      </c>
      <c r="D62" s="19" t="n">
        <v>4473</v>
      </c>
      <c r="E62" s="18" t="n">
        <v>532.14793733</v>
      </c>
      <c r="F62" s="20" t="n">
        <v>3.69491467</v>
      </c>
      <c r="G62" s="18" t="n">
        <v>532.73544663</v>
      </c>
      <c r="H62" s="20" t="n">
        <v>2.08759486</v>
      </c>
      <c r="I62" s="18" t="n">
        <v>529.4091782100001</v>
      </c>
      <c r="J62" s="20" t="n">
        <v>1.84794731</v>
      </c>
      <c r="K62" s="18" t="n">
        <v>515.67287728</v>
      </c>
      <c r="L62" s="20" t="n">
        <v>3.13250709</v>
      </c>
      <c r="M62" s="18" t="s">
        <v>481</v>
      </c>
      <c r="N62" s="20" t="s">
        <v>481</v>
      </c>
      <c r="O62" s="18" t="s">
        <v>481</v>
      </c>
      <c r="P62" s="20" t="s">
        <v>481</v>
      </c>
      <c r="Q62" s="18" t="s">
        <v>481</v>
      </c>
      <c r="R62" s="20" t="s">
        <v>481</v>
      </c>
      <c r="S62" s="18" t="s">
        <v>481</v>
      </c>
      <c r="T62" s="20" t="s">
        <v>481</v>
      </c>
      <c r="U62" s="18" t="n">
        <v>482.61954163</v>
      </c>
      <c r="V62" s="20" t="n">
        <v>31.4080392</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(75.0/B66*100)</f>
        <v/>
      </c>
      <c r="D66" s="19" t="n">
        <v>5590</v>
      </c>
      <c r="E66" s="18" t="n">
        <v>420.33619942</v>
      </c>
      <c r="F66" s="20" t="n">
        <v>2.92555556</v>
      </c>
      <c r="G66" s="18" t="n">
        <v>428.80193726</v>
      </c>
      <c r="H66" s="20" t="n">
        <v>2.33019826</v>
      </c>
      <c r="I66" s="18" t="n">
        <v>412.74290121</v>
      </c>
      <c r="J66" s="20" t="n">
        <v>1.96994974</v>
      </c>
      <c r="K66" s="18" t="n">
        <v>398.81355543</v>
      </c>
      <c r="L66" s="20" t="n">
        <v>2.75448942</v>
      </c>
      <c r="M66" s="18" t="s">
        <v>481</v>
      </c>
      <c r="N66" s="20" t="s">
        <v>481</v>
      </c>
      <c r="O66" s="18" t="s">
        <v>481</v>
      </c>
      <c r="P66" s="20" t="s">
        <v>481</v>
      </c>
      <c r="Q66" s="18" t="s">
        <v>481</v>
      </c>
      <c r="R66" s="20" t="s">
        <v>481</v>
      </c>
      <c r="S66" s="18" t="s">
        <v>481</v>
      </c>
      <c r="T66" s="20" t="s">
        <v>481</v>
      </c>
      <c r="U66" s="18" t="n">
        <v>317.72621025</v>
      </c>
      <c r="V66" s="20" t="n">
        <v>5.4819255</v>
      </c>
    </row>
    <row r="67" spans="1:22">
      <c r="A67" s="15" t="s">
        <v>542</v>
      </c>
      <c r="B67" s="17" t="n">
        <v>6971</v>
      </c>
      <c r="C67" s="18">
        <f>(44.0/B67*100)</f>
        <v/>
      </c>
      <c r="D67" s="19" t="n">
        <v>6927</v>
      </c>
      <c r="E67" s="18" t="n">
        <v>411.95447285</v>
      </c>
      <c r="F67" s="20" t="n">
        <v>3.66600844</v>
      </c>
      <c r="G67" s="18" t="n">
        <v>405.71909075</v>
      </c>
      <c r="H67" s="20" t="n">
        <v>2.96648844</v>
      </c>
      <c r="I67" s="18" t="n">
        <v>392.47678956</v>
      </c>
      <c r="J67" s="20" t="n">
        <v>2.39213011</v>
      </c>
      <c r="K67" s="18" t="n">
        <v>385.43034389</v>
      </c>
      <c r="L67" s="20" t="n">
        <v>3.51603007</v>
      </c>
      <c r="M67" s="18" t="s">
        <v>481</v>
      </c>
      <c r="N67" s="20" t="s">
        <v>481</v>
      </c>
      <c r="O67" s="18" t="s">
        <v>481</v>
      </c>
      <c r="P67" s="20" t="s">
        <v>481</v>
      </c>
      <c r="Q67" s="18" t="s">
        <v>481</v>
      </c>
      <c r="R67" s="20" t="s">
        <v>481</v>
      </c>
      <c r="S67" s="18" t="s">
        <v>481</v>
      </c>
      <c r="T67" s="20" t="s">
        <v>481</v>
      </c>
      <c r="U67" s="18" t="n">
        <v>302.39273875</v>
      </c>
      <c r="V67" s="20" t="n">
        <v>6.67806001</v>
      </c>
    </row>
    <row r="68" spans="1:22">
      <c r="A68" s="15" t="s">
        <v>543</v>
      </c>
      <c r="B68" s="17" t="n">
        <v>12083</v>
      </c>
      <c r="C68" s="18">
        <f>(26.0/B68*100)</f>
        <v/>
      </c>
      <c r="D68" s="19" t="n">
        <v>12057</v>
      </c>
      <c r="E68" s="18" t="n">
        <v>411.5846459</v>
      </c>
      <c r="F68" s="20" t="n">
        <v>2.61629387</v>
      </c>
      <c r="G68" s="18" t="n">
        <v>435.82586098</v>
      </c>
      <c r="H68" s="20" t="n">
        <v>2.12712518</v>
      </c>
      <c r="I68" s="18" t="n">
        <v>428.56481545</v>
      </c>
      <c r="J68" s="20" t="n">
        <v>1.60197268</v>
      </c>
      <c r="K68" s="18" t="n">
        <v>404.93366815</v>
      </c>
      <c r="L68" s="20" t="n">
        <v>1.93718938</v>
      </c>
      <c r="M68" s="18" t="s">
        <v>481</v>
      </c>
      <c r="N68" s="20" t="s">
        <v>481</v>
      </c>
      <c r="O68" s="18" t="s">
        <v>481</v>
      </c>
      <c r="P68" s="20" t="s">
        <v>481</v>
      </c>
      <c r="Q68" s="18" t="s">
        <v>481</v>
      </c>
      <c r="R68" s="20" t="s">
        <v>481</v>
      </c>
      <c r="S68" s="18" t="s">
        <v>481</v>
      </c>
      <c r="T68" s="20" t="s">
        <v>481</v>
      </c>
      <c r="U68" s="18" t="n">
        <v>318.70882252</v>
      </c>
      <c r="V68" s="20" t="n">
        <v>3.76666202</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492.51806157</v>
      </c>
      <c r="F70" s="20" t="n">
        <v>4.99528005</v>
      </c>
      <c r="G70" s="18" t="n">
        <v>496.09170457</v>
      </c>
      <c r="H70" s="20" t="n">
        <v>3.48134138</v>
      </c>
      <c r="I70" s="18" t="n">
        <v>486.65216045</v>
      </c>
      <c r="J70" s="20" t="n">
        <v>3.38576125</v>
      </c>
      <c r="K70" s="18" t="n">
        <v>481.8798125</v>
      </c>
      <c r="L70" s="20" t="n">
        <v>4.17534388</v>
      </c>
      <c r="M70" s="18" t="s">
        <v>481</v>
      </c>
      <c r="N70" s="20" t="s">
        <v>481</v>
      </c>
      <c r="O70" s="18" t="s">
        <v>481</v>
      </c>
      <c r="P70" s="20" t="s">
        <v>481</v>
      </c>
      <c r="Q70" s="18" t="s">
        <v>481</v>
      </c>
      <c r="R70" s="20" t="s">
        <v>481</v>
      </c>
      <c r="S70" s="18" t="s">
        <v>481</v>
      </c>
      <c r="T70" s="20" t="s">
        <v>481</v>
      </c>
      <c r="U70" s="18" t="n">
        <v>415.96000296</v>
      </c>
      <c r="V70" s="20" t="n">
        <v>9.74935733</v>
      </c>
    </row>
    <row r="71" spans="1:22">
      <c r="A71" s="15" t="s">
        <v>546</v>
      </c>
      <c r="B71" s="17" t="n">
        <v>6115</v>
      </c>
      <c r="C71" s="18">
        <f>(17.0/B71*100)</f>
        <v/>
      </c>
      <c r="D71" s="19" t="n">
        <v>6098</v>
      </c>
      <c r="E71" s="18" t="n">
        <v>575.01810243</v>
      </c>
      <c r="F71" s="20" t="n">
        <v>5.22441882</v>
      </c>
      <c r="G71" s="18" t="n">
        <v>575.92628873</v>
      </c>
      <c r="H71" s="20" t="n">
        <v>2.95464035</v>
      </c>
      <c r="I71" s="18" t="n">
        <v>554.27410963</v>
      </c>
      <c r="J71" s="20" t="n">
        <v>2.08122888</v>
      </c>
      <c r="K71" s="18" t="n">
        <v>535.81164489</v>
      </c>
      <c r="L71" s="20" t="n">
        <v>3.0344004</v>
      </c>
      <c r="M71" s="18" t="s">
        <v>481</v>
      </c>
      <c r="N71" s="20" t="s">
        <v>481</v>
      </c>
      <c r="O71" s="18" t="s">
        <v>481</v>
      </c>
      <c r="P71" s="20" t="s">
        <v>481</v>
      </c>
      <c r="Q71" s="18" t="s">
        <v>481</v>
      </c>
      <c r="R71" s="20" t="s">
        <v>481</v>
      </c>
      <c r="S71" s="18" t="s">
        <v>481</v>
      </c>
      <c r="T71" s="20" t="s">
        <v>481</v>
      </c>
      <c r="U71" s="18" t="n">
        <v>462.46934806</v>
      </c>
      <c r="V71" s="20" t="n">
        <v>21.60998929</v>
      </c>
    </row>
    <row r="72" spans="1:22">
      <c r="A72" s="15" t="s">
        <v>547</v>
      </c>
      <c r="B72" s="17" t="n">
        <v>7708</v>
      </c>
      <c r="C72" s="18">
        <f>(5.0/B72*100)</f>
        <v/>
      </c>
      <c r="D72" s="19" t="n">
        <v>7703</v>
      </c>
      <c r="E72" s="18" t="n">
        <v>532.40552232</v>
      </c>
      <c r="F72" s="20" t="n">
        <v>6.19105088</v>
      </c>
      <c r="G72" s="18" t="n">
        <v>532.56642648</v>
      </c>
      <c r="H72" s="20" t="n">
        <v>3.40118657</v>
      </c>
      <c r="I72" s="18" t="n">
        <v>531.89717019</v>
      </c>
      <c r="J72" s="20" t="n">
        <v>3.0920536</v>
      </c>
      <c r="K72" s="18" t="n">
        <v>534.73867683</v>
      </c>
      <c r="L72" s="20" t="n">
        <v>3.54073961</v>
      </c>
      <c r="M72" s="18" t="s">
        <v>481</v>
      </c>
      <c r="N72" s="20" t="s">
        <v>481</v>
      </c>
      <c r="O72" s="18" t="s">
        <v>481</v>
      </c>
      <c r="P72" s="20" t="s">
        <v>481</v>
      </c>
      <c r="Q72" s="18" t="s">
        <v>481</v>
      </c>
      <c r="R72" s="20" t="s">
        <v>481</v>
      </c>
      <c r="S72" s="18" t="s">
        <v>481</v>
      </c>
      <c r="T72" s="20" t="s">
        <v>481</v>
      </c>
      <c r="U72" s="18" t="n">
        <v>439.29725945</v>
      </c>
      <c r="V72" s="20" t="n">
        <v>27.86074807</v>
      </c>
    </row>
    <row r="73" spans="1:22">
      <c r="A73" s="15" t="s">
        <v>548</v>
      </c>
      <c r="B73" s="17" t="n">
        <v>8249</v>
      </c>
      <c r="C73" s="18">
        <f>(146.0/B73*100)</f>
        <v/>
      </c>
      <c r="D73" s="19" t="n">
        <v>8103</v>
      </c>
      <c r="E73" s="18" t="n">
        <v>439.1349553</v>
      </c>
      <c r="F73" s="20" t="n">
        <v>6.15887866</v>
      </c>
      <c r="G73" s="18" t="n">
        <v>428.66932721</v>
      </c>
      <c r="H73" s="20" t="n">
        <v>3.3424763</v>
      </c>
      <c r="I73" s="18" t="n">
        <v>415.80992068</v>
      </c>
      <c r="J73" s="20" t="n">
        <v>2.71291822</v>
      </c>
      <c r="K73" s="18" t="n">
        <v>416.86940221</v>
      </c>
      <c r="L73" s="20" t="n">
        <v>4.53021603</v>
      </c>
      <c r="M73" s="18" t="s">
        <v>481</v>
      </c>
      <c r="N73" s="20" t="s">
        <v>481</v>
      </c>
      <c r="O73" s="18" t="s">
        <v>481</v>
      </c>
      <c r="P73" s="20" t="s">
        <v>481</v>
      </c>
      <c r="Q73" s="18" t="s">
        <v>481</v>
      </c>
      <c r="R73" s="20" t="s">
        <v>481</v>
      </c>
      <c r="S73" s="18" t="s">
        <v>481</v>
      </c>
      <c r="T73" s="20" t="s">
        <v>481</v>
      </c>
      <c r="U73" s="18" t="n">
        <v>368.96417916</v>
      </c>
      <c r="V73" s="20" t="n">
        <v>10.79415118</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(204.0/B75*100)</f>
        <v/>
      </c>
      <c r="D75" s="19" t="n">
        <v>5171</v>
      </c>
      <c r="E75" s="18" t="n">
        <v>397.39751441</v>
      </c>
      <c r="F75" s="20" t="n">
        <v>2.91967243</v>
      </c>
      <c r="G75" s="18" t="n">
        <v>398.40561322</v>
      </c>
      <c r="H75" s="20" t="n">
        <v>3.66695844</v>
      </c>
      <c r="I75" s="18" t="n">
        <v>382.79016762</v>
      </c>
      <c r="J75" s="20" t="n">
        <v>2.59200712</v>
      </c>
      <c r="K75" s="18" t="n">
        <v>376.19169348</v>
      </c>
      <c r="L75" s="20" t="n">
        <v>2.88245397</v>
      </c>
      <c r="M75" s="18" t="s">
        <v>481</v>
      </c>
      <c r="N75" s="20" t="s">
        <v>481</v>
      </c>
      <c r="O75" s="18" t="s">
        <v>481</v>
      </c>
      <c r="P75" s="20" t="s">
        <v>481</v>
      </c>
      <c r="Q75" s="18" t="s">
        <v>481</v>
      </c>
      <c r="R75" s="20" t="s">
        <v>481</v>
      </c>
      <c r="S75" s="18" t="s">
        <v>481</v>
      </c>
      <c r="T75" s="20" t="s">
        <v>481</v>
      </c>
      <c r="U75" s="18" t="n">
        <v>346.5436103</v>
      </c>
      <c r="V75" s="20" t="n">
        <v>4.65615341</v>
      </c>
    </row>
    <row r="76" spans="1:22">
      <c r="A76" s="15" t="s">
        <v>551</v>
      </c>
      <c r="B76" s="17" t="n">
        <v>14167</v>
      </c>
      <c r="C76" s="18">
        <f>(228.0/B76*100)</f>
        <v/>
      </c>
      <c r="D76" s="19" t="n">
        <v>13939</v>
      </c>
      <c r="E76" s="18" t="n">
        <v>432.15199497</v>
      </c>
      <c r="F76" s="20" t="n">
        <v>3.67347554</v>
      </c>
      <c r="G76" s="18" t="n">
        <v>450.6633065</v>
      </c>
      <c r="H76" s="20" t="n">
        <v>3.41697278</v>
      </c>
      <c r="I76" s="18" t="n">
        <v>441.6481593</v>
      </c>
      <c r="J76" s="20" t="n">
        <v>2.41115384</v>
      </c>
      <c r="K76" s="18" t="n">
        <v>429.10472646</v>
      </c>
      <c r="L76" s="20" t="n">
        <v>3.36345922</v>
      </c>
      <c r="M76" s="18" t="s">
        <v>481</v>
      </c>
      <c r="N76" s="20" t="s">
        <v>481</v>
      </c>
      <c r="O76" s="18" t="s">
        <v>481</v>
      </c>
      <c r="P76" s="20" t="s">
        <v>481</v>
      </c>
      <c r="Q76" s="18" t="s">
        <v>481</v>
      </c>
      <c r="R76" s="20" t="s">
        <v>481</v>
      </c>
      <c r="S76" s="18" t="s">
        <v>481</v>
      </c>
      <c r="T76" s="20" t="s">
        <v>481</v>
      </c>
      <c r="U76" s="18" t="n">
        <v>334.49461728</v>
      </c>
      <c r="V76" s="20" t="n">
        <v>5.78211853</v>
      </c>
    </row>
    <row r="77" spans="1:22">
      <c r="A77" s="15" t="s">
        <v>552</v>
      </c>
      <c r="B77" s="17" t="n">
        <v>6062</v>
      </c>
      <c r="C77" s="18">
        <f>(84.0/B77*100)</f>
        <v/>
      </c>
      <c r="D77" s="19" t="n">
        <v>5978</v>
      </c>
      <c r="E77" s="18" t="n">
        <v>447.53492456</v>
      </c>
      <c r="F77" s="20" t="n">
        <v>4.92554775</v>
      </c>
      <c r="G77" s="18" t="n">
        <v>469.43068198</v>
      </c>
      <c r="H77" s="20" t="n">
        <v>2.98187733</v>
      </c>
      <c r="I77" s="18" t="n">
        <v>438.99528692</v>
      </c>
      <c r="J77" s="20" t="n">
        <v>2.75399464</v>
      </c>
      <c r="K77" s="18" t="n">
        <v>414.0881156</v>
      </c>
      <c r="L77" s="20" t="n">
        <v>2.72552463</v>
      </c>
      <c r="M77" s="18" t="s">
        <v>481</v>
      </c>
      <c r="N77" s="20" t="s">
        <v>481</v>
      </c>
      <c r="O77" s="18" t="s">
        <v>481</v>
      </c>
      <c r="P77" s="20" t="s">
        <v>481</v>
      </c>
      <c r="Q77" s="18" t="s">
        <v>481</v>
      </c>
      <c r="R77" s="20" t="s">
        <v>481</v>
      </c>
      <c r="S77" s="18" t="s">
        <v>481</v>
      </c>
      <c r="T77" s="20" t="s">
        <v>481</v>
      </c>
      <c r="U77" s="18" t="n">
        <v>333.47646483</v>
      </c>
      <c r="V77" s="20" t="n">
        <v>5.11411046</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439.67876625</v>
      </c>
      <c r="F81" s="20" t="n">
        <v>6.35785434</v>
      </c>
      <c r="G81" s="18" t="n">
        <v>446.72677008</v>
      </c>
      <c r="H81" s="20" t="n">
        <v>4.06126183</v>
      </c>
      <c r="I81" s="18" t="n">
        <v>440.68542853</v>
      </c>
      <c r="J81" s="20" t="n">
        <v>2.99209942</v>
      </c>
      <c r="K81" s="18" t="n">
        <v>446.69854054</v>
      </c>
      <c r="L81" s="20" t="n">
        <v>3.62270062</v>
      </c>
      <c r="M81" s="18" t="s">
        <v>481</v>
      </c>
      <c r="N81" s="20" t="s">
        <v>481</v>
      </c>
      <c r="O81" s="18" t="s">
        <v>481</v>
      </c>
      <c r="P81" s="20" t="s">
        <v>481</v>
      </c>
      <c r="Q81" s="18" t="s">
        <v>481</v>
      </c>
      <c r="R81" s="20" t="s">
        <v>481</v>
      </c>
      <c r="S81" s="18" t="s">
        <v>481</v>
      </c>
      <c r="T81" s="20" t="s">
        <v>481</v>
      </c>
      <c r="U81" s="18" t="n">
        <v>375.56853845</v>
      </c>
      <c r="V81" s="20" t="n">
        <v>20.77121584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710</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(370.0/B7*100)</f>
        <v/>
      </c>
      <c r="D7" s="19" t="n">
        <v>14160</v>
      </c>
      <c r="E7" s="18" t="n">
        <v>446.69274467</v>
      </c>
      <c r="F7" s="20" t="n">
        <v>8.536864680000001</v>
      </c>
      <c r="G7" s="18" t="n">
        <v>487.60268744</v>
      </c>
      <c r="H7" s="20" t="n">
        <v>3.51078541</v>
      </c>
      <c r="I7" s="18" t="n">
        <v>500.75261657</v>
      </c>
      <c r="J7" s="20" t="n">
        <v>1.84891553</v>
      </c>
      <c r="K7" s="18" t="n">
        <v>531.77078732</v>
      </c>
      <c r="L7" s="20" t="n">
        <v>1.97918157</v>
      </c>
      <c r="M7" s="18" t="s">
        <v>481</v>
      </c>
      <c r="N7" s="20" t="s">
        <v>481</v>
      </c>
      <c r="O7" s="18" t="s">
        <v>481</v>
      </c>
      <c r="P7" s="20" t="s">
        <v>481</v>
      </c>
      <c r="Q7" s="18" t="s">
        <v>481</v>
      </c>
      <c r="R7" s="20" t="s">
        <v>481</v>
      </c>
      <c r="S7" s="18" t="s">
        <v>481</v>
      </c>
      <c r="T7" s="20" t="s">
        <v>481</v>
      </c>
      <c r="U7" s="18" t="n">
        <v>414.10912872</v>
      </c>
      <c r="V7" s="20" t="n">
        <v>8.71659082</v>
      </c>
    </row>
    <row r="8" spans="1:22">
      <c r="A8" s="15" t="s">
        <v>483</v>
      </c>
      <c r="B8" s="17" t="n">
        <v>7007</v>
      </c>
      <c r="C8" s="18">
        <f>(23.0/B8*100)</f>
        <v/>
      </c>
      <c r="D8" s="19" t="n">
        <v>6984</v>
      </c>
      <c r="E8" s="18" t="n">
        <v>508.80825444</v>
      </c>
      <c r="F8" s="20" t="n">
        <v>6.5561826</v>
      </c>
      <c r="G8" s="18" t="n">
        <v>503.20705593</v>
      </c>
      <c r="H8" s="20" t="n">
        <v>3.46354633</v>
      </c>
      <c r="I8" s="18" t="n">
        <v>498.52408835</v>
      </c>
      <c r="J8" s="20" t="n">
        <v>2.90278829</v>
      </c>
      <c r="K8" s="18" t="n">
        <v>490.37973842</v>
      </c>
      <c r="L8" s="20" t="n">
        <v>3.08687704</v>
      </c>
      <c r="M8" s="18" t="s">
        <v>481</v>
      </c>
      <c r="N8" s="20" t="s">
        <v>481</v>
      </c>
      <c r="O8" s="18" t="s">
        <v>481</v>
      </c>
      <c r="P8" s="20" t="s">
        <v>481</v>
      </c>
      <c r="Q8" s="18" t="n">
        <v>368.48347797</v>
      </c>
      <c r="R8" s="20" t="n">
        <v>14.99112476</v>
      </c>
      <c r="S8" s="18" t="s">
        <v>481</v>
      </c>
      <c r="T8" s="20" t="s">
        <v>481</v>
      </c>
      <c r="U8" s="18" t="n">
        <v>355.37919396</v>
      </c>
      <c r="V8" s="20" t="n">
        <v>13.57089472</v>
      </c>
    </row>
    <row r="9" spans="1:22">
      <c r="A9" s="15" t="s">
        <v>484</v>
      </c>
      <c r="B9" s="17" t="n">
        <v>9651</v>
      </c>
      <c r="C9" s="18">
        <f>(102.0/B9*100)</f>
        <v/>
      </c>
      <c r="D9" s="19" t="n">
        <v>9549</v>
      </c>
      <c r="E9" s="18" t="n">
        <v>499.95342246</v>
      </c>
      <c r="F9" s="20" t="n">
        <v>5.94274832</v>
      </c>
      <c r="G9" s="18" t="n">
        <v>524.8067239</v>
      </c>
      <c r="H9" s="20" t="n">
        <v>2.22712304</v>
      </c>
      <c r="I9" s="18" t="n">
        <v>507.96067721</v>
      </c>
      <c r="J9" s="20" t="n">
        <v>2.8884788</v>
      </c>
      <c r="K9" s="18" t="n">
        <v>492.50474857</v>
      </c>
      <c r="L9" s="20" t="n">
        <v>3.71040072</v>
      </c>
      <c r="M9" s="18" t="s">
        <v>481</v>
      </c>
      <c r="N9" s="20" t="s">
        <v>481</v>
      </c>
      <c r="O9" s="18" t="s">
        <v>481</v>
      </c>
      <c r="P9" s="20" t="s">
        <v>481</v>
      </c>
      <c r="Q9" s="18" t="n">
        <v>374.78530698</v>
      </c>
      <c r="R9" s="20" t="n">
        <v>11.62763904</v>
      </c>
      <c r="S9" s="18" t="s">
        <v>481</v>
      </c>
      <c r="T9" s="20" t="s">
        <v>481</v>
      </c>
      <c r="U9" s="18" t="n">
        <v>380.42444605</v>
      </c>
      <c r="V9" s="20" t="n">
        <v>10.58919589</v>
      </c>
    </row>
    <row r="10" spans="1:22">
      <c r="A10" s="15" t="s">
        <v>485</v>
      </c>
      <c r="B10" s="17" t="n">
        <v>20058</v>
      </c>
      <c r="C10" s="18">
        <f>(529.0/B10*100)</f>
        <v/>
      </c>
      <c r="D10" s="19" t="n">
        <v>19529</v>
      </c>
      <c r="E10" s="18" t="n">
        <v>484.60617749</v>
      </c>
      <c r="F10" s="20" t="n">
        <v>9.10485551</v>
      </c>
      <c r="G10" s="18" t="n">
        <v>504.26153796</v>
      </c>
      <c r="H10" s="20" t="n">
        <v>4.09611273</v>
      </c>
      <c r="I10" s="18" t="n">
        <v>518.47959647</v>
      </c>
      <c r="J10" s="20" t="n">
        <v>2.38911486</v>
      </c>
      <c r="K10" s="18" t="n">
        <v>545.99132622</v>
      </c>
      <c r="L10" s="20" t="n">
        <v>2.51089985</v>
      </c>
      <c r="M10" s="18" t="s">
        <v>481</v>
      </c>
      <c r="N10" s="20" t="s">
        <v>481</v>
      </c>
      <c r="O10" s="18" t="s">
        <v>481</v>
      </c>
      <c r="P10" s="20" t="s">
        <v>481</v>
      </c>
      <c r="Q10" s="18" t="s">
        <v>481</v>
      </c>
      <c r="R10" s="20" t="s">
        <v>481</v>
      </c>
      <c r="S10" s="18" t="s">
        <v>481</v>
      </c>
      <c r="T10" s="20" t="s">
        <v>481</v>
      </c>
      <c r="U10" s="18" t="n">
        <v>422.01610484</v>
      </c>
      <c r="V10" s="20" t="n">
        <v>10.0192336</v>
      </c>
    </row>
    <row r="11" spans="1:22">
      <c r="A11" s="15" t="s">
        <v>486</v>
      </c>
      <c r="B11" s="17" t="n">
        <v>7053</v>
      </c>
      <c r="C11" s="18">
        <f>(50.0/B11*100)</f>
        <v/>
      </c>
      <c r="D11" s="19" t="n">
        <v>7003</v>
      </c>
      <c r="E11" s="18" t="n">
        <v>429.04986221</v>
      </c>
      <c r="F11" s="20" t="n">
        <v>9.34195162</v>
      </c>
      <c r="G11" s="18" t="n">
        <v>440.13005849</v>
      </c>
      <c r="H11" s="20" t="n">
        <v>6.08893431</v>
      </c>
      <c r="I11" s="18" t="n">
        <v>441.76752814</v>
      </c>
      <c r="J11" s="20" t="n">
        <v>2.95268636</v>
      </c>
      <c r="K11" s="18" t="n">
        <v>454.70078371</v>
      </c>
      <c r="L11" s="20" t="n">
        <v>2.70418098</v>
      </c>
      <c r="M11" s="18" t="s">
        <v>481</v>
      </c>
      <c r="N11" s="20" t="s">
        <v>481</v>
      </c>
      <c r="O11" s="18" t="s">
        <v>481</v>
      </c>
      <c r="P11" s="20" t="s">
        <v>481</v>
      </c>
      <c r="Q11" s="18" t="s">
        <v>481</v>
      </c>
      <c r="R11" s="20" t="s">
        <v>481</v>
      </c>
      <c r="S11" s="18" t="s">
        <v>481</v>
      </c>
      <c r="T11" s="20" t="s">
        <v>481</v>
      </c>
      <c r="U11" s="18" t="n">
        <v>366.23525218</v>
      </c>
      <c r="V11" s="20" t="n">
        <v>12.97992092</v>
      </c>
    </row>
    <row r="12" spans="1:22">
      <c r="A12" s="15" t="s">
        <v>487</v>
      </c>
      <c r="B12" s="17" t="n">
        <v>6894</v>
      </c>
      <c r="C12" s="18">
        <f>(56.0/B12*100)</f>
        <v/>
      </c>
      <c r="D12" s="19" t="n">
        <v>6838</v>
      </c>
      <c r="E12" s="18" t="n">
        <v>492.25151569</v>
      </c>
      <c r="F12" s="20" t="n">
        <v>8.68994043</v>
      </c>
      <c r="G12" s="18" t="n">
        <v>492.12626771</v>
      </c>
      <c r="H12" s="20" t="n">
        <v>3.25332419</v>
      </c>
      <c r="I12" s="18" t="n">
        <v>491.0313011</v>
      </c>
      <c r="J12" s="20" t="n">
        <v>2.53989352</v>
      </c>
      <c r="K12" s="18" t="n">
        <v>513.34285471</v>
      </c>
      <c r="L12" s="20" t="n">
        <v>3.16211168</v>
      </c>
      <c r="M12" s="18" t="s">
        <v>481</v>
      </c>
      <c r="N12" s="20" t="s">
        <v>481</v>
      </c>
      <c r="O12" s="18" t="s">
        <v>481</v>
      </c>
      <c r="P12" s="20" t="s">
        <v>481</v>
      </c>
      <c r="Q12" s="18" t="n">
        <v>366.6777112</v>
      </c>
      <c r="R12" s="20" t="n">
        <v>14.39052153</v>
      </c>
      <c r="S12" s="18" t="s">
        <v>481</v>
      </c>
      <c r="T12" s="20" t="s">
        <v>481</v>
      </c>
      <c r="U12" s="18" t="n">
        <v>385.64532632</v>
      </c>
      <c r="V12" s="20" t="n">
        <v>14.44425561</v>
      </c>
    </row>
    <row r="13" spans="1:22">
      <c r="A13" s="15" t="s">
        <v>488</v>
      </c>
      <c r="B13" s="17" t="n">
        <v>7161</v>
      </c>
      <c r="C13" s="18">
        <f>(92.0/B13*100)</f>
        <v/>
      </c>
      <c r="D13" s="19" t="n">
        <v>7069</v>
      </c>
      <c r="E13" s="18" t="n">
        <v>471.4482109</v>
      </c>
      <c r="F13" s="20" t="n">
        <v>8.883895089999999</v>
      </c>
      <c r="G13" s="18" t="n">
        <v>481.38741216</v>
      </c>
      <c r="H13" s="20" t="n">
        <v>3.82064972</v>
      </c>
      <c r="I13" s="18" t="n">
        <v>502.39847259</v>
      </c>
      <c r="J13" s="20" t="n">
        <v>2.37708423</v>
      </c>
      <c r="K13" s="18" t="n">
        <v>529.26228984</v>
      </c>
      <c r="L13" s="20" t="n">
        <v>3.29802502</v>
      </c>
      <c r="M13" s="18" t="s">
        <v>481</v>
      </c>
      <c r="N13" s="20" t="s">
        <v>481</v>
      </c>
      <c r="O13" s="18" t="s">
        <v>481</v>
      </c>
      <c r="P13" s="20" t="s">
        <v>481</v>
      </c>
      <c r="Q13" s="18" t="n">
        <v>436.36003517</v>
      </c>
      <c r="R13" s="20" t="n">
        <v>6.43426798</v>
      </c>
      <c r="S13" s="18" t="s">
        <v>481</v>
      </c>
      <c r="T13" s="20" t="s">
        <v>481</v>
      </c>
      <c r="U13" s="18" t="n">
        <v>373.96053947</v>
      </c>
      <c r="V13" s="20" t="n">
        <v>10.39230947</v>
      </c>
    </row>
    <row r="14" spans="1:22">
      <c r="A14" s="15" t="s">
        <v>489</v>
      </c>
      <c r="B14" s="17" t="n">
        <v>5587</v>
      </c>
      <c r="C14" s="18">
        <f>(75.0/B14*100)</f>
        <v/>
      </c>
      <c r="D14" s="19" t="n">
        <v>5512</v>
      </c>
      <c r="E14" s="18" t="n">
        <v>468.23761602</v>
      </c>
      <c r="F14" s="20" t="n">
        <v>17.56627863</v>
      </c>
      <c r="G14" s="18" t="n">
        <v>517.21396435</v>
      </c>
      <c r="H14" s="20" t="n">
        <v>5.69019152</v>
      </c>
      <c r="I14" s="18" t="n">
        <v>525.38796207</v>
      </c>
      <c r="J14" s="20" t="n">
        <v>2.60144916</v>
      </c>
      <c r="K14" s="18" t="n">
        <v>550.57541558</v>
      </c>
      <c r="L14" s="20" t="n">
        <v>2.47749664</v>
      </c>
      <c r="M14" s="18" t="s">
        <v>481</v>
      </c>
      <c r="N14" s="20" t="s">
        <v>481</v>
      </c>
      <c r="O14" s="18" t="s">
        <v>481</v>
      </c>
      <c r="P14" s="20" t="s">
        <v>481</v>
      </c>
      <c r="Q14" s="18" t="s">
        <v>481</v>
      </c>
      <c r="R14" s="20" t="s">
        <v>481</v>
      </c>
      <c r="S14" s="18" t="s">
        <v>481</v>
      </c>
      <c r="T14" s="20" t="s">
        <v>481</v>
      </c>
      <c r="U14" s="18" t="n">
        <v>403.33126699</v>
      </c>
      <c r="V14" s="20" t="n">
        <v>16.85922936</v>
      </c>
    </row>
    <row r="15" spans="1:22">
      <c r="A15" s="15" t="s">
        <v>490</v>
      </c>
      <c r="B15" s="17" t="n">
        <v>5882</v>
      </c>
      <c r="C15" s="18">
        <f>(53.0/B15*100)</f>
        <v/>
      </c>
      <c r="D15" s="19" t="n">
        <v>5829</v>
      </c>
      <c r="E15" s="18" t="n">
        <v>491.38516127</v>
      </c>
      <c r="F15" s="20" t="n">
        <v>7.52426098</v>
      </c>
      <c r="G15" s="18" t="n">
        <v>520.46122435</v>
      </c>
      <c r="H15" s="20" t="n">
        <v>2.38280956</v>
      </c>
      <c r="I15" s="18" t="n">
        <v>536.06012957</v>
      </c>
      <c r="J15" s="20" t="n">
        <v>2.57400404</v>
      </c>
      <c r="K15" s="18" t="n">
        <v>562.74614824</v>
      </c>
      <c r="L15" s="20" t="n">
        <v>4.7113339</v>
      </c>
      <c r="M15" s="18" t="s">
        <v>481</v>
      </c>
      <c r="N15" s="20" t="s">
        <v>481</v>
      </c>
      <c r="O15" s="18" t="s">
        <v>481</v>
      </c>
      <c r="P15" s="20" t="s">
        <v>481</v>
      </c>
      <c r="Q15" s="18" t="n">
        <v>375.95013089</v>
      </c>
      <c r="R15" s="20" t="n">
        <v>17.42774697</v>
      </c>
      <c r="S15" s="18" t="s">
        <v>481</v>
      </c>
      <c r="T15" s="20" t="s">
        <v>481</v>
      </c>
      <c r="U15" s="18" t="n">
        <v>429.6930318</v>
      </c>
      <c r="V15" s="20" t="n">
        <v>18.8944714</v>
      </c>
    </row>
    <row r="16" spans="1:22">
      <c r="A16" s="15" t="s">
        <v>491</v>
      </c>
      <c r="B16" s="17" t="n">
        <v>6108</v>
      </c>
      <c r="C16" s="18">
        <f>(103.0/B16*100)</f>
        <v/>
      </c>
      <c r="D16" s="19" t="n">
        <v>6005</v>
      </c>
      <c r="E16" s="18" t="n">
        <v>435.33464801</v>
      </c>
      <c r="F16" s="20" t="n">
        <v>9.795437679999999</v>
      </c>
      <c r="G16" s="18" t="n">
        <v>493.15544177</v>
      </c>
      <c r="H16" s="20" t="n">
        <v>4.28182713</v>
      </c>
      <c r="I16" s="18" t="n">
        <v>496.32498265</v>
      </c>
      <c r="J16" s="20" t="n">
        <v>2.40501794</v>
      </c>
      <c r="K16" s="18" t="n">
        <v>510.56445549</v>
      </c>
      <c r="L16" s="20" t="n">
        <v>3.44667665</v>
      </c>
      <c r="M16" s="18" t="s">
        <v>481</v>
      </c>
      <c r="N16" s="20" t="s">
        <v>481</v>
      </c>
      <c r="O16" s="18" t="s">
        <v>481</v>
      </c>
      <c r="P16" s="20" t="s">
        <v>481</v>
      </c>
      <c r="Q16" s="18" t="s">
        <v>481</v>
      </c>
      <c r="R16" s="20" t="s">
        <v>481</v>
      </c>
      <c r="S16" s="18" t="s">
        <v>481</v>
      </c>
      <c r="T16" s="20" t="s">
        <v>481</v>
      </c>
      <c r="U16" s="18" t="n">
        <v>336.18595613</v>
      </c>
      <c r="V16" s="20" t="n">
        <v>11.00432265</v>
      </c>
    </row>
    <row r="17" spans="1:22">
      <c r="A17" s="15" t="s">
        <v>492</v>
      </c>
      <c r="B17" s="17" t="n">
        <v>6504</v>
      </c>
      <c r="C17" s="18">
        <f>(664.0/B17*100)</f>
        <v/>
      </c>
      <c r="D17" s="19" t="n">
        <v>5840</v>
      </c>
      <c r="E17" s="18" t="n">
        <v>505.71092235</v>
      </c>
      <c r="F17" s="20" t="n">
        <v>8.20979312</v>
      </c>
      <c r="G17" s="18" t="n">
        <v>515.13333115</v>
      </c>
      <c r="H17" s="20" t="n">
        <v>4.07337492</v>
      </c>
      <c r="I17" s="18" t="n">
        <v>517.76589919</v>
      </c>
      <c r="J17" s="20" t="n">
        <v>3.09206414</v>
      </c>
      <c r="K17" s="18" t="n">
        <v>523.2517200999999</v>
      </c>
      <c r="L17" s="20" t="n">
        <v>3.94998323</v>
      </c>
      <c r="M17" s="18" t="s">
        <v>481</v>
      </c>
      <c r="N17" s="20" t="s">
        <v>481</v>
      </c>
      <c r="O17" s="18" t="s">
        <v>481</v>
      </c>
      <c r="P17" s="20" t="s">
        <v>481</v>
      </c>
      <c r="Q17" s="18" t="n">
        <v>360.48925247</v>
      </c>
      <c r="R17" s="20" t="n">
        <v>12.44339086</v>
      </c>
      <c r="S17" s="18" t="s">
        <v>481</v>
      </c>
      <c r="T17" s="20" t="s">
        <v>481</v>
      </c>
      <c r="U17" s="18" t="n">
        <v>403.01059302</v>
      </c>
      <c r="V17" s="20" t="n">
        <v>14.20427735</v>
      </c>
    </row>
    <row r="18" spans="1:22">
      <c r="A18" s="15" t="s">
        <v>493</v>
      </c>
      <c r="B18" s="17" t="n">
        <v>5532</v>
      </c>
      <c r="C18" s="18">
        <f>(28.0/B18*100)</f>
        <v/>
      </c>
      <c r="D18" s="19" t="n">
        <v>5504</v>
      </c>
      <c r="E18" s="18" t="n">
        <v>422.35988097</v>
      </c>
      <c r="F18" s="20" t="n">
        <v>7.72190936</v>
      </c>
      <c r="G18" s="18" t="n">
        <v>440.32682378</v>
      </c>
      <c r="H18" s="20" t="n">
        <v>3.96775577</v>
      </c>
      <c r="I18" s="18" t="n">
        <v>454.69523084</v>
      </c>
      <c r="J18" s="20" t="n">
        <v>4.49453113</v>
      </c>
      <c r="K18" s="18" t="n">
        <v>479.43015297</v>
      </c>
      <c r="L18" s="20" t="n">
        <v>3.98480306</v>
      </c>
      <c r="M18" s="18" t="s">
        <v>481</v>
      </c>
      <c r="N18" s="20" t="s">
        <v>481</v>
      </c>
      <c r="O18" s="18" t="s">
        <v>481</v>
      </c>
      <c r="P18" s="20" t="s">
        <v>481</v>
      </c>
      <c r="Q18" s="18" t="s">
        <v>481</v>
      </c>
      <c r="R18" s="20" t="s">
        <v>481</v>
      </c>
      <c r="S18" s="18" t="s">
        <v>481</v>
      </c>
      <c r="T18" s="20" t="s">
        <v>481</v>
      </c>
      <c r="U18" s="18" t="n">
        <v>347.64949388</v>
      </c>
      <c r="V18" s="20" t="n">
        <v>12.30430593</v>
      </c>
    </row>
    <row r="19" spans="1:22">
      <c r="A19" s="15" t="s">
        <v>494</v>
      </c>
      <c r="B19" s="17" t="n">
        <v>5658</v>
      </c>
      <c r="C19" s="18">
        <f>(67.0/B19*100)</f>
        <v/>
      </c>
      <c r="D19" s="19" t="n">
        <v>5591</v>
      </c>
      <c r="E19" s="18" t="n">
        <v>436.88540493</v>
      </c>
      <c r="F19" s="20" t="n">
        <v>8.727736500000001</v>
      </c>
      <c r="G19" s="18" t="n">
        <v>471.060848</v>
      </c>
      <c r="H19" s="20" t="n">
        <v>3.6537577</v>
      </c>
      <c r="I19" s="18" t="n">
        <v>473.70059844</v>
      </c>
      <c r="J19" s="20" t="n">
        <v>2.87545043</v>
      </c>
      <c r="K19" s="18" t="n">
        <v>496.86491777</v>
      </c>
      <c r="L19" s="20" t="n">
        <v>3.88713686</v>
      </c>
      <c r="M19" s="18" t="s">
        <v>481</v>
      </c>
      <c r="N19" s="20" t="s">
        <v>481</v>
      </c>
      <c r="O19" s="18" t="s">
        <v>481</v>
      </c>
      <c r="P19" s="20" t="s">
        <v>481</v>
      </c>
      <c r="Q19" s="18" t="s">
        <v>481</v>
      </c>
      <c r="R19" s="20" t="s">
        <v>481</v>
      </c>
      <c r="S19" s="18" t="s">
        <v>481</v>
      </c>
      <c r="T19" s="20" t="s">
        <v>481</v>
      </c>
      <c r="U19" s="18" t="n">
        <v>380.06009679</v>
      </c>
      <c r="V19" s="20" t="n">
        <v>19.17129912</v>
      </c>
    </row>
    <row r="20" spans="1:22">
      <c r="A20" s="15" t="s">
        <v>495</v>
      </c>
      <c r="B20" s="17" t="n">
        <v>3371</v>
      </c>
      <c r="C20" s="18">
        <f>(75.0/B20*100)</f>
        <v/>
      </c>
      <c r="D20" s="19" t="n">
        <v>3296</v>
      </c>
      <c r="E20" s="18" t="n">
        <v>408.97185337</v>
      </c>
      <c r="F20" s="20" t="n">
        <v>14.64696382</v>
      </c>
      <c r="G20" s="18" t="n">
        <v>428.12817435</v>
      </c>
      <c r="H20" s="20" t="n">
        <v>11.38072096</v>
      </c>
      <c r="I20" s="18" t="n">
        <v>452.57480913</v>
      </c>
      <c r="J20" s="20" t="n">
        <v>3.24425371</v>
      </c>
      <c r="K20" s="18" t="n">
        <v>485.5416765</v>
      </c>
      <c r="L20" s="20" t="n">
        <v>1.95040104</v>
      </c>
      <c r="M20" s="18" t="s">
        <v>481</v>
      </c>
      <c r="N20" s="20" t="s">
        <v>481</v>
      </c>
      <c r="O20" s="18" t="s">
        <v>481</v>
      </c>
      <c r="P20" s="20" t="s">
        <v>481</v>
      </c>
      <c r="Q20" s="18" t="s">
        <v>481</v>
      </c>
      <c r="R20" s="20" t="s">
        <v>481</v>
      </c>
      <c r="S20" s="18" t="s">
        <v>481</v>
      </c>
      <c r="T20" s="20" t="s">
        <v>481</v>
      </c>
      <c r="U20" s="18" t="n">
        <v>381.39957679</v>
      </c>
      <c r="V20" s="20" t="n">
        <v>16.37672366</v>
      </c>
    </row>
    <row r="21" spans="1:22">
      <c r="A21" s="15" t="s">
        <v>496</v>
      </c>
      <c r="B21" s="17" t="n">
        <v>5741</v>
      </c>
      <c r="C21" s="18">
        <f>(45.0/B21*100)</f>
        <v/>
      </c>
      <c r="D21" s="19" t="n">
        <v>5696</v>
      </c>
      <c r="E21" s="18" t="n">
        <v>446.81879934</v>
      </c>
      <c r="F21" s="20" t="n">
        <v>14.51989132</v>
      </c>
      <c r="G21" s="18" t="n">
        <v>483.25557405</v>
      </c>
      <c r="H21" s="20" t="n">
        <v>5.07369677</v>
      </c>
      <c r="I21" s="18" t="n">
        <v>491.49144349</v>
      </c>
      <c r="J21" s="20" t="n">
        <v>2.78382362</v>
      </c>
      <c r="K21" s="18" t="n">
        <v>516.7973833</v>
      </c>
      <c r="L21" s="20" t="n">
        <v>2.70544859</v>
      </c>
      <c r="M21" s="18" t="s">
        <v>481</v>
      </c>
      <c r="N21" s="20" t="s">
        <v>481</v>
      </c>
      <c r="O21" s="18" t="s">
        <v>481</v>
      </c>
      <c r="P21" s="20" t="s">
        <v>481</v>
      </c>
      <c r="Q21" s="18" t="s">
        <v>481</v>
      </c>
      <c r="R21" s="20" t="s">
        <v>481</v>
      </c>
      <c r="S21" s="18" t="s">
        <v>481</v>
      </c>
      <c r="T21" s="20" t="s">
        <v>481</v>
      </c>
      <c r="U21" s="18" t="n">
        <v>425.48061575</v>
      </c>
      <c r="V21" s="20" t="n">
        <v>22.29984298</v>
      </c>
    </row>
    <row r="22" spans="1:22">
      <c r="A22" s="15" t="s">
        <v>497</v>
      </c>
      <c r="B22" s="17" t="n">
        <v>6598</v>
      </c>
      <c r="C22" s="18">
        <f>(33.0/B22*100)</f>
        <v/>
      </c>
      <c r="D22" s="19" t="n">
        <v>6565</v>
      </c>
      <c r="E22" s="18" t="n">
        <v>363.54356263</v>
      </c>
      <c r="F22" s="20" t="n">
        <v>8.820996429999999</v>
      </c>
      <c r="G22" s="18" t="n">
        <v>401.33544992</v>
      </c>
      <c r="H22" s="20" t="n">
        <v>11.33659993</v>
      </c>
      <c r="I22" s="18" t="n">
        <v>453.47974371</v>
      </c>
      <c r="J22" s="20" t="n">
        <v>4.92376941</v>
      </c>
      <c r="K22" s="18" t="n">
        <v>478.91379703</v>
      </c>
      <c r="L22" s="20" t="n">
        <v>3.05944952</v>
      </c>
      <c r="M22" s="18" t="s">
        <v>481</v>
      </c>
      <c r="N22" s="20" t="s">
        <v>481</v>
      </c>
      <c r="O22" s="18" t="s">
        <v>481</v>
      </c>
      <c r="P22" s="20" t="s">
        <v>481</v>
      </c>
      <c r="Q22" s="18" t="s">
        <v>481</v>
      </c>
      <c r="R22" s="20" t="s">
        <v>481</v>
      </c>
      <c r="S22" s="18" t="n">
        <v>386.77547957</v>
      </c>
      <c r="T22" s="20" t="n">
        <v>35.10886745</v>
      </c>
      <c r="U22" s="18" t="n">
        <v>317.02243773</v>
      </c>
      <c r="V22" s="20" t="n">
        <v>11.76622063</v>
      </c>
    </row>
    <row r="23" spans="1:22">
      <c r="A23" s="15" t="s">
        <v>498</v>
      </c>
      <c r="B23" s="17" t="n">
        <v>11583</v>
      </c>
      <c r="C23" s="18">
        <f>(218.0/B23*100)</f>
        <v/>
      </c>
      <c r="D23" s="19" t="n">
        <v>11365</v>
      </c>
      <c r="E23" s="18" t="n">
        <v>457.38198611</v>
      </c>
      <c r="F23" s="20" t="n">
        <v>9.774116299999999</v>
      </c>
      <c r="G23" s="18" t="n">
        <v>484.83278155</v>
      </c>
      <c r="H23" s="20" t="n">
        <v>5.39325868</v>
      </c>
      <c r="I23" s="18" t="n">
        <v>480.2154996</v>
      </c>
      <c r="J23" s="20" t="n">
        <v>2.77571941</v>
      </c>
      <c r="K23" s="18" t="n">
        <v>485.32539919</v>
      </c>
      <c r="L23" s="20" t="n">
        <v>3.35846734</v>
      </c>
      <c r="M23" s="18" t="s">
        <v>481</v>
      </c>
      <c r="N23" s="20" t="s">
        <v>481</v>
      </c>
      <c r="O23" s="18" t="s">
        <v>481</v>
      </c>
      <c r="P23" s="20" t="s">
        <v>481</v>
      </c>
      <c r="Q23" s="18" t="s">
        <v>481</v>
      </c>
      <c r="R23" s="20" t="s">
        <v>481</v>
      </c>
      <c r="S23" s="18" t="s">
        <v>481</v>
      </c>
      <c r="T23" s="20" t="s">
        <v>481</v>
      </c>
      <c r="U23" s="18" t="n">
        <v>413.35753131</v>
      </c>
      <c r="V23" s="20" t="n">
        <v>15.99722519</v>
      </c>
    </row>
    <row r="24" spans="1:22">
      <c r="A24" s="15" t="s">
        <v>499</v>
      </c>
      <c r="B24" s="17" t="n">
        <v>6647</v>
      </c>
      <c r="C24" s="18">
        <f>(7.0/B24*100)</f>
        <v/>
      </c>
      <c r="D24" s="19" t="n">
        <v>6640</v>
      </c>
      <c r="E24" s="18" t="n">
        <v>499.40902585</v>
      </c>
      <c r="F24" s="20" t="n">
        <v>5.59966956</v>
      </c>
      <c r="G24" s="18" t="n">
        <v>523.71056951</v>
      </c>
      <c r="H24" s="20" t="n">
        <v>3.49939296</v>
      </c>
      <c r="I24" s="18" t="n">
        <v>541.70216296</v>
      </c>
      <c r="J24" s="20" t="n">
        <v>3.258231</v>
      </c>
      <c r="K24" s="18" t="n">
        <v>560.24416095</v>
      </c>
      <c r="L24" s="20" t="n">
        <v>3.48338851</v>
      </c>
      <c r="M24" s="18" t="s">
        <v>481</v>
      </c>
      <c r="N24" s="20" t="s">
        <v>481</v>
      </c>
      <c r="O24" s="18" t="s">
        <v>481</v>
      </c>
      <c r="P24" s="20" t="s">
        <v>481</v>
      </c>
      <c r="Q24" s="18" t="s">
        <v>481</v>
      </c>
      <c r="R24" s="20" t="s">
        <v>481</v>
      </c>
      <c r="S24" s="18" t="s">
        <v>481</v>
      </c>
      <c r="T24" s="20" t="s">
        <v>481</v>
      </c>
      <c r="U24" s="18" t="n">
        <v>464.76524258</v>
      </c>
      <c r="V24" s="20" t="n">
        <v>36.08428651</v>
      </c>
    </row>
    <row r="25" spans="1:22">
      <c r="A25" s="15" t="s">
        <v>500</v>
      </c>
      <c r="B25" s="17" t="n">
        <v>5581</v>
      </c>
      <c r="C25" s="18">
        <f>(24.0/B25*100)</f>
        <v/>
      </c>
      <c r="D25" s="19" t="n">
        <v>5557</v>
      </c>
      <c r="E25" s="18" t="n">
        <v>445.570929</v>
      </c>
      <c r="F25" s="20" t="n">
        <v>9.11056278</v>
      </c>
      <c r="G25" s="18" t="n">
        <v>480.2896412</v>
      </c>
      <c r="H25" s="20" t="n">
        <v>4.90808332</v>
      </c>
      <c r="I25" s="18" t="n">
        <v>501.20007043</v>
      </c>
      <c r="J25" s="20" t="n">
        <v>3.57496586</v>
      </c>
      <c r="K25" s="18" t="n">
        <v>539.12072378</v>
      </c>
      <c r="L25" s="20" t="n">
        <v>3.28458214</v>
      </c>
      <c r="M25" s="18" t="s">
        <v>481</v>
      </c>
      <c r="N25" s="20" t="s">
        <v>481</v>
      </c>
      <c r="O25" s="18" t="s">
        <v>481</v>
      </c>
      <c r="P25" s="20" t="s">
        <v>481</v>
      </c>
      <c r="Q25" s="18" t="s">
        <v>481</v>
      </c>
      <c r="R25" s="20" t="s">
        <v>481</v>
      </c>
      <c r="S25" s="18" t="s">
        <v>481</v>
      </c>
      <c r="T25" s="20" t="s">
        <v>481</v>
      </c>
      <c r="U25" s="18" t="n">
        <v>403.25218687</v>
      </c>
      <c r="V25" s="20" t="n">
        <v>29.1456005</v>
      </c>
    </row>
    <row r="26" spans="1:22">
      <c r="A26" s="15" t="s">
        <v>501</v>
      </c>
      <c r="B26" s="17" t="n">
        <v>4869</v>
      </c>
      <c r="C26" s="18">
        <f>(33.0/B26*100)</f>
        <v/>
      </c>
      <c r="D26" s="19" t="n">
        <v>4836</v>
      </c>
      <c r="E26" s="18" t="n">
        <v>450.69933865</v>
      </c>
      <c r="F26" s="20" t="n">
        <v>6.4034307</v>
      </c>
      <c r="G26" s="18" t="n">
        <v>477.38008054</v>
      </c>
      <c r="H26" s="20" t="n">
        <v>5.75928291</v>
      </c>
      <c r="I26" s="18" t="n">
        <v>483.71271983</v>
      </c>
      <c r="J26" s="20" t="n">
        <v>2.29576212</v>
      </c>
      <c r="K26" s="18" t="n">
        <v>505.32144299</v>
      </c>
      <c r="L26" s="20" t="n">
        <v>2.03658497</v>
      </c>
      <c r="M26" s="18" t="s">
        <v>481</v>
      </c>
      <c r="N26" s="20" t="s">
        <v>481</v>
      </c>
      <c r="O26" s="18" t="s">
        <v>481</v>
      </c>
      <c r="P26" s="20" t="s">
        <v>481</v>
      </c>
      <c r="Q26" s="18" t="s">
        <v>481</v>
      </c>
      <c r="R26" s="20" t="s">
        <v>481</v>
      </c>
      <c r="S26" s="18" t="s">
        <v>481</v>
      </c>
      <c r="T26" s="20" t="s">
        <v>481</v>
      </c>
      <c r="U26" s="18" t="n">
        <v>420.936792</v>
      </c>
      <c r="V26" s="20" t="n">
        <v>16.96191389</v>
      </c>
    </row>
    <row r="27" spans="1:22">
      <c r="A27" s="15" t="s">
        <v>502</v>
      </c>
      <c r="B27" s="17" t="n">
        <v>5299</v>
      </c>
      <c r="C27" s="18">
        <f>(17.0/B27*100)</f>
        <v/>
      </c>
      <c r="D27" s="19" t="n">
        <v>5282</v>
      </c>
      <c r="E27" s="18" t="n">
        <v>454.54177933</v>
      </c>
      <c r="F27" s="20" t="n">
        <v>6.55606435</v>
      </c>
      <c r="G27" s="18" t="n">
        <v>490.62660591</v>
      </c>
      <c r="H27" s="20" t="n">
        <v>3.56820943</v>
      </c>
      <c r="I27" s="18" t="n">
        <v>484.1713559</v>
      </c>
      <c r="J27" s="20" t="n">
        <v>1.91140272</v>
      </c>
      <c r="K27" s="18" t="n">
        <v>485.68770807</v>
      </c>
      <c r="L27" s="20" t="n">
        <v>2.32468981</v>
      </c>
      <c r="M27" s="18" t="s">
        <v>481</v>
      </c>
      <c r="N27" s="20" t="s">
        <v>481</v>
      </c>
      <c r="O27" s="18" t="s">
        <v>481</v>
      </c>
      <c r="P27" s="20" t="s">
        <v>481</v>
      </c>
      <c r="Q27" s="18" t="s">
        <v>481</v>
      </c>
      <c r="R27" s="20" t="s">
        <v>481</v>
      </c>
      <c r="S27" s="18" t="s">
        <v>481</v>
      </c>
      <c r="T27" s="20" t="s">
        <v>481</v>
      </c>
      <c r="U27" s="18" t="n">
        <v>369.60713241</v>
      </c>
      <c r="V27" s="20" t="n">
        <v>9.86991825</v>
      </c>
    </row>
    <row r="28" spans="1:22">
      <c r="A28" s="15" t="s">
        <v>503</v>
      </c>
      <c r="B28" s="17" t="n">
        <v>7568</v>
      </c>
      <c r="C28" s="18">
        <f>(57.0/B28*100)</f>
        <v/>
      </c>
      <c r="D28" s="19" t="n">
        <v>7511</v>
      </c>
      <c r="E28" s="18" t="n">
        <v>371.04186837</v>
      </c>
      <c r="F28" s="20" t="n">
        <v>8.5094733</v>
      </c>
      <c r="G28" s="18" t="n">
        <v>389.68587401</v>
      </c>
      <c r="H28" s="20" t="n">
        <v>8.851858160000001</v>
      </c>
      <c r="I28" s="18" t="n">
        <v>406.53298717</v>
      </c>
      <c r="J28" s="20" t="n">
        <v>2.57639444</v>
      </c>
      <c r="K28" s="18" t="n">
        <v>424.23130785</v>
      </c>
      <c r="L28" s="20" t="n">
        <v>2.24531874</v>
      </c>
      <c r="M28" s="18" t="s">
        <v>481</v>
      </c>
      <c r="N28" s="20" t="s">
        <v>481</v>
      </c>
      <c r="O28" s="18" t="s">
        <v>481</v>
      </c>
      <c r="P28" s="20" t="s">
        <v>481</v>
      </c>
      <c r="Q28" s="18" t="s">
        <v>481</v>
      </c>
      <c r="R28" s="20" t="s">
        <v>481</v>
      </c>
      <c r="S28" s="18" t="s">
        <v>481</v>
      </c>
      <c r="T28" s="20" t="s">
        <v>481</v>
      </c>
      <c r="U28" s="18" t="n">
        <v>330.70907293</v>
      </c>
      <c r="V28" s="20" t="n">
        <v>15.82903291</v>
      </c>
    </row>
    <row r="29" spans="1:22">
      <c r="A29" s="15" t="s">
        <v>504</v>
      </c>
      <c r="B29" s="17" t="n">
        <v>5385</v>
      </c>
      <c r="C29" s="18">
        <f>(30.0/B29*100)</f>
        <v/>
      </c>
      <c r="D29" s="19" t="n">
        <v>5355</v>
      </c>
      <c r="E29" s="18" t="n">
        <v>471.1950734</v>
      </c>
      <c r="F29" s="20" t="n">
        <v>17.24988045</v>
      </c>
      <c r="G29" s="18" t="n">
        <v>503.4633221</v>
      </c>
      <c r="H29" s="20" t="n">
        <v>5.99433946</v>
      </c>
      <c r="I29" s="18" t="n">
        <v>514.82176496</v>
      </c>
      <c r="J29" s="20" t="n">
        <v>2.39730104</v>
      </c>
      <c r="K29" s="18" t="n">
        <v>515.1100371799999</v>
      </c>
      <c r="L29" s="20" t="n">
        <v>3.88412864</v>
      </c>
      <c r="M29" s="18" t="s">
        <v>481</v>
      </c>
      <c r="N29" s="20" t="s">
        <v>481</v>
      </c>
      <c r="O29" s="18" t="s">
        <v>481</v>
      </c>
      <c r="P29" s="20" t="s">
        <v>481</v>
      </c>
      <c r="Q29" s="18" t="n">
        <v>358.28551468</v>
      </c>
      <c r="R29" s="20" t="n">
        <v>8.567023300000001</v>
      </c>
      <c r="S29" s="18" t="s">
        <v>481</v>
      </c>
      <c r="T29" s="20" t="s">
        <v>481</v>
      </c>
      <c r="U29" s="18" t="n">
        <v>399.85635322</v>
      </c>
      <c r="V29" s="20" t="n">
        <v>21.12227602</v>
      </c>
    </row>
    <row r="30" spans="1:22">
      <c r="A30" s="15" t="s">
        <v>505</v>
      </c>
      <c r="B30" s="17" t="n">
        <v>4520</v>
      </c>
      <c r="C30" s="18">
        <f>(103.0/B30*100)</f>
        <v/>
      </c>
      <c r="D30" s="19" t="n">
        <v>4417</v>
      </c>
      <c r="E30" s="18" t="n">
        <v>449.6575814</v>
      </c>
      <c r="F30" s="20" t="n">
        <v>12.25486189</v>
      </c>
      <c r="G30" s="18" t="n">
        <v>495.58461201</v>
      </c>
      <c r="H30" s="20" t="n">
        <v>4.80579272</v>
      </c>
      <c r="I30" s="18" t="n">
        <v>501.65212499</v>
      </c>
      <c r="J30" s="20" t="n">
        <v>2.95604232</v>
      </c>
      <c r="K30" s="18" t="n">
        <v>539.19602349</v>
      </c>
      <c r="L30" s="20" t="n">
        <v>3.80825589</v>
      </c>
      <c r="M30" s="18" t="s">
        <v>481</v>
      </c>
      <c r="N30" s="20" t="s">
        <v>481</v>
      </c>
      <c r="O30" s="18" t="s">
        <v>481</v>
      </c>
      <c r="P30" s="20" t="s">
        <v>481</v>
      </c>
      <c r="Q30" s="18" t="s">
        <v>481</v>
      </c>
      <c r="R30" s="20" t="s">
        <v>481</v>
      </c>
      <c r="S30" s="18" t="s">
        <v>481</v>
      </c>
      <c r="T30" s="20" t="s">
        <v>481</v>
      </c>
      <c r="U30" s="18" t="n">
        <v>397.0731519</v>
      </c>
      <c r="V30" s="20" t="n">
        <v>16.06406952</v>
      </c>
    </row>
    <row r="31" spans="1:22">
      <c r="A31" s="15" t="s">
        <v>506</v>
      </c>
      <c r="B31" s="17" t="n">
        <v>5456</v>
      </c>
      <c r="C31" s="18">
        <f>(125.0/B31*100)</f>
        <v/>
      </c>
      <c r="D31" s="19" t="n">
        <v>5331</v>
      </c>
      <c r="E31" s="18" t="n">
        <v>435.36552655</v>
      </c>
      <c r="F31" s="20" t="n">
        <v>10.00599535</v>
      </c>
      <c r="G31" s="18" t="n">
        <v>471.75897484</v>
      </c>
      <c r="H31" s="20" t="n">
        <v>4.39003646</v>
      </c>
      <c r="I31" s="18" t="n">
        <v>493.94415199</v>
      </c>
      <c r="J31" s="20" t="n">
        <v>2.73414496</v>
      </c>
      <c r="K31" s="18" t="n">
        <v>519.87565268</v>
      </c>
      <c r="L31" s="20" t="n">
        <v>2.61760925</v>
      </c>
      <c r="M31" s="18" t="s">
        <v>481</v>
      </c>
      <c r="N31" s="20" t="s">
        <v>481</v>
      </c>
      <c r="O31" s="18" t="s">
        <v>481</v>
      </c>
      <c r="P31" s="20" t="s">
        <v>481</v>
      </c>
      <c r="Q31" s="18" t="s">
        <v>481</v>
      </c>
      <c r="R31" s="20" t="s">
        <v>481</v>
      </c>
      <c r="S31" s="18" t="s">
        <v>481</v>
      </c>
      <c r="T31" s="20" t="s">
        <v>481</v>
      </c>
      <c r="U31" s="18" t="n">
        <v>385.57790001</v>
      </c>
      <c r="V31" s="20" t="n">
        <v>12.59952879</v>
      </c>
    </row>
    <row r="32" spans="1:22">
      <c r="A32" s="15" t="s">
        <v>507</v>
      </c>
      <c r="B32" s="17" t="n">
        <v>4478</v>
      </c>
      <c r="C32" s="18">
        <f>(5.0/B32*100)</f>
        <v/>
      </c>
      <c r="D32" s="19" t="n">
        <v>4473</v>
      </c>
      <c r="E32" s="18" t="n">
        <v>493.28220536</v>
      </c>
      <c r="F32" s="20" t="n">
        <v>6.81383279</v>
      </c>
      <c r="G32" s="18" t="n">
        <v>496.50497263</v>
      </c>
      <c r="H32" s="20" t="n">
        <v>3.27259341</v>
      </c>
      <c r="I32" s="18" t="n">
        <v>498.39082166</v>
      </c>
      <c r="J32" s="20" t="n">
        <v>2.64762988</v>
      </c>
      <c r="K32" s="18" t="n">
        <v>525.80561413</v>
      </c>
      <c r="L32" s="20" t="n">
        <v>4.16901458</v>
      </c>
      <c r="M32" s="18" t="s">
        <v>481</v>
      </c>
      <c r="N32" s="20" t="s">
        <v>481</v>
      </c>
      <c r="O32" s="18" t="s">
        <v>481</v>
      </c>
      <c r="P32" s="20" t="s">
        <v>481</v>
      </c>
      <c r="Q32" s="18" t="s">
        <v>481</v>
      </c>
      <c r="R32" s="20" t="s">
        <v>481</v>
      </c>
      <c r="S32" s="18" t="s">
        <v>481</v>
      </c>
      <c r="T32" s="20" t="s">
        <v>481</v>
      </c>
      <c r="U32" s="18" t="n">
        <v>345.83451646</v>
      </c>
      <c r="V32" s="20" t="n">
        <v>25.21885921</v>
      </c>
    </row>
    <row r="33" spans="1:22">
      <c r="A33" s="15" t="s">
        <v>508</v>
      </c>
      <c r="B33" s="17" t="n">
        <v>7325</v>
      </c>
      <c r="C33" s="18">
        <f>(76.0/B33*100)</f>
        <v/>
      </c>
      <c r="D33" s="19" t="n">
        <v>7249</v>
      </c>
      <c r="E33" s="18" t="n">
        <v>414.49998302</v>
      </c>
      <c r="F33" s="20" t="n">
        <v>16.86393977</v>
      </c>
      <c r="G33" s="18" t="n">
        <v>477.99840241</v>
      </c>
      <c r="H33" s="20" t="n">
        <v>6.18049669</v>
      </c>
      <c r="I33" s="18" t="n">
        <v>479.81448952</v>
      </c>
      <c r="J33" s="20" t="n">
        <v>3.09470433</v>
      </c>
      <c r="K33" s="18" t="n">
        <v>519.91308458</v>
      </c>
      <c r="L33" s="20" t="n">
        <v>2.49064107</v>
      </c>
      <c r="M33" s="18" t="s">
        <v>481</v>
      </c>
      <c r="N33" s="20" t="s">
        <v>481</v>
      </c>
      <c r="O33" s="18" t="s">
        <v>481</v>
      </c>
      <c r="P33" s="20" t="s">
        <v>481</v>
      </c>
      <c r="Q33" s="18" t="s">
        <v>481</v>
      </c>
      <c r="R33" s="20" t="s">
        <v>481</v>
      </c>
      <c r="S33" s="18" t="s">
        <v>481</v>
      </c>
      <c r="T33" s="20" t="s">
        <v>481</v>
      </c>
      <c r="U33" s="18" t="n">
        <v>370.4059026</v>
      </c>
      <c r="V33" s="20" t="n">
        <v>13.52123165</v>
      </c>
    </row>
    <row r="34" spans="1:22">
      <c r="A34" s="15" t="s">
        <v>509</v>
      </c>
      <c r="B34" s="17" t="n">
        <v>6350</v>
      </c>
      <c r="C34" s="18">
        <f>(36.0/B34*100)</f>
        <v/>
      </c>
      <c r="D34" s="19" t="n">
        <v>6314</v>
      </c>
      <c r="E34" s="18" t="n">
        <v>414.50506776</v>
      </c>
      <c r="F34" s="20" t="n">
        <v>6.84077974</v>
      </c>
      <c r="G34" s="18" t="n">
        <v>453.81720617</v>
      </c>
      <c r="H34" s="20" t="n">
        <v>3.86058313</v>
      </c>
      <c r="I34" s="18" t="n">
        <v>463.69906883</v>
      </c>
      <c r="J34" s="20" t="n">
        <v>2.53862658</v>
      </c>
      <c r="K34" s="18" t="n">
        <v>502.01428198</v>
      </c>
      <c r="L34" s="20" t="n">
        <v>3.45739535</v>
      </c>
      <c r="M34" s="18" t="s">
        <v>481</v>
      </c>
      <c r="N34" s="20" t="s">
        <v>481</v>
      </c>
      <c r="O34" s="18" t="s">
        <v>481</v>
      </c>
      <c r="P34" s="20" t="s">
        <v>481</v>
      </c>
      <c r="Q34" s="18" t="n">
        <v>306.56969545</v>
      </c>
      <c r="R34" s="20" t="n">
        <v>10.27624616</v>
      </c>
      <c r="S34" s="18" t="s">
        <v>481</v>
      </c>
      <c r="T34" s="20" t="s">
        <v>481</v>
      </c>
      <c r="U34" s="18" t="n">
        <v>333.89668948</v>
      </c>
      <c r="V34" s="20" t="n">
        <v>13.08337433</v>
      </c>
    </row>
    <row r="35" spans="1:22">
      <c r="A35" s="15" t="s">
        <v>510</v>
      </c>
      <c r="B35" s="17" t="n">
        <v>6406</v>
      </c>
      <c r="C35" s="18">
        <f>(36.0/B35*100)</f>
        <v/>
      </c>
      <c r="D35" s="19" t="n">
        <v>6370</v>
      </c>
      <c r="E35" s="18" t="n">
        <v>485.22356207</v>
      </c>
      <c r="F35" s="20" t="n">
        <v>6.5694587</v>
      </c>
      <c r="G35" s="18" t="n">
        <v>513.80711895</v>
      </c>
      <c r="H35" s="20" t="n">
        <v>2.68537659</v>
      </c>
      <c r="I35" s="18" t="n">
        <v>510.2259271</v>
      </c>
      <c r="J35" s="20" t="n">
        <v>2.37508496</v>
      </c>
      <c r="K35" s="18" t="n">
        <v>533.80921398</v>
      </c>
      <c r="L35" s="20" t="n">
        <v>3.12692744</v>
      </c>
      <c r="M35" s="18" t="s">
        <v>481</v>
      </c>
      <c r="N35" s="20" t="s">
        <v>481</v>
      </c>
      <c r="O35" s="18" t="s">
        <v>481</v>
      </c>
      <c r="P35" s="20" t="s">
        <v>481</v>
      </c>
      <c r="Q35" s="18" t="n">
        <v>374.85244494</v>
      </c>
      <c r="R35" s="20" t="n">
        <v>5.84040672</v>
      </c>
      <c r="S35" s="18" t="s">
        <v>481</v>
      </c>
      <c r="T35" s="20" t="s">
        <v>481</v>
      </c>
      <c r="U35" s="18" t="n">
        <v>383.18246473</v>
      </c>
      <c r="V35" s="20" t="n">
        <v>14.3033343</v>
      </c>
    </row>
    <row r="36" spans="1:22">
      <c r="A36" s="15" t="s">
        <v>511</v>
      </c>
      <c r="B36" s="17" t="n">
        <v>6736</v>
      </c>
      <c r="C36" s="18">
        <f>(28.0/B36*100)</f>
        <v/>
      </c>
      <c r="D36" s="19" t="n">
        <v>6708</v>
      </c>
      <c r="E36" s="18" t="n">
        <v>451.03691848</v>
      </c>
      <c r="F36" s="20" t="n">
        <v>6.65969632</v>
      </c>
      <c r="G36" s="18" t="n">
        <v>481.02353598</v>
      </c>
      <c r="H36" s="20" t="n">
        <v>3.20104225</v>
      </c>
      <c r="I36" s="18" t="n">
        <v>489.73972047</v>
      </c>
      <c r="J36" s="20" t="n">
        <v>2.16973406</v>
      </c>
      <c r="K36" s="18" t="n">
        <v>511.1107169</v>
      </c>
      <c r="L36" s="20" t="n">
        <v>2.89311071</v>
      </c>
      <c r="M36" s="18" t="s">
        <v>481</v>
      </c>
      <c r="N36" s="20" t="s">
        <v>481</v>
      </c>
      <c r="O36" s="18" t="s">
        <v>481</v>
      </c>
      <c r="P36" s="20" t="s">
        <v>481</v>
      </c>
      <c r="Q36" s="18" t="s">
        <v>481</v>
      </c>
      <c r="R36" s="20" t="s">
        <v>481</v>
      </c>
      <c r="S36" s="18" t="s">
        <v>481</v>
      </c>
      <c r="T36" s="20" t="s">
        <v>481</v>
      </c>
      <c r="U36" s="18" t="n">
        <v>402.0453429</v>
      </c>
      <c r="V36" s="20" t="n">
        <v>14.96258217</v>
      </c>
    </row>
    <row r="37" spans="1:22">
      <c r="A37" s="15" t="s">
        <v>512</v>
      </c>
      <c r="B37" s="17" t="n">
        <v>5458</v>
      </c>
      <c r="C37" s="18">
        <f>(65.0/B37*100)</f>
        <v/>
      </c>
      <c r="D37" s="19" t="n">
        <v>5393</v>
      </c>
      <c r="E37" s="18" t="n">
        <v>439.81966016</v>
      </c>
      <c r="F37" s="20" t="n">
        <v>10.41590702</v>
      </c>
      <c r="G37" s="18" t="n">
        <v>476.95424135</v>
      </c>
      <c r="H37" s="20" t="n">
        <v>4.70526709</v>
      </c>
      <c r="I37" s="18" t="n">
        <v>493.14025183</v>
      </c>
      <c r="J37" s="20" t="n">
        <v>3.8534391</v>
      </c>
      <c r="K37" s="18" t="n">
        <v>510.68295656</v>
      </c>
      <c r="L37" s="20" t="n">
        <v>4.18685632</v>
      </c>
      <c r="M37" s="18" t="s">
        <v>481</v>
      </c>
      <c r="N37" s="20" t="s">
        <v>481</v>
      </c>
      <c r="O37" s="18" t="s">
        <v>481</v>
      </c>
      <c r="P37" s="20" t="s">
        <v>481</v>
      </c>
      <c r="Q37" s="18" t="s">
        <v>481</v>
      </c>
      <c r="R37" s="20" t="s">
        <v>481</v>
      </c>
      <c r="S37" s="18" t="s">
        <v>481</v>
      </c>
      <c r="T37" s="20" t="s">
        <v>481</v>
      </c>
      <c r="U37" s="18" t="n">
        <v>369.51691481</v>
      </c>
      <c r="V37" s="20" t="n">
        <v>11.01069217</v>
      </c>
    </row>
    <row r="38" spans="1:22">
      <c r="A38" s="15" t="s">
        <v>513</v>
      </c>
      <c r="B38" s="17" t="n">
        <v>5860</v>
      </c>
      <c r="C38" s="18">
        <f>(16.0/B38*100)</f>
        <v/>
      </c>
      <c r="D38" s="19" t="n">
        <v>5844</v>
      </c>
      <c r="E38" s="18" t="n">
        <v>493.70289088</v>
      </c>
      <c r="F38" s="20" t="n">
        <v>8.795264270000001</v>
      </c>
      <c r="G38" s="18" t="n">
        <v>507.16804348</v>
      </c>
      <c r="H38" s="20" t="n">
        <v>4.50205828</v>
      </c>
      <c r="I38" s="18" t="n">
        <v>508.90689673</v>
      </c>
      <c r="J38" s="20" t="n">
        <v>3.00738804</v>
      </c>
      <c r="K38" s="18" t="n">
        <v>505.88189699</v>
      </c>
      <c r="L38" s="20" t="n">
        <v>3.68390793</v>
      </c>
      <c r="M38" s="18" t="s">
        <v>481</v>
      </c>
      <c r="N38" s="20" t="s">
        <v>481</v>
      </c>
      <c r="O38" s="18" t="s">
        <v>481</v>
      </c>
      <c r="P38" s="20" t="s">
        <v>481</v>
      </c>
      <c r="Q38" s="18" t="s">
        <v>481</v>
      </c>
      <c r="R38" s="20" t="s">
        <v>481</v>
      </c>
      <c r="S38" s="18" t="s">
        <v>481</v>
      </c>
      <c r="T38" s="20" t="s">
        <v>481</v>
      </c>
      <c r="U38" s="18" t="n">
        <v>376.1879135</v>
      </c>
      <c r="V38" s="20" t="n">
        <v>12.32875436</v>
      </c>
    </row>
    <row r="39" spans="1:22">
      <c r="A39" s="15" t="s">
        <v>514</v>
      </c>
      <c r="B39" s="17" t="n">
        <v>5895</v>
      </c>
      <c r="C39" s="18">
        <f>(31.0/B39*100)</f>
        <v/>
      </c>
      <c r="D39" s="19" t="n">
        <v>5864</v>
      </c>
      <c r="E39" s="18" t="n">
        <v>384.75392816</v>
      </c>
      <c r="F39" s="20" t="n">
        <v>6.30473426</v>
      </c>
      <c r="G39" s="18" t="n">
        <v>407.24014007</v>
      </c>
      <c r="H39" s="20" t="n">
        <v>9.72518084</v>
      </c>
      <c r="I39" s="18" t="n">
        <v>411.98735491</v>
      </c>
      <c r="J39" s="20" t="n">
        <v>4.86234541</v>
      </c>
      <c r="K39" s="18" t="n">
        <v>434.47851764</v>
      </c>
      <c r="L39" s="20" t="n">
        <v>3.99760617</v>
      </c>
      <c r="M39" s="18" t="s">
        <v>481</v>
      </c>
      <c r="N39" s="20" t="s">
        <v>481</v>
      </c>
      <c r="O39" s="18" t="s">
        <v>481</v>
      </c>
      <c r="P39" s="20" t="s">
        <v>481</v>
      </c>
      <c r="Q39" s="18" t="s">
        <v>481</v>
      </c>
      <c r="R39" s="20" t="s">
        <v>481</v>
      </c>
      <c r="S39" s="18" t="s">
        <v>481</v>
      </c>
      <c r="T39" s="20" t="s">
        <v>481</v>
      </c>
      <c r="U39" s="18" t="n">
        <v>347.06245875</v>
      </c>
      <c r="V39" s="20" t="n">
        <v>13.20372667</v>
      </c>
    </row>
    <row r="40" spans="1:22">
      <c r="A40" s="15" t="s">
        <v>515</v>
      </c>
      <c r="B40" s="17" t="n">
        <v>14157</v>
      </c>
      <c r="C40" s="18">
        <f>(279.0/B40*100)</f>
        <v/>
      </c>
      <c r="D40" s="19" t="n">
        <v>13878</v>
      </c>
      <c r="E40" s="18" t="n">
        <v>426.94884475</v>
      </c>
      <c r="F40" s="20" t="n">
        <v>12.40501843</v>
      </c>
      <c r="G40" s="18" t="n">
        <v>473.14325706</v>
      </c>
      <c r="H40" s="20" t="n">
        <v>6.26177928</v>
      </c>
      <c r="I40" s="18" t="n">
        <v>496.16367471</v>
      </c>
      <c r="J40" s="20" t="n">
        <v>3.15253211</v>
      </c>
      <c r="K40" s="18" t="n">
        <v>523.4835953100001</v>
      </c>
      <c r="L40" s="20" t="n">
        <v>2.97293836</v>
      </c>
      <c r="M40" s="18" t="s">
        <v>481</v>
      </c>
      <c r="N40" s="20" t="s">
        <v>481</v>
      </c>
      <c r="O40" s="18" t="s">
        <v>481</v>
      </c>
      <c r="P40" s="20" t="s">
        <v>481</v>
      </c>
      <c r="Q40" s="18" t="s">
        <v>481</v>
      </c>
      <c r="R40" s="20" t="s">
        <v>481</v>
      </c>
      <c r="S40" s="18" t="s">
        <v>481</v>
      </c>
      <c r="T40" s="20" t="s">
        <v>481</v>
      </c>
      <c r="U40" s="18" t="n">
        <v>400.06289647</v>
      </c>
      <c r="V40" s="20" t="n">
        <v>12.35351548</v>
      </c>
    </row>
    <row r="41" spans="1:22">
      <c r="A41" s="15" t="s">
        <v>516</v>
      </c>
      <c r="B41" s="17" t="n">
        <v>5712</v>
      </c>
      <c r="C41" s="18">
        <f>(39.0/B41*100)</f>
        <v/>
      </c>
      <c r="D41" s="19" t="n">
        <v>5673</v>
      </c>
      <c r="E41" s="18" t="n">
        <v>446.00902616</v>
      </c>
      <c r="F41" s="20" t="n">
        <v>18.43231623</v>
      </c>
      <c r="G41" s="18" t="n">
        <v>495.1046948</v>
      </c>
      <c r="H41" s="20" t="n">
        <v>6.78787209</v>
      </c>
      <c r="I41" s="18" t="n">
        <v>485.96516134</v>
      </c>
      <c r="J41" s="20" t="n">
        <v>3.28816979</v>
      </c>
      <c r="K41" s="18" t="n">
        <v>509.11767602</v>
      </c>
      <c r="L41" s="20" t="n">
        <v>3.47749109</v>
      </c>
      <c r="M41" s="18" t="s">
        <v>481</v>
      </c>
      <c r="N41" s="20" t="s">
        <v>481</v>
      </c>
      <c r="O41" s="18" t="s">
        <v>481</v>
      </c>
      <c r="P41" s="20" t="s">
        <v>481</v>
      </c>
      <c r="Q41" s="18" t="n">
        <v>387.44235424</v>
      </c>
      <c r="R41" s="20" t="n">
        <v>14.52510266</v>
      </c>
      <c r="S41" s="18" t="s">
        <v>481</v>
      </c>
      <c r="T41" s="20" t="s">
        <v>481</v>
      </c>
      <c r="U41" s="18" t="n">
        <v>357.84505837</v>
      </c>
      <c r="V41" s="20" t="n">
        <v>16.83566229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(1248.0/B46*100)</f>
        <v/>
      </c>
      <c r="D46" s="19" t="n">
        <v>21893</v>
      </c>
      <c r="E46" s="18" t="n">
        <v>340.15157865</v>
      </c>
      <c r="F46" s="20" t="n">
        <v>7.49469561</v>
      </c>
      <c r="G46" s="18" t="n">
        <v>384.84098213</v>
      </c>
      <c r="H46" s="20" t="n">
        <v>5.65798452</v>
      </c>
      <c r="I46" s="18" t="n">
        <v>389.14499798</v>
      </c>
      <c r="J46" s="20" t="n">
        <v>2.2652961</v>
      </c>
      <c r="K46" s="18" t="n">
        <v>421.83053896</v>
      </c>
      <c r="L46" s="20" t="n">
        <v>2.66289355</v>
      </c>
      <c r="M46" s="18" t="s">
        <v>481</v>
      </c>
      <c r="N46" s="20" t="s">
        <v>481</v>
      </c>
      <c r="O46" s="18" t="s">
        <v>481</v>
      </c>
      <c r="P46" s="20" t="s">
        <v>481</v>
      </c>
      <c r="Q46" s="18" t="s">
        <v>481</v>
      </c>
      <c r="R46" s="20" t="s">
        <v>481</v>
      </c>
      <c r="S46" s="18" t="s">
        <v>481</v>
      </c>
      <c r="T46" s="20" t="s">
        <v>481</v>
      </c>
      <c r="U46" s="18" t="n">
        <v>338.4005771</v>
      </c>
      <c r="V46" s="20" t="n">
        <v>4.49328952</v>
      </c>
    </row>
    <row r="47" spans="1:22">
      <c r="A47" s="15" t="s">
        <v>522</v>
      </c>
      <c r="B47" s="17" t="n">
        <v>5928</v>
      </c>
      <c r="C47" s="18">
        <f>(86.0/B47*100)</f>
        <v/>
      </c>
      <c r="D47" s="19" t="n">
        <v>5842</v>
      </c>
      <c r="E47" s="18" t="n">
        <v>395.4309715</v>
      </c>
      <c r="F47" s="20" t="n">
        <v>7.82528015</v>
      </c>
      <c r="G47" s="18" t="n">
        <v>453.14774396</v>
      </c>
      <c r="H47" s="20" t="n">
        <v>5.32453495</v>
      </c>
      <c r="I47" s="18" t="n">
        <v>444.60793155</v>
      </c>
      <c r="J47" s="20" t="n">
        <v>4.39002591</v>
      </c>
      <c r="K47" s="18" t="n">
        <v>470.41156423</v>
      </c>
      <c r="L47" s="20" t="n">
        <v>4.42158598</v>
      </c>
      <c r="M47" s="18" t="s">
        <v>481</v>
      </c>
      <c r="N47" s="20" t="s">
        <v>481</v>
      </c>
      <c r="O47" s="18" t="s">
        <v>481</v>
      </c>
      <c r="P47" s="20" t="s">
        <v>481</v>
      </c>
      <c r="Q47" s="18" t="s">
        <v>481</v>
      </c>
      <c r="R47" s="20" t="s">
        <v>481</v>
      </c>
      <c r="S47" s="18" t="s">
        <v>481</v>
      </c>
      <c r="T47" s="20" t="s">
        <v>481</v>
      </c>
      <c r="U47" s="18" t="n">
        <v>329.71191426</v>
      </c>
      <c r="V47" s="20" t="n">
        <v>8.30919785</v>
      </c>
    </row>
    <row r="48" spans="1:22">
      <c r="A48" s="15" t="s">
        <v>523</v>
      </c>
      <c r="B48" s="17" t="n">
        <v>9841</v>
      </c>
      <c r="C48" s="18">
        <f>(7.0/B48*100)</f>
        <v/>
      </c>
      <c r="D48" s="19" t="n">
        <v>9834</v>
      </c>
      <c r="E48" s="18" t="n">
        <v>504.22294063</v>
      </c>
      <c r="F48" s="20" t="n">
        <v>8.25342934</v>
      </c>
      <c r="G48" s="18" t="n">
        <v>517.2244044399999</v>
      </c>
      <c r="H48" s="20" t="n">
        <v>5.81848146</v>
      </c>
      <c r="I48" s="18" t="n">
        <v>505.47502741</v>
      </c>
      <c r="J48" s="20" t="n">
        <v>4.54892506</v>
      </c>
      <c r="K48" s="18" t="n">
        <v>545.44219966</v>
      </c>
      <c r="L48" s="20" t="n">
        <v>5.06849449</v>
      </c>
      <c r="M48" s="18" t="s">
        <v>481</v>
      </c>
      <c r="N48" s="20" t="s">
        <v>481</v>
      </c>
      <c r="O48" s="18" t="s">
        <v>481</v>
      </c>
      <c r="P48" s="20" t="s">
        <v>481</v>
      </c>
      <c r="Q48" s="18" t="s">
        <v>481</v>
      </c>
      <c r="R48" s="20" t="s">
        <v>481</v>
      </c>
      <c r="S48" s="18" t="s">
        <v>481</v>
      </c>
      <c r="T48" s="20" t="s">
        <v>481</v>
      </c>
      <c r="U48" s="18" t="n">
        <v>457.21148518</v>
      </c>
      <c r="V48" s="20" t="n">
        <v>42.75394275</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(220.0/B50*100)</f>
        <v/>
      </c>
      <c r="D50" s="19" t="n">
        <v>11575</v>
      </c>
      <c r="E50" s="18" t="n">
        <v>373.79827042</v>
      </c>
      <c r="F50" s="20" t="n">
        <v>14.44151368</v>
      </c>
      <c r="G50" s="18" t="n">
        <v>445.22467058</v>
      </c>
      <c r="H50" s="20" t="n">
        <v>8.76097539</v>
      </c>
      <c r="I50" s="18" t="n">
        <v>417.29512552</v>
      </c>
      <c r="J50" s="20" t="n">
        <v>2.65812003</v>
      </c>
      <c r="K50" s="18" t="n">
        <v>415.79626161</v>
      </c>
      <c r="L50" s="20" t="n">
        <v>2.46010946</v>
      </c>
      <c r="M50" s="18" t="s">
        <v>481</v>
      </c>
      <c r="N50" s="20" t="s">
        <v>481</v>
      </c>
      <c r="O50" s="18" t="s">
        <v>481</v>
      </c>
      <c r="P50" s="20" t="s">
        <v>481</v>
      </c>
      <c r="Q50" s="18" t="s">
        <v>481</v>
      </c>
      <c r="R50" s="20" t="s">
        <v>481</v>
      </c>
      <c r="S50" s="18" t="s">
        <v>481</v>
      </c>
      <c r="T50" s="20" t="s">
        <v>481</v>
      </c>
      <c r="U50" s="18" t="n">
        <v>339.87947945</v>
      </c>
      <c r="V50" s="20" t="n">
        <v>10.48649997</v>
      </c>
    </row>
    <row r="51" spans="1:22">
      <c r="A51" s="15" t="s">
        <v>526</v>
      </c>
      <c r="B51" s="17" t="n">
        <v>6866</v>
      </c>
      <c r="C51" s="18">
        <f>(108.0/B51*100)</f>
        <v/>
      </c>
      <c r="D51" s="19" t="n">
        <v>6758</v>
      </c>
      <c r="E51" s="18" t="n">
        <v>388.96032392</v>
      </c>
      <c r="F51" s="20" t="n">
        <v>11.41572472</v>
      </c>
      <c r="G51" s="18" t="n">
        <v>429.5057722</v>
      </c>
      <c r="H51" s="20" t="n">
        <v>8.74342897</v>
      </c>
      <c r="I51" s="18" t="n">
        <v>408.16179403</v>
      </c>
      <c r="J51" s="20" t="n">
        <v>3.16326638</v>
      </c>
      <c r="K51" s="18" t="n">
        <v>425.67299765</v>
      </c>
      <c r="L51" s="20" t="n">
        <v>2.13183674</v>
      </c>
      <c r="M51" s="18" t="s">
        <v>481</v>
      </c>
      <c r="N51" s="20" t="s">
        <v>481</v>
      </c>
      <c r="O51" s="18" t="s">
        <v>481</v>
      </c>
      <c r="P51" s="20" t="s">
        <v>481</v>
      </c>
      <c r="Q51" s="18" t="n">
        <v>410.85572185</v>
      </c>
      <c r="R51" s="20" t="n">
        <v>3.7997542</v>
      </c>
      <c r="S51" s="18" t="s">
        <v>481</v>
      </c>
      <c r="T51" s="20" t="s">
        <v>481</v>
      </c>
      <c r="U51" s="18" t="n">
        <v>387.56286607</v>
      </c>
      <c r="V51" s="20" t="n">
        <v>10.91732853</v>
      </c>
    </row>
    <row r="52" spans="1:22">
      <c r="A52" s="15" t="s">
        <v>527</v>
      </c>
      <c r="B52" s="17" t="n">
        <v>5809</v>
      </c>
      <c r="C52" s="18">
        <f>(74.0/B52*100)</f>
        <v/>
      </c>
      <c r="D52" s="19" t="n">
        <v>5735</v>
      </c>
      <c r="E52" s="18" t="n">
        <v>458.47720809</v>
      </c>
      <c r="F52" s="20" t="n">
        <v>5.87335176</v>
      </c>
      <c r="G52" s="18" t="n">
        <v>467.26175913</v>
      </c>
      <c r="H52" s="20" t="n">
        <v>2.99429763</v>
      </c>
      <c r="I52" s="18" t="n">
        <v>476.78534557</v>
      </c>
      <c r="J52" s="20" t="n">
        <v>2.69668596</v>
      </c>
      <c r="K52" s="18" t="n">
        <v>491.00598931</v>
      </c>
      <c r="L52" s="20" t="n">
        <v>3.72941135</v>
      </c>
      <c r="M52" s="18" t="s">
        <v>481</v>
      </c>
      <c r="N52" s="20" t="s">
        <v>481</v>
      </c>
      <c r="O52" s="18" t="s">
        <v>481</v>
      </c>
      <c r="P52" s="20" t="s">
        <v>481</v>
      </c>
      <c r="Q52" s="18" t="s">
        <v>481</v>
      </c>
      <c r="R52" s="20" t="s">
        <v>481</v>
      </c>
      <c r="S52" s="18" t="s">
        <v>481</v>
      </c>
      <c r="T52" s="20" t="s">
        <v>481</v>
      </c>
      <c r="U52" s="18" t="n">
        <v>359.61503846</v>
      </c>
      <c r="V52" s="20" t="n">
        <v>17.60131849</v>
      </c>
    </row>
    <row r="53" spans="1:22">
      <c r="A53" s="15" t="s">
        <v>528</v>
      </c>
      <c r="B53" s="17" t="n">
        <v>5571</v>
      </c>
      <c r="C53" s="18">
        <f>(85.0/B53*100)</f>
        <v/>
      </c>
      <c r="D53" s="19" t="n">
        <v>5486</v>
      </c>
      <c r="E53" s="18" t="n">
        <v>367.84184088</v>
      </c>
      <c r="F53" s="20" t="n">
        <v>7.4355989</v>
      </c>
      <c r="G53" s="18" t="n">
        <v>398.51392911</v>
      </c>
      <c r="H53" s="20" t="n">
        <v>3.30514265</v>
      </c>
      <c r="I53" s="18" t="n">
        <v>425.17619614</v>
      </c>
      <c r="J53" s="20" t="n">
        <v>1.97760734</v>
      </c>
      <c r="K53" s="18" t="n">
        <v>462.35381002</v>
      </c>
      <c r="L53" s="20" t="n">
        <v>2.25870093</v>
      </c>
      <c r="M53" s="18" t="s">
        <v>481</v>
      </c>
      <c r="N53" s="20" t="s">
        <v>481</v>
      </c>
      <c r="O53" s="18" t="s">
        <v>481</v>
      </c>
      <c r="P53" s="20" t="s">
        <v>481</v>
      </c>
      <c r="Q53" s="18" t="s">
        <v>481</v>
      </c>
      <c r="R53" s="20" t="s">
        <v>481</v>
      </c>
      <c r="S53" s="18" t="s">
        <v>481</v>
      </c>
      <c r="T53" s="20" t="s">
        <v>481</v>
      </c>
      <c r="U53" s="18" t="n">
        <v>325.60015815</v>
      </c>
      <c r="V53" s="20" t="n">
        <v>8.11205227</v>
      </c>
    </row>
    <row r="54" spans="1:22">
      <c r="A54" s="15" t="s">
        <v>529</v>
      </c>
      <c r="B54" s="17" t="n">
        <v>4740</v>
      </c>
      <c r="C54" s="18">
        <f>(68.0/B54*100)</f>
        <v/>
      </c>
      <c r="D54" s="19" t="n">
        <v>4672</v>
      </c>
      <c r="E54" s="18" t="n">
        <v>299.77982271</v>
      </c>
      <c r="F54" s="20" t="n">
        <v>6.69744947</v>
      </c>
      <c r="G54" s="18" t="n">
        <v>338.99281298</v>
      </c>
      <c r="H54" s="20" t="n">
        <v>10.35149792</v>
      </c>
      <c r="I54" s="18" t="n">
        <v>333.60832743</v>
      </c>
      <c r="J54" s="20" t="n">
        <v>3.54763171</v>
      </c>
      <c r="K54" s="18" t="n">
        <v>337.67740398</v>
      </c>
      <c r="L54" s="20" t="n">
        <v>2.64106728</v>
      </c>
      <c r="M54" s="18" t="s">
        <v>481</v>
      </c>
      <c r="N54" s="20" t="s">
        <v>481</v>
      </c>
      <c r="O54" s="18" t="s">
        <v>481</v>
      </c>
      <c r="P54" s="20" t="s">
        <v>481</v>
      </c>
      <c r="Q54" s="18" t="s">
        <v>481</v>
      </c>
      <c r="R54" s="20" t="s">
        <v>481</v>
      </c>
      <c r="S54" s="18" t="s">
        <v>481</v>
      </c>
      <c r="T54" s="20" t="s">
        <v>481</v>
      </c>
      <c r="U54" s="18" t="n">
        <v>266.69371465</v>
      </c>
      <c r="V54" s="20" t="n">
        <v>4.89800536</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481.49967857</v>
      </c>
      <c r="F56" s="20" t="n">
        <v>8.70865094</v>
      </c>
      <c r="G56" s="18" t="n">
        <v>497.09453683</v>
      </c>
      <c r="H56" s="20" t="n">
        <v>4.35508007</v>
      </c>
      <c r="I56" s="18" t="n">
        <v>515.65669552</v>
      </c>
      <c r="J56" s="20" t="n">
        <v>2.99081569</v>
      </c>
      <c r="K56" s="18" t="n">
        <v>538.10600103</v>
      </c>
      <c r="L56" s="20" t="n">
        <v>2.71659442</v>
      </c>
      <c r="M56" s="18" t="s">
        <v>481</v>
      </c>
      <c r="N56" s="20" t="s">
        <v>481</v>
      </c>
      <c r="O56" s="18" t="s">
        <v>481</v>
      </c>
      <c r="P56" s="20" t="s">
        <v>481</v>
      </c>
      <c r="Q56" s="18" t="s">
        <v>481</v>
      </c>
      <c r="R56" s="20" t="s">
        <v>481</v>
      </c>
      <c r="S56" s="18" t="s">
        <v>481</v>
      </c>
      <c r="T56" s="20" t="s">
        <v>481</v>
      </c>
      <c r="U56" s="18" t="n">
        <v>450.48410139</v>
      </c>
      <c r="V56" s="20" t="n">
        <v>26.01639925</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(137.0/B61*100)</f>
        <v/>
      </c>
      <c r="D61" s="19" t="n">
        <v>6388</v>
      </c>
      <c r="E61" s="18" t="n">
        <v>437.33763991</v>
      </c>
      <c r="F61" s="20" t="n">
        <v>7.91519848</v>
      </c>
      <c r="G61" s="18" t="n">
        <v>452.12623053</v>
      </c>
      <c r="H61" s="20" t="n">
        <v>4.51531685</v>
      </c>
      <c r="I61" s="18" t="n">
        <v>470.85959731</v>
      </c>
      <c r="J61" s="20" t="n">
        <v>2.95011635</v>
      </c>
      <c r="K61" s="18" t="n">
        <v>496.36861127</v>
      </c>
      <c r="L61" s="20" t="n">
        <v>2.61097545</v>
      </c>
      <c r="M61" s="18" t="s">
        <v>481</v>
      </c>
      <c r="N61" s="20" t="s">
        <v>481</v>
      </c>
      <c r="O61" s="18" t="s">
        <v>481</v>
      </c>
      <c r="P61" s="20" t="s">
        <v>481</v>
      </c>
      <c r="Q61" s="18" t="s">
        <v>481</v>
      </c>
      <c r="R61" s="20" t="s">
        <v>481</v>
      </c>
      <c r="S61" s="18" t="s">
        <v>481</v>
      </c>
      <c r="T61" s="20" t="s">
        <v>481</v>
      </c>
      <c r="U61" s="18" t="n">
        <v>368.18538599</v>
      </c>
      <c r="V61" s="20" t="n">
        <v>11.53382174</v>
      </c>
    </row>
    <row r="62" spans="1:22">
      <c r="A62" s="15" t="s">
        <v>537</v>
      </c>
      <c r="B62" s="17" t="n">
        <v>4476</v>
      </c>
      <c r="C62" s="18">
        <f>(3.0/B62*100)</f>
        <v/>
      </c>
      <c r="D62" s="19" t="n">
        <v>4473</v>
      </c>
      <c r="E62" s="18" t="n">
        <v>518.47851459</v>
      </c>
      <c r="F62" s="20" t="n">
        <v>5.50094985</v>
      </c>
      <c r="G62" s="18" t="n">
        <v>523.62614289</v>
      </c>
      <c r="H62" s="20" t="n">
        <v>1.62808483</v>
      </c>
      <c r="I62" s="18" t="n">
        <v>531.99532001</v>
      </c>
      <c r="J62" s="20" t="n">
        <v>2.34118813</v>
      </c>
      <c r="K62" s="18" t="n">
        <v>540.30301474</v>
      </c>
      <c r="L62" s="20" t="n">
        <v>3.46805469</v>
      </c>
      <c r="M62" s="18" t="s">
        <v>481</v>
      </c>
      <c r="N62" s="20" t="s">
        <v>481</v>
      </c>
      <c r="O62" s="18" t="s">
        <v>481</v>
      </c>
      <c r="P62" s="20" t="s">
        <v>481</v>
      </c>
      <c r="Q62" s="18" t="s">
        <v>481</v>
      </c>
      <c r="R62" s="20" t="s">
        <v>481</v>
      </c>
      <c r="S62" s="18" t="s">
        <v>481</v>
      </c>
      <c r="T62" s="20" t="s">
        <v>481</v>
      </c>
      <c r="U62" s="18" t="n">
        <v>526.70844573</v>
      </c>
      <c r="V62" s="20" t="n">
        <v>42.01709086</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(75.0/B66*100)</f>
        <v/>
      </c>
      <c r="D66" s="19" t="n">
        <v>5590</v>
      </c>
      <c r="E66" s="18" t="n">
        <v>385.01734288</v>
      </c>
      <c r="F66" s="20" t="n">
        <v>5.15464206</v>
      </c>
      <c r="G66" s="18" t="n">
        <v>404.21454832</v>
      </c>
      <c r="H66" s="20" t="n">
        <v>2.69751413</v>
      </c>
      <c r="I66" s="18" t="n">
        <v>406.61357286</v>
      </c>
      <c r="J66" s="20" t="n">
        <v>1.73406036</v>
      </c>
      <c r="K66" s="18" t="n">
        <v>438.36905925</v>
      </c>
      <c r="L66" s="20" t="n">
        <v>2.65255862</v>
      </c>
      <c r="M66" s="18" t="s">
        <v>481</v>
      </c>
      <c r="N66" s="20" t="s">
        <v>481</v>
      </c>
      <c r="O66" s="18" t="s">
        <v>481</v>
      </c>
      <c r="P66" s="20" t="s">
        <v>481</v>
      </c>
      <c r="Q66" s="18" t="s">
        <v>481</v>
      </c>
      <c r="R66" s="20" t="s">
        <v>481</v>
      </c>
      <c r="S66" s="18" t="s">
        <v>481</v>
      </c>
      <c r="T66" s="20" t="s">
        <v>481</v>
      </c>
      <c r="U66" s="18" t="n">
        <v>322.87805013</v>
      </c>
      <c r="V66" s="20" t="n">
        <v>5.91959173</v>
      </c>
    </row>
    <row r="67" spans="1:22">
      <c r="A67" s="15" t="s">
        <v>542</v>
      </c>
      <c r="B67" s="17" t="n">
        <v>6971</v>
      </c>
      <c r="C67" s="18">
        <f>(54.0/B67*100)</f>
        <v/>
      </c>
      <c r="D67" s="19" t="n">
        <v>6917</v>
      </c>
      <c r="E67" s="18" t="n">
        <v>356.4750979</v>
      </c>
      <c r="F67" s="20" t="n">
        <v>8.54567241</v>
      </c>
      <c r="G67" s="18" t="n">
        <v>400.05227066</v>
      </c>
      <c r="H67" s="20" t="n">
        <v>8.647052049999999</v>
      </c>
      <c r="I67" s="18" t="n">
        <v>391.65138549</v>
      </c>
      <c r="J67" s="20" t="n">
        <v>2.62465907</v>
      </c>
      <c r="K67" s="18" t="n">
        <v>404.13479519</v>
      </c>
      <c r="L67" s="20" t="n">
        <v>2.53538301</v>
      </c>
      <c r="M67" s="18" t="s">
        <v>481</v>
      </c>
      <c r="N67" s="20" t="s">
        <v>481</v>
      </c>
      <c r="O67" s="18" t="s">
        <v>481</v>
      </c>
      <c r="P67" s="20" t="s">
        <v>481</v>
      </c>
      <c r="Q67" s="18" t="s">
        <v>481</v>
      </c>
      <c r="R67" s="20" t="s">
        <v>481</v>
      </c>
      <c r="S67" s="18" t="s">
        <v>481</v>
      </c>
      <c r="T67" s="20" t="s">
        <v>481</v>
      </c>
      <c r="U67" s="18" t="n">
        <v>303.62049314</v>
      </c>
      <c r="V67" s="20" t="n">
        <v>8.83457593</v>
      </c>
    </row>
    <row r="68" spans="1:22">
      <c r="A68" s="15" t="s">
        <v>543</v>
      </c>
      <c r="B68" s="17" t="n">
        <v>12083</v>
      </c>
      <c r="C68" s="18">
        <f>(26.0/B68*100)</f>
        <v/>
      </c>
      <c r="D68" s="19" t="n">
        <v>12057</v>
      </c>
      <c r="E68" s="18" t="n">
        <v>344.4035992</v>
      </c>
      <c r="F68" s="20" t="n">
        <v>5.29351212</v>
      </c>
      <c r="G68" s="18" t="n">
        <v>379.71283079</v>
      </c>
      <c r="H68" s="20" t="n">
        <v>5.6433071</v>
      </c>
      <c r="I68" s="18" t="n">
        <v>410.75113686</v>
      </c>
      <c r="J68" s="20" t="n">
        <v>1.90084133</v>
      </c>
      <c r="K68" s="18" t="n">
        <v>434.04224073</v>
      </c>
      <c r="L68" s="20" t="n">
        <v>1.21557555</v>
      </c>
      <c r="M68" s="18" t="s">
        <v>481</v>
      </c>
      <c r="N68" s="20" t="s">
        <v>481</v>
      </c>
      <c r="O68" s="18" t="s">
        <v>481</v>
      </c>
      <c r="P68" s="20" t="s">
        <v>481</v>
      </c>
      <c r="Q68" s="18" t="s">
        <v>481</v>
      </c>
      <c r="R68" s="20" t="s">
        <v>481</v>
      </c>
      <c r="S68" s="18" t="s">
        <v>481</v>
      </c>
      <c r="T68" s="20" t="s">
        <v>481</v>
      </c>
      <c r="U68" s="18" t="n">
        <v>318.93782321</v>
      </c>
      <c r="V68" s="20" t="n">
        <v>3.98361342</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458.00311658</v>
      </c>
      <c r="F70" s="20" t="n">
        <v>10.34861999</v>
      </c>
      <c r="G70" s="18" t="n">
        <v>480.39476225</v>
      </c>
      <c r="H70" s="20" t="n">
        <v>3.62453886</v>
      </c>
      <c r="I70" s="18" t="n">
        <v>484.05285478</v>
      </c>
      <c r="J70" s="20" t="n">
        <v>3.02323936</v>
      </c>
      <c r="K70" s="18" t="n">
        <v>507.33511104</v>
      </c>
      <c r="L70" s="20" t="n">
        <v>3.29608274</v>
      </c>
      <c r="M70" s="18" t="s">
        <v>481</v>
      </c>
      <c r="N70" s="20" t="s">
        <v>481</v>
      </c>
      <c r="O70" s="18" t="s">
        <v>481</v>
      </c>
      <c r="P70" s="20" t="s">
        <v>481</v>
      </c>
      <c r="Q70" s="18" t="s">
        <v>481</v>
      </c>
      <c r="R70" s="20" t="s">
        <v>481</v>
      </c>
      <c r="S70" s="18" t="s">
        <v>481</v>
      </c>
      <c r="T70" s="20" t="s">
        <v>481</v>
      </c>
      <c r="U70" s="18" t="n">
        <v>415.78019027</v>
      </c>
      <c r="V70" s="20" t="n">
        <v>12.45269243</v>
      </c>
    </row>
    <row r="71" spans="1:22">
      <c r="A71" s="15" t="s">
        <v>546</v>
      </c>
      <c r="B71" s="17" t="n">
        <v>6115</v>
      </c>
      <c r="C71" s="18">
        <f>(17.0/B71*100)</f>
        <v/>
      </c>
      <c r="D71" s="19" t="n">
        <v>6098</v>
      </c>
      <c r="E71" s="18" t="n">
        <v>554.91548215</v>
      </c>
      <c r="F71" s="20" t="n">
        <v>10.78774103</v>
      </c>
      <c r="G71" s="18" t="n">
        <v>554.84095322</v>
      </c>
      <c r="H71" s="20" t="n">
        <v>4.77693689</v>
      </c>
      <c r="I71" s="18" t="n">
        <v>549.67894343</v>
      </c>
      <c r="J71" s="20" t="n">
        <v>2.41046071</v>
      </c>
      <c r="K71" s="18" t="n">
        <v>562.27096245</v>
      </c>
      <c r="L71" s="20" t="n">
        <v>2.07075576</v>
      </c>
      <c r="M71" s="18" t="s">
        <v>481</v>
      </c>
      <c r="N71" s="20" t="s">
        <v>481</v>
      </c>
      <c r="O71" s="18" t="s">
        <v>481</v>
      </c>
      <c r="P71" s="20" t="s">
        <v>481</v>
      </c>
      <c r="Q71" s="18" t="s">
        <v>481</v>
      </c>
      <c r="R71" s="20" t="s">
        <v>481</v>
      </c>
      <c r="S71" s="18" t="s">
        <v>481</v>
      </c>
      <c r="T71" s="20" t="s">
        <v>481</v>
      </c>
      <c r="U71" s="18" t="n">
        <v>440.64182219</v>
      </c>
      <c r="V71" s="20" t="n">
        <v>27.48849026</v>
      </c>
    </row>
    <row r="72" spans="1:22">
      <c r="A72" s="15" t="s">
        <v>547</v>
      </c>
      <c r="B72" s="17" t="n">
        <v>7708</v>
      </c>
      <c r="C72" s="18">
        <f>(5.0/B72*100)</f>
        <v/>
      </c>
      <c r="D72" s="19" t="n">
        <v>7703</v>
      </c>
      <c r="E72" s="18" t="n">
        <v>455.6826841</v>
      </c>
      <c r="F72" s="20" t="n">
        <v>9.791598430000001</v>
      </c>
      <c r="G72" s="18" t="n">
        <v>494.39974037</v>
      </c>
      <c r="H72" s="20" t="n">
        <v>3.00948093</v>
      </c>
      <c r="I72" s="18" t="n">
        <v>525.28068002</v>
      </c>
      <c r="J72" s="20" t="n">
        <v>3.07297428</v>
      </c>
      <c r="K72" s="18" t="n">
        <v>572.34452645</v>
      </c>
      <c r="L72" s="20" t="n">
        <v>3.15962709</v>
      </c>
      <c r="M72" s="18" t="s">
        <v>481</v>
      </c>
      <c r="N72" s="20" t="s">
        <v>481</v>
      </c>
      <c r="O72" s="18" t="s">
        <v>481</v>
      </c>
      <c r="P72" s="20" t="s">
        <v>481</v>
      </c>
      <c r="Q72" s="18" t="s">
        <v>481</v>
      </c>
      <c r="R72" s="20" t="s">
        <v>481</v>
      </c>
      <c r="S72" s="18" t="s">
        <v>481</v>
      </c>
      <c r="T72" s="20" t="s">
        <v>481</v>
      </c>
      <c r="U72" s="18" t="n">
        <v>418.2347792</v>
      </c>
      <c r="V72" s="20" t="n">
        <v>44.29145271</v>
      </c>
    </row>
    <row r="73" spans="1:22">
      <c r="A73" s="15" t="s">
        <v>548</v>
      </c>
      <c r="B73" s="17" t="n">
        <v>8249</v>
      </c>
      <c r="C73" s="18">
        <f>(148.0/B73*100)</f>
        <v/>
      </c>
      <c r="D73" s="19" t="n">
        <v>8101</v>
      </c>
      <c r="E73" s="18" t="n">
        <v>384.19443175</v>
      </c>
      <c r="F73" s="20" t="n">
        <v>9.953092549999999</v>
      </c>
      <c r="G73" s="18" t="n">
        <v>418.74782373</v>
      </c>
      <c r="H73" s="20" t="n">
        <v>5.46626672</v>
      </c>
      <c r="I73" s="18" t="n">
        <v>413.28306833</v>
      </c>
      <c r="J73" s="20" t="n">
        <v>2.83863065</v>
      </c>
      <c r="K73" s="18" t="n">
        <v>435.9520712</v>
      </c>
      <c r="L73" s="20" t="n">
        <v>3.11600212</v>
      </c>
      <c r="M73" s="18" t="s">
        <v>481</v>
      </c>
      <c r="N73" s="20" t="s">
        <v>481</v>
      </c>
      <c r="O73" s="18" t="s">
        <v>481</v>
      </c>
      <c r="P73" s="20" t="s">
        <v>481</v>
      </c>
      <c r="Q73" s="18" t="s">
        <v>481</v>
      </c>
      <c r="R73" s="20" t="s">
        <v>481</v>
      </c>
      <c r="S73" s="18" t="s">
        <v>481</v>
      </c>
      <c r="T73" s="20" t="s">
        <v>481</v>
      </c>
      <c r="U73" s="18" t="n">
        <v>357.68827001</v>
      </c>
      <c r="V73" s="20" t="n">
        <v>13.29285419</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(204.0/B75*100)</f>
        <v/>
      </c>
      <c r="D75" s="19" t="n">
        <v>5171</v>
      </c>
      <c r="E75" s="18" t="n">
        <v>335.74092259</v>
      </c>
      <c r="F75" s="20" t="n">
        <v>8.65952285</v>
      </c>
      <c r="G75" s="18" t="n">
        <v>369.88248671</v>
      </c>
      <c r="H75" s="20" t="n">
        <v>9.49885821</v>
      </c>
      <c r="I75" s="18" t="n">
        <v>380.87607549</v>
      </c>
      <c r="J75" s="20" t="n">
        <v>3.04623173</v>
      </c>
      <c r="K75" s="18" t="n">
        <v>393.10804498</v>
      </c>
      <c r="L75" s="20" t="n">
        <v>2.0731396</v>
      </c>
      <c r="M75" s="18" t="s">
        <v>481</v>
      </c>
      <c r="N75" s="20" t="s">
        <v>481</v>
      </c>
      <c r="O75" s="18" t="s">
        <v>481</v>
      </c>
      <c r="P75" s="20" t="s">
        <v>481</v>
      </c>
      <c r="Q75" s="18" t="s">
        <v>481</v>
      </c>
      <c r="R75" s="20" t="s">
        <v>481</v>
      </c>
      <c r="S75" s="18" t="s">
        <v>481</v>
      </c>
      <c r="T75" s="20" t="s">
        <v>481</v>
      </c>
      <c r="U75" s="18" t="n">
        <v>346.15621895</v>
      </c>
      <c r="V75" s="20" t="n">
        <v>6.3857533</v>
      </c>
    </row>
    <row r="76" spans="1:22">
      <c r="A76" s="15" t="s">
        <v>551</v>
      </c>
      <c r="B76" s="17" t="n">
        <v>14167</v>
      </c>
      <c r="C76" s="18">
        <f>(228.0/B76*100)</f>
        <v/>
      </c>
      <c r="D76" s="19" t="n">
        <v>13939</v>
      </c>
      <c r="E76" s="18" t="n">
        <v>354.48398124</v>
      </c>
      <c r="F76" s="20" t="n">
        <v>7.20740144</v>
      </c>
      <c r="G76" s="18" t="n">
        <v>405.83234284</v>
      </c>
      <c r="H76" s="20" t="n">
        <v>6.16578508</v>
      </c>
      <c r="I76" s="18" t="n">
        <v>422.80259381</v>
      </c>
      <c r="J76" s="20" t="n">
        <v>2.78478428</v>
      </c>
      <c r="K76" s="18" t="n">
        <v>453.22005164</v>
      </c>
      <c r="L76" s="20" t="n">
        <v>2.56022832</v>
      </c>
      <c r="M76" s="18" t="s">
        <v>481</v>
      </c>
      <c r="N76" s="20" t="s">
        <v>481</v>
      </c>
      <c r="O76" s="18" t="s">
        <v>481</v>
      </c>
      <c r="P76" s="20" t="s">
        <v>481</v>
      </c>
      <c r="Q76" s="18" t="s">
        <v>481</v>
      </c>
      <c r="R76" s="20" t="s">
        <v>481</v>
      </c>
      <c r="S76" s="18" t="s">
        <v>481</v>
      </c>
      <c r="T76" s="20" t="s">
        <v>481</v>
      </c>
      <c r="U76" s="18" t="n">
        <v>331.71894063</v>
      </c>
      <c r="V76" s="20" t="n">
        <v>6.89499016</v>
      </c>
    </row>
    <row r="77" spans="1:22">
      <c r="A77" s="15" t="s">
        <v>552</v>
      </c>
      <c r="B77" s="17" t="n">
        <v>6062</v>
      </c>
      <c r="C77" s="18">
        <f>(86.0/B77*100)</f>
        <v/>
      </c>
      <c r="D77" s="19" t="n">
        <v>5976</v>
      </c>
      <c r="E77" s="18" t="n">
        <v>391.91894433</v>
      </c>
      <c r="F77" s="20" t="n">
        <v>8.1382727</v>
      </c>
      <c r="G77" s="18" t="n">
        <v>443.16558086</v>
      </c>
      <c r="H77" s="20" t="n">
        <v>4.63496913</v>
      </c>
      <c r="I77" s="18" t="n">
        <v>433.54492649</v>
      </c>
      <c r="J77" s="20" t="n">
        <v>2.28710216</v>
      </c>
      <c r="K77" s="18" t="n">
        <v>445.49494173</v>
      </c>
      <c r="L77" s="20" t="n">
        <v>2.86045118</v>
      </c>
      <c r="M77" s="18" t="s">
        <v>481</v>
      </c>
      <c r="N77" s="20" t="s">
        <v>481</v>
      </c>
      <c r="O77" s="18" t="s">
        <v>481</v>
      </c>
      <c r="P77" s="20" t="s">
        <v>481</v>
      </c>
      <c r="Q77" s="18" t="s">
        <v>481</v>
      </c>
      <c r="R77" s="20" t="s">
        <v>481</v>
      </c>
      <c r="S77" s="18" t="s">
        <v>481</v>
      </c>
      <c r="T77" s="20" t="s">
        <v>481</v>
      </c>
      <c r="U77" s="18" t="n">
        <v>344.61752409</v>
      </c>
      <c r="V77" s="20" t="n">
        <v>5.91928304</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393.62988168</v>
      </c>
      <c r="F81" s="20" t="n">
        <v>18.15737821</v>
      </c>
      <c r="G81" s="18" t="n">
        <v>434.52856781</v>
      </c>
      <c r="H81" s="20" t="n">
        <v>10.44933639</v>
      </c>
      <c r="I81" s="18" t="n">
        <v>424.42840859</v>
      </c>
      <c r="J81" s="20" t="n">
        <v>3.71198667</v>
      </c>
      <c r="K81" s="18" t="n">
        <v>453.49615939</v>
      </c>
      <c r="L81" s="20" t="n">
        <v>2.78918366</v>
      </c>
      <c r="M81" s="18" t="s">
        <v>481</v>
      </c>
      <c r="N81" s="20" t="s">
        <v>481</v>
      </c>
      <c r="O81" s="18" t="s">
        <v>481</v>
      </c>
      <c r="P81" s="20" t="s">
        <v>481</v>
      </c>
      <c r="Q81" s="18" t="s">
        <v>481</v>
      </c>
      <c r="R81" s="20" t="s">
        <v>481</v>
      </c>
      <c r="S81" s="18" t="s">
        <v>481</v>
      </c>
      <c r="T81" s="20" t="s">
        <v>481</v>
      </c>
      <c r="U81" s="18" t="n">
        <v>364.09163567</v>
      </c>
      <c r="V81" s="20" t="n">
        <v>24.76605087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711</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(370.0/B7*100)</f>
        <v/>
      </c>
      <c r="D7" s="19" t="n">
        <v>14160</v>
      </c>
      <c r="E7" s="18" t="n">
        <v>420.73891449</v>
      </c>
      <c r="F7" s="20" t="n">
        <v>10.57891385</v>
      </c>
      <c r="G7" s="18" t="n">
        <v>453.34560199</v>
      </c>
      <c r="H7" s="20" t="n">
        <v>5.645469</v>
      </c>
      <c r="I7" s="18" t="n">
        <v>492.26683928</v>
      </c>
      <c r="J7" s="20" t="n">
        <v>2.07657253</v>
      </c>
      <c r="K7" s="18" t="n">
        <v>532.56671406</v>
      </c>
      <c r="L7" s="20" t="n">
        <v>1.78752381</v>
      </c>
      <c r="M7" s="18" t="s">
        <v>481</v>
      </c>
      <c r="N7" s="20" t="s">
        <v>481</v>
      </c>
      <c r="O7" s="18" t="s">
        <v>481</v>
      </c>
      <c r="P7" s="20" t="s">
        <v>481</v>
      </c>
      <c r="Q7" s="18" t="s">
        <v>481</v>
      </c>
      <c r="R7" s="20" t="s">
        <v>481</v>
      </c>
      <c r="S7" s="18" t="s">
        <v>481</v>
      </c>
      <c r="T7" s="20" t="s">
        <v>481</v>
      </c>
      <c r="U7" s="18" t="n">
        <v>409.34292455</v>
      </c>
      <c r="V7" s="20" t="n">
        <v>7.60633029</v>
      </c>
    </row>
    <row r="8" spans="1:22">
      <c r="A8" s="15" t="s">
        <v>483</v>
      </c>
      <c r="B8" s="17" t="n">
        <v>7007</v>
      </c>
      <c r="C8" s="18">
        <f>(23.0/B8*100)</f>
        <v/>
      </c>
      <c r="D8" s="19" t="n">
        <v>6984</v>
      </c>
      <c r="E8" s="18" t="n">
        <v>452.48568638</v>
      </c>
      <c r="F8" s="20" t="n">
        <v>9.263721589999999</v>
      </c>
      <c r="G8" s="18" t="n">
        <v>469.52797781</v>
      </c>
      <c r="H8" s="20" t="n">
        <v>5.26662858</v>
      </c>
      <c r="I8" s="18" t="n">
        <v>488.61784753</v>
      </c>
      <c r="J8" s="20" t="n">
        <v>2.95664426</v>
      </c>
      <c r="K8" s="18" t="n">
        <v>505.50796994</v>
      </c>
      <c r="L8" s="20" t="n">
        <v>2.64394031</v>
      </c>
      <c r="M8" s="18" t="s">
        <v>481</v>
      </c>
      <c r="N8" s="20" t="s">
        <v>481</v>
      </c>
      <c r="O8" s="18" t="s">
        <v>481</v>
      </c>
      <c r="P8" s="20" t="s">
        <v>481</v>
      </c>
      <c r="Q8" s="18" t="n">
        <v>368.48347797</v>
      </c>
      <c r="R8" s="20" t="n">
        <v>14.99112476</v>
      </c>
      <c r="S8" s="18" t="s">
        <v>481</v>
      </c>
      <c r="T8" s="20" t="s">
        <v>481</v>
      </c>
      <c r="U8" s="18" t="n">
        <v>418.20293728</v>
      </c>
      <c r="V8" s="20" t="n">
        <v>12.32439634</v>
      </c>
    </row>
    <row r="9" spans="1:22">
      <c r="A9" s="15" t="s">
        <v>484</v>
      </c>
      <c r="B9" s="17" t="n">
        <v>9651</v>
      </c>
      <c r="C9" s="18">
        <f>(102.0/B9*100)</f>
        <v/>
      </c>
      <c r="D9" s="19" t="n">
        <v>9549</v>
      </c>
      <c r="E9" s="18" t="n">
        <v>457.33841529</v>
      </c>
      <c r="F9" s="20" t="n">
        <v>10.19427909</v>
      </c>
      <c r="G9" s="18" t="n">
        <v>487.50082979</v>
      </c>
      <c r="H9" s="20" t="n">
        <v>4.80358324</v>
      </c>
      <c r="I9" s="18" t="n">
        <v>504.26922456</v>
      </c>
      <c r="J9" s="20" t="n">
        <v>2.41938809</v>
      </c>
      <c r="K9" s="18" t="n">
        <v>517.65636754</v>
      </c>
      <c r="L9" s="20" t="n">
        <v>2.9420568</v>
      </c>
      <c r="M9" s="18" t="s">
        <v>481</v>
      </c>
      <c r="N9" s="20" t="s">
        <v>481</v>
      </c>
      <c r="O9" s="18" t="s">
        <v>481</v>
      </c>
      <c r="P9" s="20" t="s">
        <v>481</v>
      </c>
      <c r="Q9" s="18" t="n">
        <v>374.78530698</v>
      </c>
      <c r="R9" s="20" t="n">
        <v>11.62763904</v>
      </c>
      <c r="S9" s="18" t="s">
        <v>481</v>
      </c>
      <c r="T9" s="20" t="s">
        <v>481</v>
      </c>
      <c r="U9" s="18" t="n">
        <v>407.31315123</v>
      </c>
      <c r="V9" s="20" t="n">
        <v>9.405288199999999</v>
      </c>
    </row>
    <row r="10" spans="1:22">
      <c r="A10" s="15" t="s">
        <v>485</v>
      </c>
      <c r="B10" s="17" t="n">
        <v>20058</v>
      </c>
      <c r="C10" s="18">
        <f>(529.0/B10*100)</f>
        <v/>
      </c>
      <c r="D10" s="19" t="n">
        <v>19529</v>
      </c>
      <c r="E10" s="18" t="n">
        <v>483.97798545</v>
      </c>
      <c r="F10" s="20" t="n">
        <v>10.14623396</v>
      </c>
      <c r="G10" s="18" t="n">
        <v>487.76009371</v>
      </c>
      <c r="H10" s="20" t="n">
        <v>6.32726819</v>
      </c>
      <c r="I10" s="18" t="n">
        <v>509.90796817</v>
      </c>
      <c r="J10" s="20" t="n">
        <v>2.47592592</v>
      </c>
      <c r="K10" s="18" t="n">
        <v>546.42607269</v>
      </c>
      <c r="L10" s="20" t="n">
        <v>2.21721549</v>
      </c>
      <c r="M10" s="18" t="s">
        <v>481</v>
      </c>
      <c r="N10" s="20" t="s">
        <v>481</v>
      </c>
      <c r="O10" s="18" t="s">
        <v>481</v>
      </c>
      <c r="P10" s="20" t="s">
        <v>481</v>
      </c>
      <c r="Q10" s="18" t="s">
        <v>481</v>
      </c>
      <c r="R10" s="20" t="s">
        <v>481</v>
      </c>
      <c r="S10" s="18" t="s">
        <v>481</v>
      </c>
      <c r="T10" s="20" t="s">
        <v>481</v>
      </c>
      <c r="U10" s="18" t="n">
        <v>445.43937327</v>
      </c>
      <c r="V10" s="20" t="n">
        <v>9.54423392</v>
      </c>
    </row>
    <row r="11" spans="1:22">
      <c r="A11" s="15" t="s">
        <v>486</v>
      </c>
      <c r="B11" s="17" t="n">
        <v>7053</v>
      </c>
      <c r="C11" s="18">
        <f>(50.0/B11*100)</f>
        <v/>
      </c>
      <c r="D11" s="19" t="n">
        <v>7003</v>
      </c>
      <c r="E11" s="18" t="n">
        <v>419.46516113</v>
      </c>
      <c r="F11" s="20" t="n">
        <v>9.43459079</v>
      </c>
      <c r="G11" s="18" t="n">
        <v>412.37482595</v>
      </c>
      <c r="H11" s="20" t="n">
        <v>10.5303878</v>
      </c>
      <c r="I11" s="18" t="n">
        <v>431.77264303</v>
      </c>
      <c r="J11" s="20" t="n">
        <v>3.12745235</v>
      </c>
      <c r="K11" s="18" t="n">
        <v>457.68353177</v>
      </c>
      <c r="L11" s="20" t="n">
        <v>2.77994039</v>
      </c>
      <c r="M11" s="18" t="s">
        <v>481</v>
      </c>
      <c r="N11" s="20" t="s">
        <v>481</v>
      </c>
      <c r="O11" s="18" t="s">
        <v>481</v>
      </c>
      <c r="P11" s="20" t="s">
        <v>481</v>
      </c>
      <c r="Q11" s="18" t="s">
        <v>481</v>
      </c>
      <c r="R11" s="20" t="s">
        <v>481</v>
      </c>
      <c r="S11" s="18" t="s">
        <v>481</v>
      </c>
      <c r="T11" s="20" t="s">
        <v>481</v>
      </c>
      <c r="U11" s="18" t="n">
        <v>391.66418743</v>
      </c>
      <c r="V11" s="20" t="n">
        <v>12.29028577</v>
      </c>
    </row>
    <row r="12" spans="1:22">
      <c r="A12" s="15" t="s">
        <v>487</v>
      </c>
      <c r="B12" s="17" t="n">
        <v>6894</v>
      </c>
      <c r="C12" s="18">
        <f>(56.0/B12*100)</f>
        <v/>
      </c>
      <c r="D12" s="19" t="n">
        <v>6838</v>
      </c>
      <c r="E12" s="18" t="n">
        <v>439.07848319</v>
      </c>
      <c r="F12" s="20" t="n">
        <v>12.06381969</v>
      </c>
      <c r="G12" s="18" t="n">
        <v>461.03902882</v>
      </c>
      <c r="H12" s="20" t="n">
        <v>6.00066747</v>
      </c>
      <c r="I12" s="18" t="n">
        <v>484.88459856</v>
      </c>
      <c r="J12" s="20" t="n">
        <v>2.43446123</v>
      </c>
      <c r="K12" s="18" t="n">
        <v>520.71994155</v>
      </c>
      <c r="L12" s="20" t="n">
        <v>2.5823365</v>
      </c>
      <c r="M12" s="18" t="s">
        <v>481</v>
      </c>
      <c r="N12" s="20" t="s">
        <v>481</v>
      </c>
      <c r="O12" s="18" t="s">
        <v>481</v>
      </c>
      <c r="P12" s="20" t="s">
        <v>481</v>
      </c>
      <c r="Q12" s="18" t="n">
        <v>366.6777112</v>
      </c>
      <c r="R12" s="20" t="n">
        <v>14.39052153</v>
      </c>
      <c r="S12" s="18" t="s">
        <v>481</v>
      </c>
      <c r="T12" s="20" t="s">
        <v>481</v>
      </c>
      <c r="U12" s="18" t="n">
        <v>392.31156139</v>
      </c>
      <c r="V12" s="20" t="n">
        <v>13.61465269</v>
      </c>
    </row>
    <row r="13" spans="1:22">
      <c r="A13" s="15" t="s">
        <v>488</v>
      </c>
      <c r="B13" s="17" t="n">
        <v>7161</v>
      </c>
      <c r="C13" s="18">
        <f>(92.0/B13*100)</f>
        <v/>
      </c>
      <c r="D13" s="19" t="n">
        <v>7069</v>
      </c>
      <c r="E13" s="18" t="n">
        <v>443.91133337</v>
      </c>
      <c r="F13" s="20" t="n">
        <v>9.192419989999999</v>
      </c>
      <c r="G13" s="18" t="n">
        <v>467.37607281</v>
      </c>
      <c r="H13" s="20" t="n">
        <v>3.75056235</v>
      </c>
      <c r="I13" s="18" t="n">
        <v>500.1998555</v>
      </c>
      <c r="J13" s="20" t="n">
        <v>2.44008553</v>
      </c>
      <c r="K13" s="18" t="n">
        <v>532.5378823999999</v>
      </c>
      <c r="L13" s="20" t="n">
        <v>2.95619849</v>
      </c>
      <c r="M13" s="18" t="s">
        <v>481</v>
      </c>
      <c r="N13" s="20" t="s">
        <v>481</v>
      </c>
      <c r="O13" s="18" t="s">
        <v>481</v>
      </c>
      <c r="P13" s="20" t="s">
        <v>481</v>
      </c>
      <c r="Q13" s="18" t="n">
        <v>436.36003517</v>
      </c>
      <c r="R13" s="20" t="n">
        <v>6.43426798</v>
      </c>
      <c r="S13" s="18" t="s">
        <v>481</v>
      </c>
      <c r="T13" s="20" t="s">
        <v>481</v>
      </c>
      <c r="U13" s="18" t="n">
        <v>399.87259979</v>
      </c>
      <c r="V13" s="20" t="n">
        <v>11.49773276</v>
      </c>
    </row>
    <row r="14" spans="1:22">
      <c r="A14" s="15" t="s">
        <v>489</v>
      </c>
      <c r="B14" s="17" t="n">
        <v>5587</v>
      </c>
      <c r="C14" s="18">
        <f>(75.0/B14*100)</f>
        <v/>
      </c>
      <c r="D14" s="19" t="n">
        <v>5512</v>
      </c>
      <c r="E14" s="18" t="n">
        <v>472.08680066</v>
      </c>
      <c r="F14" s="20" t="n">
        <v>19.64586723</v>
      </c>
      <c r="G14" s="18" t="n">
        <v>507.63925593</v>
      </c>
      <c r="H14" s="20" t="n">
        <v>7.05568633</v>
      </c>
      <c r="I14" s="18" t="n">
        <v>517.29919636</v>
      </c>
      <c r="J14" s="20" t="n">
        <v>2.47650102</v>
      </c>
      <c r="K14" s="18" t="n">
        <v>555.0191254600001</v>
      </c>
      <c r="L14" s="20" t="n">
        <v>2.33883008</v>
      </c>
      <c r="M14" s="18" t="s">
        <v>481</v>
      </c>
      <c r="N14" s="20" t="s">
        <v>481</v>
      </c>
      <c r="O14" s="18" t="s">
        <v>481</v>
      </c>
      <c r="P14" s="20" t="s">
        <v>481</v>
      </c>
      <c r="Q14" s="18" t="s">
        <v>481</v>
      </c>
      <c r="R14" s="20" t="s">
        <v>481</v>
      </c>
      <c r="S14" s="18" t="s">
        <v>481</v>
      </c>
      <c r="T14" s="20" t="s">
        <v>481</v>
      </c>
      <c r="U14" s="18" t="n">
        <v>443.65420578</v>
      </c>
      <c r="V14" s="20" t="n">
        <v>17.36587835</v>
      </c>
    </row>
    <row r="15" spans="1:22">
      <c r="A15" s="15" t="s">
        <v>490</v>
      </c>
      <c r="B15" s="17" t="n">
        <v>5882</v>
      </c>
      <c r="C15" s="18">
        <f>(53.0/B15*100)</f>
        <v/>
      </c>
      <c r="D15" s="19" t="n">
        <v>5829</v>
      </c>
      <c r="E15" s="18" t="n">
        <v>476.15540462</v>
      </c>
      <c r="F15" s="20" t="n">
        <v>10.53544503</v>
      </c>
      <c r="G15" s="18" t="n">
        <v>517.10488787</v>
      </c>
      <c r="H15" s="20" t="n">
        <v>3.61240037</v>
      </c>
      <c r="I15" s="18" t="n">
        <v>528.4379436299999</v>
      </c>
      <c r="J15" s="20" t="n">
        <v>2.43992831</v>
      </c>
      <c r="K15" s="18" t="n">
        <v>561.54317852</v>
      </c>
      <c r="L15" s="20" t="n">
        <v>3.65827192</v>
      </c>
      <c r="M15" s="18" t="s">
        <v>481</v>
      </c>
      <c r="N15" s="20" t="s">
        <v>481</v>
      </c>
      <c r="O15" s="18" t="s">
        <v>481</v>
      </c>
      <c r="P15" s="20" t="s">
        <v>481</v>
      </c>
      <c r="Q15" s="18" t="n">
        <v>375.95013089</v>
      </c>
      <c r="R15" s="20" t="n">
        <v>17.42774697</v>
      </c>
      <c r="S15" s="18" t="s">
        <v>481</v>
      </c>
      <c r="T15" s="20" t="s">
        <v>481</v>
      </c>
      <c r="U15" s="18" t="n">
        <v>438.5749866</v>
      </c>
      <c r="V15" s="20" t="n">
        <v>11.96093816</v>
      </c>
    </row>
    <row r="16" spans="1:22">
      <c r="A16" s="15" t="s">
        <v>491</v>
      </c>
      <c r="B16" s="17" t="n">
        <v>6108</v>
      </c>
      <c r="C16" s="18">
        <f>(103.0/B16*100)</f>
        <v/>
      </c>
      <c r="D16" s="19" t="n">
        <v>6005</v>
      </c>
      <c r="E16" s="18" t="n">
        <v>408.40237018</v>
      </c>
      <c r="F16" s="20" t="n">
        <v>11.40006761</v>
      </c>
      <c r="G16" s="18" t="n">
        <v>455.49088341</v>
      </c>
      <c r="H16" s="20" t="n">
        <v>8.25920483</v>
      </c>
      <c r="I16" s="18" t="n">
        <v>486.05894425</v>
      </c>
      <c r="J16" s="20" t="n">
        <v>2.47194721</v>
      </c>
      <c r="K16" s="18" t="n">
        <v>517.63988592</v>
      </c>
      <c r="L16" s="20" t="n">
        <v>2.27021431</v>
      </c>
      <c r="M16" s="18" t="s">
        <v>481</v>
      </c>
      <c r="N16" s="20" t="s">
        <v>481</v>
      </c>
      <c r="O16" s="18" t="s">
        <v>481</v>
      </c>
      <c r="P16" s="20" t="s">
        <v>481</v>
      </c>
      <c r="Q16" s="18" t="s">
        <v>481</v>
      </c>
      <c r="R16" s="20" t="s">
        <v>481</v>
      </c>
      <c r="S16" s="18" t="s">
        <v>481</v>
      </c>
      <c r="T16" s="20" t="s">
        <v>481</v>
      </c>
      <c r="U16" s="18" t="n">
        <v>367.89173418</v>
      </c>
      <c r="V16" s="20" t="n">
        <v>10.5668793</v>
      </c>
    </row>
    <row r="17" spans="1:22">
      <c r="A17" s="15" t="s">
        <v>492</v>
      </c>
      <c r="B17" s="17" t="n">
        <v>6504</v>
      </c>
      <c r="C17" s="18">
        <f>(664.0/B17*100)</f>
        <v/>
      </c>
      <c r="D17" s="19" t="n">
        <v>5840</v>
      </c>
      <c r="E17" s="18" t="n">
        <v>484.50859061</v>
      </c>
      <c r="F17" s="20" t="n">
        <v>12.67794172</v>
      </c>
      <c r="G17" s="18" t="n">
        <v>496.52016907</v>
      </c>
      <c r="H17" s="20" t="n">
        <v>5.61806041</v>
      </c>
      <c r="I17" s="18" t="n">
        <v>506.73041108</v>
      </c>
      <c r="J17" s="20" t="n">
        <v>3.28116566</v>
      </c>
      <c r="K17" s="18" t="n">
        <v>532.32352772</v>
      </c>
      <c r="L17" s="20" t="n">
        <v>3.01333011</v>
      </c>
      <c r="M17" s="18" t="s">
        <v>481</v>
      </c>
      <c r="N17" s="20" t="s">
        <v>481</v>
      </c>
      <c r="O17" s="18" t="s">
        <v>481</v>
      </c>
      <c r="P17" s="20" t="s">
        <v>481</v>
      </c>
      <c r="Q17" s="18" t="n">
        <v>360.48925247</v>
      </c>
      <c r="R17" s="20" t="n">
        <v>12.44339086</v>
      </c>
      <c r="S17" s="18" t="s">
        <v>481</v>
      </c>
      <c r="T17" s="20" t="s">
        <v>481</v>
      </c>
      <c r="U17" s="18" t="n">
        <v>432.37490686</v>
      </c>
      <c r="V17" s="20" t="n">
        <v>14.05850691</v>
      </c>
    </row>
    <row r="18" spans="1:22">
      <c r="A18" s="15" t="s">
        <v>493</v>
      </c>
      <c r="B18" s="17" t="n">
        <v>5532</v>
      </c>
      <c r="C18" s="18">
        <f>(28.0/B18*100)</f>
        <v/>
      </c>
      <c r="D18" s="19" t="n">
        <v>5504</v>
      </c>
      <c r="E18" s="18" t="n">
        <v>395.66512306</v>
      </c>
      <c r="F18" s="20" t="n">
        <v>12.46401888</v>
      </c>
      <c r="G18" s="18" t="n">
        <v>389.46012264</v>
      </c>
      <c r="H18" s="20" t="n">
        <v>9.701318390000001</v>
      </c>
      <c r="I18" s="18" t="n">
        <v>433.81917874</v>
      </c>
      <c r="J18" s="20" t="n">
        <v>4.3400978</v>
      </c>
      <c r="K18" s="18" t="n">
        <v>476.89301605</v>
      </c>
      <c r="L18" s="20" t="n">
        <v>3.13820743</v>
      </c>
      <c r="M18" s="18" t="s">
        <v>481</v>
      </c>
      <c r="N18" s="20" t="s">
        <v>481</v>
      </c>
      <c r="O18" s="18" t="s">
        <v>481</v>
      </c>
      <c r="P18" s="20" t="s">
        <v>481</v>
      </c>
      <c r="Q18" s="18" t="s">
        <v>481</v>
      </c>
      <c r="R18" s="20" t="s">
        <v>481</v>
      </c>
      <c r="S18" s="18" t="s">
        <v>481</v>
      </c>
      <c r="T18" s="20" t="s">
        <v>481</v>
      </c>
      <c r="U18" s="18" t="n">
        <v>360.11634813</v>
      </c>
      <c r="V18" s="20" t="n">
        <v>10.90605697</v>
      </c>
    </row>
    <row r="19" spans="1:22">
      <c r="A19" s="15" t="s">
        <v>494</v>
      </c>
      <c r="B19" s="17" t="n">
        <v>5658</v>
      </c>
      <c r="C19" s="18">
        <f>(67.0/B19*100)</f>
        <v/>
      </c>
      <c r="D19" s="19" t="n">
        <v>5591</v>
      </c>
      <c r="E19" s="18" t="n">
        <v>388.16536206</v>
      </c>
      <c r="F19" s="20" t="n">
        <v>12.00866676</v>
      </c>
      <c r="G19" s="18" t="n">
        <v>439.49698289</v>
      </c>
      <c r="H19" s="20" t="n">
        <v>6.05419984</v>
      </c>
      <c r="I19" s="18" t="n">
        <v>462.74207112</v>
      </c>
      <c r="J19" s="20" t="n">
        <v>3.01885318</v>
      </c>
      <c r="K19" s="18" t="n">
        <v>504.31432727</v>
      </c>
      <c r="L19" s="20" t="n">
        <v>3.01043942</v>
      </c>
      <c r="M19" s="18" t="s">
        <v>481</v>
      </c>
      <c r="N19" s="20" t="s">
        <v>481</v>
      </c>
      <c r="O19" s="18" t="s">
        <v>481</v>
      </c>
      <c r="P19" s="20" t="s">
        <v>481</v>
      </c>
      <c r="Q19" s="18" t="s">
        <v>481</v>
      </c>
      <c r="R19" s="20" t="s">
        <v>481</v>
      </c>
      <c r="S19" s="18" t="s">
        <v>481</v>
      </c>
      <c r="T19" s="20" t="s">
        <v>481</v>
      </c>
      <c r="U19" s="18" t="n">
        <v>376.42796967</v>
      </c>
      <c r="V19" s="20" t="n">
        <v>14.89095514</v>
      </c>
    </row>
    <row r="20" spans="1:22">
      <c r="A20" s="15" t="s">
        <v>495</v>
      </c>
      <c r="B20" s="17" t="n">
        <v>3371</v>
      </c>
      <c r="C20" s="18">
        <f>(75.0/B20*100)</f>
        <v/>
      </c>
      <c r="D20" s="19" t="n">
        <v>3296</v>
      </c>
      <c r="E20" s="18" t="n">
        <v>415.46910742</v>
      </c>
      <c r="F20" s="20" t="n">
        <v>11.60654438</v>
      </c>
      <c r="G20" s="18" t="n">
        <v>442.71722099</v>
      </c>
      <c r="H20" s="20" t="n">
        <v>4.47696449</v>
      </c>
      <c r="I20" s="18" t="n">
        <v>457.35782797</v>
      </c>
      <c r="J20" s="20" t="n">
        <v>2.83803853</v>
      </c>
      <c r="K20" s="18" t="n">
        <v>493.63367976</v>
      </c>
      <c r="L20" s="20" t="n">
        <v>2.27175179</v>
      </c>
      <c r="M20" s="18" t="s">
        <v>481</v>
      </c>
      <c r="N20" s="20" t="s">
        <v>481</v>
      </c>
      <c r="O20" s="18" t="s">
        <v>481</v>
      </c>
      <c r="P20" s="20" t="s">
        <v>481</v>
      </c>
      <c r="Q20" s="18" t="s">
        <v>481</v>
      </c>
      <c r="R20" s="20" t="s">
        <v>481</v>
      </c>
      <c r="S20" s="18" t="s">
        <v>481</v>
      </c>
      <c r="T20" s="20" t="s">
        <v>481</v>
      </c>
      <c r="U20" s="18" t="n">
        <v>385.56955369</v>
      </c>
      <c r="V20" s="20" t="n">
        <v>15.99108677</v>
      </c>
    </row>
    <row r="21" spans="1:22">
      <c r="A21" s="15" t="s">
        <v>496</v>
      </c>
      <c r="B21" s="17" t="n">
        <v>5741</v>
      </c>
      <c r="C21" s="18">
        <f>(45.0/B21*100)</f>
        <v/>
      </c>
      <c r="D21" s="19" t="n">
        <v>5696</v>
      </c>
      <c r="E21" s="18" t="n">
        <v>471.23586155</v>
      </c>
      <c r="F21" s="20" t="n">
        <v>14.41333413</v>
      </c>
      <c r="G21" s="18" t="n">
        <v>460.75750973</v>
      </c>
      <c r="H21" s="20" t="n">
        <v>7.4730097</v>
      </c>
      <c r="I21" s="18" t="n">
        <v>483.78424923</v>
      </c>
      <c r="J21" s="20" t="n">
        <v>3.2315875</v>
      </c>
      <c r="K21" s="18" t="n">
        <v>515.0198616599999</v>
      </c>
      <c r="L21" s="20" t="n">
        <v>2.33248863</v>
      </c>
      <c r="M21" s="18" t="s">
        <v>481</v>
      </c>
      <c r="N21" s="20" t="s">
        <v>481</v>
      </c>
      <c r="O21" s="18" t="s">
        <v>481</v>
      </c>
      <c r="P21" s="20" t="s">
        <v>481</v>
      </c>
      <c r="Q21" s="18" t="s">
        <v>481</v>
      </c>
      <c r="R21" s="20" t="s">
        <v>481</v>
      </c>
      <c r="S21" s="18" t="s">
        <v>481</v>
      </c>
      <c r="T21" s="20" t="s">
        <v>481</v>
      </c>
      <c r="U21" s="18" t="n">
        <v>435.19948082</v>
      </c>
      <c r="V21" s="20" t="n">
        <v>16.59504546</v>
      </c>
    </row>
    <row r="22" spans="1:22">
      <c r="A22" s="15" t="s">
        <v>497</v>
      </c>
      <c r="B22" s="17" t="n">
        <v>6598</v>
      </c>
      <c r="C22" s="18">
        <f>(33.0/B22*100)</f>
        <v/>
      </c>
      <c r="D22" s="19" t="n">
        <v>6565</v>
      </c>
      <c r="E22" s="18" t="n">
        <v>370.75957151</v>
      </c>
      <c r="F22" s="20" t="n">
        <v>13.45062135</v>
      </c>
      <c r="G22" s="18" t="n">
        <v>378.1399699</v>
      </c>
      <c r="H22" s="20" t="n">
        <v>11.47514232</v>
      </c>
      <c r="I22" s="18" t="n">
        <v>439.13891347</v>
      </c>
      <c r="J22" s="20" t="n">
        <v>4.80429081</v>
      </c>
      <c r="K22" s="18" t="n">
        <v>482.61335681</v>
      </c>
      <c r="L22" s="20" t="n">
        <v>3.06155642</v>
      </c>
      <c r="M22" s="18" t="s">
        <v>481</v>
      </c>
      <c r="N22" s="20" t="s">
        <v>481</v>
      </c>
      <c r="O22" s="18" t="s">
        <v>481</v>
      </c>
      <c r="P22" s="20" t="s">
        <v>481</v>
      </c>
      <c r="Q22" s="18" t="s">
        <v>481</v>
      </c>
      <c r="R22" s="20" t="s">
        <v>481</v>
      </c>
      <c r="S22" s="18" t="n">
        <v>481.45690292</v>
      </c>
      <c r="T22" s="20" t="n">
        <v>33.27430354</v>
      </c>
      <c r="U22" s="18" t="n">
        <v>331.02033141</v>
      </c>
      <c r="V22" s="20" t="n">
        <v>11.48711337</v>
      </c>
    </row>
    <row r="23" spans="1:22">
      <c r="A23" s="15" t="s">
        <v>498</v>
      </c>
      <c r="B23" s="17" t="n">
        <v>11583</v>
      </c>
      <c r="C23" s="18">
        <f>(218.0/B23*100)</f>
        <v/>
      </c>
      <c r="D23" s="19" t="n">
        <v>11365</v>
      </c>
      <c r="E23" s="18" t="n">
        <v>424.17457573</v>
      </c>
      <c r="F23" s="20" t="n">
        <v>13.5611367</v>
      </c>
      <c r="G23" s="18" t="n">
        <v>452.75872918</v>
      </c>
      <c r="H23" s="20" t="n">
        <v>7.77315456</v>
      </c>
      <c r="I23" s="18" t="n">
        <v>476.70338174</v>
      </c>
      <c r="J23" s="20" t="n">
        <v>2.73704823</v>
      </c>
      <c r="K23" s="18" t="n">
        <v>490.80121886</v>
      </c>
      <c r="L23" s="20" t="n">
        <v>3.18510635</v>
      </c>
      <c r="M23" s="18" t="s">
        <v>481</v>
      </c>
      <c r="N23" s="20" t="s">
        <v>481</v>
      </c>
      <c r="O23" s="18" t="s">
        <v>481</v>
      </c>
      <c r="P23" s="20" t="s">
        <v>481</v>
      </c>
      <c r="Q23" s="18" t="s">
        <v>481</v>
      </c>
      <c r="R23" s="20" t="s">
        <v>481</v>
      </c>
      <c r="S23" s="18" t="s">
        <v>481</v>
      </c>
      <c r="T23" s="20" t="s">
        <v>481</v>
      </c>
      <c r="U23" s="18" t="n">
        <v>429.42619651</v>
      </c>
      <c r="V23" s="20" t="n">
        <v>11.60233108</v>
      </c>
    </row>
    <row r="24" spans="1:22">
      <c r="A24" s="15" t="s">
        <v>499</v>
      </c>
      <c r="B24" s="17" t="n">
        <v>6647</v>
      </c>
      <c r="C24" s="18">
        <f>(7.0/B24*100)</f>
        <v/>
      </c>
      <c r="D24" s="19" t="n">
        <v>6640</v>
      </c>
      <c r="E24" s="18" t="n">
        <v>487.80050367</v>
      </c>
      <c r="F24" s="20" t="n">
        <v>7.09258325</v>
      </c>
      <c r="G24" s="18" t="n">
        <v>512.24752302</v>
      </c>
      <c r="H24" s="20" t="n">
        <v>4.56321448</v>
      </c>
      <c r="I24" s="18" t="n">
        <v>532.7202332000001</v>
      </c>
      <c r="J24" s="20" t="n">
        <v>3.51738457</v>
      </c>
      <c r="K24" s="18" t="n">
        <v>553.0069074100001</v>
      </c>
      <c r="L24" s="20" t="n">
        <v>3.15960124</v>
      </c>
      <c r="M24" s="18" t="s">
        <v>481</v>
      </c>
      <c r="N24" s="20" t="s">
        <v>481</v>
      </c>
      <c r="O24" s="18" t="s">
        <v>481</v>
      </c>
      <c r="P24" s="20" t="s">
        <v>481</v>
      </c>
      <c r="Q24" s="18" t="s">
        <v>481</v>
      </c>
      <c r="R24" s="20" t="s">
        <v>481</v>
      </c>
      <c r="S24" s="18" t="s">
        <v>481</v>
      </c>
      <c r="T24" s="20" t="s">
        <v>481</v>
      </c>
      <c r="U24" s="18" t="n">
        <v>499.04253622</v>
      </c>
      <c r="V24" s="20" t="n">
        <v>16.71546901</v>
      </c>
    </row>
    <row r="25" spans="1:22">
      <c r="A25" s="15" t="s">
        <v>500</v>
      </c>
      <c r="B25" s="17" t="n">
        <v>5581</v>
      </c>
      <c r="C25" s="18">
        <f>(24.0/B25*100)</f>
        <v/>
      </c>
      <c r="D25" s="19" t="n">
        <v>5557</v>
      </c>
      <c r="E25" s="18" t="n">
        <v>412.22121601</v>
      </c>
      <c r="F25" s="20" t="n">
        <v>15.14456974</v>
      </c>
      <c r="G25" s="18" t="n">
        <v>430.31383389</v>
      </c>
      <c r="H25" s="20" t="n">
        <v>7.87632659</v>
      </c>
      <c r="I25" s="18" t="n">
        <v>492.45878234</v>
      </c>
      <c r="J25" s="20" t="n">
        <v>3.27668223</v>
      </c>
      <c r="K25" s="18" t="n">
        <v>540.4594144</v>
      </c>
      <c r="L25" s="20" t="n">
        <v>3.09721251</v>
      </c>
      <c r="M25" s="18" t="s">
        <v>481</v>
      </c>
      <c r="N25" s="20" t="s">
        <v>481</v>
      </c>
      <c r="O25" s="18" t="s">
        <v>481</v>
      </c>
      <c r="P25" s="20" t="s">
        <v>481</v>
      </c>
      <c r="Q25" s="18" t="s">
        <v>481</v>
      </c>
      <c r="R25" s="20" t="s">
        <v>481</v>
      </c>
      <c r="S25" s="18" t="s">
        <v>481</v>
      </c>
      <c r="T25" s="20" t="s">
        <v>481</v>
      </c>
      <c r="U25" s="18" t="n">
        <v>494.70928181</v>
      </c>
      <c r="V25" s="20" t="n">
        <v>24.29100073</v>
      </c>
    </row>
    <row r="26" spans="1:22">
      <c r="A26" s="15" t="s">
        <v>501</v>
      </c>
      <c r="B26" s="17" t="n">
        <v>4869</v>
      </c>
      <c r="C26" s="18">
        <f>(33.0/B26*100)</f>
        <v/>
      </c>
      <c r="D26" s="19" t="n">
        <v>4836</v>
      </c>
      <c r="E26" s="18" t="n">
        <v>456.14288008</v>
      </c>
      <c r="F26" s="20" t="n">
        <v>7.1997446</v>
      </c>
      <c r="G26" s="18" t="n">
        <v>444.26672754</v>
      </c>
      <c r="H26" s="20" t="n">
        <v>9.204310059999999</v>
      </c>
      <c r="I26" s="18" t="n">
        <v>475.29414802</v>
      </c>
      <c r="J26" s="20" t="n">
        <v>2.33257615</v>
      </c>
      <c r="K26" s="18" t="n">
        <v>509.33663823</v>
      </c>
      <c r="L26" s="20" t="n">
        <v>1.92772891</v>
      </c>
      <c r="M26" s="18" t="s">
        <v>481</v>
      </c>
      <c r="N26" s="20" t="s">
        <v>481</v>
      </c>
      <c r="O26" s="18" t="s">
        <v>481</v>
      </c>
      <c r="P26" s="20" t="s">
        <v>481</v>
      </c>
      <c r="Q26" s="18" t="s">
        <v>481</v>
      </c>
      <c r="R26" s="20" t="s">
        <v>481</v>
      </c>
      <c r="S26" s="18" t="s">
        <v>481</v>
      </c>
      <c r="T26" s="20" t="s">
        <v>481</v>
      </c>
      <c r="U26" s="18" t="n">
        <v>448.45429977</v>
      </c>
      <c r="V26" s="20" t="n">
        <v>15.23584358</v>
      </c>
    </row>
    <row r="27" spans="1:22">
      <c r="A27" s="15" t="s">
        <v>502</v>
      </c>
      <c r="B27" s="17" t="n">
        <v>5299</v>
      </c>
      <c r="C27" s="18">
        <f>(17.0/B27*100)</f>
        <v/>
      </c>
      <c r="D27" s="19" t="n">
        <v>5282</v>
      </c>
      <c r="E27" s="18" t="n">
        <v>426.8444165</v>
      </c>
      <c r="F27" s="20" t="n">
        <v>10.35823145</v>
      </c>
      <c r="G27" s="18" t="n">
        <v>442.28786474</v>
      </c>
      <c r="H27" s="20" t="n">
        <v>6.82419075</v>
      </c>
      <c r="I27" s="18" t="n">
        <v>474.68823298</v>
      </c>
      <c r="J27" s="20" t="n">
        <v>2.19168877</v>
      </c>
      <c r="K27" s="18" t="n">
        <v>498.4938736</v>
      </c>
      <c r="L27" s="20" t="n">
        <v>1.79541761</v>
      </c>
      <c r="M27" s="18" t="s">
        <v>481</v>
      </c>
      <c r="N27" s="20" t="s">
        <v>481</v>
      </c>
      <c r="O27" s="18" t="s">
        <v>481</v>
      </c>
      <c r="P27" s="20" t="s">
        <v>481</v>
      </c>
      <c r="Q27" s="18" t="s">
        <v>481</v>
      </c>
      <c r="R27" s="20" t="s">
        <v>481</v>
      </c>
      <c r="S27" s="18" t="s">
        <v>481</v>
      </c>
      <c r="T27" s="20" t="s">
        <v>481</v>
      </c>
      <c r="U27" s="18" t="n">
        <v>392.60876867</v>
      </c>
      <c r="V27" s="20" t="n">
        <v>9.00018236</v>
      </c>
    </row>
    <row r="28" spans="1:22">
      <c r="A28" s="15" t="s">
        <v>503</v>
      </c>
      <c r="B28" s="17" t="n">
        <v>7568</v>
      </c>
      <c r="C28" s="18">
        <f>(57.0/B28*100)</f>
        <v/>
      </c>
      <c r="D28" s="19" t="n">
        <v>7511</v>
      </c>
      <c r="E28" s="18" t="n">
        <v>370.33532214</v>
      </c>
      <c r="F28" s="20" t="n">
        <v>8.329487970000001</v>
      </c>
      <c r="G28" s="18" t="n">
        <v>378.2501316</v>
      </c>
      <c r="H28" s="20" t="n">
        <v>7.38323097</v>
      </c>
      <c r="I28" s="18" t="n">
        <v>403.68109999</v>
      </c>
      <c r="J28" s="20" t="n">
        <v>2.55820087</v>
      </c>
      <c r="K28" s="18" t="n">
        <v>427.08478347</v>
      </c>
      <c r="L28" s="20" t="n">
        <v>2.2549045</v>
      </c>
      <c r="M28" s="18" t="s">
        <v>481</v>
      </c>
      <c r="N28" s="20" t="s">
        <v>481</v>
      </c>
      <c r="O28" s="18" t="s">
        <v>481</v>
      </c>
      <c r="P28" s="20" t="s">
        <v>481</v>
      </c>
      <c r="Q28" s="18" t="s">
        <v>481</v>
      </c>
      <c r="R28" s="20" t="s">
        <v>481</v>
      </c>
      <c r="S28" s="18" t="s">
        <v>481</v>
      </c>
      <c r="T28" s="20" t="s">
        <v>481</v>
      </c>
      <c r="U28" s="18" t="n">
        <v>364.20042051</v>
      </c>
      <c r="V28" s="20" t="n">
        <v>11.60465235</v>
      </c>
    </row>
    <row r="29" spans="1:22">
      <c r="A29" s="15" t="s">
        <v>504</v>
      </c>
      <c r="B29" s="17" t="n">
        <v>5385</v>
      </c>
      <c r="C29" s="18">
        <f>(30.0/B29*100)</f>
        <v/>
      </c>
      <c r="D29" s="19" t="n">
        <v>5355</v>
      </c>
      <c r="E29" s="18" t="n">
        <v>442.6940617</v>
      </c>
      <c r="F29" s="20" t="n">
        <v>21.5314137</v>
      </c>
      <c r="G29" s="18" t="n">
        <v>481.50544452</v>
      </c>
      <c r="H29" s="20" t="n">
        <v>6.39471913</v>
      </c>
      <c r="I29" s="18" t="n">
        <v>509.52330306</v>
      </c>
      <c r="J29" s="20" t="n">
        <v>2.45829648</v>
      </c>
      <c r="K29" s="18" t="n">
        <v>529.59587207</v>
      </c>
      <c r="L29" s="20" t="n">
        <v>4.09603427</v>
      </c>
      <c r="M29" s="18" t="s">
        <v>481</v>
      </c>
      <c r="N29" s="20" t="s">
        <v>481</v>
      </c>
      <c r="O29" s="18" t="s">
        <v>481</v>
      </c>
      <c r="P29" s="20" t="s">
        <v>481</v>
      </c>
      <c r="Q29" s="18" t="n">
        <v>358.28551468</v>
      </c>
      <c r="R29" s="20" t="n">
        <v>8.567023300000001</v>
      </c>
      <c r="S29" s="18" t="s">
        <v>481</v>
      </c>
      <c r="T29" s="20" t="s">
        <v>481</v>
      </c>
      <c r="U29" s="18" t="n">
        <v>430.04728423</v>
      </c>
      <c r="V29" s="20" t="n">
        <v>18.82899904</v>
      </c>
    </row>
    <row r="30" spans="1:22">
      <c r="A30" s="15" t="s">
        <v>505</v>
      </c>
      <c r="B30" s="17" t="n">
        <v>4520</v>
      </c>
      <c r="C30" s="18">
        <f>(103.0/B30*100)</f>
        <v/>
      </c>
      <c r="D30" s="19" t="n">
        <v>4417</v>
      </c>
      <c r="E30" s="18" t="n">
        <v>460.53390359</v>
      </c>
      <c r="F30" s="20" t="n">
        <v>16.16811672</v>
      </c>
      <c r="G30" s="18" t="n">
        <v>486.25140943</v>
      </c>
      <c r="H30" s="20" t="n">
        <v>7.76372943</v>
      </c>
      <c r="I30" s="18" t="n">
        <v>496.07818343</v>
      </c>
      <c r="J30" s="20" t="n">
        <v>2.8479546</v>
      </c>
      <c r="K30" s="18" t="n">
        <v>536.55105184</v>
      </c>
      <c r="L30" s="20" t="n">
        <v>3.24488422</v>
      </c>
      <c r="M30" s="18" t="s">
        <v>481</v>
      </c>
      <c r="N30" s="20" t="s">
        <v>481</v>
      </c>
      <c r="O30" s="18" t="s">
        <v>481</v>
      </c>
      <c r="P30" s="20" t="s">
        <v>481</v>
      </c>
      <c r="Q30" s="18" t="s">
        <v>481</v>
      </c>
      <c r="R30" s="20" t="s">
        <v>481</v>
      </c>
      <c r="S30" s="18" t="s">
        <v>481</v>
      </c>
      <c r="T30" s="20" t="s">
        <v>481</v>
      </c>
      <c r="U30" s="18" t="n">
        <v>407.09385929</v>
      </c>
      <c r="V30" s="20" t="n">
        <v>16.72207899</v>
      </c>
    </row>
    <row r="31" spans="1:22">
      <c r="A31" s="15" t="s">
        <v>506</v>
      </c>
      <c r="B31" s="17" t="n">
        <v>5456</v>
      </c>
      <c r="C31" s="18">
        <f>(125.0/B31*100)</f>
        <v/>
      </c>
      <c r="D31" s="19" t="n">
        <v>5331</v>
      </c>
      <c r="E31" s="18" t="n">
        <v>421.20683226</v>
      </c>
      <c r="F31" s="20" t="n">
        <v>13.97719201</v>
      </c>
      <c r="G31" s="18" t="n">
        <v>450.60823959</v>
      </c>
      <c r="H31" s="20" t="n">
        <v>8.231103709999999</v>
      </c>
      <c r="I31" s="18" t="n">
        <v>482.05107605</v>
      </c>
      <c r="J31" s="20" t="n">
        <v>2.79375932</v>
      </c>
      <c r="K31" s="18" t="n">
        <v>518.48790581</v>
      </c>
      <c r="L31" s="20" t="n">
        <v>2.64099605</v>
      </c>
      <c r="M31" s="18" t="s">
        <v>481</v>
      </c>
      <c r="N31" s="20" t="s">
        <v>481</v>
      </c>
      <c r="O31" s="18" t="s">
        <v>481</v>
      </c>
      <c r="P31" s="20" t="s">
        <v>481</v>
      </c>
      <c r="Q31" s="18" t="s">
        <v>481</v>
      </c>
      <c r="R31" s="20" t="s">
        <v>481</v>
      </c>
      <c r="S31" s="18" t="s">
        <v>481</v>
      </c>
      <c r="T31" s="20" t="s">
        <v>481</v>
      </c>
      <c r="U31" s="18" t="n">
        <v>399.91066352</v>
      </c>
      <c r="V31" s="20" t="n">
        <v>12.24168438</v>
      </c>
    </row>
    <row r="32" spans="1:22">
      <c r="A32" s="15" t="s">
        <v>507</v>
      </c>
      <c r="B32" s="17" t="n">
        <v>4478</v>
      </c>
      <c r="C32" s="18">
        <f>(5.0/B32*100)</f>
        <v/>
      </c>
      <c r="D32" s="19" t="n">
        <v>4473</v>
      </c>
      <c r="E32" s="18" t="n">
        <v>475.86952816</v>
      </c>
      <c r="F32" s="20" t="n">
        <v>8.60085744</v>
      </c>
      <c r="G32" s="18" t="n">
        <v>473.12237421</v>
      </c>
      <c r="H32" s="20" t="n">
        <v>4.44106102</v>
      </c>
      <c r="I32" s="18" t="n">
        <v>494.0893174</v>
      </c>
      <c r="J32" s="20" t="n">
        <v>2.5661878</v>
      </c>
      <c r="K32" s="18" t="n">
        <v>533.29790615</v>
      </c>
      <c r="L32" s="20" t="n">
        <v>3.67872115</v>
      </c>
      <c r="M32" s="18" t="s">
        <v>481</v>
      </c>
      <c r="N32" s="20" t="s">
        <v>481</v>
      </c>
      <c r="O32" s="18" t="s">
        <v>481</v>
      </c>
      <c r="P32" s="20" t="s">
        <v>481</v>
      </c>
      <c r="Q32" s="18" t="s">
        <v>481</v>
      </c>
      <c r="R32" s="20" t="s">
        <v>481</v>
      </c>
      <c r="S32" s="18" t="s">
        <v>481</v>
      </c>
      <c r="T32" s="20" t="s">
        <v>481</v>
      </c>
      <c r="U32" s="18" t="n">
        <v>420.40947195</v>
      </c>
      <c r="V32" s="20" t="n">
        <v>19.55733726</v>
      </c>
    </row>
    <row r="33" spans="1:22">
      <c r="A33" s="15" t="s">
        <v>508</v>
      </c>
      <c r="B33" s="17" t="n">
        <v>7325</v>
      </c>
      <c r="C33" s="18">
        <f>(76.0/B33*100)</f>
        <v/>
      </c>
      <c r="D33" s="19" t="n">
        <v>7249</v>
      </c>
      <c r="E33" s="18" t="n">
        <v>459.88049101</v>
      </c>
      <c r="F33" s="20" t="n">
        <v>10.34637965</v>
      </c>
      <c r="G33" s="18" t="n">
        <v>472.34422416</v>
      </c>
      <c r="H33" s="20" t="n">
        <v>5.04744872</v>
      </c>
      <c r="I33" s="18" t="n">
        <v>479.0190453</v>
      </c>
      <c r="J33" s="20" t="n">
        <v>2.82999212</v>
      </c>
      <c r="K33" s="18" t="n">
        <v>522.90555835</v>
      </c>
      <c r="L33" s="20" t="n">
        <v>2.70304046</v>
      </c>
      <c r="M33" s="18" t="s">
        <v>481</v>
      </c>
      <c r="N33" s="20" t="s">
        <v>481</v>
      </c>
      <c r="O33" s="18" t="s">
        <v>481</v>
      </c>
      <c r="P33" s="20" t="s">
        <v>481</v>
      </c>
      <c r="Q33" s="18" t="s">
        <v>481</v>
      </c>
      <c r="R33" s="20" t="s">
        <v>481</v>
      </c>
      <c r="S33" s="18" t="s">
        <v>481</v>
      </c>
      <c r="T33" s="20" t="s">
        <v>481</v>
      </c>
      <c r="U33" s="18" t="n">
        <v>431.56222178</v>
      </c>
      <c r="V33" s="20" t="n">
        <v>14.01214032</v>
      </c>
    </row>
    <row r="34" spans="1:22">
      <c r="A34" s="15" t="s">
        <v>509</v>
      </c>
      <c r="B34" s="17" t="n">
        <v>6350</v>
      </c>
      <c r="C34" s="18">
        <f>(36.0/B34*100)</f>
        <v/>
      </c>
      <c r="D34" s="19" t="n">
        <v>6314</v>
      </c>
      <c r="E34" s="18" t="n">
        <v>402.16343325</v>
      </c>
      <c r="F34" s="20" t="n">
        <v>9.487620659999999</v>
      </c>
      <c r="G34" s="18" t="n">
        <v>414.86327983</v>
      </c>
      <c r="H34" s="20" t="n">
        <v>5.82760568</v>
      </c>
      <c r="I34" s="18" t="n">
        <v>454.0646167</v>
      </c>
      <c r="J34" s="20" t="n">
        <v>2.90833564</v>
      </c>
      <c r="K34" s="18" t="n">
        <v>496.98032604</v>
      </c>
      <c r="L34" s="20" t="n">
        <v>2.33859139</v>
      </c>
      <c r="M34" s="18" t="s">
        <v>481</v>
      </c>
      <c r="N34" s="20" t="s">
        <v>481</v>
      </c>
      <c r="O34" s="18" t="s">
        <v>481</v>
      </c>
      <c r="P34" s="20" t="s">
        <v>481</v>
      </c>
      <c r="Q34" s="18" t="n">
        <v>306.56969545</v>
      </c>
      <c r="R34" s="20" t="n">
        <v>10.27624616</v>
      </c>
      <c r="S34" s="18" t="s">
        <v>481</v>
      </c>
      <c r="T34" s="20" t="s">
        <v>481</v>
      </c>
      <c r="U34" s="18" t="n">
        <v>337.37981341</v>
      </c>
      <c r="V34" s="20" t="n">
        <v>10.7345004</v>
      </c>
    </row>
    <row r="35" spans="1:22">
      <c r="A35" s="15" t="s">
        <v>510</v>
      </c>
      <c r="B35" s="17" t="n">
        <v>6406</v>
      </c>
      <c r="C35" s="18">
        <f>(36.0/B35*100)</f>
        <v/>
      </c>
      <c r="D35" s="19" t="n">
        <v>6370</v>
      </c>
      <c r="E35" s="18" t="n">
        <v>445.00523843</v>
      </c>
      <c r="F35" s="20" t="n">
        <v>7.05677007</v>
      </c>
      <c r="G35" s="18" t="n">
        <v>475.23500932</v>
      </c>
      <c r="H35" s="20" t="n">
        <v>4.85650602</v>
      </c>
      <c r="I35" s="18" t="n">
        <v>512.07093748</v>
      </c>
      <c r="J35" s="20" t="n">
        <v>2.10611082</v>
      </c>
      <c r="K35" s="18" t="n">
        <v>540.92722746</v>
      </c>
      <c r="L35" s="20" t="n">
        <v>2.2460169</v>
      </c>
      <c r="M35" s="18" t="s">
        <v>481</v>
      </c>
      <c r="N35" s="20" t="s">
        <v>481</v>
      </c>
      <c r="O35" s="18" t="s">
        <v>481</v>
      </c>
      <c r="P35" s="20" t="s">
        <v>481</v>
      </c>
      <c r="Q35" s="18" t="n">
        <v>374.85244494</v>
      </c>
      <c r="R35" s="20" t="n">
        <v>5.84040672</v>
      </c>
      <c r="S35" s="18" t="s">
        <v>481</v>
      </c>
      <c r="T35" s="20" t="s">
        <v>481</v>
      </c>
      <c r="U35" s="18" t="n">
        <v>445.10698358</v>
      </c>
      <c r="V35" s="20" t="n">
        <v>9.822167179999999</v>
      </c>
    </row>
    <row r="36" spans="1:22">
      <c r="A36" s="15" t="s">
        <v>511</v>
      </c>
      <c r="B36" s="17" t="n">
        <v>6736</v>
      </c>
      <c r="C36" s="18">
        <f>(28.0/B36*100)</f>
        <v/>
      </c>
      <c r="D36" s="19" t="n">
        <v>6708</v>
      </c>
      <c r="E36" s="18" t="n">
        <v>419.18789679</v>
      </c>
      <c r="F36" s="20" t="n">
        <v>10.51428331</v>
      </c>
      <c r="G36" s="18" t="n">
        <v>446.77983865</v>
      </c>
      <c r="H36" s="20" t="n">
        <v>6.00814694</v>
      </c>
      <c r="I36" s="18" t="n">
        <v>476.26837456</v>
      </c>
      <c r="J36" s="20" t="n">
        <v>2.28462839</v>
      </c>
      <c r="K36" s="18" t="n">
        <v>512.75525294</v>
      </c>
      <c r="L36" s="20" t="n">
        <v>2.34147409</v>
      </c>
      <c r="M36" s="18" t="s">
        <v>481</v>
      </c>
      <c r="N36" s="20" t="s">
        <v>481</v>
      </c>
      <c r="O36" s="18" t="s">
        <v>481</v>
      </c>
      <c r="P36" s="20" t="s">
        <v>481</v>
      </c>
      <c r="Q36" s="18" t="s">
        <v>481</v>
      </c>
      <c r="R36" s="20" t="s">
        <v>481</v>
      </c>
      <c r="S36" s="18" t="s">
        <v>481</v>
      </c>
      <c r="T36" s="20" t="s">
        <v>481</v>
      </c>
      <c r="U36" s="18" t="n">
        <v>415.70504506</v>
      </c>
      <c r="V36" s="20" t="n">
        <v>10.19640878</v>
      </c>
    </row>
    <row r="37" spans="1:22">
      <c r="A37" s="15" t="s">
        <v>512</v>
      </c>
      <c r="B37" s="17" t="n">
        <v>5458</v>
      </c>
      <c r="C37" s="18">
        <f>(65.0/B37*100)</f>
        <v/>
      </c>
      <c r="D37" s="19" t="n">
        <v>5393</v>
      </c>
      <c r="E37" s="18" t="n">
        <v>427.3724052</v>
      </c>
      <c r="F37" s="20" t="n">
        <v>13.55164972</v>
      </c>
      <c r="G37" s="18" t="n">
        <v>464.79348743</v>
      </c>
      <c r="H37" s="20" t="n">
        <v>5.7535094</v>
      </c>
      <c r="I37" s="18" t="n">
        <v>478.53120491</v>
      </c>
      <c r="J37" s="20" t="n">
        <v>3.71682053</v>
      </c>
      <c r="K37" s="18" t="n">
        <v>515.22547181</v>
      </c>
      <c r="L37" s="20" t="n">
        <v>3.74247832</v>
      </c>
      <c r="M37" s="18" t="s">
        <v>481</v>
      </c>
      <c r="N37" s="20" t="s">
        <v>481</v>
      </c>
      <c r="O37" s="18" t="s">
        <v>481</v>
      </c>
      <c r="P37" s="20" t="s">
        <v>481</v>
      </c>
      <c r="Q37" s="18" t="s">
        <v>481</v>
      </c>
      <c r="R37" s="20" t="s">
        <v>481</v>
      </c>
      <c r="S37" s="18" t="s">
        <v>481</v>
      </c>
      <c r="T37" s="20" t="s">
        <v>481</v>
      </c>
      <c r="U37" s="18" t="n">
        <v>365.13958726</v>
      </c>
      <c r="V37" s="20" t="n">
        <v>10.35981629</v>
      </c>
    </row>
    <row r="38" spans="1:22">
      <c r="A38" s="15" t="s">
        <v>513</v>
      </c>
      <c r="B38" s="17" t="n">
        <v>5860</v>
      </c>
      <c r="C38" s="18">
        <f>(16.0/B38*100)</f>
        <v/>
      </c>
      <c r="D38" s="19" t="n">
        <v>5844</v>
      </c>
      <c r="E38" s="18" t="n">
        <v>437.41784695</v>
      </c>
      <c r="F38" s="20" t="n">
        <v>11.5824988</v>
      </c>
      <c r="G38" s="18" t="n">
        <v>468.66062911</v>
      </c>
      <c r="H38" s="20" t="n">
        <v>5.59807921</v>
      </c>
      <c r="I38" s="18" t="n">
        <v>497.76423906</v>
      </c>
      <c r="J38" s="20" t="n">
        <v>3.45837731</v>
      </c>
      <c r="K38" s="18" t="n">
        <v>525.0495161</v>
      </c>
      <c r="L38" s="20" t="n">
        <v>3.31881976</v>
      </c>
      <c r="M38" s="18" t="s">
        <v>481</v>
      </c>
      <c r="N38" s="20" t="s">
        <v>481</v>
      </c>
      <c r="O38" s="18" t="s">
        <v>481</v>
      </c>
      <c r="P38" s="20" t="s">
        <v>481</v>
      </c>
      <c r="Q38" s="18" t="s">
        <v>481</v>
      </c>
      <c r="R38" s="20" t="s">
        <v>481</v>
      </c>
      <c r="S38" s="18" t="s">
        <v>481</v>
      </c>
      <c r="T38" s="20" t="s">
        <v>481</v>
      </c>
      <c r="U38" s="18" t="n">
        <v>409.95227825</v>
      </c>
      <c r="V38" s="20" t="n">
        <v>10.72824742</v>
      </c>
    </row>
    <row r="39" spans="1:22">
      <c r="A39" s="15" t="s">
        <v>514</v>
      </c>
      <c r="B39" s="17" t="n">
        <v>5895</v>
      </c>
      <c r="C39" s="18">
        <f>(31.0/B39*100)</f>
        <v/>
      </c>
      <c r="D39" s="19" t="n">
        <v>5864</v>
      </c>
      <c r="E39" s="18" t="n">
        <v>386.34427172</v>
      </c>
      <c r="F39" s="20" t="n">
        <v>6.43281443</v>
      </c>
      <c r="G39" s="18" t="n">
        <v>375.64149417</v>
      </c>
      <c r="H39" s="20" t="n">
        <v>8.81649953</v>
      </c>
      <c r="I39" s="18" t="n">
        <v>407.37479508</v>
      </c>
      <c r="J39" s="20" t="n">
        <v>4.28574332</v>
      </c>
      <c r="K39" s="18" t="n">
        <v>438.13944684</v>
      </c>
      <c r="L39" s="20" t="n">
        <v>4.0075997</v>
      </c>
      <c r="M39" s="18" t="s">
        <v>481</v>
      </c>
      <c r="N39" s="20" t="s">
        <v>481</v>
      </c>
      <c r="O39" s="18" t="s">
        <v>481</v>
      </c>
      <c r="P39" s="20" t="s">
        <v>481</v>
      </c>
      <c r="Q39" s="18" t="s">
        <v>481</v>
      </c>
      <c r="R39" s="20" t="s">
        <v>481</v>
      </c>
      <c r="S39" s="18" t="s">
        <v>481</v>
      </c>
      <c r="T39" s="20" t="s">
        <v>481</v>
      </c>
      <c r="U39" s="18" t="n">
        <v>345.6343902</v>
      </c>
      <c r="V39" s="20" t="n">
        <v>11.57814592</v>
      </c>
    </row>
    <row r="40" spans="1:22">
      <c r="A40" s="15" t="s">
        <v>515</v>
      </c>
      <c r="B40" s="17" t="n">
        <v>14157</v>
      </c>
      <c r="C40" s="18">
        <f>(279.0/B40*100)</f>
        <v/>
      </c>
      <c r="D40" s="19" t="n">
        <v>13878</v>
      </c>
      <c r="E40" s="18" t="n">
        <v>429.77928788</v>
      </c>
      <c r="F40" s="20" t="n">
        <v>13.22233224</v>
      </c>
      <c r="G40" s="18" t="n">
        <v>472.64641973</v>
      </c>
      <c r="H40" s="20" t="n">
        <v>12.08253549</v>
      </c>
      <c r="I40" s="18" t="n">
        <v>491.78395017</v>
      </c>
      <c r="J40" s="20" t="n">
        <v>3.02739779</v>
      </c>
      <c r="K40" s="18" t="n">
        <v>522.98540484</v>
      </c>
      <c r="L40" s="20" t="n">
        <v>2.84368585</v>
      </c>
      <c r="M40" s="18" t="s">
        <v>481</v>
      </c>
      <c r="N40" s="20" t="s">
        <v>481</v>
      </c>
      <c r="O40" s="18" t="s">
        <v>481</v>
      </c>
      <c r="P40" s="20" t="s">
        <v>481</v>
      </c>
      <c r="Q40" s="18" t="s">
        <v>481</v>
      </c>
      <c r="R40" s="20" t="s">
        <v>481</v>
      </c>
      <c r="S40" s="18" t="s">
        <v>481</v>
      </c>
      <c r="T40" s="20" t="s">
        <v>481</v>
      </c>
      <c r="U40" s="18" t="n">
        <v>417.63475241</v>
      </c>
      <c r="V40" s="20" t="n">
        <v>10.567914</v>
      </c>
    </row>
    <row r="41" spans="1:22">
      <c r="A41" s="15" t="s">
        <v>516</v>
      </c>
      <c r="B41" s="17" t="n">
        <v>5712</v>
      </c>
      <c r="C41" s="18">
        <f>(39.0/B41*100)</f>
        <v/>
      </c>
      <c r="D41" s="19" t="n">
        <v>5673</v>
      </c>
      <c r="E41" s="18" t="n">
        <v>433.19769908</v>
      </c>
      <c r="F41" s="20" t="n">
        <v>16.14765879</v>
      </c>
      <c r="G41" s="18" t="n">
        <v>495.23409017</v>
      </c>
      <c r="H41" s="20" t="n">
        <v>9.66311889</v>
      </c>
      <c r="I41" s="18" t="n">
        <v>480.49683723</v>
      </c>
      <c r="J41" s="20" t="n">
        <v>3.40565577</v>
      </c>
      <c r="K41" s="18" t="n">
        <v>508.92386076</v>
      </c>
      <c r="L41" s="20" t="n">
        <v>3.45818467</v>
      </c>
      <c r="M41" s="18" t="s">
        <v>481</v>
      </c>
      <c r="N41" s="20" t="s">
        <v>481</v>
      </c>
      <c r="O41" s="18" t="s">
        <v>481</v>
      </c>
      <c r="P41" s="20" t="s">
        <v>481</v>
      </c>
      <c r="Q41" s="18" t="n">
        <v>387.44235424</v>
      </c>
      <c r="R41" s="20" t="n">
        <v>14.52510266</v>
      </c>
      <c r="S41" s="18" t="s">
        <v>481</v>
      </c>
      <c r="T41" s="20" t="s">
        <v>481</v>
      </c>
      <c r="U41" s="18" t="n">
        <v>383.83423485</v>
      </c>
      <c r="V41" s="20" t="n">
        <v>18.60360069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(1248.0/B46*100)</f>
        <v/>
      </c>
      <c r="D46" s="19" t="n">
        <v>21893</v>
      </c>
      <c r="E46" s="18" t="n">
        <v>332.75863122</v>
      </c>
      <c r="F46" s="20" t="n">
        <v>8.560829780000001</v>
      </c>
      <c r="G46" s="18" t="n">
        <v>355.40666124</v>
      </c>
      <c r="H46" s="20" t="n">
        <v>6.95390217</v>
      </c>
      <c r="I46" s="18" t="n">
        <v>387.03978133</v>
      </c>
      <c r="J46" s="20" t="n">
        <v>2.36188655</v>
      </c>
      <c r="K46" s="18" t="n">
        <v>421.90447866</v>
      </c>
      <c r="L46" s="20" t="n">
        <v>2.52009545</v>
      </c>
      <c r="M46" s="18" t="s">
        <v>481</v>
      </c>
      <c r="N46" s="20" t="s">
        <v>481</v>
      </c>
      <c r="O46" s="18" t="s">
        <v>481</v>
      </c>
      <c r="P46" s="20" t="s">
        <v>481</v>
      </c>
      <c r="Q46" s="18" t="s">
        <v>481</v>
      </c>
      <c r="R46" s="20" t="s">
        <v>481</v>
      </c>
      <c r="S46" s="18" t="s">
        <v>481</v>
      </c>
      <c r="T46" s="20" t="s">
        <v>481</v>
      </c>
      <c r="U46" s="18" t="n">
        <v>339.7345142</v>
      </c>
      <c r="V46" s="20" t="n">
        <v>3.768756</v>
      </c>
    </row>
    <row r="47" spans="1:22">
      <c r="A47" s="15" t="s">
        <v>522</v>
      </c>
      <c r="B47" s="17" t="n">
        <v>5928</v>
      </c>
      <c r="C47" s="18">
        <f>(86.0/B47*100)</f>
        <v/>
      </c>
      <c r="D47" s="19" t="n">
        <v>5842</v>
      </c>
      <c r="E47" s="18" t="n">
        <v>365.60879369</v>
      </c>
      <c r="F47" s="20" t="n">
        <v>9.05366871</v>
      </c>
      <c r="G47" s="18" t="n">
        <v>398.36983465</v>
      </c>
      <c r="H47" s="20" t="n">
        <v>8.43980024</v>
      </c>
      <c r="I47" s="18" t="n">
        <v>434.89213924</v>
      </c>
      <c r="J47" s="20" t="n">
        <v>4.35230235</v>
      </c>
      <c r="K47" s="18" t="n">
        <v>478.12508618</v>
      </c>
      <c r="L47" s="20" t="n">
        <v>3.91086279</v>
      </c>
      <c r="M47" s="18" t="s">
        <v>481</v>
      </c>
      <c r="N47" s="20" t="s">
        <v>481</v>
      </c>
      <c r="O47" s="18" t="s">
        <v>481</v>
      </c>
      <c r="P47" s="20" t="s">
        <v>481</v>
      </c>
      <c r="Q47" s="18" t="s">
        <v>481</v>
      </c>
      <c r="R47" s="20" t="s">
        <v>481</v>
      </c>
      <c r="S47" s="18" t="s">
        <v>481</v>
      </c>
      <c r="T47" s="20" t="s">
        <v>481</v>
      </c>
      <c r="U47" s="18" t="n">
        <v>331.29940307</v>
      </c>
      <c r="V47" s="20" t="n">
        <v>7.65127513</v>
      </c>
    </row>
    <row r="48" spans="1:22">
      <c r="A48" s="15" t="s">
        <v>523</v>
      </c>
      <c r="B48" s="17" t="n">
        <v>9841</v>
      </c>
      <c r="C48" s="18">
        <f>(7.0/B48*100)</f>
        <v/>
      </c>
      <c r="D48" s="19" t="n">
        <v>9834</v>
      </c>
      <c r="E48" s="18" t="n">
        <v>467.76845531</v>
      </c>
      <c r="F48" s="20" t="n">
        <v>15.65957142</v>
      </c>
      <c r="G48" s="18" t="n">
        <v>518.75313247</v>
      </c>
      <c r="H48" s="20" t="n">
        <v>11.71766446</v>
      </c>
      <c r="I48" s="18" t="n">
        <v>500.73283495</v>
      </c>
      <c r="J48" s="20" t="n">
        <v>4.42826898</v>
      </c>
      <c r="K48" s="18" t="n">
        <v>538.29906247</v>
      </c>
      <c r="L48" s="20" t="n">
        <v>5.03239291</v>
      </c>
      <c r="M48" s="18" t="s">
        <v>481</v>
      </c>
      <c r="N48" s="20" t="s">
        <v>481</v>
      </c>
      <c r="O48" s="18" t="s">
        <v>481</v>
      </c>
      <c r="P48" s="20" t="s">
        <v>481</v>
      </c>
      <c r="Q48" s="18" t="s">
        <v>481</v>
      </c>
      <c r="R48" s="20" t="s">
        <v>481</v>
      </c>
      <c r="S48" s="18" t="s">
        <v>481</v>
      </c>
      <c r="T48" s="20" t="s">
        <v>481</v>
      </c>
      <c r="U48" s="18" t="n">
        <v>454.35387844</v>
      </c>
      <c r="V48" s="20" t="n">
        <v>32.9079157</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(220.0/B50*100)</f>
        <v/>
      </c>
      <c r="D50" s="19" t="n">
        <v>11575</v>
      </c>
      <c r="E50" s="18" t="n">
        <v>362.36701659</v>
      </c>
      <c r="F50" s="20" t="n">
        <v>12.77814663</v>
      </c>
      <c r="G50" s="18" t="n">
        <v>384.1157329</v>
      </c>
      <c r="H50" s="20" t="n">
        <v>11.4263712</v>
      </c>
      <c r="I50" s="18" t="n">
        <v>402.44342451</v>
      </c>
      <c r="J50" s="20" t="n">
        <v>3.23331961</v>
      </c>
      <c r="K50" s="18" t="n">
        <v>422.27104166</v>
      </c>
      <c r="L50" s="20" t="n">
        <v>2.37217094</v>
      </c>
      <c r="M50" s="18" t="s">
        <v>481</v>
      </c>
      <c r="N50" s="20" t="s">
        <v>481</v>
      </c>
      <c r="O50" s="18" t="s">
        <v>481</v>
      </c>
      <c r="P50" s="20" t="s">
        <v>481</v>
      </c>
      <c r="Q50" s="18" t="s">
        <v>481</v>
      </c>
      <c r="R50" s="20" t="s">
        <v>481</v>
      </c>
      <c r="S50" s="18" t="s">
        <v>481</v>
      </c>
      <c r="T50" s="20" t="s">
        <v>481</v>
      </c>
      <c r="U50" s="18" t="n">
        <v>337.91695968</v>
      </c>
      <c r="V50" s="20" t="n">
        <v>9.25162402</v>
      </c>
    </row>
    <row r="51" spans="1:22">
      <c r="A51" s="15" t="s">
        <v>526</v>
      </c>
      <c r="B51" s="17" t="n">
        <v>6866</v>
      </c>
      <c r="C51" s="18">
        <f>(108.0/B51*100)</f>
        <v/>
      </c>
      <c r="D51" s="19" t="n">
        <v>6758</v>
      </c>
      <c r="E51" s="18" t="n">
        <v>374.57899382</v>
      </c>
      <c r="F51" s="20" t="n">
        <v>10.638798</v>
      </c>
      <c r="G51" s="18" t="n">
        <v>409.73420777</v>
      </c>
      <c r="H51" s="20" t="n">
        <v>9.097107129999999</v>
      </c>
      <c r="I51" s="18" t="n">
        <v>406.28146539</v>
      </c>
      <c r="J51" s="20" t="n">
        <v>3.03250983</v>
      </c>
      <c r="K51" s="18" t="n">
        <v>427.1293208</v>
      </c>
      <c r="L51" s="20" t="n">
        <v>2.16644768</v>
      </c>
      <c r="M51" s="18" t="s">
        <v>481</v>
      </c>
      <c r="N51" s="20" t="s">
        <v>481</v>
      </c>
      <c r="O51" s="18" t="s">
        <v>481</v>
      </c>
      <c r="P51" s="20" t="s">
        <v>481</v>
      </c>
      <c r="Q51" s="18" t="n">
        <v>410.85572185</v>
      </c>
      <c r="R51" s="20" t="n">
        <v>3.7997542</v>
      </c>
      <c r="S51" s="18" t="s">
        <v>481</v>
      </c>
      <c r="T51" s="20" t="s">
        <v>481</v>
      </c>
      <c r="U51" s="18" t="n">
        <v>385.61307004</v>
      </c>
      <c r="V51" s="20" t="n">
        <v>10.6436507</v>
      </c>
    </row>
    <row r="52" spans="1:22">
      <c r="A52" s="15" t="s">
        <v>527</v>
      </c>
      <c r="B52" s="17" t="n">
        <v>5809</v>
      </c>
      <c r="C52" s="18">
        <f>(74.0/B52*100)</f>
        <v/>
      </c>
      <c r="D52" s="19" t="n">
        <v>5735</v>
      </c>
      <c r="E52" s="18" t="n">
        <v>416.36310958</v>
      </c>
      <c r="F52" s="20" t="n">
        <v>11.29728708</v>
      </c>
      <c r="G52" s="18" t="n">
        <v>436.23305614</v>
      </c>
      <c r="H52" s="20" t="n">
        <v>5.18674299</v>
      </c>
      <c r="I52" s="18" t="n">
        <v>466.30589498</v>
      </c>
      <c r="J52" s="20" t="n">
        <v>2.72444041</v>
      </c>
      <c r="K52" s="18" t="n">
        <v>493.98143467</v>
      </c>
      <c r="L52" s="20" t="n">
        <v>3.17822238</v>
      </c>
      <c r="M52" s="18" t="s">
        <v>481</v>
      </c>
      <c r="N52" s="20" t="s">
        <v>481</v>
      </c>
      <c r="O52" s="18" t="s">
        <v>481</v>
      </c>
      <c r="P52" s="20" t="s">
        <v>481</v>
      </c>
      <c r="Q52" s="18" t="s">
        <v>481</v>
      </c>
      <c r="R52" s="20" t="s">
        <v>481</v>
      </c>
      <c r="S52" s="18" t="s">
        <v>481</v>
      </c>
      <c r="T52" s="20" t="s">
        <v>481</v>
      </c>
      <c r="U52" s="18" t="n">
        <v>387.54228815</v>
      </c>
      <c r="V52" s="20" t="n">
        <v>11.72203298</v>
      </c>
    </row>
    <row r="53" spans="1:22">
      <c r="A53" s="15" t="s">
        <v>528</v>
      </c>
      <c r="B53" s="17" t="n">
        <v>5571</v>
      </c>
      <c r="C53" s="18">
        <f>(85.0/B53*100)</f>
        <v/>
      </c>
      <c r="D53" s="19" t="n">
        <v>5486</v>
      </c>
      <c r="E53" s="18" t="n">
        <v>365.8269888</v>
      </c>
      <c r="F53" s="20" t="n">
        <v>10.24279967</v>
      </c>
      <c r="G53" s="18" t="n">
        <v>356.41578938</v>
      </c>
      <c r="H53" s="20" t="n">
        <v>7.00184557</v>
      </c>
      <c r="I53" s="18" t="n">
        <v>410.18522341</v>
      </c>
      <c r="J53" s="20" t="n">
        <v>2.11131785</v>
      </c>
      <c r="K53" s="18" t="n">
        <v>455.24012557</v>
      </c>
      <c r="L53" s="20" t="n">
        <v>1.71643993</v>
      </c>
      <c r="M53" s="18" t="s">
        <v>481</v>
      </c>
      <c r="N53" s="20" t="s">
        <v>481</v>
      </c>
      <c r="O53" s="18" t="s">
        <v>481</v>
      </c>
      <c r="P53" s="20" t="s">
        <v>481</v>
      </c>
      <c r="Q53" s="18" t="s">
        <v>481</v>
      </c>
      <c r="R53" s="20" t="s">
        <v>481</v>
      </c>
      <c r="S53" s="18" t="s">
        <v>481</v>
      </c>
      <c r="T53" s="20" t="s">
        <v>481</v>
      </c>
      <c r="U53" s="18" t="n">
        <v>334.20194388</v>
      </c>
      <c r="V53" s="20" t="n">
        <v>7.34955316</v>
      </c>
    </row>
    <row r="54" spans="1:22">
      <c r="A54" s="15" t="s">
        <v>529</v>
      </c>
      <c r="B54" s="17" t="n">
        <v>4740</v>
      </c>
      <c r="C54" s="18">
        <f>(68.0/B54*100)</f>
        <v/>
      </c>
      <c r="D54" s="19" t="n">
        <v>4672</v>
      </c>
      <c r="E54" s="18" t="n">
        <v>303.76082597</v>
      </c>
      <c r="F54" s="20" t="n">
        <v>6.90639327</v>
      </c>
      <c r="G54" s="18" t="n">
        <v>292.76176002</v>
      </c>
      <c r="H54" s="20" t="n">
        <v>8.991880889999999</v>
      </c>
      <c r="I54" s="18" t="n">
        <v>327.42511799</v>
      </c>
      <c r="J54" s="20" t="n">
        <v>3.51494249</v>
      </c>
      <c r="K54" s="18" t="n">
        <v>344.3515779</v>
      </c>
      <c r="L54" s="20" t="n">
        <v>2.65902876</v>
      </c>
      <c r="M54" s="18" t="s">
        <v>481</v>
      </c>
      <c r="N54" s="20" t="s">
        <v>481</v>
      </c>
      <c r="O54" s="18" t="s">
        <v>481</v>
      </c>
      <c r="P54" s="20" t="s">
        <v>481</v>
      </c>
      <c r="Q54" s="18" t="s">
        <v>481</v>
      </c>
      <c r="R54" s="20" t="s">
        <v>481</v>
      </c>
      <c r="S54" s="18" t="s">
        <v>481</v>
      </c>
      <c r="T54" s="20" t="s">
        <v>481</v>
      </c>
      <c r="U54" s="18" t="n">
        <v>264.35613175</v>
      </c>
      <c r="V54" s="20" t="n">
        <v>4.92601284</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476.06386379</v>
      </c>
      <c r="F56" s="20" t="n">
        <v>11.17685549</v>
      </c>
      <c r="G56" s="18" t="n">
        <v>494.80608322</v>
      </c>
      <c r="H56" s="20" t="n">
        <v>5.91608148</v>
      </c>
      <c r="I56" s="18" t="n">
        <v>513.61501638</v>
      </c>
      <c r="J56" s="20" t="n">
        <v>2.94377148</v>
      </c>
      <c r="K56" s="18" t="n">
        <v>537.86517593</v>
      </c>
      <c r="L56" s="20" t="n">
        <v>2.72861161</v>
      </c>
      <c r="M56" s="18" t="s">
        <v>481</v>
      </c>
      <c r="N56" s="20" t="s">
        <v>481</v>
      </c>
      <c r="O56" s="18" t="s">
        <v>481</v>
      </c>
      <c r="P56" s="20" t="s">
        <v>481</v>
      </c>
      <c r="Q56" s="18" t="s">
        <v>481</v>
      </c>
      <c r="R56" s="20" t="s">
        <v>481</v>
      </c>
      <c r="S56" s="18" t="s">
        <v>481</v>
      </c>
      <c r="T56" s="20" t="s">
        <v>481</v>
      </c>
      <c r="U56" s="18" t="n">
        <v>487.97852778</v>
      </c>
      <c r="V56" s="20" t="n">
        <v>18.22162185</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(137.0/B61*100)</f>
        <v/>
      </c>
      <c r="D61" s="19" t="n">
        <v>6388</v>
      </c>
      <c r="E61" s="18" t="n">
        <v>426.01660879</v>
      </c>
      <c r="F61" s="20" t="n">
        <v>8.59771705</v>
      </c>
      <c r="G61" s="18" t="n">
        <v>423.26321996</v>
      </c>
      <c r="H61" s="20" t="n">
        <v>6.31848622</v>
      </c>
      <c r="I61" s="18" t="n">
        <v>454.60799197</v>
      </c>
      <c r="J61" s="20" t="n">
        <v>2.24501242</v>
      </c>
      <c r="K61" s="18" t="n">
        <v>496.19232963</v>
      </c>
      <c r="L61" s="20" t="n">
        <v>2.85585379</v>
      </c>
      <c r="M61" s="18" t="s">
        <v>481</v>
      </c>
      <c r="N61" s="20" t="s">
        <v>481</v>
      </c>
      <c r="O61" s="18" t="s">
        <v>481</v>
      </c>
      <c r="P61" s="20" t="s">
        <v>481</v>
      </c>
      <c r="Q61" s="18" t="s">
        <v>481</v>
      </c>
      <c r="R61" s="20" t="s">
        <v>481</v>
      </c>
      <c r="S61" s="18" t="s">
        <v>481</v>
      </c>
      <c r="T61" s="20" t="s">
        <v>481</v>
      </c>
      <c r="U61" s="18" t="n">
        <v>386.96438914</v>
      </c>
      <c r="V61" s="20" t="n">
        <v>10.63696025</v>
      </c>
    </row>
    <row r="62" spans="1:22">
      <c r="A62" s="15" t="s">
        <v>537</v>
      </c>
      <c r="B62" s="17" t="n">
        <v>4476</v>
      </c>
      <c r="C62" s="18">
        <f>(3.0/B62*100)</f>
        <v/>
      </c>
      <c r="D62" s="19" t="n">
        <v>4473</v>
      </c>
      <c r="E62" s="18" t="n">
        <v>497.58060632</v>
      </c>
      <c r="F62" s="20" t="n">
        <v>12.80390694</v>
      </c>
      <c r="G62" s="18" t="n">
        <v>511.86454741</v>
      </c>
      <c r="H62" s="20" t="n">
        <v>5.24984872</v>
      </c>
      <c r="I62" s="18" t="n">
        <v>523.80375064</v>
      </c>
      <c r="J62" s="20" t="n">
        <v>1.41721123</v>
      </c>
      <c r="K62" s="18" t="n">
        <v>543.11675823</v>
      </c>
      <c r="L62" s="20" t="n">
        <v>2.17026694</v>
      </c>
      <c r="M62" s="18" t="s">
        <v>481</v>
      </c>
      <c r="N62" s="20" t="s">
        <v>481</v>
      </c>
      <c r="O62" s="18" t="s">
        <v>481</v>
      </c>
      <c r="P62" s="20" t="s">
        <v>481</v>
      </c>
      <c r="Q62" s="18" t="s">
        <v>481</v>
      </c>
      <c r="R62" s="20" t="s">
        <v>481</v>
      </c>
      <c r="S62" s="18" t="s">
        <v>481</v>
      </c>
      <c r="T62" s="20" t="s">
        <v>481</v>
      </c>
      <c r="U62" s="18" t="n">
        <v>490.63632246</v>
      </c>
      <c r="V62" s="20" t="n">
        <v>22.72383761</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(75.0/B66*100)</f>
        <v/>
      </c>
      <c r="D66" s="19" t="n">
        <v>5590</v>
      </c>
      <c r="E66" s="18" t="n">
        <v>363.42186365</v>
      </c>
      <c r="F66" s="20" t="n">
        <v>7.59773182</v>
      </c>
      <c r="G66" s="18" t="n">
        <v>379.55626466</v>
      </c>
      <c r="H66" s="20" t="n">
        <v>4.17526501</v>
      </c>
      <c r="I66" s="18" t="n">
        <v>402.23575907</v>
      </c>
      <c r="J66" s="20" t="n">
        <v>1.57393784</v>
      </c>
      <c r="K66" s="18" t="n">
        <v>438.08825351</v>
      </c>
      <c r="L66" s="20" t="n">
        <v>2.14673542</v>
      </c>
      <c r="M66" s="18" t="s">
        <v>481</v>
      </c>
      <c r="N66" s="20" t="s">
        <v>481</v>
      </c>
      <c r="O66" s="18" t="s">
        <v>481</v>
      </c>
      <c r="P66" s="20" t="s">
        <v>481</v>
      </c>
      <c r="Q66" s="18" t="s">
        <v>481</v>
      </c>
      <c r="R66" s="20" t="s">
        <v>481</v>
      </c>
      <c r="S66" s="18" t="s">
        <v>481</v>
      </c>
      <c r="T66" s="20" t="s">
        <v>481</v>
      </c>
      <c r="U66" s="18" t="n">
        <v>337.64104078</v>
      </c>
      <c r="V66" s="20" t="n">
        <v>5.17364079</v>
      </c>
    </row>
    <row r="67" spans="1:22">
      <c r="A67" s="15" t="s">
        <v>542</v>
      </c>
      <c r="B67" s="17" t="n">
        <v>6971</v>
      </c>
      <c r="C67" s="18">
        <f>(54.0/B67*100)</f>
        <v/>
      </c>
      <c r="D67" s="19" t="n">
        <v>6917</v>
      </c>
      <c r="E67" s="18" t="n">
        <v>366.3034602</v>
      </c>
      <c r="F67" s="20" t="n">
        <v>9.31961999</v>
      </c>
      <c r="G67" s="18" t="n">
        <v>347.90543132</v>
      </c>
      <c r="H67" s="20" t="n">
        <v>8.7343645</v>
      </c>
      <c r="I67" s="18" t="n">
        <v>384.31503521</v>
      </c>
      <c r="J67" s="20" t="n">
        <v>2.51658001</v>
      </c>
      <c r="K67" s="18" t="n">
        <v>409.83777075</v>
      </c>
      <c r="L67" s="20" t="n">
        <v>2.64318984</v>
      </c>
      <c r="M67" s="18" t="s">
        <v>481</v>
      </c>
      <c r="N67" s="20" t="s">
        <v>481</v>
      </c>
      <c r="O67" s="18" t="s">
        <v>481</v>
      </c>
      <c r="P67" s="20" t="s">
        <v>481</v>
      </c>
      <c r="Q67" s="18" t="s">
        <v>481</v>
      </c>
      <c r="R67" s="20" t="s">
        <v>481</v>
      </c>
      <c r="S67" s="18" t="s">
        <v>481</v>
      </c>
      <c r="T67" s="20" t="s">
        <v>481</v>
      </c>
      <c r="U67" s="18" t="n">
        <v>303.99462187</v>
      </c>
      <c r="V67" s="20" t="n">
        <v>7.56761203</v>
      </c>
    </row>
    <row r="68" spans="1:22">
      <c r="A68" s="15" t="s">
        <v>543</v>
      </c>
      <c r="B68" s="17" t="n">
        <v>12083</v>
      </c>
      <c r="C68" s="18">
        <f>(26.0/B68*100)</f>
        <v/>
      </c>
      <c r="D68" s="19" t="n">
        <v>12057</v>
      </c>
      <c r="E68" s="18" t="n">
        <v>356.95237409</v>
      </c>
      <c r="F68" s="20" t="n">
        <v>6.47544705</v>
      </c>
      <c r="G68" s="18" t="n">
        <v>337.11846733</v>
      </c>
      <c r="H68" s="20" t="n">
        <v>4.60608016</v>
      </c>
      <c r="I68" s="18" t="n">
        <v>400.66681729</v>
      </c>
      <c r="J68" s="20" t="n">
        <v>2.05134563</v>
      </c>
      <c r="K68" s="18" t="n">
        <v>438.14954846</v>
      </c>
      <c r="L68" s="20" t="n">
        <v>1.288651</v>
      </c>
      <c r="M68" s="18" t="s">
        <v>481</v>
      </c>
      <c r="N68" s="20" t="s">
        <v>481</v>
      </c>
      <c r="O68" s="18" t="s">
        <v>481</v>
      </c>
      <c r="P68" s="20" t="s">
        <v>481</v>
      </c>
      <c r="Q68" s="18" t="s">
        <v>481</v>
      </c>
      <c r="R68" s="20" t="s">
        <v>481</v>
      </c>
      <c r="S68" s="18" t="s">
        <v>481</v>
      </c>
      <c r="T68" s="20" t="s">
        <v>481</v>
      </c>
      <c r="U68" s="18" t="n">
        <v>322.13070326</v>
      </c>
      <c r="V68" s="20" t="n">
        <v>4.00780185</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452.76978917</v>
      </c>
      <c r="F70" s="20" t="n">
        <v>9.879662659999999</v>
      </c>
      <c r="G70" s="18" t="n">
        <v>448.25691262</v>
      </c>
      <c r="H70" s="20" t="n">
        <v>7.04530382</v>
      </c>
      <c r="I70" s="18" t="n">
        <v>478.94837842</v>
      </c>
      <c r="J70" s="20" t="n">
        <v>3.10146607</v>
      </c>
      <c r="K70" s="18" t="n">
        <v>511.6904557</v>
      </c>
      <c r="L70" s="20" t="n">
        <v>2.94418224</v>
      </c>
      <c r="M70" s="18" t="s">
        <v>481</v>
      </c>
      <c r="N70" s="20" t="s">
        <v>481</v>
      </c>
      <c r="O70" s="18" t="s">
        <v>481</v>
      </c>
      <c r="P70" s="20" t="s">
        <v>481</v>
      </c>
      <c r="Q70" s="18" t="s">
        <v>481</v>
      </c>
      <c r="R70" s="20" t="s">
        <v>481</v>
      </c>
      <c r="S70" s="18" t="s">
        <v>481</v>
      </c>
      <c r="T70" s="20" t="s">
        <v>481</v>
      </c>
      <c r="U70" s="18" t="n">
        <v>424.71188191</v>
      </c>
      <c r="V70" s="20" t="n">
        <v>11.86252016</v>
      </c>
    </row>
    <row r="71" spans="1:22">
      <c r="A71" s="15" t="s">
        <v>546</v>
      </c>
      <c r="B71" s="17" t="n">
        <v>6115</v>
      </c>
      <c r="C71" s="18">
        <f>(17.0/B71*100)</f>
        <v/>
      </c>
      <c r="D71" s="19" t="n">
        <v>6098</v>
      </c>
      <c r="E71" s="18" t="n">
        <v>528.96610254</v>
      </c>
      <c r="F71" s="20" t="n">
        <v>16.87190799</v>
      </c>
      <c r="G71" s="18" t="n">
        <v>519.12641454</v>
      </c>
      <c r="H71" s="20" t="n">
        <v>8.172045669999999</v>
      </c>
      <c r="I71" s="18" t="n">
        <v>540.28394669</v>
      </c>
      <c r="J71" s="20" t="n">
        <v>2.25890947</v>
      </c>
      <c r="K71" s="18" t="n">
        <v>567.07812448</v>
      </c>
      <c r="L71" s="20" t="n">
        <v>1.6661212</v>
      </c>
      <c r="M71" s="18" t="s">
        <v>481</v>
      </c>
      <c r="N71" s="20" t="s">
        <v>481</v>
      </c>
      <c r="O71" s="18" t="s">
        <v>481</v>
      </c>
      <c r="P71" s="20" t="s">
        <v>481</v>
      </c>
      <c r="Q71" s="18" t="s">
        <v>481</v>
      </c>
      <c r="R71" s="20" t="s">
        <v>481</v>
      </c>
      <c r="S71" s="18" t="s">
        <v>481</v>
      </c>
      <c r="T71" s="20" t="s">
        <v>481</v>
      </c>
      <c r="U71" s="18" t="n">
        <v>501.67534887</v>
      </c>
      <c r="V71" s="20" t="n">
        <v>23.38692045</v>
      </c>
    </row>
    <row r="72" spans="1:22">
      <c r="A72" s="15" t="s">
        <v>547</v>
      </c>
      <c r="B72" s="17" t="n">
        <v>7708</v>
      </c>
      <c r="C72" s="18">
        <f>(5.0/B72*100)</f>
        <v/>
      </c>
      <c r="D72" s="19" t="n">
        <v>7703</v>
      </c>
      <c r="E72" s="18" t="n">
        <v>418.03154118</v>
      </c>
      <c r="F72" s="20" t="n">
        <v>18.61888376</v>
      </c>
      <c r="G72" s="18" t="n">
        <v>470.04408355</v>
      </c>
      <c r="H72" s="20" t="n">
        <v>8.346444350000001</v>
      </c>
      <c r="I72" s="18" t="n">
        <v>504.44950016</v>
      </c>
      <c r="J72" s="20" t="n">
        <v>2.79898408</v>
      </c>
      <c r="K72" s="18" t="n">
        <v>559.39415829</v>
      </c>
      <c r="L72" s="20" t="n">
        <v>3.03603061</v>
      </c>
      <c r="M72" s="18" t="s">
        <v>481</v>
      </c>
      <c r="N72" s="20" t="s">
        <v>481</v>
      </c>
      <c r="O72" s="18" t="s">
        <v>481</v>
      </c>
      <c r="P72" s="20" t="s">
        <v>481</v>
      </c>
      <c r="Q72" s="18" t="s">
        <v>481</v>
      </c>
      <c r="R72" s="20" t="s">
        <v>481</v>
      </c>
      <c r="S72" s="18" t="s">
        <v>481</v>
      </c>
      <c r="T72" s="20" t="s">
        <v>481</v>
      </c>
      <c r="U72" s="18" t="n">
        <v>473.52293548</v>
      </c>
      <c r="V72" s="20" t="n">
        <v>27.04315352</v>
      </c>
    </row>
    <row r="73" spans="1:22">
      <c r="A73" s="15" t="s">
        <v>548</v>
      </c>
      <c r="B73" s="17" t="n">
        <v>8249</v>
      </c>
      <c r="C73" s="18">
        <f>(148.0/B73*100)</f>
        <v/>
      </c>
      <c r="D73" s="19" t="n">
        <v>8101</v>
      </c>
      <c r="E73" s="18" t="n">
        <v>362.66982723</v>
      </c>
      <c r="F73" s="20" t="n">
        <v>12.85245085</v>
      </c>
      <c r="G73" s="18" t="n">
        <v>379.13283864</v>
      </c>
      <c r="H73" s="20" t="n">
        <v>7.81162193</v>
      </c>
      <c r="I73" s="18" t="n">
        <v>407.00739112</v>
      </c>
      <c r="J73" s="20" t="n">
        <v>2.75772955</v>
      </c>
      <c r="K73" s="18" t="n">
        <v>439.57638149</v>
      </c>
      <c r="L73" s="20" t="n">
        <v>3.20217946</v>
      </c>
      <c r="M73" s="18" t="s">
        <v>481</v>
      </c>
      <c r="N73" s="20" t="s">
        <v>481</v>
      </c>
      <c r="O73" s="18" t="s">
        <v>481</v>
      </c>
      <c r="P73" s="20" t="s">
        <v>481</v>
      </c>
      <c r="Q73" s="18" t="s">
        <v>481</v>
      </c>
      <c r="R73" s="20" t="s">
        <v>481</v>
      </c>
      <c r="S73" s="18" t="s">
        <v>481</v>
      </c>
      <c r="T73" s="20" t="s">
        <v>481</v>
      </c>
      <c r="U73" s="18" t="n">
        <v>386.06061168</v>
      </c>
      <c r="V73" s="20" t="n">
        <v>10.56593944</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(204.0/B75*100)</f>
        <v/>
      </c>
      <c r="D75" s="19" t="n">
        <v>5171</v>
      </c>
      <c r="E75" s="18" t="n">
        <v>341.53394284</v>
      </c>
      <c r="F75" s="20" t="n">
        <v>9.87694323</v>
      </c>
      <c r="G75" s="18" t="n">
        <v>356.24192927</v>
      </c>
      <c r="H75" s="20" t="n">
        <v>6.91475785</v>
      </c>
      <c r="I75" s="18" t="n">
        <v>375.55359347</v>
      </c>
      <c r="J75" s="20" t="n">
        <v>2.35920367</v>
      </c>
      <c r="K75" s="18" t="n">
        <v>400.40827726</v>
      </c>
      <c r="L75" s="20" t="n">
        <v>2.59404288</v>
      </c>
      <c r="M75" s="18" t="s">
        <v>481</v>
      </c>
      <c r="N75" s="20" t="s">
        <v>481</v>
      </c>
      <c r="O75" s="18" t="s">
        <v>481</v>
      </c>
      <c r="P75" s="20" t="s">
        <v>481</v>
      </c>
      <c r="Q75" s="18" t="s">
        <v>481</v>
      </c>
      <c r="R75" s="20" t="s">
        <v>481</v>
      </c>
      <c r="S75" s="18" t="s">
        <v>481</v>
      </c>
      <c r="T75" s="20" t="s">
        <v>481</v>
      </c>
      <c r="U75" s="18" t="n">
        <v>348.52498693</v>
      </c>
      <c r="V75" s="20" t="n">
        <v>4.73516784</v>
      </c>
    </row>
    <row r="76" spans="1:22">
      <c r="A76" s="15" t="s">
        <v>551</v>
      </c>
      <c r="B76" s="17" t="n">
        <v>14167</v>
      </c>
      <c r="C76" s="18">
        <f>(228.0/B76*100)</f>
        <v/>
      </c>
      <c r="D76" s="19" t="n">
        <v>13939</v>
      </c>
      <c r="E76" s="18" t="n">
        <v>373.87700205</v>
      </c>
      <c r="F76" s="20" t="n">
        <v>9.09993965</v>
      </c>
      <c r="G76" s="18" t="n">
        <v>357.34235308</v>
      </c>
      <c r="H76" s="20" t="n">
        <v>7.30104711</v>
      </c>
      <c r="I76" s="18" t="n">
        <v>413.29925962</v>
      </c>
      <c r="J76" s="20" t="n">
        <v>2.85176565</v>
      </c>
      <c r="K76" s="18" t="n">
        <v>456.43679873</v>
      </c>
      <c r="L76" s="20" t="n">
        <v>2.54895939</v>
      </c>
      <c r="M76" s="18" t="s">
        <v>481</v>
      </c>
      <c r="N76" s="20" t="s">
        <v>481</v>
      </c>
      <c r="O76" s="18" t="s">
        <v>481</v>
      </c>
      <c r="P76" s="20" t="s">
        <v>481</v>
      </c>
      <c r="Q76" s="18" t="s">
        <v>481</v>
      </c>
      <c r="R76" s="20" t="s">
        <v>481</v>
      </c>
      <c r="S76" s="18" t="s">
        <v>481</v>
      </c>
      <c r="T76" s="20" t="s">
        <v>481</v>
      </c>
      <c r="U76" s="18" t="n">
        <v>334.04880345</v>
      </c>
      <c r="V76" s="20" t="n">
        <v>5.56951219</v>
      </c>
    </row>
    <row r="77" spans="1:22">
      <c r="A77" s="15" t="s">
        <v>552</v>
      </c>
      <c r="B77" s="17" t="n">
        <v>6062</v>
      </c>
      <c r="C77" s="18">
        <f>(86.0/B77*100)</f>
        <v/>
      </c>
      <c r="D77" s="19" t="n">
        <v>5976</v>
      </c>
      <c r="E77" s="18" t="n">
        <v>385.92981144</v>
      </c>
      <c r="F77" s="20" t="n">
        <v>11.30675617</v>
      </c>
      <c r="G77" s="18" t="n">
        <v>400.84743275</v>
      </c>
      <c r="H77" s="20" t="n">
        <v>6.65382628</v>
      </c>
      <c r="I77" s="18" t="n">
        <v>427.81564392</v>
      </c>
      <c r="J77" s="20" t="n">
        <v>2.4130738</v>
      </c>
      <c r="K77" s="18" t="n">
        <v>452.45665452</v>
      </c>
      <c r="L77" s="20" t="n">
        <v>2.50115279</v>
      </c>
      <c r="M77" s="18" t="s">
        <v>481</v>
      </c>
      <c r="N77" s="20" t="s">
        <v>481</v>
      </c>
      <c r="O77" s="18" t="s">
        <v>481</v>
      </c>
      <c r="P77" s="20" t="s">
        <v>481</v>
      </c>
      <c r="Q77" s="18" t="s">
        <v>481</v>
      </c>
      <c r="R77" s="20" t="s">
        <v>481</v>
      </c>
      <c r="S77" s="18" t="s">
        <v>481</v>
      </c>
      <c r="T77" s="20" t="s">
        <v>481</v>
      </c>
      <c r="U77" s="18" t="n">
        <v>341.98130194</v>
      </c>
      <c r="V77" s="20" t="n">
        <v>5.40872702</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405.23339526</v>
      </c>
      <c r="F81" s="20" t="n">
        <v>25.39311133</v>
      </c>
      <c r="G81" s="18" t="n">
        <v>374.10938756</v>
      </c>
      <c r="H81" s="20" t="n">
        <v>9.93338363</v>
      </c>
      <c r="I81" s="18" t="n">
        <v>422.78651916</v>
      </c>
      <c r="J81" s="20" t="n">
        <v>3.70209977</v>
      </c>
      <c r="K81" s="18" t="n">
        <v>455.85237629</v>
      </c>
      <c r="L81" s="20" t="n">
        <v>2.81835614</v>
      </c>
      <c r="M81" s="18" t="s">
        <v>481</v>
      </c>
      <c r="N81" s="20" t="s">
        <v>481</v>
      </c>
      <c r="O81" s="18" t="s">
        <v>481</v>
      </c>
      <c r="P81" s="20" t="s">
        <v>481</v>
      </c>
      <c r="Q81" s="18" t="s">
        <v>481</v>
      </c>
      <c r="R81" s="20" t="s">
        <v>481</v>
      </c>
      <c r="S81" s="18" t="s">
        <v>481</v>
      </c>
      <c r="T81" s="20" t="s">
        <v>481</v>
      </c>
      <c r="U81" s="18" t="n">
        <v>367.88558326</v>
      </c>
      <c r="V81" s="20" t="n">
        <v>28.71661098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712</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(370.0/B7*100)</f>
        <v/>
      </c>
      <c r="D7" s="19" t="n">
        <v>14160</v>
      </c>
      <c r="E7" s="18" t="n">
        <v>478.50861131</v>
      </c>
      <c r="F7" s="20" t="n">
        <v>10.02269339</v>
      </c>
      <c r="G7" s="18" t="n">
        <v>525.06940719</v>
      </c>
      <c r="H7" s="20" t="n">
        <v>2.86828062</v>
      </c>
      <c r="I7" s="18" t="n">
        <v>505.29439606</v>
      </c>
      <c r="J7" s="20" t="n">
        <v>1.97460746</v>
      </c>
      <c r="K7" s="18" t="n">
        <v>517.40728582</v>
      </c>
      <c r="L7" s="20" t="n">
        <v>2.17432442</v>
      </c>
      <c r="M7" s="18" t="s">
        <v>481</v>
      </c>
      <c r="N7" s="20" t="s">
        <v>481</v>
      </c>
      <c r="O7" s="18" t="s">
        <v>481</v>
      </c>
      <c r="P7" s="20" t="s">
        <v>481</v>
      </c>
      <c r="Q7" s="18" t="s">
        <v>481</v>
      </c>
      <c r="R7" s="20" t="s">
        <v>481</v>
      </c>
      <c r="S7" s="18" t="s">
        <v>481</v>
      </c>
      <c r="T7" s="20" t="s">
        <v>481</v>
      </c>
      <c r="U7" s="18" t="n">
        <v>415.96672742</v>
      </c>
      <c r="V7" s="20" t="n">
        <v>7.77410644</v>
      </c>
    </row>
    <row r="8" spans="1:22">
      <c r="A8" s="15" t="s">
        <v>483</v>
      </c>
      <c r="B8" s="17" t="n">
        <v>7007</v>
      </c>
      <c r="C8" s="18">
        <f>(23.0/B8*100)</f>
        <v/>
      </c>
      <c r="D8" s="19" t="n">
        <v>6984</v>
      </c>
      <c r="E8" s="18" t="n">
        <v>493.7110518</v>
      </c>
      <c r="F8" s="20" t="n">
        <v>3.10444717</v>
      </c>
      <c r="G8" s="18" t="n">
        <v>496.6104386</v>
      </c>
      <c r="H8" s="20" t="n">
        <v>2.74053965</v>
      </c>
      <c r="I8" s="18" t="n">
        <v>504.01061331</v>
      </c>
      <c r="J8" s="20" t="n">
        <v>3.46873117</v>
      </c>
      <c r="K8" s="18" t="n">
        <v>487.05181664</v>
      </c>
      <c r="L8" s="20" t="n">
        <v>5.35312235</v>
      </c>
      <c r="M8" s="18" t="s">
        <v>481</v>
      </c>
      <c r="N8" s="20" t="s">
        <v>481</v>
      </c>
      <c r="O8" s="18" t="s">
        <v>481</v>
      </c>
      <c r="P8" s="20" t="s">
        <v>481</v>
      </c>
      <c r="Q8" s="18" t="n">
        <v>368.48347797</v>
      </c>
      <c r="R8" s="20" t="n">
        <v>14.99112476</v>
      </c>
      <c r="S8" s="18" t="s">
        <v>481</v>
      </c>
      <c r="T8" s="20" t="s">
        <v>481</v>
      </c>
      <c r="U8" s="18" t="n">
        <v>391.44446196</v>
      </c>
      <c r="V8" s="20" t="n">
        <v>12.87285437</v>
      </c>
    </row>
    <row r="9" spans="1:22">
      <c r="A9" s="15" t="s">
        <v>484</v>
      </c>
      <c r="B9" s="17" t="n">
        <v>9651</v>
      </c>
      <c r="C9" s="18">
        <f>(102.0/B9*100)</f>
        <v/>
      </c>
      <c r="D9" s="19" t="n">
        <v>9549</v>
      </c>
      <c r="E9" s="18" t="n">
        <v>504.88729943</v>
      </c>
      <c r="F9" s="20" t="n">
        <v>3.03627916</v>
      </c>
      <c r="G9" s="18" t="n">
        <v>516.80721182</v>
      </c>
      <c r="H9" s="20" t="n">
        <v>2.16805152</v>
      </c>
      <c r="I9" s="18" t="n">
        <v>503.59405967</v>
      </c>
      <c r="J9" s="20" t="n">
        <v>3.41236839</v>
      </c>
      <c r="K9" s="18" t="n">
        <v>488.7994452</v>
      </c>
      <c r="L9" s="20" t="n">
        <v>5.11601971</v>
      </c>
      <c r="M9" s="18" t="s">
        <v>481</v>
      </c>
      <c r="N9" s="20" t="s">
        <v>481</v>
      </c>
      <c r="O9" s="18" t="s">
        <v>481</v>
      </c>
      <c r="P9" s="20" t="s">
        <v>481</v>
      </c>
      <c r="Q9" s="18" t="n">
        <v>374.78530698</v>
      </c>
      <c r="R9" s="20" t="n">
        <v>11.62763904</v>
      </c>
      <c r="S9" s="18" t="s">
        <v>481</v>
      </c>
      <c r="T9" s="20" t="s">
        <v>481</v>
      </c>
      <c r="U9" s="18" t="n">
        <v>389.60546189</v>
      </c>
      <c r="V9" s="20" t="n">
        <v>9.726878060000001</v>
      </c>
    </row>
    <row r="10" spans="1:22">
      <c r="A10" s="15" t="s">
        <v>485</v>
      </c>
      <c r="B10" s="17" t="n">
        <v>20058</v>
      </c>
      <c r="C10" s="18">
        <f>(529.0/B10*100)</f>
        <v/>
      </c>
      <c r="D10" s="19" t="n">
        <v>19529</v>
      </c>
      <c r="E10" s="18" t="n">
        <v>504.88051235</v>
      </c>
      <c r="F10" s="20" t="n">
        <v>7.0117072</v>
      </c>
      <c r="G10" s="18" t="n">
        <v>532.78348023</v>
      </c>
      <c r="H10" s="20" t="n">
        <v>3.43505582</v>
      </c>
      <c r="I10" s="18" t="n">
        <v>521.4740573300001</v>
      </c>
      <c r="J10" s="20" t="n">
        <v>2.64716116</v>
      </c>
      <c r="K10" s="18" t="n">
        <v>537.17429415</v>
      </c>
      <c r="L10" s="20" t="n">
        <v>2.24920597</v>
      </c>
      <c r="M10" s="18" t="s">
        <v>481</v>
      </c>
      <c r="N10" s="20" t="s">
        <v>481</v>
      </c>
      <c r="O10" s="18" t="s">
        <v>481</v>
      </c>
      <c r="P10" s="20" t="s">
        <v>481</v>
      </c>
      <c r="Q10" s="18" t="s">
        <v>481</v>
      </c>
      <c r="R10" s="20" t="s">
        <v>481</v>
      </c>
      <c r="S10" s="18" t="s">
        <v>481</v>
      </c>
      <c r="T10" s="20" t="s">
        <v>481</v>
      </c>
      <c r="U10" s="18" t="n">
        <v>448.59929119</v>
      </c>
      <c r="V10" s="20" t="n">
        <v>8.479294599999999</v>
      </c>
    </row>
    <row r="11" spans="1:22">
      <c r="A11" s="15" t="s">
        <v>486</v>
      </c>
      <c r="B11" s="17" t="n">
        <v>7053</v>
      </c>
      <c r="C11" s="18">
        <f>(50.0/B11*100)</f>
        <v/>
      </c>
      <c r="D11" s="19" t="n">
        <v>7003</v>
      </c>
      <c r="E11" s="18" t="n">
        <v>433.49138926</v>
      </c>
      <c r="F11" s="20" t="n">
        <v>8.28374546</v>
      </c>
      <c r="G11" s="18" t="n">
        <v>449.89905506</v>
      </c>
      <c r="H11" s="20" t="n">
        <v>4.36427925</v>
      </c>
      <c r="I11" s="18" t="n">
        <v>443.61668567</v>
      </c>
      <c r="J11" s="20" t="n">
        <v>2.9280283</v>
      </c>
      <c r="K11" s="18" t="n">
        <v>452.97930044</v>
      </c>
      <c r="L11" s="20" t="n">
        <v>2.83578101</v>
      </c>
      <c r="M11" s="18" t="s">
        <v>481</v>
      </c>
      <c r="N11" s="20" t="s">
        <v>481</v>
      </c>
      <c r="O11" s="18" t="s">
        <v>481</v>
      </c>
      <c r="P11" s="20" t="s">
        <v>481</v>
      </c>
      <c r="Q11" s="18" t="s">
        <v>481</v>
      </c>
      <c r="R11" s="20" t="s">
        <v>481</v>
      </c>
      <c r="S11" s="18" t="s">
        <v>481</v>
      </c>
      <c r="T11" s="20" t="s">
        <v>481</v>
      </c>
      <c r="U11" s="18" t="n">
        <v>375.26289007</v>
      </c>
      <c r="V11" s="20" t="n">
        <v>10.46035923</v>
      </c>
    </row>
    <row r="12" spans="1:22">
      <c r="A12" s="15" t="s">
        <v>487</v>
      </c>
      <c r="B12" s="17" t="n">
        <v>6894</v>
      </c>
      <c r="C12" s="18">
        <f>(56.0/B12*100)</f>
        <v/>
      </c>
      <c r="D12" s="19" t="n">
        <v>6838</v>
      </c>
      <c r="E12" s="18" t="n">
        <v>485.92573886</v>
      </c>
      <c r="F12" s="20" t="n">
        <v>8.64204121</v>
      </c>
      <c r="G12" s="18" t="n">
        <v>507.1496172</v>
      </c>
      <c r="H12" s="20" t="n">
        <v>2.57770007</v>
      </c>
      <c r="I12" s="18" t="n">
        <v>488.69587237</v>
      </c>
      <c r="J12" s="20" t="n">
        <v>2.61788671</v>
      </c>
      <c r="K12" s="18" t="n">
        <v>504.7766467</v>
      </c>
      <c r="L12" s="20" t="n">
        <v>3.62827724</v>
      </c>
      <c r="M12" s="18" t="s">
        <v>481</v>
      </c>
      <c r="N12" s="20" t="s">
        <v>481</v>
      </c>
      <c r="O12" s="18" t="s">
        <v>481</v>
      </c>
      <c r="P12" s="20" t="s">
        <v>481</v>
      </c>
      <c r="Q12" s="18" t="n">
        <v>366.6777112</v>
      </c>
      <c r="R12" s="20" t="n">
        <v>14.39052153</v>
      </c>
      <c r="S12" s="18" t="s">
        <v>481</v>
      </c>
      <c r="T12" s="20" t="s">
        <v>481</v>
      </c>
      <c r="U12" s="18" t="n">
        <v>395.63583496</v>
      </c>
      <c r="V12" s="20" t="n">
        <v>11.72999406</v>
      </c>
    </row>
    <row r="13" spans="1:22">
      <c r="A13" s="15" t="s">
        <v>488</v>
      </c>
      <c r="B13" s="17" t="n">
        <v>7161</v>
      </c>
      <c r="C13" s="18">
        <f>(92.0/B13*100)</f>
        <v/>
      </c>
      <c r="D13" s="19" t="n">
        <v>7069</v>
      </c>
      <c r="E13" s="18" t="n">
        <v>490.96869867</v>
      </c>
      <c r="F13" s="20" t="n">
        <v>5.87040187</v>
      </c>
      <c r="G13" s="18" t="n">
        <v>503.26674016</v>
      </c>
      <c r="H13" s="20" t="n">
        <v>2.75514783</v>
      </c>
      <c r="I13" s="18" t="n">
        <v>509.37217109</v>
      </c>
      <c r="J13" s="20" t="n">
        <v>2.93887463</v>
      </c>
      <c r="K13" s="18" t="n">
        <v>514.45400627</v>
      </c>
      <c r="L13" s="20" t="n">
        <v>4.0988911</v>
      </c>
      <c r="M13" s="18" t="s">
        <v>481</v>
      </c>
      <c r="N13" s="20" t="s">
        <v>481</v>
      </c>
      <c r="O13" s="18" t="s">
        <v>481</v>
      </c>
      <c r="P13" s="20" t="s">
        <v>481</v>
      </c>
      <c r="Q13" s="18" t="n">
        <v>436.36003517</v>
      </c>
      <c r="R13" s="20" t="n">
        <v>6.43426798</v>
      </c>
      <c r="S13" s="18" t="s">
        <v>481</v>
      </c>
      <c r="T13" s="20" t="s">
        <v>481</v>
      </c>
      <c r="U13" s="18" t="n">
        <v>398.94392537</v>
      </c>
      <c r="V13" s="20" t="n">
        <v>13.1463373</v>
      </c>
    </row>
    <row r="14" spans="1:22">
      <c r="A14" s="15" t="s">
        <v>489</v>
      </c>
      <c r="B14" s="17" t="n">
        <v>5587</v>
      </c>
      <c r="C14" s="18">
        <f>(75.0/B14*100)</f>
        <v/>
      </c>
      <c r="D14" s="19" t="n">
        <v>5512</v>
      </c>
      <c r="E14" s="18" t="n">
        <v>523.93002209</v>
      </c>
      <c r="F14" s="20" t="n">
        <v>9.556991979999999</v>
      </c>
      <c r="G14" s="18" t="n">
        <v>540.45073272</v>
      </c>
      <c r="H14" s="20" t="n">
        <v>2.8980622</v>
      </c>
      <c r="I14" s="18" t="n">
        <v>531.24663011</v>
      </c>
      <c r="J14" s="20" t="n">
        <v>2.56786875</v>
      </c>
      <c r="K14" s="18" t="n">
        <v>538.75357908</v>
      </c>
      <c r="L14" s="20" t="n">
        <v>3.31651891</v>
      </c>
      <c r="M14" s="18" t="s">
        <v>481</v>
      </c>
      <c r="N14" s="20" t="s">
        <v>481</v>
      </c>
      <c r="O14" s="18" t="s">
        <v>481</v>
      </c>
      <c r="P14" s="20" t="s">
        <v>481</v>
      </c>
      <c r="Q14" s="18" t="s">
        <v>481</v>
      </c>
      <c r="R14" s="20" t="s">
        <v>481</v>
      </c>
      <c r="S14" s="18" t="s">
        <v>481</v>
      </c>
      <c r="T14" s="20" t="s">
        <v>481</v>
      </c>
      <c r="U14" s="18" t="n">
        <v>401.96164407</v>
      </c>
      <c r="V14" s="20" t="n">
        <v>15.77705265</v>
      </c>
    </row>
    <row r="15" spans="1:22">
      <c r="A15" s="15" t="s">
        <v>490</v>
      </c>
      <c r="B15" s="17" t="n">
        <v>5882</v>
      </c>
      <c r="C15" s="18">
        <f>(53.0/B15*100)</f>
        <v/>
      </c>
      <c r="D15" s="19" t="n">
        <v>5829</v>
      </c>
      <c r="E15" s="18" t="n">
        <v>521.16449755</v>
      </c>
      <c r="F15" s="20" t="n">
        <v>4.03614355</v>
      </c>
      <c r="G15" s="18" t="n">
        <v>533.55573078</v>
      </c>
      <c r="H15" s="20" t="n">
        <v>2.38752749</v>
      </c>
      <c r="I15" s="18" t="n">
        <v>535.17520757</v>
      </c>
      <c r="J15" s="20" t="n">
        <v>3.33229193</v>
      </c>
      <c r="K15" s="18" t="n">
        <v>541.9837070999999</v>
      </c>
      <c r="L15" s="20" t="n">
        <v>5.64572504</v>
      </c>
      <c r="M15" s="18" t="s">
        <v>481</v>
      </c>
      <c r="N15" s="20" t="s">
        <v>481</v>
      </c>
      <c r="O15" s="18" t="s">
        <v>481</v>
      </c>
      <c r="P15" s="20" t="s">
        <v>481</v>
      </c>
      <c r="Q15" s="18" t="n">
        <v>375.95013089</v>
      </c>
      <c r="R15" s="20" t="n">
        <v>17.42774697</v>
      </c>
      <c r="S15" s="18" t="s">
        <v>481</v>
      </c>
      <c r="T15" s="20" t="s">
        <v>481</v>
      </c>
      <c r="U15" s="18" t="n">
        <v>423.9407428</v>
      </c>
      <c r="V15" s="20" t="n">
        <v>15.93862429</v>
      </c>
    </row>
    <row r="16" spans="1:22">
      <c r="A16" s="15" t="s">
        <v>491</v>
      </c>
      <c r="B16" s="17" t="n">
        <v>6108</v>
      </c>
      <c r="C16" s="18">
        <f>(103.0/B16*100)</f>
        <v/>
      </c>
      <c r="D16" s="19" t="n">
        <v>6005</v>
      </c>
      <c r="E16" s="18" t="n">
        <v>487.39869653</v>
      </c>
      <c r="F16" s="20" t="n">
        <v>4.45618022</v>
      </c>
      <c r="G16" s="18" t="n">
        <v>504.40909904</v>
      </c>
      <c r="H16" s="20" t="n">
        <v>2.26744315</v>
      </c>
      <c r="I16" s="18" t="n">
        <v>501.59615176</v>
      </c>
      <c r="J16" s="20" t="n">
        <v>2.79844198</v>
      </c>
      <c r="K16" s="18" t="n">
        <v>493.48617246</v>
      </c>
      <c r="L16" s="20" t="n">
        <v>3.98072984</v>
      </c>
      <c r="M16" s="18" t="s">
        <v>481</v>
      </c>
      <c r="N16" s="20" t="s">
        <v>481</v>
      </c>
      <c r="O16" s="18" t="s">
        <v>481</v>
      </c>
      <c r="P16" s="20" t="s">
        <v>481</v>
      </c>
      <c r="Q16" s="18" t="s">
        <v>481</v>
      </c>
      <c r="R16" s="20" t="s">
        <v>481</v>
      </c>
      <c r="S16" s="18" t="s">
        <v>481</v>
      </c>
      <c r="T16" s="20" t="s">
        <v>481</v>
      </c>
      <c r="U16" s="18" t="n">
        <v>349.36664152</v>
      </c>
      <c r="V16" s="20" t="n">
        <v>8.97125729</v>
      </c>
    </row>
    <row r="17" spans="1:22">
      <c r="A17" s="15" t="s">
        <v>492</v>
      </c>
      <c r="B17" s="17" t="n">
        <v>6504</v>
      </c>
      <c r="C17" s="18">
        <f>(664.0/B17*100)</f>
        <v/>
      </c>
      <c r="D17" s="19" t="n">
        <v>5840</v>
      </c>
      <c r="E17" s="18" t="n">
        <v>510.86320844</v>
      </c>
      <c r="F17" s="20" t="n">
        <v>4.18807995</v>
      </c>
      <c r="G17" s="18" t="n">
        <v>519.28939225</v>
      </c>
      <c r="H17" s="20" t="n">
        <v>2.93776095</v>
      </c>
      <c r="I17" s="18" t="n">
        <v>524.82395755</v>
      </c>
      <c r="J17" s="20" t="n">
        <v>3.40907198</v>
      </c>
      <c r="K17" s="18" t="n">
        <v>512.40290411</v>
      </c>
      <c r="L17" s="20" t="n">
        <v>5.17829831</v>
      </c>
      <c r="M17" s="18" t="s">
        <v>481</v>
      </c>
      <c r="N17" s="20" t="s">
        <v>481</v>
      </c>
      <c r="O17" s="18" t="s">
        <v>481</v>
      </c>
      <c r="P17" s="20" t="s">
        <v>481</v>
      </c>
      <c r="Q17" s="18" t="n">
        <v>360.48925247</v>
      </c>
      <c r="R17" s="20" t="n">
        <v>12.44339086</v>
      </c>
      <c r="S17" s="18" t="s">
        <v>481</v>
      </c>
      <c r="T17" s="20" t="s">
        <v>481</v>
      </c>
      <c r="U17" s="18" t="n">
        <v>411.25274989</v>
      </c>
      <c r="V17" s="20" t="n">
        <v>13.59200306</v>
      </c>
    </row>
    <row r="18" spans="1:22">
      <c r="A18" s="15" t="s">
        <v>493</v>
      </c>
      <c r="B18" s="17" t="n">
        <v>5532</v>
      </c>
      <c r="C18" s="18">
        <f>(28.0/B18*100)</f>
        <v/>
      </c>
      <c r="D18" s="19" t="n">
        <v>5504</v>
      </c>
      <c r="E18" s="18" t="n">
        <v>435.76974187</v>
      </c>
      <c r="F18" s="20" t="n">
        <v>5.25168097</v>
      </c>
      <c r="G18" s="18" t="n">
        <v>456.44920993</v>
      </c>
      <c r="H18" s="20" t="n">
        <v>3.90904739</v>
      </c>
      <c r="I18" s="18" t="n">
        <v>454.52562046</v>
      </c>
      <c r="J18" s="20" t="n">
        <v>4.75068686</v>
      </c>
      <c r="K18" s="18" t="n">
        <v>464.42140868</v>
      </c>
      <c r="L18" s="20" t="n">
        <v>4.60579464</v>
      </c>
      <c r="M18" s="18" t="s">
        <v>481</v>
      </c>
      <c r="N18" s="20" t="s">
        <v>481</v>
      </c>
      <c r="O18" s="18" t="s">
        <v>481</v>
      </c>
      <c r="P18" s="20" t="s">
        <v>481</v>
      </c>
      <c r="Q18" s="18" t="s">
        <v>481</v>
      </c>
      <c r="R18" s="20" t="s">
        <v>481</v>
      </c>
      <c r="S18" s="18" t="s">
        <v>481</v>
      </c>
      <c r="T18" s="20" t="s">
        <v>481</v>
      </c>
      <c r="U18" s="18" t="n">
        <v>355.0076752</v>
      </c>
      <c r="V18" s="20" t="n">
        <v>12.70803729</v>
      </c>
    </row>
    <row r="19" spans="1:22">
      <c r="A19" s="15" t="s">
        <v>494</v>
      </c>
      <c r="B19" s="17" t="n">
        <v>5658</v>
      </c>
      <c r="C19" s="18">
        <f>(67.0/B19*100)</f>
        <v/>
      </c>
      <c r="D19" s="19" t="n">
        <v>5591</v>
      </c>
      <c r="E19" s="18" t="n">
        <v>470.75826721</v>
      </c>
      <c r="F19" s="20" t="n">
        <v>7.4947201</v>
      </c>
      <c r="G19" s="18" t="n">
        <v>480.75490839</v>
      </c>
      <c r="H19" s="20" t="n">
        <v>3.44579566</v>
      </c>
      <c r="I19" s="18" t="n">
        <v>473.54359243</v>
      </c>
      <c r="J19" s="20" t="n">
        <v>3.33206462</v>
      </c>
      <c r="K19" s="18" t="n">
        <v>484.65387894</v>
      </c>
      <c r="L19" s="20" t="n">
        <v>3.58977425</v>
      </c>
      <c r="M19" s="18" t="s">
        <v>481</v>
      </c>
      <c r="N19" s="20" t="s">
        <v>481</v>
      </c>
      <c r="O19" s="18" t="s">
        <v>481</v>
      </c>
      <c r="P19" s="20" t="s">
        <v>481</v>
      </c>
      <c r="Q19" s="18" t="s">
        <v>481</v>
      </c>
      <c r="R19" s="20" t="s">
        <v>481</v>
      </c>
      <c r="S19" s="18" t="s">
        <v>481</v>
      </c>
      <c r="T19" s="20" t="s">
        <v>481</v>
      </c>
      <c r="U19" s="18" t="n">
        <v>389.82817133</v>
      </c>
      <c r="V19" s="20" t="n">
        <v>14.29787624</v>
      </c>
    </row>
    <row r="20" spans="1:22">
      <c r="A20" s="15" t="s">
        <v>495</v>
      </c>
      <c r="B20" s="17" t="n">
        <v>3371</v>
      </c>
      <c r="C20" s="18">
        <f>(75.0/B20*100)</f>
        <v/>
      </c>
      <c r="D20" s="19" t="n">
        <v>3296</v>
      </c>
      <c r="E20" s="18" t="n">
        <v>444.26902514</v>
      </c>
      <c r="F20" s="20" t="n">
        <v>9.68109435</v>
      </c>
      <c r="G20" s="18" t="n">
        <v>467.04273591</v>
      </c>
      <c r="H20" s="20" t="n">
        <v>3.54066683</v>
      </c>
      <c r="I20" s="18" t="n">
        <v>471.56540498</v>
      </c>
      <c r="J20" s="20" t="n">
        <v>2.85272633</v>
      </c>
      <c r="K20" s="18" t="n">
        <v>484.60094605</v>
      </c>
      <c r="L20" s="20" t="n">
        <v>2.8208695</v>
      </c>
      <c r="M20" s="18" t="s">
        <v>481</v>
      </c>
      <c r="N20" s="20" t="s">
        <v>481</v>
      </c>
      <c r="O20" s="18" t="s">
        <v>481</v>
      </c>
      <c r="P20" s="20" t="s">
        <v>481</v>
      </c>
      <c r="Q20" s="18" t="s">
        <v>481</v>
      </c>
      <c r="R20" s="20" t="s">
        <v>481</v>
      </c>
      <c r="S20" s="18" t="s">
        <v>481</v>
      </c>
      <c r="T20" s="20" t="s">
        <v>481</v>
      </c>
      <c r="U20" s="18" t="n">
        <v>404.46412654</v>
      </c>
      <c r="V20" s="20" t="n">
        <v>14.04858502</v>
      </c>
    </row>
    <row r="21" spans="1:22">
      <c r="A21" s="15" t="s">
        <v>496</v>
      </c>
      <c r="B21" s="17" t="n">
        <v>5741</v>
      </c>
      <c r="C21" s="18">
        <f>(45.0/B21*100)</f>
        <v/>
      </c>
      <c r="D21" s="19" t="n">
        <v>5696</v>
      </c>
      <c r="E21" s="18" t="n">
        <v>495.01690162</v>
      </c>
      <c r="F21" s="20" t="n">
        <v>11.93620309</v>
      </c>
      <c r="G21" s="18" t="n">
        <v>516.09496093</v>
      </c>
      <c r="H21" s="20" t="n">
        <v>3.8771258</v>
      </c>
      <c r="I21" s="18" t="n">
        <v>492.60797201</v>
      </c>
      <c r="J21" s="20" t="n">
        <v>2.93891222</v>
      </c>
      <c r="K21" s="18" t="n">
        <v>508.14087124</v>
      </c>
      <c r="L21" s="20" t="n">
        <v>2.66089908</v>
      </c>
      <c r="M21" s="18" t="s">
        <v>481</v>
      </c>
      <c r="N21" s="20" t="s">
        <v>481</v>
      </c>
      <c r="O21" s="18" t="s">
        <v>481</v>
      </c>
      <c r="P21" s="20" t="s">
        <v>481</v>
      </c>
      <c r="Q21" s="18" t="s">
        <v>481</v>
      </c>
      <c r="R21" s="20" t="s">
        <v>481</v>
      </c>
      <c r="S21" s="18" t="s">
        <v>481</v>
      </c>
      <c r="T21" s="20" t="s">
        <v>481</v>
      </c>
      <c r="U21" s="18" t="n">
        <v>452.42619899</v>
      </c>
      <c r="V21" s="20" t="n">
        <v>16.49041337</v>
      </c>
    </row>
    <row r="22" spans="1:22">
      <c r="A22" s="15" t="s">
        <v>497</v>
      </c>
      <c r="B22" s="17" t="n">
        <v>6598</v>
      </c>
      <c r="C22" s="18">
        <f>(33.0/B22*100)</f>
        <v/>
      </c>
      <c r="D22" s="19" t="n">
        <v>6565</v>
      </c>
      <c r="E22" s="18" t="n">
        <v>411.41618159</v>
      </c>
      <c r="F22" s="20" t="n">
        <v>13.6587851</v>
      </c>
      <c r="G22" s="18" t="n">
        <v>471.22155526</v>
      </c>
      <c r="H22" s="20" t="n">
        <v>6.57136791</v>
      </c>
      <c r="I22" s="18" t="n">
        <v>470.94108125</v>
      </c>
      <c r="J22" s="20" t="n">
        <v>4.57323936</v>
      </c>
      <c r="K22" s="18" t="n">
        <v>471.83307894</v>
      </c>
      <c r="L22" s="20" t="n">
        <v>2.95656146</v>
      </c>
      <c r="M22" s="18" t="s">
        <v>481</v>
      </c>
      <c r="N22" s="20" t="s">
        <v>481</v>
      </c>
      <c r="O22" s="18" t="s">
        <v>481</v>
      </c>
      <c r="P22" s="20" t="s">
        <v>481</v>
      </c>
      <c r="Q22" s="18" t="s">
        <v>481</v>
      </c>
      <c r="R22" s="20" t="s">
        <v>481</v>
      </c>
      <c r="S22" s="18" t="n">
        <v>375.34978026</v>
      </c>
      <c r="T22" s="20" t="n">
        <v>34.17300704</v>
      </c>
      <c r="U22" s="18" t="n">
        <v>328.362972</v>
      </c>
      <c r="V22" s="20" t="n">
        <v>12.14230716</v>
      </c>
    </row>
    <row r="23" spans="1:22">
      <c r="A23" s="15" t="s">
        <v>498</v>
      </c>
      <c r="B23" s="17" t="n">
        <v>11583</v>
      </c>
      <c r="C23" s="18">
        <f>(218.0/B23*100)</f>
        <v/>
      </c>
      <c r="D23" s="19" t="n">
        <v>11365</v>
      </c>
      <c r="E23" s="18" t="n">
        <v>485.66177364</v>
      </c>
      <c r="F23" s="20" t="n">
        <v>4.67631288</v>
      </c>
      <c r="G23" s="18" t="n">
        <v>490.06831772</v>
      </c>
      <c r="H23" s="20" t="n">
        <v>3.00622387</v>
      </c>
      <c r="I23" s="18" t="n">
        <v>478.07627279</v>
      </c>
      <c r="J23" s="20" t="n">
        <v>3.12115172</v>
      </c>
      <c r="K23" s="18" t="n">
        <v>474.20953351</v>
      </c>
      <c r="L23" s="20" t="n">
        <v>4.20608083</v>
      </c>
      <c r="M23" s="18" t="s">
        <v>481</v>
      </c>
      <c r="N23" s="20" t="s">
        <v>481</v>
      </c>
      <c r="O23" s="18" t="s">
        <v>481</v>
      </c>
      <c r="P23" s="20" t="s">
        <v>481</v>
      </c>
      <c r="Q23" s="18" t="s">
        <v>481</v>
      </c>
      <c r="R23" s="20" t="s">
        <v>481</v>
      </c>
      <c r="S23" s="18" t="s">
        <v>481</v>
      </c>
      <c r="T23" s="20" t="s">
        <v>481</v>
      </c>
      <c r="U23" s="18" t="n">
        <v>413.07494449</v>
      </c>
      <c r="V23" s="20" t="n">
        <v>13.79044723</v>
      </c>
    </row>
    <row r="24" spans="1:22">
      <c r="A24" s="15" t="s">
        <v>499</v>
      </c>
      <c r="B24" s="17" t="n">
        <v>6647</v>
      </c>
      <c r="C24" s="18">
        <f>(7.0/B24*100)</f>
        <v/>
      </c>
      <c r="D24" s="19" t="n">
        <v>6640</v>
      </c>
      <c r="E24" s="18" t="n">
        <v>522.86265285</v>
      </c>
      <c r="F24" s="20" t="n">
        <v>4.62764204</v>
      </c>
      <c r="G24" s="18" t="n">
        <v>534.85262815</v>
      </c>
      <c r="H24" s="20" t="n">
        <v>2.9433098</v>
      </c>
      <c r="I24" s="18" t="n">
        <v>545.76848519</v>
      </c>
      <c r="J24" s="20" t="n">
        <v>3.77645884</v>
      </c>
      <c r="K24" s="18" t="n">
        <v>554.78397897</v>
      </c>
      <c r="L24" s="20" t="n">
        <v>4.93258938</v>
      </c>
      <c r="M24" s="18" t="s">
        <v>481</v>
      </c>
      <c r="N24" s="20" t="s">
        <v>481</v>
      </c>
      <c r="O24" s="18" t="s">
        <v>481</v>
      </c>
      <c r="P24" s="20" t="s">
        <v>481</v>
      </c>
      <c r="Q24" s="18" t="s">
        <v>481</v>
      </c>
      <c r="R24" s="20" t="s">
        <v>481</v>
      </c>
      <c r="S24" s="18" t="s">
        <v>481</v>
      </c>
      <c r="T24" s="20" t="s">
        <v>481</v>
      </c>
      <c r="U24" s="18" t="n">
        <v>512.06390532</v>
      </c>
      <c r="V24" s="20" t="n">
        <v>17.81161983</v>
      </c>
    </row>
    <row r="25" spans="1:22">
      <c r="A25" s="15" t="s">
        <v>500</v>
      </c>
      <c r="B25" s="17" t="n">
        <v>5581</v>
      </c>
      <c r="C25" s="18">
        <f>(24.0/B25*100)</f>
        <v/>
      </c>
      <c r="D25" s="19" t="n">
        <v>5557</v>
      </c>
      <c r="E25" s="18" t="n">
        <v>482.94979271</v>
      </c>
      <c r="F25" s="20" t="n">
        <v>13.43093923</v>
      </c>
      <c r="G25" s="18" t="n">
        <v>503.30219845</v>
      </c>
      <c r="H25" s="20" t="n">
        <v>4.13189028</v>
      </c>
      <c r="I25" s="18" t="n">
        <v>507.67037473</v>
      </c>
      <c r="J25" s="20" t="n">
        <v>3.60562281</v>
      </c>
      <c r="K25" s="18" t="n">
        <v>532.28054822</v>
      </c>
      <c r="L25" s="20" t="n">
        <v>3.58963987</v>
      </c>
      <c r="M25" s="18" t="s">
        <v>481</v>
      </c>
      <c r="N25" s="20" t="s">
        <v>481</v>
      </c>
      <c r="O25" s="18" t="s">
        <v>481</v>
      </c>
      <c r="P25" s="20" t="s">
        <v>481</v>
      </c>
      <c r="Q25" s="18" t="s">
        <v>481</v>
      </c>
      <c r="R25" s="20" t="s">
        <v>481</v>
      </c>
      <c r="S25" s="18" t="s">
        <v>481</v>
      </c>
      <c r="T25" s="20" t="s">
        <v>481</v>
      </c>
      <c r="U25" s="18" t="n">
        <v>494.00646605</v>
      </c>
      <c r="V25" s="20" t="n">
        <v>20.6428731</v>
      </c>
    </row>
    <row r="26" spans="1:22">
      <c r="A26" s="15" t="s">
        <v>501</v>
      </c>
      <c r="B26" s="17" t="n">
        <v>4869</v>
      </c>
      <c r="C26" s="18">
        <f>(33.0/B26*100)</f>
        <v/>
      </c>
      <c r="D26" s="19" t="n">
        <v>4836</v>
      </c>
      <c r="E26" s="18" t="n">
        <v>464.58536587</v>
      </c>
      <c r="F26" s="20" t="n">
        <v>6.51253911</v>
      </c>
      <c r="G26" s="18" t="n">
        <v>486.48625751</v>
      </c>
      <c r="H26" s="20" t="n">
        <v>2.38285414</v>
      </c>
      <c r="I26" s="18" t="n">
        <v>491.16423023</v>
      </c>
      <c r="J26" s="20" t="n">
        <v>2.41143084</v>
      </c>
      <c r="K26" s="18" t="n">
        <v>502.34341767</v>
      </c>
      <c r="L26" s="20" t="n">
        <v>2.91483361</v>
      </c>
      <c r="M26" s="18" t="s">
        <v>481</v>
      </c>
      <c r="N26" s="20" t="s">
        <v>481</v>
      </c>
      <c r="O26" s="18" t="s">
        <v>481</v>
      </c>
      <c r="P26" s="20" t="s">
        <v>481</v>
      </c>
      <c r="Q26" s="18" t="s">
        <v>481</v>
      </c>
      <c r="R26" s="20" t="s">
        <v>481</v>
      </c>
      <c r="S26" s="18" t="s">
        <v>481</v>
      </c>
      <c r="T26" s="20" t="s">
        <v>481</v>
      </c>
      <c r="U26" s="18" t="n">
        <v>425.6159079</v>
      </c>
      <c r="V26" s="20" t="n">
        <v>14.56331798</v>
      </c>
    </row>
    <row r="27" spans="1:22">
      <c r="A27" s="15" t="s">
        <v>502</v>
      </c>
      <c r="B27" s="17" t="n">
        <v>5299</v>
      </c>
      <c r="C27" s="18">
        <f>(17.0/B27*100)</f>
        <v/>
      </c>
      <c r="D27" s="19" t="n">
        <v>5282</v>
      </c>
      <c r="E27" s="18" t="n">
        <v>475.78329798</v>
      </c>
      <c r="F27" s="20" t="n">
        <v>3.90517314</v>
      </c>
      <c r="G27" s="18" t="n">
        <v>483.33438294</v>
      </c>
      <c r="H27" s="20" t="n">
        <v>2.00044369</v>
      </c>
      <c r="I27" s="18" t="n">
        <v>489.47430411</v>
      </c>
      <c r="J27" s="20" t="n">
        <v>2.66180936</v>
      </c>
      <c r="K27" s="18" t="n">
        <v>485.50153563</v>
      </c>
      <c r="L27" s="20" t="n">
        <v>3.42496242</v>
      </c>
      <c r="M27" s="18" t="s">
        <v>481</v>
      </c>
      <c r="N27" s="20" t="s">
        <v>481</v>
      </c>
      <c r="O27" s="18" t="s">
        <v>481</v>
      </c>
      <c r="P27" s="20" t="s">
        <v>481</v>
      </c>
      <c r="Q27" s="18" t="s">
        <v>481</v>
      </c>
      <c r="R27" s="20" t="s">
        <v>481</v>
      </c>
      <c r="S27" s="18" t="s">
        <v>481</v>
      </c>
      <c r="T27" s="20" t="s">
        <v>481</v>
      </c>
      <c r="U27" s="18" t="n">
        <v>379.42459382</v>
      </c>
      <c r="V27" s="20" t="n">
        <v>8.722764700000001</v>
      </c>
    </row>
    <row r="28" spans="1:22">
      <c r="A28" s="15" t="s">
        <v>503</v>
      </c>
      <c r="B28" s="17" t="n">
        <v>7568</v>
      </c>
      <c r="C28" s="18">
        <f>(57.0/B28*100)</f>
        <v/>
      </c>
      <c r="D28" s="19" t="n">
        <v>7511</v>
      </c>
      <c r="E28" s="18" t="n">
        <v>390.6979578</v>
      </c>
      <c r="F28" s="20" t="n">
        <v>5.99286158</v>
      </c>
      <c r="G28" s="18" t="n">
        <v>413.37331101</v>
      </c>
      <c r="H28" s="20" t="n">
        <v>3.20576145</v>
      </c>
      <c r="I28" s="18" t="n">
        <v>414.06406994</v>
      </c>
      <c r="J28" s="20" t="n">
        <v>2.44794431</v>
      </c>
      <c r="K28" s="18" t="n">
        <v>423.1201747</v>
      </c>
      <c r="L28" s="20" t="n">
        <v>2.53732267</v>
      </c>
      <c r="M28" s="18" t="s">
        <v>481</v>
      </c>
      <c r="N28" s="20" t="s">
        <v>481</v>
      </c>
      <c r="O28" s="18" t="s">
        <v>481</v>
      </c>
      <c r="P28" s="20" t="s">
        <v>481</v>
      </c>
      <c r="Q28" s="18" t="s">
        <v>481</v>
      </c>
      <c r="R28" s="20" t="s">
        <v>481</v>
      </c>
      <c r="S28" s="18" t="s">
        <v>481</v>
      </c>
      <c r="T28" s="20" t="s">
        <v>481</v>
      </c>
      <c r="U28" s="18" t="n">
        <v>359.40525854</v>
      </c>
      <c r="V28" s="20" t="n">
        <v>11.81084319</v>
      </c>
    </row>
    <row r="29" spans="1:22">
      <c r="A29" s="15" t="s">
        <v>504</v>
      </c>
      <c r="B29" s="17" t="n">
        <v>5385</v>
      </c>
      <c r="C29" s="18">
        <f>(30.0/B29*100)</f>
        <v/>
      </c>
      <c r="D29" s="19" t="n">
        <v>5355</v>
      </c>
      <c r="E29" s="18" t="n">
        <v>499.87526525</v>
      </c>
      <c r="F29" s="20" t="n">
        <v>4.15727034</v>
      </c>
      <c r="G29" s="18" t="n">
        <v>513.53232757</v>
      </c>
      <c r="H29" s="20" t="n">
        <v>2.30664564</v>
      </c>
      <c r="I29" s="18" t="n">
        <v>518.21749288</v>
      </c>
      <c r="J29" s="20" t="n">
        <v>4.08005146</v>
      </c>
      <c r="K29" s="18" t="n">
        <v>517.9417345099999</v>
      </c>
      <c r="L29" s="20" t="n">
        <v>5.64256937</v>
      </c>
      <c r="M29" s="18" t="s">
        <v>481</v>
      </c>
      <c r="N29" s="20" t="s">
        <v>481</v>
      </c>
      <c r="O29" s="18" t="s">
        <v>481</v>
      </c>
      <c r="P29" s="20" t="s">
        <v>481</v>
      </c>
      <c r="Q29" s="18" t="n">
        <v>358.28551468</v>
      </c>
      <c r="R29" s="20" t="n">
        <v>8.567023300000001</v>
      </c>
      <c r="S29" s="18" t="s">
        <v>481</v>
      </c>
      <c r="T29" s="20" t="s">
        <v>481</v>
      </c>
      <c r="U29" s="18" t="n">
        <v>397.45244646</v>
      </c>
      <c r="V29" s="20" t="n">
        <v>19.67353303</v>
      </c>
    </row>
    <row r="30" spans="1:22">
      <c r="A30" s="15" t="s">
        <v>505</v>
      </c>
      <c r="B30" s="17" t="n">
        <v>4520</v>
      </c>
      <c r="C30" s="18">
        <f>(103.0/B30*100)</f>
        <v/>
      </c>
      <c r="D30" s="19" t="n">
        <v>4417</v>
      </c>
      <c r="E30" s="18" t="n">
        <v>470.40552816</v>
      </c>
      <c r="F30" s="20" t="n">
        <v>12.53443835</v>
      </c>
      <c r="G30" s="18" t="n">
        <v>521.8452854</v>
      </c>
      <c r="H30" s="20" t="n">
        <v>4.23789604</v>
      </c>
      <c r="I30" s="18" t="n">
        <v>509.56051027</v>
      </c>
      <c r="J30" s="20" t="n">
        <v>3.38971619</v>
      </c>
      <c r="K30" s="18" t="n">
        <v>521.4415264199999</v>
      </c>
      <c r="L30" s="20" t="n">
        <v>3.61721561</v>
      </c>
      <c r="M30" s="18" t="s">
        <v>481</v>
      </c>
      <c r="N30" s="20" t="s">
        <v>481</v>
      </c>
      <c r="O30" s="18" t="s">
        <v>481</v>
      </c>
      <c r="P30" s="20" t="s">
        <v>481</v>
      </c>
      <c r="Q30" s="18" t="s">
        <v>481</v>
      </c>
      <c r="R30" s="20" t="s">
        <v>481</v>
      </c>
      <c r="S30" s="18" t="s">
        <v>481</v>
      </c>
      <c r="T30" s="20" t="s">
        <v>481</v>
      </c>
      <c r="U30" s="18" t="n">
        <v>434.67054089</v>
      </c>
      <c r="V30" s="20" t="n">
        <v>15.02327007</v>
      </c>
    </row>
    <row r="31" spans="1:22">
      <c r="A31" s="15" t="s">
        <v>506</v>
      </c>
      <c r="B31" s="17" t="n">
        <v>5456</v>
      </c>
      <c r="C31" s="18">
        <f>(125.0/B31*100)</f>
        <v/>
      </c>
      <c r="D31" s="19" t="n">
        <v>5331</v>
      </c>
      <c r="E31" s="18" t="n">
        <v>463.32727742</v>
      </c>
      <c r="F31" s="20" t="n">
        <v>8.79870273</v>
      </c>
      <c r="G31" s="18" t="n">
        <v>501.60717356</v>
      </c>
      <c r="H31" s="20" t="n">
        <v>2.65499889</v>
      </c>
      <c r="I31" s="18" t="n">
        <v>500.27753807</v>
      </c>
      <c r="J31" s="20" t="n">
        <v>3.26383256</v>
      </c>
      <c r="K31" s="18" t="n">
        <v>505.90945102</v>
      </c>
      <c r="L31" s="20" t="n">
        <v>3.10215016</v>
      </c>
      <c r="M31" s="18" t="s">
        <v>481</v>
      </c>
      <c r="N31" s="20" t="s">
        <v>481</v>
      </c>
      <c r="O31" s="18" t="s">
        <v>481</v>
      </c>
      <c r="P31" s="20" t="s">
        <v>481</v>
      </c>
      <c r="Q31" s="18" t="s">
        <v>481</v>
      </c>
      <c r="R31" s="20" t="s">
        <v>481</v>
      </c>
      <c r="S31" s="18" t="s">
        <v>481</v>
      </c>
      <c r="T31" s="20" t="s">
        <v>481</v>
      </c>
      <c r="U31" s="18" t="n">
        <v>406.71316721</v>
      </c>
      <c r="V31" s="20" t="n">
        <v>12.14990172</v>
      </c>
    </row>
    <row r="32" spans="1:22">
      <c r="A32" s="15" t="s">
        <v>507</v>
      </c>
      <c r="B32" s="17" t="n">
        <v>4478</v>
      </c>
      <c r="C32" s="18">
        <f>(5.0/B32*100)</f>
        <v/>
      </c>
      <c r="D32" s="19" t="n">
        <v>4473</v>
      </c>
      <c r="E32" s="18" t="n">
        <v>502.86101307</v>
      </c>
      <c r="F32" s="20" t="n">
        <v>6.13626189</v>
      </c>
      <c r="G32" s="18" t="n">
        <v>498.5521483</v>
      </c>
      <c r="H32" s="20" t="n">
        <v>3.0296759</v>
      </c>
      <c r="I32" s="18" t="n">
        <v>498.08958849</v>
      </c>
      <c r="J32" s="20" t="n">
        <v>3.27590077</v>
      </c>
      <c r="K32" s="18" t="n">
        <v>518.12783242</v>
      </c>
      <c r="L32" s="20" t="n">
        <v>3.95678127</v>
      </c>
      <c r="M32" s="18" t="s">
        <v>481</v>
      </c>
      <c r="N32" s="20" t="s">
        <v>481</v>
      </c>
      <c r="O32" s="18" t="s">
        <v>481</v>
      </c>
      <c r="P32" s="20" t="s">
        <v>481</v>
      </c>
      <c r="Q32" s="18" t="s">
        <v>481</v>
      </c>
      <c r="R32" s="20" t="s">
        <v>481</v>
      </c>
      <c r="S32" s="18" t="s">
        <v>481</v>
      </c>
      <c r="T32" s="20" t="s">
        <v>481</v>
      </c>
      <c r="U32" s="18" t="n">
        <v>429.63481936</v>
      </c>
      <c r="V32" s="20" t="n">
        <v>18.88849097</v>
      </c>
    </row>
    <row r="33" spans="1:22">
      <c r="A33" s="15" t="s">
        <v>508</v>
      </c>
      <c r="B33" s="17" t="n">
        <v>7325</v>
      </c>
      <c r="C33" s="18">
        <f>(76.0/B33*100)</f>
        <v/>
      </c>
      <c r="D33" s="19" t="n">
        <v>7249</v>
      </c>
      <c r="E33" s="18" t="n">
        <v>489.22154996</v>
      </c>
      <c r="F33" s="20" t="n">
        <v>7.24464247</v>
      </c>
      <c r="G33" s="18" t="n">
        <v>497.32128301</v>
      </c>
      <c r="H33" s="20" t="n">
        <v>4.30515523</v>
      </c>
      <c r="I33" s="18" t="n">
        <v>497.51262391</v>
      </c>
      <c r="J33" s="20" t="n">
        <v>3.01241011</v>
      </c>
      <c r="K33" s="18" t="n">
        <v>512.76814132</v>
      </c>
      <c r="L33" s="20" t="n">
        <v>3.12190505</v>
      </c>
      <c r="M33" s="18" t="s">
        <v>481</v>
      </c>
      <c r="N33" s="20" t="s">
        <v>481</v>
      </c>
      <c r="O33" s="18" t="s">
        <v>481</v>
      </c>
      <c r="P33" s="20" t="s">
        <v>481</v>
      </c>
      <c r="Q33" s="18" t="s">
        <v>481</v>
      </c>
      <c r="R33" s="20" t="s">
        <v>481</v>
      </c>
      <c r="S33" s="18" t="s">
        <v>481</v>
      </c>
      <c r="T33" s="20" t="s">
        <v>481</v>
      </c>
      <c r="U33" s="18" t="n">
        <v>416.83808822</v>
      </c>
      <c r="V33" s="20" t="n">
        <v>15.28547239</v>
      </c>
    </row>
    <row r="34" spans="1:22">
      <c r="A34" s="15" t="s">
        <v>509</v>
      </c>
      <c r="B34" s="17" t="n">
        <v>6350</v>
      </c>
      <c r="C34" s="18">
        <f>(36.0/B34*100)</f>
        <v/>
      </c>
      <c r="D34" s="19" t="n">
        <v>6314</v>
      </c>
      <c r="E34" s="18" t="n">
        <v>425.63556653</v>
      </c>
      <c r="F34" s="20" t="n">
        <v>7.77333397</v>
      </c>
      <c r="G34" s="18" t="n">
        <v>473.00117371</v>
      </c>
      <c r="H34" s="20" t="n">
        <v>3.87760891</v>
      </c>
      <c r="I34" s="18" t="n">
        <v>463.84155349</v>
      </c>
      <c r="J34" s="20" t="n">
        <v>2.79108062</v>
      </c>
      <c r="K34" s="18" t="n">
        <v>480.58471241</v>
      </c>
      <c r="L34" s="20" t="n">
        <v>3.24741164</v>
      </c>
      <c r="M34" s="18" t="s">
        <v>481</v>
      </c>
      <c r="N34" s="20" t="s">
        <v>481</v>
      </c>
      <c r="O34" s="18" t="s">
        <v>481</v>
      </c>
      <c r="P34" s="20" t="s">
        <v>481</v>
      </c>
      <c r="Q34" s="18" t="n">
        <v>306.56969545</v>
      </c>
      <c r="R34" s="20" t="n">
        <v>10.27624616</v>
      </c>
      <c r="S34" s="18" t="s">
        <v>481</v>
      </c>
      <c r="T34" s="20" t="s">
        <v>481</v>
      </c>
      <c r="U34" s="18" t="n">
        <v>344.64211478</v>
      </c>
      <c r="V34" s="20" t="n">
        <v>10.63192731</v>
      </c>
    </row>
    <row r="35" spans="1:22">
      <c r="A35" s="15" t="s">
        <v>510</v>
      </c>
      <c r="B35" s="17" t="n">
        <v>6406</v>
      </c>
      <c r="C35" s="18">
        <f>(36.0/B35*100)</f>
        <v/>
      </c>
      <c r="D35" s="19" t="n">
        <v>6370</v>
      </c>
      <c r="E35" s="18" t="n">
        <v>509.18209867</v>
      </c>
      <c r="F35" s="20" t="n">
        <v>5.72853288</v>
      </c>
      <c r="G35" s="18" t="n">
        <v>517.69012916</v>
      </c>
      <c r="H35" s="20" t="n">
        <v>2.22698172</v>
      </c>
      <c r="I35" s="18" t="n">
        <v>514.90327129</v>
      </c>
      <c r="J35" s="20" t="n">
        <v>2.55885125</v>
      </c>
      <c r="K35" s="18" t="n">
        <v>514.9543003700001</v>
      </c>
      <c r="L35" s="20" t="n">
        <v>3.84887555</v>
      </c>
      <c r="M35" s="18" t="s">
        <v>481</v>
      </c>
      <c r="N35" s="20" t="s">
        <v>481</v>
      </c>
      <c r="O35" s="18" t="s">
        <v>481</v>
      </c>
      <c r="P35" s="20" t="s">
        <v>481</v>
      </c>
      <c r="Q35" s="18" t="n">
        <v>374.85244494</v>
      </c>
      <c r="R35" s="20" t="n">
        <v>5.84040672</v>
      </c>
      <c r="S35" s="18" t="s">
        <v>481</v>
      </c>
      <c r="T35" s="20" t="s">
        <v>481</v>
      </c>
      <c r="U35" s="18" t="n">
        <v>415.04017133</v>
      </c>
      <c r="V35" s="20" t="n">
        <v>14.03823038</v>
      </c>
    </row>
    <row r="36" spans="1:22">
      <c r="A36" s="15" t="s">
        <v>511</v>
      </c>
      <c r="B36" s="17" t="n">
        <v>6736</v>
      </c>
      <c r="C36" s="18">
        <f>(28.0/B36*100)</f>
        <v/>
      </c>
      <c r="D36" s="19" t="n">
        <v>6708</v>
      </c>
      <c r="E36" s="18" t="n">
        <v>467.7890966</v>
      </c>
      <c r="F36" s="20" t="n">
        <v>4.37193117</v>
      </c>
      <c r="G36" s="18" t="n">
        <v>488.44353694</v>
      </c>
      <c r="H36" s="20" t="n">
        <v>2.55161579</v>
      </c>
      <c r="I36" s="18" t="n">
        <v>496.64106196</v>
      </c>
      <c r="J36" s="20" t="n">
        <v>2.63690097</v>
      </c>
      <c r="K36" s="18" t="n">
        <v>504.62981761</v>
      </c>
      <c r="L36" s="20" t="n">
        <v>3.00294438</v>
      </c>
      <c r="M36" s="18" t="s">
        <v>481</v>
      </c>
      <c r="N36" s="20" t="s">
        <v>481</v>
      </c>
      <c r="O36" s="18" t="s">
        <v>481</v>
      </c>
      <c r="P36" s="20" t="s">
        <v>481</v>
      </c>
      <c r="Q36" s="18" t="s">
        <v>481</v>
      </c>
      <c r="R36" s="20" t="s">
        <v>481</v>
      </c>
      <c r="S36" s="18" t="s">
        <v>481</v>
      </c>
      <c r="T36" s="20" t="s">
        <v>481</v>
      </c>
      <c r="U36" s="18" t="n">
        <v>402.654637</v>
      </c>
      <c r="V36" s="20" t="n">
        <v>12.64418941</v>
      </c>
    </row>
    <row r="37" spans="1:22">
      <c r="A37" s="15" t="s">
        <v>512</v>
      </c>
      <c r="B37" s="17" t="n">
        <v>5458</v>
      </c>
      <c r="C37" s="18">
        <f>(65.0/B37*100)</f>
        <v/>
      </c>
      <c r="D37" s="19" t="n">
        <v>5393</v>
      </c>
      <c r="E37" s="18" t="n">
        <v>461.15800862</v>
      </c>
      <c r="F37" s="20" t="n">
        <v>10.82223039</v>
      </c>
      <c r="G37" s="18" t="n">
        <v>499.64281155</v>
      </c>
      <c r="H37" s="20" t="n">
        <v>4.28371211</v>
      </c>
      <c r="I37" s="18" t="n">
        <v>491.38830001</v>
      </c>
      <c r="J37" s="20" t="n">
        <v>3.55677717</v>
      </c>
      <c r="K37" s="18" t="n">
        <v>503.21008992</v>
      </c>
      <c r="L37" s="20" t="n">
        <v>4.41134778</v>
      </c>
      <c r="M37" s="18" t="s">
        <v>481</v>
      </c>
      <c r="N37" s="20" t="s">
        <v>481</v>
      </c>
      <c r="O37" s="18" t="s">
        <v>481</v>
      </c>
      <c r="P37" s="20" t="s">
        <v>481</v>
      </c>
      <c r="Q37" s="18" t="s">
        <v>481</v>
      </c>
      <c r="R37" s="20" t="s">
        <v>481</v>
      </c>
      <c r="S37" s="18" t="s">
        <v>481</v>
      </c>
      <c r="T37" s="20" t="s">
        <v>481</v>
      </c>
      <c r="U37" s="18" t="n">
        <v>370.71439791</v>
      </c>
      <c r="V37" s="20" t="n">
        <v>10.40807338</v>
      </c>
    </row>
    <row r="38" spans="1:22">
      <c r="A38" s="15" t="s">
        <v>513</v>
      </c>
      <c r="B38" s="17" t="n">
        <v>5860</v>
      </c>
      <c r="C38" s="18">
        <f>(16.0/B38*100)</f>
        <v/>
      </c>
      <c r="D38" s="19" t="n">
        <v>5844</v>
      </c>
      <c r="E38" s="18" t="n">
        <v>504.30655201</v>
      </c>
      <c r="F38" s="20" t="n">
        <v>4.23370187</v>
      </c>
      <c r="G38" s="18" t="n">
        <v>514.59350937</v>
      </c>
      <c r="H38" s="20" t="n">
        <v>3.19733771</v>
      </c>
      <c r="I38" s="18" t="n">
        <v>507.2291192</v>
      </c>
      <c r="J38" s="20" t="n">
        <v>4.66813968</v>
      </c>
      <c r="K38" s="18" t="n">
        <v>491.63804696</v>
      </c>
      <c r="L38" s="20" t="n">
        <v>4.77621449</v>
      </c>
      <c r="M38" s="18" t="s">
        <v>481</v>
      </c>
      <c r="N38" s="20" t="s">
        <v>481</v>
      </c>
      <c r="O38" s="18" t="s">
        <v>481</v>
      </c>
      <c r="P38" s="20" t="s">
        <v>481</v>
      </c>
      <c r="Q38" s="18" t="s">
        <v>481</v>
      </c>
      <c r="R38" s="20" t="s">
        <v>481</v>
      </c>
      <c r="S38" s="18" t="s">
        <v>481</v>
      </c>
      <c r="T38" s="20" t="s">
        <v>481</v>
      </c>
      <c r="U38" s="18" t="n">
        <v>378.09963225</v>
      </c>
      <c r="V38" s="20" t="n">
        <v>10.44223249</v>
      </c>
    </row>
    <row r="39" spans="1:22">
      <c r="A39" s="15" t="s">
        <v>514</v>
      </c>
      <c r="B39" s="17" t="n">
        <v>5895</v>
      </c>
      <c r="C39" s="18">
        <f>(31.0/B39*100)</f>
        <v/>
      </c>
      <c r="D39" s="19" t="n">
        <v>5864</v>
      </c>
      <c r="E39" s="18" t="n">
        <v>391.02343854</v>
      </c>
      <c r="F39" s="20" t="n">
        <v>6.6052468</v>
      </c>
      <c r="G39" s="18" t="n">
        <v>422.8603842</v>
      </c>
      <c r="H39" s="20" t="n">
        <v>5.96214005</v>
      </c>
      <c r="I39" s="18" t="n">
        <v>423.88539579</v>
      </c>
      <c r="J39" s="20" t="n">
        <v>4.38809078</v>
      </c>
      <c r="K39" s="18" t="n">
        <v>431.87592048</v>
      </c>
      <c r="L39" s="20" t="n">
        <v>3.91349521</v>
      </c>
      <c r="M39" s="18" t="s">
        <v>481</v>
      </c>
      <c r="N39" s="20" t="s">
        <v>481</v>
      </c>
      <c r="O39" s="18" t="s">
        <v>481</v>
      </c>
      <c r="P39" s="20" t="s">
        <v>481</v>
      </c>
      <c r="Q39" s="18" t="s">
        <v>481</v>
      </c>
      <c r="R39" s="20" t="s">
        <v>481</v>
      </c>
      <c r="S39" s="18" t="s">
        <v>481</v>
      </c>
      <c r="T39" s="20" t="s">
        <v>481</v>
      </c>
      <c r="U39" s="18" t="n">
        <v>361.51267601</v>
      </c>
      <c r="V39" s="20" t="n">
        <v>14.54396326</v>
      </c>
    </row>
    <row r="40" spans="1:22">
      <c r="A40" s="15" t="s">
        <v>515</v>
      </c>
      <c r="B40" s="17" t="n">
        <v>14157</v>
      </c>
      <c r="C40" s="18">
        <f>(279.0/B40*100)</f>
        <v/>
      </c>
      <c r="D40" s="19" t="n">
        <v>13878</v>
      </c>
      <c r="E40" s="18" t="n">
        <v>474.26118296</v>
      </c>
      <c r="F40" s="20" t="n">
        <v>12.3264819</v>
      </c>
      <c r="G40" s="18" t="n">
        <v>527.59039656</v>
      </c>
      <c r="H40" s="20" t="n">
        <v>4.64343907</v>
      </c>
      <c r="I40" s="18" t="n">
        <v>505.57516205</v>
      </c>
      <c r="J40" s="20" t="n">
        <v>3.01446729</v>
      </c>
      <c r="K40" s="18" t="n">
        <v>513.04259504</v>
      </c>
      <c r="L40" s="20" t="n">
        <v>2.78808129</v>
      </c>
      <c r="M40" s="18" t="s">
        <v>481</v>
      </c>
      <c r="N40" s="20" t="s">
        <v>481</v>
      </c>
      <c r="O40" s="18" t="s">
        <v>481</v>
      </c>
      <c r="P40" s="20" t="s">
        <v>481</v>
      </c>
      <c r="Q40" s="18" t="s">
        <v>481</v>
      </c>
      <c r="R40" s="20" t="s">
        <v>481</v>
      </c>
      <c r="S40" s="18" t="s">
        <v>481</v>
      </c>
      <c r="T40" s="20" t="s">
        <v>481</v>
      </c>
      <c r="U40" s="18" t="n">
        <v>424.1265569</v>
      </c>
      <c r="V40" s="20" t="n">
        <v>10.33997489</v>
      </c>
    </row>
    <row r="41" spans="1:22">
      <c r="A41" s="15" t="s">
        <v>516</v>
      </c>
      <c r="B41" s="17" t="n">
        <v>5712</v>
      </c>
      <c r="C41" s="18">
        <f>(39.0/B41*100)</f>
        <v/>
      </c>
      <c r="D41" s="19" t="n">
        <v>5673</v>
      </c>
      <c r="E41" s="18" t="n">
        <v>459.63015479</v>
      </c>
      <c r="F41" s="20" t="n">
        <v>17.71967693</v>
      </c>
      <c r="G41" s="18" t="n">
        <v>516.2143538</v>
      </c>
      <c r="H41" s="20" t="n">
        <v>6.60527766</v>
      </c>
      <c r="I41" s="18" t="n">
        <v>493.99025861</v>
      </c>
      <c r="J41" s="20" t="n">
        <v>3.54840019</v>
      </c>
      <c r="K41" s="18" t="n">
        <v>500.92981019</v>
      </c>
      <c r="L41" s="20" t="n">
        <v>3.28413207</v>
      </c>
      <c r="M41" s="18" t="s">
        <v>481</v>
      </c>
      <c r="N41" s="20" t="s">
        <v>481</v>
      </c>
      <c r="O41" s="18" t="s">
        <v>481</v>
      </c>
      <c r="P41" s="20" t="s">
        <v>481</v>
      </c>
      <c r="Q41" s="18" t="n">
        <v>387.44235424</v>
      </c>
      <c r="R41" s="20" t="n">
        <v>14.52510266</v>
      </c>
      <c r="S41" s="18" t="s">
        <v>481</v>
      </c>
      <c r="T41" s="20" t="s">
        <v>481</v>
      </c>
      <c r="U41" s="18" t="n">
        <v>389.12767435</v>
      </c>
      <c r="V41" s="20" t="n">
        <v>15.00348252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(1248.0/B46*100)</f>
        <v/>
      </c>
      <c r="D46" s="19" t="n">
        <v>21893</v>
      </c>
      <c r="E46" s="18" t="n">
        <v>398.7085541</v>
      </c>
      <c r="F46" s="20" t="n">
        <v>5.36099595</v>
      </c>
      <c r="G46" s="18" t="n">
        <v>411.96895816</v>
      </c>
      <c r="H46" s="20" t="n">
        <v>3.06027742</v>
      </c>
      <c r="I46" s="18" t="n">
        <v>393.98434937</v>
      </c>
      <c r="J46" s="20" t="n">
        <v>2.5202106</v>
      </c>
      <c r="K46" s="18" t="n">
        <v>418.95805234</v>
      </c>
      <c r="L46" s="20" t="n">
        <v>2.89445255</v>
      </c>
      <c r="M46" s="18" t="s">
        <v>481</v>
      </c>
      <c r="N46" s="20" t="s">
        <v>481</v>
      </c>
      <c r="O46" s="18" t="s">
        <v>481</v>
      </c>
      <c r="P46" s="20" t="s">
        <v>481</v>
      </c>
      <c r="Q46" s="18" t="s">
        <v>481</v>
      </c>
      <c r="R46" s="20" t="s">
        <v>481</v>
      </c>
      <c r="S46" s="18" t="s">
        <v>481</v>
      </c>
      <c r="T46" s="20" t="s">
        <v>481</v>
      </c>
      <c r="U46" s="18" t="n">
        <v>337.20033581</v>
      </c>
      <c r="V46" s="20" t="n">
        <v>3.49506375</v>
      </c>
    </row>
    <row r="47" spans="1:22">
      <c r="A47" s="15" t="s">
        <v>522</v>
      </c>
      <c r="B47" s="17" t="n">
        <v>5928</v>
      </c>
      <c r="C47" s="18">
        <f>(86.0/B47*100)</f>
        <v/>
      </c>
      <c r="D47" s="19" t="n">
        <v>5842</v>
      </c>
      <c r="E47" s="18" t="n">
        <v>447.77794852</v>
      </c>
      <c r="F47" s="20" t="n">
        <v>6.9670139</v>
      </c>
      <c r="G47" s="18" t="n">
        <v>469.21176311</v>
      </c>
      <c r="H47" s="20" t="n">
        <v>4.52618351</v>
      </c>
      <c r="I47" s="18" t="n">
        <v>444.04957373</v>
      </c>
      <c r="J47" s="20" t="n">
        <v>4.2774762</v>
      </c>
      <c r="K47" s="18" t="n">
        <v>447.39481842</v>
      </c>
      <c r="L47" s="20" t="n">
        <v>4.54751132</v>
      </c>
      <c r="M47" s="18" t="s">
        <v>481</v>
      </c>
      <c r="N47" s="20" t="s">
        <v>481</v>
      </c>
      <c r="O47" s="18" t="s">
        <v>481</v>
      </c>
      <c r="P47" s="20" t="s">
        <v>481</v>
      </c>
      <c r="Q47" s="18" t="s">
        <v>481</v>
      </c>
      <c r="R47" s="20" t="s">
        <v>481</v>
      </c>
      <c r="S47" s="18" t="s">
        <v>481</v>
      </c>
      <c r="T47" s="20" t="s">
        <v>481</v>
      </c>
      <c r="U47" s="18" t="n">
        <v>323.93960889</v>
      </c>
      <c r="V47" s="20" t="n">
        <v>6.9924435</v>
      </c>
    </row>
    <row r="48" spans="1:22">
      <c r="A48" s="15" t="s">
        <v>523</v>
      </c>
      <c r="B48" s="17" t="n">
        <v>9841</v>
      </c>
      <c r="C48" s="18">
        <f>(7.0/B48*100)</f>
        <v/>
      </c>
      <c r="D48" s="19" t="n">
        <v>9834</v>
      </c>
      <c r="E48" s="18" t="n">
        <v>507.80386451</v>
      </c>
      <c r="F48" s="20" t="n">
        <v>13.79901658</v>
      </c>
      <c r="G48" s="18" t="n">
        <v>536.28252895</v>
      </c>
      <c r="H48" s="20" t="n">
        <v>6.7637355</v>
      </c>
      <c r="I48" s="18" t="n">
        <v>507.59927999</v>
      </c>
      <c r="J48" s="20" t="n">
        <v>4.79628443</v>
      </c>
      <c r="K48" s="18" t="n">
        <v>530.0772755</v>
      </c>
      <c r="L48" s="20" t="n">
        <v>4.87647853</v>
      </c>
      <c r="M48" s="18" t="s">
        <v>481</v>
      </c>
      <c r="N48" s="20" t="s">
        <v>481</v>
      </c>
      <c r="O48" s="18" t="s">
        <v>481</v>
      </c>
      <c r="P48" s="20" t="s">
        <v>481</v>
      </c>
      <c r="Q48" s="18" t="s">
        <v>481</v>
      </c>
      <c r="R48" s="20" t="s">
        <v>481</v>
      </c>
      <c r="S48" s="18" t="s">
        <v>481</v>
      </c>
      <c r="T48" s="20" t="s">
        <v>481</v>
      </c>
      <c r="U48" s="18" t="n">
        <v>455.14556621</v>
      </c>
      <c r="V48" s="20" t="n">
        <v>31.31532068</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(220.0/B50*100)</f>
        <v/>
      </c>
      <c r="D50" s="19" t="n">
        <v>11575</v>
      </c>
      <c r="E50" s="18" t="n">
        <v>377.56858909</v>
      </c>
      <c r="F50" s="20" t="n">
        <v>12.02370696</v>
      </c>
      <c r="G50" s="18" t="n">
        <v>411.1870807</v>
      </c>
      <c r="H50" s="20" t="n">
        <v>4.84080358</v>
      </c>
      <c r="I50" s="18" t="n">
        <v>411.81979442</v>
      </c>
      <c r="J50" s="20" t="n">
        <v>2.3638213</v>
      </c>
      <c r="K50" s="18" t="n">
        <v>422.84458486</v>
      </c>
      <c r="L50" s="20" t="n">
        <v>2.73854779</v>
      </c>
      <c r="M50" s="18" t="s">
        <v>481</v>
      </c>
      <c r="N50" s="20" t="s">
        <v>481</v>
      </c>
      <c r="O50" s="18" t="s">
        <v>481</v>
      </c>
      <c r="P50" s="20" t="s">
        <v>481</v>
      </c>
      <c r="Q50" s="18" t="s">
        <v>481</v>
      </c>
      <c r="R50" s="20" t="s">
        <v>481</v>
      </c>
      <c r="S50" s="18" t="s">
        <v>481</v>
      </c>
      <c r="T50" s="20" t="s">
        <v>481</v>
      </c>
      <c r="U50" s="18" t="n">
        <v>348.90698747</v>
      </c>
      <c r="V50" s="20" t="n">
        <v>8.88842648</v>
      </c>
    </row>
    <row r="51" spans="1:22">
      <c r="A51" s="15" t="s">
        <v>526</v>
      </c>
      <c r="B51" s="17" t="n">
        <v>6866</v>
      </c>
      <c r="C51" s="18">
        <f>(108.0/B51*100)</f>
        <v/>
      </c>
      <c r="D51" s="19" t="n">
        <v>6758</v>
      </c>
      <c r="E51" s="18" t="n">
        <v>407.70254005</v>
      </c>
      <c r="F51" s="20" t="n">
        <v>6.56050805</v>
      </c>
      <c r="G51" s="18" t="n">
        <v>416.11083795</v>
      </c>
      <c r="H51" s="20" t="n">
        <v>3.32008512</v>
      </c>
      <c r="I51" s="18" t="n">
        <v>417.07771351</v>
      </c>
      <c r="J51" s="20" t="n">
        <v>2.73446448</v>
      </c>
      <c r="K51" s="18" t="n">
        <v>427.6584074</v>
      </c>
      <c r="L51" s="20" t="n">
        <v>2.6397727</v>
      </c>
      <c r="M51" s="18" t="s">
        <v>481</v>
      </c>
      <c r="N51" s="20" t="s">
        <v>481</v>
      </c>
      <c r="O51" s="18" t="s">
        <v>481</v>
      </c>
      <c r="P51" s="20" t="s">
        <v>481</v>
      </c>
      <c r="Q51" s="18" t="n">
        <v>410.85572185</v>
      </c>
      <c r="R51" s="20" t="n">
        <v>3.7997542</v>
      </c>
      <c r="S51" s="18" t="s">
        <v>481</v>
      </c>
      <c r="T51" s="20" t="s">
        <v>481</v>
      </c>
      <c r="U51" s="18" t="n">
        <v>380.71636488</v>
      </c>
      <c r="V51" s="20" t="n">
        <v>9.172553450000001</v>
      </c>
    </row>
    <row r="52" spans="1:22">
      <c r="A52" s="15" t="s">
        <v>527</v>
      </c>
      <c r="B52" s="17" t="n">
        <v>5809</v>
      </c>
      <c r="C52" s="18">
        <f>(74.0/B52*100)</f>
        <v/>
      </c>
      <c r="D52" s="19" t="n">
        <v>5735</v>
      </c>
      <c r="E52" s="18" t="n">
        <v>467.96915964</v>
      </c>
      <c r="F52" s="20" t="n">
        <v>5.1386349</v>
      </c>
      <c r="G52" s="18" t="n">
        <v>477.60372783</v>
      </c>
      <c r="H52" s="20" t="n">
        <v>2.80349216</v>
      </c>
      <c r="I52" s="18" t="n">
        <v>477.65867587</v>
      </c>
      <c r="J52" s="20" t="n">
        <v>3.0453644</v>
      </c>
      <c r="K52" s="18" t="n">
        <v>474.71337334</v>
      </c>
      <c r="L52" s="20" t="n">
        <v>4.09135452</v>
      </c>
      <c r="M52" s="18" t="s">
        <v>481</v>
      </c>
      <c r="N52" s="20" t="s">
        <v>481</v>
      </c>
      <c r="O52" s="18" t="s">
        <v>481</v>
      </c>
      <c r="P52" s="20" t="s">
        <v>481</v>
      </c>
      <c r="Q52" s="18" t="s">
        <v>481</v>
      </c>
      <c r="R52" s="20" t="s">
        <v>481</v>
      </c>
      <c r="S52" s="18" t="s">
        <v>481</v>
      </c>
      <c r="T52" s="20" t="s">
        <v>481</v>
      </c>
      <c r="U52" s="18" t="n">
        <v>388.8466153</v>
      </c>
      <c r="V52" s="20" t="n">
        <v>13.24457511</v>
      </c>
    </row>
    <row r="53" spans="1:22">
      <c r="A53" s="15" t="s">
        <v>528</v>
      </c>
      <c r="B53" s="17" t="n">
        <v>5571</v>
      </c>
      <c r="C53" s="18">
        <f>(85.0/B53*100)</f>
        <v/>
      </c>
      <c r="D53" s="19" t="n">
        <v>5486</v>
      </c>
      <c r="E53" s="18" t="n">
        <v>394.42898509</v>
      </c>
      <c r="F53" s="20" t="n">
        <v>6.78215822</v>
      </c>
      <c r="G53" s="18" t="n">
        <v>423.36338645</v>
      </c>
      <c r="H53" s="20" t="n">
        <v>2.82112414</v>
      </c>
      <c r="I53" s="18" t="n">
        <v>431.44933723</v>
      </c>
      <c r="J53" s="20" t="n">
        <v>2.13050945</v>
      </c>
      <c r="K53" s="18" t="n">
        <v>451.137641</v>
      </c>
      <c r="L53" s="20" t="n">
        <v>2.34790215</v>
      </c>
      <c r="M53" s="18" t="s">
        <v>481</v>
      </c>
      <c r="N53" s="20" t="s">
        <v>481</v>
      </c>
      <c r="O53" s="18" t="s">
        <v>481</v>
      </c>
      <c r="P53" s="20" t="s">
        <v>481</v>
      </c>
      <c r="Q53" s="18" t="s">
        <v>481</v>
      </c>
      <c r="R53" s="20" t="s">
        <v>481</v>
      </c>
      <c r="S53" s="18" t="s">
        <v>481</v>
      </c>
      <c r="T53" s="20" t="s">
        <v>481</v>
      </c>
      <c r="U53" s="18" t="n">
        <v>335.64260215</v>
      </c>
      <c r="V53" s="20" t="n">
        <v>8.048599129999999</v>
      </c>
    </row>
    <row r="54" spans="1:22">
      <c r="A54" s="15" t="s">
        <v>529</v>
      </c>
      <c r="B54" s="17" t="n">
        <v>4740</v>
      </c>
      <c r="C54" s="18">
        <f>(68.0/B54*100)</f>
        <v/>
      </c>
      <c r="D54" s="19" t="n">
        <v>4672</v>
      </c>
      <c r="E54" s="18" t="n">
        <v>312.26760814</v>
      </c>
      <c r="F54" s="20" t="n">
        <v>7.03165745</v>
      </c>
      <c r="G54" s="18" t="n">
        <v>341.42163733</v>
      </c>
      <c r="H54" s="20" t="n">
        <v>4.87435477</v>
      </c>
      <c r="I54" s="18" t="n">
        <v>335.54961804</v>
      </c>
      <c r="J54" s="20" t="n">
        <v>3.407483</v>
      </c>
      <c r="K54" s="18" t="n">
        <v>339.23554605</v>
      </c>
      <c r="L54" s="20" t="n">
        <v>2.80409561</v>
      </c>
      <c r="M54" s="18" t="s">
        <v>481</v>
      </c>
      <c r="N54" s="20" t="s">
        <v>481</v>
      </c>
      <c r="O54" s="18" t="s">
        <v>481</v>
      </c>
      <c r="P54" s="20" t="s">
        <v>481</v>
      </c>
      <c r="Q54" s="18" t="s">
        <v>481</v>
      </c>
      <c r="R54" s="20" t="s">
        <v>481</v>
      </c>
      <c r="S54" s="18" t="s">
        <v>481</v>
      </c>
      <c r="T54" s="20" t="s">
        <v>481</v>
      </c>
      <c r="U54" s="18" t="n">
        <v>270.03419292</v>
      </c>
      <c r="V54" s="20" t="n">
        <v>4.60156806</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511.58338739</v>
      </c>
      <c r="F56" s="20" t="n">
        <v>11.56019042</v>
      </c>
      <c r="G56" s="18" t="n">
        <v>521.47382945</v>
      </c>
      <c r="H56" s="20" t="n">
        <v>4.69489883</v>
      </c>
      <c r="I56" s="18" t="n">
        <v>520.15438484</v>
      </c>
      <c r="J56" s="20" t="n">
        <v>2.84665618</v>
      </c>
      <c r="K56" s="18" t="n">
        <v>530.61231614</v>
      </c>
      <c r="L56" s="20" t="n">
        <v>2.7747053</v>
      </c>
      <c r="M56" s="18" t="s">
        <v>481</v>
      </c>
      <c r="N56" s="20" t="s">
        <v>481</v>
      </c>
      <c r="O56" s="18" t="s">
        <v>481</v>
      </c>
      <c r="P56" s="20" t="s">
        <v>481</v>
      </c>
      <c r="Q56" s="18" t="s">
        <v>481</v>
      </c>
      <c r="R56" s="20" t="s">
        <v>481</v>
      </c>
      <c r="S56" s="18" t="s">
        <v>481</v>
      </c>
      <c r="T56" s="20" t="s">
        <v>481</v>
      </c>
      <c r="U56" s="18" t="n">
        <v>498.99348619</v>
      </c>
      <c r="V56" s="20" t="n">
        <v>14.85018762</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(137.0/B61*100)</f>
        <v/>
      </c>
      <c r="D61" s="19" t="n">
        <v>6388</v>
      </c>
      <c r="E61" s="18" t="n">
        <v>455.60905623</v>
      </c>
      <c r="F61" s="20" t="n">
        <v>6.04888544</v>
      </c>
      <c r="G61" s="18" t="n">
        <v>462.10489979</v>
      </c>
      <c r="H61" s="20" t="n">
        <v>3.00683231</v>
      </c>
      <c r="I61" s="18" t="n">
        <v>483.7797639</v>
      </c>
      <c r="J61" s="20" t="n">
        <v>3.34808851</v>
      </c>
      <c r="K61" s="18" t="n">
        <v>489.78522918</v>
      </c>
      <c r="L61" s="20" t="n">
        <v>3.16436271</v>
      </c>
      <c r="M61" s="18" t="s">
        <v>481</v>
      </c>
      <c r="N61" s="20" t="s">
        <v>481</v>
      </c>
      <c r="O61" s="18" t="s">
        <v>481</v>
      </c>
      <c r="P61" s="20" t="s">
        <v>481</v>
      </c>
      <c r="Q61" s="18" t="s">
        <v>481</v>
      </c>
      <c r="R61" s="20" t="s">
        <v>481</v>
      </c>
      <c r="S61" s="18" t="s">
        <v>481</v>
      </c>
      <c r="T61" s="20" t="s">
        <v>481</v>
      </c>
      <c r="U61" s="18" t="n">
        <v>382.59320156</v>
      </c>
      <c r="V61" s="20" t="n">
        <v>10.78554248</v>
      </c>
    </row>
    <row r="62" spans="1:22">
      <c r="A62" s="15" t="s">
        <v>537</v>
      </c>
      <c r="B62" s="17" t="n">
        <v>4476</v>
      </c>
      <c r="C62" s="18">
        <f>(3.0/B62*100)</f>
        <v/>
      </c>
      <c r="D62" s="19" t="n">
        <v>4473</v>
      </c>
      <c r="E62" s="18" t="n">
        <v>516.70183754</v>
      </c>
      <c r="F62" s="20" t="n">
        <v>5.75861061</v>
      </c>
      <c r="G62" s="18" t="n">
        <v>530.56582601</v>
      </c>
      <c r="H62" s="20" t="n">
        <v>1.81460983</v>
      </c>
      <c r="I62" s="18" t="n">
        <v>526.90799953</v>
      </c>
      <c r="J62" s="20" t="n">
        <v>1.97985496</v>
      </c>
      <c r="K62" s="18" t="n">
        <v>532.2754310399999</v>
      </c>
      <c r="L62" s="20" t="n">
        <v>3.38897566</v>
      </c>
      <c r="M62" s="18" t="s">
        <v>481</v>
      </c>
      <c r="N62" s="20" t="s">
        <v>481</v>
      </c>
      <c r="O62" s="18" t="s">
        <v>481</v>
      </c>
      <c r="P62" s="20" t="s">
        <v>481</v>
      </c>
      <c r="Q62" s="18" t="s">
        <v>481</v>
      </c>
      <c r="R62" s="20" t="s">
        <v>481</v>
      </c>
      <c r="S62" s="18" t="s">
        <v>481</v>
      </c>
      <c r="T62" s="20" t="s">
        <v>481</v>
      </c>
      <c r="U62" s="18" t="n">
        <v>492.09929943</v>
      </c>
      <c r="V62" s="20" t="n">
        <v>25.14132177</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(75.0/B66*100)</f>
        <v/>
      </c>
      <c r="D66" s="19" t="n">
        <v>5590</v>
      </c>
      <c r="E66" s="18" t="n">
        <v>407.68246771</v>
      </c>
      <c r="F66" s="20" t="n">
        <v>4.632672</v>
      </c>
      <c r="G66" s="18" t="n">
        <v>418.22704918</v>
      </c>
      <c r="H66" s="20" t="n">
        <v>2.12856738</v>
      </c>
      <c r="I66" s="18" t="n">
        <v>410.9763519</v>
      </c>
      <c r="J66" s="20" t="n">
        <v>1.80908925</v>
      </c>
      <c r="K66" s="18" t="n">
        <v>419.50393501</v>
      </c>
      <c r="L66" s="20" t="n">
        <v>2.64662223</v>
      </c>
      <c r="M66" s="18" t="s">
        <v>481</v>
      </c>
      <c r="N66" s="20" t="s">
        <v>481</v>
      </c>
      <c r="O66" s="18" t="s">
        <v>481</v>
      </c>
      <c r="P66" s="20" t="s">
        <v>481</v>
      </c>
      <c r="Q66" s="18" t="s">
        <v>481</v>
      </c>
      <c r="R66" s="20" t="s">
        <v>481</v>
      </c>
      <c r="S66" s="18" t="s">
        <v>481</v>
      </c>
      <c r="T66" s="20" t="s">
        <v>481</v>
      </c>
      <c r="U66" s="18" t="n">
        <v>330.90721591</v>
      </c>
      <c r="V66" s="20" t="n">
        <v>4.96724252</v>
      </c>
    </row>
    <row r="67" spans="1:22">
      <c r="A67" s="15" t="s">
        <v>542</v>
      </c>
      <c r="B67" s="17" t="n">
        <v>6971</v>
      </c>
      <c r="C67" s="18">
        <f>(54.0/B67*100)</f>
        <v/>
      </c>
      <c r="D67" s="19" t="n">
        <v>6917</v>
      </c>
      <c r="E67" s="18" t="n">
        <v>364.67063529</v>
      </c>
      <c r="F67" s="20" t="n">
        <v>10.13448024</v>
      </c>
      <c r="G67" s="18" t="n">
        <v>383.11925302</v>
      </c>
      <c r="H67" s="20" t="n">
        <v>4.46423747</v>
      </c>
      <c r="I67" s="18" t="n">
        <v>390.78549073</v>
      </c>
      <c r="J67" s="20" t="n">
        <v>2.49515736</v>
      </c>
      <c r="K67" s="18" t="n">
        <v>413.25207387</v>
      </c>
      <c r="L67" s="20" t="n">
        <v>2.86298057</v>
      </c>
      <c r="M67" s="18" t="s">
        <v>481</v>
      </c>
      <c r="N67" s="20" t="s">
        <v>481</v>
      </c>
      <c r="O67" s="18" t="s">
        <v>481</v>
      </c>
      <c r="P67" s="20" t="s">
        <v>481</v>
      </c>
      <c r="Q67" s="18" t="s">
        <v>481</v>
      </c>
      <c r="R67" s="20" t="s">
        <v>481</v>
      </c>
      <c r="S67" s="18" t="s">
        <v>481</v>
      </c>
      <c r="T67" s="20" t="s">
        <v>481</v>
      </c>
      <c r="U67" s="18" t="n">
        <v>308.99194209</v>
      </c>
      <c r="V67" s="20" t="n">
        <v>7.20026805</v>
      </c>
    </row>
    <row r="68" spans="1:22">
      <c r="A68" s="15" t="s">
        <v>543</v>
      </c>
      <c r="B68" s="17" t="n">
        <v>12083</v>
      </c>
      <c r="C68" s="18">
        <f>(26.0/B68*100)</f>
        <v/>
      </c>
      <c r="D68" s="19" t="n">
        <v>12057</v>
      </c>
      <c r="E68" s="18" t="n">
        <v>371.68675521</v>
      </c>
      <c r="F68" s="20" t="n">
        <v>6.42649187</v>
      </c>
      <c r="G68" s="18" t="n">
        <v>418.50039802</v>
      </c>
      <c r="H68" s="20" t="n">
        <v>3.76640852</v>
      </c>
      <c r="I68" s="18" t="n">
        <v>417.50795707</v>
      </c>
      <c r="J68" s="20" t="n">
        <v>1.67932856</v>
      </c>
      <c r="K68" s="18" t="n">
        <v>430.05906017</v>
      </c>
      <c r="L68" s="20" t="n">
        <v>1.35852671</v>
      </c>
      <c r="M68" s="18" t="s">
        <v>481</v>
      </c>
      <c r="N68" s="20" t="s">
        <v>481</v>
      </c>
      <c r="O68" s="18" t="s">
        <v>481</v>
      </c>
      <c r="P68" s="20" t="s">
        <v>481</v>
      </c>
      <c r="Q68" s="18" t="s">
        <v>481</v>
      </c>
      <c r="R68" s="20" t="s">
        <v>481</v>
      </c>
      <c r="S68" s="18" t="s">
        <v>481</v>
      </c>
      <c r="T68" s="20" t="s">
        <v>481</v>
      </c>
      <c r="U68" s="18" t="n">
        <v>324.3799313</v>
      </c>
      <c r="V68" s="20" t="n">
        <v>3.95359555</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490.8336465</v>
      </c>
      <c r="F70" s="20" t="n">
        <v>9.119303820000001</v>
      </c>
      <c r="G70" s="18" t="n">
        <v>489.64534829</v>
      </c>
      <c r="H70" s="20" t="n">
        <v>3.90395726</v>
      </c>
      <c r="I70" s="18" t="n">
        <v>482.67398037</v>
      </c>
      <c r="J70" s="20" t="n">
        <v>2.9690653</v>
      </c>
      <c r="K70" s="18" t="n">
        <v>501.44321952</v>
      </c>
      <c r="L70" s="20" t="n">
        <v>3.48877191</v>
      </c>
      <c r="M70" s="18" t="s">
        <v>481</v>
      </c>
      <c r="N70" s="20" t="s">
        <v>481</v>
      </c>
      <c r="O70" s="18" t="s">
        <v>481</v>
      </c>
      <c r="P70" s="20" t="s">
        <v>481</v>
      </c>
      <c r="Q70" s="18" t="s">
        <v>481</v>
      </c>
      <c r="R70" s="20" t="s">
        <v>481</v>
      </c>
      <c r="S70" s="18" t="s">
        <v>481</v>
      </c>
      <c r="T70" s="20" t="s">
        <v>481</v>
      </c>
      <c r="U70" s="18" t="n">
        <v>422.38134679</v>
      </c>
      <c r="V70" s="20" t="n">
        <v>11.24398085</v>
      </c>
    </row>
    <row r="71" spans="1:22">
      <c r="A71" s="15" t="s">
        <v>546</v>
      </c>
      <c r="B71" s="17" t="n">
        <v>6115</v>
      </c>
      <c r="C71" s="18">
        <f>(17.0/B71*100)</f>
        <v/>
      </c>
      <c r="D71" s="19" t="n">
        <v>6098</v>
      </c>
      <c r="E71" s="18" t="n">
        <v>535.19857861</v>
      </c>
      <c r="F71" s="20" t="n">
        <v>11.07003087</v>
      </c>
      <c r="G71" s="18" t="n">
        <v>567.16345628</v>
      </c>
      <c r="H71" s="20" t="n">
        <v>4.70823699</v>
      </c>
      <c r="I71" s="18" t="n">
        <v>552.18750225</v>
      </c>
      <c r="J71" s="20" t="n">
        <v>2.33694786</v>
      </c>
      <c r="K71" s="18" t="n">
        <v>557.1251746</v>
      </c>
      <c r="L71" s="20" t="n">
        <v>1.94084087</v>
      </c>
      <c r="M71" s="18" t="s">
        <v>481</v>
      </c>
      <c r="N71" s="20" t="s">
        <v>481</v>
      </c>
      <c r="O71" s="18" t="s">
        <v>481</v>
      </c>
      <c r="P71" s="20" t="s">
        <v>481</v>
      </c>
      <c r="Q71" s="18" t="s">
        <v>481</v>
      </c>
      <c r="R71" s="20" t="s">
        <v>481</v>
      </c>
      <c r="S71" s="18" t="s">
        <v>481</v>
      </c>
      <c r="T71" s="20" t="s">
        <v>481</v>
      </c>
      <c r="U71" s="18" t="n">
        <v>518.30081656</v>
      </c>
      <c r="V71" s="20" t="n">
        <v>21.03902148</v>
      </c>
    </row>
    <row r="72" spans="1:22">
      <c r="A72" s="15" t="s">
        <v>547</v>
      </c>
      <c r="B72" s="17" t="n">
        <v>7708</v>
      </c>
      <c r="C72" s="18">
        <f>(5.0/B72*100)</f>
        <v/>
      </c>
      <c r="D72" s="19" t="n">
        <v>7703</v>
      </c>
      <c r="E72" s="18" t="n">
        <v>513.56907623</v>
      </c>
      <c r="F72" s="20" t="n">
        <v>11.2489693</v>
      </c>
      <c r="G72" s="18" t="n">
        <v>537.4542541</v>
      </c>
      <c r="H72" s="20" t="n">
        <v>2.83417295</v>
      </c>
      <c r="I72" s="18" t="n">
        <v>523.0244789</v>
      </c>
      <c r="J72" s="20" t="n">
        <v>3.45500482</v>
      </c>
      <c r="K72" s="18" t="n">
        <v>548.8233787200001</v>
      </c>
      <c r="L72" s="20" t="n">
        <v>3.04872378</v>
      </c>
      <c r="M72" s="18" t="s">
        <v>481</v>
      </c>
      <c r="N72" s="20" t="s">
        <v>481</v>
      </c>
      <c r="O72" s="18" t="s">
        <v>481</v>
      </c>
      <c r="P72" s="20" t="s">
        <v>481</v>
      </c>
      <c r="Q72" s="18" t="s">
        <v>481</v>
      </c>
      <c r="R72" s="20" t="s">
        <v>481</v>
      </c>
      <c r="S72" s="18" t="s">
        <v>481</v>
      </c>
      <c r="T72" s="20" t="s">
        <v>481</v>
      </c>
      <c r="U72" s="18" t="n">
        <v>430.27066246</v>
      </c>
      <c r="V72" s="20" t="n">
        <v>22.28328573</v>
      </c>
    </row>
    <row r="73" spans="1:22">
      <c r="A73" s="15" t="s">
        <v>548</v>
      </c>
      <c r="B73" s="17" t="n">
        <v>8249</v>
      </c>
      <c r="C73" s="18">
        <f>(148.0/B73*100)</f>
        <v/>
      </c>
      <c r="D73" s="19" t="n">
        <v>8101</v>
      </c>
      <c r="E73" s="18" t="n">
        <v>354.34971007</v>
      </c>
      <c r="F73" s="20" t="n">
        <v>12.15064133</v>
      </c>
      <c r="G73" s="18" t="n">
        <v>383.83487364</v>
      </c>
      <c r="H73" s="20" t="n">
        <v>7.58853139</v>
      </c>
      <c r="I73" s="18" t="n">
        <v>408.44776492</v>
      </c>
      <c r="J73" s="20" t="n">
        <v>2.85726507</v>
      </c>
      <c r="K73" s="18" t="n">
        <v>440.72409264</v>
      </c>
      <c r="L73" s="20" t="n">
        <v>3.16987753</v>
      </c>
      <c r="M73" s="18" t="s">
        <v>481</v>
      </c>
      <c r="N73" s="20" t="s">
        <v>481</v>
      </c>
      <c r="O73" s="18" t="s">
        <v>481</v>
      </c>
      <c r="P73" s="20" t="s">
        <v>481</v>
      </c>
      <c r="Q73" s="18" t="s">
        <v>481</v>
      </c>
      <c r="R73" s="20" t="s">
        <v>481</v>
      </c>
      <c r="S73" s="18" t="s">
        <v>481</v>
      </c>
      <c r="T73" s="20" t="s">
        <v>481</v>
      </c>
      <c r="U73" s="18" t="n">
        <v>395.02443521</v>
      </c>
      <c r="V73" s="20" t="n">
        <v>9.50142973</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(204.0/B75*100)</f>
        <v/>
      </c>
      <c r="D75" s="19" t="n">
        <v>5171</v>
      </c>
      <c r="E75" s="18" t="n">
        <v>368.91810875</v>
      </c>
      <c r="F75" s="20" t="n">
        <v>8.73435695</v>
      </c>
      <c r="G75" s="18" t="n">
        <v>385.71560606</v>
      </c>
      <c r="H75" s="20" t="n">
        <v>4.40772508</v>
      </c>
      <c r="I75" s="18" t="n">
        <v>384.67136403</v>
      </c>
      <c r="J75" s="20" t="n">
        <v>2.58967257</v>
      </c>
      <c r="K75" s="18" t="n">
        <v>392.6845414</v>
      </c>
      <c r="L75" s="20" t="n">
        <v>2.39769883</v>
      </c>
      <c r="M75" s="18" t="s">
        <v>481</v>
      </c>
      <c r="N75" s="20" t="s">
        <v>481</v>
      </c>
      <c r="O75" s="18" t="s">
        <v>481</v>
      </c>
      <c r="P75" s="20" t="s">
        <v>481</v>
      </c>
      <c r="Q75" s="18" t="s">
        <v>481</v>
      </c>
      <c r="R75" s="20" t="s">
        <v>481</v>
      </c>
      <c r="S75" s="18" t="s">
        <v>481</v>
      </c>
      <c r="T75" s="20" t="s">
        <v>481</v>
      </c>
      <c r="U75" s="18" t="n">
        <v>350.557292</v>
      </c>
      <c r="V75" s="20" t="n">
        <v>5.33871079</v>
      </c>
    </row>
    <row r="76" spans="1:22">
      <c r="A76" s="15" t="s">
        <v>551</v>
      </c>
      <c r="B76" s="17" t="n">
        <v>14167</v>
      </c>
      <c r="C76" s="18">
        <f>(228.0/B76*100)</f>
        <v/>
      </c>
      <c r="D76" s="19" t="n">
        <v>13939</v>
      </c>
      <c r="E76" s="18" t="n">
        <v>393.65666607</v>
      </c>
      <c r="F76" s="20" t="n">
        <v>9.349583750000001</v>
      </c>
      <c r="G76" s="18" t="n">
        <v>436.01731967</v>
      </c>
      <c r="H76" s="20" t="n">
        <v>5.20500886</v>
      </c>
      <c r="I76" s="18" t="n">
        <v>434.69184532</v>
      </c>
      <c r="J76" s="20" t="n">
        <v>2.91487921</v>
      </c>
      <c r="K76" s="18" t="n">
        <v>444.68582664</v>
      </c>
      <c r="L76" s="20" t="n">
        <v>2.5183876</v>
      </c>
      <c r="M76" s="18" t="s">
        <v>481</v>
      </c>
      <c r="N76" s="20" t="s">
        <v>481</v>
      </c>
      <c r="O76" s="18" t="s">
        <v>481</v>
      </c>
      <c r="P76" s="20" t="s">
        <v>481</v>
      </c>
      <c r="Q76" s="18" t="s">
        <v>481</v>
      </c>
      <c r="R76" s="20" t="s">
        <v>481</v>
      </c>
      <c r="S76" s="18" t="s">
        <v>481</v>
      </c>
      <c r="T76" s="20" t="s">
        <v>481</v>
      </c>
      <c r="U76" s="18" t="n">
        <v>335.03093937</v>
      </c>
      <c r="V76" s="20" t="n">
        <v>7.22382812</v>
      </c>
    </row>
    <row r="77" spans="1:22">
      <c r="A77" s="15" t="s">
        <v>552</v>
      </c>
      <c r="B77" s="17" t="n">
        <v>6062</v>
      </c>
      <c r="C77" s="18">
        <f>(86.0/B77*100)</f>
        <v/>
      </c>
      <c r="D77" s="19" t="n">
        <v>5976</v>
      </c>
      <c r="E77" s="18" t="n">
        <v>418.18681033</v>
      </c>
      <c r="F77" s="20" t="n">
        <v>6.94631356</v>
      </c>
      <c r="G77" s="18" t="n">
        <v>439.83496622</v>
      </c>
      <c r="H77" s="20" t="n">
        <v>3.06149379</v>
      </c>
      <c r="I77" s="18" t="n">
        <v>434.62609477</v>
      </c>
      <c r="J77" s="20" t="n">
        <v>2.53219176</v>
      </c>
      <c r="K77" s="18" t="n">
        <v>449.43208221</v>
      </c>
      <c r="L77" s="20" t="n">
        <v>2.78224056</v>
      </c>
      <c r="M77" s="18" t="s">
        <v>481</v>
      </c>
      <c r="N77" s="20" t="s">
        <v>481</v>
      </c>
      <c r="O77" s="18" t="s">
        <v>481</v>
      </c>
      <c r="P77" s="20" t="s">
        <v>481</v>
      </c>
      <c r="Q77" s="18" t="s">
        <v>481</v>
      </c>
      <c r="R77" s="20" t="s">
        <v>481</v>
      </c>
      <c r="S77" s="18" t="s">
        <v>481</v>
      </c>
      <c r="T77" s="20" t="s">
        <v>481</v>
      </c>
      <c r="U77" s="18" t="n">
        <v>344.46657499</v>
      </c>
      <c r="V77" s="20" t="n">
        <v>4.47224527</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418.91316273</v>
      </c>
      <c r="F81" s="20" t="n">
        <v>20.00144219</v>
      </c>
      <c r="G81" s="18" t="n">
        <v>440.05233646</v>
      </c>
      <c r="H81" s="20" t="n">
        <v>8.62477939</v>
      </c>
      <c r="I81" s="18" t="n">
        <v>432.44261202</v>
      </c>
      <c r="J81" s="20" t="n">
        <v>3.80275366</v>
      </c>
      <c r="K81" s="18" t="n">
        <v>450.96088857</v>
      </c>
      <c r="L81" s="20" t="n">
        <v>2.82231339</v>
      </c>
      <c r="M81" s="18" t="s">
        <v>481</v>
      </c>
      <c r="N81" s="20" t="s">
        <v>481</v>
      </c>
      <c r="O81" s="18" t="s">
        <v>481</v>
      </c>
      <c r="P81" s="20" t="s">
        <v>481</v>
      </c>
      <c r="Q81" s="18" t="s">
        <v>481</v>
      </c>
      <c r="R81" s="20" t="s">
        <v>481</v>
      </c>
      <c r="S81" s="18" t="s">
        <v>481</v>
      </c>
      <c r="T81" s="20" t="s">
        <v>481</v>
      </c>
      <c r="U81" s="18" t="n">
        <v>384.7733238</v>
      </c>
      <c r="V81" s="20" t="n">
        <v>19.44031412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713</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(370.0/B7*100)</f>
        <v/>
      </c>
      <c r="D7" s="19" t="n">
        <v>14160</v>
      </c>
      <c r="E7" s="18" t="n">
        <v>480.32870461</v>
      </c>
      <c r="F7" s="20" t="n">
        <v>9.420775949999999</v>
      </c>
      <c r="G7" s="18" t="n">
        <v>508.32893598</v>
      </c>
      <c r="H7" s="20" t="n">
        <v>2.9303929</v>
      </c>
      <c r="I7" s="18" t="n">
        <v>508.44007991</v>
      </c>
      <c r="J7" s="20" t="n">
        <v>1.84109622</v>
      </c>
      <c r="K7" s="18" t="n">
        <v>529.09480583</v>
      </c>
      <c r="L7" s="20" t="n">
        <v>2.41922938</v>
      </c>
      <c r="M7" s="18" t="s">
        <v>481</v>
      </c>
      <c r="N7" s="20" t="s">
        <v>481</v>
      </c>
      <c r="O7" s="18" t="s">
        <v>481</v>
      </c>
      <c r="P7" s="20" t="s">
        <v>481</v>
      </c>
      <c r="Q7" s="18" t="s">
        <v>481</v>
      </c>
      <c r="R7" s="20" t="s">
        <v>481</v>
      </c>
      <c r="S7" s="18" t="s">
        <v>481</v>
      </c>
      <c r="T7" s="20" t="s">
        <v>481</v>
      </c>
      <c r="U7" s="18" t="n">
        <v>419.85351725</v>
      </c>
      <c r="V7" s="20" t="n">
        <v>6.06173161</v>
      </c>
    </row>
    <row r="8" spans="1:22">
      <c r="A8" s="15" t="s">
        <v>483</v>
      </c>
      <c r="B8" s="17" t="n">
        <v>7007</v>
      </c>
      <c r="C8" s="18">
        <f>(23.0/B8*100)</f>
        <v/>
      </c>
      <c r="D8" s="19" t="n">
        <v>6984</v>
      </c>
      <c r="E8" s="18" t="n">
        <v>464.73875449</v>
      </c>
      <c r="F8" s="20" t="n">
        <v>5.74906911</v>
      </c>
      <c r="G8" s="18" t="n">
        <v>489.47222486</v>
      </c>
      <c r="H8" s="20" t="n">
        <v>3.39066758</v>
      </c>
      <c r="I8" s="18" t="n">
        <v>499.514109</v>
      </c>
      <c r="J8" s="20" t="n">
        <v>2.79727625</v>
      </c>
      <c r="K8" s="18" t="n">
        <v>511.03199177</v>
      </c>
      <c r="L8" s="20" t="n">
        <v>3.26766126</v>
      </c>
      <c r="M8" s="18" t="s">
        <v>481</v>
      </c>
      <c r="N8" s="20" t="s">
        <v>481</v>
      </c>
      <c r="O8" s="18" t="s">
        <v>481</v>
      </c>
      <c r="P8" s="20" t="s">
        <v>481</v>
      </c>
      <c r="Q8" s="18" t="n">
        <v>368.48347797</v>
      </c>
      <c r="R8" s="20" t="n">
        <v>14.99112476</v>
      </c>
      <c r="S8" s="18" t="s">
        <v>481</v>
      </c>
      <c r="T8" s="20" t="s">
        <v>481</v>
      </c>
      <c r="U8" s="18" t="n">
        <v>406.36038683</v>
      </c>
      <c r="V8" s="20" t="n">
        <v>12.95392843</v>
      </c>
    </row>
    <row r="9" spans="1:22">
      <c r="A9" s="15" t="s">
        <v>484</v>
      </c>
      <c r="B9" s="17" t="n">
        <v>9651</v>
      </c>
      <c r="C9" s="18">
        <f>(102.0/B9*100)</f>
        <v/>
      </c>
      <c r="D9" s="19" t="n">
        <v>9549</v>
      </c>
      <c r="E9" s="18" t="n">
        <v>475.56392508</v>
      </c>
      <c r="F9" s="20" t="n">
        <v>5.18982101</v>
      </c>
      <c r="G9" s="18" t="n">
        <v>499.92268757</v>
      </c>
      <c r="H9" s="20" t="n">
        <v>2.40765616</v>
      </c>
      <c r="I9" s="18" t="n">
        <v>520.3536106</v>
      </c>
      <c r="J9" s="20" t="n">
        <v>2.63484137</v>
      </c>
      <c r="K9" s="18" t="n">
        <v>510.09472925</v>
      </c>
      <c r="L9" s="20" t="n">
        <v>4.80632308</v>
      </c>
      <c r="M9" s="18" t="s">
        <v>481</v>
      </c>
      <c r="N9" s="20" t="s">
        <v>481</v>
      </c>
      <c r="O9" s="18" t="s">
        <v>481</v>
      </c>
      <c r="P9" s="20" t="s">
        <v>481</v>
      </c>
      <c r="Q9" s="18" t="n">
        <v>374.78530698</v>
      </c>
      <c r="R9" s="20" t="n">
        <v>11.62763904</v>
      </c>
      <c r="S9" s="18" t="s">
        <v>481</v>
      </c>
      <c r="T9" s="20" t="s">
        <v>481</v>
      </c>
      <c r="U9" s="18" t="n">
        <v>406.35983494</v>
      </c>
      <c r="V9" s="20" t="n">
        <v>7.42698091</v>
      </c>
    </row>
    <row r="10" spans="1:22">
      <c r="A10" s="15" t="s">
        <v>485</v>
      </c>
      <c r="B10" s="17" t="n">
        <v>20058</v>
      </c>
      <c r="C10" s="18">
        <f>(529.0/B10*100)</f>
        <v/>
      </c>
      <c r="D10" s="19" t="n">
        <v>19529</v>
      </c>
      <c r="E10" s="18" t="n">
        <v>501.35548273</v>
      </c>
      <c r="F10" s="20" t="n">
        <v>8.079501970000001</v>
      </c>
      <c r="G10" s="18" t="n">
        <v>528.37139309</v>
      </c>
      <c r="H10" s="20" t="n">
        <v>3.24423093</v>
      </c>
      <c r="I10" s="18" t="n">
        <v>523.84896001</v>
      </c>
      <c r="J10" s="20" t="n">
        <v>2.30541704</v>
      </c>
      <c r="K10" s="18" t="n">
        <v>542.8509745</v>
      </c>
      <c r="L10" s="20" t="n">
        <v>2.50086178</v>
      </c>
      <c r="M10" s="18" t="s">
        <v>481</v>
      </c>
      <c r="N10" s="20" t="s">
        <v>481</v>
      </c>
      <c r="O10" s="18" t="s">
        <v>481</v>
      </c>
      <c r="P10" s="20" t="s">
        <v>481</v>
      </c>
      <c r="Q10" s="18" t="s">
        <v>481</v>
      </c>
      <c r="R10" s="20" t="s">
        <v>481</v>
      </c>
      <c r="S10" s="18" t="s">
        <v>481</v>
      </c>
      <c r="T10" s="20" t="s">
        <v>481</v>
      </c>
      <c r="U10" s="18" t="n">
        <v>443.95744843</v>
      </c>
      <c r="V10" s="20" t="n">
        <v>6.55916121</v>
      </c>
    </row>
    <row r="11" spans="1:22">
      <c r="A11" s="15" t="s">
        <v>486</v>
      </c>
      <c r="B11" s="17" t="n">
        <v>7053</v>
      </c>
      <c r="C11" s="18">
        <f>(50.0/B11*100)</f>
        <v/>
      </c>
      <c r="D11" s="19" t="n">
        <v>7003</v>
      </c>
      <c r="E11" s="18" t="n">
        <v>421.79784445</v>
      </c>
      <c r="F11" s="20" t="n">
        <v>4.90754261</v>
      </c>
      <c r="G11" s="18" t="n">
        <v>430.00353975</v>
      </c>
      <c r="H11" s="20" t="n">
        <v>3.16752595</v>
      </c>
      <c r="I11" s="18" t="n">
        <v>450.81543808</v>
      </c>
      <c r="J11" s="20" t="n">
        <v>2.92750646</v>
      </c>
      <c r="K11" s="18" t="n">
        <v>466.31673934</v>
      </c>
      <c r="L11" s="20" t="n">
        <v>3.59629592</v>
      </c>
      <c r="M11" s="18" t="s">
        <v>481</v>
      </c>
      <c r="N11" s="20" t="s">
        <v>481</v>
      </c>
      <c r="O11" s="18" t="s">
        <v>481</v>
      </c>
      <c r="P11" s="20" t="s">
        <v>481</v>
      </c>
      <c r="Q11" s="18" t="s">
        <v>481</v>
      </c>
      <c r="R11" s="20" t="s">
        <v>481</v>
      </c>
      <c r="S11" s="18" t="s">
        <v>481</v>
      </c>
      <c r="T11" s="20" t="s">
        <v>481</v>
      </c>
      <c r="U11" s="18" t="n">
        <v>390.31361318</v>
      </c>
      <c r="V11" s="20" t="n">
        <v>10.13538483</v>
      </c>
    </row>
    <row r="12" spans="1:22">
      <c r="A12" s="15" t="s">
        <v>487</v>
      </c>
      <c r="B12" s="17" t="n">
        <v>6894</v>
      </c>
      <c r="C12" s="18">
        <f>(56.0/B12*100)</f>
        <v/>
      </c>
      <c r="D12" s="19" t="n">
        <v>6838</v>
      </c>
      <c r="E12" s="18" t="n">
        <v>492.43193619</v>
      </c>
      <c r="F12" s="20" t="n">
        <v>5.99864728</v>
      </c>
      <c r="G12" s="18" t="n">
        <v>487.81200096</v>
      </c>
      <c r="H12" s="20" t="n">
        <v>2.93043115</v>
      </c>
      <c r="I12" s="18" t="n">
        <v>501.83020028</v>
      </c>
      <c r="J12" s="20" t="n">
        <v>2.33704676</v>
      </c>
      <c r="K12" s="18" t="n">
        <v>518.03447749</v>
      </c>
      <c r="L12" s="20" t="n">
        <v>4.64058626</v>
      </c>
      <c r="M12" s="18" t="s">
        <v>481</v>
      </c>
      <c r="N12" s="20" t="s">
        <v>481</v>
      </c>
      <c r="O12" s="18" t="s">
        <v>481</v>
      </c>
      <c r="P12" s="20" t="s">
        <v>481</v>
      </c>
      <c r="Q12" s="18" t="n">
        <v>366.6777112</v>
      </c>
      <c r="R12" s="20" t="n">
        <v>14.39052153</v>
      </c>
      <c r="S12" s="18" t="s">
        <v>481</v>
      </c>
      <c r="T12" s="20" t="s">
        <v>481</v>
      </c>
      <c r="U12" s="18" t="n">
        <v>405.8794978</v>
      </c>
      <c r="V12" s="20" t="n">
        <v>8.59951727</v>
      </c>
    </row>
    <row r="13" spans="1:22">
      <c r="A13" s="15" t="s">
        <v>488</v>
      </c>
      <c r="B13" s="17" t="n">
        <v>7161</v>
      </c>
      <c r="C13" s="18">
        <f>(92.0/B13*100)</f>
        <v/>
      </c>
      <c r="D13" s="19" t="n">
        <v>7069</v>
      </c>
      <c r="E13" s="18" t="n">
        <v>474.62821305</v>
      </c>
      <c r="F13" s="20" t="n">
        <v>8.86797005</v>
      </c>
      <c r="G13" s="18" t="n">
        <v>485.95637219</v>
      </c>
      <c r="H13" s="20" t="n">
        <v>4.6057059</v>
      </c>
      <c r="I13" s="18" t="n">
        <v>506.47001391</v>
      </c>
      <c r="J13" s="20" t="n">
        <v>2.25406961</v>
      </c>
      <c r="K13" s="18" t="n">
        <v>527.5005658</v>
      </c>
      <c r="L13" s="20" t="n">
        <v>3.55414259</v>
      </c>
      <c r="M13" s="18" t="s">
        <v>481</v>
      </c>
      <c r="N13" s="20" t="s">
        <v>481</v>
      </c>
      <c r="O13" s="18" t="s">
        <v>481</v>
      </c>
      <c r="P13" s="20" t="s">
        <v>481</v>
      </c>
      <c r="Q13" s="18" t="n">
        <v>436.36003517</v>
      </c>
      <c r="R13" s="20" t="n">
        <v>6.43426798</v>
      </c>
      <c r="S13" s="18" t="s">
        <v>481</v>
      </c>
      <c r="T13" s="20" t="s">
        <v>481</v>
      </c>
      <c r="U13" s="18" t="n">
        <v>404.82966818</v>
      </c>
      <c r="V13" s="20" t="n">
        <v>10.04049007</v>
      </c>
    </row>
    <row r="14" spans="1:22">
      <c r="A14" s="15" t="s">
        <v>489</v>
      </c>
      <c r="B14" s="17" t="n">
        <v>5587</v>
      </c>
      <c r="C14" s="18">
        <f>(75.0/B14*100)</f>
        <v/>
      </c>
      <c r="D14" s="19" t="n">
        <v>5512</v>
      </c>
      <c r="E14" s="18" t="n">
        <v>507.98694561</v>
      </c>
      <c r="F14" s="20" t="n">
        <v>9.37454754</v>
      </c>
      <c r="G14" s="18" t="n">
        <v>519.0391407</v>
      </c>
      <c r="H14" s="20" t="n">
        <v>3.41833004</v>
      </c>
      <c r="I14" s="18" t="n">
        <v>537.54058414</v>
      </c>
      <c r="J14" s="20" t="n">
        <v>2.15150647</v>
      </c>
      <c r="K14" s="18" t="n">
        <v>558.94225154</v>
      </c>
      <c r="L14" s="20" t="n">
        <v>3.76645736</v>
      </c>
      <c r="M14" s="18" t="s">
        <v>481</v>
      </c>
      <c r="N14" s="20" t="s">
        <v>481</v>
      </c>
      <c r="O14" s="18" t="s">
        <v>481</v>
      </c>
      <c r="P14" s="20" t="s">
        <v>481</v>
      </c>
      <c r="Q14" s="18" t="s">
        <v>481</v>
      </c>
      <c r="R14" s="20" t="s">
        <v>481</v>
      </c>
      <c r="S14" s="18" t="s">
        <v>481</v>
      </c>
      <c r="T14" s="20" t="s">
        <v>481</v>
      </c>
      <c r="U14" s="18" t="n">
        <v>464.77412137</v>
      </c>
      <c r="V14" s="20" t="n">
        <v>10.91999356</v>
      </c>
    </row>
    <row r="15" spans="1:22">
      <c r="A15" s="15" t="s">
        <v>490</v>
      </c>
      <c r="B15" s="17" t="n">
        <v>5882</v>
      </c>
      <c r="C15" s="18">
        <f>(53.0/B15*100)</f>
        <v/>
      </c>
      <c r="D15" s="19" t="n">
        <v>5829</v>
      </c>
      <c r="E15" s="18" t="n">
        <v>505.0863842</v>
      </c>
      <c r="F15" s="20" t="n">
        <v>4.74181212</v>
      </c>
      <c r="G15" s="18" t="n">
        <v>518.72731631</v>
      </c>
      <c r="H15" s="20" t="n">
        <v>2.25223412</v>
      </c>
      <c r="I15" s="18" t="n">
        <v>544.1047783400001</v>
      </c>
      <c r="J15" s="20" t="n">
        <v>2.85206215</v>
      </c>
      <c r="K15" s="18" t="n">
        <v>562.49902432</v>
      </c>
      <c r="L15" s="20" t="n">
        <v>4.59638117</v>
      </c>
      <c r="M15" s="18" t="s">
        <v>481</v>
      </c>
      <c r="N15" s="20" t="s">
        <v>481</v>
      </c>
      <c r="O15" s="18" t="s">
        <v>481</v>
      </c>
      <c r="P15" s="20" t="s">
        <v>481</v>
      </c>
      <c r="Q15" s="18" t="n">
        <v>375.95013089</v>
      </c>
      <c r="R15" s="20" t="n">
        <v>17.42774697</v>
      </c>
      <c r="S15" s="18" t="s">
        <v>481</v>
      </c>
      <c r="T15" s="20" t="s">
        <v>481</v>
      </c>
      <c r="U15" s="18" t="n">
        <v>431.24666456</v>
      </c>
      <c r="V15" s="20" t="n">
        <v>12.36236735</v>
      </c>
    </row>
    <row r="16" spans="1:22">
      <c r="A16" s="15" t="s">
        <v>491</v>
      </c>
      <c r="B16" s="17" t="n">
        <v>6108</v>
      </c>
      <c r="C16" s="18">
        <f>(103.0/B16*100)</f>
        <v/>
      </c>
      <c r="D16" s="19" t="n">
        <v>6005</v>
      </c>
      <c r="E16" s="18" t="n">
        <v>456.33664849</v>
      </c>
      <c r="F16" s="20" t="n">
        <v>6.64386381</v>
      </c>
      <c r="G16" s="18" t="n">
        <v>499.71219675</v>
      </c>
      <c r="H16" s="20" t="n">
        <v>3.27123552</v>
      </c>
      <c r="I16" s="18" t="n">
        <v>503.55611905</v>
      </c>
      <c r="J16" s="20" t="n">
        <v>2.12978092</v>
      </c>
      <c r="K16" s="18" t="n">
        <v>510.00620683</v>
      </c>
      <c r="L16" s="20" t="n">
        <v>3.98652326</v>
      </c>
      <c r="M16" s="18" t="s">
        <v>481</v>
      </c>
      <c r="N16" s="20" t="s">
        <v>481</v>
      </c>
      <c r="O16" s="18" t="s">
        <v>481</v>
      </c>
      <c r="P16" s="20" t="s">
        <v>481</v>
      </c>
      <c r="Q16" s="18" t="s">
        <v>481</v>
      </c>
      <c r="R16" s="20" t="s">
        <v>481</v>
      </c>
      <c r="S16" s="18" t="s">
        <v>481</v>
      </c>
      <c r="T16" s="20" t="s">
        <v>481</v>
      </c>
      <c r="U16" s="18" t="n">
        <v>374.01124158</v>
      </c>
      <c r="V16" s="20" t="n">
        <v>8.31533626</v>
      </c>
    </row>
    <row r="17" spans="1:22">
      <c r="A17" s="15" t="s">
        <v>492</v>
      </c>
      <c r="B17" s="17" t="n">
        <v>6504</v>
      </c>
      <c r="C17" s="18">
        <f>(664.0/B17*100)</f>
        <v/>
      </c>
      <c r="D17" s="19" t="n">
        <v>5840</v>
      </c>
      <c r="E17" s="18" t="n">
        <v>479.23623011</v>
      </c>
      <c r="F17" s="20" t="n">
        <v>6.06382929</v>
      </c>
      <c r="G17" s="18" t="n">
        <v>513.48228913</v>
      </c>
      <c r="H17" s="20" t="n">
        <v>3.38860608</v>
      </c>
      <c r="I17" s="18" t="n">
        <v>524.15078153</v>
      </c>
      <c r="J17" s="20" t="n">
        <v>3.04552064</v>
      </c>
      <c r="K17" s="18" t="n">
        <v>526.99782463</v>
      </c>
      <c r="L17" s="20" t="n">
        <v>3.91391304</v>
      </c>
      <c r="M17" s="18" t="s">
        <v>481</v>
      </c>
      <c r="N17" s="20" t="s">
        <v>481</v>
      </c>
      <c r="O17" s="18" t="s">
        <v>481</v>
      </c>
      <c r="P17" s="20" t="s">
        <v>481</v>
      </c>
      <c r="Q17" s="18" t="n">
        <v>360.48925247</v>
      </c>
      <c r="R17" s="20" t="n">
        <v>12.44339086</v>
      </c>
      <c r="S17" s="18" t="s">
        <v>481</v>
      </c>
      <c r="T17" s="20" t="s">
        <v>481</v>
      </c>
      <c r="U17" s="18" t="n">
        <v>435.25574892</v>
      </c>
      <c r="V17" s="20" t="n">
        <v>13.60049764</v>
      </c>
    </row>
    <row r="18" spans="1:22">
      <c r="A18" s="15" t="s">
        <v>493</v>
      </c>
      <c r="B18" s="17" t="n">
        <v>5532</v>
      </c>
      <c r="C18" s="18">
        <f>(28.0/B18*100)</f>
        <v/>
      </c>
      <c r="D18" s="19" t="n">
        <v>5504</v>
      </c>
      <c r="E18" s="18" t="n">
        <v>451.73106628</v>
      </c>
      <c r="F18" s="20" t="n">
        <v>6.89870876</v>
      </c>
      <c r="G18" s="18" t="n">
        <v>464.86425585</v>
      </c>
      <c r="H18" s="20" t="n">
        <v>4.56671183</v>
      </c>
      <c r="I18" s="18" t="n">
        <v>454.9956961</v>
      </c>
      <c r="J18" s="20" t="n">
        <v>4.180191</v>
      </c>
      <c r="K18" s="18" t="n">
        <v>456.06485923</v>
      </c>
      <c r="L18" s="20" t="n">
        <v>4.50532852</v>
      </c>
      <c r="M18" s="18" t="s">
        <v>481</v>
      </c>
      <c r="N18" s="20" t="s">
        <v>481</v>
      </c>
      <c r="O18" s="18" t="s">
        <v>481</v>
      </c>
      <c r="P18" s="20" t="s">
        <v>481</v>
      </c>
      <c r="Q18" s="18" t="s">
        <v>481</v>
      </c>
      <c r="R18" s="20" t="s">
        <v>481</v>
      </c>
      <c r="S18" s="18" t="s">
        <v>481</v>
      </c>
      <c r="T18" s="20" t="s">
        <v>481</v>
      </c>
      <c r="U18" s="18" t="n">
        <v>369.92803119</v>
      </c>
      <c r="V18" s="20" t="n">
        <v>9.785610399999999</v>
      </c>
    </row>
    <row r="19" spans="1:22">
      <c r="A19" s="15" t="s">
        <v>494</v>
      </c>
      <c r="B19" s="17" t="n">
        <v>5658</v>
      </c>
      <c r="C19" s="18">
        <f>(67.0/B19*100)</f>
        <v/>
      </c>
      <c r="D19" s="19" t="n">
        <v>5591</v>
      </c>
      <c r="E19" s="18" t="n">
        <v>427.7090997</v>
      </c>
      <c r="F19" s="20" t="n">
        <v>6.49503093</v>
      </c>
      <c r="G19" s="18" t="n">
        <v>467.49905806</v>
      </c>
      <c r="H19" s="20" t="n">
        <v>3.378483</v>
      </c>
      <c r="I19" s="18" t="n">
        <v>487.00579171</v>
      </c>
      <c r="J19" s="20" t="n">
        <v>3.31423371</v>
      </c>
      <c r="K19" s="18" t="n">
        <v>505.97791798</v>
      </c>
      <c r="L19" s="20" t="n">
        <v>4.08084356</v>
      </c>
      <c r="M19" s="18" t="s">
        <v>481</v>
      </c>
      <c r="N19" s="20" t="s">
        <v>481</v>
      </c>
      <c r="O19" s="18" t="s">
        <v>481</v>
      </c>
      <c r="P19" s="20" t="s">
        <v>481</v>
      </c>
      <c r="Q19" s="18" t="s">
        <v>481</v>
      </c>
      <c r="R19" s="20" t="s">
        <v>481</v>
      </c>
      <c r="S19" s="18" t="s">
        <v>481</v>
      </c>
      <c r="T19" s="20" t="s">
        <v>481</v>
      </c>
      <c r="U19" s="18" t="n">
        <v>416.73127539</v>
      </c>
      <c r="V19" s="20" t="n">
        <v>6.8456561</v>
      </c>
    </row>
    <row r="20" spans="1:22">
      <c r="A20" s="15" t="s">
        <v>495</v>
      </c>
      <c r="B20" s="17" t="n">
        <v>3371</v>
      </c>
      <c r="C20" s="18">
        <f>(75.0/B20*100)</f>
        <v/>
      </c>
      <c r="D20" s="19" t="n">
        <v>3296</v>
      </c>
      <c r="E20" s="18" t="n">
        <v>420.81931367</v>
      </c>
      <c r="F20" s="20" t="n">
        <v>8.456380129999999</v>
      </c>
      <c r="G20" s="18" t="n">
        <v>442.79553905</v>
      </c>
      <c r="H20" s="20" t="n">
        <v>3.79151764</v>
      </c>
      <c r="I20" s="18" t="n">
        <v>471.40689593</v>
      </c>
      <c r="J20" s="20" t="n">
        <v>2.16544834</v>
      </c>
      <c r="K20" s="18" t="n">
        <v>502.06588017</v>
      </c>
      <c r="L20" s="20" t="n">
        <v>3.06677966</v>
      </c>
      <c r="M20" s="18" t="s">
        <v>481</v>
      </c>
      <c r="N20" s="20" t="s">
        <v>481</v>
      </c>
      <c r="O20" s="18" t="s">
        <v>481</v>
      </c>
      <c r="P20" s="20" t="s">
        <v>481</v>
      </c>
      <c r="Q20" s="18" t="s">
        <v>481</v>
      </c>
      <c r="R20" s="20" t="s">
        <v>481</v>
      </c>
      <c r="S20" s="18" t="s">
        <v>481</v>
      </c>
      <c r="T20" s="20" t="s">
        <v>481</v>
      </c>
      <c r="U20" s="18" t="n">
        <v>391.15303607</v>
      </c>
      <c r="V20" s="20" t="n">
        <v>14.44806891</v>
      </c>
    </row>
    <row r="21" spans="1:22">
      <c r="A21" s="15" t="s">
        <v>496</v>
      </c>
      <c r="B21" s="17" t="n">
        <v>5741</v>
      </c>
      <c r="C21" s="18">
        <f>(45.0/B21*100)</f>
        <v/>
      </c>
      <c r="D21" s="19" t="n">
        <v>5696</v>
      </c>
      <c r="E21" s="18" t="n">
        <v>469.38591571</v>
      </c>
      <c r="F21" s="20" t="n">
        <v>14.08532739</v>
      </c>
      <c r="G21" s="18" t="n">
        <v>487.87782889</v>
      </c>
      <c r="H21" s="20" t="n">
        <v>3.74201573</v>
      </c>
      <c r="I21" s="18" t="n">
        <v>499.25060439</v>
      </c>
      <c r="J21" s="20" t="n">
        <v>2.70134039</v>
      </c>
      <c r="K21" s="18" t="n">
        <v>518.50181529</v>
      </c>
      <c r="L21" s="20" t="n">
        <v>2.58275391</v>
      </c>
      <c r="M21" s="18" t="s">
        <v>481</v>
      </c>
      <c r="N21" s="20" t="s">
        <v>481</v>
      </c>
      <c r="O21" s="18" t="s">
        <v>481</v>
      </c>
      <c r="P21" s="20" t="s">
        <v>481</v>
      </c>
      <c r="Q21" s="18" t="s">
        <v>481</v>
      </c>
      <c r="R21" s="20" t="s">
        <v>481</v>
      </c>
      <c r="S21" s="18" t="s">
        <v>481</v>
      </c>
      <c r="T21" s="20" t="s">
        <v>481</v>
      </c>
      <c r="U21" s="18" t="n">
        <v>427.48553123</v>
      </c>
      <c r="V21" s="20" t="n">
        <v>11.60751481</v>
      </c>
    </row>
    <row r="22" spans="1:22">
      <c r="A22" s="15" t="s">
        <v>497</v>
      </c>
      <c r="B22" s="17" t="n">
        <v>6598</v>
      </c>
      <c r="C22" s="18">
        <f>(33.0/B22*100)</f>
        <v/>
      </c>
      <c r="D22" s="19" t="n">
        <v>6565</v>
      </c>
      <c r="E22" s="18" t="n">
        <v>394.81630624</v>
      </c>
      <c r="F22" s="20" t="n">
        <v>12.28652205</v>
      </c>
      <c r="G22" s="18" t="n">
        <v>458.11732266</v>
      </c>
      <c r="H22" s="20" t="n">
        <v>6.01406415</v>
      </c>
      <c r="I22" s="18" t="n">
        <v>475.483618</v>
      </c>
      <c r="J22" s="20" t="n">
        <v>3.75912107</v>
      </c>
      <c r="K22" s="18" t="n">
        <v>474.55154754</v>
      </c>
      <c r="L22" s="20" t="n">
        <v>3.10895097</v>
      </c>
      <c r="M22" s="18" t="s">
        <v>481</v>
      </c>
      <c r="N22" s="20" t="s">
        <v>481</v>
      </c>
      <c r="O22" s="18" t="s">
        <v>481</v>
      </c>
      <c r="P22" s="20" t="s">
        <v>481</v>
      </c>
      <c r="Q22" s="18" t="s">
        <v>481</v>
      </c>
      <c r="R22" s="20" t="s">
        <v>481</v>
      </c>
      <c r="S22" s="18" t="n">
        <v>451.72231241</v>
      </c>
      <c r="T22" s="20" t="n">
        <v>28.28550288</v>
      </c>
      <c r="U22" s="18" t="n">
        <v>337.21939279</v>
      </c>
      <c r="V22" s="20" t="n">
        <v>10.49091666</v>
      </c>
    </row>
    <row r="23" spans="1:22">
      <c r="A23" s="15" t="s">
        <v>498</v>
      </c>
      <c r="B23" s="17" t="n">
        <v>11583</v>
      </c>
      <c r="C23" s="18">
        <f>(218.0/B23*100)</f>
        <v/>
      </c>
      <c r="D23" s="19" t="n">
        <v>11365</v>
      </c>
      <c r="E23" s="18" t="n">
        <v>461.00650125</v>
      </c>
      <c r="F23" s="20" t="n">
        <v>7.21592436</v>
      </c>
      <c r="G23" s="18" t="n">
        <v>477.25843038</v>
      </c>
      <c r="H23" s="20" t="n">
        <v>3.56410557</v>
      </c>
      <c r="I23" s="18" t="n">
        <v>482.38282776</v>
      </c>
      <c r="J23" s="20" t="n">
        <v>2.76613469</v>
      </c>
      <c r="K23" s="18" t="n">
        <v>497.90489444</v>
      </c>
      <c r="L23" s="20" t="n">
        <v>3.675617</v>
      </c>
      <c r="M23" s="18" t="s">
        <v>481</v>
      </c>
      <c r="N23" s="20" t="s">
        <v>481</v>
      </c>
      <c r="O23" s="18" t="s">
        <v>481</v>
      </c>
      <c r="P23" s="20" t="s">
        <v>481</v>
      </c>
      <c r="Q23" s="18" t="s">
        <v>481</v>
      </c>
      <c r="R23" s="20" t="s">
        <v>481</v>
      </c>
      <c r="S23" s="18" t="s">
        <v>481</v>
      </c>
      <c r="T23" s="20" t="s">
        <v>481</v>
      </c>
      <c r="U23" s="18" t="n">
        <v>410.50121889</v>
      </c>
      <c r="V23" s="20" t="n">
        <v>10.33837033</v>
      </c>
    </row>
    <row r="24" spans="1:22">
      <c r="A24" s="15" t="s">
        <v>499</v>
      </c>
      <c r="B24" s="17" t="n">
        <v>6647</v>
      </c>
      <c r="C24" s="18">
        <f>(7.0/B24*100)</f>
        <v/>
      </c>
      <c r="D24" s="19" t="n">
        <v>6640</v>
      </c>
      <c r="E24" s="18" t="n">
        <v>519.32797852</v>
      </c>
      <c r="F24" s="20" t="n">
        <v>5.17470186</v>
      </c>
      <c r="G24" s="18" t="n">
        <v>527.40496092</v>
      </c>
      <c r="H24" s="20" t="n">
        <v>3.26994233</v>
      </c>
      <c r="I24" s="18" t="n">
        <v>546.74226569</v>
      </c>
      <c r="J24" s="20" t="n">
        <v>3.55488438</v>
      </c>
      <c r="K24" s="18" t="n">
        <v>553.65045281</v>
      </c>
      <c r="L24" s="20" t="n">
        <v>4.68884347</v>
      </c>
      <c r="M24" s="18" t="s">
        <v>481</v>
      </c>
      <c r="N24" s="20" t="s">
        <v>481</v>
      </c>
      <c r="O24" s="18" t="s">
        <v>481</v>
      </c>
      <c r="P24" s="20" t="s">
        <v>481</v>
      </c>
      <c r="Q24" s="18" t="s">
        <v>481</v>
      </c>
      <c r="R24" s="20" t="s">
        <v>481</v>
      </c>
      <c r="S24" s="18" t="s">
        <v>481</v>
      </c>
      <c r="T24" s="20" t="s">
        <v>481</v>
      </c>
      <c r="U24" s="18" t="n">
        <v>468.60521806</v>
      </c>
      <c r="V24" s="20" t="n">
        <v>12.2552895</v>
      </c>
    </row>
    <row r="25" spans="1:22">
      <c r="A25" s="15" t="s">
        <v>500</v>
      </c>
      <c r="B25" s="17" t="n">
        <v>5581</v>
      </c>
      <c r="C25" s="18">
        <f>(24.0/B25*100)</f>
        <v/>
      </c>
      <c r="D25" s="19" t="n">
        <v>5557</v>
      </c>
      <c r="E25" s="18" t="n">
        <v>482.04453176</v>
      </c>
      <c r="F25" s="20" t="n">
        <v>9.789907400000001</v>
      </c>
      <c r="G25" s="18" t="n">
        <v>511.46277439</v>
      </c>
      <c r="H25" s="20" t="n">
        <v>3.64740771</v>
      </c>
      <c r="I25" s="18" t="n">
        <v>515.77206354</v>
      </c>
      <c r="J25" s="20" t="n">
        <v>3.24604012</v>
      </c>
      <c r="K25" s="18" t="n">
        <v>528.88298939</v>
      </c>
      <c r="L25" s="20" t="n">
        <v>4.57258624</v>
      </c>
      <c r="M25" s="18" t="s">
        <v>481</v>
      </c>
      <c r="N25" s="20" t="s">
        <v>481</v>
      </c>
      <c r="O25" s="18" t="s">
        <v>481</v>
      </c>
      <c r="P25" s="20" t="s">
        <v>481</v>
      </c>
      <c r="Q25" s="18" t="s">
        <v>481</v>
      </c>
      <c r="R25" s="20" t="s">
        <v>481</v>
      </c>
      <c r="S25" s="18" t="s">
        <v>481</v>
      </c>
      <c r="T25" s="20" t="s">
        <v>481</v>
      </c>
      <c r="U25" s="18" t="n">
        <v>448.72361713</v>
      </c>
      <c r="V25" s="20" t="n">
        <v>25.91586322</v>
      </c>
    </row>
    <row r="26" spans="1:22">
      <c r="A26" s="15" t="s">
        <v>501</v>
      </c>
      <c r="B26" s="17" t="n">
        <v>4869</v>
      </c>
      <c r="C26" s="18">
        <f>(33.0/B26*100)</f>
        <v/>
      </c>
      <c r="D26" s="19" t="n">
        <v>4836</v>
      </c>
      <c r="E26" s="18" t="n">
        <v>461.2412735</v>
      </c>
      <c r="F26" s="20" t="n">
        <v>6.44845336</v>
      </c>
      <c r="G26" s="18" t="n">
        <v>480.65694931</v>
      </c>
      <c r="H26" s="20" t="n">
        <v>3.41916328</v>
      </c>
      <c r="I26" s="18" t="n">
        <v>491.45094214</v>
      </c>
      <c r="J26" s="20" t="n">
        <v>1.9175573</v>
      </c>
      <c r="K26" s="18" t="n">
        <v>509.87488939</v>
      </c>
      <c r="L26" s="20" t="n">
        <v>3.54932558</v>
      </c>
      <c r="M26" s="18" t="s">
        <v>481</v>
      </c>
      <c r="N26" s="20" t="s">
        <v>481</v>
      </c>
      <c r="O26" s="18" t="s">
        <v>481</v>
      </c>
      <c r="P26" s="20" t="s">
        <v>481</v>
      </c>
      <c r="Q26" s="18" t="s">
        <v>481</v>
      </c>
      <c r="R26" s="20" t="s">
        <v>481</v>
      </c>
      <c r="S26" s="18" t="s">
        <v>481</v>
      </c>
      <c r="T26" s="20" t="s">
        <v>481</v>
      </c>
      <c r="U26" s="18" t="n">
        <v>429.53378904</v>
      </c>
      <c r="V26" s="20" t="n">
        <v>8.952393669999999</v>
      </c>
    </row>
    <row r="27" spans="1:22">
      <c r="A27" s="15" t="s">
        <v>502</v>
      </c>
      <c r="B27" s="17" t="n">
        <v>5299</v>
      </c>
      <c r="C27" s="18">
        <f>(17.0/B27*100)</f>
        <v/>
      </c>
      <c r="D27" s="19" t="n">
        <v>5282</v>
      </c>
      <c r="E27" s="18" t="n">
        <v>450.31443379</v>
      </c>
      <c r="F27" s="20" t="n">
        <v>4.75086251</v>
      </c>
      <c r="G27" s="18" t="n">
        <v>476.52925431</v>
      </c>
      <c r="H27" s="20" t="n">
        <v>2.62835227</v>
      </c>
      <c r="I27" s="18" t="n">
        <v>492.91912512</v>
      </c>
      <c r="J27" s="20" t="n">
        <v>2.05292009</v>
      </c>
      <c r="K27" s="18" t="n">
        <v>500.2543472</v>
      </c>
      <c r="L27" s="20" t="n">
        <v>3.15701259</v>
      </c>
      <c r="M27" s="18" t="s">
        <v>481</v>
      </c>
      <c r="N27" s="20" t="s">
        <v>481</v>
      </c>
      <c r="O27" s="18" t="s">
        <v>481</v>
      </c>
      <c r="P27" s="20" t="s">
        <v>481</v>
      </c>
      <c r="Q27" s="18" t="s">
        <v>481</v>
      </c>
      <c r="R27" s="20" t="s">
        <v>481</v>
      </c>
      <c r="S27" s="18" t="s">
        <v>481</v>
      </c>
      <c r="T27" s="20" t="s">
        <v>481</v>
      </c>
      <c r="U27" s="18" t="n">
        <v>384.02600877</v>
      </c>
      <c r="V27" s="20" t="n">
        <v>6.2231181</v>
      </c>
    </row>
    <row r="28" spans="1:22">
      <c r="A28" s="15" t="s">
        <v>503</v>
      </c>
      <c r="B28" s="17" t="n">
        <v>7568</v>
      </c>
      <c r="C28" s="18">
        <f>(57.0/B28*100)</f>
        <v/>
      </c>
      <c r="D28" s="19" t="n">
        <v>7511</v>
      </c>
      <c r="E28" s="18" t="n">
        <v>404.99988749</v>
      </c>
      <c r="F28" s="20" t="n">
        <v>2.07778827</v>
      </c>
      <c r="G28" s="18" t="n">
        <v>409.22754927</v>
      </c>
      <c r="H28" s="20" t="n">
        <v>2.46893535</v>
      </c>
      <c r="I28" s="18" t="n">
        <v>429.65191893</v>
      </c>
      <c r="J28" s="20" t="n">
        <v>3.10863046</v>
      </c>
      <c r="K28" s="18" t="n">
        <v>434.34448632</v>
      </c>
      <c r="L28" s="20" t="n">
        <v>4.58544265</v>
      </c>
      <c r="M28" s="18" t="s">
        <v>481</v>
      </c>
      <c r="N28" s="20" t="s">
        <v>481</v>
      </c>
      <c r="O28" s="18" t="s">
        <v>481</v>
      </c>
      <c r="P28" s="20" t="s">
        <v>481</v>
      </c>
      <c r="Q28" s="18" t="s">
        <v>481</v>
      </c>
      <c r="R28" s="20" t="s">
        <v>481</v>
      </c>
      <c r="S28" s="18" t="s">
        <v>481</v>
      </c>
      <c r="T28" s="20" t="s">
        <v>481</v>
      </c>
      <c r="U28" s="18" t="n">
        <v>340.06151669</v>
      </c>
      <c r="V28" s="20" t="n">
        <v>10.48758149</v>
      </c>
    </row>
    <row r="29" spans="1:22">
      <c r="A29" s="15" t="s">
        <v>504</v>
      </c>
      <c r="B29" s="17" t="n">
        <v>5385</v>
      </c>
      <c r="C29" s="18">
        <f>(30.0/B29*100)</f>
        <v/>
      </c>
      <c r="D29" s="19" t="n">
        <v>5355</v>
      </c>
      <c r="E29" s="18" t="n">
        <v>464.43773476</v>
      </c>
      <c r="F29" s="20" t="n">
        <v>10.36598707</v>
      </c>
      <c r="G29" s="18" t="n">
        <v>494.94517862</v>
      </c>
      <c r="H29" s="20" t="n">
        <v>3.43216012</v>
      </c>
      <c r="I29" s="18" t="n">
        <v>522.36730142</v>
      </c>
      <c r="J29" s="20" t="n">
        <v>2.65582512</v>
      </c>
      <c r="K29" s="18" t="n">
        <v>529.09602301</v>
      </c>
      <c r="L29" s="20" t="n">
        <v>5.36594115</v>
      </c>
      <c r="M29" s="18" t="s">
        <v>481</v>
      </c>
      <c r="N29" s="20" t="s">
        <v>481</v>
      </c>
      <c r="O29" s="18" t="s">
        <v>481</v>
      </c>
      <c r="P29" s="20" t="s">
        <v>481</v>
      </c>
      <c r="Q29" s="18" t="n">
        <v>358.28551468</v>
      </c>
      <c r="R29" s="20" t="n">
        <v>8.567023300000001</v>
      </c>
      <c r="S29" s="18" t="s">
        <v>481</v>
      </c>
      <c r="T29" s="20" t="s">
        <v>481</v>
      </c>
      <c r="U29" s="18" t="n">
        <v>425.83233313</v>
      </c>
      <c r="V29" s="20" t="n">
        <v>10.70125308</v>
      </c>
    </row>
    <row r="30" spans="1:22">
      <c r="A30" s="15" t="s">
        <v>505</v>
      </c>
      <c r="B30" s="17" t="n">
        <v>4520</v>
      </c>
      <c r="C30" s="18">
        <f>(103.0/B30*100)</f>
        <v/>
      </c>
      <c r="D30" s="19" t="n">
        <v>4417</v>
      </c>
      <c r="E30" s="18" t="n">
        <v>485.44726491</v>
      </c>
      <c r="F30" s="20" t="n">
        <v>10.80200098</v>
      </c>
      <c r="G30" s="18" t="n">
        <v>514.55860215</v>
      </c>
      <c r="H30" s="20" t="n">
        <v>4.13241108</v>
      </c>
      <c r="I30" s="18" t="n">
        <v>510.90140832</v>
      </c>
      <c r="J30" s="20" t="n">
        <v>3.0352035</v>
      </c>
      <c r="K30" s="18" t="n">
        <v>533.10335159</v>
      </c>
      <c r="L30" s="20" t="n">
        <v>3.83605583</v>
      </c>
      <c r="M30" s="18" t="s">
        <v>481</v>
      </c>
      <c r="N30" s="20" t="s">
        <v>481</v>
      </c>
      <c r="O30" s="18" t="s">
        <v>481</v>
      </c>
      <c r="P30" s="20" t="s">
        <v>481</v>
      </c>
      <c r="Q30" s="18" t="s">
        <v>481</v>
      </c>
      <c r="R30" s="20" t="s">
        <v>481</v>
      </c>
      <c r="S30" s="18" t="s">
        <v>481</v>
      </c>
      <c r="T30" s="20" t="s">
        <v>481</v>
      </c>
      <c r="U30" s="18" t="n">
        <v>416.17933618</v>
      </c>
      <c r="V30" s="20" t="n">
        <v>9.96043461</v>
      </c>
    </row>
    <row r="31" spans="1:22">
      <c r="A31" s="15" t="s">
        <v>506</v>
      </c>
      <c r="B31" s="17" t="n">
        <v>5456</v>
      </c>
      <c r="C31" s="18">
        <f>(125.0/B31*100)</f>
        <v/>
      </c>
      <c r="D31" s="19" t="n">
        <v>5331</v>
      </c>
      <c r="E31" s="18" t="n">
        <v>449.79500415</v>
      </c>
      <c r="F31" s="20" t="n">
        <v>7.99661099</v>
      </c>
      <c r="G31" s="18" t="n">
        <v>483.72828117</v>
      </c>
      <c r="H31" s="20" t="n">
        <v>3.60481965</v>
      </c>
      <c r="I31" s="18" t="n">
        <v>506.10391175</v>
      </c>
      <c r="J31" s="20" t="n">
        <v>2.3520437</v>
      </c>
      <c r="K31" s="18" t="n">
        <v>517.59999235</v>
      </c>
      <c r="L31" s="20" t="n">
        <v>3.50026308</v>
      </c>
      <c r="M31" s="18" t="s">
        <v>481</v>
      </c>
      <c r="N31" s="20" t="s">
        <v>481</v>
      </c>
      <c r="O31" s="18" t="s">
        <v>481</v>
      </c>
      <c r="P31" s="20" t="s">
        <v>481</v>
      </c>
      <c r="Q31" s="18" t="s">
        <v>481</v>
      </c>
      <c r="R31" s="20" t="s">
        <v>481</v>
      </c>
      <c r="S31" s="18" t="s">
        <v>481</v>
      </c>
      <c r="T31" s="20" t="s">
        <v>481</v>
      </c>
      <c r="U31" s="18" t="n">
        <v>425.4762148</v>
      </c>
      <c r="V31" s="20" t="n">
        <v>6.91391768</v>
      </c>
    </row>
    <row r="32" spans="1:22">
      <c r="A32" s="15" t="s">
        <v>507</v>
      </c>
      <c r="B32" s="17" t="n">
        <v>4478</v>
      </c>
      <c r="C32" s="18">
        <f>(5.0/B32*100)</f>
        <v/>
      </c>
      <c r="D32" s="19" t="n">
        <v>4473</v>
      </c>
      <c r="E32" s="18" t="n">
        <v>483.5286208</v>
      </c>
      <c r="F32" s="20" t="n">
        <v>8.16723457</v>
      </c>
      <c r="G32" s="18" t="n">
        <v>493.30548372</v>
      </c>
      <c r="H32" s="20" t="n">
        <v>3.92066285</v>
      </c>
      <c r="I32" s="18" t="n">
        <v>501.43947891</v>
      </c>
      <c r="J32" s="20" t="n">
        <v>2.64032665</v>
      </c>
      <c r="K32" s="18" t="n">
        <v>522.53628524</v>
      </c>
      <c r="L32" s="20" t="n">
        <v>4.29574221</v>
      </c>
      <c r="M32" s="18" t="s">
        <v>481</v>
      </c>
      <c r="N32" s="20" t="s">
        <v>481</v>
      </c>
      <c r="O32" s="18" t="s">
        <v>481</v>
      </c>
      <c r="P32" s="20" t="s">
        <v>481</v>
      </c>
      <c r="Q32" s="18" t="s">
        <v>481</v>
      </c>
      <c r="R32" s="20" t="s">
        <v>481</v>
      </c>
      <c r="S32" s="18" t="s">
        <v>481</v>
      </c>
      <c r="T32" s="20" t="s">
        <v>481</v>
      </c>
      <c r="U32" s="18" t="n">
        <v>412.93395943</v>
      </c>
      <c r="V32" s="20" t="n">
        <v>16.87449945</v>
      </c>
    </row>
    <row r="33" spans="1:22">
      <c r="A33" s="15" t="s">
        <v>508</v>
      </c>
      <c r="B33" s="17" t="n">
        <v>7325</v>
      </c>
      <c r="C33" s="18">
        <f>(76.0/B33*100)</f>
        <v/>
      </c>
      <c r="D33" s="19" t="n">
        <v>7249</v>
      </c>
      <c r="E33" s="18" t="n">
        <v>460.78566457</v>
      </c>
      <c r="F33" s="20" t="n">
        <v>4.7710943</v>
      </c>
      <c r="G33" s="18" t="n">
        <v>486.7400156</v>
      </c>
      <c r="H33" s="20" t="n">
        <v>3.53390212</v>
      </c>
      <c r="I33" s="18" t="n">
        <v>503.23072331</v>
      </c>
      <c r="J33" s="20" t="n">
        <v>2.78186329</v>
      </c>
      <c r="K33" s="18" t="n">
        <v>525.1675843</v>
      </c>
      <c r="L33" s="20" t="n">
        <v>3.27059255</v>
      </c>
      <c r="M33" s="18" t="s">
        <v>481</v>
      </c>
      <c r="N33" s="20" t="s">
        <v>481</v>
      </c>
      <c r="O33" s="18" t="s">
        <v>481</v>
      </c>
      <c r="P33" s="20" t="s">
        <v>481</v>
      </c>
      <c r="Q33" s="18" t="s">
        <v>481</v>
      </c>
      <c r="R33" s="20" t="s">
        <v>481</v>
      </c>
      <c r="S33" s="18" t="s">
        <v>481</v>
      </c>
      <c r="T33" s="20" t="s">
        <v>481</v>
      </c>
      <c r="U33" s="18" t="n">
        <v>438.04148918</v>
      </c>
      <c r="V33" s="20" t="n">
        <v>12.83590211</v>
      </c>
    </row>
    <row r="34" spans="1:22">
      <c r="A34" s="15" t="s">
        <v>509</v>
      </c>
      <c r="B34" s="17" t="n">
        <v>6350</v>
      </c>
      <c r="C34" s="18">
        <f>(36.0/B34*100)</f>
        <v/>
      </c>
      <c r="D34" s="19" t="n">
        <v>6314</v>
      </c>
      <c r="E34" s="18" t="n">
        <v>423.76753082</v>
      </c>
      <c r="F34" s="20" t="n">
        <v>6.76780583</v>
      </c>
      <c r="G34" s="18" t="n">
        <v>457.60472732</v>
      </c>
      <c r="H34" s="20" t="n">
        <v>3.80300018</v>
      </c>
      <c r="I34" s="18" t="n">
        <v>473.30444473</v>
      </c>
      <c r="J34" s="20" t="n">
        <v>2.42962053</v>
      </c>
      <c r="K34" s="18" t="n">
        <v>485.70324828</v>
      </c>
      <c r="L34" s="20" t="n">
        <v>3.87158002</v>
      </c>
      <c r="M34" s="18" t="s">
        <v>481</v>
      </c>
      <c r="N34" s="20" t="s">
        <v>481</v>
      </c>
      <c r="O34" s="18" t="s">
        <v>481</v>
      </c>
      <c r="P34" s="20" t="s">
        <v>481</v>
      </c>
      <c r="Q34" s="18" t="n">
        <v>306.56969545</v>
      </c>
      <c r="R34" s="20" t="n">
        <v>10.27624616</v>
      </c>
      <c r="S34" s="18" t="s">
        <v>481</v>
      </c>
      <c r="T34" s="20" t="s">
        <v>481</v>
      </c>
      <c r="U34" s="18" t="n">
        <v>357.64078359</v>
      </c>
      <c r="V34" s="20" t="n">
        <v>9.663185990000001</v>
      </c>
    </row>
    <row r="35" spans="1:22">
      <c r="A35" s="15" t="s">
        <v>510</v>
      </c>
      <c r="B35" s="17" t="n">
        <v>6406</v>
      </c>
      <c r="C35" s="18">
        <f>(36.0/B35*100)</f>
        <v/>
      </c>
      <c r="D35" s="19" t="n">
        <v>6370</v>
      </c>
      <c r="E35" s="18" t="n">
        <v>473.49378754</v>
      </c>
      <c r="F35" s="20" t="n">
        <v>6.33734582</v>
      </c>
      <c r="G35" s="18" t="n">
        <v>495.35343618</v>
      </c>
      <c r="H35" s="20" t="n">
        <v>2.96787077</v>
      </c>
      <c r="I35" s="18" t="n">
        <v>528.27764455</v>
      </c>
      <c r="J35" s="20" t="n">
        <v>1.91433943</v>
      </c>
      <c r="K35" s="18" t="n">
        <v>538.3617142000001</v>
      </c>
      <c r="L35" s="20" t="n">
        <v>3.6826541</v>
      </c>
      <c r="M35" s="18" t="s">
        <v>481</v>
      </c>
      <c r="N35" s="20" t="s">
        <v>481</v>
      </c>
      <c r="O35" s="18" t="s">
        <v>481</v>
      </c>
      <c r="P35" s="20" t="s">
        <v>481</v>
      </c>
      <c r="Q35" s="18" t="n">
        <v>374.85244494</v>
      </c>
      <c r="R35" s="20" t="n">
        <v>5.84040672</v>
      </c>
      <c r="S35" s="18" t="s">
        <v>481</v>
      </c>
      <c r="T35" s="20" t="s">
        <v>481</v>
      </c>
      <c r="U35" s="18" t="n">
        <v>456.32590971</v>
      </c>
      <c r="V35" s="20" t="n">
        <v>6.80639566</v>
      </c>
    </row>
    <row r="36" spans="1:22">
      <c r="A36" s="15" t="s">
        <v>511</v>
      </c>
      <c r="B36" s="17" t="n">
        <v>6736</v>
      </c>
      <c r="C36" s="18">
        <f>(28.0/B36*100)</f>
        <v/>
      </c>
      <c r="D36" s="19" t="n">
        <v>6708</v>
      </c>
      <c r="E36" s="18" t="n">
        <v>458.34982851</v>
      </c>
      <c r="F36" s="20" t="n">
        <v>3.79508746</v>
      </c>
      <c r="G36" s="18" t="n">
        <v>482.39449293</v>
      </c>
      <c r="H36" s="20" t="n">
        <v>2.38957891</v>
      </c>
      <c r="I36" s="18" t="n">
        <v>508.76559717</v>
      </c>
      <c r="J36" s="20" t="n">
        <v>2.26656294</v>
      </c>
      <c r="K36" s="18" t="n">
        <v>516.892154</v>
      </c>
      <c r="L36" s="20" t="n">
        <v>3.3238587</v>
      </c>
      <c r="M36" s="18" t="s">
        <v>481</v>
      </c>
      <c r="N36" s="20" t="s">
        <v>481</v>
      </c>
      <c r="O36" s="18" t="s">
        <v>481</v>
      </c>
      <c r="P36" s="20" t="s">
        <v>481</v>
      </c>
      <c r="Q36" s="18" t="s">
        <v>481</v>
      </c>
      <c r="R36" s="20" t="s">
        <v>481</v>
      </c>
      <c r="S36" s="18" t="s">
        <v>481</v>
      </c>
      <c r="T36" s="20" t="s">
        <v>481</v>
      </c>
      <c r="U36" s="18" t="n">
        <v>402.98652517</v>
      </c>
      <c r="V36" s="20" t="n">
        <v>9.681835570000001</v>
      </c>
    </row>
    <row r="37" spans="1:22">
      <c r="A37" s="15" t="s">
        <v>512</v>
      </c>
      <c r="B37" s="17" t="n">
        <v>5458</v>
      </c>
      <c r="C37" s="18">
        <f>(65.0/B37*100)</f>
        <v/>
      </c>
      <c r="D37" s="19" t="n">
        <v>5393</v>
      </c>
      <c r="E37" s="18" t="n">
        <v>447.97417092</v>
      </c>
      <c r="F37" s="20" t="n">
        <v>9.896111660000001</v>
      </c>
      <c r="G37" s="18" t="n">
        <v>479.18987063</v>
      </c>
      <c r="H37" s="20" t="n">
        <v>4.83822516</v>
      </c>
      <c r="I37" s="18" t="n">
        <v>497.13709576</v>
      </c>
      <c r="J37" s="20" t="n">
        <v>3.45065778</v>
      </c>
      <c r="K37" s="18" t="n">
        <v>515.14010253</v>
      </c>
      <c r="L37" s="20" t="n">
        <v>4.83861741</v>
      </c>
      <c r="M37" s="18" t="s">
        <v>481</v>
      </c>
      <c r="N37" s="20" t="s">
        <v>481</v>
      </c>
      <c r="O37" s="18" t="s">
        <v>481</v>
      </c>
      <c r="P37" s="20" t="s">
        <v>481</v>
      </c>
      <c r="Q37" s="18" t="s">
        <v>481</v>
      </c>
      <c r="R37" s="20" t="s">
        <v>481</v>
      </c>
      <c r="S37" s="18" t="s">
        <v>481</v>
      </c>
      <c r="T37" s="20" t="s">
        <v>481</v>
      </c>
      <c r="U37" s="18" t="n">
        <v>381.09281886</v>
      </c>
      <c r="V37" s="20" t="n">
        <v>8.91405593</v>
      </c>
    </row>
    <row r="38" spans="1:22">
      <c r="A38" s="15" t="s">
        <v>513</v>
      </c>
      <c r="B38" s="17" t="n">
        <v>5860</v>
      </c>
      <c r="C38" s="18">
        <f>(16.0/B38*100)</f>
        <v/>
      </c>
      <c r="D38" s="19" t="n">
        <v>5844</v>
      </c>
      <c r="E38" s="18" t="n">
        <v>472.31982854</v>
      </c>
      <c r="F38" s="20" t="n">
        <v>7.47272499</v>
      </c>
      <c r="G38" s="18" t="n">
        <v>500.97790299</v>
      </c>
      <c r="H38" s="20" t="n">
        <v>3.77544742</v>
      </c>
      <c r="I38" s="18" t="n">
        <v>515.04751298</v>
      </c>
      <c r="J38" s="20" t="n">
        <v>3.26079071</v>
      </c>
      <c r="K38" s="18" t="n">
        <v>514.06996692</v>
      </c>
      <c r="L38" s="20" t="n">
        <v>4.41282067</v>
      </c>
      <c r="M38" s="18" t="s">
        <v>481</v>
      </c>
      <c r="N38" s="20" t="s">
        <v>481</v>
      </c>
      <c r="O38" s="18" t="s">
        <v>481</v>
      </c>
      <c r="P38" s="20" t="s">
        <v>481</v>
      </c>
      <c r="Q38" s="18" t="s">
        <v>481</v>
      </c>
      <c r="R38" s="20" t="s">
        <v>481</v>
      </c>
      <c r="S38" s="18" t="s">
        <v>481</v>
      </c>
      <c r="T38" s="20" t="s">
        <v>481</v>
      </c>
      <c r="U38" s="18" t="n">
        <v>405.88639562</v>
      </c>
      <c r="V38" s="20" t="n">
        <v>12.90996909</v>
      </c>
    </row>
    <row r="39" spans="1:22">
      <c r="A39" s="15" t="s">
        <v>514</v>
      </c>
      <c r="B39" s="17" t="n">
        <v>5895</v>
      </c>
      <c r="C39" s="18">
        <f>(31.0/B39*100)</f>
        <v/>
      </c>
      <c r="D39" s="19" t="n">
        <v>5864</v>
      </c>
      <c r="E39" s="18" t="n">
        <v>415.0692947</v>
      </c>
      <c r="F39" s="20" t="n">
        <v>5.40157661</v>
      </c>
      <c r="G39" s="18" t="n">
        <v>427.00632148</v>
      </c>
      <c r="H39" s="20" t="n">
        <v>5.44103778</v>
      </c>
      <c r="I39" s="18" t="n">
        <v>427.28095541</v>
      </c>
      <c r="J39" s="20" t="n">
        <v>3.89005321</v>
      </c>
      <c r="K39" s="18" t="n">
        <v>429.09064568</v>
      </c>
      <c r="L39" s="20" t="n">
        <v>4.07555727</v>
      </c>
      <c r="M39" s="18" t="s">
        <v>481</v>
      </c>
      <c r="N39" s="20" t="s">
        <v>481</v>
      </c>
      <c r="O39" s="18" t="s">
        <v>481</v>
      </c>
      <c r="P39" s="20" t="s">
        <v>481</v>
      </c>
      <c r="Q39" s="18" t="s">
        <v>481</v>
      </c>
      <c r="R39" s="20" t="s">
        <v>481</v>
      </c>
      <c r="S39" s="18" t="s">
        <v>481</v>
      </c>
      <c r="T39" s="20" t="s">
        <v>481</v>
      </c>
      <c r="U39" s="18" t="n">
        <v>352.57758173</v>
      </c>
      <c r="V39" s="20" t="n">
        <v>10.59549557</v>
      </c>
    </row>
    <row r="40" spans="1:22">
      <c r="A40" s="15" t="s">
        <v>515</v>
      </c>
      <c r="B40" s="17" t="n">
        <v>14157</v>
      </c>
      <c r="C40" s="18">
        <f>(279.0/B40*100)</f>
        <v/>
      </c>
      <c r="D40" s="19" t="n">
        <v>13878</v>
      </c>
      <c r="E40" s="18" t="n">
        <v>486.66039209</v>
      </c>
      <c r="F40" s="20" t="n">
        <v>9.937211169999999</v>
      </c>
      <c r="G40" s="18" t="n">
        <v>507.3070508</v>
      </c>
      <c r="H40" s="20" t="n">
        <v>3.91360179</v>
      </c>
      <c r="I40" s="18" t="n">
        <v>511.13568234</v>
      </c>
      <c r="J40" s="20" t="n">
        <v>2.80965729</v>
      </c>
      <c r="K40" s="18" t="n">
        <v>516.40083831</v>
      </c>
      <c r="L40" s="20" t="n">
        <v>3.53407148</v>
      </c>
      <c r="M40" s="18" t="s">
        <v>481</v>
      </c>
      <c r="N40" s="20" t="s">
        <v>481</v>
      </c>
      <c r="O40" s="18" t="s">
        <v>481</v>
      </c>
      <c r="P40" s="20" t="s">
        <v>481</v>
      </c>
      <c r="Q40" s="18" t="s">
        <v>481</v>
      </c>
      <c r="R40" s="20" t="s">
        <v>481</v>
      </c>
      <c r="S40" s="18" t="s">
        <v>481</v>
      </c>
      <c r="T40" s="20" t="s">
        <v>481</v>
      </c>
      <c r="U40" s="18" t="n">
        <v>418.11566818</v>
      </c>
      <c r="V40" s="20" t="n">
        <v>9.472781100000001</v>
      </c>
    </row>
    <row r="41" spans="1:22">
      <c r="A41" s="15" t="s">
        <v>516</v>
      </c>
      <c r="B41" s="17" t="n">
        <v>5712</v>
      </c>
      <c r="C41" s="18">
        <f>(39.0/B41*100)</f>
        <v/>
      </c>
      <c r="D41" s="19" t="n">
        <v>5673</v>
      </c>
      <c r="E41" s="18" t="n">
        <v>469.67561485</v>
      </c>
      <c r="F41" s="20" t="n">
        <v>12.77362218</v>
      </c>
      <c r="G41" s="18" t="n">
        <v>501.45276611</v>
      </c>
      <c r="H41" s="20" t="n">
        <v>5.0750704</v>
      </c>
      <c r="I41" s="18" t="n">
        <v>495.95232991</v>
      </c>
      <c r="J41" s="20" t="n">
        <v>3.11743875</v>
      </c>
      <c r="K41" s="18" t="n">
        <v>504.32428602</v>
      </c>
      <c r="L41" s="20" t="n">
        <v>4.01095255</v>
      </c>
      <c r="M41" s="18" t="s">
        <v>481</v>
      </c>
      <c r="N41" s="20" t="s">
        <v>481</v>
      </c>
      <c r="O41" s="18" t="s">
        <v>481</v>
      </c>
      <c r="P41" s="20" t="s">
        <v>481</v>
      </c>
      <c r="Q41" s="18" t="n">
        <v>387.44235424</v>
      </c>
      <c r="R41" s="20" t="n">
        <v>14.52510266</v>
      </c>
      <c r="S41" s="18" t="s">
        <v>481</v>
      </c>
      <c r="T41" s="20" t="s">
        <v>481</v>
      </c>
      <c r="U41" s="18" t="n">
        <v>399.52863237</v>
      </c>
      <c r="V41" s="20" t="n">
        <v>13.31315227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(1248.0/B46*100)</f>
        <v/>
      </c>
      <c r="D46" s="19" t="n">
        <v>21893</v>
      </c>
      <c r="E46" s="18" t="n">
        <v>392.0962693</v>
      </c>
      <c r="F46" s="20" t="n">
        <v>2.22402298</v>
      </c>
      <c r="G46" s="18" t="n">
        <v>399.92448769</v>
      </c>
      <c r="H46" s="20" t="n">
        <v>2.33359832</v>
      </c>
      <c r="I46" s="18" t="n">
        <v>419.9291895</v>
      </c>
      <c r="J46" s="20" t="n">
        <v>3.13307765</v>
      </c>
      <c r="K46" s="18" t="n">
        <v>429.21011948</v>
      </c>
      <c r="L46" s="20" t="n">
        <v>4.40258483</v>
      </c>
      <c r="M46" s="18" t="s">
        <v>481</v>
      </c>
      <c r="N46" s="20" t="s">
        <v>481</v>
      </c>
      <c r="O46" s="18" t="s">
        <v>481</v>
      </c>
      <c r="P46" s="20" t="s">
        <v>481</v>
      </c>
      <c r="Q46" s="18" t="s">
        <v>481</v>
      </c>
      <c r="R46" s="20" t="s">
        <v>481</v>
      </c>
      <c r="S46" s="18" t="s">
        <v>481</v>
      </c>
      <c r="T46" s="20" t="s">
        <v>481</v>
      </c>
      <c r="U46" s="18" t="n">
        <v>335.57288059</v>
      </c>
      <c r="V46" s="20" t="n">
        <v>3.63624517</v>
      </c>
    </row>
    <row r="47" spans="1:22">
      <c r="A47" s="15" t="s">
        <v>522</v>
      </c>
      <c r="B47" s="17" t="n">
        <v>5928</v>
      </c>
      <c r="C47" s="18">
        <f>(86.0/B47*100)</f>
        <v/>
      </c>
      <c r="D47" s="19" t="n">
        <v>5842</v>
      </c>
      <c r="E47" s="18" t="n">
        <v>399.46419378</v>
      </c>
      <c r="F47" s="20" t="n">
        <v>10.68356294</v>
      </c>
      <c r="G47" s="18" t="n">
        <v>444.69578177</v>
      </c>
      <c r="H47" s="20" t="n">
        <v>5.59528888</v>
      </c>
      <c r="I47" s="18" t="n">
        <v>454.52783708</v>
      </c>
      <c r="J47" s="20" t="n">
        <v>3.96028095</v>
      </c>
      <c r="K47" s="18" t="n">
        <v>469.19951974</v>
      </c>
      <c r="L47" s="20" t="n">
        <v>4.37406011</v>
      </c>
      <c r="M47" s="18" t="s">
        <v>481</v>
      </c>
      <c r="N47" s="20" t="s">
        <v>481</v>
      </c>
      <c r="O47" s="18" t="s">
        <v>481</v>
      </c>
      <c r="P47" s="20" t="s">
        <v>481</v>
      </c>
      <c r="Q47" s="18" t="s">
        <v>481</v>
      </c>
      <c r="R47" s="20" t="s">
        <v>481</v>
      </c>
      <c r="S47" s="18" t="s">
        <v>481</v>
      </c>
      <c r="T47" s="20" t="s">
        <v>481</v>
      </c>
      <c r="U47" s="18" t="n">
        <v>332.88978268</v>
      </c>
      <c r="V47" s="20" t="n">
        <v>6.3242687</v>
      </c>
    </row>
    <row r="48" spans="1:22">
      <c r="A48" s="15" t="s">
        <v>523</v>
      </c>
      <c r="B48" s="17" t="n">
        <v>9841</v>
      </c>
      <c r="C48" s="18">
        <f>(7.0/B48*100)</f>
        <v/>
      </c>
      <c r="D48" s="19" t="n">
        <v>9834</v>
      </c>
      <c r="E48" s="18" t="n">
        <v>511.87313226</v>
      </c>
      <c r="F48" s="20" t="n">
        <v>12.66092842</v>
      </c>
      <c r="G48" s="18" t="n">
        <v>514.8673007800001</v>
      </c>
      <c r="H48" s="20" t="n">
        <v>5.76063499</v>
      </c>
      <c r="I48" s="18" t="n">
        <v>512.88350933</v>
      </c>
      <c r="J48" s="20" t="n">
        <v>4.76979729</v>
      </c>
      <c r="K48" s="18" t="n">
        <v>538.4863976300001</v>
      </c>
      <c r="L48" s="20" t="n">
        <v>4.7604367</v>
      </c>
      <c r="M48" s="18" t="s">
        <v>481</v>
      </c>
      <c r="N48" s="20" t="s">
        <v>481</v>
      </c>
      <c r="O48" s="18" t="s">
        <v>481</v>
      </c>
      <c r="P48" s="20" t="s">
        <v>481</v>
      </c>
      <c r="Q48" s="18" t="s">
        <v>481</v>
      </c>
      <c r="R48" s="20" t="s">
        <v>481</v>
      </c>
      <c r="S48" s="18" t="s">
        <v>481</v>
      </c>
      <c r="T48" s="20" t="s">
        <v>481</v>
      </c>
      <c r="U48" s="18" t="n">
        <v>452.43603262</v>
      </c>
      <c r="V48" s="20" t="n">
        <v>30.30859343</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(220.0/B50*100)</f>
        <v/>
      </c>
      <c r="D50" s="19" t="n">
        <v>11575</v>
      </c>
      <c r="E50" s="18" t="n">
        <v>392.12961042</v>
      </c>
      <c r="F50" s="20" t="n">
        <v>2.93982382</v>
      </c>
      <c r="G50" s="18" t="n">
        <v>407.90605018</v>
      </c>
      <c r="H50" s="20" t="n">
        <v>2.35583766</v>
      </c>
      <c r="I50" s="18" t="n">
        <v>439.44940736</v>
      </c>
      <c r="J50" s="20" t="n">
        <v>3.03857074</v>
      </c>
      <c r="K50" s="18" t="n">
        <v>442.57304462</v>
      </c>
      <c r="L50" s="20" t="n">
        <v>4.25391614</v>
      </c>
      <c r="M50" s="18" t="s">
        <v>481</v>
      </c>
      <c r="N50" s="20" t="s">
        <v>481</v>
      </c>
      <c r="O50" s="18" t="s">
        <v>481</v>
      </c>
      <c r="P50" s="20" t="s">
        <v>481</v>
      </c>
      <c r="Q50" s="18" t="s">
        <v>481</v>
      </c>
      <c r="R50" s="20" t="s">
        <v>481</v>
      </c>
      <c r="S50" s="18" t="s">
        <v>481</v>
      </c>
      <c r="T50" s="20" t="s">
        <v>481</v>
      </c>
      <c r="U50" s="18" t="n">
        <v>342.83415365</v>
      </c>
      <c r="V50" s="20" t="n">
        <v>8.165120330000001</v>
      </c>
    </row>
    <row r="51" spans="1:22">
      <c r="A51" s="15" t="s">
        <v>526</v>
      </c>
      <c r="B51" s="17" t="n">
        <v>6866</v>
      </c>
      <c r="C51" s="18">
        <f>(108.0/B51*100)</f>
        <v/>
      </c>
      <c r="D51" s="19" t="n">
        <v>6758</v>
      </c>
      <c r="E51" s="18" t="n">
        <v>396.92365251</v>
      </c>
      <c r="F51" s="20" t="n">
        <v>2.76922032</v>
      </c>
      <c r="G51" s="18" t="n">
        <v>412.41030854</v>
      </c>
      <c r="H51" s="20" t="n">
        <v>2.55237398</v>
      </c>
      <c r="I51" s="18" t="n">
        <v>433.27226158</v>
      </c>
      <c r="J51" s="20" t="n">
        <v>2.80047046</v>
      </c>
      <c r="K51" s="18" t="n">
        <v>439.78397604</v>
      </c>
      <c r="L51" s="20" t="n">
        <v>3.51934707</v>
      </c>
      <c r="M51" s="18" t="s">
        <v>481</v>
      </c>
      <c r="N51" s="20" t="s">
        <v>481</v>
      </c>
      <c r="O51" s="18" t="s">
        <v>481</v>
      </c>
      <c r="P51" s="20" t="s">
        <v>481</v>
      </c>
      <c r="Q51" s="18" t="n">
        <v>410.85572185</v>
      </c>
      <c r="R51" s="20" t="n">
        <v>3.7997542</v>
      </c>
      <c r="S51" s="18" t="s">
        <v>481</v>
      </c>
      <c r="T51" s="20" t="s">
        <v>481</v>
      </c>
      <c r="U51" s="18" t="n">
        <v>378.45791284</v>
      </c>
      <c r="V51" s="20" t="n">
        <v>7.13460136</v>
      </c>
    </row>
    <row r="52" spans="1:22">
      <c r="A52" s="15" t="s">
        <v>527</v>
      </c>
      <c r="B52" s="17" t="n">
        <v>5809</v>
      </c>
      <c r="C52" s="18">
        <f>(74.0/B52*100)</f>
        <v/>
      </c>
      <c r="D52" s="19" t="n">
        <v>5735</v>
      </c>
      <c r="E52" s="18" t="n">
        <v>443.51263314</v>
      </c>
      <c r="F52" s="20" t="n">
        <v>6.16845296</v>
      </c>
      <c r="G52" s="18" t="n">
        <v>461.15457648</v>
      </c>
      <c r="H52" s="20" t="n">
        <v>3.41146588</v>
      </c>
      <c r="I52" s="18" t="n">
        <v>481.08389508</v>
      </c>
      <c r="J52" s="20" t="n">
        <v>2.6864222</v>
      </c>
      <c r="K52" s="18" t="n">
        <v>495.96526226</v>
      </c>
      <c r="L52" s="20" t="n">
        <v>3.95486347</v>
      </c>
      <c r="M52" s="18" t="s">
        <v>481</v>
      </c>
      <c r="N52" s="20" t="s">
        <v>481</v>
      </c>
      <c r="O52" s="18" t="s">
        <v>481</v>
      </c>
      <c r="P52" s="20" t="s">
        <v>481</v>
      </c>
      <c r="Q52" s="18" t="s">
        <v>481</v>
      </c>
      <c r="R52" s="20" t="s">
        <v>481</v>
      </c>
      <c r="S52" s="18" t="s">
        <v>481</v>
      </c>
      <c r="T52" s="20" t="s">
        <v>481</v>
      </c>
      <c r="U52" s="18" t="n">
        <v>395.36754915</v>
      </c>
      <c r="V52" s="20" t="n">
        <v>8.66144175</v>
      </c>
    </row>
    <row r="53" spans="1:22">
      <c r="A53" s="15" t="s">
        <v>528</v>
      </c>
      <c r="B53" s="17" t="n">
        <v>5571</v>
      </c>
      <c r="C53" s="18">
        <f>(85.0/B53*100)</f>
        <v/>
      </c>
      <c r="D53" s="19" t="n">
        <v>5486</v>
      </c>
      <c r="E53" s="18" t="n">
        <v>413.08203246</v>
      </c>
      <c r="F53" s="20" t="n">
        <v>6.57918686</v>
      </c>
      <c r="G53" s="18" t="n">
        <v>434.55492715</v>
      </c>
      <c r="H53" s="20" t="n">
        <v>3.47100748</v>
      </c>
      <c r="I53" s="18" t="n">
        <v>432.50405528</v>
      </c>
      <c r="J53" s="20" t="n">
        <v>1.77620863</v>
      </c>
      <c r="K53" s="18" t="n">
        <v>444.78415138</v>
      </c>
      <c r="L53" s="20" t="n">
        <v>2.73726596</v>
      </c>
      <c r="M53" s="18" t="s">
        <v>481</v>
      </c>
      <c r="N53" s="20" t="s">
        <v>481</v>
      </c>
      <c r="O53" s="18" t="s">
        <v>481</v>
      </c>
      <c r="P53" s="20" t="s">
        <v>481</v>
      </c>
      <c r="Q53" s="18" t="s">
        <v>481</v>
      </c>
      <c r="R53" s="20" t="s">
        <v>481</v>
      </c>
      <c r="S53" s="18" t="s">
        <v>481</v>
      </c>
      <c r="T53" s="20" t="s">
        <v>481</v>
      </c>
      <c r="U53" s="18" t="n">
        <v>351.04608618</v>
      </c>
      <c r="V53" s="20" t="n">
        <v>7.10955572</v>
      </c>
    </row>
    <row r="54" spans="1:22">
      <c r="A54" s="15" t="s">
        <v>529</v>
      </c>
      <c r="B54" s="17" t="n">
        <v>4740</v>
      </c>
      <c r="C54" s="18">
        <f>(68.0/B54*100)</f>
        <v/>
      </c>
      <c r="D54" s="19" t="n">
        <v>4672</v>
      </c>
      <c r="E54" s="18" t="n">
        <v>334.57071586</v>
      </c>
      <c r="F54" s="20" t="n">
        <v>2.44229656</v>
      </c>
      <c r="G54" s="18" t="n">
        <v>334.57216759</v>
      </c>
      <c r="H54" s="20" t="n">
        <v>3.14260935</v>
      </c>
      <c r="I54" s="18" t="n">
        <v>351.2351393</v>
      </c>
      <c r="J54" s="20" t="n">
        <v>5.42411349</v>
      </c>
      <c r="K54" s="18" t="n">
        <v>342.86300232</v>
      </c>
      <c r="L54" s="20" t="n">
        <v>4.66968731</v>
      </c>
      <c r="M54" s="18" t="s">
        <v>481</v>
      </c>
      <c r="N54" s="20" t="s">
        <v>481</v>
      </c>
      <c r="O54" s="18" t="s">
        <v>481</v>
      </c>
      <c r="P54" s="20" t="s">
        <v>481</v>
      </c>
      <c r="Q54" s="18" t="s">
        <v>481</v>
      </c>
      <c r="R54" s="20" t="s">
        <v>481</v>
      </c>
      <c r="S54" s="18" t="s">
        <v>481</v>
      </c>
      <c r="T54" s="20" t="s">
        <v>481</v>
      </c>
      <c r="U54" s="18" t="n">
        <v>271.22756515</v>
      </c>
      <c r="V54" s="20" t="n">
        <v>3.84249897</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518.30574849</v>
      </c>
      <c r="F56" s="20" t="n">
        <v>6.49720008</v>
      </c>
      <c r="G56" s="18" t="n">
        <v>528.53700783</v>
      </c>
      <c r="H56" s="20" t="n">
        <v>3.23280943</v>
      </c>
      <c r="I56" s="18" t="n">
        <v>519.09569416</v>
      </c>
      <c r="J56" s="20" t="n">
        <v>3.06852313</v>
      </c>
      <c r="K56" s="18" t="n">
        <v>527.44801738</v>
      </c>
      <c r="L56" s="20" t="n">
        <v>2.92183928</v>
      </c>
      <c r="M56" s="18" t="s">
        <v>481</v>
      </c>
      <c r="N56" s="20" t="s">
        <v>481</v>
      </c>
      <c r="O56" s="18" t="s">
        <v>481</v>
      </c>
      <c r="P56" s="20" t="s">
        <v>481</v>
      </c>
      <c r="Q56" s="18" t="s">
        <v>481</v>
      </c>
      <c r="R56" s="20" t="s">
        <v>481</v>
      </c>
      <c r="S56" s="18" t="s">
        <v>481</v>
      </c>
      <c r="T56" s="20" t="s">
        <v>481</v>
      </c>
      <c r="U56" s="18" t="n">
        <v>468.36534249</v>
      </c>
      <c r="V56" s="20" t="n">
        <v>21.96713887</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(137.0/B61*100)</f>
        <v/>
      </c>
      <c r="D61" s="19" t="n">
        <v>6388</v>
      </c>
      <c r="E61" s="18" t="n">
        <v>437.10421058</v>
      </c>
      <c r="F61" s="20" t="n">
        <v>4.60106285</v>
      </c>
      <c r="G61" s="18" t="n">
        <v>458.40274973</v>
      </c>
      <c r="H61" s="20" t="n">
        <v>3.580672</v>
      </c>
      <c r="I61" s="18" t="n">
        <v>483.4995568</v>
      </c>
      <c r="J61" s="20" t="n">
        <v>2.53614888</v>
      </c>
      <c r="K61" s="18" t="n">
        <v>495.86400397</v>
      </c>
      <c r="L61" s="20" t="n">
        <v>3.93782426</v>
      </c>
      <c r="M61" s="18" t="s">
        <v>481</v>
      </c>
      <c r="N61" s="20" t="s">
        <v>481</v>
      </c>
      <c r="O61" s="18" t="s">
        <v>481</v>
      </c>
      <c r="P61" s="20" t="s">
        <v>481</v>
      </c>
      <c r="Q61" s="18" t="s">
        <v>481</v>
      </c>
      <c r="R61" s="20" t="s">
        <v>481</v>
      </c>
      <c r="S61" s="18" t="s">
        <v>481</v>
      </c>
      <c r="T61" s="20" t="s">
        <v>481</v>
      </c>
      <c r="U61" s="18" t="n">
        <v>402.74713807</v>
      </c>
      <c r="V61" s="20" t="n">
        <v>10.29246782</v>
      </c>
    </row>
    <row r="62" spans="1:22">
      <c r="A62" s="15" t="s">
        <v>537</v>
      </c>
      <c r="B62" s="17" t="n">
        <v>4476</v>
      </c>
      <c r="C62" s="18">
        <f>(3.0/B62*100)</f>
        <v/>
      </c>
      <c r="D62" s="19" t="n">
        <v>4473</v>
      </c>
      <c r="E62" s="18" t="n">
        <v>508.03441902</v>
      </c>
      <c r="F62" s="20" t="n">
        <v>4.64167148</v>
      </c>
      <c r="G62" s="18" t="n">
        <v>525.20745645</v>
      </c>
      <c r="H62" s="20" t="n">
        <v>1.93441112</v>
      </c>
      <c r="I62" s="18" t="n">
        <v>530.40792161</v>
      </c>
      <c r="J62" s="20" t="n">
        <v>1.94649195</v>
      </c>
      <c r="K62" s="18" t="n">
        <v>542.85365482</v>
      </c>
      <c r="L62" s="20" t="n">
        <v>3.1894938</v>
      </c>
      <c r="M62" s="18" t="s">
        <v>481</v>
      </c>
      <c r="N62" s="20" t="s">
        <v>481</v>
      </c>
      <c r="O62" s="18" t="s">
        <v>481</v>
      </c>
      <c r="P62" s="20" t="s">
        <v>481</v>
      </c>
      <c r="Q62" s="18" t="s">
        <v>481</v>
      </c>
      <c r="R62" s="20" t="s">
        <v>481</v>
      </c>
      <c r="S62" s="18" t="s">
        <v>481</v>
      </c>
      <c r="T62" s="20" t="s">
        <v>481</v>
      </c>
      <c r="U62" s="18" t="n">
        <v>501.87777912</v>
      </c>
      <c r="V62" s="20" t="n">
        <v>19.01710589</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(75.0/B66*100)</f>
        <v/>
      </c>
      <c r="D66" s="19" t="n">
        <v>5590</v>
      </c>
      <c r="E66" s="18" t="n">
        <v>395.06002789</v>
      </c>
      <c r="F66" s="20" t="n">
        <v>6.72659103</v>
      </c>
      <c r="G66" s="18" t="n">
        <v>406.88447151</v>
      </c>
      <c r="H66" s="20" t="n">
        <v>3.20147122</v>
      </c>
      <c r="I66" s="18" t="n">
        <v>412.40667813</v>
      </c>
      <c r="J66" s="20" t="n">
        <v>1.68800216</v>
      </c>
      <c r="K66" s="18" t="n">
        <v>432.94794159</v>
      </c>
      <c r="L66" s="20" t="n">
        <v>2.91124932</v>
      </c>
      <c r="M66" s="18" t="s">
        <v>481</v>
      </c>
      <c r="N66" s="20" t="s">
        <v>481</v>
      </c>
      <c r="O66" s="18" t="s">
        <v>481</v>
      </c>
      <c r="P66" s="20" t="s">
        <v>481</v>
      </c>
      <c r="Q66" s="18" t="s">
        <v>481</v>
      </c>
      <c r="R66" s="20" t="s">
        <v>481</v>
      </c>
      <c r="S66" s="18" t="s">
        <v>481</v>
      </c>
      <c r="T66" s="20" t="s">
        <v>481</v>
      </c>
      <c r="U66" s="18" t="n">
        <v>335.96905385</v>
      </c>
      <c r="V66" s="20" t="n">
        <v>4.31598993</v>
      </c>
    </row>
    <row r="67" spans="1:22">
      <c r="A67" s="15" t="s">
        <v>542</v>
      </c>
      <c r="B67" s="17" t="n">
        <v>6971</v>
      </c>
      <c r="C67" s="18">
        <f>(54.0/B67*100)</f>
        <v/>
      </c>
      <c r="D67" s="19" t="n">
        <v>6917</v>
      </c>
      <c r="E67" s="18" t="n">
        <v>382.49739283</v>
      </c>
      <c r="F67" s="20" t="n">
        <v>2.92268189</v>
      </c>
      <c r="G67" s="18" t="n">
        <v>387.60701862</v>
      </c>
      <c r="H67" s="20" t="n">
        <v>2.27114207</v>
      </c>
      <c r="I67" s="18" t="n">
        <v>415.25523388</v>
      </c>
      <c r="J67" s="20" t="n">
        <v>3.30142443</v>
      </c>
      <c r="K67" s="18" t="n">
        <v>434.46045236</v>
      </c>
      <c r="L67" s="20" t="n">
        <v>4.61280917</v>
      </c>
      <c r="M67" s="18" t="s">
        <v>481</v>
      </c>
      <c r="N67" s="20" t="s">
        <v>481</v>
      </c>
      <c r="O67" s="18" t="s">
        <v>481</v>
      </c>
      <c r="P67" s="20" t="s">
        <v>481</v>
      </c>
      <c r="Q67" s="18" t="s">
        <v>481</v>
      </c>
      <c r="R67" s="20" t="s">
        <v>481</v>
      </c>
      <c r="S67" s="18" t="s">
        <v>481</v>
      </c>
      <c r="T67" s="20" t="s">
        <v>481</v>
      </c>
      <c r="U67" s="18" t="n">
        <v>311.17258588</v>
      </c>
      <c r="V67" s="20" t="n">
        <v>7.42022743</v>
      </c>
    </row>
    <row r="68" spans="1:22">
      <c r="A68" s="15" t="s">
        <v>543</v>
      </c>
      <c r="B68" s="17" t="n">
        <v>12083</v>
      </c>
      <c r="C68" s="18">
        <f>(26.0/B68*100)</f>
        <v/>
      </c>
      <c r="D68" s="19" t="n">
        <v>12057</v>
      </c>
      <c r="E68" s="18" t="n">
        <v>377.83899775</v>
      </c>
      <c r="F68" s="20" t="n">
        <v>5.78675693</v>
      </c>
      <c r="G68" s="18" t="n">
        <v>420.72586682</v>
      </c>
      <c r="H68" s="20" t="n">
        <v>3.17481539</v>
      </c>
      <c r="I68" s="18" t="n">
        <v>425.14995001</v>
      </c>
      <c r="J68" s="20" t="n">
        <v>1.74261377</v>
      </c>
      <c r="K68" s="18" t="n">
        <v>426.17391109</v>
      </c>
      <c r="L68" s="20" t="n">
        <v>1.39606845</v>
      </c>
      <c r="M68" s="18" t="s">
        <v>481</v>
      </c>
      <c r="N68" s="20" t="s">
        <v>481</v>
      </c>
      <c r="O68" s="18" t="s">
        <v>481</v>
      </c>
      <c r="P68" s="20" t="s">
        <v>481</v>
      </c>
      <c r="Q68" s="18" t="s">
        <v>481</v>
      </c>
      <c r="R68" s="20" t="s">
        <v>481</v>
      </c>
      <c r="S68" s="18" t="s">
        <v>481</v>
      </c>
      <c r="T68" s="20" t="s">
        <v>481</v>
      </c>
      <c r="U68" s="18" t="n">
        <v>327.4540271</v>
      </c>
      <c r="V68" s="20" t="n">
        <v>3.81966472</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471.11732238</v>
      </c>
      <c r="F70" s="20" t="n">
        <v>11.28791162</v>
      </c>
      <c r="G70" s="18" t="n">
        <v>474.9858283</v>
      </c>
      <c r="H70" s="20" t="n">
        <v>4.29020817</v>
      </c>
      <c r="I70" s="18" t="n">
        <v>484.92371817</v>
      </c>
      <c r="J70" s="20" t="n">
        <v>2.90318664</v>
      </c>
      <c r="K70" s="18" t="n">
        <v>503.70701515</v>
      </c>
      <c r="L70" s="20" t="n">
        <v>3.44005422</v>
      </c>
      <c r="M70" s="18" t="s">
        <v>481</v>
      </c>
      <c r="N70" s="20" t="s">
        <v>481</v>
      </c>
      <c r="O70" s="18" t="s">
        <v>481</v>
      </c>
      <c r="P70" s="20" t="s">
        <v>481</v>
      </c>
      <c r="Q70" s="18" t="s">
        <v>481</v>
      </c>
      <c r="R70" s="20" t="s">
        <v>481</v>
      </c>
      <c r="S70" s="18" t="s">
        <v>481</v>
      </c>
      <c r="T70" s="20" t="s">
        <v>481</v>
      </c>
      <c r="U70" s="18" t="n">
        <v>425.59947669</v>
      </c>
      <c r="V70" s="20" t="n">
        <v>9.34663415</v>
      </c>
    </row>
    <row r="71" spans="1:22">
      <c r="A71" s="15" t="s">
        <v>546</v>
      </c>
      <c r="B71" s="17" t="n">
        <v>6115</v>
      </c>
      <c r="C71" s="18">
        <f>(17.0/B71*100)</f>
        <v/>
      </c>
      <c r="D71" s="19" t="n">
        <v>6098</v>
      </c>
      <c r="E71" s="18" t="n">
        <v>566.64397234</v>
      </c>
      <c r="F71" s="20" t="n">
        <v>7.99308371</v>
      </c>
      <c r="G71" s="18" t="n">
        <v>564.67929344</v>
      </c>
      <c r="H71" s="20" t="n">
        <v>2.51458607</v>
      </c>
      <c r="I71" s="18" t="n">
        <v>548.9885805500001</v>
      </c>
      <c r="J71" s="20" t="n">
        <v>1.7592799</v>
      </c>
      <c r="K71" s="18" t="n">
        <v>559.72229219</v>
      </c>
      <c r="L71" s="20" t="n">
        <v>2.73465049</v>
      </c>
      <c r="M71" s="18" t="s">
        <v>481</v>
      </c>
      <c r="N71" s="20" t="s">
        <v>481</v>
      </c>
      <c r="O71" s="18" t="s">
        <v>481</v>
      </c>
      <c r="P71" s="20" t="s">
        <v>481</v>
      </c>
      <c r="Q71" s="18" t="s">
        <v>481</v>
      </c>
      <c r="R71" s="20" t="s">
        <v>481</v>
      </c>
      <c r="S71" s="18" t="s">
        <v>481</v>
      </c>
      <c r="T71" s="20" t="s">
        <v>481</v>
      </c>
      <c r="U71" s="18" t="n">
        <v>476.17909312</v>
      </c>
      <c r="V71" s="20" t="n">
        <v>16.83462799</v>
      </c>
    </row>
    <row r="72" spans="1:22">
      <c r="A72" s="15" t="s">
        <v>547</v>
      </c>
      <c r="B72" s="17" t="n">
        <v>7708</v>
      </c>
      <c r="C72" s="18">
        <f>(5.0/B72*100)</f>
        <v/>
      </c>
      <c r="D72" s="19" t="n">
        <v>7703</v>
      </c>
      <c r="E72" s="18" t="n">
        <v>468.03980342</v>
      </c>
      <c r="F72" s="20" t="n">
        <v>8.007597840000001</v>
      </c>
      <c r="G72" s="18" t="n">
        <v>508.87289952</v>
      </c>
      <c r="H72" s="20" t="n">
        <v>2.89695341</v>
      </c>
      <c r="I72" s="18" t="n">
        <v>535.19309005</v>
      </c>
      <c r="J72" s="20" t="n">
        <v>3.1547438</v>
      </c>
      <c r="K72" s="18" t="n">
        <v>560.99941412</v>
      </c>
      <c r="L72" s="20" t="n">
        <v>3.45300636</v>
      </c>
      <c r="M72" s="18" t="s">
        <v>481</v>
      </c>
      <c r="N72" s="20" t="s">
        <v>481</v>
      </c>
      <c r="O72" s="18" t="s">
        <v>481</v>
      </c>
      <c r="P72" s="20" t="s">
        <v>481</v>
      </c>
      <c r="Q72" s="18" t="s">
        <v>481</v>
      </c>
      <c r="R72" s="20" t="s">
        <v>481</v>
      </c>
      <c r="S72" s="18" t="s">
        <v>481</v>
      </c>
      <c r="T72" s="20" t="s">
        <v>481</v>
      </c>
      <c r="U72" s="18" t="n">
        <v>491.62360143</v>
      </c>
      <c r="V72" s="20" t="n">
        <v>26.805894</v>
      </c>
    </row>
    <row r="73" spans="1:22">
      <c r="A73" s="15" t="s">
        <v>548</v>
      </c>
      <c r="B73" s="17" t="n">
        <v>8249</v>
      </c>
      <c r="C73" s="18">
        <f>(148.0/B73*100)</f>
        <v/>
      </c>
      <c r="D73" s="19" t="n">
        <v>8101</v>
      </c>
      <c r="E73" s="18" t="n">
        <v>424.75990718</v>
      </c>
      <c r="F73" s="20" t="n">
        <v>6.47037369</v>
      </c>
      <c r="G73" s="18" t="n">
        <v>420.86852744</v>
      </c>
      <c r="H73" s="20" t="n">
        <v>3.40851582</v>
      </c>
      <c r="I73" s="18" t="n">
        <v>421.94114694</v>
      </c>
      <c r="J73" s="20" t="n">
        <v>3.0213375</v>
      </c>
      <c r="K73" s="18" t="n">
        <v>427.68833136</v>
      </c>
      <c r="L73" s="20" t="n">
        <v>4.10326179</v>
      </c>
      <c r="M73" s="18" t="s">
        <v>481</v>
      </c>
      <c r="N73" s="20" t="s">
        <v>481</v>
      </c>
      <c r="O73" s="18" t="s">
        <v>481</v>
      </c>
      <c r="P73" s="20" t="s">
        <v>481</v>
      </c>
      <c r="Q73" s="18" t="s">
        <v>481</v>
      </c>
      <c r="R73" s="20" t="s">
        <v>481</v>
      </c>
      <c r="S73" s="18" t="s">
        <v>481</v>
      </c>
      <c r="T73" s="20" t="s">
        <v>481</v>
      </c>
      <c r="U73" s="18" t="n">
        <v>363.80429397</v>
      </c>
      <c r="V73" s="20" t="n">
        <v>11.7481388</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(204.0/B75*100)</f>
        <v/>
      </c>
      <c r="D75" s="19" t="n">
        <v>5171</v>
      </c>
      <c r="E75" s="18" t="n">
        <v>358.70164078</v>
      </c>
      <c r="F75" s="20" t="n">
        <v>8.01064929</v>
      </c>
      <c r="G75" s="18" t="n">
        <v>366.50605299</v>
      </c>
      <c r="H75" s="20" t="n">
        <v>4.72926896</v>
      </c>
      <c r="I75" s="18" t="n">
        <v>385.69413793</v>
      </c>
      <c r="J75" s="20" t="n">
        <v>2.74772718</v>
      </c>
      <c r="K75" s="18" t="n">
        <v>396.74412756</v>
      </c>
      <c r="L75" s="20" t="n">
        <v>2.32655824</v>
      </c>
      <c r="M75" s="18" t="s">
        <v>481</v>
      </c>
      <c r="N75" s="20" t="s">
        <v>481</v>
      </c>
      <c r="O75" s="18" t="s">
        <v>481</v>
      </c>
      <c r="P75" s="20" t="s">
        <v>481</v>
      </c>
      <c r="Q75" s="18" t="s">
        <v>481</v>
      </c>
      <c r="R75" s="20" t="s">
        <v>481</v>
      </c>
      <c r="S75" s="18" t="s">
        <v>481</v>
      </c>
      <c r="T75" s="20" t="s">
        <v>481</v>
      </c>
      <c r="U75" s="18" t="n">
        <v>348.43481396</v>
      </c>
      <c r="V75" s="20" t="n">
        <v>4.83920431</v>
      </c>
    </row>
    <row r="76" spans="1:22">
      <c r="A76" s="15" t="s">
        <v>551</v>
      </c>
      <c r="B76" s="17" t="n">
        <v>14167</v>
      </c>
      <c r="C76" s="18">
        <f>(228.0/B76*100)</f>
        <v/>
      </c>
      <c r="D76" s="19" t="n">
        <v>13939</v>
      </c>
      <c r="E76" s="18" t="n">
        <v>391.50994418</v>
      </c>
      <c r="F76" s="20" t="n">
        <v>8.158469970000001</v>
      </c>
      <c r="G76" s="18" t="n">
        <v>448.8633934</v>
      </c>
      <c r="H76" s="20" t="n">
        <v>4.89212343</v>
      </c>
      <c r="I76" s="18" t="n">
        <v>437.75450484</v>
      </c>
      <c r="J76" s="20" t="n">
        <v>2.69384219</v>
      </c>
      <c r="K76" s="18" t="n">
        <v>443.63991344</v>
      </c>
      <c r="L76" s="20" t="n">
        <v>2.44191818</v>
      </c>
      <c r="M76" s="18" t="s">
        <v>481</v>
      </c>
      <c r="N76" s="20" t="s">
        <v>481</v>
      </c>
      <c r="O76" s="18" t="s">
        <v>481</v>
      </c>
      <c r="P76" s="20" t="s">
        <v>481</v>
      </c>
      <c r="Q76" s="18" t="s">
        <v>481</v>
      </c>
      <c r="R76" s="20" t="s">
        <v>481</v>
      </c>
      <c r="S76" s="18" t="s">
        <v>481</v>
      </c>
      <c r="T76" s="20" t="s">
        <v>481</v>
      </c>
      <c r="U76" s="18" t="n">
        <v>333.54464196</v>
      </c>
      <c r="V76" s="20" t="n">
        <v>5.70760074</v>
      </c>
    </row>
    <row r="77" spans="1:22">
      <c r="A77" s="15" t="s">
        <v>552</v>
      </c>
      <c r="B77" s="17" t="n">
        <v>6062</v>
      </c>
      <c r="C77" s="18">
        <f>(86.0/B77*100)</f>
        <v/>
      </c>
      <c r="D77" s="19" t="n">
        <v>5976</v>
      </c>
      <c r="E77" s="18" t="n">
        <v>417.7854593</v>
      </c>
      <c r="F77" s="20" t="n">
        <v>3.01423226</v>
      </c>
      <c r="G77" s="18" t="n">
        <v>436.66908533</v>
      </c>
      <c r="H77" s="20" t="n">
        <v>2.58023212</v>
      </c>
      <c r="I77" s="18" t="n">
        <v>447.76209343</v>
      </c>
      <c r="J77" s="20" t="n">
        <v>2.8751652</v>
      </c>
      <c r="K77" s="18" t="n">
        <v>466.07255994</v>
      </c>
      <c r="L77" s="20" t="n">
        <v>4.42978144</v>
      </c>
      <c r="M77" s="18" t="s">
        <v>481</v>
      </c>
      <c r="N77" s="20" t="s">
        <v>481</v>
      </c>
      <c r="O77" s="18" t="s">
        <v>481</v>
      </c>
      <c r="P77" s="20" t="s">
        <v>481</v>
      </c>
      <c r="Q77" s="18" t="s">
        <v>481</v>
      </c>
      <c r="R77" s="20" t="s">
        <v>481</v>
      </c>
      <c r="S77" s="18" t="s">
        <v>481</v>
      </c>
      <c r="T77" s="20" t="s">
        <v>481</v>
      </c>
      <c r="U77" s="18" t="n">
        <v>344.88253347</v>
      </c>
      <c r="V77" s="20" t="n">
        <v>4.06550181</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444.35579135</v>
      </c>
      <c r="F81" s="20" t="n">
        <v>13.1916293</v>
      </c>
      <c r="G81" s="18" t="n">
        <v>443.87284225</v>
      </c>
      <c r="H81" s="20" t="n">
        <v>5.77225217</v>
      </c>
      <c r="I81" s="18" t="n">
        <v>438.61693541</v>
      </c>
      <c r="J81" s="20" t="n">
        <v>3.07746641</v>
      </c>
      <c r="K81" s="18" t="n">
        <v>448.79515458</v>
      </c>
      <c r="L81" s="20" t="n">
        <v>3.3069199</v>
      </c>
      <c r="M81" s="18" t="s">
        <v>481</v>
      </c>
      <c r="N81" s="20" t="s">
        <v>481</v>
      </c>
      <c r="O81" s="18" t="s">
        <v>481</v>
      </c>
      <c r="P81" s="20" t="s">
        <v>481</v>
      </c>
      <c r="Q81" s="18" t="s">
        <v>481</v>
      </c>
      <c r="R81" s="20" t="s">
        <v>481</v>
      </c>
      <c r="S81" s="18" t="s">
        <v>481</v>
      </c>
      <c r="T81" s="20" t="s">
        <v>481</v>
      </c>
      <c r="U81" s="18" t="n">
        <v>399.45206229</v>
      </c>
      <c r="V81" s="20" t="n">
        <v>20.71257935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714</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(370.0/B7*100)</f>
        <v/>
      </c>
      <c r="D7" s="19" t="n">
        <v>14160</v>
      </c>
      <c r="E7" s="18" t="n">
        <v>455.0311825</v>
      </c>
      <c r="F7" s="20" t="n">
        <v>6.0060185</v>
      </c>
      <c r="G7" s="18" t="n">
        <v>487.20159762</v>
      </c>
      <c r="H7" s="20" t="n">
        <v>2.1666044</v>
      </c>
      <c r="I7" s="18" t="n">
        <v>512.21888731</v>
      </c>
      <c r="J7" s="20" t="n">
        <v>1.93727268</v>
      </c>
      <c r="K7" s="18" t="n">
        <v>539.41874894</v>
      </c>
      <c r="L7" s="20" t="n">
        <v>2.19324915</v>
      </c>
      <c r="M7" s="18" t="s">
        <v>481</v>
      </c>
      <c r="N7" s="20" t="s">
        <v>481</v>
      </c>
      <c r="O7" s="18" t="s">
        <v>481</v>
      </c>
      <c r="P7" s="20" t="s">
        <v>481</v>
      </c>
      <c r="Q7" s="18" t="s">
        <v>481</v>
      </c>
      <c r="R7" s="20" t="s">
        <v>481</v>
      </c>
      <c r="S7" s="18" t="s">
        <v>481</v>
      </c>
      <c r="T7" s="20" t="s">
        <v>481</v>
      </c>
      <c r="U7" s="18" t="n">
        <v>411.6403574</v>
      </c>
      <c r="V7" s="20" t="n">
        <v>7.98982935</v>
      </c>
    </row>
    <row r="8" spans="1:22">
      <c r="A8" s="15" t="s">
        <v>483</v>
      </c>
      <c r="B8" s="17" t="n">
        <v>7007</v>
      </c>
      <c r="C8" s="18">
        <f>(23.0/B8*100)</f>
        <v/>
      </c>
      <c r="D8" s="19" t="n">
        <v>6984</v>
      </c>
      <c r="E8" s="18" t="n">
        <v>483.97873223</v>
      </c>
      <c r="F8" s="20" t="n">
        <v>2.99550289</v>
      </c>
      <c r="G8" s="18" t="n">
        <v>490.42828883</v>
      </c>
      <c r="H8" s="20" t="n">
        <v>3.16897994</v>
      </c>
      <c r="I8" s="18" t="n">
        <v>504.02446066</v>
      </c>
      <c r="J8" s="20" t="n">
        <v>2.92917745</v>
      </c>
      <c r="K8" s="18" t="n">
        <v>511.31323408</v>
      </c>
      <c r="L8" s="20" t="n">
        <v>3.78601799</v>
      </c>
      <c r="M8" s="18" t="s">
        <v>481</v>
      </c>
      <c r="N8" s="20" t="s">
        <v>481</v>
      </c>
      <c r="O8" s="18" t="s">
        <v>481</v>
      </c>
      <c r="P8" s="20" t="s">
        <v>481</v>
      </c>
      <c r="Q8" s="18" t="n">
        <v>368.48347797</v>
      </c>
      <c r="R8" s="20" t="n">
        <v>14.99112476</v>
      </c>
      <c r="S8" s="18" t="s">
        <v>481</v>
      </c>
      <c r="T8" s="20" t="s">
        <v>481</v>
      </c>
      <c r="U8" s="18" t="n">
        <v>372.89395043</v>
      </c>
      <c r="V8" s="20" t="n">
        <v>14.27314075</v>
      </c>
    </row>
    <row r="9" spans="1:22">
      <c r="A9" s="15" t="s">
        <v>484</v>
      </c>
      <c r="B9" s="17" t="n">
        <v>9651</v>
      </c>
      <c r="C9" s="18">
        <f>(102.0/B9*100)</f>
        <v/>
      </c>
      <c r="D9" s="19" t="n">
        <v>9549</v>
      </c>
      <c r="E9" s="18" t="n">
        <v>498.38502839</v>
      </c>
      <c r="F9" s="20" t="n">
        <v>2.79958269</v>
      </c>
      <c r="G9" s="18" t="n">
        <v>512.51058645</v>
      </c>
      <c r="H9" s="20" t="n">
        <v>2.05591906</v>
      </c>
      <c r="I9" s="18" t="n">
        <v>511.88067583</v>
      </c>
      <c r="J9" s="20" t="n">
        <v>3.21445335</v>
      </c>
      <c r="K9" s="18" t="n">
        <v>495.12878341</v>
      </c>
      <c r="L9" s="20" t="n">
        <v>5.91678845</v>
      </c>
      <c r="M9" s="18" t="s">
        <v>481</v>
      </c>
      <c r="N9" s="20" t="s">
        <v>481</v>
      </c>
      <c r="O9" s="18" t="s">
        <v>481</v>
      </c>
      <c r="P9" s="20" t="s">
        <v>481</v>
      </c>
      <c r="Q9" s="18" t="n">
        <v>374.78530698</v>
      </c>
      <c r="R9" s="20" t="n">
        <v>11.62763904</v>
      </c>
      <c r="S9" s="18" t="s">
        <v>481</v>
      </c>
      <c r="T9" s="20" t="s">
        <v>481</v>
      </c>
      <c r="U9" s="18" t="n">
        <v>388.08540604</v>
      </c>
      <c r="V9" s="20" t="n">
        <v>8.903107500000001</v>
      </c>
    </row>
    <row r="10" spans="1:22">
      <c r="A10" s="15" t="s">
        <v>485</v>
      </c>
      <c r="B10" s="17" t="n">
        <v>20058</v>
      </c>
      <c r="C10" s="18">
        <f>(529.0/B10*100)</f>
        <v/>
      </c>
      <c r="D10" s="19" t="n">
        <v>19529</v>
      </c>
      <c r="E10" s="18" t="n">
        <v>501.37915186</v>
      </c>
      <c r="F10" s="20" t="n">
        <v>5.40583193</v>
      </c>
      <c r="G10" s="18" t="n">
        <v>513.51814934</v>
      </c>
      <c r="H10" s="20" t="n">
        <v>2.60246581</v>
      </c>
      <c r="I10" s="18" t="n">
        <v>522.63854099</v>
      </c>
      <c r="J10" s="20" t="n">
        <v>2.58035977</v>
      </c>
      <c r="K10" s="18" t="n">
        <v>553.64099298</v>
      </c>
      <c r="L10" s="20" t="n">
        <v>2.36274489</v>
      </c>
      <c r="M10" s="18" t="s">
        <v>481</v>
      </c>
      <c r="N10" s="20" t="s">
        <v>481</v>
      </c>
      <c r="O10" s="18" t="s">
        <v>481</v>
      </c>
      <c r="P10" s="20" t="s">
        <v>481</v>
      </c>
      <c r="Q10" s="18" t="s">
        <v>481</v>
      </c>
      <c r="R10" s="20" t="s">
        <v>481</v>
      </c>
      <c r="S10" s="18" t="s">
        <v>481</v>
      </c>
      <c r="T10" s="20" t="s">
        <v>481</v>
      </c>
      <c r="U10" s="18" t="n">
        <v>422.8615057</v>
      </c>
      <c r="V10" s="20" t="n">
        <v>8.71522148</v>
      </c>
    </row>
    <row r="11" spans="1:22">
      <c r="A11" s="15" t="s">
        <v>486</v>
      </c>
      <c r="B11" s="17" t="n">
        <v>7053</v>
      </c>
      <c r="C11" s="18">
        <f>(50.0/B11*100)</f>
        <v/>
      </c>
      <c r="D11" s="19" t="n">
        <v>7003</v>
      </c>
      <c r="E11" s="18" t="n">
        <v>431.98192411</v>
      </c>
      <c r="F11" s="20" t="n">
        <v>5.8848965</v>
      </c>
      <c r="G11" s="18" t="n">
        <v>445.01382751</v>
      </c>
      <c r="H11" s="20" t="n">
        <v>2.9561251</v>
      </c>
      <c r="I11" s="18" t="n">
        <v>443.96097519</v>
      </c>
      <c r="J11" s="20" t="n">
        <v>2.75482418</v>
      </c>
      <c r="K11" s="18" t="n">
        <v>461.21255286</v>
      </c>
      <c r="L11" s="20" t="n">
        <v>3.5599519</v>
      </c>
      <c r="M11" s="18" t="s">
        <v>481</v>
      </c>
      <c r="N11" s="20" t="s">
        <v>481</v>
      </c>
      <c r="O11" s="18" t="s">
        <v>481</v>
      </c>
      <c r="P11" s="20" t="s">
        <v>481</v>
      </c>
      <c r="Q11" s="18" t="s">
        <v>481</v>
      </c>
      <c r="R11" s="20" t="s">
        <v>481</v>
      </c>
      <c r="S11" s="18" t="s">
        <v>481</v>
      </c>
      <c r="T11" s="20" t="s">
        <v>481</v>
      </c>
      <c r="U11" s="18" t="n">
        <v>369.23683427</v>
      </c>
      <c r="V11" s="20" t="n">
        <v>10.6484454</v>
      </c>
    </row>
    <row r="12" spans="1:22">
      <c r="A12" s="15" t="s">
        <v>487</v>
      </c>
      <c r="B12" s="17" t="n">
        <v>6894</v>
      </c>
      <c r="C12" s="18">
        <f>(56.0/B12*100)</f>
        <v/>
      </c>
      <c r="D12" s="19" t="n">
        <v>6838</v>
      </c>
      <c r="E12" s="18" t="n">
        <v>482.71086066</v>
      </c>
      <c r="F12" s="20" t="n">
        <v>4.10682452</v>
      </c>
      <c r="G12" s="18" t="n">
        <v>488.08336372</v>
      </c>
      <c r="H12" s="20" t="n">
        <v>2.3913226</v>
      </c>
      <c r="I12" s="18" t="n">
        <v>506.71014704</v>
      </c>
      <c r="J12" s="20" t="n">
        <v>2.72135764</v>
      </c>
      <c r="K12" s="18" t="n">
        <v>530.26010376</v>
      </c>
      <c r="L12" s="20" t="n">
        <v>4.73747291</v>
      </c>
      <c r="M12" s="18" t="s">
        <v>481</v>
      </c>
      <c r="N12" s="20" t="s">
        <v>481</v>
      </c>
      <c r="O12" s="18" t="s">
        <v>481</v>
      </c>
      <c r="P12" s="20" t="s">
        <v>481</v>
      </c>
      <c r="Q12" s="18" t="n">
        <v>366.6777112</v>
      </c>
      <c r="R12" s="20" t="n">
        <v>14.39052153</v>
      </c>
      <c r="S12" s="18" t="s">
        <v>481</v>
      </c>
      <c r="T12" s="20" t="s">
        <v>481</v>
      </c>
      <c r="U12" s="18" t="n">
        <v>383.85032652</v>
      </c>
      <c r="V12" s="20" t="n">
        <v>11.39419311</v>
      </c>
    </row>
    <row r="13" spans="1:22">
      <c r="A13" s="15" t="s">
        <v>488</v>
      </c>
      <c r="B13" s="17" t="n">
        <v>7161</v>
      </c>
      <c r="C13" s="18">
        <f>(92.0/B13*100)</f>
        <v/>
      </c>
      <c r="D13" s="19" t="n">
        <v>7069</v>
      </c>
      <c r="E13" s="18" t="n">
        <v>461.36847789</v>
      </c>
      <c r="F13" s="20" t="n">
        <v>6.03722206</v>
      </c>
      <c r="G13" s="18" t="n">
        <v>480.15902704</v>
      </c>
      <c r="H13" s="20" t="n">
        <v>3.26073122</v>
      </c>
      <c r="I13" s="18" t="n">
        <v>509.75823971</v>
      </c>
      <c r="J13" s="20" t="n">
        <v>2.38335653</v>
      </c>
      <c r="K13" s="18" t="n">
        <v>536.31705172</v>
      </c>
      <c r="L13" s="20" t="n">
        <v>3.33726938</v>
      </c>
      <c r="M13" s="18" t="s">
        <v>481</v>
      </c>
      <c r="N13" s="20" t="s">
        <v>481</v>
      </c>
      <c r="O13" s="18" t="s">
        <v>481</v>
      </c>
      <c r="P13" s="20" t="s">
        <v>481</v>
      </c>
      <c r="Q13" s="18" t="n">
        <v>436.36003517</v>
      </c>
      <c r="R13" s="20" t="n">
        <v>6.43426798</v>
      </c>
      <c r="S13" s="18" t="s">
        <v>481</v>
      </c>
      <c r="T13" s="20" t="s">
        <v>481</v>
      </c>
      <c r="U13" s="18" t="n">
        <v>386.71216094</v>
      </c>
      <c r="V13" s="20" t="n">
        <v>9.20797123</v>
      </c>
    </row>
    <row r="14" spans="1:22">
      <c r="A14" s="15" t="s">
        <v>489</v>
      </c>
      <c r="B14" s="17" t="n">
        <v>5587</v>
      </c>
      <c r="C14" s="18">
        <f>(75.0/B14*100)</f>
        <v/>
      </c>
      <c r="D14" s="19" t="n">
        <v>5512</v>
      </c>
      <c r="E14" s="18" t="n">
        <v>513.36229272</v>
      </c>
      <c r="F14" s="20" t="n">
        <v>6.08927767</v>
      </c>
      <c r="G14" s="18" t="n">
        <v>523.9303046799999</v>
      </c>
      <c r="H14" s="20" t="n">
        <v>2.58291882</v>
      </c>
      <c r="I14" s="18" t="n">
        <v>542.86762357</v>
      </c>
      <c r="J14" s="20" t="n">
        <v>2.67513921</v>
      </c>
      <c r="K14" s="18" t="n">
        <v>561.35032877</v>
      </c>
      <c r="L14" s="20" t="n">
        <v>4.28079553</v>
      </c>
      <c r="M14" s="18" t="s">
        <v>481</v>
      </c>
      <c r="N14" s="20" t="s">
        <v>481</v>
      </c>
      <c r="O14" s="18" t="s">
        <v>481</v>
      </c>
      <c r="P14" s="20" t="s">
        <v>481</v>
      </c>
      <c r="Q14" s="18" t="s">
        <v>481</v>
      </c>
      <c r="R14" s="20" t="s">
        <v>481</v>
      </c>
      <c r="S14" s="18" t="s">
        <v>481</v>
      </c>
      <c r="T14" s="20" t="s">
        <v>481</v>
      </c>
      <c r="U14" s="18" t="n">
        <v>400.42602231</v>
      </c>
      <c r="V14" s="20" t="n">
        <v>13.32911977</v>
      </c>
    </row>
    <row r="15" spans="1:22">
      <c r="A15" s="15" t="s">
        <v>490</v>
      </c>
      <c r="B15" s="17" t="n">
        <v>5882</v>
      </c>
      <c r="C15" s="18">
        <f>(53.0/B15*100)</f>
        <v/>
      </c>
      <c r="D15" s="19" t="n">
        <v>5829</v>
      </c>
      <c r="E15" s="18" t="n">
        <v>498.50806974</v>
      </c>
      <c r="F15" s="20" t="n">
        <v>3.60622054</v>
      </c>
      <c r="G15" s="18" t="n">
        <v>517.91059599</v>
      </c>
      <c r="H15" s="20" t="n">
        <v>2.51465725</v>
      </c>
      <c r="I15" s="18" t="n">
        <v>556.68406521</v>
      </c>
      <c r="J15" s="20" t="n">
        <v>2.94226905</v>
      </c>
      <c r="K15" s="18" t="n">
        <v>580.20215705</v>
      </c>
      <c r="L15" s="20" t="n">
        <v>4.63853914</v>
      </c>
      <c r="M15" s="18" t="s">
        <v>481</v>
      </c>
      <c r="N15" s="20" t="s">
        <v>481</v>
      </c>
      <c r="O15" s="18" t="s">
        <v>481</v>
      </c>
      <c r="P15" s="20" t="s">
        <v>481</v>
      </c>
      <c r="Q15" s="18" t="n">
        <v>375.95013089</v>
      </c>
      <c r="R15" s="20" t="n">
        <v>17.42774697</v>
      </c>
      <c r="S15" s="18" t="s">
        <v>481</v>
      </c>
      <c r="T15" s="20" t="s">
        <v>481</v>
      </c>
      <c r="U15" s="18" t="n">
        <v>424.31358299</v>
      </c>
      <c r="V15" s="20" t="n">
        <v>13.28156075</v>
      </c>
    </row>
    <row r="16" spans="1:22">
      <c r="A16" s="15" t="s">
        <v>491</v>
      </c>
      <c r="B16" s="17" t="n">
        <v>6108</v>
      </c>
      <c r="C16" s="18">
        <f>(103.0/B16*100)</f>
        <v/>
      </c>
      <c r="D16" s="19" t="n">
        <v>6005</v>
      </c>
      <c r="E16" s="18" t="n">
        <v>472.40008544</v>
      </c>
      <c r="F16" s="20" t="n">
        <v>3.36540784</v>
      </c>
      <c r="G16" s="18" t="n">
        <v>499.1718164</v>
      </c>
      <c r="H16" s="20" t="n">
        <v>2.14290585</v>
      </c>
      <c r="I16" s="18" t="n">
        <v>510.48658575</v>
      </c>
      <c r="J16" s="20" t="n">
        <v>3.07922187</v>
      </c>
      <c r="K16" s="18" t="n">
        <v>513.3134016400001</v>
      </c>
      <c r="L16" s="20" t="n">
        <v>4.82253046</v>
      </c>
      <c r="M16" s="18" t="s">
        <v>481</v>
      </c>
      <c r="N16" s="20" t="s">
        <v>481</v>
      </c>
      <c r="O16" s="18" t="s">
        <v>481</v>
      </c>
      <c r="P16" s="20" t="s">
        <v>481</v>
      </c>
      <c r="Q16" s="18" t="s">
        <v>481</v>
      </c>
      <c r="R16" s="20" t="s">
        <v>481</v>
      </c>
      <c r="S16" s="18" t="s">
        <v>481</v>
      </c>
      <c r="T16" s="20" t="s">
        <v>481</v>
      </c>
      <c r="U16" s="18" t="n">
        <v>352.55481607</v>
      </c>
      <c r="V16" s="20" t="n">
        <v>9.82840232</v>
      </c>
    </row>
    <row r="17" spans="1:22">
      <c r="A17" s="15" t="s">
        <v>492</v>
      </c>
      <c r="B17" s="17" t="n">
        <v>6504</v>
      </c>
      <c r="C17" s="18">
        <f>(664.0/B17*100)</f>
        <v/>
      </c>
      <c r="D17" s="19" t="n">
        <v>5840</v>
      </c>
      <c r="E17" s="18" t="n">
        <v>503.15845404</v>
      </c>
      <c r="F17" s="20" t="n">
        <v>3.6300061</v>
      </c>
      <c r="G17" s="18" t="n">
        <v>512.19906186</v>
      </c>
      <c r="H17" s="20" t="n">
        <v>3.16005722</v>
      </c>
      <c r="I17" s="18" t="n">
        <v>529.07861184</v>
      </c>
      <c r="J17" s="20" t="n">
        <v>3.60392056</v>
      </c>
      <c r="K17" s="18" t="n">
        <v>536.75498739</v>
      </c>
      <c r="L17" s="20" t="n">
        <v>5.00025177</v>
      </c>
      <c r="M17" s="18" t="s">
        <v>481</v>
      </c>
      <c r="N17" s="20" t="s">
        <v>481</v>
      </c>
      <c r="O17" s="18" t="s">
        <v>481</v>
      </c>
      <c r="P17" s="20" t="s">
        <v>481</v>
      </c>
      <c r="Q17" s="18" t="n">
        <v>360.48925247</v>
      </c>
      <c r="R17" s="20" t="n">
        <v>12.44339086</v>
      </c>
      <c r="S17" s="18" t="s">
        <v>481</v>
      </c>
      <c r="T17" s="20" t="s">
        <v>481</v>
      </c>
      <c r="U17" s="18" t="n">
        <v>419.11263204</v>
      </c>
      <c r="V17" s="20" t="n">
        <v>12.30288325</v>
      </c>
    </row>
    <row r="18" spans="1:22">
      <c r="A18" s="15" t="s">
        <v>493</v>
      </c>
      <c r="B18" s="17" t="n">
        <v>5532</v>
      </c>
      <c r="C18" s="18">
        <f>(28.0/B18*100)</f>
        <v/>
      </c>
      <c r="D18" s="19" t="n">
        <v>5504</v>
      </c>
      <c r="E18" s="18" t="n">
        <v>418.2628515</v>
      </c>
      <c r="F18" s="20" t="n">
        <v>6.4663376</v>
      </c>
      <c r="G18" s="18" t="n">
        <v>436.92191175</v>
      </c>
      <c r="H18" s="20" t="n">
        <v>3.98702652</v>
      </c>
      <c r="I18" s="18" t="n">
        <v>464.50031194</v>
      </c>
      <c r="J18" s="20" t="n">
        <v>3.95903528</v>
      </c>
      <c r="K18" s="18" t="n">
        <v>483.87238644</v>
      </c>
      <c r="L18" s="20" t="n">
        <v>5.08772869</v>
      </c>
      <c r="M18" s="18" t="s">
        <v>481</v>
      </c>
      <c r="N18" s="20" t="s">
        <v>481</v>
      </c>
      <c r="O18" s="18" t="s">
        <v>481</v>
      </c>
      <c r="P18" s="20" t="s">
        <v>481</v>
      </c>
      <c r="Q18" s="18" t="s">
        <v>481</v>
      </c>
      <c r="R18" s="20" t="s">
        <v>481</v>
      </c>
      <c r="S18" s="18" t="s">
        <v>481</v>
      </c>
      <c r="T18" s="20" t="s">
        <v>481</v>
      </c>
      <c r="U18" s="18" t="n">
        <v>342.86802311</v>
      </c>
      <c r="V18" s="20" t="n">
        <v>10.70681502</v>
      </c>
    </row>
    <row r="19" spans="1:22">
      <c r="A19" s="15" t="s">
        <v>494</v>
      </c>
      <c r="B19" s="17" t="n">
        <v>5658</v>
      </c>
      <c r="C19" s="18">
        <f>(67.0/B19*100)</f>
        <v/>
      </c>
      <c r="D19" s="19" t="n">
        <v>5591</v>
      </c>
      <c r="E19" s="18" t="n">
        <v>467.01867022</v>
      </c>
      <c r="F19" s="20" t="n">
        <v>4.27881845</v>
      </c>
      <c r="G19" s="18" t="n">
        <v>475.65815168</v>
      </c>
      <c r="H19" s="20" t="n">
        <v>3.11516991</v>
      </c>
      <c r="I19" s="18" t="n">
        <v>478.92396025</v>
      </c>
      <c r="J19" s="20" t="n">
        <v>4.06558177</v>
      </c>
      <c r="K19" s="18" t="n">
        <v>503.43219065</v>
      </c>
      <c r="L19" s="20" t="n">
        <v>5.68202684</v>
      </c>
      <c r="M19" s="18" t="s">
        <v>481</v>
      </c>
      <c r="N19" s="20" t="s">
        <v>481</v>
      </c>
      <c r="O19" s="18" t="s">
        <v>481</v>
      </c>
      <c r="P19" s="20" t="s">
        <v>481</v>
      </c>
      <c r="Q19" s="18" t="s">
        <v>481</v>
      </c>
      <c r="R19" s="20" t="s">
        <v>481</v>
      </c>
      <c r="S19" s="18" t="s">
        <v>481</v>
      </c>
      <c r="T19" s="20" t="s">
        <v>481</v>
      </c>
      <c r="U19" s="18" t="n">
        <v>370.45621494</v>
      </c>
      <c r="V19" s="20" t="n">
        <v>14.56680858</v>
      </c>
    </row>
    <row r="20" spans="1:22">
      <c r="A20" s="15" t="s">
        <v>495</v>
      </c>
      <c r="B20" s="17" t="n">
        <v>3371</v>
      </c>
      <c r="C20" s="18">
        <f>(75.0/B20*100)</f>
        <v/>
      </c>
      <c r="D20" s="19" t="n">
        <v>3296</v>
      </c>
      <c r="E20" s="18" t="n">
        <v>430.93315045</v>
      </c>
      <c r="F20" s="20" t="n">
        <v>6.62070757</v>
      </c>
      <c r="G20" s="18" t="n">
        <v>445.9290169</v>
      </c>
      <c r="H20" s="20" t="n">
        <v>3.5596775</v>
      </c>
      <c r="I20" s="18" t="n">
        <v>467.80801466</v>
      </c>
      <c r="J20" s="20" t="n">
        <v>2.45140097</v>
      </c>
      <c r="K20" s="18" t="n">
        <v>503.38807638</v>
      </c>
      <c r="L20" s="20" t="n">
        <v>2.67292155</v>
      </c>
      <c r="M20" s="18" t="s">
        <v>481</v>
      </c>
      <c r="N20" s="20" t="s">
        <v>481</v>
      </c>
      <c r="O20" s="18" t="s">
        <v>481</v>
      </c>
      <c r="P20" s="20" t="s">
        <v>481</v>
      </c>
      <c r="Q20" s="18" t="s">
        <v>481</v>
      </c>
      <c r="R20" s="20" t="s">
        <v>481</v>
      </c>
      <c r="S20" s="18" t="s">
        <v>481</v>
      </c>
      <c r="T20" s="20" t="s">
        <v>481</v>
      </c>
      <c r="U20" s="18" t="n">
        <v>386.4591518</v>
      </c>
      <c r="V20" s="20" t="n">
        <v>13.74049065</v>
      </c>
    </row>
    <row r="21" spans="1:22">
      <c r="A21" s="15" t="s">
        <v>496</v>
      </c>
      <c r="B21" s="17" t="n">
        <v>5741</v>
      </c>
      <c r="C21" s="18">
        <f>(45.0/B21*100)</f>
        <v/>
      </c>
      <c r="D21" s="19" t="n">
        <v>5696</v>
      </c>
      <c r="E21" s="18" t="n">
        <v>447.5977073</v>
      </c>
      <c r="F21" s="20" t="n">
        <v>7.34805165</v>
      </c>
      <c r="G21" s="18" t="n">
        <v>481.03027197</v>
      </c>
      <c r="H21" s="20" t="n">
        <v>3.14191468</v>
      </c>
      <c r="I21" s="18" t="n">
        <v>500.67322075</v>
      </c>
      <c r="J21" s="20" t="n">
        <v>2.63293346</v>
      </c>
      <c r="K21" s="18" t="n">
        <v>533.7640777300001</v>
      </c>
      <c r="L21" s="20" t="n">
        <v>2.91267625</v>
      </c>
      <c r="M21" s="18" t="s">
        <v>481</v>
      </c>
      <c r="N21" s="20" t="s">
        <v>481</v>
      </c>
      <c r="O21" s="18" t="s">
        <v>481</v>
      </c>
      <c r="P21" s="20" t="s">
        <v>481</v>
      </c>
      <c r="Q21" s="18" t="s">
        <v>481</v>
      </c>
      <c r="R21" s="20" t="s">
        <v>481</v>
      </c>
      <c r="S21" s="18" t="s">
        <v>481</v>
      </c>
      <c r="T21" s="20" t="s">
        <v>481</v>
      </c>
      <c r="U21" s="18" t="n">
        <v>423.46532491</v>
      </c>
      <c r="V21" s="20" t="n">
        <v>16.57910959</v>
      </c>
    </row>
    <row r="22" spans="1:22">
      <c r="A22" s="15" t="s">
        <v>497</v>
      </c>
      <c r="B22" s="17" t="n">
        <v>6598</v>
      </c>
      <c r="C22" s="18">
        <f>(33.0/B22*100)</f>
        <v/>
      </c>
      <c r="D22" s="19" t="n">
        <v>6565</v>
      </c>
      <c r="E22" s="18" t="n">
        <v>414.87505456</v>
      </c>
      <c r="F22" s="20" t="n">
        <v>11.45329776</v>
      </c>
      <c r="G22" s="18" t="n">
        <v>475.04614545</v>
      </c>
      <c r="H22" s="20" t="n">
        <v>6.37684111</v>
      </c>
      <c r="I22" s="18" t="n">
        <v>472.38416119</v>
      </c>
      <c r="J22" s="20" t="n">
        <v>4.11516259</v>
      </c>
      <c r="K22" s="18" t="n">
        <v>471.84675756</v>
      </c>
      <c r="L22" s="20" t="n">
        <v>3.05098465</v>
      </c>
      <c r="M22" s="18" t="s">
        <v>481</v>
      </c>
      <c r="N22" s="20" t="s">
        <v>481</v>
      </c>
      <c r="O22" s="18" t="s">
        <v>481</v>
      </c>
      <c r="P22" s="20" t="s">
        <v>481</v>
      </c>
      <c r="Q22" s="18" t="s">
        <v>481</v>
      </c>
      <c r="R22" s="20" t="s">
        <v>481</v>
      </c>
      <c r="S22" s="18" t="n">
        <v>448.68957652</v>
      </c>
      <c r="T22" s="20" t="n">
        <v>24.99343973</v>
      </c>
      <c r="U22" s="18" t="n">
        <v>327.49865869</v>
      </c>
      <c r="V22" s="20" t="n">
        <v>11.51542563</v>
      </c>
    </row>
    <row r="23" spans="1:22">
      <c r="A23" s="15" t="s">
        <v>498</v>
      </c>
      <c r="B23" s="17" t="n">
        <v>11583</v>
      </c>
      <c r="C23" s="18">
        <f>(218.0/B23*100)</f>
        <v/>
      </c>
      <c r="D23" s="19" t="n">
        <v>11365</v>
      </c>
      <c r="E23" s="18" t="n">
        <v>472.07503647</v>
      </c>
      <c r="F23" s="20" t="n">
        <v>4.68268615</v>
      </c>
      <c r="G23" s="18" t="n">
        <v>479.49233339</v>
      </c>
      <c r="H23" s="20" t="n">
        <v>3.13876039</v>
      </c>
      <c r="I23" s="18" t="n">
        <v>485.42532045</v>
      </c>
      <c r="J23" s="20" t="n">
        <v>3.36191683</v>
      </c>
      <c r="K23" s="18" t="n">
        <v>491.08665703</v>
      </c>
      <c r="L23" s="20" t="n">
        <v>5.02831177</v>
      </c>
      <c r="M23" s="18" t="s">
        <v>481</v>
      </c>
      <c r="N23" s="20" t="s">
        <v>481</v>
      </c>
      <c r="O23" s="18" t="s">
        <v>481</v>
      </c>
      <c r="P23" s="20" t="s">
        <v>481</v>
      </c>
      <c r="Q23" s="18" t="s">
        <v>481</v>
      </c>
      <c r="R23" s="20" t="s">
        <v>481</v>
      </c>
      <c r="S23" s="18" t="s">
        <v>481</v>
      </c>
      <c r="T23" s="20" t="s">
        <v>481</v>
      </c>
      <c r="U23" s="18" t="n">
        <v>411.99707763</v>
      </c>
      <c r="V23" s="20" t="n">
        <v>12.56386824</v>
      </c>
    </row>
    <row r="24" spans="1:22">
      <c r="A24" s="15" t="s">
        <v>499</v>
      </c>
      <c r="B24" s="17" t="n">
        <v>6647</v>
      </c>
      <c r="C24" s="18">
        <f>(7.0/B24*100)</f>
        <v/>
      </c>
      <c r="D24" s="19" t="n">
        <v>6640</v>
      </c>
      <c r="E24" s="18" t="n">
        <v>521.3044482</v>
      </c>
      <c r="F24" s="20" t="n">
        <v>3.92429178</v>
      </c>
      <c r="G24" s="18" t="n">
        <v>532.35484469</v>
      </c>
      <c r="H24" s="20" t="n">
        <v>2.93348763</v>
      </c>
      <c r="I24" s="18" t="n">
        <v>555.32895168</v>
      </c>
      <c r="J24" s="20" t="n">
        <v>4.20992151</v>
      </c>
      <c r="K24" s="18" t="n">
        <v>563.43371962</v>
      </c>
      <c r="L24" s="20" t="n">
        <v>4.94525841</v>
      </c>
      <c r="M24" s="18" t="s">
        <v>481</v>
      </c>
      <c r="N24" s="20" t="s">
        <v>481</v>
      </c>
      <c r="O24" s="18" t="s">
        <v>481</v>
      </c>
      <c r="P24" s="20" t="s">
        <v>481</v>
      </c>
      <c r="Q24" s="18" t="s">
        <v>481</v>
      </c>
      <c r="R24" s="20" t="s">
        <v>481</v>
      </c>
      <c r="S24" s="18" t="s">
        <v>481</v>
      </c>
      <c r="T24" s="20" t="s">
        <v>481</v>
      </c>
      <c r="U24" s="18" t="n">
        <v>468.26969502</v>
      </c>
      <c r="V24" s="20" t="n">
        <v>21.99910379</v>
      </c>
    </row>
    <row r="25" spans="1:22">
      <c r="A25" s="15" t="s">
        <v>500</v>
      </c>
      <c r="B25" s="17" t="n">
        <v>5581</v>
      </c>
      <c r="C25" s="18">
        <f>(24.0/B25*100)</f>
        <v/>
      </c>
      <c r="D25" s="19" t="n">
        <v>5557</v>
      </c>
      <c r="E25" s="18" t="n">
        <v>457.48755038</v>
      </c>
      <c r="F25" s="20" t="n">
        <v>10.56977481</v>
      </c>
      <c r="G25" s="18" t="n">
        <v>480.33569291</v>
      </c>
      <c r="H25" s="20" t="n">
        <v>3.81215948</v>
      </c>
      <c r="I25" s="18" t="n">
        <v>507.10377221</v>
      </c>
      <c r="J25" s="20" t="n">
        <v>3.56815229</v>
      </c>
      <c r="K25" s="18" t="n">
        <v>543.3786657000001</v>
      </c>
      <c r="L25" s="20" t="n">
        <v>3.40389656</v>
      </c>
      <c r="M25" s="18" t="s">
        <v>481</v>
      </c>
      <c r="N25" s="20" t="s">
        <v>481</v>
      </c>
      <c r="O25" s="18" t="s">
        <v>481</v>
      </c>
      <c r="P25" s="20" t="s">
        <v>481</v>
      </c>
      <c r="Q25" s="18" t="s">
        <v>481</v>
      </c>
      <c r="R25" s="20" t="s">
        <v>481</v>
      </c>
      <c r="S25" s="18" t="s">
        <v>481</v>
      </c>
      <c r="T25" s="20" t="s">
        <v>481</v>
      </c>
      <c r="U25" s="18" t="n">
        <v>420.35002627</v>
      </c>
      <c r="V25" s="20" t="n">
        <v>27.9579178</v>
      </c>
    </row>
    <row r="26" spans="1:22">
      <c r="A26" s="15" t="s">
        <v>501</v>
      </c>
      <c r="B26" s="17" t="n">
        <v>4869</v>
      </c>
      <c r="C26" s="18">
        <f>(33.0/B26*100)</f>
        <v/>
      </c>
      <c r="D26" s="19" t="n">
        <v>4836</v>
      </c>
      <c r="E26" s="18" t="n">
        <v>468.1256571</v>
      </c>
      <c r="F26" s="20" t="n">
        <v>4.79128616</v>
      </c>
      <c r="G26" s="18" t="n">
        <v>475.97724416</v>
      </c>
      <c r="H26" s="20" t="n">
        <v>2.46003966</v>
      </c>
      <c r="I26" s="18" t="n">
        <v>498.3544076</v>
      </c>
      <c r="J26" s="20" t="n">
        <v>2.51050337</v>
      </c>
      <c r="K26" s="18" t="n">
        <v>512.55491327</v>
      </c>
      <c r="L26" s="20" t="n">
        <v>3.11421067</v>
      </c>
      <c r="M26" s="18" t="s">
        <v>481</v>
      </c>
      <c r="N26" s="20" t="s">
        <v>481</v>
      </c>
      <c r="O26" s="18" t="s">
        <v>481</v>
      </c>
      <c r="P26" s="20" t="s">
        <v>481</v>
      </c>
      <c r="Q26" s="18" t="s">
        <v>481</v>
      </c>
      <c r="R26" s="20" t="s">
        <v>481</v>
      </c>
      <c r="S26" s="18" t="s">
        <v>481</v>
      </c>
      <c r="T26" s="20" t="s">
        <v>481</v>
      </c>
      <c r="U26" s="18" t="n">
        <v>422.84598579</v>
      </c>
      <c r="V26" s="20" t="n">
        <v>15.63711179</v>
      </c>
    </row>
    <row r="27" spans="1:22">
      <c r="A27" s="15" t="s">
        <v>502</v>
      </c>
      <c r="B27" s="17" t="n">
        <v>5299</v>
      </c>
      <c r="C27" s="18">
        <f>(17.0/B27*100)</f>
        <v/>
      </c>
      <c r="D27" s="19" t="n">
        <v>5282</v>
      </c>
      <c r="E27" s="18" t="n">
        <v>468.84448969</v>
      </c>
      <c r="F27" s="20" t="n">
        <v>3.38637029</v>
      </c>
      <c r="G27" s="18" t="n">
        <v>481.6188629</v>
      </c>
      <c r="H27" s="20" t="n">
        <v>2.37930904</v>
      </c>
      <c r="I27" s="18" t="n">
        <v>488.16516554</v>
      </c>
      <c r="J27" s="20" t="n">
        <v>2.34352218</v>
      </c>
      <c r="K27" s="18" t="n">
        <v>496.44145151</v>
      </c>
      <c r="L27" s="20" t="n">
        <v>2.99378734</v>
      </c>
      <c r="M27" s="18" t="s">
        <v>481</v>
      </c>
      <c r="N27" s="20" t="s">
        <v>481</v>
      </c>
      <c r="O27" s="18" t="s">
        <v>481</v>
      </c>
      <c r="P27" s="20" t="s">
        <v>481</v>
      </c>
      <c r="Q27" s="18" t="s">
        <v>481</v>
      </c>
      <c r="R27" s="20" t="s">
        <v>481</v>
      </c>
      <c r="S27" s="18" t="s">
        <v>481</v>
      </c>
      <c r="T27" s="20" t="s">
        <v>481</v>
      </c>
      <c r="U27" s="18" t="n">
        <v>371.52974547</v>
      </c>
      <c r="V27" s="20" t="n">
        <v>7.14687473</v>
      </c>
    </row>
    <row r="28" spans="1:22">
      <c r="A28" s="15" t="s">
        <v>503</v>
      </c>
      <c r="B28" s="17" t="n">
        <v>7568</v>
      </c>
      <c r="C28" s="18">
        <f>(57.0/B28*100)</f>
        <v/>
      </c>
      <c r="D28" s="19" t="n">
        <v>7511</v>
      </c>
      <c r="E28" s="18" t="n">
        <v>394.69667079</v>
      </c>
      <c r="F28" s="20" t="n">
        <v>5.76153941</v>
      </c>
      <c r="G28" s="18" t="n">
        <v>411.69292254</v>
      </c>
      <c r="H28" s="20" t="n">
        <v>3.3016425</v>
      </c>
      <c r="I28" s="18" t="n">
        <v>415.20359881</v>
      </c>
      <c r="J28" s="20" t="n">
        <v>2.2920553</v>
      </c>
      <c r="K28" s="18" t="n">
        <v>424.06674474</v>
      </c>
      <c r="L28" s="20" t="n">
        <v>2.82712811</v>
      </c>
      <c r="M28" s="18" t="s">
        <v>481</v>
      </c>
      <c r="N28" s="20" t="s">
        <v>481</v>
      </c>
      <c r="O28" s="18" t="s">
        <v>481</v>
      </c>
      <c r="P28" s="20" t="s">
        <v>481</v>
      </c>
      <c r="Q28" s="18" t="s">
        <v>481</v>
      </c>
      <c r="R28" s="20" t="s">
        <v>481</v>
      </c>
      <c r="S28" s="18" t="s">
        <v>481</v>
      </c>
      <c r="T28" s="20" t="s">
        <v>481</v>
      </c>
      <c r="U28" s="18" t="n">
        <v>350.32135487</v>
      </c>
      <c r="V28" s="20" t="n">
        <v>11.7038723</v>
      </c>
    </row>
    <row r="29" spans="1:22">
      <c r="A29" s="15" t="s">
        <v>504</v>
      </c>
      <c r="B29" s="17" t="n">
        <v>5385</v>
      </c>
      <c r="C29" s="18">
        <f>(30.0/B29*100)</f>
        <v/>
      </c>
      <c r="D29" s="19" t="n">
        <v>5355</v>
      </c>
      <c r="E29" s="18" t="n">
        <v>493.75837318</v>
      </c>
      <c r="F29" s="20" t="n">
        <v>3.65780965</v>
      </c>
      <c r="G29" s="18" t="n">
        <v>511.77715887</v>
      </c>
      <c r="H29" s="20" t="n">
        <v>2.45766719</v>
      </c>
      <c r="I29" s="18" t="n">
        <v>527.83919478</v>
      </c>
      <c r="J29" s="20" t="n">
        <v>3.96563147</v>
      </c>
      <c r="K29" s="18" t="n">
        <v>530.33413223</v>
      </c>
      <c r="L29" s="20" t="n">
        <v>7.11690091</v>
      </c>
      <c r="M29" s="18" t="s">
        <v>481</v>
      </c>
      <c r="N29" s="20" t="s">
        <v>481</v>
      </c>
      <c r="O29" s="18" t="s">
        <v>481</v>
      </c>
      <c r="P29" s="20" t="s">
        <v>481</v>
      </c>
      <c r="Q29" s="18" t="n">
        <v>358.28551468</v>
      </c>
      <c r="R29" s="20" t="n">
        <v>8.567023300000001</v>
      </c>
      <c r="S29" s="18" t="s">
        <v>481</v>
      </c>
      <c r="T29" s="20" t="s">
        <v>481</v>
      </c>
      <c r="U29" s="18" t="n">
        <v>390.82497748</v>
      </c>
      <c r="V29" s="20" t="n">
        <v>16.88584165</v>
      </c>
    </row>
    <row r="30" spans="1:22">
      <c r="A30" s="15" t="s">
        <v>505</v>
      </c>
      <c r="B30" s="17" t="n">
        <v>4520</v>
      </c>
      <c r="C30" s="18">
        <f>(103.0/B30*100)</f>
        <v/>
      </c>
      <c r="D30" s="19" t="n">
        <v>4417</v>
      </c>
      <c r="E30" s="18" t="n">
        <v>471.56415168</v>
      </c>
      <c r="F30" s="20" t="n">
        <v>7.68156103</v>
      </c>
      <c r="G30" s="18" t="n">
        <v>497.64156455</v>
      </c>
      <c r="H30" s="20" t="n">
        <v>3.05925259</v>
      </c>
      <c r="I30" s="18" t="n">
        <v>517.35079981</v>
      </c>
      <c r="J30" s="20" t="n">
        <v>2.98707473</v>
      </c>
      <c r="K30" s="18" t="n">
        <v>539.75044922</v>
      </c>
      <c r="L30" s="20" t="n">
        <v>4.39615362</v>
      </c>
      <c r="M30" s="18" t="s">
        <v>481</v>
      </c>
      <c r="N30" s="20" t="s">
        <v>481</v>
      </c>
      <c r="O30" s="18" t="s">
        <v>481</v>
      </c>
      <c r="P30" s="20" t="s">
        <v>481</v>
      </c>
      <c r="Q30" s="18" t="s">
        <v>481</v>
      </c>
      <c r="R30" s="20" t="s">
        <v>481</v>
      </c>
      <c r="S30" s="18" t="s">
        <v>481</v>
      </c>
      <c r="T30" s="20" t="s">
        <v>481</v>
      </c>
      <c r="U30" s="18" t="n">
        <v>394.66236556</v>
      </c>
      <c r="V30" s="20" t="n">
        <v>13.84734231</v>
      </c>
    </row>
    <row r="31" spans="1:22">
      <c r="A31" s="15" t="s">
        <v>506</v>
      </c>
      <c r="B31" s="17" t="n">
        <v>5456</v>
      </c>
      <c r="C31" s="18">
        <f>(125.0/B31*100)</f>
        <v/>
      </c>
      <c r="D31" s="19" t="n">
        <v>5331</v>
      </c>
      <c r="E31" s="18" t="n">
        <v>454.30496288</v>
      </c>
      <c r="F31" s="20" t="n">
        <v>6.27605485</v>
      </c>
      <c r="G31" s="18" t="n">
        <v>477.33356752</v>
      </c>
      <c r="H31" s="20" t="n">
        <v>3.09330459</v>
      </c>
      <c r="I31" s="18" t="n">
        <v>508.7065049</v>
      </c>
      <c r="J31" s="20" t="n">
        <v>2.92342975</v>
      </c>
      <c r="K31" s="18" t="n">
        <v>526.75356841</v>
      </c>
      <c r="L31" s="20" t="n">
        <v>3.00972675</v>
      </c>
      <c r="M31" s="18" t="s">
        <v>481</v>
      </c>
      <c r="N31" s="20" t="s">
        <v>481</v>
      </c>
      <c r="O31" s="18" t="s">
        <v>481</v>
      </c>
      <c r="P31" s="20" t="s">
        <v>481</v>
      </c>
      <c r="Q31" s="18" t="s">
        <v>481</v>
      </c>
      <c r="R31" s="20" t="s">
        <v>481</v>
      </c>
      <c r="S31" s="18" t="s">
        <v>481</v>
      </c>
      <c r="T31" s="20" t="s">
        <v>481</v>
      </c>
      <c r="U31" s="18" t="n">
        <v>400.81560181</v>
      </c>
      <c r="V31" s="20" t="n">
        <v>10.55173486</v>
      </c>
    </row>
    <row r="32" spans="1:22">
      <c r="A32" s="15" t="s">
        <v>507</v>
      </c>
      <c r="B32" s="17" t="n">
        <v>4478</v>
      </c>
      <c r="C32" s="18">
        <f>(5.0/B32*100)</f>
        <v/>
      </c>
      <c r="D32" s="19" t="n">
        <v>4473</v>
      </c>
      <c r="E32" s="18" t="n">
        <v>490.19409365</v>
      </c>
      <c r="F32" s="20" t="n">
        <v>4.86693852</v>
      </c>
      <c r="G32" s="18" t="n">
        <v>484.17273127</v>
      </c>
      <c r="H32" s="20" t="n">
        <v>2.9916739</v>
      </c>
      <c r="I32" s="18" t="n">
        <v>515.8510539500001</v>
      </c>
      <c r="J32" s="20" t="n">
        <v>3.07890855</v>
      </c>
      <c r="K32" s="18" t="n">
        <v>542.7763288800001</v>
      </c>
      <c r="L32" s="20" t="n">
        <v>5.70568024</v>
      </c>
      <c r="M32" s="18" t="s">
        <v>481</v>
      </c>
      <c r="N32" s="20" t="s">
        <v>481</v>
      </c>
      <c r="O32" s="18" t="s">
        <v>481</v>
      </c>
      <c r="P32" s="20" t="s">
        <v>481</v>
      </c>
      <c r="Q32" s="18" t="s">
        <v>481</v>
      </c>
      <c r="R32" s="20" t="s">
        <v>481</v>
      </c>
      <c r="S32" s="18" t="s">
        <v>481</v>
      </c>
      <c r="T32" s="20" t="s">
        <v>481</v>
      </c>
      <c r="U32" s="18" t="n">
        <v>394.9351808</v>
      </c>
      <c r="V32" s="20" t="n">
        <v>21.09792614</v>
      </c>
    </row>
    <row r="33" spans="1:22">
      <c r="A33" s="15" t="s">
        <v>508</v>
      </c>
      <c r="B33" s="17" t="n">
        <v>7325</v>
      </c>
      <c r="C33" s="18">
        <f>(76.0/B33*100)</f>
        <v/>
      </c>
      <c r="D33" s="19" t="n">
        <v>7249</v>
      </c>
      <c r="E33" s="18" t="n">
        <v>469.48115838</v>
      </c>
      <c r="F33" s="20" t="n">
        <v>4.93238426</v>
      </c>
      <c r="G33" s="18" t="n">
        <v>485.89703779</v>
      </c>
      <c r="H33" s="20" t="n">
        <v>3.28176179</v>
      </c>
      <c r="I33" s="18" t="n">
        <v>501.2186584</v>
      </c>
      <c r="J33" s="20" t="n">
        <v>2.98726871</v>
      </c>
      <c r="K33" s="18" t="n">
        <v>532.71467224</v>
      </c>
      <c r="L33" s="20" t="n">
        <v>3.57278272</v>
      </c>
      <c r="M33" s="18" t="s">
        <v>481</v>
      </c>
      <c r="N33" s="20" t="s">
        <v>481</v>
      </c>
      <c r="O33" s="18" t="s">
        <v>481</v>
      </c>
      <c r="P33" s="20" t="s">
        <v>481</v>
      </c>
      <c r="Q33" s="18" t="s">
        <v>481</v>
      </c>
      <c r="R33" s="20" t="s">
        <v>481</v>
      </c>
      <c r="S33" s="18" t="s">
        <v>481</v>
      </c>
      <c r="T33" s="20" t="s">
        <v>481</v>
      </c>
      <c r="U33" s="18" t="n">
        <v>396.23720508</v>
      </c>
      <c r="V33" s="20" t="n">
        <v>13.18677436</v>
      </c>
    </row>
    <row r="34" spans="1:22">
      <c r="A34" s="15" t="s">
        <v>509</v>
      </c>
      <c r="B34" s="17" t="n">
        <v>6350</v>
      </c>
      <c r="C34" s="18">
        <f>(36.0/B34*100)</f>
        <v/>
      </c>
      <c r="D34" s="19" t="n">
        <v>6314</v>
      </c>
      <c r="E34" s="18" t="n">
        <v>446.03239334</v>
      </c>
      <c r="F34" s="20" t="n">
        <v>4.49725137</v>
      </c>
      <c r="G34" s="18" t="n">
        <v>461.87631537</v>
      </c>
      <c r="H34" s="20" t="n">
        <v>2.9512907</v>
      </c>
      <c r="I34" s="18" t="n">
        <v>477.38172124</v>
      </c>
      <c r="J34" s="20" t="n">
        <v>3.14016225</v>
      </c>
      <c r="K34" s="18" t="n">
        <v>493.06887253</v>
      </c>
      <c r="L34" s="20" t="n">
        <v>4.77278137</v>
      </c>
      <c r="M34" s="18" t="s">
        <v>481</v>
      </c>
      <c r="N34" s="20" t="s">
        <v>481</v>
      </c>
      <c r="O34" s="18" t="s">
        <v>481</v>
      </c>
      <c r="P34" s="20" t="s">
        <v>481</v>
      </c>
      <c r="Q34" s="18" t="n">
        <v>306.56969545</v>
      </c>
      <c r="R34" s="20" t="n">
        <v>10.27624616</v>
      </c>
      <c r="S34" s="18" t="s">
        <v>481</v>
      </c>
      <c r="T34" s="20" t="s">
        <v>481</v>
      </c>
      <c r="U34" s="18" t="n">
        <v>336.40059421</v>
      </c>
      <c r="V34" s="20" t="n">
        <v>11.18855495</v>
      </c>
    </row>
    <row r="35" spans="1:22">
      <c r="A35" s="15" t="s">
        <v>510</v>
      </c>
      <c r="B35" s="17" t="n">
        <v>6406</v>
      </c>
      <c r="C35" s="18">
        <f>(36.0/B35*100)</f>
        <v/>
      </c>
      <c r="D35" s="19" t="n">
        <v>6370</v>
      </c>
      <c r="E35" s="18" t="n">
        <v>490.18468783</v>
      </c>
      <c r="F35" s="20" t="n">
        <v>3.89249478</v>
      </c>
      <c r="G35" s="18" t="n">
        <v>506.86415804</v>
      </c>
      <c r="H35" s="20" t="n">
        <v>2.06095833</v>
      </c>
      <c r="I35" s="18" t="n">
        <v>528.58663963</v>
      </c>
      <c r="J35" s="20" t="n">
        <v>2.69391366</v>
      </c>
      <c r="K35" s="18" t="n">
        <v>538.46265738</v>
      </c>
      <c r="L35" s="20" t="n">
        <v>3.92300694</v>
      </c>
      <c r="M35" s="18" t="s">
        <v>481</v>
      </c>
      <c r="N35" s="20" t="s">
        <v>481</v>
      </c>
      <c r="O35" s="18" t="s">
        <v>481</v>
      </c>
      <c r="P35" s="20" t="s">
        <v>481</v>
      </c>
      <c r="Q35" s="18" t="n">
        <v>374.85244494</v>
      </c>
      <c r="R35" s="20" t="n">
        <v>5.84040672</v>
      </c>
      <c r="S35" s="18" t="s">
        <v>481</v>
      </c>
      <c r="T35" s="20" t="s">
        <v>481</v>
      </c>
      <c r="U35" s="18" t="n">
        <v>426.66302334</v>
      </c>
      <c r="V35" s="20" t="n">
        <v>15.51963026</v>
      </c>
    </row>
    <row r="36" spans="1:22">
      <c r="A36" s="15" t="s">
        <v>511</v>
      </c>
      <c r="B36" s="17" t="n">
        <v>6736</v>
      </c>
      <c r="C36" s="18">
        <f>(28.0/B36*100)</f>
        <v/>
      </c>
      <c r="D36" s="19" t="n">
        <v>6708</v>
      </c>
      <c r="E36" s="18" t="n">
        <v>462.66632112</v>
      </c>
      <c r="F36" s="20" t="n">
        <v>4.11109392</v>
      </c>
      <c r="G36" s="18" t="n">
        <v>480.79802144</v>
      </c>
      <c r="H36" s="20" t="n">
        <v>2.24500284</v>
      </c>
      <c r="I36" s="18" t="n">
        <v>498.23657811</v>
      </c>
      <c r="J36" s="20" t="n">
        <v>2.57702234</v>
      </c>
      <c r="K36" s="18" t="n">
        <v>524.5650378</v>
      </c>
      <c r="L36" s="20" t="n">
        <v>3.57174654</v>
      </c>
      <c r="M36" s="18" t="s">
        <v>481</v>
      </c>
      <c r="N36" s="20" t="s">
        <v>481</v>
      </c>
      <c r="O36" s="18" t="s">
        <v>481</v>
      </c>
      <c r="P36" s="20" t="s">
        <v>481</v>
      </c>
      <c r="Q36" s="18" t="s">
        <v>481</v>
      </c>
      <c r="R36" s="20" t="s">
        <v>481</v>
      </c>
      <c r="S36" s="18" t="s">
        <v>481</v>
      </c>
      <c r="T36" s="20" t="s">
        <v>481</v>
      </c>
      <c r="U36" s="18" t="n">
        <v>392.95988422</v>
      </c>
      <c r="V36" s="20" t="n">
        <v>12.8783095</v>
      </c>
    </row>
    <row r="37" spans="1:22">
      <c r="A37" s="15" t="s">
        <v>512</v>
      </c>
      <c r="B37" s="17" t="n">
        <v>5458</v>
      </c>
      <c r="C37" s="18">
        <f>(65.0/B37*100)</f>
        <v/>
      </c>
      <c r="D37" s="19" t="n">
        <v>5393</v>
      </c>
      <c r="E37" s="18" t="n">
        <v>459.46941655</v>
      </c>
      <c r="F37" s="20" t="n">
        <v>6.21538099</v>
      </c>
      <c r="G37" s="18" t="n">
        <v>478.07667699</v>
      </c>
      <c r="H37" s="20" t="n">
        <v>3.60567079</v>
      </c>
      <c r="I37" s="18" t="n">
        <v>501.6970796</v>
      </c>
      <c r="J37" s="20" t="n">
        <v>4.1255596</v>
      </c>
      <c r="K37" s="18" t="n">
        <v>517.90460007</v>
      </c>
      <c r="L37" s="20" t="n">
        <v>4.4336344</v>
      </c>
      <c r="M37" s="18" t="s">
        <v>481</v>
      </c>
      <c r="N37" s="20" t="s">
        <v>481</v>
      </c>
      <c r="O37" s="18" t="s">
        <v>481</v>
      </c>
      <c r="P37" s="20" t="s">
        <v>481</v>
      </c>
      <c r="Q37" s="18" t="s">
        <v>481</v>
      </c>
      <c r="R37" s="20" t="s">
        <v>481</v>
      </c>
      <c r="S37" s="18" t="s">
        <v>481</v>
      </c>
      <c r="T37" s="20" t="s">
        <v>481</v>
      </c>
      <c r="U37" s="18" t="n">
        <v>371.35809937</v>
      </c>
      <c r="V37" s="20" t="n">
        <v>10.28309913</v>
      </c>
    </row>
    <row r="38" spans="1:22">
      <c r="A38" s="15" t="s">
        <v>513</v>
      </c>
      <c r="B38" s="17" t="n">
        <v>5860</v>
      </c>
      <c r="C38" s="18">
        <f>(16.0/B38*100)</f>
        <v/>
      </c>
      <c r="D38" s="19" t="n">
        <v>5844</v>
      </c>
      <c r="E38" s="18" t="n">
        <v>495.29525179</v>
      </c>
      <c r="F38" s="20" t="n">
        <v>3.94191582</v>
      </c>
      <c r="G38" s="18" t="n">
        <v>506.12841276</v>
      </c>
      <c r="H38" s="20" t="n">
        <v>3.38839764</v>
      </c>
      <c r="I38" s="18" t="n">
        <v>520.8091189</v>
      </c>
      <c r="J38" s="20" t="n">
        <v>3.85142848</v>
      </c>
      <c r="K38" s="18" t="n">
        <v>506.00459176</v>
      </c>
      <c r="L38" s="20" t="n">
        <v>5.60753375</v>
      </c>
      <c r="M38" s="18" t="s">
        <v>481</v>
      </c>
      <c r="N38" s="20" t="s">
        <v>481</v>
      </c>
      <c r="O38" s="18" t="s">
        <v>481</v>
      </c>
      <c r="P38" s="20" t="s">
        <v>481</v>
      </c>
      <c r="Q38" s="18" t="s">
        <v>481</v>
      </c>
      <c r="R38" s="20" t="s">
        <v>481</v>
      </c>
      <c r="S38" s="18" t="s">
        <v>481</v>
      </c>
      <c r="T38" s="20" t="s">
        <v>481</v>
      </c>
      <c r="U38" s="18" t="n">
        <v>381.91308264</v>
      </c>
      <c r="V38" s="20" t="n">
        <v>10.72467575</v>
      </c>
    </row>
    <row r="39" spans="1:22">
      <c r="A39" s="15" t="s">
        <v>514</v>
      </c>
      <c r="B39" s="17" t="n">
        <v>5895</v>
      </c>
      <c r="C39" s="18">
        <f>(31.0/B39*100)</f>
        <v/>
      </c>
      <c r="D39" s="19" t="n">
        <v>5864</v>
      </c>
      <c r="E39" s="18" t="n">
        <v>404.00731844</v>
      </c>
      <c r="F39" s="20" t="n">
        <v>6.62188852</v>
      </c>
      <c r="G39" s="18" t="n">
        <v>428.08258144</v>
      </c>
      <c r="H39" s="20" t="n">
        <v>7.70856393</v>
      </c>
      <c r="I39" s="18" t="n">
        <v>421.97725674</v>
      </c>
      <c r="J39" s="20" t="n">
        <v>4.53355037</v>
      </c>
      <c r="K39" s="18" t="n">
        <v>431.68014237</v>
      </c>
      <c r="L39" s="20" t="n">
        <v>4.06782625</v>
      </c>
      <c r="M39" s="18" t="s">
        <v>481</v>
      </c>
      <c r="N39" s="20" t="s">
        <v>481</v>
      </c>
      <c r="O39" s="18" t="s">
        <v>481</v>
      </c>
      <c r="P39" s="20" t="s">
        <v>481</v>
      </c>
      <c r="Q39" s="18" t="s">
        <v>481</v>
      </c>
      <c r="R39" s="20" t="s">
        <v>481</v>
      </c>
      <c r="S39" s="18" t="s">
        <v>481</v>
      </c>
      <c r="T39" s="20" t="s">
        <v>481</v>
      </c>
      <c r="U39" s="18" t="n">
        <v>352.73129289</v>
      </c>
      <c r="V39" s="20" t="n">
        <v>10.29155566</v>
      </c>
    </row>
    <row r="40" spans="1:22">
      <c r="A40" s="15" t="s">
        <v>515</v>
      </c>
      <c r="B40" s="17" t="n">
        <v>14157</v>
      </c>
      <c r="C40" s="18">
        <f>(279.0/B40*100)</f>
        <v/>
      </c>
      <c r="D40" s="19" t="n">
        <v>13878</v>
      </c>
      <c r="E40" s="18" t="n">
        <v>465.94591817</v>
      </c>
      <c r="F40" s="20" t="n">
        <v>6.76793886</v>
      </c>
      <c r="G40" s="18" t="n">
        <v>497.92693798</v>
      </c>
      <c r="H40" s="20" t="n">
        <v>3.22661889</v>
      </c>
      <c r="I40" s="18" t="n">
        <v>510.62091528</v>
      </c>
      <c r="J40" s="20" t="n">
        <v>2.70735177</v>
      </c>
      <c r="K40" s="18" t="n">
        <v>526.5709206499999</v>
      </c>
      <c r="L40" s="20" t="n">
        <v>3.71929378</v>
      </c>
      <c r="M40" s="18" t="s">
        <v>481</v>
      </c>
      <c r="N40" s="20" t="s">
        <v>481</v>
      </c>
      <c r="O40" s="18" t="s">
        <v>481</v>
      </c>
      <c r="P40" s="20" t="s">
        <v>481</v>
      </c>
      <c r="Q40" s="18" t="s">
        <v>481</v>
      </c>
      <c r="R40" s="20" t="s">
        <v>481</v>
      </c>
      <c r="S40" s="18" t="s">
        <v>481</v>
      </c>
      <c r="T40" s="20" t="s">
        <v>481</v>
      </c>
      <c r="U40" s="18" t="n">
        <v>414.13480215</v>
      </c>
      <c r="V40" s="20" t="n">
        <v>11.18930885</v>
      </c>
    </row>
    <row r="41" spans="1:22">
      <c r="A41" s="15" t="s">
        <v>516</v>
      </c>
      <c r="B41" s="17" t="n">
        <v>5712</v>
      </c>
      <c r="C41" s="18">
        <f>(39.0/B41*100)</f>
        <v/>
      </c>
      <c r="D41" s="19" t="n">
        <v>5673</v>
      </c>
      <c r="E41" s="18" t="n">
        <v>474.8373228</v>
      </c>
      <c r="F41" s="20" t="n">
        <v>10.42622433</v>
      </c>
      <c r="G41" s="18" t="n">
        <v>494.6316462</v>
      </c>
      <c r="H41" s="20" t="n">
        <v>4.33864447</v>
      </c>
      <c r="I41" s="18" t="n">
        <v>489.00197967</v>
      </c>
      <c r="J41" s="20" t="n">
        <v>3.2505507</v>
      </c>
      <c r="K41" s="18" t="n">
        <v>511.34624838</v>
      </c>
      <c r="L41" s="20" t="n">
        <v>4.08491719</v>
      </c>
      <c r="M41" s="18" t="s">
        <v>481</v>
      </c>
      <c r="N41" s="20" t="s">
        <v>481</v>
      </c>
      <c r="O41" s="18" t="s">
        <v>481</v>
      </c>
      <c r="P41" s="20" t="s">
        <v>481</v>
      </c>
      <c r="Q41" s="18" t="n">
        <v>387.44235424</v>
      </c>
      <c r="R41" s="20" t="n">
        <v>14.52510266</v>
      </c>
      <c r="S41" s="18" t="s">
        <v>481</v>
      </c>
      <c r="T41" s="20" t="s">
        <v>481</v>
      </c>
      <c r="U41" s="18" t="n">
        <v>390.25405737</v>
      </c>
      <c r="V41" s="20" t="n">
        <v>15.3676788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(1248.0/B46*100)</f>
        <v/>
      </c>
      <c r="D46" s="19" t="n">
        <v>21893</v>
      </c>
      <c r="E46" s="18" t="n">
        <v>399.56841047</v>
      </c>
      <c r="F46" s="20" t="n">
        <v>4.38153256</v>
      </c>
      <c r="G46" s="18" t="n">
        <v>407.13662043</v>
      </c>
      <c r="H46" s="20" t="n">
        <v>2.55363491</v>
      </c>
      <c r="I46" s="18" t="n">
        <v>404.95119548</v>
      </c>
      <c r="J46" s="20" t="n">
        <v>2.74372077</v>
      </c>
      <c r="K46" s="18" t="n">
        <v>414.21902256</v>
      </c>
      <c r="L46" s="20" t="n">
        <v>3.42650222</v>
      </c>
      <c r="M46" s="18" t="s">
        <v>481</v>
      </c>
      <c r="N46" s="20" t="s">
        <v>481</v>
      </c>
      <c r="O46" s="18" t="s">
        <v>481</v>
      </c>
      <c r="P46" s="20" t="s">
        <v>481</v>
      </c>
      <c r="Q46" s="18" t="s">
        <v>481</v>
      </c>
      <c r="R46" s="20" t="s">
        <v>481</v>
      </c>
      <c r="S46" s="18" t="s">
        <v>481</v>
      </c>
      <c r="T46" s="20" t="s">
        <v>481</v>
      </c>
      <c r="U46" s="18" t="n">
        <v>334.80031829</v>
      </c>
      <c r="V46" s="20" t="n">
        <v>3.53678097</v>
      </c>
    </row>
    <row r="47" spans="1:22">
      <c r="A47" s="15" t="s">
        <v>522</v>
      </c>
      <c r="B47" s="17" t="n">
        <v>5928</v>
      </c>
      <c r="C47" s="18">
        <f>(86.0/B47*100)</f>
        <v/>
      </c>
      <c r="D47" s="19" t="n">
        <v>5842</v>
      </c>
      <c r="E47" s="18" t="n">
        <v>423.10762409</v>
      </c>
      <c r="F47" s="20" t="n">
        <v>6.64405365</v>
      </c>
      <c r="G47" s="18" t="n">
        <v>451.48934922</v>
      </c>
      <c r="H47" s="20" t="n">
        <v>4.61954115</v>
      </c>
      <c r="I47" s="18" t="n">
        <v>454.5339905</v>
      </c>
      <c r="J47" s="20" t="n">
        <v>3.99924309</v>
      </c>
      <c r="K47" s="18" t="n">
        <v>466.26488568</v>
      </c>
      <c r="L47" s="20" t="n">
        <v>5.34255957</v>
      </c>
      <c r="M47" s="18" t="s">
        <v>481</v>
      </c>
      <c r="N47" s="20" t="s">
        <v>481</v>
      </c>
      <c r="O47" s="18" t="s">
        <v>481</v>
      </c>
      <c r="P47" s="20" t="s">
        <v>481</v>
      </c>
      <c r="Q47" s="18" t="s">
        <v>481</v>
      </c>
      <c r="R47" s="20" t="s">
        <v>481</v>
      </c>
      <c r="S47" s="18" t="s">
        <v>481</v>
      </c>
      <c r="T47" s="20" t="s">
        <v>481</v>
      </c>
      <c r="U47" s="18" t="n">
        <v>325.59890572</v>
      </c>
      <c r="V47" s="20" t="n">
        <v>6.30714647</v>
      </c>
    </row>
    <row r="48" spans="1:22">
      <c r="A48" s="15" t="s">
        <v>523</v>
      </c>
      <c r="B48" s="17" t="n">
        <v>9841</v>
      </c>
      <c r="C48" s="18">
        <f>(7.0/B48*100)</f>
        <v/>
      </c>
      <c r="D48" s="19" t="n">
        <v>9834</v>
      </c>
      <c r="E48" s="18" t="n">
        <v>475.86900387</v>
      </c>
      <c r="F48" s="20" t="n">
        <v>9.978268720000001</v>
      </c>
      <c r="G48" s="18" t="n">
        <v>489.24141044</v>
      </c>
      <c r="H48" s="20" t="n">
        <v>5.15902957</v>
      </c>
      <c r="I48" s="18" t="n">
        <v>511.81189032</v>
      </c>
      <c r="J48" s="20" t="n">
        <v>4.77791897</v>
      </c>
      <c r="K48" s="18" t="n">
        <v>551.51799447</v>
      </c>
      <c r="L48" s="20" t="n">
        <v>5.07882386</v>
      </c>
      <c r="M48" s="18" t="s">
        <v>481</v>
      </c>
      <c r="N48" s="20" t="s">
        <v>481</v>
      </c>
      <c r="O48" s="18" t="s">
        <v>481</v>
      </c>
      <c r="P48" s="20" t="s">
        <v>481</v>
      </c>
      <c r="Q48" s="18" t="s">
        <v>481</v>
      </c>
      <c r="R48" s="20" t="s">
        <v>481</v>
      </c>
      <c r="S48" s="18" t="s">
        <v>481</v>
      </c>
      <c r="T48" s="20" t="s">
        <v>481</v>
      </c>
      <c r="U48" s="18" t="n">
        <v>443.87029609</v>
      </c>
      <c r="V48" s="20" t="n">
        <v>38.47568168</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(220.0/B50*100)</f>
        <v/>
      </c>
      <c r="D50" s="19" t="n">
        <v>11575</v>
      </c>
      <c r="E50" s="18" t="n">
        <v>398.66887409</v>
      </c>
      <c r="F50" s="20" t="n">
        <v>11.87090077</v>
      </c>
      <c r="G50" s="18" t="n">
        <v>427.74945723</v>
      </c>
      <c r="H50" s="20" t="n">
        <v>4.91803181</v>
      </c>
      <c r="I50" s="18" t="n">
        <v>418.22728225</v>
      </c>
      <c r="J50" s="20" t="n">
        <v>2.36171105</v>
      </c>
      <c r="K50" s="18" t="n">
        <v>414.8924097</v>
      </c>
      <c r="L50" s="20" t="n">
        <v>2.72257082</v>
      </c>
      <c r="M50" s="18" t="s">
        <v>481</v>
      </c>
      <c r="N50" s="20" t="s">
        <v>481</v>
      </c>
      <c r="O50" s="18" t="s">
        <v>481</v>
      </c>
      <c r="P50" s="20" t="s">
        <v>481</v>
      </c>
      <c r="Q50" s="18" t="s">
        <v>481</v>
      </c>
      <c r="R50" s="20" t="s">
        <v>481</v>
      </c>
      <c r="S50" s="18" t="s">
        <v>481</v>
      </c>
      <c r="T50" s="20" t="s">
        <v>481</v>
      </c>
      <c r="U50" s="18" t="n">
        <v>341.01332291</v>
      </c>
      <c r="V50" s="20" t="n">
        <v>8.776763069999999</v>
      </c>
    </row>
    <row r="51" spans="1:22">
      <c r="A51" s="15" t="s">
        <v>526</v>
      </c>
      <c r="B51" s="17" t="n">
        <v>6866</v>
      </c>
      <c r="C51" s="18">
        <f>(108.0/B51*100)</f>
        <v/>
      </c>
      <c r="D51" s="19" t="n">
        <v>6758</v>
      </c>
      <c r="E51" s="18" t="n">
        <v>426.7906707</v>
      </c>
      <c r="F51" s="20" t="n">
        <v>7.93763298</v>
      </c>
      <c r="G51" s="18" t="n">
        <v>426.56318522</v>
      </c>
      <c r="H51" s="20" t="n">
        <v>3.83427849</v>
      </c>
      <c r="I51" s="18" t="n">
        <v>416.47966869</v>
      </c>
      <c r="J51" s="20" t="n">
        <v>2.52293643</v>
      </c>
      <c r="K51" s="18" t="n">
        <v>424.88027245</v>
      </c>
      <c r="L51" s="20" t="n">
        <v>2.73064809</v>
      </c>
      <c r="M51" s="18" t="s">
        <v>481</v>
      </c>
      <c r="N51" s="20" t="s">
        <v>481</v>
      </c>
      <c r="O51" s="18" t="s">
        <v>481</v>
      </c>
      <c r="P51" s="20" t="s">
        <v>481</v>
      </c>
      <c r="Q51" s="18" t="n">
        <v>410.85572185</v>
      </c>
      <c r="R51" s="20" t="n">
        <v>3.7997542</v>
      </c>
      <c r="S51" s="18" t="s">
        <v>481</v>
      </c>
      <c r="T51" s="20" t="s">
        <v>481</v>
      </c>
      <c r="U51" s="18" t="n">
        <v>379.72495831</v>
      </c>
      <c r="V51" s="20" t="n">
        <v>8.621162269999999</v>
      </c>
    </row>
    <row r="52" spans="1:22">
      <c r="A52" s="15" t="s">
        <v>527</v>
      </c>
      <c r="B52" s="17" t="n">
        <v>5809</v>
      </c>
      <c r="C52" s="18">
        <f>(74.0/B52*100)</f>
        <v/>
      </c>
      <c r="D52" s="19" t="n">
        <v>5735</v>
      </c>
      <c r="E52" s="18" t="n">
        <v>459.1467708</v>
      </c>
      <c r="F52" s="20" t="n">
        <v>4.91356436</v>
      </c>
      <c r="G52" s="18" t="n">
        <v>463.92607701</v>
      </c>
      <c r="H52" s="20" t="n">
        <v>3.15552482</v>
      </c>
      <c r="I52" s="18" t="n">
        <v>483.3095085</v>
      </c>
      <c r="J52" s="20" t="n">
        <v>2.61923356</v>
      </c>
      <c r="K52" s="18" t="n">
        <v>490.73297743</v>
      </c>
      <c r="L52" s="20" t="n">
        <v>4.21371964</v>
      </c>
      <c r="M52" s="18" t="s">
        <v>481</v>
      </c>
      <c r="N52" s="20" t="s">
        <v>481</v>
      </c>
      <c r="O52" s="18" t="s">
        <v>481</v>
      </c>
      <c r="P52" s="20" t="s">
        <v>481</v>
      </c>
      <c r="Q52" s="18" t="s">
        <v>481</v>
      </c>
      <c r="R52" s="20" t="s">
        <v>481</v>
      </c>
      <c r="S52" s="18" t="s">
        <v>481</v>
      </c>
      <c r="T52" s="20" t="s">
        <v>481</v>
      </c>
      <c r="U52" s="18" t="n">
        <v>374.04896981</v>
      </c>
      <c r="V52" s="20" t="n">
        <v>12.673176</v>
      </c>
    </row>
    <row r="53" spans="1:22">
      <c r="A53" s="15" t="s">
        <v>528</v>
      </c>
      <c r="B53" s="17" t="n">
        <v>5571</v>
      </c>
      <c r="C53" s="18">
        <f>(85.0/B53*100)</f>
        <v/>
      </c>
      <c r="D53" s="19" t="n">
        <v>5486</v>
      </c>
      <c r="E53" s="18" t="n">
        <v>392.02520762</v>
      </c>
      <c r="F53" s="20" t="n">
        <v>5.82626507</v>
      </c>
      <c r="G53" s="18" t="n">
        <v>408.35309909</v>
      </c>
      <c r="H53" s="20" t="n">
        <v>2.63516068</v>
      </c>
      <c r="I53" s="18" t="n">
        <v>434.10954628</v>
      </c>
      <c r="J53" s="20" t="n">
        <v>2.01696344</v>
      </c>
      <c r="K53" s="18" t="n">
        <v>465.92976041</v>
      </c>
      <c r="L53" s="20" t="n">
        <v>2.56134073</v>
      </c>
      <c r="M53" s="18" t="s">
        <v>481</v>
      </c>
      <c r="N53" s="20" t="s">
        <v>481</v>
      </c>
      <c r="O53" s="18" t="s">
        <v>481</v>
      </c>
      <c r="P53" s="20" t="s">
        <v>481</v>
      </c>
      <c r="Q53" s="18" t="s">
        <v>481</v>
      </c>
      <c r="R53" s="20" t="s">
        <v>481</v>
      </c>
      <c r="S53" s="18" t="s">
        <v>481</v>
      </c>
      <c r="T53" s="20" t="s">
        <v>481</v>
      </c>
      <c r="U53" s="18" t="n">
        <v>329.28816612</v>
      </c>
      <c r="V53" s="20" t="n">
        <v>7.11837418</v>
      </c>
    </row>
    <row r="54" spans="1:22">
      <c r="A54" s="15" t="s">
        <v>529</v>
      </c>
      <c r="B54" s="17" t="n">
        <v>4740</v>
      </c>
      <c r="C54" s="18">
        <f>(68.0/B54*100)</f>
        <v/>
      </c>
      <c r="D54" s="19" t="n">
        <v>4672</v>
      </c>
      <c r="E54" s="18" t="n">
        <v>308.18576054</v>
      </c>
      <c r="F54" s="20" t="n">
        <v>6.33451225</v>
      </c>
      <c r="G54" s="18" t="n">
        <v>341.46393408</v>
      </c>
      <c r="H54" s="20" t="n">
        <v>7.92461767</v>
      </c>
      <c r="I54" s="18" t="n">
        <v>341.86366523</v>
      </c>
      <c r="J54" s="20" t="n">
        <v>3.48362402</v>
      </c>
      <c r="K54" s="18" t="n">
        <v>335.62019016</v>
      </c>
      <c r="L54" s="20" t="n">
        <v>2.71012867</v>
      </c>
      <c r="M54" s="18" t="s">
        <v>481</v>
      </c>
      <c r="N54" s="20" t="s">
        <v>481</v>
      </c>
      <c r="O54" s="18" t="s">
        <v>481</v>
      </c>
      <c r="P54" s="20" t="s">
        <v>481</v>
      </c>
      <c r="Q54" s="18" t="s">
        <v>481</v>
      </c>
      <c r="R54" s="20" t="s">
        <v>481</v>
      </c>
      <c r="S54" s="18" t="s">
        <v>481</v>
      </c>
      <c r="T54" s="20" t="s">
        <v>481</v>
      </c>
      <c r="U54" s="18" t="n">
        <v>266.27762917</v>
      </c>
      <c r="V54" s="20" t="n">
        <v>4.31579916</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504.0772334</v>
      </c>
      <c r="F56" s="20" t="n">
        <v>6.41705792</v>
      </c>
      <c r="G56" s="18" t="n">
        <v>511.49165669</v>
      </c>
      <c r="H56" s="20" t="n">
        <v>3.61586561</v>
      </c>
      <c r="I56" s="18" t="n">
        <v>523.7587548499999</v>
      </c>
      <c r="J56" s="20" t="n">
        <v>2.89209991</v>
      </c>
      <c r="K56" s="18" t="n">
        <v>535.30233776</v>
      </c>
      <c r="L56" s="20" t="n">
        <v>2.7029203</v>
      </c>
      <c r="M56" s="18" t="s">
        <v>481</v>
      </c>
      <c r="N56" s="20" t="s">
        <v>481</v>
      </c>
      <c r="O56" s="18" t="s">
        <v>481</v>
      </c>
      <c r="P56" s="20" t="s">
        <v>481</v>
      </c>
      <c r="Q56" s="18" t="s">
        <v>481</v>
      </c>
      <c r="R56" s="20" t="s">
        <v>481</v>
      </c>
      <c r="S56" s="18" t="s">
        <v>481</v>
      </c>
      <c r="T56" s="20" t="s">
        <v>481</v>
      </c>
      <c r="U56" s="18" t="n">
        <v>439.91619516</v>
      </c>
      <c r="V56" s="20" t="n">
        <v>21.65016444</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(137.0/B61*100)</f>
        <v/>
      </c>
      <c r="D61" s="19" t="n">
        <v>6388</v>
      </c>
      <c r="E61" s="18" t="n">
        <v>441.70361588</v>
      </c>
      <c r="F61" s="20" t="n">
        <v>4.37766808</v>
      </c>
      <c r="G61" s="18" t="n">
        <v>456.54262819</v>
      </c>
      <c r="H61" s="20" t="n">
        <v>3.19297448</v>
      </c>
      <c r="I61" s="18" t="n">
        <v>482.70644899</v>
      </c>
      <c r="J61" s="20" t="n">
        <v>2.91702936</v>
      </c>
      <c r="K61" s="18" t="n">
        <v>506.66703584</v>
      </c>
      <c r="L61" s="20" t="n">
        <v>3.16840917</v>
      </c>
      <c r="M61" s="18" t="s">
        <v>481</v>
      </c>
      <c r="N61" s="20" t="s">
        <v>481</v>
      </c>
      <c r="O61" s="18" t="s">
        <v>481</v>
      </c>
      <c r="P61" s="20" t="s">
        <v>481</v>
      </c>
      <c r="Q61" s="18" t="s">
        <v>481</v>
      </c>
      <c r="R61" s="20" t="s">
        <v>481</v>
      </c>
      <c r="S61" s="18" t="s">
        <v>481</v>
      </c>
      <c r="T61" s="20" t="s">
        <v>481</v>
      </c>
      <c r="U61" s="18" t="n">
        <v>382.20510064</v>
      </c>
      <c r="V61" s="20" t="n">
        <v>10.51189628</v>
      </c>
    </row>
    <row r="62" spans="1:22">
      <c r="A62" s="15" t="s">
        <v>537</v>
      </c>
      <c r="B62" s="17" t="n">
        <v>4476</v>
      </c>
      <c r="C62" s="18">
        <f>(3.0/B62*100)</f>
        <v/>
      </c>
      <c r="D62" s="19" t="n">
        <v>4473</v>
      </c>
      <c r="E62" s="18" t="n">
        <v>514.12273858</v>
      </c>
      <c r="F62" s="20" t="n">
        <v>4.2174061</v>
      </c>
      <c r="G62" s="18" t="n">
        <v>523.04519155</v>
      </c>
      <c r="H62" s="20" t="n">
        <v>1.84800076</v>
      </c>
      <c r="I62" s="18" t="n">
        <v>533.73943734</v>
      </c>
      <c r="J62" s="20" t="n">
        <v>2.071976</v>
      </c>
      <c r="K62" s="18" t="n">
        <v>543.03024005</v>
      </c>
      <c r="L62" s="20" t="n">
        <v>3.753806</v>
      </c>
      <c r="M62" s="18" t="s">
        <v>481</v>
      </c>
      <c r="N62" s="20" t="s">
        <v>481</v>
      </c>
      <c r="O62" s="18" t="s">
        <v>481</v>
      </c>
      <c r="P62" s="20" t="s">
        <v>481</v>
      </c>
      <c r="Q62" s="18" t="s">
        <v>481</v>
      </c>
      <c r="R62" s="20" t="s">
        <v>481</v>
      </c>
      <c r="S62" s="18" t="s">
        <v>481</v>
      </c>
      <c r="T62" s="20" t="s">
        <v>481</v>
      </c>
      <c r="U62" s="18" t="n">
        <v>553.01893333</v>
      </c>
      <c r="V62" s="20" t="n">
        <v>36.66492228</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(75.0/B66*100)</f>
        <v/>
      </c>
      <c r="D66" s="19" t="n">
        <v>5590</v>
      </c>
      <c r="E66" s="18" t="n">
        <v>406.77156826</v>
      </c>
      <c r="F66" s="20" t="n">
        <v>3.19538647</v>
      </c>
      <c r="G66" s="18" t="n">
        <v>410.85612335</v>
      </c>
      <c r="H66" s="20" t="n">
        <v>1.89989918</v>
      </c>
      <c r="I66" s="18" t="n">
        <v>414.08185926</v>
      </c>
      <c r="J66" s="20" t="n">
        <v>1.85348635</v>
      </c>
      <c r="K66" s="18" t="n">
        <v>432.78035455</v>
      </c>
      <c r="L66" s="20" t="n">
        <v>3.3437368</v>
      </c>
      <c r="M66" s="18" t="s">
        <v>481</v>
      </c>
      <c r="N66" s="20" t="s">
        <v>481</v>
      </c>
      <c r="O66" s="18" t="s">
        <v>481</v>
      </c>
      <c r="P66" s="20" t="s">
        <v>481</v>
      </c>
      <c r="Q66" s="18" t="s">
        <v>481</v>
      </c>
      <c r="R66" s="20" t="s">
        <v>481</v>
      </c>
      <c r="S66" s="18" t="s">
        <v>481</v>
      </c>
      <c r="T66" s="20" t="s">
        <v>481</v>
      </c>
      <c r="U66" s="18" t="n">
        <v>321.8700368</v>
      </c>
      <c r="V66" s="20" t="n">
        <v>4.6057292</v>
      </c>
    </row>
    <row r="67" spans="1:22">
      <c r="A67" s="15" t="s">
        <v>542</v>
      </c>
      <c r="B67" s="17" t="n">
        <v>6971</v>
      </c>
      <c r="C67" s="18">
        <f>(54.0/B67*100)</f>
        <v/>
      </c>
      <c r="D67" s="19" t="n">
        <v>6917</v>
      </c>
      <c r="E67" s="18" t="n">
        <v>371.41507066</v>
      </c>
      <c r="F67" s="20" t="n">
        <v>7.7126088</v>
      </c>
      <c r="G67" s="18" t="n">
        <v>394.23723498</v>
      </c>
      <c r="H67" s="20" t="n">
        <v>4.10511306</v>
      </c>
      <c r="I67" s="18" t="n">
        <v>395.40201145</v>
      </c>
      <c r="J67" s="20" t="n">
        <v>2.47994452</v>
      </c>
      <c r="K67" s="18" t="n">
        <v>408.1798297</v>
      </c>
      <c r="L67" s="20" t="n">
        <v>2.96524787</v>
      </c>
      <c r="M67" s="18" t="s">
        <v>481</v>
      </c>
      <c r="N67" s="20" t="s">
        <v>481</v>
      </c>
      <c r="O67" s="18" t="s">
        <v>481</v>
      </c>
      <c r="P67" s="20" t="s">
        <v>481</v>
      </c>
      <c r="Q67" s="18" t="s">
        <v>481</v>
      </c>
      <c r="R67" s="20" t="s">
        <v>481</v>
      </c>
      <c r="S67" s="18" t="s">
        <v>481</v>
      </c>
      <c r="T67" s="20" t="s">
        <v>481</v>
      </c>
      <c r="U67" s="18" t="n">
        <v>304.8631588</v>
      </c>
      <c r="V67" s="20" t="n">
        <v>6.08694856</v>
      </c>
    </row>
    <row r="68" spans="1:22">
      <c r="A68" s="15" t="s">
        <v>543</v>
      </c>
      <c r="B68" s="17" t="n">
        <v>12083</v>
      </c>
      <c r="C68" s="18">
        <f>(26.0/B68*100)</f>
        <v/>
      </c>
      <c r="D68" s="19" t="n">
        <v>12057</v>
      </c>
      <c r="E68" s="18" t="n">
        <v>366.13231198</v>
      </c>
      <c r="F68" s="20" t="n">
        <v>5.77279129</v>
      </c>
      <c r="G68" s="18" t="n">
        <v>413.64184204</v>
      </c>
      <c r="H68" s="20" t="n">
        <v>3.59739981</v>
      </c>
      <c r="I68" s="18" t="n">
        <v>422.09265302</v>
      </c>
      <c r="J68" s="20" t="n">
        <v>1.77827267</v>
      </c>
      <c r="K68" s="18" t="n">
        <v>429.35838266</v>
      </c>
      <c r="L68" s="20" t="n">
        <v>1.33783226</v>
      </c>
      <c r="M68" s="18" t="s">
        <v>481</v>
      </c>
      <c r="N68" s="20" t="s">
        <v>481</v>
      </c>
      <c r="O68" s="18" t="s">
        <v>481</v>
      </c>
      <c r="P68" s="20" t="s">
        <v>481</v>
      </c>
      <c r="Q68" s="18" t="s">
        <v>481</v>
      </c>
      <c r="R68" s="20" t="s">
        <v>481</v>
      </c>
      <c r="S68" s="18" t="s">
        <v>481</v>
      </c>
      <c r="T68" s="20" t="s">
        <v>481</v>
      </c>
      <c r="U68" s="18" t="n">
        <v>321.43928367</v>
      </c>
      <c r="V68" s="20" t="n">
        <v>3.79930106</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491.05501099</v>
      </c>
      <c r="F70" s="20" t="n">
        <v>6.04454146</v>
      </c>
      <c r="G70" s="18" t="n">
        <v>479.66452182</v>
      </c>
      <c r="H70" s="20" t="n">
        <v>3.4197549</v>
      </c>
      <c r="I70" s="18" t="n">
        <v>490.70137835</v>
      </c>
      <c r="J70" s="20" t="n">
        <v>3.14315559</v>
      </c>
      <c r="K70" s="18" t="n">
        <v>509.44549893</v>
      </c>
      <c r="L70" s="20" t="n">
        <v>4.29729353</v>
      </c>
      <c r="M70" s="18" t="s">
        <v>481</v>
      </c>
      <c r="N70" s="20" t="s">
        <v>481</v>
      </c>
      <c r="O70" s="18" t="s">
        <v>481</v>
      </c>
      <c r="P70" s="20" t="s">
        <v>481</v>
      </c>
      <c r="Q70" s="18" t="s">
        <v>481</v>
      </c>
      <c r="R70" s="20" t="s">
        <v>481</v>
      </c>
      <c r="S70" s="18" t="s">
        <v>481</v>
      </c>
      <c r="T70" s="20" t="s">
        <v>481</v>
      </c>
      <c r="U70" s="18" t="n">
        <v>415.98839295</v>
      </c>
      <c r="V70" s="20" t="n">
        <v>10.95956905</v>
      </c>
    </row>
    <row r="71" spans="1:22">
      <c r="A71" s="15" t="s">
        <v>546</v>
      </c>
      <c r="B71" s="17" t="n">
        <v>6115</v>
      </c>
      <c r="C71" s="18">
        <f>(17.0/B71*100)</f>
        <v/>
      </c>
      <c r="D71" s="19" t="n">
        <v>6098</v>
      </c>
      <c r="E71" s="18" t="n">
        <v>546.33729225</v>
      </c>
      <c r="F71" s="20" t="n">
        <v>9.51776834</v>
      </c>
      <c r="G71" s="18" t="n">
        <v>551.18848731</v>
      </c>
      <c r="H71" s="20" t="n">
        <v>3.6369552</v>
      </c>
      <c r="I71" s="18" t="n">
        <v>554.6162359</v>
      </c>
      <c r="J71" s="20" t="n">
        <v>2.27471663</v>
      </c>
      <c r="K71" s="18" t="n">
        <v>559.90817496</v>
      </c>
      <c r="L71" s="20" t="n">
        <v>2.08917004</v>
      </c>
      <c r="M71" s="18" t="s">
        <v>481</v>
      </c>
      <c r="N71" s="20" t="s">
        <v>481</v>
      </c>
      <c r="O71" s="18" t="s">
        <v>481</v>
      </c>
      <c r="P71" s="20" t="s">
        <v>481</v>
      </c>
      <c r="Q71" s="18" t="s">
        <v>481</v>
      </c>
      <c r="R71" s="20" t="s">
        <v>481</v>
      </c>
      <c r="S71" s="18" t="s">
        <v>481</v>
      </c>
      <c r="T71" s="20" t="s">
        <v>481</v>
      </c>
      <c r="U71" s="18" t="n">
        <v>472.659348</v>
      </c>
      <c r="V71" s="20" t="n">
        <v>25.69966934</v>
      </c>
    </row>
    <row r="72" spans="1:22">
      <c r="A72" s="15" t="s">
        <v>547</v>
      </c>
      <c r="B72" s="17" t="n">
        <v>7708</v>
      </c>
      <c r="C72" s="18">
        <f>(5.0/B72*100)</f>
        <v/>
      </c>
      <c r="D72" s="19" t="n">
        <v>7703</v>
      </c>
      <c r="E72" s="18" t="n">
        <v>492.95822666</v>
      </c>
      <c r="F72" s="20" t="n">
        <v>6.38055499</v>
      </c>
      <c r="G72" s="18" t="n">
        <v>510.23183242</v>
      </c>
      <c r="H72" s="20" t="n">
        <v>2.89177426</v>
      </c>
      <c r="I72" s="18" t="n">
        <v>531.04231565</v>
      </c>
      <c r="J72" s="20" t="n">
        <v>3.38214788</v>
      </c>
      <c r="K72" s="18" t="n">
        <v>573.9290591499999</v>
      </c>
      <c r="L72" s="20" t="n">
        <v>3.40999708</v>
      </c>
      <c r="M72" s="18" t="s">
        <v>481</v>
      </c>
      <c r="N72" s="20" t="s">
        <v>481</v>
      </c>
      <c r="O72" s="18" t="s">
        <v>481</v>
      </c>
      <c r="P72" s="20" t="s">
        <v>481</v>
      </c>
      <c r="Q72" s="18" t="s">
        <v>481</v>
      </c>
      <c r="R72" s="20" t="s">
        <v>481</v>
      </c>
      <c r="S72" s="18" t="s">
        <v>481</v>
      </c>
      <c r="T72" s="20" t="s">
        <v>481</v>
      </c>
      <c r="U72" s="18" t="n">
        <v>446.30425183</v>
      </c>
      <c r="V72" s="20" t="n">
        <v>38.63137662</v>
      </c>
    </row>
    <row r="73" spans="1:22">
      <c r="A73" s="15" t="s">
        <v>548</v>
      </c>
      <c r="B73" s="17" t="n">
        <v>8249</v>
      </c>
      <c r="C73" s="18">
        <f>(148.0/B73*100)</f>
        <v/>
      </c>
      <c r="D73" s="19" t="n">
        <v>8101</v>
      </c>
      <c r="E73" s="18" t="n">
        <v>440.23542648</v>
      </c>
      <c r="F73" s="20" t="n">
        <v>7.8686032</v>
      </c>
      <c r="G73" s="18" t="n">
        <v>429.78100122</v>
      </c>
      <c r="H73" s="20" t="n">
        <v>3.77243863</v>
      </c>
      <c r="I73" s="18" t="n">
        <v>417.52868775</v>
      </c>
      <c r="J73" s="20" t="n">
        <v>2.89583636</v>
      </c>
      <c r="K73" s="18" t="n">
        <v>427.13618947</v>
      </c>
      <c r="L73" s="20" t="n">
        <v>3.42209299</v>
      </c>
      <c r="M73" s="18" t="s">
        <v>481</v>
      </c>
      <c r="N73" s="20" t="s">
        <v>481</v>
      </c>
      <c r="O73" s="18" t="s">
        <v>481</v>
      </c>
      <c r="P73" s="20" t="s">
        <v>481</v>
      </c>
      <c r="Q73" s="18" t="s">
        <v>481</v>
      </c>
      <c r="R73" s="20" t="s">
        <v>481</v>
      </c>
      <c r="S73" s="18" t="s">
        <v>481</v>
      </c>
      <c r="T73" s="20" t="s">
        <v>481</v>
      </c>
      <c r="U73" s="18" t="n">
        <v>359.43397897</v>
      </c>
      <c r="V73" s="20" t="n">
        <v>9.833655950000001</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(204.0/B75*100)</f>
        <v/>
      </c>
      <c r="D75" s="19" t="n">
        <v>5171</v>
      </c>
      <c r="E75" s="18" t="n">
        <v>374.57403901</v>
      </c>
      <c r="F75" s="20" t="n">
        <v>10.03650133</v>
      </c>
      <c r="G75" s="18" t="n">
        <v>376.79024601</v>
      </c>
      <c r="H75" s="20" t="n">
        <v>5.53566819</v>
      </c>
      <c r="I75" s="18" t="n">
        <v>384.17683089</v>
      </c>
      <c r="J75" s="20" t="n">
        <v>2.94875063</v>
      </c>
      <c r="K75" s="18" t="n">
        <v>393.61107882</v>
      </c>
      <c r="L75" s="20" t="n">
        <v>2.26459519</v>
      </c>
      <c r="M75" s="18" t="s">
        <v>481</v>
      </c>
      <c r="N75" s="20" t="s">
        <v>481</v>
      </c>
      <c r="O75" s="18" t="s">
        <v>481</v>
      </c>
      <c r="P75" s="20" t="s">
        <v>481</v>
      </c>
      <c r="Q75" s="18" t="s">
        <v>481</v>
      </c>
      <c r="R75" s="20" t="s">
        <v>481</v>
      </c>
      <c r="S75" s="18" t="s">
        <v>481</v>
      </c>
      <c r="T75" s="20" t="s">
        <v>481</v>
      </c>
      <c r="U75" s="18" t="n">
        <v>346.71998078</v>
      </c>
      <c r="V75" s="20" t="n">
        <v>5.18042807</v>
      </c>
    </row>
    <row r="76" spans="1:22">
      <c r="A76" s="15" t="s">
        <v>551</v>
      </c>
      <c r="B76" s="17" t="n">
        <v>14167</v>
      </c>
      <c r="C76" s="18">
        <f>(228.0/B76*100)</f>
        <v/>
      </c>
      <c r="D76" s="19" t="n">
        <v>13939</v>
      </c>
      <c r="E76" s="18" t="n">
        <v>388.43050844</v>
      </c>
      <c r="F76" s="20" t="n">
        <v>8.236656549999999</v>
      </c>
      <c r="G76" s="18" t="n">
        <v>437.32574859</v>
      </c>
      <c r="H76" s="20" t="n">
        <v>5.10540871</v>
      </c>
      <c r="I76" s="18" t="n">
        <v>435.68863137</v>
      </c>
      <c r="J76" s="20" t="n">
        <v>3.10244962</v>
      </c>
      <c r="K76" s="18" t="n">
        <v>445.62298958</v>
      </c>
      <c r="L76" s="20" t="n">
        <v>2.51182811</v>
      </c>
      <c r="M76" s="18" t="s">
        <v>481</v>
      </c>
      <c r="N76" s="20" t="s">
        <v>481</v>
      </c>
      <c r="O76" s="18" t="s">
        <v>481</v>
      </c>
      <c r="P76" s="20" t="s">
        <v>481</v>
      </c>
      <c r="Q76" s="18" t="s">
        <v>481</v>
      </c>
      <c r="R76" s="20" t="s">
        <v>481</v>
      </c>
      <c r="S76" s="18" t="s">
        <v>481</v>
      </c>
      <c r="T76" s="20" t="s">
        <v>481</v>
      </c>
      <c r="U76" s="18" t="n">
        <v>330.55158492</v>
      </c>
      <c r="V76" s="20" t="n">
        <v>5.87924766</v>
      </c>
    </row>
    <row r="77" spans="1:22">
      <c r="A77" s="15" t="s">
        <v>552</v>
      </c>
      <c r="B77" s="17" t="n">
        <v>6062</v>
      </c>
      <c r="C77" s="18">
        <f>(86.0/B77*100)</f>
        <v/>
      </c>
      <c r="D77" s="19" t="n">
        <v>5976</v>
      </c>
      <c r="E77" s="18" t="n">
        <v>433.54236634</v>
      </c>
      <c r="F77" s="20" t="n">
        <v>3.83735024</v>
      </c>
      <c r="G77" s="18" t="n">
        <v>441.35445145</v>
      </c>
      <c r="H77" s="20" t="n">
        <v>2.30021065</v>
      </c>
      <c r="I77" s="18" t="n">
        <v>437.17819292</v>
      </c>
      <c r="J77" s="20" t="n">
        <v>2.92922799</v>
      </c>
      <c r="K77" s="18" t="n">
        <v>454.78110878</v>
      </c>
      <c r="L77" s="20" t="n">
        <v>4.28401351</v>
      </c>
      <c r="M77" s="18" t="s">
        <v>481</v>
      </c>
      <c r="N77" s="20" t="s">
        <v>481</v>
      </c>
      <c r="O77" s="18" t="s">
        <v>481</v>
      </c>
      <c r="P77" s="20" t="s">
        <v>481</v>
      </c>
      <c r="Q77" s="18" t="s">
        <v>481</v>
      </c>
      <c r="R77" s="20" t="s">
        <v>481</v>
      </c>
      <c r="S77" s="18" t="s">
        <v>481</v>
      </c>
      <c r="T77" s="20" t="s">
        <v>481</v>
      </c>
      <c r="U77" s="18" t="n">
        <v>342.25759048</v>
      </c>
      <c r="V77" s="20" t="n">
        <v>4.53448779</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400.78671622</v>
      </c>
      <c r="F81" s="20" t="n">
        <v>14.45258137</v>
      </c>
      <c r="G81" s="18" t="n">
        <v>432.85184335</v>
      </c>
      <c r="H81" s="20" t="n">
        <v>6.52762057</v>
      </c>
      <c r="I81" s="18" t="n">
        <v>430.54332137</v>
      </c>
      <c r="J81" s="20" t="n">
        <v>3.53129064</v>
      </c>
      <c r="K81" s="18" t="n">
        <v>454.89096969</v>
      </c>
      <c r="L81" s="20" t="n">
        <v>2.85837916</v>
      </c>
      <c r="M81" s="18" t="s">
        <v>481</v>
      </c>
      <c r="N81" s="20" t="s">
        <v>481</v>
      </c>
      <c r="O81" s="18" t="s">
        <v>481</v>
      </c>
      <c r="P81" s="20" t="s">
        <v>481</v>
      </c>
      <c r="Q81" s="18" t="s">
        <v>481</v>
      </c>
      <c r="R81" s="20" t="s">
        <v>481</v>
      </c>
      <c r="S81" s="18" t="s">
        <v>481</v>
      </c>
      <c r="T81" s="20" t="s">
        <v>481</v>
      </c>
      <c r="U81" s="18" t="n">
        <v>369.29802724</v>
      </c>
      <c r="V81" s="20" t="n">
        <v>17.87488182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715</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(371.0/B7*100)</f>
        <v/>
      </c>
      <c r="D7" s="19" t="n">
        <v>14159</v>
      </c>
      <c r="E7" s="18" t="n">
        <v>534.49309748</v>
      </c>
      <c r="F7" s="20" t="n">
        <v>1.51995183</v>
      </c>
      <c r="G7" s="18" t="n">
        <v>483.80377491</v>
      </c>
      <c r="H7" s="20" t="n">
        <v>2.31833959</v>
      </c>
      <c r="I7" s="18" t="n">
        <v>395.09871347</v>
      </c>
      <c r="J7" s="20" t="n">
        <v>4.01418647</v>
      </c>
      <c r="K7" s="18" t="n">
        <v>396.35760688</v>
      </c>
      <c r="L7" s="20" t="n">
        <v>8.03594777</v>
      </c>
      <c r="M7" s="18" t="s">
        <v>481</v>
      </c>
      <c r="N7" s="20" t="s">
        <v>481</v>
      </c>
      <c r="O7" s="18" t="s">
        <v>481</v>
      </c>
      <c r="P7" s="20" t="s">
        <v>481</v>
      </c>
      <c r="Q7" s="18" t="s">
        <v>481</v>
      </c>
      <c r="R7" s="20" t="s">
        <v>481</v>
      </c>
      <c r="S7" s="18" t="s">
        <v>481</v>
      </c>
      <c r="T7" s="20" t="s">
        <v>481</v>
      </c>
      <c r="U7" s="18" t="n">
        <v>411.77750309</v>
      </c>
      <c r="V7" s="20" t="n">
        <v>6.37020614</v>
      </c>
    </row>
    <row r="8" spans="1:22">
      <c r="A8" s="15" t="s">
        <v>483</v>
      </c>
      <c r="B8" s="17" t="n">
        <v>7007</v>
      </c>
      <c r="C8" s="18">
        <f>(24.0/B8*100)</f>
        <v/>
      </c>
      <c r="D8" s="19" t="n">
        <v>6983</v>
      </c>
      <c r="E8" s="18" t="n">
        <v>507.31404931</v>
      </c>
      <c r="F8" s="20" t="n">
        <v>2.25183345</v>
      </c>
      <c r="G8" s="18" t="n">
        <v>478.5586351</v>
      </c>
      <c r="H8" s="20" t="n">
        <v>4.17818739</v>
      </c>
      <c r="I8" s="18" t="n">
        <v>404.71323062</v>
      </c>
      <c r="J8" s="20" t="n">
        <v>7.84041632</v>
      </c>
      <c r="K8" s="18" t="n">
        <v>417.37440211</v>
      </c>
      <c r="L8" s="20" t="n">
        <v>11.53672288</v>
      </c>
      <c r="M8" s="18" t="s">
        <v>481</v>
      </c>
      <c r="N8" s="20" t="s">
        <v>481</v>
      </c>
      <c r="O8" s="18" t="s">
        <v>481</v>
      </c>
      <c r="P8" s="20" t="s">
        <v>481</v>
      </c>
      <c r="Q8" s="18" t="n">
        <v>368.48347797</v>
      </c>
      <c r="R8" s="20" t="n">
        <v>14.99112476</v>
      </c>
      <c r="S8" s="18" t="s">
        <v>481</v>
      </c>
      <c r="T8" s="20" t="s">
        <v>481</v>
      </c>
      <c r="U8" s="18" t="n">
        <v>375.8334747</v>
      </c>
      <c r="V8" s="20" t="n">
        <v>9.71601136</v>
      </c>
    </row>
    <row r="9" spans="1:22">
      <c r="A9" s="15" t="s">
        <v>484</v>
      </c>
      <c r="B9" s="17" t="n">
        <v>9651</v>
      </c>
      <c r="C9" s="18">
        <f>(106.0/B9*100)</f>
        <v/>
      </c>
      <c r="D9" s="19" t="n">
        <v>9545</v>
      </c>
      <c r="E9" s="18" t="n">
        <v>527.80308638</v>
      </c>
      <c r="F9" s="20" t="n">
        <v>2.03181079</v>
      </c>
      <c r="G9" s="18" t="n">
        <v>486.86599556</v>
      </c>
      <c r="H9" s="20" t="n">
        <v>3.43424433</v>
      </c>
      <c r="I9" s="18" t="n">
        <v>425.83663155</v>
      </c>
      <c r="J9" s="20" t="n">
        <v>4.51576844</v>
      </c>
      <c r="K9" s="18" t="n">
        <v>417.09811038</v>
      </c>
      <c r="L9" s="20" t="n">
        <v>7.99379402</v>
      </c>
      <c r="M9" s="18" t="s">
        <v>481</v>
      </c>
      <c r="N9" s="20" t="s">
        <v>481</v>
      </c>
      <c r="O9" s="18" t="s">
        <v>481</v>
      </c>
      <c r="P9" s="20" t="s">
        <v>481</v>
      </c>
      <c r="Q9" s="18" t="n">
        <v>374.78530698</v>
      </c>
      <c r="R9" s="20" t="n">
        <v>11.62763904</v>
      </c>
      <c r="S9" s="18" t="s">
        <v>481</v>
      </c>
      <c r="T9" s="20" t="s">
        <v>481</v>
      </c>
      <c r="U9" s="18" t="n">
        <v>380.00442187</v>
      </c>
      <c r="V9" s="20" t="n">
        <v>7.67038464</v>
      </c>
    </row>
    <row r="10" spans="1:22">
      <c r="A10" s="15" t="s">
        <v>485</v>
      </c>
      <c r="B10" s="17" t="n">
        <v>20058</v>
      </c>
      <c r="C10" s="18">
        <f>(529.0/B10*100)</f>
        <v/>
      </c>
      <c r="D10" s="19" t="n">
        <v>19529</v>
      </c>
      <c r="E10" s="18" t="n">
        <v>545.48933689</v>
      </c>
      <c r="F10" s="20" t="n">
        <v>1.91224035</v>
      </c>
      <c r="G10" s="18" t="n">
        <v>499.67768825</v>
      </c>
      <c r="H10" s="20" t="n">
        <v>2.77520855</v>
      </c>
      <c r="I10" s="18" t="n">
        <v>420.33882562</v>
      </c>
      <c r="J10" s="20" t="n">
        <v>4.91272835</v>
      </c>
      <c r="K10" s="18" t="n">
        <v>437.01195555</v>
      </c>
      <c r="L10" s="20" t="n">
        <v>9.977807459999999</v>
      </c>
      <c r="M10" s="18" t="s">
        <v>481</v>
      </c>
      <c r="N10" s="20" t="s">
        <v>481</v>
      </c>
      <c r="O10" s="18" t="s">
        <v>481</v>
      </c>
      <c r="P10" s="20" t="s">
        <v>481</v>
      </c>
      <c r="Q10" s="18" t="s">
        <v>481</v>
      </c>
      <c r="R10" s="20" t="s">
        <v>481</v>
      </c>
      <c r="S10" s="18" t="s">
        <v>481</v>
      </c>
      <c r="T10" s="20" t="s">
        <v>481</v>
      </c>
      <c r="U10" s="18" t="n">
        <v>432.81612256</v>
      </c>
      <c r="V10" s="20" t="n">
        <v>8.05416005</v>
      </c>
    </row>
    <row r="11" spans="1:22">
      <c r="A11" s="15" t="s">
        <v>486</v>
      </c>
      <c r="B11" s="17" t="n">
        <v>7053</v>
      </c>
      <c r="C11" s="18">
        <f>(50.0/B11*100)</f>
        <v/>
      </c>
      <c r="D11" s="19" t="n">
        <v>7003</v>
      </c>
      <c r="E11" s="18" t="n">
        <v>472.11483971</v>
      </c>
      <c r="F11" s="20" t="n">
        <v>2.75313425</v>
      </c>
      <c r="G11" s="18" t="n">
        <v>425.62385309</v>
      </c>
      <c r="H11" s="20" t="n">
        <v>2.4774968</v>
      </c>
      <c r="I11" s="18" t="n">
        <v>376.37588768</v>
      </c>
      <c r="J11" s="20" t="n">
        <v>4.85467157</v>
      </c>
      <c r="K11" s="18" t="n">
        <v>377.7334192</v>
      </c>
      <c r="L11" s="20" t="n">
        <v>7.44974289</v>
      </c>
      <c r="M11" s="18" t="s">
        <v>481</v>
      </c>
      <c r="N11" s="20" t="s">
        <v>481</v>
      </c>
      <c r="O11" s="18" t="s">
        <v>481</v>
      </c>
      <c r="P11" s="20" t="s">
        <v>481</v>
      </c>
      <c r="Q11" s="18" t="s">
        <v>481</v>
      </c>
      <c r="R11" s="20" t="s">
        <v>481</v>
      </c>
      <c r="S11" s="18" t="s">
        <v>481</v>
      </c>
      <c r="T11" s="20" t="s">
        <v>481</v>
      </c>
      <c r="U11" s="18" t="n">
        <v>372.56490876</v>
      </c>
      <c r="V11" s="20" t="n">
        <v>8.449108900000001</v>
      </c>
    </row>
    <row r="12" spans="1:22">
      <c r="A12" s="15" t="s">
        <v>487</v>
      </c>
      <c r="B12" s="17" t="n">
        <v>6894</v>
      </c>
      <c r="C12" s="18">
        <f>(57.0/B12*100)</f>
        <v/>
      </c>
      <c r="D12" s="19" t="n">
        <v>6837</v>
      </c>
      <c r="E12" s="18" t="n">
        <v>524.71420352</v>
      </c>
      <c r="F12" s="20" t="n">
        <v>2.04958642</v>
      </c>
      <c r="G12" s="18" t="n">
        <v>472.63369224</v>
      </c>
      <c r="H12" s="20" t="n">
        <v>2.83297901</v>
      </c>
      <c r="I12" s="18" t="n">
        <v>397.32560175</v>
      </c>
      <c r="J12" s="20" t="n">
        <v>4.23425973</v>
      </c>
      <c r="K12" s="18" t="n">
        <v>446.96309106</v>
      </c>
      <c r="L12" s="20" t="n">
        <v>12.44785091</v>
      </c>
      <c r="M12" s="18" t="s">
        <v>481</v>
      </c>
      <c r="N12" s="20" t="s">
        <v>481</v>
      </c>
      <c r="O12" s="18" t="s">
        <v>481</v>
      </c>
      <c r="P12" s="20" t="s">
        <v>481</v>
      </c>
      <c r="Q12" s="18" t="n">
        <v>366.6777112</v>
      </c>
      <c r="R12" s="20" t="n">
        <v>14.39052153</v>
      </c>
      <c r="S12" s="18" t="s">
        <v>481</v>
      </c>
      <c r="T12" s="20" t="s">
        <v>481</v>
      </c>
      <c r="U12" s="18" t="n">
        <v>392.54175958</v>
      </c>
      <c r="V12" s="20" t="n">
        <v>8.97699128</v>
      </c>
    </row>
    <row r="13" spans="1:22">
      <c r="A13" s="15" t="s">
        <v>488</v>
      </c>
      <c r="B13" s="17" t="n">
        <v>7161</v>
      </c>
      <c r="C13" s="18">
        <f>(92.0/B13*100)</f>
        <v/>
      </c>
      <c r="D13" s="19" t="n">
        <v>7069</v>
      </c>
      <c r="E13" s="18" t="n">
        <v>519.5898449</v>
      </c>
      <c r="F13" s="20" t="n">
        <v>2.30482391</v>
      </c>
      <c r="G13" s="18" t="n">
        <v>476.9481022</v>
      </c>
      <c r="H13" s="20" t="n">
        <v>3.52408122</v>
      </c>
      <c r="I13" s="18" t="n">
        <v>404.90510623</v>
      </c>
      <c r="J13" s="20" t="n">
        <v>6.85908586</v>
      </c>
      <c r="K13" s="18" t="n">
        <v>414.03597847</v>
      </c>
      <c r="L13" s="20" t="n">
        <v>13.04434293</v>
      </c>
      <c r="M13" s="18" t="s">
        <v>481</v>
      </c>
      <c r="N13" s="20" t="s">
        <v>481</v>
      </c>
      <c r="O13" s="18" t="s">
        <v>481</v>
      </c>
      <c r="P13" s="20" t="s">
        <v>481</v>
      </c>
      <c r="Q13" s="18" t="n">
        <v>436.36003517</v>
      </c>
      <c r="R13" s="20" t="n">
        <v>6.43426798</v>
      </c>
      <c r="S13" s="18" t="s">
        <v>481</v>
      </c>
      <c r="T13" s="20" t="s">
        <v>481</v>
      </c>
      <c r="U13" s="18" t="n">
        <v>379.00931606</v>
      </c>
      <c r="V13" s="20" t="n">
        <v>9.251950600000001</v>
      </c>
    </row>
    <row r="14" spans="1:22">
      <c r="A14" s="15" t="s">
        <v>489</v>
      </c>
      <c r="B14" s="17" t="n">
        <v>5587</v>
      </c>
      <c r="C14" s="18">
        <f>(76.0/B14*100)</f>
        <v/>
      </c>
      <c r="D14" s="19" t="n">
        <v>5511</v>
      </c>
      <c r="E14" s="18" t="n">
        <v>558.64483821</v>
      </c>
      <c r="F14" s="20" t="n">
        <v>1.97380152</v>
      </c>
      <c r="G14" s="18" t="n">
        <v>504.10305842</v>
      </c>
      <c r="H14" s="20" t="n">
        <v>3.30383885</v>
      </c>
      <c r="I14" s="18" t="n">
        <v>429.92293918</v>
      </c>
      <c r="J14" s="20" t="n">
        <v>5.21166133</v>
      </c>
      <c r="K14" s="18" t="n">
        <v>450.21689815</v>
      </c>
      <c r="L14" s="20" t="n">
        <v>12.77624815</v>
      </c>
      <c r="M14" s="18" t="s">
        <v>481</v>
      </c>
      <c r="N14" s="20" t="s">
        <v>481</v>
      </c>
      <c r="O14" s="18" t="s">
        <v>481</v>
      </c>
      <c r="P14" s="20" t="s">
        <v>481</v>
      </c>
      <c r="Q14" s="18" t="s">
        <v>481</v>
      </c>
      <c r="R14" s="20" t="s">
        <v>481</v>
      </c>
      <c r="S14" s="18" t="s">
        <v>481</v>
      </c>
      <c r="T14" s="20" t="s">
        <v>481</v>
      </c>
      <c r="U14" s="18" t="n">
        <v>409.43805418</v>
      </c>
      <c r="V14" s="20" t="n">
        <v>12.67168084</v>
      </c>
    </row>
    <row r="15" spans="1:22">
      <c r="A15" s="15" t="s">
        <v>490</v>
      </c>
      <c r="B15" s="17" t="n">
        <v>5882</v>
      </c>
      <c r="C15" s="18">
        <f>(53.0/B15*100)</f>
        <v/>
      </c>
      <c r="D15" s="19" t="n">
        <v>5829</v>
      </c>
      <c r="E15" s="18" t="n">
        <v>548.0833440599999</v>
      </c>
      <c r="F15" s="20" t="n">
        <v>2.19931527</v>
      </c>
      <c r="G15" s="18" t="n">
        <v>508.68405753</v>
      </c>
      <c r="H15" s="20" t="n">
        <v>3.53543031</v>
      </c>
      <c r="I15" s="18" t="n">
        <v>415.4425517</v>
      </c>
      <c r="J15" s="20" t="n">
        <v>5.75843068</v>
      </c>
      <c r="K15" s="18" t="n">
        <v>429.16448318</v>
      </c>
      <c r="L15" s="20" t="n">
        <v>16.98394487</v>
      </c>
      <c r="M15" s="18" t="s">
        <v>481</v>
      </c>
      <c r="N15" s="20" t="s">
        <v>481</v>
      </c>
      <c r="O15" s="18" t="s">
        <v>481</v>
      </c>
      <c r="P15" s="20" t="s">
        <v>481</v>
      </c>
      <c r="Q15" s="18" t="n">
        <v>375.95013089</v>
      </c>
      <c r="R15" s="20" t="n">
        <v>17.42774697</v>
      </c>
      <c r="S15" s="18" t="s">
        <v>481</v>
      </c>
      <c r="T15" s="20" t="s">
        <v>481</v>
      </c>
      <c r="U15" s="18" t="n">
        <v>431.86649386</v>
      </c>
      <c r="V15" s="20" t="n">
        <v>11.96715365</v>
      </c>
    </row>
    <row r="16" spans="1:22">
      <c r="A16" s="15" t="s">
        <v>491</v>
      </c>
      <c r="B16" s="17" t="n">
        <v>6108</v>
      </c>
      <c r="C16" s="18">
        <f>(103.0/B16*100)</f>
        <v/>
      </c>
      <c r="D16" s="19" t="n">
        <v>6005</v>
      </c>
      <c r="E16" s="18" t="n">
        <v>516.6016664</v>
      </c>
      <c r="F16" s="20" t="n">
        <v>1.93513612</v>
      </c>
      <c r="G16" s="18" t="n">
        <v>481.86350291</v>
      </c>
      <c r="H16" s="20" t="n">
        <v>3.09730211</v>
      </c>
      <c r="I16" s="18" t="n">
        <v>407.23539969</v>
      </c>
      <c r="J16" s="20" t="n">
        <v>5.80784521</v>
      </c>
      <c r="K16" s="18" t="n">
        <v>389.89576861</v>
      </c>
      <c r="L16" s="20" t="n">
        <v>9.697529619999999</v>
      </c>
      <c r="M16" s="18" t="s">
        <v>481</v>
      </c>
      <c r="N16" s="20" t="s">
        <v>481</v>
      </c>
      <c r="O16" s="18" t="s">
        <v>481</v>
      </c>
      <c r="P16" s="20" t="s">
        <v>481</v>
      </c>
      <c r="Q16" s="18" t="s">
        <v>481</v>
      </c>
      <c r="R16" s="20" t="s">
        <v>481</v>
      </c>
      <c r="S16" s="18" t="s">
        <v>481</v>
      </c>
      <c r="T16" s="20" t="s">
        <v>481</v>
      </c>
      <c r="U16" s="18" t="n">
        <v>356.42340564</v>
      </c>
      <c r="V16" s="20" t="n">
        <v>9.26419216</v>
      </c>
    </row>
    <row r="17" spans="1:22">
      <c r="A17" s="15" t="s">
        <v>492</v>
      </c>
      <c r="B17" s="17" t="n">
        <v>6504</v>
      </c>
      <c r="C17" s="18">
        <f>(673.0/B17*100)</f>
        <v/>
      </c>
      <c r="D17" s="19" t="n">
        <v>5831</v>
      </c>
      <c r="E17" s="18" t="n">
        <v>529.10119485</v>
      </c>
      <c r="F17" s="20" t="n">
        <v>2.51999734</v>
      </c>
      <c r="G17" s="18" t="n">
        <v>495.77022266</v>
      </c>
      <c r="H17" s="20" t="n">
        <v>4.8164609</v>
      </c>
      <c r="I17" s="18" t="n">
        <v>421.16867785</v>
      </c>
      <c r="J17" s="20" t="n">
        <v>9.56260771</v>
      </c>
      <c r="K17" s="18" t="n">
        <v>426.39081206</v>
      </c>
      <c r="L17" s="20" t="n">
        <v>14.33271809</v>
      </c>
      <c r="M17" s="18" t="s">
        <v>481</v>
      </c>
      <c r="N17" s="20" t="s">
        <v>481</v>
      </c>
      <c r="O17" s="18" t="s">
        <v>481</v>
      </c>
      <c r="P17" s="20" t="s">
        <v>481</v>
      </c>
      <c r="Q17" s="18" t="n">
        <v>360.48925247</v>
      </c>
      <c r="R17" s="20" t="n">
        <v>12.44339086</v>
      </c>
      <c r="S17" s="18" t="s">
        <v>481</v>
      </c>
      <c r="T17" s="20" t="s">
        <v>481</v>
      </c>
      <c r="U17" s="18" t="n">
        <v>415.28658014</v>
      </c>
      <c r="V17" s="20" t="n">
        <v>10.57469758</v>
      </c>
    </row>
    <row r="18" spans="1:22">
      <c r="A18" s="15" t="s">
        <v>493</v>
      </c>
      <c r="B18" s="17" t="n">
        <v>5532</v>
      </c>
      <c r="C18" s="18">
        <f>(28.0/B18*100)</f>
        <v/>
      </c>
      <c r="D18" s="19" t="n">
        <v>5504</v>
      </c>
      <c r="E18" s="18" t="n">
        <v>478.75712563</v>
      </c>
      <c r="F18" s="20" t="n">
        <v>3.42929575</v>
      </c>
      <c r="G18" s="18" t="n">
        <v>441.48313976</v>
      </c>
      <c r="H18" s="20" t="n">
        <v>4.05340552</v>
      </c>
      <c r="I18" s="18" t="n">
        <v>391.20560872</v>
      </c>
      <c r="J18" s="20" t="n">
        <v>6.89482876</v>
      </c>
      <c r="K18" s="18" t="n">
        <v>420.81717979</v>
      </c>
      <c r="L18" s="20" t="n">
        <v>11.24550337</v>
      </c>
      <c r="M18" s="18" t="s">
        <v>481</v>
      </c>
      <c r="N18" s="20" t="s">
        <v>481</v>
      </c>
      <c r="O18" s="18" t="s">
        <v>481</v>
      </c>
      <c r="P18" s="20" t="s">
        <v>481</v>
      </c>
      <c r="Q18" s="18" t="s">
        <v>481</v>
      </c>
      <c r="R18" s="20" t="s">
        <v>481</v>
      </c>
      <c r="S18" s="18" t="s">
        <v>481</v>
      </c>
      <c r="T18" s="20" t="s">
        <v>481</v>
      </c>
      <c r="U18" s="18" t="n">
        <v>362.25390338</v>
      </c>
      <c r="V18" s="20" t="n">
        <v>10.83628314</v>
      </c>
    </row>
    <row r="19" spans="1:22">
      <c r="A19" s="15" t="s">
        <v>494</v>
      </c>
      <c r="B19" s="17" t="n">
        <v>5658</v>
      </c>
      <c r="C19" s="18">
        <f>(70.0/B19*100)</f>
        <v/>
      </c>
      <c r="D19" s="19" t="n">
        <v>5588</v>
      </c>
      <c r="E19" s="18" t="n">
        <v>507.56388863</v>
      </c>
      <c r="F19" s="20" t="n">
        <v>2.48409833</v>
      </c>
      <c r="G19" s="18" t="n">
        <v>444.21977323</v>
      </c>
      <c r="H19" s="20" t="n">
        <v>3.3406802</v>
      </c>
      <c r="I19" s="18" t="n">
        <v>381.45124908</v>
      </c>
      <c r="J19" s="20" t="n">
        <v>5.2072894</v>
      </c>
      <c r="K19" s="18" t="n">
        <v>394.9178964</v>
      </c>
      <c r="L19" s="20" t="n">
        <v>11.84198254</v>
      </c>
      <c r="M19" s="18" t="s">
        <v>481</v>
      </c>
      <c r="N19" s="20" t="s">
        <v>481</v>
      </c>
      <c r="O19" s="18" t="s">
        <v>481</v>
      </c>
      <c r="P19" s="20" t="s">
        <v>481</v>
      </c>
      <c r="Q19" s="18" t="s">
        <v>481</v>
      </c>
      <c r="R19" s="20" t="s">
        <v>481</v>
      </c>
      <c r="S19" s="18" t="s">
        <v>481</v>
      </c>
      <c r="T19" s="20" t="s">
        <v>481</v>
      </c>
      <c r="U19" s="18" t="n">
        <v>373.38737045</v>
      </c>
      <c r="V19" s="20" t="n">
        <v>13.92761493</v>
      </c>
    </row>
    <row r="20" spans="1:22">
      <c r="A20" s="15" t="s">
        <v>495</v>
      </c>
      <c r="B20" s="17" t="n">
        <v>3371</v>
      </c>
      <c r="C20" s="18">
        <f>(75.0/B20*100)</f>
        <v/>
      </c>
      <c r="D20" s="19" t="n">
        <v>3296</v>
      </c>
      <c r="E20" s="18" t="n">
        <v>489.86158621</v>
      </c>
      <c r="F20" s="20" t="n">
        <v>2.14402913</v>
      </c>
      <c r="G20" s="18" t="n">
        <v>458.00767674</v>
      </c>
      <c r="H20" s="20" t="n">
        <v>2.91835706</v>
      </c>
      <c r="I20" s="18" t="n">
        <v>399.00897967</v>
      </c>
      <c r="J20" s="20" t="n">
        <v>7.89605133</v>
      </c>
      <c r="K20" s="18" t="n">
        <v>403.16960845</v>
      </c>
      <c r="L20" s="20" t="n">
        <v>15.53978787</v>
      </c>
      <c r="M20" s="18" t="s">
        <v>481</v>
      </c>
      <c r="N20" s="20" t="s">
        <v>481</v>
      </c>
      <c r="O20" s="18" t="s">
        <v>481</v>
      </c>
      <c r="P20" s="20" t="s">
        <v>481</v>
      </c>
      <c r="Q20" s="18" t="s">
        <v>481</v>
      </c>
      <c r="R20" s="20" t="s">
        <v>481</v>
      </c>
      <c r="S20" s="18" t="s">
        <v>481</v>
      </c>
      <c r="T20" s="20" t="s">
        <v>481</v>
      </c>
      <c r="U20" s="18" t="n">
        <v>361.11752022</v>
      </c>
      <c r="V20" s="20" t="n">
        <v>12.02046569</v>
      </c>
    </row>
    <row r="21" spans="1:22">
      <c r="A21" s="15" t="s">
        <v>496</v>
      </c>
      <c r="B21" s="17" t="n">
        <v>5741</v>
      </c>
      <c r="C21" s="18">
        <f>(45.0/B21*100)</f>
        <v/>
      </c>
      <c r="D21" s="19" t="n">
        <v>5696</v>
      </c>
      <c r="E21" s="18" t="n">
        <v>518.30344124</v>
      </c>
      <c r="F21" s="20" t="n">
        <v>2.22667495</v>
      </c>
      <c r="G21" s="18" t="n">
        <v>477.22425144</v>
      </c>
      <c r="H21" s="20" t="n">
        <v>2.86003995</v>
      </c>
      <c r="I21" s="18" t="n">
        <v>386.24513468</v>
      </c>
      <c r="J21" s="20" t="n">
        <v>7.99071925</v>
      </c>
      <c r="K21" s="18" t="n">
        <v>414.00366709</v>
      </c>
      <c r="L21" s="20" t="n">
        <v>14.79106112</v>
      </c>
      <c r="M21" s="18" t="s">
        <v>481</v>
      </c>
      <c r="N21" s="20" t="s">
        <v>481</v>
      </c>
      <c r="O21" s="18" t="s">
        <v>481</v>
      </c>
      <c r="P21" s="20" t="s">
        <v>481</v>
      </c>
      <c r="Q21" s="18" t="s">
        <v>481</v>
      </c>
      <c r="R21" s="20" t="s">
        <v>481</v>
      </c>
      <c r="S21" s="18" t="s">
        <v>481</v>
      </c>
      <c r="T21" s="20" t="s">
        <v>481</v>
      </c>
      <c r="U21" s="18" t="n">
        <v>407.14909521</v>
      </c>
      <c r="V21" s="20" t="n">
        <v>17.19114549</v>
      </c>
    </row>
    <row r="22" spans="1:22">
      <c r="A22" s="15" t="s">
        <v>497</v>
      </c>
      <c r="B22" s="17" t="n">
        <v>6598</v>
      </c>
      <c r="C22" s="18">
        <f>(33.0/B22*100)</f>
        <v/>
      </c>
      <c r="D22" s="19" t="n">
        <v>6565</v>
      </c>
      <c r="E22" s="18" t="n">
        <v>492.66961321</v>
      </c>
      <c r="F22" s="20" t="n">
        <v>3.01722952</v>
      </c>
      <c r="G22" s="18" t="n">
        <v>449.11074704</v>
      </c>
      <c r="H22" s="20" t="n">
        <v>4.37206208</v>
      </c>
      <c r="I22" s="18" t="n">
        <v>376.11917977</v>
      </c>
      <c r="J22" s="20" t="n">
        <v>5.86968961</v>
      </c>
      <c r="K22" s="18" t="n">
        <v>370.36884788</v>
      </c>
      <c r="L22" s="20" t="n">
        <v>7.53174431</v>
      </c>
      <c r="M22" s="18" t="s">
        <v>481</v>
      </c>
      <c r="N22" s="20" t="s">
        <v>481</v>
      </c>
      <c r="O22" s="18" t="s">
        <v>481</v>
      </c>
      <c r="P22" s="20" t="s">
        <v>481</v>
      </c>
      <c r="Q22" s="18" t="s">
        <v>481</v>
      </c>
      <c r="R22" s="20" t="s">
        <v>481</v>
      </c>
      <c r="S22" s="18" t="n">
        <v>484.9439405</v>
      </c>
      <c r="T22" s="20" t="n">
        <v>28.82918512</v>
      </c>
      <c r="U22" s="18" t="n">
        <v>340.08518618</v>
      </c>
      <c r="V22" s="20" t="n">
        <v>9.501188519999999</v>
      </c>
    </row>
    <row r="23" spans="1:22">
      <c r="A23" s="15" t="s">
        <v>498</v>
      </c>
      <c r="B23" s="17" t="n">
        <v>11583</v>
      </c>
      <c r="C23" s="18">
        <f>(220.0/B23*100)</f>
        <v/>
      </c>
      <c r="D23" s="19" t="n">
        <v>11363</v>
      </c>
      <c r="E23" s="18" t="n">
        <v>501.89715246</v>
      </c>
      <c r="F23" s="20" t="n">
        <v>2.66067867</v>
      </c>
      <c r="G23" s="18" t="n">
        <v>459.4948938</v>
      </c>
      <c r="H23" s="20" t="n">
        <v>3.03942488</v>
      </c>
      <c r="I23" s="18" t="n">
        <v>405.18433054</v>
      </c>
      <c r="J23" s="20" t="n">
        <v>5.42560384</v>
      </c>
      <c r="K23" s="18" t="n">
        <v>401.47227209</v>
      </c>
      <c r="L23" s="20" t="n">
        <v>10.754331</v>
      </c>
      <c r="M23" s="18" t="s">
        <v>481</v>
      </c>
      <c r="N23" s="20" t="s">
        <v>481</v>
      </c>
      <c r="O23" s="18" t="s">
        <v>481</v>
      </c>
      <c r="P23" s="20" t="s">
        <v>481</v>
      </c>
      <c r="Q23" s="18" t="s">
        <v>481</v>
      </c>
      <c r="R23" s="20" t="s">
        <v>481</v>
      </c>
      <c r="S23" s="18" t="s">
        <v>481</v>
      </c>
      <c r="T23" s="20" t="s">
        <v>481</v>
      </c>
      <c r="U23" s="18" t="n">
        <v>399.74869843</v>
      </c>
      <c r="V23" s="20" t="n">
        <v>10.53741452</v>
      </c>
    </row>
    <row r="24" spans="1:22">
      <c r="A24" s="15" t="s">
        <v>499</v>
      </c>
      <c r="B24" s="17" t="n">
        <v>6647</v>
      </c>
      <c r="C24" s="18">
        <f>(7.0/B24*100)</f>
        <v/>
      </c>
      <c r="D24" s="19" t="n">
        <v>6640</v>
      </c>
      <c r="E24" s="18" t="n">
        <v>540.68990755</v>
      </c>
      <c r="F24" s="20" t="n">
        <v>2.73662953</v>
      </c>
      <c r="G24" s="18" t="n">
        <v>539.92359358</v>
      </c>
      <c r="H24" s="20" t="n">
        <v>5.35555923</v>
      </c>
      <c r="I24" s="18" t="n">
        <v>481.8657441</v>
      </c>
      <c r="J24" s="20" t="n">
        <v>11.27934644</v>
      </c>
      <c r="K24" s="18" t="n">
        <v>474.04477232</v>
      </c>
      <c r="L24" s="20" t="n">
        <v>21.56350593</v>
      </c>
      <c r="M24" s="18" t="s">
        <v>481</v>
      </c>
      <c r="N24" s="20" t="s">
        <v>481</v>
      </c>
      <c r="O24" s="18" t="s">
        <v>481</v>
      </c>
      <c r="P24" s="20" t="s">
        <v>481</v>
      </c>
      <c r="Q24" s="18" t="s">
        <v>481</v>
      </c>
      <c r="R24" s="20" t="s">
        <v>481</v>
      </c>
      <c r="S24" s="18" t="s">
        <v>481</v>
      </c>
      <c r="T24" s="20" t="s">
        <v>481</v>
      </c>
      <c r="U24" s="18" t="n">
        <v>489.61605151</v>
      </c>
      <c r="V24" s="20" t="n">
        <v>19.51795102</v>
      </c>
    </row>
    <row r="25" spans="1:22">
      <c r="A25" s="15" t="s">
        <v>500</v>
      </c>
      <c r="B25" s="17" t="n">
        <v>5581</v>
      </c>
      <c r="C25" s="18">
        <f>(24.0/B25*100)</f>
        <v/>
      </c>
      <c r="D25" s="19" t="n">
        <v>5557</v>
      </c>
      <c r="E25" s="18" t="n">
        <v>532.91079465</v>
      </c>
      <c r="F25" s="20" t="n">
        <v>3.00508157</v>
      </c>
      <c r="G25" s="18" t="n">
        <v>480.77549595</v>
      </c>
      <c r="H25" s="20" t="n">
        <v>4.10898847</v>
      </c>
      <c r="I25" s="18" t="n">
        <v>409.08649832</v>
      </c>
      <c r="J25" s="20" t="n">
        <v>6.06597651</v>
      </c>
      <c r="K25" s="18" t="n">
        <v>440.20897138</v>
      </c>
      <c r="L25" s="20" t="n">
        <v>16.36668442</v>
      </c>
      <c r="M25" s="18" t="s">
        <v>481</v>
      </c>
      <c r="N25" s="20" t="s">
        <v>481</v>
      </c>
      <c r="O25" s="18" t="s">
        <v>481</v>
      </c>
      <c r="P25" s="20" t="s">
        <v>481</v>
      </c>
      <c r="Q25" s="18" t="s">
        <v>481</v>
      </c>
      <c r="R25" s="20" t="s">
        <v>481</v>
      </c>
      <c r="S25" s="18" t="s">
        <v>481</v>
      </c>
      <c r="T25" s="20" t="s">
        <v>481</v>
      </c>
      <c r="U25" s="18" t="n">
        <v>437.27840355</v>
      </c>
      <c r="V25" s="20" t="n">
        <v>27.78829609</v>
      </c>
    </row>
    <row r="26" spans="1:22">
      <c r="A26" s="15" t="s">
        <v>501</v>
      </c>
      <c r="B26" s="17" t="n">
        <v>4869</v>
      </c>
      <c r="C26" s="18">
        <f>(33.0/B26*100)</f>
        <v/>
      </c>
      <c r="D26" s="19" t="n">
        <v>4836</v>
      </c>
      <c r="E26" s="18" t="n">
        <v>513.65402402</v>
      </c>
      <c r="F26" s="20" t="n">
        <v>1.72226693</v>
      </c>
      <c r="G26" s="18" t="n">
        <v>473.12631346</v>
      </c>
      <c r="H26" s="20" t="n">
        <v>2.61056318</v>
      </c>
      <c r="I26" s="18" t="n">
        <v>407.5885726</v>
      </c>
      <c r="J26" s="20" t="n">
        <v>5.63347841</v>
      </c>
      <c r="K26" s="18" t="n">
        <v>460.57225083</v>
      </c>
      <c r="L26" s="20" t="n">
        <v>7.95049479</v>
      </c>
      <c r="M26" s="18" t="s">
        <v>481</v>
      </c>
      <c r="N26" s="20" t="s">
        <v>481</v>
      </c>
      <c r="O26" s="18" t="s">
        <v>481</v>
      </c>
      <c r="P26" s="20" t="s">
        <v>481</v>
      </c>
      <c r="Q26" s="18" t="s">
        <v>481</v>
      </c>
      <c r="R26" s="20" t="s">
        <v>481</v>
      </c>
      <c r="S26" s="18" t="s">
        <v>481</v>
      </c>
      <c r="T26" s="20" t="s">
        <v>481</v>
      </c>
      <c r="U26" s="18" t="n">
        <v>431.59754107</v>
      </c>
      <c r="V26" s="20" t="n">
        <v>13.33489127</v>
      </c>
    </row>
    <row r="27" spans="1:22">
      <c r="A27" s="15" t="s">
        <v>502</v>
      </c>
      <c r="B27" s="17" t="n">
        <v>5299</v>
      </c>
      <c r="C27" s="18">
        <f>(17.0/B27*100)</f>
        <v/>
      </c>
      <c r="D27" s="19" t="n">
        <v>5282</v>
      </c>
      <c r="E27" s="18" t="n">
        <v>498.70714585</v>
      </c>
      <c r="F27" s="20" t="n">
        <v>1.26908742</v>
      </c>
      <c r="G27" s="18" t="n">
        <v>464.42422928</v>
      </c>
      <c r="H27" s="20" t="n">
        <v>3.29311504</v>
      </c>
      <c r="I27" s="18" t="n">
        <v>384.14214081</v>
      </c>
      <c r="J27" s="20" t="n">
        <v>5.67550816</v>
      </c>
      <c r="K27" s="18" t="n">
        <v>401.75736631</v>
      </c>
      <c r="L27" s="20" t="n">
        <v>9.930037759999999</v>
      </c>
      <c r="M27" s="18" t="s">
        <v>481</v>
      </c>
      <c r="N27" s="20" t="s">
        <v>481</v>
      </c>
      <c r="O27" s="18" t="s">
        <v>481</v>
      </c>
      <c r="P27" s="20" t="s">
        <v>481</v>
      </c>
      <c r="Q27" s="18" t="s">
        <v>481</v>
      </c>
      <c r="R27" s="20" t="s">
        <v>481</v>
      </c>
      <c r="S27" s="18" t="s">
        <v>481</v>
      </c>
      <c r="T27" s="20" t="s">
        <v>481</v>
      </c>
      <c r="U27" s="18" t="n">
        <v>397.16733848</v>
      </c>
      <c r="V27" s="20" t="n">
        <v>6.84741612</v>
      </c>
    </row>
    <row r="28" spans="1:22">
      <c r="A28" s="15" t="s">
        <v>503</v>
      </c>
      <c r="B28" s="17" t="n">
        <v>7568</v>
      </c>
      <c r="C28" s="18">
        <f>(58.0/B28*100)</f>
        <v/>
      </c>
      <c r="D28" s="19" t="n">
        <v>7510</v>
      </c>
      <c r="E28" s="18" t="n">
        <v>437.58079799</v>
      </c>
      <c r="F28" s="20" t="n">
        <v>2.32476203</v>
      </c>
      <c r="G28" s="18" t="n">
        <v>401.49594525</v>
      </c>
      <c r="H28" s="20" t="n">
        <v>2.18472994</v>
      </c>
      <c r="I28" s="18" t="n">
        <v>358.10838413</v>
      </c>
      <c r="J28" s="20" t="n">
        <v>2.99205939</v>
      </c>
      <c r="K28" s="18" t="n">
        <v>373.59402127</v>
      </c>
      <c r="L28" s="20" t="n">
        <v>6.07423579</v>
      </c>
      <c r="M28" s="18" t="s">
        <v>481</v>
      </c>
      <c r="N28" s="20" t="s">
        <v>481</v>
      </c>
      <c r="O28" s="18" t="s">
        <v>481</v>
      </c>
      <c r="P28" s="20" t="s">
        <v>481</v>
      </c>
      <c r="Q28" s="18" t="s">
        <v>481</v>
      </c>
      <c r="R28" s="20" t="s">
        <v>481</v>
      </c>
      <c r="S28" s="18" t="s">
        <v>481</v>
      </c>
      <c r="T28" s="20" t="s">
        <v>481</v>
      </c>
      <c r="U28" s="18" t="n">
        <v>352.95902604</v>
      </c>
      <c r="V28" s="20" t="n">
        <v>10.5710578</v>
      </c>
    </row>
    <row r="29" spans="1:22">
      <c r="A29" s="15" t="s">
        <v>504</v>
      </c>
      <c r="B29" s="17" t="n">
        <v>5385</v>
      </c>
      <c r="C29" s="18">
        <f>(30.0/B29*100)</f>
        <v/>
      </c>
      <c r="D29" s="19" t="n">
        <v>5355</v>
      </c>
      <c r="E29" s="18" t="n">
        <v>530.2881175799999</v>
      </c>
      <c r="F29" s="20" t="n">
        <v>2.45005022</v>
      </c>
      <c r="G29" s="18" t="n">
        <v>502.86689206</v>
      </c>
      <c r="H29" s="20" t="n">
        <v>2.95665737</v>
      </c>
      <c r="I29" s="18" t="n">
        <v>422.00649052</v>
      </c>
      <c r="J29" s="20" t="n">
        <v>5.3014598</v>
      </c>
      <c r="K29" s="18" t="n">
        <v>419.47393107</v>
      </c>
      <c r="L29" s="20" t="n">
        <v>14.93788137</v>
      </c>
      <c r="M29" s="18" t="s">
        <v>481</v>
      </c>
      <c r="N29" s="20" t="s">
        <v>481</v>
      </c>
      <c r="O29" s="18" t="s">
        <v>481</v>
      </c>
      <c r="P29" s="20" t="s">
        <v>481</v>
      </c>
      <c r="Q29" s="18" t="n">
        <v>358.28551468</v>
      </c>
      <c r="R29" s="20" t="n">
        <v>8.567023300000001</v>
      </c>
      <c r="S29" s="18" t="s">
        <v>481</v>
      </c>
      <c r="T29" s="20" t="s">
        <v>481</v>
      </c>
      <c r="U29" s="18" t="n">
        <v>392.49732277</v>
      </c>
      <c r="V29" s="20" t="n">
        <v>14.9186913</v>
      </c>
    </row>
    <row r="30" spans="1:22">
      <c r="A30" s="15" t="s">
        <v>505</v>
      </c>
      <c r="B30" s="17" t="n">
        <v>4520</v>
      </c>
      <c r="C30" s="18">
        <f>(105.0/B30*100)</f>
        <v/>
      </c>
      <c r="D30" s="19" t="n">
        <v>4415</v>
      </c>
      <c r="E30" s="18" t="n">
        <v>537.29686101</v>
      </c>
      <c r="F30" s="20" t="n">
        <v>2.55516951</v>
      </c>
      <c r="G30" s="18" t="n">
        <v>492.23310537</v>
      </c>
      <c r="H30" s="20" t="n">
        <v>3.92401231</v>
      </c>
      <c r="I30" s="18" t="n">
        <v>403.79917694</v>
      </c>
      <c r="J30" s="20" t="n">
        <v>5.96149842</v>
      </c>
      <c r="K30" s="18" t="n">
        <v>410.07379156</v>
      </c>
      <c r="L30" s="20" t="n">
        <v>13.35877318</v>
      </c>
      <c r="M30" s="18" t="s">
        <v>481</v>
      </c>
      <c r="N30" s="20" t="s">
        <v>481</v>
      </c>
      <c r="O30" s="18" t="s">
        <v>481</v>
      </c>
      <c r="P30" s="20" t="s">
        <v>481</v>
      </c>
      <c r="Q30" s="18" t="s">
        <v>481</v>
      </c>
      <c r="R30" s="20" t="s">
        <v>481</v>
      </c>
      <c r="S30" s="18" t="s">
        <v>481</v>
      </c>
      <c r="T30" s="20" t="s">
        <v>481</v>
      </c>
      <c r="U30" s="18" t="n">
        <v>404.43484623</v>
      </c>
      <c r="V30" s="20" t="n">
        <v>13.26820962</v>
      </c>
    </row>
    <row r="31" spans="1:22">
      <c r="A31" s="15" t="s">
        <v>506</v>
      </c>
      <c r="B31" s="17" t="n">
        <v>5456</v>
      </c>
      <c r="C31" s="18">
        <f>(125.0/B31*100)</f>
        <v/>
      </c>
      <c r="D31" s="19" t="n">
        <v>5331</v>
      </c>
      <c r="E31" s="18" t="n">
        <v>517.13923646</v>
      </c>
      <c r="F31" s="20" t="n">
        <v>2.16346243</v>
      </c>
      <c r="G31" s="18" t="n">
        <v>477.991321</v>
      </c>
      <c r="H31" s="20" t="n">
        <v>3.68320504</v>
      </c>
      <c r="I31" s="18" t="n">
        <v>401.70432572</v>
      </c>
      <c r="J31" s="20" t="n">
        <v>5.73359366</v>
      </c>
      <c r="K31" s="18" t="n">
        <v>416.1811872</v>
      </c>
      <c r="L31" s="20" t="n">
        <v>10.205271</v>
      </c>
      <c r="M31" s="18" t="s">
        <v>481</v>
      </c>
      <c r="N31" s="20" t="s">
        <v>481</v>
      </c>
      <c r="O31" s="18" t="s">
        <v>481</v>
      </c>
      <c r="P31" s="20" t="s">
        <v>481</v>
      </c>
      <c r="Q31" s="18" t="s">
        <v>481</v>
      </c>
      <c r="R31" s="20" t="s">
        <v>481</v>
      </c>
      <c r="S31" s="18" t="s">
        <v>481</v>
      </c>
      <c r="T31" s="20" t="s">
        <v>481</v>
      </c>
      <c r="U31" s="18" t="n">
        <v>402.06317394</v>
      </c>
      <c r="V31" s="20" t="n">
        <v>8.00535316</v>
      </c>
    </row>
    <row r="32" spans="1:22">
      <c r="A32" s="15" t="s">
        <v>507</v>
      </c>
      <c r="B32" s="17" t="n">
        <v>4478</v>
      </c>
      <c r="C32" s="18">
        <f>(5.0/B32*100)</f>
        <v/>
      </c>
      <c r="D32" s="19" t="n">
        <v>4473</v>
      </c>
      <c r="E32" s="18" t="n">
        <v>524.20652021</v>
      </c>
      <c r="F32" s="20" t="n">
        <v>2.56076502</v>
      </c>
      <c r="G32" s="18" t="n">
        <v>474.11399798</v>
      </c>
      <c r="H32" s="20" t="n">
        <v>3.27409486</v>
      </c>
      <c r="I32" s="18" t="n">
        <v>401.47681019</v>
      </c>
      <c r="J32" s="20" t="n">
        <v>6.80933169</v>
      </c>
      <c r="K32" s="18" t="n">
        <v>460.60877156</v>
      </c>
      <c r="L32" s="20" t="n">
        <v>8.581162000000001</v>
      </c>
      <c r="M32" s="18" t="s">
        <v>481</v>
      </c>
      <c r="N32" s="20" t="s">
        <v>481</v>
      </c>
      <c r="O32" s="18" t="s">
        <v>481</v>
      </c>
      <c r="P32" s="20" t="s">
        <v>481</v>
      </c>
      <c r="Q32" s="18" t="s">
        <v>481</v>
      </c>
      <c r="R32" s="20" t="s">
        <v>481</v>
      </c>
      <c r="S32" s="18" t="s">
        <v>481</v>
      </c>
      <c r="T32" s="20" t="s">
        <v>481</v>
      </c>
      <c r="U32" s="18" t="n">
        <v>421.84404198</v>
      </c>
      <c r="V32" s="20" t="n">
        <v>15.63475831</v>
      </c>
    </row>
    <row r="33" spans="1:22">
      <c r="A33" s="15" t="s">
        <v>508</v>
      </c>
      <c r="B33" s="17" t="n">
        <v>7325</v>
      </c>
      <c r="C33" s="18">
        <f>(76.0/B33*100)</f>
        <v/>
      </c>
      <c r="D33" s="19" t="n">
        <v>7249</v>
      </c>
      <c r="E33" s="18" t="n">
        <v>522.05717844</v>
      </c>
      <c r="F33" s="20" t="n">
        <v>2.32442882</v>
      </c>
      <c r="G33" s="18" t="n">
        <v>466.60133133</v>
      </c>
      <c r="H33" s="20" t="n">
        <v>3.57078695</v>
      </c>
      <c r="I33" s="18" t="n">
        <v>394.8443664</v>
      </c>
      <c r="J33" s="20" t="n">
        <v>4.78423401</v>
      </c>
      <c r="K33" s="18" t="n">
        <v>415.16625911</v>
      </c>
      <c r="L33" s="20" t="n">
        <v>10.412008</v>
      </c>
      <c r="M33" s="18" t="s">
        <v>481</v>
      </c>
      <c r="N33" s="20" t="s">
        <v>481</v>
      </c>
      <c r="O33" s="18" t="s">
        <v>481</v>
      </c>
      <c r="P33" s="20" t="s">
        <v>481</v>
      </c>
      <c r="Q33" s="18" t="s">
        <v>481</v>
      </c>
      <c r="R33" s="20" t="s">
        <v>481</v>
      </c>
      <c r="S33" s="18" t="s">
        <v>481</v>
      </c>
      <c r="T33" s="20" t="s">
        <v>481</v>
      </c>
      <c r="U33" s="18" t="n">
        <v>402.6774943</v>
      </c>
      <c r="V33" s="20" t="n">
        <v>14.34911515</v>
      </c>
    </row>
    <row r="34" spans="1:22">
      <c r="A34" s="15" t="s">
        <v>509</v>
      </c>
      <c r="B34" s="17" t="n">
        <v>6350</v>
      </c>
      <c r="C34" s="18">
        <f>(39.0/B34*100)</f>
        <v/>
      </c>
      <c r="D34" s="19" t="n">
        <v>6311</v>
      </c>
      <c r="E34" s="18" t="n">
        <v>495.08965663</v>
      </c>
      <c r="F34" s="20" t="n">
        <v>2.48365844</v>
      </c>
      <c r="G34" s="18" t="n">
        <v>449.69101591</v>
      </c>
      <c r="H34" s="20" t="n">
        <v>2.82225527</v>
      </c>
      <c r="I34" s="18" t="n">
        <v>378.44870632</v>
      </c>
      <c r="J34" s="20" t="n">
        <v>5.64010848</v>
      </c>
      <c r="K34" s="18" t="n">
        <v>400.34368692</v>
      </c>
      <c r="L34" s="20" t="n">
        <v>12.13002498</v>
      </c>
      <c r="M34" s="18" t="s">
        <v>481</v>
      </c>
      <c r="N34" s="20" t="s">
        <v>481</v>
      </c>
      <c r="O34" s="18" t="s">
        <v>481</v>
      </c>
      <c r="P34" s="20" t="s">
        <v>481</v>
      </c>
      <c r="Q34" s="18" t="n">
        <v>306.56969545</v>
      </c>
      <c r="R34" s="20" t="n">
        <v>10.27624616</v>
      </c>
      <c r="S34" s="18" t="s">
        <v>481</v>
      </c>
      <c r="T34" s="20" t="s">
        <v>481</v>
      </c>
      <c r="U34" s="18" t="n">
        <v>367.73591985</v>
      </c>
      <c r="V34" s="20" t="n">
        <v>11.33728191</v>
      </c>
    </row>
    <row r="35" spans="1:22">
      <c r="A35" s="15" t="s">
        <v>510</v>
      </c>
      <c r="B35" s="17" t="n">
        <v>6406</v>
      </c>
      <c r="C35" s="18">
        <f>(36.0/B35*100)</f>
        <v/>
      </c>
      <c r="D35" s="19" t="n">
        <v>6370</v>
      </c>
      <c r="E35" s="18" t="n">
        <v>535.18044831</v>
      </c>
      <c r="F35" s="20" t="n">
        <v>1.5770779</v>
      </c>
      <c r="G35" s="18" t="n">
        <v>491.74280346</v>
      </c>
      <c r="H35" s="20" t="n">
        <v>2.79997887</v>
      </c>
      <c r="I35" s="18" t="n">
        <v>407.3957518</v>
      </c>
      <c r="J35" s="20" t="n">
        <v>5.50474647</v>
      </c>
      <c r="K35" s="18" t="n">
        <v>438.2380428</v>
      </c>
      <c r="L35" s="20" t="n">
        <v>13.89847727</v>
      </c>
      <c r="M35" s="18" t="s">
        <v>481</v>
      </c>
      <c r="N35" s="20" t="s">
        <v>481</v>
      </c>
      <c r="O35" s="18" t="s">
        <v>481</v>
      </c>
      <c r="P35" s="20" t="s">
        <v>481</v>
      </c>
      <c r="Q35" s="18" t="n">
        <v>374.85244494</v>
      </c>
      <c r="R35" s="20" t="n">
        <v>5.84040672</v>
      </c>
      <c r="S35" s="18" t="s">
        <v>481</v>
      </c>
      <c r="T35" s="20" t="s">
        <v>481</v>
      </c>
      <c r="U35" s="18" t="n">
        <v>413.43331604</v>
      </c>
      <c r="V35" s="20" t="n">
        <v>13.09363519</v>
      </c>
    </row>
    <row r="36" spans="1:22">
      <c r="A36" s="15" t="s">
        <v>511</v>
      </c>
      <c r="B36" s="17" t="n">
        <v>6736</v>
      </c>
      <c r="C36" s="18">
        <f>(29.0/B36*100)</f>
        <v/>
      </c>
      <c r="D36" s="19" t="n">
        <v>6707</v>
      </c>
      <c r="E36" s="18" t="n">
        <v>511.74562082</v>
      </c>
      <c r="F36" s="20" t="n">
        <v>1.96783328</v>
      </c>
      <c r="G36" s="18" t="n">
        <v>466.04868637</v>
      </c>
      <c r="H36" s="20" t="n">
        <v>3.21839739</v>
      </c>
      <c r="I36" s="18" t="n">
        <v>412.41633862</v>
      </c>
      <c r="J36" s="20" t="n">
        <v>5.38870958</v>
      </c>
      <c r="K36" s="18" t="n">
        <v>403.84779824</v>
      </c>
      <c r="L36" s="20" t="n">
        <v>9.95596132</v>
      </c>
      <c r="M36" s="18" t="s">
        <v>481</v>
      </c>
      <c r="N36" s="20" t="s">
        <v>481</v>
      </c>
      <c r="O36" s="18" t="s">
        <v>481</v>
      </c>
      <c r="P36" s="20" t="s">
        <v>481</v>
      </c>
      <c r="Q36" s="18" t="s">
        <v>481</v>
      </c>
      <c r="R36" s="20" t="s">
        <v>481</v>
      </c>
      <c r="S36" s="18" t="s">
        <v>481</v>
      </c>
      <c r="T36" s="20" t="s">
        <v>481</v>
      </c>
      <c r="U36" s="18" t="n">
        <v>403.4540988</v>
      </c>
      <c r="V36" s="20" t="n">
        <v>12.08946908</v>
      </c>
    </row>
    <row r="37" spans="1:22">
      <c r="A37" s="15" t="s">
        <v>512</v>
      </c>
      <c r="B37" s="17" t="n">
        <v>5458</v>
      </c>
      <c r="C37" s="18">
        <f>(65.0/B37*100)</f>
        <v/>
      </c>
      <c r="D37" s="19" t="n">
        <v>5393</v>
      </c>
      <c r="E37" s="18" t="n">
        <v>519.57767312</v>
      </c>
      <c r="F37" s="20" t="n">
        <v>3.1754876</v>
      </c>
      <c r="G37" s="18" t="n">
        <v>476.0017755</v>
      </c>
      <c r="H37" s="20" t="n">
        <v>4.19503075</v>
      </c>
      <c r="I37" s="18" t="n">
        <v>406.32647816</v>
      </c>
      <c r="J37" s="20" t="n">
        <v>6.5841451</v>
      </c>
      <c r="K37" s="18" t="n">
        <v>411.70374833</v>
      </c>
      <c r="L37" s="20" t="n">
        <v>9.52424413</v>
      </c>
      <c r="M37" s="18" t="s">
        <v>481</v>
      </c>
      <c r="N37" s="20" t="s">
        <v>481</v>
      </c>
      <c r="O37" s="18" t="s">
        <v>481</v>
      </c>
      <c r="P37" s="20" t="s">
        <v>481</v>
      </c>
      <c r="Q37" s="18" t="s">
        <v>481</v>
      </c>
      <c r="R37" s="20" t="s">
        <v>481</v>
      </c>
      <c r="S37" s="18" t="s">
        <v>481</v>
      </c>
      <c r="T37" s="20" t="s">
        <v>481</v>
      </c>
      <c r="U37" s="18" t="n">
        <v>367.49411079</v>
      </c>
      <c r="V37" s="20" t="n">
        <v>7.46601211</v>
      </c>
    </row>
    <row r="38" spans="1:22">
      <c r="A38" s="15" t="s">
        <v>513</v>
      </c>
      <c r="B38" s="17" t="n">
        <v>5860</v>
      </c>
      <c r="C38" s="18">
        <f>(16.0/B38*100)</f>
        <v/>
      </c>
      <c r="D38" s="19" t="n">
        <v>5844</v>
      </c>
      <c r="E38" s="18" t="n">
        <v>519.9965929799999</v>
      </c>
      <c r="F38" s="20" t="n">
        <v>2.67516147</v>
      </c>
      <c r="G38" s="18" t="n">
        <v>491.4328364</v>
      </c>
      <c r="H38" s="20" t="n">
        <v>4.7360678</v>
      </c>
      <c r="I38" s="18" t="n">
        <v>416.93282746</v>
      </c>
      <c r="J38" s="20" t="n">
        <v>7.83605217</v>
      </c>
      <c r="K38" s="18" t="n">
        <v>408.66009029</v>
      </c>
      <c r="L38" s="20" t="n">
        <v>9.88234454</v>
      </c>
      <c r="M38" s="18" t="s">
        <v>481</v>
      </c>
      <c r="N38" s="20" t="s">
        <v>481</v>
      </c>
      <c r="O38" s="18" t="s">
        <v>481</v>
      </c>
      <c r="P38" s="20" t="s">
        <v>481</v>
      </c>
      <c r="Q38" s="18" t="s">
        <v>481</v>
      </c>
      <c r="R38" s="20" t="s">
        <v>481</v>
      </c>
      <c r="S38" s="18" t="s">
        <v>481</v>
      </c>
      <c r="T38" s="20" t="s">
        <v>481</v>
      </c>
      <c r="U38" s="18" t="n">
        <v>394.56044816</v>
      </c>
      <c r="V38" s="20" t="n">
        <v>9.91438318</v>
      </c>
    </row>
    <row r="39" spans="1:22">
      <c r="A39" s="15" t="s">
        <v>514</v>
      </c>
      <c r="B39" s="17" t="n">
        <v>5895</v>
      </c>
      <c r="C39" s="18">
        <f>(31.0/B39*100)</f>
        <v/>
      </c>
      <c r="D39" s="19" t="n">
        <v>5864</v>
      </c>
      <c r="E39" s="18" t="n">
        <v>447.471479</v>
      </c>
      <c r="F39" s="20" t="n">
        <v>4.0673948</v>
      </c>
      <c r="G39" s="18" t="n">
        <v>398.78360457</v>
      </c>
      <c r="H39" s="20" t="n">
        <v>4.04322762</v>
      </c>
      <c r="I39" s="18" t="n">
        <v>366.83400662</v>
      </c>
      <c r="J39" s="20" t="n">
        <v>3.90301632</v>
      </c>
      <c r="K39" s="18" t="n">
        <v>381.43393757</v>
      </c>
      <c r="L39" s="20" t="n">
        <v>6.56468995</v>
      </c>
      <c r="M39" s="18" t="s">
        <v>481</v>
      </c>
      <c r="N39" s="20" t="s">
        <v>481</v>
      </c>
      <c r="O39" s="18" t="s">
        <v>481</v>
      </c>
      <c r="P39" s="20" t="s">
        <v>481</v>
      </c>
      <c r="Q39" s="18" t="s">
        <v>481</v>
      </c>
      <c r="R39" s="20" t="s">
        <v>481</v>
      </c>
      <c r="S39" s="18" t="s">
        <v>481</v>
      </c>
      <c r="T39" s="20" t="s">
        <v>481</v>
      </c>
      <c r="U39" s="18" t="n">
        <v>356.21516438</v>
      </c>
      <c r="V39" s="20" t="n">
        <v>12.28704433</v>
      </c>
    </row>
    <row r="40" spans="1:22">
      <c r="A40" s="15" t="s">
        <v>515</v>
      </c>
      <c r="B40" s="17" t="n">
        <v>14157</v>
      </c>
      <c r="C40" s="18">
        <f>(281.0/B40*100)</f>
        <v/>
      </c>
      <c r="D40" s="19" t="n">
        <v>13876</v>
      </c>
      <c r="E40" s="18" t="n">
        <v>530.64343021</v>
      </c>
      <c r="F40" s="20" t="n">
        <v>2.37249512</v>
      </c>
      <c r="G40" s="18" t="n">
        <v>483.74259235</v>
      </c>
      <c r="H40" s="20" t="n">
        <v>3.43436923</v>
      </c>
      <c r="I40" s="18" t="n">
        <v>399.71802226</v>
      </c>
      <c r="J40" s="20" t="n">
        <v>5.57583398</v>
      </c>
      <c r="K40" s="18" t="n">
        <v>406.54967391</v>
      </c>
      <c r="L40" s="20" t="n">
        <v>15.65892871</v>
      </c>
      <c r="M40" s="18" t="s">
        <v>481</v>
      </c>
      <c r="N40" s="20" t="s">
        <v>481</v>
      </c>
      <c r="O40" s="18" t="s">
        <v>481</v>
      </c>
      <c r="P40" s="20" t="s">
        <v>481</v>
      </c>
      <c r="Q40" s="18" t="s">
        <v>481</v>
      </c>
      <c r="R40" s="20" t="s">
        <v>481</v>
      </c>
      <c r="S40" s="18" t="s">
        <v>481</v>
      </c>
      <c r="T40" s="20" t="s">
        <v>481</v>
      </c>
      <c r="U40" s="18" t="n">
        <v>402.89502455</v>
      </c>
      <c r="V40" s="20" t="n">
        <v>8.600494210000001</v>
      </c>
    </row>
    <row r="41" spans="1:22">
      <c r="A41" s="15" t="s">
        <v>516</v>
      </c>
      <c r="B41" s="17" t="n">
        <v>5712</v>
      </c>
      <c r="C41" s="18">
        <f>(38.0/B41*100)</f>
        <v/>
      </c>
      <c r="D41" s="19" t="n">
        <v>5674</v>
      </c>
      <c r="E41" s="18" t="n">
        <v>517.40136189</v>
      </c>
      <c r="F41" s="20" t="n">
        <v>2.68362144</v>
      </c>
      <c r="G41" s="18" t="n">
        <v>465.77680348</v>
      </c>
      <c r="H41" s="20" t="n">
        <v>4.21529727</v>
      </c>
      <c r="I41" s="18" t="n">
        <v>377.18933408</v>
      </c>
      <c r="J41" s="20" t="n">
        <v>6.16458998</v>
      </c>
      <c r="K41" s="18" t="n">
        <v>417.83053946</v>
      </c>
      <c r="L41" s="20" t="n">
        <v>14.37296075</v>
      </c>
      <c r="M41" s="18" t="s">
        <v>481</v>
      </c>
      <c r="N41" s="20" t="s">
        <v>481</v>
      </c>
      <c r="O41" s="18" t="s">
        <v>481</v>
      </c>
      <c r="P41" s="20" t="s">
        <v>481</v>
      </c>
      <c r="Q41" s="18" t="n">
        <v>387.44235424</v>
      </c>
      <c r="R41" s="20" t="n">
        <v>14.52510266</v>
      </c>
      <c r="S41" s="18" t="s">
        <v>481</v>
      </c>
      <c r="T41" s="20" t="s">
        <v>481</v>
      </c>
      <c r="U41" s="18" t="n">
        <v>387.59957465</v>
      </c>
      <c r="V41" s="20" t="n">
        <v>13.39219534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(1266.0/B46*100)</f>
        <v/>
      </c>
      <c r="D46" s="19" t="n">
        <v>21875</v>
      </c>
      <c r="E46" s="18" t="n">
        <v>439.12377889</v>
      </c>
      <c r="F46" s="20" t="n">
        <v>2.58822912</v>
      </c>
      <c r="G46" s="18" t="n">
        <v>389.62563713</v>
      </c>
      <c r="H46" s="20" t="n">
        <v>2.42764636</v>
      </c>
      <c r="I46" s="18" t="n">
        <v>341.91828124</v>
      </c>
      <c r="J46" s="20" t="n">
        <v>3.12489426</v>
      </c>
      <c r="K46" s="18" t="n">
        <v>363.24952825</v>
      </c>
      <c r="L46" s="20" t="n">
        <v>5.38986949</v>
      </c>
      <c r="M46" s="18" t="s">
        <v>481</v>
      </c>
      <c r="N46" s="20" t="s">
        <v>481</v>
      </c>
      <c r="O46" s="18" t="s">
        <v>481</v>
      </c>
      <c r="P46" s="20" t="s">
        <v>481</v>
      </c>
      <c r="Q46" s="18" t="s">
        <v>481</v>
      </c>
      <c r="R46" s="20" t="s">
        <v>481</v>
      </c>
      <c r="S46" s="18" t="s">
        <v>481</v>
      </c>
      <c r="T46" s="20" t="s">
        <v>481</v>
      </c>
      <c r="U46" s="18" t="n">
        <v>341.7699982</v>
      </c>
      <c r="V46" s="20" t="n">
        <v>3.55084344</v>
      </c>
    </row>
    <row r="47" spans="1:22">
      <c r="A47" s="15" t="s">
        <v>522</v>
      </c>
      <c r="B47" s="17" t="n">
        <v>5928</v>
      </c>
      <c r="C47" s="18">
        <f>(89.0/B47*100)</f>
        <v/>
      </c>
      <c r="D47" s="19" t="n">
        <v>5839</v>
      </c>
      <c r="E47" s="18" t="n">
        <v>482.36863746</v>
      </c>
      <c r="F47" s="20" t="n">
        <v>3.80969545</v>
      </c>
      <c r="G47" s="18" t="n">
        <v>430.38252475</v>
      </c>
      <c r="H47" s="20" t="n">
        <v>4.55147641</v>
      </c>
      <c r="I47" s="18" t="n">
        <v>363.08673332</v>
      </c>
      <c r="J47" s="20" t="n">
        <v>4.407966</v>
      </c>
      <c r="K47" s="18" t="n">
        <v>358.02487808</v>
      </c>
      <c r="L47" s="20" t="n">
        <v>7.73926385</v>
      </c>
      <c r="M47" s="18" t="s">
        <v>481</v>
      </c>
      <c r="N47" s="20" t="s">
        <v>481</v>
      </c>
      <c r="O47" s="18" t="s">
        <v>481</v>
      </c>
      <c r="P47" s="20" t="s">
        <v>481</v>
      </c>
      <c r="Q47" s="18" t="s">
        <v>481</v>
      </c>
      <c r="R47" s="20" t="s">
        <v>481</v>
      </c>
      <c r="S47" s="18" t="s">
        <v>481</v>
      </c>
      <c r="T47" s="20" t="s">
        <v>481</v>
      </c>
      <c r="U47" s="18" t="n">
        <v>341.50205192</v>
      </c>
      <c r="V47" s="20" t="n">
        <v>6.55864354</v>
      </c>
    </row>
    <row r="48" spans="1:22">
      <c r="A48" s="15" t="s">
        <v>523</v>
      </c>
      <c r="B48" s="17" t="n">
        <v>9841</v>
      </c>
      <c r="C48" s="18">
        <f>(7.0/B48*100)</f>
        <v/>
      </c>
      <c r="D48" s="19" t="n">
        <v>9834</v>
      </c>
      <c r="E48" s="18" t="n">
        <v>537.6995032</v>
      </c>
      <c r="F48" s="20" t="n">
        <v>4.35808811</v>
      </c>
      <c r="G48" s="18" t="n">
        <v>478.5660512</v>
      </c>
      <c r="H48" s="20" t="n">
        <v>5.43380253</v>
      </c>
      <c r="I48" s="18" t="n">
        <v>382.72019929</v>
      </c>
      <c r="J48" s="20" t="n">
        <v>7.29405143</v>
      </c>
      <c r="K48" s="18" t="n">
        <v>422.37197845</v>
      </c>
      <c r="L48" s="20" t="n">
        <v>16.90423973</v>
      </c>
      <c r="M48" s="18" t="s">
        <v>481</v>
      </c>
      <c r="N48" s="20" t="s">
        <v>481</v>
      </c>
      <c r="O48" s="18" t="s">
        <v>481</v>
      </c>
      <c r="P48" s="20" t="s">
        <v>481</v>
      </c>
      <c r="Q48" s="18" t="s">
        <v>481</v>
      </c>
      <c r="R48" s="20" t="s">
        <v>481</v>
      </c>
      <c r="S48" s="18" t="s">
        <v>481</v>
      </c>
      <c r="T48" s="20" t="s">
        <v>481</v>
      </c>
      <c r="U48" s="18" t="n">
        <v>452.80309105</v>
      </c>
      <c r="V48" s="20" t="n">
        <v>41.60670998</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(221.0/B50*100)</f>
        <v/>
      </c>
      <c r="D50" s="19" t="n">
        <v>11574</v>
      </c>
      <c r="E50" s="18" t="n">
        <v>442.24326235</v>
      </c>
      <c r="F50" s="20" t="n">
        <v>2.38985503</v>
      </c>
      <c r="G50" s="18" t="n">
        <v>405.63014825</v>
      </c>
      <c r="H50" s="20" t="n">
        <v>2.56992215</v>
      </c>
      <c r="I50" s="18" t="n">
        <v>359.49628812</v>
      </c>
      <c r="J50" s="20" t="n">
        <v>2.93645565</v>
      </c>
      <c r="K50" s="18" t="n">
        <v>367.59043373</v>
      </c>
      <c r="L50" s="20" t="n">
        <v>6.53895295</v>
      </c>
      <c r="M50" s="18" t="s">
        <v>481</v>
      </c>
      <c r="N50" s="20" t="s">
        <v>481</v>
      </c>
      <c r="O50" s="18" t="s">
        <v>481</v>
      </c>
      <c r="P50" s="20" t="s">
        <v>481</v>
      </c>
      <c r="Q50" s="18" t="s">
        <v>481</v>
      </c>
      <c r="R50" s="20" t="s">
        <v>481</v>
      </c>
      <c r="S50" s="18" t="s">
        <v>481</v>
      </c>
      <c r="T50" s="20" t="s">
        <v>481</v>
      </c>
      <c r="U50" s="18" t="n">
        <v>344.1558744</v>
      </c>
      <c r="V50" s="20" t="n">
        <v>9.562298739999999</v>
      </c>
    </row>
    <row r="51" spans="1:22">
      <c r="A51" s="15" t="s">
        <v>526</v>
      </c>
      <c r="B51" s="17" t="n">
        <v>6866</v>
      </c>
      <c r="C51" s="18">
        <f>(109.0/B51*100)</f>
        <v/>
      </c>
      <c r="D51" s="19" t="n">
        <v>6757</v>
      </c>
      <c r="E51" s="18" t="n">
        <v>433.38653706</v>
      </c>
      <c r="F51" s="20" t="n">
        <v>2.12354685</v>
      </c>
      <c r="G51" s="18" t="n">
        <v>407.69437378</v>
      </c>
      <c r="H51" s="20" t="n">
        <v>2.86874997</v>
      </c>
      <c r="I51" s="18" t="n">
        <v>371.16272498</v>
      </c>
      <c r="J51" s="20" t="n">
        <v>5.51392717</v>
      </c>
      <c r="K51" s="18" t="n">
        <v>384.16129104</v>
      </c>
      <c r="L51" s="20" t="n">
        <v>5.95758635</v>
      </c>
      <c r="M51" s="18" t="s">
        <v>481</v>
      </c>
      <c r="N51" s="20" t="s">
        <v>481</v>
      </c>
      <c r="O51" s="18" t="s">
        <v>481</v>
      </c>
      <c r="P51" s="20" t="s">
        <v>481</v>
      </c>
      <c r="Q51" s="18" t="n">
        <v>410.85572185</v>
      </c>
      <c r="R51" s="20" t="n">
        <v>3.7997542</v>
      </c>
      <c r="S51" s="18" t="s">
        <v>481</v>
      </c>
      <c r="T51" s="20" t="s">
        <v>481</v>
      </c>
      <c r="U51" s="18" t="n">
        <v>381.07446861</v>
      </c>
      <c r="V51" s="20" t="n">
        <v>9.32257366</v>
      </c>
    </row>
    <row r="52" spans="1:22">
      <c r="A52" s="15" t="s">
        <v>527</v>
      </c>
      <c r="B52" s="17" t="n">
        <v>5809</v>
      </c>
      <c r="C52" s="18">
        <f>(75.0/B52*100)</f>
        <v/>
      </c>
      <c r="D52" s="19" t="n">
        <v>5734</v>
      </c>
      <c r="E52" s="18" t="n">
        <v>496.86468983</v>
      </c>
      <c r="F52" s="20" t="n">
        <v>2.45827755</v>
      </c>
      <c r="G52" s="18" t="n">
        <v>446.64620404</v>
      </c>
      <c r="H52" s="20" t="n">
        <v>3.15270652</v>
      </c>
      <c r="I52" s="18" t="n">
        <v>387.15764044</v>
      </c>
      <c r="J52" s="20" t="n">
        <v>4.98379906</v>
      </c>
      <c r="K52" s="18" t="n">
        <v>407.9979874</v>
      </c>
      <c r="L52" s="20" t="n">
        <v>11.07518734</v>
      </c>
      <c r="M52" s="18" t="s">
        <v>481</v>
      </c>
      <c r="N52" s="20" t="s">
        <v>481</v>
      </c>
      <c r="O52" s="18" t="s">
        <v>481</v>
      </c>
      <c r="P52" s="20" t="s">
        <v>481</v>
      </c>
      <c r="Q52" s="18" t="s">
        <v>481</v>
      </c>
      <c r="R52" s="20" t="s">
        <v>481</v>
      </c>
      <c r="S52" s="18" t="s">
        <v>481</v>
      </c>
      <c r="T52" s="20" t="s">
        <v>481</v>
      </c>
      <c r="U52" s="18" t="n">
        <v>368.20728807</v>
      </c>
      <c r="V52" s="20" t="n">
        <v>12.15359588</v>
      </c>
    </row>
    <row r="53" spans="1:22">
      <c r="A53" s="15" t="s">
        <v>528</v>
      </c>
      <c r="B53" s="17" t="n">
        <v>5571</v>
      </c>
      <c r="C53" s="18">
        <f>(85.0/B53*100)</f>
        <v/>
      </c>
      <c r="D53" s="19" t="n">
        <v>5486</v>
      </c>
      <c r="E53" s="18" t="n">
        <v>458.49355364</v>
      </c>
      <c r="F53" s="20" t="n">
        <v>1.86567592</v>
      </c>
      <c r="G53" s="18" t="n">
        <v>415.14244171</v>
      </c>
      <c r="H53" s="20" t="n">
        <v>2.42182059</v>
      </c>
      <c r="I53" s="18" t="n">
        <v>372.25842165</v>
      </c>
      <c r="J53" s="20" t="n">
        <v>4.01899896</v>
      </c>
      <c r="K53" s="18" t="n">
        <v>361.8856427</v>
      </c>
      <c r="L53" s="20" t="n">
        <v>7.05585944</v>
      </c>
      <c r="M53" s="18" t="s">
        <v>481</v>
      </c>
      <c r="N53" s="20" t="s">
        <v>481</v>
      </c>
      <c r="O53" s="18" t="s">
        <v>481</v>
      </c>
      <c r="P53" s="20" t="s">
        <v>481</v>
      </c>
      <c r="Q53" s="18" t="s">
        <v>481</v>
      </c>
      <c r="R53" s="20" t="s">
        <v>481</v>
      </c>
      <c r="S53" s="18" t="s">
        <v>481</v>
      </c>
      <c r="T53" s="20" t="s">
        <v>481</v>
      </c>
      <c r="U53" s="18" t="n">
        <v>343.61562166</v>
      </c>
      <c r="V53" s="20" t="n">
        <v>7.10164942</v>
      </c>
    </row>
    <row r="54" spans="1:22">
      <c r="A54" s="15" t="s">
        <v>529</v>
      </c>
      <c r="B54" s="17" t="n">
        <v>4740</v>
      </c>
      <c r="C54" s="18">
        <f>(75.0/B54*100)</f>
        <v/>
      </c>
      <c r="D54" s="19" t="n">
        <v>4665</v>
      </c>
      <c r="E54" s="18" t="n">
        <v>360.71666526</v>
      </c>
      <c r="F54" s="20" t="n">
        <v>3.33963718</v>
      </c>
      <c r="G54" s="18" t="n">
        <v>325.51431171</v>
      </c>
      <c r="H54" s="20" t="n">
        <v>2.7659523</v>
      </c>
      <c r="I54" s="18" t="n">
        <v>303.22461131</v>
      </c>
      <c r="J54" s="20" t="n">
        <v>3.24060298</v>
      </c>
      <c r="K54" s="18" t="n">
        <v>298.67772172</v>
      </c>
      <c r="L54" s="20" t="n">
        <v>5.36417108</v>
      </c>
      <c r="M54" s="18" t="s">
        <v>481</v>
      </c>
      <c r="N54" s="20" t="s">
        <v>481</v>
      </c>
      <c r="O54" s="18" t="s">
        <v>481</v>
      </c>
      <c r="P54" s="20" t="s">
        <v>481</v>
      </c>
      <c r="Q54" s="18" t="s">
        <v>481</v>
      </c>
      <c r="R54" s="20" t="s">
        <v>481</v>
      </c>
      <c r="S54" s="18" t="s">
        <v>481</v>
      </c>
      <c r="T54" s="20" t="s">
        <v>481</v>
      </c>
      <c r="U54" s="18" t="n">
        <v>271.2670873</v>
      </c>
      <c r="V54" s="20" t="n">
        <v>4.72903192</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536.1588039</v>
      </c>
      <c r="F56" s="20" t="n">
        <v>2.47699134</v>
      </c>
      <c r="G56" s="18" t="n">
        <v>505.66142973</v>
      </c>
      <c r="H56" s="20" t="n">
        <v>3.78966131</v>
      </c>
      <c r="I56" s="18" t="n">
        <v>437.60160114</v>
      </c>
      <c r="J56" s="20" t="n">
        <v>5.35268173</v>
      </c>
      <c r="K56" s="18" t="n">
        <v>451.97083637</v>
      </c>
      <c r="L56" s="20" t="n">
        <v>12.83086984</v>
      </c>
      <c r="M56" s="18" t="s">
        <v>481</v>
      </c>
      <c r="N56" s="20" t="s">
        <v>481</v>
      </c>
      <c r="O56" s="18" t="s">
        <v>481</v>
      </c>
      <c r="P56" s="20" t="s">
        <v>481</v>
      </c>
      <c r="Q56" s="18" t="s">
        <v>481</v>
      </c>
      <c r="R56" s="20" t="s">
        <v>481</v>
      </c>
      <c r="S56" s="18" t="s">
        <v>481</v>
      </c>
      <c r="T56" s="20" t="s">
        <v>481</v>
      </c>
      <c r="U56" s="18" t="n">
        <v>488.80939088</v>
      </c>
      <c r="V56" s="20" t="n">
        <v>26.09867801</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(138.0/B61*100)</f>
        <v/>
      </c>
      <c r="D61" s="19" t="n">
        <v>6387</v>
      </c>
      <c r="E61" s="18" t="n">
        <v>500.03387685</v>
      </c>
      <c r="F61" s="20" t="n">
        <v>2.89690472</v>
      </c>
      <c r="G61" s="18" t="n">
        <v>432.2482033</v>
      </c>
      <c r="H61" s="20" t="n">
        <v>3.13540257</v>
      </c>
      <c r="I61" s="18" t="n">
        <v>400.24437737</v>
      </c>
      <c r="J61" s="20" t="n">
        <v>3.13998711</v>
      </c>
      <c r="K61" s="18" t="n">
        <v>401.14838854</v>
      </c>
      <c r="L61" s="20" t="n">
        <v>8.923386369999999</v>
      </c>
      <c r="M61" s="18" t="s">
        <v>481</v>
      </c>
      <c r="N61" s="20" t="s">
        <v>481</v>
      </c>
      <c r="O61" s="18" t="s">
        <v>481</v>
      </c>
      <c r="P61" s="20" t="s">
        <v>481</v>
      </c>
      <c r="Q61" s="18" t="s">
        <v>481</v>
      </c>
      <c r="R61" s="20" t="s">
        <v>481</v>
      </c>
      <c r="S61" s="18" t="s">
        <v>481</v>
      </c>
      <c r="T61" s="20" t="s">
        <v>481</v>
      </c>
      <c r="U61" s="18" t="n">
        <v>388.73751072</v>
      </c>
      <c r="V61" s="20" t="n">
        <v>7.91915849</v>
      </c>
    </row>
    <row r="62" spans="1:22">
      <c r="A62" s="15" t="s">
        <v>537</v>
      </c>
      <c r="B62" s="17" t="n">
        <v>4476</v>
      </c>
      <c r="C62" s="18">
        <f>(3.0/B62*100)</f>
        <v/>
      </c>
      <c r="D62" s="19" t="n">
        <v>4473</v>
      </c>
      <c r="E62" s="18" t="n">
        <v>543.9192379</v>
      </c>
      <c r="F62" s="20" t="n">
        <v>1.44978759</v>
      </c>
      <c r="G62" s="18" t="n">
        <v>514.63440105</v>
      </c>
      <c r="H62" s="20" t="n">
        <v>2.42635668</v>
      </c>
      <c r="I62" s="18" t="n">
        <v>436.656216</v>
      </c>
      <c r="J62" s="20" t="n">
        <v>4.61922257</v>
      </c>
      <c r="K62" s="18" t="n">
        <v>436.00913865</v>
      </c>
      <c r="L62" s="20" t="n">
        <v>12.54065068</v>
      </c>
      <c r="M62" s="18" t="s">
        <v>481</v>
      </c>
      <c r="N62" s="20" t="s">
        <v>481</v>
      </c>
      <c r="O62" s="18" t="s">
        <v>481</v>
      </c>
      <c r="P62" s="20" t="s">
        <v>481</v>
      </c>
      <c r="Q62" s="18" t="s">
        <v>481</v>
      </c>
      <c r="R62" s="20" t="s">
        <v>481</v>
      </c>
      <c r="S62" s="18" t="s">
        <v>481</v>
      </c>
      <c r="T62" s="20" t="s">
        <v>481</v>
      </c>
      <c r="U62" s="18" t="n">
        <v>468.89575107</v>
      </c>
      <c r="V62" s="20" t="n">
        <v>27.76622438</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(75.0/B66*100)</f>
        <v/>
      </c>
      <c r="D66" s="19" t="n">
        <v>5590</v>
      </c>
      <c r="E66" s="18" t="n">
        <v>442.8754565</v>
      </c>
      <c r="F66" s="20" t="n">
        <v>1.48687603</v>
      </c>
      <c r="G66" s="18" t="n">
        <v>394.11295381</v>
      </c>
      <c r="H66" s="20" t="n">
        <v>1.97897539</v>
      </c>
      <c r="I66" s="18" t="n">
        <v>356.45376875</v>
      </c>
      <c r="J66" s="20" t="n">
        <v>3.00030311</v>
      </c>
      <c r="K66" s="18" t="n">
        <v>381.18675888</v>
      </c>
      <c r="L66" s="20" t="n">
        <v>8.4013534</v>
      </c>
      <c r="M66" s="18" t="s">
        <v>481</v>
      </c>
      <c r="N66" s="20" t="s">
        <v>481</v>
      </c>
      <c r="O66" s="18" t="s">
        <v>481</v>
      </c>
      <c r="P66" s="20" t="s">
        <v>481</v>
      </c>
      <c r="Q66" s="18" t="s">
        <v>481</v>
      </c>
      <c r="R66" s="20" t="s">
        <v>481</v>
      </c>
      <c r="S66" s="18" t="s">
        <v>481</v>
      </c>
      <c r="T66" s="20" t="s">
        <v>481</v>
      </c>
      <c r="U66" s="18" t="n">
        <v>324.37534071</v>
      </c>
      <c r="V66" s="20" t="n">
        <v>4.73920356</v>
      </c>
    </row>
    <row r="67" spans="1:22">
      <c r="A67" s="15" t="s">
        <v>542</v>
      </c>
      <c r="B67" s="17" t="n">
        <v>6971</v>
      </c>
      <c r="C67" s="18">
        <f>(66.0/B67*100)</f>
        <v/>
      </c>
      <c r="D67" s="19" t="n">
        <v>6905</v>
      </c>
      <c r="E67" s="18" t="n">
        <v>424.12629568</v>
      </c>
      <c r="F67" s="20" t="n">
        <v>2.80962095</v>
      </c>
      <c r="G67" s="18" t="n">
        <v>384.37895073</v>
      </c>
      <c r="H67" s="20" t="n">
        <v>2.23101052</v>
      </c>
      <c r="I67" s="18" t="n">
        <v>341.04163754</v>
      </c>
      <c r="J67" s="20" t="n">
        <v>3.41403183</v>
      </c>
      <c r="K67" s="18" t="n">
        <v>359.32686349</v>
      </c>
      <c r="L67" s="20" t="n">
        <v>8.823683089999999</v>
      </c>
      <c r="M67" s="18" t="s">
        <v>481</v>
      </c>
      <c r="N67" s="20" t="s">
        <v>481</v>
      </c>
      <c r="O67" s="18" t="s">
        <v>481</v>
      </c>
      <c r="P67" s="20" t="s">
        <v>481</v>
      </c>
      <c r="Q67" s="18" t="s">
        <v>481</v>
      </c>
      <c r="R67" s="20" t="s">
        <v>481</v>
      </c>
      <c r="S67" s="18" t="s">
        <v>481</v>
      </c>
      <c r="T67" s="20" t="s">
        <v>481</v>
      </c>
      <c r="U67" s="18" t="n">
        <v>308.07672559</v>
      </c>
      <c r="V67" s="20" t="n">
        <v>6.2636622</v>
      </c>
    </row>
    <row r="68" spans="1:22">
      <c r="A68" s="15" t="s">
        <v>543</v>
      </c>
      <c r="B68" s="17" t="n">
        <v>12083</v>
      </c>
      <c r="C68" s="18">
        <f>(26.0/B68*100)</f>
        <v/>
      </c>
      <c r="D68" s="19" t="n">
        <v>12057</v>
      </c>
      <c r="E68" s="18" t="n">
        <v>459.41063323</v>
      </c>
      <c r="F68" s="20" t="n">
        <v>1.51533023</v>
      </c>
      <c r="G68" s="18" t="n">
        <v>409.57578768</v>
      </c>
      <c r="H68" s="20" t="n">
        <v>1.64400199</v>
      </c>
      <c r="I68" s="18" t="n">
        <v>353.39365224</v>
      </c>
      <c r="J68" s="20" t="n">
        <v>2.29418397</v>
      </c>
      <c r="K68" s="18" t="n">
        <v>344.18455022</v>
      </c>
      <c r="L68" s="20" t="n">
        <v>3.95360745</v>
      </c>
      <c r="M68" s="18" t="s">
        <v>481</v>
      </c>
      <c r="N68" s="20" t="s">
        <v>481</v>
      </c>
      <c r="O68" s="18" t="s">
        <v>481</v>
      </c>
      <c r="P68" s="20" t="s">
        <v>481</v>
      </c>
      <c r="Q68" s="18" t="s">
        <v>481</v>
      </c>
      <c r="R68" s="20" t="s">
        <v>481</v>
      </c>
      <c r="S68" s="18" t="s">
        <v>481</v>
      </c>
      <c r="T68" s="20" t="s">
        <v>481</v>
      </c>
      <c r="U68" s="18" t="n">
        <v>331.91569044</v>
      </c>
      <c r="V68" s="20" t="n">
        <v>3.52832001</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512.98117923</v>
      </c>
      <c r="F70" s="20" t="n">
        <v>2.77681264</v>
      </c>
      <c r="G70" s="18" t="n">
        <v>475.9135605</v>
      </c>
      <c r="H70" s="20" t="n">
        <v>2.90959968</v>
      </c>
      <c r="I70" s="18" t="n">
        <v>422.70066929</v>
      </c>
      <c r="J70" s="20" t="n">
        <v>5.36794128</v>
      </c>
      <c r="K70" s="18" t="n">
        <v>436.82812404</v>
      </c>
      <c r="L70" s="20" t="n">
        <v>12.54264484</v>
      </c>
      <c r="M70" s="18" t="s">
        <v>481</v>
      </c>
      <c r="N70" s="20" t="s">
        <v>481</v>
      </c>
      <c r="O70" s="18" t="s">
        <v>481</v>
      </c>
      <c r="P70" s="20" t="s">
        <v>481</v>
      </c>
      <c r="Q70" s="18" t="s">
        <v>481</v>
      </c>
      <c r="R70" s="20" t="s">
        <v>481</v>
      </c>
      <c r="S70" s="18" t="s">
        <v>481</v>
      </c>
      <c r="T70" s="20" t="s">
        <v>481</v>
      </c>
      <c r="U70" s="18" t="n">
        <v>408.8378247</v>
      </c>
      <c r="V70" s="20" t="n">
        <v>10.35369537</v>
      </c>
    </row>
    <row r="71" spans="1:22">
      <c r="A71" s="15" t="s">
        <v>546</v>
      </c>
      <c r="B71" s="17" t="n">
        <v>6115</v>
      </c>
      <c r="C71" s="18">
        <f>(17.0/B71*100)</f>
        <v/>
      </c>
      <c r="D71" s="19" t="n">
        <v>6098</v>
      </c>
      <c r="E71" s="18" t="n">
        <v>569.74724755</v>
      </c>
      <c r="F71" s="20" t="n">
        <v>1.35063215</v>
      </c>
      <c r="G71" s="18" t="n">
        <v>520.70258984</v>
      </c>
      <c r="H71" s="20" t="n">
        <v>3.92984444</v>
      </c>
      <c r="I71" s="18" t="n">
        <v>405.31184798</v>
      </c>
      <c r="J71" s="20" t="n">
        <v>6.61035376</v>
      </c>
      <c r="K71" s="18" t="n">
        <v>464.70231501</v>
      </c>
      <c r="L71" s="20" t="n">
        <v>14.32213675</v>
      </c>
      <c r="M71" s="18" t="s">
        <v>481</v>
      </c>
      <c r="N71" s="20" t="s">
        <v>481</v>
      </c>
      <c r="O71" s="18" t="s">
        <v>481</v>
      </c>
      <c r="P71" s="20" t="s">
        <v>481</v>
      </c>
      <c r="Q71" s="18" t="s">
        <v>481</v>
      </c>
      <c r="R71" s="20" t="s">
        <v>481</v>
      </c>
      <c r="S71" s="18" t="s">
        <v>481</v>
      </c>
      <c r="T71" s="20" t="s">
        <v>481</v>
      </c>
      <c r="U71" s="18" t="n">
        <v>500.17555237</v>
      </c>
      <c r="V71" s="20" t="n">
        <v>27.2699166</v>
      </c>
    </row>
    <row r="72" spans="1:22">
      <c r="A72" s="15" t="s">
        <v>547</v>
      </c>
      <c r="B72" s="17" t="n">
        <v>7708</v>
      </c>
      <c r="C72" s="18">
        <f>(6.0/B72*100)</f>
        <v/>
      </c>
      <c r="D72" s="19" t="n">
        <v>7702</v>
      </c>
      <c r="E72" s="18" t="n">
        <v>551.04138319</v>
      </c>
      <c r="F72" s="20" t="n">
        <v>2.49503892</v>
      </c>
      <c r="G72" s="18" t="n">
        <v>510.55180799</v>
      </c>
      <c r="H72" s="20" t="n">
        <v>3.50131516</v>
      </c>
      <c r="I72" s="18" t="n">
        <v>413.16858178</v>
      </c>
      <c r="J72" s="20" t="n">
        <v>6.54546323</v>
      </c>
      <c r="K72" s="18" t="n">
        <v>409.26327077</v>
      </c>
      <c r="L72" s="20" t="n">
        <v>12.45854827</v>
      </c>
      <c r="M72" s="18" t="s">
        <v>481</v>
      </c>
      <c r="N72" s="20" t="s">
        <v>481</v>
      </c>
      <c r="O72" s="18" t="s">
        <v>481</v>
      </c>
      <c r="P72" s="20" t="s">
        <v>481</v>
      </c>
      <c r="Q72" s="18" t="s">
        <v>481</v>
      </c>
      <c r="R72" s="20" t="s">
        <v>481</v>
      </c>
      <c r="S72" s="18" t="s">
        <v>481</v>
      </c>
      <c r="T72" s="20" t="s">
        <v>481</v>
      </c>
      <c r="U72" s="18" t="n">
        <v>473.68039893</v>
      </c>
      <c r="V72" s="20" t="n">
        <v>25.97880268</v>
      </c>
    </row>
    <row r="73" spans="1:22">
      <c r="A73" s="15" t="s">
        <v>548</v>
      </c>
      <c r="B73" s="17" t="n">
        <v>8249</v>
      </c>
      <c r="C73" s="18">
        <f>(147.0/B73*100)</f>
        <v/>
      </c>
      <c r="D73" s="19" t="n">
        <v>8102</v>
      </c>
      <c r="E73" s="18" t="n">
        <v>457.87125314</v>
      </c>
      <c r="F73" s="20" t="n">
        <v>3.57680567</v>
      </c>
      <c r="G73" s="18" t="n">
        <v>415.65655537</v>
      </c>
      <c r="H73" s="20" t="n">
        <v>2.87837992</v>
      </c>
      <c r="I73" s="18" t="n">
        <v>386.1594014</v>
      </c>
      <c r="J73" s="20" t="n">
        <v>2.72948626</v>
      </c>
      <c r="K73" s="18" t="n">
        <v>405.00229591</v>
      </c>
      <c r="L73" s="20" t="n">
        <v>8.68918023</v>
      </c>
      <c r="M73" s="18" t="s">
        <v>481</v>
      </c>
      <c r="N73" s="20" t="s">
        <v>481</v>
      </c>
      <c r="O73" s="18" t="s">
        <v>481</v>
      </c>
      <c r="P73" s="20" t="s">
        <v>481</v>
      </c>
      <c r="Q73" s="18" t="s">
        <v>481</v>
      </c>
      <c r="R73" s="20" t="s">
        <v>481</v>
      </c>
      <c r="S73" s="18" t="s">
        <v>481</v>
      </c>
      <c r="T73" s="20" t="s">
        <v>481</v>
      </c>
      <c r="U73" s="18" t="n">
        <v>363.53943635</v>
      </c>
      <c r="V73" s="20" t="n">
        <v>11.38561675</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(204.0/B75*100)</f>
        <v/>
      </c>
      <c r="D75" s="19" t="n">
        <v>5171</v>
      </c>
      <c r="E75" s="18" t="n">
        <v>402.05280494</v>
      </c>
      <c r="F75" s="20" t="n">
        <v>2.222116</v>
      </c>
      <c r="G75" s="18" t="n">
        <v>375.88118083</v>
      </c>
      <c r="H75" s="20" t="n">
        <v>2.91083654</v>
      </c>
      <c r="I75" s="18" t="n">
        <v>350.2679153</v>
      </c>
      <c r="J75" s="20" t="n">
        <v>3.90961526</v>
      </c>
      <c r="K75" s="18" t="n">
        <v>355.67398743</v>
      </c>
      <c r="L75" s="20" t="n">
        <v>6.53765672</v>
      </c>
      <c r="M75" s="18" t="s">
        <v>481</v>
      </c>
      <c r="N75" s="20" t="s">
        <v>481</v>
      </c>
      <c r="O75" s="18" t="s">
        <v>481</v>
      </c>
      <c r="P75" s="20" t="s">
        <v>481</v>
      </c>
      <c r="Q75" s="18" t="s">
        <v>481</v>
      </c>
      <c r="R75" s="20" t="s">
        <v>481</v>
      </c>
      <c r="S75" s="18" t="s">
        <v>481</v>
      </c>
      <c r="T75" s="20" t="s">
        <v>481</v>
      </c>
      <c r="U75" s="18" t="n">
        <v>347.60461346</v>
      </c>
      <c r="V75" s="20" t="n">
        <v>5.07172196</v>
      </c>
    </row>
    <row r="76" spans="1:22">
      <c r="A76" s="15" t="s">
        <v>551</v>
      </c>
      <c r="B76" s="17" t="n">
        <v>14167</v>
      </c>
      <c r="C76" s="18">
        <f>(228.0/B76*100)</f>
        <v/>
      </c>
      <c r="D76" s="19" t="n">
        <v>13939</v>
      </c>
      <c r="E76" s="18" t="n">
        <v>472.26704646</v>
      </c>
      <c r="F76" s="20" t="n">
        <v>2.17991644</v>
      </c>
      <c r="G76" s="18" t="n">
        <v>420.94752258</v>
      </c>
      <c r="H76" s="20" t="n">
        <v>2.77320652</v>
      </c>
      <c r="I76" s="18" t="n">
        <v>358.08050107</v>
      </c>
      <c r="J76" s="20" t="n">
        <v>3.47232127</v>
      </c>
      <c r="K76" s="18" t="n">
        <v>367.1846818</v>
      </c>
      <c r="L76" s="20" t="n">
        <v>4.7198602</v>
      </c>
      <c r="M76" s="18" t="s">
        <v>481</v>
      </c>
      <c r="N76" s="20" t="s">
        <v>481</v>
      </c>
      <c r="O76" s="18" t="s">
        <v>481</v>
      </c>
      <c r="P76" s="20" t="s">
        <v>481</v>
      </c>
      <c r="Q76" s="18" t="s">
        <v>481</v>
      </c>
      <c r="R76" s="20" t="s">
        <v>481</v>
      </c>
      <c r="S76" s="18" t="s">
        <v>481</v>
      </c>
      <c r="T76" s="20" t="s">
        <v>481</v>
      </c>
      <c r="U76" s="18" t="n">
        <v>345.55250989</v>
      </c>
      <c r="V76" s="20" t="n">
        <v>5.58148964</v>
      </c>
    </row>
    <row r="77" spans="1:22">
      <c r="A77" s="15" t="s">
        <v>552</v>
      </c>
      <c r="B77" s="17" t="n">
        <v>6062</v>
      </c>
      <c r="C77" s="18">
        <f>(86.0/B77*100)</f>
        <v/>
      </c>
      <c r="D77" s="19" t="n">
        <v>5976</v>
      </c>
      <c r="E77" s="18" t="n">
        <v>470.27397931</v>
      </c>
      <c r="F77" s="20" t="n">
        <v>2.58633388</v>
      </c>
      <c r="G77" s="18" t="n">
        <v>429.80461343</v>
      </c>
      <c r="H77" s="20" t="n">
        <v>2.3413206</v>
      </c>
      <c r="I77" s="18" t="n">
        <v>391.8163378</v>
      </c>
      <c r="J77" s="20" t="n">
        <v>2.81724371</v>
      </c>
      <c r="K77" s="18" t="n">
        <v>386.60992605</v>
      </c>
      <c r="L77" s="20" t="n">
        <v>4.91434817</v>
      </c>
      <c r="M77" s="18" t="s">
        <v>481</v>
      </c>
      <c r="N77" s="20" t="s">
        <v>481</v>
      </c>
      <c r="O77" s="18" t="s">
        <v>481</v>
      </c>
      <c r="P77" s="20" t="s">
        <v>481</v>
      </c>
      <c r="Q77" s="18" t="s">
        <v>481</v>
      </c>
      <c r="R77" s="20" t="s">
        <v>481</v>
      </c>
      <c r="S77" s="18" t="s">
        <v>481</v>
      </c>
      <c r="T77" s="20" t="s">
        <v>481</v>
      </c>
      <c r="U77" s="18" t="n">
        <v>346.68200096</v>
      </c>
      <c r="V77" s="20" t="n">
        <v>4.68813319</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474.31251616</v>
      </c>
      <c r="F81" s="20" t="n">
        <v>2.95489066</v>
      </c>
      <c r="G81" s="18" t="n">
        <v>419.87702051</v>
      </c>
      <c r="H81" s="20" t="n">
        <v>2.77744236</v>
      </c>
      <c r="I81" s="18" t="n">
        <v>374.30846897</v>
      </c>
      <c r="J81" s="20" t="n">
        <v>3.79097862</v>
      </c>
      <c r="K81" s="18" t="n">
        <v>423.30549361</v>
      </c>
      <c r="L81" s="20" t="n">
        <v>7.61682006</v>
      </c>
      <c r="M81" s="18" t="s">
        <v>481</v>
      </c>
      <c r="N81" s="20" t="s">
        <v>481</v>
      </c>
      <c r="O81" s="18" t="s">
        <v>481</v>
      </c>
      <c r="P81" s="20" t="s">
        <v>481</v>
      </c>
      <c r="Q81" s="18" t="s">
        <v>481</v>
      </c>
      <c r="R81" s="20" t="s">
        <v>481</v>
      </c>
      <c r="S81" s="18" t="s">
        <v>481</v>
      </c>
      <c r="T81" s="20" t="s">
        <v>481</v>
      </c>
      <c r="U81" s="18" t="n">
        <v>401.5521787</v>
      </c>
      <c r="V81" s="20" t="n">
        <v>15.83527338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716</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(371.0/B7*100)</f>
        <v/>
      </c>
      <c r="D7" s="19" t="n">
        <v>14159</v>
      </c>
      <c r="E7" s="18" t="n">
        <v>430.98679438</v>
      </c>
      <c r="F7" s="20" t="n">
        <v>10.52781889</v>
      </c>
      <c r="G7" s="18" t="n">
        <v>497.96042257</v>
      </c>
      <c r="H7" s="20" t="n">
        <v>3.81335269</v>
      </c>
      <c r="I7" s="18" t="n">
        <v>525.32487393</v>
      </c>
      <c r="J7" s="20" t="n">
        <v>1.73112716</v>
      </c>
      <c r="K7" s="18" t="n">
        <v>492.31798361</v>
      </c>
      <c r="L7" s="20" t="n">
        <v>2.27930812</v>
      </c>
      <c r="M7" s="18" t="s">
        <v>481</v>
      </c>
      <c r="N7" s="20" t="s">
        <v>481</v>
      </c>
      <c r="O7" s="18" t="s">
        <v>481</v>
      </c>
      <c r="P7" s="20" t="s">
        <v>481</v>
      </c>
      <c r="Q7" s="18" t="s">
        <v>481</v>
      </c>
      <c r="R7" s="20" t="s">
        <v>481</v>
      </c>
      <c r="S7" s="18" t="s">
        <v>481</v>
      </c>
      <c r="T7" s="20" t="s">
        <v>481</v>
      </c>
      <c r="U7" s="18" t="n">
        <v>409.43454968</v>
      </c>
      <c r="V7" s="20" t="n">
        <v>6.8213098</v>
      </c>
    </row>
    <row r="8" spans="1:22">
      <c r="A8" s="15" t="s">
        <v>483</v>
      </c>
      <c r="B8" s="17" t="n">
        <v>7007</v>
      </c>
      <c r="C8" s="18">
        <f>(24.0/B8*100)</f>
        <v/>
      </c>
      <c r="D8" s="19" t="n">
        <v>6983</v>
      </c>
      <c r="E8" s="18" t="n">
        <v>413.08108281</v>
      </c>
      <c r="F8" s="20" t="n">
        <v>8.844600399999999</v>
      </c>
      <c r="G8" s="18" t="n">
        <v>419.04804565</v>
      </c>
      <c r="H8" s="20" t="n">
        <v>7.47592101</v>
      </c>
      <c r="I8" s="18" t="n">
        <v>500.91685313</v>
      </c>
      <c r="J8" s="20" t="n">
        <v>3.20211779</v>
      </c>
      <c r="K8" s="18" t="n">
        <v>504.49136005</v>
      </c>
      <c r="L8" s="20" t="n">
        <v>2.32648527</v>
      </c>
      <c r="M8" s="18" t="s">
        <v>481</v>
      </c>
      <c r="N8" s="20" t="s">
        <v>481</v>
      </c>
      <c r="O8" s="18" t="s">
        <v>481</v>
      </c>
      <c r="P8" s="20" t="s">
        <v>481</v>
      </c>
      <c r="Q8" s="18" t="n">
        <v>368.48347797</v>
      </c>
      <c r="R8" s="20" t="n">
        <v>14.99112476</v>
      </c>
      <c r="S8" s="18" t="s">
        <v>481</v>
      </c>
      <c r="T8" s="20" t="s">
        <v>481</v>
      </c>
      <c r="U8" s="18" t="n">
        <v>362.10238447</v>
      </c>
      <c r="V8" s="20" t="n">
        <v>9.05439509</v>
      </c>
    </row>
    <row r="9" spans="1:22">
      <c r="A9" s="15" t="s">
        <v>484</v>
      </c>
      <c r="B9" s="17" t="n">
        <v>9651</v>
      </c>
      <c r="C9" s="18">
        <f>(106.0/B9*100)</f>
        <v/>
      </c>
      <c r="D9" s="19" t="n">
        <v>9545</v>
      </c>
      <c r="E9" s="18" t="n">
        <v>439.03039079</v>
      </c>
      <c r="F9" s="20" t="n">
        <v>8.32923574</v>
      </c>
      <c r="G9" s="18" t="n">
        <v>453.73400696</v>
      </c>
      <c r="H9" s="20" t="n">
        <v>5.04349332</v>
      </c>
      <c r="I9" s="18" t="n">
        <v>510.97597678</v>
      </c>
      <c r="J9" s="20" t="n">
        <v>2.7564696</v>
      </c>
      <c r="K9" s="18" t="n">
        <v>517.7072227</v>
      </c>
      <c r="L9" s="20" t="n">
        <v>2.56758603</v>
      </c>
      <c r="M9" s="18" t="s">
        <v>481</v>
      </c>
      <c r="N9" s="20" t="s">
        <v>481</v>
      </c>
      <c r="O9" s="18" t="s">
        <v>481</v>
      </c>
      <c r="P9" s="20" t="s">
        <v>481</v>
      </c>
      <c r="Q9" s="18" t="n">
        <v>374.78530698</v>
      </c>
      <c r="R9" s="20" t="n">
        <v>11.62763904</v>
      </c>
      <c r="S9" s="18" t="s">
        <v>481</v>
      </c>
      <c r="T9" s="20" t="s">
        <v>481</v>
      </c>
      <c r="U9" s="18" t="n">
        <v>378.06735814</v>
      </c>
      <c r="V9" s="20" t="n">
        <v>6.57744941</v>
      </c>
    </row>
    <row r="10" spans="1:22">
      <c r="A10" s="15" t="s">
        <v>485</v>
      </c>
      <c r="B10" s="17" t="n">
        <v>20058</v>
      </c>
      <c r="C10" s="18">
        <f>(529.0/B10*100)</f>
        <v/>
      </c>
      <c r="D10" s="19" t="n">
        <v>19529</v>
      </c>
      <c r="E10" s="18" t="n">
        <v>467.09952264</v>
      </c>
      <c r="F10" s="20" t="n">
        <v>9.59475922</v>
      </c>
      <c r="G10" s="18" t="n">
        <v>517.75269593</v>
      </c>
      <c r="H10" s="20" t="n">
        <v>4.20560079</v>
      </c>
      <c r="I10" s="18" t="n">
        <v>535.68279093</v>
      </c>
      <c r="J10" s="20" t="n">
        <v>2.16791206</v>
      </c>
      <c r="K10" s="18" t="n">
        <v>528.3001896</v>
      </c>
      <c r="L10" s="20" t="n">
        <v>2.53684655</v>
      </c>
      <c r="M10" s="18" t="s">
        <v>481</v>
      </c>
      <c r="N10" s="20" t="s">
        <v>481</v>
      </c>
      <c r="O10" s="18" t="s">
        <v>481</v>
      </c>
      <c r="P10" s="20" t="s">
        <v>481</v>
      </c>
      <c r="Q10" s="18" t="s">
        <v>481</v>
      </c>
      <c r="R10" s="20" t="s">
        <v>481</v>
      </c>
      <c r="S10" s="18" t="s">
        <v>481</v>
      </c>
      <c r="T10" s="20" t="s">
        <v>481</v>
      </c>
      <c r="U10" s="18" t="n">
        <v>423.54933345</v>
      </c>
      <c r="V10" s="20" t="n">
        <v>7.80413001</v>
      </c>
    </row>
    <row r="11" spans="1:22">
      <c r="A11" s="15" t="s">
        <v>486</v>
      </c>
      <c r="B11" s="17" t="n">
        <v>7053</v>
      </c>
      <c r="C11" s="18">
        <f>(50.0/B11*100)</f>
        <v/>
      </c>
      <c r="D11" s="19" t="n">
        <v>7003</v>
      </c>
      <c r="E11" s="18" t="n">
        <v>391.56311186</v>
      </c>
      <c r="F11" s="20" t="n">
        <v>8.237741359999999</v>
      </c>
      <c r="G11" s="18" t="n">
        <v>404.61840917</v>
      </c>
      <c r="H11" s="20" t="n">
        <v>5.39079419</v>
      </c>
      <c r="I11" s="18" t="n">
        <v>449.241214</v>
      </c>
      <c r="J11" s="20" t="n">
        <v>2.4965857</v>
      </c>
      <c r="K11" s="18" t="n">
        <v>457.69698977</v>
      </c>
      <c r="L11" s="20" t="n">
        <v>3.21974863</v>
      </c>
      <c r="M11" s="18" t="s">
        <v>481</v>
      </c>
      <c r="N11" s="20" t="s">
        <v>481</v>
      </c>
      <c r="O11" s="18" t="s">
        <v>481</v>
      </c>
      <c r="P11" s="20" t="s">
        <v>481</v>
      </c>
      <c r="Q11" s="18" t="s">
        <v>481</v>
      </c>
      <c r="R11" s="20" t="s">
        <v>481</v>
      </c>
      <c r="S11" s="18" t="s">
        <v>481</v>
      </c>
      <c r="T11" s="20" t="s">
        <v>481</v>
      </c>
      <c r="U11" s="18" t="n">
        <v>361.31270723</v>
      </c>
      <c r="V11" s="20" t="n">
        <v>6.82452474</v>
      </c>
    </row>
    <row r="12" spans="1:22">
      <c r="A12" s="15" t="s">
        <v>487</v>
      </c>
      <c r="B12" s="17" t="n">
        <v>6894</v>
      </c>
      <c r="C12" s="18">
        <f>(57.0/B12*100)</f>
        <v/>
      </c>
      <c r="D12" s="19" t="n">
        <v>6837</v>
      </c>
      <c r="E12" s="18" t="n">
        <v>443.5890455</v>
      </c>
      <c r="F12" s="20" t="n">
        <v>8.20225634</v>
      </c>
      <c r="G12" s="18" t="n">
        <v>448.07662344</v>
      </c>
      <c r="H12" s="20" t="n">
        <v>4.13194119</v>
      </c>
      <c r="I12" s="18" t="n">
        <v>496.61312334</v>
      </c>
      <c r="J12" s="20" t="n">
        <v>2.44544941</v>
      </c>
      <c r="K12" s="18" t="n">
        <v>521.94338218</v>
      </c>
      <c r="L12" s="20" t="n">
        <v>2.60939283</v>
      </c>
      <c r="M12" s="18" t="s">
        <v>481</v>
      </c>
      <c r="N12" s="20" t="s">
        <v>481</v>
      </c>
      <c r="O12" s="18" t="s">
        <v>481</v>
      </c>
      <c r="P12" s="20" t="s">
        <v>481</v>
      </c>
      <c r="Q12" s="18" t="n">
        <v>366.6777112</v>
      </c>
      <c r="R12" s="20" t="n">
        <v>14.39052153</v>
      </c>
      <c r="S12" s="18" t="s">
        <v>481</v>
      </c>
      <c r="T12" s="20" t="s">
        <v>481</v>
      </c>
      <c r="U12" s="18" t="n">
        <v>389.96334742</v>
      </c>
      <c r="V12" s="20" t="n">
        <v>9.528504809999999</v>
      </c>
    </row>
    <row r="13" spans="1:22">
      <c r="A13" s="15" t="s">
        <v>488</v>
      </c>
      <c r="B13" s="17" t="n">
        <v>7161</v>
      </c>
      <c r="C13" s="18">
        <f>(92.0/B13*100)</f>
        <v/>
      </c>
      <c r="D13" s="19" t="n">
        <v>7069</v>
      </c>
      <c r="E13" s="18" t="n">
        <v>410.08580365</v>
      </c>
      <c r="F13" s="20" t="n">
        <v>10.01261198</v>
      </c>
      <c r="G13" s="18" t="n">
        <v>437.36127739</v>
      </c>
      <c r="H13" s="20" t="n">
        <v>6.63005084</v>
      </c>
      <c r="I13" s="18" t="n">
        <v>508.17875099</v>
      </c>
      <c r="J13" s="20" t="n">
        <v>2.36179315</v>
      </c>
      <c r="K13" s="18" t="n">
        <v>515.76330746</v>
      </c>
      <c r="L13" s="20" t="n">
        <v>2.93004163</v>
      </c>
      <c r="M13" s="18" t="s">
        <v>481</v>
      </c>
      <c r="N13" s="20" t="s">
        <v>481</v>
      </c>
      <c r="O13" s="18" t="s">
        <v>481</v>
      </c>
      <c r="P13" s="20" t="s">
        <v>481</v>
      </c>
      <c r="Q13" s="18" t="n">
        <v>436.36003517</v>
      </c>
      <c r="R13" s="20" t="n">
        <v>6.43426798</v>
      </c>
      <c r="S13" s="18" t="s">
        <v>481</v>
      </c>
      <c r="T13" s="20" t="s">
        <v>481</v>
      </c>
      <c r="U13" s="18" t="n">
        <v>366.14663962</v>
      </c>
      <c r="V13" s="20" t="n">
        <v>9.317813640000001</v>
      </c>
    </row>
    <row r="14" spans="1:22">
      <c r="A14" s="15" t="s">
        <v>489</v>
      </c>
      <c r="B14" s="17" t="n">
        <v>5587</v>
      </c>
      <c r="C14" s="18">
        <f>(76.0/B14*100)</f>
        <v/>
      </c>
      <c r="D14" s="19" t="n">
        <v>5511</v>
      </c>
      <c r="E14" s="18" t="n">
        <v>455.68665605</v>
      </c>
      <c r="F14" s="20" t="n">
        <v>9.5957645</v>
      </c>
      <c r="G14" s="18" t="n">
        <v>481.17141987</v>
      </c>
      <c r="H14" s="20" t="n">
        <v>6.70779306</v>
      </c>
      <c r="I14" s="18" t="n">
        <v>539.35735644</v>
      </c>
      <c r="J14" s="20" t="n">
        <v>2.30037582</v>
      </c>
      <c r="K14" s="18" t="n">
        <v>545.63736747</v>
      </c>
      <c r="L14" s="20" t="n">
        <v>2.68478397</v>
      </c>
      <c r="M14" s="18" t="s">
        <v>481</v>
      </c>
      <c r="N14" s="20" t="s">
        <v>481</v>
      </c>
      <c r="O14" s="18" t="s">
        <v>481</v>
      </c>
      <c r="P14" s="20" t="s">
        <v>481</v>
      </c>
      <c r="Q14" s="18" t="s">
        <v>481</v>
      </c>
      <c r="R14" s="20" t="s">
        <v>481</v>
      </c>
      <c r="S14" s="18" t="s">
        <v>481</v>
      </c>
      <c r="T14" s="20" t="s">
        <v>481</v>
      </c>
      <c r="U14" s="18" t="n">
        <v>409.64233193</v>
      </c>
      <c r="V14" s="20" t="n">
        <v>11.68011737</v>
      </c>
    </row>
    <row r="15" spans="1:22">
      <c r="A15" s="15" t="s">
        <v>490</v>
      </c>
      <c r="B15" s="17" t="n">
        <v>5882</v>
      </c>
      <c r="C15" s="18">
        <f>(53.0/B15*100)</f>
        <v/>
      </c>
      <c r="D15" s="19" t="n">
        <v>5829</v>
      </c>
      <c r="E15" s="18" t="n">
        <v>418.15404118</v>
      </c>
      <c r="F15" s="20" t="n">
        <v>11.29659181</v>
      </c>
      <c r="G15" s="18" t="n">
        <v>490.48222417</v>
      </c>
      <c r="H15" s="20" t="n">
        <v>7.09798048</v>
      </c>
      <c r="I15" s="18" t="n">
        <v>543.70951972</v>
      </c>
      <c r="J15" s="20" t="n">
        <v>2.39973682</v>
      </c>
      <c r="K15" s="18" t="n">
        <v>527.86924287</v>
      </c>
      <c r="L15" s="20" t="n">
        <v>3.0020574</v>
      </c>
      <c r="M15" s="18" t="s">
        <v>481</v>
      </c>
      <c r="N15" s="20" t="s">
        <v>481</v>
      </c>
      <c r="O15" s="18" t="s">
        <v>481</v>
      </c>
      <c r="P15" s="20" t="s">
        <v>481</v>
      </c>
      <c r="Q15" s="18" t="n">
        <v>375.95013089</v>
      </c>
      <c r="R15" s="20" t="n">
        <v>17.42774697</v>
      </c>
      <c r="S15" s="18" t="s">
        <v>481</v>
      </c>
      <c r="T15" s="20" t="s">
        <v>481</v>
      </c>
      <c r="U15" s="18" t="n">
        <v>412.31766721</v>
      </c>
      <c r="V15" s="20" t="n">
        <v>12.94162077</v>
      </c>
    </row>
    <row r="16" spans="1:22">
      <c r="A16" s="15" t="s">
        <v>491</v>
      </c>
      <c r="B16" s="17" t="n">
        <v>6108</v>
      </c>
      <c r="C16" s="18">
        <f>(103.0/B16*100)</f>
        <v/>
      </c>
      <c r="D16" s="19" t="n">
        <v>6005</v>
      </c>
      <c r="E16" s="18" t="n">
        <v>400.94234281</v>
      </c>
      <c r="F16" s="20" t="n">
        <v>9.067892519999999</v>
      </c>
      <c r="G16" s="18" t="n">
        <v>436.74502957</v>
      </c>
      <c r="H16" s="20" t="n">
        <v>6.93776546</v>
      </c>
      <c r="I16" s="18" t="n">
        <v>490.11572839</v>
      </c>
      <c r="J16" s="20" t="n">
        <v>2.6532833</v>
      </c>
      <c r="K16" s="18" t="n">
        <v>514.92620307</v>
      </c>
      <c r="L16" s="20" t="n">
        <v>1.88783504</v>
      </c>
      <c r="M16" s="18" t="s">
        <v>481</v>
      </c>
      <c r="N16" s="20" t="s">
        <v>481</v>
      </c>
      <c r="O16" s="18" t="s">
        <v>481</v>
      </c>
      <c r="P16" s="20" t="s">
        <v>481</v>
      </c>
      <c r="Q16" s="18" t="s">
        <v>481</v>
      </c>
      <c r="R16" s="20" t="s">
        <v>481</v>
      </c>
      <c r="S16" s="18" t="s">
        <v>481</v>
      </c>
      <c r="T16" s="20" t="s">
        <v>481</v>
      </c>
      <c r="U16" s="18" t="n">
        <v>345.50147661</v>
      </c>
      <c r="V16" s="20" t="n">
        <v>8.300937100000001</v>
      </c>
    </row>
    <row r="17" spans="1:22">
      <c r="A17" s="15" t="s">
        <v>492</v>
      </c>
      <c r="B17" s="17" t="n">
        <v>6504</v>
      </c>
      <c r="C17" s="18">
        <f>(673.0/B17*100)</f>
        <v/>
      </c>
      <c r="D17" s="19" t="n">
        <v>5831</v>
      </c>
      <c r="E17" s="18" t="n">
        <v>448.84207973</v>
      </c>
      <c r="F17" s="20" t="n">
        <v>15.01613009</v>
      </c>
      <c r="G17" s="18" t="n">
        <v>429.28439957</v>
      </c>
      <c r="H17" s="20" t="n">
        <v>7.3413082</v>
      </c>
      <c r="I17" s="18" t="n">
        <v>510.08266186</v>
      </c>
      <c r="J17" s="20" t="n">
        <v>3.38493924</v>
      </c>
      <c r="K17" s="18" t="n">
        <v>530.28779692</v>
      </c>
      <c r="L17" s="20" t="n">
        <v>2.85776992</v>
      </c>
      <c r="M17" s="18" t="s">
        <v>481</v>
      </c>
      <c r="N17" s="20" t="s">
        <v>481</v>
      </c>
      <c r="O17" s="18" t="s">
        <v>481</v>
      </c>
      <c r="P17" s="20" t="s">
        <v>481</v>
      </c>
      <c r="Q17" s="18" t="n">
        <v>360.48925247</v>
      </c>
      <c r="R17" s="20" t="n">
        <v>12.44339086</v>
      </c>
      <c r="S17" s="18" t="s">
        <v>481</v>
      </c>
      <c r="T17" s="20" t="s">
        <v>481</v>
      </c>
      <c r="U17" s="18" t="n">
        <v>404.76006845</v>
      </c>
      <c r="V17" s="20" t="n">
        <v>10.14987436</v>
      </c>
    </row>
    <row r="18" spans="1:22">
      <c r="A18" s="15" t="s">
        <v>493</v>
      </c>
      <c r="B18" s="17" t="n">
        <v>5532</v>
      </c>
      <c r="C18" s="18">
        <f>(28.0/B18*100)</f>
        <v/>
      </c>
      <c r="D18" s="19" t="n">
        <v>5504</v>
      </c>
      <c r="E18" s="18" t="n">
        <v>419.22537455</v>
      </c>
      <c r="F18" s="20" t="n">
        <v>7.10923054</v>
      </c>
      <c r="G18" s="18" t="n">
        <v>416.98380339</v>
      </c>
      <c r="H18" s="20" t="n">
        <v>5.47001617</v>
      </c>
      <c r="I18" s="18" t="n">
        <v>457.4545767</v>
      </c>
      <c r="J18" s="20" t="n">
        <v>4.00644232</v>
      </c>
      <c r="K18" s="18" t="n">
        <v>487.16562916</v>
      </c>
      <c r="L18" s="20" t="n">
        <v>3.50518829</v>
      </c>
      <c r="M18" s="18" t="s">
        <v>481</v>
      </c>
      <c r="N18" s="20" t="s">
        <v>481</v>
      </c>
      <c r="O18" s="18" t="s">
        <v>481</v>
      </c>
      <c r="P18" s="20" t="s">
        <v>481</v>
      </c>
      <c r="Q18" s="18" t="s">
        <v>481</v>
      </c>
      <c r="R18" s="20" t="s">
        <v>481</v>
      </c>
      <c r="S18" s="18" t="s">
        <v>481</v>
      </c>
      <c r="T18" s="20" t="s">
        <v>481</v>
      </c>
      <c r="U18" s="18" t="n">
        <v>357.60782731</v>
      </c>
      <c r="V18" s="20" t="n">
        <v>10.12375344</v>
      </c>
    </row>
    <row r="19" spans="1:22">
      <c r="A19" s="15" t="s">
        <v>494</v>
      </c>
      <c r="B19" s="17" t="n">
        <v>5658</v>
      </c>
      <c r="C19" s="18">
        <f>(70.0/B19*100)</f>
        <v/>
      </c>
      <c r="D19" s="19" t="n">
        <v>5588</v>
      </c>
      <c r="E19" s="18" t="n">
        <v>415.69602508</v>
      </c>
      <c r="F19" s="20" t="n">
        <v>6.67836815</v>
      </c>
      <c r="G19" s="18" t="n">
        <v>420.69980788</v>
      </c>
      <c r="H19" s="20" t="n">
        <v>4.72479636</v>
      </c>
      <c r="I19" s="18" t="n">
        <v>481.32315335</v>
      </c>
      <c r="J19" s="20" t="n">
        <v>2.65366421</v>
      </c>
      <c r="K19" s="18" t="n">
        <v>510.29893179</v>
      </c>
      <c r="L19" s="20" t="n">
        <v>3.3641288</v>
      </c>
      <c r="M19" s="18" t="s">
        <v>481</v>
      </c>
      <c r="N19" s="20" t="s">
        <v>481</v>
      </c>
      <c r="O19" s="18" t="s">
        <v>481</v>
      </c>
      <c r="P19" s="20" t="s">
        <v>481</v>
      </c>
      <c r="Q19" s="18" t="s">
        <v>481</v>
      </c>
      <c r="R19" s="20" t="s">
        <v>481</v>
      </c>
      <c r="S19" s="18" t="s">
        <v>481</v>
      </c>
      <c r="T19" s="20" t="s">
        <v>481</v>
      </c>
      <c r="U19" s="18" t="n">
        <v>365.89933794</v>
      </c>
      <c r="V19" s="20" t="n">
        <v>12.6974208</v>
      </c>
    </row>
    <row r="20" spans="1:22">
      <c r="A20" s="15" t="s">
        <v>495</v>
      </c>
      <c r="B20" s="17" t="n">
        <v>3371</v>
      </c>
      <c r="C20" s="18">
        <f>(75.0/B20*100)</f>
        <v/>
      </c>
      <c r="D20" s="19" t="n">
        <v>3296</v>
      </c>
      <c r="E20" s="18" t="n">
        <v>412.69299542</v>
      </c>
      <c r="F20" s="20" t="n">
        <v>14.57270058</v>
      </c>
      <c r="G20" s="18" t="n">
        <v>419.52426095</v>
      </c>
      <c r="H20" s="20" t="n">
        <v>8.23889056</v>
      </c>
      <c r="I20" s="18" t="n">
        <v>471.32159801</v>
      </c>
      <c r="J20" s="20" t="n">
        <v>2.72571181</v>
      </c>
      <c r="K20" s="18" t="n">
        <v>486.26171964</v>
      </c>
      <c r="L20" s="20" t="n">
        <v>2.48351325</v>
      </c>
      <c r="M20" s="18" t="s">
        <v>481</v>
      </c>
      <c r="N20" s="20" t="s">
        <v>481</v>
      </c>
      <c r="O20" s="18" t="s">
        <v>481</v>
      </c>
      <c r="P20" s="20" t="s">
        <v>481</v>
      </c>
      <c r="Q20" s="18" t="s">
        <v>481</v>
      </c>
      <c r="R20" s="20" t="s">
        <v>481</v>
      </c>
      <c r="S20" s="18" t="s">
        <v>481</v>
      </c>
      <c r="T20" s="20" t="s">
        <v>481</v>
      </c>
      <c r="U20" s="18" t="n">
        <v>357.74103327</v>
      </c>
      <c r="V20" s="20" t="n">
        <v>10.44342176</v>
      </c>
    </row>
    <row r="21" spans="1:22">
      <c r="A21" s="15" t="s">
        <v>496</v>
      </c>
      <c r="B21" s="17" t="n">
        <v>5741</v>
      </c>
      <c r="C21" s="18">
        <f>(45.0/B21*100)</f>
        <v/>
      </c>
      <c r="D21" s="19" t="n">
        <v>5696</v>
      </c>
      <c r="E21" s="18" t="n">
        <v>444.10367093</v>
      </c>
      <c r="F21" s="20" t="n">
        <v>14.49285212</v>
      </c>
      <c r="G21" s="18" t="n">
        <v>482.96433896</v>
      </c>
      <c r="H21" s="20" t="n">
        <v>7.88273111</v>
      </c>
      <c r="I21" s="18" t="n">
        <v>511.52686904</v>
      </c>
      <c r="J21" s="20" t="n">
        <v>2.53802284</v>
      </c>
      <c r="K21" s="18" t="n">
        <v>491.17922809</v>
      </c>
      <c r="L21" s="20" t="n">
        <v>2.80289238</v>
      </c>
      <c r="M21" s="18" t="s">
        <v>481</v>
      </c>
      <c r="N21" s="20" t="s">
        <v>481</v>
      </c>
      <c r="O21" s="18" t="s">
        <v>481</v>
      </c>
      <c r="P21" s="20" t="s">
        <v>481</v>
      </c>
      <c r="Q21" s="18" t="s">
        <v>481</v>
      </c>
      <c r="R21" s="20" t="s">
        <v>481</v>
      </c>
      <c r="S21" s="18" t="s">
        <v>481</v>
      </c>
      <c r="T21" s="20" t="s">
        <v>481</v>
      </c>
      <c r="U21" s="18" t="n">
        <v>400.48657496</v>
      </c>
      <c r="V21" s="20" t="n">
        <v>13.46037944</v>
      </c>
    </row>
    <row r="22" spans="1:22">
      <c r="A22" s="15" t="s">
        <v>497</v>
      </c>
      <c r="B22" s="17" t="n">
        <v>6598</v>
      </c>
      <c r="C22" s="18">
        <f>(33.0/B22*100)</f>
        <v/>
      </c>
      <c r="D22" s="19" t="n">
        <v>6565</v>
      </c>
      <c r="E22" s="18" t="n">
        <v>380.71595488</v>
      </c>
      <c r="F22" s="20" t="n">
        <v>7.06271302</v>
      </c>
      <c r="G22" s="18" t="n">
        <v>420.48426876</v>
      </c>
      <c r="H22" s="20" t="n">
        <v>6.7236084</v>
      </c>
      <c r="I22" s="18" t="n">
        <v>484.51411402</v>
      </c>
      <c r="J22" s="20" t="n">
        <v>3.7858457</v>
      </c>
      <c r="K22" s="18" t="n">
        <v>473.85661037</v>
      </c>
      <c r="L22" s="20" t="n">
        <v>3.41139913</v>
      </c>
      <c r="M22" s="18" t="s">
        <v>481</v>
      </c>
      <c r="N22" s="20" t="s">
        <v>481</v>
      </c>
      <c r="O22" s="18" t="s">
        <v>481</v>
      </c>
      <c r="P22" s="20" t="s">
        <v>481</v>
      </c>
      <c r="Q22" s="18" t="s">
        <v>481</v>
      </c>
      <c r="R22" s="20" t="s">
        <v>481</v>
      </c>
      <c r="S22" s="18" t="n">
        <v>410.18394172</v>
      </c>
      <c r="T22" s="20" t="n">
        <v>23.2050773</v>
      </c>
      <c r="U22" s="18" t="n">
        <v>337.02735037</v>
      </c>
      <c r="V22" s="20" t="n">
        <v>8.98049945</v>
      </c>
    </row>
    <row r="23" spans="1:22">
      <c r="A23" s="15" t="s">
        <v>498</v>
      </c>
      <c r="B23" s="17" t="n">
        <v>11583</v>
      </c>
      <c r="C23" s="18">
        <f>(220.0/B23*100)</f>
        <v/>
      </c>
      <c r="D23" s="19" t="n">
        <v>11363</v>
      </c>
      <c r="E23" s="18" t="n">
        <v>426.28190639</v>
      </c>
      <c r="F23" s="20" t="n">
        <v>6.6011951</v>
      </c>
      <c r="G23" s="18" t="n">
        <v>449.32093498</v>
      </c>
      <c r="H23" s="20" t="n">
        <v>4.56923456</v>
      </c>
      <c r="I23" s="18" t="n">
        <v>478.76679555</v>
      </c>
      <c r="J23" s="20" t="n">
        <v>2.85830108</v>
      </c>
      <c r="K23" s="18" t="n">
        <v>502.56938641</v>
      </c>
      <c r="L23" s="20" t="n">
        <v>2.81662426</v>
      </c>
      <c r="M23" s="18" t="s">
        <v>481</v>
      </c>
      <c r="N23" s="20" t="s">
        <v>481</v>
      </c>
      <c r="O23" s="18" t="s">
        <v>481</v>
      </c>
      <c r="P23" s="20" t="s">
        <v>481</v>
      </c>
      <c r="Q23" s="18" t="s">
        <v>481</v>
      </c>
      <c r="R23" s="20" t="s">
        <v>481</v>
      </c>
      <c r="S23" s="18" t="s">
        <v>481</v>
      </c>
      <c r="T23" s="20" t="s">
        <v>481</v>
      </c>
      <c r="U23" s="18" t="n">
        <v>394.59912076</v>
      </c>
      <c r="V23" s="20" t="n">
        <v>10.62128799</v>
      </c>
    </row>
    <row r="24" spans="1:22">
      <c r="A24" s="15" t="s">
        <v>499</v>
      </c>
      <c r="B24" s="17" t="n">
        <v>6647</v>
      </c>
      <c r="C24" s="18">
        <f>(7.0/B24*100)</f>
        <v/>
      </c>
      <c r="D24" s="19" t="n">
        <v>6640</v>
      </c>
      <c r="E24" s="18" t="n">
        <v>484.00660204</v>
      </c>
      <c r="F24" s="20" t="n">
        <v>13.21009072</v>
      </c>
      <c r="G24" s="18" t="n">
        <v>516.42653115</v>
      </c>
      <c r="H24" s="20" t="n">
        <v>10.05960078</v>
      </c>
      <c r="I24" s="18" t="n">
        <v>545.50694317</v>
      </c>
      <c r="J24" s="20" t="n">
        <v>3.66919665</v>
      </c>
      <c r="K24" s="18" t="n">
        <v>537.11446939</v>
      </c>
      <c r="L24" s="20" t="n">
        <v>2.76918726</v>
      </c>
      <c r="M24" s="18" t="s">
        <v>481</v>
      </c>
      <c r="N24" s="20" t="s">
        <v>481</v>
      </c>
      <c r="O24" s="18" t="s">
        <v>481</v>
      </c>
      <c r="P24" s="20" t="s">
        <v>481</v>
      </c>
      <c r="Q24" s="18" t="s">
        <v>481</v>
      </c>
      <c r="R24" s="20" t="s">
        <v>481</v>
      </c>
      <c r="S24" s="18" t="s">
        <v>481</v>
      </c>
      <c r="T24" s="20" t="s">
        <v>481</v>
      </c>
      <c r="U24" s="18" t="n">
        <v>416.57899931</v>
      </c>
      <c r="V24" s="20" t="n">
        <v>31.14024215</v>
      </c>
    </row>
    <row r="25" spans="1:22">
      <c r="A25" s="15" t="s">
        <v>500</v>
      </c>
      <c r="B25" s="17" t="n">
        <v>5581</v>
      </c>
      <c r="C25" s="18">
        <f>(24.0/B25*100)</f>
        <v/>
      </c>
      <c r="D25" s="19" t="n">
        <v>5557</v>
      </c>
      <c r="E25" s="18" t="n">
        <v>443.00784825</v>
      </c>
      <c r="F25" s="20" t="n">
        <v>14.85692875</v>
      </c>
      <c r="G25" s="18" t="n">
        <v>468.06769555</v>
      </c>
      <c r="H25" s="20" t="n">
        <v>7.961104</v>
      </c>
      <c r="I25" s="18" t="n">
        <v>517.35170555</v>
      </c>
      <c r="J25" s="20" t="n">
        <v>3.05108467</v>
      </c>
      <c r="K25" s="18" t="n">
        <v>529.87530864</v>
      </c>
      <c r="L25" s="20" t="n">
        <v>3.72343529</v>
      </c>
      <c r="M25" s="18" t="s">
        <v>481</v>
      </c>
      <c r="N25" s="20" t="s">
        <v>481</v>
      </c>
      <c r="O25" s="18" t="s">
        <v>481</v>
      </c>
      <c r="P25" s="20" t="s">
        <v>481</v>
      </c>
      <c r="Q25" s="18" t="s">
        <v>481</v>
      </c>
      <c r="R25" s="20" t="s">
        <v>481</v>
      </c>
      <c r="S25" s="18" t="s">
        <v>481</v>
      </c>
      <c r="T25" s="20" t="s">
        <v>481</v>
      </c>
      <c r="U25" s="18" t="n">
        <v>441.33210435</v>
      </c>
      <c r="V25" s="20" t="n">
        <v>25.25390295</v>
      </c>
    </row>
    <row r="26" spans="1:22">
      <c r="A26" s="15" t="s">
        <v>501</v>
      </c>
      <c r="B26" s="17" t="n">
        <v>4869</v>
      </c>
      <c r="C26" s="18">
        <f>(33.0/B26*100)</f>
        <v/>
      </c>
      <c r="D26" s="19" t="n">
        <v>4836</v>
      </c>
      <c r="E26" s="18" t="n">
        <v>446.61956035</v>
      </c>
      <c r="F26" s="20" t="n">
        <v>7.16911587</v>
      </c>
      <c r="G26" s="18" t="n">
        <v>445.10523121</v>
      </c>
      <c r="H26" s="20" t="n">
        <v>5.62740036</v>
      </c>
      <c r="I26" s="18" t="n">
        <v>494.78811023</v>
      </c>
      <c r="J26" s="20" t="n">
        <v>1.98846594</v>
      </c>
      <c r="K26" s="18" t="n">
        <v>499.4703533</v>
      </c>
      <c r="L26" s="20" t="n">
        <v>2.28233682</v>
      </c>
      <c r="M26" s="18" t="s">
        <v>481</v>
      </c>
      <c r="N26" s="20" t="s">
        <v>481</v>
      </c>
      <c r="O26" s="18" t="s">
        <v>481</v>
      </c>
      <c r="P26" s="20" t="s">
        <v>481</v>
      </c>
      <c r="Q26" s="18" t="s">
        <v>481</v>
      </c>
      <c r="R26" s="20" t="s">
        <v>481</v>
      </c>
      <c r="S26" s="18" t="s">
        <v>481</v>
      </c>
      <c r="T26" s="20" t="s">
        <v>481</v>
      </c>
      <c r="U26" s="18" t="n">
        <v>414.97679655</v>
      </c>
      <c r="V26" s="20" t="n">
        <v>12.82951353</v>
      </c>
    </row>
    <row r="27" spans="1:22">
      <c r="A27" s="15" t="s">
        <v>502</v>
      </c>
      <c r="B27" s="17" t="n">
        <v>5299</v>
      </c>
      <c r="C27" s="18">
        <f>(17.0/B27*100)</f>
        <v/>
      </c>
      <c r="D27" s="19" t="n">
        <v>5282</v>
      </c>
      <c r="E27" s="18" t="n">
        <v>419.58449963</v>
      </c>
      <c r="F27" s="20" t="n">
        <v>8.220155889999999</v>
      </c>
      <c r="G27" s="18" t="n">
        <v>409.12184648</v>
      </c>
      <c r="H27" s="20" t="n">
        <v>5.71097105</v>
      </c>
      <c r="I27" s="18" t="n">
        <v>487.83109696</v>
      </c>
      <c r="J27" s="20" t="n">
        <v>2.14321569</v>
      </c>
      <c r="K27" s="18" t="n">
        <v>497.47200449</v>
      </c>
      <c r="L27" s="20" t="n">
        <v>1.73577688</v>
      </c>
      <c r="M27" s="18" t="s">
        <v>481</v>
      </c>
      <c r="N27" s="20" t="s">
        <v>481</v>
      </c>
      <c r="O27" s="18" t="s">
        <v>481</v>
      </c>
      <c r="P27" s="20" t="s">
        <v>481</v>
      </c>
      <c r="Q27" s="18" t="s">
        <v>481</v>
      </c>
      <c r="R27" s="20" t="s">
        <v>481</v>
      </c>
      <c r="S27" s="18" t="s">
        <v>481</v>
      </c>
      <c r="T27" s="20" t="s">
        <v>481</v>
      </c>
      <c r="U27" s="18" t="n">
        <v>382.174808</v>
      </c>
      <c r="V27" s="20" t="n">
        <v>6.36036495</v>
      </c>
    </row>
    <row r="28" spans="1:22">
      <c r="A28" s="15" t="s">
        <v>503</v>
      </c>
      <c r="B28" s="17" t="n">
        <v>7568</v>
      </c>
      <c r="C28" s="18">
        <f>(58.0/B28*100)</f>
        <v/>
      </c>
      <c r="D28" s="19" t="n">
        <v>7510</v>
      </c>
      <c r="E28" s="18" t="n">
        <v>379.5295467</v>
      </c>
      <c r="F28" s="20" t="n">
        <v>6.70722093</v>
      </c>
      <c r="G28" s="18" t="n">
        <v>385.79011929</v>
      </c>
      <c r="H28" s="20" t="n">
        <v>3.53347098</v>
      </c>
      <c r="I28" s="18" t="n">
        <v>411.43745866</v>
      </c>
      <c r="J28" s="20" t="n">
        <v>2.62294031</v>
      </c>
      <c r="K28" s="18" t="n">
        <v>430.36083605</v>
      </c>
      <c r="L28" s="20" t="n">
        <v>2.26269616</v>
      </c>
      <c r="M28" s="18" t="s">
        <v>481</v>
      </c>
      <c r="N28" s="20" t="s">
        <v>481</v>
      </c>
      <c r="O28" s="18" t="s">
        <v>481</v>
      </c>
      <c r="P28" s="20" t="s">
        <v>481</v>
      </c>
      <c r="Q28" s="18" t="s">
        <v>481</v>
      </c>
      <c r="R28" s="20" t="s">
        <v>481</v>
      </c>
      <c r="S28" s="18" t="s">
        <v>481</v>
      </c>
      <c r="T28" s="20" t="s">
        <v>481</v>
      </c>
      <c r="U28" s="18" t="n">
        <v>351.27434218</v>
      </c>
      <c r="V28" s="20" t="n">
        <v>10.57448612</v>
      </c>
    </row>
    <row r="29" spans="1:22">
      <c r="A29" s="15" t="s">
        <v>504</v>
      </c>
      <c r="B29" s="17" t="n">
        <v>5385</v>
      </c>
      <c r="C29" s="18">
        <f>(30.0/B29*100)</f>
        <v/>
      </c>
      <c r="D29" s="19" t="n">
        <v>5355</v>
      </c>
      <c r="E29" s="18" t="n">
        <v>414.57489269</v>
      </c>
      <c r="F29" s="20" t="n">
        <v>14.61239606</v>
      </c>
      <c r="G29" s="18" t="n">
        <v>432.77169651</v>
      </c>
      <c r="H29" s="20" t="n">
        <v>7.19863497</v>
      </c>
      <c r="I29" s="18" t="n">
        <v>515.6818746599999</v>
      </c>
      <c r="J29" s="20" t="n">
        <v>2.52208894</v>
      </c>
      <c r="K29" s="18" t="n">
        <v>524.72605943</v>
      </c>
      <c r="L29" s="20" t="n">
        <v>2.63977788</v>
      </c>
      <c r="M29" s="18" t="s">
        <v>481</v>
      </c>
      <c r="N29" s="20" t="s">
        <v>481</v>
      </c>
      <c r="O29" s="18" t="s">
        <v>481</v>
      </c>
      <c r="P29" s="20" t="s">
        <v>481</v>
      </c>
      <c r="Q29" s="18" t="n">
        <v>358.28551468</v>
      </c>
      <c r="R29" s="20" t="n">
        <v>8.567023300000001</v>
      </c>
      <c r="S29" s="18" t="s">
        <v>481</v>
      </c>
      <c r="T29" s="20" t="s">
        <v>481</v>
      </c>
      <c r="U29" s="18" t="n">
        <v>385.76675051</v>
      </c>
      <c r="V29" s="20" t="n">
        <v>15.68222468</v>
      </c>
    </row>
    <row r="30" spans="1:22">
      <c r="A30" s="15" t="s">
        <v>505</v>
      </c>
      <c r="B30" s="17" t="n">
        <v>4520</v>
      </c>
      <c r="C30" s="18">
        <f>(105.0/B30*100)</f>
        <v/>
      </c>
      <c r="D30" s="19" t="n">
        <v>4415</v>
      </c>
      <c r="E30" s="18" t="n">
        <v>446.83833562</v>
      </c>
      <c r="F30" s="20" t="n">
        <v>15.0413885</v>
      </c>
      <c r="G30" s="18" t="n">
        <v>510.33248453</v>
      </c>
      <c r="H30" s="20" t="n">
        <v>5.62138289</v>
      </c>
      <c r="I30" s="18" t="n">
        <v>525.93592339</v>
      </c>
      <c r="J30" s="20" t="n">
        <v>2.89055748</v>
      </c>
      <c r="K30" s="18" t="n">
        <v>491.00164674</v>
      </c>
      <c r="L30" s="20" t="n">
        <v>3.5273197</v>
      </c>
      <c r="M30" s="18" t="s">
        <v>481</v>
      </c>
      <c r="N30" s="20" t="s">
        <v>481</v>
      </c>
      <c r="O30" s="18" t="s">
        <v>481</v>
      </c>
      <c r="P30" s="20" t="s">
        <v>481</v>
      </c>
      <c r="Q30" s="18" t="s">
        <v>481</v>
      </c>
      <c r="R30" s="20" t="s">
        <v>481</v>
      </c>
      <c r="S30" s="18" t="s">
        <v>481</v>
      </c>
      <c r="T30" s="20" t="s">
        <v>481</v>
      </c>
      <c r="U30" s="18" t="n">
        <v>392.27517938</v>
      </c>
      <c r="V30" s="20" t="n">
        <v>11.3509443</v>
      </c>
    </row>
    <row r="31" spans="1:22">
      <c r="A31" s="15" t="s">
        <v>506</v>
      </c>
      <c r="B31" s="17" t="n">
        <v>5456</v>
      </c>
      <c r="C31" s="18">
        <f>(125.0/B31*100)</f>
        <v/>
      </c>
      <c r="D31" s="19" t="n">
        <v>5331</v>
      </c>
      <c r="E31" s="18" t="n">
        <v>402.92598918</v>
      </c>
      <c r="F31" s="20" t="n">
        <v>9.608549440000001</v>
      </c>
      <c r="G31" s="18" t="n">
        <v>463.23116618</v>
      </c>
      <c r="H31" s="20" t="n">
        <v>7.19854122</v>
      </c>
      <c r="I31" s="18" t="n">
        <v>511.35635515</v>
      </c>
      <c r="J31" s="20" t="n">
        <v>2.38352375</v>
      </c>
      <c r="K31" s="18" t="n">
        <v>499.16962515</v>
      </c>
      <c r="L31" s="20" t="n">
        <v>2.99402219</v>
      </c>
      <c r="M31" s="18" t="s">
        <v>481</v>
      </c>
      <c r="N31" s="20" t="s">
        <v>481</v>
      </c>
      <c r="O31" s="18" t="s">
        <v>481</v>
      </c>
      <c r="P31" s="20" t="s">
        <v>481</v>
      </c>
      <c r="Q31" s="18" t="s">
        <v>481</v>
      </c>
      <c r="R31" s="20" t="s">
        <v>481</v>
      </c>
      <c r="S31" s="18" t="s">
        <v>481</v>
      </c>
      <c r="T31" s="20" t="s">
        <v>481</v>
      </c>
      <c r="U31" s="18" t="n">
        <v>389.57183599</v>
      </c>
      <c r="V31" s="20" t="n">
        <v>7.60793947</v>
      </c>
    </row>
    <row r="32" spans="1:22">
      <c r="A32" s="15" t="s">
        <v>507</v>
      </c>
      <c r="B32" s="17" t="n">
        <v>4478</v>
      </c>
      <c r="C32" s="18">
        <f>(5.0/B32*100)</f>
        <v/>
      </c>
      <c r="D32" s="19" t="n">
        <v>4473</v>
      </c>
      <c r="E32" s="18" t="n">
        <v>455.07114285</v>
      </c>
      <c r="F32" s="20" t="n">
        <v>11.89677486</v>
      </c>
      <c r="G32" s="18" t="n">
        <v>468.48053086</v>
      </c>
      <c r="H32" s="20" t="n">
        <v>5.91995049</v>
      </c>
      <c r="I32" s="18" t="n">
        <v>510.19131093</v>
      </c>
      <c r="J32" s="20" t="n">
        <v>2.79402522</v>
      </c>
      <c r="K32" s="18" t="n">
        <v>499.06863423</v>
      </c>
      <c r="L32" s="20" t="n">
        <v>3.48378859</v>
      </c>
      <c r="M32" s="18" t="s">
        <v>481</v>
      </c>
      <c r="N32" s="20" t="s">
        <v>481</v>
      </c>
      <c r="O32" s="18" t="s">
        <v>481</v>
      </c>
      <c r="P32" s="20" t="s">
        <v>481</v>
      </c>
      <c r="Q32" s="18" t="s">
        <v>481</v>
      </c>
      <c r="R32" s="20" t="s">
        <v>481</v>
      </c>
      <c r="S32" s="18" t="s">
        <v>481</v>
      </c>
      <c r="T32" s="20" t="s">
        <v>481</v>
      </c>
      <c r="U32" s="18" t="n">
        <v>397.8361484</v>
      </c>
      <c r="V32" s="20" t="n">
        <v>17.11164746</v>
      </c>
    </row>
    <row r="33" spans="1:22">
      <c r="A33" s="15" t="s">
        <v>508</v>
      </c>
      <c r="B33" s="17" t="n">
        <v>7325</v>
      </c>
      <c r="C33" s="18">
        <f>(76.0/B33*100)</f>
        <v/>
      </c>
      <c r="D33" s="19" t="n">
        <v>7249</v>
      </c>
      <c r="E33" s="18" t="n">
        <v>471.68633069</v>
      </c>
      <c r="F33" s="20" t="n">
        <v>20.4119865</v>
      </c>
      <c r="G33" s="18" t="n">
        <v>458.56634587</v>
      </c>
      <c r="H33" s="20" t="n">
        <v>10.03393284</v>
      </c>
      <c r="I33" s="18" t="n">
        <v>495.46437021</v>
      </c>
      <c r="J33" s="20" t="n">
        <v>3.65888293</v>
      </c>
      <c r="K33" s="18" t="n">
        <v>510.04503304</v>
      </c>
      <c r="L33" s="20" t="n">
        <v>2.47834705</v>
      </c>
      <c r="M33" s="18" t="s">
        <v>481</v>
      </c>
      <c r="N33" s="20" t="s">
        <v>481</v>
      </c>
      <c r="O33" s="18" t="s">
        <v>481</v>
      </c>
      <c r="P33" s="20" t="s">
        <v>481</v>
      </c>
      <c r="Q33" s="18" t="s">
        <v>481</v>
      </c>
      <c r="R33" s="20" t="s">
        <v>481</v>
      </c>
      <c r="S33" s="18" t="s">
        <v>481</v>
      </c>
      <c r="T33" s="20" t="s">
        <v>481</v>
      </c>
      <c r="U33" s="18" t="n">
        <v>385.5582219</v>
      </c>
      <c r="V33" s="20" t="n">
        <v>10.62630961</v>
      </c>
    </row>
    <row r="34" spans="1:22">
      <c r="A34" s="15" t="s">
        <v>509</v>
      </c>
      <c r="B34" s="17" t="n">
        <v>6350</v>
      </c>
      <c r="C34" s="18">
        <f>(39.0/B34*100)</f>
        <v/>
      </c>
      <c r="D34" s="19" t="n">
        <v>6311</v>
      </c>
      <c r="E34" s="18" t="n">
        <v>405.59662625</v>
      </c>
      <c r="F34" s="20" t="n">
        <v>8.03767543</v>
      </c>
      <c r="G34" s="18" t="n">
        <v>408.96380597</v>
      </c>
      <c r="H34" s="20" t="n">
        <v>4.76772435</v>
      </c>
      <c r="I34" s="18" t="n">
        <v>472.23836629</v>
      </c>
      <c r="J34" s="20" t="n">
        <v>2.52993449</v>
      </c>
      <c r="K34" s="18" t="n">
        <v>492.83726046</v>
      </c>
      <c r="L34" s="20" t="n">
        <v>2.63424046</v>
      </c>
      <c r="M34" s="18" t="s">
        <v>481</v>
      </c>
      <c r="N34" s="20" t="s">
        <v>481</v>
      </c>
      <c r="O34" s="18" t="s">
        <v>481</v>
      </c>
      <c r="P34" s="20" t="s">
        <v>481</v>
      </c>
      <c r="Q34" s="18" t="n">
        <v>306.56969545</v>
      </c>
      <c r="R34" s="20" t="n">
        <v>10.27624616</v>
      </c>
      <c r="S34" s="18" t="s">
        <v>481</v>
      </c>
      <c r="T34" s="20" t="s">
        <v>481</v>
      </c>
      <c r="U34" s="18" t="n">
        <v>349.24857025</v>
      </c>
      <c r="V34" s="20" t="n">
        <v>13.40593687</v>
      </c>
    </row>
    <row r="35" spans="1:22">
      <c r="A35" s="15" t="s">
        <v>510</v>
      </c>
      <c r="B35" s="17" t="n">
        <v>6406</v>
      </c>
      <c r="C35" s="18">
        <f>(36.0/B35*100)</f>
        <v/>
      </c>
      <c r="D35" s="19" t="n">
        <v>6370</v>
      </c>
      <c r="E35" s="18" t="n">
        <v>438.41813951</v>
      </c>
      <c r="F35" s="20" t="n">
        <v>12.28600439</v>
      </c>
      <c r="G35" s="18" t="n">
        <v>468.47843415</v>
      </c>
      <c r="H35" s="20" t="n">
        <v>5.78484029</v>
      </c>
      <c r="I35" s="18" t="n">
        <v>526.68522334</v>
      </c>
      <c r="J35" s="20" t="n">
        <v>1.79703227</v>
      </c>
      <c r="K35" s="18" t="n">
        <v>509.19892116</v>
      </c>
      <c r="L35" s="20" t="n">
        <v>3.07939349</v>
      </c>
      <c r="M35" s="18" t="s">
        <v>481</v>
      </c>
      <c r="N35" s="20" t="s">
        <v>481</v>
      </c>
      <c r="O35" s="18" t="s">
        <v>481</v>
      </c>
      <c r="P35" s="20" t="s">
        <v>481</v>
      </c>
      <c r="Q35" s="18" t="n">
        <v>374.85244494</v>
      </c>
      <c r="R35" s="20" t="n">
        <v>5.84040672</v>
      </c>
      <c r="S35" s="18" t="s">
        <v>481</v>
      </c>
      <c r="T35" s="20" t="s">
        <v>481</v>
      </c>
      <c r="U35" s="18" t="n">
        <v>408.18623615</v>
      </c>
      <c r="V35" s="20" t="n">
        <v>14.19220309</v>
      </c>
    </row>
    <row r="36" spans="1:22">
      <c r="A36" s="15" t="s">
        <v>511</v>
      </c>
      <c r="B36" s="17" t="n">
        <v>6736</v>
      </c>
      <c r="C36" s="18">
        <f>(29.0/B36*100)</f>
        <v/>
      </c>
      <c r="D36" s="19" t="n">
        <v>6707</v>
      </c>
      <c r="E36" s="18" t="n">
        <v>447.03283446</v>
      </c>
      <c r="F36" s="20" t="n">
        <v>10.25840906</v>
      </c>
      <c r="G36" s="18" t="n">
        <v>466.33968361</v>
      </c>
      <c r="H36" s="20" t="n">
        <v>6.22753651</v>
      </c>
      <c r="I36" s="18" t="n">
        <v>497.31259107</v>
      </c>
      <c r="J36" s="20" t="n">
        <v>2.43641053</v>
      </c>
      <c r="K36" s="18" t="n">
        <v>495.92279201</v>
      </c>
      <c r="L36" s="20" t="n">
        <v>2.53128806</v>
      </c>
      <c r="M36" s="18" t="s">
        <v>481</v>
      </c>
      <c r="N36" s="20" t="s">
        <v>481</v>
      </c>
      <c r="O36" s="18" t="s">
        <v>481</v>
      </c>
      <c r="P36" s="20" t="s">
        <v>481</v>
      </c>
      <c r="Q36" s="18" t="s">
        <v>481</v>
      </c>
      <c r="R36" s="20" t="s">
        <v>481</v>
      </c>
      <c r="S36" s="18" t="s">
        <v>481</v>
      </c>
      <c r="T36" s="20" t="s">
        <v>481</v>
      </c>
      <c r="U36" s="18" t="n">
        <v>394.1713627</v>
      </c>
      <c r="V36" s="20" t="n">
        <v>11.47165663</v>
      </c>
    </row>
    <row r="37" spans="1:22">
      <c r="A37" s="15" t="s">
        <v>512</v>
      </c>
      <c r="B37" s="17" t="n">
        <v>5458</v>
      </c>
      <c r="C37" s="18">
        <f>(65.0/B37*100)</f>
        <v/>
      </c>
      <c r="D37" s="19" t="n">
        <v>5393</v>
      </c>
      <c r="E37" s="18" t="n">
        <v>419.90683863</v>
      </c>
      <c r="F37" s="20" t="n">
        <v>9.44495979</v>
      </c>
      <c r="G37" s="18" t="n">
        <v>440.55123948</v>
      </c>
      <c r="H37" s="20" t="n">
        <v>6.78497897</v>
      </c>
      <c r="I37" s="18" t="n">
        <v>497.90123396</v>
      </c>
      <c r="J37" s="20" t="n">
        <v>3.53365603</v>
      </c>
      <c r="K37" s="18" t="n">
        <v>516.1744165600001</v>
      </c>
      <c r="L37" s="20" t="n">
        <v>3.63690815</v>
      </c>
      <c r="M37" s="18" t="s">
        <v>481</v>
      </c>
      <c r="N37" s="20" t="s">
        <v>481</v>
      </c>
      <c r="O37" s="18" t="s">
        <v>481</v>
      </c>
      <c r="P37" s="20" t="s">
        <v>481</v>
      </c>
      <c r="Q37" s="18" t="s">
        <v>481</v>
      </c>
      <c r="R37" s="20" t="s">
        <v>481</v>
      </c>
      <c r="S37" s="18" t="s">
        <v>481</v>
      </c>
      <c r="T37" s="20" t="s">
        <v>481</v>
      </c>
      <c r="U37" s="18" t="n">
        <v>368.60692837</v>
      </c>
      <c r="V37" s="20" t="n">
        <v>6.89064606</v>
      </c>
    </row>
    <row r="38" spans="1:22">
      <c r="A38" s="15" t="s">
        <v>513</v>
      </c>
      <c r="B38" s="17" t="n">
        <v>5860</v>
      </c>
      <c r="C38" s="18">
        <f>(16.0/B38*100)</f>
        <v/>
      </c>
      <c r="D38" s="19" t="n">
        <v>5844</v>
      </c>
      <c r="E38" s="18" t="n">
        <v>405.38801266</v>
      </c>
      <c r="F38" s="20" t="n">
        <v>9.901347489999999</v>
      </c>
      <c r="G38" s="18" t="n">
        <v>428.43817851</v>
      </c>
      <c r="H38" s="20" t="n">
        <v>7.33903313</v>
      </c>
      <c r="I38" s="18" t="n">
        <v>506.34295486</v>
      </c>
      <c r="J38" s="20" t="n">
        <v>3.62723084</v>
      </c>
      <c r="K38" s="18" t="n">
        <v>519.40857211</v>
      </c>
      <c r="L38" s="20" t="n">
        <v>2.9179687</v>
      </c>
      <c r="M38" s="18" t="s">
        <v>481</v>
      </c>
      <c r="N38" s="20" t="s">
        <v>481</v>
      </c>
      <c r="O38" s="18" t="s">
        <v>481</v>
      </c>
      <c r="P38" s="20" t="s">
        <v>481</v>
      </c>
      <c r="Q38" s="18" t="s">
        <v>481</v>
      </c>
      <c r="R38" s="20" t="s">
        <v>481</v>
      </c>
      <c r="S38" s="18" t="s">
        <v>481</v>
      </c>
      <c r="T38" s="20" t="s">
        <v>481</v>
      </c>
      <c r="U38" s="18" t="n">
        <v>391.91240608</v>
      </c>
      <c r="V38" s="20" t="n">
        <v>10.03423811</v>
      </c>
    </row>
    <row r="39" spans="1:22">
      <c r="A39" s="15" t="s">
        <v>514</v>
      </c>
      <c r="B39" s="17" t="n">
        <v>5895</v>
      </c>
      <c r="C39" s="18">
        <f>(31.0/B39*100)</f>
        <v/>
      </c>
      <c r="D39" s="19" t="n">
        <v>5864</v>
      </c>
      <c r="E39" s="18" t="n">
        <v>372.02128606</v>
      </c>
      <c r="F39" s="20" t="n">
        <v>6.48866676</v>
      </c>
      <c r="G39" s="18" t="n">
        <v>368.32517469</v>
      </c>
      <c r="H39" s="20" t="n">
        <v>5.00991832</v>
      </c>
      <c r="I39" s="18" t="n">
        <v>422.12871139</v>
      </c>
      <c r="J39" s="20" t="n">
        <v>4.44663941</v>
      </c>
      <c r="K39" s="18" t="n">
        <v>443.72411725</v>
      </c>
      <c r="L39" s="20" t="n">
        <v>3.79298363</v>
      </c>
      <c r="M39" s="18" t="s">
        <v>481</v>
      </c>
      <c r="N39" s="20" t="s">
        <v>481</v>
      </c>
      <c r="O39" s="18" t="s">
        <v>481</v>
      </c>
      <c r="P39" s="20" t="s">
        <v>481</v>
      </c>
      <c r="Q39" s="18" t="s">
        <v>481</v>
      </c>
      <c r="R39" s="20" t="s">
        <v>481</v>
      </c>
      <c r="S39" s="18" t="s">
        <v>481</v>
      </c>
      <c r="T39" s="20" t="s">
        <v>481</v>
      </c>
      <c r="U39" s="18" t="n">
        <v>357.27231721</v>
      </c>
      <c r="V39" s="20" t="n">
        <v>12.57789225</v>
      </c>
    </row>
    <row r="40" spans="1:22">
      <c r="A40" s="15" t="s">
        <v>515</v>
      </c>
      <c r="B40" s="17" t="n">
        <v>14157</v>
      </c>
      <c r="C40" s="18">
        <f>(281.0/B40*100)</f>
        <v/>
      </c>
      <c r="D40" s="19" t="n">
        <v>13876</v>
      </c>
      <c r="E40" s="18" t="n">
        <v>430.43771932</v>
      </c>
      <c r="F40" s="20" t="n">
        <v>13.03575712</v>
      </c>
      <c r="G40" s="18" t="n">
        <v>500.50267781</v>
      </c>
      <c r="H40" s="20" t="n">
        <v>5.99521406</v>
      </c>
      <c r="I40" s="18" t="n">
        <v>523.00025922</v>
      </c>
      <c r="J40" s="20" t="n">
        <v>2.61448463</v>
      </c>
      <c r="K40" s="18" t="n">
        <v>488.00873446</v>
      </c>
      <c r="L40" s="20" t="n">
        <v>3.41983035</v>
      </c>
      <c r="M40" s="18" t="s">
        <v>481</v>
      </c>
      <c r="N40" s="20" t="s">
        <v>481</v>
      </c>
      <c r="O40" s="18" t="s">
        <v>481</v>
      </c>
      <c r="P40" s="20" t="s">
        <v>481</v>
      </c>
      <c r="Q40" s="18" t="s">
        <v>481</v>
      </c>
      <c r="R40" s="20" t="s">
        <v>481</v>
      </c>
      <c r="S40" s="18" t="s">
        <v>481</v>
      </c>
      <c r="T40" s="20" t="s">
        <v>481</v>
      </c>
      <c r="U40" s="18" t="n">
        <v>395.22817423</v>
      </c>
      <c r="V40" s="20" t="n">
        <v>8.122970560000001</v>
      </c>
    </row>
    <row r="41" spans="1:22">
      <c r="A41" s="15" t="s">
        <v>516</v>
      </c>
      <c r="B41" s="17" t="n">
        <v>5712</v>
      </c>
      <c r="C41" s="18">
        <f>(38.0/B41*100)</f>
        <v/>
      </c>
      <c r="D41" s="19" t="n">
        <v>5674</v>
      </c>
      <c r="E41" s="18" t="n">
        <v>422.18900076</v>
      </c>
      <c r="F41" s="20" t="n">
        <v>14.08550766</v>
      </c>
      <c r="G41" s="18" t="n">
        <v>487.10887951</v>
      </c>
      <c r="H41" s="20" t="n">
        <v>7.26267257</v>
      </c>
      <c r="I41" s="18" t="n">
        <v>511.31405527</v>
      </c>
      <c r="J41" s="20" t="n">
        <v>3.56292359</v>
      </c>
      <c r="K41" s="18" t="n">
        <v>485.31686452</v>
      </c>
      <c r="L41" s="20" t="n">
        <v>2.49955495</v>
      </c>
      <c r="M41" s="18" t="s">
        <v>481</v>
      </c>
      <c r="N41" s="20" t="s">
        <v>481</v>
      </c>
      <c r="O41" s="18" t="s">
        <v>481</v>
      </c>
      <c r="P41" s="20" t="s">
        <v>481</v>
      </c>
      <c r="Q41" s="18" t="n">
        <v>387.44235424</v>
      </c>
      <c r="R41" s="20" t="n">
        <v>14.52510266</v>
      </c>
      <c r="S41" s="18" t="s">
        <v>481</v>
      </c>
      <c r="T41" s="20" t="s">
        <v>481</v>
      </c>
      <c r="U41" s="18" t="n">
        <v>375.89778863</v>
      </c>
      <c r="V41" s="20" t="n">
        <v>15.09072517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(1266.0/B46*100)</f>
        <v/>
      </c>
      <c r="D46" s="19" t="n">
        <v>21875</v>
      </c>
      <c r="E46" s="18" t="n">
        <v>348.5319553</v>
      </c>
      <c r="F46" s="20" t="n">
        <v>4.92433929</v>
      </c>
      <c r="G46" s="18" t="n">
        <v>353.51423195</v>
      </c>
      <c r="H46" s="20" t="n">
        <v>4.75649661</v>
      </c>
      <c r="I46" s="18" t="n">
        <v>400.49881832</v>
      </c>
      <c r="J46" s="20" t="n">
        <v>2.29840345</v>
      </c>
      <c r="K46" s="18" t="n">
        <v>431.59149187</v>
      </c>
      <c r="L46" s="20" t="n">
        <v>2.60627337</v>
      </c>
      <c r="M46" s="18" t="s">
        <v>481</v>
      </c>
      <c r="N46" s="20" t="s">
        <v>481</v>
      </c>
      <c r="O46" s="18" t="s">
        <v>481</v>
      </c>
      <c r="P46" s="20" t="s">
        <v>481</v>
      </c>
      <c r="Q46" s="18" t="s">
        <v>481</v>
      </c>
      <c r="R46" s="20" t="s">
        <v>481</v>
      </c>
      <c r="S46" s="18" t="s">
        <v>481</v>
      </c>
      <c r="T46" s="20" t="s">
        <v>481</v>
      </c>
      <c r="U46" s="18" t="n">
        <v>340.81485146</v>
      </c>
      <c r="V46" s="20" t="n">
        <v>3.40087645</v>
      </c>
    </row>
    <row r="47" spans="1:22">
      <c r="A47" s="15" t="s">
        <v>522</v>
      </c>
      <c r="B47" s="17" t="n">
        <v>5928</v>
      </c>
      <c r="C47" s="18">
        <f>(89.0/B47*100)</f>
        <v/>
      </c>
      <c r="D47" s="19" t="n">
        <v>5839</v>
      </c>
      <c r="E47" s="18" t="n">
        <v>372.27084474</v>
      </c>
      <c r="F47" s="20" t="n">
        <v>6.23369673</v>
      </c>
      <c r="G47" s="18" t="n">
        <v>405.09667788</v>
      </c>
      <c r="H47" s="20" t="n">
        <v>6.47546734</v>
      </c>
      <c r="I47" s="18" t="n">
        <v>465.28006566</v>
      </c>
      <c r="J47" s="20" t="n">
        <v>4.18858419</v>
      </c>
      <c r="K47" s="18" t="n">
        <v>460.79751146</v>
      </c>
      <c r="L47" s="20" t="n">
        <v>3.9758315</v>
      </c>
      <c r="M47" s="18" t="s">
        <v>481</v>
      </c>
      <c r="N47" s="20" t="s">
        <v>481</v>
      </c>
      <c r="O47" s="18" t="s">
        <v>481</v>
      </c>
      <c r="P47" s="20" t="s">
        <v>481</v>
      </c>
      <c r="Q47" s="18" t="s">
        <v>481</v>
      </c>
      <c r="R47" s="20" t="s">
        <v>481</v>
      </c>
      <c r="S47" s="18" t="s">
        <v>481</v>
      </c>
      <c r="T47" s="20" t="s">
        <v>481</v>
      </c>
      <c r="U47" s="18" t="n">
        <v>330.72039851</v>
      </c>
      <c r="V47" s="20" t="n">
        <v>6.21282574</v>
      </c>
    </row>
    <row r="48" spans="1:22">
      <c r="A48" s="15" t="s">
        <v>523</v>
      </c>
      <c r="B48" s="17" t="n">
        <v>9841</v>
      </c>
      <c r="C48" s="18">
        <f>(7.0/B48*100)</f>
        <v/>
      </c>
      <c r="D48" s="19" t="n">
        <v>9834</v>
      </c>
      <c r="E48" s="18" t="n">
        <v>459.97412567</v>
      </c>
      <c r="F48" s="20" t="n">
        <v>12.86121861</v>
      </c>
      <c r="G48" s="18" t="n">
        <v>471.83045796</v>
      </c>
      <c r="H48" s="20" t="n">
        <v>8.11675674</v>
      </c>
      <c r="I48" s="18" t="n">
        <v>512.29346451</v>
      </c>
      <c r="J48" s="20" t="n">
        <v>5.27159968</v>
      </c>
      <c r="K48" s="18" t="n">
        <v>537.9634688</v>
      </c>
      <c r="L48" s="20" t="n">
        <v>4.31241203</v>
      </c>
      <c r="M48" s="18" t="s">
        <v>481</v>
      </c>
      <c r="N48" s="20" t="s">
        <v>481</v>
      </c>
      <c r="O48" s="18" t="s">
        <v>481</v>
      </c>
      <c r="P48" s="20" t="s">
        <v>481</v>
      </c>
      <c r="Q48" s="18" t="s">
        <v>481</v>
      </c>
      <c r="R48" s="20" t="s">
        <v>481</v>
      </c>
      <c r="S48" s="18" t="s">
        <v>481</v>
      </c>
      <c r="T48" s="20" t="s">
        <v>481</v>
      </c>
      <c r="U48" s="18" t="n">
        <v>441.35361574</v>
      </c>
      <c r="V48" s="20" t="n">
        <v>44.53407571</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(221.0/B50*100)</f>
        <v/>
      </c>
      <c r="D50" s="19" t="n">
        <v>11574</v>
      </c>
      <c r="E50" s="18" t="n">
        <v>382.50005965</v>
      </c>
      <c r="F50" s="20" t="n">
        <v>8.710914860000001</v>
      </c>
      <c r="G50" s="18" t="n">
        <v>386.04170651</v>
      </c>
      <c r="H50" s="20" t="n">
        <v>6.8621893</v>
      </c>
      <c r="I50" s="18" t="n">
        <v>418.51717153</v>
      </c>
      <c r="J50" s="20" t="n">
        <v>2.96858753</v>
      </c>
      <c r="K50" s="18" t="n">
        <v>419.34503219</v>
      </c>
      <c r="L50" s="20" t="n">
        <v>2.20202145</v>
      </c>
      <c r="M50" s="18" t="s">
        <v>481</v>
      </c>
      <c r="N50" s="20" t="s">
        <v>481</v>
      </c>
      <c r="O50" s="18" t="s">
        <v>481</v>
      </c>
      <c r="P50" s="20" t="s">
        <v>481</v>
      </c>
      <c r="Q50" s="18" t="s">
        <v>481</v>
      </c>
      <c r="R50" s="20" t="s">
        <v>481</v>
      </c>
      <c r="S50" s="18" t="s">
        <v>481</v>
      </c>
      <c r="T50" s="20" t="s">
        <v>481</v>
      </c>
      <c r="U50" s="18" t="n">
        <v>340.41757408</v>
      </c>
      <c r="V50" s="20" t="n">
        <v>8.88660673</v>
      </c>
    </row>
    <row r="51" spans="1:22">
      <c r="A51" s="15" t="s">
        <v>526</v>
      </c>
      <c r="B51" s="17" t="n">
        <v>6866</v>
      </c>
      <c r="C51" s="18">
        <f>(109.0/B51*100)</f>
        <v/>
      </c>
      <c r="D51" s="19" t="n">
        <v>6757</v>
      </c>
      <c r="E51" s="18" t="n">
        <v>386.25101645</v>
      </c>
      <c r="F51" s="20" t="n">
        <v>10.02779531</v>
      </c>
      <c r="G51" s="18" t="n">
        <v>404.86782909</v>
      </c>
      <c r="H51" s="20" t="n">
        <v>8.901669030000001</v>
      </c>
      <c r="I51" s="18" t="n">
        <v>421.005121</v>
      </c>
      <c r="J51" s="20" t="n">
        <v>2.76100458</v>
      </c>
      <c r="K51" s="18" t="n">
        <v>423.36404381</v>
      </c>
      <c r="L51" s="20" t="n">
        <v>2.22253175</v>
      </c>
      <c r="M51" s="18" t="s">
        <v>481</v>
      </c>
      <c r="N51" s="20" t="s">
        <v>481</v>
      </c>
      <c r="O51" s="18" t="s">
        <v>481</v>
      </c>
      <c r="P51" s="20" t="s">
        <v>481</v>
      </c>
      <c r="Q51" s="18" t="n">
        <v>410.85572185</v>
      </c>
      <c r="R51" s="20" t="n">
        <v>3.7997542</v>
      </c>
      <c r="S51" s="18" t="s">
        <v>481</v>
      </c>
      <c r="T51" s="20" t="s">
        <v>481</v>
      </c>
      <c r="U51" s="18" t="n">
        <v>378.70200026</v>
      </c>
      <c r="V51" s="20" t="n">
        <v>9.28982723</v>
      </c>
    </row>
    <row r="52" spans="1:22">
      <c r="A52" s="15" t="s">
        <v>527</v>
      </c>
      <c r="B52" s="17" t="n">
        <v>5809</v>
      </c>
      <c r="C52" s="18">
        <f>(75.0/B52*100)</f>
        <v/>
      </c>
      <c r="D52" s="19" t="n">
        <v>5734</v>
      </c>
      <c r="E52" s="18" t="n">
        <v>413.78086488</v>
      </c>
      <c r="F52" s="20" t="n">
        <v>11.86252018</v>
      </c>
      <c r="G52" s="18" t="n">
        <v>433.22535268</v>
      </c>
      <c r="H52" s="20" t="n">
        <v>5.92215192</v>
      </c>
      <c r="I52" s="18" t="n">
        <v>484.18137043</v>
      </c>
      <c r="J52" s="20" t="n">
        <v>2.82272807</v>
      </c>
      <c r="K52" s="18" t="n">
        <v>472.8541965</v>
      </c>
      <c r="L52" s="20" t="n">
        <v>2.61388301</v>
      </c>
      <c r="M52" s="18" t="s">
        <v>481</v>
      </c>
      <c r="N52" s="20" t="s">
        <v>481</v>
      </c>
      <c r="O52" s="18" t="s">
        <v>481</v>
      </c>
      <c r="P52" s="20" t="s">
        <v>481</v>
      </c>
      <c r="Q52" s="18" t="s">
        <v>481</v>
      </c>
      <c r="R52" s="20" t="s">
        <v>481</v>
      </c>
      <c r="S52" s="18" t="s">
        <v>481</v>
      </c>
      <c r="T52" s="20" t="s">
        <v>481</v>
      </c>
      <c r="U52" s="18" t="n">
        <v>353.31463268</v>
      </c>
      <c r="V52" s="20" t="n">
        <v>10.73971277</v>
      </c>
    </row>
    <row r="53" spans="1:22">
      <c r="A53" s="15" t="s">
        <v>528</v>
      </c>
      <c r="B53" s="17" t="n">
        <v>5571</v>
      </c>
      <c r="C53" s="18">
        <f>(85.0/B53*100)</f>
        <v/>
      </c>
      <c r="D53" s="19" t="n">
        <v>5486</v>
      </c>
      <c r="E53" s="18" t="n">
        <v>380.35699543</v>
      </c>
      <c r="F53" s="20" t="n">
        <v>6.20143907</v>
      </c>
      <c r="G53" s="18" t="n">
        <v>406.06803982</v>
      </c>
      <c r="H53" s="20" t="n">
        <v>2.795699</v>
      </c>
      <c r="I53" s="18" t="n">
        <v>441.22680965</v>
      </c>
      <c r="J53" s="20" t="n">
        <v>1.9270975</v>
      </c>
      <c r="K53" s="18" t="n">
        <v>456.92447006</v>
      </c>
      <c r="L53" s="20" t="n">
        <v>2.89698655</v>
      </c>
      <c r="M53" s="18" t="s">
        <v>481</v>
      </c>
      <c r="N53" s="20" t="s">
        <v>481</v>
      </c>
      <c r="O53" s="18" t="s">
        <v>481</v>
      </c>
      <c r="P53" s="20" t="s">
        <v>481</v>
      </c>
      <c r="Q53" s="18" t="s">
        <v>481</v>
      </c>
      <c r="R53" s="20" t="s">
        <v>481</v>
      </c>
      <c r="S53" s="18" t="s">
        <v>481</v>
      </c>
      <c r="T53" s="20" t="s">
        <v>481</v>
      </c>
      <c r="U53" s="18" t="n">
        <v>335.97382978</v>
      </c>
      <c r="V53" s="20" t="n">
        <v>7.1844243</v>
      </c>
    </row>
    <row r="54" spans="1:22">
      <c r="A54" s="15" t="s">
        <v>529</v>
      </c>
      <c r="B54" s="17" t="n">
        <v>4740</v>
      </c>
      <c r="C54" s="18">
        <f>(75.0/B54*100)</f>
        <v/>
      </c>
      <c r="D54" s="19" t="n">
        <v>4665</v>
      </c>
      <c r="E54" s="18" t="n">
        <v>303.91784413</v>
      </c>
      <c r="F54" s="20" t="n">
        <v>5.76144402</v>
      </c>
      <c r="G54" s="18" t="n">
        <v>305.93086011</v>
      </c>
      <c r="H54" s="20" t="n">
        <v>6.69072003</v>
      </c>
      <c r="I54" s="18" t="n">
        <v>333.05989443</v>
      </c>
      <c r="J54" s="20" t="n">
        <v>3.18968889</v>
      </c>
      <c r="K54" s="18" t="n">
        <v>344.32104593</v>
      </c>
      <c r="L54" s="20" t="n">
        <v>2.76074479</v>
      </c>
      <c r="M54" s="18" t="s">
        <v>481</v>
      </c>
      <c r="N54" s="20" t="s">
        <v>481</v>
      </c>
      <c r="O54" s="18" t="s">
        <v>481</v>
      </c>
      <c r="P54" s="20" t="s">
        <v>481</v>
      </c>
      <c r="Q54" s="18" t="s">
        <v>481</v>
      </c>
      <c r="R54" s="20" t="s">
        <v>481</v>
      </c>
      <c r="S54" s="18" t="s">
        <v>481</v>
      </c>
      <c r="T54" s="20" t="s">
        <v>481</v>
      </c>
      <c r="U54" s="18" t="n">
        <v>266.8509025</v>
      </c>
      <c r="V54" s="20" t="n">
        <v>4.43780759</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470.48558449</v>
      </c>
      <c r="F56" s="20" t="n">
        <v>9.75746086</v>
      </c>
      <c r="G56" s="18" t="n">
        <v>461.86541064</v>
      </c>
      <c r="H56" s="20" t="n">
        <v>7.31981342</v>
      </c>
      <c r="I56" s="18" t="n">
        <v>524.4063181</v>
      </c>
      <c r="J56" s="20" t="n">
        <v>2.79056471</v>
      </c>
      <c r="K56" s="18" t="n">
        <v>531.4368950099999</v>
      </c>
      <c r="L56" s="20" t="n">
        <v>2.78382423</v>
      </c>
      <c r="M56" s="18" t="s">
        <v>481</v>
      </c>
      <c r="N56" s="20" t="s">
        <v>481</v>
      </c>
      <c r="O56" s="18" t="s">
        <v>481</v>
      </c>
      <c r="P56" s="20" t="s">
        <v>481</v>
      </c>
      <c r="Q56" s="18" t="s">
        <v>481</v>
      </c>
      <c r="R56" s="20" t="s">
        <v>481</v>
      </c>
      <c r="S56" s="18" t="s">
        <v>481</v>
      </c>
      <c r="T56" s="20" t="s">
        <v>481</v>
      </c>
      <c r="U56" s="18" t="n">
        <v>431.567367</v>
      </c>
      <c r="V56" s="20" t="n">
        <v>18.56533831</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(138.0/B61*100)</f>
        <v/>
      </c>
      <c r="D61" s="19" t="n">
        <v>6387</v>
      </c>
      <c r="E61" s="18" t="n">
        <v>401.92159032</v>
      </c>
      <c r="F61" s="20" t="n">
        <v>7.38483403</v>
      </c>
      <c r="G61" s="18" t="n">
        <v>420.38022214</v>
      </c>
      <c r="H61" s="20" t="n">
        <v>4.22243382</v>
      </c>
      <c r="I61" s="18" t="n">
        <v>486.11264364</v>
      </c>
      <c r="J61" s="20" t="n">
        <v>3.26188643</v>
      </c>
      <c r="K61" s="18" t="n">
        <v>488.75592669</v>
      </c>
      <c r="L61" s="20" t="n">
        <v>2.5927296</v>
      </c>
      <c r="M61" s="18" t="s">
        <v>481</v>
      </c>
      <c r="N61" s="20" t="s">
        <v>481</v>
      </c>
      <c r="O61" s="18" t="s">
        <v>481</v>
      </c>
      <c r="P61" s="20" t="s">
        <v>481</v>
      </c>
      <c r="Q61" s="18" t="s">
        <v>481</v>
      </c>
      <c r="R61" s="20" t="s">
        <v>481</v>
      </c>
      <c r="S61" s="18" t="s">
        <v>481</v>
      </c>
      <c r="T61" s="20" t="s">
        <v>481</v>
      </c>
      <c r="U61" s="18" t="n">
        <v>382.44546216</v>
      </c>
      <c r="V61" s="20" t="n">
        <v>9.23097617</v>
      </c>
    </row>
    <row r="62" spans="1:22">
      <c r="A62" s="15" t="s">
        <v>537</v>
      </c>
      <c r="B62" s="17" t="n">
        <v>4476</v>
      </c>
      <c r="C62" s="18">
        <f>(3.0/B62*100)</f>
        <v/>
      </c>
      <c r="D62" s="19" t="n">
        <v>4473</v>
      </c>
      <c r="E62" s="18" t="n">
        <v>476.30678483</v>
      </c>
      <c r="F62" s="20" t="n">
        <v>19.64527446</v>
      </c>
      <c r="G62" s="18" t="n">
        <v>487.40211782</v>
      </c>
      <c r="H62" s="20" t="n">
        <v>5.99396693</v>
      </c>
      <c r="I62" s="18" t="n">
        <v>523.8622185200001</v>
      </c>
      <c r="J62" s="20" t="n">
        <v>1.70332464</v>
      </c>
      <c r="K62" s="18" t="n">
        <v>542.68874125</v>
      </c>
      <c r="L62" s="20" t="n">
        <v>1.80911524</v>
      </c>
      <c r="M62" s="18" t="s">
        <v>481</v>
      </c>
      <c r="N62" s="20" t="s">
        <v>481</v>
      </c>
      <c r="O62" s="18" t="s">
        <v>481</v>
      </c>
      <c r="P62" s="20" t="s">
        <v>481</v>
      </c>
      <c r="Q62" s="18" t="s">
        <v>481</v>
      </c>
      <c r="R62" s="20" t="s">
        <v>481</v>
      </c>
      <c r="S62" s="18" t="s">
        <v>481</v>
      </c>
      <c r="T62" s="20" t="s">
        <v>481</v>
      </c>
      <c r="U62" s="18" t="n">
        <v>466.22050338</v>
      </c>
      <c r="V62" s="20" t="n">
        <v>36.634941</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(75.0/B66*100)</f>
        <v/>
      </c>
      <c r="D66" s="19" t="n">
        <v>5590</v>
      </c>
      <c r="E66" s="18" t="n">
        <v>366.18558005</v>
      </c>
      <c r="F66" s="20" t="n">
        <v>5.65794204</v>
      </c>
      <c r="G66" s="18" t="n">
        <v>378.41730587</v>
      </c>
      <c r="H66" s="20" t="n">
        <v>3.33783419</v>
      </c>
      <c r="I66" s="18" t="n">
        <v>421.94996513</v>
      </c>
      <c r="J66" s="20" t="n">
        <v>1.52676376</v>
      </c>
      <c r="K66" s="18" t="n">
        <v>426.76757937</v>
      </c>
      <c r="L66" s="20" t="n">
        <v>2.35223538</v>
      </c>
      <c r="M66" s="18" t="s">
        <v>481</v>
      </c>
      <c r="N66" s="20" t="s">
        <v>481</v>
      </c>
      <c r="O66" s="18" t="s">
        <v>481</v>
      </c>
      <c r="P66" s="20" t="s">
        <v>481</v>
      </c>
      <c r="Q66" s="18" t="s">
        <v>481</v>
      </c>
      <c r="R66" s="20" t="s">
        <v>481</v>
      </c>
      <c r="S66" s="18" t="s">
        <v>481</v>
      </c>
      <c r="T66" s="20" t="s">
        <v>481</v>
      </c>
      <c r="U66" s="18" t="n">
        <v>323.93172263</v>
      </c>
      <c r="V66" s="20" t="n">
        <v>4.34308654</v>
      </c>
    </row>
    <row r="67" spans="1:22">
      <c r="A67" s="15" t="s">
        <v>542</v>
      </c>
      <c r="B67" s="17" t="n">
        <v>6971</v>
      </c>
      <c r="C67" s="18">
        <f>(66.0/B67*100)</f>
        <v/>
      </c>
      <c r="D67" s="19" t="n">
        <v>6905</v>
      </c>
      <c r="E67" s="18" t="n">
        <v>353.17001294</v>
      </c>
      <c r="F67" s="20" t="n">
        <v>6.38089002</v>
      </c>
      <c r="G67" s="18" t="n">
        <v>341.55256498</v>
      </c>
      <c r="H67" s="20" t="n">
        <v>5.60083467</v>
      </c>
      <c r="I67" s="18" t="n">
        <v>395.00624494</v>
      </c>
      <c r="J67" s="20" t="n">
        <v>2.46945003</v>
      </c>
      <c r="K67" s="18" t="n">
        <v>412.09770775</v>
      </c>
      <c r="L67" s="20" t="n">
        <v>2.73717544</v>
      </c>
      <c r="M67" s="18" t="s">
        <v>481</v>
      </c>
      <c r="N67" s="20" t="s">
        <v>481</v>
      </c>
      <c r="O67" s="18" t="s">
        <v>481</v>
      </c>
      <c r="P67" s="20" t="s">
        <v>481</v>
      </c>
      <c r="Q67" s="18" t="s">
        <v>481</v>
      </c>
      <c r="R67" s="20" t="s">
        <v>481</v>
      </c>
      <c r="S67" s="18" t="s">
        <v>481</v>
      </c>
      <c r="T67" s="20" t="s">
        <v>481</v>
      </c>
      <c r="U67" s="18" t="n">
        <v>302.87978363</v>
      </c>
      <c r="V67" s="20" t="n">
        <v>6.82396941</v>
      </c>
    </row>
    <row r="68" spans="1:22">
      <c r="A68" s="15" t="s">
        <v>543</v>
      </c>
      <c r="B68" s="17" t="n">
        <v>12083</v>
      </c>
      <c r="C68" s="18">
        <f>(26.0/B68*100)</f>
        <v/>
      </c>
      <c r="D68" s="19" t="n">
        <v>12057</v>
      </c>
      <c r="E68" s="18" t="n">
        <v>349.93767805</v>
      </c>
      <c r="F68" s="20" t="n">
        <v>3.71476048</v>
      </c>
      <c r="G68" s="18" t="n">
        <v>368.34107165</v>
      </c>
      <c r="H68" s="20" t="n">
        <v>3.12808582</v>
      </c>
      <c r="I68" s="18" t="n">
        <v>430.14860786</v>
      </c>
      <c r="J68" s="20" t="n">
        <v>1.24042371</v>
      </c>
      <c r="K68" s="18" t="n">
        <v>438.21926775</v>
      </c>
      <c r="L68" s="20" t="n">
        <v>1.81316</v>
      </c>
      <c r="M68" s="18" t="s">
        <v>481</v>
      </c>
      <c r="N68" s="20" t="s">
        <v>481</v>
      </c>
      <c r="O68" s="18" t="s">
        <v>481</v>
      </c>
      <c r="P68" s="20" t="s">
        <v>481</v>
      </c>
      <c r="Q68" s="18" t="s">
        <v>481</v>
      </c>
      <c r="R68" s="20" t="s">
        <v>481</v>
      </c>
      <c r="S68" s="18" t="s">
        <v>481</v>
      </c>
      <c r="T68" s="20" t="s">
        <v>481</v>
      </c>
      <c r="U68" s="18" t="n">
        <v>329.19158863</v>
      </c>
      <c r="V68" s="20" t="n">
        <v>3.47323837</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438.76846072</v>
      </c>
      <c r="F70" s="20" t="n">
        <v>11.06864786</v>
      </c>
      <c r="G70" s="18" t="n">
        <v>454.45703395</v>
      </c>
      <c r="H70" s="20" t="n">
        <v>6.76176404</v>
      </c>
      <c r="I70" s="18" t="n">
        <v>489.51756337</v>
      </c>
      <c r="J70" s="20" t="n">
        <v>3.00050582</v>
      </c>
      <c r="K70" s="18" t="n">
        <v>499.4979947</v>
      </c>
      <c r="L70" s="20" t="n">
        <v>2.9726944</v>
      </c>
      <c r="M70" s="18" t="s">
        <v>481</v>
      </c>
      <c r="N70" s="20" t="s">
        <v>481</v>
      </c>
      <c r="O70" s="18" t="s">
        <v>481</v>
      </c>
      <c r="P70" s="20" t="s">
        <v>481</v>
      </c>
      <c r="Q70" s="18" t="s">
        <v>481</v>
      </c>
      <c r="R70" s="20" t="s">
        <v>481</v>
      </c>
      <c r="S70" s="18" t="s">
        <v>481</v>
      </c>
      <c r="T70" s="20" t="s">
        <v>481</v>
      </c>
      <c r="U70" s="18" t="n">
        <v>408.09807736</v>
      </c>
      <c r="V70" s="20" t="n">
        <v>9.72978691</v>
      </c>
    </row>
    <row r="71" spans="1:22">
      <c r="A71" s="15" t="s">
        <v>546</v>
      </c>
      <c r="B71" s="17" t="n">
        <v>6115</v>
      </c>
      <c r="C71" s="18">
        <f>(17.0/B71*100)</f>
        <v/>
      </c>
      <c r="D71" s="19" t="n">
        <v>6098</v>
      </c>
      <c r="E71" s="18" t="n">
        <v>521.94005852</v>
      </c>
      <c r="F71" s="20" t="n">
        <v>14.0724168</v>
      </c>
      <c r="G71" s="18" t="n">
        <v>532.97466188</v>
      </c>
      <c r="H71" s="20" t="n">
        <v>6.51998015</v>
      </c>
      <c r="I71" s="18" t="n">
        <v>568.24959456</v>
      </c>
      <c r="J71" s="20" t="n">
        <v>1.80568787</v>
      </c>
      <c r="K71" s="18" t="n">
        <v>541.38253632</v>
      </c>
      <c r="L71" s="20" t="n">
        <v>2.13489352</v>
      </c>
      <c r="M71" s="18" t="s">
        <v>481</v>
      </c>
      <c r="N71" s="20" t="s">
        <v>481</v>
      </c>
      <c r="O71" s="18" t="s">
        <v>481</v>
      </c>
      <c r="P71" s="20" t="s">
        <v>481</v>
      </c>
      <c r="Q71" s="18" t="s">
        <v>481</v>
      </c>
      <c r="R71" s="20" t="s">
        <v>481</v>
      </c>
      <c r="S71" s="18" t="s">
        <v>481</v>
      </c>
      <c r="T71" s="20" t="s">
        <v>481</v>
      </c>
      <c r="U71" s="18" t="n">
        <v>450.78125252</v>
      </c>
      <c r="V71" s="20" t="n">
        <v>29.40274004</v>
      </c>
    </row>
    <row r="72" spans="1:22">
      <c r="A72" s="15" t="s">
        <v>547</v>
      </c>
      <c r="B72" s="17" t="n">
        <v>7708</v>
      </c>
      <c r="C72" s="18">
        <f>(6.0/B72*100)</f>
        <v/>
      </c>
      <c r="D72" s="19" t="n">
        <v>7702</v>
      </c>
      <c r="E72" s="18" t="n">
        <v>425.95917687</v>
      </c>
      <c r="F72" s="20" t="n">
        <v>15.72228841</v>
      </c>
      <c r="G72" s="18" t="n">
        <v>509.10323528</v>
      </c>
      <c r="H72" s="20" t="n">
        <v>8.15560428</v>
      </c>
      <c r="I72" s="18" t="n">
        <v>526.1126450199999</v>
      </c>
      <c r="J72" s="20" t="n">
        <v>3.09331442</v>
      </c>
      <c r="K72" s="18" t="n">
        <v>543.43669069</v>
      </c>
      <c r="L72" s="20" t="n">
        <v>2.89113917</v>
      </c>
      <c r="M72" s="18" t="s">
        <v>481</v>
      </c>
      <c r="N72" s="20" t="s">
        <v>481</v>
      </c>
      <c r="O72" s="18" t="s">
        <v>481</v>
      </c>
      <c r="P72" s="20" t="s">
        <v>481</v>
      </c>
      <c r="Q72" s="18" t="s">
        <v>481</v>
      </c>
      <c r="R72" s="20" t="s">
        <v>481</v>
      </c>
      <c r="S72" s="18" t="s">
        <v>481</v>
      </c>
      <c r="T72" s="20" t="s">
        <v>481</v>
      </c>
      <c r="U72" s="18" t="n">
        <v>386.74057803</v>
      </c>
      <c r="V72" s="20" t="n">
        <v>27.36316436</v>
      </c>
    </row>
    <row r="73" spans="1:22">
      <c r="A73" s="15" t="s">
        <v>548</v>
      </c>
      <c r="B73" s="17" t="n">
        <v>8249</v>
      </c>
      <c r="C73" s="18">
        <f>(147.0/B73*100)</f>
        <v/>
      </c>
      <c r="D73" s="19" t="n">
        <v>8102</v>
      </c>
      <c r="E73" s="18" t="n">
        <v>393.22615204</v>
      </c>
      <c r="F73" s="20" t="n">
        <v>6.62746894</v>
      </c>
      <c r="G73" s="18" t="n">
        <v>395.57903859</v>
      </c>
      <c r="H73" s="20" t="n">
        <v>4.32117874</v>
      </c>
      <c r="I73" s="18" t="n">
        <v>421.49285938</v>
      </c>
      <c r="J73" s="20" t="n">
        <v>2.95827025</v>
      </c>
      <c r="K73" s="18" t="n">
        <v>441.77002628</v>
      </c>
      <c r="L73" s="20" t="n">
        <v>3.53807476</v>
      </c>
      <c r="M73" s="18" t="s">
        <v>481</v>
      </c>
      <c r="N73" s="20" t="s">
        <v>481</v>
      </c>
      <c r="O73" s="18" t="s">
        <v>481</v>
      </c>
      <c r="P73" s="20" t="s">
        <v>481</v>
      </c>
      <c r="Q73" s="18" t="s">
        <v>481</v>
      </c>
      <c r="R73" s="20" t="s">
        <v>481</v>
      </c>
      <c r="S73" s="18" t="s">
        <v>481</v>
      </c>
      <c r="T73" s="20" t="s">
        <v>481</v>
      </c>
      <c r="U73" s="18" t="n">
        <v>357.42492372</v>
      </c>
      <c r="V73" s="20" t="n">
        <v>10.89184422</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(204.0/B75*100)</f>
        <v/>
      </c>
      <c r="D75" s="19" t="n">
        <v>5171</v>
      </c>
      <c r="E75" s="18" t="n">
        <v>364.94532499</v>
      </c>
      <c r="F75" s="20" t="n">
        <v>4.22734129</v>
      </c>
      <c r="G75" s="18" t="n">
        <v>366.40739529</v>
      </c>
      <c r="H75" s="20" t="n">
        <v>3.14004613</v>
      </c>
      <c r="I75" s="18" t="n">
        <v>386.07635171</v>
      </c>
      <c r="J75" s="20" t="n">
        <v>2.6375396</v>
      </c>
      <c r="K75" s="18" t="n">
        <v>404.51092757</v>
      </c>
      <c r="L75" s="20" t="n">
        <v>2.47267864</v>
      </c>
      <c r="M75" s="18" t="s">
        <v>481</v>
      </c>
      <c r="N75" s="20" t="s">
        <v>481</v>
      </c>
      <c r="O75" s="18" t="s">
        <v>481</v>
      </c>
      <c r="P75" s="20" t="s">
        <v>481</v>
      </c>
      <c r="Q75" s="18" t="s">
        <v>481</v>
      </c>
      <c r="R75" s="20" t="s">
        <v>481</v>
      </c>
      <c r="S75" s="18" t="s">
        <v>481</v>
      </c>
      <c r="T75" s="20" t="s">
        <v>481</v>
      </c>
      <c r="U75" s="18" t="n">
        <v>346.51129911</v>
      </c>
      <c r="V75" s="20" t="n">
        <v>4.79285144</v>
      </c>
    </row>
    <row r="76" spans="1:22">
      <c r="A76" s="15" t="s">
        <v>551</v>
      </c>
      <c r="B76" s="17" t="n">
        <v>14167</v>
      </c>
      <c r="C76" s="18">
        <f>(228.0/B76*100)</f>
        <v/>
      </c>
      <c r="D76" s="19" t="n">
        <v>13939</v>
      </c>
      <c r="E76" s="18" t="n">
        <v>376.84775012</v>
      </c>
      <c r="F76" s="20" t="n">
        <v>7.54712138</v>
      </c>
      <c r="G76" s="18" t="n">
        <v>389.58700552</v>
      </c>
      <c r="H76" s="20" t="n">
        <v>5.12676574</v>
      </c>
      <c r="I76" s="18" t="n">
        <v>445.8516919</v>
      </c>
      <c r="J76" s="20" t="n">
        <v>2.86619521</v>
      </c>
      <c r="K76" s="18" t="n">
        <v>446.60251478</v>
      </c>
      <c r="L76" s="20" t="n">
        <v>2.36018095</v>
      </c>
      <c r="M76" s="18" t="s">
        <v>481</v>
      </c>
      <c r="N76" s="20" t="s">
        <v>481</v>
      </c>
      <c r="O76" s="18" t="s">
        <v>481</v>
      </c>
      <c r="P76" s="20" t="s">
        <v>481</v>
      </c>
      <c r="Q76" s="18" t="s">
        <v>481</v>
      </c>
      <c r="R76" s="20" t="s">
        <v>481</v>
      </c>
      <c r="S76" s="18" t="s">
        <v>481</v>
      </c>
      <c r="T76" s="20" t="s">
        <v>481</v>
      </c>
      <c r="U76" s="18" t="n">
        <v>339.78113615</v>
      </c>
      <c r="V76" s="20" t="n">
        <v>5.38063169</v>
      </c>
    </row>
    <row r="77" spans="1:22">
      <c r="A77" s="15" t="s">
        <v>552</v>
      </c>
      <c r="B77" s="17" t="n">
        <v>6062</v>
      </c>
      <c r="C77" s="18">
        <f>(86.0/B77*100)</f>
        <v/>
      </c>
      <c r="D77" s="19" t="n">
        <v>5976</v>
      </c>
      <c r="E77" s="18" t="n">
        <v>387.41911139</v>
      </c>
      <c r="F77" s="20" t="n">
        <v>8.99397724</v>
      </c>
      <c r="G77" s="18" t="n">
        <v>410.32028888</v>
      </c>
      <c r="H77" s="20" t="n">
        <v>5.07385523</v>
      </c>
      <c r="I77" s="18" t="n">
        <v>447.65453189</v>
      </c>
      <c r="J77" s="20" t="n">
        <v>2.63959056</v>
      </c>
      <c r="K77" s="18" t="n">
        <v>443.00293512</v>
      </c>
      <c r="L77" s="20" t="n">
        <v>2.45540131</v>
      </c>
      <c r="M77" s="18" t="s">
        <v>481</v>
      </c>
      <c r="N77" s="20" t="s">
        <v>481</v>
      </c>
      <c r="O77" s="18" t="s">
        <v>481</v>
      </c>
      <c r="P77" s="20" t="s">
        <v>481</v>
      </c>
      <c r="Q77" s="18" t="s">
        <v>481</v>
      </c>
      <c r="R77" s="20" t="s">
        <v>481</v>
      </c>
      <c r="S77" s="18" t="s">
        <v>481</v>
      </c>
      <c r="T77" s="20" t="s">
        <v>481</v>
      </c>
      <c r="U77" s="18" t="n">
        <v>348.55012334</v>
      </c>
      <c r="V77" s="20" t="n">
        <v>4.29744257</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392.05586693</v>
      </c>
      <c r="F81" s="20" t="n">
        <v>14.94811384</v>
      </c>
      <c r="G81" s="18" t="n">
        <v>392.98041705</v>
      </c>
      <c r="H81" s="20" t="n">
        <v>5.94642213</v>
      </c>
      <c r="I81" s="18" t="n">
        <v>432.05357215</v>
      </c>
      <c r="J81" s="20" t="n">
        <v>3.52024915</v>
      </c>
      <c r="K81" s="18" t="n">
        <v>462.23764554</v>
      </c>
      <c r="L81" s="20" t="n">
        <v>2.87360588</v>
      </c>
      <c r="M81" s="18" t="s">
        <v>481</v>
      </c>
      <c r="N81" s="20" t="s">
        <v>481</v>
      </c>
      <c r="O81" s="18" t="s">
        <v>481</v>
      </c>
      <c r="P81" s="20" t="s">
        <v>481</v>
      </c>
      <c r="Q81" s="18" t="s">
        <v>481</v>
      </c>
      <c r="R81" s="20" t="s">
        <v>481</v>
      </c>
      <c r="S81" s="18" t="s">
        <v>481</v>
      </c>
      <c r="T81" s="20" t="s">
        <v>481</v>
      </c>
      <c r="U81" s="18" t="n">
        <v>375.80838585</v>
      </c>
      <c r="V81" s="20" t="n">
        <v>15.77977839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717</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(371.0/B7*100)</f>
        <v/>
      </c>
      <c r="D7" s="19" t="n">
        <v>14159</v>
      </c>
      <c r="E7" s="18" t="n">
        <v>396.17320369</v>
      </c>
      <c r="F7" s="20" t="n">
        <v>9.53322577</v>
      </c>
      <c r="G7" s="18" t="n">
        <v>420.78092153</v>
      </c>
      <c r="H7" s="20" t="n">
        <v>5.87205921</v>
      </c>
      <c r="I7" s="18" t="n">
        <v>453.65008111</v>
      </c>
      <c r="J7" s="20" t="n">
        <v>3.14411647</v>
      </c>
      <c r="K7" s="18" t="n">
        <v>529.99677619</v>
      </c>
      <c r="L7" s="20" t="n">
        <v>1.51676405</v>
      </c>
      <c r="M7" s="18" t="s">
        <v>481</v>
      </c>
      <c r="N7" s="20" t="s">
        <v>481</v>
      </c>
      <c r="O7" s="18" t="s">
        <v>481</v>
      </c>
      <c r="P7" s="20" t="s">
        <v>481</v>
      </c>
      <c r="Q7" s="18" t="s">
        <v>481</v>
      </c>
      <c r="R7" s="20" t="s">
        <v>481</v>
      </c>
      <c r="S7" s="18" t="s">
        <v>481</v>
      </c>
      <c r="T7" s="20" t="s">
        <v>481</v>
      </c>
      <c r="U7" s="18" t="n">
        <v>403.30390891</v>
      </c>
      <c r="V7" s="20" t="n">
        <v>5.91671187</v>
      </c>
    </row>
    <row r="8" spans="1:22">
      <c r="A8" s="15" t="s">
        <v>483</v>
      </c>
      <c r="B8" s="17" t="n">
        <v>7007</v>
      </c>
      <c r="C8" s="18">
        <f>(24.0/B8*100)</f>
        <v/>
      </c>
      <c r="D8" s="19" t="n">
        <v>6983</v>
      </c>
      <c r="E8" s="18" t="n">
        <v>431.24048544</v>
      </c>
      <c r="F8" s="20" t="n">
        <v>7.86649687</v>
      </c>
      <c r="G8" s="18" t="n">
        <v>422.15626693</v>
      </c>
      <c r="H8" s="20" t="n">
        <v>6.2790074</v>
      </c>
      <c r="I8" s="18" t="n">
        <v>465.16480848</v>
      </c>
      <c r="J8" s="20" t="n">
        <v>5.42117442</v>
      </c>
      <c r="K8" s="18" t="n">
        <v>509.18025478</v>
      </c>
      <c r="L8" s="20" t="n">
        <v>2.26990347</v>
      </c>
      <c r="M8" s="18" t="s">
        <v>481</v>
      </c>
      <c r="N8" s="20" t="s">
        <v>481</v>
      </c>
      <c r="O8" s="18" t="s">
        <v>481</v>
      </c>
      <c r="P8" s="20" t="s">
        <v>481</v>
      </c>
      <c r="Q8" s="18" t="n">
        <v>368.48347797</v>
      </c>
      <c r="R8" s="20" t="n">
        <v>14.99112476</v>
      </c>
      <c r="S8" s="18" t="s">
        <v>481</v>
      </c>
      <c r="T8" s="20" t="s">
        <v>481</v>
      </c>
      <c r="U8" s="18" t="n">
        <v>374.49864708</v>
      </c>
      <c r="V8" s="20" t="n">
        <v>9.434287579999999</v>
      </c>
    </row>
    <row r="9" spans="1:22">
      <c r="A9" s="15" t="s">
        <v>484</v>
      </c>
      <c r="B9" s="17" t="n">
        <v>9651</v>
      </c>
      <c r="C9" s="18">
        <f>(106.0/B9*100)</f>
        <v/>
      </c>
      <c r="D9" s="19" t="n">
        <v>9545</v>
      </c>
      <c r="E9" s="18" t="n">
        <v>448.45917649</v>
      </c>
      <c r="F9" s="20" t="n">
        <v>7.36454</v>
      </c>
      <c r="G9" s="18" t="n">
        <v>458.77572682</v>
      </c>
      <c r="H9" s="20" t="n">
        <v>5.39351897</v>
      </c>
      <c r="I9" s="18" t="n">
        <v>487.48297705</v>
      </c>
      <c r="J9" s="20" t="n">
        <v>3.19406156</v>
      </c>
      <c r="K9" s="18" t="n">
        <v>522.87831729</v>
      </c>
      <c r="L9" s="20" t="n">
        <v>2.34035646</v>
      </c>
      <c r="M9" s="18" t="s">
        <v>481</v>
      </c>
      <c r="N9" s="20" t="s">
        <v>481</v>
      </c>
      <c r="O9" s="18" t="s">
        <v>481</v>
      </c>
      <c r="P9" s="20" t="s">
        <v>481</v>
      </c>
      <c r="Q9" s="18" t="n">
        <v>374.78530698</v>
      </c>
      <c r="R9" s="20" t="n">
        <v>11.62763904</v>
      </c>
      <c r="S9" s="18" t="s">
        <v>481</v>
      </c>
      <c r="T9" s="20" t="s">
        <v>481</v>
      </c>
      <c r="U9" s="18" t="n">
        <v>380.83873393</v>
      </c>
      <c r="V9" s="20" t="n">
        <v>6.57734799</v>
      </c>
    </row>
    <row r="10" spans="1:22">
      <c r="A10" s="15" t="s">
        <v>485</v>
      </c>
      <c r="B10" s="17" t="n">
        <v>20058</v>
      </c>
      <c r="C10" s="18">
        <f>(529.0/B10*100)</f>
        <v/>
      </c>
      <c r="D10" s="19" t="n">
        <v>19529</v>
      </c>
      <c r="E10" s="18" t="n">
        <v>440.43505268</v>
      </c>
      <c r="F10" s="20" t="n">
        <v>9.24558255</v>
      </c>
      <c r="G10" s="18" t="n">
        <v>437.85729294</v>
      </c>
      <c r="H10" s="20" t="n">
        <v>6.73044242</v>
      </c>
      <c r="I10" s="18" t="n">
        <v>485.96911352</v>
      </c>
      <c r="J10" s="20" t="n">
        <v>2.73251781</v>
      </c>
      <c r="K10" s="18" t="n">
        <v>542.99020334</v>
      </c>
      <c r="L10" s="20" t="n">
        <v>1.99043303</v>
      </c>
      <c r="M10" s="18" t="s">
        <v>481</v>
      </c>
      <c r="N10" s="20" t="s">
        <v>481</v>
      </c>
      <c r="O10" s="18" t="s">
        <v>481</v>
      </c>
      <c r="P10" s="20" t="s">
        <v>481</v>
      </c>
      <c r="Q10" s="18" t="s">
        <v>481</v>
      </c>
      <c r="R10" s="20" t="s">
        <v>481</v>
      </c>
      <c r="S10" s="18" t="s">
        <v>481</v>
      </c>
      <c r="T10" s="20" t="s">
        <v>481</v>
      </c>
      <c r="U10" s="18" t="n">
        <v>427.68686373</v>
      </c>
      <c r="V10" s="20" t="n">
        <v>7.10687415</v>
      </c>
    </row>
    <row r="11" spans="1:22">
      <c r="A11" s="15" t="s">
        <v>486</v>
      </c>
      <c r="B11" s="17" t="n">
        <v>7053</v>
      </c>
      <c r="C11" s="18">
        <f>(50.0/B11*100)</f>
        <v/>
      </c>
      <c r="D11" s="19" t="n">
        <v>7003</v>
      </c>
      <c r="E11" s="18" t="n">
        <v>399.16869821</v>
      </c>
      <c r="F11" s="20" t="n">
        <v>7.9595854</v>
      </c>
      <c r="G11" s="18" t="n">
        <v>406.51095576</v>
      </c>
      <c r="H11" s="20" t="n">
        <v>7.61693912</v>
      </c>
      <c r="I11" s="18" t="n">
        <v>437.21722633</v>
      </c>
      <c r="J11" s="20" t="n">
        <v>3.08299585</v>
      </c>
      <c r="K11" s="18" t="n">
        <v>457.7274699</v>
      </c>
      <c r="L11" s="20" t="n">
        <v>2.61814647</v>
      </c>
      <c r="M11" s="18" t="s">
        <v>481</v>
      </c>
      <c r="N11" s="20" t="s">
        <v>481</v>
      </c>
      <c r="O11" s="18" t="s">
        <v>481</v>
      </c>
      <c r="P11" s="20" t="s">
        <v>481</v>
      </c>
      <c r="Q11" s="18" t="s">
        <v>481</v>
      </c>
      <c r="R11" s="20" t="s">
        <v>481</v>
      </c>
      <c r="S11" s="18" t="s">
        <v>481</v>
      </c>
      <c r="T11" s="20" t="s">
        <v>481</v>
      </c>
      <c r="U11" s="18" t="n">
        <v>364.70470597</v>
      </c>
      <c r="V11" s="20" t="n">
        <v>7.0127673</v>
      </c>
    </row>
    <row r="12" spans="1:22">
      <c r="A12" s="15" t="s">
        <v>487</v>
      </c>
      <c r="B12" s="17" t="n">
        <v>6894</v>
      </c>
      <c r="C12" s="18">
        <f>(57.0/B12*100)</f>
        <v/>
      </c>
      <c r="D12" s="19" t="n">
        <v>6837</v>
      </c>
      <c r="E12" s="18" t="n">
        <v>429.39430472</v>
      </c>
      <c r="F12" s="20" t="n">
        <v>7.48818096</v>
      </c>
      <c r="G12" s="18" t="n">
        <v>432.8359723</v>
      </c>
      <c r="H12" s="20" t="n">
        <v>5.6718171</v>
      </c>
      <c r="I12" s="18" t="n">
        <v>477.71871111</v>
      </c>
      <c r="J12" s="20" t="n">
        <v>2.74938459</v>
      </c>
      <c r="K12" s="18" t="n">
        <v>520.58676914</v>
      </c>
      <c r="L12" s="20" t="n">
        <v>2.33390558</v>
      </c>
      <c r="M12" s="18" t="s">
        <v>481</v>
      </c>
      <c r="N12" s="20" t="s">
        <v>481</v>
      </c>
      <c r="O12" s="18" t="s">
        <v>481</v>
      </c>
      <c r="P12" s="20" t="s">
        <v>481</v>
      </c>
      <c r="Q12" s="18" t="n">
        <v>366.6777112</v>
      </c>
      <c r="R12" s="20" t="n">
        <v>14.39052153</v>
      </c>
      <c r="S12" s="18" t="s">
        <v>481</v>
      </c>
      <c r="T12" s="20" t="s">
        <v>481</v>
      </c>
      <c r="U12" s="18" t="n">
        <v>397.62185426</v>
      </c>
      <c r="V12" s="20" t="n">
        <v>9.445743220000001</v>
      </c>
    </row>
    <row r="13" spans="1:22">
      <c r="A13" s="15" t="s">
        <v>488</v>
      </c>
      <c r="B13" s="17" t="n">
        <v>7161</v>
      </c>
      <c r="C13" s="18">
        <f>(92.0/B13*100)</f>
        <v/>
      </c>
      <c r="D13" s="19" t="n">
        <v>7069</v>
      </c>
      <c r="E13" s="18" t="n">
        <v>426.22443704</v>
      </c>
      <c r="F13" s="20" t="n">
        <v>10.85916807</v>
      </c>
      <c r="G13" s="18" t="n">
        <v>441.3853322</v>
      </c>
      <c r="H13" s="20" t="n">
        <v>7.38779184</v>
      </c>
      <c r="I13" s="18" t="n">
        <v>481.79320003</v>
      </c>
      <c r="J13" s="20" t="n">
        <v>3.96245975</v>
      </c>
      <c r="K13" s="18" t="n">
        <v>516.31398748</v>
      </c>
      <c r="L13" s="20" t="n">
        <v>2.28769451</v>
      </c>
      <c r="M13" s="18" t="s">
        <v>481</v>
      </c>
      <c r="N13" s="20" t="s">
        <v>481</v>
      </c>
      <c r="O13" s="18" t="s">
        <v>481</v>
      </c>
      <c r="P13" s="20" t="s">
        <v>481</v>
      </c>
      <c r="Q13" s="18" t="n">
        <v>436.36003517</v>
      </c>
      <c r="R13" s="20" t="n">
        <v>6.43426798</v>
      </c>
      <c r="S13" s="18" t="s">
        <v>481</v>
      </c>
      <c r="T13" s="20" t="s">
        <v>481</v>
      </c>
      <c r="U13" s="18" t="n">
        <v>379.49419483</v>
      </c>
      <c r="V13" s="20" t="n">
        <v>9.31779639</v>
      </c>
    </row>
    <row r="14" spans="1:22">
      <c r="A14" s="15" t="s">
        <v>489</v>
      </c>
      <c r="B14" s="17" t="n">
        <v>5587</v>
      </c>
      <c r="C14" s="18">
        <f>(76.0/B14*100)</f>
        <v/>
      </c>
      <c r="D14" s="19" t="n">
        <v>5511</v>
      </c>
      <c r="E14" s="18" t="n">
        <v>454.76218515</v>
      </c>
      <c r="F14" s="20" t="n">
        <v>10.53596267</v>
      </c>
      <c r="G14" s="18" t="n">
        <v>457.81955368</v>
      </c>
      <c r="H14" s="20" t="n">
        <v>8.612911479999999</v>
      </c>
      <c r="I14" s="18" t="n">
        <v>497.14961532</v>
      </c>
      <c r="J14" s="20" t="n">
        <v>3.40194802</v>
      </c>
      <c r="K14" s="18" t="n">
        <v>551.78495587</v>
      </c>
      <c r="L14" s="20" t="n">
        <v>2.05258369</v>
      </c>
      <c r="M14" s="18" t="s">
        <v>481</v>
      </c>
      <c r="N14" s="20" t="s">
        <v>481</v>
      </c>
      <c r="O14" s="18" t="s">
        <v>481</v>
      </c>
      <c r="P14" s="20" t="s">
        <v>481</v>
      </c>
      <c r="Q14" s="18" t="s">
        <v>481</v>
      </c>
      <c r="R14" s="20" t="s">
        <v>481</v>
      </c>
      <c r="S14" s="18" t="s">
        <v>481</v>
      </c>
      <c r="T14" s="20" t="s">
        <v>481</v>
      </c>
      <c r="U14" s="18" t="n">
        <v>440.19221363</v>
      </c>
      <c r="V14" s="20" t="n">
        <v>17.11530634</v>
      </c>
    </row>
    <row r="15" spans="1:22">
      <c r="A15" s="15" t="s">
        <v>490</v>
      </c>
      <c r="B15" s="17" t="n">
        <v>5882</v>
      </c>
      <c r="C15" s="18">
        <f>(53.0/B15*100)</f>
        <v/>
      </c>
      <c r="D15" s="19" t="n">
        <v>5829</v>
      </c>
      <c r="E15" s="18" t="n">
        <v>429.53889939</v>
      </c>
      <c r="F15" s="20" t="n">
        <v>9.92725422</v>
      </c>
      <c r="G15" s="18" t="n">
        <v>467.17375837</v>
      </c>
      <c r="H15" s="20" t="n">
        <v>6.43188809</v>
      </c>
      <c r="I15" s="18" t="n">
        <v>503.56345112</v>
      </c>
      <c r="J15" s="20" t="n">
        <v>4.05812417</v>
      </c>
      <c r="K15" s="18" t="n">
        <v>548.40338739</v>
      </c>
      <c r="L15" s="20" t="n">
        <v>2.14853181</v>
      </c>
      <c r="M15" s="18" t="s">
        <v>481</v>
      </c>
      <c r="N15" s="20" t="s">
        <v>481</v>
      </c>
      <c r="O15" s="18" t="s">
        <v>481</v>
      </c>
      <c r="P15" s="20" t="s">
        <v>481</v>
      </c>
      <c r="Q15" s="18" t="n">
        <v>375.95013089</v>
      </c>
      <c r="R15" s="20" t="n">
        <v>17.42774697</v>
      </c>
      <c r="S15" s="18" t="s">
        <v>481</v>
      </c>
      <c r="T15" s="20" t="s">
        <v>481</v>
      </c>
      <c r="U15" s="18" t="n">
        <v>420.82119804</v>
      </c>
      <c r="V15" s="20" t="n">
        <v>11.86224898</v>
      </c>
    </row>
    <row r="16" spans="1:22">
      <c r="A16" s="15" t="s">
        <v>491</v>
      </c>
      <c r="B16" s="17" t="n">
        <v>6108</v>
      </c>
      <c r="C16" s="18">
        <f>(103.0/B16*100)</f>
        <v/>
      </c>
      <c r="D16" s="19" t="n">
        <v>6005</v>
      </c>
      <c r="E16" s="18" t="n">
        <v>429.7374953</v>
      </c>
      <c r="F16" s="20" t="n">
        <v>10.56221598</v>
      </c>
      <c r="G16" s="18" t="n">
        <v>440.4990716</v>
      </c>
      <c r="H16" s="20" t="n">
        <v>6.85974353</v>
      </c>
      <c r="I16" s="18" t="n">
        <v>480.22977691</v>
      </c>
      <c r="J16" s="20" t="n">
        <v>3.51666799</v>
      </c>
      <c r="K16" s="18" t="n">
        <v>511.25643977</v>
      </c>
      <c r="L16" s="20" t="n">
        <v>1.8013841</v>
      </c>
      <c r="M16" s="18" t="s">
        <v>481</v>
      </c>
      <c r="N16" s="20" t="s">
        <v>481</v>
      </c>
      <c r="O16" s="18" t="s">
        <v>481</v>
      </c>
      <c r="P16" s="20" t="s">
        <v>481</v>
      </c>
      <c r="Q16" s="18" t="s">
        <v>481</v>
      </c>
      <c r="R16" s="20" t="s">
        <v>481</v>
      </c>
      <c r="S16" s="18" t="s">
        <v>481</v>
      </c>
      <c r="T16" s="20" t="s">
        <v>481</v>
      </c>
      <c r="U16" s="18" t="n">
        <v>359.17600215</v>
      </c>
      <c r="V16" s="20" t="n">
        <v>8.85355143</v>
      </c>
    </row>
    <row r="17" spans="1:22">
      <c r="A17" s="15" t="s">
        <v>492</v>
      </c>
      <c r="B17" s="17" t="n">
        <v>6504</v>
      </c>
      <c r="C17" s="18">
        <f>(673.0/B17*100)</f>
        <v/>
      </c>
      <c r="D17" s="19" t="n">
        <v>5831</v>
      </c>
      <c r="E17" s="18" t="n">
        <v>461.75110546</v>
      </c>
      <c r="F17" s="20" t="n">
        <v>11.91775365</v>
      </c>
      <c r="G17" s="18" t="n">
        <v>463.30529889</v>
      </c>
      <c r="H17" s="20" t="n">
        <v>6.94067914</v>
      </c>
      <c r="I17" s="18" t="n">
        <v>496.13561768</v>
      </c>
      <c r="J17" s="20" t="n">
        <v>4.95266424</v>
      </c>
      <c r="K17" s="18" t="n">
        <v>528.80547897</v>
      </c>
      <c r="L17" s="20" t="n">
        <v>2.71369149</v>
      </c>
      <c r="M17" s="18" t="s">
        <v>481</v>
      </c>
      <c r="N17" s="20" t="s">
        <v>481</v>
      </c>
      <c r="O17" s="18" t="s">
        <v>481</v>
      </c>
      <c r="P17" s="20" t="s">
        <v>481</v>
      </c>
      <c r="Q17" s="18" t="n">
        <v>360.48925247</v>
      </c>
      <c r="R17" s="20" t="n">
        <v>12.44339086</v>
      </c>
      <c r="S17" s="18" t="s">
        <v>481</v>
      </c>
      <c r="T17" s="20" t="s">
        <v>481</v>
      </c>
      <c r="U17" s="18" t="n">
        <v>419.93556755</v>
      </c>
      <c r="V17" s="20" t="n">
        <v>9.9592432</v>
      </c>
    </row>
    <row r="18" spans="1:22">
      <c r="A18" s="15" t="s">
        <v>493</v>
      </c>
      <c r="B18" s="17" t="n">
        <v>5532</v>
      </c>
      <c r="C18" s="18">
        <f>(28.0/B18*100)</f>
        <v/>
      </c>
      <c r="D18" s="19" t="n">
        <v>5504</v>
      </c>
      <c r="E18" s="18" t="n">
        <v>414.47318634</v>
      </c>
      <c r="F18" s="20" t="n">
        <v>6.43285538</v>
      </c>
      <c r="G18" s="18" t="n">
        <v>416.99684757</v>
      </c>
      <c r="H18" s="20" t="n">
        <v>5.87564831</v>
      </c>
      <c r="I18" s="18" t="n">
        <v>452.58172517</v>
      </c>
      <c r="J18" s="20" t="n">
        <v>4.11566865</v>
      </c>
      <c r="K18" s="18" t="n">
        <v>474.97280976</v>
      </c>
      <c r="L18" s="20" t="n">
        <v>3.72144113</v>
      </c>
      <c r="M18" s="18" t="s">
        <v>481</v>
      </c>
      <c r="N18" s="20" t="s">
        <v>481</v>
      </c>
      <c r="O18" s="18" t="s">
        <v>481</v>
      </c>
      <c r="P18" s="20" t="s">
        <v>481</v>
      </c>
      <c r="Q18" s="18" t="s">
        <v>481</v>
      </c>
      <c r="R18" s="20" t="s">
        <v>481</v>
      </c>
      <c r="S18" s="18" t="s">
        <v>481</v>
      </c>
      <c r="T18" s="20" t="s">
        <v>481</v>
      </c>
      <c r="U18" s="18" t="n">
        <v>357.46858363</v>
      </c>
      <c r="V18" s="20" t="n">
        <v>9.96205524</v>
      </c>
    </row>
    <row r="19" spans="1:22">
      <c r="A19" s="15" t="s">
        <v>494</v>
      </c>
      <c r="B19" s="17" t="n">
        <v>5658</v>
      </c>
      <c r="C19" s="18">
        <f>(70.0/B19*100)</f>
        <v/>
      </c>
      <c r="D19" s="19" t="n">
        <v>5588</v>
      </c>
      <c r="E19" s="18" t="n">
        <v>404.66770194</v>
      </c>
      <c r="F19" s="20" t="n">
        <v>6.2576024</v>
      </c>
      <c r="G19" s="18" t="n">
        <v>419.28670728</v>
      </c>
      <c r="H19" s="20" t="n">
        <v>5.18270953</v>
      </c>
      <c r="I19" s="18" t="n">
        <v>447.39030516</v>
      </c>
      <c r="J19" s="20" t="n">
        <v>3.45891616</v>
      </c>
      <c r="K19" s="18" t="n">
        <v>505.92974171</v>
      </c>
      <c r="L19" s="20" t="n">
        <v>2.47580288</v>
      </c>
      <c r="M19" s="18" t="s">
        <v>481</v>
      </c>
      <c r="N19" s="20" t="s">
        <v>481</v>
      </c>
      <c r="O19" s="18" t="s">
        <v>481</v>
      </c>
      <c r="P19" s="20" t="s">
        <v>481</v>
      </c>
      <c r="Q19" s="18" t="s">
        <v>481</v>
      </c>
      <c r="R19" s="20" t="s">
        <v>481</v>
      </c>
      <c r="S19" s="18" t="s">
        <v>481</v>
      </c>
      <c r="T19" s="20" t="s">
        <v>481</v>
      </c>
      <c r="U19" s="18" t="n">
        <v>385.06388001</v>
      </c>
      <c r="V19" s="20" t="n">
        <v>13.30893773</v>
      </c>
    </row>
    <row r="20" spans="1:22">
      <c r="A20" s="15" t="s">
        <v>495</v>
      </c>
      <c r="B20" s="17" t="n">
        <v>3371</v>
      </c>
      <c r="C20" s="18">
        <f>(75.0/B20*100)</f>
        <v/>
      </c>
      <c r="D20" s="19" t="n">
        <v>3296</v>
      </c>
      <c r="E20" s="18" t="n">
        <v>425.37758042</v>
      </c>
      <c r="F20" s="20" t="n">
        <v>14.86263366</v>
      </c>
      <c r="G20" s="18" t="n">
        <v>441.43262042</v>
      </c>
      <c r="H20" s="20" t="n">
        <v>7.6168595</v>
      </c>
      <c r="I20" s="18" t="n">
        <v>465.38212347</v>
      </c>
      <c r="J20" s="20" t="n">
        <v>3.83705098</v>
      </c>
      <c r="K20" s="18" t="n">
        <v>483.41716385</v>
      </c>
      <c r="L20" s="20" t="n">
        <v>1.88901685</v>
      </c>
      <c r="M20" s="18" t="s">
        <v>481</v>
      </c>
      <c r="N20" s="20" t="s">
        <v>481</v>
      </c>
      <c r="O20" s="18" t="s">
        <v>481</v>
      </c>
      <c r="P20" s="20" t="s">
        <v>481</v>
      </c>
      <c r="Q20" s="18" t="s">
        <v>481</v>
      </c>
      <c r="R20" s="20" t="s">
        <v>481</v>
      </c>
      <c r="S20" s="18" t="s">
        <v>481</v>
      </c>
      <c r="T20" s="20" t="s">
        <v>481</v>
      </c>
      <c r="U20" s="18" t="n">
        <v>359.37174069</v>
      </c>
      <c r="V20" s="20" t="n">
        <v>9.35755447</v>
      </c>
    </row>
    <row r="21" spans="1:22">
      <c r="A21" s="15" t="s">
        <v>496</v>
      </c>
      <c r="B21" s="17" t="n">
        <v>5741</v>
      </c>
      <c r="C21" s="18">
        <f>(45.0/B21*100)</f>
        <v/>
      </c>
      <c r="D21" s="19" t="n">
        <v>5696</v>
      </c>
      <c r="E21" s="18" t="n">
        <v>437.02234392</v>
      </c>
      <c r="F21" s="20" t="n">
        <v>11.91575493</v>
      </c>
      <c r="G21" s="18" t="n">
        <v>405.2718101</v>
      </c>
      <c r="H21" s="20" t="n">
        <v>11.13009294</v>
      </c>
      <c r="I21" s="18" t="n">
        <v>458.806313</v>
      </c>
      <c r="J21" s="20" t="n">
        <v>4.64901814</v>
      </c>
      <c r="K21" s="18" t="n">
        <v>513.50214047</v>
      </c>
      <c r="L21" s="20" t="n">
        <v>2.21868626</v>
      </c>
      <c r="M21" s="18" t="s">
        <v>481</v>
      </c>
      <c r="N21" s="20" t="s">
        <v>481</v>
      </c>
      <c r="O21" s="18" t="s">
        <v>481</v>
      </c>
      <c r="P21" s="20" t="s">
        <v>481</v>
      </c>
      <c r="Q21" s="18" t="s">
        <v>481</v>
      </c>
      <c r="R21" s="20" t="s">
        <v>481</v>
      </c>
      <c r="S21" s="18" t="s">
        <v>481</v>
      </c>
      <c r="T21" s="20" t="s">
        <v>481</v>
      </c>
      <c r="U21" s="18" t="n">
        <v>433.87327927</v>
      </c>
      <c r="V21" s="20" t="n">
        <v>15.31481348</v>
      </c>
    </row>
    <row r="22" spans="1:22">
      <c r="A22" s="15" t="s">
        <v>497</v>
      </c>
      <c r="B22" s="17" t="n">
        <v>6598</v>
      </c>
      <c r="C22" s="18">
        <f>(33.0/B22*100)</f>
        <v/>
      </c>
      <c r="D22" s="19" t="n">
        <v>6565</v>
      </c>
      <c r="E22" s="18" t="n">
        <v>374.05914746</v>
      </c>
      <c r="F22" s="20" t="n">
        <v>7.30656269</v>
      </c>
      <c r="G22" s="18" t="n">
        <v>380.26170507</v>
      </c>
      <c r="H22" s="20" t="n">
        <v>7.5447296</v>
      </c>
      <c r="I22" s="18" t="n">
        <v>438.91822742</v>
      </c>
      <c r="J22" s="20" t="n">
        <v>4.81251466</v>
      </c>
      <c r="K22" s="18" t="n">
        <v>490.80653088</v>
      </c>
      <c r="L22" s="20" t="n">
        <v>2.99799305</v>
      </c>
      <c r="M22" s="18" t="s">
        <v>481</v>
      </c>
      <c r="N22" s="20" t="s">
        <v>481</v>
      </c>
      <c r="O22" s="18" t="s">
        <v>481</v>
      </c>
      <c r="P22" s="20" t="s">
        <v>481</v>
      </c>
      <c r="Q22" s="18" t="s">
        <v>481</v>
      </c>
      <c r="R22" s="20" t="s">
        <v>481</v>
      </c>
      <c r="S22" s="18" t="n">
        <v>363.68209434</v>
      </c>
      <c r="T22" s="20" t="n">
        <v>62.27856059</v>
      </c>
      <c r="U22" s="18" t="n">
        <v>338.30452814</v>
      </c>
      <c r="V22" s="20" t="n">
        <v>9.459274280000001</v>
      </c>
    </row>
    <row r="23" spans="1:22">
      <c r="A23" s="15" t="s">
        <v>498</v>
      </c>
      <c r="B23" s="17" t="n">
        <v>11583</v>
      </c>
      <c r="C23" s="18">
        <f>(220.0/B23*100)</f>
        <v/>
      </c>
      <c r="D23" s="19" t="n">
        <v>11363</v>
      </c>
      <c r="E23" s="18" t="n">
        <v>439.98124334</v>
      </c>
      <c r="F23" s="20" t="n">
        <v>7.45619218</v>
      </c>
      <c r="G23" s="18" t="n">
        <v>463.53918875</v>
      </c>
      <c r="H23" s="20" t="n">
        <v>5.72496236</v>
      </c>
      <c r="I23" s="18" t="n">
        <v>470.68120088</v>
      </c>
      <c r="J23" s="20" t="n">
        <v>2.99440774</v>
      </c>
      <c r="K23" s="18" t="n">
        <v>497.83882128</v>
      </c>
      <c r="L23" s="20" t="n">
        <v>2.89053553</v>
      </c>
      <c r="M23" s="18" t="s">
        <v>481</v>
      </c>
      <c r="N23" s="20" t="s">
        <v>481</v>
      </c>
      <c r="O23" s="18" t="s">
        <v>481</v>
      </c>
      <c r="P23" s="20" t="s">
        <v>481</v>
      </c>
      <c r="Q23" s="18" t="s">
        <v>481</v>
      </c>
      <c r="R23" s="20" t="s">
        <v>481</v>
      </c>
      <c r="S23" s="18" t="s">
        <v>481</v>
      </c>
      <c r="T23" s="20" t="s">
        <v>481</v>
      </c>
      <c r="U23" s="18" t="n">
        <v>398.05985568</v>
      </c>
      <c r="V23" s="20" t="n">
        <v>10.27680457</v>
      </c>
    </row>
    <row r="24" spans="1:22">
      <c r="A24" s="15" t="s">
        <v>499</v>
      </c>
      <c r="B24" s="17" t="n">
        <v>6647</v>
      </c>
      <c r="C24" s="18">
        <f>(7.0/B24*100)</f>
        <v/>
      </c>
      <c r="D24" s="19" t="n">
        <v>6640</v>
      </c>
      <c r="E24" s="18" t="n">
        <v>496.3684135</v>
      </c>
      <c r="F24" s="20" t="n">
        <v>13.52623407</v>
      </c>
      <c r="G24" s="18" t="n">
        <v>489.83227643</v>
      </c>
      <c r="H24" s="20" t="n">
        <v>11.67646898</v>
      </c>
      <c r="I24" s="18" t="n">
        <v>537.05197308</v>
      </c>
      <c r="J24" s="20" t="n">
        <v>5.57131163</v>
      </c>
      <c r="K24" s="18" t="n">
        <v>541.18668442</v>
      </c>
      <c r="L24" s="20" t="n">
        <v>2.65124362</v>
      </c>
      <c r="M24" s="18" t="s">
        <v>481</v>
      </c>
      <c r="N24" s="20" t="s">
        <v>481</v>
      </c>
      <c r="O24" s="18" t="s">
        <v>481</v>
      </c>
      <c r="P24" s="20" t="s">
        <v>481</v>
      </c>
      <c r="Q24" s="18" t="s">
        <v>481</v>
      </c>
      <c r="R24" s="20" t="s">
        <v>481</v>
      </c>
      <c r="S24" s="18" t="s">
        <v>481</v>
      </c>
      <c r="T24" s="20" t="s">
        <v>481</v>
      </c>
      <c r="U24" s="18" t="n">
        <v>449.54650701</v>
      </c>
      <c r="V24" s="20" t="n">
        <v>26.59631066</v>
      </c>
    </row>
    <row r="25" spans="1:22">
      <c r="A25" s="15" t="s">
        <v>500</v>
      </c>
      <c r="B25" s="17" t="n">
        <v>5581</v>
      </c>
      <c r="C25" s="18">
        <f>(24.0/B25*100)</f>
        <v/>
      </c>
      <c r="D25" s="19" t="n">
        <v>5557</v>
      </c>
      <c r="E25" s="18" t="n">
        <v>443.74546563</v>
      </c>
      <c r="F25" s="20" t="n">
        <v>14.80247642</v>
      </c>
      <c r="G25" s="18" t="n">
        <v>464.72406122</v>
      </c>
      <c r="H25" s="20" t="n">
        <v>6.09291909</v>
      </c>
      <c r="I25" s="18" t="n">
        <v>501.07368577</v>
      </c>
      <c r="J25" s="20" t="n">
        <v>3.8574875</v>
      </c>
      <c r="K25" s="18" t="n">
        <v>534.10557695</v>
      </c>
      <c r="L25" s="20" t="n">
        <v>2.89828647</v>
      </c>
      <c r="M25" s="18" t="s">
        <v>481</v>
      </c>
      <c r="N25" s="20" t="s">
        <v>481</v>
      </c>
      <c r="O25" s="18" t="s">
        <v>481</v>
      </c>
      <c r="P25" s="20" t="s">
        <v>481</v>
      </c>
      <c r="Q25" s="18" t="s">
        <v>481</v>
      </c>
      <c r="R25" s="20" t="s">
        <v>481</v>
      </c>
      <c r="S25" s="18" t="s">
        <v>481</v>
      </c>
      <c r="T25" s="20" t="s">
        <v>481</v>
      </c>
      <c r="U25" s="18" t="n">
        <v>451.42467223</v>
      </c>
      <c r="V25" s="20" t="n">
        <v>36.98266361</v>
      </c>
    </row>
    <row r="26" spans="1:22">
      <c r="A26" s="15" t="s">
        <v>501</v>
      </c>
      <c r="B26" s="17" t="n">
        <v>4869</v>
      </c>
      <c r="C26" s="18">
        <f>(33.0/B26*100)</f>
        <v/>
      </c>
      <c r="D26" s="19" t="n">
        <v>4836</v>
      </c>
      <c r="E26" s="18" t="n">
        <v>445.20372677</v>
      </c>
      <c r="F26" s="20" t="n">
        <v>6.99427894</v>
      </c>
      <c r="G26" s="18" t="n">
        <v>427.87005621</v>
      </c>
      <c r="H26" s="20" t="n">
        <v>7.27837218</v>
      </c>
      <c r="I26" s="18" t="n">
        <v>465.83790517</v>
      </c>
      <c r="J26" s="20" t="n">
        <v>3.5097943</v>
      </c>
      <c r="K26" s="18" t="n">
        <v>505.82822589</v>
      </c>
      <c r="L26" s="20" t="n">
        <v>1.57668318</v>
      </c>
      <c r="M26" s="18" t="s">
        <v>481</v>
      </c>
      <c r="N26" s="20" t="s">
        <v>481</v>
      </c>
      <c r="O26" s="18" t="s">
        <v>481</v>
      </c>
      <c r="P26" s="20" t="s">
        <v>481</v>
      </c>
      <c r="Q26" s="18" t="s">
        <v>481</v>
      </c>
      <c r="R26" s="20" t="s">
        <v>481</v>
      </c>
      <c r="S26" s="18" t="s">
        <v>481</v>
      </c>
      <c r="T26" s="20" t="s">
        <v>481</v>
      </c>
      <c r="U26" s="18" t="n">
        <v>419.95727238</v>
      </c>
      <c r="V26" s="20" t="n">
        <v>12.01398586</v>
      </c>
    </row>
    <row r="27" spans="1:22">
      <c r="A27" s="15" t="s">
        <v>502</v>
      </c>
      <c r="B27" s="17" t="n">
        <v>5299</v>
      </c>
      <c r="C27" s="18">
        <f>(17.0/B27*100)</f>
        <v/>
      </c>
      <c r="D27" s="19" t="n">
        <v>5282</v>
      </c>
      <c r="E27" s="18" t="n">
        <v>414.44119494</v>
      </c>
      <c r="F27" s="20" t="n">
        <v>7.83413001</v>
      </c>
      <c r="G27" s="18" t="n">
        <v>420.79084555</v>
      </c>
      <c r="H27" s="20" t="n">
        <v>6.20766414</v>
      </c>
      <c r="I27" s="18" t="n">
        <v>450.07902137</v>
      </c>
      <c r="J27" s="20" t="n">
        <v>4.09245885</v>
      </c>
      <c r="K27" s="18" t="n">
        <v>498.96528779</v>
      </c>
      <c r="L27" s="20" t="n">
        <v>1.30361066</v>
      </c>
      <c r="M27" s="18" t="s">
        <v>481</v>
      </c>
      <c r="N27" s="20" t="s">
        <v>481</v>
      </c>
      <c r="O27" s="18" t="s">
        <v>481</v>
      </c>
      <c r="P27" s="20" t="s">
        <v>481</v>
      </c>
      <c r="Q27" s="18" t="s">
        <v>481</v>
      </c>
      <c r="R27" s="20" t="s">
        <v>481</v>
      </c>
      <c r="S27" s="18" t="s">
        <v>481</v>
      </c>
      <c r="T27" s="20" t="s">
        <v>481</v>
      </c>
      <c r="U27" s="18" t="n">
        <v>394.27735229</v>
      </c>
      <c r="V27" s="20" t="n">
        <v>6.08372118</v>
      </c>
    </row>
    <row r="28" spans="1:22">
      <c r="A28" s="15" t="s">
        <v>503</v>
      </c>
      <c r="B28" s="17" t="n">
        <v>7568</v>
      </c>
      <c r="C28" s="18">
        <f>(58.0/B28*100)</f>
        <v/>
      </c>
      <c r="D28" s="19" t="n">
        <v>7510</v>
      </c>
      <c r="E28" s="18" t="n">
        <v>379.93035419</v>
      </c>
      <c r="F28" s="20" t="n">
        <v>6.04681835</v>
      </c>
      <c r="G28" s="18" t="n">
        <v>370.94181416</v>
      </c>
      <c r="H28" s="20" t="n">
        <v>6.24849612</v>
      </c>
      <c r="I28" s="18" t="n">
        <v>407.52364078</v>
      </c>
      <c r="J28" s="20" t="n">
        <v>2.47749101</v>
      </c>
      <c r="K28" s="18" t="n">
        <v>426.40020516</v>
      </c>
      <c r="L28" s="20" t="n">
        <v>2.13136489</v>
      </c>
      <c r="M28" s="18" t="s">
        <v>481</v>
      </c>
      <c r="N28" s="20" t="s">
        <v>481</v>
      </c>
      <c r="O28" s="18" t="s">
        <v>481</v>
      </c>
      <c r="P28" s="20" t="s">
        <v>481</v>
      </c>
      <c r="Q28" s="18" t="s">
        <v>481</v>
      </c>
      <c r="R28" s="20" t="s">
        <v>481</v>
      </c>
      <c r="S28" s="18" t="s">
        <v>481</v>
      </c>
      <c r="T28" s="20" t="s">
        <v>481</v>
      </c>
      <c r="U28" s="18" t="n">
        <v>359.66594078</v>
      </c>
      <c r="V28" s="20" t="n">
        <v>8.308298539999999</v>
      </c>
    </row>
    <row r="29" spans="1:22">
      <c r="A29" s="15" t="s">
        <v>504</v>
      </c>
      <c r="B29" s="17" t="n">
        <v>5385</v>
      </c>
      <c r="C29" s="18">
        <f>(30.0/B29*100)</f>
        <v/>
      </c>
      <c r="D29" s="19" t="n">
        <v>5355</v>
      </c>
      <c r="E29" s="18" t="n">
        <v>421.93599908</v>
      </c>
      <c r="F29" s="20" t="n">
        <v>13.12260421</v>
      </c>
      <c r="G29" s="18" t="n">
        <v>446.00640623</v>
      </c>
      <c r="H29" s="20" t="n">
        <v>7.16149929</v>
      </c>
      <c r="I29" s="18" t="n">
        <v>483.81023151</v>
      </c>
      <c r="J29" s="20" t="n">
        <v>3.77100524</v>
      </c>
      <c r="K29" s="18" t="n">
        <v>529.69612944</v>
      </c>
      <c r="L29" s="20" t="n">
        <v>2.23048906</v>
      </c>
      <c r="M29" s="18" t="s">
        <v>481</v>
      </c>
      <c r="N29" s="20" t="s">
        <v>481</v>
      </c>
      <c r="O29" s="18" t="s">
        <v>481</v>
      </c>
      <c r="P29" s="20" t="s">
        <v>481</v>
      </c>
      <c r="Q29" s="18" t="n">
        <v>358.28551468</v>
      </c>
      <c r="R29" s="20" t="n">
        <v>8.567023300000001</v>
      </c>
      <c r="S29" s="18" t="s">
        <v>481</v>
      </c>
      <c r="T29" s="20" t="s">
        <v>481</v>
      </c>
      <c r="U29" s="18" t="n">
        <v>405.51067007</v>
      </c>
      <c r="V29" s="20" t="n">
        <v>15.96605828</v>
      </c>
    </row>
    <row r="30" spans="1:22">
      <c r="A30" s="15" t="s">
        <v>505</v>
      </c>
      <c r="B30" s="17" t="n">
        <v>4520</v>
      </c>
      <c r="C30" s="18">
        <f>(105.0/B30*100)</f>
        <v/>
      </c>
      <c r="D30" s="19" t="n">
        <v>4415</v>
      </c>
      <c r="E30" s="18" t="n">
        <v>408.02001081</v>
      </c>
      <c r="F30" s="20" t="n">
        <v>13.78995966</v>
      </c>
      <c r="G30" s="18" t="n">
        <v>415.16402422</v>
      </c>
      <c r="H30" s="20" t="n">
        <v>9.98506263</v>
      </c>
      <c r="I30" s="18" t="n">
        <v>451.31774021</v>
      </c>
      <c r="J30" s="20" t="n">
        <v>4.75497394</v>
      </c>
      <c r="K30" s="18" t="n">
        <v>532.28037255</v>
      </c>
      <c r="L30" s="20" t="n">
        <v>2.40413736</v>
      </c>
      <c r="M30" s="18" t="s">
        <v>481</v>
      </c>
      <c r="N30" s="20" t="s">
        <v>481</v>
      </c>
      <c r="O30" s="18" t="s">
        <v>481</v>
      </c>
      <c r="P30" s="20" t="s">
        <v>481</v>
      </c>
      <c r="Q30" s="18" t="s">
        <v>481</v>
      </c>
      <c r="R30" s="20" t="s">
        <v>481</v>
      </c>
      <c r="S30" s="18" t="s">
        <v>481</v>
      </c>
      <c r="T30" s="20" t="s">
        <v>481</v>
      </c>
      <c r="U30" s="18" t="n">
        <v>404.51824673</v>
      </c>
      <c r="V30" s="20" t="n">
        <v>9.211750220000001</v>
      </c>
    </row>
    <row r="31" spans="1:22">
      <c r="A31" s="15" t="s">
        <v>506</v>
      </c>
      <c r="B31" s="17" t="n">
        <v>5456</v>
      </c>
      <c r="C31" s="18">
        <f>(125.0/B31*100)</f>
        <v/>
      </c>
      <c r="D31" s="19" t="n">
        <v>5331</v>
      </c>
      <c r="E31" s="18" t="n">
        <v>407.14564752</v>
      </c>
      <c r="F31" s="20" t="n">
        <v>9.24448406</v>
      </c>
      <c r="G31" s="18" t="n">
        <v>424.65187269</v>
      </c>
      <c r="H31" s="20" t="n">
        <v>7.73376372</v>
      </c>
      <c r="I31" s="18" t="n">
        <v>458.83824978</v>
      </c>
      <c r="J31" s="20" t="n">
        <v>4.15298839</v>
      </c>
      <c r="K31" s="18" t="n">
        <v>516.0994570399999</v>
      </c>
      <c r="L31" s="20" t="n">
        <v>2.1243345</v>
      </c>
      <c r="M31" s="18" t="s">
        <v>481</v>
      </c>
      <c r="N31" s="20" t="s">
        <v>481</v>
      </c>
      <c r="O31" s="18" t="s">
        <v>481</v>
      </c>
      <c r="P31" s="20" t="s">
        <v>481</v>
      </c>
      <c r="Q31" s="18" t="s">
        <v>481</v>
      </c>
      <c r="R31" s="20" t="s">
        <v>481</v>
      </c>
      <c r="S31" s="18" t="s">
        <v>481</v>
      </c>
      <c r="T31" s="20" t="s">
        <v>481</v>
      </c>
      <c r="U31" s="18" t="n">
        <v>396.21927228</v>
      </c>
      <c r="V31" s="20" t="n">
        <v>7.63528746</v>
      </c>
    </row>
    <row r="32" spans="1:22">
      <c r="A32" s="15" t="s">
        <v>507</v>
      </c>
      <c r="B32" s="17" t="n">
        <v>4478</v>
      </c>
      <c r="C32" s="18">
        <f>(5.0/B32*100)</f>
        <v/>
      </c>
      <c r="D32" s="19" t="n">
        <v>4473</v>
      </c>
      <c r="E32" s="18" t="n">
        <v>444.5046478</v>
      </c>
      <c r="F32" s="20" t="n">
        <v>9.30252593</v>
      </c>
      <c r="G32" s="18" t="n">
        <v>429.29441354</v>
      </c>
      <c r="H32" s="20" t="n">
        <v>7.88750047</v>
      </c>
      <c r="I32" s="18" t="n">
        <v>470.53690225</v>
      </c>
      <c r="J32" s="20" t="n">
        <v>3.73200483</v>
      </c>
      <c r="K32" s="18" t="n">
        <v>520.14986176</v>
      </c>
      <c r="L32" s="20" t="n">
        <v>2.35202473</v>
      </c>
      <c r="M32" s="18" t="s">
        <v>481</v>
      </c>
      <c r="N32" s="20" t="s">
        <v>481</v>
      </c>
      <c r="O32" s="18" t="s">
        <v>481</v>
      </c>
      <c r="P32" s="20" t="s">
        <v>481</v>
      </c>
      <c r="Q32" s="18" t="s">
        <v>481</v>
      </c>
      <c r="R32" s="20" t="s">
        <v>481</v>
      </c>
      <c r="S32" s="18" t="s">
        <v>481</v>
      </c>
      <c r="T32" s="20" t="s">
        <v>481</v>
      </c>
      <c r="U32" s="18" t="n">
        <v>413.96991395</v>
      </c>
      <c r="V32" s="20" t="n">
        <v>14.55652055</v>
      </c>
    </row>
    <row r="33" spans="1:22">
      <c r="A33" s="15" t="s">
        <v>508</v>
      </c>
      <c r="B33" s="17" t="n">
        <v>7325</v>
      </c>
      <c r="C33" s="18">
        <f>(76.0/B33*100)</f>
        <v/>
      </c>
      <c r="D33" s="19" t="n">
        <v>7249</v>
      </c>
      <c r="E33" s="18" t="n">
        <v>455.41565138</v>
      </c>
      <c r="F33" s="20" t="n">
        <v>15.62451543</v>
      </c>
      <c r="G33" s="18" t="n">
        <v>449.20719579</v>
      </c>
      <c r="H33" s="20" t="n">
        <v>11.33060789</v>
      </c>
      <c r="I33" s="18" t="n">
        <v>474.80819654</v>
      </c>
      <c r="J33" s="20" t="n">
        <v>3.76966374</v>
      </c>
      <c r="K33" s="18" t="n">
        <v>512.87072429</v>
      </c>
      <c r="L33" s="20" t="n">
        <v>2.43258546</v>
      </c>
      <c r="M33" s="18" t="s">
        <v>481</v>
      </c>
      <c r="N33" s="20" t="s">
        <v>481</v>
      </c>
      <c r="O33" s="18" t="s">
        <v>481</v>
      </c>
      <c r="P33" s="20" t="s">
        <v>481</v>
      </c>
      <c r="Q33" s="18" t="s">
        <v>481</v>
      </c>
      <c r="R33" s="20" t="s">
        <v>481</v>
      </c>
      <c r="S33" s="18" t="s">
        <v>481</v>
      </c>
      <c r="T33" s="20" t="s">
        <v>481</v>
      </c>
      <c r="U33" s="18" t="n">
        <v>410.05125611</v>
      </c>
      <c r="V33" s="20" t="n">
        <v>11.94257187</v>
      </c>
    </row>
    <row r="34" spans="1:22">
      <c r="A34" s="15" t="s">
        <v>509</v>
      </c>
      <c r="B34" s="17" t="n">
        <v>6350</v>
      </c>
      <c r="C34" s="18">
        <f>(39.0/B34*100)</f>
        <v/>
      </c>
      <c r="D34" s="19" t="n">
        <v>6311</v>
      </c>
      <c r="E34" s="18" t="n">
        <v>397.55565853</v>
      </c>
      <c r="F34" s="20" t="n">
        <v>6.72171788</v>
      </c>
      <c r="G34" s="18" t="n">
        <v>405.47753159</v>
      </c>
      <c r="H34" s="20" t="n">
        <v>4.92278586</v>
      </c>
      <c r="I34" s="18" t="n">
        <v>445.79139754</v>
      </c>
      <c r="J34" s="20" t="n">
        <v>3.08454992</v>
      </c>
      <c r="K34" s="18" t="n">
        <v>498.83556157</v>
      </c>
      <c r="L34" s="20" t="n">
        <v>2.20003598</v>
      </c>
      <c r="M34" s="18" t="s">
        <v>481</v>
      </c>
      <c r="N34" s="20" t="s">
        <v>481</v>
      </c>
      <c r="O34" s="18" t="s">
        <v>481</v>
      </c>
      <c r="P34" s="20" t="s">
        <v>481</v>
      </c>
      <c r="Q34" s="18" t="n">
        <v>306.56969545</v>
      </c>
      <c r="R34" s="20" t="n">
        <v>10.27624616</v>
      </c>
      <c r="S34" s="18" t="s">
        <v>481</v>
      </c>
      <c r="T34" s="20" t="s">
        <v>481</v>
      </c>
      <c r="U34" s="18" t="n">
        <v>349.55915807</v>
      </c>
      <c r="V34" s="20" t="n">
        <v>11.62846553</v>
      </c>
    </row>
    <row r="35" spans="1:22">
      <c r="A35" s="15" t="s">
        <v>510</v>
      </c>
      <c r="B35" s="17" t="n">
        <v>6406</v>
      </c>
      <c r="C35" s="18">
        <f>(36.0/B35*100)</f>
        <v/>
      </c>
      <c r="D35" s="19" t="n">
        <v>6370</v>
      </c>
      <c r="E35" s="18" t="n">
        <v>433.17379998</v>
      </c>
      <c r="F35" s="20" t="n">
        <v>10.76517222</v>
      </c>
      <c r="G35" s="18" t="n">
        <v>450.06894008</v>
      </c>
      <c r="H35" s="20" t="n">
        <v>6.58299447</v>
      </c>
      <c r="I35" s="18" t="n">
        <v>477.4447596</v>
      </c>
      <c r="J35" s="20" t="n">
        <v>3.41796037</v>
      </c>
      <c r="K35" s="18" t="n">
        <v>536.81657229</v>
      </c>
      <c r="L35" s="20" t="n">
        <v>1.56501399</v>
      </c>
      <c r="M35" s="18" t="s">
        <v>481</v>
      </c>
      <c r="N35" s="20" t="s">
        <v>481</v>
      </c>
      <c r="O35" s="18" t="s">
        <v>481</v>
      </c>
      <c r="P35" s="20" t="s">
        <v>481</v>
      </c>
      <c r="Q35" s="18" t="n">
        <v>374.85244494</v>
      </c>
      <c r="R35" s="20" t="n">
        <v>5.84040672</v>
      </c>
      <c r="S35" s="18" t="s">
        <v>481</v>
      </c>
      <c r="T35" s="20" t="s">
        <v>481</v>
      </c>
      <c r="U35" s="18" t="n">
        <v>412.62558687</v>
      </c>
      <c r="V35" s="20" t="n">
        <v>9.83974542</v>
      </c>
    </row>
    <row r="36" spans="1:22">
      <c r="A36" s="15" t="s">
        <v>511</v>
      </c>
      <c r="B36" s="17" t="n">
        <v>6736</v>
      </c>
      <c r="C36" s="18">
        <f>(29.0/B36*100)</f>
        <v/>
      </c>
      <c r="D36" s="19" t="n">
        <v>6707</v>
      </c>
      <c r="E36" s="18" t="n">
        <v>441.18836133</v>
      </c>
      <c r="F36" s="20" t="n">
        <v>8.62762421</v>
      </c>
      <c r="G36" s="18" t="n">
        <v>449.5617778</v>
      </c>
      <c r="H36" s="20" t="n">
        <v>5.34267549</v>
      </c>
      <c r="I36" s="18" t="n">
        <v>474.78686093</v>
      </c>
      <c r="J36" s="20" t="n">
        <v>2.79844212</v>
      </c>
      <c r="K36" s="18" t="n">
        <v>505.14174163</v>
      </c>
      <c r="L36" s="20" t="n">
        <v>2.12641356</v>
      </c>
      <c r="M36" s="18" t="s">
        <v>481</v>
      </c>
      <c r="N36" s="20" t="s">
        <v>481</v>
      </c>
      <c r="O36" s="18" t="s">
        <v>481</v>
      </c>
      <c r="P36" s="20" t="s">
        <v>481</v>
      </c>
      <c r="Q36" s="18" t="s">
        <v>481</v>
      </c>
      <c r="R36" s="20" t="s">
        <v>481</v>
      </c>
      <c r="S36" s="18" t="s">
        <v>481</v>
      </c>
      <c r="T36" s="20" t="s">
        <v>481</v>
      </c>
      <c r="U36" s="18" t="n">
        <v>393.43777384</v>
      </c>
      <c r="V36" s="20" t="n">
        <v>11.18682147</v>
      </c>
    </row>
    <row r="37" spans="1:22">
      <c r="A37" s="15" t="s">
        <v>512</v>
      </c>
      <c r="B37" s="17" t="n">
        <v>5458</v>
      </c>
      <c r="C37" s="18">
        <f>(65.0/B37*100)</f>
        <v/>
      </c>
      <c r="D37" s="19" t="n">
        <v>5393</v>
      </c>
      <c r="E37" s="18" t="n">
        <v>421.41076134</v>
      </c>
      <c r="F37" s="20" t="n">
        <v>8.02095445</v>
      </c>
      <c r="G37" s="18" t="n">
        <v>431.51853356</v>
      </c>
      <c r="H37" s="20" t="n">
        <v>7.04878617</v>
      </c>
      <c r="I37" s="18" t="n">
        <v>463.99151886</v>
      </c>
      <c r="J37" s="20" t="n">
        <v>4.54915339</v>
      </c>
      <c r="K37" s="18" t="n">
        <v>516.4313588</v>
      </c>
      <c r="L37" s="20" t="n">
        <v>3.24058031</v>
      </c>
      <c r="M37" s="18" t="s">
        <v>481</v>
      </c>
      <c r="N37" s="20" t="s">
        <v>481</v>
      </c>
      <c r="O37" s="18" t="s">
        <v>481</v>
      </c>
      <c r="P37" s="20" t="s">
        <v>481</v>
      </c>
      <c r="Q37" s="18" t="s">
        <v>481</v>
      </c>
      <c r="R37" s="20" t="s">
        <v>481</v>
      </c>
      <c r="S37" s="18" t="s">
        <v>481</v>
      </c>
      <c r="T37" s="20" t="s">
        <v>481</v>
      </c>
      <c r="U37" s="18" t="n">
        <v>371.61572159</v>
      </c>
      <c r="V37" s="20" t="n">
        <v>7.03370619</v>
      </c>
    </row>
    <row r="38" spans="1:22">
      <c r="A38" s="15" t="s">
        <v>513</v>
      </c>
      <c r="B38" s="17" t="n">
        <v>5860</v>
      </c>
      <c r="C38" s="18">
        <f>(16.0/B38*100)</f>
        <v/>
      </c>
      <c r="D38" s="19" t="n">
        <v>5844</v>
      </c>
      <c r="E38" s="18" t="n">
        <v>431.01300425</v>
      </c>
      <c r="F38" s="20" t="n">
        <v>9.084461810000001</v>
      </c>
      <c r="G38" s="18" t="n">
        <v>444.82590743</v>
      </c>
      <c r="H38" s="20" t="n">
        <v>7.69995084</v>
      </c>
      <c r="I38" s="18" t="n">
        <v>482.74520559</v>
      </c>
      <c r="J38" s="20" t="n">
        <v>5.32760469</v>
      </c>
      <c r="K38" s="18" t="n">
        <v>522.66824518</v>
      </c>
      <c r="L38" s="20" t="n">
        <v>2.73578054</v>
      </c>
      <c r="M38" s="18" t="s">
        <v>481</v>
      </c>
      <c r="N38" s="20" t="s">
        <v>481</v>
      </c>
      <c r="O38" s="18" t="s">
        <v>481</v>
      </c>
      <c r="P38" s="20" t="s">
        <v>481</v>
      </c>
      <c r="Q38" s="18" t="s">
        <v>481</v>
      </c>
      <c r="R38" s="20" t="s">
        <v>481</v>
      </c>
      <c r="S38" s="18" t="s">
        <v>481</v>
      </c>
      <c r="T38" s="20" t="s">
        <v>481</v>
      </c>
      <c r="U38" s="18" t="n">
        <v>394.70056325</v>
      </c>
      <c r="V38" s="20" t="n">
        <v>8.63035691</v>
      </c>
    </row>
    <row r="39" spans="1:22">
      <c r="A39" s="15" t="s">
        <v>514</v>
      </c>
      <c r="B39" s="17" t="n">
        <v>5895</v>
      </c>
      <c r="C39" s="18">
        <f>(31.0/B39*100)</f>
        <v/>
      </c>
      <c r="D39" s="19" t="n">
        <v>5864</v>
      </c>
      <c r="E39" s="18" t="n">
        <v>386.12390921</v>
      </c>
      <c r="F39" s="20" t="n">
        <v>6.84461278</v>
      </c>
      <c r="G39" s="18" t="n">
        <v>397.18787675</v>
      </c>
      <c r="H39" s="20" t="n">
        <v>6.46042889</v>
      </c>
      <c r="I39" s="18" t="n">
        <v>407.46753824</v>
      </c>
      <c r="J39" s="20" t="n">
        <v>4.18965708</v>
      </c>
      <c r="K39" s="18" t="n">
        <v>443.01635526</v>
      </c>
      <c r="L39" s="20" t="n">
        <v>3.88242228</v>
      </c>
      <c r="M39" s="18" t="s">
        <v>481</v>
      </c>
      <c r="N39" s="20" t="s">
        <v>481</v>
      </c>
      <c r="O39" s="18" t="s">
        <v>481</v>
      </c>
      <c r="P39" s="20" t="s">
        <v>481</v>
      </c>
      <c r="Q39" s="18" t="s">
        <v>481</v>
      </c>
      <c r="R39" s="20" t="s">
        <v>481</v>
      </c>
      <c r="S39" s="18" t="s">
        <v>481</v>
      </c>
      <c r="T39" s="20" t="s">
        <v>481</v>
      </c>
      <c r="U39" s="18" t="n">
        <v>354.90219755</v>
      </c>
      <c r="V39" s="20" t="n">
        <v>10.3301497</v>
      </c>
    </row>
    <row r="40" spans="1:22">
      <c r="A40" s="15" t="s">
        <v>515</v>
      </c>
      <c r="B40" s="17" t="n">
        <v>14157</v>
      </c>
      <c r="C40" s="18">
        <f>(281.0/B40*100)</f>
        <v/>
      </c>
      <c r="D40" s="19" t="n">
        <v>13876</v>
      </c>
      <c r="E40" s="18" t="n">
        <v>424.02884247</v>
      </c>
      <c r="F40" s="20" t="n">
        <v>9.99701825</v>
      </c>
      <c r="G40" s="18" t="n">
        <v>414.68405356</v>
      </c>
      <c r="H40" s="20" t="n">
        <v>8.785630810000001</v>
      </c>
      <c r="I40" s="18" t="n">
        <v>461.90673117</v>
      </c>
      <c r="J40" s="20" t="n">
        <v>4.04616077</v>
      </c>
      <c r="K40" s="18" t="n">
        <v>524.33953042</v>
      </c>
      <c r="L40" s="20" t="n">
        <v>2.38783179</v>
      </c>
      <c r="M40" s="18" t="s">
        <v>481</v>
      </c>
      <c r="N40" s="20" t="s">
        <v>481</v>
      </c>
      <c r="O40" s="18" t="s">
        <v>481</v>
      </c>
      <c r="P40" s="20" t="s">
        <v>481</v>
      </c>
      <c r="Q40" s="18" t="s">
        <v>481</v>
      </c>
      <c r="R40" s="20" t="s">
        <v>481</v>
      </c>
      <c r="S40" s="18" t="s">
        <v>481</v>
      </c>
      <c r="T40" s="20" t="s">
        <v>481</v>
      </c>
      <c r="U40" s="18" t="n">
        <v>396.91394188</v>
      </c>
      <c r="V40" s="20" t="n">
        <v>7.48704317</v>
      </c>
    </row>
    <row r="41" spans="1:22">
      <c r="A41" s="15" t="s">
        <v>516</v>
      </c>
      <c r="B41" s="17" t="n">
        <v>5712</v>
      </c>
      <c r="C41" s="18">
        <f>(38.0/B41*100)</f>
        <v/>
      </c>
      <c r="D41" s="19" t="n">
        <v>5674</v>
      </c>
      <c r="E41" s="18" t="n">
        <v>426.42848508</v>
      </c>
      <c r="F41" s="20" t="n">
        <v>15.05003487</v>
      </c>
      <c r="G41" s="18" t="n">
        <v>401.46543449</v>
      </c>
      <c r="H41" s="20" t="n">
        <v>9.773380850000001</v>
      </c>
      <c r="I41" s="18" t="n">
        <v>437.54151781</v>
      </c>
      <c r="J41" s="20" t="n">
        <v>4.28599641</v>
      </c>
      <c r="K41" s="18" t="n">
        <v>514.70712156</v>
      </c>
      <c r="L41" s="20" t="n">
        <v>2.79562643</v>
      </c>
      <c r="M41" s="18" t="s">
        <v>481</v>
      </c>
      <c r="N41" s="20" t="s">
        <v>481</v>
      </c>
      <c r="O41" s="18" t="s">
        <v>481</v>
      </c>
      <c r="P41" s="20" t="s">
        <v>481</v>
      </c>
      <c r="Q41" s="18" t="n">
        <v>387.44235424</v>
      </c>
      <c r="R41" s="20" t="n">
        <v>14.52510266</v>
      </c>
      <c r="S41" s="18" t="s">
        <v>481</v>
      </c>
      <c r="T41" s="20" t="s">
        <v>481</v>
      </c>
      <c r="U41" s="18" t="n">
        <v>386.92827085</v>
      </c>
      <c r="V41" s="20" t="n">
        <v>14.22775984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(1266.0/B46*100)</f>
        <v/>
      </c>
      <c r="D46" s="19" t="n">
        <v>21875</v>
      </c>
      <c r="E46" s="18" t="n">
        <v>341.65796884</v>
      </c>
      <c r="F46" s="20" t="n">
        <v>6.07905248</v>
      </c>
      <c r="G46" s="18" t="n">
        <v>351.64286126</v>
      </c>
      <c r="H46" s="20" t="n">
        <v>5.22756878</v>
      </c>
      <c r="I46" s="18" t="n">
        <v>389.01320972</v>
      </c>
      <c r="J46" s="20" t="n">
        <v>2.22628159</v>
      </c>
      <c r="K46" s="18" t="n">
        <v>430.67808387</v>
      </c>
      <c r="L46" s="20" t="n">
        <v>2.59310058</v>
      </c>
      <c r="M46" s="18" t="s">
        <v>481</v>
      </c>
      <c r="N46" s="20" t="s">
        <v>481</v>
      </c>
      <c r="O46" s="18" t="s">
        <v>481</v>
      </c>
      <c r="P46" s="20" t="s">
        <v>481</v>
      </c>
      <c r="Q46" s="18" t="s">
        <v>481</v>
      </c>
      <c r="R46" s="20" t="s">
        <v>481</v>
      </c>
      <c r="S46" s="18" t="s">
        <v>481</v>
      </c>
      <c r="T46" s="20" t="s">
        <v>481</v>
      </c>
      <c r="U46" s="18" t="n">
        <v>338.92742009</v>
      </c>
      <c r="V46" s="20" t="n">
        <v>3.32524938</v>
      </c>
    </row>
    <row r="47" spans="1:22">
      <c r="A47" s="15" t="s">
        <v>522</v>
      </c>
      <c r="B47" s="17" t="n">
        <v>5928</v>
      </c>
      <c r="C47" s="18">
        <f>(89.0/B47*100)</f>
        <v/>
      </c>
      <c r="D47" s="19" t="n">
        <v>5839</v>
      </c>
      <c r="E47" s="18" t="n">
        <v>361.35001993</v>
      </c>
      <c r="F47" s="20" t="n">
        <v>5.89255314</v>
      </c>
      <c r="G47" s="18" t="n">
        <v>388.19417733</v>
      </c>
      <c r="H47" s="20" t="n">
        <v>6.88742106</v>
      </c>
      <c r="I47" s="18" t="n">
        <v>409.98874889</v>
      </c>
      <c r="J47" s="20" t="n">
        <v>4.2607251</v>
      </c>
      <c r="K47" s="18" t="n">
        <v>486.61511694</v>
      </c>
      <c r="L47" s="20" t="n">
        <v>3.63017695</v>
      </c>
      <c r="M47" s="18" t="s">
        <v>481</v>
      </c>
      <c r="N47" s="20" t="s">
        <v>481</v>
      </c>
      <c r="O47" s="18" t="s">
        <v>481</v>
      </c>
      <c r="P47" s="20" t="s">
        <v>481</v>
      </c>
      <c r="Q47" s="18" t="s">
        <v>481</v>
      </c>
      <c r="R47" s="20" t="s">
        <v>481</v>
      </c>
      <c r="S47" s="18" t="s">
        <v>481</v>
      </c>
      <c r="T47" s="20" t="s">
        <v>481</v>
      </c>
      <c r="U47" s="18" t="n">
        <v>331.87863139</v>
      </c>
      <c r="V47" s="20" t="n">
        <v>5.70409374</v>
      </c>
    </row>
    <row r="48" spans="1:22">
      <c r="A48" s="15" t="s">
        <v>523</v>
      </c>
      <c r="B48" s="17" t="n">
        <v>9841</v>
      </c>
      <c r="C48" s="18">
        <f>(7.0/B48*100)</f>
        <v/>
      </c>
      <c r="D48" s="19" t="n">
        <v>9834</v>
      </c>
      <c r="E48" s="18" t="n">
        <v>472.42703154</v>
      </c>
      <c r="F48" s="20" t="n">
        <v>12.70063634</v>
      </c>
      <c r="G48" s="18" t="n">
        <v>512.07737537</v>
      </c>
      <c r="H48" s="20" t="n">
        <v>10.24565305</v>
      </c>
      <c r="I48" s="18" t="n">
        <v>511.31675391</v>
      </c>
      <c r="J48" s="20" t="n">
        <v>5.85654967</v>
      </c>
      <c r="K48" s="18" t="n">
        <v>527.29799804</v>
      </c>
      <c r="L48" s="20" t="n">
        <v>3.92042742</v>
      </c>
      <c r="M48" s="18" t="s">
        <v>481</v>
      </c>
      <c r="N48" s="20" t="s">
        <v>481</v>
      </c>
      <c r="O48" s="18" t="s">
        <v>481</v>
      </c>
      <c r="P48" s="20" t="s">
        <v>481</v>
      </c>
      <c r="Q48" s="18" t="s">
        <v>481</v>
      </c>
      <c r="R48" s="20" t="s">
        <v>481</v>
      </c>
      <c r="S48" s="18" t="s">
        <v>481</v>
      </c>
      <c r="T48" s="20" t="s">
        <v>481</v>
      </c>
      <c r="U48" s="18" t="n">
        <v>452.9803146</v>
      </c>
      <c r="V48" s="20" t="n">
        <v>38.56383007</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(221.0/B50*100)</f>
        <v/>
      </c>
      <c r="D50" s="19" t="n">
        <v>11574</v>
      </c>
      <c r="E50" s="18" t="n">
        <v>379.52177564</v>
      </c>
      <c r="F50" s="20" t="n">
        <v>9.313864990000001</v>
      </c>
      <c r="G50" s="18" t="n">
        <v>388.98977568</v>
      </c>
      <c r="H50" s="20" t="n">
        <v>8.090020089999999</v>
      </c>
      <c r="I50" s="18" t="n">
        <v>403.63485551</v>
      </c>
      <c r="J50" s="20" t="n">
        <v>2.32910921</v>
      </c>
      <c r="K50" s="18" t="n">
        <v>426.68645973</v>
      </c>
      <c r="L50" s="20" t="n">
        <v>2.47178572</v>
      </c>
      <c r="M50" s="18" t="s">
        <v>481</v>
      </c>
      <c r="N50" s="20" t="s">
        <v>481</v>
      </c>
      <c r="O50" s="18" t="s">
        <v>481</v>
      </c>
      <c r="P50" s="20" t="s">
        <v>481</v>
      </c>
      <c r="Q50" s="18" t="s">
        <v>481</v>
      </c>
      <c r="R50" s="20" t="s">
        <v>481</v>
      </c>
      <c r="S50" s="18" t="s">
        <v>481</v>
      </c>
      <c r="T50" s="20" t="s">
        <v>481</v>
      </c>
      <c r="U50" s="18" t="n">
        <v>346.10201416</v>
      </c>
      <c r="V50" s="20" t="n">
        <v>9.01423767</v>
      </c>
    </row>
    <row r="51" spans="1:22">
      <c r="A51" s="15" t="s">
        <v>526</v>
      </c>
      <c r="B51" s="17" t="n">
        <v>6866</v>
      </c>
      <c r="C51" s="18">
        <f>(109.0/B51*100)</f>
        <v/>
      </c>
      <c r="D51" s="19" t="n">
        <v>6757</v>
      </c>
      <c r="E51" s="18" t="n">
        <v>385.09243078</v>
      </c>
      <c r="F51" s="20" t="n">
        <v>8.43939591</v>
      </c>
      <c r="G51" s="18" t="n">
        <v>402.99981084</v>
      </c>
      <c r="H51" s="20" t="n">
        <v>9.164296050000001</v>
      </c>
      <c r="I51" s="18" t="n">
        <v>415.52975273</v>
      </c>
      <c r="J51" s="20" t="n">
        <v>3.10697586</v>
      </c>
      <c r="K51" s="18" t="n">
        <v>425.29243836</v>
      </c>
      <c r="L51" s="20" t="n">
        <v>2.24051916</v>
      </c>
      <c r="M51" s="18" t="s">
        <v>481</v>
      </c>
      <c r="N51" s="20" t="s">
        <v>481</v>
      </c>
      <c r="O51" s="18" t="s">
        <v>481</v>
      </c>
      <c r="P51" s="20" t="s">
        <v>481</v>
      </c>
      <c r="Q51" s="18" t="n">
        <v>410.85572185</v>
      </c>
      <c r="R51" s="20" t="n">
        <v>3.7997542</v>
      </c>
      <c r="S51" s="18" t="s">
        <v>481</v>
      </c>
      <c r="T51" s="20" t="s">
        <v>481</v>
      </c>
      <c r="U51" s="18" t="n">
        <v>379.34684854</v>
      </c>
      <c r="V51" s="20" t="n">
        <v>7.03546376</v>
      </c>
    </row>
    <row r="52" spans="1:22">
      <c r="A52" s="15" t="s">
        <v>527</v>
      </c>
      <c r="B52" s="17" t="n">
        <v>5809</v>
      </c>
      <c r="C52" s="18">
        <f>(75.0/B52*100)</f>
        <v/>
      </c>
      <c r="D52" s="19" t="n">
        <v>5734</v>
      </c>
      <c r="E52" s="18" t="n">
        <v>406.85488167</v>
      </c>
      <c r="F52" s="20" t="n">
        <v>8.10151033</v>
      </c>
      <c r="G52" s="18" t="n">
        <v>420.78730366</v>
      </c>
      <c r="H52" s="20" t="n">
        <v>4.96367733</v>
      </c>
      <c r="I52" s="18" t="n">
        <v>444.62104657</v>
      </c>
      <c r="J52" s="20" t="n">
        <v>3.15356373</v>
      </c>
      <c r="K52" s="18" t="n">
        <v>497.28158004</v>
      </c>
      <c r="L52" s="20" t="n">
        <v>2.45975707</v>
      </c>
      <c r="M52" s="18" t="s">
        <v>481</v>
      </c>
      <c r="N52" s="20" t="s">
        <v>481</v>
      </c>
      <c r="O52" s="18" t="s">
        <v>481</v>
      </c>
      <c r="P52" s="20" t="s">
        <v>481</v>
      </c>
      <c r="Q52" s="18" t="s">
        <v>481</v>
      </c>
      <c r="R52" s="20" t="s">
        <v>481</v>
      </c>
      <c r="S52" s="18" t="s">
        <v>481</v>
      </c>
      <c r="T52" s="20" t="s">
        <v>481</v>
      </c>
      <c r="U52" s="18" t="n">
        <v>368.76020371</v>
      </c>
      <c r="V52" s="20" t="n">
        <v>10.28412321</v>
      </c>
    </row>
    <row r="53" spans="1:22">
      <c r="A53" s="15" t="s">
        <v>528</v>
      </c>
      <c r="B53" s="17" t="n">
        <v>5571</v>
      </c>
      <c r="C53" s="18">
        <f>(85.0/B53*100)</f>
        <v/>
      </c>
      <c r="D53" s="19" t="n">
        <v>5486</v>
      </c>
      <c r="E53" s="18" t="n">
        <v>375.55060329</v>
      </c>
      <c r="F53" s="20" t="n">
        <v>6.11314943</v>
      </c>
      <c r="G53" s="18" t="n">
        <v>385.24603194</v>
      </c>
      <c r="H53" s="20" t="n">
        <v>4.22219003</v>
      </c>
      <c r="I53" s="18" t="n">
        <v>422.85399205</v>
      </c>
      <c r="J53" s="20" t="n">
        <v>2.12630221</v>
      </c>
      <c r="K53" s="18" t="n">
        <v>459.47658824</v>
      </c>
      <c r="L53" s="20" t="n">
        <v>1.79969716</v>
      </c>
      <c r="M53" s="18" t="s">
        <v>481</v>
      </c>
      <c r="N53" s="20" t="s">
        <v>481</v>
      </c>
      <c r="O53" s="18" t="s">
        <v>481</v>
      </c>
      <c r="P53" s="20" t="s">
        <v>481</v>
      </c>
      <c r="Q53" s="18" t="s">
        <v>481</v>
      </c>
      <c r="R53" s="20" t="s">
        <v>481</v>
      </c>
      <c r="S53" s="18" t="s">
        <v>481</v>
      </c>
      <c r="T53" s="20" t="s">
        <v>481</v>
      </c>
      <c r="U53" s="18" t="n">
        <v>334.61115996</v>
      </c>
      <c r="V53" s="20" t="n">
        <v>6.69717721</v>
      </c>
    </row>
    <row r="54" spans="1:22">
      <c r="A54" s="15" t="s">
        <v>529</v>
      </c>
      <c r="B54" s="17" t="n">
        <v>4740</v>
      </c>
      <c r="C54" s="18">
        <f>(75.0/B54*100)</f>
        <v/>
      </c>
      <c r="D54" s="19" t="n">
        <v>4665</v>
      </c>
      <c r="E54" s="18" t="n">
        <v>304.88502122</v>
      </c>
      <c r="F54" s="20" t="n">
        <v>5.89838442</v>
      </c>
      <c r="G54" s="18" t="n">
        <v>324.19252246</v>
      </c>
      <c r="H54" s="20" t="n">
        <v>7.67122722</v>
      </c>
      <c r="I54" s="18" t="n">
        <v>326.00558009</v>
      </c>
      <c r="J54" s="20" t="n">
        <v>2.95733688</v>
      </c>
      <c r="K54" s="18" t="n">
        <v>344.83791619</v>
      </c>
      <c r="L54" s="20" t="n">
        <v>3.00839186</v>
      </c>
      <c r="M54" s="18" t="s">
        <v>481</v>
      </c>
      <c r="N54" s="20" t="s">
        <v>481</v>
      </c>
      <c r="O54" s="18" t="s">
        <v>481</v>
      </c>
      <c r="P54" s="20" t="s">
        <v>481</v>
      </c>
      <c r="Q54" s="18" t="s">
        <v>481</v>
      </c>
      <c r="R54" s="20" t="s">
        <v>481</v>
      </c>
      <c r="S54" s="18" t="s">
        <v>481</v>
      </c>
      <c r="T54" s="20" t="s">
        <v>481</v>
      </c>
      <c r="U54" s="18" t="n">
        <v>267.62334083</v>
      </c>
      <c r="V54" s="20" t="n">
        <v>4.45737344</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468.51788117</v>
      </c>
      <c r="F56" s="20" t="n">
        <v>10.52091346</v>
      </c>
      <c r="G56" s="18" t="n">
        <v>485.99598283</v>
      </c>
      <c r="H56" s="20" t="n">
        <v>7.05407845</v>
      </c>
      <c r="I56" s="18" t="n">
        <v>518.61733233</v>
      </c>
      <c r="J56" s="20" t="n">
        <v>3.74398128</v>
      </c>
      <c r="K56" s="18" t="n">
        <v>531.16294439</v>
      </c>
      <c r="L56" s="20" t="n">
        <v>2.29455498</v>
      </c>
      <c r="M56" s="18" t="s">
        <v>481</v>
      </c>
      <c r="N56" s="20" t="s">
        <v>481</v>
      </c>
      <c r="O56" s="18" t="s">
        <v>481</v>
      </c>
      <c r="P56" s="20" t="s">
        <v>481</v>
      </c>
      <c r="Q56" s="18" t="s">
        <v>481</v>
      </c>
      <c r="R56" s="20" t="s">
        <v>481</v>
      </c>
      <c r="S56" s="18" t="s">
        <v>481</v>
      </c>
      <c r="T56" s="20" t="s">
        <v>481</v>
      </c>
      <c r="U56" s="18" t="n">
        <v>449.97553541</v>
      </c>
      <c r="V56" s="20" t="n">
        <v>19.15097957</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(138.0/B61*100)</f>
        <v/>
      </c>
      <c r="D61" s="19" t="n">
        <v>6387</v>
      </c>
      <c r="E61" s="18" t="n">
        <v>404.6680762</v>
      </c>
      <c r="F61" s="20" t="n">
        <v>7.20690622</v>
      </c>
      <c r="G61" s="18" t="n">
        <v>413.68480182</v>
      </c>
      <c r="H61" s="20" t="n">
        <v>4.96742287</v>
      </c>
      <c r="I61" s="18" t="n">
        <v>442.84986992</v>
      </c>
      <c r="J61" s="20" t="n">
        <v>3.17832395</v>
      </c>
      <c r="K61" s="18" t="n">
        <v>499.53500421</v>
      </c>
      <c r="L61" s="20" t="n">
        <v>2.52381138</v>
      </c>
      <c r="M61" s="18" t="s">
        <v>481</v>
      </c>
      <c r="N61" s="20" t="s">
        <v>481</v>
      </c>
      <c r="O61" s="18" t="s">
        <v>481</v>
      </c>
      <c r="P61" s="20" t="s">
        <v>481</v>
      </c>
      <c r="Q61" s="18" t="s">
        <v>481</v>
      </c>
      <c r="R61" s="20" t="s">
        <v>481</v>
      </c>
      <c r="S61" s="18" t="s">
        <v>481</v>
      </c>
      <c r="T61" s="20" t="s">
        <v>481</v>
      </c>
      <c r="U61" s="18" t="n">
        <v>378.94810754</v>
      </c>
      <c r="V61" s="20" t="n">
        <v>8.546508230000001</v>
      </c>
    </row>
    <row r="62" spans="1:22">
      <c r="A62" s="15" t="s">
        <v>537</v>
      </c>
      <c r="B62" s="17" t="n">
        <v>4476</v>
      </c>
      <c r="C62" s="18">
        <f>(3.0/B62*100)</f>
        <v/>
      </c>
      <c r="D62" s="19" t="n">
        <v>4473</v>
      </c>
      <c r="E62" s="18" t="n">
        <v>496.58665729</v>
      </c>
      <c r="F62" s="20" t="n">
        <v>14.58340525</v>
      </c>
      <c r="G62" s="18" t="n">
        <v>502.95614093</v>
      </c>
      <c r="H62" s="20" t="n">
        <v>5.5502809</v>
      </c>
      <c r="I62" s="18" t="n">
        <v>523.40895129</v>
      </c>
      <c r="J62" s="20" t="n">
        <v>1.81223441</v>
      </c>
      <c r="K62" s="18" t="n">
        <v>536.26818876</v>
      </c>
      <c r="L62" s="20" t="n">
        <v>1.38214771</v>
      </c>
      <c r="M62" s="18" t="s">
        <v>481</v>
      </c>
      <c r="N62" s="20" t="s">
        <v>481</v>
      </c>
      <c r="O62" s="18" t="s">
        <v>481</v>
      </c>
      <c r="P62" s="20" t="s">
        <v>481</v>
      </c>
      <c r="Q62" s="18" t="s">
        <v>481</v>
      </c>
      <c r="R62" s="20" t="s">
        <v>481</v>
      </c>
      <c r="S62" s="18" t="s">
        <v>481</v>
      </c>
      <c r="T62" s="20" t="s">
        <v>481</v>
      </c>
      <c r="U62" s="18" t="n">
        <v>449.74546627</v>
      </c>
      <c r="V62" s="20" t="n">
        <v>37.57287518</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(75.0/B66*100)</f>
        <v/>
      </c>
      <c r="D66" s="19" t="n">
        <v>5590</v>
      </c>
      <c r="E66" s="18" t="n">
        <v>372.67008891</v>
      </c>
      <c r="F66" s="20" t="n">
        <v>5.31451219</v>
      </c>
      <c r="G66" s="18" t="n">
        <v>364.18009633</v>
      </c>
      <c r="H66" s="20" t="n">
        <v>4.68656766</v>
      </c>
      <c r="I66" s="18" t="n">
        <v>389.56886784</v>
      </c>
      <c r="J66" s="20" t="n">
        <v>2.19002892</v>
      </c>
      <c r="K66" s="18" t="n">
        <v>441.9958682</v>
      </c>
      <c r="L66" s="20" t="n">
        <v>1.64325538</v>
      </c>
      <c r="M66" s="18" t="s">
        <v>481</v>
      </c>
      <c r="N66" s="20" t="s">
        <v>481</v>
      </c>
      <c r="O66" s="18" t="s">
        <v>481</v>
      </c>
      <c r="P66" s="20" t="s">
        <v>481</v>
      </c>
      <c r="Q66" s="18" t="s">
        <v>481</v>
      </c>
      <c r="R66" s="20" t="s">
        <v>481</v>
      </c>
      <c r="S66" s="18" t="s">
        <v>481</v>
      </c>
      <c r="T66" s="20" t="s">
        <v>481</v>
      </c>
      <c r="U66" s="18" t="n">
        <v>330.19494411</v>
      </c>
      <c r="V66" s="20" t="n">
        <v>4.472177</v>
      </c>
    </row>
    <row r="67" spans="1:22">
      <c r="A67" s="15" t="s">
        <v>542</v>
      </c>
      <c r="B67" s="17" t="n">
        <v>6971</v>
      </c>
      <c r="C67" s="18">
        <f>(66.0/B67*100)</f>
        <v/>
      </c>
      <c r="D67" s="19" t="n">
        <v>6905</v>
      </c>
      <c r="E67" s="18" t="n">
        <v>358.11628852</v>
      </c>
      <c r="F67" s="20" t="n">
        <v>7.106644</v>
      </c>
      <c r="G67" s="18" t="n">
        <v>349.64520982</v>
      </c>
      <c r="H67" s="20" t="n">
        <v>6.57446056</v>
      </c>
      <c r="I67" s="18" t="n">
        <v>387.27732778</v>
      </c>
      <c r="J67" s="20" t="n">
        <v>2.52003187</v>
      </c>
      <c r="K67" s="18" t="n">
        <v>409.57035016</v>
      </c>
      <c r="L67" s="20" t="n">
        <v>2.49040142</v>
      </c>
      <c r="M67" s="18" t="s">
        <v>481</v>
      </c>
      <c r="N67" s="20" t="s">
        <v>481</v>
      </c>
      <c r="O67" s="18" t="s">
        <v>481</v>
      </c>
      <c r="P67" s="20" t="s">
        <v>481</v>
      </c>
      <c r="Q67" s="18" t="s">
        <v>481</v>
      </c>
      <c r="R67" s="20" t="s">
        <v>481</v>
      </c>
      <c r="S67" s="18" t="s">
        <v>481</v>
      </c>
      <c r="T67" s="20" t="s">
        <v>481</v>
      </c>
      <c r="U67" s="18" t="n">
        <v>316.52463278</v>
      </c>
      <c r="V67" s="20" t="n">
        <v>7.69251345</v>
      </c>
    </row>
    <row r="68" spans="1:22">
      <c r="A68" s="15" t="s">
        <v>543</v>
      </c>
      <c r="B68" s="17" t="n">
        <v>12083</v>
      </c>
      <c r="C68" s="18">
        <f>(26.0/B68*100)</f>
        <v/>
      </c>
      <c r="D68" s="19" t="n">
        <v>12057</v>
      </c>
      <c r="E68" s="18" t="n">
        <v>344.79223929</v>
      </c>
      <c r="F68" s="20" t="n">
        <v>3.96355337</v>
      </c>
      <c r="G68" s="18" t="n">
        <v>346.2631915</v>
      </c>
      <c r="H68" s="20" t="n">
        <v>3.9517146</v>
      </c>
      <c r="I68" s="18" t="n">
        <v>394.33282331</v>
      </c>
      <c r="J68" s="20" t="n">
        <v>1.80886994</v>
      </c>
      <c r="K68" s="18" t="n">
        <v>449.41931362</v>
      </c>
      <c r="L68" s="20" t="n">
        <v>1.3173697</v>
      </c>
      <c r="M68" s="18" t="s">
        <v>481</v>
      </c>
      <c r="N68" s="20" t="s">
        <v>481</v>
      </c>
      <c r="O68" s="18" t="s">
        <v>481</v>
      </c>
      <c r="P68" s="20" t="s">
        <v>481</v>
      </c>
      <c r="Q68" s="18" t="s">
        <v>481</v>
      </c>
      <c r="R68" s="20" t="s">
        <v>481</v>
      </c>
      <c r="S68" s="18" t="s">
        <v>481</v>
      </c>
      <c r="T68" s="20" t="s">
        <v>481</v>
      </c>
      <c r="U68" s="18" t="n">
        <v>332.57169915</v>
      </c>
      <c r="V68" s="20" t="n">
        <v>3.65451736</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439.50698935</v>
      </c>
      <c r="F70" s="20" t="n">
        <v>9.25764671</v>
      </c>
      <c r="G70" s="18" t="n">
        <v>446.88162608</v>
      </c>
      <c r="H70" s="20" t="n">
        <v>6.49032713</v>
      </c>
      <c r="I70" s="18" t="n">
        <v>466.18266644</v>
      </c>
      <c r="J70" s="20" t="n">
        <v>4.07509163</v>
      </c>
      <c r="K70" s="18" t="n">
        <v>505.75245976</v>
      </c>
      <c r="L70" s="20" t="n">
        <v>2.54760819</v>
      </c>
      <c r="M70" s="18" t="s">
        <v>481</v>
      </c>
      <c r="N70" s="20" t="s">
        <v>481</v>
      </c>
      <c r="O70" s="18" t="s">
        <v>481</v>
      </c>
      <c r="P70" s="20" t="s">
        <v>481</v>
      </c>
      <c r="Q70" s="18" t="s">
        <v>481</v>
      </c>
      <c r="R70" s="20" t="s">
        <v>481</v>
      </c>
      <c r="S70" s="18" t="s">
        <v>481</v>
      </c>
      <c r="T70" s="20" t="s">
        <v>481</v>
      </c>
      <c r="U70" s="18" t="n">
        <v>411.97793428</v>
      </c>
      <c r="V70" s="20" t="n">
        <v>8.73220939</v>
      </c>
    </row>
    <row r="71" spans="1:22">
      <c r="A71" s="15" t="s">
        <v>546</v>
      </c>
      <c r="B71" s="17" t="n">
        <v>6115</v>
      </c>
      <c r="C71" s="18">
        <f>(17.0/B71*100)</f>
        <v/>
      </c>
      <c r="D71" s="19" t="n">
        <v>6098</v>
      </c>
      <c r="E71" s="18" t="n">
        <v>517.69284663</v>
      </c>
      <c r="F71" s="20" t="n">
        <v>15.15805401</v>
      </c>
      <c r="G71" s="18" t="n">
        <v>532.97369852</v>
      </c>
      <c r="H71" s="20" t="n">
        <v>9.024437150000001</v>
      </c>
      <c r="I71" s="18" t="n">
        <v>526.73063157</v>
      </c>
      <c r="J71" s="20" t="n">
        <v>3.77105768</v>
      </c>
      <c r="K71" s="18" t="n">
        <v>564.8887251899999</v>
      </c>
      <c r="L71" s="20" t="n">
        <v>1.45195615</v>
      </c>
      <c r="M71" s="18" t="s">
        <v>481</v>
      </c>
      <c r="N71" s="20" t="s">
        <v>481</v>
      </c>
      <c r="O71" s="18" t="s">
        <v>481</v>
      </c>
      <c r="P71" s="20" t="s">
        <v>481</v>
      </c>
      <c r="Q71" s="18" t="s">
        <v>481</v>
      </c>
      <c r="R71" s="20" t="s">
        <v>481</v>
      </c>
      <c r="S71" s="18" t="s">
        <v>481</v>
      </c>
      <c r="T71" s="20" t="s">
        <v>481</v>
      </c>
      <c r="U71" s="18" t="n">
        <v>466.36395107</v>
      </c>
      <c r="V71" s="20" t="n">
        <v>23.13271776</v>
      </c>
    </row>
    <row r="72" spans="1:22">
      <c r="A72" s="15" t="s">
        <v>547</v>
      </c>
      <c r="B72" s="17" t="n">
        <v>7708</v>
      </c>
      <c r="C72" s="18">
        <f>(6.0/B72*100)</f>
        <v/>
      </c>
      <c r="D72" s="19" t="n">
        <v>7702</v>
      </c>
      <c r="E72" s="18" t="n">
        <v>478.13147346</v>
      </c>
      <c r="F72" s="20" t="n">
        <v>15.31461573</v>
      </c>
      <c r="G72" s="18" t="n">
        <v>526.03896753</v>
      </c>
      <c r="H72" s="20" t="n">
        <v>7.22934474</v>
      </c>
      <c r="I72" s="18" t="n">
        <v>520.25672823</v>
      </c>
      <c r="J72" s="20" t="n">
        <v>4.10483759</v>
      </c>
      <c r="K72" s="18" t="n">
        <v>542.3830169399999</v>
      </c>
      <c r="L72" s="20" t="n">
        <v>2.44462077</v>
      </c>
      <c r="M72" s="18" t="s">
        <v>481</v>
      </c>
      <c r="N72" s="20" t="s">
        <v>481</v>
      </c>
      <c r="O72" s="18" t="s">
        <v>481</v>
      </c>
      <c r="P72" s="20" t="s">
        <v>481</v>
      </c>
      <c r="Q72" s="18" t="s">
        <v>481</v>
      </c>
      <c r="R72" s="20" t="s">
        <v>481</v>
      </c>
      <c r="S72" s="18" t="s">
        <v>481</v>
      </c>
      <c r="T72" s="20" t="s">
        <v>481</v>
      </c>
      <c r="U72" s="18" t="n">
        <v>422.65873645</v>
      </c>
      <c r="V72" s="20" t="n">
        <v>37.95829765</v>
      </c>
    </row>
    <row r="73" spans="1:22">
      <c r="A73" s="15" t="s">
        <v>548</v>
      </c>
      <c r="B73" s="17" t="n">
        <v>8249</v>
      </c>
      <c r="C73" s="18">
        <f>(147.0/B73*100)</f>
        <v/>
      </c>
      <c r="D73" s="19" t="n">
        <v>8102</v>
      </c>
      <c r="E73" s="18" t="n">
        <v>377.14134751</v>
      </c>
      <c r="F73" s="20" t="n">
        <v>9.74182266</v>
      </c>
      <c r="G73" s="18" t="n">
        <v>392.19333808</v>
      </c>
      <c r="H73" s="20" t="n">
        <v>4.80175466</v>
      </c>
      <c r="I73" s="18" t="n">
        <v>409.75867932</v>
      </c>
      <c r="J73" s="20" t="n">
        <v>2.88651346</v>
      </c>
      <c r="K73" s="18" t="n">
        <v>443.60903771</v>
      </c>
      <c r="L73" s="20" t="n">
        <v>3.03668925</v>
      </c>
      <c r="M73" s="18" t="s">
        <v>481</v>
      </c>
      <c r="N73" s="20" t="s">
        <v>481</v>
      </c>
      <c r="O73" s="18" t="s">
        <v>481</v>
      </c>
      <c r="P73" s="20" t="s">
        <v>481</v>
      </c>
      <c r="Q73" s="18" t="s">
        <v>481</v>
      </c>
      <c r="R73" s="20" t="s">
        <v>481</v>
      </c>
      <c r="S73" s="18" t="s">
        <v>481</v>
      </c>
      <c r="T73" s="20" t="s">
        <v>481</v>
      </c>
      <c r="U73" s="18" t="n">
        <v>365.13289904</v>
      </c>
      <c r="V73" s="20" t="n">
        <v>10.47740398</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(204.0/B75*100)</f>
        <v/>
      </c>
      <c r="D75" s="19" t="n">
        <v>5171</v>
      </c>
      <c r="E75" s="18" t="n">
        <v>346.33795422</v>
      </c>
      <c r="F75" s="20" t="n">
        <v>5.43205788</v>
      </c>
      <c r="G75" s="18" t="n">
        <v>361.45759622</v>
      </c>
      <c r="H75" s="20" t="n">
        <v>7.03038947</v>
      </c>
      <c r="I75" s="18" t="n">
        <v>381.31056786</v>
      </c>
      <c r="J75" s="20" t="n">
        <v>2.6593276</v>
      </c>
      <c r="K75" s="18" t="n">
        <v>396.25590878</v>
      </c>
      <c r="L75" s="20" t="n">
        <v>2.1911932</v>
      </c>
      <c r="M75" s="18" t="s">
        <v>481</v>
      </c>
      <c r="N75" s="20" t="s">
        <v>481</v>
      </c>
      <c r="O75" s="18" t="s">
        <v>481</v>
      </c>
      <c r="P75" s="20" t="s">
        <v>481</v>
      </c>
      <c r="Q75" s="18" t="s">
        <v>481</v>
      </c>
      <c r="R75" s="20" t="s">
        <v>481</v>
      </c>
      <c r="S75" s="18" t="s">
        <v>481</v>
      </c>
      <c r="T75" s="20" t="s">
        <v>481</v>
      </c>
      <c r="U75" s="18" t="n">
        <v>345.50697192</v>
      </c>
      <c r="V75" s="20" t="n">
        <v>5.24660892</v>
      </c>
    </row>
    <row r="76" spans="1:22">
      <c r="A76" s="15" t="s">
        <v>551</v>
      </c>
      <c r="B76" s="17" t="n">
        <v>14167</v>
      </c>
      <c r="C76" s="18">
        <f>(228.0/B76*100)</f>
        <v/>
      </c>
      <c r="D76" s="19" t="n">
        <v>13939</v>
      </c>
      <c r="E76" s="18" t="n">
        <v>370.89749362</v>
      </c>
      <c r="F76" s="20" t="n">
        <v>7.15476639</v>
      </c>
      <c r="G76" s="18" t="n">
        <v>355.27793582</v>
      </c>
      <c r="H76" s="20" t="n">
        <v>5.30609595</v>
      </c>
      <c r="I76" s="18" t="n">
        <v>402.73386692</v>
      </c>
      <c r="J76" s="20" t="n">
        <v>2.88920185</v>
      </c>
      <c r="K76" s="18" t="n">
        <v>462.14076669</v>
      </c>
      <c r="L76" s="20" t="n">
        <v>2.39946429</v>
      </c>
      <c r="M76" s="18" t="s">
        <v>481</v>
      </c>
      <c r="N76" s="20" t="s">
        <v>481</v>
      </c>
      <c r="O76" s="18" t="s">
        <v>481</v>
      </c>
      <c r="P76" s="20" t="s">
        <v>481</v>
      </c>
      <c r="Q76" s="18" t="s">
        <v>481</v>
      </c>
      <c r="R76" s="20" t="s">
        <v>481</v>
      </c>
      <c r="S76" s="18" t="s">
        <v>481</v>
      </c>
      <c r="T76" s="20" t="s">
        <v>481</v>
      </c>
      <c r="U76" s="18" t="n">
        <v>340.47711405</v>
      </c>
      <c r="V76" s="20" t="n">
        <v>4.99844311</v>
      </c>
    </row>
    <row r="77" spans="1:22">
      <c r="A77" s="15" t="s">
        <v>552</v>
      </c>
      <c r="B77" s="17" t="n">
        <v>6062</v>
      </c>
      <c r="C77" s="18">
        <f>(86.0/B77*100)</f>
        <v/>
      </c>
      <c r="D77" s="19" t="n">
        <v>5976</v>
      </c>
      <c r="E77" s="18" t="n">
        <v>398.06643991</v>
      </c>
      <c r="F77" s="20" t="n">
        <v>6.65650564</v>
      </c>
      <c r="G77" s="18" t="n">
        <v>409.33848432</v>
      </c>
      <c r="H77" s="20" t="n">
        <v>5.05663345</v>
      </c>
      <c r="I77" s="18" t="n">
        <v>430.2920457</v>
      </c>
      <c r="J77" s="20" t="n">
        <v>2.9932136</v>
      </c>
      <c r="K77" s="18" t="n">
        <v>450.42080034</v>
      </c>
      <c r="L77" s="20" t="n">
        <v>2.29492659</v>
      </c>
      <c r="M77" s="18" t="s">
        <v>481</v>
      </c>
      <c r="N77" s="20" t="s">
        <v>481</v>
      </c>
      <c r="O77" s="18" t="s">
        <v>481</v>
      </c>
      <c r="P77" s="20" t="s">
        <v>481</v>
      </c>
      <c r="Q77" s="18" t="s">
        <v>481</v>
      </c>
      <c r="R77" s="20" t="s">
        <v>481</v>
      </c>
      <c r="S77" s="18" t="s">
        <v>481</v>
      </c>
      <c r="T77" s="20" t="s">
        <v>481</v>
      </c>
      <c r="U77" s="18" t="n">
        <v>346.47994988</v>
      </c>
      <c r="V77" s="20" t="n">
        <v>4.37998996</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389.01207644</v>
      </c>
      <c r="F81" s="20" t="n">
        <v>14.50950122</v>
      </c>
      <c r="G81" s="18" t="n">
        <v>377.57001165</v>
      </c>
      <c r="H81" s="20" t="n">
        <v>6.35424576</v>
      </c>
      <c r="I81" s="18" t="n">
        <v>427.79125666</v>
      </c>
      <c r="J81" s="20" t="n">
        <v>3.21276301</v>
      </c>
      <c r="K81" s="18" t="n">
        <v>457.04978889</v>
      </c>
      <c r="L81" s="20" t="n">
        <v>2.89344773</v>
      </c>
      <c r="M81" s="18" t="s">
        <v>481</v>
      </c>
      <c r="N81" s="20" t="s">
        <v>481</v>
      </c>
      <c r="O81" s="18" t="s">
        <v>481</v>
      </c>
      <c r="P81" s="20" t="s">
        <v>481</v>
      </c>
      <c r="Q81" s="18" t="s">
        <v>481</v>
      </c>
      <c r="R81" s="20" t="s">
        <v>481</v>
      </c>
      <c r="S81" s="18" t="s">
        <v>481</v>
      </c>
      <c r="T81" s="20" t="s">
        <v>481</v>
      </c>
      <c r="U81" s="18" t="n">
        <v>390.868897</v>
      </c>
      <c r="V81" s="20" t="n">
        <v>14.03712522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718</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530.448222</v>
      </c>
      <c r="F7" s="20" t="n">
        <v>4.9759837</v>
      </c>
      <c r="G7" s="18" t="n">
        <v>537.67901245</v>
      </c>
      <c r="H7" s="20" t="n">
        <v>2.36534241</v>
      </c>
      <c r="I7" s="18" t="n">
        <v>506.67239414</v>
      </c>
      <c r="J7" s="20" t="n">
        <v>1.99511125</v>
      </c>
      <c r="K7" s="18" t="n">
        <v>479.37796134</v>
      </c>
      <c r="L7" s="20" t="n">
        <v>2.92471758</v>
      </c>
      <c r="M7" s="18" t="s">
        <v>481</v>
      </c>
      <c r="N7" s="20" t="s">
        <v>481</v>
      </c>
      <c r="O7" s="18" t="s">
        <v>481</v>
      </c>
      <c r="P7" s="20" t="s">
        <v>481</v>
      </c>
      <c r="Q7" s="18" t="s">
        <v>481</v>
      </c>
      <c r="R7" s="20" t="s">
        <v>481</v>
      </c>
      <c r="S7" s="18" t="s">
        <v>481</v>
      </c>
      <c r="T7" s="20" t="s">
        <v>481</v>
      </c>
      <c r="U7" s="18" t="n">
        <v>432.72227602</v>
      </c>
      <c r="V7" s="20" t="n">
        <v>8.716109339999999</v>
      </c>
    </row>
    <row r="8" spans="1:22">
      <c r="A8" s="15" t="s">
        <v>483</v>
      </c>
      <c r="B8" s="17" t="n">
        <v>7007</v>
      </c>
      <c r="C8" s="18">
        <f>(25.0/B8*100)</f>
        <v/>
      </c>
      <c r="D8" s="19" t="n">
        <v>6982</v>
      </c>
      <c r="E8" s="18" t="n">
        <v>493.7104724</v>
      </c>
      <c r="F8" s="20" t="n">
        <v>5.37953066</v>
      </c>
      <c r="G8" s="18" t="n">
        <v>526.87656311</v>
      </c>
      <c r="H8" s="20" t="n">
        <v>3.65517004</v>
      </c>
      <c r="I8" s="18" t="n">
        <v>499.02333071</v>
      </c>
      <c r="J8" s="20" t="n">
        <v>2.76234711</v>
      </c>
      <c r="K8" s="18" t="n">
        <v>467.56973836</v>
      </c>
      <c r="L8" s="20" t="n">
        <v>3.31816374</v>
      </c>
      <c r="M8" s="18" t="s">
        <v>481</v>
      </c>
      <c r="N8" s="20" t="s">
        <v>481</v>
      </c>
      <c r="O8" s="18" t="s">
        <v>481</v>
      </c>
      <c r="P8" s="20" t="s">
        <v>481</v>
      </c>
      <c r="Q8" s="18" t="n">
        <v>368.48347797</v>
      </c>
      <c r="R8" s="20" t="n">
        <v>14.99112476</v>
      </c>
      <c r="S8" s="18" t="s">
        <v>481</v>
      </c>
      <c r="T8" s="20" t="s">
        <v>481</v>
      </c>
      <c r="U8" s="18" t="n">
        <v>387.76851241</v>
      </c>
      <c r="V8" s="20" t="n">
        <v>22.56436492</v>
      </c>
    </row>
    <row r="9" spans="1:22">
      <c r="A9" s="15" t="s">
        <v>484</v>
      </c>
      <c r="B9" s="17" t="n">
        <v>9651</v>
      </c>
      <c r="C9" s="18">
        <f>(113.0/B9*100)</f>
        <v/>
      </c>
      <c r="D9" s="19" t="n">
        <v>9538</v>
      </c>
      <c r="E9" s="18" t="n">
        <v>508.78812762</v>
      </c>
      <c r="F9" s="20" t="n">
        <v>4.65758334</v>
      </c>
      <c r="G9" s="18" t="n">
        <v>531.17185376</v>
      </c>
      <c r="H9" s="20" t="n">
        <v>3.09428066</v>
      </c>
      <c r="I9" s="18" t="n">
        <v>504.33833798</v>
      </c>
      <c r="J9" s="20" t="n">
        <v>2.47660619</v>
      </c>
      <c r="K9" s="18" t="n">
        <v>485.24003603</v>
      </c>
      <c r="L9" s="20" t="n">
        <v>3.15684929</v>
      </c>
      <c r="M9" s="18" t="s">
        <v>481</v>
      </c>
      <c r="N9" s="20" t="s">
        <v>481</v>
      </c>
      <c r="O9" s="18" t="s">
        <v>481</v>
      </c>
      <c r="P9" s="20" t="s">
        <v>481</v>
      </c>
      <c r="Q9" s="18" t="n">
        <v>374.78530698</v>
      </c>
      <c r="R9" s="20" t="n">
        <v>11.62763904</v>
      </c>
      <c r="S9" s="18" t="s">
        <v>481</v>
      </c>
      <c r="T9" s="20" t="s">
        <v>481</v>
      </c>
      <c r="U9" s="18" t="n">
        <v>389.09927149</v>
      </c>
      <c r="V9" s="20" t="n">
        <v>11.76509427</v>
      </c>
    </row>
    <row r="10" spans="1:22">
      <c r="A10" s="15" t="s">
        <v>485</v>
      </c>
      <c r="B10" s="17" t="n">
        <v>20058</v>
      </c>
      <c r="C10" s="18">
        <f>(530.0/B10*100)</f>
        <v/>
      </c>
      <c r="D10" s="19" t="n">
        <v>19528</v>
      </c>
      <c r="E10" s="18" t="n">
        <v>538.5482167599999</v>
      </c>
      <c r="F10" s="20" t="n">
        <v>3.55870913</v>
      </c>
      <c r="G10" s="18" t="n">
        <v>555.4795818600001</v>
      </c>
      <c r="H10" s="20" t="n">
        <v>2.7305304</v>
      </c>
      <c r="I10" s="18" t="n">
        <v>522.5371308</v>
      </c>
      <c r="J10" s="20" t="n">
        <v>2.41711358</v>
      </c>
      <c r="K10" s="18" t="n">
        <v>508.00381314</v>
      </c>
      <c r="L10" s="20" t="n">
        <v>2.92529259</v>
      </c>
      <c r="M10" s="18" t="s">
        <v>481</v>
      </c>
      <c r="N10" s="20" t="s">
        <v>481</v>
      </c>
      <c r="O10" s="18" t="s">
        <v>481</v>
      </c>
      <c r="P10" s="20" t="s">
        <v>481</v>
      </c>
      <c r="Q10" s="18" t="s">
        <v>481</v>
      </c>
      <c r="R10" s="20" t="s">
        <v>481</v>
      </c>
      <c r="S10" s="18" t="s">
        <v>481</v>
      </c>
      <c r="T10" s="20" t="s">
        <v>481</v>
      </c>
      <c r="U10" s="18" t="n">
        <v>420.46690602</v>
      </c>
      <c r="V10" s="20" t="n">
        <v>10.33967622</v>
      </c>
    </row>
    <row r="11" spans="1:22">
      <c r="A11" s="15" t="s">
        <v>486</v>
      </c>
      <c r="B11" s="17" t="n">
        <v>7053</v>
      </c>
      <c r="C11" s="18">
        <f>(51.0/B11*100)</f>
        <v/>
      </c>
      <c r="D11" s="19" t="n">
        <v>7002</v>
      </c>
      <c r="E11" s="18" t="n">
        <v>445.08865182</v>
      </c>
      <c r="F11" s="20" t="n">
        <v>5.07479089</v>
      </c>
      <c r="G11" s="18" t="n">
        <v>455.05189959</v>
      </c>
      <c r="H11" s="20" t="n">
        <v>3.45502946</v>
      </c>
      <c r="I11" s="18" t="n">
        <v>450.54695841</v>
      </c>
      <c r="J11" s="20" t="n">
        <v>2.79251285</v>
      </c>
      <c r="K11" s="18" t="n">
        <v>435.25003749</v>
      </c>
      <c r="L11" s="20" t="n">
        <v>3.51638236</v>
      </c>
      <c r="M11" s="18" t="s">
        <v>481</v>
      </c>
      <c r="N11" s="20" t="s">
        <v>481</v>
      </c>
      <c r="O11" s="18" t="s">
        <v>481</v>
      </c>
      <c r="P11" s="20" t="s">
        <v>481</v>
      </c>
      <c r="Q11" s="18" t="s">
        <v>481</v>
      </c>
      <c r="R11" s="20" t="s">
        <v>481</v>
      </c>
      <c r="S11" s="18" t="s">
        <v>481</v>
      </c>
      <c r="T11" s="20" t="s">
        <v>481</v>
      </c>
      <c r="U11" s="18" t="n">
        <v>371.20681095</v>
      </c>
      <c r="V11" s="20" t="n">
        <v>11.01900381</v>
      </c>
    </row>
    <row r="12" spans="1:22">
      <c r="A12" s="15" t="s">
        <v>487</v>
      </c>
      <c r="B12" s="17" t="n">
        <v>6894</v>
      </c>
      <c r="C12" s="18">
        <f>(57.0/B12*100)</f>
        <v/>
      </c>
      <c r="D12" s="19" t="n">
        <v>6837</v>
      </c>
      <c r="E12" s="18" t="n">
        <v>505.02500196</v>
      </c>
      <c r="F12" s="20" t="n">
        <v>6.38480646</v>
      </c>
      <c r="G12" s="18" t="n">
        <v>519.78064442</v>
      </c>
      <c r="H12" s="20" t="n">
        <v>3.41582947</v>
      </c>
      <c r="I12" s="18" t="n">
        <v>489.81049715</v>
      </c>
      <c r="J12" s="20" t="n">
        <v>2.34536365</v>
      </c>
      <c r="K12" s="18" t="n">
        <v>488.50759168</v>
      </c>
      <c r="L12" s="20" t="n">
        <v>3.27985263</v>
      </c>
      <c r="M12" s="18" t="s">
        <v>481</v>
      </c>
      <c r="N12" s="20" t="s">
        <v>481</v>
      </c>
      <c r="O12" s="18" t="s">
        <v>481</v>
      </c>
      <c r="P12" s="20" t="s">
        <v>481</v>
      </c>
      <c r="Q12" s="18" t="n">
        <v>366.6777112</v>
      </c>
      <c r="R12" s="20" t="n">
        <v>14.39052153</v>
      </c>
      <c r="S12" s="18" t="s">
        <v>481</v>
      </c>
      <c r="T12" s="20" t="s">
        <v>481</v>
      </c>
      <c r="U12" s="18" t="n">
        <v>389.98567975</v>
      </c>
      <c r="V12" s="20" t="n">
        <v>15.26755914</v>
      </c>
    </row>
    <row r="13" spans="1:22">
      <c r="A13" s="15" t="s">
        <v>488</v>
      </c>
      <c r="B13" s="17" t="n">
        <v>7161</v>
      </c>
      <c r="C13" s="18">
        <f>(93.0/B13*100)</f>
        <v/>
      </c>
      <c r="D13" s="19" t="n">
        <v>7068</v>
      </c>
      <c r="E13" s="18" t="n">
        <v>505.78005084</v>
      </c>
      <c r="F13" s="20" t="n">
        <v>5.83545694</v>
      </c>
      <c r="G13" s="18" t="n">
        <v>528.65725456</v>
      </c>
      <c r="H13" s="20" t="n">
        <v>3.15790626</v>
      </c>
      <c r="I13" s="18" t="n">
        <v>503.05241514</v>
      </c>
      <c r="J13" s="20" t="n">
        <v>2.5416861</v>
      </c>
      <c r="K13" s="18" t="n">
        <v>471.44083156</v>
      </c>
      <c r="L13" s="20" t="n">
        <v>4.00119507</v>
      </c>
      <c r="M13" s="18" t="s">
        <v>481</v>
      </c>
      <c r="N13" s="20" t="s">
        <v>481</v>
      </c>
      <c r="O13" s="18" t="s">
        <v>481</v>
      </c>
      <c r="P13" s="20" t="s">
        <v>481</v>
      </c>
      <c r="Q13" s="18" t="n">
        <v>436.36003517</v>
      </c>
      <c r="R13" s="20" t="n">
        <v>6.43426798</v>
      </c>
      <c r="S13" s="18" t="s">
        <v>481</v>
      </c>
      <c r="T13" s="20" t="s">
        <v>481</v>
      </c>
      <c r="U13" s="18" t="n">
        <v>383.68603096</v>
      </c>
      <c r="V13" s="20" t="n">
        <v>13.95487802</v>
      </c>
    </row>
    <row r="14" spans="1:22">
      <c r="A14" s="15" t="s">
        <v>489</v>
      </c>
      <c r="B14" s="17" t="n">
        <v>5587</v>
      </c>
      <c r="C14" s="18">
        <f>(76.0/B14*100)</f>
        <v/>
      </c>
      <c r="D14" s="19" t="n">
        <v>5511</v>
      </c>
      <c r="E14" s="18" t="n">
        <v>528.1725818899999</v>
      </c>
      <c r="F14" s="20" t="n">
        <v>5.06000972</v>
      </c>
      <c r="G14" s="18" t="n">
        <v>543.3565465200001</v>
      </c>
      <c r="H14" s="20" t="n">
        <v>3.54191599</v>
      </c>
      <c r="I14" s="18" t="n">
        <v>535.3845011</v>
      </c>
      <c r="J14" s="20" t="n">
        <v>2.41036207</v>
      </c>
      <c r="K14" s="18" t="n">
        <v>526.67902068</v>
      </c>
      <c r="L14" s="20" t="n">
        <v>3.78246539</v>
      </c>
      <c r="M14" s="18" t="s">
        <v>481</v>
      </c>
      <c r="N14" s="20" t="s">
        <v>481</v>
      </c>
      <c r="O14" s="18" t="s">
        <v>481</v>
      </c>
      <c r="P14" s="20" t="s">
        <v>481</v>
      </c>
      <c r="Q14" s="18" t="s">
        <v>481</v>
      </c>
      <c r="R14" s="20" t="s">
        <v>481</v>
      </c>
      <c r="S14" s="18" t="s">
        <v>481</v>
      </c>
      <c r="T14" s="20" t="s">
        <v>481</v>
      </c>
      <c r="U14" s="18" t="n">
        <v>416.06716795</v>
      </c>
      <c r="V14" s="20" t="n">
        <v>15.30796495</v>
      </c>
    </row>
    <row r="15" spans="1:22">
      <c r="A15" s="15" t="s">
        <v>490</v>
      </c>
      <c r="B15" s="17" t="n">
        <v>5882</v>
      </c>
      <c r="C15" s="18">
        <f>(53.0/B15*100)</f>
        <v/>
      </c>
      <c r="D15" s="19" t="n">
        <v>5829</v>
      </c>
      <c r="E15" s="18" t="n">
        <v>532.94086874</v>
      </c>
      <c r="F15" s="20" t="n">
        <v>6.43954782</v>
      </c>
      <c r="G15" s="18" t="n">
        <v>552.59584422</v>
      </c>
      <c r="H15" s="20" t="n">
        <v>2.94317174</v>
      </c>
      <c r="I15" s="18" t="n">
        <v>529.41971978</v>
      </c>
      <c r="J15" s="20" t="n">
        <v>2.63235189</v>
      </c>
      <c r="K15" s="18" t="n">
        <v>503.7498829</v>
      </c>
      <c r="L15" s="20" t="n">
        <v>3.66858732</v>
      </c>
      <c r="M15" s="18" t="s">
        <v>481</v>
      </c>
      <c r="N15" s="20" t="s">
        <v>481</v>
      </c>
      <c r="O15" s="18" t="s">
        <v>481</v>
      </c>
      <c r="P15" s="20" t="s">
        <v>481</v>
      </c>
      <c r="Q15" s="18" t="n">
        <v>375.95013089</v>
      </c>
      <c r="R15" s="20" t="n">
        <v>17.42774697</v>
      </c>
      <c r="S15" s="18" t="s">
        <v>481</v>
      </c>
      <c r="T15" s="20" t="s">
        <v>481</v>
      </c>
      <c r="U15" s="18" t="n">
        <v>426.36903752</v>
      </c>
      <c r="V15" s="20" t="n">
        <v>17.27223231</v>
      </c>
    </row>
    <row r="16" spans="1:22">
      <c r="A16" s="15" t="s">
        <v>491</v>
      </c>
      <c r="B16" s="17" t="n">
        <v>6108</v>
      </c>
      <c r="C16" s="18">
        <f>(105.0/B16*100)</f>
        <v/>
      </c>
      <c r="D16" s="19" t="n">
        <v>6003</v>
      </c>
      <c r="E16" s="18" t="n">
        <v>499.60742961</v>
      </c>
      <c r="F16" s="20" t="n">
        <v>5.03330248</v>
      </c>
      <c r="G16" s="18" t="n">
        <v>528.43987629</v>
      </c>
      <c r="H16" s="20" t="n">
        <v>3.88433509</v>
      </c>
      <c r="I16" s="18" t="n">
        <v>500.4324707</v>
      </c>
      <c r="J16" s="20" t="n">
        <v>2.3888823</v>
      </c>
      <c r="K16" s="18" t="n">
        <v>471.84653818</v>
      </c>
      <c r="L16" s="20" t="n">
        <v>3.09084584</v>
      </c>
      <c r="M16" s="18" t="s">
        <v>481</v>
      </c>
      <c r="N16" s="20" t="s">
        <v>481</v>
      </c>
      <c r="O16" s="18" t="s">
        <v>481</v>
      </c>
      <c r="P16" s="20" t="s">
        <v>481</v>
      </c>
      <c r="Q16" s="18" t="s">
        <v>481</v>
      </c>
      <c r="R16" s="20" t="s">
        <v>481</v>
      </c>
      <c r="S16" s="18" t="s">
        <v>481</v>
      </c>
      <c r="T16" s="20" t="s">
        <v>481</v>
      </c>
      <c r="U16" s="18" t="n">
        <v>346.01928415</v>
      </c>
      <c r="V16" s="20" t="n">
        <v>10.98182222</v>
      </c>
    </row>
    <row r="17" spans="1:22">
      <c r="A17" s="15" t="s">
        <v>492</v>
      </c>
      <c r="B17" s="17" t="n">
        <v>6504</v>
      </c>
      <c r="C17" s="18">
        <f>(695.0/B17*100)</f>
        <v/>
      </c>
      <c r="D17" s="19" t="n">
        <v>5809</v>
      </c>
      <c r="E17" s="18" t="n">
        <v>499.7714336</v>
      </c>
      <c r="F17" s="20" t="n">
        <v>5.60848223</v>
      </c>
      <c r="G17" s="18" t="n">
        <v>534.9556632</v>
      </c>
      <c r="H17" s="20" t="n">
        <v>3.6253267</v>
      </c>
      <c r="I17" s="18" t="n">
        <v>519.57975272</v>
      </c>
      <c r="J17" s="20" t="n">
        <v>3.10860628</v>
      </c>
      <c r="K17" s="18" t="n">
        <v>503.00135496</v>
      </c>
      <c r="L17" s="20" t="n">
        <v>3.97766323</v>
      </c>
      <c r="M17" s="18" t="s">
        <v>481</v>
      </c>
      <c r="N17" s="20" t="s">
        <v>481</v>
      </c>
      <c r="O17" s="18" t="s">
        <v>481</v>
      </c>
      <c r="P17" s="20" t="s">
        <v>481</v>
      </c>
      <c r="Q17" s="18" t="n">
        <v>360.48925247</v>
      </c>
      <c r="R17" s="20" t="n">
        <v>12.44339086</v>
      </c>
      <c r="S17" s="18" t="s">
        <v>481</v>
      </c>
      <c r="T17" s="20" t="s">
        <v>481</v>
      </c>
      <c r="U17" s="18" t="n">
        <v>414.4355637</v>
      </c>
      <c r="V17" s="20" t="n">
        <v>16.89582903</v>
      </c>
    </row>
    <row r="18" spans="1:22">
      <c r="A18" s="15" t="s">
        <v>493</v>
      </c>
      <c r="B18" s="17" t="n">
        <v>5532</v>
      </c>
      <c r="C18" s="18">
        <f>(28.0/B18*100)</f>
        <v/>
      </c>
      <c r="D18" s="19" t="n">
        <v>5504</v>
      </c>
      <c r="E18" s="18" t="n">
        <v>444.19021275</v>
      </c>
      <c r="F18" s="20" t="n">
        <v>7.75086479</v>
      </c>
      <c r="G18" s="18" t="n">
        <v>476.012142</v>
      </c>
      <c r="H18" s="20" t="n">
        <v>5.30910852</v>
      </c>
      <c r="I18" s="18" t="n">
        <v>455.15708153</v>
      </c>
      <c r="J18" s="20" t="n">
        <v>4.01549464</v>
      </c>
      <c r="K18" s="18" t="n">
        <v>442.89689593</v>
      </c>
      <c r="L18" s="20" t="n">
        <v>3.8533352</v>
      </c>
      <c r="M18" s="18" t="s">
        <v>481</v>
      </c>
      <c r="N18" s="20" t="s">
        <v>481</v>
      </c>
      <c r="O18" s="18" t="s">
        <v>481</v>
      </c>
      <c r="P18" s="20" t="s">
        <v>481</v>
      </c>
      <c r="Q18" s="18" t="s">
        <v>481</v>
      </c>
      <c r="R18" s="20" t="s">
        <v>481</v>
      </c>
      <c r="S18" s="18" t="s">
        <v>481</v>
      </c>
      <c r="T18" s="20" t="s">
        <v>481</v>
      </c>
      <c r="U18" s="18" t="n">
        <v>348.60280453</v>
      </c>
      <c r="V18" s="20" t="n">
        <v>11.18849826</v>
      </c>
    </row>
    <row r="19" spans="1:22">
      <c r="A19" s="15" t="s">
        <v>494</v>
      </c>
      <c r="B19" s="17" t="n">
        <v>5658</v>
      </c>
      <c r="C19" s="18">
        <f>(71.0/B19*100)</f>
        <v/>
      </c>
      <c r="D19" s="19" t="n">
        <v>5587</v>
      </c>
      <c r="E19" s="18" t="n">
        <v>474.35419249</v>
      </c>
      <c r="F19" s="20" t="n">
        <v>5.98011844</v>
      </c>
      <c r="G19" s="18" t="n">
        <v>498.13633112</v>
      </c>
      <c r="H19" s="20" t="n">
        <v>4.15807819</v>
      </c>
      <c r="I19" s="18" t="n">
        <v>474.26778409</v>
      </c>
      <c r="J19" s="20" t="n">
        <v>2.81093526</v>
      </c>
      <c r="K19" s="18" t="n">
        <v>467.08014894</v>
      </c>
      <c r="L19" s="20" t="n">
        <v>3.62115694</v>
      </c>
      <c r="M19" s="18" t="s">
        <v>481</v>
      </c>
      <c r="N19" s="20" t="s">
        <v>481</v>
      </c>
      <c r="O19" s="18" t="s">
        <v>481</v>
      </c>
      <c r="P19" s="20" t="s">
        <v>481</v>
      </c>
      <c r="Q19" s="18" t="s">
        <v>481</v>
      </c>
      <c r="R19" s="20" t="s">
        <v>481</v>
      </c>
      <c r="S19" s="18" t="s">
        <v>481</v>
      </c>
      <c r="T19" s="20" t="s">
        <v>481</v>
      </c>
      <c r="U19" s="18" t="n">
        <v>393.61651873</v>
      </c>
      <c r="V19" s="20" t="n">
        <v>19.08530226</v>
      </c>
    </row>
    <row r="20" spans="1:22">
      <c r="A20" s="15" t="s">
        <v>495</v>
      </c>
      <c r="B20" s="17" t="n">
        <v>3371</v>
      </c>
      <c r="C20" s="18">
        <f>(75.0/B20*100)</f>
        <v/>
      </c>
      <c r="D20" s="19" t="n">
        <v>3296</v>
      </c>
      <c r="E20" s="18" t="n">
        <v>483.08338641</v>
      </c>
      <c r="F20" s="20" t="n">
        <v>6.31213186</v>
      </c>
      <c r="G20" s="18" t="n">
        <v>498.47029858</v>
      </c>
      <c r="H20" s="20" t="n">
        <v>2.92081087</v>
      </c>
      <c r="I20" s="18" t="n">
        <v>468.88513265</v>
      </c>
      <c r="J20" s="20" t="n">
        <v>2.65673847</v>
      </c>
      <c r="K20" s="18" t="n">
        <v>435.22253118</v>
      </c>
      <c r="L20" s="20" t="n">
        <v>4.49705461</v>
      </c>
      <c r="M20" s="18" t="s">
        <v>481</v>
      </c>
      <c r="N20" s="20" t="s">
        <v>481</v>
      </c>
      <c r="O20" s="18" t="s">
        <v>481</v>
      </c>
      <c r="P20" s="20" t="s">
        <v>481</v>
      </c>
      <c r="Q20" s="18" t="s">
        <v>481</v>
      </c>
      <c r="R20" s="20" t="s">
        <v>481</v>
      </c>
      <c r="S20" s="18" t="s">
        <v>481</v>
      </c>
      <c r="T20" s="20" t="s">
        <v>481</v>
      </c>
      <c r="U20" s="18" t="n">
        <v>415.33760987</v>
      </c>
      <c r="V20" s="20" t="n">
        <v>20.16998809</v>
      </c>
    </row>
    <row r="21" spans="1:22">
      <c r="A21" s="15" t="s">
        <v>496</v>
      </c>
      <c r="B21" s="17" t="n">
        <v>5741</v>
      </c>
      <c r="C21" s="18">
        <f>(45.0/B21*100)</f>
        <v/>
      </c>
      <c r="D21" s="19" t="n">
        <v>5696</v>
      </c>
      <c r="E21" s="18" t="n">
        <v>521.57312835</v>
      </c>
      <c r="F21" s="20" t="n">
        <v>5.72499229</v>
      </c>
      <c r="G21" s="18" t="n">
        <v>526.88502095</v>
      </c>
      <c r="H21" s="20" t="n">
        <v>3.07880664</v>
      </c>
      <c r="I21" s="18" t="n">
        <v>501.05818407</v>
      </c>
      <c r="J21" s="20" t="n">
        <v>2.36548233</v>
      </c>
      <c r="K21" s="18" t="n">
        <v>466.67349869</v>
      </c>
      <c r="L21" s="20" t="n">
        <v>3.73801284</v>
      </c>
      <c r="M21" s="18" t="s">
        <v>481</v>
      </c>
      <c r="N21" s="20" t="s">
        <v>481</v>
      </c>
      <c r="O21" s="18" t="s">
        <v>481</v>
      </c>
      <c r="P21" s="20" t="s">
        <v>481</v>
      </c>
      <c r="Q21" s="18" t="s">
        <v>481</v>
      </c>
      <c r="R21" s="20" t="s">
        <v>481</v>
      </c>
      <c r="S21" s="18" t="s">
        <v>481</v>
      </c>
      <c r="T21" s="20" t="s">
        <v>481</v>
      </c>
      <c r="U21" s="18" t="n">
        <v>401.90982815</v>
      </c>
      <c r="V21" s="20" t="n">
        <v>24.9201068</v>
      </c>
    </row>
    <row r="22" spans="1:22">
      <c r="A22" s="15" t="s">
        <v>497</v>
      </c>
      <c r="B22" s="17" t="n">
        <v>6598</v>
      </c>
      <c r="C22" s="18">
        <f>(34.0/B22*100)</f>
        <v/>
      </c>
      <c r="D22" s="19" t="n">
        <v>6564</v>
      </c>
      <c r="E22" s="18" t="n">
        <v>449.66909269</v>
      </c>
      <c r="F22" s="20" t="n">
        <v>5.59716608</v>
      </c>
      <c r="G22" s="18" t="n">
        <v>487.31318425</v>
      </c>
      <c r="H22" s="20" t="n">
        <v>4.02260305</v>
      </c>
      <c r="I22" s="18" t="n">
        <v>473.2588945</v>
      </c>
      <c r="J22" s="20" t="n">
        <v>3.94731077</v>
      </c>
      <c r="K22" s="18" t="n">
        <v>451.8563091</v>
      </c>
      <c r="L22" s="20" t="n">
        <v>4.50115018</v>
      </c>
      <c r="M22" s="18" t="s">
        <v>481</v>
      </c>
      <c r="N22" s="20" t="s">
        <v>481</v>
      </c>
      <c r="O22" s="18" t="s">
        <v>481</v>
      </c>
      <c r="P22" s="20" t="s">
        <v>481</v>
      </c>
      <c r="Q22" s="18" t="s">
        <v>481</v>
      </c>
      <c r="R22" s="20" t="s">
        <v>481</v>
      </c>
      <c r="S22" s="18" t="n">
        <v>465.51908745</v>
      </c>
      <c r="T22" s="20" t="n">
        <v>26.90539954</v>
      </c>
      <c r="U22" s="18" t="n">
        <v>331.54360724</v>
      </c>
      <c r="V22" s="20" t="n">
        <v>11.39371637</v>
      </c>
    </row>
    <row r="23" spans="1:22">
      <c r="A23" s="15" t="s">
        <v>498</v>
      </c>
      <c r="B23" s="17" t="n">
        <v>11583</v>
      </c>
      <c r="C23" s="18">
        <f>(222.0/B23*100)</f>
        <v/>
      </c>
      <c r="D23" s="19" t="n">
        <v>11361</v>
      </c>
      <c r="E23" s="18" t="n">
        <v>483.28107539</v>
      </c>
      <c r="F23" s="20" t="n">
        <v>6.60272459</v>
      </c>
      <c r="G23" s="18" t="n">
        <v>502.44451737</v>
      </c>
      <c r="H23" s="20" t="n">
        <v>3.42887341</v>
      </c>
      <c r="I23" s="18" t="n">
        <v>480.11128677</v>
      </c>
      <c r="J23" s="20" t="n">
        <v>2.77716195</v>
      </c>
      <c r="K23" s="18" t="n">
        <v>465.0600651</v>
      </c>
      <c r="L23" s="20" t="n">
        <v>3.21035513</v>
      </c>
      <c r="M23" s="18" t="s">
        <v>481</v>
      </c>
      <c r="N23" s="20" t="s">
        <v>481</v>
      </c>
      <c r="O23" s="18" t="s">
        <v>481</v>
      </c>
      <c r="P23" s="20" t="s">
        <v>481</v>
      </c>
      <c r="Q23" s="18" t="s">
        <v>481</v>
      </c>
      <c r="R23" s="20" t="s">
        <v>481</v>
      </c>
      <c r="S23" s="18" t="s">
        <v>481</v>
      </c>
      <c r="T23" s="20" t="s">
        <v>481</v>
      </c>
      <c r="U23" s="18" t="n">
        <v>405.71326187</v>
      </c>
      <c r="V23" s="20" t="n">
        <v>11.61621639</v>
      </c>
    </row>
    <row r="24" spans="1:22">
      <c r="A24" s="15" t="s">
        <v>499</v>
      </c>
      <c r="B24" s="17" t="n">
        <v>6647</v>
      </c>
      <c r="C24" s="18">
        <f>(7.0/B24*100)</f>
        <v/>
      </c>
      <c r="D24" s="19" t="n">
        <v>6640</v>
      </c>
      <c r="E24" s="18" t="n">
        <v>545.72554811</v>
      </c>
      <c r="F24" s="20" t="n">
        <v>4.73120599</v>
      </c>
      <c r="G24" s="18" t="n">
        <v>553.65251899</v>
      </c>
      <c r="H24" s="20" t="n">
        <v>3.7310914</v>
      </c>
      <c r="I24" s="18" t="n">
        <v>536.3065672</v>
      </c>
      <c r="J24" s="20" t="n">
        <v>3.29642596</v>
      </c>
      <c r="K24" s="18" t="n">
        <v>521.09005324</v>
      </c>
      <c r="L24" s="20" t="n">
        <v>3.58462622</v>
      </c>
      <c r="M24" s="18" t="s">
        <v>481</v>
      </c>
      <c r="N24" s="20" t="s">
        <v>481</v>
      </c>
      <c r="O24" s="18" t="s">
        <v>481</v>
      </c>
      <c r="P24" s="20" t="s">
        <v>481</v>
      </c>
      <c r="Q24" s="18" t="s">
        <v>481</v>
      </c>
      <c r="R24" s="20" t="s">
        <v>481</v>
      </c>
      <c r="S24" s="18" t="s">
        <v>481</v>
      </c>
      <c r="T24" s="20" t="s">
        <v>481</v>
      </c>
      <c r="U24" s="18" t="n">
        <v>460.39621391</v>
      </c>
      <c r="V24" s="20" t="n">
        <v>40.71029283</v>
      </c>
    </row>
    <row r="25" spans="1:22">
      <c r="A25" s="15" t="s">
        <v>500</v>
      </c>
      <c r="B25" s="17" t="n">
        <v>5581</v>
      </c>
      <c r="C25" s="18">
        <f>(24.0/B25*100)</f>
        <v/>
      </c>
      <c r="D25" s="19" t="n">
        <v>5557</v>
      </c>
      <c r="E25" s="18" t="n">
        <v>527.43171626</v>
      </c>
      <c r="F25" s="20" t="n">
        <v>8.407071630000001</v>
      </c>
      <c r="G25" s="18" t="n">
        <v>544.1721975299999</v>
      </c>
      <c r="H25" s="20" t="n">
        <v>4.04001559</v>
      </c>
      <c r="I25" s="18" t="n">
        <v>509.62095126</v>
      </c>
      <c r="J25" s="20" t="n">
        <v>3.32067251</v>
      </c>
      <c r="K25" s="18" t="n">
        <v>502.37064189</v>
      </c>
      <c r="L25" s="20" t="n">
        <v>4.16064645</v>
      </c>
      <c r="M25" s="18" t="s">
        <v>481</v>
      </c>
      <c r="N25" s="20" t="s">
        <v>481</v>
      </c>
      <c r="O25" s="18" t="s">
        <v>481</v>
      </c>
      <c r="P25" s="20" t="s">
        <v>481</v>
      </c>
      <c r="Q25" s="18" t="s">
        <v>481</v>
      </c>
      <c r="R25" s="20" t="s">
        <v>481</v>
      </c>
      <c r="S25" s="18" t="s">
        <v>481</v>
      </c>
      <c r="T25" s="20" t="s">
        <v>481</v>
      </c>
      <c r="U25" s="18" t="n">
        <v>397.25506295</v>
      </c>
      <c r="V25" s="20" t="n">
        <v>35.78689838</v>
      </c>
    </row>
    <row r="26" spans="1:22">
      <c r="A26" s="15" t="s">
        <v>501</v>
      </c>
      <c r="B26" s="17" t="n">
        <v>4869</v>
      </c>
      <c r="C26" s="18">
        <f>(34.0/B26*100)</f>
        <v/>
      </c>
      <c r="D26" s="19" t="n">
        <v>4835</v>
      </c>
      <c r="E26" s="18" t="n">
        <v>492.95048104</v>
      </c>
      <c r="F26" s="20" t="n">
        <v>4.80725151</v>
      </c>
      <c r="G26" s="18" t="n">
        <v>513.73136947</v>
      </c>
      <c r="H26" s="20" t="n">
        <v>2.79696365</v>
      </c>
      <c r="I26" s="18" t="n">
        <v>486.9117757</v>
      </c>
      <c r="J26" s="20" t="n">
        <v>1.924767</v>
      </c>
      <c r="K26" s="18" t="n">
        <v>473.39154646</v>
      </c>
      <c r="L26" s="20" t="n">
        <v>3.43987933</v>
      </c>
      <c r="M26" s="18" t="s">
        <v>481</v>
      </c>
      <c r="N26" s="20" t="s">
        <v>481</v>
      </c>
      <c r="O26" s="18" t="s">
        <v>481</v>
      </c>
      <c r="P26" s="20" t="s">
        <v>481</v>
      </c>
      <c r="Q26" s="18" t="s">
        <v>481</v>
      </c>
      <c r="R26" s="20" t="s">
        <v>481</v>
      </c>
      <c r="S26" s="18" t="s">
        <v>481</v>
      </c>
      <c r="T26" s="20" t="s">
        <v>481</v>
      </c>
      <c r="U26" s="18" t="n">
        <v>429.58180754</v>
      </c>
      <c r="V26" s="20" t="n">
        <v>17.62526885</v>
      </c>
    </row>
    <row r="27" spans="1:22">
      <c r="A27" s="15" t="s">
        <v>502</v>
      </c>
      <c r="B27" s="17" t="n">
        <v>5299</v>
      </c>
      <c r="C27" s="18">
        <f>(17.0/B27*100)</f>
        <v/>
      </c>
      <c r="D27" s="19" t="n">
        <v>5282</v>
      </c>
      <c r="E27" s="18" t="n">
        <v>483.46522014</v>
      </c>
      <c r="F27" s="20" t="n">
        <v>4.13230666</v>
      </c>
      <c r="G27" s="18" t="n">
        <v>505.57385474</v>
      </c>
      <c r="H27" s="20" t="n">
        <v>2.93377957</v>
      </c>
      <c r="I27" s="18" t="n">
        <v>483.04657975</v>
      </c>
      <c r="J27" s="20" t="n">
        <v>1.76384556</v>
      </c>
      <c r="K27" s="18" t="n">
        <v>464.86970719</v>
      </c>
      <c r="L27" s="20" t="n">
        <v>2.96132479</v>
      </c>
      <c r="M27" s="18" t="s">
        <v>481</v>
      </c>
      <c r="N27" s="20" t="s">
        <v>481</v>
      </c>
      <c r="O27" s="18" t="s">
        <v>481</v>
      </c>
      <c r="P27" s="20" t="s">
        <v>481</v>
      </c>
      <c r="Q27" s="18" t="s">
        <v>481</v>
      </c>
      <c r="R27" s="20" t="s">
        <v>481</v>
      </c>
      <c r="S27" s="18" t="s">
        <v>481</v>
      </c>
      <c r="T27" s="20" t="s">
        <v>481</v>
      </c>
      <c r="U27" s="18" t="n">
        <v>414.08654806</v>
      </c>
      <c r="V27" s="20" t="n">
        <v>14.15440645</v>
      </c>
    </row>
    <row r="28" spans="1:22">
      <c r="A28" s="15" t="s">
        <v>503</v>
      </c>
      <c r="B28" s="17" t="n">
        <v>7568</v>
      </c>
      <c r="C28" s="18">
        <f>(63.0/B28*100)</f>
        <v/>
      </c>
      <c r="D28" s="19" t="n">
        <v>7505</v>
      </c>
      <c r="E28" s="18" t="n">
        <v>411.17038495</v>
      </c>
      <c r="F28" s="20" t="n">
        <v>4.23930183</v>
      </c>
      <c r="G28" s="18" t="n">
        <v>415.1165463</v>
      </c>
      <c r="H28" s="20" t="n">
        <v>2.67062893</v>
      </c>
      <c r="I28" s="18" t="n">
        <v>419.66614271</v>
      </c>
      <c r="J28" s="20" t="n">
        <v>2.40798645</v>
      </c>
      <c r="K28" s="18" t="n">
        <v>409.01173215</v>
      </c>
      <c r="L28" s="20" t="n">
        <v>2.83290404</v>
      </c>
      <c r="M28" s="18" t="s">
        <v>481</v>
      </c>
      <c r="N28" s="20" t="s">
        <v>481</v>
      </c>
      <c r="O28" s="18" t="s">
        <v>481</v>
      </c>
      <c r="P28" s="20" t="s">
        <v>481</v>
      </c>
      <c r="Q28" s="18" t="s">
        <v>481</v>
      </c>
      <c r="R28" s="20" t="s">
        <v>481</v>
      </c>
      <c r="S28" s="18" t="s">
        <v>481</v>
      </c>
      <c r="T28" s="20" t="s">
        <v>481</v>
      </c>
      <c r="U28" s="18" t="n">
        <v>352.10888213</v>
      </c>
      <c r="V28" s="20" t="n">
        <v>17.6424652</v>
      </c>
    </row>
    <row r="29" spans="1:22">
      <c r="A29" s="15" t="s">
        <v>504</v>
      </c>
      <c r="B29" s="17" t="n">
        <v>5385</v>
      </c>
      <c r="C29" s="18">
        <f>(30.0/B29*100)</f>
        <v/>
      </c>
      <c r="D29" s="19" t="n">
        <v>5355</v>
      </c>
      <c r="E29" s="18" t="n">
        <v>508.75248237</v>
      </c>
      <c r="F29" s="20" t="n">
        <v>6.67748341</v>
      </c>
      <c r="G29" s="18" t="n">
        <v>524.47006814</v>
      </c>
      <c r="H29" s="20" t="n">
        <v>3.46234774</v>
      </c>
      <c r="I29" s="18" t="n">
        <v>513.09982987</v>
      </c>
      <c r="J29" s="20" t="n">
        <v>2.33126141</v>
      </c>
      <c r="K29" s="18" t="n">
        <v>490.39193764</v>
      </c>
      <c r="L29" s="20" t="n">
        <v>4.94372702</v>
      </c>
      <c r="M29" s="18" t="s">
        <v>481</v>
      </c>
      <c r="N29" s="20" t="s">
        <v>481</v>
      </c>
      <c r="O29" s="18" t="s">
        <v>481</v>
      </c>
      <c r="P29" s="20" t="s">
        <v>481</v>
      </c>
      <c r="Q29" s="18" t="n">
        <v>358.28551468</v>
      </c>
      <c r="R29" s="20" t="n">
        <v>8.567023300000001</v>
      </c>
      <c r="S29" s="18" t="s">
        <v>481</v>
      </c>
      <c r="T29" s="20" t="s">
        <v>481</v>
      </c>
      <c r="U29" s="18" t="n">
        <v>385.57706934</v>
      </c>
      <c r="V29" s="20" t="n">
        <v>17.34221878</v>
      </c>
    </row>
    <row r="30" spans="1:22">
      <c r="A30" s="15" t="s">
        <v>505</v>
      </c>
      <c r="B30" s="17" t="n">
        <v>4520</v>
      </c>
      <c r="C30" s="18">
        <f>(105.0/B30*100)</f>
        <v/>
      </c>
      <c r="D30" s="19" t="n">
        <v>4415</v>
      </c>
      <c r="E30" s="18" t="n">
        <v>530.08463205</v>
      </c>
      <c r="F30" s="20" t="n">
        <v>6.98295516</v>
      </c>
      <c r="G30" s="18" t="n">
        <v>542.8905953</v>
      </c>
      <c r="H30" s="20" t="n">
        <v>4.17918466</v>
      </c>
      <c r="I30" s="18" t="n">
        <v>511.72049512</v>
      </c>
      <c r="J30" s="20" t="n">
        <v>3.01834338</v>
      </c>
      <c r="K30" s="18" t="n">
        <v>485.16566412</v>
      </c>
      <c r="L30" s="20" t="n">
        <v>3.90290318</v>
      </c>
      <c r="M30" s="18" t="s">
        <v>481</v>
      </c>
      <c r="N30" s="20" t="s">
        <v>481</v>
      </c>
      <c r="O30" s="18" t="s">
        <v>481</v>
      </c>
      <c r="P30" s="20" t="s">
        <v>481</v>
      </c>
      <c r="Q30" s="18" t="s">
        <v>481</v>
      </c>
      <c r="R30" s="20" t="s">
        <v>481</v>
      </c>
      <c r="S30" s="18" t="s">
        <v>481</v>
      </c>
      <c r="T30" s="20" t="s">
        <v>481</v>
      </c>
      <c r="U30" s="18" t="n">
        <v>409.72704344</v>
      </c>
      <c r="V30" s="20" t="n">
        <v>14.30645185</v>
      </c>
    </row>
    <row r="31" spans="1:22">
      <c r="A31" s="15" t="s">
        <v>506</v>
      </c>
      <c r="B31" s="17" t="n">
        <v>5456</v>
      </c>
      <c r="C31" s="18">
        <f>(126.0/B31*100)</f>
        <v/>
      </c>
      <c r="D31" s="19" t="n">
        <v>5330</v>
      </c>
      <c r="E31" s="18" t="n">
        <v>518.20284415</v>
      </c>
      <c r="F31" s="20" t="n">
        <v>5.18550995</v>
      </c>
      <c r="G31" s="18" t="n">
        <v>524.4174721099999</v>
      </c>
      <c r="H31" s="20" t="n">
        <v>3.24206527</v>
      </c>
      <c r="I31" s="18" t="n">
        <v>495.53819988</v>
      </c>
      <c r="J31" s="20" t="n">
        <v>2.92899671</v>
      </c>
      <c r="K31" s="18" t="n">
        <v>463.45532835</v>
      </c>
      <c r="L31" s="20" t="n">
        <v>3.3967233</v>
      </c>
      <c r="M31" s="18" t="s">
        <v>481</v>
      </c>
      <c r="N31" s="20" t="s">
        <v>481</v>
      </c>
      <c r="O31" s="18" t="s">
        <v>481</v>
      </c>
      <c r="P31" s="20" t="s">
        <v>481</v>
      </c>
      <c r="Q31" s="18" t="s">
        <v>481</v>
      </c>
      <c r="R31" s="20" t="s">
        <v>481</v>
      </c>
      <c r="S31" s="18" t="s">
        <v>481</v>
      </c>
      <c r="T31" s="20" t="s">
        <v>481</v>
      </c>
      <c r="U31" s="18" t="n">
        <v>400.05188992</v>
      </c>
      <c r="V31" s="20" t="n">
        <v>11.04710974</v>
      </c>
    </row>
    <row r="32" spans="1:22">
      <c r="A32" s="15" t="s">
        <v>507</v>
      </c>
      <c r="B32" s="17" t="n">
        <v>4478</v>
      </c>
      <c r="C32" s="18">
        <f>(5.0/B32*100)</f>
        <v/>
      </c>
      <c r="D32" s="19" t="n">
        <v>4473</v>
      </c>
      <c r="E32" s="18" t="n">
        <v>528.39504818</v>
      </c>
      <c r="F32" s="20" t="n">
        <v>5.92594092</v>
      </c>
      <c r="G32" s="18" t="n">
        <v>534.68693989</v>
      </c>
      <c r="H32" s="20" t="n">
        <v>4.21141996</v>
      </c>
      <c r="I32" s="18" t="n">
        <v>495.4925209</v>
      </c>
      <c r="J32" s="20" t="n">
        <v>2.82393861</v>
      </c>
      <c r="K32" s="18" t="n">
        <v>479.77897234</v>
      </c>
      <c r="L32" s="20" t="n">
        <v>3.53664394</v>
      </c>
      <c r="M32" s="18" t="s">
        <v>481</v>
      </c>
      <c r="N32" s="20" t="s">
        <v>481</v>
      </c>
      <c r="O32" s="18" t="s">
        <v>481</v>
      </c>
      <c r="P32" s="20" t="s">
        <v>481</v>
      </c>
      <c r="Q32" s="18" t="s">
        <v>481</v>
      </c>
      <c r="R32" s="20" t="s">
        <v>481</v>
      </c>
      <c r="S32" s="18" t="s">
        <v>481</v>
      </c>
      <c r="T32" s="20" t="s">
        <v>481</v>
      </c>
      <c r="U32" s="18" t="n">
        <v>383.11190813</v>
      </c>
      <c r="V32" s="20" t="n">
        <v>27.26225901</v>
      </c>
    </row>
    <row r="33" spans="1:22">
      <c r="A33" s="15" t="s">
        <v>508</v>
      </c>
      <c r="B33" s="17" t="n">
        <v>7325</v>
      </c>
      <c r="C33" s="18">
        <f>(76.0/B33*100)</f>
        <v/>
      </c>
      <c r="D33" s="19" t="n">
        <v>7249</v>
      </c>
      <c r="E33" s="18" t="n">
        <v>520.33210116</v>
      </c>
      <c r="F33" s="20" t="n">
        <v>5.00342583</v>
      </c>
      <c r="G33" s="18" t="n">
        <v>521.01815622</v>
      </c>
      <c r="H33" s="20" t="n">
        <v>3.88079331</v>
      </c>
      <c r="I33" s="18" t="n">
        <v>501.13475201</v>
      </c>
      <c r="J33" s="20" t="n">
        <v>2.88546033</v>
      </c>
      <c r="K33" s="18" t="n">
        <v>481.23487913</v>
      </c>
      <c r="L33" s="20" t="n">
        <v>3.69228896</v>
      </c>
      <c r="M33" s="18" t="s">
        <v>481</v>
      </c>
      <c r="N33" s="20" t="s">
        <v>481</v>
      </c>
      <c r="O33" s="18" t="s">
        <v>481</v>
      </c>
      <c r="P33" s="20" t="s">
        <v>481</v>
      </c>
      <c r="Q33" s="18" t="s">
        <v>481</v>
      </c>
      <c r="R33" s="20" t="s">
        <v>481</v>
      </c>
      <c r="S33" s="18" t="s">
        <v>481</v>
      </c>
      <c r="T33" s="20" t="s">
        <v>481</v>
      </c>
      <c r="U33" s="18" t="n">
        <v>380.97900152</v>
      </c>
      <c r="V33" s="20" t="n">
        <v>26.06129941</v>
      </c>
    </row>
    <row r="34" spans="1:22">
      <c r="A34" s="15" t="s">
        <v>509</v>
      </c>
      <c r="B34" s="17" t="n">
        <v>6350</v>
      </c>
      <c r="C34" s="18">
        <f>(39.0/B34*100)</f>
        <v/>
      </c>
      <c r="D34" s="19" t="n">
        <v>6311</v>
      </c>
      <c r="E34" s="18" t="n">
        <v>454.70508062</v>
      </c>
      <c r="F34" s="20" t="n">
        <v>6.26011266</v>
      </c>
      <c r="G34" s="18" t="n">
        <v>478.07873044</v>
      </c>
      <c r="H34" s="20" t="n">
        <v>3.98721502</v>
      </c>
      <c r="I34" s="18" t="n">
        <v>465.80593418</v>
      </c>
      <c r="J34" s="20" t="n">
        <v>2.57728157</v>
      </c>
      <c r="K34" s="18" t="n">
        <v>467.40853475</v>
      </c>
      <c r="L34" s="20" t="n">
        <v>3.38458934</v>
      </c>
      <c r="M34" s="18" t="s">
        <v>481</v>
      </c>
      <c r="N34" s="20" t="s">
        <v>481</v>
      </c>
      <c r="O34" s="18" t="s">
        <v>481</v>
      </c>
      <c r="P34" s="20" t="s">
        <v>481</v>
      </c>
      <c r="Q34" s="18" t="n">
        <v>306.56969545</v>
      </c>
      <c r="R34" s="20" t="n">
        <v>10.27624616</v>
      </c>
      <c r="S34" s="18" t="s">
        <v>481</v>
      </c>
      <c r="T34" s="20" t="s">
        <v>481</v>
      </c>
      <c r="U34" s="18" t="n">
        <v>331.61475421</v>
      </c>
      <c r="V34" s="20" t="n">
        <v>10.7015978</v>
      </c>
    </row>
    <row r="35" spans="1:22">
      <c r="A35" s="15" t="s">
        <v>510</v>
      </c>
      <c r="B35" s="17" t="n">
        <v>6406</v>
      </c>
      <c r="C35" s="18">
        <f>(38.0/B35*100)</f>
        <v/>
      </c>
      <c r="D35" s="19" t="n">
        <v>6368</v>
      </c>
      <c r="E35" s="18" t="n">
        <v>512.65380356</v>
      </c>
      <c r="F35" s="20" t="n">
        <v>5.2252491</v>
      </c>
      <c r="G35" s="18" t="n">
        <v>540.55962847</v>
      </c>
      <c r="H35" s="20" t="n">
        <v>3.36264673</v>
      </c>
      <c r="I35" s="18" t="n">
        <v>512.86743606</v>
      </c>
      <c r="J35" s="20" t="n">
        <v>2.23434573</v>
      </c>
      <c r="K35" s="18" t="n">
        <v>494.30969824</v>
      </c>
      <c r="L35" s="20" t="n">
        <v>3.27330274</v>
      </c>
      <c r="M35" s="18" t="s">
        <v>481</v>
      </c>
      <c r="N35" s="20" t="s">
        <v>481</v>
      </c>
      <c r="O35" s="18" t="s">
        <v>481</v>
      </c>
      <c r="P35" s="20" t="s">
        <v>481</v>
      </c>
      <c r="Q35" s="18" t="n">
        <v>374.85244494</v>
      </c>
      <c r="R35" s="20" t="n">
        <v>5.84040672</v>
      </c>
      <c r="S35" s="18" t="s">
        <v>481</v>
      </c>
      <c r="T35" s="20" t="s">
        <v>481</v>
      </c>
      <c r="U35" s="18" t="n">
        <v>399.42579539</v>
      </c>
      <c r="V35" s="20" t="n">
        <v>15.8499891</v>
      </c>
    </row>
    <row r="36" spans="1:22">
      <c r="A36" s="15" t="s">
        <v>511</v>
      </c>
      <c r="B36" s="17" t="n">
        <v>6736</v>
      </c>
      <c r="C36" s="18">
        <f>(30.0/B36*100)</f>
        <v/>
      </c>
      <c r="D36" s="19" t="n">
        <v>6706</v>
      </c>
      <c r="E36" s="18" t="n">
        <v>496.22359958</v>
      </c>
      <c r="F36" s="20" t="n">
        <v>4.07598025</v>
      </c>
      <c r="G36" s="18" t="n">
        <v>512.9216411800001</v>
      </c>
      <c r="H36" s="20" t="n">
        <v>2.81568867</v>
      </c>
      <c r="I36" s="18" t="n">
        <v>493.49360849</v>
      </c>
      <c r="J36" s="20" t="n">
        <v>2.33654487</v>
      </c>
      <c r="K36" s="18" t="n">
        <v>469.58093118</v>
      </c>
      <c r="L36" s="20" t="n">
        <v>3.23648603</v>
      </c>
      <c r="M36" s="18" t="s">
        <v>481</v>
      </c>
      <c r="N36" s="20" t="s">
        <v>481</v>
      </c>
      <c r="O36" s="18" t="s">
        <v>481</v>
      </c>
      <c r="P36" s="20" t="s">
        <v>481</v>
      </c>
      <c r="Q36" s="18" t="s">
        <v>481</v>
      </c>
      <c r="R36" s="20" t="s">
        <v>481</v>
      </c>
      <c r="S36" s="18" t="s">
        <v>481</v>
      </c>
      <c r="T36" s="20" t="s">
        <v>481</v>
      </c>
      <c r="U36" s="18" t="n">
        <v>377.85454252</v>
      </c>
      <c r="V36" s="20" t="n">
        <v>18.81707918</v>
      </c>
    </row>
    <row r="37" spans="1:22">
      <c r="A37" s="15" t="s">
        <v>512</v>
      </c>
      <c r="B37" s="17" t="n">
        <v>5458</v>
      </c>
      <c r="C37" s="18">
        <f>(66.0/B37*100)</f>
        <v/>
      </c>
      <c r="D37" s="19" t="n">
        <v>5392</v>
      </c>
      <c r="E37" s="18" t="n">
        <v>511.66002581</v>
      </c>
      <c r="F37" s="20" t="n">
        <v>5.85791282</v>
      </c>
      <c r="G37" s="18" t="n">
        <v>523.40750687</v>
      </c>
      <c r="H37" s="20" t="n">
        <v>3.96222064</v>
      </c>
      <c r="I37" s="18" t="n">
        <v>487.28363352</v>
      </c>
      <c r="J37" s="20" t="n">
        <v>3.76376935</v>
      </c>
      <c r="K37" s="18" t="n">
        <v>457.68723778</v>
      </c>
      <c r="L37" s="20" t="n">
        <v>4.35493773</v>
      </c>
      <c r="M37" s="18" t="s">
        <v>481</v>
      </c>
      <c r="N37" s="20" t="s">
        <v>481</v>
      </c>
      <c r="O37" s="18" t="s">
        <v>481</v>
      </c>
      <c r="P37" s="20" t="s">
        <v>481</v>
      </c>
      <c r="Q37" s="18" t="s">
        <v>481</v>
      </c>
      <c r="R37" s="20" t="s">
        <v>481</v>
      </c>
      <c r="S37" s="18" t="s">
        <v>481</v>
      </c>
      <c r="T37" s="20" t="s">
        <v>481</v>
      </c>
      <c r="U37" s="18" t="n">
        <v>361.38957309</v>
      </c>
      <c r="V37" s="20" t="n">
        <v>10.92125896</v>
      </c>
    </row>
    <row r="38" spans="1:22">
      <c r="A38" s="15" t="s">
        <v>513</v>
      </c>
      <c r="B38" s="17" t="n">
        <v>5860</v>
      </c>
      <c r="C38" s="18">
        <f>(17.0/B38*100)</f>
        <v/>
      </c>
      <c r="D38" s="19" t="n">
        <v>5843</v>
      </c>
      <c r="E38" s="18" t="n">
        <v>510.97048122</v>
      </c>
      <c r="F38" s="20" t="n">
        <v>8.107081429999999</v>
      </c>
      <c r="G38" s="18" t="n">
        <v>537.62089096</v>
      </c>
      <c r="H38" s="20" t="n">
        <v>3.81756925</v>
      </c>
      <c r="I38" s="18" t="n">
        <v>505.00995869</v>
      </c>
      <c r="J38" s="20" t="n">
        <v>3.12240553</v>
      </c>
      <c r="K38" s="18" t="n">
        <v>484.41337397</v>
      </c>
      <c r="L38" s="20" t="n">
        <v>3.76781627</v>
      </c>
      <c r="M38" s="18" t="s">
        <v>481</v>
      </c>
      <c r="N38" s="20" t="s">
        <v>481</v>
      </c>
      <c r="O38" s="18" t="s">
        <v>481</v>
      </c>
      <c r="P38" s="20" t="s">
        <v>481</v>
      </c>
      <c r="Q38" s="18" t="s">
        <v>481</v>
      </c>
      <c r="R38" s="20" t="s">
        <v>481</v>
      </c>
      <c r="S38" s="18" t="s">
        <v>481</v>
      </c>
      <c r="T38" s="20" t="s">
        <v>481</v>
      </c>
      <c r="U38" s="18" t="n">
        <v>381.73492426</v>
      </c>
      <c r="V38" s="20" t="n">
        <v>16.9611812</v>
      </c>
    </row>
    <row r="39" spans="1:22">
      <c r="A39" s="15" t="s">
        <v>514</v>
      </c>
      <c r="B39" s="17" t="n">
        <v>5895</v>
      </c>
      <c r="C39" s="18">
        <f>(31.0/B39*100)</f>
        <v/>
      </c>
      <c r="D39" s="19" t="n">
        <v>5864</v>
      </c>
      <c r="E39" s="18" t="n">
        <v>423.29139428</v>
      </c>
      <c r="F39" s="20" t="n">
        <v>4.55734695</v>
      </c>
      <c r="G39" s="18" t="n">
        <v>425.84447956</v>
      </c>
      <c r="H39" s="20" t="n">
        <v>4.36353755</v>
      </c>
      <c r="I39" s="18" t="n">
        <v>428.94268886</v>
      </c>
      <c r="J39" s="20" t="n">
        <v>4.62292834</v>
      </c>
      <c r="K39" s="18" t="n">
        <v>425.80548284</v>
      </c>
      <c r="L39" s="20" t="n">
        <v>4.84264076</v>
      </c>
      <c r="M39" s="18" t="s">
        <v>481</v>
      </c>
      <c r="N39" s="20" t="s">
        <v>481</v>
      </c>
      <c r="O39" s="18" t="s">
        <v>481</v>
      </c>
      <c r="P39" s="20" t="s">
        <v>481</v>
      </c>
      <c r="Q39" s="18" t="s">
        <v>481</v>
      </c>
      <c r="R39" s="20" t="s">
        <v>481</v>
      </c>
      <c r="S39" s="18" t="s">
        <v>481</v>
      </c>
      <c r="T39" s="20" t="s">
        <v>481</v>
      </c>
      <c r="U39" s="18" t="n">
        <v>364.29044734</v>
      </c>
      <c r="V39" s="20" t="n">
        <v>12.35428933</v>
      </c>
    </row>
    <row r="40" spans="1:22">
      <c r="A40" s="15" t="s">
        <v>515</v>
      </c>
      <c r="B40" s="17" t="n">
        <v>14157</v>
      </c>
      <c r="C40" s="18">
        <f>(286.0/B40*100)</f>
        <v/>
      </c>
      <c r="D40" s="19" t="n">
        <v>13871</v>
      </c>
      <c r="E40" s="18" t="n">
        <v>518.70814033</v>
      </c>
      <c r="F40" s="20" t="n">
        <v>5.33931203</v>
      </c>
      <c r="G40" s="18" t="n">
        <v>538.50310198</v>
      </c>
      <c r="H40" s="20" t="n">
        <v>3.56432093</v>
      </c>
      <c r="I40" s="18" t="n">
        <v>506.92875366</v>
      </c>
      <c r="J40" s="20" t="n">
        <v>3.12260401</v>
      </c>
      <c r="K40" s="18" t="n">
        <v>477.87777046</v>
      </c>
      <c r="L40" s="20" t="n">
        <v>3.47512429</v>
      </c>
      <c r="M40" s="18" t="s">
        <v>481</v>
      </c>
      <c r="N40" s="20" t="s">
        <v>481</v>
      </c>
      <c r="O40" s="18" t="s">
        <v>481</v>
      </c>
      <c r="P40" s="20" t="s">
        <v>481</v>
      </c>
      <c r="Q40" s="18" t="s">
        <v>481</v>
      </c>
      <c r="R40" s="20" t="s">
        <v>481</v>
      </c>
      <c r="S40" s="18" t="s">
        <v>481</v>
      </c>
      <c r="T40" s="20" t="s">
        <v>481</v>
      </c>
      <c r="U40" s="18" t="n">
        <v>408.57561106</v>
      </c>
      <c r="V40" s="20" t="n">
        <v>12.26283031</v>
      </c>
    </row>
    <row r="41" spans="1:22">
      <c r="A41" s="15" t="s">
        <v>516</v>
      </c>
      <c r="B41" s="17" t="n">
        <v>5712</v>
      </c>
      <c r="C41" s="18">
        <f>(39.0/B41*100)</f>
        <v/>
      </c>
      <c r="D41" s="19" t="n">
        <v>5673</v>
      </c>
      <c r="E41" s="18" t="n">
        <v>515.45579001</v>
      </c>
      <c r="F41" s="20" t="n">
        <v>6.40764184</v>
      </c>
      <c r="G41" s="18" t="n">
        <v>520.00277713</v>
      </c>
      <c r="H41" s="20" t="n">
        <v>4.69504982</v>
      </c>
      <c r="I41" s="18" t="n">
        <v>494.53899422</v>
      </c>
      <c r="J41" s="20" t="n">
        <v>3.14490788</v>
      </c>
      <c r="K41" s="18" t="n">
        <v>476.88351178</v>
      </c>
      <c r="L41" s="20" t="n">
        <v>4.15695934</v>
      </c>
      <c r="M41" s="18" t="s">
        <v>481</v>
      </c>
      <c r="N41" s="20" t="s">
        <v>481</v>
      </c>
      <c r="O41" s="18" t="s">
        <v>481</v>
      </c>
      <c r="P41" s="20" t="s">
        <v>481</v>
      </c>
      <c r="Q41" s="18" t="n">
        <v>387.44235424</v>
      </c>
      <c r="R41" s="20" t="n">
        <v>14.52510266</v>
      </c>
      <c r="S41" s="18" t="s">
        <v>481</v>
      </c>
      <c r="T41" s="20" t="s">
        <v>481</v>
      </c>
      <c r="U41" s="18" t="n">
        <v>379.40964432</v>
      </c>
      <c r="V41" s="20" t="n">
        <v>19.06454758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(1306.0/B46*100)</f>
        <v/>
      </c>
      <c r="D46" s="19" t="n">
        <v>21835</v>
      </c>
      <c r="E46" s="18" t="n">
        <v>396.94344458</v>
      </c>
      <c r="F46" s="20" t="n">
        <v>4.71340037</v>
      </c>
      <c r="G46" s="18" t="n">
        <v>398.24403764</v>
      </c>
      <c r="H46" s="20" t="n">
        <v>3.18463604</v>
      </c>
      <c r="I46" s="18" t="n">
        <v>408.24364051</v>
      </c>
      <c r="J46" s="20" t="n">
        <v>2.49479638</v>
      </c>
      <c r="K46" s="18" t="n">
        <v>418.54629172</v>
      </c>
      <c r="L46" s="20" t="n">
        <v>3.29704147</v>
      </c>
      <c r="M46" s="18" t="s">
        <v>481</v>
      </c>
      <c r="N46" s="20" t="s">
        <v>481</v>
      </c>
      <c r="O46" s="18" t="s">
        <v>481</v>
      </c>
      <c r="P46" s="20" t="s">
        <v>481</v>
      </c>
      <c r="Q46" s="18" t="s">
        <v>481</v>
      </c>
      <c r="R46" s="20" t="s">
        <v>481</v>
      </c>
      <c r="S46" s="18" t="s">
        <v>481</v>
      </c>
      <c r="T46" s="20" t="s">
        <v>481</v>
      </c>
      <c r="U46" s="18" t="n">
        <v>341.45455868</v>
      </c>
      <c r="V46" s="20" t="n">
        <v>3.81090267</v>
      </c>
    </row>
    <row r="47" spans="1:22">
      <c r="A47" s="15" t="s">
        <v>522</v>
      </c>
      <c r="B47" s="17" t="n">
        <v>5928</v>
      </c>
      <c r="C47" s="18">
        <f>(96.0/B47*100)</f>
        <v/>
      </c>
      <c r="D47" s="19" t="n">
        <v>5832</v>
      </c>
      <c r="E47" s="18" t="n">
        <v>441.89168812</v>
      </c>
      <c r="F47" s="20" t="n">
        <v>6.52294167</v>
      </c>
      <c r="G47" s="18" t="n">
        <v>476.42426246</v>
      </c>
      <c r="H47" s="20" t="n">
        <v>4.49599332</v>
      </c>
      <c r="I47" s="18" t="n">
        <v>448.85909917</v>
      </c>
      <c r="J47" s="20" t="n">
        <v>4.05058326</v>
      </c>
      <c r="K47" s="18" t="n">
        <v>435.10942832</v>
      </c>
      <c r="L47" s="20" t="n">
        <v>5.30485691</v>
      </c>
      <c r="M47" s="18" t="s">
        <v>481</v>
      </c>
      <c r="N47" s="20" t="s">
        <v>481</v>
      </c>
      <c r="O47" s="18" t="s">
        <v>481</v>
      </c>
      <c r="P47" s="20" t="s">
        <v>481</v>
      </c>
      <c r="Q47" s="18" t="s">
        <v>481</v>
      </c>
      <c r="R47" s="20" t="s">
        <v>481</v>
      </c>
      <c r="S47" s="18" t="s">
        <v>481</v>
      </c>
      <c r="T47" s="20" t="s">
        <v>481</v>
      </c>
      <c r="U47" s="18" t="n">
        <v>333.00631572</v>
      </c>
      <c r="V47" s="20" t="n">
        <v>8.95971119</v>
      </c>
    </row>
    <row r="48" spans="1:22">
      <c r="A48" s="15" t="s">
        <v>523</v>
      </c>
      <c r="B48" s="17" t="n">
        <v>9841</v>
      </c>
      <c r="C48" s="18">
        <f>(7.0/B48*100)</f>
        <v/>
      </c>
      <c r="D48" s="19" t="n">
        <v>9834</v>
      </c>
      <c r="E48" s="18" t="n">
        <v>527.19077295</v>
      </c>
      <c r="F48" s="20" t="n">
        <v>12.66039829</v>
      </c>
      <c r="G48" s="18" t="n">
        <v>542.03005424</v>
      </c>
      <c r="H48" s="20" t="n">
        <v>7.43682185</v>
      </c>
      <c r="I48" s="18" t="n">
        <v>513.70067794</v>
      </c>
      <c r="J48" s="20" t="n">
        <v>4.82489607</v>
      </c>
      <c r="K48" s="18" t="n">
        <v>518.26990903</v>
      </c>
      <c r="L48" s="20" t="n">
        <v>4.57183228</v>
      </c>
      <c r="M48" s="18" t="s">
        <v>481</v>
      </c>
      <c r="N48" s="20" t="s">
        <v>481</v>
      </c>
      <c r="O48" s="18" t="s">
        <v>481</v>
      </c>
      <c r="P48" s="20" t="s">
        <v>481</v>
      </c>
      <c r="Q48" s="18" t="s">
        <v>481</v>
      </c>
      <c r="R48" s="20" t="s">
        <v>481</v>
      </c>
      <c r="S48" s="18" t="s">
        <v>481</v>
      </c>
      <c r="T48" s="20" t="s">
        <v>481</v>
      </c>
      <c r="U48" s="18" t="n">
        <v>470.31243819</v>
      </c>
      <c r="V48" s="20" t="n">
        <v>42.75281096</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(222.0/B50*100)</f>
        <v/>
      </c>
      <c r="D50" s="19" t="n">
        <v>11573</v>
      </c>
      <c r="E50" s="18" t="n">
        <v>397.37886764</v>
      </c>
      <c r="F50" s="20" t="n">
        <v>4.11518863</v>
      </c>
      <c r="G50" s="18" t="n">
        <v>411.77500131</v>
      </c>
      <c r="H50" s="20" t="n">
        <v>3.34714063</v>
      </c>
      <c r="I50" s="18" t="n">
        <v>424.23489414</v>
      </c>
      <c r="J50" s="20" t="n">
        <v>2.58583991</v>
      </c>
      <c r="K50" s="18" t="n">
        <v>414.09344451</v>
      </c>
      <c r="L50" s="20" t="n">
        <v>2.97744841</v>
      </c>
      <c r="M50" s="18" t="s">
        <v>481</v>
      </c>
      <c r="N50" s="20" t="s">
        <v>481</v>
      </c>
      <c r="O50" s="18" t="s">
        <v>481</v>
      </c>
      <c r="P50" s="20" t="s">
        <v>481</v>
      </c>
      <c r="Q50" s="18" t="s">
        <v>481</v>
      </c>
      <c r="R50" s="20" t="s">
        <v>481</v>
      </c>
      <c r="S50" s="18" t="s">
        <v>481</v>
      </c>
      <c r="T50" s="20" t="s">
        <v>481</v>
      </c>
      <c r="U50" s="18" t="n">
        <v>322.74455194</v>
      </c>
      <c r="V50" s="20" t="n">
        <v>12.06470404</v>
      </c>
    </row>
    <row r="51" spans="1:22">
      <c r="A51" s="15" t="s">
        <v>526</v>
      </c>
      <c r="B51" s="17" t="n">
        <v>6866</v>
      </c>
      <c r="C51" s="18">
        <f>(110.0/B51*100)</f>
        <v/>
      </c>
      <c r="D51" s="19" t="n">
        <v>6756</v>
      </c>
      <c r="E51" s="18" t="n">
        <v>418.82919024</v>
      </c>
      <c r="F51" s="20" t="n">
        <v>4.19571348</v>
      </c>
      <c r="G51" s="18" t="n">
        <v>430.3132749</v>
      </c>
      <c r="H51" s="20" t="n">
        <v>2.88219977</v>
      </c>
      <c r="I51" s="18" t="n">
        <v>425.24561728</v>
      </c>
      <c r="J51" s="20" t="n">
        <v>2.59342486</v>
      </c>
      <c r="K51" s="18" t="n">
        <v>407.63958166</v>
      </c>
      <c r="L51" s="20" t="n">
        <v>2.89532037</v>
      </c>
      <c r="M51" s="18" t="s">
        <v>481</v>
      </c>
      <c r="N51" s="20" t="s">
        <v>481</v>
      </c>
      <c r="O51" s="18" t="s">
        <v>481</v>
      </c>
      <c r="P51" s="20" t="s">
        <v>481</v>
      </c>
      <c r="Q51" s="18" t="n">
        <v>410.85572185</v>
      </c>
      <c r="R51" s="20" t="n">
        <v>3.7997542</v>
      </c>
      <c r="S51" s="18" t="s">
        <v>481</v>
      </c>
      <c r="T51" s="20" t="s">
        <v>481</v>
      </c>
      <c r="U51" s="18" t="n">
        <v>377.14853873</v>
      </c>
      <c r="V51" s="20" t="n">
        <v>11.27088844</v>
      </c>
    </row>
    <row r="52" spans="1:22">
      <c r="A52" s="15" t="s">
        <v>527</v>
      </c>
      <c r="B52" s="17" t="n">
        <v>5809</v>
      </c>
      <c r="C52" s="18">
        <f>(76.0/B52*100)</f>
        <v/>
      </c>
      <c r="D52" s="19" t="n">
        <v>5733</v>
      </c>
      <c r="E52" s="18" t="n">
        <v>488.35624481</v>
      </c>
      <c r="F52" s="20" t="n">
        <v>5.83593142</v>
      </c>
      <c r="G52" s="18" t="n">
        <v>499.70624979</v>
      </c>
      <c r="H52" s="20" t="n">
        <v>4.19878621</v>
      </c>
      <c r="I52" s="18" t="n">
        <v>474.75715434</v>
      </c>
      <c r="J52" s="20" t="n">
        <v>2.57994216</v>
      </c>
      <c r="K52" s="18" t="n">
        <v>458.4050179</v>
      </c>
      <c r="L52" s="20" t="n">
        <v>3.38121301</v>
      </c>
      <c r="M52" s="18" t="s">
        <v>481</v>
      </c>
      <c r="N52" s="20" t="s">
        <v>481</v>
      </c>
      <c r="O52" s="18" t="s">
        <v>481</v>
      </c>
      <c r="P52" s="20" t="s">
        <v>481</v>
      </c>
      <c r="Q52" s="18" t="s">
        <v>481</v>
      </c>
      <c r="R52" s="20" t="s">
        <v>481</v>
      </c>
      <c r="S52" s="18" t="s">
        <v>481</v>
      </c>
      <c r="T52" s="20" t="s">
        <v>481</v>
      </c>
      <c r="U52" s="18" t="n">
        <v>350.64813238</v>
      </c>
      <c r="V52" s="20" t="n">
        <v>18.2275859</v>
      </c>
    </row>
    <row r="53" spans="1:22">
      <c r="A53" s="15" t="s">
        <v>528</v>
      </c>
      <c r="B53" s="17" t="n">
        <v>5571</v>
      </c>
      <c r="C53" s="18">
        <f>(85.0/B53*100)</f>
        <v/>
      </c>
      <c r="D53" s="19" t="n">
        <v>5486</v>
      </c>
      <c r="E53" s="18" t="n">
        <v>421.52171977</v>
      </c>
      <c r="F53" s="20" t="n">
        <v>5.68361945</v>
      </c>
      <c r="G53" s="18" t="n">
        <v>450.01354194</v>
      </c>
      <c r="H53" s="20" t="n">
        <v>2.69351917</v>
      </c>
      <c r="I53" s="18" t="n">
        <v>435.34264445</v>
      </c>
      <c r="J53" s="20" t="n">
        <v>2.02195215</v>
      </c>
      <c r="K53" s="18" t="n">
        <v>418.36364633</v>
      </c>
      <c r="L53" s="20" t="n">
        <v>3.09868031</v>
      </c>
      <c r="M53" s="18" t="s">
        <v>481</v>
      </c>
      <c r="N53" s="20" t="s">
        <v>481</v>
      </c>
      <c r="O53" s="18" t="s">
        <v>481</v>
      </c>
      <c r="P53" s="20" t="s">
        <v>481</v>
      </c>
      <c r="Q53" s="18" t="s">
        <v>481</v>
      </c>
      <c r="R53" s="20" t="s">
        <v>481</v>
      </c>
      <c r="S53" s="18" t="s">
        <v>481</v>
      </c>
      <c r="T53" s="20" t="s">
        <v>481</v>
      </c>
      <c r="U53" s="18" t="n">
        <v>332.8647612</v>
      </c>
      <c r="V53" s="20" t="n">
        <v>7.84354716</v>
      </c>
    </row>
    <row r="54" spans="1:22">
      <c r="A54" s="15" t="s">
        <v>529</v>
      </c>
      <c r="B54" s="17" t="n">
        <v>4740</v>
      </c>
      <c r="C54" s="18">
        <f>(83.0/B54*100)</f>
        <v/>
      </c>
      <c r="D54" s="19" t="n">
        <v>4657</v>
      </c>
      <c r="E54" s="18" t="n">
        <v>316.37536961</v>
      </c>
      <c r="F54" s="20" t="n">
        <v>4.60676073</v>
      </c>
      <c r="G54" s="18" t="n">
        <v>325.79015866</v>
      </c>
      <c r="H54" s="20" t="n">
        <v>3.95691272</v>
      </c>
      <c r="I54" s="18" t="n">
        <v>343.8445703</v>
      </c>
      <c r="J54" s="20" t="n">
        <v>3.66719677</v>
      </c>
      <c r="K54" s="18" t="n">
        <v>337.99113417</v>
      </c>
      <c r="L54" s="20" t="n">
        <v>2.83976267</v>
      </c>
      <c r="M54" s="18" t="s">
        <v>481</v>
      </c>
      <c r="N54" s="20" t="s">
        <v>481</v>
      </c>
      <c r="O54" s="18" t="s">
        <v>481</v>
      </c>
      <c r="P54" s="20" t="s">
        <v>481</v>
      </c>
      <c r="Q54" s="18" t="s">
        <v>481</v>
      </c>
      <c r="R54" s="20" t="s">
        <v>481</v>
      </c>
      <c r="S54" s="18" t="s">
        <v>481</v>
      </c>
      <c r="T54" s="20" t="s">
        <v>481</v>
      </c>
      <c r="U54" s="18" t="n">
        <v>267.98396243</v>
      </c>
      <c r="V54" s="20" t="n">
        <v>4.4426636</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515.35990565</v>
      </c>
      <c r="F56" s="20" t="n">
        <v>5.65189117</v>
      </c>
      <c r="G56" s="18" t="n">
        <v>533.44680872</v>
      </c>
      <c r="H56" s="20" t="n">
        <v>3.40843595</v>
      </c>
      <c r="I56" s="18" t="n">
        <v>524.40389982</v>
      </c>
      <c r="J56" s="20" t="n">
        <v>2.91542638</v>
      </c>
      <c r="K56" s="18" t="n">
        <v>510.87895248</v>
      </c>
      <c r="L56" s="20" t="n">
        <v>3.49635192</v>
      </c>
      <c r="M56" s="18" t="s">
        <v>481</v>
      </c>
      <c r="N56" s="20" t="s">
        <v>481</v>
      </c>
      <c r="O56" s="18" t="s">
        <v>481</v>
      </c>
      <c r="P56" s="20" t="s">
        <v>481</v>
      </c>
      <c r="Q56" s="18" t="s">
        <v>481</v>
      </c>
      <c r="R56" s="20" t="s">
        <v>481</v>
      </c>
      <c r="S56" s="18" t="s">
        <v>481</v>
      </c>
      <c r="T56" s="20" t="s">
        <v>481</v>
      </c>
      <c r="U56" s="18" t="n">
        <v>423.77050925</v>
      </c>
      <c r="V56" s="20" t="n">
        <v>28.39782892</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(138.0/B61*100)</f>
        <v/>
      </c>
      <c r="D61" s="19" t="n">
        <v>6387</v>
      </c>
      <c r="E61" s="18" t="n">
        <v>473.68591489</v>
      </c>
      <c r="F61" s="20" t="n">
        <v>6.6882428</v>
      </c>
      <c r="G61" s="18" t="n">
        <v>502.06101579</v>
      </c>
      <c r="H61" s="20" t="n">
        <v>3.60134644</v>
      </c>
      <c r="I61" s="18" t="n">
        <v>481.69266562</v>
      </c>
      <c r="J61" s="20" t="n">
        <v>2.97230727</v>
      </c>
      <c r="K61" s="18" t="n">
        <v>459.79831568</v>
      </c>
      <c r="L61" s="20" t="n">
        <v>2.99526835</v>
      </c>
      <c r="M61" s="18" t="s">
        <v>481</v>
      </c>
      <c r="N61" s="20" t="s">
        <v>481</v>
      </c>
      <c r="O61" s="18" t="s">
        <v>481</v>
      </c>
      <c r="P61" s="20" t="s">
        <v>481</v>
      </c>
      <c r="Q61" s="18" t="s">
        <v>481</v>
      </c>
      <c r="R61" s="20" t="s">
        <v>481</v>
      </c>
      <c r="S61" s="18" t="s">
        <v>481</v>
      </c>
      <c r="T61" s="20" t="s">
        <v>481</v>
      </c>
      <c r="U61" s="18" t="n">
        <v>363.98546529</v>
      </c>
      <c r="V61" s="20" t="n">
        <v>11.15169375</v>
      </c>
    </row>
    <row r="62" spans="1:22">
      <c r="A62" s="15" t="s">
        <v>537</v>
      </c>
      <c r="B62" s="17" t="n">
        <v>4476</v>
      </c>
      <c r="C62" s="18">
        <f>(3.0/B62*100)</f>
        <v/>
      </c>
      <c r="D62" s="19" t="n">
        <v>4473</v>
      </c>
      <c r="E62" s="18" t="n">
        <v>525.70510054</v>
      </c>
      <c r="F62" s="20" t="n">
        <v>5.47489558</v>
      </c>
      <c r="G62" s="18" t="n">
        <v>525.18079886</v>
      </c>
      <c r="H62" s="20" t="n">
        <v>2.58199719</v>
      </c>
      <c r="I62" s="18" t="n">
        <v>530.61447759</v>
      </c>
      <c r="J62" s="20" t="n">
        <v>1.55455731</v>
      </c>
      <c r="K62" s="18" t="n">
        <v>528.75626873</v>
      </c>
      <c r="L62" s="20" t="n">
        <v>2.96072771</v>
      </c>
      <c r="M62" s="18" t="s">
        <v>481</v>
      </c>
      <c r="N62" s="20" t="s">
        <v>481</v>
      </c>
      <c r="O62" s="18" t="s">
        <v>481</v>
      </c>
      <c r="P62" s="20" t="s">
        <v>481</v>
      </c>
      <c r="Q62" s="18" t="s">
        <v>481</v>
      </c>
      <c r="R62" s="20" t="s">
        <v>481</v>
      </c>
      <c r="S62" s="18" t="s">
        <v>481</v>
      </c>
      <c r="T62" s="20" t="s">
        <v>481</v>
      </c>
      <c r="U62" s="18" t="n">
        <v>433.22956112</v>
      </c>
      <c r="V62" s="20" t="n">
        <v>40.37703012</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(76.0/B66*100)</f>
        <v/>
      </c>
      <c r="D66" s="19" t="n">
        <v>5589</v>
      </c>
      <c r="E66" s="18" t="n">
        <v>420.2000144</v>
      </c>
      <c r="F66" s="20" t="n">
        <v>2.48584197</v>
      </c>
      <c r="G66" s="18" t="n">
        <v>417.0056623</v>
      </c>
      <c r="H66" s="20" t="n">
        <v>1.76028959</v>
      </c>
      <c r="I66" s="18" t="n">
        <v>409.02340176</v>
      </c>
      <c r="J66" s="20" t="n">
        <v>2.10760661</v>
      </c>
      <c r="K66" s="18" t="n">
        <v>415.69655173</v>
      </c>
      <c r="L66" s="20" t="n">
        <v>3.93919068</v>
      </c>
      <c r="M66" s="18" t="s">
        <v>481</v>
      </c>
      <c r="N66" s="20" t="s">
        <v>481</v>
      </c>
      <c r="O66" s="18" t="s">
        <v>481</v>
      </c>
      <c r="P66" s="20" t="s">
        <v>481</v>
      </c>
      <c r="Q66" s="18" t="s">
        <v>481</v>
      </c>
      <c r="R66" s="20" t="s">
        <v>481</v>
      </c>
      <c r="S66" s="18" t="s">
        <v>481</v>
      </c>
      <c r="T66" s="20" t="s">
        <v>481</v>
      </c>
      <c r="U66" s="18" t="n">
        <v>319.14211992</v>
      </c>
      <c r="V66" s="20" t="n">
        <v>6.07040945</v>
      </c>
    </row>
    <row r="67" spans="1:22">
      <c r="A67" s="15" t="s">
        <v>542</v>
      </c>
      <c r="B67" s="17" t="n">
        <v>6971</v>
      </c>
      <c r="C67" s="18">
        <f>(83.0/B67*100)</f>
        <v/>
      </c>
      <c r="D67" s="19" t="n">
        <v>6888</v>
      </c>
      <c r="E67" s="18" t="n">
        <v>387.53882926</v>
      </c>
      <c r="F67" s="20" t="n">
        <v>4.98140912</v>
      </c>
      <c r="G67" s="18" t="n">
        <v>399.28337654</v>
      </c>
      <c r="H67" s="20" t="n">
        <v>3.16172405</v>
      </c>
      <c r="I67" s="18" t="n">
        <v>401.17481376</v>
      </c>
      <c r="J67" s="20" t="n">
        <v>2.43632781</v>
      </c>
      <c r="K67" s="18" t="n">
        <v>394.29376961</v>
      </c>
      <c r="L67" s="20" t="n">
        <v>3.59939413</v>
      </c>
      <c r="M67" s="18" t="s">
        <v>481</v>
      </c>
      <c r="N67" s="20" t="s">
        <v>481</v>
      </c>
      <c r="O67" s="18" t="s">
        <v>481</v>
      </c>
      <c r="P67" s="20" t="s">
        <v>481</v>
      </c>
      <c r="Q67" s="18" t="s">
        <v>481</v>
      </c>
      <c r="R67" s="20" t="s">
        <v>481</v>
      </c>
      <c r="S67" s="18" t="s">
        <v>481</v>
      </c>
      <c r="T67" s="20" t="s">
        <v>481</v>
      </c>
      <c r="U67" s="18" t="n">
        <v>294.60709499</v>
      </c>
      <c r="V67" s="20" t="n">
        <v>8.647422219999999</v>
      </c>
    </row>
    <row r="68" spans="1:22">
      <c r="A68" s="15" t="s">
        <v>543</v>
      </c>
      <c r="B68" s="17" t="n">
        <v>12083</v>
      </c>
      <c r="C68" s="18">
        <f>(26.0/B68*100)</f>
        <v/>
      </c>
      <c r="D68" s="19" t="n">
        <v>12057</v>
      </c>
      <c r="E68" s="18" t="n">
        <v>380.21569313</v>
      </c>
      <c r="F68" s="20" t="n">
        <v>2.68481806</v>
      </c>
      <c r="G68" s="18" t="n">
        <v>418.52238209</v>
      </c>
      <c r="H68" s="20" t="n">
        <v>2.11172542</v>
      </c>
      <c r="I68" s="18" t="n">
        <v>434.08252061</v>
      </c>
      <c r="J68" s="20" t="n">
        <v>1.45749307</v>
      </c>
      <c r="K68" s="18" t="n">
        <v>435.03188991</v>
      </c>
      <c r="L68" s="20" t="n">
        <v>2.59907358</v>
      </c>
      <c r="M68" s="18" t="s">
        <v>481</v>
      </c>
      <c r="N68" s="20" t="s">
        <v>481</v>
      </c>
      <c r="O68" s="18" t="s">
        <v>481</v>
      </c>
      <c r="P68" s="20" t="s">
        <v>481</v>
      </c>
      <c r="Q68" s="18" t="s">
        <v>481</v>
      </c>
      <c r="R68" s="20" t="s">
        <v>481</v>
      </c>
      <c r="S68" s="18" t="s">
        <v>481</v>
      </c>
      <c r="T68" s="20" t="s">
        <v>481</v>
      </c>
      <c r="U68" s="18" t="n">
        <v>325.51985419</v>
      </c>
      <c r="V68" s="20" t="n">
        <v>3.52629182</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497.87039688</v>
      </c>
      <c r="F70" s="20" t="n">
        <v>5.73382334</v>
      </c>
      <c r="G70" s="18" t="n">
        <v>502.481689</v>
      </c>
      <c r="H70" s="20" t="n">
        <v>3.4467818</v>
      </c>
      <c r="I70" s="18" t="n">
        <v>483.82628856</v>
      </c>
      <c r="J70" s="20" t="n">
        <v>3.32754027</v>
      </c>
      <c r="K70" s="18" t="n">
        <v>484.08523231</v>
      </c>
      <c r="L70" s="20" t="n">
        <v>3.97837512</v>
      </c>
      <c r="M70" s="18" t="s">
        <v>481</v>
      </c>
      <c r="N70" s="20" t="s">
        <v>481</v>
      </c>
      <c r="O70" s="18" t="s">
        <v>481</v>
      </c>
      <c r="P70" s="20" t="s">
        <v>481</v>
      </c>
      <c r="Q70" s="18" t="s">
        <v>481</v>
      </c>
      <c r="R70" s="20" t="s">
        <v>481</v>
      </c>
      <c r="S70" s="18" t="s">
        <v>481</v>
      </c>
      <c r="T70" s="20" t="s">
        <v>481</v>
      </c>
      <c r="U70" s="18" t="n">
        <v>402.77032982</v>
      </c>
      <c r="V70" s="20" t="n">
        <v>14.17990291</v>
      </c>
    </row>
    <row r="71" spans="1:22">
      <c r="A71" s="15" t="s">
        <v>546</v>
      </c>
      <c r="B71" s="17" t="n">
        <v>6115</v>
      </c>
      <c r="C71" s="18">
        <f>(17.0/B71*100)</f>
        <v/>
      </c>
      <c r="D71" s="19" t="n">
        <v>6098</v>
      </c>
      <c r="E71" s="18" t="n">
        <v>561.38868056</v>
      </c>
      <c r="F71" s="20" t="n">
        <v>6.91593777</v>
      </c>
      <c r="G71" s="18" t="n">
        <v>573.48787392</v>
      </c>
      <c r="H71" s="20" t="n">
        <v>2.86263407</v>
      </c>
      <c r="I71" s="18" t="n">
        <v>554.4428218199999</v>
      </c>
      <c r="J71" s="20" t="n">
        <v>1.76725599</v>
      </c>
      <c r="K71" s="18" t="n">
        <v>541.37387011</v>
      </c>
      <c r="L71" s="20" t="n">
        <v>2.96871977</v>
      </c>
      <c r="M71" s="18" t="s">
        <v>481</v>
      </c>
      <c r="N71" s="20" t="s">
        <v>481</v>
      </c>
      <c r="O71" s="18" t="s">
        <v>481</v>
      </c>
      <c r="P71" s="20" t="s">
        <v>481</v>
      </c>
      <c r="Q71" s="18" t="s">
        <v>481</v>
      </c>
      <c r="R71" s="20" t="s">
        <v>481</v>
      </c>
      <c r="S71" s="18" t="s">
        <v>481</v>
      </c>
      <c r="T71" s="20" t="s">
        <v>481</v>
      </c>
      <c r="U71" s="18" t="n">
        <v>436.89394335</v>
      </c>
      <c r="V71" s="20" t="n">
        <v>16.90841744</v>
      </c>
    </row>
    <row r="72" spans="1:22">
      <c r="A72" s="15" t="s">
        <v>547</v>
      </c>
      <c r="B72" s="17" t="n">
        <v>7708</v>
      </c>
      <c r="C72" s="18">
        <f>(5.0/B72*100)</f>
        <v/>
      </c>
      <c r="D72" s="19" t="n">
        <v>7703</v>
      </c>
      <c r="E72" s="18" t="n">
        <v>538.37140068</v>
      </c>
      <c r="F72" s="20" t="n">
        <v>10.3340443</v>
      </c>
      <c r="G72" s="18" t="n">
        <v>561.6530358</v>
      </c>
      <c r="H72" s="20" t="n">
        <v>4.81014652</v>
      </c>
      <c r="I72" s="18" t="n">
        <v>529.94340915</v>
      </c>
      <c r="J72" s="20" t="n">
        <v>2.79550752</v>
      </c>
      <c r="K72" s="18" t="n">
        <v>523.34556092</v>
      </c>
      <c r="L72" s="20" t="n">
        <v>3.12369824</v>
      </c>
      <c r="M72" s="18" t="s">
        <v>481</v>
      </c>
      <c r="N72" s="20" t="s">
        <v>481</v>
      </c>
      <c r="O72" s="18" t="s">
        <v>481</v>
      </c>
      <c r="P72" s="20" t="s">
        <v>481</v>
      </c>
      <c r="Q72" s="18" t="s">
        <v>481</v>
      </c>
      <c r="R72" s="20" t="s">
        <v>481</v>
      </c>
      <c r="S72" s="18" t="s">
        <v>481</v>
      </c>
      <c r="T72" s="20" t="s">
        <v>481</v>
      </c>
      <c r="U72" s="18" t="n">
        <v>352.60423098</v>
      </c>
      <c r="V72" s="20" t="n">
        <v>48.18147719</v>
      </c>
    </row>
    <row r="73" spans="1:22">
      <c r="A73" s="15" t="s">
        <v>548</v>
      </c>
      <c r="B73" s="17" t="n">
        <v>8249</v>
      </c>
      <c r="C73" s="18">
        <f>(147.0/B73*100)</f>
        <v/>
      </c>
      <c r="D73" s="19" t="n">
        <v>8102</v>
      </c>
      <c r="E73" s="18" t="n">
        <v>405.66458843</v>
      </c>
      <c r="F73" s="20" t="n">
        <v>7.30040532</v>
      </c>
      <c r="G73" s="18" t="n">
        <v>417.83546252</v>
      </c>
      <c r="H73" s="20" t="n">
        <v>4.13074405</v>
      </c>
      <c r="I73" s="18" t="n">
        <v>422.91876972</v>
      </c>
      <c r="J73" s="20" t="n">
        <v>3.08919958</v>
      </c>
      <c r="K73" s="18" t="n">
        <v>425.48032736</v>
      </c>
      <c r="L73" s="20" t="n">
        <v>3.79510928</v>
      </c>
      <c r="M73" s="18" t="s">
        <v>481</v>
      </c>
      <c r="N73" s="20" t="s">
        <v>481</v>
      </c>
      <c r="O73" s="18" t="s">
        <v>481</v>
      </c>
      <c r="P73" s="20" t="s">
        <v>481</v>
      </c>
      <c r="Q73" s="18" t="s">
        <v>481</v>
      </c>
      <c r="R73" s="20" t="s">
        <v>481</v>
      </c>
      <c r="S73" s="18" t="s">
        <v>481</v>
      </c>
      <c r="T73" s="20" t="s">
        <v>481</v>
      </c>
      <c r="U73" s="18" t="n">
        <v>354.73828297</v>
      </c>
      <c r="V73" s="20" t="n">
        <v>13.39567211</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(204.0/B75*100)</f>
        <v/>
      </c>
      <c r="D75" s="19" t="n">
        <v>5171</v>
      </c>
      <c r="E75" s="18" t="n">
        <v>390.54163816</v>
      </c>
      <c r="F75" s="20" t="n">
        <v>4.27264652</v>
      </c>
      <c r="G75" s="18" t="n">
        <v>394.85821757</v>
      </c>
      <c r="H75" s="20" t="n">
        <v>3.45627602</v>
      </c>
      <c r="I75" s="18" t="n">
        <v>389.02224964</v>
      </c>
      <c r="J75" s="20" t="n">
        <v>2.56170567</v>
      </c>
      <c r="K75" s="18" t="n">
        <v>382.32431664</v>
      </c>
      <c r="L75" s="20" t="n">
        <v>2.76273113</v>
      </c>
      <c r="M75" s="18" t="s">
        <v>481</v>
      </c>
      <c r="N75" s="20" t="s">
        <v>481</v>
      </c>
      <c r="O75" s="18" t="s">
        <v>481</v>
      </c>
      <c r="P75" s="20" t="s">
        <v>481</v>
      </c>
      <c r="Q75" s="18" t="s">
        <v>481</v>
      </c>
      <c r="R75" s="20" t="s">
        <v>481</v>
      </c>
      <c r="S75" s="18" t="s">
        <v>481</v>
      </c>
      <c r="T75" s="20" t="s">
        <v>481</v>
      </c>
      <c r="U75" s="18" t="n">
        <v>340.10336444</v>
      </c>
      <c r="V75" s="20" t="n">
        <v>6.08289722</v>
      </c>
    </row>
    <row r="76" spans="1:22">
      <c r="A76" s="15" t="s">
        <v>551</v>
      </c>
      <c r="B76" s="17" t="n">
        <v>14167</v>
      </c>
      <c r="C76" s="18">
        <f>(229.0/B76*100)</f>
        <v/>
      </c>
      <c r="D76" s="19" t="n">
        <v>13938</v>
      </c>
      <c r="E76" s="18" t="n">
        <v>413.99171903</v>
      </c>
      <c r="F76" s="20" t="n">
        <v>3.91815881</v>
      </c>
      <c r="G76" s="18" t="n">
        <v>438.36679917</v>
      </c>
      <c r="H76" s="20" t="n">
        <v>3.18644972</v>
      </c>
      <c r="I76" s="18" t="n">
        <v>449.68978462</v>
      </c>
      <c r="J76" s="20" t="n">
        <v>2.82994529</v>
      </c>
      <c r="K76" s="18" t="n">
        <v>434.73675144</v>
      </c>
      <c r="L76" s="20" t="n">
        <v>2.94447665</v>
      </c>
      <c r="M76" s="18" t="s">
        <v>481</v>
      </c>
      <c r="N76" s="20" t="s">
        <v>481</v>
      </c>
      <c r="O76" s="18" t="s">
        <v>481</v>
      </c>
      <c r="P76" s="20" t="s">
        <v>481</v>
      </c>
      <c r="Q76" s="18" t="s">
        <v>481</v>
      </c>
      <c r="R76" s="20" t="s">
        <v>481</v>
      </c>
      <c r="S76" s="18" t="s">
        <v>481</v>
      </c>
      <c r="T76" s="20" t="s">
        <v>481</v>
      </c>
      <c r="U76" s="18" t="n">
        <v>334.11665317</v>
      </c>
      <c r="V76" s="20" t="n">
        <v>6.22072673</v>
      </c>
    </row>
    <row r="77" spans="1:22">
      <c r="A77" s="15" t="s">
        <v>552</v>
      </c>
      <c r="B77" s="17" t="n">
        <v>6062</v>
      </c>
      <c r="C77" s="18">
        <f>(87.0/B77*100)</f>
        <v/>
      </c>
      <c r="D77" s="19" t="n">
        <v>5975</v>
      </c>
      <c r="E77" s="18" t="n">
        <v>449.36758165</v>
      </c>
      <c r="F77" s="20" t="n">
        <v>4.56448881</v>
      </c>
      <c r="G77" s="18" t="n">
        <v>462.79297173</v>
      </c>
      <c r="H77" s="20" t="n">
        <v>3.48229249</v>
      </c>
      <c r="I77" s="18" t="n">
        <v>438.43756966</v>
      </c>
      <c r="J77" s="20" t="n">
        <v>2.76566494</v>
      </c>
      <c r="K77" s="18" t="n">
        <v>413.18756055</v>
      </c>
      <c r="L77" s="20" t="n">
        <v>2.88814351</v>
      </c>
      <c r="M77" s="18" t="s">
        <v>481</v>
      </c>
      <c r="N77" s="20" t="s">
        <v>481</v>
      </c>
      <c r="O77" s="18" t="s">
        <v>481</v>
      </c>
      <c r="P77" s="20" t="s">
        <v>481</v>
      </c>
      <c r="Q77" s="18" t="s">
        <v>481</v>
      </c>
      <c r="R77" s="20" t="s">
        <v>481</v>
      </c>
      <c r="S77" s="18" t="s">
        <v>481</v>
      </c>
      <c r="T77" s="20" t="s">
        <v>481</v>
      </c>
      <c r="U77" s="18" t="n">
        <v>334.76936559</v>
      </c>
      <c r="V77" s="20" t="n">
        <v>6.1114499</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444.14140584</v>
      </c>
      <c r="F81" s="20" t="n">
        <v>9.75116901</v>
      </c>
      <c r="G81" s="18" t="n">
        <v>449.46901794</v>
      </c>
      <c r="H81" s="20" t="n">
        <v>5.95984229</v>
      </c>
      <c r="I81" s="18" t="n">
        <v>444.43514681</v>
      </c>
      <c r="J81" s="20" t="n">
        <v>2.84348206</v>
      </c>
      <c r="K81" s="18" t="n">
        <v>438.64865396</v>
      </c>
      <c r="L81" s="20" t="n">
        <v>3.40848072</v>
      </c>
      <c r="M81" s="18" t="s">
        <v>481</v>
      </c>
      <c r="N81" s="20" t="s">
        <v>481</v>
      </c>
      <c r="O81" s="18" t="s">
        <v>481</v>
      </c>
      <c r="P81" s="20" t="s">
        <v>481</v>
      </c>
      <c r="Q81" s="18" t="s">
        <v>481</v>
      </c>
      <c r="R81" s="20" t="s">
        <v>481</v>
      </c>
      <c r="S81" s="18" t="s">
        <v>481</v>
      </c>
      <c r="T81" s="20" t="s">
        <v>481</v>
      </c>
      <c r="U81" s="18" t="n">
        <v>352.40466345</v>
      </c>
      <c r="V81" s="20" t="n">
        <v>22.92226839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719</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444.81070088</v>
      </c>
      <c r="F7" s="20" t="n">
        <v>9.89203191</v>
      </c>
      <c r="G7" s="18" t="n">
        <v>474.37718355</v>
      </c>
      <c r="H7" s="20" t="n">
        <v>3.18387373</v>
      </c>
      <c r="I7" s="18" t="n">
        <v>513.10112315</v>
      </c>
      <c r="J7" s="20" t="n">
        <v>1.7540234</v>
      </c>
      <c r="K7" s="18" t="n">
        <v>534.85803076</v>
      </c>
      <c r="L7" s="20" t="n">
        <v>2.48115171</v>
      </c>
      <c r="M7" s="18" t="s">
        <v>481</v>
      </c>
      <c r="N7" s="20" t="s">
        <v>481</v>
      </c>
      <c r="O7" s="18" t="s">
        <v>481</v>
      </c>
      <c r="P7" s="20" t="s">
        <v>481</v>
      </c>
      <c r="Q7" s="18" t="s">
        <v>481</v>
      </c>
      <c r="R7" s="20" t="s">
        <v>481</v>
      </c>
      <c r="S7" s="18" t="s">
        <v>481</v>
      </c>
      <c r="T7" s="20" t="s">
        <v>481</v>
      </c>
      <c r="U7" s="18" t="n">
        <v>425.35617055</v>
      </c>
      <c r="V7" s="20" t="n">
        <v>9.47224557</v>
      </c>
    </row>
    <row r="8" spans="1:22">
      <c r="A8" s="15" t="s">
        <v>483</v>
      </c>
      <c r="B8" s="17" t="n">
        <v>7007</v>
      </c>
      <c r="C8" s="18">
        <f>(25.0/B8*100)</f>
        <v/>
      </c>
      <c r="D8" s="19" t="n">
        <v>6982</v>
      </c>
      <c r="E8" s="18" t="n">
        <v>475.01269605</v>
      </c>
      <c r="F8" s="20" t="n">
        <v>9.775658780000001</v>
      </c>
      <c r="G8" s="18" t="n">
        <v>489.10690287</v>
      </c>
      <c r="H8" s="20" t="n">
        <v>5.30656374</v>
      </c>
      <c r="I8" s="18" t="n">
        <v>495.1551447</v>
      </c>
      <c r="J8" s="20" t="n">
        <v>2.91728211</v>
      </c>
      <c r="K8" s="18" t="n">
        <v>500.8135525</v>
      </c>
      <c r="L8" s="20" t="n">
        <v>2.8830619</v>
      </c>
      <c r="M8" s="18" t="s">
        <v>481</v>
      </c>
      <c r="N8" s="20" t="s">
        <v>481</v>
      </c>
      <c r="O8" s="18" t="s">
        <v>481</v>
      </c>
      <c r="P8" s="20" t="s">
        <v>481</v>
      </c>
      <c r="Q8" s="18" t="n">
        <v>368.48347797</v>
      </c>
      <c r="R8" s="20" t="n">
        <v>14.99112476</v>
      </c>
      <c r="S8" s="18" t="s">
        <v>481</v>
      </c>
      <c r="T8" s="20" t="s">
        <v>481</v>
      </c>
      <c r="U8" s="18" t="n">
        <v>408.5537004</v>
      </c>
      <c r="V8" s="20" t="n">
        <v>15.66106864</v>
      </c>
    </row>
    <row r="9" spans="1:22">
      <c r="A9" s="15" t="s">
        <v>484</v>
      </c>
      <c r="B9" s="17" t="n">
        <v>9651</v>
      </c>
      <c r="C9" s="18">
        <f>(113.0/B9*100)</f>
        <v/>
      </c>
      <c r="D9" s="19" t="n">
        <v>9538</v>
      </c>
      <c r="E9" s="18" t="n">
        <v>448.03521384</v>
      </c>
      <c r="F9" s="20" t="n">
        <v>10.01383839</v>
      </c>
      <c r="G9" s="18" t="n">
        <v>489.47343816</v>
      </c>
      <c r="H9" s="20" t="n">
        <v>3.93185446</v>
      </c>
      <c r="I9" s="18" t="n">
        <v>512.43785625</v>
      </c>
      <c r="J9" s="20" t="n">
        <v>2.42486441</v>
      </c>
      <c r="K9" s="18" t="n">
        <v>513.9164131700001</v>
      </c>
      <c r="L9" s="20" t="n">
        <v>3.18997603</v>
      </c>
      <c r="M9" s="18" t="s">
        <v>481</v>
      </c>
      <c r="N9" s="20" t="s">
        <v>481</v>
      </c>
      <c r="O9" s="18" t="s">
        <v>481</v>
      </c>
      <c r="P9" s="20" t="s">
        <v>481</v>
      </c>
      <c r="Q9" s="18" t="n">
        <v>374.78530698</v>
      </c>
      <c r="R9" s="20" t="n">
        <v>11.62763904</v>
      </c>
      <c r="S9" s="18" t="s">
        <v>481</v>
      </c>
      <c r="T9" s="20" t="s">
        <v>481</v>
      </c>
      <c r="U9" s="18" t="n">
        <v>390.7644555</v>
      </c>
      <c r="V9" s="20" t="n">
        <v>9.49111622</v>
      </c>
    </row>
    <row r="10" spans="1:22">
      <c r="A10" s="15" t="s">
        <v>485</v>
      </c>
      <c r="B10" s="17" t="n">
        <v>20058</v>
      </c>
      <c r="C10" s="18">
        <f>(530.0/B10*100)</f>
        <v/>
      </c>
      <c r="D10" s="19" t="n">
        <v>19528</v>
      </c>
      <c r="E10" s="18" t="n">
        <v>456.20297952</v>
      </c>
      <c r="F10" s="20" t="n">
        <v>9.68475774</v>
      </c>
      <c r="G10" s="18" t="n">
        <v>507.66854633</v>
      </c>
      <c r="H10" s="20" t="n">
        <v>3.89995565</v>
      </c>
      <c r="I10" s="18" t="n">
        <v>528.61679968</v>
      </c>
      <c r="J10" s="20" t="n">
        <v>2.14144085</v>
      </c>
      <c r="K10" s="18" t="n">
        <v>544.13950124</v>
      </c>
      <c r="L10" s="20" t="n">
        <v>2.55978154</v>
      </c>
      <c r="M10" s="18" t="s">
        <v>481</v>
      </c>
      <c r="N10" s="20" t="s">
        <v>481</v>
      </c>
      <c r="O10" s="18" t="s">
        <v>481</v>
      </c>
      <c r="P10" s="20" t="s">
        <v>481</v>
      </c>
      <c r="Q10" s="18" t="s">
        <v>481</v>
      </c>
      <c r="R10" s="20" t="s">
        <v>481</v>
      </c>
      <c r="S10" s="18" t="s">
        <v>481</v>
      </c>
      <c r="T10" s="20" t="s">
        <v>481</v>
      </c>
      <c r="U10" s="18" t="n">
        <v>440.33744888</v>
      </c>
      <c r="V10" s="20" t="n">
        <v>9.877293760000001</v>
      </c>
    </row>
    <row r="11" spans="1:22">
      <c r="A11" s="15" t="s">
        <v>486</v>
      </c>
      <c r="B11" s="17" t="n">
        <v>7053</v>
      </c>
      <c r="C11" s="18">
        <f>(51.0/B11*100)</f>
        <v/>
      </c>
      <c r="D11" s="19" t="n">
        <v>7002</v>
      </c>
      <c r="E11" s="18" t="n">
        <v>396.55247803</v>
      </c>
      <c r="F11" s="20" t="n">
        <v>7.56181238</v>
      </c>
      <c r="G11" s="18" t="n">
        <v>414.09183906</v>
      </c>
      <c r="H11" s="20" t="n">
        <v>4.37056672</v>
      </c>
      <c r="I11" s="18" t="n">
        <v>449.76778519</v>
      </c>
      <c r="J11" s="20" t="n">
        <v>2.56491147</v>
      </c>
      <c r="K11" s="18" t="n">
        <v>461.41628551</v>
      </c>
      <c r="L11" s="20" t="n">
        <v>3.04637126</v>
      </c>
      <c r="M11" s="18" t="s">
        <v>481</v>
      </c>
      <c r="N11" s="20" t="s">
        <v>481</v>
      </c>
      <c r="O11" s="18" t="s">
        <v>481</v>
      </c>
      <c r="P11" s="20" t="s">
        <v>481</v>
      </c>
      <c r="Q11" s="18" t="s">
        <v>481</v>
      </c>
      <c r="R11" s="20" t="s">
        <v>481</v>
      </c>
      <c r="S11" s="18" t="s">
        <v>481</v>
      </c>
      <c r="T11" s="20" t="s">
        <v>481</v>
      </c>
      <c r="U11" s="18" t="n">
        <v>377.44569022</v>
      </c>
      <c r="V11" s="20" t="n">
        <v>12.0607829</v>
      </c>
    </row>
    <row r="12" spans="1:22">
      <c r="A12" s="15" t="s">
        <v>487</v>
      </c>
      <c r="B12" s="17" t="n">
        <v>6894</v>
      </c>
      <c r="C12" s="18">
        <f>(57.0/B12*100)</f>
        <v/>
      </c>
      <c r="D12" s="19" t="n">
        <v>6837</v>
      </c>
      <c r="E12" s="18" t="n">
        <v>460.90198748</v>
      </c>
      <c r="F12" s="20" t="n">
        <v>9.11301154</v>
      </c>
      <c r="G12" s="18" t="n">
        <v>474.8147715</v>
      </c>
      <c r="H12" s="20" t="n">
        <v>6.41188861</v>
      </c>
      <c r="I12" s="18" t="n">
        <v>497.95412269</v>
      </c>
      <c r="J12" s="20" t="n">
        <v>2.19601888</v>
      </c>
      <c r="K12" s="18" t="n">
        <v>503.55411825</v>
      </c>
      <c r="L12" s="20" t="n">
        <v>2.91752528</v>
      </c>
      <c r="M12" s="18" t="s">
        <v>481</v>
      </c>
      <c r="N12" s="20" t="s">
        <v>481</v>
      </c>
      <c r="O12" s="18" t="s">
        <v>481</v>
      </c>
      <c r="P12" s="20" t="s">
        <v>481</v>
      </c>
      <c r="Q12" s="18" t="n">
        <v>366.6777112</v>
      </c>
      <c r="R12" s="20" t="n">
        <v>14.39052153</v>
      </c>
      <c r="S12" s="18" t="s">
        <v>481</v>
      </c>
      <c r="T12" s="20" t="s">
        <v>481</v>
      </c>
      <c r="U12" s="18" t="n">
        <v>406.46992317</v>
      </c>
      <c r="V12" s="20" t="n">
        <v>13.10098773</v>
      </c>
    </row>
    <row r="13" spans="1:22">
      <c r="A13" s="15" t="s">
        <v>488</v>
      </c>
      <c r="B13" s="17" t="n">
        <v>7161</v>
      </c>
      <c r="C13" s="18">
        <f>(93.0/B13*100)</f>
        <v/>
      </c>
      <c r="D13" s="19" t="n">
        <v>7068</v>
      </c>
      <c r="E13" s="18" t="n">
        <v>442.82743459</v>
      </c>
      <c r="F13" s="20" t="n">
        <v>17.86240345</v>
      </c>
      <c r="G13" s="18" t="n">
        <v>482.49047516</v>
      </c>
      <c r="H13" s="20" t="n">
        <v>7.64830155</v>
      </c>
      <c r="I13" s="18" t="n">
        <v>509.57765527</v>
      </c>
      <c r="J13" s="20" t="n">
        <v>2.07864005</v>
      </c>
      <c r="K13" s="18" t="n">
        <v>507.70211785</v>
      </c>
      <c r="L13" s="20" t="n">
        <v>4.04990931</v>
      </c>
      <c r="M13" s="18" t="s">
        <v>481</v>
      </c>
      <c r="N13" s="20" t="s">
        <v>481</v>
      </c>
      <c r="O13" s="18" t="s">
        <v>481</v>
      </c>
      <c r="P13" s="20" t="s">
        <v>481</v>
      </c>
      <c r="Q13" s="18" t="n">
        <v>436.36003517</v>
      </c>
      <c r="R13" s="20" t="n">
        <v>6.43426798</v>
      </c>
      <c r="S13" s="18" t="s">
        <v>481</v>
      </c>
      <c r="T13" s="20" t="s">
        <v>481</v>
      </c>
      <c r="U13" s="18" t="n">
        <v>371.20424071</v>
      </c>
      <c r="V13" s="20" t="n">
        <v>14.16889911</v>
      </c>
    </row>
    <row r="14" spans="1:22">
      <c r="A14" s="15" t="s">
        <v>489</v>
      </c>
      <c r="B14" s="17" t="n">
        <v>5587</v>
      </c>
      <c r="C14" s="18">
        <f>(76.0/B14*100)</f>
        <v/>
      </c>
      <c r="D14" s="19" t="n">
        <v>5511</v>
      </c>
      <c r="E14" s="18" t="n">
        <v>484.51037733</v>
      </c>
      <c r="F14" s="20" t="n">
        <v>12.14296993</v>
      </c>
      <c r="G14" s="18" t="n">
        <v>501.50708713</v>
      </c>
      <c r="H14" s="20" t="n">
        <v>5.5592051</v>
      </c>
      <c r="I14" s="18" t="n">
        <v>537.8032786799999</v>
      </c>
      <c r="J14" s="20" t="n">
        <v>2.09004332</v>
      </c>
      <c r="K14" s="18" t="n">
        <v>546.74677048</v>
      </c>
      <c r="L14" s="20" t="n">
        <v>3.07577178</v>
      </c>
      <c r="M14" s="18" t="s">
        <v>481</v>
      </c>
      <c r="N14" s="20" t="s">
        <v>481</v>
      </c>
      <c r="O14" s="18" t="s">
        <v>481</v>
      </c>
      <c r="P14" s="20" t="s">
        <v>481</v>
      </c>
      <c r="Q14" s="18" t="s">
        <v>481</v>
      </c>
      <c r="R14" s="20" t="s">
        <v>481</v>
      </c>
      <c r="S14" s="18" t="s">
        <v>481</v>
      </c>
      <c r="T14" s="20" t="s">
        <v>481</v>
      </c>
      <c r="U14" s="18" t="n">
        <v>463.86587594</v>
      </c>
      <c r="V14" s="20" t="n">
        <v>16.25808847</v>
      </c>
    </row>
    <row r="15" spans="1:22">
      <c r="A15" s="15" t="s">
        <v>490</v>
      </c>
      <c r="B15" s="17" t="n">
        <v>5882</v>
      </c>
      <c r="C15" s="18">
        <f>(53.0/B15*100)</f>
        <v/>
      </c>
      <c r="D15" s="19" t="n">
        <v>5829</v>
      </c>
      <c r="E15" s="18" t="n">
        <v>446.02397701</v>
      </c>
      <c r="F15" s="20" t="n">
        <v>16.53113579</v>
      </c>
      <c r="G15" s="18" t="n">
        <v>509.41755013</v>
      </c>
      <c r="H15" s="20" t="n">
        <v>6.28806427</v>
      </c>
      <c r="I15" s="18" t="n">
        <v>535.34639361</v>
      </c>
      <c r="J15" s="20" t="n">
        <v>2.12377164</v>
      </c>
      <c r="K15" s="18" t="n">
        <v>538.68563534</v>
      </c>
      <c r="L15" s="20" t="n">
        <v>3.37652509</v>
      </c>
      <c r="M15" s="18" t="s">
        <v>481</v>
      </c>
      <c r="N15" s="20" t="s">
        <v>481</v>
      </c>
      <c r="O15" s="18" t="s">
        <v>481</v>
      </c>
      <c r="P15" s="20" t="s">
        <v>481</v>
      </c>
      <c r="Q15" s="18" t="n">
        <v>375.95013089</v>
      </c>
      <c r="R15" s="20" t="n">
        <v>17.42774697</v>
      </c>
      <c r="S15" s="18" t="s">
        <v>481</v>
      </c>
      <c r="T15" s="20" t="s">
        <v>481</v>
      </c>
      <c r="U15" s="18" t="n">
        <v>441.24025254</v>
      </c>
      <c r="V15" s="20" t="n">
        <v>16.21367675</v>
      </c>
    </row>
    <row r="16" spans="1:22">
      <c r="A16" s="15" t="s">
        <v>491</v>
      </c>
      <c r="B16" s="17" t="n">
        <v>6108</v>
      </c>
      <c r="C16" s="18">
        <f>(105.0/B16*100)</f>
        <v/>
      </c>
      <c r="D16" s="19" t="n">
        <v>6003</v>
      </c>
      <c r="E16" s="18" t="n">
        <v>436.59183289</v>
      </c>
      <c r="F16" s="20" t="n">
        <v>8.49673666</v>
      </c>
      <c r="G16" s="18" t="n">
        <v>465.8533839</v>
      </c>
      <c r="H16" s="20" t="n">
        <v>4.55816448</v>
      </c>
      <c r="I16" s="18" t="n">
        <v>504.85971624</v>
      </c>
      <c r="J16" s="20" t="n">
        <v>2.16972184</v>
      </c>
      <c r="K16" s="18" t="n">
        <v>511.10031416</v>
      </c>
      <c r="L16" s="20" t="n">
        <v>3.11267153</v>
      </c>
      <c r="M16" s="18" t="s">
        <v>481</v>
      </c>
      <c r="N16" s="20" t="s">
        <v>481</v>
      </c>
      <c r="O16" s="18" t="s">
        <v>481</v>
      </c>
      <c r="P16" s="20" t="s">
        <v>481</v>
      </c>
      <c r="Q16" s="18" t="s">
        <v>481</v>
      </c>
      <c r="R16" s="20" t="s">
        <v>481</v>
      </c>
      <c r="S16" s="18" t="s">
        <v>481</v>
      </c>
      <c r="T16" s="20" t="s">
        <v>481</v>
      </c>
      <c r="U16" s="18" t="n">
        <v>360.61744915</v>
      </c>
      <c r="V16" s="20" t="n">
        <v>10.94965129</v>
      </c>
    </row>
    <row r="17" spans="1:22">
      <c r="A17" s="15" t="s">
        <v>492</v>
      </c>
      <c r="B17" s="17" t="n">
        <v>6504</v>
      </c>
      <c r="C17" s="18">
        <f>(695.0/B17*100)</f>
        <v/>
      </c>
      <c r="D17" s="19" t="n">
        <v>5809</v>
      </c>
      <c r="E17" s="18" t="n">
        <v>482.19916279</v>
      </c>
      <c r="F17" s="20" t="n">
        <v>14.89115464</v>
      </c>
      <c r="G17" s="18" t="n">
        <v>492.81149809</v>
      </c>
      <c r="H17" s="20" t="n">
        <v>5.63045411</v>
      </c>
      <c r="I17" s="18" t="n">
        <v>514.66864948</v>
      </c>
      <c r="J17" s="20" t="n">
        <v>2.84667233</v>
      </c>
      <c r="K17" s="18" t="n">
        <v>531.50528037</v>
      </c>
      <c r="L17" s="20" t="n">
        <v>3.18832302</v>
      </c>
      <c r="M17" s="18" t="s">
        <v>481</v>
      </c>
      <c r="N17" s="20" t="s">
        <v>481</v>
      </c>
      <c r="O17" s="18" t="s">
        <v>481</v>
      </c>
      <c r="P17" s="20" t="s">
        <v>481</v>
      </c>
      <c r="Q17" s="18" t="n">
        <v>360.48925247</v>
      </c>
      <c r="R17" s="20" t="n">
        <v>12.44339086</v>
      </c>
      <c r="S17" s="18" t="s">
        <v>481</v>
      </c>
      <c r="T17" s="20" t="s">
        <v>481</v>
      </c>
      <c r="U17" s="18" t="n">
        <v>430.51348163</v>
      </c>
      <c r="V17" s="20" t="n">
        <v>15.03954861</v>
      </c>
    </row>
    <row r="18" spans="1:22">
      <c r="A18" s="15" t="s">
        <v>493</v>
      </c>
      <c r="B18" s="17" t="n">
        <v>5532</v>
      </c>
      <c r="C18" s="18">
        <f>(28.0/B18*100)</f>
        <v/>
      </c>
      <c r="D18" s="19" t="n">
        <v>5504</v>
      </c>
      <c r="E18" s="18" t="n">
        <v>383.62699978</v>
      </c>
      <c r="F18" s="20" t="n">
        <v>11.11856048</v>
      </c>
      <c r="G18" s="18" t="n">
        <v>420.27260193</v>
      </c>
      <c r="H18" s="20" t="n">
        <v>5.77368964</v>
      </c>
      <c r="I18" s="18" t="n">
        <v>458.64313599</v>
      </c>
      <c r="J18" s="20" t="n">
        <v>3.5928265</v>
      </c>
      <c r="K18" s="18" t="n">
        <v>479.92636926</v>
      </c>
      <c r="L18" s="20" t="n">
        <v>4.76598789</v>
      </c>
      <c r="M18" s="18" t="s">
        <v>481</v>
      </c>
      <c r="N18" s="20" t="s">
        <v>481</v>
      </c>
      <c r="O18" s="18" t="s">
        <v>481</v>
      </c>
      <c r="P18" s="20" t="s">
        <v>481</v>
      </c>
      <c r="Q18" s="18" t="s">
        <v>481</v>
      </c>
      <c r="R18" s="20" t="s">
        <v>481</v>
      </c>
      <c r="S18" s="18" t="s">
        <v>481</v>
      </c>
      <c r="T18" s="20" t="s">
        <v>481</v>
      </c>
      <c r="U18" s="18" t="n">
        <v>348.23401812</v>
      </c>
      <c r="V18" s="20" t="n">
        <v>9.96928376</v>
      </c>
    </row>
    <row r="19" spans="1:22">
      <c r="A19" s="15" t="s">
        <v>494</v>
      </c>
      <c r="B19" s="17" t="n">
        <v>5658</v>
      </c>
      <c r="C19" s="18">
        <f>(71.0/B19*100)</f>
        <v/>
      </c>
      <c r="D19" s="19" t="n">
        <v>5587</v>
      </c>
      <c r="E19" s="18" t="n">
        <v>428.79350015</v>
      </c>
      <c r="F19" s="20" t="n">
        <v>8.593675879999999</v>
      </c>
      <c r="G19" s="18" t="n">
        <v>448.75225863</v>
      </c>
      <c r="H19" s="20" t="n">
        <v>5.00859304</v>
      </c>
      <c r="I19" s="18" t="n">
        <v>478.91668175</v>
      </c>
      <c r="J19" s="20" t="n">
        <v>2.98635812</v>
      </c>
      <c r="K19" s="18" t="n">
        <v>496.2457993</v>
      </c>
      <c r="L19" s="20" t="n">
        <v>3.94587739</v>
      </c>
      <c r="M19" s="18" t="s">
        <v>481</v>
      </c>
      <c r="N19" s="20" t="s">
        <v>481</v>
      </c>
      <c r="O19" s="18" t="s">
        <v>481</v>
      </c>
      <c r="P19" s="20" t="s">
        <v>481</v>
      </c>
      <c r="Q19" s="18" t="s">
        <v>481</v>
      </c>
      <c r="R19" s="20" t="s">
        <v>481</v>
      </c>
      <c r="S19" s="18" t="s">
        <v>481</v>
      </c>
      <c r="T19" s="20" t="s">
        <v>481</v>
      </c>
      <c r="U19" s="18" t="n">
        <v>407.01122039</v>
      </c>
      <c r="V19" s="20" t="n">
        <v>14.69312769</v>
      </c>
    </row>
    <row r="20" spans="1:22">
      <c r="A20" s="15" t="s">
        <v>495</v>
      </c>
      <c r="B20" s="17" t="n">
        <v>3371</v>
      </c>
      <c r="C20" s="18">
        <f>(75.0/B20*100)</f>
        <v/>
      </c>
      <c r="D20" s="19" t="n">
        <v>3296</v>
      </c>
      <c r="E20" s="18" t="n">
        <v>412.45868055</v>
      </c>
      <c r="F20" s="20" t="n">
        <v>10.15441723</v>
      </c>
      <c r="G20" s="18" t="n">
        <v>436.51804796</v>
      </c>
      <c r="H20" s="20" t="n">
        <v>4.18111526</v>
      </c>
      <c r="I20" s="18" t="n">
        <v>476.77195923</v>
      </c>
      <c r="J20" s="20" t="n">
        <v>2.15236981</v>
      </c>
      <c r="K20" s="18" t="n">
        <v>500.62529962</v>
      </c>
      <c r="L20" s="20" t="n">
        <v>3.55763739</v>
      </c>
      <c r="M20" s="18" t="s">
        <v>481</v>
      </c>
      <c r="N20" s="20" t="s">
        <v>481</v>
      </c>
      <c r="O20" s="18" t="s">
        <v>481</v>
      </c>
      <c r="P20" s="20" t="s">
        <v>481</v>
      </c>
      <c r="Q20" s="18" t="s">
        <v>481</v>
      </c>
      <c r="R20" s="20" t="s">
        <v>481</v>
      </c>
      <c r="S20" s="18" t="s">
        <v>481</v>
      </c>
      <c r="T20" s="20" t="s">
        <v>481</v>
      </c>
      <c r="U20" s="18" t="n">
        <v>394.38999</v>
      </c>
      <c r="V20" s="20" t="n">
        <v>16.15389692</v>
      </c>
    </row>
    <row r="21" spans="1:22">
      <c r="A21" s="15" t="s">
        <v>496</v>
      </c>
      <c r="B21" s="17" t="n">
        <v>5741</v>
      </c>
      <c r="C21" s="18">
        <f>(45.0/B21*100)</f>
        <v/>
      </c>
      <c r="D21" s="19" t="n">
        <v>5696</v>
      </c>
      <c r="E21" s="18" t="n">
        <v>434.69682366</v>
      </c>
      <c r="F21" s="20" t="n">
        <v>10.64063253</v>
      </c>
      <c r="G21" s="18" t="n">
        <v>469.86245644</v>
      </c>
      <c r="H21" s="20" t="n">
        <v>3.5902275</v>
      </c>
      <c r="I21" s="18" t="n">
        <v>506.43023438</v>
      </c>
      <c r="J21" s="20" t="n">
        <v>2.46888481</v>
      </c>
      <c r="K21" s="18" t="n">
        <v>519.44281635</v>
      </c>
      <c r="L21" s="20" t="n">
        <v>3.79094047</v>
      </c>
      <c r="M21" s="18" t="s">
        <v>481</v>
      </c>
      <c r="N21" s="20" t="s">
        <v>481</v>
      </c>
      <c r="O21" s="18" t="s">
        <v>481</v>
      </c>
      <c r="P21" s="20" t="s">
        <v>481</v>
      </c>
      <c r="Q21" s="18" t="s">
        <v>481</v>
      </c>
      <c r="R21" s="20" t="s">
        <v>481</v>
      </c>
      <c r="S21" s="18" t="s">
        <v>481</v>
      </c>
      <c r="T21" s="20" t="s">
        <v>481</v>
      </c>
      <c r="U21" s="18" t="n">
        <v>454.24761412</v>
      </c>
      <c r="V21" s="20" t="n">
        <v>20.17819022</v>
      </c>
    </row>
    <row r="22" spans="1:22">
      <c r="A22" s="15" t="s">
        <v>497</v>
      </c>
      <c r="B22" s="17" t="n">
        <v>6598</v>
      </c>
      <c r="C22" s="18">
        <f>(34.0/B22*100)</f>
        <v/>
      </c>
      <c r="D22" s="19" t="n">
        <v>6564</v>
      </c>
      <c r="E22" s="18" t="n">
        <v>392.19094004</v>
      </c>
      <c r="F22" s="20" t="n">
        <v>9.2450803</v>
      </c>
      <c r="G22" s="18" t="n">
        <v>436.60017711</v>
      </c>
      <c r="H22" s="20" t="n">
        <v>6.96818158</v>
      </c>
      <c r="I22" s="18" t="n">
        <v>477.00215408</v>
      </c>
      <c r="J22" s="20" t="n">
        <v>3.64872178</v>
      </c>
      <c r="K22" s="18" t="n">
        <v>470.0479521</v>
      </c>
      <c r="L22" s="20" t="n">
        <v>3.74422194</v>
      </c>
      <c r="M22" s="18" t="s">
        <v>481</v>
      </c>
      <c r="N22" s="20" t="s">
        <v>481</v>
      </c>
      <c r="O22" s="18" t="s">
        <v>481</v>
      </c>
      <c r="P22" s="20" t="s">
        <v>481</v>
      </c>
      <c r="Q22" s="18" t="s">
        <v>481</v>
      </c>
      <c r="R22" s="20" t="s">
        <v>481</v>
      </c>
      <c r="S22" s="18" t="n">
        <v>503.1822</v>
      </c>
      <c r="T22" s="20" t="n">
        <v>20.10290943</v>
      </c>
      <c r="U22" s="18" t="n">
        <v>343.71587287</v>
      </c>
      <c r="V22" s="20" t="n">
        <v>13.49925404</v>
      </c>
    </row>
    <row r="23" spans="1:22">
      <c r="A23" s="15" t="s">
        <v>498</v>
      </c>
      <c r="B23" s="17" t="n">
        <v>11583</v>
      </c>
      <c r="C23" s="18">
        <f>(222.0/B23*100)</f>
        <v/>
      </c>
      <c r="D23" s="19" t="n">
        <v>11361</v>
      </c>
      <c r="E23" s="18" t="n">
        <v>456.77397052</v>
      </c>
      <c r="F23" s="20" t="n">
        <v>11.77683836</v>
      </c>
      <c r="G23" s="18" t="n">
        <v>455.2722518</v>
      </c>
      <c r="H23" s="20" t="n">
        <v>3.83338837</v>
      </c>
      <c r="I23" s="18" t="n">
        <v>484.48480608</v>
      </c>
      <c r="J23" s="20" t="n">
        <v>2.65801331</v>
      </c>
      <c r="K23" s="18" t="n">
        <v>493.66442072</v>
      </c>
      <c r="L23" s="20" t="n">
        <v>3.90986159</v>
      </c>
      <c r="M23" s="18" t="s">
        <v>481</v>
      </c>
      <c r="N23" s="20" t="s">
        <v>481</v>
      </c>
      <c r="O23" s="18" t="s">
        <v>481</v>
      </c>
      <c r="P23" s="20" t="s">
        <v>481</v>
      </c>
      <c r="Q23" s="18" t="s">
        <v>481</v>
      </c>
      <c r="R23" s="20" t="s">
        <v>481</v>
      </c>
      <c r="S23" s="18" t="s">
        <v>481</v>
      </c>
      <c r="T23" s="20" t="s">
        <v>481</v>
      </c>
      <c r="U23" s="18" t="n">
        <v>413.45397787</v>
      </c>
      <c r="V23" s="20" t="n">
        <v>9.671196699999999</v>
      </c>
    </row>
    <row r="24" spans="1:22">
      <c r="A24" s="15" t="s">
        <v>499</v>
      </c>
      <c r="B24" s="17" t="n">
        <v>6647</v>
      </c>
      <c r="C24" s="18">
        <f>(7.0/B24*100)</f>
        <v/>
      </c>
      <c r="D24" s="19" t="n">
        <v>6640</v>
      </c>
      <c r="E24" s="18" t="n">
        <v>520.46892681</v>
      </c>
      <c r="F24" s="20" t="n">
        <v>8.15810729</v>
      </c>
      <c r="G24" s="18" t="n">
        <v>538.09311265</v>
      </c>
      <c r="H24" s="20" t="n">
        <v>4.0693328</v>
      </c>
      <c r="I24" s="18" t="n">
        <v>540.51681382</v>
      </c>
      <c r="J24" s="20" t="n">
        <v>3.03527561</v>
      </c>
      <c r="K24" s="18" t="n">
        <v>536.53920047</v>
      </c>
      <c r="L24" s="20" t="n">
        <v>3.97688803</v>
      </c>
      <c r="M24" s="18" t="s">
        <v>481</v>
      </c>
      <c r="N24" s="20" t="s">
        <v>481</v>
      </c>
      <c r="O24" s="18" t="s">
        <v>481</v>
      </c>
      <c r="P24" s="20" t="s">
        <v>481</v>
      </c>
      <c r="Q24" s="18" t="s">
        <v>481</v>
      </c>
      <c r="R24" s="20" t="s">
        <v>481</v>
      </c>
      <c r="S24" s="18" t="s">
        <v>481</v>
      </c>
      <c r="T24" s="20" t="s">
        <v>481</v>
      </c>
      <c r="U24" s="18" t="n">
        <v>490.19347258</v>
      </c>
      <c r="V24" s="20" t="n">
        <v>25.31690904</v>
      </c>
    </row>
    <row r="25" spans="1:22">
      <c r="A25" s="15" t="s">
        <v>500</v>
      </c>
      <c r="B25" s="17" t="n">
        <v>5581</v>
      </c>
      <c r="C25" s="18">
        <f>(24.0/B25*100)</f>
        <v/>
      </c>
      <c r="D25" s="19" t="n">
        <v>5557</v>
      </c>
      <c r="E25" s="18" t="n">
        <v>464.82518829</v>
      </c>
      <c r="F25" s="20" t="n">
        <v>30.64787496</v>
      </c>
      <c r="G25" s="18" t="n">
        <v>517.50241939</v>
      </c>
      <c r="H25" s="20" t="n">
        <v>7.86336071</v>
      </c>
      <c r="I25" s="18" t="n">
        <v>513.16320711</v>
      </c>
      <c r="J25" s="20" t="n">
        <v>3.33103489</v>
      </c>
      <c r="K25" s="18" t="n">
        <v>524.48805692</v>
      </c>
      <c r="L25" s="20" t="n">
        <v>3.46766947</v>
      </c>
      <c r="M25" s="18" t="s">
        <v>481</v>
      </c>
      <c r="N25" s="20" t="s">
        <v>481</v>
      </c>
      <c r="O25" s="18" t="s">
        <v>481</v>
      </c>
      <c r="P25" s="20" t="s">
        <v>481</v>
      </c>
      <c r="Q25" s="18" t="s">
        <v>481</v>
      </c>
      <c r="R25" s="20" t="s">
        <v>481</v>
      </c>
      <c r="S25" s="18" t="s">
        <v>481</v>
      </c>
      <c r="T25" s="20" t="s">
        <v>481</v>
      </c>
      <c r="U25" s="18" t="n">
        <v>431.66451503</v>
      </c>
      <c r="V25" s="20" t="n">
        <v>25.70834657</v>
      </c>
    </row>
    <row r="26" spans="1:22">
      <c r="A26" s="15" t="s">
        <v>501</v>
      </c>
      <c r="B26" s="17" t="n">
        <v>4869</v>
      </c>
      <c r="C26" s="18">
        <f>(34.0/B26*100)</f>
        <v/>
      </c>
      <c r="D26" s="19" t="n">
        <v>4835</v>
      </c>
      <c r="E26" s="18" t="n">
        <v>445.29526107</v>
      </c>
      <c r="F26" s="20" t="n">
        <v>8.591817860000001</v>
      </c>
      <c r="G26" s="18" t="n">
        <v>466.03471299</v>
      </c>
      <c r="H26" s="20" t="n">
        <v>3.6029869</v>
      </c>
      <c r="I26" s="18" t="n">
        <v>493.92240769</v>
      </c>
      <c r="J26" s="20" t="n">
        <v>1.90268059</v>
      </c>
      <c r="K26" s="18" t="n">
        <v>514.95859788</v>
      </c>
      <c r="L26" s="20" t="n">
        <v>2.81248321</v>
      </c>
      <c r="M26" s="18" t="s">
        <v>481</v>
      </c>
      <c r="N26" s="20" t="s">
        <v>481</v>
      </c>
      <c r="O26" s="18" t="s">
        <v>481</v>
      </c>
      <c r="P26" s="20" t="s">
        <v>481</v>
      </c>
      <c r="Q26" s="18" t="s">
        <v>481</v>
      </c>
      <c r="R26" s="20" t="s">
        <v>481</v>
      </c>
      <c r="S26" s="18" t="s">
        <v>481</v>
      </c>
      <c r="T26" s="20" t="s">
        <v>481</v>
      </c>
      <c r="U26" s="18" t="n">
        <v>428.95421061</v>
      </c>
      <c r="V26" s="20" t="n">
        <v>13.65291556</v>
      </c>
    </row>
    <row r="27" spans="1:22">
      <c r="A27" s="15" t="s">
        <v>502</v>
      </c>
      <c r="B27" s="17" t="n">
        <v>5299</v>
      </c>
      <c r="C27" s="18">
        <f>(17.0/B27*100)</f>
        <v/>
      </c>
      <c r="D27" s="19" t="n">
        <v>5282</v>
      </c>
      <c r="E27" s="18" t="n">
        <v>444.85560104</v>
      </c>
      <c r="F27" s="20" t="n">
        <v>8.902796090000001</v>
      </c>
      <c r="G27" s="18" t="n">
        <v>467.82600614</v>
      </c>
      <c r="H27" s="20" t="n">
        <v>4.5076466</v>
      </c>
      <c r="I27" s="18" t="n">
        <v>484.46962426</v>
      </c>
      <c r="J27" s="20" t="n">
        <v>1.66017558</v>
      </c>
      <c r="K27" s="18" t="n">
        <v>494.31650058</v>
      </c>
      <c r="L27" s="20" t="n">
        <v>2.46980057</v>
      </c>
      <c r="M27" s="18" t="s">
        <v>481</v>
      </c>
      <c r="N27" s="20" t="s">
        <v>481</v>
      </c>
      <c r="O27" s="18" t="s">
        <v>481</v>
      </c>
      <c r="P27" s="20" t="s">
        <v>481</v>
      </c>
      <c r="Q27" s="18" t="s">
        <v>481</v>
      </c>
      <c r="R27" s="20" t="s">
        <v>481</v>
      </c>
      <c r="S27" s="18" t="s">
        <v>481</v>
      </c>
      <c r="T27" s="20" t="s">
        <v>481</v>
      </c>
      <c r="U27" s="18" t="n">
        <v>407.81589711</v>
      </c>
      <c r="V27" s="20" t="n">
        <v>10.0985358</v>
      </c>
    </row>
    <row r="28" spans="1:22">
      <c r="A28" s="15" t="s">
        <v>503</v>
      </c>
      <c r="B28" s="17" t="n">
        <v>7568</v>
      </c>
      <c r="C28" s="18">
        <f>(63.0/B28*100)</f>
        <v/>
      </c>
      <c r="D28" s="19" t="n">
        <v>7505</v>
      </c>
      <c r="E28" s="18" t="n">
        <v>370.52858033</v>
      </c>
      <c r="F28" s="20" t="n">
        <v>7.49050225</v>
      </c>
      <c r="G28" s="18" t="n">
        <v>391.20702321</v>
      </c>
      <c r="H28" s="20" t="n">
        <v>4.14774377</v>
      </c>
      <c r="I28" s="18" t="n">
        <v>417.00673602</v>
      </c>
      <c r="J28" s="20" t="n">
        <v>2.1602864</v>
      </c>
      <c r="K28" s="18" t="n">
        <v>427.79529569</v>
      </c>
      <c r="L28" s="20" t="n">
        <v>2.94119767</v>
      </c>
      <c r="M28" s="18" t="s">
        <v>481</v>
      </c>
      <c r="N28" s="20" t="s">
        <v>481</v>
      </c>
      <c r="O28" s="18" t="s">
        <v>481</v>
      </c>
      <c r="P28" s="20" t="s">
        <v>481</v>
      </c>
      <c r="Q28" s="18" t="s">
        <v>481</v>
      </c>
      <c r="R28" s="20" t="s">
        <v>481</v>
      </c>
      <c r="S28" s="18" t="s">
        <v>481</v>
      </c>
      <c r="T28" s="20" t="s">
        <v>481</v>
      </c>
      <c r="U28" s="18" t="n">
        <v>354.05236018</v>
      </c>
      <c r="V28" s="20" t="n">
        <v>13.80178603</v>
      </c>
    </row>
    <row r="29" spans="1:22">
      <c r="A29" s="15" t="s">
        <v>504</v>
      </c>
      <c r="B29" s="17" t="n">
        <v>5385</v>
      </c>
      <c r="C29" s="18">
        <f>(30.0/B29*100)</f>
        <v/>
      </c>
      <c r="D29" s="19" t="n">
        <v>5355</v>
      </c>
      <c r="E29" s="18" t="n">
        <v>451.27013398</v>
      </c>
      <c r="F29" s="20" t="n">
        <v>15.87091573</v>
      </c>
      <c r="G29" s="18" t="n">
        <v>483.55318729</v>
      </c>
      <c r="H29" s="20" t="n">
        <v>5.34743068</v>
      </c>
      <c r="I29" s="18" t="n">
        <v>515.5657807600001</v>
      </c>
      <c r="J29" s="20" t="n">
        <v>2.33417013</v>
      </c>
      <c r="K29" s="18" t="n">
        <v>528.13857028</v>
      </c>
      <c r="L29" s="20" t="n">
        <v>4.31323992</v>
      </c>
      <c r="M29" s="18" t="s">
        <v>481</v>
      </c>
      <c r="N29" s="20" t="s">
        <v>481</v>
      </c>
      <c r="O29" s="18" t="s">
        <v>481</v>
      </c>
      <c r="P29" s="20" t="s">
        <v>481</v>
      </c>
      <c r="Q29" s="18" t="n">
        <v>358.28551468</v>
      </c>
      <c r="R29" s="20" t="n">
        <v>8.567023300000001</v>
      </c>
      <c r="S29" s="18" t="s">
        <v>481</v>
      </c>
      <c r="T29" s="20" t="s">
        <v>481</v>
      </c>
      <c r="U29" s="18" t="n">
        <v>406.60595779</v>
      </c>
      <c r="V29" s="20" t="n">
        <v>18.7834548</v>
      </c>
    </row>
    <row r="30" spans="1:22">
      <c r="A30" s="15" t="s">
        <v>505</v>
      </c>
      <c r="B30" s="17" t="n">
        <v>4520</v>
      </c>
      <c r="C30" s="18">
        <f>(105.0/B30*100)</f>
        <v/>
      </c>
      <c r="D30" s="19" t="n">
        <v>4415</v>
      </c>
      <c r="E30" s="18" t="n">
        <v>446.30078896</v>
      </c>
      <c r="F30" s="20" t="n">
        <v>12.06651207</v>
      </c>
      <c r="G30" s="18" t="n">
        <v>485.26538333</v>
      </c>
      <c r="H30" s="20" t="n">
        <v>4.41735095</v>
      </c>
      <c r="I30" s="18" t="n">
        <v>519.2226732399999</v>
      </c>
      <c r="J30" s="20" t="n">
        <v>2.70024604</v>
      </c>
      <c r="K30" s="18" t="n">
        <v>536.50391495</v>
      </c>
      <c r="L30" s="20" t="n">
        <v>4.20037826</v>
      </c>
      <c r="M30" s="18" t="s">
        <v>481</v>
      </c>
      <c r="N30" s="20" t="s">
        <v>481</v>
      </c>
      <c r="O30" s="18" t="s">
        <v>481</v>
      </c>
      <c r="P30" s="20" t="s">
        <v>481</v>
      </c>
      <c r="Q30" s="18" t="s">
        <v>481</v>
      </c>
      <c r="R30" s="20" t="s">
        <v>481</v>
      </c>
      <c r="S30" s="18" t="s">
        <v>481</v>
      </c>
      <c r="T30" s="20" t="s">
        <v>481</v>
      </c>
      <c r="U30" s="18" t="n">
        <v>415.17735582</v>
      </c>
      <c r="V30" s="20" t="n">
        <v>16.86252248</v>
      </c>
    </row>
    <row r="31" spans="1:22">
      <c r="A31" s="15" t="s">
        <v>506</v>
      </c>
      <c r="B31" s="17" t="n">
        <v>5456</v>
      </c>
      <c r="C31" s="18">
        <f>(126.0/B31*100)</f>
        <v/>
      </c>
      <c r="D31" s="19" t="n">
        <v>5330</v>
      </c>
      <c r="E31" s="18" t="n">
        <v>412.02389839</v>
      </c>
      <c r="F31" s="20" t="n">
        <v>10.24743685</v>
      </c>
      <c r="G31" s="18" t="n">
        <v>469.81319327</v>
      </c>
      <c r="H31" s="20" t="n">
        <v>5.40670404</v>
      </c>
      <c r="I31" s="18" t="n">
        <v>506.73386055</v>
      </c>
      <c r="J31" s="20" t="n">
        <v>2.44991804</v>
      </c>
      <c r="K31" s="18" t="n">
        <v>506.43383333</v>
      </c>
      <c r="L31" s="20" t="n">
        <v>3.17621956</v>
      </c>
      <c r="M31" s="18" t="s">
        <v>481</v>
      </c>
      <c r="N31" s="20" t="s">
        <v>481</v>
      </c>
      <c r="O31" s="18" t="s">
        <v>481</v>
      </c>
      <c r="P31" s="20" t="s">
        <v>481</v>
      </c>
      <c r="Q31" s="18" t="s">
        <v>481</v>
      </c>
      <c r="R31" s="20" t="s">
        <v>481</v>
      </c>
      <c r="S31" s="18" t="s">
        <v>481</v>
      </c>
      <c r="T31" s="20" t="s">
        <v>481</v>
      </c>
      <c r="U31" s="18" t="n">
        <v>402.76992555</v>
      </c>
      <c r="V31" s="20" t="n">
        <v>10.71264112</v>
      </c>
    </row>
    <row r="32" spans="1:22">
      <c r="A32" s="15" t="s">
        <v>507</v>
      </c>
      <c r="B32" s="17" t="n">
        <v>4478</v>
      </c>
      <c r="C32" s="18">
        <f>(5.0/B32*100)</f>
        <v/>
      </c>
      <c r="D32" s="19" t="n">
        <v>4473</v>
      </c>
      <c r="E32" s="18" t="n">
        <v>444.14798534</v>
      </c>
      <c r="F32" s="20" t="n">
        <v>13.4692751</v>
      </c>
      <c r="G32" s="18" t="n">
        <v>461.24097242</v>
      </c>
      <c r="H32" s="20" t="n">
        <v>4.64532438</v>
      </c>
      <c r="I32" s="18" t="n">
        <v>501.39684762</v>
      </c>
      <c r="J32" s="20" t="n">
        <v>2.54188971</v>
      </c>
      <c r="K32" s="18" t="n">
        <v>531.3208795199999</v>
      </c>
      <c r="L32" s="20" t="n">
        <v>4.24483938</v>
      </c>
      <c r="M32" s="18" t="s">
        <v>481</v>
      </c>
      <c r="N32" s="20" t="s">
        <v>481</v>
      </c>
      <c r="O32" s="18" t="s">
        <v>481</v>
      </c>
      <c r="P32" s="20" t="s">
        <v>481</v>
      </c>
      <c r="Q32" s="18" t="s">
        <v>481</v>
      </c>
      <c r="R32" s="20" t="s">
        <v>481</v>
      </c>
      <c r="S32" s="18" t="s">
        <v>481</v>
      </c>
      <c r="T32" s="20" t="s">
        <v>481</v>
      </c>
      <c r="U32" s="18" t="n">
        <v>386.14050726</v>
      </c>
      <c r="V32" s="20" t="n">
        <v>25.3698034</v>
      </c>
    </row>
    <row r="33" spans="1:22">
      <c r="A33" s="15" t="s">
        <v>508</v>
      </c>
      <c r="B33" s="17" t="n">
        <v>7325</v>
      </c>
      <c r="C33" s="18">
        <f>(76.0/B33*100)</f>
        <v/>
      </c>
      <c r="D33" s="19" t="n">
        <v>7249</v>
      </c>
      <c r="E33" s="18" t="n">
        <v>453.41550822</v>
      </c>
      <c r="F33" s="20" t="n">
        <v>22.53627479</v>
      </c>
      <c r="G33" s="18" t="n">
        <v>486.23713883</v>
      </c>
      <c r="H33" s="20" t="n">
        <v>6.52273272</v>
      </c>
      <c r="I33" s="18" t="n">
        <v>504.2075575</v>
      </c>
      <c r="J33" s="20" t="n">
        <v>2.72330687</v>
      </c>
      <c r="K33" s="18" t="n">
        <v>502.30928142</v>
      </c>
      <c r="L33" s="20" t="n">
        <v>2.89261737</v>
      </c>
      <c r="M33" s="18" t="s">
        <v>481</v>
      </c>
      <c r="N33" s="20" t="s">
        <v>481</v>
      </c>
      <c r="O33" s="18" t="s">
        <v>481</v>
      </c>
      <c r="P33" s="20" t="s">
        <v>481</v>
      </c>
      <c r="Q33" s="18" t="s">
        <v>481</v>
      </c>
      <c r="R33" s="20" t="s">
        <v>481</v>
      </c>
      <c r="S33" s="18" t="s">
        <v>481</v>
      </c>
      <c r="T33" s="20" t="s">
        <v>481</v>
      </c>
      <c r="U33" s="18" t="n">
        <v>414.36130017</v>
      </c>
      <c r="V33" s="20" t="n">
        <v>17.2550252</v>
      </c>
    </row>
    <row r="34" spans="1:22">
      <c r="A34" s="15" t="s">
        <v>509</v>
      </c>
      <c r="B34" s="17" t="n">
        <v>6350</v>
      </c>
      <c r="C34" s="18">
        <f>(39.0/B34*100)</f>
        <v/>
      </c>
      <c r="D34" s="19" t="n">
        <v>6311</v>
      </c>
      <c r="E34" s="18" t="n">
        <v>409.90693127</v>
      </c>
      <c r="F34" s="20" t="n">
        <v>8.95593893</v>
      </c>
      <c r="G34" s="18" t="n">
        <v>445.9401366</v>
      </c>
      <c r="H34" s="20" t="n">
        <v>3.30856307</v>
      </c>
      <c r="I34" s="18" t="n">
        <v>471.58409347</v>
      </c>
      <c r="J34" s="20" t="n">
        <v>2.69806497</v>
      </c>
      <c r="K34" s="18" t="n">
        <v>494.31895816</v>
      </c>
      <c r="L34" s="20" t="n">
        <v>4.08499958</v>
      </c>
      <c r="M34" s="18" t="s">
        <v>481</v>
      </c>
      <c r="N34" s="20" t="s">
        <v>481</v>
      </c>
      <c r="O34" s="18" t="s">
        <v>481</v>
      </c>
      <c r="P34" s="20" t="s">
        <v>481</v>
      </c>
      <c r="Q34" s="18" t="n">
        <v>306.56969545</v>
      </c>
      <c r="R34" s="20" t="n">
        <v>10.27624616</v>
      </c>
      <c r="S34" s="18" t="s">
        <v>481</v>
      </c>
      <c r="T34" s="20" t="s">
        <v>481</v>
      </c>
      <c r="U34" s="18" t="n">
        <v>347.6890909</v>
      </c>
      <c r="V34" s="20" t="n">
        <v>9.60381349</v>
      </c>
    </row>
    <row r="35" spans="1:22">
      <c r="A35" s="15" t="s">
        <v>510</v>
      </c>
      <c r="B35" s="17" t="n">
        <v>6406</v>
      </c>
      <c r="C35" s="18">
        <f>(38.0/B35*100)</f>
        <v/>
      </c>
      <c r="D35" s="19" t="n">
        <v>6368</v>
      </c>
      <c r="E35" s="18" t="n">
        <v>442.77827824</v>
      </c>
      <c r="F35" s="20" t="n">
        <v>9.97140396</v>
      </c>
      <c r="G35" s="18" t="n">
        <v>488.07799927</v>
      </c>
      <c r="H35" s="20" t="n">
        <v>3.87430167</v>
      </c>
      <c r="I35" s="18" t="n">
        <v>519.01505509</v>
      </c>
      <c r="J35" s="20" t="n">
        <v>1.91789569</v>
      </c>
      <c r="K35" s="18" t="n">
        <v>535.5712140000001</v>
      </c>
      <c r="L35" s="20" t="n">
        <v>3.40581694</v>
      </c>
      <c r="M35" s="18" t="s">
        <v>481</v>
      </c>
      <c r="N35" s="20" t="s">
        <v>481</v>
      </c>
      <c r="O35" s="18" t="s">
        <v>481</v>
      </c>
      <c r="P35" s="20" t="s">
        <v>481</v>
      </c>
      <c r="Q35" s="18" t="n">
        <v>374.85244494</v>
      </c>
      <c r="R35" s="20" t="n">
        <v>5.84040672</v>
      </c>
      <c r="S35" s="18" t="s">
        <v>481</v>
      </c>
      <c r="T35" s="20" t="s">
        <v>481</v>
      </c>
      <c r="U35" s="18" t="n">
        <v>417.32254438</v>
      </c>
      <c r="V35" s="20" t="n">
        <v>13.57654124</v>
      </c>
    </row>
    <row r="36" spans="1:22">
      <c r="A36" s="15" t="s">
        <v>511</v>
      </c>
      <c r="B36" s="17" t="n">
        <v>6736</v>
      </c>
      <c r="C36" s="18">
        <f>(30.0/B36*100)</f>
        <v/>
      </c>
      <c r="D36" s="19" t="n">
        <v>6706</v>
      </c>
      <c r="E36" s="18" t="n">
        <v>434.70614196</v>
      </c>
      <c r="F36" s="20" t="n">
        <v>13.65514887</v>
      </c>
      <c r="G36" s="18" t="n">
        <v>465.13842728</v>
      </c>
      <c r="H36" s="20" t="n">
        <v>5.51617945</v>
      </c>
      <c r="I36" s="18" t="n">
        <v>491.89778074</v>
      </c>
      <c r="J36" s="20" t="n">
        <v>2.24116775</v>
      </c>
      <c r="K36" s="18" t="n">
        <v>503.34779754</v>
      </c>
      <c r="L36" s="20" t="n">
        <v>2.55948705</v>
      </c>
      <c r="M36" s="18" t="s">
        <v>481</v>
      </c>
      <c r="N36" s="20" t="s">
        <v>481</v>
      </c>
      <c r="O36" s="18" t="s">
        <v>481</v>
      </c>
      <c r="P36" s="20" t="s">
        <v>481</v>
      </c>
      <c r="Q36" s="18" t="s">
        <v>481</v>
      </c>
      <c r="R36" s="20" t="s">
        <v>481</v>
      </c>
      <c r="S36" s="18" t="s">
        <v>481</v>
      </c>
      <c r="T36" s="20" t="s">
        <v>481</v>
      </c>
      <c r="U36" s="18" t="n">
        <v>396.09963866</v>
      </c>
      <c r="V36" s="20" t="n">
        <v>12.84376629</v>
      </c>
    </row>
    <row r="37" spans="1:22">
      <c r="A37" s="15" t="s">
        <v>512</v>
      </c>
      <c r="B37" s="17" t="n">
        <v>5458</v>
      </c>
      <c r="C37" s="18">
        <f>(66.0/B37*100)</f>
        <v/>
      </c>
      <c r="D37" s="19" t="n">
        <v>5392</v>
      </c>
      <c r="E37" s="18" t="n">
        <v>413.82144962</v>
      </c>
      <c r="F37" s="20" t="n">
        <v>9.06523226</v>
      </c>
      <c r="G37" s="18" t="n">
        <v>461.31440543</v>
      </c>
      <c r="H37" s="20" t="n">
        <v>6.29890566</v>
      </c>
      <c r="I37" s="18" t="n">
        <v>496.48786991</v>
      </c>
      <c r="J37" s="20" t="n">
        <v>3.46851603</v>
      </c>
      <c r="K37" s="18" t="n">
        <v>516.271889</v>
      </c>
      <c r="L37" s="20" t="n">
        <v>4.45648372</v>
      </c>
      <c r="M37" s="18" t="s">
        <v>481</v>
      </c>
      <c r="N37" s="20" t="s">
        <v>481</v>
      </c>
      <c r="O37" s="18" t="s">
        <v>481</v>
      </c>
      <c r="P37" s="20" t="s">
        <v>481</v>
      </c>
      <c r="Q37" s="18" t="s">
        <v>481</v>
      </c>
      <c r="R37" s="20" t="s">
        <v>481</v>
      </c>
      <c r="S37" s="18" t="s">
        <v>481</v>
      </c>
      <c r="T37" s="20" t="s">
        <v>481</v>
      </c>
      <c r="U37" s="18" t="n">
        <v>374.9793803</v>
      </c>
      <c r="V37" s="20" t="n">
        <v>11.22525117</v>
      </c>
    </row>
    <row r="38" spans="1:22">
      <c r="A38" s="15" t="s">
        <v>513</v>
      </c>
      <c r="B38" s="17" t="n">
        <v>5860</v>
      </c>
      <c r="C38" s="18">
        <f>(17.0/B38*100)</f>
        <v/>
      </c>
      <c r="D38" s="19" t="n">
        <v>5843</v>
      </c>
      <c r="E38" s="18" t="n">
        <v>439.76685912</v>
      </c>
      <c r="F38" s="20" t="n">
        <v>10.6801874</v>
      </c>
      <c r="G38" s="18" t="n">
        <v>496.77916204</v>
      </c>
      <c r="H38" s="20" t="n">
        <v>5.1460976</v>
      </c>
      <c r="I38" s="18" t="n">
        <v>509.58092197</v>
      </c>
      <c r="J38" s="20" t="n">
        <v>3.35761293</v>
      </c>
      <c r="K38" s="18" t="n">
        <v>510.51201776</v>
      </c>
      <c r="L38" s="20" t="n">
        <v>4.01706815</v>
      </c>
      <c r="M38" s="18" t="s">
        <v>481</v>
      </c>
      <c r="N38" s="20" t="s">
        <v>481</v>
      </c>
      <c r="O38" s="18" t="s">
        <v>481</v>
      </c>
      <c r="P38" s="20" t="s">
        <v>481</v>
      </c>
      <c r="Q38" s="18" t="s">
        <v>481</v>
      </c>
      <c r="R38" s="20" t="s">
        <v>481</v>
      </c>
      <c r="S38" s="18" t="s">
        <v>481</v>
      </c>
      <c r="T38" s="20" t="s">
        <v>481</v>
      </c>
      <c r="U38" s="18" t="n">
        <v>398.0573543</v>
      </c>
      <c r="V38" s="20" t="n">
        <v>14.06871607</v>
      </c>
    </row>
    <row r="39" spans="1:22">
      <c r="A39" s="15" t="s">
        <v>514</v>
      </c>
      <c r="B39" s="17" t="n">
        <v>5895</v>
      </c>
      <c r="C39" s="18">
        <f>(31.0/B39*100)</f>
        <v/>
      </c>
      <c r="D39" s="19" t="n">
        <v>5864</v>
      </c>
      <c r="E39" s="18" t="n">
        <v>378.09627754</v>
      </c>
      <c r="F39" s="20" t="n">
        <v>7.75111189</v>
      </c>
      <c r="G39" s="18" t="n">
        <v>399.24579831</v>
      </c>
      <c r="H39" s="20" t="n">
        <v>5.89991112</v>
      </c>
      <c r="I39" s="18" t="n">
        <v>426.49866713</v>
      </c>
      <c r="J39" s="20" t="n">
        <v>3.97281574</v>
      </c>
      <c r="K39" s="18" t="n">
        <v>441.04900446</v>
      </c>
      <c r="L39" s="20" t="n">
        <v>4.31429904</v>
      </c>
      <c r="M39" s="18" t="s">
        <v>481</v>
      </c>
      <c r="N39" s="20" t="s">
        <v>481</v>
      </c>
      <c r="O39" s="18" t="s">
        <v>481</v>
      </c>
      <c r="P39" s="20" t="s">
        <v>481</v>
      </c>
      <c r="Q39" s="18" t="s">
        <v>481</v>
      </c>
      <c r="R39" s="20" t="s">
        <v>481</v>
      </c>
      <c r="S39" s="18" t="s">
        <v>481</v>
      </c>
      <c r="T39" s="20" t="s">
        <v>481</v>
      </c>
      <c r="U39" s="18" t="n">
        <v>362.25480605</v>
      </c>
      <c r="V39" s="20" t="n">
        <v>13.27055447</v>
      </c>
    </row>
    <row r="40" spans="1:22">
      <c r="A40" s="15" t="s">
        <v>515</v>
      </c>
      <c r="B40" s="17" t="n">
        <v>14157</v>
      </c>
      <c r="C40" s="18">
        <f>(286.0/B40*100)</f>
        <v/>
      </c>
      <c r="D40" s="19" t="n">
        <v>13871</v>
      </c>
      <c r="E40" s="18" t="n">
        <v>468.57243649</v>
      </c>
      <c r="F40" s="20" t="n">
        <v>11.53750815</v>
      </c>
      <c r="G40" s="18" t="n">
        <v>477.9010646</v>
      </c>
      <c r="H40" s="20" t="n">
        <v>4.7100359</v>
      </c>
      <c r="I40" s="18" t="n">
        <v>512.7742816700001</v>
      </c>
      <c r="J40" s="20" t="n">
        <v>2.95531058</v>
      </c>
      <c r="K40" s="18" t="n">
        <v>526.29068209</v>
      </c>
      <c r="L40" s="20" t="n">
        <v>3.41305236</v>
      </c>
      <c r="M40" s="18" t="s">
        <v>481</v>
      </c>
      <c r="N40" s="20" t="s">
        <v>481</v>
      </c>
      <c r="O40" s="18" t="s">
        <v>481</v>
      </c>
      <c r="P40" s="20" t="s">
        <v>481</v>
      </c>
      <c r="Q40" s="18" t="s">
        <v>481</v>
      </c>
      <c r="R40" s="20" t="s">
        <v>481</v>
      </c>
      <c r="S40" s="18" t="s">
        <v>481</v>
      </c>
      <c r="T40" s="20" t="s">
        <v>481</v>
      </c>
      <c r="U40" s="18" t="n">
        <v>406.09371347</v>
      </c>
      <c r="V40" s="20" t="n">
        <v>12.14280413</v>
      </c>
    </row>
    <row r="41" spans="1:22">
      <c r="A41" s="15" t="s">
        <v>516</v>
      </c>
      <c r="B41" s="17" t="n">
        <v>5712</v>
      </c>
      <c r="C41" s="18">
        <f>(39.0/B41*100)</f>
        <v/>
      </c>
      <c r="D41" s="19" t="n">
        <v>5673</v>
      </c>
      <c r="E41" s="18" t="n">
        <v>430.46028298</v>
      </c>
      <c r="F41" s="20" t="n">
        <v>14.84772604</v>
      </c>
      <c r="G41" s="18" t="n">
        <v>471.90135696</v>
      </c>
      <c r="H41" s="20" t="n">
        <v>5.20083192</v>
      </c>
      <c r="I41" s="18" t="n">
        <v>499.29181982</v>
      </c>
      <c r="J41" s="20" t="n">
        <v>3.29453431</v>
      </c>
      <c r="K41" s="18" t="n">
        <v>509.54820917</v>
      </c>
      <c r="L41" s="20" t="n">
        <v>3.84737653</v>
      </c>
      <c r="M41" s="18" t="s">
        <v>481</v>
      </c>
      <c r="N41" s="20" t="s">
        <v>481</v>
      </c>
      <c r="O41" s="18" t="s">
        <v>481</v>
      </c>
      <c r="P41" s="20" t="s">
        <v>481</v>
      </c>
      <c r="Q41" s="18" t="n">
        <v>387.44235424</v>
      </c>
      <c r="R41" s="20" t="n">
        <v>14.52510266</v>
      </c>
      <c r="S41" s="18" t="s">
        <v>481</v>
      </c>
      <c r="T41" s="20" t="s">
        <v>481</v>
      </c>
      <c r="U41" s="18" t="n">
        <v>386.71798782</v>
      </c>
      <c r="V41" s="20" t="n">
        <v>19.82604972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(1306.0/B46*100)</f>
        <v/>
      </c>
      <c r="D46" s="19" t="n">
        <v>21835</v>
      </c>
      <c r="E46" s="18" t="n">
        <v>366.06391626</v>
      </c>
      <c r="F46" s="20" t="n">
        <v>9.22126355</v>
      </c>
      <c r="G46" s="18" t="n">
        <v>383.43578991</v>
      </c>
      <c r="H46" s="20" t="n">
        <v>3.49702548</v>
      </c>
      <c r="I46" s="18" t="n">
        <v>406.89128007</v>
      </c>
      <c r="J46" s="20" t="n">
        <v>2.30514136</v>
      </c>
      <c r="K46" s="18" t="n">
        <v>432.25718141</v>
      </c>
      <c r="L46" s="20" t="n">
        <v>3.16797682</v>
      </c>
      <c r="M46" s="18" t="s">
        <v>481</v>
      </c>
      <c r="N46" s="20" t="s">
        <v>481</v>
      </c>
      <c r="O46" s="18" t="s">
        <v>481</v>
      </c>
      <c r="P46" s="20" t="s">
        <v>481</v>
      </c>
      <c r="Q46" s="18" t="s">
        <v>481</v>
      </c>
      <c r="R46" s="20" t="s">
        <v>481</v>
      </c>
      <c r="S46" s="18" t="s">
        <v>481</v>
      </c>
      <c r="T46" s="20" t="s">
        <v>481</v>
      </c>
      <c r="U46" s="18" t="n">
        <v>339.32370143</v>
      </c>
      <c r="V46" s="20" t="n">
        <v>3.57486828</v>
      </c>
    </row>
    <row r="47" spans="1:22">
      <c r="A47" s="15" t="s">
        <v>522</v>
      </c>
      <c r="B47" s="17" t="n">
        <v>5928</v>
      </c>
      <c r="C47" s="18">
        <f>(96.0/B47*100)</f>
        <v/>
      </c>
      <c r="D47" s="19" t="n">
        <v>5832</v>
      </c>
      <c r="E47" s="18" t="n">
        <v>368.54694302</v>
      </c>
      <c r="F47" s="20" t="n">
        <v>7.31772619</v>
      </c>
      <c r="G47" s="18" t="n">
        <v>431.11749653</v>
      </c>
      <c r="H47" s="20" t="n">
        <v>6.44205251</v>
      </c>
      <c r="I47" s="18" t="n">
        <v>452.14718087</v>
      </c>
      <c r="J47" s="20" t="n">
        <v>4.35023778</v>
      </c>
      <c r="K47" s="18" t="n">
        <v>471.10409199</v>
      </c>
      <c r="L47" s="20" t="n">
        <v>3.92678685</v>
      </c>
      <c r="M47" s="18" t="s">
        <v>481</v>
      </c>
      <c r="N47" s="20" t="s">
        <v>481</v>
      </c>
      <c r="O47" s="18" t="s">
        <v>481</v>
      </c>
      <c r="P47" s="20" t="s">
        <v>481</v>
      </c>
      <c r="Q47" s="18" t="s">
        <v>481</v>
      </c>
      <c r="R47" s="20" t="s">
        <v>481</v>
      </c>
      <c r="S47" s="18" t="s">
        <v>481</v>
      </c>
      <c r="T47" s="20" t="s">
        <v>481</v>
      </c>
      <c r="U47" s="18" t="n">
        <v>335.12300365</v>
      </c>
      <c r="V47" s="20" t="n">
        <v>6.95264658</v>
      </c>
    </row>
    <row r="48" spans="1:22">
      <c r="A48" s="15" t="s">
        <v>523</v>
      </c>
      <c r="B48" s="17" t="n">
        <v>9841</v>
      </c>
      <c r="C48" s="18">
        <f>(7.0/B48*100)</f>
        <v/>
      </c>
      <c r="D48" s="19" t="n">
        <v>9834</v>
      </c>
      <c r="E48" s="18" t="n">
        <v>503.48786211</v>
      </c>
      <c r="F48" s="20" t="n">
        <v>13.03261427</v>
      </c>
      <c r="G48" s="18" t="n">
        <v>485.2075044</v>
      </c>
      <c r="H48" s="20" t="n">
        <v>6.64056585</v>
      </c>
      <c r="I48" s="18" t="n">
        <v>515.34584866</v>
      </c>
      <c r="J48" s="20" t="n">
        <v>4.68513924</v>
      </c>
      <c r="K48" s="18" t="n">
        <v>546.6628418400001</v>
      </c>
      <c r="L48" s="20" t="n">
        <v>4.99514623</v>
      </c>
      <c r="M48" s="18" t="s">
        <v>481</v>
      </c>
      <c r="N48" s="20" t="s">
        <v>481</v>
      </c>
      <c r="O48" s="18" t="s">
        <v>481</v>
      </c>
      <c r="P48" s="20" t="s">
        <v>481</v>
      </c>
      <c r="Q48" s="18" t="s">
        <v>481</v>
      </c>
      <c r="R48" s="20" t="s">
        <v>481</v>
      </c>
      <c r="S48" s="18" t="s">
        <v>481</v>
      </c>
      <c r="T48" s="20" t="s">
        <v>481</v>
      </c>
      <c r="U48" s="18" t="n">
        <v>462.05022111</v>
      </c>
      <c r="V48" s="20" t="n">
        <v>38.21301879</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(222.0/B50*100)</f>
        <v/>
      </c>
      <c r="D50" s="19" t="n">
        <v>11573</v>
      </c>
      <c r="E50" s="18" t="n">
        <v>362.45065164</v>
      </c>
      <c r="F50" s="20" t="n">
        <v>7.53319044</v>
      </c>
      <c r="G50" s="18" t="n">
        <v>411.2700624</v>
      </c>
      <c r="H50" s="20" t="n">
        <v>4.49626683</v>
      </c>
      <c r="I50" s="18" t="n">
        <v>417.05732192</v>
      </c>
      <c r="J50" s="20" t="n">
        <v>2.23765147</v>
      </c>
      <c r="K50" s="18" t="n">
        <v>420.40691662</v>
      </c>
      <c r="L50" s="20" t="n">
        <v>3.29946156</v>
      </c>
      <c r="M50" s="18" t="s">
        <v>481</v>
      </c>
      <c r="N50" s="20" t="s">
        <v>481</v>
      </c>
      <c r="O50" s="18" t="s">
        <v>481</v>
      </c>
      <c r="P50" s="20" t="s">
        <v>481</v>
      </c>
      <c r="Q50" s="18" t="s">
        <v>481</v>
      </c>
      <c r="R50" s="20" t="s">
        <v>481</v>
      </c>
      <c r="S50" s="18" t="s">
        <v>481</v>
      </c>
      <c r="T50" s="20" t="s">
        <v>481</v>
      </c>
      <c r="U50" s="18" t="n">
        <v>332.47815075</v>
      </c>
      <c r="V50" s="20" t="n">
        <v>12.61570499</v>
      </c>
    </row>
    <row r="51" spans="1:22">
      <c r="A51" s="15" t="s">
        <v>526</v>
      </c>
      <c r="B51" s="17" t="n">
        <v>6866</v>
      </c>
      <c r="C51" s="18">
        <f>(110.0/B51*100)</f>
        <v/>
      </c>
      <c r="D51" s="19" t="n">
        <v>6756</v>
      </c>
      <c r="E51" s="18" t="n">
        <v>395.26618673</v>
      </c>
      <c r="F51" s="20" t="n">
        <v>8.634279619999999</v>
      </c>
      <c r="G51" s="18" t="n">
        <v>403.66287406</v>
      </c>
      <c r="H51" s="20" t="n">
        <v>4.72369528</v>
      </c>
      <c r="I51" s="18" t="n">
        <v>421.04454619</v>
      </c>
      <c r="J51" s="20" t="n">
        <v>2.31769054</v>
      </c>
      <c r="K51" s="18" t="n">
        <v>428.75085424</v>
      </c>
      <c r="L51" s="20" t="n">
        <v>2.74894889</v>
      </c>
      <c r="M51" s="18" t="s">
        <v>481</v>
      </c>
      <c r="N51" s="20" t="s">
        <v>481</v>
      </c>
      <c r="O51" s="18" t="s">
        <v>481</v>
      </c>
      <c r="P51" s="20" t="s">
        <v>481</v>
      </c>
      <c r="Q51" s="18" t="n">
        <v>410.85572185</v>
      </c>
      <c r="R51" s="20" t="n">
        <v>3.7997542</v>
      </c>
      <c r="S51" s="18" t="s">
        <v>481</v>
      </c>
      <c r="T51" s="20" t="s">
        <v>481</v>
      </c>
      <c r="U51" s="18" t="n">
        <v>375.89042512</v>
      </c>
      <c r="V51" s="20" t="n">
        <v>9.659384380000001</v>
      </c>
    </row>
    <row r="52" spans="1:22">
      <c r="A52" s="15" t="s">
        <v>527</v>
      </c>
      <c r="B52" s="17" t="n">
        <v>5809</v>
      </c>
      <c r="C52" s="18">
        <f>(76.0/B52*100)</f>
        <v/>
      </c>
      <c r="D52" s="19" t="n">
        <v>5733</v>
      </c>
      <c r="E52" s="18" t="n">
        <v>445.96780091</v>
      </c>
      <c r="F52" s="20" t="n">
        <v>11.68065658</v>
      </c>
      <c r="G52" s="18" t="n">
        <v>477.89738116</v>
      </c>
      <c r="H52" s="20" t="n">
        <v>6.55464546</v>
      </c>
      <c r="I52" s="18" t="n">
        <v>476.98627937</v>
      </c>
      <c r="J52" s="20" t="n">
        <v>2.73734798</v>
      </c>
      <c r="K52" s="18" t="n">
        <v>475.82335084</v>
      </c>
      <c r="L52" s="20" t="n">
        <v>3.23810192</v>
      </c>
      <c r="M52" s="18" t="s">
        <v>481</v>
      </c>
      <c r="N52" s="20" t="s">
        <v>481</v>
      </c>
      <c r="O52" s="18" t="s">
        <v>481</v>
      </c>
      <c r="P52" s="20" t="s">
        <v>481</v>
      </c>
      <c r="Q52" s="18" t="s">
        <v>481</v>
      </c>
      <c r="R52" s="20" t="s">
        <v>481</v>
      </c>
      <c r="S52" s="18" t="s">
        <v>481</v>
      </c>
      <c r="T52" s="20" t="s">
        <v>481</v>
      </c>
      <c r="U52" s="18" t="n">
        <v>378.21796693</v>
      </c>
      <c r="V52" s="20" t="n">
        <v>15.50797714</v>
      </c>
    </row>
    <row r="53" spans="1:22">
      <c r="A53" s="15" t="s">
        <v>528</v>
      </c>
      <c r="B53" s="17" t="n">
        <v>5571</v>
      </c>
      <c r="C53" s="18">
        <f>(85.0/B53*100)</f>
        <v/>
      </c>
      <c r="D53" s="19" t="n">
        <v>5486</v>
      </c>
      <c r="E53" s="18" t="n">
        <v>378.06215272</v>
      </c>
      <c r="F53" s="20" t="n">
        <v>7.82904257</v>
      </c>
      <c r="G53" s="18" t="n">
        <v>389.84302817</v>
      </c>
      <c r="H53" s="20" t="n">
        <v>3.33752376</v>
      </c>
      <c r="I53" s="18" t="n">
        <v>438.79982803</v>
      </c>
      <c r="J53" s="20" t="n">
        <v>1.88086623</v>
      </c>
      <c r="K53" s="18" t="n">
        <v>458.63650038</v>
      </c>
      <c r="L53" s="20" t="n">
        <v>3.00646722</v>
      </c>
      <c r="M53" s="18" t="s">
        <v>481</v>
      </c>
      <c r="N53" s="20" t="s">
        <v>481</v>
      </c>
      <c r="O53" s="18" t="s">
        <v>481</v>
      </c>
      <c r="P53" s="20" t="s">
        <v>481</v>
      </c>
      <c r="Q53" s="18" t="s">
        <v>481</v>
      </c>
      <c r="R53" s="20" t="s">
        <v>481</v>
      </c>
      <c r="S53" s="18" t="s">
        <v>481</v>
      </c>
      <c r="T53" s="20" t="s">
        <v>481</v>
      </c>
      <c r="U53" s="18" t="n">
        <v>330.79350175</v>
      </c>
      <c r="V53" s="20" t="n">
        <v>6.81276273</v>
      </c>
    </row>
    <row r="54" spans="1:22">
      <c r="A54" s="15" t="s">
        <v>529</v>
      </c>
      <c r="B54" s="17" t="n">
        <v>4740</v>
      </c>
      <c r="C54" s="18">
        <f>(83.0/B54*100)</f>
        <v/>
      </c>
      <c r="D54" s="19" t="n">
        <v>4657</v>
      </c>
      <c r="E54" s="18" t="n">
        <v>299.96998228</v>
      </c>
      <c r="F54" s="20" t="n">
        <v>5.98148585</v>
      </c>
      <c r="G54" s="18" t="n">
        <v>324.73490858</v>
      </c>
      <c r="H54" s="20" t="n">
        <v>5.31888573</v>
      </c>
      <c r="I54" s="18" t="n">
        <v>336.70368997</v>
      </c>
      <c r="J54" s="20" t="n">
        <v>3.4194269</v>
      </c>
      <c r="K54" s="18" t="n">
        <v>342.9656786</v>
      </c>
      <c r="L54" s="20" t="n">
        <v>2.57554885</v>
      </c>
      <c r="M54" s="18" t="s">
        <v>481</v>
      </c>
      <c r="N54" s="20" t="s">
        <v>481</v>
      </c>
      <c r="O54" s="18" t="s">
        <v>481</v>
      </c>
      <c r="P54" s="20" t="s">
        <v>481</v>
      </c>
      <c r="Q54" s="18" t="s">
        <v>481</v>
      </c>
      <c r="R54" s="20" t="s">
        <v>481</v>
      </c>
      <c r="S54" s="18" t="s">
        <v>481</v>
      </c>
      <c r="T54" s="20" t="s">
        <v>481</v>
      </c>
      <c r="U54" s="18" t="n">
        <v>266.95207228</v>
      </c>
      <c r="V54" s="20" t="n">
        <v>5.28859428</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474.47945958</v>
      </c>
      <c r="F56" s="20" t="n">
        <v>11.66515133</v>
      </c>
      <c r="G56" s="18" t="n">
        <v>512.9667918599999</v>
      </c>
      <c r="H56" s="20" t="n">
        <v>5.77614116</v>
      </c>
      <c r="I56" s="18" t="n">
        <v>525.56175316</v>
      </c>
      <c r="J56" s="20" t="n">
        <v>2.68687862</v>
      </c>
      <c r="K56" s="18" t="n">
        <v>525.61120442</v>
      </c>
      <c r="L56" s="20" t="n">
        <v>2.96301132</v>
      </c>
      <c r="M56" s="18" t="s">
        <v>481</v>
      </c>
      <c r="N56" s="20" t="s">
        <v>481</v>
      </c>
      <c r="O56" s="18" t="s">
        <v>481</v>
      </c>
      <c r="P56" s="20" t="s">
        <v>481</v>
      </c>
      <c r="Q56" s="18" t="s">
        <v>481</v>
      </c>
      <c r="R56" s="20" t="s">
        <v>481</v>
      </c>
      <c r="S56" s="18" t="s">
        <v>481</v>
      </c>
      <c r="T56" s="20" t="s">
        <v>481</v>
      </c>
      <c r="U56" s="18" t="n">
        <v>459.65259497</v>
      </c>
      <c r="V56" s="20" t="n">
        <v>24.94306162</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(138.0/B61*100)</f>
        <v/>
      </c>
      <c r="D61" s="19" t="n">
        <v>6387</v>
      </c>
      <c r="E61" s="18" t="n">
        <v>412.58431627</v>
      </c>
      <c r="F61" s="20" t="n">
        <v>9.13327524</v>
      </c>
      <c r="G61" s="18" t="n">
        <v>449.13703004</v>
      </c>
      <c r="H61" s="20" t="n">
        <v>4.93354467</v>
      </c>
      <c r="I61" s="18" t="n">
        <v>475.06385343</v>
      </c>
      <c r="J61" s="20" t="n">
        <v>2.65668475</v>
      </c>
      <c r="K61" s="18" t="n">
        <v>495.50608052</v>
      </c>
      <c r="L61" s="20" t="n">
        <v>3.42959728</v>
      </c>
      <c r="M61" s="18" t="s">
        <v>481</v>
      </c>
      <c r="N61" s="20" t="s">
        <v>481</v>
      </c>
      <c r="O61" s="18" t="s">
        <v>481</v>
      </c>
      <c r="P61" s="20" t="s">
        <v>481</v>
      </c>
      <c r="Q61" s="18" t="s">
        <v>481</v>
      </c>
      <c r="R61" s="20" t="s">
        <v>481</v>
      </c>
      <c r="S61" s="18" t="s">
        <v>481</v>
      </c>
      <c r="T61" s="20" t="s">
        <v>481</v>
      </c>
      <c r="U61" s="18" t="n">
        <v>391.85609577</v>
      </c>
      <c r="V61" s="20" t="n">
        <v>11.53715677</v>
      </c>
    </row>
    <row r="62" spans="1:22">
      <c r="A62" s="15" t="s">
        <v>537</v>
      </c>
      <c r="B62" s="17" t="n">
        <v>4476</v>
      </c>
      <c r="C62" s="18">
        <f>(3.0/B62*100)</f>
        <v/>
      </c>
      <c r="D62" s="19" t="n">
        <v>4473</v>
      </c>
      <c r="E62" s="18" t="n">
        <v>472.27093043</v>
      </c>
      <c r="F62" s="20" t="n">
        <v>11.13645611</v>
      </c>
      <c r="G62" s="18" t="n">
        <v>510.49696476</v>
      </c>
      <c r="H62" s="20" t="n">
        <v>4.11751403</v>
      </c>
      <c r="I62" s="18" t="n">
        <v>530.5096142899999</v>
      </c>
      <c r="J62" s="20" t="n">
        <v>1.41979357</v>
      </c>
      <c r="K62" s="18" t="n">
        <v>540.47837549</v>
      </c>
      <c r="L62" s="20" t="n">
        <v>2.92733121</v>
      </c>
      <c r="M62" s="18" t="s">
        <v>481</v>
      </c>
      <c r="N62" s="20" t="s">
        <v>481</v>
      </c>
      <c r="O62" s="18" t="s">
        <v>481</v>
      </c>
      <c r="P62" s="20" t="s">
        <v>481</v>
      </c>
      <c r="Q62" s="18" t="s">
        <v>481</v>
      </c>
      <c r="R62" s="20" t="s">
        <v>481</v>
      </c>
      <c r="S62" s="18" t="s">
        <v>481</v>
      </c>
      <c r="T62" s="20" t="s">
        <v>481</v>
      </c>
      <c r="U62" s="18" t="n">
        <v>517.45912203</v>
      </c>
      <c r="V62" s="20" t="n">
        <v>31.37979987</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(76.0/B66*100)</f>
        <v/>
      </c>
      <c r="D66" s="19" t="n">
        <v>5589</v>
      </c>
      <c r="E66" s="18" t="n">
        <v>385.61575253</v>
      </c>
      <c r="F66" s="20" t="n">
        <v>5.87752394</v>
      </c>
      <c r="G66" s="18" t="n">
        <v>407.56724811</v>
      </c>
      <c r="H66" s="20" t="n">
        <v>3.13051484</v>
      </c>
      <c r="I66" s="18" t="n">
        <v>413.20211863</v>
      </c>
      <c r="J66" s="20" t="n">
        <v>1.35239783</v>
      </c>
      <c r="K66" s="18" t="n">
        <v>434.3891619</v>
      </c>
      <c r="L66" s="20" t="n">
        <v>3.33436374</v>
      </c>
      <c r="M66" s="18" t="s">
        <v>481</v>
      </c>
      <c r="N66" s="20" t="s">
        <v>481</v>
      </c>
      <c r="O66" s="18" t="s">
        <v>481</v>
      </c>
      <c r="P66" s="20" t="s">
        <v>481</v>
      </c>
      <c r="Q66" s="18" t="s">
        <v>481</v>
      </c>
      <c r="R66" s="20" t="s">
        <v>481</v>
      </c>
      <c r="S66" s="18" t="s">
        <v>481</v>
      </c>
      <c r="T66" s="20" t="s">
        <v>481</v>
      </c>
      <c r="U66" s="18" t="n">
        <v>332.45935245</v>
      </c>
      <c r="V66" s="20" t="n">
        <v>5.95810316</v>
      </c>
    </row>
    <row r="67" spans="1:22">
      <c r="A67" s="15" t="s">
        <v>542</v>
      </c>
      <c r="B67" s="17" t="n">
        <v>6971</v>
      </c>
      <c r="C67" s="18">
        <f>(83.0/B67*100)</f>
        <v/>
      </c>
      <c r="D67" s="19" t="n">
        <v>6888</v>
      </c>
      <c r="E67" s="18" t="n">
        <v>349.89372692</v>
      </c>
      <c r="F67" s="20" t="n">
        <v>9.279338129999999</v>
      </c>
      <c r="G67" s="18" t="n">
        <v>387.01544675</v>
      </c>
      <c r="H67" s="20" t="n">
        <v>4.38175515</v>
      </c>
      <c r="I67" s="18" t="n">
        <v>397.05679958</v>
      </c>
      <c r="J67" s="20" t="n">
        <v>2.35818248</v>
      </c>
      <c r="K67" s="18" t="n">
        <v>411.43613731</v>
      </c>
      <c r="L67" s="20" t="n">
        <v>3.54224954</v>
      </c>
      <c r="M67" s="18" t="s">
        <v>481</v>
      </c>
      <c r="N67" s="20" t="s">
        <v>481</v>
      </c>
      <c r="O67" s="18" t="s">
        <v>481</v>
      </c>
      <c r="P67" s="20" t="s">
        <v>481</v>
      </c>
      <c r="Q67" s="18" t="s">
        <v>481</v>
      </c>
      <c r="R67" s="20" t="s">
        <v>481</v>
      </c>
      <c r="S67" s="18" t="s">
        <v>481</v>
      </c>
      <c r="T67" s="20" t="s">
        <v>481</v>
      </c>
      <c r="U67" s="18" t="n">
        <v>302.02461868</v>
      </c>
      <c r="V67" s="20" t="n">
        <v>7.88551949</v>
      </c>
    </row>
    <row r="68" spans="1:22">
      <c r="A68" s="15" t="s">
        <v>543</v>
      </c>
      <c r="B68" s="17" t="n">
        <v>12083</v>
      </c>
      <c r="C68" s="18">
        <f>(26.0/B68*100)</f>
        <v/>
      </c>
      <c r="D68" s="19" t="n">
        <v>12057</v>
      </c>
      <c r="E68" s="18" t="n">
        <v>347.41330093</v>
      </c>
      <c r="F68" s="20" t="n">
        <v>4.13108928</v>
      </c>
      <c r="G68" s="18" t="n">
        <v>396.62536368</v>
      </c>
      <c r="H68" s="20" t="n">
        <v>2.90650077</v>
      </c>
      <c r="I68" s="18" t="n">
        <v>429.64359551</v>
      </c>
      <c r="J68" s="20" t="n">
        <v>1.18147814</v>
      </c>
      <c r="K68" s="18" t="n">
        <v>434.4682394</v>
      </c>
      <c r="L68" s="20" t="n">
        <v>2.34538641</v>
      </c>
      <c r="M68" s="18" t="s">
        <v>481</v>
      </c>
      <c r="N68" s="20" t="s">
        <v>481</v>
      </c>
      <c r="O68" s="18" t="s">
        <v>481</v>
      </c>
      <c r="P68" s="20" t="s">
        <v>481</v>
      </c>
      <c r="Q68" s="18" t="s">
        <v>481</v>
      </c>
      <c r="R68" s="20" t="s">
        <v>481</v>
      </c>
      <c r="S68" s="18" t="s">
        <v>481</v>
      </c>
      <c r="T68" s="20" t="s">
        <v>481</v>
      </c>
      <c r="U68" s="18" t="n">
        <v>328.52827234</v>
      </c>
      <c r="V68" s="20" t="n">
        <v>3.61047577</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470.00210754</v>
      </c>
      <c r="F70" s="20" t="n">
        <v>16.71385235</v>
      </c>
      <c r="G70" s="18" t="n">
        <v>481.08859695</v>
      </c>
      <c r="H70" s="20" t="n">
        <v>6.22076324</v>
      </c>
      <c r="I70" s="18" t="n">
        <v>486.32212889</v>
      </c>
      <c r="J70" s="20" t="n">
        <v>2.94434696</v>
      </c>
      <c r="K70" s="18" t="n">
        <v>502.694771</v>
      </c>
      <c r="L70" s="20" t="n">
        <v>3.08394504</v>
      </c>
      <c r="M70" s="18" t="s">
        <v>481</v>
      </c>
      <c r="N70" s="20" t="s">
        <v>481</v>
      </c>
      <c r="O70" s="18" t="s">
        <v>481</v>
      </c>
      <c r="P70" s="20" t="s">
        <v>481</v>
      </c>
      <c r="Q70" s="18" t="s">
        <v>481</v>
      </c>
      <c r="R70" s="20" t="s">
        <v>481</v>
      </c>
      <c r="S70" s="18" t="s">
        <v>481</v>
      </c>
      <c r="T70" s="20" t="s">
        <v>481</v>
      </c>
      <c r="U70" s="18" t="n">
        <v>416.13496498</v>
      </c>
      <c r="V70" s="20" t="n">
        <v>11.12076765</v>
      </c>
    </row>
    <row r="71" spans="1:22">
      <c r="A71" s="15" t="s">
        <v>546</v>
      </c>
      <c r="B71" s="17" t="n">
        <v>6115</v>
      </c>
      <c r="C71" s="18">
        <f>(17.0/B71*100)</f>
        <v/>
      </c>
      <c r="D71" s="19" t="n">
        <v>6098</v>
      </c>
      <c r="E71" s="18" t="n">
        <v>540.4246750900001</v>
      </c>
      <c r="F71" s="20" t="n">
        <v>14.70609955</v>
      </c>
      <c r="G71" s="18" t="n">
        <v>538.09291314</v>
      </c>
      <c r="H71" s="20" t="n">
        <v>5.28353222</v>
      </c>
      <c r="I71" s="18" t="n">
        <v>555.30529329</v>
      </c>
      <c r="J71" s="20" t="n">
        <v>1.74152603</v>
      </c>
      <c r="K71" s="18" t="n">
        <v>562.01163647</v>
      </c>
      <c r="L71" s="20" t="n">
        <v>2.65534926</v>
      </c>
      <c r="M71" s="18" t="s">
        <v>481</v>
      </c>
      <c r="N71" s="20" t="s">
        <v>481</v>
      </c>
      <c r="O71" s="18" t="s">
        <v>481</v>
      </c>
      <c r="P71" s="20" t="s">
        <v>481</v>
      </c>
      <c r="Q71" s="18" t="s">
        <v>481</v>
      </c>
      <c r="R71" s="20" t="s">
        <v>481</v>
      </c>
      <c r="S71" s="18" t="s">
        <v>481</v>
      </c>
      <c r="T71" s="20" t="s">
        <v>481</v>
      </c>
      <c r="U71" s="18" t="n">
        <v>460.96570038</v>
      </c>
      <c r="V71" s="20" t="n">
        <v>17.73655767</v>
      </c>
    </row>
    <row r="72" spans="1:22">
      <c r="A72" s="15" t="s">
        <v>547</v>
      </c>
      <c r="B72" s="17" t="n">
        <v>7708</v>
      </c>
      <c r="C72" s="18">
        <f>(5.0/B72*100)</f>
        <v/>
      </c>
      <c r="D72" s="19" t="n">
        <v>7703</v>
      </c>
      <c r="E72" s="18" t="n">
        <v>477.37567215</v>
      </c>
      <c r="F72" s="20" t="n">
        <v>19.3402789</v>
      </c>
      <c r="G72" s="18" t="n">
        <v>522.05768826</v>
      </c>
      <c r="H72" s="20" t="n">
        <v>5.01422183</v>
      </c>
      <c r="I72" s="18" t="n">
        <v>530.84362744</v>
      </c>
      <c r="J72" s="20" t="n">
        <v>3.0760004</v>
      </c>
      <c r="K72" s="18" t="n">
        <v>539.66555953</v>
      </c>
      <c r="L72" s="20" t="n">
        <v>2.95928981</v>
      </c>
      <c r="M72" s="18" t="s">
        <v>481</v>
      </c>
      <c r="N72" s="20" t="s">
        <v>481</v>
      </c>
      <c r="O72" s="18" t="s">
        <v>481</v>
      </c>
      <c r="P72" s="20" t="s">
        <v>481</v>
      </c>
      <c r="Q72" s="18" t="s">
        <v>481</v>
      </c>
      <c r="R72" s="20" t="s">
        <v>481</v>
      </c>
      <c r="S72" s="18" t="s">
        <v>481</v>
      </c>
      <c r="T72" s="20" t="s">
        <v>481</v>
      </c>
      <c r="U72" s="18" t="n">
        <v>473.7126363</v>
      </c>
      <c r="V72" s="20" t="n">
        <v>42.95385716</v>
      </c>
    </row>
    <row r="73" spans="1:22">
      <c r="A73" s="15" t="s">
        <v>548</v>
      </c>
      <c r="B73" s="17" t="n">
        <v>8249</v>
      </c>
      <c r="C73" s="18">
        <f>(147.0/B73*100)</f>
        <v/>
      </c>
      <c r="D73" s="19" t="n">
        <v>8102</v>
      </c>
      <c r="E73" s="18" t="n">
        <v>379.25939667</v>
      </c>
      <c r="F73" s="20" t="n">
        <v>13.82166442</v>
      </c>
      <c r="G73" s="18" t="n">
        <v>400.08482397</v>
      </c>
      <c r="H73" s="20" t="n">
        <v>4.61356281</v>
      </c>
      <c r="I73" s="18" t="n">
        <v>423.12954621</v>
      </c>
      <c r="J73" s="20" t="n">
        <v>2.80886243</v>
      </c>
      <c r="K73" s="18" t="n">
        <v>434.38111167</v>
      </c>
      <c r="L73" s="20" t="n">
        <v>4.70358991</v>
      </c>
      <c r="M73" s="18" t="s">
        <v>481</v>
      </c>
      <c r="N73" s="20" t="s">
        <v>481</v>
      </c>
      <c r="O73" s="18" t="s">
        <v>481</v>
      </c>
      <c r="P73" s="20" t="s">
        <v>481</v>
      </c>
      <c r="Q73" s="18" t="s">
        <v>481</v>
      </c>
      <c r="R73" s="20" t="s">
        <v>481</v>
      </c>
      <c r="S73" s="18" t="s">
        <v>481</v>
      </c>
      <c r="T73" s="20" t="s">
        <v>481</v>
      </c>
      <c r="U73" s="18" t="n">
        <v>367.0888868</v>
      </c>
      <c r="V73" s="20" t="n">
        <v>11.45321185</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(204.0/B75*100)</f>
        <v/>
      </c>
      <c r="D75" s="19" t="n">
        <v>5171</v>
      </c>
      <c r="E75" s="18" t="n">
        <v>345.15801342</v>
      </c>
      <c r="F75" s="20" t="n">
        <v>6.13797886</v>
      </c>
      <c r="G75" s="18" t="n">
        <v>364.1755048</v>
      </c>
      <c r="H75" s="20" t="n">
        <v>4.22957144</v>
      </c>
      <c r="I75" s="18" t="n">
        <v>389.97728808</v>
      </c>
      <c r="J75" s="20" t="n">
        <v>2.1891078</v>
      </c>
      <c r="K75" s="18" t="n">
        <v>400.28764012</v>
      </c>
      <c r="L75" s="20" t="n">
        <v>2.71110587</v>
      </c>
      <c r="M75" s="18" t="s">
        <v>481</v>
      </c>
      <c r="N75" s="20" t="s">
        <v>481</v>
      </c>
      <c r="O75" s="18" t="s">
        <v>481</v>
      </c>
      <c r="P75" s="20" t="s">
        <v>481</v>
      </c>
      <c r="Q75" s="18" t="s">
        <v>481</v>
      </c>
      <c r="R75" s="20" t="s">
        <v>481</v>
      </c>
      <c r="S75" s="18" t="s">
        <v>481</v>
      </c>
      <c r="T75" s="20" t="s">
        <v>481</v>
      </c>
      <c r="U75" s="18" t="n">
        <v>340.87327678</v>
      </c>
      <c r="V75" s="20" t="n">
        <v>5.02385143</v>
      </c>
    </row>
    <row r="76" spans="1:22">
      <c r="A76" s="15" t="s">
        <v>551</v>
      </c>
      <c r="B76" s="17" t="n">
        <v>14167</v>
      </c>
      <c r="C76" s="18">
        <f>(229.0/B76*100)</f>
        <v/>
      </c>
      <c r="D76" s="19" t="n">
        <v>13938</v>
      </c>
      <c r="E76" s="18" t="n">
        <v>371.73616118</v>
      </c>
      <c r="F76" s="20" t="n">
        <v>7.53318065</v>
      </c>
      <c r="G76" s="18" t="n">
        <v>422.92554618</v>
      </c>
      <c r="H76" s="20" t="n">
        <v>4.6549036</v>
      </c>
      <c r="I76" s="18" t="n">
        <v>440.4775331</v>
      </c>
      <c r="J76" s="20" t="n">
        <v>2.49439684</v>
      </c>
      <c r="K76" s="18" t="n">
        <v>451.08579419</v>
      </c>
      <c r="L76" s="20" t="n">
        <v>3.20874315</v>
      </c>
      <c r="M76" s="18" t="s">
        <v>481</v>
      </c>
      <c r="N76" s="20" t="s">
        <v>481</v>
      </c>
      <c r="O76" s="18" t="s">
        <v>481</v>
      </c>
      <c r="P76" s="20" t="s">
        <v>481</v>
      </c>
      <c r="Q76" s="18" t="s">
        <v>481</v>
      </c>
      <c r="R76" s="20" t="s">
        <v>481</v>
      </c>
      <c r="S76" s="18" t="s">
        <v>481</v>
      </c>
      <c r="T76" s="20" t="s">
        <v>481</v>
      </c>
      <c r="U76" s="18" t="n">
        <v>339.00000216</v>
      </c>
      <c r="V76" s="20" t="n">
        <v>5.67173144</v>
      </c>
    </row>
    <row r="77" spans="1:22">
      <c r="A77" s="15" t="s">
        <v>552</v>
      </c>
      <c r="B77" s="17" t="n">
        <v>6062</v>
      </c>
      <c r="C77" s="18">
        <f>(87.0/B77*100)</f>
        <v/>
      </c>
      <c r="D77" s="19" t="n">
        <v>5975</v>
      </c>
      <c r="E77" s="18" t="n">
        <v>398.47848229</v>
      </c>
      <c r="F77" s="20" t="n">
        <v>7.87139466</v>
      </c>
      <c r="G77" s="18" t="n">
        <v>413.56200951</v>
      </c>
      <c r="H77" s="20" t="n">
        <v>3.8198825</v>
      </c>
      <c r="I77" s="18" t="n">
        <v>444.83926275</v>
      </c>
      <c r="J77" s="20" t="n">
        <v>2.38469333</v>
      </c>
      <c r="K77" s="18" t="n">
        <v>444.57752101</v>
      </c>
      <c r="L77" s="20" t="n">
        <v>3.23343243</v>
      </c>
      <c r="M77" s="18" t="s">
        <v>481</v>
      </c>
      <c r="N77" s="20" t="s">
        <v>481</v>
      </c>
      <c r="O77" s="18" t="s">
        <v>481</v>
      </c>
      <c r="P77" s="20" t="s">
        <v>481</v>
      </c>
      <c r="Q77" s="18" t="s">
        <v>481</v>
      </c>
      <c r="R77" s="20" t="s">
        <v>481</v>
      </c>
      <c r="S77" s="18" t="s">
        <v>481</v>
      </c>
      <c r="T77" s="20" t="s">
        <v>481</v>
      </c>
      <c r="U77" s="18" t="n">
        <v>347.96565109</v>
      </c>
      <c r="V77" s="20" t="n">
        <v>5.3905401</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418.51167363</v>
      </c>
      <c r="F81" s="20" t="n">
        <v>19.09859331</v>
      </c>
      <c r="G81" s="18" t="n">
        <v>425.9371913</v>
      </c>
      <c r="H81" s="20" t="n">
        <v>3.76993564</v>
      </c>
      <c r="I81" s="18" t="n">
        <v>442.54814132</v>
      </c>
      <c r="J81" s="20" t="n">
        <v>2.98607157</v>
      </c>
      <c r="K81" s="18" t="n">
        <v>457.50776597</v>
      </c>
      <c r="L81" s="20" t="n">
        <v>4.4239529</v>
      </c>
      <c r="M81" s="18" t="s">
        <v>481</v>
      </c>
      <c r="N81" s="20" t="s">
        <v>481</v>
      </c>
      <c r="O81" s="18" t="s">
        <v>481</v>
      </c>
      <c r="P81" s="20" t="s">
        <v>481</v>
      </c>
      <c r="Q81" s="18" t="s">
        <v>481</v>
      </c>
      <c r="R81" s="20" t="s">
        <v>481</v>
      </c>
      <c r="S81" s="18" t="s">
        <v>481</v>
      </c>
      <c r="T81" s="20" t="s">
        <v>481</v>
      </c>
      <c r="U81" s="18" t="n">
        <v>350.9857319</v>
      </c>
      <c r="V81" s="20" t="n">
        <v>19.8538825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720</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486.00688618</v>
      </c>
      <c r="F7" s="20" t="n">
        <v>10.51552942</v>
      </c>
      <c r="G7" s="18" t="n">
        <v>500.61198239</v>
      </c>
      <c r="H7" s="20" t="n">
        <v>4.76838477</v>
      </c>
      <c r="I7" s="18" t="n">
        <v>511.94412641</v>
      </c>
      <c r="J7" s="20" t="n">
        <v>1.62927554</v>
      </c>
      <c r="K7" s="18" t="n">
        <v>519.04153363</v>
      </c>
      <c r="L7" s="20" t="n">
        <v>2.49663218</v>
      </c>
      <c r="M7" s="18" t="s">
        <v>481</v>
      </c>
      <c r="N7" s="20" t="s">
        <v>481</v>
      </c>
      <c r="O7" s="18" t="s">
        <v>481</v>
      </c>
      <c r="P7" s="20" t="s">
        <v>481</v>
      </c>
      <c r="Q7" s="18" t="s">
        <v>481</v>
      </c>
      <c r="R7" s="20" t="s">
        <v>481</v>
      </c>
      <c r="S7" s="18" t="s">
        <v>481</v>
      </c>
      <c r="T7" s="20" t="s">
        <v>481</v>
      </c>
      <c r="U7" s="18" t="n">
        <v>427.58642877</v>
      </c>
      <c r="V7" s="20" t="n">
        <v>8.27759898</v>
      </c>
    </row>
    <row r="8" spans="1:22">
      <c r="A8" s="15" t="s">
        <v>483</v>
      </c>
      <c r="B8" s="17" t="n">
        <v>7007</v>
      </c>
      <c r="C8" s="18">
        <f>(25.0/B8*100)</f>
        <v/>
      </c>
      <c r="D8" s="19" t="n">
        <v>6982</v>
      </c>
      <c r="E8" s="18" t="n">
        <v>465.43912996</v>
      </c>
      <c r="F8" s="20" t="n">
        <v>7.83199051</v>
      </c>
      <c r="G8" s="18" t="n">
        <v>478.95927737</v>
      </c>
      <c r="H8" s="20" t="n">
        <v>3.98378989</v>
      </c>
      <c r="I8" s="18" t="n">
        <v>499.87124903</v>
      </c>
      <c r="J8" s="20" t="n">
        <v>3.07093447</v>
      </c>
      <c r="K8" s="18" t="n">
        <v>502.80539046</v>
      </c>
      <c r="L8" s="20" t="n">
        <v>3.00657217</v>
      </c>
      <c r="M8" s="18" t="s">
        <v>481</v>
      </c>
      <c r="N8" s="20" t="s">
        <v>481</v>
      </c>
      <c r="O8" s="18" t="s">
        <v>481</v>
      </c>
      <c r="P8" s="20" t="s">
        <v>481</v>
      </c>
      <c r="Q8" s="18" t="n">
        <v>368.48347797</v>
      </c>
      <c r="R8" s="20" t="n">
        <v>14.99112476</v>
      </c>
      <c r="S8" s="18" t="s">
        <v>481</v>
      </c>
      <c r="T8" s="20" t="s">
        <v>481</v>
      </c>
      <c r="U8" s="18" t="n">
        <v>403.32900827</v>
      </c>
      <c r="V8" s="20" t="n">
        <v>14.10124027</v>
      </c>
    </row>
    <row r="9" spans="1:22">
      <c r="A9" s="15" t="s">
        <v>484</v>
      </c>
      <c r="B9" s="17" t="n">
        <v>9651</v>
      </c>
      <c r="C9" s="18">
        <f>(113.0/B9*100)</f>
        <v/>
      </c>
      <c r="D9" s="19" t="n">
        <v>9538</v>
      </c>
      <c r="E9" s="18" t="n">
        <v>443.79144908</v>
      </c>
      <c r="F9" s="20" t="n">
        <v>7.16764966</v>
      </c>
      <c r="G9" s="18" t="n">
        <v>480.04093877</v>
      </c>
      <c r="H9" s="20" t="n">
        <v>5.02514758</v>
      </c>
      <c r="I9" s="18" t="n">
        <v>509.05726041</v>
      </c>
      <c r="J9" s="20" t="n">
        <v>2.35989485</v>
      </c>
      <c r="K9" s="18" t="n">
        <v>519.12652766</v>
      </c>
      <c r="L9" s="20" t="n">
        <v>3.31566077</v>
      </c>
      <c r="M9" s="18" t="s">
        <v>481</v>
      </c>
      <c r="N9" s="20" t="s">
        <v>481</v>
      </c>
      <c r="O9" s="18" t="s">
        <v>481</v>
      </c>
      <c r="P9" s="20" t="s">
        <v>481</v>
      </c>
      <c r="Q9" s="18" t="n">
        <v>374.78530698</v>
      </c>
      <c r="R9" s="20" t="n">
        <v>11.62763904</v>
      </c>
      <c r="S9" s="18" t="s">
        <v>481</v>
      </c>
      <c r="T9" s="20" t="s">
        <v>481</v>
      </c>
      <c r="U9" s="18" t="n">
        <v>398.65829406</v>
      </c>
      <c r="V9" s="20" t="n">
        <v>10.62959114</v>
      </c>
    </row>
    <row r="10" spans="1:22">
      <c r="A10" s="15" t="s">
        <v>485</v>
      </c>
      <c r="B10" s="17" t="n">
        <v>20058</v>
      </c>
      <c r="C10" s="18">
        <f>(530.0/B10*100)</f>
        <v/>
      </c>
      <c r="D10" s="19" t="n">
        <v>19528</v>
      </c>
      <c r="E10" s="18" t="n">
        <v>492.447965</v>
      </c>
      <c r="F10" s="20" t="n">
        <v>9.372892179999999</v>
      </c>
      <c r="G10" s="18" t="n">
        <v>522.29697901</v>
      </c>
      <c r="H10" s="20" t="n">
        <v>4.21287171</v>
      </c>
      <c r="I10" s="18" t="n">
        <v>528.56285974</v>
      </c>
      <c r="J10" s="20" t="n">
        <v>2.09778868</v>
      </c>
      <c r="K10" s="18" t="n">
        <v>537.03625074</v>
      </c>
      <c r="L10" s="20" t="n">
        <v>3.06174476</v>
      </c>
      <c r="M10" s="18" t="s">
        <v>481</v>
      </c>
      <c r="N10" s="20" t="s">
        <v>481</v>
      </c>
      <c r="O10" s="18" t="s">
        <v>481</v>
      </c>
      <c r="P10" s="20" t="s">
        <v>481</v>
      </c>
      <c r="Q10" s="18" t="s">
        <v>481</v>
      </c>
      <c r="R10" s="20" t="s">
        <v>481</v>
      </c>
      <c r="S10" s="18" t="s">
        <v>481</v>
      </c>
      <c r="T10" s="20" t="s">
        <v>481</v>
      </c>
      <c r="U10" s="18" t="n">
        <v>439.57744295</v>
      </c>
      <c r="V10" s="20" t="n">
        <v>10.23410266</v>
      </c>
    </row>
    <row r="11" spans="1:22">
      <c r="A11" s="15" t="s">
        <v>486</v>
      </c>
      <c r="B11" s="17" t="n">
        <v>7053</v>
      </c>
      <c r="C11" s="18">
        <f>(51.0/B11*100)</f>
        <v/>
      </c>
      <c r="D11" s="19" t="n">
        <v>7002</v>
      </c>
      <c r="E11" s="18" t="n">
        <v>400.4449701</v>
      </c>
      <c r="F11" s="20" t="n">
        <v>8.282978630000001</v>
      </c>
      <c r="G11" s="18" t="n">
        <v>429.26741856</v>
      </c>
      <c r="H11" s="20" t="n">
        <v>5.87368207</v>
      </c>
      <c r="I11" s="18" t="n">
        <v>447.32923957</v>
      </c>
      <c r="J11" s="20" t="n">
        <v>2.5491654</v>
      </c>
      <c r="K11" s="18" t="n">
        <v>457.3353062</v>
      </c>
      <c r="L11" s="20" t="n">
        <v>3.29638226</v>
      </c>
      <c r="M11" s="18" t="s">
        <v>481</v>
      </c>
      <c r="N11" s="20" t="s">
        <v>481</v>
      </c>
      <c r="O11" s="18" t="s">
        <v>481</v>
      </c>
      <c r="P11" s="20" t="s">
        <v>481</v>
      </c>
      <c r="Q11" s="18" t="s">
        <v>481</v>
      </c>
      <c r="R11" s="20" t="s">
        <v>481</v>
      </c>
      <c r="S11" s="18" t="s">
        <v>481</v>
      </c>
      <c r="T11" s="20" t="s">
        <v>481</v>
      </c>
      <c r="U11" s="18" t="n">
        <v>384.92589645</v>
      </c>
      <c r="V11" s="20" t="n">
        <v>10.93226517</v>
      </c>
    </row>
    <row r="12" spans="1:22">
      <c r="A12" s="15" t="s">
        <v>487</v>
      </c>
      <c r="B12" s="17" t="n">
        <v>6894</v>
      </c>
      <c r="C12" s="18">
        <f>(57.0/B12*100)</f>
        <v/>
      </c>
      <c r="D12" s="19" t="n">
        <v>6837</v>
      </c>
      <c r="E12" s="18" t="n">
        <v>470.34989614</v>
      </c>
      <c r="F12" s="20" t="n">
        <v>7.08706543</v>
      </c>
      <c r="G12" s="18" t="n">
        <v>485.55495999</v>
      </c>
      <c r="H12" s="20" t="n">
        <v>3.81815311</v>
      </c>
      <c r="I12" s="18" t="n">
        <v>500.14279135</v>
      </c>
      <c r="J12" s="20" t="n">
        <v>2.14200823</v>
      </c>
      <c r="K12" s="18" t="n">
        <v>510.75428678</v>
      </c>
      <c r="L12" s="20" t="n">
        <v>4.18317822</v>
      </c>
      <c r="M12" s="18" t="s">
        <v>481</v>
      </c>
      <c r="N12" s="20" t="s">
        <v>481</v>
      </c>
      <c r="O12" s="18" t="s">
        <v>481</v>
      </c>
      <c r="P12" s="20" t="s">
        <v>481</v>
      </c>
      <c r="Q12" s="18" t="n">
        <v>366.6777112</v>
      </c>
      <c r="R12" s="20" t="n">
        <v>14.39052153</v>
      </c>
      <c r="S12" s="18" t="s">
        <v>481</v>
      </c>
      <c r="T12" s="20" t="s">
        <v>481</v>
      </c>
      <c r="U12" s="18" t="n">
        <v>400.06763706</v>
      </c>
      <c r="V12" s="20" t="n">
        <v>11.53871417</v>
      </c>
    </row>
    <row r="13" spans="1:22">
      <c r="A13" s="15" t="s">
        <v>488</v>
      </c>
      <c r="B13" s="17" t="n">
        <v>7161</v>
      </c>
      <c r="C13" s="18">
        <f>(93.0/B13*100)</f>
        <v/>
      </c>
      <c r="D13" s="19" t="n">
        <v>7068</v>
      </c>
      <c r="E13" s="18" t="n">
        <v>450.83663803</v>
      </c>
      <c r="F13" s="20" t="n">
        <v>13.16842057</v>
      </c>
      <c r="G13" s="18" t="n">
        <v>492.01493901</v>
      </c>
      <c r="H13" s="20" t="n">
        <v>5.01540588</v>
      </c>
      <c r="I13" s="18" t="n">
        <v>504.12073444</v>
      </c>
      <c r="J13" s="20" t="n">
        <v>2.46749109</v>
      </c>
      <c r="K13" s="18" t="n">
        <v>521.75755558</v>
      </c>
      <c r="L13" s="20" t="n">
        <v>4.05854579</v>
      </c>
      <c r="M13" s="18" t="s">
        <v>481</v>
      </c>
      <c r="N13" s="20" t="s">
        <v>481</v>
      </c>
      <c r="O13" s="18" t="s">
        <v>481</v>
      </c>
      <c r="P13" s="20" t="s">
        <v>481</v>
      </c>
      <c r="Q13" s="18" t="n">
        <v>436.36003517</v>
      </c>
      <c r="R13" s="20" t="n">
        <v>6.43426798</v>
      </c>
      <c r="S13" s="18" t="s">
        <v>481</v>
      </c>
      <c r="T13" s="20" t="s">
        <v>481</v>
      </c>
      <c r="U13" s="18" t="n">
        <v>386.46325622</v>
      </c>
      <c r="V13" s="20" t="n">
        <v>15.35691997</v>
      </c>
    </row>
    <row r="14" spans="1:22">
      <c r="A14" s="15" t="s">
        <v>489</v>
      </c>
      <c r="B14" s="17" t="n">
        <v>5587</v>
      </c>
      <c r="C14" s="18">
        <f>(76.0/B14*100)</f>
        <v/>
      </c>
      <c r="D14" s="19" t="n">
        <v>5511</v>
      </c>
      <c r="E14" s="18" t="n">
        <v>483.29988338</v>
      </c>
      <c r="F14" s="20" t="n">
        <v>8.554733519999999</v>
      </c>
      <c r="G14" s="18" t="n">
        <v>525.22065324</v>
      </c>
      <c r="H14" s="20" t="n">
        <v>5.20625606</v>
      </c>
      <c r="I14" s="18" t="n">
        <v>534.1581485200001</v>
      </c>
      <c r="J14" s="20" t="n">
        <v>2.08394276</v>
      </c>
      <c r="K14" s="18" t="n">
        <v>549.27675619</v>
      </c>
      <c r="L14" s="20" t="n">
        <v>3.69911044</v>
      </c>
      <c r="M14" s="18" t="s">
        <v>481</v>
      </c>
      <c r="N14" s="20" t="s">
        <v>481</v>
      </c>
      <c r="O14" s="18" t="s">
        <v>481</v>
      </c>
      <c r="P14" s="20" t="s">
        <v>481</v>
      </c>
      <c r="Q14" s="18" t="s">
        <v>481</v>
      </c>
      <c r="R14" s="20" t="s">
        <v>481</v>
      </c>
      <c r="S14" s="18" t="s">
        <v>481</v>
      </c>
      <c r="T14" s="20" t="s">
        <v>481</v>
      </c>
      <c r="U14" s="18" t="n">
        <v>435.76593775</v>
      </c>
      <c r="V14" s="20" t="n">
        <v>16.95152176</v>
      </c>
    </row>
    <row r="15" spans="1:22">
      <c r="A15" s="15" t="s">
        <v>490</v>
      </c>
      <c r="B15" s="17" t="n">
        <v>5882</v>
      </c>
      <c r="C15" s="18">
        <f>(53.0/B15*100)</f>
        <v/>
      </c>
      <c r="D15" s="19" t="n">
        <v>5829</v>
      </c>
      <c r="E15" s="18" t="n">
        <v>469.87500225</v>
      </c>
      <c r="F15" s="20" t="n">
        <v>13.24861743</v>
      </c>
      <c r="G15" s="18" t="n">
        <v>520.32139709</v>
      </c>
      <c r="H15" s="20" t="n">
        <v>5.11077686</v>
      </c>
      <c r="I15" s="18" t="n">
        <v>535.14973273</v>
      </c>
      <c r="J15" s="20" t="n">
        <v>2.19334947</v>
      </c>
      <c r="K15" s="18" t="n">
        <v>541.35879533</v>
      </c>
      <c r="L15" s="20" t="n">
        <v>4.61865522</v>
      </c>
      <c r="M15" s="18" t="s">
        <v>481</v>
      </c>
      <c r="N15" s="20" t="s">
        <v>481</v>
      </c>
      <c r="O15" s="18" t="s">
        <v>481</v>
      </c>
      <c r="P15" s="20" t="s">
        <v>481</v>
      </c>
      <c r="Q15" s="18" t="n">
        <v>375.95013089</v>
      </c>
      <c r="R15" s="20" t="n">
        <v>17.42774697</v>
      </c>
      <c r="S15" s="18" t="s">
        <v>481</v>
      </c>
      <c r="T15" s="20" t="s">
        <v>481</v>
      </c>
      <c r="U15" s="18" t="n">
        <v>449.03467062</v>
      </c>
      <c r="V15" s="20" t="n">
        <v>15.72930773</v>
      </c>
    </row>
    <row r="16" spans="1:22">
      <c r="A16" s="15" t="s">
        <v>491</v>
      </c>
      <c r="B16" s="17" t="n">
        <v>6108</v>
      </c>
      <c r="C16" s="18">
        <f>(105.0/B16*100)</f>
        <v/>
      </c>
      <c r="D16" s="19" t="n">
        <v>6003</v>
      </c>
      <c r="E16" s="18" t="n">
        <v>442.09178559</v>
      </c>
      <c r="F16" s="20" t="n">
        <v>7.36355914</v>
      </c>
      <c r="G16" s="18" t="n">
        <v>472.09588576</v>
      </c>
      <c r="H16" s="20" t="n">
        <v>4.64284377</v>
      </c>
      <c r="I16" s="18" t="n">
        <v>503.89660992</v>
      </c>
      <c r="J16" s="20" t="n">
        <v>1.95996381</v>
      </c>
      <c r="K16" s="18" t="n">
        <v>510.81641226</v>
      </c>
      <c r="L16" s="20" t="n">
        <v>3.88564551</v>
      </c>
      <c r="M16" s="18" t="s">
        <v>481</v>
      </c>
      <c r="N16" s="20" t="s">
        <v>481</v>
      </c>
      <c r="O16" s="18" t="s">
        <v>481</v>
      </c>
      <c r="P16" s="20" t="s">
        <v>481</v>
      </c>
      <c r="Q16" s="18" t="s">
        <v>481</v>
      </c>
      <c r="R16" s="20" t="s">
        <v>481</v>
      </c>
      <c r="S16" s="18" t="s">
        <v>481</v>
      </c>
      <c r="T16" s="20" t="s">
        <v>481</v>
      </c>
      <c r="U16" s="18" t="n">
        <v>363.86225709</v>
      </c>
      <c r="V16" s="20" t="n">
        <v>10.71435088</v>
      </c>
    </row>
    <row r="17" spans="1:22">
      <c r="A17" s="15" t="s">
        <v>492</v>
      </c>
      <c r="B17" s="17" t="n">
        <v>6504</v>
      </c>
      <c r="C17" s="18">
        <f>(695.0/B17*100)</f>
        <v/>
      </c>
      <c r="D17" s="19" t="n">
        <v>5809</v>
      </c>
      <c r="E17" s="18" t="n">
        <v>472.98213454</v>
      </c>
      <c r="F17" s="20" t="n">
        <v>9.145715879999999</v>
      </c>
      <c r="G17" s="18" t="n">
        <v>502.71985139</v>
      </c>
      <c r="H17" s="20" t="n">
        <v>4.13524347</v>
      </c>
      <c r="I17" s="18" t="n">
        <v>520.13005075</v>
      </c>
      <c r="J17" s="20" t="n">
        <v>3.09247655</v>
      </c>
      <c r="K17" s="18" t="n">
        <v>528.79341432</v>
      </c>
      <c r="L17" s="20" t="n">
        <v>3.67736154</v>
      </c>
      <c r="M17" s="18" t="s">
        <v>481</v>
      </c>
      <c r="N17" s="20" t="s">
        <v>481</v>
      </c>
      <c r="O17" s="18" t="s">
        <v>481</v>
      </c>
      <c r="P17" s="20" t="s">
        <v>481</v>
      </c>
      <c r="Q17" s="18" t="n">
        <v>360.48925247</v>
      </c>
      <c r="R17" s="20" t="n">
        <v>12.44339086</v>
      </c>
      <c r="S17" s="18" t="s">
        <v>481</v>
      </c>
      <c r="T17" s="20" t="s">
        <v>481</v>
      </c>
      <c r="U17" s="18" t="n">
        <v>425.58299331</v>
      </c>
      <c r="V17" s="20" t="n">
        <v>13.27749357</v>
      </c>
    </row>
    <row r="18" spans="1:22">
      <c r="A18" s="15" t="s">
        <v>493</v>
      </c>
      <c r="B18" s="17" t="n">
        <v>5532</v>
      </c>
      <c r="C18" s="18">
        <f>(28.0/B18*100)</f>
        <v/>
      </c>
      <c r="D18" s="19" t="n">
        <v>5504</v>
      </c>
      <c r="E18" s="18" t="n">
        <v>424.43469593</v>
      </c>
      <c r="F18" s="20" t="n">
        <v>11.88298838</v>
      </c>
      <c r="G18" s="18" t="n">
        <v>447.06251317</v>
      </c>
      <c r="H18" s="20" t="n">
        <v>5.18926086</v>
      </c>
      <c r="I18" s="18" t="n">
        <v>459.43967341</v>
      </c>
      <c r="J18" s="20" t="n">
        <v>3.87103261</v>
      </c>
      <c r="K18" s="18" t="n">
        <v>456.28603411</v>
      </c>
      <c r="L18" s="20" t="n">
        <v>4.84235759</v>
      </c>
      <c r="M18" s="18" t="s">
        <v>481</v>
      </c>
      <c r="N18" s="20" t="s">
        <v>481</v>
      </c>
      <c r="O18" s="18" t="s">
        <v>481</v>
      </c>
      <c r="P18" s="20" t="s">
        <v>481</v>
      </c>
      <c r="Q18" s="18" t="s">
        <v>481</v>
      </c>
      <c r="R18" s="20" t="s">
        <v>481</v>
      </c>
      <c r="S18" s="18" t="s">
        <v>481</v>
      </c>
      <c r="T18" s="20" t="s">
        <v>481</v>
      </c>
      <c r="U18" s="18" t="n">
        <v>347.08546761</v>
      </c>
      <c r="V18" s="20" t="n">
        <v>10.78225693</v>
      </c>
    </row>
    <row r="19" spans="1:22">
      <c r="A19" s="15" t="s">
        <v>494</v>
      </c>
      <c r="B19" s="17" t="n">
        <v>5658</v>
      </c>
      <c r="C19" s="18">
        <f>(71.0/B19*100)</f>
        <v/>
      </c>
      <c r="D19" s="19" t="n">
        <v>5587</v>
      </c>
      <c r="E19" s="18" t="n">
        <v>425.39137849</v>
      </c>
      <c r="F19" s="20" t="n">
        <v>8.20470531</v>
      </c>
      <c r="G19" s="18" t="n">
        <v>456.24030852</v>
      </c>
      <c r="H19" s="20" t="n">
        <v>4.96637269</v>
      </c>
      <c r="I19" s="18" t="n">
        <v>479.52463011</v>
      </c>
      <c r="J19" s="20" t="n">
        <v>2.75734064</v>
      </c>
      <c r="K19" s="18" t="n">
        <v>488.04047493</v>
      </c>
      <c r="L19" s="20" t="n">
        <v>4.03260195</v>
      </c>
      <c r="M19" s="18" t="s">
        <v>481</v>
      </c>
      <c r="N19" s="20" t="s">
        <v>481</v>
      </c>
      <c r="O19" s="18" t="s">
        <v>481</v>
      </c>
      <c r="P19" s="20" t="s">
        <v>481</v>
      </c>
      <c r="Q19" s="18" t="s">
        <v>481</v>
      </c>
      <c r="R19" s="20" t="s">
        <v>481</v>
      </c>
      <c r="S19" s="18" t="s">
        <v>481</v>
      </c>
      <c r="T19" s="20" t="s">
        <v>481</v>
      </c>
      <c r="U19" s="18" t="n">
        <v>401.88951048</v>
      </c>
      <c r="V19" s="20" t="n">
        <v>17.41319584</v>
      </c>
    </row>
    <row r="20" spans="1:22">
      <c r="A20" s="15" t="s">
        <v>495</v>
      </c>
      <c r="B20" s="17" t="n">
        <v>3371</v>
      </c>
      <c r="C20" s="18">
        <f>(75.0/B20*100)</f>
        <v/>
      </c>
      <c r="D20" s="19" t="n">
        <v>3296</v>
      </c>
      <c r="E20" s="18" t="n">
        <v>420.64866198</v>
      </c>
      <c r="F20" s="20" t="n">
        <v>9.530149059999999</v>
      </c>
      <c r="G20" s="18" t="n">
        <v>459.0430998</v>
      </c>
      <c r="H20" s="20" t="n">
        <v>5.41194386</v>
      </c>
      <c r="I20" s="18" t="n">
        <v>473.41175832</v>
      </c>
      <c r="J20" s="20" t="n">
        <v>2.09969899</v>
      </c>
      <c r="K20" s="18" t="n">
        <v>491.31583647</v>
      </c>
      <c r="L20" s="20" t="n">
        <v>3.51657245</v>
      </c>
      <c r="M20" s="18" t="s">
        <v>481</v>
      </c>
      <c r="N20" s="20" t="s">
        <v>481</v>
      </c>
      <c r="O20" s="18" t="s">
        <v>481</v>
      </c>
      <c r="P20" s="20" t="s">
        <v>481</v>
      </c>
      <c r="Q20" s="18" t="s">
        <v>481</v>
      </c>
      <c r="R20" s="20" t="s">
        <v>481</v>
      </c>
      <c r="S20" s="18" t="s">
        <v>481</v>
      </c>
      <c r="T20" s="20" t="s">
        <v>481</v>
      </c>
      <c r="U20" s="18" t="n">
        <v>402.00844393</v>
      </c>
      <c r="V20" s="20" t="n">
        <v>21.61528353</v>
      </c>
    </row>
    <row r="21" spans="1:22">
      <c r="A21" s="15" t="s">
        <v>496</v>
      </c>
      <c r="B21" s="17" t="n">
        <v>5741</v>
      </c>
      <c r="C21" s="18">
        <f>(45.0/B21*100)</f>
        <v/>
      </c>
      <c r="D21" s="19" t="n">
        <v>5696</v>
      </c>
      <c r="E21" s="18" t="n">
        <v>480.8456858</v>
      </c>
      <c r="F21" s="20" t="n">
        <v>17.23815422</v>
      </c>
      <c r="G21" s="18" t="n">
        <v>496.07942674</v>
      </c>
      <c r="H21" s="20" t="n">
        <v>5.67395534</v>
      </c>
      <c r="I21" s="18" t="n">
        <v>503.36686635</v>
      </c>
      <c r="J21" s="20" t="n">
        <v>2.40022607</v>
      </c>
      <c r="K21" s="18" t="n">
        <v>505.3944187</v>
      </c>
      <c r="L21" s="20" t="n">
        <v>3.32332133</v>
      </c>
      <c r="M21" s="18" t="s">
        <v>481</v>
      </c>
      <c r="N21" s="20" t="s">
        <v>481</v>
      </c>
      <c r="O21" s="18" t="s">
        <v>481</v>
      </c>
      <c r="P21" s="20" t="s">
        <v>481</v>
      </c>
      <c r="Q21" s="18" t="s">
        <v>481</v>
      </c>
      <c r="R21" s="20" t="s">
        <v>481</v>
      </c>
      <c r="S21" s="18" t="s">
        <v>481</v>
      </c>
      <c r="T21" s="20" t="s">
        <v>481</v>
      </c>
      <c r="U21" s="18" t="n">
        <v>414.66118799</v>
      </c>
      <c r="V21" s="20" t="n">
        <v>16.11460612</v>
      </c>
    </row>
    <row r="22" spans="1:22">
      <c r="A22" s="15" t="s">
        <v>497</v>
      </c>
      <c r="B22" s="17" t="n">
        <v>6598</v>
      </c>
      <c r="C22" s="18">
        <f>(34.0/B22*100)</f>
        <v/>
      </c>
      <c r="D22" s="19" t="n">
        <v>6564</v>
      </c>
      <c r="E22" s="18" t="n">
        <v>412.27414522</v>
      </c>
      <c r="F22" s="20" t="n">
        <v>9.97716707</v>
      </c>
      <c r="G22" s="18" t="n">
        <v>468.83161755</v>
      </c>
      <c r="H22" s="20" t="n">
        <v>6.96799534</v>
      </c>
      <c r="I22" s="18" t="n">
        <v>478.51047007</v>
      </c>
      <c r="J22" s="20" t="n">
        <v>3.50832541</v>
      </c>
      <c r="K22" s="18" t="n">
        <v>462.13454557</v>
      </c>
      <c r="L22" s="20" t="n">
        <v>4.15127646</v>
      </c>
      <c r="M22" s="18" t="s">
        <v>481</v>
      </c>
      <c r="N22" s="20" t="s">
        <v>481</v>
      </c>
      <c r="O22" s="18" t="s">
        <v>481</v>
      </c>
      <c r="P22" s="20" t="s">
        <v>481</v>
      </c>
      <c r="Q22" s="18" t="s">
        <v>481</v>
      </c>
      <c r="R22" s="20" t="s">
        <v>481</v>
      </c>
      <c r="S22" s="18" t="n">
        <v>467.6623632</v>
      </c>
      <c r="T22" s="20" t="n">
        <v>14.70890238</v>
      </c>
      <c r="U22" s="18" t="n">
        <v>322.41564377</v>
      </c>
      <c r="V22" s="20" t="n">
        <v>11.63346534</v>
      </c>
    </row>
    <row r="23" spans="1:22">
      <c r="A23" s="15" t="s">
        <v>498</v>
      </c>
      <c r="B23" s="17" t="n">
        <v>11583</v>
      </c>
      <c r="C23" s="18">
        <f>(222.0/B23*100)</f>
        <v/>
      </c>
      <c r="D23" s="19" t="n">
        <v>11361</v>
      </c>
      <c r="E23" s="18" t="n">
        <v>457.63781567</v>
      </c>
      <c r="F23" s="20" t="n">
        <v>7.84442288</v>
      </c>
      <c r="G23" s="18" t="n">
        <v>478.2232912</v>
      </c>
      <c r="H23" s="20" t="n">
        <v>3.7866859</v>
      </c>
      <c r="I23" s="18" t="n">
        <v>484.05141691</v>
      </c>
      <c r="J23" s="20" t="n">
        <v>2.91208617</v>
      </c>
      <c r="K23" s="18" t="n">
        <v>485.16488643</v>
      </c>
      <c r="L23" s="20" t="n">
        <v>3.99016608</v>
      </c>
      <c r="M23" s="18" t="s">
        <v>481</v>
      </c>
      <c r="N23" s="20" t="s">
        <v>481</v>
      </c>
      <c r="O23" s="18" t="s">
        <v>481</v>
      </c>
      <c r="P23" s="20" t="s">
        <v>481</v>
      </c>
      <c r="Q23" s="18" t="s">
        <v>481</v>
      </c>
      <c r="R23" s="20" t="s">
        <v>481</v>
      </c>
      <c r="S23" s="18" t="s">
        <v>481</v>
      </c>
      <c r="T23" s="20" t="s">
        <v>481</v>
      </c>
      <c r="U23" s="18" t="n">
        <v>407.37486553</v>
      </c>
      <c r="V23" s="20" t="n">
        <v>10.92785428</v>
      </c>
    </row>
    <row r="24" spans="1:22">
      <c r="A24" s="15" t="s">
        <v>499</v>
      </c>
      <c r="B24" s="17" t="n">
        <v>6647</v>
      </c>
      <c r="C24" s="18">
        <f>(7.0/B24*100)</f>
        <v/>
      </c>
      <c r="D24" s="19" t="n">
        <v>6640</v>
      </c>
      <c r="E24" s="18" t="n">
        <v>515.8736076599999</v>
      </c>
      <c r="F24" s="20" t="n">
        <v>7.3029113</v>
      </c>
      <c r="G24" s="18" t="n">
        <v>541.10623428</v>
      </c>
      <c r="H24" s="20" t="n">
        <v>4.98925932</v>
      </c>
      <c r="I24" s="18" t="n">
        <v>538.28774161</v>
      </c>
      <c r="J24" s="20" t="n">
        <v>3.30757445</v>
      </c>
      <c r="K24" s="18" t="n">
        <v>541.4848042</v>
      </c>
      <c r="L24" s="20" t="n">
        <v>3.26635387</v>
      </c>
      <c r="M24" s="18" t="s">
        <v>481</v>
      </c>
      <c r="N24" s="20" t="s">
        <v>481</v>
      </c>
      <c r="O24" s="18" t="s">
        <v>481</v>
      </c>
      <c r="P24" s="20" t="s">
        <v>481</v>
      </c>
      <c r="Q24" s="18" t="s">
        <v>481</v>
      </c>
      <c r="R24" s="20" t="s">
        <v>481</v>
      </c>
      <c r="S24" s="18" t="s">
        <v>481</v>
      </c>
      <c r="T24" s="20" t="s">
        <v>481</v>
      </c>
      <c r="U24" s="18" t="n">
        <v>469.55698462</v>
      </c>
      <c r="V24" s="20" t="n">
        <v>22.17159216</v>
      </c>
    </row>
    <row r="25" spans="1:22">
      <c r="A25" s="15" t="s">
        <v>500</v>
      </c>
      <c r="B25" s="17" t="n">
        <v>5581</v>
      </c>
      <c r="C25" s="18">
        <f>(24.0/B25*100)</f>
        <v/>
      </c>
      <c r="D25" s="19" t="n">
        <v>5557</v>
      </c>
      <c r="E25" s="18" t="n">
        <v>508.9587928</v>
      </c>
      <c r="F25" s="20" t="n">
        <v>12.32464652</v>
      </c>
      <c r="G25" s="18" t="n">
        <v>524.09258373</v>
      </c>
      <c r="H25" s="20" t="n">
        <v>4.65105606</v>
      </c>
      <c r="I25" s="18" t="n">
        <v>514.00617981</v>
      </c>
      <c r="J25" s="20" t="n">
        <v>3.03565941</v>
      </c>
      <c r="K25" s="18" t="n">
        <v>519.89235519</v>
      </c>
      <c r="L25" s="20" t="n">
        <v>4.55436594</v>
      </c>
      <c r="M25" s="18" t="s">
        <v>481</v>
      </c>
      <c r="N25" s="20" t="s">
        <v>481</v>
      </c>
      <c r="O25" s="18" t="s">
        <v>481</v>
      </c>
      <c r="P25" s="20" t="s">
        <v>481</v>
      </c>
      <c r="Q25" s="18" t="s">
        <v>481</v>
      </c>
      <c r="R25" s="20" t="s">
        <v>481</v>
      </c>
      <c r="S25" s="18" t="s">
        <v>481</v>
      </c>
      <c r="T25" s="20" t="s">
        <v>481</v>
      </c>
      <c r="U25" s="18" t="n">
        <v>458.42666882</v>
      </c>
      <c r="V25" s="20" t="n">
        <v>26.55422967</v>
      </c>
    </row>
    <row r="26" spans="1:22">
      <c r="A26" s="15" t="s">
        <v>501</v>
      </c>
      <c r="B26" s="17" t="n">
        <v>4869</v>
      </c>
      <c r="C26" s="18">
        <f>(34.0/B26*100)</f>
        <v/>
      </c>
      <c r="D26" s="19" t="n">
        <v>4835</v>
      </c>
      <c r="E26" s="18" t="n">
        <v>456.18295009</v>
      </c>
      <c r="F26" s="20" t="n">
        <v>7.53651608</v>
      </c>
      <c r="G26" s="18" t="n">
        <v>481.34975833</v>
      </c>
      <c r="H26" s="20" t="n">
        <v>3.9005376</v>
      </c>
      <c r="I26" s="18" t="n">
        <v>492.81520497</v>
      </c>
      <c r="J26" s="20" t="n">
        <v>1.90643253</v>
      </c>
      <c r="K26" s="18" t="n">
        <v>500.47023365</v>
      </c>
      <c r="L26" s="20" t="n">
        <v>4.04402725</v>
      </c>
      <c r="M26" s="18" t="s">
        <v>481</v>
      </c>
      <c r="N26" s="20" t="s">
        <v>481</v>
      </c>
      <c r="O26" s="18" t="s">
        <v>481</v>
      </c>
      <c r="P26" s="20" t="s">
        <v>481</v>
      </c>
      <c r="Q26" s="18" t="s">
        <v>481</v>
      </c>
      <c r="R26" s="20" t="s">
        <v>481</v>
      </c>
      <c r="S26" s="18" t="s">
        <v>481</v>
      </c>
      <c r="T26" s="20" t="s">
        <v>481</v>
      </c>
      <c r="U26" s="18" t="n">
        <v>440.12792286</v>
      </c>
      <c r="V26" s="20" t="n">
        <v>19.53951482</v>
      </c>
    </row>
    <row r="27" spans="1:22">
      <c r="A27" s="15" t="s">
        <v>502</v>
      </c>
      <c r="B27" s="17" t="n">
        <v>5299</v>
      </c>
      <c r="C27" s="18">
        <f>(17.0/B27*100)</f>
        <v/>
      </c>
      <c r="D27" s="19" t="n">
        <v>5282</v>
      </c>
      <c r="E27" s="18" t="n">
        <v>459.99567228</v>
      </c>
      <c r="F27" s="20" t="n">
        <v>6.50541488</v>
      </c>
      <c r="G27" s="18" t="n">
        <v>477.97159877</v>
      </c>
      <c r="H27" s="20" t="n">
        <v>4.17392494</v>
      </c>
      <c r="I27" s="18" t="n">
        <v>485.31525169</v>
      </c>
      <c r="J27" s="20" t="n">
        <v>1.71470465</v>
      </c>
      <c r="K27" s="18" t="n">
        <v>488.87410755</v>
      </c>
      <c r="L27" s="20" t="n">
        <v>2.87747815</v>
      </c>
      <c r="M27" s="18" t="s">
        <v>481</v>
      </c>
      <c r="N27" s="20" t="s">
        <v>481</v>
      </c>
      <c r="O27" s="18" t="s">
        <v>481</v>
      </c>
      <c r="P27" s="20" t="s">
        <v>481</v>
      </c>
      <c r="Q27" s="18" t="s">
        <v>481</v>
      </c>
      <c r="R27" s="20" t="s">
        <v>481</v>
      </c>
      <c r="S27" s="18" t="s">
        <v>481</v>
      </c>
      <c r="T27" s="20" t="s">
        <v>481</v>
      </c>
      <c r="U27" s="18" t="n">
        <v>404.96638529</v>
      </c>
      <c r="V27" s="20" t="n">
        <v>9.110263659999999</v>
      </c>
    </row>
    <row r="28" spans="1:22">
      <c r="A28" s="15" t="s">
        <v>503</v>
      </c>
      <c r="B28" s="17" t="n">
        <v>7568</v>
      </c>
      <c r="C28" s="18">
        <f>(63.0/B28*100)</f>
        <v/>
      </c>
      <c r="D28" s="19" t="n">
        <v>7505</v>
      </c>
      <c r="E28" s="18" t="n">
        <v>374.04073288</v>
      </c>
      <c r="F28" s="20" t="n">
        <v>9.571145400000001</v>
      </c>
      <c r="G28" s="18" t="n">
        <v>401.22151912</v>
      </c>
      <c r="H28" s="20" t="n">
        <v>5.35038331</v>
      </c>
      <c r="I28" s="18" t="n">
        <v>416.67806485</v>
      </c>
      <c r="J28" s="20" t="n">
        <v>2.18814581</v>
      </c>
      <c r="K28" s="18" t="n">
        <v>420.84579062</v>
      </c>
      <c r="L28" s="20" t="n">
        <v>2.89633128</v>
      </c>
      <c r="M28" s="18" t="s">
        <v>481</v>
      </c>
      <c r="N28" s="20" t="s">
        <v>481</v>
      </c>
      <c r="O28" s="18" t="s">
        <v>481</v>
      </c>
      <c r="P28" s="20" t="s">
        <v>481</v>
      </c>
      <c r="Q28" s="18" t="s">
        <v>481</v>
      </c>
      <c r="R28" s="20" t="s">
        <v>481</v>
      </c>
      <c r="S28" s="18" t="s">
        <v>481</v>
      </c>
      <c r="T28" s="20" t="s">
        <v>481</v>
      </c>
      <c r="U28" s="18" t="n">
        <v>375.30171992</v>
      </c>
      <c r="V28" s="20" t="n">
        <v>11.36579944</v>
      </c>
    </row>
    <row r="29" spans="1:22">
      <c r="A29" s="15" t="s">
        <v>504</v>
      </c>
      <c r="B29" s="17" t="n">
        <v>5385</v>
      </c>
      <c r="C29" s="18">
        <f>(30.0/B29*100)</f>
        <v/>
      </c>
      <c r="D29" s="19" t="n">
        <v>5355</v>
      </c>
      <c r="E29" s="18" t="n">
        <v>459.46746777</v>
      </c>
      <c r="F29" s="20" t="n">
        <v>18.30421825</v>
      </c>
      <c r="G29" s="18" t="n">
        <v>507.7471942</v>
      </c>
      <c r="H29" s="20" t="n">
        <v>5.36805442</v>
      </c>
      <c r="I29" s="18" t="n">
        <v>514.97212405</v>
      </c>
      <c r="J29" s="20" t="n">
        <v>2.25071259</v>
      </c>
      <c r="K29" s="18" t="n">
        <v>514.05930953</v>
      </c>
      <c r="L29" s="20" t="n">
        <v>5.32455159</v>
      </c>
      <c r="M29" s="18" t="s">
        <v>481</v>
      </c>
      <c r="N29" s="20" t="s">
        <v>481</v>
      </c>
      <c r="O29" s="18" t="s">
        <v>481</v>
      </c>
      <c r="P29" s="20" t="s">
        <v>481</v>
      </c>
      <c r="Q29" s="18" t="n">
        <v>358.28551468</v>
      </c>
      <c r="R29" s="20" t="n">
        <v>8.567023300000001</v>
      </c>
      <c r="S29" s="18" t="s">
        <v>481</v>
      </c>
      <c r="T29" s="20" t="s">
        <v>481</v>
      </c>
      <c r="U29" s="18" t="n">
        <v>381.12104993</v>
      </c>
      <c r="V29" s="20" t="n">
        <v>19.87777097</v>
      </c>
    </row>
    <row r="30" spans="1:22">
      <c r="A30" s="15" t="s">
        <v>505</v>
      </c>
      <c r="B30" s="17" t="n">
        <v>4520</v>
      </c>
      <c r="C30" s="18">
        <f>(105.0/B30*100)</f>
        <v/>
      </c>
      <c r="D30" s="19" t="n">
        <v>4415</v>
      </c>
      <c r="E30" s="18" t="n">
        <v>466.47426761</v>
      </c>
      <c r="F30" s="20" t="n">
        <v>13.75841252</v>
      </c>
      <c r="G30" s="18" t="n">
        <v>515.3142450300001</v>
      </c>
      <c r="H30" s="20" t="n">
        <v>6.91842359</v>
      </c>
      <c r="I30" s="18" t="n">
        <v>519.71870886</v>
      </c>
      <c r="J30" s="20" t="n">
        <v>2.68632332</v>
      </c>
      <c r="K30" s="18" t="n">
        <v>507.97131039</v>
      </c>
      <c r="L30" s="20" t="n">
        <v>3.95496366</v>
      </c>
      <c r="M30" s="18" t="s">
        <v>481</v>
      </c>
      <c r="N30" s="20" t="s">
        <v>481</v>
      </c>
      <c r="O30" s="18" t="s">
        <v>481</v>
      </c>
      <c r="P30" s="20" t="s">
        <v>481</v>
      </c>
      <c r="Q30" s="18" t="s">
        <v>481</v>
      </c>
      <c r="R30" s="20" t="s">
        <v>481</v>
      </c>
      <c r="S30" s="18" t="s">
        <v>481</v>
      </c>
      <c r="T30" s="20" t="s">
        <v>481</v>
      </c>
      <c r="U30" s="18" t="n">
        <v>418.93925036</v>
      </c>
      <c r="V30" s="20" t="n">
        <v>16.63852328</v>
      </c>
    </row>
    <row r="31" spans="1:22">
      <c r="A31" s="15" t="s">
        <v>506</v>
      </c>
      <c r="B31" s="17" t="n">
        <v>5456</v>
      </c>
      <c r="C31" s="18">
        <f>(126.0/B31*100)</f>
        <v/>
      </c>
      <c r="D31" s="19" t="n">
        <v>5330</v>
      </c>
      <c r="E31" s="18" t="n">
        <v>445.89957181</v>
      </c>
      <c r="F31" s="20" t="n">
        <v>9.09720304</v>
      </c>
      <c r="G31" s="18" t="n">
        <v>488.66083297</v>
      </c>
      <c r="H31" s="20" t="n">
        <v>5.70474425</v>
      </c>
      <c r="I31" s="18" t="n">
        <v>502.4689586</v>
      </c>
      <c r="J31" s="20" t="n">
        <v>2.21429123</v>
      </c>
      <c r="K31" s="18" t="n">
        <v>508.39420373</v>
      </c>
      <c r="L31" s="20" t="n">
        <v>3.1919562</v>
      </c>
      <c r="M31" s="18" t="s">
        <v>481</v>
      </c>
      <c r="N31" s="20" t="s">
        <v>481</v>
      </c>
      <c r="O31" s="18" t="s">
        <v>481</v>
      </c>
      <c r="P31" s="20" t="s">
        <v>481</v>
      </c>
      <c r="Q31" s="18" t="s">
        <v>481</v>
      </c>
      <c r="R31" s="20" t="s">
        <v>481</v>
      </c>
      <c r="S31" s="18" t="s">
        <v>481</v>
      </c>
      <c r="T31" s="20" t="s">
        <v>481</v>
      </c>
      <c r="U31" s="18" t="n">
        <v>411.19221635</v>
      </c>
      <c r="V31" s="20" t="n">
        <v>10.82205449</v>
      </c>
    </row>
    <row r="32" spans="1:22">
      <c r="A32" s="15" t="s">
        <v>507</v>
      </c>
      <c r="B32" s="17" t="n">
        <v>4478</v>
      </c>
      <c r="C32" s="18">
        <f>(5.0/B32*100)</f>
        <v/>
      </c>
      <c r="D32" s="19" t="n">
        <v>4473</v>
      </c>
      <c r="E32" s="18" t="n">
        <v>485.15637097</v>
      </c>
      <c r="F32" s="20" t="n">
        <v>9.125531499999999</v>
      </c>
      <c r="G32" s="18" t="n">
        <v>493.4484527</v>
      </c>
      <c r="H32" s="20" t="n">
        <v>4.80588572</v>
      </c>
      <c r="I32" s="18" t="n">
        <v>504.83099387</v>
      </c>
      <c r="J32" s="20" t="n">
        <v>2.73461558</v>
      </c>
      <c r="K32" s="18" t="n">
        <v>502.34199752</v>
      </c>
      <c r="L32" s="20" t="n">
        <v>4.0163996</v>
      </c>
      <c r="M32" s="18" t="s">
        <v>481</v>
      </c>
      <c r="N32" s="20" t="s">
        <v>481</v>
      </c>
      <c r="O32" s="18" t="s">
        <v>481</v>
      </c>
      <c r="P32" s="20" t="s">
        <v>481</v>
      </c>
      <c r="Q32" s="18" t="s">
        <v>481</v>
      </c>
      <c r="R32" s="20" t="s">
        <v>481</v>
      </c>
      <c r="S32" s="18" t="s">
        <v>481</v>
      </c>
      <c r="T32" s="20" t="s">
        <v>481</v>
      </c>
      <c r="U32" s="18" t="n">
        <v>396.18281951</v>
      </c>
      <c r="V32" s="20" t="n">
        <v>22.67106273</v>
      </c>
    </row>
    <row r="33" spans="1:22">
      <c r="A33" s="15" t="s">
        <v>508</v>
      </c>
      <c r="B33" s="17" t="n">
        <v>7325</v>
      </c>
      <c r="C33" s="18">
        <f>(76.0/B33*100)</f>
        <v/>
      </c>
      <c r="D33" s="19" t="n">
        <v>7249</v>
      </c>
      <c r="E33" s="18" t="n">
        <v>459.59344808</v>
      </c>
      <c r="F33" s="20" t="n">
        <v>12.56254806</v>
      </c>
      <c r="G33" s="18" t="n">
        <v>499.23296547</v>
      </c>
      <c r="H33" s="20" t="n">
        <v>10.29625572</v>
      </c>
      <c r="I33" s="18" t="n">
        <v>498.72987293</v>
      </c>
      <c r="J33" s="20" t="n">
        <v>2.58381804</v>
      </c>
      <c r="K33" s="18" t="n">
        <v>508.13430639</v>
      </c>
      <c r="L33" s="20" t="n">
        <v>3.02854944</v>
      </c>
      <c r="M33" s="18" t="s">
        <v>481</v>
      </c>
      <c r="N33" s="20" t="s">
        <v>481</v>
      </c>
      <c r="O33" s="18" t="s">
        <v>481</v>
      </c>
      <c r="P33" s="20" t="s">
        <v>481</v>
      </c>
      <c r="Q33" s="18" t="s">
        <v>481</v>
      </c>
      <c r="R33" s="20" t="s">
        <v>481</v>
      </c>
      <c r="S33" s="18" t="s">
        <v>481</v>
      </c>
      <c r="T33" s="20" t="s">
        <v>481</v>
      </c>
      <c r="U33" s="18" t="n">
        <v>393.24998527</v>
      </c>
      <c r="V33" s="20" t="n">
        <v>15.80725245</v>
      </c>
    </row>
    <row r="34" spans="1:22">
      <c r="A34" s="15" t="s">
        <v>509</v>
      </c>
      <c r="B34" s="17" t="n">
        <v>6350</v>
      </c>
      <c r="C34" s="18">
        <f>(39.0/B34*100)</f>
        <v/>
      </c>
      <c r="D34" s="19" t="n">
        <v>6311</v>
      </c>
      <c r="E34" s="18" t="n">
        <v>430.16466274</v>
      </c>
      <c r="F34" s="20" t="n">
        <v>6.67891505</v>
      </c>
      <c r="G34" s="18" t="n">
        <v>444.79792284</v>
      </c>
      <c r="H34" s="20" t="n">
        <v>4.06683148</v>
      </c>
      <c r="I34" s="18" t="n">
        <v>473.5796085</v>
      </c>
      <c r="J34" s="20" t="n">
        <v>2.50675281</v>
      </c>
      <c r="K34" s="18" t="n">
        <v>487.47412878</v>
      </c>
      <c r="L34" s="20" t="n">
        <v>4.14167824</v>
      </c>
      <c r="M34" s="18" t="s">
        <v>481</v>
      </c>
      <c r="N34" s="20" t="s">
        <v>481</v>
      </c>
      <c r="O34" s="18" t="s">
        <v>481</v>
      </c>
      <c r="P34" s="20" t="s">
        <v>481</v>
      </c>
      <c r="Q34" s="18" t="n">
        <v>306.56969545</v>
      </c>
      <c r="R34" s="20" t="n">
        <v>10.27624616</v>
      </c>
      <c r="S34" s="18" t="s">
        <v>481</v>
      </c>
      <c r="T34" s="20" t="s">
        <v>481</v>
      </c>
      <c r="U34" s="18" t="n">
        <v>346.74278436</v>
      </c>
      <c r="V34" s="20" t="n">
        <v>12.28319141</v>
      </c>
    </row>
    <row r="35" spans="1:22">
      <c r="A35" s="15" t="s">
        <v>510</v>
      </c>
      <c r="B35" s="17" t="n">
        <v>6406</v>
      </c>
      <c r="C35" s="18">
        <f>(38.0/B35*100)</f>
        <v/>
      </c>
      <c r="D35" s="19" t="n">
        <v>6368</v>
      </c>
      <c r="E35" s="18" t="n">
        <v>460.59205503</v>
      </c>
      <c r="F35" s="20" t="n">
        <v>8.802371190000001</v>
      </c>
      <c r="G35" s="18" t="n">
        <v>500.51035287</v>
      </c>
      <c r="H35" s="20" t="n">
        <v>6.93837955</v>
      </c>
      <c r="I35" s="18" t="n">
        <v>512.07585527</v>
      </c>
      <c r="J35" s="20" t="n">
        <v>1.81201964</v>
      </c>
      <c r="K35" s="18" t="n">
        <v>533.1590288800001</v>
      </c>
      <c r="L35" s="20" t="n">
        <v>3.07262997</v>
      </c>
      <c r="M35" s="18" t="s">
        <v>481</v>
      </c>
      <c r="N35" s="20" t="s">
        <v>481</v>
      </c>
      <c r="O35" s="18" t="s">
        <v>481</v>
      </c>
      <c r="P35" s="20" t="s">
        <v>481</v>
      </c>
      <c r="Q35" s="18" t="n">
        <v>374.85244494</v>
      </c>
      <c r="R35" s="20" t="n">
        <v>5.84040672</v>
      </c>
      <c r="S35" s="18" t="s">
        <v>481</v>
      </c>
      <c r="T35" s="20" t="s">
        <v>481</v>
      </c>
      <c r="U35" s="18" t="n">
        <v>421.85113239</v>
      </c>
      <c r="V35" s="20" t="n">
        <v>12.51436675</v>
      </c>
    </row>
    <row r="36" spans="1:22">
      <c r="A36" s="15" t="s">
        <v>511</v>
      </c>
      <c r="B36" s="17" t="n">
        <v>6736</v>
      </c>
      <c r="C36" s="18">
        <f>(30.0/B36*100)</f>
        <v/>
      </c>
      <c r="D36" s="19" t="n">
        <v>6706</v>
      </c>
      <c r="E36" s="18" t="n">
        <v>449.82231731</v>
      </c>
      <c r="F36" s="20" t="n">
        <v>7.88084078</v>
      </c>
      <c r="G36" s="18" t="n">
        <v>479.48796637</v>
      </c>
      <c r="H36" s="20" t="n">
        <v>4.65327573</v>
      </c>
      <c r="I36" s="18" t="n">
        <v>495.35169918</v>
      </c>
      <c r="J36" s="20" t="n">
        <v>2.23924984</v>
      </c>
      <c r="K36" s="18" t="n">
        <v>498.79659128</v>
      </c>
      <c r="L36" s="20" t="n">
        <v>3.05407269</v>
      </c>
      <c r="M36" s="18" t="s">
        <v>481</v>
      </c>
      <c r="N36" s="20" t="s">
        <v>481</v>
      </c>
      <c r="O36" s="18" t="s">
        <v>481</v>
      </c>
      <c r="P36" s="20" t="s">
        <v>481</v>
      </c>
      <c r="Q36" s="18" t="s">
        <v>481</v>
      </c>
      <c r="R36" s="20" t="s">
        <v>481</v>
      </c>
      <c r="S36" s="18" t="s">
        <v>481</v>
      </c>
      <c r="T36" s="20" t="s">
        <v>481</v>
      </c>
      <c r="U36" s="18" t="n">
        <v>388.17549247</v>
      </c>
      <c r="V36" s="20" t="n">
        <v>13.28408733</v>
      </c>
    </row>
    <row r="37" spans="1:22">
      <c r="A37" s="15" t="s">
        <v>512</v>
      </c>
      <c r="B37" s="17" t="n">
        <v>5458</v>
      </c>
      <c r="C37" s="18">
        <f>(66.0/B37*100)</f>
        <v/>
      </c>
      <c r="D37" s="19" t="n">
        <v>5392</v>
      </c>
      <c r="E37" s="18" t="n">
        <v>446.30384092</v>
      </c>
      <c r="F37" s="20" t="n">
        <v>9.145412800000001</v>
      </c>
      <c r="G37" s="18" t="n">
        <v>483.18103656</v>
      </c>
      <c r="H37" s="20" t="n">
        <v>5.35544033</v>
      </c>
      <c r="I37" s="18" t="n">
        <v>498.06752618</v>
      </c>
      <c r="J37" s="20" t="n">
        <v>3.43950848</v>
      </c>
      <c r="K37" s="18" t="n">
        <v>506.29786551</v>
      </c>
      <c r="L37" s="20" t="n">
        <v>4.94258909</v>
      </c>
      <c r="M37" s="18" t="s">
        <v>481</v>
      </c>
      <c r="N37" s="20" t="s">
        <v>481</v>
      </c>
      <c r="O37" s="18" t="s">
        <v>481</v>
      </c>
      <c r="P37" s="20" t="s">
        <v>481</v>
      </c>
      <c r="Q37" s="18" t="s">
        <v>481</v>
      </c>
      <c r="R37" s="20" t="s">
        <v>481</v>
      </c>
      <c r="S37" s="18" t="s">
        <v>481</v>
      </c>
      <c r="T37" s="20" t="s">
        <v>481</v>
      </c>
      <c r="U37" s="18" t="n">
        <v>365.13570562</v>
      </c>
      <c r="V37" s="20" t="n">
        <v>10.58718984</v>
      </c>
    </row>
    <row r="38" spans="1:22">
      <c r="A38" s="15" t="s">
        <v>513</v>
      </c>
      <c r="B38" s="17" t="n">
        <v>5860</v>
      </c>
      <c r="C38" s="18">
        <f>(17.0/B38*100)</f>
        <v/>
      </c>
      <c r="D38" s="19" t="n">
        <v>5843</v>
      </c>
      <c r="E38" s="18" t="n">
        <v>437.59701564</v>
      </c>
      <c r="F38" s="20" t="n">
        <v>9.11982046</v>
      </c>
      <c r="G38" s="18" t="n">
        <v>494.43997032</v>
      </c>
      <c r="H38" s="20" t="n">
        <v>6.13412828</v>
      </c>
      <c r="I38" s="18" t="n">
        <v>507.61432134</v>
      </c>
      <c r="J38" s="20" t="n">
        <v>3.07142001</v>
      </c>
      <c r="K38" s="18" t="n">
        <v>516.07461946</v>
      </c>
      <c r="L38" s="20" t="n">
        <v>3.7950703</v>
      </c>
      <c r="M38" s="18" t="s">
        <v>481</v>
      </c>
      <c r="N38" s="20" t="s">
        <v>481</v>
      </c>
      <c r="O38" s="18" t="s">
        <v>481</v>
      </c>
      <c r="P38" s="20" t="s">
        <v>481</v>
      </c>
      <c r="Q38" s="18" t="s">
        <v>481</v>
      </c>
      <c r="R38" s="20" t="s">
        <v>481</v>
      </c>
      <c r="S38" s="18" t="s">
        <v>481</v>
      </c>
      <c r="T38" s="20" t="s">
        <v>481</v>
      </c>
      <c r="U38" s="18" t="n">
        <v>397.51700222</v>
      </c>
      <c r="V38" s="20" t="n">
        <v>14.94002417</v>
      </c>
    </row>
    <row r="39" spans="1:22">
      <c r="A39" s="15" t="s">
        <v>514</v>
      </c>
      <c r="B39" s="17" t="n">
        <v>5895</v>
      </c>
      <c r="C39" s="18">
        <f>(31.0/B39*100)</f>
        <v/>
      </c>
      <c r="D39" s="19" t="n">
        <v>5864</v>
      </c>
      <c r="E39" s="18" t="n">
        <v>402.95363428</v>
      </c>
      <c r="F39" s="20" t="n">
        <v>6.76797039</v>
      </c>
      <c r="G39" s="18" t="n">
        <v>421.5650804</v>
      </c>
      <c r="H39" s="20" t="n">
        <v>5.70598679</v>
      </c>
      <c r="I39" s="18" t="n">
        <v>430.60061952</v>
      </c>
      <c r="J39" s="20" t="n">
        <v>4.02060044</v>
      </c>
      <c r="K39" s="18" t="n">
        <v>424.55211574</v>
      </c>
      <c r="L39" s="20" t="n">
        <v>4.63313037</v>
      </c>
      <c r="M39" s="18" t="s">
        <v>481</v>
      </c>
      <c r="N39" s="20" t="s">
        <v>481</v>
      </c>
      <c r="O39" s="18" t="s">
        <v>481</v>
      </c>
      <c r="P39" s="20" t="s">
        <v>481</v>
      </c>
      <c r="Q39" s="18" t="s">
        <v>481</v>
      </c>
      <c r="R39" s="20" t="s">
        <v>481</v>
      </c>
      <c r="S39" s="18" t="s">
        <v>481</v>
      </c>
      <c r="T39" s="20" t="s">
        <v>481</v>
      </c>
      <c r="U39" s="18" t="n">
        <v>373.68898176</v>
      </c>
      <c r="V39" s="20" t="n">
        <v>14.67814961</v>
      </c>
    </row>
    <row r="40" spans="1:22">
      <c r="A40" s="15" t="s">
        <v>515</v>
      </c>
      <c r="B40" s="17" t="n">
        <v>14157</v>
      </c>
      <c r="C40" s="18">
        <f>(286.0/B40*100)</f>
        <v/>
      </c>
      <c r="D40" s="19" t="n">
        <v>13871</v>
      </c>
      <c r="E40" s="18" t="n">
        <v>488.22668041</v>
      </c>
      <c r="F40" s="20" t="n">
        <v>8.37348669</v>
      </c>
      <c r="G40" s="18" t="n">
        <v>506.81559393</v>
      </c>
      <c r="H40" s="20" t="n">
        <v>5.20135792</v>
      </c>
      <c r="I40" s="18" t="n">
        <v>510.95332902</v>
      </c>
      <c r="J40" s="20" t="n">
        <v>2.56403446</v>
      </c>
      <c r="K40" s="18" t="n">
        <v>515.5333126199999</v>
      </c>
      <c r="L40" s="20" t="n">
        <v>4.055741</v>
      </c>
      <c r="M40" s="18" t="s">
        <v>481</v>
      </c>
      <c r="N40" s="20" t="s">
        <v>481</v>
      </c>
      <c r="O40" s="18" t="s">
        <v>481</v>
      </c>
      <c r="P40" s="20" t="s">
        <v>481</v>
      </c>
      <c r="Q40" s="18" t="s">
        <v>481</v>
      </c>
      <c r="R40" s="20" t="s">
        <v>481</v>
      </c>
      <c r="S40" s="18" t="s">
        <v>481</v>
      </c>
      <c r="T40" s="20" t="s">
        <v>481</v>
      </c>
      <c r="U40" s="18" t="n">
        <v>402.99940401</v>
      </c>
      <c r="V40" s="20" t="n">
        <v>11.73783814</v>
      </c>
    </row>
    <row r="41" spans="1:22">
      <c r="A41" s="15" t="s">
        <v>516</v>
      </c>
      <c r="B41" s="17" t="n">
        <v>5712</v>
      </c>
      <c r="C41" s="18">
        <f>(39.0/B41*100)</f>
        <v/>
      </c>
      <c r="D41" s="19" t="n">
        <v>5673</v>
      </c>
      <c r="E41" s="18" t="n">
        <v>467.11851213</v>
      </c>
      <c r="F41" s="20" t="n">
        <v>13.45103439</v>
      </c>
      <c r="G41" s="18" t="n">
        <v>486.37599093</v>
      </c>
      <c r="H41" s="20" t="n">
        <v>8.47958962</v>
      </c>
      <c r="I41" s="18" t="n">
        <v>498.35340783</v>
      </c>
      <c r="J41" s="20" t="n">
        <v>3.04499286</v>
      </c>
      <c r="K41" s="18" t="n">
        <v>504.66348672</v>
      </c>
      <c r="L41" s="20" t="n">
        <v>3.96647629</v>
      </c>
      <c r="M41" s="18" t="s">
        <v>481</v>
      </c>
      <c r="N41" s="20" t="s">
        <v>481</v>
      </c>
      <c r="O41" s="18" t="s">
        <v>481</v>
      </c>
      <c r="P41" s="20" t="s">
        <v>481</v>
      </c>
      <c r="Q41" s="18" t="n">
        <v>387.44235424</v>
      </c>
      <c r="R41" s="20" t="n">
        <v>14.52510266</v>
      </c>
      <c r="S41" s="18" t="s">
        <v>481</v>
      </c>
      <c r="T41" s="20" t="s">
        <v>481</v>
      </c>
      <c r="U41" s="18" t="n">
        <v>387.93453775</v>
      </c>
      <c r="V41" s="20" t="n">
        <v>17.65194645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(1306.0/B46*100)</f>
        <v/>
      </c>
      <c r="D46" s="19" t="n">
        <v>21835</v>
      </c>
      <c r="E46" s="18" t="n">
        <v>368.04945571</v>
      </c>
      <c r="F46" s="20" t="n">
        <v>7.41999268</v>
      </c>
      <c r="G46" s="18" t="n">
        <v>383.65191113</v>
      </c>
      <c r="H46" s="20" t="n">
        <v>5.16341551</v>
      </c>
      <c r="I46" s="18" t="n">
        <v>403.69339186</v>
      </c>
      <c r="J46" s="20" t="n">
        <v>2.28024289</v>
      </c>
      <c r="K46" s="18" t="n">
        <v>422.90857986</v>
      </c>
      <c r="L46" s="20" t="n">
        <v>3.30037824</v>
      </c>
      <c r="M46" s="18" t="s">
        <v>481</v>
      </c>
      <c r="N46" s="20" t="s">
        <v>481</v>
      </c>
      <c r="O46" s="18" t="s">
        <v>481</v>
      </c>
      <c r="P46" s="20" t="s">
        <v>481</v>
      </c>
      <c r="Q46" s="18" t="s">
        <v>481</v>
      </c>
      <c r="R46" s="20" t="s">
        <v>481</v>
      </c>
      <c r="S46" s="18" t="s">
        <v>481</v>
      </c>
      <c r="T46" s="20" t="s">
        <v>481</v>
      </c>
      <c r="U46" s="18" t="n">
        <v>341.10839902</v>
      </c>
      <c r="V46" s="20" t="n">
        <v>3.60588886</v>
      </c>
    </row>
    <row r="47" spans="1:22">
      <c r="A47" s="15" t="s">
        <v>522</v>
      </c>
      <c r="B47" s="17" t="n">
        <v>5928</v>
      </c>
      <c r="C47" s="18">
        <f>(96.0/B47*100)</f>
        <v/>
      </c>
      <c r="D47" s="19" t="n">
        <v>5832</v>
      </c>
      <c r="E47" s="18" t="n">
        <v>403.92519564</v>
      </c>
      <c r="F47" s="20" t="n">
        <v>7.75339024</v>
      </c>
      <c r="G47" s="18" t="n">
        <v>438.98474613</v>
      </c>
      <c r="H47" s="20" t="n">
        <v>6.27522123</v>
      </c>
      <c r="I47" s="18" t="n">
        <v>456.44007653</v>
      </c>
      <c r="J47" s="20" t="n">
        <v>4.0974093</v>
      </c>
      <c r="K47" s="18" t="n">
        <v>460.05774115</v>
      </c>
      <c r="L47" s="20" t="n">
        <v>5.21590257</v>
      </c>
      <c r="M47" s="18" t="s">
        <v>481</v>
      </c>
      <c r="N47" s="20" t="s">
        <v>481</v>
      </c>
      <c r="O47" s="18" t="s">
        <v>481</v>
      </c>
      <c r="P47" s="20" t="s">
        <v>481</v>
      </c>
      <c r="Q47" s="18" t="s">
        <v>481</v>
      </c>
      <c r="R47" s="20" t="s">
        <v>481</v>
      </c>
      <c r="S47" s="18" t="s">
        <v>481</v>
      </c>
      <c r="T47" s="20" t="s">
        <v>481</v>
      </c>
      <c r="U47" s="18" t="n">
        <v>334.57728007</v>
      </c>
      <c r="V47" s="20" t="n">
        <v>7.75173364</v>
      </c>
    </row>
    <row r="48" spans="1:22">
      <c r="A48" s="15" t="s">
        <v>523</v>
      </c>
      <c r="B48" s="17" t="n">
        <v>9841</v>
      </c>
      <c r="C48" s="18">
        <f>(7.0/B48*100)</f>
        <v/>
      </c>
      <c r="D48" s="19" t="n">
        <v>9834</v>
      </c>
      <c r="E48" s="18" t="n">
        <v>507.09715897</v>
      </c>
      <c r="F48" s="20" t="n">
        <v>9.96317567</v>
      </c>
      <c r="G48" s="18" t="n">
        <v>523.0603958</v>
      </c>
      <c r="H48" s="20" t="n">
        <v>8.71879354</v>
      </c>
      <c r="I48" s="18" t="n">
        <v>517.85782926</v>
      </c>
      <c r="J48" s="20" t="n">
        <v>4.64063535</v>
      </c>
      <c r="K48" s="18" t="n">
        <v>518.4312877900001</v>
      </c>
      <c r="L48" s="20" t="n">
        <v>5.21682972</v>
      </c>
      <c r="M48" s="18" t="s">
        <v>481</v>
      </c>
      <c r="N48" s="20" t="s">
        <v>481</v>
      </c>
      <c r="O48" s="18" t="s">
        <v>481</v>
      </c>
      <c r="P48" s="20" t="s">
        <v>481</v>
      </c>
      <c r="Q48" s="18" t="s">
        <v>481</v>
      </c>
      <c r="R48" s="20" t="s">
        <v>481</v>
      </c>
      <c r="S48" s="18" t="s">
        <v>481</v>
      </c>
      <c r="T48" s="20" t="s">
        <v>481</v>
      </c>
      <c r="U48" s="18" t="n">
        <v>471.69717041</v>
      </c>
      <c r="V48" s="20" t="n">
        <v>31.62558462</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(222.0/B50*100)</f>
        <v/>
      </c>
      <c r="D50" s="19" t="n">
        <v>11573</v>
      </c>
      <c r="E50" s="18" t="n">
        <v>376.8810381</v>
      </c>
      <c r="F50" s="20" t="n">
        <v>7.84178675</v>
      </c>
      <c r="G50" s="18" t="n">
        <v>401.46400734</v>
      </c>
      <c r="H50" s="20" t="n">
        <v>5.60053432</v>
      </c>
      <c r="I50" s="18" t="n">
        <v>421.76052821</v>
      </c>
      <c r="J50" s="20" t="n">
        <v>2.56912639</v>
      </c>
      <c r="K50" s="18" t="n">
        <v>414.45142051</v>
      </c>
      <c r="L50" s="20" t="n">
        <v>2.58443802</v>
      </c>
      <c r="M50" s="18" t="s">
        <v>481</v>
      </c>
      <c r="N50" s="20" t="s">
        <v>481</v>
      </c>
      <c r="O50" s="18" t="s">
        <v>481</v>
      </c>
      <c r="P50" s="20" t="s">
        <v>481</v>
      </c>
      <c r="Q50" s="18" t="s">
        <v>481</v>
      </c>
      <c r="R50" s="20" t="s">
        <v>481</v>
      </c>
      <c r="S50" s="18" t="s">
        <v>481</v>
      </c>
      <c r="T50" s="20" t="s">
        <v>481</v>
      </c>
      <c r="U50" s="18" t="n">
        <v>320.64116156</v>
      </c>
      <c r="V50" s="20" t="n">
        <v>10.15009888</v>
      </c>
    </row>
    <row r="51" spans="1:22">
      <c r="A51" s="15" t="s">
        <v>526</v>
      </c>
      <c r="B51" s="17" t="n">
        <v>6866</v>
      </c>
      <c r="C51" s="18">
        <f>(110.0/B51*100)</f>
        <v/>
      </c>
      <c r="D51" s="19" t="n">
        <v>6756</v>
      </c>
      <c r="E51" s="18" t="n">
        <v>391.91653017</v>
      </c>
      <c r="F51" s="20" t="n">
        <v>7.77829727</v>
      </c>
      <c r="G51" s="18" t="n">
        <v>409.14605131</v>
      </c>
      <c r="H51" s="20" t="n">
        <v>6.92208265</v>
      </c>
      <c r="I51" s="18" t="n">
        <v>420.80273835</v>
      </c>
      <c r="J51" s="20" t="n">
        <v>2.4125458</v>
      </c>
      <c r="K51" s="18" t="n">
        <v>424.13418601</v>
      </c>
      <c r="L51" s="20" t="n">
        <v>2.55058171</v>
      </c>
      <c r="M51" s="18" t="s">
        <v>481</v>
      </c>
      <c r="N51" s="20" t="s">
        <v>481</v>
      </c>
      <c r="O51" s="18" t="s">
        <v>481</v>
      </c>
      <c r="P51" s="20" t="s">
        <v>481</v>
      </c>
      <c r="Q51" s="18" t="n">
        <v>410.85572185</v>
      </c>
      <c r="R51" s="20" t="n">
        <v>3.7997542</v>
      </c>
      <c r="S51" s="18" t="s">
        <v>481</v>
      </c>
      <c r="T51" s="20" t="s">
        <v>481</v>
      </c>
      <c r="U51" s="18" t="n">
        <v>385.92830849</v>
      </c>
      <c r="V51" s="20" t="n">
        <v>9.25801177</v>
      </c>
    </row>
    <row r="52" spans="1:22">
      <c r="A52" s="15" t="s">
        <v>527</v>
      </c>
      <c r="B52" s="17" t="n">
        <v>5809</v>
      </c>
      <c r="C52" s="18">
        <f>(76.0/B52*100)</f>
        <v/>
      </c>
      <c r="D52" s="19" t="n">
        <v>5733</v>
      </c>
      <c r="E52" s="18" t="n">
        <v>452.46413234</v>
      </c>
      <c r="F52" s="20" t="n">
        <v>8.860738489999999</v>
      </c>
      <c r="G52" s="18" t="n">
        <v>457.91864683</v>
      </c>
      <c r="H52" s="20" t="n">
        <v>6.60397433</v>
      </c>
      <c r="I52" s="18" t="n">
        <v>478.12706379</v>
      </c>
      <c r="J52" s="20" t="n">
        <v>2.59921042</v>
      </c>
      <c r="K52" s="18" t="n">
        <v>478.60568561</v>
      </c>
      <c r="L52" s="20" t="n">
        <v>3.24773704</v>
      </c>
      <c r="M52" s="18" t="s">
        <v>481</v>
      </c>
      <c r="N52" s="20" t="s">
        <v>481</v>
      </c>
      <c r="O52" s="18" t="s">
        <v>481</v>
      </c>
      <c r="P52" s="20" t="s">
        <v>481</v>
      </c>
      <c r="Q52" s="18" t="s">
        <v>481</v>
      </c>
      <c r="R52" s="20" t="s">
        <v>481</v>
      </c>
      <c r="S52" s="18" t="s">
        <v>481</v>
      </c>
      <c r="T52" s="20" t="s">
        <v>481</v>
      </c>
      <c r="U52" s="18" t="n">
        <v>377.10105908</v>
      </c>
      <c r="V52" s="20" t="n">
        <v>12.9605269</v>
      </c>
    </row>
    <row r="53" spans="1:22">
      <c r="A53" s="15" t="s">
        <v>528</v>
      </c>
      <c r="B53" s="17" t="n">
        <v>5571</v>
      </c>
      <c r="C53" s="18">
        <f>(85.0/B53*100)</f>
        <v/>
      </c>
      <c r="D53" s="19" t="n">
        <v>5486</v>
      </c>
      <c r="E53" s="18" t="n">
        <v>399.25871854</v>
      </c>
      <c r="F53" s="20" t="n">
        <v>9.975403160000001</v>
      </c>
      <c r="G53" s="18" t="n">
        <v>414.91192936</v>
      </c>
      <c r="H53" s="20" t="n">
        <v>5.3746984</v>
      </c>
      <c r="I53" s="18" t="n">
        <v>436.33547172</v>
      </c>
      <c r="J53" s="20" t="n">
        <v>1.73551067</v>
      </c>
      <c r="K53" s="18" t="n">
        <v>441.63253284</v>
      </c>
      <c r="L53" s="20" t="n">
        <v>2.48545059</v>
      </c>
      <c r="M53" s="18" t="s">
        <v>481</v>
      </c>
      <c r="N53" s="20" t="s">
        <v>481</v>
      </c>
      <c r="O53" s="18" t="s">
        <v>481</v>
      </c>
      <c r="P53" s="20" t="s">
        <v>481</v>
      </c>
      <c r="Q53" s="18" t="s">
        <v>481</v>
      </c>
      <c r="R53" s="20" t="s">
        <v>481</v>
      </c>
      <c r="S53" s="18" t="s">
        <v>481</v>
      </c>
      <c r="T53" s="20" t="s">
        <v>481</v>
      </c>
      <c r="U53" s="18" t="n">
        <v>333.59660339</v>
      </c>
      <c r="V53" s="20" t="n">
        <v>6.77665113</v>
      </c>
    </row>
    <row r="54" spans="1:22">
      <c r="A54" s="15" t="s">
        <v>529</v>
      </c>
      <c r="B54" s="17" t="n">
        <v>4740</v>
      </c>
      <c r="C54" s="18">
        <f>(83.0/B54*100)</f>
        <v/>
      </c>
      <c r="D54" s="19" t="n">
        <v>4657</v>
      </c>
      <c r="E54" s="18" t="n">
        <v>301.83905385</v>
      </c>
      <c r="F54" s="20" t="n">
        <v>6.72680669</v>
      </c>
      <c r="G54" s="18" t="n">
        <v>307.2731892</v>
      </c>
      <c r="H54" s="20" t="n">
        <v>5.83256559</v>
      </c>
      <c r="I54" s="18" t="n">
        <v>339.88922745</v>
      </c>
      <c r="J54" s="20" t="n">
        <v>3.4819135</v>
      </c>
      <c r="K54" s="18" t="n">
        <v>341.15467875</v>
      </c>
      <c r="L54" s="20" t="n">
        <v>2.77702637</v>
      </c>
      <c r="M54" s="18" t="s">
        <v>481</v>
      </c>
      <c r="N54" s="20" t="s">
        <v>481</v>
      </c>
      <c r="O54" s="18" t="s">
        <v>481</v>
      </c>
      <c r="P54" s="20" t="s">
        <v>481</v>
      </c>
      <c r="Q54" s="18" t="s">
        <v>481</v>
      </c>
      <c r="R54" s="20" t="s">
        <v>481</v>
      </c>
      <c r="S54" s="18" t="s">
        <v>481</v>
      </c>
      <c r="T54" s="20" t="s">
        <v>481</v>
      </c>
      <c r="U54" s="18" t="n">
        <v>267.13913317</v>
      </c>
      <c r="V54" s="20" t="n">
        <v>4.4147934</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510.89854832</v>
      </c>
      <c r="F56" s="20" t="n">
        <v>6.33127835</v>
      </c>
      <c r="G56" s="18" t="n">
        <v>528.68857401</v>
      </c>
      <c r="H56" s="20" t="n">
        <v>4.45086924</v>
      </c>
      <c r="I56" s="18" t="n">
        <v>524.67777401</v>
      </c>
      <c r="J56" s="20" t="n">
        <v>2.69121092</v>
      </c>
      <c r="K56" s="18" t="n">
        <v>518.27522077</v>
      </c>
      <c r="L56" s="20" t="n">
        <v>3.60048978</v>
      </c>
      <c r="M56" s="18" t="s">
        <v>481</v>
      </c>
      <c r="N56" s="20" t="s">
        <v>481</v>
      </c>
      <c r="O56" s="18" t="s">
        <v>481</v>
      </c>
      <c r="P56" s="20" t="s">
        <v>481</v>
      </c>
      <c r="Q56" s="18" t="s">
        <v>481</v>
      </c>
      <c r="R56" s="20" t="s">
        <v>481</v>
      </c>
      <c r="S56" s="18" t="s">
        <v>481</v>
      </c>
      <c r="T56" s="20" t="s">
        <v>481</v>
      </c>
      <c r="U56" s="18" t="n">
        <v>478.77319794</v>
      </c>
      <c r="V56" s="20" t="n">
        <v>23.03739193</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(138.0/B61*100)</f>
        <v/>
      </c>
      <c r="D61" s="19" t="n">
        <v>6387</v>
      </c>
      <c r="E61" s="18" t="n">
        <v>433.4568057</v>
      </c>
      <c r="F61" s="20" t="n">
        <v>6.98636355</v>
      </c>
      <c r="G61" s="18" t="n">
        <v>451.72345691</v>
      </c>
      <c r="H61" s="20" t="n">
        <v>5.12625593</v>
      </c>
      <c r="I61" s="18" t="n">
        <v>477.392326</v>
      </c>
      <c r="J61" s="20" t="n">
        <v>2.88696515</v>
      </c>
      <c r="K61" s="18" t="n">
        <v>491.6653958</v>
      </c>
      <c r="L61" s="20" t="n">
        <v>2.7981944</v>
      </c>
      <c r="M61" s="18" t="s">
        <v>481</v>
      </c>
      <c r="N61" s="20" t="s">
        <v>481</v>
      </c>
      <c r="O61" s="18" t="s">
        <v>481</v>
      </c>
      <c r="P61" s="20" t="s">
        <v>481</v>
      </c>
      <c r="Q61" s="18" t="s">
        <v>481</v>
      </c>
      <c r="R61" s="20" t="s">
        <v>481</v>
      </c>
      <c r="S61" s="18" t="s">
        <v>481</v>
      </c>
      <c r="T61" s="20" t="s">
        <v>481</v>
      </c>
      <c r="U61" s="18" t="n">
        <v>365.77509022</v>
      </c>
      <c r="V61" s="20" t="n">
        <v>8.81074753</v>
      </c>
    </row>
    <row r="62" spans="1:22">
      <c r="A62" s="15" t="s">
        <v>537</v>
      </c>
      <c r="B62" s="17" t="n">
        <v>4476</v>
      </c>
      <c r="C62" s="18">
        <f>(3.0/B62*100)</f>
        <v/>
      </c>
      <c r="D62" s="19" t="n">
        <v>4473</v>
      </c>
      <c r="E62" s="18" t="n">
        <v>501.47204386</v>
      </c>
      <c r="F62" s="20" t="n">
        <v>9.510472650000001</v>
      </c>
      <c r="G62" s="18" t="n">
        <v>524.2293472600001</v>
      </c>
      <c r="H62" s="20" t="n">
        <v>3.550325</v>
      </c>
      <c r="I62" s="18" t="n">
        <v>529.6574160599999</v>
      </c>
      <c r="J62" s="20" t="n">
        <v>1.31943912</v>
      </c>
      <c r="K62" s="18" t="n">
        <v>531.6682243499999</v>
      </c>
      <c r="L62" s="20" t="n">
        <v>3.30898667</v>
      </c>
      <c r="M62" s="18" t="s">
        <v>481</v>
      </c>
      <c r="N62" s="20" t="s">
        <v>481</v>
      </c>
      <c r="O62" s="18" t="s">
        <v>481</v>
      </c>
      <c r="P62" s="20" t="s">
        <v>481</v>
      </c>
      <c r="Q62" s="18" t="s">
        <v>481</v>
      </c>
      <c r="R62" s="20" t="s">
        <v>481</v>
      </c>
      <c r="S62" s="18" t="s">
        <v>481</v>
      </c>
      <c r="T62" s="20" t="s">
        <v>481</v>
      </c>
      <c r="U62" s="18" t="n">
        <v>470.54274607</v>
      </c>
      <c r="V62" s="20" t="n">
        <v>33.1546129</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(76.0/B66*100)</f>
        <v/>
      </c>
      <c r="D66" s="19" t="n">
        <v>5589</v>
      </c>
      <c r="E66" s="18" t="n">
        <v>383.72020959</v>
      </c>
      <c r="F66" s="20" t="n">
        <v>8.08446857</v>
      </c>
      <c r="G66" s="18" t="n">
        <v>405.13080446</v>
      </c>
      <c r="H66" s="20" t="n">
        <v>6.89701038</v>
      </c>
      <c r="I66" s="18" t="n">
        <v>411.48481343</v>
      </c>
      <c r="J66" s="20" t="n">
        <v>1.33812874</v>
      </c>
      <c r="K66" s="18" t="n">
        <v>424.48967249</v>
      </c>
      <c r="L66" s="20" t="n">
        <v>2.64873499</v>
      </c>
      <c r="M66" s="18" t="s">
        <v>481</v>
      </c>
      <c r="N66" s="20" t="s">
        <v>481</v>
      </c>
      <c r="O66" s="18" t="s">
        <v>481</v>
      </c>
      <c r="P66" s="20" t="s">
        <v>481</v>
      </c>
      <c r="Q66" s="18" t="s">
        <v>481</v>
      </c>
      <c r="R66" s="20" t="s">
        <v>481</v>
      </c>
      <c r="S66" s="18" t="s">
        <v>481</v>
      </c>
      <c r="T66" s="20" t="s">
        <v>481</v>
      </c>
      <c r="U66" s="18" t="n">
        <v>324.13041205</v>
      </c>
      <c r="V66" s="20" t="n">
        <v>5.47511401</v>
      </c>
    </row>
    <row r="67" spans="1:22">
      <c r="A67" s="15" t="s">
        <v>542</v>
      </c>
      <c r="B67" s="17" t="n">
        <v>6971</v>
      </c>
      <c r="C67" s="18">
        <f>(83.0/B67*100)</f>
        <v/>
      </c>
      <c r="D67" s="19" t="n">
        <v>6888</v>
      </c>
      <c r="E67" s="18" t="n">
        <v>364.27726497</v>
      </c>
      <c r="F67" s="20" t="n">
        <v>6.41259658</v>
      </c>
      <c r="G67" s="18" t="n">
        <v>382.33323826</v>
      </c>
      <c r="H67" s="20" t="n">
        <v>3.4500886</v>
      </c>
      <c r="I67" s="18" t="n">
        <v>402.89069657</v>
      </c>
      <c r="J67" s="20" t="n">
        <v>2.46536639</v>
      </c>
      <c r="K67" s="18" t="n">
        <v>404.3035286</v>
      </c>
      <c r="L67" s="20" t="n">
        <v>3.3721154</v>
      </c>
      <c r="M67" s="18" t="s">
        <v>481</v>
      </c>
      <c r="N67" s="20" t="s">
        <v>481</v>
      </c>
      <c r="O67" s="18" t="s">
        <v>481</v>
      </c>
      <c r="P67" s="20" t="s">
        <v>481</v>
      </c>
      <c r="Q67" s="18" t="s">
        <v>481</v>
      </c>
      <c r="R67" s="20" t="s">
        <v>481</v>
      </c>
      <c r="S67" s="18" t="s">
        <v>481</v>
      </c>
      <c r="T67" s="20" t="s">
        <v>481</v>
      </c>
      <c r="U67" s="18" t="n">
        <v>308.54862756</v>
      </c>
      <c r="V67" s="20" t="n">
        <v>6.81225991</v>
      </c>
    </row>
    <row r="68" spans="1:22">
      <c r="A68" s="15" t="s">
        <v>543</v>
      </c>
      <c r="B68" s="17" t="n">
        <v>12083</v>
      </c>
      <c r="C68" s="18">
        <f>(26.0/B68*100)</f>
        <v/>
      </c>
      <c r="D68" s="19" t="n">
        <v>12057</v>
      </c>
      <c r="E68" s="18" t="n">
        <v>343.85501357</v>
      </c>
      <c r="F68" s="20" t="n">
        <v>4.69111853</v>
      </c>
      <c r="G68" s="18" t="n">
        <v>397.39301012</v>
      </c>
      <c r="H68" s="20" t="n">
        <v>5.17602596</v>
      </c>
      <c r="I68" s="18" t="n">
        <v>433.86090349</v>
      </c>
      <c r="J68" s="20" t="n">
        <v>1.51826294</v>
      </c>
      <c r="K68" s="18" t="n">
        <v>421.55503702</v>
      </c>
      <c r="L68" s="20" t="n">
        <v>1.50793723</v>
      </c>
      <c r="M68" s="18" t="s">
        <v>481</v>
      </c>
      <c r="N68" s="20" t="s">
        <v>481</v>
      </c>
      <c r="O68" s="18" t="s">
        <v>481</v>
      </c>
      <c r="P68" s="20" t="s">
        <v>481</v>
      </c>
      <c r="Q68" s="18" t="s">
        <v>481</v>
      </c>
      <c r="R68" s="20" t="s">
        <v>481</v>
      </c>
      <c r="S68" s="18" t="s">
        <v>481</v>
      </c>
      <c r="T68" s="20" t="s">
        <v>481</v>
      </c>
      <c r="U68" s="18" t="n">
        <v>325.9863196</v>
      </c>
      <c r="V68" s="20" t="n">
        <v>3.74334377</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468.54322013</v>
      </c>
      <c r="F70" s="20" t="n">
        <v>7.33571571</v>
      </c>
      <c r="G70" s="18" t="n">
        <v>479.48792139</v>
      </c>
      <c r="H70" s="20" t="n">
        <v>4.07683578</v>
      </c>
      <c r="I70" s="18" t="n">
        <v>492.09824037</v>
      </c>
      <c r="J70" s="20" t="n">
        <v>3.15967247</v>
      </c>
      <c r="K70" s="18" t="n">
        <v>495.26372695</v>
      </c>
      <c r="L70" s="20" t="n">
        <v>3.97656861</v>
      </c>
      <c r="M70" s="18" t="s">
        <v>481</v>
      </c>
      <c r="N70" s="20" t="s">
        <v>481</v>
      </c>
      <c r="O70" s="18" t="s">
        <v>481</v>
      </c>
      <c r="P70" s="20" t="s">
        <v>481</v>
      </c>
      <c r="Q70" s="18" t="s">
        <v>481</v>
      </c>
      <c r="R70" s="20" t="s">
        <v>481</v>
      </c>
      <c r="S70" s="18" t="s">
        <v>481</v>
      </c>
      <c r="T70" s="20" t="s">
        <v>481</v>
      </c>
      <c r="U70" s="18" t="n">
        <v>415.02010793</v>
      </c>
      <c r="V70" s="20" t="n">
        <v>10.81741026</v>
      </c>
    </row>
    <row r="71" spans="1:22">
      <c r="A71" s="15" t="s">
        <v>546</v>
      </c>
      <c r="B71" s="17" t="n">
        <v>6115</v>
      </c>
      <c r="C71" s="18">
        <f>(17.0/B71*100)</f>
        <v/>
      </c>
      <c r="D71" s="19" t="n">
        <v>6098</v>
      </c>
      <c r="E71" s="18" t="n">
        <v>546.49552411</v>
      </c>
      <c r="F71" s="20" t="n">
        <v>11.26637678</v>
      </c>
      <c r="G71" s="18" t="n">
        <v>565.60650657</v>
      </c>
      <c r="H71" s="20" t="n">
        <v>6.05259627</v>
      </c>
      <c r="I71" s="18" t="n">
        <v>558.65449022</v>
      </c>
      <c r="J71" s="20" t="n">
        <v>1.63159913</v>
      </c>
      <c r="K71" s="18" t="n">
        <v>549.08112055</v>
      </c>
      <c r="L71" s="20" t="n">
        <v>2.54076479</v>
      </c>
      <c r="M71" s="18" t="s">
        <v>481</v>
      </c>
      <c r="N71" s="20" t="s">
        <v>481</v>
      </c>
      <c r="O71" s="18" t="s">
        <v>481</v>
      </c>
      <c r="P71" s="20" t="s">
        <v>481</v>
      </c>
      <c r="Q71" s="18" t="s">
        <v>481</v>
      </c>
      <c r="R71" s="20" t="s">
        <v>481</v>
      </c>
      <c r="S71" s="18" t="s">
        <v>481</v>
      </c>
      <c r="T71" s="20" t="s">
        <v>481</v>
      </c>
      <c r="U71" s="18" t="n">
        <v>477.49795448</v>
      </c>
      <c r="V71" s="20" t="n">
        <v>46.45132779</v>
      </c>
    </row>
    <row r="72" spans="1:22">
      <c r="A72" s="15" t="s">
        <v>547</v>
      </c>
      <c r="B72" s="17" t="n">
        <v>7708</v>
      </c>
      <c r="C72" s="18">
        <f>(5.0/B72*100)</f>
        <v/>
      </c>
      <c r="D72" s="19" t="n">
        <v>7703</v>
      </c>
      <c r="E72" s="18" t="n">
        <v>507.7312947</v>
      </c>
      <c r="F72" s="20" t="n">
        <v>10.81234801</v>
      </c>
      <c r="G72" s="18" t="n">
        <v>550.46323477</v>
      </c>
      <c r="H72" s="20" t="n">
        <v>5.73381952</v>
      </c>
      <c r="I72" s="18" t="n">
        <v>529.62505584</v>
      </c>
      <c r="J72" s="20" t="n">
        <v>2.69904849</v>
      </c>
      <c r="K72" s="18" t="n">
        <v>535.82717428</v>
      </c>
      <c r="L72" s="20" t="n">
        <v>3.66367444</v>
      </c>
      <c r="M72" s="18" t="s">
        <v>481</v>
      </c>
      <c r="N72" s="20" t="s">
        <v>481</v>
      </c>
      <c r="O72" s="18" t="s">
        <v>481</v>
      </c>
      <c r="P72" s="20" t="s">
        <v>481</v>
      </c>
      <c r="Q72" s="18" t="s">
        <v>481</v>
      </c>
      <c r="R72" s="20" t="s">
        <v>481</v>
      </c>
      <c r="S72" s="18" t="s">
        <v>481</v>
      </c>
      <c r="T72" s="20" t="s">
        <v>481</v>
      </c>
      <c r="U72" s="18" t="n">
        <v>477.81536107</v>
      </c>
      <c r="V72" s="20" t="n">
        <v>22.88965498</v>
      </c>
    </row>
    <row r="73" spans="1:22">
      <c r="A73" s="15" t="s">
        <v>548</v>
      </c>
      <c r="B73" s="17" t="n">
        <v>8249</v>
      </c>
      <c r="C73" s="18">
        <f>(147.0/B73*100)</f>
        <v/>
      </c>
      <c r="D73" s="19" t="n">
        <v>8102</v>
      </c>
      <c r="E73" s="18" t="n">
        <v>399.646081</v>
      </c>
      <c r="F73" s="20" t="n">
        <v>12.7462692</v>
      </c>
      <c r="G73" s="18" t="n">
        <v>386.12444417</v>
      </c>
      <c r="H73" s="20" t="n">
        <v>12.25727336</v>
      </c>
      <c r="I73" s="18" t="n">
        <v>423.22603248</v>
      </c>
      <c r="J73" s="20" t="n">
        <v>2.99584708</v>
      </c>
      <c r="K73" s="18" t="n">
        <v>423.11591872</v>
      </c>
      <c r="L73" s="20" t="n">
        <v>3.13755883</v>
      </c>
      <c r="M73" s="18" t="s">
        <v>481</v>
      </c>
      <c r="N73" s="20" t="s">
        <v>481</v>
      </c>
      <c r="O73" s="18" t="s">
        <v>481</v>
      </c>
      <c r="P73" s="20" t="s">
        <v>481</v>
      </c>
      <c r="Q73" s="18" t="s">
        <v>481</v>
      </c>
      <c r="R73" s="20" t="s">
        <v>481</v>
      </c>
      <c r="S73" s="18" t="s">
        <v>481</v>
      </c>
      <c r="T73" s="20" t="s">
        <v>481</v>
      </c>
      <c r="U73" s="18" t="n">
        <v>355.43363774</v>
      </c>
      <c r="V73" s="20" t="n">
        <v>10.34183904</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(204.0/B75*100)</f>
        <v/>
      </c>
      <c r="D75" s="19" t="n">
        <v>5171</v>
      </c>
      <c r="E75" s="18" t="n">
        <v>360.61873449</v>
      </c>
      <c r="F75" s="20" t="n">
        <v>7.99754251</v>
      </c>
      <c r="G75" s="18" t="n">
        <v>369.64907458</v>
      </c>
      <c r="H75" s="20" t="n">
        <v>6.75299082</v>
      </c>
      <c r="I75" s="18" t="n">
        <v>389.73494559</v>
      </c>
      <c r="J75" s="20" t="n">
        <v>2.53584418</v>
      </c>
      <c r="K75" s="18" t="n">
        <v>390.38653328</v>
      </c>
      <c r="L75" s="20" t="n">
        <v>2.2257738</v>
      </c>
      <c r="M75" s="18" t="s">
        <v>481</v>
      </c>
      <c r="N75" s="20" t="s">
        <v>481</v>
      </c>
      <c r="O75" s="18" t="s">
        <v>481</v>
      </c>
      <c r="P75" s="20" t="s">
        <v>481</v>
      </c>
      <c r="Q75" s="18" t="s">
        <v>481</v>
      </c>
      <c r="R75" s="20" t="s">
        <v>481</v>
      </c>
      <c r="S75" s="18" t="s">
        <v>481</v>
      </c>
      <c r="T75" s="20" t="s">
        <v>481</v>
      </c>
      <c r="U75" s="18" t="n">
        <v>339.93485548</v>
      </c>
      <c r="V75" s="20" t="n">
        <v>5.60489908</v>
      </c>
    </row>
    <row r="76" spans="1:22">
      <c r="A76" s="15" t="s">
        <v>551</v>
      </c>
      <c r="B76" s="17" t="n">
        <v>14167</v>
      </c>
      <c r="C76" s="18">
        <f>(229.0/B76*100)</f>
        <v/>
      </c>
      <c r="D76" s="19" t="n">
        <v>13938</v>
      </c>
      <c r="E76" s="18" t="n">
        <v>391.90464126</v>
      </c>
      <c r="F76" s="20" t="n">
        <v>7.11138322</v>
      </c>
      <c r="G76" s="18" t="n">
        <v>438.97034415</v>
      </c>
      <c r="H76" s="20" t="n">
        <v>6.05712084</v>
      </c>
      <c r="I76" s="18" t="n">
        <v>445.06209587</v>
      </c>
      <c r="J76" s="20" t="n">
        <v>2.8879479</v>
      </c>
      <c r="K76" s="18" t="n">
        <v>437.06883517</v>
      </c>
      <c r="L76" s="20" t="n">
        <v>2.49621511</v>
      </c>
      <c r="M76" s="18" t="s">
        <v>481</v>
      </c>
      <c r="N76" s="20" t="s">
        <v>481</v>
      </c>
      <c r="O76" s="18" t="s">
        <v>481</v>
      </c>
      <c r="P76" s="20" t="s">
        <v>481</v>
      </c>
      <c r="Q76" s="18" t="s">
        <v>481</v>
      </c>
      <c r="R76" s="20" t="s">
        <v>481</v>
      </c>
      <c r="S76" s="18" t="s">
        <v>481</v>
      </c>
      <c r="T76" s="20" t="s">
        <v>481</v>
      </c>
      <c r="U76" s="18" t="n">
        <v>331.90720868</v>
      </c>
      <c r="V76" s="20" t="n">
        <v>6.41068127</v>
      </c>
    </row>
    <row r="77" spans="1:22">
      <c r="A77" s="15" t="s">
        <v>552</v>
      </c>
      <c r="B77" s="17" t="n">
        <v>6062</v>
      </c>
      <c r="C77" s="18">
        <f>(87.0/B77*100)</f>
        <v/>
      </c>
      <c r="D77" s="19" t="n">
        <v>5975</v>
      </c>
      <c r="E77" s="18" t="n">
        <v>382.86414023</v>
      </c>
      <c r="F77" s="20" t="n">
        <v>7.67276158</v>
      </c>
      <c r="G77" s="18" t="n">
        <v>425.82773047</v>
      </c>
      <c r="H77" s="20" t="n">
        <v>7.82565565</v>
      </c>
      <c r="I77" s="18" t="n">
        <v>442.90019783</v>
      </c>
      <c r="J77" s="20" t="n">
        <v>2.27144208</v>
      </c>
      <c r="K77" s="18" t="n">
        <v>435.38487774</v>
      </c>
      <c r="L77" s="20" t="n">
        <v>3.18331418</v>
      </c>
      <c r="M77" s="18" t="s">
        <v>481</v>
      </c>
      <c r="N77" s="20" t="s">
        <v>481</v>
      </c>
      <c r="O77" s="18" t="s">
        <v>481</v>
      </c>
      <c r="P77" s="20" t="s">
        <v>481</v>
      </c>
      <c r="Q77" s="18" t="s">
        <v>481</v>
      </c>
      <c r="R77" s="20" t="s">
        <v>481</v>
      </c>
      <c r="S77" s="18" t="s">
        <v>481</v>
      </c>
      <c r="T77" s="20" t="s">
        <v>481</v>
      </c>
      <c r="U77" s="18" t="n">
        <v>344.70706065</v>
      </c>
      <c r="V77" s="20" t="n">
        <v>5.58397175</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427.09308793</v>
      </c>
      <c r="F81" s="20" t="n">
        <v>13.44000769</v>
      </c>
      <c r="G81" s="18" t="n">
        <v>428.92632684</v>
      </c>
      <c r="H81" s="20" t="n">
        <v>5.19571087</v>
      </c>
      <c r="I81" s="18" t="n">
        <v>444.82710875</v>
      </c>
      <c r="J81" s="20" t="n">
        <v>3.25631063</v>
      </c>
      <c r="K81" s="18" t="n">
        <v>442.9727196</v>
      </c>
      <c r="L81" s="20" t="n">
        <v>3.11498464</v>
      </c>
      <c r="M81" s="18" t="s">
        <v>481</v>
      </c>
      <c r="N81" s="20" t="s">
        <v>481</v>
      </c>
      <c r="O81" s="18" t="s">
        <v>481</v>
      </c>
      <c r="P81" s="20" t="s">
        <v>481</v>
      </c>
      <c r="Q81" s="18" t="s">
        <v>481</v>
      </c>
      <c r="R81" s="20" t="s">
        <v>481</v>
      </c>
      <c r="S81" s="18" t="s">
        <v>481</v>
      </c>
      <c r="T81" s="20" t="s">
        <v>481</v>
      </c>
      <c r="U81" s="18" t="n">
        <v>360.85283073</v>
      </c>
      <c r="V81" s="20" t="n">
        <v>20.72894397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721</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459.17692808</v>
      </c>
      <c r="F7" s="20" t="n">
        <v>10.33798815</v>
      </c>
      <c r="G7" s="18" t="n">
        <v>472.78784727</v>
      </c>
      <c r="H7" s="20" t="n">
        <v>4.21003391</v>
      </c>
      <c r="I7" s="18" t="n">
        <v>513.49781804</v>
      </c>
      <c r="J7" s="20" t="n">
        <v>1.69991654</v>
      </c>
      <c r="K7" s="18" t="n">
        <v>527.87452223</v>
      </c>
      <c r="L7" s="20" t="n">
        <v>2.4118252</v>
      </c>
      <c r="M7" s="18" t="s">
        <v>481</v>
      </c>
      <c r="N7" s="20" t="s">
        <v>481</v>
      </c>
      <c r="O7" s="18" t="s">
        <v>481</v>
      </c>
      <c r="P7" s="20" t="s">
        <v>481</v>
      </c>
      <c r="Q7" s="18" t="s">
        <v>481</v>
      </c>
      <c r="R7" s="20" t="s">
        <v>481</v>
      </c>
      <c r="S7" s="18" t="s">
        <v>481</v>
      </c>
      <c r="T7" s="20" t="s">
        <v>481</v>
      </c>
      <c r="U7" s="18" t="n">
        <v>430.09541374</v>
      </c>
      <c r="V7" s="20" t="n">
        <v>8.61601701</v>
      </c>
    </row>
    <row r="8" spans="1:22">
      <c r="A8" s="15" t="s">
        <v>483</v>
      </c>
      <c r="B8" s="17" t="n">
        <v>7007</v>
      </c>
      <c r="C8" s="18">
        <f>(25.0/B8*100)</f>
        <v/>
      </c>
      <c r="D8" s="19" t="n">
        <v>6982</v>
      </c>
      <c r="E8" s="18" t="n">
        <v>458.33502421</v>
      </c>
      <c r="F8" s="20" t="n">
        <v>9.17531818</v>
      </c>
      <c r="G8" s="18" t="n">
        <v>475.65302597</v>
      </c>
      <c r="H8" s="20" t="n">
        <v>5.31147478</v>
      </c>
      <c r="I8" s="18" t="n">
        <v>501.9943794</v>
      </c>
      <c r="J8" s="20" t="n">
        <v>2.47777169</v>
      </c>
      <c r="K8" s="18" t="n">
        <v>497.65120554</v>
      </c>
      <c r="L8" s="20" t="n">
        <v>3.14567345</v>
      </c>
      <c r="M8" s="18" t="s">
        <v>481</v>
      </c>
      <c r="N8" s="20" t="s">
        <v>481</v>
      </c>
      <c r="O8" s="18" t="s">
        <v>481</v>
      </c>
      <c r="P8" s="20" t="s">
        <v>481</v>
      </c>
      <c r="Q8" s="18" t="n">
        <v>368.48347797</v>
      </c>
      <c r="R8" s="20" t="n">
        <v>14.99112476</v>
      </c>
      <c r="S8" s="18" t="s">
        <v>481</v>
      </c>
      <c r="T8" s="20" t="s">
        <v>481</v>
      </c>
      <c r="U8" s="18" t="n">
        <v>398.91495705</v>
      </c>
      <c r="V8" s="20" t="n">
        <v>11.66868443</v>
      </c>
    </row>
    <row r="9" spans="1:22">
      <c r="A9" s="15" t="s">
        <v>484</v>
      </c>
      <c r="B9" s="17" t="n">
        <v>9651</v>
      </c>
      <c r="C9" s="18">
        <f>(113.0/B9*100)</f>
        <v/>
      </c>
      <c r="D9" s="19" t="n">
        <v>9538</v>
      </c>
      <c r="E9" s="18" t="n">
        <v>439.75142948</v>
      </c>
      <c r="F9" s="20" t="n">
        <v>6.82087901</v>
      </c>
      <c r="G9" s="18" t="n">
        <v>478.67809966</v>
      </c>
      <c r="H9" s="20" t="n">
        <v>3.70375159</v>
      </c>
      <c r="I9" s="18" t="n">
        <v>515.2054256500001</v>
      </c>
      <c r="J9" s="20" t="n">
        <v>2.10923572</v>
      </c>
      <c r="K9" s="18" t="n">
        <v>509.61860036</v>
      </c>
      <c r="L9" s="20" t="n">
        <v>4.26449483</v>
      </c>
      <c r="M9" s="18" t="s">
        <v>481</v>
      </c>
      <c r="N9" s="20" t="s">
        <v>481</v>
      </c>
      <c r="O9" s="18" t="s">
        <v>481</v>
      </c>
      <c r="P9" s="20" t="s">
        <v>481</v>
      </c>
      <c r="Q9" s="18" t="n">
        <v>374.78530698</v>
      </c>
      <c r="R9" s="20" t="n">
        <v>11.62763904</v>
      </c>
      <c r="S9" s="18" t="s">
        <v>481</v>
      </c>
      <c r="T9" s="20" t="s">
        <v>481</v>
      </c>
      <c r="U9" s="18" t="n">
        <v>405.94018986</v>
      </c>
      <c r="V9" s="20" t="n">
        <v>9.847201999999999</v>
      </c>
    </row>
    <row r="10" spans="1:22">
      <c r="A10" s="15" t="s">
        <v>485</v>
      </c>
      <c r="B10" s="17" t="n">
        <v>20058</v>
      </c>
      <c r="C10" s="18">
        <f>(530.0/B10*100)</f>
        <v/>
      </c>
      <c r="D10" s="19" t="n">
        <v>19528</v>
      </c>
      <c r="E10" s="18" t="n">
        <v>464.47327133</v>
      </c>
      <c r="F10" s="20" t="n">
        <v>10.61118212</v>
      </c>
      <c r="G10" s="18" t="n">
        <v>504.13941709</v>
      </c>
      <c r="H10" s="20" t="n">
        <v>4.03136183</v>
      </c>
      <c r="I10" s="18" t="n">
        <v>531.7523529600001</v>
      </c>
      <c r="J10" s="20" t="n">
        <v>2.07802482</v>
      </c>
      <c r="K10" s="18" t="n">
        <v>538.70864069</v>
      </c>
      <c r="L10" s="20" t="n">
        <v>2.74475981</v>
      </c>
      <c r="M10" s="18" t="s">
        <v>481</v>
      </c>
      <c r="N10" s="20" t="s">
        <v>481</v>
      </c>
      <c r="O10" s="18" t="s">
        <v>481</v>
      </c>
      <c r="P10" s="20" t="s">
        <v>481</v>
      </c>
      <c r="Q10" s="18" t="s">
        <v>481</v>
      </c>
      <c r="R10" s="20" t="s">
        <v>481</v>
      </c>
      <c r="S10" s="18" t="s">
        <v>481</v>
      </c>
      <c r="T10" s="20" t="s">
        <v>481</v>
      </c>
      <c r="U10" s="18" t="n">
        <v>441.2591875</v>
      </c>
      <c r="V10" s="20" t="n">
        <v>8.62219101</v>
      </c>
    </row>
    <row r="11" spans="1:22">
      <c r="A11" s="15" t="s">
        <v>486</v>
      </c>
      <c r="B11" s="17" t="n">
        <v>7053</v>
      </c>
      <c r="C11" s="18">
        <f>(51.0/B11*100)</f>
        <v/>
      </c>
      <c r="D11" s="19" t="n">
        <v>7002</v>
      </c>
      <c r="E11" s="18" t="n">
        <v>416.15407643</v>
      </c>
      <c r="F11" s="20" t="n">
        <v>6.78192933</v>
      </c>
      <c r="G11" s="18" t="n">
        <v>424.86474318</v>
      </c>
      <c r="H11" s="20" t="n">
        <v>3.79917403</v>
      </c>
      <c r="I11" s="18" t="n">
        <v>452.76457594</v>
      </c>
      <c r="J11" s="20" t="n">
        <v>2.70980425</v>
      </c>
      <c r="K11" s="18" t="n">
        <v>460.46882912</v>
      </c>
      <c r="L11" s="20" t="n">
        <v>3.69635133</v>
      </c>
      <c r="M11" s="18" t="s">
        <v>481</v>
      </c>
      <c r="N11" s="20" t="s">
        <v>481</v>
      </c>
      <c r="O11" s="18" t="s">
        <v>481</v>
      </c>
      <c r="P11" s="20" t="s">
        <v>481</v>
      </c>
      <c r="Q11" s="18" t="s">
        <v>481</v>
      </c>
      <c r="R11" s="20" t="s">
        <v>481</v>
      </c>
      <c r="S11" s="18" t="s">
        <v>481</v>
      </c>
      <c r="T11" s="20" t="s">
        <v>481</v>
      </c>
      <c r="U11" s="18" t="n">
        <v>386.7883706</v>
      </c>
      <c r="V11" s="20" t="n">
        <v>8.66711113</v>
      </c>
    </row>
    <row r="12" spans="1:22">
      <c r="A12" s="15" t="s">
        <v>487</v>
      </c>
      <c r="B12" s="17" t="n">
        <v>6894</v>
      </c>
      <c r="C12" s="18">
        <f>(57.0/B12*100)</f>
        <v/>
      </c>
      <c r="D12" s="19" t="n">
        <v>6837</v>
      </c>
      <c r="E12" s="18" t="n">
        <v>466.12420294</v>
      </c>
      <c r="F12" s="20" t="n">
        <v>9.517677170000001</v>
      </c>
      <c r="G12" s="18" t="n">
        <v>466.91635528</v>
      </c>
      <c r="H12" s="20" t="n">
        <v>4.91113582</v>
      </c>
      <c r="I12" s="18" t="n">
        <v>500.72308897</v>
      </c>
      <c r="J12" s="20" t="n">
        <v>2.10763675</v>
      </c>
      <c r="K12" s="18" t="n">
        <v>511.48735926</v>
      </c>
      <c r="L12" s="20" t="n">
        <v>3.91345556</v>
      </c>
      <c r="M12" s="18" t="s">
        <v>481</v>
      </c>
      <c r="N12" s="20" t="s">
        <v>481</v>
      </c>
      <c r="O12" s="18" t="s">
        <v>481</v>
      </c>
      <c r="P12" s="20" t="s">
        <v>481</v>
      </c>
      <c r="Q12" s="18" t="n">
        <v>366.6777112</v>
      </c>
      <c r="R12" s="20" t="n">
        <v>14.39052153</v>
      </c>
      <c r="S12" s="18" t="s">
        <v>481</v>
      </c>
      <c r="T12" s="20" t="s">
        <v>481</v>
      </c>
      <c r="U12" s="18" t="n">
        <v>404.32296341</v>
      </c>
      <c r="V12" s="20" t="n">
        <v>11.15129483</v>
      </c>
    </row>
    <row r="13" spans="1:22">
      <c r="A13" s="15" t="s">
        <v>488</v>
      </c>
      <c r="B13" s="17" t="n">
        <v>7161</v>
      </c>
      <c r="C13" s="18">
        <f>(93.0/B13*100)</f>
        <v/>
      </c>
      <c r="D13" s="19" t="n">
        <v>7068</v>
      </c>
      <c r="E13" s="18" t="n">
        <v>432.07829513</v>
      </c>
      <c r="F13" s="20" t="n">
        <v>11.53231364</v>
      </c>
      <c r="G13" s="18" t="n">
        <v>478.76233099</v>
      </c>
      <c r="H13" s="20" t="n">
        <v>3.92410745</v>
      </c>
      <c r="I13" s="18" t="n">
        <v>510.5509281</v>
      </c>
      <c r="J13" s="20" t="n">
        <v>2.40154727</v>
      </c>
      <c r="K13" s="18" t="n">
        <v>516.45860353</v>
      </c>
      <c r="L13" s="20" t="n">
        <v>4.35070143</v>
      </c>
      <c r="M13" s="18" t="s">
        <v>481</v>
      </c>
      <c r="N13" s="20" t="s">
        <v>481</v>
      </c>
      <c r="O13" s="18" t="s">
        <v>481</v>
      </c>
      <c r="P13" s="20" t="s">
        <v>481</v>
      </c>
      <c r="Q13" s="18" t="n">
        <v>436.36003517</v>
      </c>
      <c r="R13" s="20" t="n">
        <v>6.43426798</v>
      </c>
      <c r="S13" s="18" t="s">
        <v>481</v>
      </c>
      <c r="T13" s="20" t="s">
        <v>481</v>
      </c>
      <c r="U13" s="18" t="n">
        <v>390.82216844</v>
      </c>
      <c r="V13" s="20" t="n">
        <v>13.59003488</v>
      </c>
    </row>
    <row r="14" spans="1:22">
      <c r="A14" s="15" t="s">
        <v>489</v>
      </c>
      <c r="B14" s="17" t="n">
        <v>5587</v>
      </c>
      <c r="C14" s="18">
        <f>(76.0/B14*100)</f>
        <v/>
      </c>
      <c r="D14" s="19" t="n">
        <v>5511</v>
      </c>
      <c r="E14" s="18" t="n">
        <v>477.87445658</v>
      </c>
      <c r="F14" s="20" t="n">
        <v>9.891977430000001</v>
      </c>
      <c r="G14" s="18" t="n">
        <v>515.43789544</v>
      </c>
      <c r="H14" s="20" t="n">
        <v>6.59140335</v>
      </c>
      <c r="I14" s="18" t="n">
        <v>536.76138271</v>
      </c>
      <c r="J14" s="20" t="n">
        <v>2.06442911</v>
      </c>
      <c r="K14" s="18" t="n">
        <v>543.24147084</v>
      </c>
      <c r="L14" s="20" t="n">
        <v>3.26033084</v>
      </c>
      <c r="M14" s="18" t="s">
        <v>481</v>
      </c>
      <c r="N14" s="20" t="s">
        <v>481</v>
      </c>
      <c r="O14" s="18" t="s">
        <v>481</v>
      </c>
      <c r="P14" s="20" t="s">
        <v>481</v>
      </c>
      <c r="Q14" s="18" t="s">
        <v>481</v>
      </c>
      <c r="R14" s="20" t="s">
        <v>481</v>
      </c>
      <c r="S14" s="18" t="s">
        <v>481</v>
      </c>
      <c r="T14" s="20" t="s">
        <v>481</v>
      </c>
      <c r="U14" s="18" t="n">
        <v>447.11073295</v>
      </c>
      <c r="V14" s="20" t="n">
        <v>18.61675279</v>
      </c>
    </row>
    <row r="15" spans="1:22">
      <c r="A15" s="15" t="s">
        <v>490</v>
      </c>
      <c r="B15" s="17" t="n">
        <v>5882</v>
      </c>
      <c r="C15" s="18">
        <f>(53.0/B15*100)</f>
        <v/>
      </c>
      <c r="D15" s="19" t="n">
        <v>5829</v>
      </c>
      <c r="E15" s="18" t="n">
        <v>451.66232783</v>
      </c>
      <c r="F15" s="20" t="n">
        <v>19.83762869</v>
      </c>
      <c r="G15" s="18" t="n">
        <v>509.59476428</v>
      </c>
      <c r="H15" s="20" t="n">
        <v>6.44781344</v>
      </c>
      <c r="I15" s="18" t="n">
        <v>534.87352693</v>
      </c>
      <c r="J15" s="20" t="n">
        <v>2.30614959</v>
      </c>
      <c r="K15" s="18" t="n">
        <v>539.8838991</v>
      </c>
      <c r="L15" s="20" t="n">
        <v>4.59213117</v>
      </c>
      <c r="M15" s="18" t="s">
        <v>481</v>
      </c>
      <c r="N15" s="20" t="s">
        <v>481</v>
      </c>
      <c r="O15" s="18" t="s">
        <v>481</v>
      </c>
      <c r="P15" s="20" t="s">
        <v>481</v>
      </c>
      <c r="Q15" s="18" t="n">
        <v>375.95013089</v>
      </c>
      <c r="R15" s="20" t="n">
        <v>17.42774697</v>
      </c>
      <c r="S15" s="18" t="s">
        <v>481</v>
      </c>
      <c r="T15" s="20" t="s">
        <v>481</v>
      </c>
      <c r="U15" s="18" t="n">
        <v>462.74173374</v>
      </c>
      <c r="V15" s="20" t="n">
        <v>16.56079806</v>
      </c>
    </row>
    <row r="16" spans="1:22">
      <c r="A16" s="15" t="s">
        <v>491</v>
      </c>
      <c r="B16" s="17" t="n">
        <v>6108</v>
      </c>
      <c r="C16" s="18">
        <f>(105.0/B16*100)</f>
        <v/>
      </c>
      <c r="D16" s="19" t="n">
        <v>6003</v>
      </c>
      <c r="E16" s="18" t="n">
        <v>426.70431032</v>
      </c>
      <c r="F16" s="20" t="n">
        <v>7.02865556</v>
      </c>
      <c r="G16" s="18" t="n">
        <v>465.29872013</v>
      </c>
      <c r="H16" s="20" t="n">
        <v>3.79587863</v>
      </c>
      <c r="I16" s="18" t="n">
        <v>508.62395801</v>
      </c>
      <c r="J16" s="20" t="n">
        <v>2.01147852</v>
      </c>
      <c r="K16" s="18" t="n">
        <v>512.64435858</v>
      </c>
      <c r="L16" s="20" t="n">
        <v>3.57431189</v>
      </c>
      <c r="M16" s="18" t="s">
        <v>481</v>
      </c>
      <c r="N16" s="20" t="s">
        <v>481</v>
      </c>
      <c r="O16" s="18" t="s">
        <v>481</v>
      </c>
      <c r="P16" s="20" t="s">
        <v>481</v>
      </c>
      <c r="Q16" s="18" t="s">
        <v>481</v>
      </c>
      <c r="R16" s="20" t="s">
        <v>481</v>
      </c>
      <c r="S16" s="18" t="s">
        <v>481</v>
      </c>
      <c r="T16" s="20" t="s">
        <v>481</v>
      </c>
      <c r="U16" s="18" t="n">
        <v>377.47937924</v>
      </c>
      <c r="V16" s="20" t="n">
        <v>10.97650128</v>
      </c>
    </row>
    <row r="17" spans="1:22">
      <c r="A17" s="15" t="s">
        <v>492</v>
      </c>
      <c r="B17" s="17" t="n">
        <v>6504</v>
      </c>
      <c r="C17" s="18">
        <f>(695.0/B17*100)</f>
        <v/>
      </c>
      <c r="D17" s="19" t="n">
        <v>5809</v>
      </c>
      <c r="E17" s="18" t="n">
        <v>463.59693591</v>
      </c>
      <c r="F17" s="20" t="n">
        <v>12.91547487</v>
      </c>
      <c r="G17" s="18" t="n">
        <v>494.59675729</v>
      </c>
      <c r="H17" s="20" t="n">
        <v>5.50857872</v>
      </c>
      <c r="I17" s="18" t="n">
        <v>521.5599908299999</v>
      </c>
      <c r="J17" s="20" t="n">
        <v>2.89717046</v>
      </c>
      <c r="K17" s="18" t="n">
        <v>522.22554511</v>
      </c>
      <c r="L17" s="20" t="n">
        <v>3.32121075</v>
      </c>
      <c r="M17" s="18" t="s">
        <v>481</v>
      </c>
      <c r="N17" s="20" t="s">
        <v>481</v>
      </c>
      <c r="O17" s="18" t="s">
        <v>481</v>
      </c>
      <c r="P17" s="20" t="s">
        <v>481</v>
      </c>
      <c r="Q17" s="18" t="n">
        <v>360.48925247</v>
      </c>
      <c r="R17" s="20" t="n">
        <v>12.44339086</v>
      </c>
      <c r="S17" s="18" t="s">
        <v>481</v>
      </c>
      <c r="T17" s="20" t="s">
        <v>481</v>
      </c>
      <c r="U17" s="18" t="n">
        <v>421.87094652</v>
      </c>
      <c r="V17" s="20" t="n">
        <v>13.49160577</v>
      </c>
    </row>
    <row r="18" spans="1:22">
      <c r="A18" s="15" t="s">
        <v>493</v>
      </c>
      <c r="B18" s="17" t="n">
        <v>5532</v>
      </c>
      <c r="C18" s="18">
        <f>(28.0/B18*100)</f>
        <v/>
      </c>
      <c r="D18" s="19" t="n">
        <v>5504</v>
      </c>
      <c r="E18" s="18" t="n">
        <v>421.74148735</v>
      </c>
      <c r="F18" s="20" t="n">
        <v>10.32688629</v>
      </c>
      <c r="G18" s="18" t="n">
        <v>441.40091788</v>
      </c>
      <c r="H18" s="20" t="n">
        <v>6.4398711</v>
      </c>
      <c r="I18" s="18" t="n">
        <v>460.70696682</v>
      </c>
      <c r="J18" s="20" t="n">
        <v>3.91411397</v>
      </c>
      <c r="K18" s="18" t="n">
        <v>458.23623764</v>
      </c>
      <c r="L18" s="20" t="n">
        <v>4.65570143</v>
      </c>
      <c r="M18" s="18" t="s">
        <v>481</v>
      </c>
      <c r="N18" s="20" t="s">
        <v>481</v>
      </c>
      <c r="O18" s="18" t="s">
        <v>481</v>
      </c>
      <c r="P18" s="20" t="s">
        <v>481</v>
      </c>
      <c r="Q18" s="18" t="s">
        <v>481</v>
      </c>
      <c r="R18" s="20" t="s">
        <v>481</v>
      </c>
      <c r="S18" s="18" t="s">
        <v>481</v>
      </c>
      <c r="T18" s="20" t="s">
        <v>481</v>
      </c>
      <c r="U18" s="18" t="n">
        <v>349.62569931</v>
      </c>
      <c r="V18" s="20" t="n">
        <v>8.880506820000001</v>
      </c>
    </row>
    <row r="19" spans="1:22">
      <c r="A19" s="15" t="s">
        <v>494</v>
      </c>
      <c r="B19" s="17" t="n">
        <v>5658</v>
      </c>
      <c r="C19" s="18">
        <f>(71.0/B19*100)</f>
        <v/>
      </c>
      <c r="D19" s="19" t="n">
        <v>5587</v>
      </c>
      <c r="E19" s="18" t="n">
        <v>435.03240649</v>
      </c>
      <c r="F19" s="20" t="n">
        <v>8.33350809</v>
      </c>
      <c r="G19" s="18" t="n">
        <v>456.61912409</v>
      </c>
      <c r="H19" s="20" t="n">
        <v>4.55013407</v>
      </c>
      <c r="I19" s="18" t="n">
        <v>479.66002417</v>
      </c>
      <c r="J19" s="20" t="n">
        <v>2.60778578</v>
      </c>
      <c r="K19" s="18" t="n">
        <v>490.84764513</v>
      </c>
      <c r="L19" s="20" t="n">
        <v>4.13451115</v>
      </c>
      <c r="M19" s="18" t="s">
        <v>481</v>
      </c>
      <c r="N19" s="20" t="s">
        <v>481</v>
      </c>
      <c r="O19" s="18" t="s">
        <v>481</v>
      </c>
      <c r="P19" s="20" t="s">
        <v>481</v>
      </c>
      <c r="Q19" s="18" t="s">
        <v>481</v>
      </c>
      <c r="R19" s="20" t="s">
        <v>481</v>
      </c>
      <c r="S19" s="18" t="s">
        <v>481</v>
      </c>
      <c r="T19" s="20" t="s">
        <v>481</v>
      </c>
      <c r="U19" s="18" t="n">
        <v>389.64557146</v>
      </c>
      <c r="V19" s="20" t="n">
        <v>15.11979768</v>
      </c>
    </row>
    <row r="20" spans="1:22">
      <c r="A20" s="15" t="s">
        <v>495</v>
      </c>
      <c r="B20" s="17" t="n">
        <v>3371</v>
      </c>
      <c r="C20" s="18">
        <f>(75.0/B20*100)</f>
        <v/>
      </c>
      <c r="D20" s="19" t="n">
        <v>3296</v>
      </c>
      <c r="E20" s="18" t="n">
        <v>450.36717501</v>
      </c>
      <c r="F20" s="20" t="n">
        <v>9.778556249999999</v>
      </c>
      <c r="G20" s="18" t="n">
        <v>468.51479083</v>
      </c>
      <c r="H20" s="20" t="n">
        <v>3.60476413</v>
      </c>
      <c r="I20" s="18" t="n">
        <v>476.27081022</v>
      </c>
      <c r="J20" s="20" t="n">
        <v>2.06639502</v>
      </c>
      <c r="K20" s="18" t="n">
        <v>485.60008612</v>
      </c>
      <c r="L20" s="20" t="n">
        <v>4.86953109</v>
      </c>
      <c r="M20" s="18" t="s">
        <v>481</v>
      </c>
      <c r="N20" s="20" t="s">
        <v>481</v>
      </c>
      <c r="O20" s="18" t="s">
        <v>481</v>
      </c>
      <c r="P20" s="20" t="s">
        <v>481</v>
      </c>
      <c r="Q20" s="18" t="s">
        <v>481</v>
      </c>
      <c r="R20" s="20" t="s">
        <v>481</v>
      </c>
      <c r="S20" s="18" t="s">
        <v>481</v>
      </c>
      <c r="T20" s="20" t="s">
        <v>481</v>
      </c>
      <c r="U20" s="18" t="n">
        <v>400.39480156</v>
      </c>
      <c r="V20" s="20" t="n">
        <v>10.56939685</v>
      </c>
    </row>
    <row r="21" spans="1:22">
      <c r="A21" s="15" t="s">
        <v>496</v>
      </c>
      <c r="B21" s="17" t="n">
        <v>5741</v>
      </c>
      <c r="C21" s="18">
        <f>(45.0/B21*100)</f>
        <v/>
      </c>
      <c r="D21" s="19" t="n">
        <v>5696</v>
      </c>
      <c r="E21" s="18" t="n">
        <v>448.21204635</v>
      </c>
      <c r="F21" s="20" t="n">
        <v>14.03951059</v>
      </c>
      <c r="G21" s="18" t="n">
        <v>467.56368185</v>
      </c>
      <c r="H21" s="20" t="n">
        <v>5.45103095</v>
      </c>
      <c r="I21" s="18" t="n">
        <v>507.79152676</v>
      </c>
      <c r="J21" s="20" t="n">
        <v>2.30888489</v>
      </c>
      <c r="K21" s="18" t="n">
        <v>507.02727631</v>
      </c>
      <c r="L21" s="20" t="n">
        <v>3.54707726</v>
      </c>
      <c r="M21" s="18" t="s">
        <v>481</v>
      </c>
      <c r="N21" s="20" t="s">
        <v>481</v>
      </c>
      <c r="O21" s="18" t="s">
        <v>481</v>
      </c>
      <c r="P21" s="20" t="s">
        <v>481</v>
      </c>
      <c r="Q21" s="18" t="s">
        <v>481</v>
      </c>
      <c r="R21" s="20" t="s">
        <v>481</v>
      </c>
      <c r="S21" s="18" t="s">
        <v>481</v>
      </c>
      <c r="T21" s="20" t="s">
        <v>481</v>
      </c>
      <c r="U21" s="18" t="n">
        <v>424.63625715</v>
      </c>
      <c r="V21" s="20" t="n">
        <v>14.38174786</v>
      </c>
    </row>
    <row r="22" spans="1:22">
      <c r="A22" s="15" t="s">
        <v>497</v>
      </c>
      <c r="B22" s="17" t="n">
        <v>6598</v>
      </c>
      <c r="C22" s="18">
        <f>(34.0/B22*100)</f>
        <v/>
      </c>
      <c r="D22" s="19" t="n">
        <v>6564</v>
      </c>
      <c r="E22" s="18" t="n">
        <v>402.87974345</v>
      </c>
      <c r="F22" s="20" t="n">
        <v>8.54621539</v>
      </c>
      <c r="G22" s="18" t="n">
        <v>434.71911401</v>
      </c>
      <c r="H22" s="20" t="n">
        <v>5.95100293</v>
      </c>
      <c r="I22" s="18" t="n">
        <v>480.217783</v>
      </c>
      <c r="J22" s="20" t="n">
        <v>3.24915744</v>
      </c>
      <c r="K22" s="18" t="n">
        <v>467.74361043</v>
      </c>
      <c r="L22" s="20" t="n">
        <v>4.47010328</v>
      </c>
      <c r="M22" s="18" t="s">
        <v>481</v>
      </c>
      <c r="N22" s="20" t="s">
        <v>481</v>
      </c>
      <c r="O22" s="18" t="s">
        <v>481</v>
      </c>
      <c r="P22" s="20" t="s">
        <v>481</v>
      </c>
      <c r="Q22" s="18" t="s">
        <v>481</v>
      </c>
      <c r="R22" s="20" t="s">
        <v>481</v>
      </c>
      <c r="S22" s="18" t="n">
        <v>416.73578208</v>
      </c>
      <c r="T22" s="20" t="n">
        <v>39.58094983</v>
      </c>
      <c r="U22" s="18" t="n">
        <v>335.48837857</v>
      </c>
      <c r="V22" s="20" t="n">
        <v>11.96515621</v>
      </c>
    </row>
    <row r="23" spans="1:22">
      <c r="A23" s="15" t="s">
        <v>498</v>
      </c>
      <c r="B23" s="17" t="n">
        <v>11583</v>
      </c>
      <c r="C23" s="18">
        <f>(222.0/B23*100)</f>
        <v/>
      </c>
      <c r="D23" s="19" t="n">
        <v>11361</v>
      </c>
      <c r="E23" s="18" t="n">
        <v>441.92080099</v>
      </c>
      <c r="F23" s="20" t="n">
        <v>6.40716129</v>
      </c>
      <c r="G23" s="18" t="n">
        <v>461.04370971</v>
      </c>
      <c r="H23" s="20" t="n">
        <v>3.5077634</v>
      </c>
      <c r="I23" s="18" t="n">
        <v>490.52068996</v>
      </c>
      <c r="J23" s="20" t="n">
        <v>2.64793694</v>
      </c>
      <c r="K23" s="18" t="n">
        <v>489.030787</v>
      </c>
      <c r="L23" s="20" t="n">
        <v>4.23619969</v>
      </c>
      <c r="M23" s="18" t="s">
        <v>481</v>
      </c>
      <c r="N23" s="20" t="s">
        <v>481</v>
      </c>
      <c r="O23" s="18" t="s">
        <v>481</v>
      </c>
      <c r="P23" s="20" t="s">
        <v>481</v>
      </c>
      <c r="Q23" s="18" t="s">
        <v>481</v>
      </c>
      <c r="R23" s="20" t="s">
        <v>481</v>
      </c>
      <c r="S23" s="18" t="s">
        <v>481</v>
      </c>
      <c r="T23" s="20" t="s">
        <v>481</v>
      </c>
      <c r="U23" s="18" t="n">
        <v>411.52505206</v>
      </c>
      <c r="V23" s="20" t="n">
        <v>10.1951476</v>
      </c>
    </row>
    <row r="24" spans="1:22">
      <c r="A24" s="15" t="s">
        <v>499</v>
      </c>
      <c r="B24" s="17" t="n">
        <v>6647</v>
      </c>
      <c r="C24" s="18">
        <f>(7.0/B24*100)</f>
        <v/>
      </c>
      <c r="D24" s="19" t="n">
        <v>6640</v>
      </c>
      <c r="E24" s="18" t="n">
        <v>514.80908428</v>
      </c>
      <c r="F24" s="20" t="n">
        <v>7.3224533</v>
      </c>
      <c r="G24" s="18" t="n">
        <v>533.96025567</v>
      </c>
      <c r="H24" s="20" t="n">
        <v>4.16482009</v>
      </c>
      <c r="I24" s="18" t="n">
        <v>540.44862792</v>
      </c>
      <c r="J24" s="20" t="n">
        <v>3.17363544</v>
      </c>
      <c r="K24" s="18" t="n">
        <v>544.09564489</v>
      </c>
      <c r="L24" s="20" t="n">
        <v>3.72535946</v>
      </c>
      <c r="M24" s="18" t="s">
        <v>481</v>
      </c>
      <c r="N24" s="20" t="s">
        <v>481</v>
      </c>
      <c r="O24" s="18" t="s">
        <v>481</v>
      </c>
      <c r="P24" s="20" t="s">
        <v>481</v>
      </c>
      <c r="Q24" s="18" t="s">
        <v>481</v>
      </c>
      <c r="R24" s="20" t="s">
        <v>481</v>
      </c>
      <c r="S24" s="18" t="s">
        <v>481</v>
      </c>
      <c r="T24" s="20" t="s">
        <v>481</v>
      </c>
      <c r="U24" s="18" t="n">
        <v>464.00742253</v>
      </c>
      <c r="V24" s="20" t="n">
        <v>21.015419</v>
      </c>
    </row>
    <row r="25" spans="1:22">
      <c r="A25" s="15" t="s">
        <v>500</v>
      </c>
      <c r="B25" s="17" t="n">
        <v>5581</v>
      </c>
      <c r="C25" s="18">
        <f>(24.0/B25*100)</f>
        <v/>
      </c>
      <c r="D25" s="19" t="n">
        <v>5557</v>
      </c>
      <c r="E25" s="18" t="n">
        <v>463.16839849</v>
      </c>
      <c r="F25" s="20" t="n">
        <v>18.22895308</v>
      </c>
      <c r="G25" s="18" t="n">
        <v>493.21351656</v>
      </c>
      <c r="H25" s="20" t="n">
        <v>5.23732461</v>
      </c>
      <c r="I25" s="18" t="n">
        <v>516.19786648</v>
      </c>
      <c r="J25" s="20" t="n">
        <v>3.22083069</v>
      </c>
      <c r="K25" s="18" t="n">
        <v>533.22855072</v>
      </c>
      <c r="L25" s="20" t="n">
        <v>4.09131214</v>
      </c>
      <c r="M25" s="18" t="s">
        <v>481</v>
      </c>
      <c r="N25" s="20" t="s">
        <v>481</v>
      </c>
      <c r="O25" s="18" t="s">
        <v>481</v>
      </c>
      <c r="P25" s="20" t="s">
        <v>481</v>
      </c>
      <c r="Q25" s="18" t="s">
        <v>481</v>
      </c>
      <c r="R25" s="20" t="s">
        <v>481</v>
      </c>
      <c r="S25" s="18" t="s">
        <v>481</v>
      </c>
      <c r="T25" s="20" t="s">
        <v>481</v>
      </c>
      <c r="U25" s="18" t="n">
        <v>475.55632049</v>
      </c>
      <c r="V25" s="20" t="n">
        <v>27.48527085</v>
      </c>
    </row>
    <row r="26" spans="1:22">
      <c r="A26" s="15" t="s">
        <v>501</v>
      </c>
      <c r="B26" s="17" t="n">
        <v>4869</v>
      </c>
      <c r="C26" s="18">
        <f>(34.0/B26*100)</f>
        <v/>
      </c>
      <c r="D26" s="19" t="n">
        <v>4835</v>
      </c>
      <c r="E26" s="18" t="n">
        <v>459.51314042</v>
      </c>
      <c r="F26" s="20" t="n">
        <v>7.36232537</v>
      </c>
      <c r="G26" s="18" t="n">
        <v>474.40391877</v>
      </c>
      <c r="H26" s="20" t="n">
        <v>4.0488684</v>
      </c>
      <c r="I26" s="18" t="n">
        <v>494.02799442</v>
      </c>
      <c r="J26" s="20" t="n">
        <v>1.84942131</v>
      </c>
      <c r="K26" s="18" t="n">
        <v>506.99034957</v>
      </c>
      <c r="L26" s="20" t="n">
        <v>3.81464453</v>
      </c>
      <c r="M26" s="18" t="s">
        <v>481</v>
      </c>
      <c r="N26" s="20" t="s">
        <v>481</v>
      </c>
      <c r="O26" s="18" t="s">
        <v>481</v>
      </c>
      <c r="P26" s="20" t="s">
        <v>481</v>
      </c>
      <c r="Q26" s="18" t="s">
        <v>481</v>
      </c>
      <c r="R26" s="20" t="s">
        <v>481</v>
      </c>
      <c r="S26" s="18" t="s">
        <v>481</v>
      </c>
      <c r="T26" s="20" t="s">
        <v>481</v>
      </c>
      <c r="U26" s="18" t="n">
        <v>423.88615357</v>
      </c>
      <c r="V26" s="20" t="n">
        <v>13.44511265</v>
      </c>
    </row>
    <row r="27" spans="1:22">
      <c r="A27" s="15" t="s">
        <v>502</v>
      </c>
      <c r="B27" s="17" t="n">
        <v>5299</v>
      </c>
      <c r="C27" s="18">
        <f>(17.0/B27*100)</f>
        <v/>
      </c>
      <c r="D27" s="19" t="n">
        <v>5282</v>
      </c>
      <c r="E27" s="18" t="n">
        <v>443.74060451</v>
      </c>
      <c r="F27" s="20" t="n">
        <v>7.88828715</v>
      </c>
      <c r="G27" s="18" t="n">
        <v>448.83204443</v>
      </c>
      <c r="H27" s="20" t="n">
        <v>4.28140364</v>
      </c>
      <c r="I27" s="18" t="n">
        <v>487.88164916</v>
      </c>
      <c r="J27" s="20" t="n">
        <v>1.62010546</v>
      </c>
      <c r="K27" s="18" t="n">
        <v>501.12439455</v>
      </c>
      <c r="L27" s="20" t="n">
        <v>2.58324522</v>
      </c>
      <c r="M27" s="18" t="s">
        <v>481</v>
      </c>
      <c r="N27" s="20" t="s">
        <v>481</v>
      </c>
      <c r="O27" s="18" t="s">
        <v>481</v>
      </c>
      <c r="P27" s="20" t="s">
        <v>481</v>
      </c>
      <c r="Q27" s="18" t="s">
        <v>481</v>
      </c>
      <c r="R27" s="20" t="s">
        <v>481</v>
      </c>
      <c r="S27" s="18" t="s">
        <v>481</v>
      </c>
      <c r="T27" s="20" t="s">
        <v>481</v>
      </c>
      <c r="U27" s="18" t="n">
        <v>404.93367972</v>
      </c>
      <c r="V27" s="20" t="n">
        <v>9.14907769</v>
      </c>
    </row>
    <row r="28" spans="1:22">
      <c r="A28" s="15" t="s">
        <v>503</v>
      </c>
      <c r="B28" s="17" t="n">
        <v>7568</v>
      </c>
      <c r="C28" s="18">
        <f>(63.0/B28*100)</f>
        <v/>
      </c>
      <c r="D28" s="19" t="n">
        <v>7505</v>
      </c>
      <c r="E28" s="18" t="n">
        <v>380.68379441</v>
      </c>
      <c r="F28" s="20" t="n">
        <v>5.77289261</v>
      </c>
      <c r="G28" s="18" t="n">
        <v>402.84273467</v>
      </c>
      <c r="H28" s="20" t="n">
        <v>3.06754798</v>
      </c>
      <c r="I28" s="18" t="n">
        <v>418.67777385</v>
      </c>
      <c r="J28" s="20" t="n">
        <v>2.19217708</v>
      </c>
      <c r="K28" s="18" t="n">
        <v>422.7440357</v>
      </c>
      <c r="L28" s="20" t="n">
        <v>3.25985417</v>
      </c>
      <c r="M28" s="18" t="s">
        <v>481</v>
      </c>
      <c r="N28" s="20" t="s">
        <v>481</v>
      </c>
      <c r="O28" s="18" t="s">
        <v>481</v>
      </c>
      <c r="P28" s="20" t="s">
        <v>481</v>
      </c>
      <c r="Q28" s="18" t="s">
        <v>481</v>
      </c>
      <c r="R28" s="20" t="s">
        <v>481</v>
      </c>
      <c r="S28" s="18" t="s">
        <v>481</v>
      </c>
      <c r="T28" s="20" t="s">
        <v>481</v>
      </c>
      <c r="U28" s="18" t="n">
        <v>364.14517275</v>
      </c>
      <c r="V28" s="20" t="n">
        <v>13.51921002</v>
      </c>
    </row>
    <row r="29" spans="1:22">
      <c r="A29" s="15" t="s">
        <v>504</v>
      </c>
      <c r="B29" s="17" t="n">
        <v>5385</v>
      </c>
      <c r="C29" s="18">
        <f>(30.0/B29*100)</f>
        <v/>
      </c>
      <c r="D29" s="19" t="n">
        <v>5355</v>
      </c>
      <c r="E29" s="18" t="n">
        <v>437.90661092</v>
      </c>
      <c r="F29" s="20" t="n">
        <v>19.96437043</v>
      </c>
      <c r="G29" s="18" t="n">
        <v>489.1695201</v>
      </c>
      <c r="H29" s="20" t="n">
        <v>6.74162898</v>
      </c>
      <c r="I29" s="18" t="n">
        <v>515.63420396</v>
      </c>
      <c r="J29" s="20" t="n">
        <v>2.30721715</v>
      </c>
      <c r="K29" s="18" t="n">
        <v>516.36119477</v>
      </c>
      <c r="L29" s="20" t="n">
        <v>5.42723118</v>
      </c>
      <c r="M29" s="18" t="s">
        <v>481</v>
      </c>
      <c r="N29" s="20" t="s">
        <v>481</v>
      </c>
      <c r="O29" s="18" t="s">
        <v>481</v>
      </c>
      <c r="P29" s="20" t="s">
        <v>481</v>
      </c>
      <c r="Q29" s="18" t="n">
        <v>358.28551468</v>
      </c>
      <c r="R29" s="20" t="n">
        <v>8.567023300000001</v>
      </c>
      <c r="S29" s="18" t="s">
        <v>481</v>
      </c>
      <c r="T29" s="20" t="s">
        <v>481</v>
      </c>
      <c r="U29" s="18" t="n">
        <v>405.71116825</v>
      </c>
      <c r="V29" s="20" t="n">
        <v>20.44747593</v>
      </c>
    </row>
    <row r="30" spans="1:22">
      <c r="A30" s="15" t="s">
        <v>505</v>
      </c>
      <c r="B30" s="17" t="n">
        <v>4520</v>
      </c>
      <c r="C30" s="18">
        <f>(105.0/B30*100)</f>
        <v/>
      </c>
      <c r="D30" s="19" t="n">
        <v>4415</v>
      </c>
      <c r="E30" s="18" t="n">
        <v>426.57221009</v>
      </c>
      <c r="F30" s="20" t="n">
        <v>14.36922944</v>
      </c>
      <c r="G30" s="18" t="n">
        <v>482.93467505</v>
      </c>
      <c r="H30" s="20" t="n">
        <v>5.79387938</v>
      </c>
      <c r="I30" s="18" t="n">
        <v>517.9781332</v>
      </c>
      <c r="J30" s="20" t="n">
        <v>2.71982321</v>
      </c>
      <c r="K30" s="18" t="n">
        <v>531.99598274</v>
      </c>
      <c r="L30" s="20" t="n">
        <v>4.07608348</v>
      </c>
      <c r="M30" s="18" t="s">
        <v>481</v>
      </c>
      <c r="N30" s="20" t="s">
        <v>481</v>
      </c>
      <c r="O30" s="18" t="s">
        <v>481</v>
      </c>
      <c r="P30" s="20" t="s">
        <v>481</v>
      </c>
      <c r="Q30" s="18" t="s">
        <v>481</v>
      </c>
      <c r="R30" s="20" t="s">
        <v>481</v>
      </c>
      <c r="S30" s="18" t="s">
        <v>481</v>
      </c>
      <c r="T30" s="20" t="s">
        <v>481</v>
      </c>
      <c r="U30" s="18" t="n">
        <v>408.85295826</v>
      </c>
      <c r="V30" s="20" t="n">
        <v>14.16578562</v>
      </c>
    </row>
    <row r="31" spans="1:22">
      <c r="A31" s="15" t="s">
        <v>506</v>
      </c>
      <c r="B31" s="17" t="n">
        <v>5456</v>
      </c>
      <c r="C31" s="18">
        <f>(126.0/B31*100)</f>
        <v/>
      </c>
      <c r="D31" s="19" t="n">
        <v>5330</v>
      </c>
      <c r="E31" s="18" t="n">
        <v>423.77161998</v>
      </c>
      <c r="F31" s="20" t="n">
        <v>11.45445449</v>
      </c>
      <c r="G31" s="18" t="n">
        <v>477.88503236</v>
      </c>
      <c r="H31" s="20" t="n">
        <v>6.65404894</v>
      </c>
      <c r="I31" s="18" t="n">
        <v>504.59824195</v>
      </c>
      <c r="J31" s="20" t="n">
        <v>2.44021113</v>
      </c>
      <c r="K31" s="18" t="n">
        <v>501.62976997</v>
      </c>
      <c r="L31" s="20" t="n">
        <v>3.44189129</v>
      </c>
      <c r="M31" s="18" t="s">
        <v>481</v>
      </c>
      <c r="N31" s="20" t="s">
        <v>481</v>
      </c>
      <c r="O31" s="18" t="s">
        <v>481</v>
      </c>
      <c r="P31" s="20" t="s">
        <v>481</v>
      </c>
      <c r="Q31" s="18" t="s">
        <v>481</v>
      </c>
      <c r="R31" s="20" t="s">
        <v>481</v>
      </c>
      <c r="S31" s="18" t="s">
        <v>481</v>
      </c>
      <c r="T31" s="20" t="s">
        <v>481</v>
      </c>
      <c r="U31" s="18" t="n">
        <v>411.23961423</v>
      </c>
      <c r="V31" s="20" t="n">
        <v>12.37736431</v>
      </c>
    </row>
    <row r="32" spans="1:22">
      <c r="A32" s="15" t="s">
        <v>507</v>
      </c>
      <c r="B32" s="17" t="n">
        <v>4478</v>
      </c>
      <c r="C32" s="18">
        <f>(5.0/B32*100)</f>
        <v/>
      </c>
      <c r="D32" s="19" t="n">
        <v>4473</v>
      </c>
      <c r="E32" s="18" t="n">
        <v>481.48698955</v>
      </c>
      <c r="F32" s="20" t="n">
        <v>8.064407320000001</v>
      </c>
      <c r="G32" s="18" t="n">
        <v>479.90056073</v>
      </c>
      <c r="H32" s="20" t="n">
        <v>4.30056452</v>
      </c>
      <c r="I32" s="18" t="n">
        <v>507.68994911</v>
      </c>
      <c r="J32" s="20" t="n">
        <v>2.6829611</v>
      </c>
      <c r="K32" s="18" t="n">
        <v>510.08039771</v>
      </c>
      <c r="L32" s="20" t="n">
        <v>4.47692897</v>
      </c>
      <c r="M32" s="18" t="s">
        <v>481</v>
      </c>
      <c r="N32" s="20" t="s">
        <v>481</v>
      </c>
      <c r="O32" s="18" t="s">
        <v>481</v>
      </c>
      <c r="P32" s="20" t="s">
        <v>481</v>
      </c>
      <c r="Q32" s="18" t="s">
        <v>481</v>
      </c>
      <c r="R32" s="20" t="s">
        <v>481</v>
      </c>
      <c r="S32" s="18" t="s">
        <v>481</v>
      </c>
      <c r="T32" s="20" t="s">
        <v>481</v>
      </c>
      <c r="U32" s="18" t="n">
        <v>414.14685048</v>
      </c>
      <c r="V32" s="20" t="n">
        <v>21.80390379</v>
      </c>
    </row>
    <row r="33" spans="1:22">
      <c r="A33" s="15" t="s">
        <v>508</v>
      </c>
      <c r="B33" s="17" t="n">
        <v>7325</v>
      </c>
      <c r="C33" s="18">
        <f>(76.0/B33*100)</f>
        <v/>
      </c>
      <c r="D33" s="19" t="n">
        <v>7249</v>
      </c>
      <c r="E33" s="18" t="n">
        <v>473.18659862</v>
      </c>
      <c r="F33" s="20" t="n">
        <v>18.29288664</v>
      </c>
      <c r="G33" s="18" t="n">
        <v>502.02725058</v>
      </c>
      <c r="H33" s="20" t="n">
        <v>5.53366945</v>
      </c>
      <c r="I33" s="18" t="n">
        <v>501.37564288</v>
      </c>
      <c r="J33" s="20" t="n">
        <v>2.64525451</v>
      </c>
      <c r="K33" s="18" t="n">
        <v>506.01990552</v>
      </c>
      <c r="L33" s="20" t="n">
        <v>3.22267198</v>
      </c>
      <c r="M33" s="18" t="s">
        <v>481</v>
      </c>
      <c r="N33" s="20" t="s">
        <v>481</v>
      </c>
      <c r="O33" s="18" t="s">
        <v>481</v>
      </c>
      <c r="P33" s="20" t="s">
        <v>481</v>
      </c>
      <c r="Q33" s="18" t="s">
        <v>481</v>
      </c>
      <c r="R33" s="20" t="s">
        <v>481</v>
      </c>
      <c r="S33" s="18" t="s">
        <v>481</v>
      </c>
      <c r="T33" s="20" t="s">
        <v>481</v>
      </c>
      <c r="U33" s="18" t="n">
        <v>397.80550987</v>
      </c>
      <c r="V33" s="20" t="n">
        <v>17.91031959</v>
      </c>
    </row>
    <row r="34" spans="1:22">
      <c r="A34" s="15" t="s">
        <v>509</v>
      </c>
      <c r="B34" s="17" t="n">
        <v>6350</v>
      </c>
      <c r="C34" s="18">
        <f>(39.0/B34*100)</f>
        <v/>
      </c>
      <c r="D34" s="19" t="n">
        <v>6311</v>
      </c>
      <c r="E34" s="18" t="n">
        <v>419.20081245</v>
      </c>
      <c r="F34" s="20" t="n">
        <v>7.08190871</v>
      </c>
      <c r="G34" s="18" t="n">
        <v>440.20902545</v>
      </c>
      <c r="H34" s="20" t="n">
        <v>5.19639928</v>
      </c>
      <c r="I34" s="18" t="n">
        <v>472.13354224</v>
      </c>
      <c r="J34" s="20" t="n">
        <v>2.35002306</v>
      </c>
      <c r="K34" s="18" t="n">
        <v>490.27524572</v>
      </c>
      <c r="L34" s="20" t="n">
        <v>3.74823698</v>
      </c>
      <c r="M34" s="18" t="s">
        <v>481</v>
      </c>
      <c r="N34" s="20" t="s">
        <v>481</v>
      </c>
      <c r="O34" s="18" t="s">
        <v>481</v>
      </c>
      <c r="P34" s="20" t="s">
        <v>481</v>
      </c>
      <c r="Q34" s="18" t="n">
        <v>306.56969545</v>
      </c>
      <c r="R34" s="20" t="n">
        <v>10.27624616</v>
      </c>
      <c r="S34" s="18" t="s">
        <v>481</v>
      </c>
      <c r="T34" s="20" t="s">
        <v>481</v>
      </c>
      <c r="U34" s="18" t="n">
        <v>339.79546154</v>
      </c>
      <c r="V34" s="20" t="n">
        <v>12.47038433</v>
      </c>
    </row>
    <row r="35" spans="1:22">
      <c r="A35" s="15" t="s">
        <v>510</v>
      </c>
      <c r="B35" s="17" t="n">
        <v>6406</v>
      </c>
      <c r="C35" s="18">
        <f>(38.0/B35*100)</f>
        <v/>
      </c>
      <c r="D35" s="19" t="n">
        <v>6368</v>
      </c>
      <c r="E35" s="18" t="n">
        <v>463.30046675</v>
      </c>
      <c r="F35" s="20" t="n">
        <v>10.38503645</v>
      </c>
      <c r="G35" s="18" t="n">
        <v>483.29082833</v>
      </c>
      <c r="H35" s="20" t="n">
        <v>3.89296505</v>
      </c>
      <c r="I35" s="18" t="n">
        <v>519.41716744</v>
      </c>
      <c r="J35" s="20" t="n">
        <v>1.67146662</v>
      </c>
      <c r="K35" s="18" t="n">
        <v>519.76346749</v>
      </c>
      <c r="L35" s="20" t="n">
        <v>3.26286022</v>
      </c>
      <c r="M35" s="18" t="s">
        <v>481</v>
      </c>
      <c r="N35" s="20" t="s">
        <v>481</v>
      </c>
      <c r="O35" s="18" t="s">
        <v>481</v>
      </c>
      <c r="P35" s="20" t="s">
        <v>481</v>
      </c>
      <c r="Q35" s="18" t="n">
        <v>374.85244494</v>
      </c>
      <c r="R35" s="20" t="n">
        <v>5.84040672</v>
      </c>
      <c r="S35" s="18" t="s">
        <v>481</v>
      </c>
      <c r="T35" s="20" t="s">
        <v>481</v>
      </c>
      <c r="U35" s="18" t="n">
        <v>438.958762</v>
      </c>
      <c r="V35" s="20" t="n">
        <v>18.16192436</v>
      </c>
    </row>
    <row r="36" spans="1:22">
      <c r="A36" s="15" t="s">
        <v>511</v>
      </c>
      <c r="B36" s="17" t="n">
        <v>6736</v>
      </c>
      <c r="C36" s="18">
        <f>(30.0/B36*100)</f>
        <v/>
      </c>
      <c r="D36" s="19" t="n">
        <v>6706</v>
      </c>
      <c r="E36" s="18" t="n">
        <v>433.59916293</v>
      </c>
      <c r="F36" s="20" t="n">
        <v>9.01028648</v>
      </c>
      <c r="G36" s="18" t="n">
        <v>463.20514759</v>
      </c>
      <c r="H36" s="20" t="n">
        <v>3.53200637</v>
      </c>
      <c r="I36" s="18" t="n">
        <v>499.95685947</v>
      </c>
      <c r="J36" s="20" t="n">
        <v>2.20127774</v>
      </c>
      <c r="K36" s="18" t="n">
        <v>499.35385563</v>
      </c>
      <c r="L36" s="20" t="n">
        <v>3.10175824</v>
      </c>
      <c r="M36" s="18" t="s">
        <v>481</v>
      </c>
      <c r="N36" s="20" t="s">
        <v>481</v>
      </c>
      <c r="O36" s="18" t="s">
        <v>481</v>
      </c>
      <c r="P36" s="20" t="s">
        <v>481</v>
      </c>
      <c r="Q36" s="18" t="s">
        <v>481</v>
      </c>
      <c r="R36" s="20" t="s">
        <v>481</v>
      </c>
      <c r="S36" s="18" t="s">
        <v>481</v>
      </c>
      <c r="T36" s="20" t="s">
        <v>481</v>
      </c>
      <c r="U36" s="18" t="n">
        <v>430.13731707</v>
      </c>
      <c r="V36" s="20" t="n">
        <v>12.55788274</v>
      </c>
    </row>
    <row r="37" spans="1:22">
      <c r="A37" s="15" t="s">
        <v>512</v>
      </c>
      <c r="B37" s="17" t="n">
        <v>5458</v>
      </c>
      <c r="C37" s="18">
        <f>(66.0/B37*100)</f>
        <v/>
      </c>
      <c r="D37" s="19" t="n">
        <v>5392</v>
      </c>
      <c r="E37" s="18" t="n">
        <v>429.402077</v>
      </c>
      <c r="F37" s="20" t="n">
        <v>8.031590789999999</v>
      </c>
      <c r="G37" s="18" t="n">
        <v>462.50744272</v>
      </c>
      <c r="H37" s="20" t="n">
        <v>5.30891426</v>
      </c>
      <c r="I37" s="18" t="n">
        <v>499.47104779</v>
      </c>
      <c r="J37" s="20" t="n">
        <v>3.6112497</v>
      </c>
      <c r="K37" s="18" t="n">
        <v>508.7032143</v>
      </c>
      <c r="L37" s="20" t="n">
        <v>4.58609562</v>
      </c>
      <c r="M37" s="18" t="s">
        <v>481</v>
      </c>
      <c r="N37" s="20" t="s">
        <v>481</v>
      </c>
      <c r="O37" s="18" t="s">
        <v>481</v>
      </c>
      <c r="P37" s="20" t="s">
        <v>481</v>
      </c>
      <c r="Q37" s="18" t="s">
        <v>481</v>
      </c>
      <c r="R37" s="20" t="s">
        <v>481</v>
      </c>
      <c r="S37" s="18" t="s">
        <v>481</v>
      </c>
      <c r="T37" s="20" t="s">
        <v>481</v>
      </c>
      <c r="U37" s="18" t="n">
        <v>385.51031843</v>
      </c>
      <c r="V37" s="20" t="n">
        <v>10.26494635</v>
      </c>
    </row>
    <row r="38" spans="1:22">
      <c r="A38" s="15" t="s">
        <v>513</v>
      </c>
      <c r="B38" s="17" t="n">
        <v>5860</v>
      </c>
      <c r="C38" s="18">
        <f>(17.0/B38*100)</f>
        <v/>
      </c>
      <c r="D38" s="19" t="n">
        <v>5843</v>
      </c>
      <c r="E38" s="18" t="n">
        <v>429.87483497</v>
      </c>
      <c r="F38" s="20" t="n">
        <v>10.41438085</v>
      </c>
      <c r="G38" s="18" t="n">
        <v>487.79712174</v>
      </c>
      <c r="H38" s="20" t="n">
        <v>7.14549248</v>
      </c>
      <c r="I38" s="18" t="n">
        <v>511.41401491</v>
      </c>
      <c r="J38" s="20" t="n">
        <v>3.0248336</v>
      </c>
      <c r="K38" s="18" t="n">
        <v>510.68200612</v>
      </c>
      <c r="L38" s="20" t="n">
        <v>3.77391605</v>
      </c>
      <c r="M38" s="18" t="s">
        <v>481</v>
      </c>
      <c r="N38" s="20" t="s">
        <v>481</v>
      </c>
      <c r="O38" s="18" t="s">
        <v>481</v>
      </c>
      <c r="P38" s="20" t="s">
        <v>481</v>
      </c>
      <c r="Q38" s="18" t="s">
        <v>481</v>
      </c>
      <c r="R38" s="20" t="s">
        <v>481</v>
      </c>
      <c r="S38" s="18" t="s">
        <v>481</v>
      </c>
      <c r="T38" s="20" t="s">
        <v>481</v>
      </c>
      <c r="U38" s="18" t="n">
        <v>393.43414937</v>
      </c>
      <c r="V38" s="20" t="n">
        <v>12.13255266</v>
      </c>
    </row>
    <row r="39" spans="1:22">
      <c r="A39" s="15" t="s">
        <v>514</v>
      </c>
      <c r="B39" s="17" t="n">
        <v>5895</v>
      </c>
      <c r="C39" s="18">
        <f>(31.0/B39*100)</f>
        <v/>
      </c>
      <c r="D39" s="19" t="n">
        <v>5864</v>
      </c>
      <c r="E39" s="18" t="n">
        <v>393.82788862</v>
      </c>
      <c r="F39" s="20" t="n">
        <v>6.03451369</v>
      </c>
      <c r="G39" s="18" t="n">
        <v>411.83694667</v>
      </c>
      <c r="H39" s="20" t="n">
        <v>4.77403226</v>
      </c>
      <c r="I39" s="18" t="n">
        <v>433.18969932</v>
      </c>
      <c r="J39" s="20" t="n">
        <v>4.06369348</v>
      </c>
      <c r="K39" s="18" t="n">
        <v>431.43000138</v>
      </c>
      <c r="L39" s="20" t="n">
        <v>4.41571801</v>
      </c>
      <c r="M39" s="18" t="s">
        <v>481</v>
      </c>
      <c r="N39" s="20" t="s">
        <v>481</v>
      </c>
      <c r="O39" s="18" t="s">
        <v>481</v>
      </c>
      <c r="P39" s="20" t="s">
        <v>481</v>
      </c>
      <c r="Q39" s="18" t="s">
        <v>481</v>
      </c>
      <c r="R39" s="20" t="s">
        <v>481</v>
      </c>
      <c r="S39" s="18" t="s">
        <v>481</v>
      </c>
      <c r="T39" s="20" t="s">
        <v>481</v>
      </c>
      <c r="U39" s="18" t="n">
        <v>366.07295598</v>
      </c>
      <c r="V39" s="20" t="n">
        <v>12.12108399</v>
      </c>
    </row>
    <row r="40" spans="1:22">
      <c r="A40" s="15" t="s">
        <v>515</v>
      </c>
      <c r="B40" s="17" t="n">
        <v>14157</v>
      </c>
      <c r="C40" s="18">
        <f>(286.0/B40*100)</f>
        <v/>
      </c>
      <c r="D40" s="19" t="n">
        <v>13871</v>
      </c>
      <c r="E40" s="18" t="n">
        <v>459.63173661</v>
      </c>
      <c r="F40" s="20" t="n">
        <v>9.318974150000001</v>
      </c>
      <c r="G40" s="18" t="n">
        <v>481.51342008</v>
      </c>
      <c r="H40" s="20" t="n">
        <v>5.31356751</v>
      </c>
      <c r="I40" s="18" t="n">
        <v>513.80497639</v>
      </c>
      <c r="J40" s="20" t="n">
        <v>2.64089491</v>
      </c>
      <c r="K40" s="18" t="n">
        <v>523.83334189</v>
      </c>
      <c r="L40" s="20" t="n">
        <v>4.06275601</v>
      </c>
      <c r="M40" s="18" t="s">
        <v>481</v>
      </c>
      <c r="N40" s="20" t="s">
        <v>481</v>
      </c>
      <c r="O40" s="18" t="s">
        <v>481</v>
      </c>
      <c r="P40" s="20" t="s">
        <v>481</v>
      </c>
      <c r="Q40" s="18" t="s">
        <v>481</v>
      </c>
      <c r="R40" s="20" t="s">
        <v>481</v>
      </c>
      <c r="S40" s="18" t="s">
        <v>481</v>
      </c>
      <c r="T40" s="20" t="s">
        <v>481</v>
      </c>
      <c r="U40" s="18" t="n">
        <v>411.68678687</v>
      </c>
      <c r="V40" s="20" t="n">
        <v>11.21916631</v>
      </c>
    </row>
    <row r="41" spans="1:22">
      <c r="A41" s="15" t="s">
        <v>516</v>
      </c>
      <c r="B41" s="17" t="n">
        <v>5712</v>
      </c>
      <c r="C41" s="18">
        <f>(39.0/B41*100)</f>
        <v/>
      </c>
      <c r="D41" s="19" t="n">
        <v>5673</v>
      </c>
      <c r="E41" s="18" t="n">
        <v>449.31407832</v>
      </c>
      <c r="F41" s="20" t="n">
        <v>10.209942</v>
      </c>
      <c r="G41" s="18" t="n">
        <v>467.54235578</v>
      </c>
      <c r="H41" s="20" t="n">
        <v>5.73664865</v>
      </c>
      <c r="I41" s="18" t="n">
        <v>501.74790828</v>
      </c>
      <c r="J41" s="20" t="n">
        <v>2.96138715</v>
      </c>
      <c r="K41" s="18" t="n">
        <v>514.14427186</v>
      </c>
      <c r="L41" s="20" t="n">
        <v>4.50982383</v>
      </c>
      <c r="M41" s="18" t="s">
        <v>481</v>
      </c>
      <c r="N41" s="20" t="s">
        <v>481</v>
      </c>
      <c r="O41" s="18" t="s">
        <v>481</v>
      </c>
      <c r="P41" s="20" t="s">
        <v>481</v>
      </c>
      <c r="Q41" s="18" t="n">
        <v>387.44235424</v>
      </c>
      <c r="R41" s="20" t="n">
        <v>14.52510266</v>
      </c>
      <c r="S41" s="18" t="s">
        <v>481</v>
      </c>
      <c r="T41" s="20" t="s">
        <v>481</v>
      </c>
      <c r="U41" s="18" t="n">
        <v>386.38847726</v>
      </c>
      <c r="V41" s="20" t="n">
        <v>15.35369858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(1306.0/B46*100)</f>
        <v/>
      </c>
      <c r="D46" s="19" t="n">
        <v>21835</v>
      </c>
      <c r="E46" s="18" t="n">
        <v>380.4569348</v>
      </c>
      <c r="F46" s="20" t="n">
        <v>6.42685252</v>
      </c>
      <c r="G46" s="18" t="n">
        <v>399.20290569</v>
      </c>
      <c r="H46" s="20" t="n">
        <v>3.31421992</v>
      </c>
      <c r="I46" s="18" t="n">
        <v>408.41712506</v>
      </c>
      <c r="J46" s="20" t="n">
        <v>2.27699856</v>
      </c>
      <c r="K46" s="18" t="n">
        <v>416.41219007</v>
      </c>
      <c r="L46" s="20" t="n">
        <v>3.67875921</v>
      </c>
      <c r="M46" s="18" t="s">
        <v>481</v>
      </c>
      <c r="N46" s="20" t="s">
        <v>481</v>
      </c>
      <c r="O46" s="18" t="s">
        <v>481</v>
      </c>
      <c r="P46" s="20" t="s">
        <v>481</v>
      </c>
      <c r="Q46" s="18" t="s">
        <v>481</v>
      </c>
      <c r="R46" s="20" t="s">
        <v>481</v>
      </c>
      <c r="S46" s="18" t="s">
        <v>481</v>
      </c>
      <c r="T46" s="20" t="s">
        <v>481</v>
      </c>
      <c r="U46" s="18" t="n">
        <v>341.79775934</v>
      </c>
      <c r="V46" s="20" t="n">
        <v>3.3649174</v>
      </c>
    </row>
    <row r="47" spans="1:22">
      <c r="A47" s="15" t="s">
        <v>522</v>
      </c>
      <c r="B47" s="17" t="n">
        <v>5928</v>
      </c>
      <c r="C47" s="18">
        <f>(96.0/B47*100)</f>
        <v/>
      </c>
      <c r="D47" s="19" t="n">
        <v>5832</v>
      </c>
      <c r="E47" s="18" t="n">
        <v>404.5392964</v>
      </c>
      <c r="F47" s="20" t="n">
        <v>6.64718843</v>
      </c>
      <c r="G47" s="18" t="n">
        <v>446.62344986</v>
      </c>
      <c r="H47" s="20" t="n">
        <v>4.83681258</v>
      </c>
      <c r="I47" s="18" t="n">
        <v>459.38756548</v>
      </c>
      <c r="J47" s="20" t="n">
        <v>4.17908582</v>
      </c>
      <c r="K47" s="18" t="n">
        <v>453.30785311</v>
      </c>
      <c r="L47" s="20" t="n">
        <v>5.37676994</v>
      </c>
      <c r="M47" s="18" t="s">
        <v>481</v>
      </c>
      <c r="N47" s="20" t="s">
        <v>481</v>
      </c>
      <c r="O47" s="18" t="s">
        <v>481</v>
      </c>
      <c r="P47" s="20" t="s">
        <v>481</v>
      </c>
      <c r="Q47" s="18" t="s">
        <v>481</v>
      </c>
      <c r="R47" s="20" t="s">
        <v>481</v>
      </c>
      <c r="S47" s="18" t="s">
        <v>481</v>
      </c>
      <c r="T47" s="20" t="s">
        <v>481</v>
      </c>
      <c r="U47" s="18" t="n">
        <v>335.61227552</v>
      </c>
      <c r="V47" s="20" t="n">
        <v>8.019080860000001</v>
      </c>
    </row>
    <row r="48" spans="1:22">
      <c r="A48" s="15" t="s">
        <v>523</v>
      </c>
      <c r="B48" s="17" t="n">
        <v>9841</v>
      </c>
      <c r="C48" s="18">
        <f>(7.0/B48*100)</f>
        <v/>
      </c>
      <c r="D48" s="19" t="n">
        <v>9834</v>
      </c>
      <c r="E48" s="18" t="n">
        <v>467.68291882</v>
      </c>
      <c r="F48" s="20" t="n">
        <v>17.50544018</v>
      </c>
      <c r="G48" s="18" t="n">
        <v>470.04471748</v>
      </c>
      <c r="H48" s="20" t="n">
        <v>6.18945943</v>
      </c>
      <c r="I48" s="18" t="n">
        <v>519.3746992</v>
      </c>
      <c r="J48" s="20" t="n">
        <v>4.7045612</v>
      </c>
      <c r="K48" s="18" t="n">
        <v>543.26120697</v>
      </c>
      <c r="L48" s="20" t="n">
        <v>5.50562589</v>
      </c>
      <c r="M48" s="18" t="s">
        <v>481</v>
      </c>
      <c r="N48" s="20" t="s">
        <v>481</v>
      </c>
      <c r="O48" s="18" t="s">
        <v>481</v>
      </c>
      <c r="P48" s="20" t="s">
        <v>481</v>
      </c>
      <c r="Q48" s="18" t="s">
        <v>481</v>
      </c>
      <c r="R48" s="20" t="s">
        <v>481</v>
      </c>
      <c r="S48" s="18" t="s">
        <v>481</v>
      </c>
      <c r="T48" s="20" t="s">
        <v>481</v>
      </c>
      <c r="U48" s="18" t="n">
        <v>466.10629906</v>
      </c>
      <c r="V48" s="20" t="n">
        <v>30.80642268</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(222.0/B50*100)</f>
        <v/>
      </c>
      <c r="D50" s="19" t="n">
        <v>11573</v>
      </c>
      <c r="E50" s="18" t="n">
        <v>379.48189979</v>
      </c>
      <c r="F50" s="20" t="n">
        <v>5.07604446</v>
      </c>
      <c r="G50" s="18" t="n">
        <v>393.95075246</v>
      </c>
      <c r="H50" s="20" t="n">
        <v>3.17286674</v>
      </c>
      <c r="I50" s="18" t="n">
        <v>425.5810654</v>
      </c>
      <c r="J50" s="20" t="n">
        <v>2.40596142</v>
      </c>
      <c r="K50" s="18" t="n">
        <v>419.67044883</v>
      </c>
      <c r="L50" s="20" t="n">
        <v>3.00997609</v>
      </c>
      <c r="M50" s="18" t="s">
        <v>481</v>
      </c>
      <c r="N50" s="20" t="s">
        <v>481</v>
      </c>
      <c r="O50" s="18" t="s">
        <v>481</v>
      </c>
      <c r="P50" s="20" t="s">
        <v>481</v>
      </c>
      <c r="Q50" s="18" t="s">
        <v>481</v>
      </c>
      <c r="R50" s="20" t="s">
        <v>481</v>
      </c>
      <c r="S50" s="18" t="s">
        <v>481</v>
      </c>
      <c r="T50" s="20" t="s">
        <v>481</v>
      </c>
      <c r="U50" s="18" t="n">
        <v>332.22370255</v>
      </c>
      <c r="V50" s="20" t="n">
        <v>12.34324633</v>
      </c>
    </row>
    <row r="51" spans="1:22">
      <c r="A51" s="15" t="s">
        <v>526</v>
      </c>
      <c r="B51" s="17" t="n">
        <v>6866</v>
      </c>
      <c r="C51" s="18">
        <f>(110.0/B51*100)</f>
        <v/>
      </c>
      <c r="D51" s="19" t="n">
        <v>6756</v>
      </c>
      <c r="E51" s="18" t="n">
        <v>389.021431</v>
      </c>
      <c r="F51" s="20" t="n">
        <v>4.93293165</v>
      </c>
      <c r="G51" s="18" t="n">
        <v>398.16499736</v>
      </c>
      <c r="H51" s="20" t="n">
        <v>3.24418937</v>
      </c>
      <c r="I51" s="18" t="n">
        <v>426.6961042</v>
      </c>
      <c r="J51" s="20" t="n">
        <v>2.45817968</v>
      </c>
      <c r="K51" s="18" t="n">
        <v>425.90671277</v>
      </c>
      <c r="L51" s="20" t="n">
        <v>2.92212664</v>
      </c>
      <c r="M51" s="18" t="s">
        <v>481</v>
      </c>
      <c r="N51" s="20" t="s">
        <v>481</v>
      </c>
      <c r="O51" s="18" t="s">
        <v>481</v>
      </c>
      <c r="P51" s="20" t="s">
        <v>481</v>
      </c>
      <c r="Q51" s="18" t="n">
        <v>410.85572185</v>
      </c>
      <c r="R51" s="20" t="n">
        <v>3.7997542</v>
      </c>
      <c r="S51" s="18" t="s">
        <v>481</v>
      </c>
      <c r="T51" s="20" t="s">
        <v>481</v>
      </c>
      <c r="U51" s="18" t="n">
        <v>379.08920959</v>
      </c>
      <c r="V51" s="20" t="n">
        <v>9.311313739999999</v>
      </c>
    </row>
    <row r="52" spans="1:22">
      <c r="A52" s="15" t="s">
        <v>527</v>
      </c>
      <c r="B52" s="17" t="n">
        <v>5809</v>
      </c>
      <c r="C52" s="18">
        <f>(76.0/B52*100)</f>
        <v/>
      </c>
      <c r="D52" s="19" t="n">
        <v>5733</v>
      </c>
      <c r="E52" s="18" t="n">
        <v>428.89219683</v>
      </c>
      <c r="F52" s="20" t="n">
        <v>6.39609792</v>
      </c>
      <c r="G52" s="18" t="n">
        <v>446.41198426</v>
      </c>
      <c r="H52" s="20" t="n">
        <v>3.84008981</v>
      </c>
      <c r="I52" s="18" t="n">
        <v>486.55528035</v>
      </c>
      <c r="J52" s="20" t="n">
        <v>2.48556004</v>
      </c>
      <c r="K52" s="18" t="n">
        <v>485.15248092</v>
      </c>
      <c r="L52" s="20" t="n">
        <v>3.93186314</v>
      </c>
      <c r="M52" s="18" t="s">
        <v>481</v>
      </c>
      <c r="N52" s="20" t="s">
        <v>481</v>
      </c>
      <c r="O52" s="18" t="s">
        <v>481</v>
      </c>
      <c r="P52" s="20" t="s">
        <v>481</v>
      </c>
      <c r="Q52" s="18" t="s">
        <v>481</v>
      </c>
      <c r="R52" s="20" t="s">
        <v>481</v>
      </c>
      <c r="S52" s="18" t="s">
        <v>481</v>
      </c>
      <c r="T52" s="20" t="s">
        <v>481</v>
      </c>
      <c r="U52" s="18" t="n">
        <v>385.23362764</v>
      </c>
      <c r="V52" s="20" t="n">
        <v>13.2194302</v>
      </c>
    </row>
    <row r="53" spans="1:22">
      <c r="A53" s="15" t="s">
        <v>528</v>
      </c>
      <c r="B53" s="17" t="n">
        <v>5571</v>
      </c>
      <c r="C53" s="18">
        <f>(85.0/B53*100)</f>
        <v/>
      </c>
      <c r="D53" s="19" t="n">
        <v>5486</v>
      </c>
      <c r="E53" s="18" t="n">
        <v>389.9915641</v>
      </c>
      <c r="F53" s="20" t="n">
        <v>7.81362768</v>
      </c>
      <c r="G53" s="18" t="n">
        <v>412.59811863</v>
      </c>
      <c r="H53" s="20" t="n">
        <v>4.33664034</v>
      </c>
      <c r="I53" s="18" t="n">
        <v>438.32722314</v>
      </c>
      <c r="J53" s="20" t="n">
        <v>1.76085645</v>
      </c>
      <c r="K53" s="18" t="n">
        <v>445.62405271</v>
      </c>
      <c r="L53" s="20" t="n">
        <v>3.15263188</v>
      </c>
      <c r="M53" s="18" t="s">
        <v>481</v>
      </c>
      <c r="N53" s="20" t="s">
        <v>481</v>
      </c>
      <c r="O53" s="18" t="s">
        <v>481</v>
      </c>
      <c r="P53" s="20" t="s">
        <v>481</v>
      </c>
      <c r="Q53" s="18" t="s">
        <v>481</v>
      </c>
      <c r="R53" s="20" t="s">
        <v>481</v>
      </c>
      <c r="S53" s="18" t="s">
        <v>481</v>
      </c>
      <c r="T53" s="20" t="s">
        <v>481</v>
      </c>
      <c r="U53" s="18" t="n">
        <v>339.12740895</v>
      </c>
      <c r="V53" s="20" t="n">
        <v>8.16808041</v>
      </c>
    </row>
    <row r="54" spans="1:22">
      <c r="A54" s="15" t="s">
        <v>529</v>
      </c>
      <c r="B54" s="17" t="n">
        <v>4740</v>
      </c>
      <c r="C54" s="18">
        <f>(83.0/B54*100)</f>
        <v/>
      </c>
      <c r="D54" s="19" t="n">
        <v>4657</v>
      </c>
      <c r="E54" s="18" t="n">
        <v>296.77494528</v>
      </c>
      <c r="F54" s="20" t="n">
        <v>5.16010095</v>
      </c>
      <c r="G54" s="18" t="n">
        <v>317.76883403</v>
      </c>
      <c r="H54" s="20" t="n">
        <v>4.86475757</v>
      </c>
      <c r="I54" s="18" t="n">
        <v>342.89089192</v>
      </c>
      <c r="J54" s="20" t="n">
        <v>3.47633446</v>
      </c>
      <c r="K54" s="18" t="n">
        <v>340.6817538</v>
      </c>
      <c r="L54" s="20" t="n">
        <v>2.90725257</v>
      </c>
      <c r="M54" s="18" t="s">
        <v>481</v>
      </c>
      <c r="N54" s="20" t="s">
        <v>481</v>
      </c>
      <c r="O54" s="18" t="s">
        <v>481</v>
      </c>
      <c r="P54" s="20" t="s">
        <v>481</v>
      </c>
      <c r="Q54" s="18" t="s">
        <v>481</v>
      </c>
      <c r="R54" s="20" t="s">
        <v>481</v>
      </c>
      <c r="S54" s="18" t="s">
        <v>481</v>
      </c>
      <c r="T54" s="20" t="s">
        <v>481</v>
      </c>
      <c r="U54" s="18" t="n">
        <v>267.16096503</v>
      </c>
      <c r="V54" s="20" t="n">
        <v>4.30274758</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499.61598651</v>
      </c>
      <c r="F56" s="20" t="n">
        <v>10.17516125</v>
      </c>
      <c r="G56" s="18" t="n">
        <v>511.27026704</v>
      </c>
      <c r="H56" s="20" t="n">
        <v>5.76932934</v>
      </c>
      <c r="I56" s="18" t="n">
        <v>526.7410227300001</v>
      </c>
      <c r="J56" s="20" t="n">
        <v>2.55339206</v>
      </c>
      <c r="K56" s="18" t="n">
        <v>519.36460663</v>
      </c>
      <c r="L56" s="20" t="n">
        <v>3.53198065</v>
      </c>
      <c r="M56" s="18" t="s">
        <v>481</v>
      </c>
      <c r="N56" s="20" t="s">
        <v>481</v>
      </c>
      <c r="O56" s="18" t="s">
        <v>481</v>
      </c>
      <c r="P56" s="20" t="s">
        <v>481</v>
      </c>
      <c r="Q56" s="18" t="s">
        <v>481</v>
      </c>
      <c r="R56" s="20" t="s">
        <v>481</v>
      </c>
      <c r="S56" s="18" t="s">
        <v>481</v>
      </c>
      <c r="T56" s="20" t="s">
        <v>481</v>
      </c>
      <c r="U56" s="18" t="n">
        <v>477.03075374</v>
      </c>
      <c r="V56" s="20" t="n">
        <v>18.27189283</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(138.0/B61*100)</f>
        <v/>
      </c>
      <c r="D61" s="19" t="n">
        <v>6387</v>
      </c>
      <c r="E61" s="18" t="n">
        <v>434.24141948</v>
      </c>
      <c r="F61" s="20" t="n">
        <v>6.26153785</v>
      </c>
      <c r="G61" s="18" t="n">
        <v>462.17236373</v>
      </c>
      <c r="H61" s="20" t="n">
        <v>2.96994398</v>
      </c>
      <c r="I61" s="18" t="n">
        <v>481.39620189</v>
      </c>
      <c r="J61" s="20" t="n">
        <v>2.69981429</v>
      </c>
      <c r="K61" s="18" t="n">
        <v>490.5987557</v>
      </c>
      <c r="L61" s="20" t="n">
        <v>4.23592067</v>
      </c>
      <c r="M61" s="18" t="s">
        <v>481</v>
      </c>
      <c r="N61" s="20" t="s">
        <v>481</v>
      </c>
      <c r="O61" s="18" t="s">
        <v>481</v>
      </c>
      <c r="P61" s="20" t="s">
        <v>481</v>
      </c>
      <c r="Q61" s="18" t="s">
        <v>481</v>
      </c>
      <c r="R61" s="20" t="s">
        <v>481</v>
      </c>
      <c r="S61" s="18" t="s">
        <v>481</v>
      </c>
      <c r="T61" s="20" t="s">
        <v>481</v>
      </c>
      <c r="U61" s="18" t="n">
        <v>375.7390106</v>
      </c>
      <c r="V61" s="20" t="n">
        <v>9.57572783</v>
      </c>
    </row>
    <row r="62" spans="1:22">
      <c r="A62" s="15" t="s">
        <v>537</v>
      </c>
      <c r="B62" s="17" t="n">
        <v>4476</v>
      </c>
      <c r="C62" s="18">
        <f>(3.0/B62*100)</f>
        <v/>
      </c>
      <c r="D62" s="19" t="n">
        <v>4473</v>
      </c>
      <c r="E62" s="18" t="n">
        <v>489.10143921</v>
      </c>
      <c r="F62" s="20" t="n">
        <v>11.78772855</v>
      </c>
      <c r="G62" s="18" t="n">
        <v>512.0050835</v>
      </c>
      <c r="H62" s="20" t="n">
        <v>3.90615909</v>
      </c>
      <c r="I62" s="18" t="n">
        <v>531.28441778</v>
      </c>
      <c r="J62" s="20" t="n">
        <v>1.23353257</v>
      </c>
      <c r="K62" s="18" t="n">
        <v>534.41757283</v>
      </c>
      <c r="L62" s="20" t="n">
        <v>3.0053579</v>
      </c>
      <c r="M62" s="18" t="s">
        <v>481</v>
      </c>
      <c r="N62" s="20" t="s">
        <v>481</v>
      </c>
      <c r="O62" s="18" t="s">
        <v>481</v>
      </c>
      <c r="P62" s="20" t="s">
        <v>481</v>
      </c>
      <c r="Q62" s="18" t="s">
        <v>481</v>
      </c>
      <c r="R62" s="20" t="s">
        <v>481</v>
      </c>
      <c r="S62" s="18" t="s">
        <v>481</v>
      </c>
      <c r="T62" s="20" t="s">
        <v>481</v>
      </c>
      <c r="U62" s="18" t="n">
        <v>492.12785697</v>
      </c>
      <c r="V62" s="20" t="n">
        <v>19.44567583</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(76.0/B66*100)</f>
        <v/>
      </c>
      <c r="D66" s="19" t="n">
        <v>5589</v>
      </c>
      <c r="E66" s="18" t="n">
        <v>390.41175666</v>
      </c>
      <c r="F66" s="20" t="n">
        <v>5.6078778</v>
      </c>
      <c r="G66" s="18" t="n">
        <v>398.70592907</v>
      </c>
      <c r="H66" s="20" t="n">
        <v>2.81135268</v>
      </c>
      <c r="I66" s="18" t="n">
        <v>418.52151056</v>
      </c>
      <c r="J66" s="20" t="n">
        <v>1.54903339</v>
      </c>
      <c r="K66" s="18" t="n">
        <v>425.87966252</v>
      </c>
      <c r="L66" s="20" t="n">
        <v>3.60031428</v>
      </c>
      <c r="M66" s="18" t="s">
        <v>481</v>
      </c>
      <c r="N66" s="20" t="s">
        <v>481</v>
      </c>
      <c r="O66" s="18" t="s">
        <v>481</v>
      </c>
      <c r="P66" s="20" t="s">
        <v>481</v>
      </c>
      <c r="Q66" s="18" t="s">
        <v>481</v>
      </c>
      <c r="R66" s="20" t="s">
        <v>481</v>
      </c>
      <c r="S66" s="18" t="s">
        <v>481</v>
      </c>
      <c r="T66" s="20" t="s">
        <v>481</v>
      </c>
      <c r="U66" s="18" t="n">
        <v>331.31415469</v>
      </c>
      <c r="V66" s="20" t="n">
        <v>5.10352718</v>
      </c>
    </row>
    <row r="67" spans="1:22">
      <c r="A67" s="15" t="s">
        <v>542</v>
      </c>
      <c r="B67" s="17" t="n">
        <v>6971</v>
      </c>
      <c r="C67" s="18">
        <f>(83.0/B67*100)</f>
        <v/>
      </c>
      <c r="D67" s="19" t="n">
        <v>6888</v>
      </c>
      <c r="E67" s="18" t="n">
        <v>358.12850713</v>
      </c>
      <c r="F67" s="20" t="n">
        <v>5.56156391</v>
      </c>
      <c r="G67" s="18" t="n">
        <v>372.4296091</v>
      </c>
      <c r="H67" s="20" t="n">
        <v>2.78284976</v>
      </c>
      <c r="I67" s="18" t="n">
        <v>406.58783706</v>
      </c>
      <c r="J67" s="20" t="n">
        <v>2.33954528</v>
      </c>
      <c r="K67" s="18" t="n">
        <v>412.41704317</v>
      </c>
      <c r="L67" s="20" t="n">
        <v>3.82454955</v>
      </c>
      <c r="M67" s="18" t="s">
        <v>481</v>
      </c>
      <c r="N67" s="20" t="s">
        <v>481</v>
      </c>
      <c r="O67" s="18" t="s">
        <v>481</v>
      </c>
      <c r="P67" s="20" t="s">
        <v>481</v>
      </c>
      <c r="Q67" s="18" t="s">
        <v>481</v>
      </c>
      <c r="R67" s="20" t="s">
        <v>481</v>
      </c>
      <c r="S67" s="18" t="s">
        <v>481</v>
      </c>
      <c r="T67" s="20" t="s">
        <v>481</v>
      </c>
      <c r="U67" s="18" t="n">
        <v>308.5088817</v>
      </c>
      <c r="V67" s="20" t="n">
        <v>6.62273798</v>
      </c>
    </row>
    <row r="68" spans="1:22">
      <c r="A68" s="15" t="s">
        <v>543</v>
      </c>
      <c r="B68" s="17" t="n">
        <v>12083</v>
      </c>
      <c r="C68" s="18">
        <f>(26.0/B68*100)</f>
        <v/>
      </c>
      <c r="D68" s="19" t="n">
        <v>12057</v>
      </c>
      <c r="E68" s="18" t="n">
        <v>372.32176996</v>
      </c>
      <c r="F68" s="20" t="n">
        <v>3.231645</v>
      </c>
      <c r="G68" s="18" t="n">
        <v>400.5097434</v>
      </c>
      <c r="H68" s="20" t="n">
        <v>2.33060552</v>
      </c>
      <c r="I68" s="18" t="n">
        <v>435.07939238</v>
      </c>
      <c r="J68" s="20" t="n">
        <v>1.40135859</v>
      </c>
      <c r="K68" s="18" t="n">
        <v>433.68430368</v>
      </c>
      <c r="L68" s="20" t="n">
        <v>2.44582854</v>
      </c>
      <c r="M68" s="18" t="s">
        <v>481</v>
      </c>
      <c r="N68" s="20" t="s">
        <v>481</v>
      </c>
      <c r="O68" s="18" t="s">
        <v>481</v>
      </c>
      <c r="P68" s="20" t="s">
        <v>481</v>
      </c>
      <c r="Q68" s="18" t="s">
        <v>481</v>
      </c>
      <c r="R68" s="20" t="s">
        <v>481</v>
      </c>
      <c r="S68" s="18" t="s">
        <v>481</v>
      </c>
      <c r="T68" s="20" t="s">
        <v>481</v>
      </c>
      <c r="U68" s="18" t="n">
        <v>331.67602821</v>
      </c>
      <c r="V68" s="20" t="n">
        <v>3.35931183</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459.61447559</v>
      </c>
      <c r="F70" s="20" t="n">
        <v>8.381704470000001</v>
      </c>
      <c r="G70" s="18" t="n">
        <v>469.68406108</v>
      </c>
      <c r="H70" s="20" t="n">
        <v>4.27485918</v>
      </c>
      <c r="I70" s="18" t="n">
        <v>491.83120186</v>
      </c>
      <c r="J70" s="20" t="n">
        <v>2.82134969</v>
      </c>
      <c r="K70" s="18" t="n">
        <v>503.49306619</v>
      </c>
      <c r="L70" s="20" t="n">
        <v>4.26931966</v>
      </c>
      <c r="M70" s="18" t="s">
        <v>481</v>
      </c>
      <c r="N70" s="20" t="s">
        <v>481</v>
      </c>
      <c r="O70" s="18" t="s">
        <v>481</v>
      </c>
      <c r="P70" s="20" t="s">
        <v>481</v>
      </c>
      <c r="Q70" s="18" t="s">
        <v>481</v>
      </c>
      <c r="R70" s="20" t="s">
        <v>481</v>
      </c>
      <c r="S70" s="18" t="s">
        <v>481</v>
      </c>
      <c r="T70" s="20" t="s">
        <v>481</v>
      </c>
      <c r="U70" s="18" t="n">
        <v>418.00309393</v>
      </c>
      <c r="V70" s="20" t="n">
        <v>8.77139023</v>
      </c>
    </row>
    <row r="71" spans="1:22">
      <c r="A71" s="15" t="s">
        <v>546</v>
      </c>
      <c r="B71" s="17" t="n">
        <v>6115</v>
      </c>
      <c r="C71" s="18">
        <f>(17.0/B71*100)</f>
        <v/>
      </c>
      <c r="D71" s="19" t="n">
        <v>6098</v>
      </c>
      <c r="E71" s="18" t="n">
        <v>501.17625672</v>
      </c>
      <c r="F71" s="20" t="n">
        <v>13.33580837</v>
      </c>
      <c r="G71" s="18" t="n">
        <v>500.96122611</v>
      </c>
      <c r="H71" s="20" t="n">
        <v>4.93438418</v>
      </c>
      <c r="I71" s="18" t="n">
        <v>557.78729033</v>
      </c>
      <c r="J71" s="20" t="n">
        <v>1.82310892</v>
      </c>
      <c r="K71" s="18" t="n">
        <v>569.86060791</v>
      </c>
      <c r="L71" s="20" t="n">
        <v>3.21213793</v>
      </c>
      <c r="M71" s="18" t="s">
        <v>481</v>
      </c>
      <c r="N71" s="20" t="s">
        <v>481</v>
      </c>
      <c r="O71" s="18" t="s">
        <v>481</v>
      </c>
      <c r="P71" s="20" t="s">
        <v>481</v>
      </c>
      <c r="Q71" s="18" t="s">
        <v>481</v>
      </c>
      <c r="R71" s="20" t="s">
        <v>481</v>
      </c>
      <c r="S71" s="18" t="s">
        <v>481</v>
      </c>
      <c r="T71" s="20" t="s">
        <v>481</v>
      </c>
      <c r="U71" s="18" t="n">
        <v>497.26911314</v>
      </c>
      <c r="V71" s="20" t="n">
        <v>18.90778789</v>
      </c>
    </row>
    <row r="72" spans="1:22">
      <c r="A72" s="15" t="s">
        <v>547</v>
      </c>
      <c r="B72" s="17" t="n">
        <v>7708</v>
      </c>
      <c r="C72" s="18">
        <f>(5.0/B72*100)</f>
        <v/>
      </c>
      <c r="D72" s="19" t="n">
        <v>7703</v>
      </c>
      <c r="E72" s="18" t="n">
        <v>477.57653036</v>
      </c>
      <c r="F72" s="20" t="n">
        <v>14.08186331</v>
      </c>
      <c r="G72" s="18" t="n">
        <v>513.67651052</v>
      </c>
      <c r="H72" s="20" t="n">
        <v>4.54884422</v>
      </c>
      <c r="I72" s="18" t="n">
        <v>532.21721411</v>
      </c>
      <c r="J72" s="20" t="n">
        <v>2.86828854</v>
      </c>
      <c r="K72" s="18" t="n">
        <v>541.24508936</v>
      </c>
      <c r="L72" s="20" t="n">
        <v>3.55242654</v>
      </c>
      <c r="M72" s="18" t="s">
        <v>481</v>
      </c>
      <c r="N72" s="20" t="s">
        <v>481</v>
      </c>
      <c r="O72" s="18" t="s">
        <v>481</v>
      </c>
      <c r="P72" s="20" t="s">
        <v>481</v>
      </c>
      <c r="Q72" s="18" t="s">
        <v>481</v>
      </c>
      <c r="R72" s="20" t="s">
        <v>481</v>
      </c>
      <c r="S72" s="18" t="s">
        <v>481</v>
      </c>
      <c r="T72" s="20" t="s">
        <v>481</v>
      </c>
      <c r="U72" s="18" t="n">
        <v>473.28336116</v>
      </c>
      <c r="V72" s="20" t="n">
        <v>39.22530506</v>
      </c>
    </row>
    <row r="73" spans="1:22">
      <c r="A73" s="15" t="s">
        <v>548</v>
      </c>
      <c r="B73" s="17" t="n">
        <v>8249</v>
      </c>
      <c r="C73" s="18">
        <f>(147.0/B73*100)</f>
        <v/>
      </c>
      <c r="D73" s="19" t="n">
        <v>8102</v>
      </c>
      <c r="E73" s="18" t="n">
        <v>403.59459505</v>
      </c>
      <c r="F73" s="20" t="n">
        <v>16.7458377</v>
      </c>
      <c r="G73" s="18" t="n">
        <v>404.38325504</v>
      </c>
      <c r="H73" s="20" t="n">
        <v>5.37220562</v>
      </c>
      <c r="I73" s="18" t="n">
        <v>423.01296181</v>
      </c>
      <c r="J73" s="20" t="n">
        <v>2.73223898</v>
      </c>
      <c r="K73" s="18" t="n">
        <v>427.48716021</v>
      </c>
      <c r="L73" s="20" t="n">
        <v>4.84972302</v>
      </c>
      <c r="M73" s="18" t="s">
        <v>481</v>
      </c>
      <c r="N73" s="20" t="s">
        <v>481</v>
      </c>
      <c r="O73" s="18" t="s">
        <v>481</v>
      </c>
      <c r="P73" s="20" t="s">
        <v>481</v>
      </c>
      <c r="Q73" s="18" t="s">
        <v>481</v>
      </c>
      <c r="R73" s="20" t="s">
        <v>481</v>
      </c>
      <c r="S73" s="18" t="s">
        <v>481</v>
      </c>
      <c r="T73" s="20" t="s">
        <v>481</v>
      </c>
      <c r="U73" s="18" t="n">
        <v>364.44579341</v>
      </c>
      <c r="V73" s="20" t="n">
        <v>12.61162102</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(204.0/B75*100)</f>
        <v/>
      </c>
      <c r="D75" s="19" t="n">
        <v>5171</v>
      </c>
      <c r="E75" s="18" t="n">
        <v>366.56492297</v>
      </c>
      <c r="F75" s="20" t="n">
        <v>5.19022501</v>
      </c>
      <c r="G75" s="18" t="n">
        <v>374.18236091</v>
      </c>
      <c r="H75" s="20" t="n">
        <v>2.75504318</v>
      </c>
      <c r="I75" s="18" t="n">
        <v>396.46318692</v>
      </c>
      <c r="J75" s="20" t="n">
        <v>2.66335231</v>
      </c>
      <c r="K75" s="18" t="n">
        <v>391.62900802</v>
      </c>
      <c r="L75" s="20" t="n">
        <v>2.64206588</v>
      </c>
      <c r="M75" s="18" t="s">
        <v>481</v>
      </c>
      <c r="N75" s="20" t="s">
        <v>481</v>
      </c>
      <c r="O75" s="18" t="s">
        <v>481</v>
      </c>
      <c r="P75" s="20" t="s">
        <v>481</v>
      </c>
      <c r="Q75" s="18" t="s">
        <v>481</v>
      </c>
      <c r="R75" s="20" t="s">
        <v>481</v>
      </c>
      <c r="S75" s="18" t="s">
        <v>481</v>
      </c>
      <c r="T75" s="20" t="s">
        <v>481</v>
      </c>
      <c r="U75" s="18" t="n">
        <v>341.12445809</v>
      </c>
      <c r="V75" s="20" t="n">
        <v>5.45482586</v>
      </c>
    </row>
    <row r="76" spans="1:22">
      <c r="A76" s="15" t="s">
        <v>551</v>
      </c>
      <c r="B76" s="17" t="n">
        <v>14167</v>
      </c>
      <c r="C76" s="18">
        <f>(229.0/B76*100)</f>
        <v/>
      </c>
      <c r="D76" s="19" t="n">
        <v>13938</v>
      </c>
      <c r="E76" s="18" t="n">
        <v>393.08645035</v>
      </c>
      <c r="F76" s="20" t="n">
        <v>7.103367</v>
      </c>
      <c r="G76" s="18" t="n">
        <v>430.57286686</v>
      </c>
      <c r="H76" s="20" t="n">
        <v>3.92909215</v>
      </c>
      <c r="I76" s="18" t="n">
        <v>444.18022962</v>
      </c>
      <c r="J76" s="20" t="n">
        <v>2.81877852</v>
      </c>
      <c r="K76" s="18" t="n">
        <v>440.28685319</v>
      </c>
      <c r="L76" s="20" t="n">
        <v>2.72430542</v>
      </c>
      <c r="M76" s="18" t="s">
        <v>481</v>
      </c>
      <c r="N76" s="20" t="s">
        <v>481</v>
      </c>
      <c r="O76" s="18" t="s">
        <v>481</v>
      </c>
      <c r="P76" s="20" t="s">
        <v>481</v>
      </c>
      <c r="Q76" s="18" t="s">
        <v>481</v>
      </c>
      <c r="R76" s="20" t="s">
        <v>481</v>
      </c>
      <c r="S76" s="18" t="s">
        <v>481</v>
      </c>
      <c r="T76" s="20" t="s">
        <v>481</v>
      </c>
      <c r="U76" s="18" t="n">
        <v>333.88892407</v>
      </c>
      <c r="V76" s="20" t="n">
        <v>6.00666261</v>
      </c>
    </row>
    <row r="77" spans="1:22">
      <c r="A77" s="15" t="s">
        <v>552</v>
      </c>
      <c r="B77" s="17" t="n">
        <v>6062</v>
      </c>
      <c r="C77" s="18">
        <f>(87.0/B77*100)</f>
        <v/>
      </c>
      <c r="D77" s="19" t="n">
        <v>5975</v>
      </c>
      <c r="E77" s="18" t="n">
        <v>398.63070714</v>
      </c>
      <c r="F77" s="20" t="n">
        <v>6.70266737</v>
      </c>
      <c r="G77" s="18" t="n">
        <v>426.62236659</v>
      </c>
      <c r="H77" s="20" t="n">
        <v>3.51558992</v>
      </c>
      <c r="I77" s="18" t="n">
        <v>445.95227321</v>
      </c>
      <c r="J77" s="20" t="n">
        <v>2.28334621</v>
      </c>
      <c r="K77" s="18" t="n">
        <v>435.42263376</v>
      </c>
      <c r="L77" s="20" t="n">
        <v>3.84160043</v>
      </c>
      <c r="M77" s="18" t="s">
        <v>481</v>
      </c>
      <c r="N77" s="20" t="s">
        <v>481</v>
      </c>
      <c r="O77" s="18" t="s">
        <v>481</v>
      </c>
      <c r="P77" s="20" t="s">
        <v>481</v>
      </c>
      <c r="Q77" s="18" t="s">
        <v>481</v>
      </c>
      <c r="R77" s="20" t="s">
        <v>481</v>
      </c>
      <c r="S77" s="18" t="s">
        <v>481</v>
      </c>
      <c r="T77" s="20" t="s">
        <v>481</v>
      </c>
      <c r="U77" s="18" t="n">
        <v>346.21602813</v>
      </c>
      <c r="V77" s="20" t="n">
        <v>5.65258538</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431.95532377</v>
      </c>
      <c r="F81" s="20" t="n">
        <v>8.82842357</v>
      </c>
      <c r="G81" s="18" t="n">
        <v>426.07599162</v>
      </c>
      <c r="H81" s="20" t="n">
        <v>3.38073815</v>
      </c>
      <c r="I81" s="18" t="n">
        <v>446.27326841</v>
      </c>
      <c r="J81" s="20" t="n">
        <v>3.2311419</v>
      </c>
      <c r="K81" s="18" t="n">
        <v>460.69562771</v>
      </c>
      <c r="L81" s="20" t="n">
        <v>4.3118287</v>
      </c>
      <c r="M81" s="18" t="s">
        <v>481</v>
      </c>
      <c r="N81" s="20" t="s">
        <v>481</v>
      </c>
      <c r="O81" s="18" t="s">
        <v>481</v>
      </c>
      <c r="P81" s="20" t="s">
        <v>481</v>
      </c>
      <c r="Q81" s="18" t="s">
        <v>481</v>
      </c>
      <c r="R81" s="20" t="s">
        <v>481</v>
      </c>
      <c r="S81" s="18" t="s">
        <v>481</v>
      </c>
      <c r="T81" s="20" t="s">
        <v>481</v>
      </c>
      <c r="U81" s="18" t="n">
        <v>383.76971554</v>
      </c>
      <c r="V81" s="20" t="n">
        <v>19.42174975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722</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528.94600379</v>
      </c>
      <c r="F7" s="20" t="n">
        <v>5.95678969</v>
      </c>
      <c r="G7" s="18" t="n">
        <v>531.54851488</v>
      </c>
      <c r="H7" s="20" t="n">
        <v>2.50497953</v>
      </c>
      <c r="I7" s="18" t="n">
        <v>509.15982816</v>
      </c>
      <c r="J7" s="20" t="n">
        <v>1.84280193</v>
      </c>
      <c r="K7" s="18" t="n">
        <v>497.69503383</v>
      </c>
      <c r="L7" s="20" t="n">
        <v>2.79176463</v>
      </c>
      <c r="M7" s="18" t="s">
        <v>481</v>
      </c>
      <c r="N7" s="20" t="s">
        <v>481</v>
      </c>
      <c r="O7" s="18" t="s">
        <v>481</v>
      </c>
      <c r="P7" s="20" t="s">
        <v>481</v>
      </c>
      <c r="Q7" s="18" t="s">
        <v>481</v>
      </c>
      <c r="R7" s="20" t="s">
        <v>481</v>
      </c>
      <c r="S7" s="18" t="s">
        <v>481</v>
      </c>
      <c r="T7" s="20" t="s">
        <v>481</v>
      </c>
      <c r="U7" s="18" t="n">
        <v>437.32090434</v>
      </c>
      <c r="V7" s="20" t="n">
        <v>8.17192199</v>
      </c>
    </row>
    <row r="8" spans="1:22">
      <c r="A8" s="15" t="s">
        <v>483</v>
      </c>
      <c r="B8" s="17" t="n">
        <v>7007</v>
      </c>
      <c r="C8" s="18">
        <f>(25.0/B8*100)</f>
        <v/>
      </c>
      <c r="D8" s="19" t="n">
        <v>6982</v>
      </c>
      <c r="E8" s="18" t="n">
        <v>498.08656017</v>
      </c>
      <c r="F8" s="20" t="n">
        <v>5.13474143</v>
      </c>
      <c r="G8" s="18" t="n">
        <v>513.97326455</v>
      </c>
      <c r="H8" s="20" t="n">
        <v>3.40332124</v>
      </c>
      <c r="I8" s="18" t="n">
        <v>499.8392884</v>
      </c>
      <c r="J8" s="20" t="n">
        <v>3.08576318</v>
      </c>
      <c r="K8" s="18" t="n">
        <v>484.51330387</v>
      </c>
      <c r="L8" s="20" t="n">
        <v>2.75491194</v>
      </c>
      <c r="M8" s="18" t="s">
        <v>481</v>
      </c>
      <c r="N8" s="20" t="s">
        <v>481</v>
      </c>
      <c r="O8" s="18" t="s">
        <v>481</v>
      </c>
      <c r="P8" s="20" t="s">
        <v>481</v>
      </c>
      <c r="Q8" s="18" t="n">
        <v>368.48347797</v>
      </c>
      <c r="R8" s="20" t="n">
        <v>14.99112476</v>
      </c>
      <c r="S8" s="18" t="s">
        <v>481</v>
      </c>
      <c r="T8" s="20" t="s">
        <v>481</v>
      </c>
      <c r="U8" s="18" t="n">
        <v>370.4579198</v>
      </c>
      <c r="V8" s="20" t="n">
        <v>14.13541245</v>
      </c>
    </row>
    <row r="9" spans="1:22">
      <c r="A9" s="15" t="s">
        <v>484</v>
      </c>
      <c r="B9" s="17" t="n">
        <v>9651</v>
      </c>
      <c r="C9" s="18">
        <f>(113.0/B9*100)</f>
        <v/>
      </c>
      <c r="D9" s="19" t="n">
        <v>9538</v>
      </c>
      <c r="E9" s="18" t="n">
        <v>496.93706065</v>
      </c>
      <c r="F9" s="20" t="n">
        <v>5.72084996</v>
      </c>
      <c r="G9" s="18" t="n">
        <v>519.96423204</v>
      </c>
      <c r="H9" s="20" t="n">
        <v>3.09667547</v>
      </c>
      <c r="I9" s="18" t="n">
        <v>507.91959724</v>
      </c>
      <c r="J9" s="20" t="n">
        <v>2.67617495</v>
      </c>
      <c r="K9" s="18" t="n">
        <v>498.78069766</v>
      </c>
      <c r="L9" s="20" t="n">
        <v>3.255557</v>
      </c>
      <c r="M9" s="18" t="s">
        <v>481</v>
      </c>
      <c r="N9" s="20" t="s">
        <v>481</v>
      </c>
      <c r="O9" s="18" t="s">
        <v>481</v>
      </c>
      <c r="P9" s="20" t="s">
        <v>481</v>
      </c>
      <c r="Q9" s="18" t="n">
        <v>374.78530698</v>
      </c>
      <c r="R9" s="20" t="n">
        <v>11.62763904</v>
      </c>
      <c r="S9" s="18" t="s">
        <v>481</v>
      </c>
      <c r="T9" s="20" t="s">
        <v>481</v>
      </c>
      <c r="U9" s="18" t="n">
        <v>392.29131704</v>
      </c>
      <c r="V9" s="20" t="n">
        <v>9.33808937</v>
      </c>
    </row>
    <row r="10" spans="1:22">
      <c r="A10" s="15" t="s">
        <v>485</v>
      </c>
      <c r="B10" s="17" t="n">
        <v>20058</v>
      </c>
      <c r="C10" s="18">
        <f>(530.0/B10*100)</f>
        <v/>
      </c>
      <c r="D10" s="19" t="n">
        <v>19528</v>
      </c>
      <c r="E10" s="18" t="n">
        <v>540.66709124</v>
      </c>
      <c r="F10" s="20" t="n">
        <v>4.60515816</v>
      </c>
      <c r="G10" s="18" t="n">
        <v>548.93536922</v>
      </c>
      <c r="H10" s="20" t="n">
        <v>2.73221837</v>
      </c>
      <c r="I10" s="18" t="n">
        <v>524.01012813</v>
      </c>
      <c r="J10" s="20" t="n">
        <v>2.35236563</v>
      </c>
      <c r="K10" s="18" t="n">
        <v>519.86255139</v>
      </c>
      <c r="L10" s="20" t="n">
        <v>2.84098874</v>
      </c>
      <c r="M10" s="18" t="s">
        <v>481</v>
      </c>
      <c r="N10" s="20" t="s">
        <v>481</v>
      </c>
      <c r="O10" s="18" t="s">
        <v>481</v>
      </c>
      <c r="P10" s="20" t="s">
        <v>481</v>
      </c>
      <c r="Q10" s="18" t="s">
        <v>481</v>
      </c>
      <c r="R10" s="20" t="s">
        <v>481</v>
      </c>
      <c r="S10" s="18" t="s">
        <v>481</v>
      </c>
      <c r="T10" s="20" t="s">
        <v>481</v>
      </c>
      <c r="U10" s="18" t="n">
        <v>430.03662632</v>
      </c>
      <c r="V10" s="20" t="n">
        <v>9.74660884</v>
      </c>
    </row>
    <row r="11" spans="1:22">
      <c r="A11" s="15" t="s">
        <v>486</v>
      </c>
      <c r="B11" s="17" t="n">
        <v>7053</v>
      </c>
      <c r="C11" s="18">
        <f>(51.0/B11*100)</f>
        <v/>
      </c>
      <c r="D11" s="19" t="n">
        <v>7002</v>
      </c>
      <c r="E11" s="18" t="n">
        <v>439.92922243</v>
      </c>
      <c r="F11" s="20" t="n">
        <v>6.46720756</v>
      </c>
      <c r="G11" s="18" t="n">
        <v>454.24841674</v>
      </c>
      <c r="H11" s="20" t="n">
        <v>3.56965337</v>
      </c>
      <c r="I11" s="18" t="n">
        <v>445.44044667</v>
      </c>
      <c r="J11" s="20" t="n">
        <v>2.57362862</v>
      </c>
      <c r="K11" s="18" t="n">
        <v>449.66268504</v>
      </c>
      <c r="L11" s="20" t="n">
        <v>3.58835297</v>
      </c>
      <c r="M11" s="18" t="s">
        <v>481</v>
      </c>
      <c r="N11" s="20" t="s">
        <v>481</v>
      </c>
      <c r="O11" s="18" t="s">
        <v>481</v>
      </c>
      <c r="P11" s="20" t="s">
        <v>481</v>
      </c>
      <c r="Q11" s="18" t="s">
        <v>481</v>
      </c>
      <c r="R11" s="20" t="s">
        <v>481</v>
      </c>
      <c r="S11" s="18" t="s">
        <v>481</v>
      </c>
      <c r="T11" s="20" t="s">
        <v>481</v>
      </c>
      <c r="U11" s="18" t="n">
        <v>387.78832364</v>
      </c>
      <c r="V11" s="20" t="n">
        <v>12.6937579</v>
      </c>
    </row>
    <row r="12" spans="1:22">
      <c r="A12" s="15" t="s">
        <v>487</v>
      </c>
      <c r="B12" s="17" t="n">
        <v>6894</v>
      </c>
      <c r="C12" s="18">
        <f>(57.0/B12*100)</f>
        <v/>
      </c>
      <c r="D12" s="19" t="n">
        <v>6837</v>
      </c>
      <c r="E12" s="18" t="n">
        <v>502.28850238</v>
      </c>
      <c r="F12" s="20" t="n">
        <v>9.51063109</v>
      </c>
      <c r="G12" s="18" t="n">
        <v>506.10255064</v>
      </c>
      <c r="H12" s="20" t="n">
        <v>3.44942268</v>
      </c>
      <c r="I12" s="18" t="n">
        <v>494.06405718</v>
      </c>
      <c r="J12" s="20" t="n">
        <v>2.64517549</v>
      </c>
      <c r="K12" s="18" t="n">
        <v>497.61713037</v>
      </c>
      <c r="L12" s="20" t="n">
        <v>3.063004</v>
      </c>
      <c r="M12" s="18" t="s">
        <v>481</v>
      </c>
      <c r="N12" s="20" t="s">
        <v>481</v>
      </c>
      <c r="O12" s="18" t="s">
        <v>481</v>
      </c>
      <c r="P12" s="20" t="s">
        <v>481</v>
      </c>
      <c r="Q12" s="18" t="n">
        <v>366.6777112</v>
      </c>
      <c r="R12" s="20" t="n">
        <v>14.39052153</v>
      </c>
      <c r="S12" s="18" t="s">
        <v>481</v>
      </c>
      <c r="T12" s="20" t="s">
        <v>481</v>
      </c>
      <c r="U12" s="18" t="n">
        <v>383.22677221</v>
      </c>
      <c r="V12" s="20" t="n">
        <v>15.11154213</v>
      </c>
    </row>
    <row r="13" spans="1:22">
      <c r="A13" s="15" t="s">
        <v>488</v>
      </c>
      <c r="B13" s="17" t="n">
        <v>7161</v>
      </c>
      <c r="C13" s="18">
        <f>(93.0/B13*100)</f>
        <v/>
      </c>
      <c r="D13" s="19" t="n">
        <v>7068</v>
      </c>
      <c r="E13" s="18" t="n">
        <v>494.76553258</v>
      </c>
      <c r="F13" s="20" t="n">
        <v>7.55782688</v>
      </c>
      <c r="G13" s="18" t="n">
        <v>517.17172021</v>
      </c>
      <c r="H13" s="20" t="n">
        <v>3.07134102</v>
      </c>
      <c r="I13" s="18" t="n">
        <v>504.1588046</v>
      </c>
      <c r="J13" s="20" t="n">
        <v>2.53522767</v>
      </c>
      <c r="K13" s="18" t="n">
        <v>496.97512128</v>
      </c>
      <c r="L13" s="20" t="n">
        <v>4.41498161</v>
      </c>
      <c r="M13" s="18" t="s">
        <v>481</v>
      </c>
      <c r="N13" s="20" t="s">
        <v>481</v>
      </c>
      <c r="O13" s="18" t="s">
        <v>481</v>
      </c>
      <c r="P13" s="20" t="s">
        <v>481</v>
      </c>
      <c r="Q13" s="18" t="n">
        <v>436.36003517</v>
      </c>
      <c r="R13" s="20" t="n">
        <v>6.43426798</v>
      </c>
      <c r="S13" s="18" t="s">
        <v>481</v>
      </c>
      <c r="T13" s="20" t="s">
        <v>481</v>
      </c>
      <c r="U13" s="18" t="n">
        <v>393.33162742</v>
      </c>
      <c r="V13" s="20" t="n">
        <v>16.17196866</v>
      </c>
    </row>
    <row r="14" spans="1:22">
      <c r="A14" s="15" t="s">
        <v>489</v>
      </c>
      <c r="B14" s="17" t="n">
        <v>5587</v>
      </c>
      <c r="C14" s="18">
        <f>(76.0/B14*100)</f>
        <v/>
      </c>
      <c r="D14" s="19" t="n">
        <v>5511</v>
      </c>
      <c r="E14" s="18" t="n">
        <v>531.36940223</v>
      </c>
      <c r="F14" s="20" t="n">
        <v>6.7220426</v>
      </c>
      <c r="G14" s="18" t="n">
        <v>548.46142737</v>
      </c>
      <c r="H14" s="20" t="n">
        <v>3.39642391</v>
      </c>
      <c r="I14" s="18" t="n">
        <v>531.65000158</v>
      </c>
      <c r="J14" s="20" t="n">
        <v>2.5769562</v>
      </c>
      <c r="K14" s="18" t="n">
        <v>532.1615749699999</v>
      </c>
      <c r="L14" s="20" t="n">
        <v>3.46926366</v>
      </c>
      <c r="M14" s="18" t="s">
        <v>481</v>
      </c>
      <c r="N14" s="20" t="s">
        <v>481</v>
      </c>
      <c r="O14" s="18" t="s">
        <v>481</v>
      </c>
      <c r="P14" s="20" t="s">
        <v>481</v>
      </c>
      <c r="Q14" s="18" t="s">
        <v>481</v>
      </c>
      <c r="R14" s="20" t="s">
        <v>481</v>
      </c>
      <c r="S14" s="18" t="s">
        <v>481</v>
      </c>
      <c r="T14" s="20" t="s">
        <v>481</v>
      </c>
      <c r="U14" s="18" t="n">
        <v>413.35975651</v>
      </c>
      <c r="V14" s="20" t="n">
        <v>14.02339873</v>
      </c>
    </row>
    <row r="15" spans="1:22">
      <c r="A15" s="15" t="s">
        <v>490</v>
      </c>
      <c r="B15" s="17" t="n">
        <v>5882</v>
      </c>
      <c r="C15" s="18">
        <f>(53.0/B15*100)</f>
        <v/>
      </c>
      <c r="D15" s="19" t="n">
        <v>5829</v>
      </c>
      <c r="E15" s="18" t="n">
        <v>516.55213541</v>
      </c>
      <c r="F15" s="20" t="n">
        <v>9.325703600000001</v>
      </c>
      <c r="G15" s="18" t="n">
        <v>542.52812414</v>
      </c>
      <c r="H15" s="20" t="n">
        <v>3.15584657</v>
      </c>
      <c r="I15" s="18" t="n">
        <v>531.5705418</v>
      </c>
      <c r="J15" s="20" t="n">
        <v>2.45729412</v>
      </c>
      <c r="K15" s="18" t="n">
        <v>528.26219279</v>
      </c>
      <c r="L15" s="20" t="n">
        <v>3.94403363</v>
      </c>
      <c r="M15" s="18" t="s">
        <v>481</v>
      </c>
      <c r="N15" s="20" t="s">
        <v>481</v>
      </c>
      <c r="O15" s="18" t="s">
        <v>481</v>
      </c>
      <c r="P15" s="20" t="s">
        <v>481</v>
      </c>
      <c r="Q15" s="18" t="n">
        <v>375.95013089</v>
      </c>
      <c r="R15" s="20" t="n">
        <v>17.42774697</v>
      </c>
      <c r="S15" s="18" t="s">
        <v>481</v>
      </c>
      <c r="T15" s="20" t="s">
        <v>481</v>
      </c>
      <c r="U15" s="18" t="n">
        <v>436.74769987</v>
      </c>
      <c r="V15" s="20" t="n">
        <v>13.77944215</v>
      </c>
    </row>
    <row r="16" spans="1:22">
      <c r="A16" s="15" t="s">
        <v>491</v>
      </c>
      <c r="B16" s="17" t="n">
        <v>6108</v>
      </c>
      <c r="C16" s="18">
        <f>(105.0/B16*100)</f>
        <v/>
      </c>
      <c r="D16" s="19" t="n">
        <v>6003</v>
      </c>
      <c r="E16" s="18" t="n">
        <v>481.12336485</v>
      </c>
      <c r="F16" s="20" t="n">
        <v>6.26138693</v>
      </c>
      <c r="G16" s="18" t="n">
        <v>514.75543991</v>
      </c>
      <c r="H16" s="20" t="n">
        <v>3.05088391</v>
      </c>
      <c r="I16" s="18" t="n">
        <v>501.46634813</v>
      </c>
      <c r="J16" s="20" t="n">
        <v>2.28265599</v>
      </c>
      <c r="K16" s="18" t="n">
        <v>488.80971286</v>
      </c>
      <c r="L16" s="20" t="n">
        <v>3.24997467</v>
      </c>
      <c r="M16" s="18" t="s">
        <v>481</v>
      </c>
      <c r="N16" s="20" t="s">
        <v>481</v>
      </c>
      <c r="O16" s="18" t="s">
        <v>481</v>
      </c>
      <c r="P16" s="20" t="s">
        <v>481</v>
      </c>
      <c r="Q16" s="18" t="s">
        <v>481</v>
      </c>
      <c r="R16" s="20" t="s">
        <v>481</v>
      </c>
      <c r="S16" s="18" t="s">
        <v>481</v>
      </c>
      <c r="T16" s="20" t="s">
        <v>481</v>
      </c>
      <c r="U16" s="18" t="n">
        <v>363.5508832</v>
      </c>
      <c r="V16" s="20" t="n">
        <v>10.67069081</v>
      </c>
    </row>
    <row r="17" spans="1:22">
      <c r="A17" s="15" t="s">
        <v>492</v>
      </c>
      <c r="B17" s="17" t="n">
        <v>6504</v>
      </c>
      <c r="C17" s="18">
        <f>(695.0/B17*100)</f>
        <v/>
      </c>
      <c r="D17" s="19" t="n">
        <v>5809</v>
      </c>
      <c r="E17" s="18" t="n">
        <v>512.68098807</v>
      </c>
      <c r="F17" s="20" t="n">
        <v>6.20776237</v>
      </c>
      <c r="G17" s="18" t="n">
        <v>532.69467488</v>
      </c>
      <c r="H17" s="20" t="n">
        <v>3.51594379</v>
      </c>
      <c r="I17" s="18" t="n">
        <v>517.67481371</v>
      </c>
      <c r="J17" s="20" t="n">
        <v>3.31223448</v>
      </c>
      <c r="K17" s="18" t="n">
        <v>509.22457987</v>
      </c>
      <c r="L17" s="20" t="n">
        <v>3.44455446</v>
      </c>
      <c r="M17" s="18" t="s">
        <v>481</v>
      </c>
      <c r="N17" s="20" t="s">
        <v>481</v>
      </c>
      <c r="O17" s="18" t="s">
        <v>481</v>
      </c>
      <c r="P17" s="20" t="s">
        <v>481</v>
      </c>
      <c r="Q17" s="18" t="n">
        <v>360.48925247</v>
      </c>
      <c r="R17" s="20" t="n">
        <v>12.44339086</v>
      </c>
      <c r="S17" s="18" t="s">
        <v>481</v>
      </c>
      <c r="T17" s="20" t="s">
        <v>481</v>
      </c>
      <c r="U17" s="18" t="n">
        <v>428.09720838</v>
      </c>
      <c r="V17" s="20" t="n">
        <v>13.8484924</v>
      </c>
    </row>
    <row r="18" spans="1:22">
      <c r="A18" s="15" t="s">
        <v>493</v>
      </c>
      <c r="B18" s="17" t="n">
        <v>5532</v>
      </c>
      <c r="C18" s="18">
        <f>(28.0/B18*100)</f>
        <v/>
      </c>
      <c r="D18" s="19" t="n">
        <v>5504</v>
      </c>
      <c r="E18" s="18" t="n">
        <v>446.22040431</v>
      </c>
      <c r="F18" s="20" t="n">
        <v>8.892790870000001</v>
      </c>
      <c r="G18" s="18" t="n">
        <v>461.10099023</v>
      </c>
      <c r="H18" s="20" t="n">
        <v>6.49278663</v>
      </c>
      <c r="I18" s="18" t="n">
        <v>456.38915059</v>
      </c>
      <c r="J18" s="20" t="n">
        <v>4.45001207</v>
      </c>
      <c r="K18" s="18" t="n">
        <v>457.09816177</v>
      </c>
      <c r="L18" s="20" t="n">
        <v>3.50616862</v>
      </c>
      <c r="M18" s="18" t="s">
        <v>481</v>
      </c>
      <c r="N18" s="20" t="s">
        <v>481</v>
      </c>
      <c r="O18" s="18" t="s">
        <v>481</v>
      </c>
      <c r="P18" s="20" t="s">
        <v>481</v>
      </c>
      <c r="Q18" s="18" t="s">
        <v>481</v>
      </c>
      <c r="R18" s="20" t="s">
        <v>481</v>
      </c>
      <c r="S18" s="18" t="s">
        <v>481</v>
      </c>
      <c r="T18" s="20" t="s">
        <v>481</v>
      </c>
      <c r="U18" s="18" t="n">
        <v>355.30727742</v>
      </c>
      <c r="V18" s="20" t="n">
        <v>10.76141129</v>
      </c>
    </row>
    <row r="19" spans="1:22">
      <c r="A19" s="15" t="s">
        <v>494</v>
      </c>
      <c r="B19" s="17" t="n">
        <v>5658</v>
      </c>
      <c r="C19" s="18">
        <f>(71.0/B19*100)</f>
        <v/>
      </c>
      <c r="D19" s="19" t="n">
        <v>5587</v>
      </c>
      <c r="E19" s="18" t="n">
        <v>474.43954878</v>
      </c>
      <c r="F19" s="20" t="n">
        <v>6.841205</v>
      </c>
      <c r="G19" s="18" t="n">
        <v>497.38605048</v>
      </c>
      <c r="H19" s="20" t="n">
        <v>3.98984272</v>
      </c>
      <c r="I19" s="18" t="n">
        <v>472.394745</v>
      </c>
      <c r="J19" s="20" t="n">
        <v>3.14248903</v>
      </c>
      <c r="K19" s="18" t="n">
        <v>475.23415853</v>
      </c>
      <c r="L19" s="20" t="n">
        <v>3.55959921</v>
      </c>
      <c r="M19" s="18" t="s">
        <v>481</v>
      </c>
      <c r="N19" s="20" t="s">
        <v>481</v>
      </c>
      <c r="O19" s="18" t="s">
        <v>481</v>
      </c>
      <c r="P19" s="20" t="s">
        <v>481</v>
      </c>
      <c r="Q19" s="18" t="s">
        <v>481</v>
      </c>
      <c r="R19" s="20" t="s">
        <v>481</v>
      </c>
      <c r="S19" s="18" t="s">
        <v>481</v>
      </c>
      <c r="T19" s="20" t="s">
        <v>481</v>
      </c>
      <c r="U19" s="18" t="n">
        <v>376.58304659</v>
      </c>
      <c r="V19" s="20" t="n">
        <v>19.09349055</v>
      </c>
    </row>
    <row r="20" spans="1:22">
      <c r="A20" s="15" t="s">
        <v>495</v>
      </c>
      <c r="B20" s="17" t="n">
        <v>3371</v>
      </c>
      <c r="C20" s="18">
        <f>(75.0/B20*100)</f>
        <v/>
      </c>
      <c r="D20" s="19" t="n">
        <v>3296</v>
      </c>
      <c r="E20" s="18" t="n">
        <v>472.73068945</v>
      </c>
      <c r="F20" s="20" t="n">
        <v>7.18964587</v>
      </c>
      <c r="G20" s="18" t="n">
        <v>488.80292977</v>
      </c>
      <c r="H20" s="20" t="n">
        <v>3.11839028</v>
      </c>
      <c r="I20" s="18" t="n">
        <v>468.52020484</v>
      </c>
      <c r="J20" s="20" t="n">
        <v>2.41090228</v>
      </c>
      <c r="K20" s="18" t="n">
        <v>467.61833341</v>
      </c>
      <c r="L20" s="20" t="n">
        <v>4.52885199</v>
      </c>
      <c r="M20" s="18" t="s">
        <v>481</v>
      </c>
      <c r="N20" s="20" t="s">
        <v>481</v>
      </c>
      <c r="O20" s="18" t="s">
        <v>481</v>
      </c>
      <c r="P20" s="20" t="s">
        <v>481</v>
      </c>
      <c r="Q20" s="18" t="s">
        <v>481</v>
      </c>
      <c r="R20" s="20" t="s">
        <v>481</v>
      </c>
      <c r="S20" s="18" t="s">
        <v>481</v>
      </c>
      <c r="T20" s="20" t="s">
        <v>481</v>
      </c>
      <c r="U20" s="18" t="n">
        <v>388.73609263</v>
      </c>
      <c r="V20" s="20" t="n">
        <v>15.67797353</v>
      </c>
    </row>
    <row r="21" spans="1:22">
      <c r="A21" s="15" t="s">
        <v>496</v>
      </c>
      <c r="B21" s="17" t="n">
        <v>5741</v>
      </c>
      <c r="C21" s="18">
        <f>(45.0/B21*100)</f>
        <v/>
      </c>
      <c r="D21" s="19" t="n">
        <v>5696</v>
      </c>
      <c r="E21" s="18" t="n">
        <v>522.95913667</v>
      </c>
      <c r="F21" s="20" t="n">
        <v>7.12885536</v>
      </c>
      <c r="G21" s="18" t="n">
        <v>517.75003073</v>
      </c>
      <c r="H21" s="20" t="n">
        <v>3.25832847</v>
      </c>
      <c r="I21" s="18" t="n">
        <v>500.80655083</v>
      </c>
      <c r="J21" s="20" t="n">
        <v>2.81777095</v>
      </c>
      <c r="K21" s="18" t="n">
        <v>492.06824164</v>
      </c>
      <c r="L21" s="20" t="n">
        <v>3.2268515</v>
      </c>
      <c r="M21" s="18" t="s">
        <v>481</v>
      </c>
      <c r="N21" s="20" t="s">
        <v>481</v>
      </c>
      <c r="O21" s="18" t="s">
        <v>481</v>
      </c>
      <c r="P21" s="20" t="s">
        <v>481</v>
      </c>
      <c r="Q21" s="18" t="s">
        <v>481</v>
      </c>
      <c r="R21" s="20" t="s">
        <v>481</v>
      </c>
      <c r="S21" s="18" t="s">
        <v>481</v>
      </c>
      <c r="T21" s="20" t="s">
        <v>481</v>
      </c>
      <c r="U21" s="18" t="n">
        <v>408.12089737</v>
      </c>
      <c r="V21" s="20" t="n">
        <v>16.99706906</v>
      </c>
    </row>
    <row r="22" spans="1:22">
      <c r="A22" s="15" t="s">
        <v>497</v>
      </c>
      <c r="B22" s="17" t="n">
        <v>6598</v>
      </c>
      <c r="C22" s="18">
        <f>(34.0/B22*100)</f>
        <v/>
      </c>
      <c r="D22" s="19" t="n">
        <v>6564</v>
      </c>
      <c r="E22" s="18" t="n">
        <v>445.0783181</v>
      </c>
      <c r="F22" s="20" t="n">
        <v>6.98420681</v>
      </c>
      <c r="G22" s="18" t="n">
        <v>487.85800356</v>
      </c>
      <c r="H22" s="20" t="n">
        <v>4.0668671</v>
      </c>
      <c r="I22" s="18" t="n">
        <v>469.87619996</v>
      </c>
      <c r="J22" s="20" t="n">
        <v>3.78551642</v>
      </c>
      <c r="K22" s="18" t="n">
        <v>465.99953188</v>
      </c>
      <c r="L22" s="20" t="n">
        <v>4.10347407</v>
      </c>
      <c r="M22" s="18" t="s">
        <v>481</v>
      </c>
      <c r="N22" s="20" t="s">
        <v>481</v>
      </c>
      <c r="O22" s="18" t="s">
        <v>481</v>
      </c>
      <c r="P22" s="20" t="s">
        <v>481</v>
      </c>
      <c r="Q22" s="18" t="s">
        <v>481</v>
      </c>
      <c r="R22" s="20" t="s">
        <v>481</v>
      </c>
      <c r="S22" s="18" t="n">
        <v>409.39041599</v>
      </c>
      <c r="T22" s="20" t="n">
        <v>42.23591562</v>
      </c>
      <c r="U22" s="18" t="n">
        <v>335.30353434</v>
      </c>
      <c r="V22" s="20" t="n">
        <v>11.29535544</v>
      </c>
    </row>
    <row r="23" spans="1:22">
      <c r="A23" s="15" t="s">
        <v>498</v>
      </c>
      <c r="B23" s="17" t="n">
        <v>11583</v>
      </c>
      <c r="C23" s="18">
        <f>(222.0/B23*100)</f>
        <v/>
      </c>
      <c r="D23" s="19" t="n">
        <v>11361</v>
      </c>
      <c r="E23" s="18" t="n">
        <v>482.25780032</v>
      </c>
      <c r="F23" s="20" t="n">
        <v>6.19636317</v>
      </c>
      <c r="G23" s="18" t="n">
        <v>492.42335009</v>
      </c>
      <c r="H23" s="20" t="n">
        <v>3.46239305</v>
      </c>
      <c r="I23" s="18" t="n">
        <v>481.02950735</v>
      </c>
      <c r="J23" s="20" t="n">
        <v>2.86770438</v>
      </c>
      <c r="K23" s="18" t="n">
        <v>477.54356891</v>
      </c>
      <c r="L23" s="20" t="n">
        <v>3.25956955</v>
      </c>
      <c r="M23" s="18" t="s">
        <v>481</v>
      </c>
      <c r="N23" s="20" t="s">
        <v>481</v>
      </c>
      <c r="O23" s="18" t="s">
        <v>481</v>
      </c>
      <c r="P23" s="20" t="s">
        <v>481</v>
      </c>
      <c r="Q23" s="18" t="s">
        <v>481</v>
      </c>
      <c r="R23" s="20" t="s">
        <v>481</v>
      </c>
      <c r="S23" s="18" t="s">
        <v>481</v>
      </c>
      <c r="T23" s="20" t="s">
        <v>481</v>
      </c>
      <c r="U23" s="18" t="n">
        <v>401.19534284</v>
      </c>
      <c r="V23" s="20" t="n">
        <v>9.812900880000001</v>
      </c>
    </row>
    <row r="24" spans="1:22">
      <c r="A24" s="15" t="s">
        <v>499</v>
      </c>
      <c r="B24" s="17" t="n">
        <v>6647</v>
      </c>
      <c r="C24" s="18">
        <f>(7.0/B24*100)</f>
        <v/>
      </c>
      <c r="D24" s="19" t="n">
        <v>6640</v>
      </c>
      <c r="E24" s="18" t="n">
        <v>515.24815294</v>
      </c>
      <c r="F24" s="20" t="n">
        <v>6.7635352</v>
      </c>
      <c r="G24" s="18" t="n">
        <v>546.5258533</v>
      </c>
      <c r="H24" s="20" t="n">
        <v>4.61182683</v>
      </c>
      <c r="I24" s="18" t="n">
        <v>536.78585075</v>
      </c>
      <c r="J24" s="20" t="n">
        <v>3.14206115</v>
      </c>
      <c r="K24" s="18" t="n">
        <v>541.52133624</v>
      </c>
      <c r="L24" s="20" t="n">
        <v>3.36065125</v>
      </c>
      <c r="M24" s="18" t="s">
        <v>481</v>
      </c>
      <c r="N24" s="20" t="s">
        <v>481</v>
      </c>
      <c r="O24" s="18" t="s">
        <v>481</v>
      </c>
      <c r="P24" s="20" t="s">
        <v>481</v>
      </c>
      <c r="Q24" s="18" t="s">
        <v>481</v>
      </c>
      <c r="R24" s="20" t="s">
        <v>481</v>
      </c>
      <c r="S24" s="18" t="s">
        <v>481</v>
      </c>
      <c r="T24" s="20" t="s">
        <v>481</v>
      </c>
      <c r="U24" s="18" t="n">
        <v>432.37345226</v>
      </c>
      <c r="V24" s="20" t="n">
        <v>27.06267684</v>
      </c>
    </row>
    <row r="25" spans="1:22">
      <c r="A25" s="15" t="s">
        <v>500</v>
      </c>
      <c r="B25" s="17" t="n">
        <v>5581</v>
      </c>
      <c r="C25" s="18">
        <f>(24.0/B25*100)</f>
        <v/>
      </c>
      <c r="D25" s="19" t="n">
        <v>5557</v>
      </c>
      <c r="E25" s="18" t="n">
        <v>516.27133594</v>
      </c>
      <c r="F25" s="20" t="n">
        <v>12.49468056</v>
      </c>
      <c r="G25" s="18" t="n">
        <v>530.62321794</v>
      </c>
      <c r="H25" s="20" t="n">
        <v>4.54325955</v>
      </c>
      <c r="I25" s="18" t="n">
        <v>510.15559585</v>
      </c>
      <c r="J25" s="20" t="n">
        <v>3.21923621</v>
      </c>
      <c r="K25" s="18" t="n">
        <v>524.64881461</v>
      </c>
      <c r="L25" s="20" t="n">
        <v>3.7700312</v>
      </c>
      <c r="M25" s="18" t="s">
        <v>481</v>
      </c>
      <c r="N25" s="20" t="s">
        <v>481</v>
      </c>
      <c r="O25" s="18" t="s">
        <v>481</v>
      </c>
      <c r="P25" s="20" t="s">
        <v>481</v>
      </c>
      <c r="Q25" s="18" t="s">
        <v>481</v>
      </c>
      <c r="R25" s="20" t="s">
        <v>481</v>
      </c>
      <c r="S25" s="18" t="s">
        <v>481</v>
      </c>
      <c r="T25" s="20" t="s">
        <v>481</v>
      </c>
      <c r="U25" s="18" t="n">
        <v>412.79852169</v>
      </c>
      <c r="V25" s="20" t="n">
        <v>26.62303527</v>
      </c>
    </row>
    <row r="26" spans="1:22">
      <c r="A26" s="15" t="s">
        <v>501</v>
      </c>
      <c r="B26" s="17" t="n">
        <v>4869</v>
      </c>
      <c r="C26" s="18">
        <f>(34.0/B26*100)</f>
        <v/>
      </c>
      <c r="D26" s="19" t="n">
        <v>4835</v>
      </c>
      <c r="E26" s="18" t="n">
        <v>479.46191392</v>
      </c>
      <c r="F26" s="20" t="n">
        <v>6.30131711</v>
      </c>
      <c r="G26" s="18" t="n">
        <v>515.10416844</v>
      </c>
      <c r="H26" s="20" t="n">
        <v>3.10296908</v>
      </c>
      <c r="I26" s="18" t="n">
        <v>483.19004964</v>
      </c>
      <c r="J26" s="20" t="n">
        <v>2.18139778</v>
      </c>
      <c r="K26" s="18" t="n">
        <v>486.58849764</v>
      </c>
      <c r="L26" s="20" t="n">
        <v>2.9285276</v>
      </c>
      <c r="M26" s="18" t="s">
        <v>481</v>
      </c>
      <c r="N26" s="20" t="s">
        <v>481</v>
      </c>
      <c r="O26" s="18" t="s">
        <v>481</v>
      </c>
      <c r="P26" s="20" t="s">
        <v>481</v>
      </c>
      <c r="Q26" s="18" t="s">
        <v>481</v>
      </c>
      <c r="R26" s="20" t="s">
        <v>481</v>
      </c>
      <c r="S26" s="18" t="s">
        <v>481</v>
      </c>
      <c r="T26" s="20" t="s">
        <v>481</v>
      </c>
      <c r="U26" s="18" t="n">
        <v>413.51010472</v>
      </c>
      <c r="V26" s="20" t="n">
        <v>14.59535523</v>
      </c>
    </row>
    <row r="27" spans="1:22">
      <c r="A27" s="15" t="s">
        <v>502</v>
      </c>
      <c r="B27" s="17" t="n">
        <v>5299</v>
      </c>
      <c r="C27" s="18">
        <f>(17.0/B27*100)</f>
        <v/>
      </c>
      <c r="D27" s="19" t="n">
        <v>5282</v>
      </c>
      <c r="E27" s="18" t="n">
        <v>485.34861651</v>
      </c>
      <c r="F27" s="20" t="n">
        <v>4.61274083</v>
      </c>
      <c r="G27" s="18" t="n">
        <v>501.77228643</v>
      </c>
      <c r="H27" s="20" t="n">
        <v>3.20851877</v>
      </c>
      <c r="I27" s="18" t="n">
        <v>482.71587698</v>
      </c>
      <c r="J27" s="20" t="n">
        <v>2.08285118</v>
      </c>
      <c r="K27" s="18" t="n">
        <v>473.91198499</v>
      </c>
      <c r="L27" s="20" t="n">
        <v>2.60779683</v>
      </c>
      <c r="M27" s="18" t="s">
        <v>481</v>
      </c>
      <c r="N27" s="20" t="s">
        <v>481</v>
      </c>
      <c r="O27" s="18" t="s">
        <v>481</v>
      </c>
      <c r="P27" s="20" t="s">
        <v>481</v>
      </c>
      <c r="Q27" s="18" t="s">
        <v>481</v>
      </c>
      <c r="R27" s="20" t="s">
        <v>481</v>
      </c>
      <c r="S27" s="18" t="s">
        <v>481</v>
      </c>
      <c r="T27" s="20" t="s">
        <v>481</v>
      </c>
      <c r="U27" s="18" t="n">
        <v>400.83312046</v>
      </c>
      <c r="V27" s="20" t="n">
        <v>8.875351459999999</v>
      </c>
    </row>
    <row r="28" spans="1:22">
      <c r="A28" s="15" t="s">
        <v>503</v>
      </c>
      <c r="B28" s="17" t="n">
        <v>7568</v>
      </c>
      <c r="C28" s="18">
        <f>(63.0/B28*100)</f>
        <v/>
      </c>
      <c r="D28" s="19" t="n">
        <v>7505</v>
      </c>
      <c r="E28" s="18" t="n">
        <v>399.96452263</v>
      </c>
      <c r="F28" s="20" t="n">
        <v>6.23339996</v>
      </c>
      <c r="G28" s="18" t="n">
        <v>422.4368192</v>
      </c>
      <c r="H28" s="20" t="n">
        <v>4.04062592</v>
      </c>
      <c r="I28" s="18" t="n">
        <v>415.59472886</v>
      </c>
      <c r="J28" s="20" t="n">
        <v>2.24510244</v>
      </c>
      <c r="K28" s="18" t="n">
        <v>417.05866543</v>
      </c>
      <c r="L28" s="20" t="n">
        <v>2.74762261</v>
      </c>
      <c r="M28" s="18" t="s">
        <v>481</v>
      </c>
      <c r="N28" s="20" t="s">
        <v>481</v>
      </c>
      <c r="O28" s="18" t="s">
        <v>481</v>
      </c>
      <c r="P28" s="20" t="s">
        <v>481</v>
      </c>
      <c r="Q28" s="18" t="s">
        <v>481</v>
      </c>
      <c r="R28" s="20" t="s">
        <v>481</v>
      </c>
      <c r="S28" s="18" t="s">
        <v>481</v>
      </c>
      <c r="T28" s="20" t="s">
        <v>481</v>
      </c>
      <c r="U28" s="18" t="n">
        <v>340.1993771</v>
      </c>
      <c r="V28" s="20" t="n">
        <v>13.53667464</v>
      </c>
    </row>
    <row r="29" spans="1:22">
      <c r="A29" s="15" t="s">
        <v>504</v>
      </c>
      <c r="B29" s="17" t="n">
        <v>5385</v>
      </c>
      <c r="C29" s="18">
        <f>(30.0/B29*100)</f>
        <v/>
      </c>
      <c r="D29" s="19" t="n">
        <v>5355</v>
      </c>
      <c r="E29" s="18" t="n">
        <v>515.08473036</v>
      </c>
      <c r="F29" s="20" t="n">
        <v>6.76284412</v>
      </c>
      <c r="G29" s="18" t="n">
        <v>521.53742819</v>
      </c>
      <c r="H29" s="20" t="n">
        <v>2.92342018</v>
      </c>
      <c r="I29" s="18" t="n">
        <v>507.54313681</v>
      </c>
      <c r="J29" s="20" t="n">
        <v>2.89592315</v>
      </c>
      <c r="K29" s="18" t="n">
        <v>521.35046418</v>
      </c>
      <c r="L29" s="20" t="n">
        <v>5.33928765</v>
      </c>
      <c r="M29" s="18" t="s">
        <v>481</v>
      </c>
      <c r="N29" s="20" t="s">
        <v>481</v>
      </c>
      <c r="O29" s="18" t="s">
        <v>481</v>
      </c>
      <c r="P29" s="20" t="s">
        <v>481</v>
      </c>
      <c r="Q29" s="18" t="n">
        <v>358.28551468</v>
      </c>
      <c r="R29" s="20" t="n">
        <v>8.567023300000001</v>
      </c>
      <c r="S29" s="18" t="s">
        <v>481</v>
      </c>
      <c r="T29" s="20" t="s">
        <v>481</v>
      </c>
      <c r="U29" s="18" t="n">
        <v>392.44750479</v>
      </c>
      <c r="V29" s="20" t="n">
        <v>18.13799883</v>
      </c>
    </row>
    <row r="30" spans="1:22">
      <c r="A30" s="15" t="s">
        <v>505</v>
      </c>
      <c r="B30" s="17" t="n">
        <v>4520</v>
      </c>
      <c r="C30" s="18">
        <f>(105.0/B30*100)</f>
        <v/>
      </c>
      <c r="D30" s="19" t="n">
        <v>4415</v>
      </c>
      <c r="E30" s="18" t="n">
        <v>493.90178305</v>
      </c>
      <c r="F30" s="20" t="n">
        <v>11.7241286</v>
      </c>
      <c r="G30" s="18" t="n">
        <v>538.07592654</v>
      </c>
      <c r="H30" s="20" t="n">
        <v>3.75116968</v>
      </c>
      <c r="I30" s="18" t="n">
        <v>513.9978718</v>
      </c>
      <c r="J30" s="20" t="n">
        <v>3.01046172</v>
      </c>
      <c r="K30" s="18" t="n">
        <v>502.79158232</v>
      </c>
      <c r="L30" s="20" t="n">
        <v>3.88023245</v>
      </c>
      <c r="M30" s="18" t="s">
        <v>481</v>
      </c>
      <c r="N30" s="20" t="s">
        <v>481</v>
      </c>
      <c r="O30" s="18" t="s">
        <v>481</v>
      </c>
      <c r="P30" s="20" t="s">
        <v>481</v>
      </c>
      <c r="Q30" s="18" t="s">
        <v>481</v>
      </c>
      <c r="R30" s="20" t="s">
        <v>481</v>
      </c>
      <c r="S30" s="18" t="s">
        <v>481</v>
      </c>
      <c r="T30" s="20" t="s">
        <v>481</v>
      </c>
      <c r="U30" s="18" t="n">
        <v>417.18397736</v>
      </c>
      <c r="V30" s="20" t="n">
        <v>16.9985699</v>
      </c>
    </row>
    <row r="31" spans="1:22">
      <c r="A31" s="15" t="s">
        <v>506</v>
      </c>
      <c r="B31" s="17" t="n">
        <v>5456</v>
      </c>
      <c r="C31" s="18">
        <f>(126.0/B31*100)</f>
        <v/>
      </c>
      <c r="D31" s="19" t="n">
        <v>5330</v>
      </c>
      <c r="E31" s="18" t="n">
        <v>493.24748708</v>
      </c>
      <c r="F31" s="20" t="n">
        <v>6.68632361</v>
      </c>
      <c r="G31" s="18" t="n">
        <v>515.34733872</v>
      </c>
      <c r="H31" s="20" t="n">
        <v>2.90254471</v>
      </c>
      <c r="I31" s="18" t="n">
        <v>499.45368368</v>
      </c>
      <c r="J31" s="20" t="n">
        <v>2.75114594</v>
      </c>
      <c r="K31" s="18" t="n">
        <v>486.31196365</v>
      </c>
      <c r="L31" s="20" t="n">
        <v>4.04760967</v>
      </c>
      <c r="M31" s="18" t="s">
        <v>481</v>
      </c>
      <c r="N31" s="20" t="s">
        <v>481</v>
      </c>
      <c r="O31" s="18" t="s">
        <v>481</v>
      </c>
      <c r="P31" s="20" t="s">
        <v>481</v>
      </c>
      <c r="Q31" s="18" t="s">
        <v>481</v>
      </c>
      <c r="R31" s="20" t="s">
        <v>481</v>
      </c>
      <c r="S31" s="18" t="s">
        <v>481</v>
      </c>
      <c r="T31" s="20" t="s">
        <v>481</v>
      </c>
      <c r="U31" s="18" t="n">
        <v>412.99895739</v>
      </c>
      <c r="V31" s="20" t="n">
        <v>9.8588161</v>
      </c>
    </row>
    <row r="32" spans="1:22">
      <c r="A32" s="15" t="s">
        <v>507</v>
      </c>
      <c r="B32" s="17" t="n">
        <v>4478</v>
      </c>
      <c r="C32" s="18">
        <f>(5.0/B32*100)</f>
        <v/>
      </c>
      <c r="D32" s="19" t="n">
        <v>4473</v>
      </c>
      <c r="E32" s="18" t="n">
        <v>523.96526887</v>
      </c>
      <c r="F32" s="20" t="n">
        <v>6.38850685</v>
      </c>
      <c r="G32" s="18" t="n">
        <v>523.73909535</v>
      </c>
      <c r="H32" s="20" t="n">
        <v>3.67598703</v>
      </c>
      <c r="I32" s="18" t="n">
        <v>496.49428744</v>
      </c>
      <c r="J32" s="20" t="n">
        <v>2.77268047</v>
      </c>
      <c r="K32" s="18" t="n">
        <v>484.69602228</v>
      </c>
      <c r="L32" s="20" t="n">
        <v>3.78875923</v>
      </c>
      <c r="M32" s="18" t="s">
        <v>481</v>
      </c>
      <c r="N32" s="20" t="s">
        <v>481</v>
      </c>
      <c r="O32" s="18" t="s">
        <v>481</v>
      </c>
      <c r="P32" s="20" t="s">
        <v>481</v>
      </c>
      <c r="Q32" s="18" t="s">
        <v>481</v>
      </c>
      <c r="R32" s="20" t="s">
        <v>481</v>
      </c>
      <c r="S32" s="18" t="s">
        <v>481</v>
      </c>
      <c r="T32" s="20" t="s">
        <v>481</v>
      </c>
      <c r="U32" s="18" t="n">
        <v>363.25608851</v>
      </c>
      <c r="V32" s="20" t="n">
        <v>36.10484528</v>
      </c>
    </row>
    <row r="33" spans="1:22">
      <c r="A33" s="15" t="s">
        <v>508</v>
      </c>
      <c r="B33" s="17" t="n">
        <v>7325</v>
      </c>
      <c r="C33" s="18">
        <f>(76.0/B33*100)</f>
        <v/>
      </c>
      <c r="D33" s="19" t="n">
        <v>7249</v>
      </c>
      <c r="E33" s="18" t="n">
        <v>503.90082244</v>
      </c>
      <c r="F33" s="20" t="n">
        <v>7.94422691</v>
      </c>
      <c r="G33" s="18" t="n">
        <v>520.12134683</v>
      </c>
      <c r="H33" s="20" t="n">
        <v>4.57734439</v>
      </c>
      <c r="I33" s="18" t="n">
        <v>497.40297297</v>
      </c>
      <c r="J33" s="20" t="n">
        <v>2.78565337</v>
      </c>
      <c r="K33" s="18" t="n">
        <v>502.32659812</v>
      </c>
      <c r="L33" s="20" t="n">
        <v>2.86202987</v>
      </c>
      <c r="M33" s="18" t="s">
        <v>481</v>
      </c>
      <c r="N33" s="20" t="s">
        <v>481</v>
      </c>
      <c r="O33" s="18" t="s">
        <v>481</v>
      </c>
      <c r="P33" s="20" t="s">
        <v>481</v>
      </c>
      <c r="Q33" s="18" t="s">
        <v>481</v>
      </c>
      <c r="R33" s="20" t="s">
        <v>481</v>
      </c>
      <c r="S33" s="18" t="s">
        <v>481</v>
      </c>
      <c r="T33" s="20" t="s">
        <v>481</v>
      </c>
      <c r="U33" s="18" t="n">
        <v>393.95728173</v>
      </c>
      <c r="V33" s="20" t="n">
        <v>17.0030223</v>
      </c>
    </row>
    <row r="34" spans="1:22">
      <c r="A34" s="15" t="s">
        <v>509</v>
      </c>
      <c r="B34" s="17" t="n">
        <v>6350</v>
      </c>
      <c r="C34" s="18">
        <f>(39.0/B34*100)</f>
        <v/>
      </c>
      <c r="D34" s="19" t="n">
        <v>6311</v>
      </c>
      <c r="E34" s="18" t="n">
        <v>442.39674044</v>
      </c>
      <c r="F34" s="20" t="n">
        <v>7.30376829</v>
      </c>
      <c r="G34" s="18" t="n">
        <v>472.27888148</v>
      </c>
      <c r="H34" s="20" t="n">
        <v>4.19294201</v>
      </c>
      <c r="I34" s="18" t="n">
        <v>465.67865364</v>
      </c>
      <c r="J34" s="20" t="n">
        <v>2.72657882</v>
      </c>
      <c r="K34" s="18" t="n">
        <v>478.33187942</v>
      </c>
      <c r="L34" s="20" t="n">
        <v>2.96201262</v>
      </c>
      <c r="M34" s="18" t="s">
        <v>481</v>
      </c>
      <c r="N34" s="20" t="s">
        <v>481</v>
      </c>
      <c r="O34" s="18" t="s">
        <v>481</v>
      </c>
      <c r="P34" s="20" t="s">
        <v>481</v>
      </c>
      <c r="Q34" s="18" t="n">
        <v>306.56969545</v>
      </c>
      <c r="R34" s="20" t="n">
        <v>10.27624616</v>
      </c>
      <c r="S34" s="18" t="s">
        <v>481</v>
      </c>
      <c r="T34" s="20" t="s">
        <v>481</v>
      </c>
      <c r="U34" s="18" t="n">
        <v>345.57760337</v>
      </c>
      <c r="V34" s="20" t="n">
        <v>9.8983018</v>
      </c>
    </row>
    <row r="35" spans="1:22">
      <c r="A35" s="15" t="s">
        <v>510</v>
      </c>
      <c r="B35" s="17" t="n">
        <v>6406</v>
      </c>
      <c r="C35" s="18">
        <f>(38.0/B35*100)</f>
        <v/>
      </c>
      <c r="D35" s="19" t="n">
        <v>6368</v>
      </c>
      <c r="E35" s="18" t="n">
        <v>512.6220521</v>
      </c>
      <c r="F35" s="20" t="n">
        <v>7.26671292</v>
      </c>
      <c r="G35" s="18" t="n">
        <v>535.38652783</v>
      </c>
      <c r="H35" s="20" t="n">
        <v>3.32467634</v>
      </c>
      <c r="I35" s="18" t="n">
        <v>508.20064019</v>
      </c>
      <c r="J35" s="20" t="n">
        <v>2.26912398</v>
      </c>
      <c r="K35" s="18" t="n">
        <v>516.76690934</v>
      </c>
      <c r="L35" s="20" t="n">
        <v>3.38886284</v>
      </c>
      <c r="M35" s="18" t="s">
        <v>481</v>
      </c>
      <c r="N35" s="20" t="s">
        <v>481</v>
      </c>
      <c r="O35" s="18" t="s">
        <v>481</v>
      </c>
      <c r="P35" s="20" t="s">
        <v>481</v>
      </c>
      <c r="Q35" s="18" t="n">
        <v>374.85244494</v>
      </c>
      <c r="R35" s="20" t="n">
        <v>5.84040672</v>
      </c>
      <c r="S35" s="18" t="s">
        <v>481</v>
      </c>
      <c r="T35" s="20" t="s">
        <v>481</v>
      </c>
      <c r="U35" s="18" t="n">
        <v>411.59454454</v>
      </c>
      <c r="V35" s="20" t="n">
        <v>14.22348182</v>
      </c>
    </row>
    <row r="36" spans="1:22">
      <c r="A36" s="15" t="s">
        <v>511</v>
      </c>
      <c r="B36" s="17" t="n">
        <v>6736</v>
      </c>
      <c r="C36" s="18">
        <f>(30.0/B36*100)</f>
        <v/>
      </c>
      <c r="D36" s="19" t="n">
        <v>6706</v>
      </c>
      <c r="E36" s="18" t="n">
        <v>479.4231285</v>
      </c>
      <c r="F36" s="20" t="n">
        <v>5.94618715</v>
      </c>
      <c r="G36" s="18" t="n">
        <v>501.76967177</v>
      </c>
      <c r="H36" s="20" t="n">
        <v>3.05968619</v>
      </c>
      <c r="I36" s="18" t="n">
        <v>498.57675768</v>
      </c>
      <c r="J36" s="20" t="n">
        <v>2.32354963</v>
      </c>
      <c r="K36" s="18" t="n">
        <v>483.91532598</v>
      </c>
      <c r="L36" s="20" t="n">
        <v>2.89387201</v>
      </c>
      <c r="M36" s="18" t="s">
        <v>481</v>
      </c>
      <c r="N36" s="20" t="s">
        <v>481</v>
      </c>
      <c r="O36" s="18" t="s">
        <v>481</v>
      </c>
      <c r="P36" s="20" t="s">
        <v>481</v>
      </c>
      <c r="Q36" s="18" t="s">
        <v>481</v>
      </c>
      <c r="R36" s="20" t="s">
        <v>481</v>
      </c>
      <c r="S36" s="18" t="s">
        <v>481</v>
      </c>
      <c r="T36" s="20" t="s">
        <v>481</v>
      </c>
      <c r="U36" s="18" t="n">
        <v>385.06098621</v>
      </c>
      <c r="V36" s="20" t="n">
        <v>15.08100828</v>
      </c>
    </row>
    <row r="37" spans="1:22">
      <c r="A37" s="15" t="s">
        <v>512</v>
      </c>
      <c r="B37" s="17" t="n">
        <v>5458</v>
      </c>
      <c r="C37" s="18">
        <f>(66.0/B37*100)</f>
        <v/>
      </c>
      <c r="D37" s="19" t="n">
        <v>5392</v>
      </c>
      <c r="E37" s="18" t="n">
        <v>495.15094377</v>
      </c>
      <c r="F37" s="20" t="n">
        <v>7.03792455</v>
      </c>
      <c r="G37" s="18" t="n">
        <v>510.12794208</v>
      </c>
      <c r="H37" s="20" t="n">
        <v>3.97145287</v>
      </c>
      <c r="I37" s="18" t="n">
        <v>494.15370862</v>
      </c>
      <c r="J37" s="20" t="n">
        <v>3.75026937</v>
      </c>
      <c r="K37" s="18" t="n">
        <v>480.0221829</v>
      </c>
      <c r="L37" s="20" t="n">
        <v>5.45193534</v>
      </c>
      <c r="M37" s="18" t="s">
        <v>481</v>
      </c>
      <c r="N37" s="20" t="s">
        <v>481</v>
      </c>
      <c r="O37" s="18" t="s">
        <v>481</v>
      </c>
      <c r="P37" s="20" t="s">
        <v>481</v>
      </c>
      <c r="Q37" s="18" t="s">
        <v>481</v>
      </c>
      <c r="R37" s="20" t="s">
        <v>481</v>
      </c>
      <c r="S37" s="18" t="s">
        <v>481</v>
      </c>
      <c r="T37" s="20" t="s">
        <v>481</v>
      </c>
      <c r="U37" s="18" t="n">
        <v>371.63083585</v>
      </c>
      <c r="V37" s="20" t="n">
        <v>11.39324166</v>
      </c>
    </row>
    <row r="38" spans="1:22">
      <c r="A38" s="15" t="s">
        <v>513</v>
      </c>
      <c r="B38" s="17" t="n">
        <v>5860</v>
      </c>
      <c r="C38" s="18">
        <f>(17.0/B38*100)</f>
        <v/>
      </c>
      <c r="D38" s="19" t="n">
        <v>5843</v>
      </c>
      <c r="E38" s="18" t="n">
        <v>500.45344474</v>
      </c>
      <c r="F38" s="20" t="n">
        <v>9.552944070000001</v>
      </c>
      <c r="G38" s="18" t="n">
        <v>519.33746893</v>
      </c>
      <c r="H38" s="20" t="n">
        <v>4.02899521</v>
      </c>
      <c r="I38" s="18" t="n">
        <v>511.88555511</v>
      </c>
      <c r="J38" s="20" t="n">
        <v>3.20584133</v>
      </c>
      <c r="K38" s="18" t="n">
        <v>490.48929446</v>
      </c>
      <c r="L38" s="20" t="n">
        <v>3.76679724</v>
      </c>
      <c r="M38" s="18" t="s">
        <v>481</v>
      </c>
      <c r="N38" s="20" t="s">
        <v>481</v>
      </c>
      <c r="O38" s="18" t="s">
        <v>481</v>
      </c>
      <c r="P38" s="20" t="s">
        <v>481</v>
      </c>
      <c r="Q38" s="18" t="s">
        <v>481</v>
      </c>
      <c r="R38" s="20" t="s">
        <v>481</v>
      </c>
      <c r="S38" s="18" t="s">
        <v>481</v>
      </c>
      <c r="T38" s="20" t="s">
        <v>481</v>
      </c>
      <c r="U38" s="18" t="n">
        <v>402.37357305</v>
      </c>
      <c r="V38" s="20" t="n">
        <v>12.56373157</v>
      </c>
    </row>
    <row r="39" spans="1:22">
      <c r="A39" s="15" t="s">
        <v>514</v>
      </c>
      <c r="B39" s="17" t="n">
        <v>5895</v>
      </c>
      <c r="C39" s="18">
        <f>(31.0/B39*100)</f>
        <v/>
      </c>
      <c r="D39" s="19" t="n">
        <v>5864</v>
      </c>
      <c r="E39" s="18" t="n">
        <v>419.63610087</v>
      </c>
      <c r="F39" s="20" t="n">
        <v>6.20850608</v>
      </c>
      <c r="G39" s="18" t="n">
        <v>421.8024868</v>
      </c>
      <c r="H39" s="20" t="n">
        <v>4.70818518</v>
      </c>
      <c r="I39" s="18" t="n">
        <v>424.527663</v>
      </c>
      <c r="J39" s="20" t="n">
        <v>4.17937414</v>
      </c>
      <c r="K39" s="18" t="n">
        <v>437.61167073</v>
      </c>
      <c r="L39" s="20" t="n">
        <v>4.08634399</v>
      </c>
      <c r="M39" s="18" t="s">
        <v>481</v>
      </c>
      <c r="N39" s="20" t="s">
        <v>481</v>
      </c>
      <c r="O39" s="18" t="s">
        <v>481</v>
      </c>
      <c r="P39" s="20" t="s">
        <v>481</v>
      </c>
      <c r="Q39" s="18" t="s">
        <v>481</v>
      </c>
      <c r="R39" s="20" t="s">
        <v>481</v>
      </c>
      <c r="S39" s="18" t="s">
        <v>481</v>
      </c>
      <c r="T39" s="20" t="s">
        <v>481</v>
      </c>
      <c r="U39" s="18" t="n">
        <v>375.20357959</v>
      </c>
      <c r="V39" s="20" t="n">
        <v>12.44692332</v>
      </c>
    </row>
    <row r="40" spans="1:22">
      <c r="A40" s="15" t="s">
        <v>515</v>
      </c>
      <c r="B40" s="17" t="n">
        <v>14157</v>
      </c>
      <c r="C40" s="18">
        <f>(286.0/B40*100)</f>
        <v/>
      </c>
      <c r="D40" s="19" t="n">
        <v>13871</v>
      </c>
      <c r="E40" s="18" t="n">
        <v>512.56646543</v>
      </c>
      <c r="F40" s="20" t="n">
        <v>7.31937219</v>
      </c>
      <c r="G40" s="18" t="n">
        <v>530.51767614</v>
      </c>
      <c r="H40" s="20" t="n">
        <v>3.67388468</v>
      </c>
      <c r="I40" s="18" t="n">
        <v>507.91498422</v>
      </c>
      <c r="J40" s="20" t="n">
        <v>2.9669835</v>
      </c>
      <c r="K40" s="18" t="n">
        <v>499.47652035</v>
      </c>
      <c r="L40" s="20" t="n">
        <v>3.64079612</v>
      </c>
      <c r="M40" s="18" t="s">
        <v>481</v>
      </c>
      <c r="N40" s="20" t="s">
        <v>481</v>
      </c>
      <c r="O40" s="18" t="s">
        <v>481</v>
      </c>
      <c r="P40" s="20" t="s">
        <v>481</v>
      </c>
      <c r="Q40" s="18" t="s">
        <v>481</v>
      </c>
      <c r="R40" s="20" t="s">
        <v>481</v>
      </c>
      <c r="S40" s="18" t="s">
        <v>481</v>
      </c>
      <c r="T40" s="20" t="s">
        <v>481</v>
      </c>
      <c r="U40" s="18" t="n">
        <v>409.12194613</v>
      </c>
      <c r="V40" s="20" t="n">
        <v>11.43174941</v>
      </c>
    </row>
    <row r="41" spans="1:22">
      <c r="A41" s="15" t="s">
        <v>516</v>
      </c>
      <c r="B41" s="17" t="n">
        <v>5712</v>
      </c>
      <c r="C41" s="18">
        <f>(39.0/B41*100)</f>
        <v/>
      </c>
      <c r="D41" s="19" t="n">
        <v>5673</v>
      </c>
      <c r="E41" s="18" t="n">
        <v>525.58454174</v>
      </c>
      <c r="F41" s="20" t="n">
        <v>7.95504898</v>
      </c>
      <c r="G41" s="18" t="n">
        <v>516.21118976</v>
      </c>
      <c r="H41" s="20" t="n">
        <v>4.47036445</v>
      </c>
      <c r="I41" s="18" t="n">
        <v>494.71742349</v>
      </c>
      <c r="J41" s="20" t="n">
        <v>3.42125056</v>
      </c>
      <c r="K41" s="18" t="n">
        <v>487.69807784</v>
      </c>
      <c r="L41" s="20" t="n">
        <v>3.79867546</v>
      </c>
      <c r="M41" s="18" t="s">
        <v>481</v>
      </c>
      <c r="N41" s="20" t="s">
        <v>481</v>
      </c>
      <c r="O41" s="18" t="s">
        <v>481</v>
      </c>
      <c r="P41" s="20" t="s">
        <v>481</v>
      </c>
      <c r="Q41" s="18" t="n">
        <v>387.44235424</v>
      </c>
      <c r="R41" s="20" t="n">
        <v>14.52510266</v>
      </c>
      <c r="S41" s="18" t="s">
        <v>481</v>
      </c>
      <c r="T41" s="20" t="s">
        <v>481</v>
      </c>
      <c r="U41" s="18" t="n">
        <v>391.74064966</v>
      </c>
      <c r="V41" s="20" t="n">
        <v>18.65462925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(1306.0/B46*100)</f>
        <v/>
      </c>
      <c r="D46" s="19" t="n">
        <v>21835</v>
      </c>
      <c r="E46" s="18" t="n">
        <v>415.01279623</v>
      </c>
      <c r="F46" s="20" t="n">
        <v>5.23367841</v>
      </c>
      <c r="G46" s="18" t="n">
        <v>413.28443153</v>
      </c>
      <c r="H46" s="20" t="n">
        <v>3.04615149</v>
      </c>
      <c r="I46" s="18" t="n">
        <v>403.68957006</v>
      </c>
      <c r="J46" s="20" t="n">
        <v>2.6189033</v>
      </c>
      <c r="K46" s="18" t="n">
        <v>411.35895473</v>
      </c>
      <c r="L46" s="20" t="n">
        <v>2.6410869</v>
      </c>
      <c r="M46" s="18" t="s">
        <v>481</v>
      </c>
      <c r="N46" s="20" t="s">
        <v>481</v>
      </c>
      <c r="O46" s="18" t="s">
        <v>481</v>
      </c>
      <c r="P46" s="20" t="s">
        <v>481</v>
      </c>
      <c r="Q46" s="18" t="s">
        <v>481</v>
      </c>
      <c r="R46" s="20" t="s">
        <v>481</v>
      </c>
      <c r="S46" s="18" t="s">
        <v>481</v>
      </c>
      <c r="T46" s="20" t="s">
        <v>481</v>
      </c>
      <c r="U46" s="18" t="n">
        <v>339.13935195</v>
      </c>
      <c r="V46" s="20" t="n">
        <v>3.64242508</v>
      </c>
    </row>
    <row r="47" spans="1:22">
      <c r="A47" s="15" t="s">
        <v>522</v>
      </c>
      <c r="B47" s="17" t="n">
        <v>5928</v>
      </c>
      <c r="C47" s="18">
        <f>(96.0/B47*100)</f>
        <v/>
      </c>
      <c r="D47" s="19" t="n">
        <v>5832</v>
      </c>
      <c r="E47" s="18" t="n">
        <v>437.63138333</v>
      </c>
      <c r="F47" s="20" t="n">
        <v>6.93177917</v>
      </c>
      <c r="G47" s="18" t="n">
        <v>473.30871367</v>
      </c>
      <c r="H47" s="20" t="n">
        <v>4.67641058</v>
      </c>
      <c r="I47" s="18" t="n">
        <v>448.94216372</v>
      </c>
      <c r="J47" s="20" t="n">
        <v>4.34718974</v>
      </c>
      <c r="K47" s="18" t="n">
        <v>452.5023117</v>
      </c>
      <c r="L47" s="20" t="n">
        <v>4.38716603</v>
      </c>
      <c r="M47" s="18" t="s">
        <v>481</v>
      </c>
      <c r="N47" s="20" t="s">
        <v>481</v>
      </c>
      <c r="O47" s="18" t="s">
        <v>481</v>
      </c>
      <c r="P47" s="20" t="s">
        <v>481</v>
      </c>
      <c r="Q47" s="18" t="s">
        <v>481</v>
      </c>
      <c r="R47" s="20" t="s">
        <v>481</v>
      </c>
      <c r="S47" s="18" t="s">
        <v>481</v>
      </c>
      <c r="T47" s="20" t="s">
        <v>481</v>
      </c>
      <c r="U47" s="18" t="n">
        <v>330.29467706</v>
      </c>
      <c r="V47" s="20" t="n">
        <v>7.68454187</v>
      </c>
    </row>
    <row r="48" spans="1:22">
      <c r="A48" s="15" t="s">
        <v>523</v>
      </c>
      <c r="B48" s="17" t="n">
        <v>9841</v>
      </c>
      <c r="C48" s="18">
        <f>(7.0/B48*100)</f>
        <v/>
      </c>
      <c r="D48" s="19" t="n">
        <v>9834</v>
      </c>
      <c r="E48" s="18" t="n">
        <v>499.40877449</v>
      </c>
      <c r="F48" s="20" t="n">
        <v>12.71391528</v>
      </c>
      <c r="G48" s="18" t="n">
        <v>517.96373438</v>
      </c>
      <c r="H48" s="20" t="n">
        <v>6.08444395</v>
      </c>
      <c r="I48" s="18" t="n">
        <v>514.0304744699999</v>
      </c>
      <c r="J48" s="20" t="n">
        <v>4.80402057</v>
      </c>
      <c r="K48" s="18" t="n">
        <v>529.31301597</v>
      </c>
      <c r="L48" s="20" t="n">
        <v>5.17512781</v>
      </c>
      <c r="M48" s="18" t="s">
        <v>481</v>
      </c>
      <c r="N48" s="20" t="s">
        <v>481</v>
      </c>
      <c r="O48" s="18" t="s">
        <v>481</v>
      </c>
      <c r="P48" s="20" t="s">
        <v>481</v>
      </c>
      <c r="Q48" s="18" t="s">
        <v>481</v>
      </c>
      <c r="R48" s="20" t="s">
        <v>481</v>
      </c>
      <c r="S48" s="18" t="s">
        <v>481</v>
      </c>
      <c r="T48" s="20" t="s">
        <v>481</v>
      </c>
      <c r="U48" s="18" t="n">
        <v>455.69849639</v>
      </c>
      <c r="V48" s="20" t="n">
        <v>37.1447091</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(222.0/B50*100)</f>
        <v/>
      </c>
      <c r="D50" s="19" t="n">
        <v>11573</v>
      </c>
      <c r="E50" s="18" t="n">
        <v>408.93738706</v>
      </c>
      <c r="F50" s="20" t="n">
        <v>5.50653249</v>
      </c>
      <c r="G50" s="18" t="n">
        <v>418.86603946</v>
      </c>
      <c r="H50" s="20" t="n">
        <v>4.10843325</v>
      </c>
      <c r="I50" s="18" t="n">
        <v>421.38152556</v>
      </c>
      <c r="J50" s="20" t="n">
        <v>2.58044319</v>
      </c>
      <c r="K50" s="18" t="n">
        <v>412.09282646</v>
      </c>
      <c r="L50" s="20" t="n">
        <v>2.72805039</v>
      </c>
      <c r="M50" s="18" t="s">
        <v>481</v>
      </c>
      <c r="N50" s="20" t="s">
        <v>481</v>
      </c>
      <c r="O50" s="18" t="s">
        <v>481</v>
      </c>
      <c r="P50" s="20" t="s">
        <v>481</v>
      </c>
      <c r="Q50" s="18" t="s">
        <v>481</v>
      </c>
      <c r="R50" s="20" t="s">
        <v>481</v>
      </c>
      <c r="S50" s="18" t="s">
        <v>481</v>
      </c>
      <c r="T50" s="20" t="s">
        <v>481</v>
      </c>
      <c r="U50" s="18" t="n">
        <v>313.19072308</v>
      </c>
      <c r="V50" s="20" t="n">
        <v>10.19069751</v>
      </c>
    </row>
    <row r="51" spans="1:22">
      <c r="A51" s="15" t="s">
        <v>526</v>
      </c>
      <c r="B51" s="17" t="n">
        <v>6866</v>
      </c>
      <c r="C51" s="18">
        <f>(110.0/B51*100)</f>
        <v/>
      </c>
      <c r="D51" s="19" t="n">
        <v>6756</v>
      </c>
      <c r="E51" s="18" t="n">
        <v>424.94390254</v>
      </c>
      <c r="F51" s="20" t="n">
        <v>6.18831779</v>
      </c>
      <c r="G51" s="18" t="n">
        <v>442.23318022</v>
      </c>
      <c r="H51" s="20" t="n">
        <v>3.5403545</v>
      </c>
      <c r="I51" s="18" t="n">
        <v>424.00161151</v>
      </c>
      <c r="J51" s="20" t="n">
        <v>2.67234189</v>
      </c>
      <c r="K51" s="18" t="n">
        <v>411.15706199</v>
      </c>
      <c r="L51" s="20" t="n">
        <v>2.38819127</v>
      </c>
      <c r="M51" s="18" t="s">
        <v>481</v>
      </c>
      <c r="N51" s="20" t="s">
        <v>481</v>
      </c>
      <c r="O51" s="18" t="s">
        <v>481</v>
      </c>
      <c r="P51" s="20" t="s">
        <v>481</v>
      </c>
      <c r="Q51" s="18" t="n">
        <v>410.85572185</v>
      </c>
      <c r="R51" s="20" t="n">
        <v>3.7997542</v>
      </c>
      <c r="S51" s="18" t="s">
        <v>481</v>
      </c>
      <c r="T51" s="20" t="s">
        <v>481</v>
      </c>
      <c r="U51" s="18" t="n">
        <v>377.25487975</v>
      </c>
      <c r="V51" s="20" t="n">
        <v>10.11500909</v>
      </c>
    </row>
    <row r="52" spans="1:22">
      <c r="A52" s="15" t="s">
        <v>527</v>
      </c>
      <c r="B52" s="17" t="n">
        <v>5809</v>
      </c>
      <c r="C52" s="18">
        <f>(76.0/B52*100)</f>
        <v/>
      </c>
      <c r="D52" s="19" t="n">
        <v>5733</v>
      </c>
      <c r="E52" s="18" t="n">
        <v>471.42218874</v>
      </c>
      <c r="F52" s="20" t="n">
        <v>8.60310915</v>
      </c>
      <c r="G52" s="18" t="n">
        <v>486.76561747</v>
      </c>
      <c r="H52" s="20" t="n">
        <v>3.99413316</v>
      </c>
      <c r="I52" s="18" t="n">
        <v>475.34784446</v>
      </c>
      <c r="J52" s="20" t="n">
        <v>2.88370577</v>
      </c>
      <c r="K52" s="18" t="n">
        <v>474.34605352</v>
      </c>
      <c r="L52" s="20" t="n">
        <v>2.85052181</v>
      </c>
      <c r="M52" s="18" t="s">
        <v>481</v>
      </c>
      <c r="N52" s="20" t="s">
        <v>481</v>
      </c>
      <c r="O52" s="18" t="s">
        <v>481</v>
      </c>
      <c r="P52" s="20" t="s">
        <v>481</v>
      </c>
      <c r="Q52" s="18" t="s">
        <v>481</v>
      </c>
      <c r="R52" s="20" t="s">
        <v>481</v>
      </c>
      <c r="S52" s="18" t="s">
        <v>481</v>
      </c>
      <c r="T52" s="20" t="s">
        <v>481</v>
      </c>
      <c r="U52" s="18" t="n">
        <v>340.79052568</v>
      </c>
      <c r="V52" s="20" t="n">
        <v>12.26443039</v>
      </c>
    </row>
    <row r="53" spans="1:22">
      <c r="A53" s="15" t="s">
        <v>528</v>
      </c>
      <c r="B53" s="17" t="n">
        <v>5571</v>
      </c>
      <c r="C53" s="18">
        <f>(85.0/B53*100)</f>
        <v/>
      </c>
      <c r="D53" s="19" t="n">
        <v>5486</v>
      </c>
      <c r="E53" s="18" t="n">
        <v>426.09845619</v>
      </c>
      <c r="F53" s="20" t="n">
        <v>7.08577957</v>
      </c>
      <c r="G53" s="18" t="n">
        <v>438.23870831</v>
      </c>
      <c r="H53" s="20" t="n">
        <v>3.44531644</v>
      </c>
      <c r="I53" s="18" t="n">
        <v>435.34283098</v>
      </c>
      <c r="J53" s="20" t="n">
        <v>1.96840588</v>
      </c>
      <c r="K53" s="18" t="n">
        <v>435.16908552</v>
      </c>
      <c r="L53" s="20" t="n">
        <v>2.90144206</v>
      </c>
      <c r="M53" s="18" t="s">
        <v>481</v>
      </c>
      <c r="N53" s="20" t="s">
        <v>481</v>
      </c>
      <c r="O53" s="18" t="s">
        <v>481</v>
      </c>
      <c r="P53" s="20" t="s">
        <v>481</v>
      </c>
      <c r="Q53" s="18" t="s">
        <v>481</v>
      </c>
      <c r="R53" s="20" t="s">
        <v>481</v>
      </c>
      <c r="S53" s="18" t="s">
        <v>481</v>
      </c>
      <c r="T53" s="20" t="s">
        <v>481</v>
      </c>
      <c r="U53" s="18" t="n">
        <v>330.42952566</v>
      </c>
      <c r="V53" s="20" t="n">
        <v>6.65254331</v>
      </c>
    </row>
    <row r="54" spans="1:22">
      <c r="A54" s="15" t="s">
        <v>529</v>
      </c>
      <c r="B54" s="17" t="n">
        <v>4740</v>
      </c>
      <c r="C54" s="18">
        <f>(83.0/B54*100)</f>
        <v/>
      </c>
      <c r="D54" s="19" t="n">
        <v>4657</v>
      </c>
      <c r="E54" s="18" t="n">
        <v>314.0523062</v>
      </c>
      <c r="F54" s="20" t="n">
        <v>5.65327442</v>
      </c>
      <c r="G54" s="18" t="n">
        <v>328.67916142</v>
      </c>
      <c r="H54" s="20" t="n">
        <v>4.61158185</v>
      </c>
      <c r="I54" s="18" t="n">
        <v>335.59872151</v>
      </c>
      <c r="J54" s="20" t="n">
        <v>3.29427606</v>
      </c>
      <c r="K54" s="18" t="n">
        <v>344.20099498</v>
      </c>
      <c r="L54" s="20" t="n">
        <v>2.79841439</v>
      </c>
      <c r="M54" s="18" t="s">
        <v>481</v>
      </c>
      <c r="N54" s="20" t="s">
        <v>481</v>
      </c>
      <c r="O54" s="18" t="s">
        <v>481</v>
      </c>
      <c r="P54" s="20" t="s">
        <v>481</v>
      </c>
      <c r="Q54" s="18" t="s">
        <v>481</v>
      </c>
      <c r="R54" s="20" t="s">
        <v>481</v>
      </c>
      <c r="S54" s="18" t="s">
        <v>481</v>
      </c>
      <c r="T54" s="20" t="s">
        <v>481</v>
      </c>
      <c r="U54" s="18" t="n">
        <v>262.16861414</v>
      </c>
      <c r="V54" s="20" t="n">
        <v>4.49096876</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522.4218696200001</v>
      </c>
      <c r="F56" s="20" t="n">
        <v>7.47297313</v>
      </c>
      <c r="G56" s="18" t="n">
        <v>534.35734073</v>
      </c>
      <c r="H56" s="20" t="n">
        <v>4.17931156</v>
      </c>
      <c r="I56" s="18" t="n">
        <v>520.88551245</v>
      </c>
      <c r="J56" s="20" t="n">
        <v>2.61242431</v>
      </c>
      <c r="K56" s="18" t="n">
        <v>524.32382835</v>
      </c>
      <c r="L56" s="20" t="n">
        <v>4.00283213</v>
      </c>
      <c r="M56" s="18" t="s">
        <v>481</v>
      </c>
      <c r="N56" s="20" t="s">
        <v>481</v>
      </c>
      <c r="O56" s="18" t="s">
        <v>481</v>
      </c>
      <c r="P56" s="20" t="s">
        <v>481</v>
      </c>
      <c r="Q56" s="18" t="s">
        <v>481</v>
      </c>
      <c r="R56" s="20" t="s">
        <v>481</v>
      </c>
      <c r="S56" s="18" t="s">
        <v>481</v>
      </c>
      <c r="T56" s="20" t="s">
        <v>481</v>
      </c>
      <c r="U56" s="18" t="n">
        <v>438.30032564</v>
      </c>
      <c r="V56" s="20" t="n">
        <v>20.73328171</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(138.0/B61*100)</f>
        <v/>
      </c>
      <c r="D61" s="19" t="n">
        <v>6387</v>
      </c>
      <c r="E61" s="18" t="n">
        <v>461.0245502</v>
      </c>
      <c r="F61" s="20" t="n">
        <v>7.49130437</v>
      </c>
      <c r="G61" s="18" t="n">
        <v>490.64924227</v>
      </c>
      <c r="H61" s="20" t="n">
        <v>4.19858655</v>
      </c>
      <c r="I61" s="18" t="n">
        <v>477.66490967</v>
      </c>
      <c r="J61" s="20" t="n">
        <v>2.75766885</v>
      </c>
      <c r="K61" s="18" t="n">
        <v>474.2711609</v>
      </c>
      <c r="L61" s="20" t="n">
        <v>3.03091676</v>
      </c>
      <c r="M61" s="18" t="s">
        <v>481</v>
      </c>
      <c r="N61" s="20" t="s">
        <v>481</v>
      </c>
      <c r="O61" s="18" t="s">
        <v>481</v>
      </c>
      <c r="P61" s="20" t="s">
        <v>481</v>
      </c>
      <c r="Q61" s="18" t="s">
        <v>481</v>
      </c>
      <c r="R61" s="20" t="s">
        <v>481</v>
      </c>
      <c r="S61" s="18" t="s">
        <v>481</v>
      </c>
      <c r="T61" s="20" t="s">
        <v>481</v>
      </c>
      <c r="U61" s="18" t="n">
        <v>371.81792693</v>
      </c>
      <c r="V61" s="20" t="n">
        <v>10.16181912</v>
      </c>
    </row>
    <row r="62" spans="1:22">
      <c r="A62" s="15" t="s">
        <v>537</v>
      </c>
      <c r="B62" s="17" t="n">
        <v>4476</v>
      </c>
      <c r="C62" s="18">
        <f>(3.0/B62*100)</f>
        <v/>
      </c>
      <c r="D62" s="19" t="n">
        <v>4473</v>
      </c>
      <c r="E62" s="18" t="n">
        <v>515.74007312</v>
      </c>
      <c r="F62" s="20" t="n">
        <v>6.72718141</v>
      </c>
      <c r="G62" s="18" t="n">
        <v>529.5802965300001</v>
      </c>
      <c r="H62" s="20" t="n">
        <v>2.44258553</v>
      </c>
      <c r="I62" s="18" t="n">
        <v>527.30820536</v>
      </c>
      <c r="J62" s="20" t="n">
        <v>1.47632842</v>
      </c>
      <c r="K62" s="18" t="n">
        <v>533.20260818</v>
      </c>
      <c r="L62" s="20" t="n">
        <v>2.52389464</v>
      </c>
      <c r="M62" s="18" t="s">
        <v>481</v>
      </c>
      <c r="N62" s="20" t="s">
        <v>481</v>
      </c>
      <c r="O62" s="18" t="s">
        <v>481</v>
      </c>
      <c r="P62" s="20" t="s">
        <v>481</v>
      </c>
      <c r="Q62" s="18" t="s">
        <v>481</v>
      </c>
      <c r="R62" s="20" t="s">
        <v>481</v>
      </c>
      <c r="S62" s="18" t="s">
        <v>481</v>
      </c>
      <c r="T62" s="20" t="s">
        <v>481</v>
      </c>
      <c r="U62" s="18" t="n">
        <v>540.26578183</v>
      </c>
      <c r="V62" s="20" t="n">
        <v>33.78901308</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(76.0/B66*100)</f>
        <v/>
      </c>
      <c r="D66" s="19" t="n">
        <v>5589</v>
      </c>
      <c r="E66" s="18" t="n">
        <v>418.99566537</v>
      </c>
      <c r="F66" s="20" t="n">
        <v>5.09539841</v>
      </c>
      <c r="G66" s="18" t="n">
        <v>428.7345339</v>
      </c>
      <c r="H66" s="20" t="n">
        <v>2.60365785</v>
      </c>
      <c r="I66" s="18" t="n">
        <v>409.72354594</v>
      </c>
      <c r="J66" s="20" t="n">
        <v>1.61907782</v>
      </c>
      <c r="K66" s="18" t="n">
        <v>417.83859779</v>
      </c>
      <c r="L66" s="20" t="n">
        <v>2.75218411</v>
      </c>
      <c r="M66" s="18" t="s">
        <v>481</v>
      </c>
      <c r="N66" s="20" t="s">
        <v>481</v>
      </c>
      <c r="O66" s="18" t="s">
        <v>481</v>
      </c>
      <c r="P66" s="20" t="s">
        <v>481</v>
      </c>
      <c r="Q66" s="18" t="s">
        <v>481</v>
      </c>
      <c r="R66" s="20" t="s">
        <v>481</v>
      </c>
      <c r="S66" s="18" t="s">
        <v>481</v>
      </c>
      <c r="T66" s="20" t="s">
        <v>481</v>
      </c>
      <c r="U66" s="18" t="n">
        <v>325.85547514</v>
      </c>
      <c r="V66" s="20" t="n">
        <v>4.92357215</v>
      </c>
    </row>
    <row r="67" spans="1:22">
      <c r="A67" s="15" t="s">
        <v>542</v>
      </c>
      <c r="B67" s="17" t="n">
        <v>6971</v>
      </c>
      <c r="C67" s="18">
        <f>(83.0/B67*100)</f>
        <v/>
      </c>
      <c r="D67" s="19" t="n">
        <v>6888</v>
      </c>
      <c r="E67" s="18" t="n">
        <v>382.9483451</v>
      </c>
      <c r="F67" s="20" t="n">
        <v>6.00345291</v>
      </c>
      <c r="G67" s="18" t="n">
        <v>395.96422816</v>
      </c>
      <c r="H67" s="20" t="n">
        <v>3.80803237</v>
      </c>
      <c r="I67" s="18" t="n">
        <v>398.96953066</v>
      </c>
      <c r="J67" s="20" t="n">
        <v>2.56471111</v>
      </c>
      <c r="K67" s="18" t="n">
        <v>405.2400775</v>
      </c>
      <c r="L67" s="20" t="n">
        <v>2.52290008</v>
      </c>
      <c r="M67" s="18" t="s">
        <v>481</v>
      </c>
      <c r="N67" s="20" t="s">
        <v>481</v>
      </c>
      <c r="O67" s="18" t="s">
        <v>481</v>
      </c>
      <c r="P67" s="20" t="s">
        <v>481</v>
      </c>
      <c r="Q67" s="18" t="s">
        <v>481</v>
      </c>
      <c r="R67" s="20" t="s">
        <v>481</v>
      </c>
      <c r="S67" s="18" t="s">
        <v>481</v>
      </c>
      <c r="T67" s="20" t="s">
        <v>481</v>
      </c>
      <c r="U67" s="18" t="n">
        <v>300.34122437</v>
      </c>
      <c r="V67" s="20" t="n">
        <v>7.40700493</v>
      </c>
    </row>
    <row r="68" spans="1:22">
      <c r="A68" s="15" t="s">
        <v>543</v>
      </c>
      <c r="B68" s="17" t="n">
        <v>12083</v>
      </c>
      <c r="C68" s="18">
        <f>(26.0/B68*100)</f>
        <v/>
      </c>
      <c r="D68" s="19" t="n">
        <v>12057</v>
      </c>
      <c r="E68" s="18" t="n">
        <v>376.42743259</v>
      </c>
      <c r="F68" s="20" t="n">
        <v>4.20016783</v>
      </c>
      <c r="G68" s="18" t="n">
        <v>426.56464275</v>
      </c>
      <c r="H68" s="20" t="n">
        <v>2.87353113</v>
      </c>
      <c r="I68" s="18" t="n">
        <v>420.38370113</v>
      </c>
      <c r="J68" s="20" t="n">
        <v>1.37971663</v>
      </c>
      <c r="K68" s="18" t="n">
        <v>437.60532005</v>
      </c>
      <c r="L68" s="20" t="n">
        <v>1.84961854</v>
      </c>
      <c r="M68" s="18" t="s">
        <v>481</v>
      </c>
      <c r="N68" s="20" t="s">
        <v>481</v>
      </c>
      <c r="O68" s="18" t="s">
        <v>481</v>
      </c>
      <c r="P68" s="20" t="s">
        <v>481</v>
      </c>
      <c r="Q68" s="18" t="s">
        <v>481</v>
      </c>
      <c r="R68" s="20" t="s">
        <v>481</v>
      </c>
      <c r="S68" s="18" t="s">
        <v>481</v>
      </c>
      <c r="T68" s="20" t="s">
        <v>481</v>
      </c>
      <c r="U68" s="18" t="n">
        <v>330.81048698</v>
      </c>
      <c r="V68" s="20" t="n">
        <v>3.48418226</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494.03600989</v>
      </c>
      <c r="F70" s="20" t="n">
        <v>7.46209728</v>
      </c>
      <c r="G70" s="18" t="n">
        <v>494.4145024</v>
      </c>
      <c r="H70" s="20" t="n">
        <v>3.82169029</v>
      </c>
      <c r="I70" s="18" t="n">
        <v>484.68585407</v>
      </c>
      <c r="J70" s="20" t="n">
        <v>2.8911105</v>
      </c>
      <c r="K70" s="18" t="n">
        <v>498.16973252</v>
      </c>
      <c r="L70" s="20" t="n">
        <v>4.6186843</v>
      </c>
      <c r="M70" s="18" t="s">
        <v>481</v>
      </c>
      <c r="N70" s="20" t="s">
        <v>481</v>
      </c>
      <c r="O70" s="18" t="s">
        <v>481</v>
      </c>
      <c r="P70" s="20" t="s">
        <v>481</v>
      </c>
      <c r="Q70" s="18" t="s">
        <v>481</v>
      </c>
      <c r="R70" s="20" t="s">
        <v>481</v>
      </c>
      <c r="S70" s="18" t="s">
        <v>481</v>
      </c>
      <c r="T70" s="20" t="s">
        <v>481</v>
      </c>
      <c r="U70" s="18" t="n">
        <v>416.27009097</v>
      </c>
      <c r="V70" s="20" t="n">
        <v>12.00096593</v>
      </c>
    </row>
    <row r="71" spans="1:22">
      <c r="A71" s="15" t="s">
        <v>546</v>
      </c>
      <c r="B71" s="17" t="n">
        <v>6115</v>
      </c>
      <c r="C71" s="18">
        <f>(17.0/B71*100)</f>
        <v/>
      </c>
      <c r="D71" s="19" t="n">
        <v>6098</v>
      </c>
      <c r="E71" s="18" t="n">
        <v>576.1461593400001</v>
      </c>
      <c r="F71" s="20" t="n">
        <v>7.51024578</v>
      </c>
      <c r="G71" s="18" t="n">
        <v>586.36184059</v>
      </c>
      <c r="H71" s="20" t="n">
        <v>3.55366615</v>
      </c>
      <c r="I71" s="18" t="n">
        <v>552.17189036</v>
      </c>
      <c r="J71" s="20" t="n">
        <v>1.71980876</v>
      </c>
      <c r="K71" s="18" t="n">
        <v>546.17199571</v>
      </c>
      <c r="L71" s="20" t="n">
        <v>2.73823928</v>
      </c>
      <c r="M71" s="18" t="s">
        <v>481</v>
      </c>
      <c r="N71" s="20" t="s">
        <v>481</v>
      </c>
      <c r="O71" s="18" t="s">
        <v>481</v>
      </c>
      <c r="P71" s="20" t="s">
        <v>481</v>
      </c>
      <c r="Q71" s="18" t="s">
        <v>481</v>
      </c>
      <c r="R71" s="20" t="s">
        <v>481</v>
      </c>
      <c r="S71" s="18" t="s">
        <v>481</v>
      </c>
      <c r="T71" s="20" t="s">
        <v>481</v>
      </c>
      <c r="U71" s="18" t="n">
        <v>458.35444051</v>
      </c>
      <c r="V71" s="20" t="n">
        <v>22.46888096</v>
      </c>
    </row>
    <row r="72" spans="1:22">
      <c r="A72" s="15" t="s">
        <v>547</v>
      </c>
      <c r="B72" s="17" t="n">
        <v>7708</v>
      </c>
      <c r="C72" s="18">
        <f>(5.0/B72*100)</f>
        <v/>
      </c>
      <c r="D72" s="19" t="n">
        <v>7703</v>
      </c>
      <c r="E72" s="18" t="n">
        <v>529.07590653</v>
      </c>
      <c r="F72" s="20" t="n">
        <v>12.20925768</v>
      </c>
      <c r="G72" s="18" t="n">
        <v>560.04302957</v>
      </c>
      <c r="H72" s="20" t="n">
        <v>4.11745653</v>
      </c>
      <c r="I72" s="18" t="n">
        <v>525.95560029</v>
      </c>
      <c r="J72" s="20" t="n">
        <v>2.86972751</v>
      </c>
      <c r="K72" s="18" t="n">
        <v>531.94433521</v>
      </c>
      <c r="L72" s="20" t="n">
        <v>3.10189039</v>
      </c>
      <c r="M72" s="18" t="s">
        <v>481</v>
      </c>
      <c r="N72" s="20" t="s">
        <v>481</v>
      </c>
      <c r="O72" s="18" t="s">
        <v>481</v>
      </c>
      <c r="P72" s="20" t="s">
        <v>481</v>
      </c>
      <c r="Q72" s="18" t="s">
        <v>481</v>
      </c>
      <c r="R72" s="20" t="s">
        <v>481</v>
      </c>
      <c r="S72" s="18" t="s">
        <v>481</v>
      </c>
      <c r="T72" s="20" t="s">
        <v>481</v>
      </c>
      <c r="U72" s="18" t="n">
        <v>477.35102444</v>
      </c>
      <c r="V72" s="20" t="n">
        <v>33.54586656</v>
      </c>
    </row>
    <row r="73" spans="1:22">
      <c r="A73" s="15" t="s">
        <v>548</v>
      </c>
      <c r="B73" s="17" t="n">
        <v>8249</v>
      </c>
      <c r="C73" s="18">
        <f>(147.0/B73*100)</f>
        <v/>
      </c>
      <c r="D73" s="19" t="n">
        <v>8102</v>
      </c>
      <c r="E73" s="18" t="n">
        <v>408.99783576</v>
      </c>
      <c r="F73" s="20" t="n">
        <v>12.18410731</v>
      </c>
      <c r="G73" s="18" t="n">
        <v>412.56992546</v>
      </c>
      <c r="H73" s="20" t="n">
        <v>5.71899854</v>
      </c>
      <c r="I73" s="18" t="n">
        <v>420.36270955</v>
      </c>
      <c r="J73" s="20" t="n">
        <v>3.08921115</v>
      </c>
      <c r="K73" s="18" t="n">
        <v>429.59859262</v>
      </c>
      <c r="L73" s="20" t="n">
        <v>3.1389236</v>
      </c>
      <c r="M73" s="18" t="s">
        <v>481</v>
      </c>
      <c r="N73" s="20" t="s">
        <v>481</v>
      </c>
      <c r="O73" s="18" t="s">
        <v>481</v>
      </c>
      <c r="P73" s="20" t="s">
        <v>481</v>
      </c>
      <c r="Q73" s="18" t="s">
        <v>481</v>
      </c>
      <c r="R73" s="20" t="s">
        <v>481</v>
      </c>
      <c r="S73" s="18" t="s">
        <v>481</v>
      </c>
      <c r="T73" s="20" t="s">
        <v>481</v>
      </c>
      <c r="U73" s="18" t="n">
        <v>349.06550752</v>
      </c>
      <c r="V73" s="20" t="n">
        <v>11.23894431</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(204.0/B75*100)</f>
        <v/>
      </c>
      <c r="D75" s="19" t="n">
        <v>5171</v>
      </c>
      <c r="E75" s="18" t="n">
        <v>383.17386962</v>
      </c>
      <c r="F75" s="20" t="n">
        <v>5.8227372</v>
      </c>
      <c r="G75" s="18" t="n">
        <v>388.15228154</v>
      </c>
      <c r="H75" s="20" t="n">
        <v>4.10365957</v>
      </c>
      <c r="I75" s="18" t="n">
        <v>390.42718437</v>
      </c>
      <c r="J75" s="20" t="n">
        <v>2.4489643</v>
      </c>
      <c r="K75" s="18" t="n">
        <v>388.00413645</v>
      </c>
      <c r="L75" s="20" t="n">
        <v>2.37520802</v>
      </c>
      <c r="M75" s="18" t="s">
        <v>481</v>
      </c>
      <c r="N75" s="20" t="s">
        <v>481</v>
      </c>
      <c r="O75" s="18" t="s">
        <v>481</v>
      </c>
      <c r="P75" s="20" t="s">
        <v>481</v>
      </c>
      <c r="Q75" s="18" t="s">
        <v>481</v>
      </c>
      <c r="R75" s="20" t="s">
        <v>481</v>
      </c>
      <c r="S75" s="18" t="s">
        <v>481</v>
      </c>
      <c r="T75" s="20" t="s">
        <v>481</v>
      </c>
      <c r="U75" s="18" t="n">
        <v>339.17924524</v>
      </c>
      <c r="V75" s="20" t="n">
        <v>5.93404404</v>
      </c>
    </row>
    <row r="76" spans="1:22">
      <c r="A76" s="15" t="s">
        <v>551</v>
      </c>
      <c r="B76" s="17" t="n">
        <v>14167</v>
      </c>
      <c r="C76" s="18">
        <f>(229.0/B76*100)</f>
        <v/>
      </c>
      <c r="D76" s="19" t="n">
        <v>13938</v>
      </c>
      <c r="E76" s="18" t="n">
        <v>415.00772679</v>
      </c>
      <c r="F76" s="20" t="n">
        <v>6.28811743</v>
      </c>
      <c r="G76" s="18" t="n">
        <v>467.53941681</v>
      </c>
      <c r="H76" s="20" t="n">
        <v>3.8512146</v>
      </c>
      <c r="I76" s="18" t="n">
        <v>438.62289994</v>
      </c>
      <c r="J76" s="20" t="n">
        <v>3.02565576</v>
      </c>
      <c r="K76" s="18" t="n">
        <v>437.96607208</v>
      </c>
      <c r="L76" s="20" t="n">
        <v>2.39302736</v>
      </c>
      <c r="M76" s="18" t="s">
        <v>481</v>
      </c>
      <c r="N76" s="20" t="s">
        <v>481</v>
      </c>
      <c r="O76" s="18" t="s">
        <v>481</v>
      </c>
      <c r="P76" s="20" t="s">
        <v>481</v>
      </c>
      <c r="Q76" s="18" t="s">
        <v>481</v>
      </c>
      <c r="R76" s="20" t="s">
        <v>481</v>
      </c>
      <c r="S76" s="18" t="s">
        <v>481</v>
      </c>
      <c r="T76" s="20" t="s">
        <v>481</v>
      </c>
      <c r="U76" s="18" t="n">
        <v>333.50379205</v>
      </c>
      <c r="V76" s="20" t="n">
        <v>6.27406684</v>
      </c>
    </row>
    <row r="77" spans="1:22">
      <c r="A77" s="15" t="s">
        <v>552</v>
      </c>
      <c r="B77" s="17" t="n">
        <v>6062</v>
      </c>
      <c r="C77" s="18">
        <f>(87.0/B77*100)</f>
        <v/>
      </c>
      <c r="D77" s="19" t="n">
        <v>5975</v>
      </c>
      <c r="E77" s="18" t="n">
        <v>449.31795523</v>
      </c>
      <c r="F77" s="20" t="n">
        <v>5.99964878</v>
      </c>
      <c r="G77" s="18" t="n">
        <v>468.29741807</v>
      </c>
      <c r="H77" s="20" t="n">
        <v>3.6748122</v>
      </c>
      <c r="I77" s="18" t="n">
        <v>440.08221712</v>
      </c>
      <c r="J77" s="20" t="n">
        <v>2.27652844</v>
      </c>
      <c r="K77" s="18" t="n">
        <v>423.8497298</v>
      </c>
      <c r="L77" s="20" t="n">
        <v>2.57239072</v>
      </c>
      <c r="M77" s="18" t="s">
        <v>481</v>
      </c>
      <c r="N77" s="20" t="s">
        <v>481</v>
      </c>
      <c r="O77" s="18" t="s">
        <v>481</v>
      </c>
      <c r="P77" s="20" t="s">
        <v>481</v>
      </c>
      <c r="Q77" s="18" t="s">
        <v>481</v>
      </c>
      <c r="R77" s="20" t="s">
        <v>481</v>
      </c>
      <c r="S77" s="18" t="s">
        <v>481</v>
      </c>
      <c r="T77" s="20" t="s">
        <v>481</v>
      </c>
      <c r="U77" s="18" t="n">
        <v>336.32091659</v>
      </c>
      <c r="V77" s="20" t="n">
        <v>4.8119851</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436.46814917</v>
      </c>
      <c r="F81" s="20" t="n">
        <v>15.1824055</v>
      </c>
      <c r="G81" s="18" t="n">
        <v>426.41132674</v>
      </c>
      <c r="H81" s="20" t="n">
        <v>6.53661876</v>
      </c>
      <c r="I81" s="18" t="n">
        <v>437.49020453</v>
      </c>
      <c r="J81" s="20" t="n">
        <v>3.03051107</v>
      </c>
      <c r="K81" s="18" t="n">
        <v>456.37961663</v>
      </c>
      <c r="L81" s="20" t="n">
        <v>3.06353773</v>
      </c>
      <c r="M81" s="18" t="s">
        <v>481</v>
      </c>
      <c r="N81" s="20" t="s">
        <v>481</v>
      </c>
      <c r="O81" s="18" t="s">
        <v>481</v>
      </c>
      <c r="P81" s="20" t="s">
        <v>481</v>
      </c>
      <c r="Q81" s="18" t="s">
        <v>481</v>
      </c>
      <c r="R81" s="20" t="s">
        <v>481</v>
      </c>
      <c r="S81" s="18" t="s">
        <v>481</v>
      </c>
      <c r="T81" s="20" t="s">
        <v>481</v>
      </c>
      <c r="U81" s="18" t="n">
        <v>380.99754278</v>
      </c>
      <c r="V81" s="20" t="n">
        <v>18.61294907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723</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468.62570039</v>
      </c>
      <c r="F7" s="20" t="n">
        <v>10.89043478</v>
      </c>
      <c r="G7" s="18" t="n">
        <v>505.34828028</v>
      </c>
      <c r="H7" s="20" t="n">
        <v>4.80025295</v>
      </c>
      <c r="I7" s="18" t="n">
        <v>508.00629121</v>
      </c>
      <c r="J7" s="20" t="n">
        <v>1.80922457</v>
      </c>
      <c r="K7" s="18" t="n">
        <v>532.30507138</v>
      </c>
      <c r="L7" s="20" t="n">
        <v>2.33391683</v>
      </c>
      <c r="M7" s="18" t="s">
        <v>481</v>
      </c>
      <c r="N7" s="20" t="s">
        <v>481</v>
      </c>
      <c r="O7" s="18" t="s">
        <v>481</v>
      </c>
      <c r="P7" s="20" t="s">
        <v>481</v>
      </c>
      <c r="Q7" s="18" t="s">
        <v>481</v>
      </c>
      <c r="R7" s="20" t="s">
        <v>481</v>
      </c>
      <c r="S7" s="18" t="s">
        <v>481</v>
      </c>
      <c r="T7" s="20" t="s">
        <v>481</v>
      </c>
      <c r="U7" s="18" t="n">
        <v>430.34429975</v>
      </c>
      <c r="V7" s="20" t="n">
        <v>7.83279897</v>
      </c>
    </row>
    <row r="8" spans="1:22">
      <c r="A8" s="15" t="s">
        <v>483</v>
      </c>
      <c r="B8" s="17" t="n">
        <v>7007</v>
      </c>
      <c r="C8" s="18">
        <f>(25.0/B8*100)</f>
        <v/>
      </c>
      <c r="D8" s="19" t="n">
        <v>6982</v>
      </c>
      <c r="E8" s="18" t="n">
        <v>464.2029696</v>
      </c>
      <c r="F8" s="20" t="n">
        <v>7.93446858</v>
      </c>
      <c r="G8" s="18" t="n">
        <v>482.50112169</v>
      </c>
      <c r="H8" s="20" t="n">
        <v>3.45809348</v>
      </c>
      <c r="I8" s="18" t="n">
        <v>497.63042607</v>
      </c>
      <c r="J8" s="20" t="n">
        <v>2.95178158</v>
      </c>
      <c r="K8" s="18" t="n">
        <v>506.59471563</v>
      </c>
      <c r="L8" s="20" t="n">
        <v>2.88234157</v>
      </c>
      <c r="M8" s="18" t="s">
        <v>481</v>
      </c>
      <c r="N8" s="20" t="s">
        <v>481</v>
      </c>
      <c r="O8" s="18" t="s">
        <v>481</v>
      </c>
      <c r="P8" s="20" t="s">
        <v>481</v>
      </c>
      <c r="Q8" s="18" t="n">
        <v>368.48347797</v>
      </c>
      <c r="R8" s="20" t="n">
        <v>14.99112476</v>
      </c>
      <c r="S8" s="18" t="s">
        <v>481</v>
      </c>
      <c r="T8" s="20" t="s">
        <v>481</v>
      </c>
      <c r="U8" s="18" t="n">
        <v>400.46373142</v>
      </c>
      <c r="V8" s="20" t="n">
        <v>13.93777391</v>
      </c>
    </row>
    <row r="9" spans="1:22">
      <c r="A9" s="15" t="s">
        <v>484</v>
      </c>
      <c r="B9" s="17" t="n">
        <v>9651</v>
      </c>
      <c r="C9" s="18">
        <f>(113.0/B9*100)</f>
        <v/>
      </c>
      <c r="D9" s="19" t="n">
        <v>9538</v>
      </c>
      <c r="E9" s="18" t="n">
        <v>434.68902228</v>
      </c>
      <c r="F9" s="20" t="n">
        <v>9.22596096</v>
      </c>
      <c r="G9" s="18" t="n">
        <v>486.25213304</v>
      </c>
      <c r="H9" s="20" t="n">
        <v>3.87161202</v>
      </c>
      <c r="I9" s="18" t="n">
        <v>511.37324555</v>
      </c>
      <c r="J9" s="20" t="n">
        <v>2.12166695</v>
      </c>
      <c r="K9" s="18" t="n">
        <v>521.2659525</v>
      </c>
      <c r="L9" s="20" t="n">
        <v>3.69125463</v>
      </c>
      <c r="M9" s="18" t="s">
        <v>481</v>
      </c>
      <c r="N9" s="20" t="s">
        <v>481</v>
      </c>
      <c r="O9" s="18" t="s">
        <v>481</v>
      </c>
      <c r="P9" s="20" t="s">
        <v>481</v>
      </c>
      <c r="Q9" s="18" t="n">
        <v>374.78530698</v>
      </c>
      <c r="R9" s="20" t="n">
        <v>11.62763904</v>
      </c>
      <c r="S9" s="18" t="s">
        <v>481</v>
      </c>
      <c r="T9" s="20" t="s">
        <v>481</v>
      </c>
      <c r="U9" s="18" t="n">
        <v>403.69609256</v>
      </c>
      <c r="V9" s="20" t="n">
        <v>8.07878348</v>
      </c>
    </row>
    <row r="10" spans="1:22">
      <c r="A10" s="15" t="s">
        <v>485</v>
      </c>
      <c r="B10" s="17" t="n">
        <v>20058</v>
      </c>
      <c r="C10" s="18">
        <f>(530.0/B10*100)</f>
        <v/>
      </c>
      <c r="D10" s="19" t="n">
        <v>19528</v>
      </c>
      <c r="E10" s="18" t="n">
        <v>487.28576422</v>
      </c>
      <c r="F10" s="20" t="n">
        <v>10.06023228</v>
      </c>
      <c r="G10" s="18" t="n">
        <v>521.54313398</v>
      </c>
      <c r="H10" s="20" t="n">
        <v>3.83892144</v>
      </c>
      <c r="I10" s="18" t="n">
        <v>526.14671094</v>
      </c>
      <c r="J10" s="20" t="n">
        <v>2.09125071</v>
      </c>
      <c r="K10" s="18" t="n">
        <v>543.52731224</v>
      </c>
      <c r="L10" s="20" t="n">
        <v>2.48025509</v>
      </c>
      <c r="M10" s="18" t="s">
        <v>481</v>
      </c>
      <c r="N10" s="20" t="s">
        <v>481</v>
      </c>
      <c r="O10" s="18" t="s">
        <v>481</v>
      </c>
      <c r="P10" s="20" t="s">
        <v>481</v>
      </c>
      <c r="Q10" s="18" t="s">
        <v>481</v>
      </c>
      <c r="R10" s="20" t="s">
        <v>481</v>
      </c>
      <c r="S10" s="18" t="s">
        <v>481</v>
      </c>
      <c r="T10" s="20" t="s">
        <v>481</v>
      </c>
      <c r="U10" s="18" t="n">
        <v>448.66898147</v>
      </c>
      <c r="V10" s="20" t="n">
        <v>8.901159870000001</v>
      </c>
    </row>
    <row r="11" spans="1:22">
      <c r="A11" s="15" t="s">
        <v>486</v>
      </c>
      <c r="B11" s="17" t="n">
        <v>7053</v>
      </c>
      <c r="C11" s="18">
        <f>(51.0/B11*100)</f>
        <v/>
      </c>
      <c r="D11" s="19" t="n">
        <v>7002</v>
      </c>
      <c r="E11" s="18" t="n">
        <v>412.50145545</v>
      </c>
      <c r="F11" s="20" t="n">
        <v>11.60417106</v>
      </c>
      <c r="G11" s="18" t="n">
        <v>428.24620641</v>
      </c>
      <c r="H11" s="20" t="n">
        <v>5.08395431</v>
      </c>
      <c r="I11" s="18" t="n">
        <v>444.8641768</v>
      </c>
      <c r="J11" s="20" t="n">
        <v>2.57997321</v>
      </c>
      <c r="K11" s="18" t="n">
        <v>464.87837961</v>
      </c>
      <c r="L11" s="20" t="n">
        <v>3.17948904</v>
      </c>
      <c r="M11" s="18" t="s">
        <v>481</v>
      </c>
      <c r="N11" s="20" t="s">
        <v>481</v>
      </c>
      <c r="O11" s="18" t="s">
        <v>481</v>
      </c>
      <c r="P11" s="20" t="s">
        <v>481</v>
      </c>
      <c r="Q11" s="18" t="s">
        <v>481</v>
      </c>
      <c r="R11" s="20" t="s">
        <v>481</v>
      </c>
      <c r="S11" s="18" t="s">
        <v>481</v>
      </c>
      <c r="T11" s="20" t="s">
        <v>481</v>
      </c>
      <c r="U11" s="18" t="n">
        <v>389.64093508</v>
      </c>
      <c r="V11" s="20" t="n">
        <v>8.026828180000001</v>
      </c>
    </row>
    <row r="12" spans="1:22">
      <c r="A12" s="15" t="s">
        <v>487</v>
      </c>
      <c r="B12" s="17" t="n">
        <v>6894</v>
      </c>
      <c r="C12" s="18">
        <f>(57.0/B12*100)</f>
        <v/>
      </c>
      <c r="D12" s="19" t="n">
        <v>6837</v>
      </c>
      <c r="E12" s="18" t="n">
        <v>443.85780873</v>
      </c>
      <c r="F12" s="20" t="n">
        <v>10.50143293</v>
      </c>
      <c r="G12" s="18" t="n">
        <v>465.17146226</v>
      </c>
      <c r="H12" s="20" t="n">
        <v>4.60831649</v>
      </c>
      <c r="I12" s="18" t="n">
        <v>496.61551367</v>
      </c>
      <c r="J12" s="20" t="n">
        <v>2.15795825</v>
      </c>
      <c r="K12" s="18" t="n">
        <v>529.77098633</v>
      </c>
      <c r="L12" s="20" t="n">
        <v>3.08154335</v>
      </c>
      <c r="M12" s="18" t="s">
        <v>481</v>
      </c>
      <c r="N12" s="20" t="s">
        <v>481</v>
      </c>
      <c r="O12" s="18" t="s">
        <v>481</v>
      </c>
      <c r="P12" s="20" t="s">
        <v>481</v>
      </c>
      <c r="Q12" s="18" t="n">
        <v>366.6777112</v>
      </c>
      <c r="R12" s="20" t="n">
        <v>14.39052153</v>
      </c>
      <c r="S12" s="18" t="s">
        <v>481</v>
      </c>
      <c r="T12" s="20" t="s">
        <v>481</v>
      </c>
      <c r="U12" s="18" t="n">
        <v>397.7526988</v>
      </c>
      <c r="V12" s="20" t="n">
        <v>12.33072787</v>
      </c>
    </row>
    <row r="13" spans="1:22">
      <c r="A13" s="15" t="s">
        <v>488</v>
      </c>
      <c r="B13" s="17" t="n">
        <v>7161</v>
      </c>
      <c r="C13" s="18">
        <f>(93.0/B13*100)</f>
        <v/>
      </c>
      <c r="D13" s="19" t="n">
        <v>7068</v>
      </c>
      <c r="E13" s="18" t="n">
        <v>428.74431873</v>
      </c>
      <c r="F13" s="20" t="n">
        <v>14.6638147</v>
      </c>
      <c r="G13" s="18" t="n">
        <v>487.34890449</v>
      </c>
      <c r="H13" s="20" t="n">
        <v>4.95006892</v>
      </c>
      <c r="I13" s="18" t="n">
        <v>504.71658005</v>
      </c>
      <c r="J13" s="20" t="n">
        <v>2.31949986</v>
      </c>
      <c r="K13" s="18" t="n">
        <v>524.46876608</v>
      </c>
      <c r="L13" s="20" t="n">
        <v>3.57504662</v>
      </c>
      <c r="M13" s="18" t="s">
        <v>481</v>
      </c>
      <c r="N13" s="20" t="s">
        <v>481</v>
      </c>
      <c r="O13" s="18" t="s">
        <v>481</v>
      </c>
      <c r="P13" s="20" t="s">
        <v>481</v>
      </c>
      <c r="Q13" s="18" t="n">
        <v>436.36003517</v>
      </c>
      <c r="R13" s="20" t="n">
        <v>6.43426798</v>
      </c>
      <c r="S13" s="18" t="s">
        <v>481</v>
      </c>
      <c r="T13" s="20" t="s">
        <v>481</v>
      </c>
      <c r="U13" s="18" t="n">
        <v>382.92735049</v>
      </c>
      <c r="V13" s="20" t="n">
        <v>12.48482551</v>
      </c>
    </row>
    <row r="14" spans="1:22">
      <c r="A14" s="15" t="s">
        <v>489</v>
      </c>
      <c r="B14" s="17" t="n">
        <v>5587</v>
      </c>
      <c r="C14" s="18">
        <f>(76.0/B14*100)</f>
        <v/>
      </c>
      <c r="D14" s="19" t="n">
        <v>5511</v>
      </c>
      <c r="E14" s="18" t="n">
        <v>485.95947309</v>
      </c>
      <c r="F14" s="20" t="n">
        <v>10.89027126</v>
      </c>
      <c r="G14" s="18" t="n">
        <v>519.54537878</v>
      </c>
      <c r="H14" s="20" t="n">
        <v>4.65483949</v>
      </c>
      <c r="I14" s="18" t="n">
        <v>534.3100957299999</v>
      </c>
      <c r="J14" s="20" t="n">
        <v>2.15368219</v>
      </c>
      <c r="K14" s="18" t="n">
        <v>551.93284208</v>
      </c>
      <c r="L14" s="20" t="n">
        <v>3.54344721</v>
      </c>
      <c r="M14" s="18" t="s">
        <v>481</v>
      </c>
      <c r="N14" s="20" t="s">
        <v>481</v>
      </c>
      <c r="O14" s="18" t="s">
        <v>481</v>
      </c>
      <c r="P14" s="20" t="s">
        <v>481</v>
      </c>
      <c r="Q14" s="18" t="s">
        <v>481</v>
      </c>
      <c r="R14" s="20" t="s">
        <v>481</v>
      </c>
      <c r="S14" s="18" t="s">
        <v>481</v>
      </c>
      <c r="T14" s="20" t="s">
        <v>481</v>
      </c>
      <c r="U14" s="18" t="n">
        <v>426.71331378</v>
      </c>
      <c r="V14" s="20" t="n">
        <v>14.31051537</v>
      </c>
    </row>
    <row r="15" spans="1:22">
      <c r="A15" s="15" t="s">
        <v>490</v>
      </c>
      <c r="B15" s="17" t="n">
        <v>5882</v>
      </c>
      <c r="C15" s="18">
        <f>(53.0/B15*100)</f>
        <v/>
      </c>
      <c r="D15" s="19" t="n">
        <v>5829</v>
      </c>
      <c r="E15" s="18" t="n">
        <v>465.16203677</v>
      </c>
      <c r="F15" s="20" t="n">
        <v>12.59687967</v>
      </c>
      <c r="G15" s="18" t="n">
        <v>515.60223412</v>
      </c>
      <c r="H15" s="20" t="n">
        <v>4.04888865</v>
      </c>
      <c r="I15" s="18" t="n">
        <v>530.20102421</v>
      </c>
      <c r="J15" s="20" t="n">
        <v>2.3124053</v>
      </c>
      <c r="K15" s="18" t="n">
        <v>569.27773064</v>
      </c>
      <c r="L15" s="20" t="n">
        <v>3.42009355</v>
      </c>
      <c r="M15" s="18" t="s">
        <v>481</v>
      </c>
      <c r="N15" s="20" t="s">
        <v>481</v>
      </c>
      <c r="O15" s="18" t="s">
        <v>481</v>
      </c>
      <c r="P15" s="20" t="s">
        <v>481</v>
      </c>
      <c r="Q15" s="18" t="n">
        <v>375.95013089</v>
      </c>
      <c r="R15" s="20" t="n">
        <v>17.42774697</v>
      </c>
      <c r="S15" s="18" t="s">
        <v>481</v>
      </c>
      <c r="T15" s="20" t="s">
        <v>481</v>
      </c>
      <c r="U15" s="18" t="n">
        <v>464.41848994</v>
      </c>
      <c r="V15" s="20" t="n">
        <v>15.10413092</v>
      </c>
    </row>
    <row r="16" spans="1:22">
      <c r="A16" s="15" t="s">
        <v>491</v>
      </c>
      <c r="B16" s="17" t="n">
        <v>6108</v>
      </c>
      <c r="C16" s="18">
        <f>(105.0/B16*100)</f>
        <v/>
      </c>
      <c r="D16" s="19" t="n">
        <v>6003</v>
      </c>
      <c r="E16" s="18" t="n">
        <v>421.44954235</v>
      </c>
      <c r="F16" s="20" t="n">
        <v>8.59660088</v>
      </c>
      <c r="G16" s="18" t="n">
        <v>469.8362775</v>
      </c>
      <c r="H16" s="20" t="n">
        <v>5.1300436</v>
      </c>
      <c r="I16" s="18" t="n">
        <v>501.97087848</v>
      </c>
      <c r="J16" s="20" t="n">
        <v>1.97175602</v>
      </c>
      <c r="K16" s="18" t="n">
        <v>524.1415762</v>
      </c>
      <c r="L16" s="20" t="n">
        <v>3.55836784</v>
      </c>
      <c r="M16" s="18" t="s">
        <v>481</v>
      </c>
      <c r="N16" s="20" t="s">
        <v>481</v>
      </c>
      <c r="O16" s="18" t="s">
        <v>481</v>
      </c>
      <c r="P16" s="20" t="s">
        <v>481</v>
      </c>
      <c r="Q16" s="18" t="s">
        <v>481</v>
      </c>
      <c r="R16" s="20" t="s">
        <v>481</v>
      </c>
      <c r="S16" s="18" t="s">
        <v>481</v>
      </c>
      <c r="T16" s="20" t="s">
        <v>481</v>
      </c>
      <c r="U16" s="18" t="n">
        <v>388.63300401</v>
      </c>
      <c r="V16" s="20" t="n">
        <v>8.835600080000001</v>
      </c>
    </row>
    <row r="17" spans="1:22">
      <c r="A17" s="15" t="s">
        <v>492</v>
      </c>
      <c r="B17" s="17" t="n">
        <v>6504</v>
      </c>
      <c r="C17" s="18">
        <f>(695.0/B17*100)</f>
        <v/>
      </c>
      <c r="D17" s="19" t="n">
        <v>5809</v>
      </c>
      <c r="E17" s="18" t="n">
        <v>477.94736297</v>
      </c>
      <c r="F17" s="20" t="n">
        <v>10.3222373</v>
      </c>
      <c r="G17" s="18" t="n">
        <v>497.8536221</v>
      </c>
      <c r="H17" s="20" t="n">
        <v>3.69255713</v>
      </c>
      <c r="I17" s="18" t="n">
        <v>515.5972063299999</v>
      </c>
      <c r="J17" s="20" t="n">
        <v>2.90190407</v>
      </c>
      <c r="K17" s="18" t="n">
        <v>539.34289423</v>
      </c>
      <c r="L17" s="20" t="n">
        <v>3.90605188</v>
      </c>
      <c r="M17" s="18" t="s">
        <v>481</v>
      </c>
      <c r="N17" s="20" t="s">
        <v>481</v>
      </c>
      <c r="O17" s="18" t="s">
        <v>481</v>
      </c>
      <c r="P17" s="20" t="s">
        <v>481</v>
      </c>
      <c r="Q17" s="18" t="n">
        <v>360.48925247</v>
      </c>
      <c r="R17" s="20" t="n">
        <v>12.44339086</v>
      </c>
      <c r="S17" s="18" t="s">
        <v>481</v>
      </c>
      <c r="T17" s="20" t="s">
        <v>481</v>
      </c>
      <c r="U17" s="18" t="n">
        <v>437.87916724</v>
      </c>
      <c r="V17" s="20" t="n">
        <v>12.70449711</v>
      </c>
    </row>
    <row r="18" spans="1:22">
      <c r="A18" s="15" t="s">
        <v>493</v>
      </c>
      <c r="B18" s="17" t="n">
        <v>5532</v>
      </c>
      <c r="C18" s="18">
        <f>(28.0/B18*100)</f>
        <v/>
      </c>
      <c r="D18" s="19" t="n">
        <v>5504</v>
      </c>
      <c r="E18" s="18" t="n">
        <v>414.6657337</v>
      </c>
      <c r="F18" s="20" t="n">
        <v>13.02798723</v>
      </c>
      <c r="G18" s="18" t="n">
        <v>429.45965273</v>
      </c>
      <c r="H18" s="20" t="n">
        <v>7.21350685</v>
      </c>
      <c r="I18" s="18" t="n">
        <v>457.91812049</v>
      </c>
      <c r="J18" s="20" t="n">
        <v>3.72758486</v>
      </c>
      <c r="K18" s="18" t="n">
        <v>465.69892739</v>
      </c>
      <c r="L18" s="20" t="n">
        <v>3.89195924</v>
      </c>
      <c r="M18" s="18" t="s">
        <v>481</v>
      </c>
      <c r="N18" s="20" t="s">
        <v>481</v>
      </c>
      <c r="O18" s="18" t="s">
        <v>481</v>
      </c>
      <c r="P18" s="20" t="s">
        <v>481</v>
      </c>
      <c r="Q18" s="18" t="s">
        <v>481</v>
      </c>
      <c r="R18" s="20" t="s">
        <v>481</v>
      </c>
      <c r="S18" s="18" t="s">
        <v>481</v>
      </c>
      <c r="T18" s="20" t="s">
        <v>481</v>
      </c>
      <c r="U18" s="18" t="n">
        <v>359.95505912</v>
      </c>
      <c r="V18" s="20" t="n">
        <v>11.92664271</v>
      </c>
    </row>
    <row r="19" spans="1:22">
      <c r="A19" s="15" t="s">
        <v>494</v>
      </c>
      <c r="B19" s="17" t="n">
        <v>5658</v>
      </c>
      <c r="C19" s="18">
        <f>(71.0/B19*100)</f>
        <v/>
      </c>
      <c r="D19" s="19" t="n">
        <v>5587</v>
      </c>
      <c r="E19" s="18" t="n">
        <v>426.09764726</v>
      </c>
      <c r="F19" s="20" t="n">
        <v>9.60642477</v>
      </c>
      <c r="G19" s="18" t="n">
        <v>435.74885449</v>
      </c>
      <c r="H19" s="20" t="n">
        <v>4.85846892</v>
      </c>
      <c r="I19" s="18" t="n">
        <v>475.33225865</v>
      </c>
      <c r="J19" s="20" t="n">
        <v>2.86527733</v>
      </c>
      <c r="K19" s="18" t="n">
        <v>505.94584923</v>
      </c>
      <c r="L19" s="20" t="n">
        <v>3.35755865</v>
      </c>
      <c r="M19" s="18" t="s">
        <v>481</v>
      </c>
      <c r="N19" s="20" t="s">
        <v>481</v>
      </c>
      <c r="O19" s="18" t="s">
        <v>481</v>
      </c>
      <c r="P19" s="20" t="s">
        <v>481</v>
      </c>
      <c r="Q19" s="18" t="s">
        <v>481</v>
      </c>
      <c r="R19" s="20" t="s">
        <v>481</v>
      </c>
      <c r="S19" s="18" t="s">
        <v>481</v>
      </c>
      <c r="T19" s="20" t="s">
        <v>481</v>
      </c>
      <c r="U19" s="18" t="n">
        <v>395.89887262</v>
      </c>
      <c r="V19" s="20" t="n">
        <v>15.07026542</v>
      </c>
    </row>
    <row r="20" spans="1:22">
      <c r="A20" s="15" t="s">
        <v>495</v>
      </c>
      <c r="B20" s="17" t="n">
        <v>3371</v>
      </c>
      <c r="C20" s="18">
        <f>(75.0/B20*100)</f>
        <v/>
      </c>
      <c r="D20" s="19" t="n">
        <v>3296</v>
      </c>
      <c r="E20" s="18" t="n">
        <v>416.97775219</v>
      </c>
      <c r="F20" s="20" t="n">
        <v>11.9495931</v>
      </c>
      <c r="G20" s="18" t="n">
        <v>459.15507427</v>
      </c>
      <c r="H20" s="20" t="n">
        <v>5.92534271</v>
      </c>
      <c r="I20" s="18" t="n">
        <v>471.75581018</v>
      </c>
      <c r="J20" s="20" t="n">
        <v>1.94562639</v>
      </c>
      <c r="K20" s="18" t="n">
        <v>495.04999984</v>
      </c>
      <c r="L20" s="20" t="n">
        <v>3.83605446</v>
      </c>
      <c r="M20" s="18" t="s">
        <v>481</v>
      </c>
      <c r="N20" s="20" t="s">
        <v>481</v>
      </c>
      <c r="O20" s="18" t="s">
        <v>481</v>
      </c>
      <c r="P20" s="20" t="s">
        <v>481</v>
      </c>
      <c r="Q20" s="18" t="s">
        <v>481</v>
      </c>
      <c r="R20" s="20" t="s">
        <v>481</v>
      </c>
      <c r="S20" s="18" t="s">
        <v>481</v>
      </c>
      <c r="T20" s="20" t="s">
        <v>481</v>
      </c>
      <c r="U20" s="18" t="n">
        <v>399.24996522</v>
      </c>
      <c r="V20" s="20" t="n">
        <v>13.91835456</v>
      </c>
    </row>
    <row r="21" spans="1:22">
      <c r="A21" s="15" t="s">
        <v>496</v>
      </c>
      <c r="B21" s="17" t="n">
        <v>5741</v>
      </c>
      <c r="C21" s="18">
        <f>(45.0/B21*100)</f>
        <v/>
      </c>
      <c r="D21" s="19" t="n">
        <v>5696</v>
      </c>
      <c r="E21" s="18" t="n">
        <v>474.43820034</v>
      </c>
      <c r="F21" s="20" t="n">
        <v>13.59881169</v>
      </c>
      <c r="G21" s="18" t="n">
        <v>499.3532435</v>
      </c>
      <c r="H21" s="20" t="n">
        <v>4.69908827</v>
      </c>
      <c r="I21" s="18" t="n">
        <v>500.27422361</v>
      </c>
      <c r="J21" s="20" t="n">
        <v>2.39376303</v>
      </c>
      <c r="K21" s="18" t="n">
        <v>518.19192918</v>
      </c>
      <c r="L21" s="20" t="n">
        <v>3.5778298</v>
      </c>
      <c r="M21" s="18" t="s">
        <v>481</v>
      </c>
      <c r="N21" s="20" t="s">
        <v>481</v>
      </c>
      <c r="O21" s="18" t="s">
        <v>481</v>
      </c>
      <c r="P21" s="20" t="s">
        <v>481</v>
      </c>
      <c r="Q21" s="18" t="s">
        <v>481</v>
      </c>
      <c r="R21" s="20" t="s">
        <v>481</v>
      </c>
      <c r="S21" s="18" t="s">
        <v>481</v>
      </c>
      <c r="T21" s="20" t="s">
        <v>481</v>
      </c>
      <c r="U21" s="18" t="n">
        <v>405.79684559</v>
      </c>
      <c r="V21" s="20" t="n">
        <v>14.3003129</v>
      </c>
    </row>
    <row r="22" spans="1:22">
      <c r="A22" s="15" t="s">
        <v>497</v>
      </c>
      <c r="B22" s="17" t="n">
        <v>6598</v>
      </c>
      <c r="C22" s="18">
        <f>(34.0/B22*100)</f>
        <v/>
      </c>
      <c r="D22" s="19" t="n">
        <v>6564</v>
      </c>
      <c r="E22" s="18" t="n">
        <v>400.29915792</v>
      </c>
      <c r="F22" s="20" t="n">
        <v>8.67499986</v>
      </c>
      <c r="G22" s="18" t="n">
        <v>455.14673139</v>
      </c>
      <c r="H22" s="20" t="n">
        <v>5.52853993</v>
      </c>
      <c r="I22" s="18" t="n">
        <v>472.68370745</v>
      </c>
      <c r="J22" s="20" t="n">
        <v>3.24108594</v>
      </c>
      <c r="K22" s="18" t="n">
        <v>484.26614634</v>
      </c>
      <c r="L22" s="20" t="n">
        <v>4.28327382</v>
      </c>
      <c r="M22" s="18" t="s">
        <v>481</v>
      </c>
      <c r="N22" s="20" t="s">
        <v>481</v>
      </c>
      <c r="O22" s="18" t="s">
        <v>481</v>
      </c>
      <c r="P22" s="20" t="s">
        <v>481</v>
      </c>
      <c r="Q22" s="18" t="s">
        <v>481</v>
      </c>
      <c r="R22" s="20" t="s">
        <v>481</v>
      </c>
      <c r="S22" s="18" t="n">
        <v>519.98405997</v>
      </c>
      <c r="T22" s="20" t="n">
        <v>48.41442859</v>
      </c>
      <c r="U22" s="18" t="n">
        <v>342.94061131</v>
      </c>
      <c r="V22" s="20" t="n">
        <v>10.94681388</v>
      </c>
    </row>
    <row r="23" spans="1:22">
      <c r="A23" s="15" t="s">
        <v>498</v>
      </c>
      <c r="B23" s="17" t="n">
        <v>11583</v>
      </c>
      <c r="C23" s="18">
        <f>(222.0/B23*100)</f>
        <v/>
      </c>
      <c r="D23" s="19" t="n">
        <v>11361</v>
      </c>
      <c r="E23" s="18" t="n">
        <v>446.27899373</v>
      </c>
      <c r="F23" s="20" t="n">
        <v>13.3774566</v>
      </c>
      <c r="G23" s="18" t="n">
        <v>466.16724729</v>
      </c>
      <c r="H23" s="20" t="n">
        <v>5.5333964</v>
      </c>
      <c r="I23" s="18" t="n">
        <v>479.90004952</v>
      </c>
      <c r="J23" s="20" t="n">
        <v>2.63586324</v>
      </c>
      <c r="K23" s="18" t="n">
        <v>497.81566069</v>
      </c>
      <c r="L23" s="20" t="n">
        <v>3.46206416</v>
      </c>
      <c r="M23" s="18" t="s">
        <v>481</v>
      </c>
      <c r="N23" s="20" t="s">
        <v>481</v>
      </c>
      <c r="O23" s="18" t="s">
        <v>481</v>
      </c>
      <c r="P23" s="20" t="s">
        <v>481</v>
      </c>
      <c r="Q23" s="18" t="s">
        <v>481</v>
      </c>
      <c r="R23" s="20" t="s">
        <v>481</v>
      </c>
      <c r="S23" s="18" t="s">
        <v>481</v>
      </c>
      <c r="T23" s="20" t="s">
        <v>481</v>
      </c>
      <c r="U23" s="18" t="n">
        <v>392.34189741</v>
      </c>
      <c r="V23" s="20" t="n">
        <v>9.371091379999999</v>
      </c>
    </row>
    <row r="24" spans="1:22">
      <c r="A24" s="15" t="s">
        <v>499</v>
      </c>
      <c r="B24" s="17" t="n">
        <v>6647</v>
      </c>
      <c r="C24" s="18">
        <f>(7.0/B24*100)</f>
        <v/>
      </c>
      <c r="D24" s="19" t="n">
        <v>6640</v>
      </c>
      <c r="E24" s="18" t="n">
        <v>498.51519294</v>
      </c>
      <c r="F24" s="20" t="n">
        <v>5.71735041</v>
      </c>
      <c r="G24" s="18" t="n">
        <v>522.34341951</v>
      </c>
      <c r="H24" s="20" t="n">
        <v>3.06363666</v>
      </c>
      <c r="I24" s="18" t="n">
        <v>544.03238526</v>
      </c>
      <c r="J24" s="20" t="n">
        <v>3.34644011</v>
      </c>
      <c r="K24" s="18" t="n">
        <v>560.25756654</v>
      </c>
      <c r="L24" s="20" t="n">
        <v>4.35940116</v>
      </c>
      <c r="M24" s="18" t="s">
        <v>481</v>
      </c>
      <c r="N24" s="20" t="s">
        <v>481</v>
      </c>
      <c r="O24" s="18" t="s">
        <v>481</v>
      </c>
      <c r="P24" s="20" t="s">
        <v>481</v>
      </c>
      <c r="Q24" s="18" t="s">
        <v>481</v>
      </c>
      <c r="R24" s="20" t="s">
        <v>481</v>
      </c>
      <c r="S24" s="18" t="s">
        <v>481</v>
      </c>
      <c r="T24" s="20" t="s">
        <v>481</v>
      </c>
      <c r="U24" s="18" t="n">
        <v>442.91153725</v>
      </c>
      <c r="V24" s="20" t="n">
        <v>24.28881635</v>
      </c>
    </row>
    <row r="25" spans="1:22">
      <c r="A25" s="15" t="s">
        <v>500</v>
      </c>
      <c r="B25" s="17" t="n">
        <v>5581</v>
      </c>
      <c r="C25" s="18">
        <f>(24.0/B25*100)</f>
        <v/>
      </c>
      <c r="D25" s="19" t="n">
        <v>5557</v>
      </c>
      <c r="E25" s="18" t="n">
        <v>423.08511501</v>
      </c>
      <c r="F25" s="20" t="n">
        <v>23.51927703</v>
      </c>
      <c r="G25" s="18" t="n">
        <v>495.60377664</v>
      </c>
      <c r="H25" s="20" t="n">
        <v>5.93279039</v>
      </c>
      <c r="I25" s="18" t="n">
        <v>509.58829591</v>
      </c>
      <c r="J25" s="20" t="n">
        <v>3.1869205</v>
      </c>
      <c r="K25" s="18" t="n">
        <v>543.87648471</v>
      </c>
      <c r="L25" s="20" t="n">
        <v>3.56067342</v>
      </c>
      <c r="M25" s="18" t="s">
        <v>481</v>
      </c>
      <c r="N25" s="20" t="s">
        <v>481</v>
      </c>
      <c r="O25" s="18" t="s">
        <v>481</v>
      </c>
      <c r="P25" s="20" t="s">
        <v>481</v>
      </c>
      <c r="Q25" s="18" t="s">
        <v>481</v>
      </c>
      <c r="R25" s="20" t="s">
        <v>481</v>
      </c>
      <c r="S25" s="18" t="s">
        <v>481</v>
      </c>
      <c r="T25" s="20" t="s">
        <v>481</v>
      </c>
      <c r="U25" s="18" t="n">
        <v>457.71814417</v>
      </c>
      <c r="V25" s="20" t="n">
        <v>21.04726046</v>
      </c>
    </row>
    <row r="26" spans="1:22">
      <c r="A26" s="15" t="s">
        <v>501</v>
      </c>
      <c r="B26" s="17" t="n">
        <v>4869</v>
      </c>
      <c r="C26" s="18">
        <f>(34.0/B26*100)</f>
        <v/>
      </c>
      <c r="D26" s="19" t="n">
        <v>4835</v>
      </c>
      <c r="E26" s="18" t="n">
        <v>440.93264112</v>
      </c>
      <c r="F26" s="20" t="n">
        <v>7.41969577</v>
      </c>
      <c r="G26" s="18" t="n">
        <v>463.00493497</v>
      </c>
      <c r="H26" s="20" t="n">
        <v>3.39611325</v>
      </c>
      <c r="I26" s="18" t="n">
        <v>492.06955236</v>
      </c>
      <c r="J26" s="20" t="n">
        <v>1.99065802</v>
      </c>
      <c r="K26" s="18" t="n">
        <v>517.87759038</v>
      </c>
      <c r="L26" s="20" t="n">
        <v>2.90420547</v>
      </c>
      <c r="M26" s="18" t="s">
        <v>481</v>
      </c>
      <c r="N26" s="20" t="s">
        <v>481</v>
      </c>
      <c r="O26" s="18" t="s">
        <v>481</v>
      </c>
      <c r="P26" s="20" t="s">
        <v>481</v>
      </c>
      <c r="Q26" s="18" t="s">
        <v>481</v>
      </c>
      <c r="R26" s="20" t="s">
        <v>481</v>
      </c>
      <c r="S26" s="18" t="s">
        <v>481</v>
      </c>
      <c r="T26" s="20" t="s">
        <v>481</v>
      </c>
      <c r="U26" s="18" t="n">
        <v>417.28015099</v>
      </c>
      <c r="V26" s="20" t="n">
        <v>12.19618388</v>
      </c>
    </row>
    <row r="27" spans="1:22">
      <c r="A27" s="15" t="s">
        <v>502</v>
      </c>
      <c r="B27" s="17" t="n">
        <v>5299</v>
      </c>
      <c r="C27" s="18">
        <f>(17.0/B27*100)</f>
        <v/>
      </c>
      <c r="D27" s="19" t="n">
        <v>5282</v>
      </c>
      <c r="E27" s="18" t="n">
        <v>444.69314504</v>
      </c>
      <c r="F27" s="20" t="n">
        <v>8.720206149999999</v>
      </c>
      <c r="G27" s="18" t="n">
        <v>459.47846651</v>
      </c>
      <c r="H27" s="20" t="n">
        <v>3.55225536</v>
      </c>
      <c r="I27" s="18" t="n">
        <v>483.69017625</v>
      </c>
      <c r="J27" s="20" t="n">
        <v>1.77403063</v>
      </c>
      <c r="K27" s="18" t="n">
        <v>508.83311111</v>
      </c>
      <c r="L27" s="20" t="n">
        <v>2.51704633</v>
      </c>
      <c r="M27" s="18" t="s">
        <v>481</v>
      </c>
      <c r="N27" s="20" t="s">
        <v>481</v>
      </c>
      <c r="O27" s="18" t="s">
        <v>481</v>
      </c>
      <c r="P27" s="20" t="s">
        <v>481</v>
      </c>
      <c r="Q27" s="18" t="s">
        <v>481</v>
      </c>
      <c r="R27" s="20" t="s">
        <v>481</v>
      </c>
      <c r="S27" s="18" t="s">
        <v>481</v>
      </c>
      <c r="T27" s="20" t="s">
        <v>481</v>
      </c>
      <c r="U27" s="18" t="n">
        <v>394.45765386</v>
      </c>
      <c r="V27" s="20" t="n">
        <v>6.53515682</v>
      </c>
    </row>
    <row r="28" spans="1:22">
      <c r="A28" s="15" t="s">
        <v>503</v>
      </c>
      <c r="B28" s="17" t="n">
        <v>7568</v>
      </c>
      <c r="C28" s="18">
        <f>(63.0/B28*100)</f>
        <v/>
      </c>
      <c r="D28" s="19" t="n">
        <v>7505</v>
      </c>
      <c r="E28" s="18" t="n">
        <v>371.14881566</v>
      </c>
      <c r="F28" s="20" t="n">
        <v>9.222216489999999</v>
      </c>
      <c r="G28" s="18" t="n">
        <v>395.32640483</v>
      </c>
      <c r="H28" s="20" t="n">
        <v>4.84190403</v>
      </c>
      <c r="I28" s="18" t="n">
        <v>414.03052447</v>
      </c>
      <c r="J28" s="20" t="n">
        <v>2.1634325</v>
      </c>
      <c r="K28" s="18" t="n">
        <v>428.21799816</v>
      </c>
      <c r="L28" s="20" t="n">
        <v>2.74767792</v>
      </c>
      <c r="M28" s="18" t="s">
        <v>481</v>
      </c>
      <c r="N28" s="20" t="s">
        <v>481</v>
      </c>
      <c r="O28" s="18" t="s">
        <v>481</v>
      </c>
      <c r="P28" s="20" t="s">
        <v>481</v>
      </c>
      <c r="Q28" s="18" t="s">
        <v>481</v>
      </c>
      <c r="R28" s="20" t="s">
        <v>481</v>
      </c>
      <c r="S28" s="18" t="s">
        <v>481</v>
      </c>
      <c r="T28" s="20" t="s">
        <v>481</v>
      </c>
      <c r="U28" s="18" t="n">
        <v>353.07333918</v>
      </c>
      <c r="V28" s="20" t="n">
        <v>13.03324298</v>
      </c>
    </row>
    <row r="29" spans="1:22">
      <c r="A29" s="15" t="s">
        <v>504</v>
      </c>
      <c r="B29" s="17" t="n">
        <v>5385</v>
      </c>
      <c r="C29" s="18">
        <f>(30.0/B29*100)</f>
        <v/>
      </c>
      <c r="D29" s="19" t="n">
        <v>5355</v>
      </c>
      <c r="E29" s="18" t="n">
        <v>458.7956396</v>
      </c>
      <c r="F29" s="20" t="n">
        <v>15.18638186</v>
      </c>
      <c r="G29" s="18" t="n">
        <v>504.46819529</v>
      </c>
      <c r="H29" s="20" t="n">
        <v>3.41932891</v>
      </c>
      <c r="I29" s="18" t="n">
        <v>513.9703075899999</v>
      </c>
      <c r="J29" s="20" t="n">
        <v>2.54432674</v>
      </c>
      <c r="K29" s="18" t="n">
        <v>541.75994159</v>
      </c>
      <c r="L29" s="20" t="n">
        <v>5.85769293</v>
      </c>
      <c r="M29" s="18" t="s">
        <v>481</v>
      </c>
      <c r="N29" s="20" t="s">
        <v>481</v>
      </c>
      <c r="O29" s="18" t="s">
        <v>481</v>
      </c>
      <c r="P29" s="20" t="s">
        <v>481</v>
      </c>
      <c r="Q29" s="18" t="n">
        <v>358.28551468</v>
      </c>
      <c r="R29" s="20" t="n">
        <v>8.567023300000001</v>
      </c>
      <c r="S29" s="18" t="s">
        <v>481</v>
      </c>
      <c r="T29" s="20" t="s">
        <v>481</v>
      </c>
      <c r="U29" s="18" t="n">
        <v>410.60635324</v>
      </c>
      <c r="V29" s="20" t="n">
        <v>13.88538578</v>
      </c>
    </row>
    <row r="30" spans="1:22">
      <c r="A30" s="15" t="s">
        <v>505</v>
      </c>
      <c r="B30" s="17" t="n">
        <v>4520</v>
      </c>
      <c r="C30" s="18">
        <f>(105.0/B30*100)</f>
        <v/>
      </c>
      <c r="D30" s="19" t="n">
        <v>4415</v>
      </c>
      <c r="E30" s="18" t="n">
        <v>419.40912564</v>
      </c>
      <c r="F30" s="20" t="n">
        <v>14.51450333</v>
      </c>
      <c r="G30" s="18" t="n">
        <v>513.35949039</v>
      </c>
      <c r="H30" s="20" t="n">
        <v>6.11021832</v>
      </c>
      <c r="I30" s="18" t="n">
        <v>514.0279691</v>
      </c>
      <c r="J30" s="20" t="n">
        <v>2.99320135</v>
      </c>
      <c r="K30" s="18" t="n">
        <v>529.40223816</v>
      </c>
      <c r="L30" s="20" t="n">
        <v>3.30475684</v>
      </c>
      <c r="M30" s="18" t="s">
        <v>481</v>
      </c>
      <c r="N30" s="20" t="s">
        <v>481</v>
      </c>
      <c r="O30" s="18" t="s">
        <v>481</v>
      </c>
      <c r="P30" s="20" t="s">
        <v>481</v>
      </c>
      <c r="Q30" s="18" t="s">
        <v>481</v>
      </c>
      <c r="R30" s="20" t="s">
        <v>481</v>
      </c>
      <c r="S30" s="18" t="s">
        <v>481</v>
      </c>
      <c r="T30" s="20" t="s">
        <v>481</v>
      </c>
      <c r="U30" s="18" t="n">
        <v>409.61568365</v>
      </c>
      <c r="V30" s="20" t="n">
        <v>13.41139867</v>
      </c>
    </row>
    <row r="31" spans="1:22">
      <c r="A31" s="15" t="s">
        <v>506</v>
      </c>
      <c r="B31" s="17" t="n">
        <v>5456</v>
      </c>
      <c r="C31" s="18">
        <f>(126.0/B31*100)</f>
        <v/>
      </c>
      <c r="D31" s="19" t="n">
        <v>5330</v>
      </c>
      <c r="E31" s="18" t="n">
        <v>435.09171325</v>
      </c>
      <c r="F31" s="20" t="n">
        <v>11.25711602</v>
      </c>
      <c r="G31" s="18" t="n">
        <v>473.07184325</v>
      </c>
      <c r="H31" s="20" t="n">
        <v>5.02166941</v>
      </c>
      <c r="I31" s="18" t="n">
        <v>501.25907833</v>
      </c>
      <c r="J31" s="20" t="n">
        <v>2.46395134</v>
      </c>
      <c r="K31" s="18" t="n">
        <v>517.9754077</v>
      </c>
      <c r="L31" s="20" t="n">
        <v>3.49094698</v>
      </c>
      <c r="M31" s="18" t="s">
        <v>481</v>
      </c>
      <c r="N31" s="20" t="s">
        <v>481</v>
      </c>
      <c r="O31" s="18" t="s">
        <v>481</v>
      </c>
      <c r="P31" s="20" t="s">
        <v>481</v>
      </c>
      <c r="Q31" s="18" t="s">
        <v>481</v>
      </c>
      <c r="R31" s="20" t="s">
        <v>481</v>
      </c>
      <c r="S31" s="18" t="s">
        <v>481</v>
      </c>
      <c r="T31" s="20" t="s">
        <v>481</v>
      </c>
      <c r="U31" s="18" t="n">
        <v>410.86974718</v>
      </c>
      <c r="V31" s="20" t="n">
        <v>8.96709557</v>
      </c>
    </row>
    <row r="32" spans="1:22">
      <c r="A32" s="15" t="s">
        <v>507</v>
      </c>
      <c r="B32" s="17" t="n">
        <v>4478</v>
      </c>
      <c r="C32" s="18">
        <f>(5.0/B32*100)</f>
        <v/>
      </c>
      <c r="D32" s="19" t="n">
        <v>4473</v>
      </c>
      <c r="E32" s="18" t="n">
        <v>463.18920454</v>
      </c>
      <c r="F32" s="20" t="n">
        <v>13.73554575</v>
      </c>
      <c r="G32" s="18" t="n">
        <v>470.45236401</v>
      </c>
      <c r="H32" s="20" t="n">
        <v>5.34424002</v>
      </c>
      <c r="I32" s="18" t="n">
        <v>499.72013008</v>
      </c>
      <c r="J32" s="20" t="n">
        <v>2.68161008</v>
      </c>
      <c r="K32" s="18" t="n">
        <v>526.75694098</v>
      </c>
      <c r="L32" s="20" t="n">
        <v>3.64461991</v>
      </c>
      <c r="M32" s="18" t="s">
        <v>481</v>
      </c>
      <c r="N32" s="20" t="s">
        <v>481</v>
      </c>
      <c r="O32" s="18" t="s">
        <v>481</v>
      </c>
      <c r="P32" s="20" t="s">
        <v>481</v>
      </c>
      <c r="Q32" s="18" t="s">
        <v>481</v>
      </c>
      <c r="R32" s="20" t="s">
        <v>481</v>
      </c>
      <c r="S32" s="18" t="s">
        <v>481</v>
      </c>
      <c r="T32" s="20" t="s">
        <v>481</v>
      </c>
      <c r="U32" s="18" t="n">
        <v>425.84758967</v>
      </c>
      <c r="V32" s="20" t="n">
        <v>29.93324082</v>
      </c>
    </row>
    <row r="33" spans="1:22">
      <c r="A33" s="15" t="s">
        <v>508</v>
      </c>
      <c r="B33" s="17" t="n">
        <v>7325</v>
      </c>
      <c r="C33" s="18">
        <f>(76.0/B33*100)</f>
        <v/>
      </c>
      <c r="D33" s="19" t="n">
        <v>7249</v>
      </c>
      <c r="E33" s="18" t="n">
        <v>455.62953992</v>
      </c>
      <c r="F33" s="20" t="n">
        <v>20.43414235</v>
      </c>
      <c r="G33" s="18" t="n">
        <v>483.57433138</v>
      </c>
      <c r="H33" s="20" t="n">
        <v>6.26072194</v>
      </c>
      <c r="I33" s="18" t="n">
        <v>499.04070873</v>
      </c>
      <c r="J33" s="20" t="n">
        <v>2.56134849</v>
      </c>
      <c r="K33" s="18" t="n">
        <v>516.8706621600001</v>
      </c>
      <c r="L33" s="20" t="n">
        <v>3.39295486</v>
      </c>
      <c r="M33" s="18" t="s">
        <v>481</v>
      </c>
      <c r="N33" s="20" t="s">
        <v>481</v>
      </c>
      <c r="O33" s="18" t="s">
        <v>481</v>
      </c>
      <c r="P33" s="20" t="s">
        <v>481</v>
      </c>
      <c r="Q33" s="18" t="s">
        <v>481</v>
      </c>
      <c r="R33" s="20" t="s">
        <v>481</v>
      </c>
      <c r="S33" s="18" t="s">
        <v>481</v>
      </c>
      <c r="T33" s="20" t="s">
        <v>481</v>
      </c>
      <c r="U33" s="18" t="n">
        <v>409.15140254</v>
      </c>
      <c r="V33" s="20" t="n">
        <v>12.43043199</v>
      </c>
    </row>
    <row r="34" spans="1:22">
      <c r="A34" s="15" t="s">
        <v>509</v>
      </c>
      <c r="B34" s="17" t="n">
        <v>6350</v>
      </c>
      <c r="C34" s="18">
        <f>(39.0/B34*100)</f>
        <v/>
      </c>
      <c r="D34" s="19" t="n">
        <v>6311</v>
      </c>
      <c r="E34" s="18" t="n">
        <v>410.87372562</v>
      </c>
      <c r="F34" s="20" t="n">
        <v>9.03728624</v>
      </c>
      <c r="G34" s="18" t="n">
        <v>436.13570934</v>
      </c>
      <c r="H34" s="20" t="n">
        <v>4.28407025</v>
      </c>
      <c r="I34" s="18" t="n">
        <v>471.35077478</v>
      </c>
      <c r="J34" s="20" t="n">
        <v>2.44492737</v>
      </c>
      <c r="K34" s="18" t="n">
        <v>500.22279691</v>
      </c>
      <c r="L34" s="20" t="n">
        <v>3.79046545</v>
      </c>
      <c r="M34" s="18" t="s">
        <v>481</v>
      </c>
      <c r="N34" s="20" t="s">
        <v>481</v>
      </c>
      <c r="O34" s="18" t="s">
        <v>481</v>
      </c>
      <c r="P34" s="20" t="s">
        <v>481</v>
      </c>
      <c r="Q34" s="18" t="n">
        <v>306.56969545</v>
      </c>
      <c r="R34" s="20" t="n">
        <v>10.27624616</v>
      </c>
      <c r="S34" s="18" t="s">
        <v>481</v>
      </c>
      <c r="T34" s="20" t="s">
        <v>481</v>
      </c>
      <c r="U34" s="18" t="n">
        <v>346.09181488</v>
      </c>
      <c r="V34" s="20" t="n">
        <v>11.24742592</v>
      </c>
    </row>
    <row r="35" spans="1:22">
      <c r="A35" s="15" t="s">
        <v>510</v>
      </c>
      <c r="B35" s="17" t="n">
        <v>6406</v>
      </c>
      <c r="C35" s="18">
        <f>(38.0/B35*100)</f>
        <v/>
      </c>
      <c r="D35" s="19" t="n">
        <v>6368</v>
      </c>
      <c r="E35" s="18" t="n">
        <v>440.43292279</v>
      </c>
      <c r="F35" s="20" t="n">
        <v>7.85887809</v>
      </c>
      <c r="G35" s="18" t="n">
        <v>472.11236188</v>
      </c>
      <c r="H35" s="20" t="n">
        <v>4.5743275</v>
      </c>
      <c r="I35" s="18" t="n">
        <v>518.88139314</v>
      </c>
      <c r="J35" s="20" t="n">
        <v>1.68710853</v>
      </c>
      <c r="K35" s="18" t="n">
        <v>546.7676091</v>
      </c>
      <c r="L35" s="20" t="n">
        <v>3.11025093</v>
      </c>
      <c r="M35" s="18" t="s">
        <v>481</v>
      </c>
      <c r="N35" s="20" t="s">
        <v>481</v>
      </c>
      <c r="O35" s="18" t="s">
        <v>481</v>
      </c>
      <c r="P35" s="20" t="s">
        <v>481</v>
      </c>
      <c r="Q35" s="18" t="n">
        <v>374.85244494</v>
      </c>
      <c r="R35" s="20" t="n">
        <v>5.84040672</v>
      </c>
      <c r="S35" s="18" t="s">
        <v>481</v>
      </c>
      <c r="T35" s="20" t="s">
        <v>481</v>
      </c>
      <c r="U35" s="18" t="n">
        <v>409.81834931</v>
      </c>
      <c r="V35" s="20" t="n">
        <v>13.1315551</v>
      </c>
    </row>
    <row r="36" spans="1:22">
      <c r="A36" s="15" t="s">
        <v>511</v>
      </c>
      <c r="B36" s="17" t="n">
        <v>6736</v>
      </c>
      <c r="C36" s="18">
        <f>(30.0/B36*100)</f>
        <v/>
      </c>
      <c r="D36" s="19" t="n">
        <v>6706</v>
      </c>
      <c r="E36" s="18" t="n">
        <v>451.27155199</v>
      </c>
      <c r="F36" s="20" t="n">
        <v>10.51164131</v>
      </c>
      <c r="G36" s="18" t="n">
        <v>473.10330034</v>
      </c>
      <c r="H36" s="20" t="n">
        <v>5.45372699</v>
      </c>
      <c r="I36" s="18" t="n">
        <v>491.75461887</v>
      </c>
      <c r="J36" s="20" t="n">
        <v>2.33662501</v>
      </c>
      <c r="K36" s="18" t="n">
        <v>505.2468391</v>
      </c>
      <c r="L36" s="20" t="n">
        <v>2.48807372</v>
      </c>
      <c r="M36" s="18" t="s">
        <v>481</v>
      </c>
      <c r="N36" s="20" t="s">
        <v>481</v>
      </c>
      <c r="O36" s="18" t="s">
        <v>481</v>
      </c>
      <c r="P36" s="20" t="s">
        <v>481</v>
      </c>
      <c r="Q36" s="18" t="s">
        <v>481</v>
      </c>
      <c r="R36" s="20" t="s">
        <v>481</v>
      </c>
      <c r="S36" s="18" t="s">
        <v>481</v>
      </c>
      <c r="T36" s="20" t="s">
        <v>481</v>
      </c>
      <c r="U36" s="18" t="n">
        <v>392.59321029</v>
      </c>
      <c r="V36" s="20" t="n">
        <v>12.4776768</v>
      </c>
    </row>
    <row r="37" spans="1:22">
      <c r="A37" s="15" t="s">
        <v>512</v>
      </c>
      <c r="B37" s="17" t="n">
        <v>5458</v>
      </c>
      <c r="C37" s="18">
        <f>(66.0/B37*100)</f>
        <v/>
      </c>
      <c r="D37" s="19" t="n">
        <v>5392</v>
      </c>
      <c r="E37" s="18" t="n">
        <v>441.40279231</v>
      </c>
      <c r="F37" s="20" t="n">
        <v>10.77086037</v>
      </c>
      <c r="G37" s="18" t="n">
        <v>491.37739905</v>
      </c>
      <c r="H37" s="20" t="n">
        <v>4.57088771</v>
      </c>
      <c r="I37" s="18" t="n">
        <v>498.75023115</v>
      </c>
      <c r="J37" s="20" t="n">
        <v>3.41658146</v>
      </c>
      <c r="K37" s="18" t="n">
        <v>501.35048574</v>
      </c>
      <c r="L37" s="20" t="n">
        <v>5.24927319</v>
      </c>
      <c r="M37" s="18" t="s">
        <v>481</v>
      </c>
      <c r="N37" s="20" t="s">
        <v>481</v>
      </c>
      <c r="O37" s="18" t="s">
        <v>481</v>
      </c>
      <c r="P37" s="20" t="s">
        <v>481</v>
      </c>
      <c r="Q37" s="18" t="s">
        <v>481</v>
      </c>
      <c r="R37" s="20" t="s">
        <v>481</v>
      </c>
      <c r="S37" s="18" t="s">
        <v>481</v>
      </c>
      <c r="T37" s="20" t="s">
        <v>481</v>
      </c>
      <c r="U37" s="18" t="n">
        <v>374.3140944</v>
      </c>
      <c r="V37" s="20" t="n">
        <v>10.0807851</v>
      </c>
    </row>
    <row r="38" spans="1:22">
      <c r="A38" s="15" t="s">
        <v>513</v>
      </c>
      <c r="B38" s="17" t="n">
        <v>5860</v>
      </c>
      <c r="C38" s="18">
        <f>(17.0/B38*100)</f>
        <v/>
      </c>
      <c r="D38" s="19" t="n">
        <v>5843</v>
      </c>
      <c r="E38" s="18" t="n">
        <v>422.61090815</v>
      </c>
      <c r="F38" s="20" t="n">
        <v>11.95084212</v>
      </c>
      <c r="G38" s="18" t="n">
        <v>495.3201243</v>
      </c>
      <c r="H38" s="20" t="n">
        <v>5.3633615</v>
      </c>
      <c r="I38" s="18" t="n">
        <v>504.44585757</v>
      </c>
      <c r="J38" s="20" t="n">
        <v>3.08807128</v>
      </c>
      <c r="K38" s="18" t="n">
        <v>523.88734994</v>
      </c>
      <c r="L38" s="20" t="n">
        <v>4.03965413</v>
      </c>
      <c r="M38" s="18" t="s">
        <v>481</v>
      </c>
      <c r="N38" s="20" t="s">
        <v>481</v>
      </c>
      <c r="O38" s="18" t="s">
        <v>481</v>
      </c>
      <c r="P38" s="20" t="s">
        <v>481</v>
      </c>
      <c r="Q38" s="18" t="s">
        <v>481</v>
      </c>
      <c r="R38" s="20" t="s">
        <v>481</v>
      </c>
      <c r="S38" s="18" t="s">
        <v>481</v>
      </c>
      <c r="T38" s="20" t="s">
        <v>481</v>
      </c>
      <c r="U38" s="18" t="n">
        <v>422.15702352</v>
      </c>
      <c r="V38" s="20" t="n">
        <v>11.06201157</v>
      </c>
    </row>
    <row r="39" spans="1:22">
      <c r="A39" s="15" t="s">
        <v>514</v>
      </c>
      <c r="B39" s="17" t="n">
        <v>5895</v>
      </c>
      <c r="C39" s="18">
        <f>(31.0/B39*100)</f>
        <v/>
      </c>
      <c r="D39" s="19" t="n">
        <v>5864</v>
      </c>
      <c r="E39" s="18" t="n">
        <v>384.28041725</v>
      </c>
      <c r="F39" s="20" t="n">
        <v>8.166364</v>
      </c>
      <c r="G39" s="18" t="n">
        <v>388.74009793</v>
      </c>
      <c r="H39" s="20" t="n">
        <v>5.1382883</v>
      </c>
      <c r="I39" s="18" t="n">
        <v>424.22439789</v>
      </c>
      <c r="J39" s="20" t="n">
        <v>4.2436011</v>
      </c>
      <c r="K39" s="18" t="n">
        <v>444.57717526</v>
      </c>
      <c r="L39" s="20" t="n">
        <v>4.1609881</v>
      </c>
      <c r="M39" s="18" t="s">
        <v>481</v>
      </c>
      <c r="N39" s="20" t="s">
        <v>481</v>
      </c>
      <c r="O39" s="18" t="s">
        <v>481</v>
      </c>
      <c r="P39" s="20" t="s">
        <v>481</v>
      </c>
      <c r="Q39" s="18" t="s">
        <v>481</v>
      </c>
      <c r="R39" s="20" t="s">
        <v>481</v>
      </c>
      <c r="S39" s="18" t="s">
        <v>481</v>
      </c>
      <c r="T39" s="20" t="s">
        <v>481</v>
      </c>
      <c r="U39" s="18" t="n">
        <v>365.64382828</v>
      </c>
      <c r="V39" s="20" t="n">
        <v>10.46069586</v>
      </c>
    </row>
    <row r="40" spans="1:22">
      <c r="A40" s="15" t="s">
        <v>515</v>
      </c>
      <c r="B40" s="17" t="n">
        <v>14157</v>
      </c>
      <c r="C40" s="18">
        <f>(286.0/B40*100)</f>
        <v/>
      </c>
      <c r="D40" s="19" t="n">
        <v>13871</v>
      </c>
      <c r="E40" s="18" t="n">
        <v>473.92429384</v>
      </c>
      <c r="F40" s="20" t="n">
        <v>10.90532158</v>
      </c>
      <c r="G40" s="18" t="n">
        <v>505.74241189</v>
      </c>
      <c r="H40" s="20" t="n">
        <v>5.06684421</v>
      </c>
      <c r="I40" s="18" t="n">
        <v>508.50664468</v>
      </c>
      <c r="J40" s="20" t="n">
        <v>2.73181256</v>
      </c>
      <c r="K40" s="18" t="n">
        <v>530.0725043</v>
      </c>
      <c r="L40" s="20" t="n">
        <v>3.86900412</v>
      </c>
      <c r="M40" s="18" t="s">
        <v>481</v>
      </c>
      <c r="N40" s="20" t="s">
        <v>481</v>
      </c>
      <c r="O40" s="18" t="s">
        <v>481</v>
      </c>
      <c r="P40" s="20" t="s">
        <v>481</v>
      </c>
      <c r="Q40" s="18" t="s">
        <v>481</v>
      </c>
      <c r="R40" s="20" t="s">
        <v>481</v>
      </c>
      <c r="S40" s="18" t="s">
        <v>481</v>
      </c>
      <c r="T40" s="20" t="s">
        <v>481</v>
      </c>
      <c r="U40" s="18" t="n">
        <v>413.62661925</v>
      </c>
      <c r="V40" s="20" t="n">
        <v>10.48219322</v>
      </c>
    </row>
    <row r="41" spans="1:22">
      <c r="A41" s="15" t="s">
        <v>516</v>
      </c>
      <c r="B41" s="17" t="n">
        <v>5712</v>
      </c>
      <c r="C41" s="18">
        <f>(39.0/B41*100)</f>
        <v/>
      </c>
      <c r="D41" s="19" t="n">
        <v>5673</v>
      </c>
      <c r="E41" s="18" t="n">
        <v>448.54151957</v>
      </c>
      <c r="F41" s="20" t="n">
        <v>12.38127766</v>
      </c>
      <c r="G41" s="18" t="n">
        <v>491.99869482</v>
      </c>
      <c r="H41" s="20" t="n">
        <v>6.98367909</v>
      </c>
      <c r="I41" s="18" t="n">
        <v>495.11026849</v>
      </c>
      <c r="J41" s="20" t="n">
        <v>3.0573307</v>
      </c>
      <c r="K41" s="18" t="n">
        <v>513.79291509</v>
      </c>
      <c r="L41" s="20" t="n">
        <v>4.0981799</v>
      </c>
      <c r="M41" s="18" t="s">
        <v>481</v>
      </c>
      <c r="N41" s="20" t="s">
        <v>481</v>
      </c>
      <c r="O41" s="18" t="s">
        <v>481</v>
      </c>
      <c r="P41" s="20" t="s">
        <v>481</v>
      </c>
      <c r="Q41" s="18" t="n">
        <v>387.44235424</v>
      </c>
      <c r="R41" s="20" t="n">
        <v>14.52510266</v>
      </c>
      <c r="S41" s="18" t="s">
        <v>481</v>
      </c>
      <c r="T41" s="20" t="s">
        <v>481</v>
      </c>
      <c r="U41" s="18" t="n">
        <v>394.52288788</v>
      </c>
      <c r="V41" s="20" t="n">
        <v>16.38598534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(1306.0/B46*100)</f>
        <v/>
      </c>
      <c r="D46" s="19" t="n">
        <v>21835</v>
      </c>
      <c r="E46" s="18" t="n">
        <v>352.97716554</v>
      </c>
      <c r="F46" s="20" t="n">
        <v>6.69612923</v>
      </c>
      <c r="G46" s="18" t="n">
        <v>374.17887988</v>
      </c>
      <c r="H46" s="20" t="n">
        <v>3.8242741</v>
      </c>
      <c r="I46" s="18" t="n">
        <v>408.04837365</v>
      </c>
      <c r="J46" s="20" t="n">
        <v>2.2943558</v>
      </c>
      <c r="K46" s="18" t="n">
        <v>436.10857648</v>
      </c>
      <c r="L46" s="20" t="n">
        <v>3.58680419</v>
      </c>
      <c r="M46" s="18" t="s">
        <v>481</v>
      </c>
      <c r="N46" s="20" t="s">
        <v>481</v>
      </c>
      <c r="O46" s="18" t="s">
        <v>481</v>
      </c>
      <c r="P46" s="20" t="s">
        <v>481</v>
      </c>
      <c r="Q46" s="18" t="s">
        <v>481</v>
      </c>
      <c r="R46" s="20" t="s">
        <v>481</v>
      </c>
      <c r="S46" s="18" t="s">
        <v>481</v>
      </c>
      <c r="T46" s="20" t="s">
        <v>481</v>
      </c>
      <c r="U46" s="18" t="n">
        <v>341.62987911</v>
      </c>
      <c r="V46" s="20" t="n">
        <v>3.13455254</v>
      </c>
    </row>
    <row r="47" spans="1:22">
      <c r="A47" s="15" t="s">
        <v>522</v>
      </c>
      <c r="B47" s="17" t="n">
        <v>5928</v>
      </c>
      <c r="C47" s="18">
        <f>(96.0/B47*100)</f>
        <v/>
      </c>
      <c r="D47" s="19" t="n">
        <v>5832</v>
      </c>
      <c r="E47" s="18" t="n">
        <v>382.35982957</v>
      </c>
      <c r="F47" s="20" t="n">
        <v>9.14789289</v>
      </c>
      <c r="G47" s="18" t="n">
        <v>433.97781192</v>
      </c>
      <c r="H47" s="20" t="n">
        <v>5.72354262</v>
      </c>
      <c r="I47" s="18" t="n">
        <v>448.4843249</v>
      </c>
      <c r="J47" s="20" t="n">
        <v>3.9106247</v>
      </c>
      <c r="K47" s="18" t="n">
        <v>479.62859398</v>
      </c>
      <c r="L47" s="20" t="n">
        <v>4.55367378</v>
      </c>
      <c r="M47" s="18" t="s">
        <v>481</v>
      </c>
      <c r="N47" s="20" t="s">
        <v>481</v>
      </c>
      <c r="O47" s="18" t="s">
        <v>481</v>
      </c>
      <c r="P47" s="20" t="s">
        <v>481</v>
      </c>
      <c r="Q47" s="18" t="s">
        <v>481</v>
      </c>
      <c r="R47" s="20" t="s">
        <v>481</v>
      </c>
      <c r="S47" s="18" t="s">
        <v>481</v>
      </c>
      <c r="T47" s="20" t="s">
        <v>481</v>
      </c>
      <c r="U47" s="18" t="n">
        <v>332.24662985</v>
      </c>
      <c r="V47" s="20" t="n">
        <v>7.09140228</v>
      </c>
    </row>
    <row r="48" spans="1:22">
      <c r="A48" s="15" t="s">
        <v>523</v>
      </c>
      <c r="B48" s="17" t="n">
        <v>9841</v>
      </c>
      <c r="C48" s="18">
        <f>(7.0/B48*100)</f>
        <v/>
      </c>
      <c r="D48" s="19" t="n">
        <v>9834</v>
      </c>
      <c r="E48" s="18" t="n">
        <v>464.62587671</v>
      </c>
      <c r="F48" s="20" t="n">
        <v>24.99577973</v>
      </c>
      <c r="G48" s="18" t="n">
        <v>481.18106247</v>
      </c>
      <c r="H48" s="20" t="n">
        <v>7.42040398</v>
      </c>
      <c r="I48" s="18" t="n">
        <v>513.08859592</v>
      </c>
      <c r="J48" s="20" t="n">
        <v>4.36862111</v>
      </c>
      <c r="K48" s="18" t="n">
        <v>546.93486004</v>
      </c>
      <c r="L48" s="20" t="n">
        <v>5.86612609</v>
      </c>
      <c r="M48" s="18" t="s">
        <v>481</v>
      </c>
      <c r="N48" s="20" t="s">
        <v>481</v>
      </c>
      <c r="O48" s="18" t="s">
        <v>481</v>
      </c>
      <c r="P48" s="20" t="s">
        <v>481</v>
      </c>
      <c r="Q48" s="18" t="s">
        <v>481</v>
      </c>
      <c r="R48" s="20" t="s">
        <v>481</v>
      </c>
      <c r="S48" s="18" t="s">
        <v>481</v>
      </c>
      <c r="T48" s="20" t="s">
        <v>481</v>
      </c>
      <c r="U48" s="18" t="n">
        <v>446.32395772</v>
      </c>
      <c r="V48" s="20" t="n">
        <v>38.39945912</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(222.0/B50*100)</f>
        <v/>
      </c>
      <c r="D50" s="19" t="n">
        <v>11573</v>
      </c>
      <c r="E50" s="18" t="n">
        <v>362.20899179</v>
      </c>
      <c r="F50" s="20" t="n">
        <v>7.39876196</v>
      </c>
      <c r="G50" s="18" t="n">
        <v>385.56145017</v>
      </c>
      <c r="H50" s="20" t="n">
        <v>3.6576476</v>
      </c>
      <c r="I50" s="18" t="n">
        <v>420.72267047</v>
      </c>
      <c r="J50" s="20" t="n">
        <v>2.22346585</v>
      </c>
      <c r="K50" s="18" t="n">
        <v>433.72452618</v>
      </c>
      <c r="L50" s="20" t="n">
        <v>3.14294272</v>
      </c>
      <c r="M50" s="18" t="s">
        <v>481</v>
      </c>
      <c r="N50" s="20" t="s">
        <v>481</v>
      </c>
      <c r="O50" s="18" t="s">
        <v>481</v>
      </c>
      <c r="P50" s="20" t="s">
        <v>481</v>
      </c>
      <c r="Q50" s="18" t="s">
        <v>481</v>
      </c>
      <c r="R50" s="20" t="s">
        <v>481</v>
      </c>
      <c r="S50" s="18" t="s">
        <v>481</v>
      </c>
      <c r="T50" s="20" t="s">
        <v>481</v>
      </c>
      <c r="U50" s="18" t="n">
        <v>335.31340173</v>
      </c>
      <c r="V50" s="20" t="n">
        <v>8.959691319999999</v>
      </c>
    </row>
    <row r="51" spans="1:22">
      <c r="A51" s="15" t="s">
        <v>526</v>
      </c>
      <c r="B51" s="17" t="n">
        <v>6866</v>
      </c>
      <c r="C51" s="18">
        <f>(110.0/B51*100)</f>
        <v/>
      </c>
      <c r="D51" s="19" t="n">
        <v>6756</v>
      </c>
      <c r="E51" s="18" t="n">
        <v>393.61186948</v>
      </c>
      <c r="F51" s="20" t="n">
        <v>8.91515057</v>
      </c>
      <c r="G51" s="18" t="n">
        <v>413.62565523</v>
      </c>
      <c r="H51" s="20" t="n">
        <v>5.26636944</v>
      </c>
      <c r="I51" s="18" t="n">
        <v>419.24468513</v>
      </c>
      <c r="J51" s="20" t="n">
        <v>2.40125863</v>
      </c>
      <c r="K51" s="18" t="n">
        <v>427.16670858</v>
      </c>
      <c r="L51" s="20" t="n">
        <v>2.81296986</v>
      </c>
      <c r="M51" s="18" t="s">
        <v>481</v>
      </c>
      <c r="N51" s="20" t="s">
        <v>481</v>
      </c>
      <c r="O51" s="18" t="s">
        <v>481</v>
      </c>
      <c r="P51" s="20" t="s">
        <v>481</v>
      </c>
      <c r="Q51" s="18" t="n">
        <v>410.85572185</v>
      </c>
      <c r="R51" s="20" t="n">
        <v>3.7997542</v>
      </c>
      <c r="S51" s="18" t="s">
        <v>481</v>
      </c>
      <c r="T51" s="20" t="s">
        <v>481</v>
      </c>
      <c r="U51" s="18" t="n">
        <v>376.78197278</v>
      </c>
      <c r="V51" s="20" t="n">
        <v>9.23743466</v>
      </c>
    </row>
    <row r="52" spans="1:22">
      <c r="A52" s="15" t="s">
        <v>527</v>
      </c>
      <c r="B52" s="17" t="n">
        <v>5809</v>
      </c>
      <c r="C52" s="18">
        <f>(76.0/B52*100)</f>
        <v/>
      </c>
      <c r="D52" s="19" t="n">
        <v>5733</v>
      </c>
      <c r="E52" s="18" t="n">
        <v>435.90901614</v>
      </c>
      <c r="F52" s="20" t="n">
        <v>8.904886550000001</v>
      </c>
      <c r="G52" s="18" t="n">
        <v>444.94957854</v>
      </c>
      <c r="H52" s="20" t="n">
        <v>4.55692866</v>
      </c>
      <c r="I52" s="18" t="n">
        <v>478.93859615</v>
      </c>
      <c r="J52" s="20" t="n">
        <v>2.39126534</v>
      </c>
      <c r="K52" s="18" t="n">
        <v>488.58499697</v>
      </c>
      <c r="L52" s="20" t="n">
        <v>2.98427824</v>
      </c>
      <c r="M52" s="18" t="s">
        <v>481</v>
      </c>
      <c r="N52" s="20" t="s">
        <v>481</v>
      </c>
      <c r="O52" s="18" t="s">
        <v>481</v>
      </c>
      <c r="P52" s="20" t="s">
        <v>481</v>
      </c>
      <c r="Q52" s="18" t="s">
        <v>481</v>
      </c>
      <c r="R52" s="20" t="s">
        <v>481</v>
      </c>
      <c r="S52" s="18" t="s">
        <v>481</v>
      </c>
      <c r="T52" s="20" t="s">
        <v>481</v>
      </c>
      <c r="U52" s="18" t="n">
        <v>371.70368245</v>
      </c>
      <c r="V52" s="20" t="n">
        <v>13.99233089</v>
      </c>
    </row>
    <row r="53" spans="1:22">
      <c r="A53" s="15" t="s">
        <v>528</v>
      </c>
      <c r="B53" s="17" t="n">
        <v>5571</v>
      </c>
      <c r="C53" s="18">
        <f>(85.0/B53*100)</f>
        <v/>
      </c>
      <c r="D53" s="19" t="n">
        <v>5486</v>
      </c>
      <c r="E53" s="18" t="n">
        <v>396.785304</v>
      </c>
      <c r="F53" s="20" t="n">
        <v>7.81196586</v>
      </c>
      <c r="G53" s="18" t="n">
        <v>411.3665893</v>
      </c>
      <c r="H53" s="20" t="n">
        <v>5.45133338</v>
      </c>
      <c r="I53" s="18" t="n">
        <v>435.16025294</v>
      </c>
      <c r="J53" s="20" t="n">
        <v>1.53677632</v>
      </c>
      <c r="K53" s="18" t="n">
        <v>447.08659735</v>
      </c>
      <c r="L53" s="20" t="n">
        <v>2.78649747</v>
      </c>
      <c r="M53" s="18" t="s">
        <v>481</v>
      </c>
      <c r="N53" s="20" t="s">
        <v>481</v>
      </c>
      <c r="O53" s="18" t="s">
        <v>481</v>
      </c>
      <c r="P53" s="20" t="s">
        <v>481</v>
      </c>
      <c r="Q53" s="18" t="s">
        <v>481</v>
      </c>
      <c r="R53" s="20" t="s">
        <v>481</v>
      </c>
      <c r="S53" s="18" t="s">
        <v>481</v>
      </c>
      <c r="T53" s="20" t="s">
        <v>481</v>
      </c>
      <c r="U53" s="18" t="n">
        <v>341.32507967</v>
      </c>
      <c r="V53" s="20" t="n">
        <v>7.98848671</v>
      </c>
    </row>
    <row r="54" spans="1:22">
      <c r="A54" s="15" t="s">
        <v>529</v>
      </c>
      <c r="B54" s="17" t="n">
        <v>4740</v>
      </c>
      <c r="C54" s="18">
        <f>(83.0/B54*100)</f>
        <v/>
      </c>
      <c r="D54" s="19" t="n">
        <v>4657</v>
      </c>
      <c r="E54" s="18" t="n">
        <v>301.76710841</v>
      </c>
      <c r="F54" s="20" t="n">
        <v>7.0255059</v>
      </c>
      <c r="G54" s="18" t="n">
        <v>324.41268386</v>
      </c>
      <c r="H54" s="20" t="n">
        <v>4.68398789</v>
      </c>
      <c r="I54" s="18" t="n">
        <v>342.07945612</v>
      </c>
      <c r="J54" s="20" t="n">
        <v>3.18460386</v>
      </c>
      <c r="K54" s="18" t="n">
        <v>342.65022235</v>
      </c>
      <c r="L54" s="20" t="n">
        <v>3.0174802</v>
      </c>
      <c r="M54" s="18" t="s">
        <v>481</v>
      </c>
      <c r="N54" s="20" t="s">
        <v>481</v>
      </c>
      <c r="O54" s="18" t="s">
        <v>481</v>
      </c>
      <c r="P54" s="20" t="s">
        <v>481</v>
      </c>
      <c r="Q54" s="18" t="s">
        <v>481</v>
      </c>
      <c r="R54" s="20" t="s">
        <v>481</v>
      </c>
      <c r="S54" s="18" t="s">
        <v>481</v>
      </c>
      <c r="T54" s="20" t="s">
        <v>481</v>
      </c>
      <c r="U54" s="18" t="n">
        <v>273.00633376</v>
      </c>
      <c r="V54" s="20" t="n">
        <v>3.6513568</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471.38400212</v>
      </c>
      <c r="F56" s="20" t="n">
        <v>13.53920471</v>
      </c>
      <c r="G56" s="18" t="n">
        <v>504.95600184</v>
      </c>
      <c r="H56" s="20" t="n">
        <v>6.49293708</v>
      </c>
      <c r="I56" s="18" t="n">
        <v>523.74032545</v>
      </c>
      <c r="J56" s="20" t="n">
        <v>2.58574461</v>
      </c>
      <c r="K56" s="18" t="n">
        <v>532.3339539999999</v>
      </c>
      <c r="L56" s="20" t="n">
        <v>3.37934043</v>
      </c>
      <c r="M56" s="18" t="s">
        <v>481</v>
      </c>
      <c r="N56" s="20" t="s">
        <v>481</v>
      </c>
      <c r="O56" s="18" t="s">
        <v>481</v>
      </c>
      <c r="P56" s="20" t="s">
        <v>481</v>
      </c>
      <c r="Q56" s="18" t="s">
        <v>481</v>
      </c>
      <c r="R56" s="20" t="s">
        <v>481</v>
      </c>
      <c r="S56" s="18" t="s">
        <v>481</v>
      </c>
      <c r="T56" s="20" t="s">
        <v>481</v>
      </c>
      <c r="U56" s="18" t="n">
        <v>472.8484693</v>
      </c>
      <c r="V56" s="20" t="n">
        <v>19.47736797</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(138.0/B61*100)</f>
        <v/>
      </c>
      <c r="D61" s="19" t="n">
        <v>6387</v>
      </c>
      <c r="E61" s="18" t="n">
        <v>409.45940127</v>
      </c>
      <c r="F61" s="20" t="n">
        <v>7.92572785</v>
      </c>
      <c r="G61" s="18" t="n">
        <v>447.41098835</v>
      </c>
      <c r="H61" s="20" t="n">
        <v>5.5910448</v>
      </c>
      <c r="I61" s="18" t="n">
        <v>474.49510492</v>
      </c>
      <c r="J61" s="20" t="n">
        <v>2.6389885</v>
      </c>
      <c r="K61" s="18" t="n">
        <v>492.97094922</v>
      </c>
      <c r="L61" s="20" t="n">
        <v>3.32990552</v>
      </c>
      <c r="M61" s="18" t="s">
        <v>481</v>
      </c>
      <c r="N61" s="20" t="s">
        <v>481</v>
      </c>
      <c r="O61" s="18" t="s">
        <v>481</v>
      </c>
      <c r="P61" s="20" t="s">
        <v>481</v>
      </c>
      <c r="Q61" s="18" t="s">
        <v>481</v>
      </c>
      <c r="R61" s="20" t="s">
        <v>481</v>
      </c>
      <c r="S61" s="18" t="s">
        <v>481</v>
      </c>
      <c r="T61" s="20" t="s">
        <v>481</v>
      </c>
      <c r="U61" s="18" t="n">
        <v>375.32047159</v>
      </c>
      <c r="V61" s="20" t="n">
        <v>10.11661763</v>
      </c>
    </row>
    <row r="62" spans="1:22">
      <c r="A62" s="15" t="s">
        <v>537</v>
      </c>
      <c r="B62" s="17" t="n">
        <v>4476</v>
      </c>
      <c r="C62" s="18">
        <f>(3.0/B62*100)</f>
        <v/>
      </c>
      <c r="D62" s="19" t="n">
        <v>4473</v>
      </c>
      <c r="E62" s="18" t="n">
        <v>458.42511868</v>
      </c>
      <c r="F62" s="20" t="n">
        <v>16.55907453</v>
      </c>
      <c r="G62" s="18" t="n">
        <v>503.59264841</v>
      </c>
      <c r="H62" s="20" t="n">
        <v>4.26916764</v>
      </c>
      <c r="I62" s="18" t="n">
        <v>527.06137786</v>
      </c>
      <c r="J62" s="20" t="n">
        <v>1.58546483</v>
      </c>
      <c r="K62" s="18" t="n">
        <v>545.81912904</v>
      </c>
      <c r="L62" s="20" t="n">
        <v>2.40110111</v>
      </c>
      <c r="M62" s="18" t="s">
        <v>481</v>
      </c>
      <c r="N62" s="20" t="s">
        <v>481</v>
      </c>
      <c r="O62" s="18" t="s">
        <v>481</v>
      </c>
      <c r="P62" s="20" t="s">
        <v>481</v>
      </c>
      <c r="Q62" s="18" t="s">
        <v>481</v>
      </c>
      <c r="R62" s="20" t="s">
        <v>481</v>
      </c>
      <c r="S62" s="18" t="s">
        <v>481</v>
      </c>
      <c r="T62" s="20" t="s">
        <v>481</v>
      </c>
      <c r="U62" s="18" t="n">
        <v>489.06500003</v>
      </c>
      <c r="V62" s="20" t="n">
        <v>22.65005728</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(76.0/B66*100)</f>
        <v/>
      </c>
      <c r="D66" s="19" t="n">
        <v>5589</v>
      </c>
      <c r="E66" s="18" t="n">
        <v>374.42555156</v>
      </c>
      <c r="F66" s="20" t="n">
        <v>6.6800693</v>
      </c>
      <c r="G66" s="18" t="n">
        <v>380.39044971</v>
      </c>
      <c r="H66" s="20" t="n">
        <v>3.47430585</v>
      </c>
      <c r="I66" s="18" t="n">
        <v>416.81957755</v>
      </c>
      <c r="J66" s="20" t="n">
        <v>1.37918204</v>
      </c>
      <c r="K66" s="18" t="n">
        <v>438.51934198</v>
      </c>
      <c r="L66" s="20" t="n">
        <v>2.92491193</v>
      </c>
      <c r="M66" s="18" t="s">
        <v>481</v>
      </c>
      <c r="N66" s="20" t="s">
        <v>481</v>
      </c>
      <c r="O66" s="18" t="s">
        <v>481</v>
      </c>
      <c r="P66" s="20" t="s">
        <v>481</v>
      </c>
      <c r="Q66" s="18" t="s">
        <v>481</v>
      </c>
      <c r="R66" s="20" t="s">
        <v>481</v>
      </c>
      <c r="S66" s="18" t="s">
        <v>481</v>
      </c>
      <c r="T66" s="20" t="s">
        <v>481</v>
      </c>
      <c r="U66" s="18" t="n">
        <v>336.06447859</v>
      </c>
      <c r="V66" s="20" t="n">
        <v>5.25750783</v>
      </c>
    </row>
    <row r="67" spans="1:22">
      <c r="A67" s="15" t="s">
        <v>542</v>
      </c>
      <c r="B67" s="17" t="n">
        <v>6971</v>
      </c>
      <c r="C67" s="18">
        <f>(83.0/B67*100)</f>
        <v/>
      </c>
      <c r="D67" s="19" t="n">
        <v>6888</v>
      </c>
      <c r="E67" s="18" t="n">
        <v>337.20256627</v>
      </c>
      <c r="F67" s="20" t="n">
        <v>7.54521747</v>
      </c>
      <c r="G67" s="18" t="n">
        <v>357.06156016</v>
      </c>
      <c r="H67" s="20" t="n">
        <v>3.7962585</v>
      </c>
      <c r="I67" s="18" t="n">
        <v>398.92471729</v>
      </c>
      <c r="J67" s="20" t="n">
        <v>2.27090544</v>
      </c>
      <c r="K67" s="18" t="n">
        <v>422.47966547</v>
      </c>
      <c r="L67" s="20" t="n">
        <v>3.53833756</v>
      </c>
      <c r="M67" s="18" t="s">
        <v>481</v>
      </c>
      <c r="N67" s="20" t="s">
        <v>481</v>
      </c>
      <c r="O67" s="18" t="s">
        <v>481</v>
      </c>
      <c r="P67" s="20" t="s">
        <v>481</v>
      </c>
      <c r="Q67" s="18" t="s">
        <v>481</v>
      </c>
      <c r="R67" s="20" t="s">
        <v>481</v>
      </c>
      <c r="S67" s="18" t="s">
        <v>481</v>
      </c>
      <c r="T67" s="20" t="s">
        <v>481</v>
      </c>
      <c r="U67" s="18" t="n">
        <v>309.35896193</v>
      </c>
      <c r="V67" s="20" t="n">
        <v>6.13352106</v>
      </c>
    </row>
    <row r="68" spans="1:22">
      <c r="A68" s="15" t="s">
        <v>543</v>
      </c>
      <c r="B68" s="17" t="n">
        <v>12083</v>
      </c>
      <c r="C68" s="18">
        <f>(26.0/B68*100)</f>
        <v/>
      </c>
      <c r="D68" s="19" t="n">
        <v>12057</v>
      </c>
      <c r="E68" s="18" t="n">
        <v>347.13341181</v>
      </c>
      <c r="F68" s="20" t="n">
        <v>4.85420401</v>
      </c>
      <c r="G68" s="18" t="n">
        <v>388.27808157</v>
      </c>
      <c r="H68" s="20" t="n">
        <v>3.05420698</v>
      </c>
      <c r="I68" s="18" t="n">
        <v>425.62901604</v>
      </c>
      <c r="J68" s="20" t="n">
        <v>1.27309157</v>
      </c>
      <c r="K68" s="18" t="n">
        <v>441.85746664</v>
      </c>
      <c r="L68" s="20" t="n">
        <v>1.90989726</v>
      </c>
      <c r="M68" s="18" t="s">
        <v>481</v>
      </c>
      <c r="N68" s="20" t="s">
        <v>481</v>
      </c>
      <c r="O68" s="18" t="s">
        <v>481</v>
      </c>
      <c r="P68" s="20" t="s">
        <v>481</v>
      </c>
      <c r="Q68" s="18" t="s">
        <v>481</v>
      </c>
      <c r="R68" s="20" t="s">
        <v>481</v>
      </c>
      <c r="S68" s="18" t="s">
        <v>481</v>
      </c>
      <c r="T68" s="20" t="s">
        <v>481</v>
      </c>
      <c r="U68" s="18" t="n">
        <v>331.21127534</v>
      </c>
      <c r="V68" s="20" t="n">
        <v>3.38485426</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460.84134818</v>
      </c>
      <c r="F70" s="20" t="n">
        <v>8.73710262</v>
      </c>
      <c r="G70" s="18" t="n">
        <v>464.85661581</v>
      </c>
      <c r="H70" s="20" t="n">
        <v>3.95677942</v>
      </c>
      <c r="I70" s="18" t="n">
        <v>488.84897282</v>
      </c>
      <c r="J70" s="20" t="n">
        <v>2.89084239</v>
      </c>
      <c r="K70" s="18" t="n">
        <v>518.178715</v>
      </c>
      <c r="L70" s="20" t="n">
        <v>3.62495308</v>
      </c>
      <c r="M70" s="18" t="s">
        <v>481</v>
      </c>
      <c r="N70" s="20" t="s">
        <v>481</v>
      </c>
      <c r="O70" s="18" t="s">
        <v>481</v>
      </c>
      <c r="P70" s="20" t="s">
        <v>481</v>
      </c>
      <c r="Q70" s="18" t="s">
        <v>481</v>
      </c>
      <c r="R70" s="20" t="s">
        <v>481</v>
      </c>
      <c r="S70" s="18" t="s">
        <v>481</v>
      </c>
      <c r="T70" s="20" t="s">
        <v>481</v>
      </c>
      <c r="U70" s="18" t="n">
        <v>408.50020239</v>
      </c>
      <c r="V70" s="20" t="n">
        <v>9.466654439999999</v>
      </c>
    </row>
    <row r="71" spans="1:22">
      <c r="A71" s="15" t="s">
        <v>546</v>
      </c>
      <c r="B71" s="17" t="n">
        <v>6115</v>
      </c>
      <c r="C71" s="18">
        <f>(17.0/B71*100)</f>
        <v/>
      </c>
      <c r="D71" s="19" t="n">
        <v>6098</v>
      </c>
      <c r="E71" s="18" t="n">
        <v>520.1696068700001</v>
      </c>
      <c r="F71" s="20" t="n">
        <v>14.84359131</v>
      </c>
      <c r="G71" s="18" t="n">
        <v>531.67610225</v>
      </c>
      <c r="H71" s="20" t="n">
        <v>7.79034861</v>
      </c>
      <c r="I71" s="18" t="n">
        <v>547.41586276</v>
      </c>
      <c r="J71" s="20" t="n">
        <v>1.61285013</v>
      </c>
      <c r="K71" s="18" t="n">
        <v>573.15287649</v>
      </c>
      <c r="L71" s="20" t="n">
        <v>2.42778202</v>
      </c>
      <c r="M71" s="18" t="s">
        <v>481</v>
      </c>
      <c r="N71" s="20" t="s">
        <v>481</v>
      </c>
      <c r="O71" s="18" t="s">
        <v>481</v>
      </c>
      <c r="P71" s="20" t="s">
        <v>481</v>
      </c>
      <c r="Q71" s="18" t="s">
        <v>481</v>
      </c>
      <c r="R71" s="20" t="s">
        <v>481</v>
      </c>
      <c r="S71" s="18" t="s">
        <v>481</v>
      </c>
      <c r="T71" s="20" t="s">
        <v>481</v>
      </c>
      <c r="U71" s="18" t="n">
        <v>465.23550232</v>
      </c>
      <c r="V71" s="20" t="n">
        <v>22.76028779</v>
      </c>
    </row>
    <row r="72" spans="1:22">
      <c r="A72" s="15" t="s">
        <v>547</v>
      </c>
      <c r="B72" s="17" t="n">
        <v>7708</v>
      </c>
      <c r="C72" s="18">
        <f>(5.0/B72*100)</f>
        <v/>
      </c>
      <c r="D72" s="19" t="n">
        <v>7703</v>
      </c>
      <c r="E72" s="18" t="n">
        <v>436.90602729</v>
      </c>
      <c r="F72" s="20" t="n">
        <v>24.50071854</v>
      </c>
      <c r="G72" s="18" t="n">
        <v>506.72965824</v>
      </c>
      <c r="H72" s="20" t="n">
        <v>5.50869708</v>
      </c>
      <c r="I72" s="18" t="n">
        <v>524.79844317</v>
      </c>
      <c r="J72" s="20" t="n">
        <v>2.89817183</v>
      </c>
      <c r="K72" s="18" t="n">
        <v>554.09678591</v>
      </c>
      <c r="L72" s="20" t="n">
        <v>3.12007561</v>
      </c>
      <c r="M72" s="18" t="s">
        <v>481</v>
      </c>
      <c r="N72" s="20" t="s">
        <v>481</v>
      </c>
      <c r="O72" s="18" t="s">
        <v>481</v>
      </c>
      <c r="P72" s="20" t="s">
        <v>481</v>
      </c>
      <c r="Q72" s="18" t="s">
        <v>481</v>
      </c>
      <c r="R72" s="20" t="s">
        <v>481</v>
      </c>
      <c r="S72" s="18" t="s">
        <v>481</v>
      </c>
      <c r="T72" s="20" t="s">
        <v>481</v>
      </c>
      <c r="U72" s="18" t="n">
        <v>462.9054182</v>
      </c>
      <c r="V72" s="20" t="n">
        <v>27.85398391</v>
      </c>
    </row>
    <row r="73" spans="1:22">
      <c r="A73" s="15" t="s">
        <v>548</v>
      </c>
      <c r="B73" s="17" t="n">
        <v>8249</v>
      </c>
      <c r="C73" s="18">
        <f>(147.0/B73*100)</f>
        <v/>
      </c>
      <c r="D73" s="19" t="n">
        <v>8102</v>
      </c>
      <c r="E73" s="18" t="n">
        <v>377.93487261</v>
      </c>
      <c r="F73" s="20" t="n">
        <v>11.19990319</v>
      </c>
      <c r="G73" s="18" t="n">
        <v>407.05187717</v>
      </c>
      <c r="H73" s="20" t="n">
        <v>3.87155235</v>
      </c>
      <c r="I73" s="18" t="n">
        <v>420.26785851</v>
      </c>
      <c r="J73" s="20" t="n">
        <v>2.70241869</v>
      </c>
      <c r="K73" s="18" t="n">
        <v>441.24679889</v>
      </c>
      <c r="L73" s="20" t="n">
        <v>4.83084616</v>
      </c>
      <c r="M73" s="18" t="s">
        <v>481</v>
      </c>
      <c r="N73" s="20" t="s">
        <v>481</v>
      </c>
      <c r="O73" s="18" t="s">
        <v>481</v>
      </c>
      <c r="P73" s="20" t="s">
        <v>481</v>
      </c>
      <c r="Q73" s="18" t="s">
        <v>481</v>
      </c>
      <c r="R73" s="20" t="s">
        <v>481</v>
      </c>
      <c r="S73" s="18" t="s">
        <v>481</v>
      </c>
      <c r="T73" s="20" t="s">
        <v>481</v>
      </c>
      <c r="U73" s="18" t="n">
        <v>362.07742194</v>
      </c>
      <c r="V73" s="20" t="n">
        <v>13.18273151</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(204.0/B75*100)</f>
        <v/>
      </c>
      <c r="D75" s="19" t="n">
        <v>5171</v>
      </c>
      <c r="E75" s="18" t="n">
        <v>358.4396801</v>
      </c>
      <c r="F75" s="20" t="n">
        <v>6.30506435</v>
      </c>
      <c r="G75" s="18" t="n">
        <v>365.70187696</v>
      </c>
      <c r="H75" s="20" t="n">
        <v>4.49926937</v>
      </c>
      <c r="I75" s="18" t="n">
        <v>391.03237211</v>
      </c>
      <c r="J75" s="20" t="n">
        <v>2.29256507</v>
      </c>
      <c r="K75" s="18" t="n">
        <v>397.53800299</v>
      </c>
      <c r="L75" s="20" t="n">
        <v>2.81761357</v>
      </c>
      <c r="M75" s="18" t="s">
        <v>481</v>
      </c>
      <c r="N75" s="20" t="s">
        <v>481</v>
      </c>
      <c r="O75" s="18" t="s">
        <v>481</v>
      </c>
      <c r="P75" s="20" t="s">
        <v>481</v>
      </c>
      <c r="Q75" s="18" t="s">
        <v>481</v>
      </c>
      <c r="R75" s="20" t="s">
        <v>481</v>
      </c>
      <c r="S75" s="18" t="s">
        <v>481</v>
      </c>
      <c r="T75" s="20" t="s">
        <v>481</v>
      </c>
      <c r="U75" s="18" t="n">
        <v>339.81344713</v>
      </c>
      <c r="V75" s="20" t="n">
        <v>5.39540515</v>
      </c>
    </row>
    <row r="76" spans="1:22">
      <c r="A76" s="15" t="s">
        <v>551</v>
      </c>
      <c r="B76" s="17" t="n">
        <v>14167</v>
      </c>
      <c r="C76" s="18">
        <f>(229.0/B76*100)</f>
        <v/>
      </c>
      <c r="D76" s="19" t="n">
        <v>13938</v>
      </c>
      <c r="E76" s="18" t="n">
        <v>372.99114575</v>
      </c>
      <c r="F76" s="20" t="n">
        <v>7.34863469</v>
      </c>
      <c r="G76" s="18" t="n">
        <v>415.44394005</v>
      </c>
      <c r="H76" s="20" t="n">
        <v>5.21490738</v>
      </c>
      <c r="I76" s="18" t="n">
        <v>436.4508886</v>
      </c>
      <c r="J76" s="20" t="n">
        <v>2.73290124</v>
      </c>
      <c r="K76" s="18" t="n">
        <v>455.68382183</v>
      </c>
      <c r="L76" s="20" t="n">
        <v>2.66171981</v>
      </c>
      <c r="M76" s="18" t="s">
        <v>481</v>
      </c>
      <c r="N76" s="20" t="s">
        <v>481</v>
      </c>
      <c r="O76" s="18" t="s">
        <v>481</v>
      </c>
      <c r="P76" s="20" t="s">
        <v>481</v>
      </c>
      <c r="Q76" s="18" t="s">
        <v>481</v>
      </c>
      <c r="R76" s="20" t="s">
        <v>481</v>
      </c>
      <c r="S76" s="18" t="s">
        <v>481</v>
      </c>
      <c r="T76" s="20" t="s">
        <v>481</v>
      </c>
      <c r="U76" s="18" t="n">
        <v>346.70714109</v>
      </c>
      <c r="V76" s="20" t="n">
        <v>5.11061223</v>
      </c>
    </row>
    <row r="77" spans="1:22">
      <c r="A77" s="15" t="s">
        <v>552</v>
      </c>
      <c r="B77" s="17" t="n">
        <v>6062</v>
      </c>
      <c r="C77" s="18">
        <f>(87.0/B77*100)</f>
        <v/>
      </c>
      <c r="D77" s="19" t="n">
        <v>5975</v>
      </c>
      <c r="E77" s="18" t="n">
        <v>404.02039473</v>
      </c>
      <c r="F77" s="20" t="n">
        <v>10.64821426</v>
      </c>
      <c r="G77" s="18" t="n">
        <v>426.24723689</v>
      </c>
      <c r="H77" s="20" t="n">
        <v>4.88673279</v>
      </c>
      <c r="I77" s="18" t="n">
        <v>438.6580353</v>
      </c>
      <c r="J77" s="20" t="n">
        <v>2.05367159</v>
      </c>
      <c r="K77" s="18" t="n">
        <v>452.01316384</v>
      </c>
      <c r="L77" s="20" t="n">
        <v>3.29529435</v>
      </c>
      <c r="M77" s="18" t="s">
        <v>481</v>
      </c>
      <c r="N77" s="20" t="s">
        <v>481</v>
      </c>
      <c r="O77" s="18" t="s">
        <v>481</v>
      </c>
      <c r="P77" s="20" t="s">
        <v>481</v>
      </c>
      <c r="Q77" s="18" t="s">
        <v>481</v>
      </c>
      <c r="R77" s="20" t="s">
        <v>481</v>
      </c>
      <c r="S77" s="18" t="s">
        <v>481</v>
      </c>
      <c r="T77" s="20" t="s">
        <v>481</v>
      </c>
      <c r="U77" s="18" t="n">
        <v>346.45982295</v>
      </c>
      <c r="V77" s="20" t="n">
        <v>4.55400726</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382.84312635</v>
      </c>
      <c r="F81" s="20" t="n">
        <v>13.29290057</v>
      </c>
      <c r="G81" s="18" t="n">
        <v>399.86507249</v>
      </c>
      <c r="H81" s="20" t="n">
        <v>4.34148635</v>
      </c>
      <c r="I81" s="18" t="n">
        <v>442.22247563</v>
      </c>
      <c r="J81" s="20" t="n">
        <v>2.88576308</v>
      </c>
      <c r="K81" s="18" t="n">
        <v>465.18598009</v>
      </c>
      <c r="L81" s="20" t="n">
        <v>3.99896974</v>
      </c>
      <c r="M81" s="18" t="s">
        <v>481</v>
      </c>
      <c r="N81" s="20" t="s">
        <v>481</v>
      </c>
      <c r="O81" s="18" t="s">
        <v>481</v>
      </c>
      <c r="P81" s="20" t="s">
        <v>481</v>
      </c>
      <c r="Q81" s="18" t="s">
        <v>481</v>
      </c>
      <c r="R81" s="20" t="s">
        <v>481</v>
      </c>
      <c r="S81" s="18" t="s">
        <v>481</v>
      </c>
      <c r="T81" s="20" t="s">
        <v>481</v>
      </c>
      <c r="U81" s="18" t="n">
        <v>404.74280487</v>
      </c>
      <c r="V81" s="20" t="n">
        <v>20.98992568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724</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546.22123101</v>
      </c>
      <c r="F7" s="20" t="n">
        <v>5.13275565</v>
      </c>
      <c r="G7" s="18" t="n">
        <v>544.68847031</v>
      </c>
      <c r="H7" s="20" t="n">
        <v>2.56271622</v>
      </c>
      <c r="I7" s="18" t="n">
        <v>500.00409365</v>
      </c>
      <c r="J7" s="20" t="n">
        <v>1.65227104</v>
      </c>
      <c r="K7" s="18" t="n">
        <v>502.97340947</v>
      </c>
      <c r="L7" s="20" t="n">
        <v>2.60517054</v>
      </c>
      <c r="M7" s="18" t="s">
        <v>481</v>
      </c>
      <c r="N7" s="20" t="s">
        <v>481</v>
      </c>
      <c r="O7" s="18" t="s">
        <v>481</v>
      </c>
      <c r="P7" s="20" t="s">
        <v>481</v>
      </c>
      <c r="Q7" s="18" t="s">
        <v>481</v>
      </c>
      <c r="R7" s="20" t="s">
        <v>481</v>
      </c>
      <c r="S7" s="18" t="s">
        <v>481</v>
      </c>
      <c r="T7" s="20" t="s">
        <v>481</v>
      </c>
      <c r="U7" s="18" t="n">
        <v>427.1556965</v>
      </c>
      <c r="V7" s="20" t="n">
        <v>7.91686931</v>
      </c>
    </row>
    <row r="8" spans="1:22">
      <c r="A8" s="15" t="s">
        <v>483</v>
      </c>
      <c r="B8" s="17" t="n">
        <v>7007</v>
      </c>
      <c r="C8" s="18">
        <f>(25.0/B8*100)</f>
        <v/>
      </c>
      <c r="D8" s="19" t="n">
        <v>6982</v>
      </c>
      <c r="E8" s="18" t="n">
        <v>518.97055691</v>
      </c>
      <c r="F8" s="20" t="n">
        <v>5.28464487</v>
      </c>
      <c r="G8" s="18" t="n">
        <v>523.27757286</v>
      </c>
      <c r="H8" s="20" t="n">
        <v>3.14021528</v>
      </c>
      <c r="I8" s="18" t="n">
        <v>490.34920181</v>
      </c>
      <c r="J8" s="20" t="n">
        <v>2.65673486</v>
      </c>
      <c r="K8" s="18" t="n">
        <v>474.9391304</v>
      </c>
      <c r="L8" s="20" t="n">
        <v>3.64684123</v>
      </c>
      <c r="M8" s="18" t="s">
        <v>481</v>
      </c>
      <c r="N8" s="20" t="s">
        <v>481</v>
      </c>
      <c r="O8" s="18" t="s">
        <v>481</v>
      </c>
      <c r="P8" s="20" t="s">
        <v>481</v>
      </c>
      <c r="Q8" s="18" t="n">
        <v>368.48347797</v>
      </c>
      <c r="R8" s="20" t="n">
        <v>14.99112476</v>
      </c>
      <c r="S8" s="18" t="s">
        <v>481</v>
      </c>
      <c r="T8" s="20" t="s">
        <v>481</v>
      </c>
      <c r="U8" s="18" t="n">
        <v>397.58655199</v>
      </c>
      <c r="V8" s="20" t="n">
        <v>14.27434926</v>
      </c>
    </row>
    <row r="9" spans="1:22">
      <c r="A9" s="15" t="s">
        <v>484</v>
      </c>
      <c r="B9" s="17" t="n">
        <v>9651</v>
      </c>
      <c r="C9" s="18">
        <f>(113.0/B9*100)</f>
        <v/>
      </c>
      <c r="D9" s="19" t="n">
        <v>9538</v>
      </c>
      <c r="E9" s="18" t="n">
        <v>525.52287617</v>
      </c>
      <c r="F9" s="20" t="n">
        <v>5.59741731</v>
      </c>
      <c r="G9" s="18" t="n">
        <v>537.20425746</v>
      </c>
      <c r="H9" s="20" t="n">
        <v>2.51087267</v>
      </c>
      <c r="I9" s="18" t="n">
        <v>496.57063196</v>
      </c>
      <c r="J9" s="20" t="n">
        <v>2.59075433</v>
      </c>
      <c r="K9" s="18" t="n">
        <v>484.24879333</v>
      </c>
      <c r="L9" s="20" t="n">
        <v>4.0849556</v>
      </c>
      <c r="M9" s="18" t="s">
        <v>481</v>
      </c>
      <c r="N9" s="20" t="s">
        <v>481</v>
      </c>
      <c r="O9" s="18" t="s">
        <v>481</v>
      </c>
      <c r="P9" s="20" t="s">
        <v>481</v>
      </c>
      <c r="Q9" s="18" t="n">
        <v>374.78530698</v>
      </c>
      <c r="R9" s="20" t="n">
        <v>11.62763904</v>
      </c>
      <c r="S9" s="18" t="s">
        <v>481</v>
      </c>
      <c r="T9" s="20" t="s">
        <v>481</v>
      </c>
      <c r="U9" s="18" t="n">
        <v>388.9328897</v>
      </c>
      <c r="V9" s="20" t="n">
        <v>8.485844889999999</v>
      </c>
    </row>
    <row r="10" spans="1:22">
      <c r="A10" s="15" t="s">
        <v>485</v>
      </c>
      <c r="B10" s="17" t="n">
        <v>20058</v>
      </c>
      <c r="C10" s="18">
        <f>(530.0/B10*100)</f>
        <v/>
      </c>
      <c r="D10" s="19" t="n">
        <v>19528</v>
      </c>
      <c r="E10" s="18" t="n">
        <v>559.93685206</v>
      </c>
      <c r="F10" s="20" t="n">
        <v>4.25008789</v>
      </c>
      <c r="G10" s="18" t="n">
        <v>558.8281136000001</v>
      </c>
      <c r="H10" s="20" t="n">
        <v>2.43330072</v>
      </c>
      <c r="I10" s="18" t="n">
        <v>516.8333625400001</v>
      </c>
      <c r="J10" s="20" t="n">
        <v>2.36906613</v>
      </c>
      <c r="K10" s="18" t="n">
        <v>517.24144331</v>
      </c>
      <c r="L10" s="20" t="n">
        <v>2.70141977</v>
      </c>
      <c r="M10" s="18" t="s">
        <v>481</v>
      </c>
      <c r="N10" s="20" t="s">
        <v>481</v>
      </c>
      <c r="O10" s="18" t="s">
        <v>481</v>
      </c>
      <c r="P10" s="20" t="s">
        <v>481</v>
      </c>
      <c r="Q10" s="18" t="s">
        <v>481</v>
      </c>
      <c r="R10" s="20" t="s">
        <v>481</v>
      </c>
      <c r="S10" s="18" t="s">
        <v>481</v>
      </c>
      <c r="T10" s="20" t="s">
        <v>481</v>
      </c>
      <c r="U10" s="18" t="n">
        <v>431.74634734</v>
      </c>
      <c r="V10" s="20" t="n">
        <v>8.98371693</v>
      </c>
    </row>
    <row r="11" spans="1:22">
      <c r="A11" s="15" t="s">
        <v>486</v>
      </c>
      <c r="B11" s="17" t="n">
        <v>7053</v>
      </c>
      <c r="C11" s="18">
        <f>(51.0/B11*100)</f>
        <v/>
      </c>
      <c r="D11" s="19" t="n">
        <v>7002</v>
      </c>
      <c r="E11" s="18" t="n">
        <v>459.29110693</v>
      </c>
      <c r="F11" s="20" t="n">
        <v>7.18537442</v>
      </c>
      <c r="G11" s="18" t="n">
        <v>470.44155312</v>
      </c>
      <c r="H11" s="20" t="n">
        <v>3.63248805</v>
      </c>
      <c r="I11" s="18" t="n">
        <v>442.7212146</v>
      </c>
      <c r="J11" s="20" t="n">
        <v>2.38654366</v>
      </c>
      <c r="K11" s="18" t="n">
        <v>446.73533646</v>
      </c>
      <c r="L11" s="20" t="n">
        <v>3.62618933</v>
      </c>
      <c r="M11" s="18" t="s">
        <v>481</v>
      </c>
      <c r="N11" s="20" t="s">
        <v>481</v>
      </c>
      <c r="O11" s="18" t="s">
        <v>481</v>
      </c>
      <c r="P11" s="20" t="s">
        <v>481</v>
      </c>
      <c r="Q11" s="18" t="s">
        <v>481</v>
      </c>
      <c r="R11" s="20" t="s">
        <v>481</v>
      </c>
      <c r="S11" s="18" t="s">
        <v>481</v>
      </c>
      <c r="T11" s="20" t="s">
        <v>481</v>
      </c>
      <c r="U11" s="18" t="n">
        <v>374.60783461</v>
      </c>
      <c r="V11" s="20" t="n">
        <v>9.87069994</v>
      </c>
    </row>
    <row r="12" spans="1:22">
      <c r="A12" s="15" t="s">
        <v>487</v>
      </c>
      <c r="B12" s="17" t="n">
        <v>6894</v>
      </c>
      <c r="C12" s="18">
        <f>(57.0/B12*100)</f>
        <v/>
      </c>
      <c r="D12" s="19" t="n">
        <v>6837</v>
      </c>
      <c r="E12" s="18" t="n">
        <v>526.57640946</v>
      </c>
      <c r="F12" s="20" t="n">
        <v>7.06500137</v>
      </c>
      <c r="G12" s="18" t="n">
        <v>514.17620633</v>
      </c>
      <c r="H12" s="20" t="n">
        <v>2.89691932</v>
      </c>
      <c r="I12" s="18" t="n">
        <v>487.2237343</v>
      </c>
      <c r="J12" s="20" t="n">
        <v>2.35433719</v>
      </c>
      <c r="K12" s="18" t="n">
        <v>493.87334726</v>
      </c>
      <c r="L12" s="20" t="n">
        <v>3.41727369</v>
      </c>
      <c r="M12" s="18" t="s">
        <v>481</v>
      </c>
      <c r="N12" s="20" t="s">
        <v>481</v>
      </c>
      <c r="O12" s="18" t="s">
        <v>481</v>
      </c>
      <c r="P12" s="20" t="s">
        <v>481</v>
      </c>
      <c r="Q12" s="18" t="n">
        <v>366.6777112</v>
      </c>
      <c r="R12" s="20" t="n">
        <v>14.39052153</v>
      </c>
      <c r="S12" s="18" t="s">
        <v>481</v>
      </c>
      <c r="T12" s="20" t="s">
        <v>481</v>
      </c>
      <c r="U12" s="18" t="n">
        <v>389.06131081</v>
      </c>
      <c r="V12" s="20" t="n">
        <v>9.896801480000001</v>
      </c>
    </row>
    <row r="13" spans="1:22">
      <c r="A13" s="15" t="s">
        <v>488</v>
      </c>
      <c r="B13" s="17" t="n">
        <v>7161</v>
      </c>
      <c r="C13" s="18">
        <f>(93.0/B13*100)</f>
        <v/>
      </c>
      <c r="D13" s="19" t="n">
        <v>7068</v>
      </c>
      <c r="E13" s="18" t="n">
        <v>520.3882342000001</v>
      </c>
      <c r="F13" s="20" t="n">
        <v>6.41339427</v>
      </c>
      <c r="G13" s="18" t="n">
        <v>531.82378652</v>
      </c>
      <c r="H13" s="20" t="n">
        <v>2.85536509</v>
      </c>
      <c r="I13" s="18" t="n">
        <v>493.5999483</v>
      </c>
      <c r="J13" s="20" t="n">
        <v>2.365844</v>
      </c>
      <c r="K13" s="18" t="n">
        <v>486.49947386</v>
      </c>
      <c r="L13" s="20" t="n">
        <v>4.09614534</v>
      </c>
      <c r="M13" s="18" t="s">
        <v>481</v>
      </c>
      <c r="N13" s="20" t="s">
        <v>481</v>
      </c>
      <c r="O13" s="18" t="s">
        <v>481</v>
      </c>
      <c r="P13" s="20" t="s">
        <v>481</v>
      </c>
      <c r="Q13" s="18" t="n">
        <v>436.36003517</v>
      </c>
      <c r="R13" s="20" t="n">
        <v>6.43426798</v>
      </c>
      <c r="S13" s="18" t="s">
        <v>481</v>
      </c>
      <c r="T13" s="20" t="s">
        <v>481</v>
      </c>
      <c r="U13" s="18" t="n">
        <v>382.97279281</v>
      </c>
      <c r="V13" s="20" t="n">
        <v>16.11998709</v>
      </c>
    </row>
    <row r="14" spans="1:22">
      <c r="A14" s="15" t="s">
        <v>489</v>
      </c>
      <c r="B14" s="17" t="n">
        <v>5587</v>
      </c>
      <c r="C14" s="18">
        <f>(76.0/B14*100)</f>
        <v/>
      </c>
      <c r="D14" s="19" t="n">
        <v>5511</v>
      </c>
      <c r="E14" s="18" t="n">
        <v>548.56033343</v>
      </c>
      <c r="F14" s="20" t="n">
        <v>7.79700431</v>
      </c>
      <c r="G14" s="18" t="n">
        <v>560.72902433</v>
      </c>
      <c r="H14" s="20" t="n">
        <v>3.2201222</v>
      </c>
      <c r="I14" s="18" t="n">
        <v>527.07432999</v>
      </c>
      <c r="J14" s="20" t="n">
        <v>2.54914289</v>
      </c>
      <c r="K14" s="18" t="n">
        <v>523.13283531</v>
      </c>
      <c r="L14" s="20" t="n">
        <v>3.14783077</v>
      </c>
      <c r="M14" s="18" t="s">
        <v>481</v>
      </c>
      <c r="N14" s="20" t="s">
        <v>481</v>
      </c>
      <c r="O14" s="18" t="s">
        <v>481</v>
      </c>
      <c r="P14" s="20" t="s">
        <v>481</v>
      </c>
      <c r="Q14" s="18" t="s">
        <v>481</v>
      </c>
      <c r="R14" s="20" t="s">
        <v>481</v>
      </c>
      <c r="S14" s="18" t="s">
        <v>481</v>
      </c>
      <c r="T14" s="20" t="s">
        <v>481</v>
      </c>
      <c r="U14" s="18" t="n">
        <v>438.47170369</v>
      </c>
      <c r="V14" s="20" t="n">
        <v>16.74814928</v>
      </c>
    </row>
    <row r="15" spans="1:22">
      <c r="A15" s="15" t="s">
        <v>490</v>
      </c>
      <c r="B15" s="17" t="n">
        <v>5882</v>
      </c>
      <c r="C15" s="18">
        <f>(53.0/B15*100)</f>
        <v/>
      </c>
      <c r="D15" s="19" t="n">
        <v>5829</v>
      </c>
      <c r="E15" s="18" t="n">
        <v>555.01797693</v>
      </c>
      <c r="F15" s="20" t="n">
        <v>6.40494687</v>
      </c>
      <c r="G15" s="18" t="n">
        <v>559.4571006800001</v>
      </c>
      <c r="H15" s="20" t="n">
        <v>2.81196173</v>
      </c>
      <c r="I15" s="18" t="n">
        <v>518.70879301</v>
      </c>
      <c r="J15" s="20" t="n">
        <v>2.58553179</v>
      </c>
      <c r="K15" s="18" t="n">
        <v>507.0157101</v>
      </c>
      <c r="L15" s="20" t="n">
        <v>3.98288219</v>
      </c>
      <c r="M15" s="18" t="s">
        <v>481</v>
      </c>
      <c r="N15" s="20" t="s">
        <v>481</v>
      </c>
      <c r="O15" s="18" t="s">
        <v>481</v>
      </c>
      <c r="P15" s="20" t="s">
        <v>481</v>
      </c>
      <c r="Q15" s="18" t="n">
        <v>375.95013089</v>
      </c>
      <c r="R15" s="20" t="n">
        <v>17.42774697</v>
      </c>
      <c r="S15" s="18" t="s">
        <v>481</v>
      </c>
      <c r="T15" s="20" t="s">
        <v>481</v>
      </c>
      <c r="U15" s="18" t="n">
        <v>439.39264947</v>
      </c>
      <c r="V15" s="20" t="n">
        <v>10.71127922</v>
      </c>
    </row>
    <row r="16" spans="1:22">
      <c r="A16" s="15" t="s">
        <v>491</v>
      </c>
      <c r="B16" s="17" t="n">
        <v>6108</v>
      </c>
      <c r="C16" s="18">
        <f>(105.0/B16*100)</f>
        <v/>
      </c>
      <c r="D16" s="19" t="n">
        <v>6003</v>
      </c>
      <c r="E16" s="18" t="n">
        <v>500.21818125</v>
      </c>
      <c r="F16" s="20" t="n">
        <v>6.12974022</v>
      </c>
      <c r="G16" s="18" t="n">
        <v>518.64148658</v>
      </c>
      <c r="H16" s="20" t="n">
        <v>4.16468995</v>
      </c>
      <c r="I16" s="18" t="n">
        <v>503.23945366</v>
      </c>
      <c r="J16" s="20" t="n">
        <v>2.25370798</v>
      </c>
      <c r="K16" s="18" t="n">
        <v>482.14052736</v>
      </c>
      <c r="L16" s="20" t="n">
        <v>2.86997252</v>
      </c>
      <c r="M16" s="18" t="s">
        <v>481</v>
      </c>
      <c r="N16" s="20" t="s">
        <v>481</v>
      </c>
      <c r="O16" s="18" t="s">
        <v>481</v>
      </c>
      <c r="P16" s="20" t="s">
        <v>481</v>
      </c>
      <c r="Q16" s="18" t="s">
        <v>481</v>
      </c>
      <c r="R16" s="20" t="s">
        <v>481</v>
      </c>
      <c r="S16" s="18" t="s">
        <v>481</v>
      </c>
      <c r="T16" s="20" t="s">
        <v>481</v>
      </c>
      <c r="U16" s="18" t="n">
        <v>368.8689249</v>
      </c>
      <c r="V16" s="20" t="n">
        <v>10.27296223</v>
      </c>
    </row>
    <row r="17" spans="1:22">
      <c r="A17" s="15" t="s">
        <v>492</v>
      </c>
      <c r="B17" s="17" t="n">
        <v>6504</v>
      </c>
      <c r="C17" s="18">
        <f>(695.0/B17*100)</f>
        <v/>
      </c>
      <c r="D17" s="19" t="n">
        <v>5809</v>
      </c>
      <c r="E17" s="18" t="n">
        <v>532.20039278</v>
      </c>
      <c r="F17" s="20" t="n">
        <v>5.91658442</v>
      </c>
      <c r="G17" s="18" t="n">
        <v>540.31466197</v>
      </c>
      <c r="H17" s="20" t="n">
        <v>3.24498284</v>
      </c>
      <c r="I17" s="18" t="n">
        <v>510.73538455</v>
      </c>
      <c r="J17" s="20" t="n">
        <v>3.32440719</v>
      </c>
      <c r="K17" s="18" t="n">
        <v>503.21334412</v>
      </c>
      <c r="L17" s="20" t="n">
        <v>4.26209908</v>
      </c>
      <c r="M17" s="18" t="s">
        <v>481</v>
      </c>
      <c r="N17" s="20" t="s">
        <v>481</v>
      </c>
      <c r="O17" s="18" t="s">
        <v>481</v>
      </c>
      <c r="P17" s="20" t="s">
        <v>481</v>
      </c>
      <c r="Q17" s="18" t="n">
        <v>360.48925247</v>
      </c>
      <c r="R17" s="20" t="n">
        <v>12.44339086</v>
      </c>
      <c r="S17" s="18" t="s">
        <v>481</v>
      </c>
      <c r="T17" s="20" t="s">
        <v>481</v>
      </c>
      <c r="U17" s="18" t="n">
        <v>418.54000342</v>
      </c>
      <c r="V17" s="20" t="n">
        <v>11.95898041</v>
      </c>
    </row>
    <row r="18" spans="1:22">
      <c r="A18" s="15" t="s">
        <v>493</v>
      </c>
      <c r="B18" s="17" t="n">
        <v>5532</v>
      </c>
      <c r="C18" s="18">
        <f>(28.0/B18*100)</f>
        <v/>
      </c>
      <c r="D18" s="19" t="n">
        <v>5504</v>
      </c>
      <c r="E18" s="18" t="n">
        <v>467.27944223</v>
      </c>
      <c r="F18" s="20" t="n">
        <v>8.509650560000001</v>
      </c>
      <c r="G18" s="18" t="n">
        <v>482.87621367</v>
      </c>
      <c r="H18" s="20" t="n">
        <v>5.23873012</v>
      </c>
      <c r="I18" s="18" t="n">
        <v>451.47903612</v>
      </c>
      <c r="J18" s="20" t="n">
        <v>4.14206189</v>
      </c>
      <c r="K18" s="18" t="n">
        <v>447.4858586</v>
      </c>
      <c r="L18" s="20" t="n">
        <v>3.68550898</v>
      </c>
      <c r="M18" s="18" t="s">
        <v>481</v>
      </c>
      <c r="N18" s="20" t="s">
        <v>481</v>
      </c>
      <c r="O18" s="18" t="s">
        <v>481</v>
      </c>
      <c r="P18" s="20" t="s">
        <v>481</v>
      </c>
      <c r="Q18" s="18" t="s">
        <v>481</v>
      </c>
      <c r="R18" s="20" t="s">
        <v>481</v>
      </c>
      <c r="S18" s="18" t="s">
        <v>481</v>
      </c>
      <c r="T18" s="20" t="s">
        <v>481</v>
      </c>
      <c r="U18" s="18" t="n">
        <v>351.43933768</v>
      </c>
      <c r="V18" s="20" t="n">
        <v>8.65752644</v>
      </c>
    </row>
    <row r="19" spans="1:22">
      <c r="A19" s="15" t="s">
        <v>494</v>
      </c>
      <c r="B19" s="17" t="n">
        <v>5658</v>
      </c>
      <c r="C19" s="18">
        <f>(71.0/B19*100)</f>
        <v/>
      </c>
      <c r="D19" s="19" t="n">
        <v>5587</v>
      </c>
      <c r="E19" s="18" t="n">
        <v>487.43285834</v>
      </c>
      <c r="F19" s="20" t="n">
        <v>5.21753807</v>
      </c>
      <c r="G19" s="18" t="n">
        <v>500.034216</v>
      </c>
      <c r="H19" s="20" t="n">
        <v>3.49510159</v>
      </c>
      <c r="I19" s="18" t="n">
        <v>467.35082419</v>
      </c>
      <c r="J19" s="20" t="n">
        <v>2.98879023</v>
      </c>
      <c r="K19" s="18" t="n">
        <v>471.72099992</v>
      </c>
      <c r="L19" s="20" t="n">
        <v>3.95722572</v>
      </c>
      <c r="M19" s="18" t="s">
        <v>481</v>
      </c>
      <c r="N19" s="20" t="s">
        <v>481</v>
      </c>
      <c r="O19" s="18" t="s">
        <v>481</v>
      </c>
      <c r="P19" s="20" t="s">
        <v>481</v>
      </c>
      <c r="Q19" s="18" t="s">
        <v>481</v>
      </c>
      <c r="R19" s="20" t="s">
        <v>481</v>
      </c>
      <c r="S19" s="18" t="s">
        <v>481</v>
      </c>
      <c r="T19" s="20" t="s">
        <v>481</v>
      </c>
      <c r="U19" s="18" t="n">
        <v>386.86068285</v>
      </c>
      <c r="V19" s="20" t="n">
        <v>14.03356046</v>
      </c>
    </row>
    <row r="20" spans="1:22">
      <c r="A20" s="15" t="s">
        <v>495</v>
      </c>
      <c r="B20" s="17" t="n">
        <v>3371</v>
      </c>
      <c r="C20" s="18">
        <f>(75.0/B20*100)</f>
        <v/>
      </c>
      <c r="D20" s="19" t="n">
        <v>3296</v>
      </c>
      <c r="E20" s="18" t="n">
        <v>490.72117586</v>
      </c>
      <c r="F20" s="20" t="n">
        <v>6.45562169</v>
      </c>
      <c r="G20" s="18" t="n">
        <v>497.19413848</v>
      </c>
      <c r="H20" s="20" t="n">
        <v>3.34394995</v>
      </c>
      <c r="I20" s="18" t="n">
        <v>465.65705335</v>
      </c>
      <c r="J20" s="20" t="n">
        <v>2.11087856</v>
      </c>
      <c r="K20" s="18" t="n">
        <v>460.55338376</v>
      </c>
      <c r="L20" s="20" t="n">
        <v>4.43918031</v>
      </c>
      <c r="M20" s="18" t="s">
        <v>481</v>
      </c>
      <c r="N20" s="20" t="s">
        <v>481</v>
      </c>
      <c r="O20" s="18" t="s">
        <v>481</v>
      </c>
      <c r="P20" s="20" t="s">
        <v>481</v>
      </c>
      <c r="Q20" s="18" t="s">
        <v>481</v>
      </c>
      <c r="R20" s="20" t="s">
        <v>481</v>
      </c>
      <c r="S20" s="18" t="s">
        <v>481</v>
      </c>
      <c r="T20" s="20" t="s">
        <v>481</v>
      </c>
      <c r="U20" s="18" t="n">
        <v>405.34929163</v>
      </c>
      <c r="V20" s="20" t="n">
        <v>11.10464212</v>
      </c>
    </row>
    <row r="21" spans="1:22">
      <c r="A21" s="15" t="s">
        <v>496</v>
      </c>
      <c r="B21" s="17" t="n">
        <v>5741</v>
      </c>
      <c r="C21" s="18">
        <f>(45.0/B21*100)</f>
        <v/>
      </c>
      <c r="D21" s="19" t="n">
        <v>5696</v>
      </c>
      <c r="E21" s="18" t="n">
        <v>541.19357367</v>
      </c>
      <c r="F21" s="20" t="n">
        <v>6.14122917</v>
      </c>
      <c r="G21" s="18" t="n">
        <v>528.34690691</v>
      </c>
      <c r="H21" s="20" t="n">
        <v>3.21368785</v>
      </c>
      <c r="I21" s="18" t="n">
        <v>492.05223778</v>
      </c>
      <c r="J21" s="20" t="n">
        <v>2.44987759</v>
      </c>
      <c r="K21" s="18" t="n">
        <v>496.06601676</v>
      </c>
      <c r="L21" s="20" t="n">
        <v>3.50189818</v>
      </c>
      <c r="M21" s="18" t="s">
        <v>481</v>
      </c>
      <c r="N21" s="20" t="s">
        <v>481</v>
      </c>
      <c r="O21" s="18" t="s">
        <v>481</v>
      </c>
      <c r="P21" s="20" t="s">
        <v>481</v>
      </c>
      <c r="Q21" s="18" t="s">
        <v>481</v>
      </c>
      <c r="R21" s="20" t="s">
        <v>481</v>
      </c>
      <c r="S21" s="18" t="s">
        <v>481</v>
      </c>
      <c r="T21" s="20" t="s">
        <v>481</v>
      </c>
      <c r="U21" s="18" t="n">
        <v>425.88858686</v>
      </c>
      <c r="V21" s="20" t="n">
        <v>11.68825304</v>
      </c>
    </row>
    <row r="22" spans="1:22">
      <c r="A22" s="15" t="s">
        <v>497</v>
      </c>
      <c r="B22" s="17" t="n">
        <v>6598</v>
      </c>
      <c r="C22" s="18">
        <f>(34.0/B22*100)</f>
        <v/>
      </c>
      <c r="D22" s="19" t="n">
        <v>6564</v>
      </c>
      <c r="E22" s="18" t="n">
        <v>477.69602197</v>
      </c>
      <c r="F22" s="20" t="n">
        <v>6.86629718</v>
      </c>
      <c r="G22" s="18" t="n">
        <v>501.1541597</v>
      </c>
      <c r="H22" s="20" t="n">
        <v>3.85573832</v>
      </c>
      <c r="I22" s="18" t="n">
        <v>462.96842077</v>
      </c>
      <c r="J22" s="20" t="n">
        <v>3.6237896</v>
      </c>
      <c r="K22" s="18" t="n">
        <v>443.68745079</v>
      </c>
      <c r="L22" s="20" t="n">
        <v>5.07083787</v>
      </c>
      <c r="M22" s="18" t="s">
        <v>481</v>
      </c>
      <c r="N22" s="20" t="s">
        <v>481</v>
      </c>
      <c r="O22" s="18" t="s">
        <v>481</v>
      </c>
      <c r="P22" s="20" t="s">
        <v>481</v>
      </c>
      <c r="Q22" s="18" t="s">
        <v>481</v>
      </c>
      <c r="R22" s="20" t="s">
        <v>481</v>
      </c>
      <c r="S22" s="18" t="n">
        <v>394.78032754</v>
      </c>
      <c r="T22" s="20" t="n">
        <v>38.89665768</v>
      </c>
      <c r="U22" s="18" t="n">
        <v>335.9308845</v>
      </c>
      <c r="V22" s="20" t="n">
        <v>12.14932848</v>
      </c>
    </row>
    <row r="23" spans="1:22">
      <c r="A23" s="15" t="s">
        <v>498</v>
      </c>
      <c r="B23" s="17" t="n">
        <v>11583</v>
      </c>
      <c r="C23" s="18">
        <f>(222.0/B23*100)</f>
        <v/>
      </c>
      <c r="D23" s="19" t="n">
        <v>11361</v>
      </c>
      <c r="E23" s="18" t="n">
        <v>484.31843583</v>
      </c>
      <c r="F23" s="20" t="n">
        <v>7.6012186</v>
      </c>
      <c r="G23" s="18" t="n">
        <v>498.61299172</v>
      </c>
      <c r="H23" s="20" t="n">
        <v>3.14268665</v>
      </c>
      <c r="I23" s="18" t="n">
        <v>478.0035854</v>
      </c>
      <c r="J23" s="20" t="n">
        <v>2.75759338</v>
      </c>
      <c r="K23" s="18" t="n">
        <v>476.82223356</v>
      </c>
      <c r="L23" s="20" t="n">
        <v>3.12652134</v>
      </c>
      <c r="M23" s="18" t="s">
        <v>481</v>
      </c>
      <c r="N23" s="20" t="s">
        <v>481</v>
      </c>
      <c r="O23" s="18" t="s">
        <v>481</v>
      </c>
      <c r="P23" s="20" t="s">
        <v>481</v>
      </c>
      <c r="Q23" s="18" t="s">
        <v>481</v>
      </c>
      <c r="R23" s="20" t="s">
        <v>481</v>
      </c>
      <c r="S23" s="18" t="s">
        <v>481</v>
      </c>
      <c r="T23" s="20" t="s">
        <v>481</v>
      </c>
      <c r="U23" s="18" t="n">
        <v>396.43941979</v>
      </c>
      <c r="V23" s="20" t="n">
        <v>9.77391312</v>
      </c>
    </row>
    <row r="24" spans="1:22">
      <c r="A24" s="15" t="s">
        <v>499</v>
      </c>
      <c r="B24" s="17" t="n">
        <v>6647</v>
      </c>
      <c r="C24" s="18">
        <f>(7.0/B24*100)</f>
        <v/>
      </c>
      <c r="D24" s="19" t="n">
        <v>6640</v>
      </c>
      <c r="E24" s="18" t="n">
        <v>532.23778924</v>
      </c>
      <c r="F24" s="20" t="n">
        <v>4.52496368</v>
      </c>
      <c r="G24" s="18" t="n">
        <v>548.66419196</v>
      </c>
      <c r="H24" s="20" t="n">
        <v>3.20220771</v>
      </c>
      <c r="I24" s="18" t="n">
        <v>534.27568038</v>
      </c>
      <c r="J24" s="20" t="n">
        <v>3.36376668</v>
      </c>
      <c r="K24" s="18" t="n">
        <v>528.69970562</v>
      </c>
      <c r="L24" s="20" t="n">
        <v>4.82938992</v>
      </c>
      <c r="M24" s="18" t="s">
        <v>481</v>
      </c>
      <c r="N24" s="20" t="s">
        <v>481</v>
      </c>
      <c r="O24" s="18" t="s">
        <v>481</v>
      </c>
      <c r="P24" s="20" t="s">
        <v>481</v>
      </c>
      <c r="Q24" s="18" t="s">
        <v>481</v>
      </c>
      <c r="R24" s="20" t="s">
        <v>481</v>
      </c>
      <c r="S24" s="18" t="s">
        <v>481</v>
      </c>
      <c r="T24" s="20" t="s">
        <v>481</v>
      </c>
      <c r="U24" s="18" t="n">
        <v>445.67691057</v>
      </c>
      <c r="V24" s="20" t="n">
        <v>26.98061472</v>
      </c>
    </row>
    <row r="25" spans="1:22">
      <c r="A25" s="15" t="s">
        <v>500</v>
      </c>
      <c r="B25" s="17" t="n">
        <v>5581</v>
      </c>
      <c r="C25" s="18">
        <f>(24.0/B25*100)</f>
        <v/>
      </c>
      <c r="D25" s="19" t="n">
        <v>5557</v>
      </c>
      <c r="E25" s="18" t="n">
        <v>522.46731058</v>
      </c>
      <c r="F25" s="20" t="n">
        <v>11.63799593</v>
      </c>
      <c r="G25" s="18" t="n">
        <v>525.6131238299999</v>
      </c>
      <c r="H25" s="20" t="n">
        <v>5.93271523</v>
      </c>
      <c r="I25" s="18" t="n">
        <v>509.13603394</v>
      </c>
      <c r="J25" s="20" t="n">
        <v>3.08637973</v>
      </c>
      <c r="K25" s="18" t="n">
        <v>530.50064413</v>
      </c>
      <c r="L25" s="20" t="n">
        <v>3.68629183</v>
      </c>
      <c r="M25" s="18" t="s">
        <v>481</v>
      </c>
      <c r="N25" s="20" t="s">
        <v>481</v>
      </c>
      <c r="O25" s="18" t="s">
        <v>481</v>
      </c>
      <c r="P25" s="20" t="s">
        <v>481</v>
      </c>
      <c r="Q25" s="18" t="s">
        <v>481</v>
      </c>
      <c r="R25" s="20" t="s">
        <v>481</v>
      </c>
      <c r="S25" s="18" t="s">
        <v>481</v>
      </c>
      <c r="T25" s="20" t="s">
        <v>481</v>
      </c>
      <c r="U25" s="18" t="n">
        <v>404.46696865</v>
      </c>
      <c r="V25" s="20" t="n">
        <v>29.64435058</v>
      </c>
    </row>
    <row r="26" spans="1:22">
      <c r="A26" s="15" t="s">
        <v>501</v>
      </c>
      <c r="B26" s="17" t="n">
        <v>4869</v>
      </c>
      <c r="C26" s="18">
        <f>(34.0/B26*100)</f>
        <v/>
      </c>
      <c r="D26" s="19" t="n">
        <v>4835</v>
      </c>
      <c r="E26" s="18" t="n">
        <v>501.3041818</v>
      </c>
      <c r="F26" s="20" t="n">
        <v>5.86972693</v>
      </c>
      <c r="G26" s="18" t="n">
        <v>511.91805826</v>
      </c>
      <c r="H26" s="20" t="n">
        <v>2.88906025</v>
      </c>
      <c r="I26" s="18" t="n">
        <v>481.11968077</v>
      </c>
      <c r="J26" s="20" t="n">
        <v>1.90322085</v>
      </c>
      <c r="K26" s="18" t="n">
        <v>484.04334774</v>
      </c>
      <c r="L26" s="20" t="n">
        <v>3.86512515</v>
      </c>
      <c r="M26" s="18" t="s">
        <v>481</v>
      </c>
      <c r="N26" s="20" t="s">
        <v>481</v>
      </c>
      <c r="O26" s="18" t="s">
        <v>481</v>
      </c>
      <c r="P26" s="20" t="s">
        <v>481</v>
      </c>
      <c r="Q26" s="18" t="s">
        <v>481</v>
      </c>
      <c r="R26" s="20" t="s">
        <v>481</v>
      </c>
      <c r="S26" s="18" t="s">
        <v>481</v>
      </c>
      <c r="T26" s="20" t="s">
        <v>481</v>
      </c>
      <c r="U26" s="18" t="n">
        <v>399.72263593</v>
      </c>
      <c r="V26" s="20" t="n">
        <v>12.87668247</v>
      </c>
    </row>
    <row r="27" spans="1:22">
      <c r="A27" s="15" t="s">
        <v>502</v>
      </c>
      <c r="B27" s="17" t="n">
        <v>5299</v>
      </c>
      <c r="C27" s="18">
        <f>(17.0/B27*100)</f>
        <v/>
      </c>
      <c r="D27" s="19" t="n">
        <v>5282</v>
      </c>
      <c r="E27" s="18" t="n">
        <v>501.20739711</v>
      </c>
      <c r="F27" s="20" t="n">
        <v>4.7653177</v>
      </c>
      <c r="G27" s="18" t="n">
        <v>510.91155634</v>
      </c>
      <c r="H27" s="20" t="n">
        <v>2.82675072</v>
      </c>
      <c r="I27" s="18" t="n">
        <v>474.5385321</v>
      </c>
      <c r="J27" s="20" t="n">
        <v>2.02851487</v>
      </c>
      <c r="K27" s="18" t="n">
        <v>470.23350912</v>
      </c>
      <c r="L27" s="20" t="n">
        <v>3.35685201</v>
      </c>
      <c r="M27" s="18" t="s">
        <v>481</v>
      </c>
      <c r="N27" s="20" t="s">
        <v>481</v>
      </c>
      <c r="O27" s="18" t="s">
        <v>481</v>
      </c>
      <c r="P27" s="20" t="s">
        <v>481</v>
      </c>
      <c r="Q27" s="18" t="s">
        <v>481</v>
      </c>
      <c r="R27" s="20" t="s">
        <v>481</v>
      </c>
      <c r="S27" s="18" t="s">
        <v>481</v>
      </c>
      <c r="T27" s="20" t="s">
        <v>481</v>
      </c>
      <c r="U27" s="18" t="n">
        <v>401.83148999</v>
      </c>
      <c r="V27" s="20" t="n">
        <v>8.50928161</v>
      </c>
    </row>
    <row r="28" spans="1:22">
      <c r="A28" s="15" t="s">
        <v>503</v>
      </c>
      <c r="B28" s="17" t="n">
        <v>7568</v>
      </c>
      <c r="C28" s="18">
        <f>(63.0/B28*100)</f>
        <v/>
      </c>
      <c r="D28" s="19" t="n">
        <v>7505</v>
      </c>
      <c r="E28" s="18" t="n">
        <v>406.99366356</v>
      </c>
      <c r="F28" s="20" t="n">
        <v>6.78767629</v>
      </c>
      <c r="G28" s="18" t="n">
        <v>426.24515328</v>
      </c>
      <c r="H28" s="20" t="n">
        <v>3.50717861</v>
      </c>
      <c r="I28" s="18" t="n">
        <v>414.77322149</v>
      </c>
      <c r="J28" s="20" t="n">
        <v>2.31699459</v>
      </c>
      <c r="K28" s="18" t="n">
        <v>415.94081574</v>
      </c>
      <c r="L28" s="20" t="n">
        <v>2.56627208</v>
      </c>
      <c r="M28" s="18" t="s">
        <v>481</v>
      </c>
      <c r="N28" s="20" t="s">
        <v>481</v>
      </c>
      <c r="O28" s="18" t="s">
        <v>481</v>
      </c>
      <c r="P28" s="20" t="s">
        <v>481</v>
      </c>
      <c r="Q28" s="18" t="s">
        <v>481</v>
      </c>
      <c r="R28" s="20" t="s">
        <v>481</v>
      </c>
      <c r="S28" s="18" t="s">
        <v>481</v>
      </c>
      <c r="T28" s="20" t="s">
        <v>481</v>
      </c>
      <c r="U28" s="18" t="n">
        <v>359.12797955</v>
      </c>
      <c r="V28" s="20" t="n">
        <v>11.37311478</v>
      </c>
    </row>
    <row r="29" spans="1:22">
      <c r="A29" s="15" t="s">
        <v>504</v>
      </c>
      <c r="B29" s="17" t="n">
        <v>5385</v>
      </c>
      <c r="C29" s="18">
        <f>(30.0/B29*100)</f>
        <v/>
      </c>
      <c r="D29" s="19" t="n">
        <v>5355</v>
      </c>
      <c r="E29" s="18" t="n">
        <v>541.85132046</v>
      </c>
      <c r="F29" s="20" t="n">
        <v>8.500889539999999</v>
      </c>
      <c r="G29" s="18" t="n">
        <v>533.75617285</v>
      </c>
      <c r="H29" s="20" t="n">
        <v>2.97110332</v>
      </c>
      <c r="I29" s="18" t="n">
        <v>504.40684597</v>
      </c>
      <c r="J29" s="20" t="n">
        <v>2.65903371</v>
      </c>
      <c r="K29" s="18" t="n">
        <v>506.03573349</v>
      </c>
      <c r="L29" s="20" t="n">
        <v>5.91034047</v>
      </c>
      <c r="M29" s="18" t="s">
        <v>481</v>
      </c>
      <c r="N29" s="20" t="s">
        <v>481</v>
      </c>
      <c r="O29" s="18" t="s">
        <v>481</v>
      </c>
      <c r="P29" s="20" t="s">
        <v>481</v>
      </c>
      <c r="Q29" s="18" t="n">
        <v>358.28551468</v>
      </c>
      <c r="R29" s="20" t="n">
        <v>8.567023300000001</v>
      </c>
      <c r="S29" s="18" t="s">
        <v>481</v>
      </c>
      <c r="T29" s="20" t="s">
        <v>481</v>
      </c>
      <c r="U29" s="18" t="n">
        <v>417.90332539</v>
      </c>
      <c r="V29" s="20" t="n">
        <v>15.69148032</v>
      </c>
    </row>
    <row r="30" spans="1:22">
      <c r="A30" s="15" t="s">
        <v>505</v>
      </c>
      <c r="B30" s="17" t="n">
        <v>4520</v>
      </c>
      <c r="C30" s="18">
        <f>(105.0/B30*100)</f>
        <v/>
      </c>
      <c r="D30" s="19" t="n">
        <v>4415</v>
      </c>
      <c r="E30" s="18" t="n">
        <v>547.06396683</v>
      </c>
      <c r="F30" s="20" t="n">
        <v>9.03246053</v>
      </c>
      <c r="G30" s="18" t="n">
        <v>555.26362827</v>
      </c>
      <c r="H30" s="20" t="n">
        <v>4.05671673</v>
      </c>
      <c r="I30" s="18" t="n">
        <v>503.3636062</v>
      </c>
      <c r="J30" s="20" t="n">
        <v>2.87192177</v>
      </c>
      <c r="K30" s="18" t="n">
        <v>499.64461071</v>
      </c>
      <c r="L30" s="20" t="n">
        <v>4.06898526</v>
      </c>
      <c r="M30" s="18" t="s">
        <v>481</v>
      </c>
      <c r="N30" s="20" t="s">
        <v>481</v>
      </c>
      <c r="O30" s="18" t="s">
        <v>481</v>
      </c>
      <c r="P30" s="20" t="s">
        <v>481</v>
      </c>
      <c r="Q30" s="18" t="s">
        <v>481</v>
      </c>
      <c r="R30" s="20" t="s">
        <v>481</v>
      </c>
      <c r="S30" s="18" t="s">
        <v>481</v>
      </c>
      <c r="T30" s="20" t="s">
        <v>481</v>
      </c>
      <c r="U30" s="18" t="n">
        <v>409.49965782</v>
      </c>
      <c r="V30" s="20" t="n">
        <v>12.68625287</v>
      </c>
    </row>
    <row r="31" spans="1:22">
      <c r="A31" s="15" t="s">
        <v>506</v>
      </c>
      <c r="B31" s="17" t="n">
        <v>5456</v>
      </c>
      <c r="C31" s="18">
        <f>(126.0/B31*100)</f>
        <v/>
      </c>
      <c r="D31" s="19" t="n">
        <v>5330</v>
      </c>
      <c r="E31" s="18" t="n">
        <v>524.1306375200001</v>
      </c>
      <c r="F31" s="20" t="n">
        <v>4.77749315</v>
      </c>
      <c r="G31" s="18" t="n">
        <v>529.19133677</v>
      </c>
      <c r="H31" s="20" t="n">
        <v>2.70527761</v>
      </c>
      <c r="I31" s="18" t="n">
        <v>484.76289286</v>
      </c>
      <c r="J31" s="20" t="n">
        <v>3.00909231</v>
      </c>
      <c r="K31" s="18" t="n">
        <v>467.85619866</v>
      </c>
      <c r="L31" s="20" t="n">
        <v>3.38360143</v>
      </c>
      <c r="M31" s="18" t="s">
        <v>481</v>
      </c>
      <c r="N31" s="20" t="s">
        <v>481</v>
      </c>
      <c r="O31" s="18" t="s">
        <v>481</v>
      </c>
      <c r="P31" s="20" t="s">
        <v>481</v>
      </c>
      <c r="Q31" s="18" t="s">
        <v>481</v>
      </c>
      <c r="R31" s="20" t="s">
        <v>481</v>
      </c>
      <c r="S31" s="18" t="s">
        <v>481</v>
      </c>
      <c r="T31" s="20" t="s">
        <v>481</v>
      </c>
      <c r="U31" s="18" t="n">
        <v>409.46048951</v>
      </c>
      <c r="V31" s="20" t="n">
        <v>10.42459524</v>
      </c>
    </row>
    <row r="32" spans="1:22">
      <c r="A32" s="15" t="s">
        <v>507</v>
      </c>
      <c r="B32" s="17" t="n">
        <v>4478</v>
      </c>
      <c r="C32" s="18">
        <f>(5.0/B32*100)</f>
        <v/>
      </c>
      <c r="D32" s="19" t="n">
        <v>4473</v>
      </c>
      <c r="E32" s="18" t="n">
        <v>541.74373843</v>
      </c>
      <c r="F32" s="20" t="n">
        <v>7.18296434</v>
      </c>
      <c r="G32" s="18" t="n">
        <v>526.30050022</v>
      </c>
      <c r="H32" s="20" t="n">
        <v>3.63936269</v>
      </c>
      <c r="I32" s="18" t="n">
        <v>489.92038815</v>
      </c>
      <c r="J32" s="20" t="n">
        <v>2.57809895</v>
      </c>
      <c r="K32" s="18" t="n">
        <v>490.7372077</v>
      </c>
      <c r="L32" s="20" t="n">
        <v>4.3037257</v>
      </c>
      <c r="M32" s="18" t="s">
        <v>481</v>
      </c>
      <c r="N32" s="20" t="s">
        <v>481</v>
      </c>
      <c r="O32" s="18" t="s">
        <v>481</v>
      </c>
      <c r="P32" s="20" t="s">
        <v>481</v>
      </c>
      <c r="Q32" s="18" t="s">
        <v>481</v>
      </c>
      <c r="R32" s="20" t="s">
        <v>481</v>
      </c>
      <c r="S32" s="18" t="s">
        <v>481</v>
      </c>
      <c r="T32" s="20" t="s">
        <v>481</v>
      </c>
      <c r="U32" s="18" t="n">
        <v>387.49916367</v>
      </c>
      <c r="V32" s="20" t="n">
        <v>26.25503697</v>
      </c>
    </row>
    <row r="33" spans="1:22">
      <c r="A33" s="15" t="s">
        <v>508</v>
      </c>
      <c r="B33" s="17" t="n">
        <v>7325</v>
      </c>
      <c r="C33" s="18">
        <f>(76.0/B33*100)</f>
        <v/>
      </c>
      <c r="D33" s="19" t="n">
        <v>7249</v>
      </c>
      <c r="E33" s="18" t="n">
        <v>526.72547995</v>
      </c>
      <c r="F33" s="20" t="n">
        <v>10.47452109</v>
      </c>
      <c r="G33" s="18" t="n">
        <v>532.98366505</v>
      </c>
      <c r="H33" s="20" t="n">
        <v>4.21209584</v>
      </c>
      <c r="I33" s="18" t="n">
        <v>495.73428657</v>
      </c>
      <c r="J33" s="20" t="n">
        <v>2.8525939</v>
      </c>
      <c r="K33" s="18" t="n">
        <v>494.92837321</v>
      </c>
      <c r="L33" s="20" t="n">
        <v>3.06258394</v>
      </c>
      <c r="M33" s="18" t="s">
        <v>481</v>
      </c>
      <c r="N33" s="20" t="s">
        <v>481</v>
      </c>
      <c r="O33" s="18" t="s">
        <v>481</v>
      </c>
      <c r="P33" s="20" t="s">
        <v>481</v>
      </c>
      <c r="Q33" s="18" t="s">
        <v>481</v>
      </c>
      <c r="R33" s="20" t="s">
        <v>481</v>
      </c>
      <c r="S33" s="18" t="s">
        <v>481</v>
      </c>
      <c r="T33" s="20" t="s">
        <v>481</v>
      </c>
      <c r="U33" s="18" t="n">
        <v>394.82659508</v>
      </c>
      <c r="V33" s="20" t="n">
        <v>17.36668605</v>
      </c>
    </row>
    <row r="34" spans="1:22">
      <c r="A34" s="15" t="s">
        <v>509</v>
      </c>
      <c r="B34" s="17" t="n">
        <v>6350</v>
      </c>
      <c r="C34" s="18">
        <f>(39.0/B34*100)</f>
        <v/>
      </c>
      <c r="D34" s="19" t="n">
        <v>6311</v>
      </c>
      <c r="E34" s="18" t="n">
        <v>466.54794344</v>
      </c>
      <c r="F34" s="20" t="n">
        <v>7.30323611</v>
      </c>
      <c r="G34" s="18" t="n">
        <v>479.9742872</v>
      </c>
      <c r="H34" s="20" t="n">
        <v>3.64811749</v>
      </c>
      <c r="I34" s="18" t="n">
        <v>461.96347089</v>
      </c>
      <c r="J34" s="20" t="n">
        <v>2.72226027</v>
      </c>
      <c r="K34" s="18" t="n">
        <v>477.62114584</v>
      </c>
      <c r="L34" s="20" t="n">
        <v>3.74693838</v>
      </c>
      <c r="M34" s="18" t="s">
        <v>481</v>
      </c>
      <c r="N34" s="20" t="s">
        <v>481</v>
      </c>
      <c r="O34" s="18" t="s">
        <v>481</v>
      </c>
      <c r="P34" s="20" t="s">
        <v>481</v>
      </c>
      <c r="Q34" s="18" t="n">
        <v>306.56969545</v>
      </c>
      <c r="R34" s="20" t="n">
        <v>10.27624616</v>
      </c>
      <c r="S34" s="18" t="s">
        <v>481</v>
      </c>
      <c r="T34" s="20" t="s">
        <v>481</v>
      </c>
      <c r="U34" s="18" t="n">
        <v>344.16617549</v>
      </c>
      <c r="V34" s="20" t="n">
        <v>9.799888109999999</v>
      </c>
    </row>
    <row r="35" spans="1:22">
      <c r="A35" s="15" t="s">
        <v>510</v>
      </c>
      <c r="B35" s="17" t="n">
        <v>6406</v>
      </c>
      <c r="C35" s="18">
        <f>(38.0/B35*100)</f>
        <v/>
      </c>
      <c r="D35" s="19" t="n">
        <v>6368</v>
      </c>
      <c r="E35" s="18" t="n">
        <v>530.56334337</v>
      </c>
      <c r="F35" s="20" t="n">
        <v>6.64685322</v>
      </c>
      <c r="G35" s="18" t="n">
        <v>541.3330042600001</v>
      </c>
      <c r="H35" s="20" t="n">
        <v>3.42096174</v>
      </c>
      <c r="I35" s="18" t="n">
        <v>505.88311932</v>
      </c>
      <c r="J35" s="20" t="n">
        <v>2.01902876</v>
      </c>
      <c r="K35" s="18" t="n">
        <v>508.82266505</v>
      </c>
      <c r="L35" s="20" t="n">
        <v>3.53107733</v>
      </c>
      <c r="M35" s="18" t="s">
        <v>481</v>
      </c>
      <c r="N35" s="20" t="s">
        <v>481</v>
      </c>
      <c r="O35" s="18" t="s">
        <v>481</v>
      </c>
      <c r="P35" s="20" t="s">
        <v>481</v>
      </c>
      <c r="Q35" s="18" t="n">
        <v>374.85244494</v>
      </c>
      <c r="R35" s="20" t="n">
        <v>5.84040672</v>
      </c>
      <c r="S35" s="18" t="s">
        <v>481</v>
      </c>
      <c r="T35" s="20" t="s">
        <v>481</v>
      </c>
      <c r="U35" s="18" t="n">
        <v>422.61242473</v>
      </c>
      <c r="V35" s="20" t="n">
        <v>13.52171548</v>
      </c>
    </row>
    <row r="36" spans="1:22">
      <c r="A36" s="15" t="s">
        <v>511</v>
      </c>
      <c r="B36" s="17" t="n">
        <v>6736</v>
      </c>
      <c r="C36" s="18">
        <f>(30.0/B36*100)</f>
        <v/>
      </c>
      <c r="D36" s="19" t="n">
        <v>6706</v>
      </c>
      <c r="E36" s="18" t="n">
        <v>503.67727902</v>
      </c>
      <c r="F36" s="20" t="n">
        <v>5.67608172</v>
      </c>
      <c r="G36" s="18" t="n">
        <v>511.37961996</v>
      </c>
      <c r="H36" s="20" t="n">
        <v>2.97842696</v>
      </c>
      <c r="I36" s="18" t="n">
        <v>488.74130001</v>
      </c>
      <c r="J36" s="20" t="n">
        <v>2.49701148</v>
      </c>
      <c r="K36" s="18" t="n">
        <v>486.22702752</v>
      </c>
      <c r="L36" s="20" t="n">
        <v>2.9752695</v>
      </c>
      <c r="M36" s="18" t="s">
        <v>481</v>
      </c>
      <c r="N36" s="20" t="s">
        <v>481</v>
      </c>
      <c r="O36" s="18" t="s">
        <v>481</v>
      </c>
      <c r="P36" s="20" t="s">
        <v>481</v>
      </c>
      <c r="Q36" s="18" t="s">
        <v>481</v>
      </c>
      <c r="R36" s="20" t="s">
        <v>481</v>
      </c>
      <c r="S36" s="18" t="s">
        <v>481</v>
      </c>
      <c r="T36" s="20" t="s">
        <v>481</v>
      </c>
      <c r="U36" s="18" t="n">
        <v>381.94377282</v>
      </c>
      <c r="V36" s="20" t="n">
        <v>13.41201323</v>
      </c>
    </row>
    <row r="37" spans="1:22">
      <c r="A37" s="15" t="s">
        <v>512</v>
      </c>
      <c r="B37" s="17" t="n">
        <v>5458</v>
      </c>
      <c r="C37" s="18">
        <f>(66.0/B37*100)</f>
        <v/>
      </c>
      <c r="D37" s="19" t="n">
        <v>5392</v>
      </c>
      <c r="E37" s="18" t="n">
        <v>516.17367057</v>
      </c>
      <c r="F37" s="20" t="n">
        <v>6.7621856</v>
      </c>
      <c r="G37" s="18" t="n">
        <v>519.59277131</v>
      </c>
      <c r="H37" s="20" t="n">
        <v>4.34545155</v>
      </c>
      <c r="I37" s="18" t="n">
        <v>488.26324881</v>
      </c>
      <c r="J37" s="20" t="n">
        <v>3.56929446</v>
      </c>
      <c r="K37" s="18" t="n">
        <v>483.23740568</v>
      </c>
      <c r="L37" s="20" t="n">
        <v>4.72462623</v>
      </c>
      <c r="M37" s="18" t="s">
        <v>481</v>
      </c>
      <c r="N37" s="20" t="s">
        <v>481</v>
      </c>
      <c r="O37" s="18" t="s">
        <v>481</v>
      </c>
      <c r="P37" s="20" t="s">
        <v>481</v>
      </c>
      <c r="Q37" s="18" t="s">
        <v>481</v>
      </c>
      <c r="R37" s="20" t="s">
        <v>481</v>
      </c>
      <c r="S37" s="18" t="s">
        <v>481</v>
      </c>
      <c r="T37" s="20" t="s">
        <v>481</v>
      </c>
      <c r="U37" s="18" t="n">
        <v>373.09203534</v>
      </c>
      <c r="V37" s="20" t="n">
        <v>9.46221854</v>
      </c>
    </row>
    <row r="38" spans="1:22">
      <c r="A38" s="15" t="s">
        <v>513</v>
      </c>
      <c r="B38" s="17" t="n">
        <v>5860</v>
      </c>
      <c r="C38" s="18">
        <f>(17.0/B38*100)</f>
        <v/>
      </c>
      <c r="D38" s="19" t="n">
        <v>5843</v>
      </c>
      <c r="E38" s="18" t="n">
        <v>514.5822306</v>
      </c>
      <c r="F38" s="20" t="n">
        <v>8.243903059999999</v>
      </c>
      <c r="G38" s="18" t="n">
        <v>533.25050293</v>
      </c>
      <c r="H38" s="20" t="n">
        <v>3.74501359</v>
      </c>
      <c r="I38" s="18" t="n">
        <v>502.32861706</v>
      </c>
      <c r="J38" s="20" t="n">
        <v>3.16485974</v>
      </c>
      <c r="K38" s="18" t="n">
        <v>488.29603216</v>
      </c>
      <c r="L38" s="20" t="n">
        <v>4.22362362</v>
      </c>
      <c r="M38" s="18" t="s">
        <v>481</v>
      </c>
      <c r="N38" s="20" t="s">
        <v>481</v>
      </c>
      <c r="O38" s="18" t="s">
        <v>481</v>
      </c>
      <c r="P38" s="20" t="s">
        <v>481</v>
      </c>
      <c r="Q38" s="18" t="s">
        <v>481</v>
      </c>
      <c r="R38" s="20" t="s">
        <v>481</v>
      </c>
      <c r="S38" s="18" t="s">
        <v>481</v>
      </c>
      <c r="T38" s="20" t="s">
        <v>481</v>
      </c>
      <c r="U38" s="18" t="n">
        <v>400.72499628</v>
      </c>
      <c r="V38" s="20" t="n">
        <v>11.44750474</v>
      </c>
    </row>
    <row r="39" spans="1:22">
      <c r="A39" s="15" t="s">
        <v>514</v>
      </c>
      <c r="B39" s="17" t="n">
        <v>5895</v>
      </c>
      <c r="C39" s="18">
        <f>(31.0/B39*100)</f>
        <v/>
      </c>
      <c r="D39" s="19" t="n">
        <v>5864</v>
      </c>
      <c r="E39" s="18" t="n">
        <v>415.70335255</v>
      </c>
      <c r="F39" s="20" t="n">
        <v>6.25407678</v>
      </c>
      <c r="G39" s="18" t="n">
        <v>429.99018399</v>
      </c>
      <c r="H39" s="20" t="n">
        <v>5.8070713</v>
      </c>
      <c r="I39" s="18" t="n">
        <v>422.44542704</v>
      </c>
      <c r="J39" s="20" t="n">
        <v>4.11690191</v>
      </c>
      <c r="K39" s="18" t="n">
        <v>434.72866307</v>
      </c>
      <c r="L39" s="20" t="n">
        <v>3.96194633</v>
      </c>
      <c r="M39" s="18" t="s">
        <v>481</v>
      </c>
      <c r="N39" s="20" t="s">
        <v>481</v>
      </c>
      <c r="O39" s="18" t="s">
        <v>481</v>
      </c>
      <c r="P39" s="20" t="s">
        <v>481</v>
      </c>
      <c r="Q39" s="18" t="s">
        <v>481</v>
      </c>
      <c r="R39" s="20" t="s">
        <v>481</v>
      </c>
      <c r="S39" s="18" t="s">
        <v>481</v>
      </c>
      <c r="T39" s="20" t="s">
        <v>481</v>
      </c>
      <c r="U39" s="18" t="n">
        <v>369.92096089</v>
      </c>
      <c r="V39" s="20" t="n">
        <v>10.34162201</v>
      </c>
    </row>
    <row r="40" spans="1:22">
      <c r="A40" s="15" t="s">
        <v>515</v>
      </c>
      <c r="B40" s="17" t="n">
        <v>14157</v>
      </c>
      <c r="C40" s="18">
        <f>(286.0/B40*100)</f>
        <v/>
      </c>
      <c r="D40" s="19" t="n">
        <v>13871</v>
      </c>
      <c r="E40" s="18" t="n">
        <v>540.6948691</v>
      </c>
      <c r="F40" s="20" t="n">
        <v>5.54128054</v>
      </c>
      <c r="G40" s="18" t="n">
        <v>542.5700296</v>
      </c>
      <c r="H40" s="20" t="n">
        <v>3.8661235</v>
      </c>
      <c r="I40" s="18" t="n">
        <v>499.62227544</v>
      </c>
      <c r="J40" s="20" t="n">
        <v>2.75746115</v>
      </c>
      <c r="K40" s="18" t="n">
        <v>499.22127069</v>
      </c>
      <c r="L40" s="20" t="n">
        <v>3.5291122</v>
      </c>
      <c r="M40" s="18" t="s">
        <v>481</v>
      </c>
      <c r="N40" s="20" t="s">
        <v>481</v>
      </c>
      <c r="O40" s="18" t="s">
        <v>481</v>
      </c>
      <c r="P40" s="20" t="s">
        <v>481</v>
      </c>
      <c r="Q40" s="18" t="s">
        <v>481</v>
      </c>
      <c r="R40" s="20" t="s">
        <v>481</v>
      </c>
      <c r="S40" s="18" t="s">
        <v>481</v>
      </c>
      <c r="T40" s="20" t="s">
        <v>481</v>
      </c>
      <c r="U40" s="18" t="n">
        <v>408.63331181</v>
      </c>
      <c r="V40" s="20" t="n">
        <v>9.646930709999999</v>
      </c>
    </row>
    <row r="41" spans="1:22">
      <c r="A41" s="15" t="s">
        <v>516</v>
      </c>
      <c r="B41" s="17" t="n">
        <v>5712</v>
      </c>
      <c r="C41" s="18">
        <f>(39.0/B41*100)</f>
        <v/>
      </c>
      <c r="D41" s="19" t="n">
        <v>5673</v>
      </c>
      <c r="E41" s="18" t="n">
        <v>544.2856654</v>
      </c>
      <c r="F41" s="20" t="n">
        <v>8.170777790000001</v>
      </c>
      <c r="G41" s="18" t="n">
        <v>535.84974038</v>
      </c>
      <c r="H41" s="20" t="n">
        <v>4.45437615</v>
      </c>
      <c r="I41" s="18" t="n">
        <v>484.37250695</v>
      </c>
      <c r="J41" s="20" t="n">
        <v>3.09085029</v>
      </c>
      <c r="K41" s="18" t="n">
        <v>490.19448103</v>
      </c>
      <c r="L41" s="20" t="n">
        <v>3.62100943</v>
      </c>
      <c r="M41" s="18" t="s">
        <v>481</v>
      </c>
      <c r="N41" s="20" t="s">
        <v>481</v>
      </c>
      <c r="O41" s="18" t="s">
        <v>481</v>
      </c>
      <c r="P41" s="20" t="s">
        <v>481</v>
      </c>
      <c r="Q41" s="18" t="n">
        <v>387.44235424</v>
      </c>
      <c r="R41" s="20" t="n">
        <v>14.52510266</v>
      </c>
      <c r="S41" s="18" t="s">
        <v>481</v>
      </c>
      <c r="T41" s="20" t="s">
        <v>481</v>
      </c>
      <c r="U41" s="18" t="n">
        <v>388.9170496</v>
      </c>
      <c r="V41" s="20" t="n">
        <v>15.14541983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(1306.0/B46*100)</f>
        <v/>
      </c>
      <c r="D46" s="19" t="n">
        <v>21835</v>
      </c>
      <c r="E46" s="18" t="n">
        <v>409.51571758</v>
      </c>
      <c r="F46" s="20" t="n">
        <v>5.93829856</v>
      </c>
      <c r="G46" s="18" t="n">
        <v>429.67123062</v>
      </c>
      <c r="H46" s="20" t="n">
        <v>3.88352325</v>
      </c>
      <c r="I46" s="18" t="n">
        <v>400.19141841</v>
      </c>
      <c r="J46" s="20" t="n">
        <v>2.38176773</v>
      </c>
      <c r="K46" s="18" t="n">
        <v>414.0190754</v>
      </c>
      <c r="L46" s="20" t="n">
        <v>2.51220026</v>
      </c>
      <c r="M46" s="18" t="s">
        <v>481</v>
      </c>
      <c r="N46" s="20" t="s">
        <v>481</v>
      </c>
      <c r="O46" s="18" t="s">
        <v>481</v>
      </c>
      <c r="P46" s="20" t="s">
        <v>481</v>
      </c>
      <c r="Q46" s="18" t="s">
        <v>481</v>
      </c>
      <c r="R46" s="20" t="s">
        <v>481</v>
      </c>
      <c r="S46" s="18" t="s">
        <v>481</v>
      </c>
      <c r="T46" s="20" t="s">
        <v>481</v>
      </c>
      <c r="U46" s="18" t="n">
        <v>338.75656881</v>
      </c>
      <c r="V46" s="20" t="n">
        <v>3.5090972</v>
      </c>
    </row>
    <row r="47" spans="1:22">
      <c r="A47" s="15" t="s">
        <v>522</v>
      </c>
      <c r="B47" s="17" t="n">
        <v>5928</v>
      </c>
      <c r="C47" s="18">
        <f>(96.0/B47*100)</f>
        <v/>
      </c>
      <c r="D47" s="19" t="n">
        <v>5832</v>
      </c>
      <c r="E47" s="18" t="n">
        <v>442.40460786</v>
      </c>
      <c r="F47" s="20" t="n">
        <v>8.8383039</v>
      </c>
      <c r="G47" s="18" t="n">
        <v>479.86630092</v>
      </c>
      <c r="H47" s="20" t="n">
        <v>4.48781073</v>
      </c>
      <c r="I47" s="18" t="n">
        <v>447.50061803</v>
      </c>
      <c r="J47" s="20" t="n">
        <v>4.20256755</v>
      </c>
      <c r="K47" s="18" t="n">
        <v>454.16063673</v>
      </c>
      <c r="L47" s="20" t="n">
        <v>4.40268852</v>
      </c>
      <c r="M47" s="18" t="s">
        <v>481</v>
      </c>
      <c r="N47" s="20" t="s">
        <v>481</v>
      </c>
      <c r="O47" s="18" t="s">
        <v>481</v>
      </c>
      <c r="P47" s="20" t="s">
        <v>481</v>
      </c>
      <c r="Q47" s="18" t="s">
        <v>481</v>
      </c>
      <c r="R47" s="20" t="s">
        <v>481</v>
      </c>
      <c r="S47" s="18" t="s">
        <v>481</v>
      </c>
      <c r="T47" s="20" t="s">
        <v>481</v>
      </c>
      <c r="U47" s="18" t="n">
        <v>336.23902055</v>
      </c>
      <c r="V47" s="20" t="n">
        <v>7.46088065</v>
      </c>
    </row>
    <row r="48" spans="1:22">
      <c r="A48" s="15" t="s">
        <v>523</v>
      </c>
      <c r="B48" s="17" t="n">
        <v>9841</v>
      </c>
      <c r="C48" s="18">
        <f>(7.0/B48*100)</f>
        <v/>
      </c>
      <c r="D48" s="19" t="n">
        <v>9834</v>
      </c>
      <c r="E48" s="18" t="n">
        <v>526.79504461</v>
      </c>
      <c r="F48" s="20" t="n">
        <v>14.55185128</v>
      </c>
      <c r="G48" s="18" t="n">
        <v>541.95069094</v>
      </c>
      <c r="H48" s="20" t="n">
        <v>7.69037208</v>
      </c>
      <c r="I48" s="18" t="n">
        <v>512.26208836</v>
      </c>
      <c r="J48" s="20" t="n">
        <v>5.02701519</v>
      </c>
      <c r="K48" s="18" t="n">
        <v>524.57744888</v>
      </c>
      <c r="L48" s="20" t="n">
        <v>4.2981738</v>
      </c>
      <c r="M48" s="18" t="s">
        <v>481</v>
      </c>
      <c r="N48" s="20" t="s">
        <v>481</v>
      </c>
      <c r="O48" s="18" t="s">
        <v>481</v>
      </c>
      <c r="P48" s="20" t="s">
        <v>481</v>
      </c>
      <c r="Q48" s="18" t="s">
        <v>481</v>
      </c>
      <c r="R48" s="20" t="s">
        <v>481</v>
      </c>
      <c r="S48" s="18" t="s">
        <v>481</v>
      </c>
      <c r="T48" s="20" t="s">
        <v>481</v>
      </c>
      <c r="U48" s="18" t="n">
        <v>446.91038069</v>
      </c>
      <c r="V48" s="20" t="n">
        <v>31.25294854</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(222.0/B50*100)</f>
        <v/>
      </c>
      <c r="D50" s="19" t="n">
        <v>11573</v>
      </c>
      <c r="E50" s="18" t="n">
        <v>410.9783906</v>
      </c>
      <c r="F50" s="20" t="n">
        <v>5.95130579</v>
      </c>
      <c r="G50" s="18" t="n">
        <v>416.54409614</v>
      </c>
      <c r="H50" s="20" t="n">
        <v>3.75428024</v>
      </c>
      <c r="I50" s="18" t="n">
        <v>417.97943324</v>
      </c>
      <c r="J50" s="20" t="n">
        <v>2.41066565</v>
      </c>
      <c r="K50" s="18" t="n">
        <v>417.85716504</v>
      </c>
      <c r="L50" s="20" t="n">
        <v>2.91135208</v>
      </c>
      <c r="M50" s="18" t="s">
        <v>481</v>
      </c>
      <c r="N50" s="20" t="s">
        <v>481</v>
      </c>
      <c r="O50" s="18" t="s">
        <v>481</v>
      </c>
      <c r="P50" s="20" t="s">
        <v>481</v>
      </c>
      <c r="Q50" s="18" t="s">
        <v>481</v>
      </c>
      <c r="R50" s="20" t="s">
        <v>481</v>
      </c>
      <c r="S50" s="18" t="s">
        <v>481</v>
      </c>
      <c r="T50" s="20" t="s">
        <v>481</v>
      </c>
      <c r="U50" s="18" t="n">
        <v>321.38189208</v>
      </c>
      <c r="V50" s="20" t="n">
        <v>9.38324516</v>
      </c>
    </row>
    <row r="51" spans="1:22">
      <c r="A51" s="15" t="s">
        <v>526</v>
      </c>
      <c r="B51" s="17" t="n">
        <v>6866</v>
      </c>
      <c r="C51" s="18">
        <f>(110.0/B51*100)</f>
        <v/>
      </c>
      <c r="D51" s="19" t="n">
        <v>6756</v>
      </c>
      <c r="E51" s="18" t="n">
        <v>429.84403508</v>
      </c>
      <c r="F51" s="20" t="n">
        <v>5.6823934</v>
      </c>
      <c r="G51" s="18" t="n">
        <v>443.48792842</v>
      </c>
      <c r="H51" s="20" t="n">
        <v>3.40844386</v>
      </c>
      <c r="I51" s="18" t="n">
        <v>419.0676113</v>
      </c>
      <c r="J51" s="20" t="n">
        <v>2.66537418</v>
      </c>
      <c r="K51" s="18" t="n">
        <v>411.55268475</v>
      </c>
      <c r="L51" s="20" t="n">
        <v>2.70241202</v>
      </c>
      <c r="M51" s="18" t="s">
        <v>481</v>
      </c>
      <c r="N51" s="20" t="s">
        <v>481</v>
      </c>
      <c r="O51" s="18" t="s">
        <v>481</v>
      </c>
      <c r="P51" s="20" t="s">
        <v>481</v>
      </c>
      <c r="Q51" s="18" t="n">
        <v>410.85572185</v>
      </c>
      <c r="R51" s="20" t="n">
        <v>3.7997542</v>
      </c>
      <c r="S51" s="18" t="s">
        <v>481</v>
      </c>
      <c r="T51" s="20" t="s">
        <v>481</v>
      </c>
      <c r="U51" s="18" t="n">
        <v>381.30578556</v>
      </c>
      <c r="V51" s="20" t="n">
        <v>9.705145399999999</v>
      </c>
    </row>
    <row r="52" spans="1:22">
      <c r="A52" s="15" t="s">
        <v>527</v>
      </c>
      <c r="B52" s="17" t="n">
        <v>5809</v>
      </c>
      <c r="C52" s="18">
        <f>(76.0/B52*100)</f>
        <v/>
      </c>
      <c r="D52" s="19" t="n">
        <v>5733</v>
      </c>
      <c r="E52" s="18" t="n">
        <v>485.06587634</v>
      </c>
      <c r="F52" s="20" t="n">
        <v>8.062803929999999</v>
      </c>
      <c r="G52" s="18" t="n">
        <v>497.3435357</v>
      </c>
      <c r="H52" s="20" t="n">
        <v>3.79528958</v>
      </c>
      <c r="I52" s="18" t="n">
        <v>473.40487265</v>
      </c>
      <c r="J52" s="20" t="n">
        <v>2.98359934</v>
      </c>
      <c r="K52" s="18" t="n">
        <v>469.03198286</v>
      </c>
      <c r="L52" s="20" t="n">
        <v>3.20805884</v>
      </c>
      <c r="M52" s="18" t="s">
        <v>481</v>
      </c>
      <c r="N52" s="20" t="s">
        <v>481</v>
      </c>
      <c r="O52" s="18" t="s">
        <v>481</v>
      </c>
      <c r="P52" s="20" t="s">
        <v>481</v>
      </c>
      <c r="Q52" s="18" t="s">
        <v>481</v>
      </c>
      <c r="R52" s="20" t="s">
        <v>481</v>
      </c>
      <c r="S52" s="18" t="s">
        <v>481</v>
      </c>
      <c r="T52" s="20" t="s">
        <v>481</v>
      </c>
      <c r="U52" s="18" t="n">
        <v>363.55119505</v>
      </c>
      <c r="V52" s="20" t="n">
        <v>10.63862873</v>
      </c>
    </row>
    <row r="53" spans="1:22">
      <c r="A53" s="15" t="s">
        <v>528</v>
      </c>
      <c r="B53" s="17" t="n">
        <v>5571</v>
      </c>
      <c r="C53" s="18">
        <f>(85.0/B53*100)</f>
        <v/>
      </c>
      <c r="D53" s="19" t="n">
        <v>5486</v>
      </c>
      <c r="E53" s="18" t="n">
        <v>432.40597216</v>
      </c>
      <c r="F53" s="20" t="n">
        <v>7.24520371</v>
      </c>
      <c r="G53" s="18" t="n">
        <v>451.67909287</v>
      </c>
      <c r="H53" s="20" t="n">
        <v>3.28754753</v>
      </c>
      <c r="I53" s="18" t="n">
        <v>431.14092905</v>
      </c>
      <c r="J53" s="20" t="n">
        <v>2.03647239</v>
      </c>
      <c r="K53" s="18" t="n">
        <v>433.04512858</v>
      </c>
      <c r="L53" s="20" t="n">
        <v>2.8498753</v>
      </c>
      <c r="M53" s="18" t="s">
        <v>481</v>
      </c>
      <c r="N53" s="20" t="s">
        <v>481</v>
      </c>
      <c r="O53" s="18" t="s">
        <v>481</v>
      </c>
      <c r="P53" s="20" t="s">
        <v>481</v>
      </c>
      <c r="Q53" s="18" t="s">
        <v>481</v>
      </c>
      <c r="R53" s="20" t="s">
        <v>481</v>
      </c>
      <c r="S53" s="18" t="s">
        <v>481</v>
      </c>
      <c r="T53" s="20" t="s">
        <v>481</v>
      </c>
      <c r="U53" s="18" t="n">
        <v>338.10090704</v>
      </c>
      <c r="V53" s="20" t="n">
        <v>6.95244917</v>
      </c>
    </row>
    <row r="54" spans="1:22">
      <c r="A54" s="15" t="s">
        <v>529</v>
      </c>
      <c r="B54" s="17" t="n">
        <v>4740</v>
      </c>
      <c r="C54" s="18">
        <f>(83.0/B54*100)</f>
        <v/>
      </c>
      <c r="D54" s="19" t="n">
        <v>4657</v>
      </c>
      <c r="E54" s="18" t="n">
        <v>314.301623</v>
      </c>
      <c r="F54" s="20" t="n">
        <v>5.65326453</v>
      </c>
      <c r="G54" s="18" t="n">
        <v>321.82618841</v>
      </c>
      <c r="H54" s="20" t="n">
        <v>4.85146223</v>
      </c>
      <c r="I54" s="18" t="n">
        <v>335.89926494</v>
      </c>
      <c r="J54" s="20" t="n">
        <v>2.7117039</v>
      </c>
      <c r="K54" s="18" t="n">
        <v>350.67971793</v>
      </c>
      <c r="L54" s="20" t="n">
        <v>3.29108385</v>
      </c>
      <c r="M54" s="18" t="s">
        <v>481</v>
      </c>
      <c r="N54" s="20" t="s">
        <v>481</v>
      </c>
      <c r="O54" s="18" t="s">
        <v>481</v>
      </c>
      <c r="P54" s="20" t="s">
        <v>481</v>
      </c>
      <c r="Q54" s="18" t="s">
        <v>481</v>
      </c>
      <c r="R54" s="20" t="s">
        <v>481</v>
      </c>
      <c r="S54" s="18" t="s">
        <v>481</v>
      </c>
      <c r="T54" s="20" t="s">
        <v>481</v>
      </c>
      <c r="U54" s="18" t="n">
        <v>267.9968055</v>
      </c>
      <c r="V54" s="20" t="n">
        <v>3.77159275</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525.80787832</v>
      </c>
      <c r="F56" s="20" t="n">
        <v>7.13472503</v>
      </c>
      <c r="G56" s="18" t="n">
        <v>542.15634574</v>
      </c>
      <c r="H56" s="20" t="n">
        <v>3.79300156</v>
      </c>
      <c r="I56" s="18" t="n">
        <v>519.10820248</v>
      </c>
      <c r="J56" s="20" t="n">
        <v>2.66994591</v>
      </c>
      <c r="K56" s="18" t="n">
        <v>519.52600446</v>
      </c>
      <c r="L56" s="20" t="n">
        <v>3.69589687</v>
      </c>
      <c r="M56" s="18" t="s">
        <v>481</v>
      </c>
      <c r="N56" s="20" t="s">
        <v>481</v>
      </c>
      <c r="O56" s="18" t="s">
        <v>481</v>
      </c>
      <c r="P56" s="20" t="s">
        <v>481</v>
      </c>
      <c r="Q56" s="18" t="s">
        <v>481</v>
      </c>
      <c r="R56" s="20" t="s">
        <v>481</v>
      </c>
      <c r="S56" s="18" t="s">
        <v>481</v>
      </c>
      <c r="T56" s="20" t="s">
        <v>481</v>
      </c>
      <c r="U56" s="18" t="n">
        <v>435.35856168</v>
      </c>
      <c r="V56" s="20" t="n">
        <v>22.73501477</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(138.0/B61*100)</f>
        <v/>
      </c>
      <c r="D61" s="19" t="n">
        <v>6387</v>
      </c>
      <c r="E61" s="18" t="n">
        <v>486.46836541</v>
      </c>
      <c r="F61" s="20" t="n">
        <v>7.04600647</v>
      </c>
      <c r="G61" s="18" t="n">
        <v>496.52130071</v>
      </c>
      <c r="H61" s="20" t="n">
        <v>4.48669673</v>
      </c>
      <c r="I61" s="18" t="n">
        <v>475.58248089</v>
      </c>
      <c r="J61" s="20" t="n">
        <v>2.59403818</v>
      </c>
      <c r="K61" s="18" t="n">
        <v>471.75731016</v>
      </c>
      <c r="L61" s="20" t="n">
        <v>3.08039421</v>
      </c>
      <c r="M61" s="18" t="s">
        <v>481</v>
      </c>
      <c r="N61" s="20" t="s">
        <v>481</v>
      </c>
      <c r="O61" s="18" t="s">
        <v>481</v>
      </c>
      <c r="P61" s="20" t="s">
        <v>481</v>
      </c>
      <c r="Q61" s="18" t="s">
        <v>481</v>
      </c>
      <c r="R61" s="20" t="s">
        <v>481</v>
      </c>
      <c r="S61" s="18" t="s">
        <v>481</v>
      </c>
      <c r="T61" s="20" t="s">
        <v>481</v>
      </c>
      <c r="U61" s="18" t="n">
        <v>372.24755794</v>
      </c>
      <c r="V61" s="20" t="n">
        <v>8.981627359999999</v>
      </c>
    </row>
    <row r="62" spans="1:22">
      <c r="A62" s="15" t="s">
        <v>537</v>
      </c>
      <c r="B62" s="17" t="n">
        <v>4476</v>
      </c>
      <c r="C62" s="18">
        <f>(3.0/B62*100)</f>
        <v/>
      </c>
      <c r="D62" s="19" t="n">
        <v>4473</v>
      </c>
      <c r="E62" s="18" t="n">
        <v>542.28111691</v>
      </c>
      <c r="F62" s="20" t="n">
        <v>7.98088303</v>
      </c>
      <c r="G62" s="18" t="n">
        <v>545.17726454</v>
      </c>
      <c r="H62" s="20" t="n">
        <v>3.23829746</v>
      </c>
      <c r="I62" s="18" t="n">
        <v>524.79387372</v>
      </c>
      <c r="J62" s="20" t="n">
        <v>1.42888324</v>
      </c>
      <c r="K62" s="18" t="n">
        <v>523.34175663</v>
      </c>
      <c r="L62" s="20" t="n">
        <v>2.71338906</v>
      </c>
      <c r="M62" s="18" t="s">
        <v>481</v>
      </c>
      <c r="N62" s="20" t="s">
        <v>481</v>
      </c>
      <c r="O62" s="18" t="s">
        <v>481</v>
      </c>
      <c r="P62" s="20" t="s">
        <v>481</v>
      </c>
      <c r="Q62" s="18" t="s">
        <v>481</v>
      </c>
      <c r="R62" s="20" t="s">
        <v>481</v>
      </c>
      <c r="S62" s="18" t="s">
        <v>481</v>
      </c>
      <c r="T62" s="20" t="s">
        <v>481</v>
      </c>
      <c r="U62" s="18" t="n">
        <v>530.26177223</v>
      </c>
      <c r="V62" s="20" t="n">
        <v>43.9966463</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(76.0/B66*100)</f>
        <v/>
      </c>
      <c r="D66" s="19" t="n">
        <v>5589</v>
      </c>
      <c r="E66" s="18" t="n">
        <v>422.90289651</v>
      </c>
      <c r="F66" s="20" t="n">
        <v>5.52240623</v>
      </c>
      <c r="G66" s="18" t="n">
        <v>431.26045505</v>
      </c>
      <c r="H66" s="20" t="n">
        <v>2.68570418</v>
      </c>
      <c r="I66" s="18" t="n">
        <v>410.46020476</v>
      </c>
      <c r="J66" s="20" t="n">
        <v>1.55492552</v>
      </c>
      <c r="K66" s="18" t="n">
        <v>412.67777816</v>
      </c>
      <c r="L66" s="20" t="n">
        <v>2.72133999</v>
      </c>
      <c r="M66" s="18" t="s">
        <v>481</v>
      </c>
      <c r="N66" s="20" t="s">
        <v>481</v>
      </c>
      <c r="O66" s="18" t="s">
        <v>481</v>
      </c>
      <c r="P66" s="20" t="s">
        <v>481</v>
      </c>
      <c r="Q66" s="18" t="s">
        <v>481</v>
      </c>
      <c r="R66" s="20" t="s">
        <v>481</v>
      </c>
      <c r="S66" s="18" t="s">
        <v>481</v>
      </c>
      <c r="T66" s="20" t="s">
        <v>481</v>
      </c>
      <c r="U66" s="18" t="n">
        <v>324.52912687</v>
      </c>
      <c r="V66" s="20" t="n">
        <v>5.09105129</v>
      </c>
    </row>
    <row r="67" spans="1:22">
      <c r="A67" s="15" t="s">
        <v>542</v>
      </c>
      <c r="B67" s="17" t="n">
        <v>6971</v>
      </c>
      <c r="C67" s="18">
        <f>(83.0/B67*100)</f>
        <v/>
      </c>
      <c r="D67" s="19" t="n">
        <v>6888</v>
      </c>
      <c r="E67" s="18" t="n">
        <v>379.25687386</v>
      </c>
      <c r="F67" s="20" t="n">
        <v>6.59101326</v>
      </c>
      <c r="G67" s="18" t="n">
        <v>396.13342275</v>
      </c>
      <c r="H67" s="20" t="n">
        <v>3.65760986</v>
      </c>
      <c r="I67" s="18" t="n">
        <v>398.69805505</v>
      </c>
      <c r="J67" s="20" t="n">
        <v>2.3694645</v>
      </c>
      <c r="K67" s="18" t="n">
        <v>411.2057113</v>
      </c>
      <c r="L67" s="20" t="n">
        <v>2.84602303</v>
      </c>
      <c r="M67" s="18" t="s">
        <v>481</v>
      </c>
      <c r="N67" s="20" t="s">
        <v>481</v>
      </c>
      <c r="O67" s="18" t="s">
        <v>481</v>
      </c>
      <c r="P67" s="20" t="s">
        <v>481</v>
      </c>
      <c r="Q67" s="18" t="s">
        <v>481</v>
      </c>
      <c r="R67" s="20" t="s">
        <v>481</v>
      </c>
      <c r="S67" s="18" t="s">
        <v>481</v>
      </c>
      <c r="T67" s="20" t="s">
        <v>481</v>
      </c>
      <c r="U67" s="18" t="n">
        <v>310.02269189</v>
      </c>
      <c r="V67" s="20" t="n">
        <v>6.52565533</v>
      </c>
    </row>
    <row r="68" spans="1:22">
      <c r="A68" s="15" t="s">
        <v>543</v>
      </c>
      <c r="B68" s="17" t="n">
        <v>12083</v>
      </c>
      <c r="C68" s="18">
        <f>(26.0/B68*100)</f>
        <v/>
      </c>
      <c r="D68" s="19" t="n">
        <v>12057</v>
      </c>
      <c r="E68" s="18" t="n">
        <v>381.59258813</v>
      </c>
      <c r="F68" s="20" t="n">
        <v>5.17666875</v>
      </c>
      <c r="G68" s="18" t="n">
        <v>448.07761571</v>
      </c>
      <c r="H68" s="20" t="n">
        <v>2.78022588</v>
      </c>
      <c r="I68" s="18" t="n">
        <v>424.11516286</v>
      </c>
      <c r="J68" s="20" t="n">
        <v>1.37433545</v>
      </c>
      <c r="K68" s="18" t="n">
        <v>422.78728418</v>
      </c>
      <c r="L68" s="20" t="n">
        <v>1.8982228</v>
      </c>
      <c r="M68" s="18" t="s">
        <v>481</v>
      </c>
      <c r="N68" s="20" t="s">
        <v>481</v>
      </c>
      <c r="O68" s="18" t="s">
        <v>481</v>
      </c>
      <c r="P68" s="20" t="s">
        <v>481</v>
      </c>
      <c r="Q68" s="18" t="s">
        <v>481</v>
      </c>
      <c r="R68" s="20" t="s">
        <v>481</v>
      </c>
      <c r="S68" s="18" t="s">
        <v>481</v>
      </c>
      <c r="T68" s="20" t="s">
        <v>481</v>
      </c>
      <c r="U68" s="18" t="n">
        <v>327.69947761</v>
      </c>
      <c r="V68" s="20" t="n">
        <v>3.49689945</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498.61823754</v>
      </c>
      <c r="F70" s="20" t="n">
        <v>6.56715324</v>
      </c>
      <c r="G70" s="18" t="n">
        <v>503.73584729</v>
      </c>
      <c r="H70" s="20" t="n">
        <v>3.84159021</v>
      </c>
      <c r="I70" s="18" t="n">
        <v>482.0390131</v>
      </c>
      <c r="J70" s="20" t="n">
        <v>3.04392639</v>
      </c>
      <c r="K70" s="18" t="n">
        <v>490.68390024</v>
      </c>
      <c r="L70" s="20" t="n">
        <v>3.39714617</v>
      </c>
      <c r="M70" s="18" t="s">
        <v>481</v>
      </c>
      <c r="N70" s="20" t="s">
        <v>481</v>
      </c>
      <c r="O70" s="18" t="s">
        <v>481</v>
      </c>
      <c r="P70" s="20" t="s">
        <v>481</v>
      </c>
      <c r="Q70" s="18" t="s">
        <v>481</v>
      </c>
      <c r="R70" s="20" t="s">
        <v>481</v>
      </c>
      <c r="S70" s="18" t="s">
        <v>481</v>
      </c>
      <c r="T70" s="20" t="s">
        <v>481</v>
      </c>
      <c r="U70" s="18" t="n">
        <v>418.59901868</v>
      </c>
      <c r="V70" s="20" t="n">
        <v>9.77547094</v>
      </c>
    </row>
    <row r="71" spans="1:22">
      <c r="A71" s="15" t="s">
        <v>546</v>
      </c>
      <c r="B71" s="17" t="n">
        <v>6115</v>
      </c>
      <c r="C71" s="18">
        <f>(17.0/B71*100)</f>
        <v/>
      </c>
      <c r="D71" s="19" t="n">
        <v>6098</v>
      </c>
      <c r="E71" s="18" t="n">
        <v>593.75909667</v>
      </c>
      <c r="F71" s="20" t="n">
        <v>7.95303285</v>
      </c>
      <c r="G71" s="18" t="n">
        <v>600.08985855</v>
      </c>
      <c r="H71" s="20" t="n">
        <v>3.10613489</v>
      </c>
      <c r="I71" s="18" t="n">
        <v>546.89912369</v>
      </c>
      <c r="J71" s="20" t="n">
        <v>1.88429525</v>
      </c>
      <c r="K71" s="18" t="n">
        <v>542.62859555</v>
      </c>
      <c r="L71" s="20" t="n">
        <v>3.12363496</v>
      </c>
      <c r="M71" s="18" t="s">
        <v>481</v>
      </c>
      <c r="N71" s="20" t="s">
        <v>481</v>
      </c>
      <c r="O71" s="18" t="s">
        <v>481</v>
      </c>
      <c r="P71" s="20" t="s">
        <v>481</v>
      </c>
      <c r="Q71" s="18" t="s">
        <v>481</v>
      </c>
      <c r="R71" s="20" t="s">
        <v>481</v>
      </c>
      <c r="S71" s="18" t="s">
        <v>481</v>
      </c>
      <c r="T71" s="20" t="s">
        <v>481</v>
      </c>
      <c r="U71" s="18" t="n">
        <v>454.0823563</v>
      </c>
      <c r="V71" s="20" t="n">
        <v>17.26545156</v>
      </c>
    </row>
    <row r="72" spans="1:22">
      <c r="A72" s="15" t="s">
        <v>547</v>
      </c>
      <c r="B72" s="17" t="n">
        <v>7708</v>
      </c>
      <c r="C72" s="18">
        <f>(5.0/B72*100)</f>
        <v/>
      </c>
      <c r="D72" s="19" t="n">
        <v>7703</v>
      </c>
      <c r="E72" s="18" t="n">
        <v>548.2835126</v>
      </c>
      <c r="F72" s="20" t="n">
        <v>10.31623584</v>
      </c>
      <c r="G72" s="18" t="n">
        <v>567.9217877900001</v>
      </c>
      <c r="H72" s="20" t="n">
        <v>5.01983697</v>
      </c>
      <c r="I72" s="18" t="n">
        <v>522.45432886</v>
      </c>
      <c r="J72" s="20" t="n">
        <v>2.90359637</v>
      </c>
      <c r="K72" s="18" t="n">
        <v>535.5752145500001</v>
      </c>
      <c r="L72" s="20" t="n">
        <v>3.11698324</v>
      </c>
      <c r="M72" s="18" t="s">
        <v>481</v>
      </c>
      <c r="N72" s="20" t="s">
        <v>481</v>
      </c>
      <c r="O72" s="18" t="s">
        <v>481</v>
      </c>
      <c r="P72" s="20" t="s">
        <v>481</v>
      </c>
      <c r="Q72" s="18" t="s">
        <v>481</v>
      </c>
      <c r="R72" s="20" t="s">
        <v>481</v>
      </c>
      <c r="S72" s="18" t="s">
        <v>481</v>
      </c>
      <c r="T72" s="20" t="s">
        <v>481</v>
      </c>
      <c r="U72" s="18" t="n">
        <v>473.62678259</v>
      </c>
      <c r="V72" s="20" t="n">
        <v>22.46889066</v>
      </c>
    </row>
    <row r="73" spans="1:22">
      <c r="A73" s="15" t="s">
        <v>548</v>
      </c>
      <c r="B73" s="17" t="n">
        <v>8249</v>
      </c>
      <c r="C73" s="18">
        <f>(147.0/B73*100)</f>
        <v/>
      </c>
      <c r="D73" s="19" t="n">
        <v>8102</v>
      </c>
      <c r="E73" s="18" t="n">
        <v>405.67824271</v>
      </c>
      <c r="F73" s="20" t="n">
        <v>12.01600696</v>
      </c>
      <c r="G73" s="18" t="n">
        <v>418.8984845</v>
      </c>
      <c r="H73" s="20" t="n">
        <v>4.29371111</v>
      </c>
      <c r="I73" s="18" t="n">
        <v>420.94836097</v>
      </c>
      <c r="J73" s="20" t="n">
        <v>2.8340179</v>
      </c>
      <c r="K73" s="18" t="n">
        <v>429.43260156</v>
      </c>
      <c r="L73" s="20" t="n">
        <v>3.85336138</v>
      </c>
      <c r="M73" s="18" t="s">
        <v>481</v>
      </c>
      <c r="N73" s="20" t="s">
        <v>481</v>
      </c>
      <c r="O73" s="18" t="s">
        <v>481</v>
      </c>
      <c r="P73" s="20" t="s">
        <v>481</v>
      </c>
      <c r="Q73" s="18" t="s">
        <v>481</v>
      </c>
      <c r="R73" s="20" t="s">
        <v>481</v>
      </c>
      <c r="S73" s="18" t="s">
        <v>481</v>
      </c>
      <c r="T73" s="20" t="s">
        <v>481</v>
      </c>
      <c r="U73" s="18" t="n">
        <v>369.24070118</v>
      </c>
      <c r="V73" s="20" t="n">
        <v>13.47466967</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(204.0/B75*100)</f>
        <v/>
      </c>
      <c r="D75" s="19" t="n">
        <v>5171</v>
      </c>
      <c r="E75" s="18" t="n">
        <v>389.9741194</v>
      </c>
      <c r="F75" s="20" t="n">
        <v>5.6586342</v>
      </c>
      <c r="G75" s="18" t="n">
        <v>401.10023787</v>
      </c>
      <c r="H75" s="20" t="n">
        <v>4.19547982</v>
      </c>
      <c r="I75" s="18" t="n">
        <v>389.12571088</v>
      </c>
      <c r="J75" s="20" t="n">
        <v>2.51341992</v>
      </c>
      <c r="K75" s="18" t="n">
        <v>385.52652358</v>
      </c>
      <c r="L75" s="20" t="n">
        <v>2.31885564</v>
      </c>
      <c r="M75" s="18" t="s">
        <v>481</v>
      </c>
      <c r="N75" s="20" t="s">
        <v>481</v>
      </c>
      <c r="O75" s="18" t="s">
        <v>481</v>
      </c>
      <c r="P75" s="20" t="s">
        <v>481</v>
      </c>
      <c r="Q75" s="18" t="s">
        <v>481</v>
      </c>
      <c r="R75" s="20" t="s">
        <v>481</v>
      </c>
      <c r="S75" s="18" t="s">
        <v>481</v>
      </c>
      <c r="T75" s="20" t="s">
        <v>481</v>
      </c>
      <c r="U75" s="18" t="n">
        <v>343.06938094</v>
      </c>
      <c r="V75" s="20" t="n">
        <v>4.91852419</v>
      </c>
    </row>
    <row r="76" spans="1:22">
      <c r="A76" s="15" t="s">
        <v>551</v>
      </c>
      <c r="B76" s="17" t="n">
        <v>14167</v>
      </c>
      <c r="C76" s="18">
        <f>(229.0/B76*100)</f>
        <v/>
      </c>
      <c r="D76" s="19" t="n">
        <v>13938</v>
      </c>
      <c r="E76" s="18" t="n">
        <v>434.56132896</v>
      </c>
      <c r="F76" s="20" t="n">
        <v>7.03554876</v>
      </c>
      <c r="G76" s="18" t="n">
        <v>484.57470844</v>
      </c>
      <c r="H76" s="20" t="n">
        <v>4.65837552</v>
      </c>
      <c r="I76" s="18" t="n">
        <v>437.55798082</v>
      </c>
      <c r="J76" s="20" t="n">
        <v>2.8347287</v>
      </c>
      <c r="K76" s="18" t="n">
        <v>432.28572896</v>
      </c>
      <c r="L76" s="20" t="n">
        <v>2.42027937</v>
      </c>
      <c r="M76" s="18" t="s">
        <v>481</v>
      </c>
      <c r="N76" s="20" t="s">
        <v>481</v>
      </c>
      <c r="O76" s="18" t="s">
        <v>481</v>
      </c>
      <c r="P76" s="20" t="s">
        <v>481</v>
      </c>
      <c r="Q76" s="18" t="s">
        <v>481</v>
      </c>
      <c r="R76" s="20" t="s">
        <v>481</v>
      </c>
      <c r="S76" s="18" t="s">
        <v>481</v>
      </c>
      <c r="T76" s="20" t="s">
        <v>481</v>
      </c>
      <c r="U76" s="18" t="n">
        <v>337.92398414</v>
      </c>
      <c r="V76" s="20" t="n">
        <v>5.5783006</v>
      </c>
    </row>
    <row r="77" spans="1:22">
      <c r="A77" s="15" t="s">
        <v>552</v>
      </c>
      <c r="B77" s="17" t="n">
        <v>6062</v>
      </c>
      <c r="C77" s="18">
        <f>(87.0/B77*100)</f>
        <v/>
      </c>
      <c r="D77" s="19" t="n">
        <v>5975</v>
      </c>
      <c r="E77" s="18" t="n">
        <v>463.60185141</v>
      </c>
      <c r="F77" s="20" t="n">
        <v>6.3665719</v>
      </c>
      <c r="G77" s="18" t="n">
        <v>467.97703542</v>
      </c>
      <c r="H77" s="20" t="n">
        <v>3.80444632</v>
      </c>
      <c r="I77" s="18" t="n">
        <v>435.24158126</v>
      </c>
      <c r="J77" s="20" t="n">
        <v>2.23956266</v>
      </c>
      <c r="K77" s="18" t="n">
        <v>423.9446721</v>
      </c>
      <c r="L77" s="20" t="n">
        <v>2.74530926</v>
      </c>
      <c r="M77" s="18" t="s">
        <v>481</v>
      </c>
      <c r="N77" s="20" t="s">
        <v>481</v>
      </c>
      <c r="O77" s="18" t="s">
        <v>481</v>
      </c>
      <c r="P77" s="20" t="s">
        <v>481</v>
      </c>
      <c r="Q77" s="18" t="s">
        <v>481</v>
      </c>
      <c r="R77" s="20" t="s">
        <v>481</v>
      </c>
      <c r="S77" s="18" t="s">
        <v>481</v>
      </c>
      <c r="T77" s="20" t="s">
        <v>481</v>
      </c>
      <c r="U77" s="18" t="n">
        <v>342.67244856</v>
      </c>
      <c r="V77" s="20" t="n">
        <v>4.55094914</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432.45801453</v>
      </c>
      <c r="F81" s="20" t="n">
        <v>22.44396169</v>
      </c>
      <c r="G81" s="18" t="n">
        <v>455.63620202</v>
      </c>
      <c r="H81" s="20" t="n">
        <v>7.04134399</v>
      </c>
      <c r="I81" s="18" t="n">
        <v>438.3841781</v>
      </c>
      <c r="J81" s="20" t="n">
        <v>2.95478916</v>
      </c>
      <c r="K81" s="18" t="n">
        <v>448.70583314</v>
      </c>
      <c r="L81" s="20" t="n">
        <v>3.26576045</v>
      </c>
      <c r="M81" s="18" t="s">
        <v>481</v>
      </c>
      <c r="N81" s="20" t="s">
        <v>481</v>
      </c>
      <c r="O81" s="18" t="s">
        <v>481</v>
      </c>
      <c r="P81" s="20" t="s">
        <v>481</v>
      </c>
      <c r="Q81" s="18" t="s">
        <v>481</v>
      </c>
      <c r="R81" s="20" t="s">
        <v>481</v>
      </c>
      <c r="S81" s="18" t="s">
        <v>481</v>
      </c>
      <c r="T81" s="20" t="s">
        <v>481</v>
      </c>
      <c r="U81" s="18" t="n">
        <v>380.11197749</v>
      </c>
      <c r="V81" s="20" t="n">
        <v>19.11869806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725</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(380.0/B7*100)</f>
        <v/>
      </c>
      <c r="D7" s="19" t="n">
        <v>14150</v>
      </c>
      <c r="E7" s="18" t="n">
        <v>508.78374254</v>
      </c>
      <c r="F7" s="20" t="n">
        <v>6.44341702</v>
      </c>
      <c r="G7" s="18" t="n">
        <v>520.2097942</v>
      </c>
      <c r="H7" s="20" t="n">
        <v>3.79029929</v>
      </c>
      <c r="I7" s="18" t="n">
        <v>513.60789588</v>
      </c>
      <c r="J7" s="20" t="n">
        <v>1.7553374</v>
      </c>
      <c r="K7" s="18" t="n">
        <v>508.75568027</v>
      </c>
      <c r="L7" s="20" t="n">
        <v>2.18539382</v>
      </c>
      <c r="M7" s="18" t="s">
        <v>481</v>
      </c>
      <c r="N7" s="20" t="s">
        <v>481</v>
      </c>
      <c r="O7" s="18" t="s">
        <v>481</v>
      </c>
      <c r="P7" s="20" t="s">
        <v>481</v>
      </c>
      <c r="Q7" s="18" t="s">
        <v>481</v>
      </c>
      <c r="R7" s="20" t="s">
        <v>481</v>
      </c>
      <c r="S7" s="18" t="s">
        <v>481</v>
      </c>
      <c r="T7" s="20" t="s">
        <v>481</v>
      </c>
      <c r="U7" s="18" t="n">
        <v>439.17443521</v>
      </c>
      <c r="V7" s="20" t="n">
        <v>7.82087394</v>
      </c>
    </row>
    <row r="8" spans="1:22">
      <c r="A8" s="15" t="s">
        <v>483</v>
      </c>
      <c r="B8" s="17" t="n">
        <v>7007</v>
      </c>
      <c r="C8" s="18">
        <f>(25.0/B8*100)</f>
        <v/>
      </c>
      <c r="D8" s="19" t="n">
        <v>6982</v>
      </c>
      <c r="E8" s="18" t="n">
        <v>502.53075033</v>
      </c>
      <c r="F8" s="20" t="n">
        <v>8.914176189999999</v>
      </c>
      <c r="G8" s="18" t="n">
        <v>521.29593355</v>
      </c>
      <c r="H8" s="20" t="n">
        <v>4.78170963</v>
      </c>
      <c r="I8" s="18" t="n">
        <v>506.98911885</v>
      </c>
      <c r="J8" s="20" t="n">
        <v>3.18776706</v>
      </c>
      <c r="K8" s="18" t="n">
        <v>483.76097118</v>
      </c>
      <c r="L8" s="20" t="n">
        <v>2.51436869</v>
      </c>
      <c r="M8" s="18" t="s">
        <v>481</v>
      </c>
      <c r="N8" s="20" t="s">
        <v>481</v>
      </c>
      <c r="O8" s="18" t="s">
        <v>481</v>
      </c>
      <c r="P8" s="20" t="s">
        <v>481</v>
      </c>
      <c r="Q8" s="18" t="n">
        <v>368.48347797</v>
      </c>
      <c r="R8" s="20" t="n">
        <v>14.99112476</v>
      </c>
      <c r="S8" s="18" t="s">
        <v>481</v>
      </c>
      <c r="T8" s="20" t="s">
        <v>481</v>
      </c>
      <c r="U8" s="18" t="n">
        <v>381.42645364</v>
      </c>
      <c r="V8" s="20" t="n">
        <v>13.37389516</v>
      </c>
    </row>
    <row r="9" spans="1:22">
      <c r="A9" s="15" t="s">
        <v>484</v>
      </c>
      <c r="B9" s="17" t="n">
        <v>9651</v>
      </c>
      <c r="C9" s="18">
        <f>(113.0/B9*100)</f>
        <v/>
      </c>
      <c r="D9" s="19" t="n">
        <v>9538</v>
      </c>
      <c r="E9" s="18" t="n">
        <v>502.01132649</v>
      </c>
      <c r="F9" s="20" t="n">
        <v>7.02062967</v>
      </c>
      <c r="G9" s="18" t="n">
        <v>533.02221602</v>
      </c>
      <c r="H9" s="20" t="n">
        <v>4.03501145</v>
      </c>
      <c r="I9" s="18" t="n">
        <v>508.80485463</v>
      </c>
      <c r="J9" s="20" t="n">
        <v>2.31956808</v>
      </c>
      <c r="K9" s="18" t="n">
        <v>498.39511399</v>
      </c>
      <c r="L9" s="20" t="n">
        <v>3.05983828</v>
      </c>
      <c r="M9" s="18" t="s">
        <v>481</v>
      </c>
      <c r="N9" s="20" t="s">
        <v>481</v>
      </c>
      <c r="O9" s="18" t="s">
        <v>481</v>
      </c>
      <c r="P9" s="20" t="s">
        <v>481</v>
      </c>
      <c r="Q9" s="18" t="n">
        <v>374.78530698</v>
      </c>
      <c r="R9" s="20" t="n">
        <v>11.62763904</v>
      </c>
      <c r="S9" s="18" t="s">
        <v>481</v>
      </c>
      <c r="T9" s="20" t="s">
        <v>481</v>
      </c>
      <c r="U9" s="18" t="n">
        <v>392.04140156</v>
      </c>
      <c r="V9" s="20" t="n">
        <v>8.47992363</v>
      </c>
    </row>
    <row r="10" spans="1:22">
      <c r="A10" s="15" t="s">
        <v>485</v>
      </c>
      <c r="B10" s="17" t="n">
        <v>20058</v>
      </c>
      <c r="C10" s="18">
        <f>(530.0/B10*100)</f>
        <v/>
      </c>
      <c r="D10" s="19" t="n">
        <v>19528</v>
      </c>
      <c r="E10" s="18" t="n">
        <v>531.5021609299999</v>
      </c>
      <c r="F10" s="20" t="n">
        <v>5.96707514</v>
      </c>
      <c r="G10" s="18" t="n">
        <v>545.58307194</v>
      </c>
      <c r="H10" s="20" t="n">
        <v>4.30918484</v>
      </c>
      <c r="I10" s="18" t="n">
        <v>529.4936511</v>
      </c>
      <c r="J10" s="20" t="n">
        <v>2.18717595</v>
      </c>
      <c r="K10" s="18" t="n">
        <v>524.72014775</v>
      </c>
      <c r="L10" s="20" t="n">
        <v>2.62407122</v>
      </c>
      <c r="M10" s="18" t="s">
        <v>481</v>
      </c>
      <c r="N10" s="20" t="s">
        <v>481</v>
      </c>
      <c r="O10" s="18" t="s">
        <v>481</v>
      </c>
      <c r="P10" s="20" t="s">
        <v>481</v>
      </c>
      <c r="Q10" s="18" t="s">
        <v>481</v>
      </c>
      <c r="R10" s="20" t="s">
        <v>481</v>
      </c>
      <c r="S10" s="18" t="s">
        <v>481</v>
      </c>
      <c r="T10" s="20" t="s">
        <v>481</v>
      </c>
      <c r="U10" s="18" t="n">
        <v>443.38435949</v>
      </c>
      <c r="V10" s="20" t="n">
        <v>9.364451519999999</v>
      </c>
    </row>
    <row r="11" spans="1:22">
      <c r="A11" s="15" t="s">
        <v>486</v>
      </c>
      <c r="B11" s="17" t="n">
        <v>7053</v>
      </c>
      <c r="C11" s="18">
        <f>(51.0/B11*100)</f>
        <v/>
      </c>
      <c r="D11" s="19" t="n">
        <v>7002</v>
      </c>
      <c r="E11" s="18" t="n">
        <v>443.0829125</v>
      </c>
      <c r="F11" s="20" t="n">
        <v>10.30182248</v>
      </c>
      <c r="G11" s="18" t="n">
        <v>459.42537558</v>
      </c>
      <c r="H11" s="20" t="n">
        <v>6.98010207</v>
      </c>
      <c r="I11" s="18" t="n">
        <v>448.97535929</v>
      </c>
      <c r="J11" s="20" t="n">
        <v>2.3821862</v>
      </c>
      <c r="K11" s="18" t="n">
        <v>446.83740465</v>
      </c>
      <c r="L11" s="20" t="n">
        <v>3.08909709</v>
      </c>
      <c r="M11" s="18" t="s">
        <v>481</v>
      </c>
      <c r="N11" s="20" t="s">
        <v>481</v>
      </c>
      <c r="O11" s="18" t="s">
        <v>481</v>
      </c>
      <c r="P11" s="20" t="s">
        <v>481</v>
      </c>
      <c r="Q11" s="18" t="s">
        <v>481</v>
      </c>
      <c r="R11" s="20" t="s">
        <v>481</v>
      </c>
      <c r="S11" s="18" t="s">
        <v>481</v>
      </c>
      <c r="T11" s="20" t="s">
        <v>481</v>
      </c>
      <c r="U11" s="18" t="n">
        <v>372.2841575</v>
      </c>
      <c r="V11" s="20" t="n">
        <v>9.46638108</v>
      </c>
    </row>
    <row r="12" spans="1:22">
      <c r="A12" s="15" t="s">
        <v>487</v>
      </c>
      <c r="B12" s="17" t="n">
        <v>6894</v>
      </c>
      <c r="C12" s="18">
        <f>(57.0/B12*100)</f>
        <v/>
      </c>
      <c r="D12" s="19" t="n">
        <v>6837</v>
      </c>
      <c r="E12" s="18" t="n">
        <v>497.65433937</v>
      </c>
      <c r="F12" s="20" t="n">
        <v>11.8293552</v>
      </c>
      <c r="G12" s="18" t="n">
        <v>515.75023964</v>
      </c>
      <c r="H12" s="20" t="n">
        <v>5.18845295</v>
      </c>
      <c r="I12" s="18" t="n">
        <v>495.82651577</v>
      </c>
      <c r="J12" s="20" t="n">
        <v>2.32741863</v>
      </c>
      <c r="K12" s="18" t="n">
        <v>495.67414871</v>
      </c>
      <c r="L12" s="20" t="n">
        <v>2.99714995</v>
      </c>
      <c r="M12" s="18" t="s">
        <v>481</v>
      </c>
      <c r="N12" s="20" t="s">
        <v>481</v>
      </c>
      <c r="O12" s="18" t="s">
        <v>481</v>
      </c>
      <c r="P12" s="20" t="s">
        <v>481</v>
      </c>
      <c r="Q12" s="18" t="n">
        <v>366.6777112</v>
      </c>
      <c r="R12" s="20" t="n">
        <v>14.39052153</v>
      </c>
      <c r="S12" s="18" t="s">
        <v>481</v>
      </c>
      <c r="T12" s="20" t="s">
        <v>481</v>
      </c>
      <c r="U12" s="18" t="n">
        <v>383.1207842</v>
      </c>
      <c r="V12" s="20" t="n">
        <v>13.04504523</v>
      </c>
    </row>
    <row r="13" spans="1:22">
      <c r="A13" s="15" t="s">
        <v>488</v>
      </c>
      <c r="B13" s="17" t="n">
        <v>7161</v>
      </c>
      <c r="C13" s="18">
        <f>(93.0/B13*100)</f>
        <v/>
      </c>
      <c r="D13" s="19" t="n">
        <v>7068</v>
      </c>
      <c r="E13" s="18" t="n">
        <v>488.98193006</v>
      </c>
      <c r="F13" s="20" t="n">
        <v>8.53212044</v>
      </c>
      <c r="G13" s="18" t="n">
        <v>521.57928136</v>
      </c>
      <c r="H13" s="20" t="n">
        <v>4.83861254</v>
      </c>
      <c r="I13" s="18" t="n">
        <v>507.6075483</v>
      </c>
      <c r="J13" s="20" t="n">
        <v>2.61583413</v>
      </c>
      <c r="K13" s="18" t="n">
        <v>502.01316671</v>
      </c>
      <c r="L13" s="20" t="n">
        <v>3.39886846</v>
      </c>
      <c r="M13" s="18" t="s">
        <v>481</v>
      </c>
      <c r="N13" s="20" t="s">
        <v>481</v>
      </c>
      <c r="O13" s="18" t="s">
        <v>481</v>
      </c>
      <c r="P13" s="20" t="s">
        <v>481</v>
      </c>
      <c r="Q13" s="18" t="n">
        <v>436.36003517</v>
      </c>
      <c r="R13" s="20" t="n">
        <v>6.43426798</v>
      </c>
      <c r="S13" s="18" t="s">
        <v>481</v>
      </c>
      <c r="T13" s="20" t="s">
        <v>481</v>
      </c>
      <c r="U13" s="18" t="n">
        <v>385.06623916</v>
      </c>
      <c r="V13" s="20" t="n">
        <v>14.38746272</v>
      </c>
    </row>
    <row r="14" spans="1:22">
      <c r="A14" s="15" t="s">
        <v>489</v>
      </c>
      <c r="B14" s="17" t="n">
        <v>5587</v>
      </c>
      <c r="C14" s="18">
        <f>(76.0/B14*100)</f>
        <v/>
      </c>
      <c r="D14" s="19" t="n">
        <v>5511</v>
      </c>
      <c r="E14" s="18" t="n">
        <v>537.4226274599999</v>
      </c>
      <c r="F14" s="20" t="n">
        <v>6.25088349</v>
      </c>
      <c r="G14" s="18" t="n">
        <v>553.12998538</v>
      </c>
      <c r="H14" s="20" t="n">
        <v>4.06456146</v>
      </c>
      <c r="I14" s="18" t="n">
        <v>533.9766055699999</v>
      </c>
      <c r="J14" s="20" t="n">
        <v>2.4409833</v>
      </c>
      <c r="K14" s="18" t="n">
        <v>529.21013881</v>
      </c>
      <c r="L14" s="20" t="n">
        <v>3.10066739</v>
      </c>
      <c r="M14" s="18" t="s">
        <v>481</v>
      </c>
      <c r="N14" s="20" t="s">
        <v>481</v>
      </c>
      <c r="O14" s="18" t="s">
        <v>481</v>
      </c>
      <c r="P14" s="20" t="s">
        <v>481</v>
      </c>
      <c r="Q14" s="18" t="s">
        <v>481</v>
      </c>
      <c r="R14" s="20" t="s">
        <v>481</v>
      </c>
      <c r="S14" s="18" t="s">
        <v>481</v>
      </c>
      <c r="T14" s="20" t="s">
        <v>481</v>
      </c>
      <c r="U14" s="18" t="n">
        <v>403.40355723</v>
      </c>
      <c r="V14" s="20" t="n">
        <v>14.80138603</v>
      </c>
    </row>
    <row r="15" spans="1:22">
      <c r="A15" s="15" t="s">
        <v>490</v>
      </c>
      <c r="B15" s="17" t="n">
        <v>5882</v>
      </c>
      <c r="C15" s="18">
        <f>(53.0/B15*100)</f>
        <v/>
      </c>
      <c r="D15" s="19" t="n">
        <v>5829</v>
      </c>
      <c r="E15" s="18" t="n">
        <v>528.16666623</v>
      </c>
      <c r="F15" s="20" t="n">
        <v>9.419783819999999</v>
      </c>
      <c r="G15" s="18" t="n">
        <v>554.3762328</v>
      </c>
      <c r="H15" s="20" t="n">
        <v>4.74615612</v>
      </c>
      <c r="I15" s="18" t="n">
        <v>531.86818066</v>
      </c>
      <c r="J15" s="20" t="n">
        <v>2.24147787</v>
      </c>
      <c r="K15" s="18" t="n">
        <v>525.26175405</v>
      </c>
      <c r="L15" s="20" t="n">
        <v>3.62059136</v>
      </c>
      <c r="M15" s="18" t="s">
        <v>481</v>
      </c>
      <c r="N15" s="20" t="s">
        <v>481</v>
      </c>
      <c r="O15" s="18" t="s">
        <v>481</v>
      </c>
      <c r="P15" s="20" t="s">
        <v>481</v>
      </c>
      <c r="Q15" s="18" t="n">
        <v>375.95013089</v>
      </c>
      <c r="R15" s="20" t="n">
        <v>17.42774697</v>
      </c>
      <c r="S15" s="18" t="s">
        <v>481</v>
      </c>
      <c r="T15" s="20" t="s">
        <v>481</v>
      </c>
      <c r="U15" s="18" t="n">
        <v>432.26854643</v>
      </c>
      <c r="V15" s="20" t="n">
        <v>12.18074511</v>
      </c>
    </row>
    <row r="16" spans="1:22">
      <c r="A16" s="15" t="s">
        <v>491</v>
      </c>
      <c r="B16" s="17" t="n">
        <v>6108</v>
      </c>
      <c r="C16" s="18">
        <f>(105.0/B16*100)</f>
        <v/>
      </c>
      <c r="D16" s="19" t="n">
        <v>6003</v>
      </c>
      <c r="E16" s="18" t="n">
        <v>494.24796965</v>
      </c>
      <c r="F16" s="20" t="n">
        <v>6.81832553</v>
      </c>
      <c r="G16" s="18" t="n">
        <v>524.27892072</v>
      </c>
      <c r="H16" s="20" t="n">
        <v>5.21234359</v>
      </c>
      <c r="I16" s="18" t="n">
        <v>503.47082068</v>
      </c>
      <c r="J16" s="20" t="n">
        <v>2.10415713</v>
      </c>
      <c r="K16" s="18" t="n">
        <v>487.67002854</v>
      </c>
      <c r="L16" s="20" t="n">
        <v>2.97122352</v>
      </c>
      <c r="M16" s="18" t="s">
        <v>481</v>
      </c>
      <c r="N16" s="20" t="s">
        <v>481</v>
      </c>
      <c r="O16" s="18" t="s">
        <v>481</v>
      </c>
      <c r="P16" s="20" t="s">
        <v>481</v>
      </c>
      <c r="Q16" s="18" t="s">
        <v>481</v>
      </c>
      <c r="R16" s="20" t="s">
        <v>481</v>
      </c>
      <c r="S16" s="18" t="s">
        <v>481</v>
      </c>
      <c r="T16" s="20" t="s">
        <v>481</v>
      </c>
      <c r="U16" s="18" t="n">
        <v>359.75628702</v>
      </c>
      <c r="V16" s="20" t="n">
        <v>9.617956299999999</v>
      </c>
    </row>
    <row r="17" spans="1:22">
      <c r="A17" s="15" t="s">
        <v>492</v>
      </c>
      <c r="B17" s="17" t="n">
        <v>6504</v>
      </c>
      <c r="C17" s="18">
        <f>(695.0/B17*100)</f>
        <v/>
      </c>
      <c r="D17" s="19" t="n">
        <v>5809</v>
      </c>
      <c r="E17" s="18" t="n">
        <v>490.59761825</v>
      </c>
      <c r="F17" s="20" t="n">
        <v>9.055804139999999</v>
      </c>
      <c r="G17" s="18" t="n">
        <v>528.6914513</v>
      </c>
      <c r="H17" s="20" t="n">
        <v>6.36916874</v>
      </c>
      <c r="I17" s="18" t="n">
        <v>520.28531222</v>
      </c>
      <c r="J17" s="20" t="n">
        <v>3.22677032</v>
      </c>
      <c r="K17" s="18" t="n">
        <v>517.73889497</v>
      </c>
      <c r="L17" s="20" t="n">
        <v>2.95028173</v>
      </c>
      <c r="M17" s="18" t="s">
        <v>481</v>
      </c>
      <c r="N17" s="20" t="s">
        <v>481</v>
      </c>
      <c r="O17" s="18" t="s">
        <v>481</v>
      </c>
      <c r="P17" s="20" t="s">
        <v>481</v>
      </c>
      <c r="Q17" s="18" t="n">
        <v>360.48925247</v>
      </c>
      <c r="R17" s="20" t="n">
        <v>12.44339086</v>
      </c>
      <c r="S17" s="18" t="s">
        <v>481</v>
      </c>
      <c r="T17" s="20" t="s">
        <v>481</v>
      </c>
      <c r="U17" s="18" t="n">
        <v>408.94453856</v>
      </c>
      <c r="V17" s="20" t="n">
        <v>13.04285786</v>
      </c>
    </row>
    <row r="18" spans="1:22">
      <c r="A18" s="15" t="s">
        <v>493</v>
      </c>
      <c r="B18" s="17" t="n">
        <v>5532</v>
      </c>
      <c r="C18" s="18">
        <f>(28.0/B18*100)</f>
        <v/>
      </c>
      <c r="D18" s="19" t="n">
        <v>5504</v>
      </c>
      <c r="E18" s="18" t="n">
        <v>442.44471344</v>
      </c>
      <c r="F18" s="20" t="n">
        <v>10.86954979</v>
      </c>
      <c r="G18" s="18" t="n">
        <v>478.59952958</v>
      </c>
      <c r="H18" s="20" t="n">
        <v>6.46306128</v>
      </c>
      <c r="I18" s="18" t="n">
        <v>460.02352543</v>
      </c>
      <c r="J18" s="20" t="n">
        <v>4.16105948</v>
      </c>
      <c r="K18" s="18" t="n">
        <v>447.54143945</v>
      </c>
      <c r="L18" s="20" t="n">
        <v>3.73104843</v>
      </c>
      <c r="M18" s="18" t="s">
        <v>481</v>
      </c>
      <c r="N18" s="20" t="s">
        <v>481</v>
      </c>
      <c r="O18" s="18" t="s">
        <v>481</v>
      </c>
      <c r="P18" s="20" t="s">
        <v>481</v>
      </c>
      <c r="Q18" s="18" t="s">
        <v>481</v>
      </c>
      <c r="R18" s="20" t="s">
        <v>481</v>
      </c>
      <c r="S18" s="18" t="s">
        <v>481</v>
      </c>
      <c r="T18" s="20" t="s">
        <v>481</v>
      </c>
      <c r="U18" s="18" t="n">
        <v>359.78491418</v>
      </c>
      <c r="V18" s="20" t="n">
        <v>10.26956914</v>
      </c>
    </row>
    <row r="19" spans="1:22">
      <c r="A19" s="15" t="s">
        <v>494</v>
      </c>
      <c r="B19" s="17" t="n">
        <v>5658</v>
      </c>
      <c r="C19" s="18">
        <f>(71.0/B19*100)</f>
        <v/>
      </c>
      <c r="D19" s="19" t="n">
        <v>5587</v>
      </c>
      <c r="E19" s="18" t="n">
        <v>472.09711291</v>
      </c>
      <c r="F19" s="20" t="n">
        <v>7.63471092</v>
      </c>
      <c r="G19" s="18" t="n">
        <v>498.80298956</v>
      </c>
      <c r="H19" s="20" t="n">
        <v>4.94563857</v>
      </c>
      <c r="I19" s="18" t="n">
        <v>476.55704156</v>
      </c>
      <c r="J19" s="20" t="n">
        <v>2.88783476</v>
      </c>
      <c r="K19" s="18" t="n">
        <v>473.40938336</v>
      </c>
      <c r="L19" s="20" t="n">
        <v>3.81523867</v>
      </c>
      <c r="M19" s="18" t="s">
        <v>481</v>
      </c>
      <c r="N19" s="20" t="s">
        <v>481</v>
      </c>
      <c r="O19" s="18" t="s">
        <v>481</v>
      </c>
      <c r="P19" s="20" t="s">
        <v>481</v>
      </c>
      <c r="Q19" s="18" t="s">
        <v>481</v>
      </c>
      <c r="R19" s="20" t="s">
        <v>481</v>
      </c>
      <c r="S19" s="18" t="s">
        <v>481</v>
      </c>
      <c r="T19" s="20" t="s">
        <v>481</v>
      </c>
      <c r="U19" s="18" t="n">
        <v>379.23729949</v>
      </c>
      <c r="V19" s="20" t="n">
        <v>16.57275835</v>
      </c>
    </row>
    <row r="20" spans="1:22">
      <c r="A20" s="15" t="s">
        <v>495</v>
      </c>
      <c r="B20" s="17" t="n">
        <v>3371</v>
      </c>
      <c r="C20" s="18">
        <f>(75.0/B20*100)</f>
        <v/>
      </c>
      <c r="D20" s="19" t="n">
        <v>3296</v>
      </c>
      <c r="E20" s="18" t="n">
        <v>461.02224537</v>
      </c>
      <c r="F20" s="20" t="n">
        <v>10.01749922</v>
      </c>
      <c r="G20" s="18" t="n">
        <v>503.01125893</v>
      </c>
      <c r="H20" s="20" t="n">
        <v>5.35910596</v>
      </c>
      <c r="I20" s="18" t="n">
        <v>472.68944239</v>
      </c>
      <c r="J20" s="20" t="n">
        <v>1.99883599</v>
      </c>
      <c r="K20" s="18" t="n">
        <v>472.3664501</v>
      </c>
      <c r="L20" s="20" t="n">
        <v>3.40159482</v>
      </c>
      <c r="M20" s="18" t="s">
        <v>481</v>
      </c>
      <c r="N20" s="20" t="s">
        <v>481</v>
      </c>
      <c r="O20" s="18" t="s">
        <v>481</v>
      </c>
      <c r="P20" s="20" t="s">
        <v>481</v>
      </c>
      <c r="Q20" s="18" t="s">
        <v>481</v>
      </c>
      <c r="R20" s="20" t="s">
        <v>481</v>
      </c>
      <c r="S20" s="18" t="s">
        <v>481</v>
      </c>
      <c r="T20" s="20" t="s">
        <v>481</v>
      </c>
      <c r="U20" s="18" t="n">
        <v>404.74797419</v>
      </c>
      <c r="V20" s="20" t="n">
        <v>13.84584379</v>
      </c>
    </row>
    <row r="21" spans="1:22">
      <c r="A21" s="15" t="s">
        <v>496</v>
      </c>
      <c r="B21" s="17" t="n">
        <v>5741</v>
      </c>
      <c r="C21" s="18">
        <f>(45.0/B21*100)</f>
        <v/>
      </c>
      <c r="D21" s="19" t="n">
        <v>5696</v>
      </c>
      <c r="E21" s="18" t="n">
        <v>518.7226755200001</v>
      </c>
      <c r="F21" s="20" t="n">
        <v>7.45510308</v>
      </c>
      <c r="G21" s="18" t="n">
        <v>524.26670281</v>
      </c>
      <c r="H21" s="20" t="n">
        <v>4.26803353</v>
      </c>
      <c r="I21" s="18" t="n">
        <v>504.27911644</v>
      </c>
      <c r="J21" s="20" t="n">
        <v>2.60930397</v>
      </c>
      <c r="K21" s="18" t="n">
        <v>492.57630126</v>
      </c>
      <c r="L21" s="20" t="n">
        <v>3.03121215</v>
      </c>
      <c r="M21" s="18" t="s">
        <v>481</v>
      </c>
      <c r="N21" s="20" t="s">
        <v>481</v>
      </c>
      <c r="O21" s="18" t="s">
        <v>481</v>
      </c>
      <c r="P21" s="20" t="s">
        <v>481</v>
      </c>
      <c r="Q21" s="18" t="s">
        <v>481</v>
      </c>
      <c r="R21" s="20" t="s">
        <v>481</v>
      </c>
      <c r="S21" s="18" t="s">
        <v>481</v>
      </c>
      <c r="T21" s="20" t="s">
        <v>481</v>
      </c>
      <c r="U21" s="18" t="n">
        <v>449.54094188</v>
      </c>
      <c r="V21" s="20" t="n">
        <v>16.39282818</v>
      </c>
    </row>
    <row r="22" spans="1:22">
      <c r="A22" s="15" t="s">
        <v>497</v>
      </c>
      <c r="B22" s="17" t="n">
        <v>6598</v>
      </c>
      <c r="C22" s="18">
        <f>(34.0/B22*100)</f>
        <v/>
      </c>
      <c r="D22" s="19" t="n">
        <v>6564</v>
      </c>
      <c r="E22" s="18" t="n">
        <v>441.94250394</v>
      </c>
      <c r="F22" s="20" t="n">
        <v>9.730225859999999</v>
      </c>
      <c r="G22" s="18" t="n">
        <v>483.9699118</v>
      </c>
      <c r="H22" s="20" t="n">
        <v>6.76404107</v>
      </c>
      <c r="I22" s="18" t="n">
        <v>479.04309342</v>
      </c>
      <c r="J22" s="20" t="n">
        <v>3.32089879</v>
      </c>
      <c r="K22" s="18" t="n">
        <v>458.02807864</v>
      </c>
      <c r="L22" s="20" t="n">
        <v>4.24136734</v>
      </c>
      <c r="M22" s="18" t="s">
        <v>481</v>
      </c>
      <c r="N22" s="20" t="s">
        <v>481</v>
      </c>
      <c r="O22" s="18" t="s">
        <v>481</v>
      </c>
      <c r="P22" s="20" t="s">
        <v>481</v>
      </c>
      <c r="Q22" s="18" t="n">
        <v>298.388</v>
      </c>
      <c r="R22" s="20" t="n">
        <v>31.95338789</v>
      </c>
      <c r="S22" s="18" t="n">
        <v>445.204</v>
      </c>
      <c r="T22" s="20" t="n">
        <v>39.32366341</v>
      </c>
      <c r="U22" s="18" t="n">
        <v>337.85798151</v>
      </c>
      <c r="V22" s="20" t="n">
        <v>11.87064612</v>
      </c>
    </row>
    <row r="23" spans="1:22">
      <c r="A23" s="15" t="s">
        <v>498</v>
      </c>
      <c r="B23" s="17" t="n">
        <v>11583</v>
      </c>
      <c r="C23" s="18">
        <f>(222.0/B23*100)</f>
        <v/>
      </c>
      <c r="D23" s="19" t="n">
        <v>11361</v>
      </c>
      <c r="E23" s="18" t="n">
        <v>481.0382043</v>
      </c>
      <c r="F23" s="20" t="n">
        <v>9.532028309999999</v>
      </c>
      <c r="G23" s="18" t="n">
        <v>494.74556237</v>
      </c>
      <c r="H23" s="20" t="n">
        <v>5.23964444</v>
      </c>
      <c r="I23" s="18" t="n">
        <v>487.24295772</v>
      </c>
      <c r="J23" s="20" t="n">
        <v>2.79564948</v>
      </c>
      <c r="K23" s="18" t="n">
        <v>470.03478288</v>
      </c>
      <c r="L23" s="20" t="n">
        <v>3.29398656</v>
      </c>
      <c r="M23" s="18" t="s">
        <v>481</v>
      </c>
      <c r="N23" s="20" t="s">
        <v>481</v>
      </c>
      <c r="O23" s="18" t="s">
        <v>481</v>
      </c>
      <c r="P23" s="20" t="s">
        <v>481</v>
      </c>
      <c r="Q23" s="18" t="s">
        <v>481</v>
      </c>
      <c r="R23" s="20" t="s">
        <v>481</v>
      </c>
      <c r="S23" s="18" t="s">
        <v>481</v>
      </c>
      <c r="T23" s="20" t="s">
        <v>481</v>
      </c>
      <c r="U23" s="18" t="n">
        <v>407.24206038</v>
      </c>
      <c r="V23" s="20" t="n">
        <v>8.77245435</v>
      </c>
    </row>
    <row r="24" spans="1:22">
      <c r="A24" s="15" t="s">
        <v>499</v>
      </c>
      <c r="B24" s="17" t="n">
        <v>6647</v>
      </c>
      <c r="C24" s="18">
        <f>(7.0/B24*100)</f>
        <v/>
      </c>
      <c r="D24" s="19" t="n">
        <v>6640</v>
      </c>
      <c r="E24" s="18" t="n">
        <v>516.00002721</v>
      </c>
      <c r="F24" s="20" t="n">
        <v>8.03996772</v>
      </c>
      <c r="G24" s="18" t="n">
        <v>554.65760947</v>
      </c>
      <c r="H24" s="20" t="n">
        <v>5.06202604</v>
      </c>
      <c r="I24" s="18" t="n">
        <v>541.04214325</v>
      </c>
      <c r="J24" s="20" t="n">
        <v>3.41443548</v>
      </c>
      <c r="K24" s="18" t="n">
        <v>534.80298599</v>
      </c>
      <c r="L24" s="20" t="n">
        <v>3.15161864</v>
      </c>
      <c r="M24" s="18" t="s">
        <v>481</v>
      </c>
      <c r="N24" s="20" t="s">
        <v>481</v>
      </c>
      <c r="O24" s="18" t="s">
        <v>481</v>
      </c>
      <c r="P24" s="20" t="s">
        <v>481</v>
      </c>
      <c r="Q24" s="18" t="s">
        <v>481</v>
      </c>
      <c r="R24" s="20" t="s">
        <v>481</v>
      </c>
      <c r="S24" s="18" t="s">
        <v>481</v>
      </c>
      <c r="T24" s="20" t="s">
        <v>481</v>
      </c>
      <c r="U24" s="18" t="n">
        <v>466.05785944</v>
      </c>
      <c r="V24" s="20" t="n">
        <v>31.53382922</v>
      </c>
    </row>
    <row r="25" spans="1:22">
      <c r="A25" s="15" t="s">
        <v>500</v>
      </c>
      <c r="B25" s="17" t="n">
        <v>5581</v>
      </c>
      <c r="C25" s="18">
        <f>(24.0/B25*100)</f>
        <v/>
      </c>
      <c r="D25" s="19" t="n">
        <v>5557</v>
      </c>
      <c r="E25" s="18" t="n">
        <v>520.4953596</v>
      </c>
      <c r="F25" s="20" t="n">
        <v>11.37871035</v>
      </c>
      <c r="G25" s="18" t="n">
        <v>545.49348801</v>
      </c>
      <c r="H25" s="20" t="n">
        <v>5.16229171</v>
      </c>
      <c r="I25" s="18" t="n">
        <v>509.73440349</v>
      </c>
      <c r="J25" s="20" t="n">
        <v>3.28324389</v>
      </c>
      <c r="K25" s="18" t="n">
        <v>519.46901137</v>
      </c>
      <c r="L25" s="20" t="n">
        <v>3.68408996</v>
      </c>
      <c r="M25" s="18" t="s">
        <v>481</v>
      </c>
      <c r="N25" s="20" t="s">
        <v>481</v>
      </c>
      <c r="O25" s="18" t="s">
        <v>481</v>
      </c>
      <c r="P25" s="20" t="s">
        <v>481</v>
      </c>
      <c r="Q25" s="18" t="s">
        <v>481</v>
      </c>
      <c r="R25" s="20" t="s">
        <v>481</v>
      </c>
      <c r="S25" s="18" t="s">
        <v>481</v>
      </c>
      <c r="T25" s="20" t="s">
        <v>481</v>
      </c>
      <c r="U25" s="18" t="n">
        <v>432.01266249</v>
      </c>
      <c r="V25" s="20" t="n">
        <v>27.66586028</v>
      </c>
    </row>
    <row r="26" spans="1:22">
      <c r="A26" s="15" t="s">
        <v>501</v>
      </c>
      <c r="B26" s="17" t="n">
        <v>4869</v>
      </c>
      <c r="C26" s="18">
        <f>(34.0/B26*100)</f>
        <v/>
      </c>
      <c r="D26" s="19" t="n">
        <v>4835</v>
      </c>
      <c r="E26" s="18" t="n">
        <v>490.56001122</v>
      </c>
      <c r="F26" s="20" t="n">
        <v>5.85972758</v>
      </c>
      <c r="G26" s="18" t="n">
        <v>509.89413412</v>
      </c>
      <c r="H26" s="20" t="n">
        <v>4.01411181</v>
      </c>
      <c r="I26" s="18" t="n">
        <v>490.720138</v>
      </c>
      <c r="J26" s="20" t="n">
        <v>2.03880405</v>
      </c>
      <c r="K26" s="18" t="n">
        <v>480.79942168</v>
      </c>
      <c r="L26" s="20" t="n">
        <v>3.21562268</v>
      </c>
      <c r="M26" s="18" t="s">
        <v>481</v>
      </c>
      <c r="N26" s="20" t="s">
        <v>481</v>
      </c>
      <c r="O26" s="18" t="s">
        <v>481</v>
      </c>
      <c r="P26" s="20" t="s">
        <v>481</v>
      </c>
      <c r="Q26" s="18" t="s">
        <v>481</v>
      </c>
      <c r="R26" s="20" t="s">
        <v>481</v>
      </c>
      <c r="S26" s="18" t="s">
        <v>481</v>
      </c>
      <c r="T26" s="20" t="s">
        <v>481</v>
      </c>
      <c r="U26" s="18" t="n">
        <v>423.90826798</v>
      </c>
      <c r="V26" s="20" t="n">
        <v>13.55697018</v>
      </c>
    </row>
    <row r="27" spans="1:22">
      <c r="A27" s="15" t="s">
        <v>502</v>
      </c>
      <c r="B27" s="17" t="n">
        <v>5299</v>
      </c>
      <c r="C27" s="18">
        <f>(17.0/B27*100)</f>
        <v/>
      </c>
      <c r="D27" s="19" t="n">
        <v>5282</v>
      </c>
      <c r="E27" s="18" t="n">
        <v>475.82792495</v>
      </c>
      <c r="F27" s="20" t="n">
        <v>6.29928553</v>
      </c>
      <c r="G27" s="18" t="n">
        <v>506.46655818</v>
      </c>
      <c r="H27" s="20" t="n">
        <v>4.6015043</v>
      </c>
      <c r="I27" s="18" t="n">
        <v>486.24595447</v>
      </c>
      <c r="J27" s="20" t="n">
        <v>1.87078333</v>
      </c>
      <c r="K27" s="18" t="n">
        <v>477.98739462</v>
      </c>
      <c r="L27" s="20" t="n">
        <v>2.26481119</v>
      </c>
      <c r="M27" s="18" t="s">
        <v>481</v>
      </c>
      <c r="N27" s="20" t="s">
        <v>481</v>
      </c>
      <c r="O27" s="18" t="s">
        <v>481</v>
      </c>
      <c r="P27" s="20" t="s">
        <v>481</v>
      </c>
      <c r="Q27" s="18" t="s">
        <v>481</v>
      </c>
      <c r="R27" s="20" t="s">
        <v>481</v>
      </c>
      <c r="S27" s="18" t="s">
        <v>481</v>
      </c>
      <c r="T27" s="20" t="s">
        <v>481</v>
      </c>
      <c r="U27" s="18" t="n">
        <v>394.94619551</v>
      </c>
      <c r="V27" s="20" t="n">
        <v>8.532974510000001</v>
      </c>
    </row>
    <row r="28" spans="1:22">
      <c r="A28" s="15" t="s">
        <v>503</v>
      </c>
      <c r="B28" s="17" t="n">
        <v>7568</v>
      </c>
      <c r="C28" s="18">
        <f>(63.0/B28*100)</f>
        <v/>
      </c>
      <c r="D28" s="19" t="n">
        <v>7505</v>
      </c>
      <c r="E28" s="18" t="n">
        <v>408.3125467</v>
      </c>
      <c r="F28" s="20" t="n">
        <v>7.15942498</v>
      </c>
      <c r="G28" s="18" t="n">
        <v>438.16219075</v>
      </c>
      <c r="H28" s="20" t="n">
        <v>4.39937625</v>
      </c>
      <c r="I28" s="18" t="n">
        <v>418.60231292</v>
      </c>
      <c r="J28" s="20" t="n">
        <v>2.50674196</v>
      </c>
      <c r="K28" s="18" t="n">
        <v>409.80281815</v>
      </c>
      <c r="L28" s="20" t="n">
        <v>2.3294875</v>
      </c>
      <c r="M28" s="18" t="s">
        <v>481</v>
      </c>
      <c r="N28" s="20" t="s">
        <v>481</v>
      </c>
      <c r="O28" s="18" t="s">
        <v>481</v>
      </c>
      <c r="P28" s="20" t="s">
        <v>481</v>
      </c>
      <c r="Q28" s="18" t="s">
        <v>481</v>
      </c>
      <c r="R28" s="20" t="s">
        <v>481</v>
      </c>
      <c r="S28" s="18" t="s">
        <v>481</v>
      </c>
      <c r="T28" s="20" t="s">
        <v>481</v>
      </c>
      <c r="U28" s="18" t="n">
        <v>362.52625733</v>
      </c>
      <c r="V28" s="20" t="n">
        <v>8.969730970000001</v>
      </c>
    </row>
    <row r="29" spans="1:22">
      <c r="A29" s="15" t="s">
        <v>504</v>
      </c>
      <c r="B29" s="17" t="n">
        <v>5385</v>
      </c>
      <c r="C29" s="18">
        <f>(30.0/B29*100)</f>
        <v/>
      </c>
      <c r="D29" s="19" t="n">
        <v>5355</v>
      </c>
      <c r="E29" s="18" t="n">
        <v>512.86911788</v>
      </c>
      <c r="F29" s="20" t="n">
        <v>10.65438599</v>
      </c>
      <c r="G29" s="18" t="n">
        <v>536.07743326</v>
      </c>
      <c r="H29" s="20" t="n">
        <v>4.12701857</v>
      </c>
      <c r="I29" s="18" t="n">
        <v>514.66714743</v>
      </c>
      <c r="J29" s="20" t="n">
        <v>2.31996081</v>
      </c>
      <c r="K29" s="18" t="n">
        <v>491.89849913</v>
      </c>
      <c r="L29" s="20" t="n">
        <v>5.18954519</v>
      </c>
      <c r="M29" s="18" t="s">
        <v>481</v>
      </c>
      <c r="N29" s="20" t="s">
        <v>481</v>
      </c>
      <c r="O29" s="18" t="s">
        <v>481</v>
      </c>
      <c r="P29" s="20" t="s">
        <v>481</v>
      </c>
      <c r="Q29" s="18" t="n">
        <v>358.28551468</v>
      </c>
      <c r="R29" s="20" t="n">
        <v>8.567023300000001</v>
      </c>
      <c r="S29" s="18" t="s">
        <v>481</v>
      </c>
      <c r="T29" s="20" t="s">
        <v>481</v>
      </c>
      <c r="U29" s="18" t="n">
        <v>398.74448586</v>
      </c>
      <c r="V29" s="20" t="n">
        <v>19.88532672</v>
      </c>
    </row>
    <row r="30" spans="1:22">
      <c r="A30" s="15" t="s">
        <v>505</v>
      </c>
      <c r="B30" s="17" t="n">
        <v>4520</v>
      </c>
      <c r="C30" s="18">
        <f>(105.0/B30*100)</f>
        <v/>
      </c>
      <c r="D30" s="19" t="n">
        <v>4415</v>
      </c>
      <c r="E30" s="18" t="n">
        <v>491.99214236</v>
      </c>
      <c r="F30" s="20" t="n">
        <v>12.78689449</v>
      </c>
      <c r="G30" s="18" t="n">
        <v>528.79156438</v>
      </c>
      <c r="H30" s="20" t="n">
        <v>5.7829714</v>
      </c>
      <c r="I30" s="18" t="n">
        <v>520.31773352</v>
      </c>
      <c r="J30" s="20" t="n">
        <v>2.94055407</v>
      </c>
      <c r="K30" s="18" t="n">
        <v>505.91153822</v>
      </c>
      <c r="L30" s="20" t="n">
        <v>3.64714746</v>
      </c>
      <c r="M30" s="18" t="s">
        <v>481</v>
      </c>
      <c r="N30" s="20" t="s">
        <v>481</v>
      </c>
      <c r="O30" s="18" t="s">
        <v>481</v>
      </c>
      <c r="P30" s="20" t="s">
        <v>481</v>
      </c>
      <c r="Q30" s="18" t="s">
        <v>481</v>
      </c>
      <c r="R30" s="20" t="s">
        <v>481</v>
      </c>
      <c r="S30" s="18" t="s">
        <v>481</v>
      </c>
      <c r="T30" s="20" t="s">
        <v>481</v>
      </c>
      <c r="U30" s="18" t="n">
        <v>420.65580551</v>
      </c>
      <c r="V30" s="20" t="n">
        <v>12.89542433</v>
      </c>
    </row>
    <row r="31" spans="1:22">
      <c r="A31" s="15" t="s">
        <v>506</v>
      </c>
      <c r="B31" s="17" t="n">
        <v>5456</v>
      </c>
      <c r="C31" s="18">
        <f>(126.0/B31*100)</f>
        <v/>
      </c>
      <c r="D31" s="19" t="n">
        <v>5330</v>
      </c>
      <c r="E31" s="18" t="n">
        <v>503.01748013</v>
      </c>
      <c r="F31" s="20" t="n">
        <v>8.18103958</v>
      </c>
      <c r="G31" s="18" t="n">
        <v>519.71428322</v>
      </c>
      <c r="H31" s="20" t="n">
        <v>4.6192825</v>
      </c>
      <c r="I31" s="18" t="n">
        <v>505.80623048</v>
      </c>
      <c r="J31" s="20" t="n">
        <v>2.72669158</v>
      </c>
      <c r="K31" s="18" t="n">
        <v>483.38381898</v>
      </c>
      <c r="L31" s="20" t="n">
        <v>2.99107141</v>
      </c>
      <c r="M31" s="18" t="s">
        <v>481</v>
      </c>
      <c r="N31" s="20" t="s">
        <v>481</v>
      </c>
      <c r="O31" s="18" t="s">
        <v>481</v>
      </c>
      <c r="P31" s="20" t="s">
        <v>481</v>
      </c>
      <c r="Q31" s="18" t="s">
        <v>481</v>
      </c>
      <c r="R31" s="20" t="s">
        <v>481</v>
      </c>
      <c r="S31" s="18" t="s">
        <v>481</v>
      </c>
      <c r="T31" s="20" t="s">
        <v>481</v>
      </c>
      <c r="U31" s="18" t="n">
        <v>409.72440183</v>
      </c>
      <c r="V31" s="20" t="n">
        <v>9.90239777</v>
      </c>
    </row>
    <row r="32" spans="1:22">
      <c r="A32" s="15" t="s">
        <v>507</v>
      </c>
      <c r="B32" s="17" t="n">
        <v>4478</v>
      </c>
      <c r="C32" s="18">
        <f>(5.0/B32*100)</f>
        <v/>
      </c>
      <c r="D32" s="19" t="n">
        <v>4473</v>
      </c>
      <c r="E32" s="18" t="n">
        <v>525.05370762</v>
      </c>
      <c r="F32" s="20" t="n">
        <v>7.87857735</v>
      </c>
      <c r="G32" s="18" t="n">
        <v>533.8171009</v>
      </c>
      <c r="H32" s="20" t="n">
        <v>5.77777567</v>
      </c>
      <c r="I32" s="18" t="n">
        <v>497.5685718</v>
      </c>
      <c r="J32" s="20" t="n">
        <v>2.62778323</v>
      </c>
      <c r="K32" s="18" t="n">
        <v>494.92753929</v>
      </c>
      <c r="L32" s="20" t="n">
        <v>3.60923949</v>
      </c>
      <c r="M32" s="18" t="s">
        <v>481</v>
      </c>
      <c r="N32" s="20" t="s">
        <v>481</v>
      </c>
      <c r="O32" s="18" t="s">
        <v>481</v>
      </c>
      <c r="P32" s="20" t="s">
        <v>481</v>
      </c>
      <c r="Q32" s="18" t="s">
        <v>481</v>
      </c>
      <c r="R32" s="20" t="s">
        <v>481</v>
      </c>
      <c r="S32" s="18" t="s">
        <v>481</v>
      </c>
      <c r="T32" s="20" t="s">
        <v>481</v>
      </c>
      <c r="U32" s="18" t="n">
        <v>435.63918807</v>
      </c>
      <c r="V32" s="20" t="n">
        <v>24.017587</v>
      </c>
    </row>
    <row r="33" spans="1:22">
      <c r="A33" s="15" t="s">
        <v>508</v>
      </c>
      <c r="B33" s="17" t="n">
        <v>7325</v>
      </c>
      <c r="C33" s="18">
        <f>(76.0/B33*100)</f>
        <v/>
      </c>
      <c r="D33" s="19" t="n">
        <v>7249</v>
      </c>
      <c r="E33" s="18" t="n">
        <v>494.1948901</v>
      </c>
      <c r="F33" s="20" t="n">
        <v>15.14998446</v>
      </c>
      <c r="G33" s="18" t="n">
        <v>544.8070943500001</v>
      </c>
      <c r="H33" s="20" t="n">
        <v>7.09479024</v>
      </c>
      <c r="I33" s="18" t="n">
        <v>502.52677636</v>
      </c>
      <c r="J33" s="20" t="n">
        <v>2.89097063</v>
      </c>
      <c r="K33" s="18" t="n">
        <v>497.97626365</v>
      </c>
      <c r="L33" s="20" t="n">
        <v>2.85686193</v>
      </c>
      <c r="M33" s="18" t="s">
        <v>481</v>
      </c>
      <c r="N33" s="20" t="s">
        <v>481</v>
      </c>
      <c r="O33" s="18" t="s">
        <v>481</v>
      </c>
      <c r="P33" s="20" t="s">
        <v>481</v>
      </c>
      <c r="Q33" s="18" t="s">
        <v>481</v>
      </c>
      <c r="R33" s="20" t="s">
        <v>481</v>
      </c>
      <c r="S33" s="18" t="s">
        <v>481</v>
      </c>
      <c r="T33" s="20" t="s">
        <v>481</v>
      </c>
      <c r="U33" s="18" t="n">
        <v>416.13604434</v>
      </c>
      <c r="V33" s="20" t="n">
        <v>17.40770707</v>
      </c>
    </row>
    <row r="34" spans="1:22">
      <c r="A34" s="15" t="s">
        <v>509</v>
      </c>
      <c r="B34" s="17" t="n">
        <v>6350</v>
      </c>
      <c r="C34" s="18">
        <f>(39.0/B34*100)</f>
        <v/>
      </c>
      <c r="D34" s="19" t="n">
        <v>6311</v>
      </c>
      <c r="E34" s="18" t="n">
        <v>446.72306579</v>
      </c>
      <c r="F34" s="20" t="n">
        <v>7.9509714</v>
      </c>
      <c r="G34" s="18" t="n">
        <v>467.97612896</v>
      </c>
      <c r="H34" s="20" t="n">
        <v>4.43719702</v>
      </c>
      <c r="I34" s="18" t="n">
        <v>467.34481859</v>
      </c>
      <c r="J34" s="20" t="n">
        <v>2.54790119</v>
      </c>
      <c r="K34" s="18" t="n">
        <v>481.90815811</v>
      </c>
      <c r="L34" s="20" t="n">
        <v>3.76207469</v>
      </c>
      <c r="M34" s="18" t="s">
        <v>481</v>
      </c>
      <c r="N34" s="20" t="s">
        <v>481</v>
      </c>
      <c r="O34" s="18" t="s">
        <v>481</v>
      </c>
      <c r="P34" s="20" t="s">
        <v>481</v>
      </c>
      <c r="Q34" s="18" t="n">
        <v>306.56969545</v>
      </c>
      <c r="R34" s="20" t="n">
        <v>10.27624616</v>
      </c>
      <c r="S34" s="18" t="s">
        <v>481</v>
      </c>
      <c r="T34" s="20" t="s">
        <v>481</v>
      </c>
      <c r="U34" s="18" t="n">
        <v>341.51077659</v>
      </c>
      <c r="V34" s="20" t="n">
        <v>9.956661779999999</v>
      </c>
    </row>
    <row r="35" spans="1:22">
      <c r="A35" s="15" t="s">
        <v>510</v>
      </c>
      <c r="B35" s="17" t="n">
        <v>6406</v>
      </c>
      <c r="C35" s="18">
        <f>(38.0/B35*100)</f>
        <v/>
      </c>
      <c r="D35" s="19" t="n">
        <v>6368</v>
      </c>
      <c r="E35" s="18" t="n">
        <v>508.19135544</v>
      </c>
      <c r="F35" s="20" t="n">
        <v>9.849123759999999</v>
      </c>
      <c r="G35" s="18" t="n">
        <v>537.36857615</v>
      </c>
      <c r="H35" s="20" t="n">
        <v>5.64789074</v>
      </c>
      <c r="I35" s="18" t="n">
        <v>515.7857791</v>
      </c>
      <c r="J35" s="20" t="n">
        <v>1.95000829</v>
      </c>
      <c r="K35" s="18" t="n">
        <v>509.94341975</v>
      </c>
      <c r="L35" s="20" t="n">
        <v>2.73665939</v>
      </c>
      <c r="M35" s="18" t="s">
        <v>481</v>
      </c>
      <c r="N35" s="20" t="s">
        <v>481</v>
      </c>
      <c r="O35" s="18" t="s">
        <v>481</v>
      </c>
      <c r="P35" s="20" t="s">
        <v>481</v>
      </c>
      <c r="Q35" s="18" t="n">
        <v>374.85244494</v>
      </c>
      <c r="R35" s="20" t="n">
        <v>5.84040672</v>
      </c>
      <c r="S35" s="18" t="s">
        <v>481</v>
      </c>
      <c r="T35" s="20" t="s">
        <v>481</v>
      </c>
      <c r="U35" s="18" t="n">
        <v>427.55338675</v>
      </c>
      <c r="V35" s="20" t="n">
        <v>15.62679861</v>
      </c>
    </row>
    <row r="36" spans="1:22">
      <c r="A36" s="15" t="s">
        <v>511</v>
      </c>
      <c r="B36" s="17" t="n">
        <v>6736</v>
      </c>
      <c r="C36" s="18">
        <f>(30.0/B36*100)</f>
        <v/>
      </c>
      <c r="D36" s="19" t="n">
        <v>6706</v>
      </c>
      <c r="E36" s="18" t="n">
        <v>491.78465441</v>
      </c>
      <c r="F36" s="20" t="n">
        <v>9.75488109</v>
      </c>
      <c r="G36" s="18" t="n">
        <v>517.57766472</v>
      </c>
      <c r="H36" s="20" t="n">
        <v>5.55454259</v>
      </c>
      <c r="I36" s="18" t="n">
        <v>496.08622438</v>
      </c>
      <c r="J36" s="20" t="n">
        <v>2.3197956</v>
      </c>
      <c r="K36" s="18" t="n">
        <v>487.54163795</v>
      </c>
      <c r="L36" s="20" t="n">
        <v>2.79293871</v>
      </c>
      <c r="M36" s="18" t="s">
        <v>481</v>
      </c>
      <c r="N36" s="20" t="s">
        <v>481</v>
      </c>
      <c r="O36" s="18" t="s">
        <v>481</v>
      </c>
      <c r="P36" s="20" t="s">
        <v>481</v>
      </c>
      <c r="Q36" s="18" t="s">
        <v>481</v>
      </c>
      <c r="R36" s="20" t="s">
        <v>481</v>
      </c>
      <c r="S36" s="18" t="s">
        <v>481</v>
      </c>
      <c r="T36" s="20" t="s">
        <v>481</v>
      </c>
      <c r="U36" s="18" t="n">
        <v>408.84053809</v>
      </c>
      <c r="V36" s="20" t="n">
        <v>13.12602889</v>
      </c>
    </row>
    <row r="37" spans="1:22">
      <c r="A37" s="15" t="s">
        <v>512</v>
      </c>
      <c r="B37" s="17" t="n">
        <v>5458</v>
      </c>
      <c r="C37" s="18">
        <f>(66.0/B37*100)</f>
        <v/>
      </c>
      <c r="D37" s="19" t="n">
        <v>5392</v>
      </c>
      <c r="E37" s="18" t="n">
        <v>496.25542793</v>
      </c>
      <c r="F37" s="20" t="n">
        <v>7.4202602</v>
      </c>
      <c r="G37" s="18" t="n">
        <v>522.51160802</v>
      </c>
      <c r="H37" s="20" t="n">
        <v>5.57120209</v>
      </c>
      <c r="I37" s="18" t="n">
        <v>496.31184146</v>
      </c>
      <c r="J37" s="20" t="n">
        <v>3.48697996</v>
      </c>
      <c r="K37" s="18" t="n">
        <v>485.88014229</v>
      </c>
      <c r="L37" s="20" t="n">
        <v>4.14141136</v>
      </c>
      <c r="M37" s="18" t="s">
        <v>481</v>
      </c>
      <c r="N37" s="20" t="s">
        <v>481</v>
      </c>
      <c r="O37" s="18" t="s">
        <v>481</v>
      </c>
      <c r="P37" s="20" t="s">
        <v>481</v>
      </c>
      <c r="Q37" s="18" t="s">
        <v>481</v>
      </c>
      <c r="R37" s="20" t="s">
        <v>481</v>
      </c>
      <c r="S37" s="18" t="s">
        <v>481</v>
      </c>
      <c r="T37" s="20" t="s">
        <v>481</v>
      </c>
      <c r="U37" s="18" t="n">
        <v>370.37849524</v>
      </c>
      <c r="V37" s="20" t="n">
        <v>9.93869778</v>
      </c>
    </row>
    <row r="38" spans="1:22">
      <c r="A38" s="15" t="s">
        <v>513</v>
      </c>
      <c r="B38" s="17" t="n">
        <v>5860</v>
      </c>
      <c r="C38" s="18">
        <f>(17.0/B38*100)</f>
        <v/>
      </c>
      <c r="D38" s="19" t="n">
        <v>5843</v>
      </c>
      <c r="E38" s="18" t="n">
        <v>493.82363046</v>
      </c>
      <c r="F38" s="20" t="n">
        <v>14.73771691</v>
      </c>
      <c r="G38" s="18" t="n">
        <v>543.00539062</v>
      </c>
      <c r="H38" s="20" t="n">
        <v>6.69505639</v>
      </c>
      <c r="I38" s="18" t="n">
        <v>513.06094804</v>
      </c>
      <c r="J38" s="20" t="n">
        <v>3.34426151</v>
      </c>
      <c r="K38" s="18" t="n">
        <v>497.85076388</v>
      </c>
      <c r="L38" s="20" t="n">
        <v>3.10218045</v>
      </c>
      <c r="M38" s="18" t="s">
        <v>481</v>
      </c>
      <c r="N38" s="20" t="s">
        <v>481</v>
      </c>
      <c r="O38" s="18" t="s">
        <v>481</v>
      </c>
      <c r="P38" s="20" t="s">
        <v>481</v>
      </c>
      <c r="Q38" s="18" t="s">
        <v>481</v>
      </c>
      <c r="R38" s="20" t="s">
        <v>481</v>
      </c>
      <c r="S38" s="18" t="s">
        <v>481</v>
      </c>
      <c r="T38" s="20" t="s">
        <v>481</v>
      </c>
      <c r="U38" s="18" t="n">
        <v>402.59201861</v>
      </c>
      <c r="V38" s="20" t="n">
        <v>14.16551181</v>
      </c>
    </row>
    <row r="39" spans="1:22">
      <c r="A39" s="15" t="s">
        <v>514</v>
      </c>
      <c r="B39" s="17" t="n">
        <v>5895</v>
      </c>
      <c r="C39" s="18">
        <f>(31.0/B39*100)</f>
        <v/>
      </c>
      <c r="D39" s="19" t="n">
        <v>5864</v>
      </c>
      <c r="E39" s="18" t="n">
        <v>397.57260909</v>
      </c>
      <c r="F39" s="20" t="n">
        <v>6.71442488</v>
      </c>
      <c r="G39" s="18" t="n">
        <v>406.22251846</v>
      </c>
      <c r="H39" s="20" t="n">
        <v>4.63435627</v>
      </c>
      <c r="I39" s="18" t="n">
        <v>430.10941387</v>
      </c>
      <c r="J39" s="20" t="n">
        <v>3.91059915</v>
      </c>
      <c r="K39" s="18" t="n">
        <v>435.45401446</v>
      </c>
      <c r="L39" s="20" t="n">
        <v>4.25887612</v>
      </c>
      <c r="M39" s="18" t="s">
        <v>481</v>
      </c>
      <c r="N39" s="20" t="s">
        <v>481</v>
      </c>
      <c r="O39" s="18" t="s">
        <v>481</v>
      </c>
      <c r="P39" s="20" t="s">
        <v>481</v>
      </c>
      <c r="Q39" s="18" t="s">
        <v>481</v>
      </c>
      <c r="R39" s="20" t="s">
        <v>481</v>
      </c>
      <c r="S39" s="18" t="s">
        <v>481</v>
      </c>
      <c r="T39" s="20" t="s">
        <v>481</v>
      </c>
      <c r="U39" s="18" t="n">
        <v>365.77715735</v>
      </c>
      <c r="V39" s="20" t="n">
        <v>11.78360665</v>
      </c>
    </row>
    <row r="40" spans="1:22">
      <c r="A40" s="15" t="s">
        <v>515</v>
      </c>
      <c r="B40" s="17" t="n">
        <v>14157</v>
      </c>
      <c r="C40" s="18">
        <f>(286.0/B40*100)</f>
        <v/>
      </c>
      <c r="D40" s="19" t="n">
        <v>13871</v>
      </c>
      <c r="E40" s="18" t="n">
        <v>511.49395904</v>
      </c>
      <c r="F40" s="20" t="n">
        <v>7.63550422</v>
      </c>
      <c r="G40" s="18" t="n">
        <v>516.39211001</v>
      </c>
      <c r="H40" s="20" t="n">
        <v>5.28019329</v>
      </c>
      <c r="I40" s="18" t="n">
        <v>511.28460185</v>
      </c>
      <c r="J40" s="20" t="n">
        <v>2.78945463</v>
      </c>
      <c r="K40" s="18" t="n">
        <v>510.65498031</v>
      </c>
      <c r="L40" s="20" t="n">
        <v>3.60368266</v>
      </c>
      <c r="M40" s="18" t="s">
        <v>481</v>
      </c>
      <c r="N40" s="20" t="s">
        <v>481</v>
      </c>
      <c r="O40" s="18" t="s">
        <v>481</v>
      </c>
      <c r="P40" s="20" t="s">
        <v>481</v>
      </c>
      <c r="Q40" s="18" t="s">
        <v>481</v>
      </c>
      <c r="R40" s="20" t="s">
        <v>481</v>
      </c>
      <c r="S40" s="18" t="s">
        <v>481</v>
      </c>
      <c r="T40" s="20" t="s">
        <v>481</v>
      </c>
      <c r="U40" s="18" t="n">
        <v>406.36066722</v>
      </c>
      <c r="V40" s="20" t="n">
        <v>9.966465100000001</v>
      </c>
    </row>
    <row r="41" spans="1:22">
      <c r="A41" s="15" t="s">
        <v>516</v>
      </c>
      <c r="B41" s="17" t="n">
        <v>5712</v>
      </c>
      <c r="C41" s="18">
        <f>(39.0/B41*100)</f>
        <v/>
      </c>
      <c r="D41" s="19" t="n">
        <v>5673</v>
      </c>
      <c r="E41" s="18" t="n">
        <v>520.23920733</v>
      </c>
      <c r="F41" s="20" t="n">
        <v>10.44515769</v>
      </c>
      <c r="G41" s="18" t="n">
        <v>524.06809659</v>
      </c>
      <c r="H41" s="20" t="n">
        <v>5.60473508</v>
      </c>
      <c r="I41" s="18" t="n">
        <v>497.44943095</v>
      </c>
      <c r="J41" s="20" t="n">
        <v>3.34193316</v>
      </c>
      <c r="K41" s="18" t="n">
        <v>492.04392643</v>
      </c>
      <c r="L41" s="20" t="n">
        <v>3.6725913</v>
      </c>
      <c r="M41" s="18" t="s">
        <v>481</v>
      </c>
      <c r="N41" s="20" t="s">
        <v>481</v>
      </c>
      <c r="O41" s="18" t="s">
        <v>481</v>
      </c>
      <c r="P41" s="20" t="s">
        <v>481</v>
      </c>
      <c r="Q41" s="18" t="n">
        <v>387.44235424</v>
      </c>
      <c r="R41" s="20" t="n">
        <v>14.52510266</v>
      </c>
      <c r="S41" s="18" t="s">
        <v>481</v>
      </c>
      <c r="T41" s="20" t="s">
        <v>481</v>
      </c>
      <c r="U41" s="18" t="n">
        <v>397.8889319</v>
      </c>
      <c r="V41" s="20" t="n">
        <v>13.30442123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(1306.0/B46*100)</f>
        <v/>
      </c>
      <c r="D46" s="19" t="n">
        <v>21835</v>
      </c>
      <c r="E46" s="18" t="n">
        <v>367.55229744</v>
      </c>
      <c r="F46" s="20" t="n">
        <v>6.75371234</v>
      </c>
      <c r="G46" s="18" t="n">
        <v>394.78096009</v>
      </c>
      <c r="H46" s="20" t="n">
        <v>5.31106026</v>
      </c>
      <c r="I46" s="18" t="n">
        <v>408.33445682</v>
      </c>
      <c r="J46" s="20" t="n">
        <v>2.46072191</v>
      </c>
      <c r="K46" s="18" t="n">
        <v>410.70250269</v>
      </c>
      <c r="L46" s="20" t="n">
        <v>2.89117706</v>
      </c>
      <c r="M46" s="18" t="s">
        <v>481</v>
      </c>
      <c r="N46" s="20" t="s">
        <v>481</v>
      </c>
      <c r="O46" s="18" t="s">
        <v>481</v>
      </c>
      <c r="P46" s="20" t="s">
        <v>481</v>
      </c>
      <c r="Q46" s="18" t="s">
        <v>481</v>
      </c>
      <c r="R46" s="20" t="s">
        <v>481</v>
      </c>
      <c r="S46" s="18" t="s">
        <v>481</v>
      </c>
      <c r="T46" s="20" t="s">
        <v>481</v>
      </c>
      <c r="U46" s="18" t="n">
        <v>342.06747656</v>
      </c>
      <c r="V46" s="20" t="n">
        <v>3.50535228</v>
      </c>
    </row>
    <row r="47" spans="1:22">
      <c r="A47" s="15" t="s">
        <v>522</v>
      </c>
      <c r="B47" s="17" t="n">
        <v>5928</v>
      </c>
      <c r="C47" s="18">
        <f>(96.0/B47*100)</f>
        <v/>
      </c>
      <c r="D47" s="19" t="n">
        <v>5832</v>
      </c>
      <c r="E47" s="18" t="n">
        <v>434.2557484</v>
      </c>
      <c r="F47" s="20" t="n">
        <v>8.24079324</v>
      </c>
      <c r="G47" s="18" t="n">
        <v>462.55258787</v>
      </c>
      <c r="H47" s="20" t="n">
        <v>5.21061269</v>
      </c>
      <c r="I47" s="18" t="n">
        <v>454.85777184</v>
      </c>
      <c r="J47" s="20" t="n">
        <v>4.29913668</v>
      </c>
      <c r="K47" s="18" t="n">
        <v>452.44518283</v>
      </c>
      <c r="L47" s="20" t="n">
        <v>4.72667783</v>
      </c>
      <c r="M47" s="18" t="s">
        <v>481</v>
      </c>
      <c r="N47" s="20" t="s">
        <v>481</v>
      </c>
      <c r="O47" s="18" t="s">
        <v>481</v>
      </c>
      <c r="P47" s="20" t="s">
        <v>481</v>
      </c>
      <c r="Q47" s="18" t="s">
        <v>481</v>
      </c>
      <c r="R47" s="20" t="s">
        <v>481</v>
      </c>
      <c r="S47" s="18" t="s">
        <v>481</v>
      </c>
      <c r="T47" s="20" t="s">
        <v>481</v>
      </c>
      <c r="U47" s="18" t="n">
        <v>334.61839401</v>
      </c>
      <c r="V47" s="20" t="n">
        <v>7.01975067</v>
      </c>
    </row>
    <row r="48" spans="1:22">
      <c r="A48" s="15" t="s">
        <v>523</v>
      </c>
      <c r="B48" s="17" t="n">
        <v>9841</v>
      </c>
      <c r="C48" s="18">
        <f>(7.0/B48*100)</f>
        <v/>
      </c>
      <c r="D48" s="19" t="n">
        <v>9834</v>
      </c>
      <c r="E48" s="18" t="n">
        <v>529.95959393</v>
      </c>
      <c r="F48" s="20" t="n">
        <v>17.22971684</v>
      </c>
      <c r="G48" s="18" t="n">
        <v>553.59551484</v>
      </c>
      <c r="H48" s="20" t="n">
        <v>7.84968284</v>
      </c>
      <c r="I48" s="18" t="n">
        <v>515.25006539</v>
      </c>
      <c r="J48" s="20" t="n">
        <v>5.01533456</v>
      </c>
      <c r="K48" s="18" t="n">
        <v>516.54630903</v>
      </c>
      <c r="L48" s="20" t="n">
        <v>4.61017475</v>
      </c>
      <c r="M48" s="18" t="s">
        <v>481</v>
      </c>
      <c r="N48" s="20" t="s">
        <v>481</v>
      </c>
      <c r="O48" s="18" t="s">
        <v>481</v>
      </c>
      <c r="P48" s="20" t="s">
        <v>481</v>
      </c>
      <c r="Q48" s="18" t="s">
        <v>481</v>
      </c>
      <c r="R48" s="20" t="s">
        <v>481</v>
      </c>
      <c r="S48" s="18" t="s">
        <v>481</v>
      </c>
      <c r="T48" s="20" t="s">
        <v>481</v>
      </c>
      <c r="U48" s="18" t="n">
        <v>467.22169435</v>
      </c>
      <c r="V48" s="20" t="n">
        <v>36.34097778</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(222.0/B50*100)</f>
        <v/>
      </c>
      <c r="D50" s="19" t="n">
        <v>11573</v>
      </c>
      <c r="E50" s="18" t="n">
        <v>399.00810175</v>
      </c>
      <c r="F50" s="20" t="n">
        <v>7.44131335</v>
      </c>
      <c r="G50" s="18" t="n">
        <v>423.11558981</v>
      </c>
      <c r="H50" s="20" t="n">
        <v>6.5288595</v>
      </c>
      <c r="I50" s="18" t="n">
        <v>420.00928751</v>
      </c>
      <c r="J50" s="20" t="n">
        <v>2.42681208</v>
      </c>
      <c r="K50" s="18" t="n">
        <v>412.41997159</v>
      </c>
      <c r="L50" s="20" t="n">
        <v>2.90999391</v>
      </c>
      <c r="M50" s="18" t="s">
        <v>481</v>
      </c>
      <c r="N50" s="20" t="s">
        <v>481</v>
      </c>
      <c r="O50" s="18" t="s">
        <v>481</v>
      </c>
      <c r="P50" s="20" t="s">
        <v>481</v>
      </c>
      <c r="Q50" s="18" t="s">
        <v>481</v>
      </c>
      <c r="R50" s="20" t="s">
        <v>481</v>
      </c>
      <c r="S50" s="18" t="s">
        <v>481</v>
      </c>
      <c r="T50" s="20" t="s">
        <v>481</v>
      </c>
      <c r="U50" s="18" t="n">
        <v>354.48132007</v>
      </c>
      <c r="V50" s="20" t="n">
        <v>9.04186842</v>
      </c>
    </row>
    <row r="51" spans="1:22">
      <c r="A51" s="15" t="s">
        <v>526</v>
      </c>
      <c r="B51" s="17" t="n">
        <v>6866</v>
      </c>
      <c r="C51" s="18">
        <f>(110.0/B51*100)</f>
        <v/>
      </c>
      <c r="D51" s="19" t="n">
        <v>6756</v>
      </c>
      <c r="E51" s="18" t="n">
        <v>413.73786021</v>
      </c>
      <c r="F51" s="20" t="n">
        <v>8.229657169999999</v>
      </c>
      <c r="G51" s="18" t="n">
        <v>434.08869167</v>
      </c>
      <c r="H51" s="20" t="n">
        <v>6.93374636</v>
      </c>
      <c r="I51" s="18" t="n">
        <v>425.4961712</v>
      </c>
      <c r="J51" s="20" t="n">
        <v>2.50601419</v>
      </c>
      <c r="K51" s="18" t="n">
        <v>415.96227015</v>
      </c>
      <c r="L51" s="20" t="n">
        <v>2.40510897</v>
      </c>
      <c r="M51" s="18" t="s">
        <v>481</v>
      </c>
      <c r="N51" s="20" t="s">
        <v>481</v>
      </c>
      <c r="O51" s="18" t="s">
        <v>481</v>
      </c>
      <c r="P51" s="20" t="s">
        <v>481</v>
      </c>
      <c r="Q51" s="18" t="n">
        <v>410.85572185</v>
      </c>
      <c r="R51" s="20" t="n">
        <v>3.7997542</v>
      </c>
      <c r="S51" s="18" t="s">
        <v>481</v>
      </c>
      <c r="T51" s="20" t="s">
        <v>481</v>
      </c>
      <c r="U51" s="18" t="n">
        <v>385.23833558</v>
      </c>
      <c r="V51" s="20" t="n">
        <v>8.29587935</v>
      </c>
    </row>
    <row r="52" spans="1:22">
      <c r="A52" s="15" t="s">
        <v>527</v>
      </c>
      <c r="B52" s="17" t="n">
        <v>5809</v>
      </c>
      <c r="C52" s="18">
        <f>(76.0/B52*100)</f>
        <v/>
      </c>
      <c r="D52" s="19" t="n">
        <v>5733</v>
      </c>
      <c r="E52" s="18" t="n">
        <v>480.53003772</v>
      </c>
      <c r="F52" s="20" t="n">
        <v>10.76109924</v>
      </c>
      <c r="G52" s="18" t="n">
        <v>495.77140201</v>
      </c>
      <c r="H52" s="20" t="n">
        <v>5.78082304</v>
      </c>
      <c r="I52" s="18" t="n">
        <v>478.28708096</v>
      </c>
      <c r="J52" s="20" t="n">
        <v>2.58463891</v>
      </c>
      <c r="K52" s="18" t="n">
        <v>467.62060756</v>
      </c>
      <c r="L52" s="20" t="n">
        <v>3.03935184</v>
      </c>
      <c r="M52" s="18" t="s">
        <v>481</v>
      </c>
      <c r="N52" s="20" t="s">
        <v>481</v>
      </c>
      <c r="O52" s="18" t="s">
        <v>481</v>
      </c>
      <c r="P52" s="20" t="s">
        <v>481</v>
      </c>
      <c r="Q52" s="18" t="s">
        <v>481</v>
      </c>
      <c r="R52" s="20" t="s">
        <v>481</v>
      </c>
      <c r="S52" s="18" t="s">
        <v>481</v>
      </c>
      <c r="T52" s="20" t="s">
        <v>481</v>
      </c>
      <c r="U52" s="18" t="n">
        <v>355.35313196</v>
      </c>
      <c r="V52" s="20" t="n">
        <v>16.24069642</v>
      </c>
    </row>
    <row r="53" spans="1:22">
      <c r="A53" s="15" t="s">
        <v>528</v>
      </c>
      <c r="B53" s="17" t="n">
        <v>5571</v>
      </c>
      <c r="C53" s="18">
        <f>(85.0/B53*100)</f>
        <v/>
      </c>
      <c r="D53" s="19" t="n">
        <v>5486</v>
      </c>
      <c r="E53" s="18" t="n">
        <v>422.35603943</v>
      </c>
      <c r="F53" s="20" t="n">
        <v>8.86664515</v>
      </c>
      <c r="G53" s="18" t="n">
        <v>451.28842437</v>
      </c>
      <c r="H53" s="20" t="n">
        <v>4.24889632</v>
      </c>
      <c r="I53" s="18" t="n">
        <v>436.4555923</v>
      </c>
      <c r="J53" s="20" t="n">
        <v>1.84082349</v>
      </c>
      <c r="K53" s="18" t="n">
        <v>430.12814327</v>
      </c>
      <c r="L53" s="20" t="n">
        <v>2.55511419</v>
      </c>
      <c r="M53" s="18" t="s">
        <v>481</v>
      </c>
      <c r="N53" s="20" t="s">
        <v>481</v>
      </c>
      <c r="O53" s="18" t="s">
        <v>481</v>
      </c>
      <c r="P53" s="20" t="s">
        <v>481</v>
      </c>
      <c r="Q53" s="18" t="s">
        <v>481</v>
      </c>
      <c r="R53" s="20" t="s">
        <v>481</v>
      </c>
      <c r="S53" s="18" t="s">
        <v>481</v>
      </c>
      <c r="T53" s="20" t="s">
        <v>481</v>
      </c>
      <c r="U53" s="18" t="n">
        <v>341.32752686</v>
      </c>
      <c r="V53" s="20" t="n">
        <v>7.31604629</v>
      </c>
    </row>
    <row r="54" spans="1:22">
      <c r="A54" s="15" t="s">
        <v>529</v>
      </c>
      <c r="B54" s="17" t="n">
        <v>4740</v>
      </c>
      <c r="C54" s="18">
        <f>(83.0/B54*100)</f>
        <v/>
      </c>
      <c r="D54" s="19" t="n">
        <v>4657</v>
      </c>
      <c r="E54" s="18" t="n">
        <v>303.71652641</v>
      </c>
      <c r="F54" s="20" t="n">
        <v>7.27268604</v>
      </c>
      <c r="G54" s="18" t="n">
        <v>317.532276</v>
      </c>
      <c r="H54" s="20" t="n">
        <v>10.98969134</v>
      </c>
      <c r="I54" s="18" t="n">
        <v>337.7706628</v>
      </c>
      <c r="J54" s="20" t="n">
        <v>3.54762545</v>
      </c>
      <c r="K54" s="18" t="n">
        <v>338.88949196</v>
      </c>
      <c r="L54" s="20" t="n">
        <v>2.60032258</v>
      </c>
      <c r="M54" s="18" t="s">
        <v>481</v>
      </c>
      <c r="N54" s="20" t="s">
        <v>481</v>
      </c>
      <c r="O54" s="18" t="s">
        <v>481</v>
      </c>
      <c r="P54" s="20" t="s">
        <v>481</v>
      </c>
      <c r="Q54" s="18" t="s">
        <v>481</v>
      </c>
      <c r="R54" s="20" t="s">
        <v>481</v>
      </c>
      <c r="S54" s="18" t="s">
        <v>481</v>
      </c>
      <c r="T54" s="20" t="s">
        <v>481</v>
      </c>
      <c r="U54" s="18" t="n">
        <v>267.29367662</v>
      </c>
      <c r="V54" s="20" t="n">
        <v>4.67430365</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519.5064386</v>
      </c>
      <c r="F56" s="20" t="n">
        <v>6.91440601</v>
      </c>
      <c r="G56" s="18" t="n">
        <v>536.91306535</v>
      </c>
      <c r="H56" s="20" t="n">
        <v>4.13414678</v>
      </c>
      <c r="I56" s="18" t="n">
        <v>523.26953631</v>
      </c>
      <c r="J56" s="20" t="n">
        <v>2.71871044</v>
      </c>
      <c r="K56" s="18" t="n">
        <v>518.77137183</v>
      </c>
      <c r="L56" s="20" t="n">
        <v>3.82162319</v>
      </c>
      <c r="M56" s="18" t="s">
        <v>481</v>
      </c>
      <c r="N56" s="20" t="s">
        <v>481</v>
      </c>
      <c r="O56" s="18" t="s">
        <v>481</v>
      </c>
      <c r="P56" s="20" t="s">
        <v>481</v>
      </c>
      <c r="Q56" s="18" t="s">
        <v>481</v>
      </c>
      <c r="R56" s="20" t="s">
        <v>481</v>
      </c>
      <c r="S56" s="18" t="s">
        <v>481</v>
      </c>
      <c r="T56" s="20" t="s">
        <v>481</v>
      </c>
      <c r="U56" s="18" t="n">
        <v>451.69719652</v>
      </c>
      <c r="V56" s="20" t="n">
        <v>24.24153799</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(138.0/B61*100)</f>
        <v/>
      </c>
      <c r="D61" s="19" t="n">
        <v>6387</v>
      </c>
      <c r="E61" s="18" t="n">
        <v>463.33551421</v>
      </c>
      <c r="F61" s="20" t="n">
        <v>8.241550630000001</v>
      </c>
      <c r="G61" s="18" t="n">
        <v>501.84103517</v>
      </c>
      <c r="H61" s="20" t="n">
        <v>5.78398838</v>
      </c>
      <c r="I61" s="18" t="n">
        <v>481.3680397</v>
      </c>
      <c r="J61" s="20" t="n">
        <v>3.12575896</v>
      </c>
      <c r="K61" s="18" t="n">
        <v>470.93194168</v>
      </c>
      <c r="L61" s="20" t="n">
        <v>2.88721946</v>
      </c>
      <c r="M61" s="18" t="s">
        <v>481</v>
      </c>
      <c r="N61" s="20" t="s">
        <v>481</v>
      </c>
      <c r="O61" s="18" t="s">
        <v>481</v>
      </c>
      <c r="P61" s="20" t="s">
        <v>481</v>
      </c>
      <c r="Q61" s="18" t="s">
        <v>481</v>
      </c>
      <c r="R61" s="20" t="s">
        <v>481</v>
      </c>
      <c r="S61" s="18" t="s">
        <v>481</v>
      </c>
      <c r="T61" s="20" t="s">
        <v>481</v>
      </c>
      <c r="U61" s="18" t="n">
        <v>379.68571176</v>
      </c>
      <c r="V61" s="20" t="n">
        <v>10.96700067</v>
      </c>
    </row>
    <row r="62" spans="1:22">
      <c r="A62" s="15" t="s">
        <v>537</v>
      </c>
      <c r="B62" s="17" t="n">
        <v>4476</v>
      </c>
      <c r="C62" s="18">
        <f>(3.0/B62*100)</f>
        <v/>
      </c>
      <c r="D62" s="19" t="n">
        <v>4473</v>
      </c>
      <c r="E62" s="18" t="n">
        <v>518.68185525</v>
      </c>
      <c r="F62" s="20" t="n">
        <v>8.495975270000001</v>
      </c>
      <c r="G62" s="18" t="n">
        <v>531.07027518</v>
      </c>
      <c r="H62" s="20" t="n">
        <v>3.99397481</v>
      </c>
      <c r="I62" s="18" t="n">
        <v>529.04643741</v>
      </c>
      <c r="J62" s="20" t="n">
        <v>1.32450767</v>
      </c>
      <c r="K62" s="18" t="n">
        <v>526.5689427</v>
      </c>
      <c r="L62" s="20" t="n">
        <v>2.53394196</v>
      </c>
      <c r="M62" s="18" t="s">
        <v>481</v>
      </c>
      <c r="N62" s="20" t="s">
        <v>481</v>
      </c>
      <c r="O62" s="18" t="s">
        <v>481</v>
      </c>
      <c r="P62" s="20" t="s">
        <v>481</v>
      </c>
      <c r="Q62" s="18" t="s">
        <v>481</v>
      </c>
      <c r="R62" s="20" t="s">
        <v>481</v>
      </c>
      <c r="S62" s="18" t="s">
        <v>481</v>
      </c>
      <c r="T62" s="20" t="s">
        <v>481</v>
      </c>
      <c r="U62" s="18" t="n">
        <v>512.54237603</v>
      </c>
      <c r="V62" s="20" t="n">
        <v>33.44479708</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(76.0/B66*100)</f>
        <v/>
      </c>
      <c r="D66" s="19" t="n">
        <v>5589</v>
      </c>
      <c r="E66" s="18" t="n">
        <v>408.3202775</v>
      </c>
      <c r="F66" s="20" t="n">
        <v>6.84817578</v>
      </c>
      <c r="G66" s="18" t="n">
        <v>447.60953984</v>
      </c>
      <c r="H66" s="20" t="n">
        <v>5.0499228</v>
      </c>
      <c r="I66" s="18" t="n">
        <v>413.82617163</v>
      </c>
      <c r="J66" s="20" t="n">
        <v>1.36052851</v>
      </c>
      <c r="K66" s="18" t="n">
        <v>411.75110689</v>
      </c>
      <c r="L66" s="20" t="n">
        <v>2.32726899</v>
      </c>
      <c r="M66" s="18" t="s">
        <v>481</v>
      </c>
      <c r="N66" s="20" t="s">
        <v>481</v>
      </c>
      <c r="O66" s="18" t="s">
        <v>481</v>
      </c>
      <c r="P66" s="20" t="s">
        <v>481</v>
      </c>
      <c r="Q66" s="18" t="s">
        <v>481</v>
      </c>
      <c r="R66" s="20" t="s">
        <v>481</v>
      </c>
      <c r="S66" s="18" t="s">
        <v>481</v>
      </c>
      <c r="T66" s="20" t="s">
        <v>481</v>
      </c>
      <c r="U66" s="18" t="n">
        <v>326.4338507</v>
      </c>
      <c r="V66" s="20" t="n">
        <v>4.69757897</v>
      </c>
    </row>
    <row r="67" spans="1:22">
      <c r="A67" s="15" t="s">
        <v>542</v>
      </c>
      <c r="B67" s="17" t="n">
        <v>6971</v>
      </c>
      <c r="C67" s="18">
        <f>(83.0/B67*100)</f>
        <v/>
      </c>
      <c r="D67" s="19" t="n">
        <v>6888</v>
      </c>
      <c r="E67" s="18" t="n">
        <v>368.37109311</v>
      </c>
      <c r="F67" s="20" t="n">
        <v>6.88458158</v>
      </c>
      <c r="G67" s="18" t="n">
        <v>381.01135624</v>
      </c>
      <c r="H67" s="20" t="n">
        <v>5.07086922</v>
      </c>
      <c r="I67" s="18" t="n">
        <v>400.85840081</v>
      </c>
      <c r="J67" s="20" t="n">
        <v>2.36400219</v>
      </c>
      <c r="K67" s="18" t="n">
        <v>404.78211305</v>
      </c>
      <c r="L67" s="20" t="n">
        <v>2.78940524</v>
      </c>
      <c r="M67" s="18" t="s">
        <v>481</v>
      </c>
      <c r="N67" s="20" t="s">
        <v>481</v>
      </c>
      <c r="O67" s="18" t="s">
        <v>481</v>
      </c>
      <c r="P67" s="20" t="s">
        <v>481</v>
      </c>
      <c r="Q67" s="18" t="s">
        <v>481</v>
      </c>
      <c r="R67" s="20" t="s">
        <v>481</v>
      </c>
      <c r="S67" s="18" t="s">
        <v>481</v>
      </c>
      <c r="T67" s="20" t="s">
        <v>481</v>
      </c>
      <c r="U67" s="18" t="n">
        <v>313.62642261</v>
      </c>
      <c r="V67" s="20" t="n">
        <v>7.25066104</v>
      </c>
    </row>
    <row r="68" spans="1:22">
      <c r="A68" s="15" t="s">
        <v>543</v>
      </c>
      <c r="B68" s="17" t="n">
        <v>12083</v>
      </c>
      <c r="C68" s="18">
        <f>(26.0/B68*100)</f>
        <v/>
      </c>
      <c r="D68" s="19" t="n">
        <v>12057</v>
      </c>
      <c r="E68" s="18" t="n">
        <v>363.87559326</v>
      </c>
      <c r="F68" s="20" t="n">
        <v>5.20890139</v>
      </c>
      <c r="G68" s="18" t="n">
        <v>409.0982469</v>
      </c>
      <c r="H68" s="20" t="n">
        <v>3.72261321</v>
      </c>
      <c r="I68" s="18" t="n">
        <v>429.77385385</v>
      </c>
      <c r="J68" s="20" t="n">
        <v>1.35807059</v>
      </c>
      <c r="K68" s="18" t="n">
        <v>428.46061267</v>
      </c>
      <c r="L68" s="20" t="n">
        <v>1.74032725</v>
      </c>
      <c r="M68" s="18" t="s">
        <v>481</v>
      </c>
      <c r="N68" s="20" t="s">
        <v>481</v>
      </c>
      <c r="O68" s="18" t="s">
        <v>481</v>
      </c>
      <c r="P68" s="20" t="s">
        <v>481</v>
      </c>
      <c r="Q68" s="18" t="s">
        <v>481</v>
      </c>
      <c r="R68" s="20" t="s">
        <v>481</v>
      </c>
      <c r="S68" s="18" t="s">
        <v>481</v>
      </c>
      <c r="T68" s="20" t="s">
        <v>481</v>
      </c>
      <c r="U68" s="18" t="n">
        <v>332.35746677</v>
      </c>
      <c r="V68" s="20" t="n">
        <v>3.24895328</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495.25775197</v>
      </c>
      <c r="F70" s="20" t="n">
        <v>6.23968863</v>
      </c>
      <c r="G70" s="18" t="n">
        <v>502.3817512</v>
      </c>
      <c r="H70" s="20" t="n">
        <v>4.74095738</v>
      </c>
      <c r="I70" s="18" t="n">
        <v>485.19617136</v>
      </c>
      <c r="J70" s="20" t="n">
        <v>3.14673815</v>
      </c>
      <c r="K70" s="18" t="n">
        <v>491.12889662</v>
      </c>
      <c r="L70" s="20" t="n">
        <v>3.67264449</v>
      </c>
      <c r="M70" s="18" t="s">
        <v>481</v>
      </c>
      <c r="N70" s="20" t="s">
        <v>481</v>
      </c>
      <c r="O70" s="18" t="s">
        <v>481</v>
      </c>
      <c r="P70" s="20" t="s">
        <v>481</v>
      </c>
      <c r="Q70" s="18" t="s">
        <v>481</v>
      </c>
      <c r="R70" s="20" t="s">
        <v>481</v>
      </c>
      <c r="S70" s="18" t="s">
        <v>481</v>
      </c>
      <c r="T70" s="20" t="s">
        <v>481</v>
      </c>
      <c r="U70" s="18" t="n">
        <v>420.19076735</v>
      </c>
      <c r="V70" s="20" t="n">
        <v>11.17956061</v>
      </c>
    </row>
    <row r="71" spans="1:22">
      <c r="A71" s="15" t="s">
        <v>546</v>
      </c>
      <c r="B71" s="17" t="n">
        <v>6115</v>
      </c>
      <c r="C71" s="18">
        <f>(17.0/B71*100)</f>
        <v/>
      </c>
      <c r="D71" s="19" t="n">
        <v>6098</v>
      </c>
      <c r="E71" s="18" t="n">
        <v>557.85247665</v>
      </c>
      <c r="F71" s="20" t="n">
        <v>12.21619362</v>
      </c>
      <c r="G71" s="18" t="n">
        <v>569.25093204</v>
      </c>
      <c r="H71" s="20" t="n">
        <v>5.92642259</v>
      </c>
      <c r="I71" s="18" t="n">
        <v>558.99892616</v>
      </c>
      <c r="J71" s="20" t="n">
        <v>1.90036981</v>
      </c>
      <c r="K71" s="18" t="n">
        <v>549.23962297</v>
      </c>
      <c r="L71" s="20" t="n">
        <v>2.48661023</v>
      </c>
      <c r="M71" s="18" t="s">
        <v>481</v>
      </c>
      <c r="N71" s="20" t="s">
        <v>481</v>
      </c>
      <c r="O71" s="18" t="s">
        <v>481</v>
      </c>
      <c r="P71" s="20" t="s">
        <v>481</v>
      </c>
      <c r="Q71" s="18" t="s">
        <v>481</v>
      </c>
      <c r="R71" s="20" t="s">
        <v>481</v>
      </c>
      <c r="S71" s="18" t="s">
        <v>481</v>
      </c>
      <c r="T71" s="20" t="s">
        <v>481</v>
      </c>
      <c r="U71" s="18" t="n">
        <v>461.73121986</v>
      </c>
      <c r="V71" s="20" t="n">
        <v>20.46578304</v>
      </c>
    </row>
    <row r="72" spans="1:22">
      <c r="A72" s="15" t="s">
        <v>547</v>
      </c>
      <c r="B72" s="17" t="n">
        <v>7708</v>
      </c>
      <c r="C72" s="18">
        <f>(5.0/B72*100)</f>
        <v/>
      </c>
      <c r="D72" s="19" t="n">
        <v>7703</v>
      </c>
      <c r="E72" s="18" t="n">
        <v>529.48254804</v>
      </c>
      <c r="F72" s="20" t="n">
        <v>11.19723067</v>
      </c>
      <c r="G72" s="18" t="n">
        <v>568.33518528</v>
      </c>
      <c r="H72" s="20" t="n">
        <v>5.56690924</v>
      </c>
      <c r="I72" s="18" t="n">
        <v>527.20917731</v>
      </c>
      <c r="J72" s="20" t="n">
        <v>3.06939509</v>
      </c>
      <c r="K72" s="18" t="n">
        <v>532.97014375</v>
      </c>
      <c r="L72" s="20" t="n">
        <v>2.93750597</v>
      </c>
      <c r="M72" s="18" t="s">
        <v>481</v>
      </c>
      <c r="N72" s="20" t="s">
        <v>481</v>
      </c>
      <c r="O72" s="18" t="s">
        <v>481</v>
      </c>
      <c r="P72" s="20" t="s">
        <v>481</v>
      </c>
      <c r="Q72" s="18" t="s">
        <v>481</v>
      </c>
      <c r="R72" s="20" t="s">
        <v>481</v>
      </c>
      <c r="S72" s="18" t="s">
        <v>481</v>
      </c>
      <c r="T72" s="20" t="s">
        <v>481</v>
      </c>
      <c r="U72" s="18" t="n">
        <v>449.91835552</v>
      </c>
      <c r="V72" s="20" t="n">
        <v>24.5233837</v>
      </c>
    </row>
    <row r="73" spans="1:22">
      <c r="A73" s="15" t="s">
        <v>548</v>
      </c>
      <c r="B73" s="17" t="n">
        <v>8249</v>
      </c>
      <c r="C73" s="18">
        <f>(147.0/B73*100)</f>
        <v/>
      </c>
      <c r="D73" s="19" t="n">
        <v>8102</v>
      </c>
      <c r="E73" s="18" t="n">
        <v>421.29491559</v>
      </c>
      <c r="F73" s="20" t="n">
        <v>17.71722881</v>
      </c>
      <c r="G73" s="18" t="n">
        <v>427.66996878</v>
      </c>
      <c r="H73" s="20" t="n">
        <v>9.50479297</v>
      </c>
      <c r="I73" s="18" t="n">
        <v>422.16850301</v>
      </c>
      <c r="J73" s="20" t="n">
        <v>3.16778803</v>
      </c>
      <c r="K73" s="18" t="n">
        <v>422.09393886</v>
      </c>
      <c r="L73" s="20" t="n">
        <v>2.89253328</v>
      </c>
      <c r="M73" s="18" t="s">
        <v>481</v>
      </c>
      <c r="N73" s="20" t="s">
        <v>481</v>
      </c>
      <c r="O73" s="18" t="s">
        <v>481</v>
      </c>
      <c r="P73" s="20" t="s">
        <v>481</v>
      </c>
      <c r="Q73" s="18" t="s">
        <v>481</v>
      </c>
      <c r="R73" s="20" t="s">
        <v>481</v>
      </c>
      <c r="S73" s="18" t="s">
        <v>481</v>
      </c>
      <c r="T73" s="20" t="s">
        <v>481</v>
      </c>
      <c r="U73" s="18" t="n">
        <v>379.76357656</v>
      </c>
      <c r="V73" s="20" t="n">
        <v>15.09750889</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(204.0/B75*100)</f>
        <v/>
      </c>
      <c r="D75" s="19" t="n">
        <v>5171</v>
      </c>
      <c r="E75" s="18" t="n">
        <v>387.50708756</v>
      </c>
      <c r="F75" s="20" t="n">
        <v>7.21860638</v>
      </c>
      <c r="G75" s="18" t="n">
        <v>409.28016203</v>
      </c>
      <c r="H75" s="20" t="n">
        <v>4.63291765</v>
      </c>
      <c r="I75" s="18" t="n">
        <v>392.46109763</v>
      </c>
      <c r="J75" s="20" t="n">
        <v>2.53293434</v>
      </c>
      <c r="K75" s="18" t="n">
        <v>383.11129341</v>
      </c>
      <c r="L75" s="20" t="n">
        <v>2.23925904</v>
      </c>
      <c r="M75" s="18" t="s">
        <v>481</v>
      </c>
      <c r="N75" s="20" t="s">
        <v>481</v>
      </c>
      <c r="O75" s="18" t="s">
        <v>481</v>
      </c>
      <c r="P75" s="20" t="s">
        <v>481</v>
      </c>
      <c r="Q75" s="18" t="s">
        <v>481</v>
      </c>
      <c r="R75" s="20" t="s">
        <v>481</v>
      </c>
      <c r="S75" s="18" t="s">
        <v>481</v>
      </c>
      <c r="T75" s="20" t="s">
        <v>481</v>
      </c>
      <c r="U75" s="18" t="n">
        <v>343.47770154</v>
      </c>
      <c r="V75" s="20" t="n">
        <v>5.34080468</v>
      </c>
    </row>
    <row r="76" spans="1:22">
      <c r="A76" s="15" t="s">
        <v>551</v>
      </c>
      <c r="B76" s="17" t="n">
        <v>14167</v>
      </c>
      <c r="C76" s="18">
        <f>(229.0/B76*100)</f>
        <v/>
      </c>
      <c r="D76" s="19" t="n">
        <v>13938</v>
      </c>
      <c r="E76" s="18" t="n">
        <v>409.30945918</v>
      </c>
      <c r="F76" s="20" t="n">
        <v>8.888232690000001</v>
      </c>
      <c r="G76" s="18" t="n">
        <v>453.12465374</v>
      </c>
      <c r="H76" s="20" t="n">
        <v>5.53198625</v>
      </c>
      <c r="I76" s="18" t="n">
        <v>445.51818667</v>
      </c>
      <c r="J76" s="20" t="n">
        <v>3.06330576</v>
      </c>
      <c r="K76" s="18" t="n">
        <v>435.38055482</v>
      </c>
      <c r="L76" s="20" t="n">
        <v>2.25812177</v>
      </c>
      <c r="M76" s="18" t="s">
        <v>481</v>
      </c>
      <c r="N76" s="20" t="s">
        <v>481</v>
      </c>
      <c r="O76" s="18" t="s">
        <v>481</v>
      </c>
      <c r="P76" s="20" t="s">
        <v>481</v>
      </c>
      <c r="Q76" s="18" t="s">
        <v>481</v>
      </c>
      <c r="R76" s="20" t="s">
        <v>481</v>
      </c>
      <c r="S76" s="18" t="s">
        <v>481</v>
      </c>
      <c r="T76" s="20" t="s">
        <v>481</v>
      </c>
      <c r="U76" s="18" t="n">
        <v>343.69505551</v>
      </c>
      <c r="V76" s="20" t="n">
        <v>5.87646305</v>
      </c>
    </row>
    <row r="77" spans="1:22">
      <c r="A77" s="15" t="s">
        <v>552</v>
      </c>
      <c r="B77" s="17" t="n">
        <v>6062</v>
      </c>
      <c r="C77" s="18">
        <f>(87.0/B77*100)</f>
        <v/>
      </c>
      <c r="D77" s="19" t="n">
        <v>5975</v>
      </c>
      <c r="E77" s="18" t="n">
        <v>400.98157185</v>
      </c>
      <c r="F77" s="20" t="n">
        <v>9.51289474</v>
      </c>
      <c r="G77" s="18" t="n">
        <v>439.24823918</v>
      </c>
      <c r="H77" s="20" t="n">
        <v>5.94766363</v>
      </c>
      <c r="I77" s="18" t="n">
        <v>445.70017841</v>
      </c>
      <c r="J77" s="20" t="n">
        <v>2.27580991</v>
      </c>
      <c r="K77" s="18" t="n">
        <v>431.90072645</v>
      </c>
      <c r="L77" s="20" t="n">
        <v>2.64043204</v>
      </c>
      <c r="M77" s="18" t="s">
        <v>481</v>
      </c>
      <c r="N77" s="20" t="s">
        <v>481</v>
      </c>
      <c r="O77" s="18" t="s">
        <v>481</v>
      </c>
      <c r="P77" s="20" t="s">
        <v>481</v>
      </c>
      <c r="Q77" s="18" t="s">
        <v>481</v>
      </c>
      <c r="R77" s="20" t="s">
        <v>481</v>
      </c>
      <c r="S77" s="18" t="s">
        <v>481</v>
      </c>
      <c r="T77" s="20" t="s">
        <v>481</v>
      </c>
      <c r="U77" s="18" t="n">
        <v>342.98154138</v>
      </c>
      <c r="V77" s="20" t="n">
        <v>5.66042741</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406.21150126</v>
      </c>
      <c r="F81" s="20" t="n">
        <v>18.27373486</v>
      </c>
      <c r="G81" s="18" t="n">
        <v>451.81534617</v>
      </c>
      <c r="H81" s="20" t="n">
        <v>8.50898441</v>
      </c>
      <c r="I81" s="18" t="n">
        <v>444.151189</v>
      </c>
      <c r="J81" s="20" t="n">
        <v>3.26598464</v>
      </c>
      <c r="K81" s="18" t="n">
        <v>442.21074056</v>
      </c>
      <c r="L81" s="20" t="n">
        <v>2.92947885</v>
      </c>
      <c r="M81" s="18" t="s">
        <v>481</v>
      </c>
      <c r="N81" s="20" t="s">
        <v>481</v>
      </c>
      <c r="O81" s="18" t="s">
        <v>481</v>
      </c>
      <c r="P81" s="20" t="s">
        <v>481</v>
      </c>
      <c r="Q81" s="18" t="s">
        <v>481</v>
      </c>
      <c r="R81" s="20" t="s">
        <v>481</v>
      </c>
      <c r="S81" s="18" t="s">
        <v>481</v>
      </c>
      <c r="T81" s="20" t="s">
        <v>481</v>
      </c>
      <c r="U81" s="18" t="n">
        <v>365.60377976</v>
      </c>
      <c r="V81" s="20" t="n">
        <v>14.69623804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726</v>
      </c>
    </row>
    <row customHeight="1" ht="30" r="4" spans="1:22">
      <c r="A4" s="6" t="n"/>
      <c r="B4" s="7" t="s">
        <v>462</v>
      </c>
      <c r="C4" s="7" t="s">
        <v>463</v>
      </c>
      <c r="D4" s="8" t="s">
        <v>462</v>
      </c>
      <c r="E4" s="9" t="s">
        <v>644</v>
      </c>
      <c r="F4" s="10" t="n"/>
      <c r="G4" s="9" t="s">
        <v>643</v>
      </c>
      <c r="H4" s="10" t="n"/>
      <c r="I4" s="9" t="s">
        <v>642</v>
      </c>
      <c r="J4" s="10" t="n"/>
      <c r="K4" s="9" t="s">
        <v>641</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(386.0/B7*100)</f>
        <v/>
      </c>
      <c r="D7" s="19" t="n">
        <v>14144</v>
      </c>
      <c r="E7" s="18" t="n">
        <v>475.75876798</v>
      </c>
      <c r="F7" s="20" t="n">
        <v>4.47414258</v>
      </c>
      <c r="G7" s="18" t="n">
        <v>502.30329269</v>
      </c>
      <c r="H7" s="20" t="n">
        <v>3.06392041</v>
      </c>
      <c r="I7" s="18" t="n">
        <v>517.6742269699999</v>
      </c>
      <c r="J7" s="20" t="n">
        <v>2.0357325</v>
      </c>
      <c r="K7" s="18" t="n">
        <v>517.8068479</v>
      </c>
      <c r="L7" s="20" t="n">
        <v>2.26834849</v>
      </c>
      <c r="M7" s="18" t="s">
        <v>481</v>
      </c>
      <c r="N7" s="20" t="s">
        <v>481</v>
      </c>
      <c r="O7" s="18" t="s">
        <v>481</v>
      </c>
      <c r="P7" s="20" t="s">
        <v>481</v>
      </c>
      <c r="Q7" s="18" t="s">
        <v>481</v>
      </c>
      <c r="R7" s="20" t="s">
        <v>481</v>
      </c>
      <c r="S7" s="18" t="s">
        <v>481</v>
      </c>
      <c r="T7" s="20" t="s">
        <v>481</v>
      </c>
      <c r="U7" s="18" t="n">
        <v>437.19939578</v>
      </c>
      <c r="V7" s="20" t="n">
        <v>8.84787352</v>
      </c>
    </row>
    <row r="8" spans="1:22">
      <c r="A8" s="15" t="s">
        <v>483</v>
      </c>
      <c r="B8" s="17" t="n">
        <v>7007</v>
      </c>
      <c r="C8" s="18">
        <f>(27.0/B8*100)</f>
        <v/>
      </c>
      <c r="D8" s="19" t="n">
        <v>6980</v>
      </c>
      <c r="E8" s="18" t="n">
        <v>468.55554666</v>
      </c>
      <c r="F8" s="20" t="n">
        <v>5.24836894</v>
      </c>
      <c r="G8" s="18" t="n">
        <v>509.85084325</v>
      </c>
      <c r="H8" s="20" t="n">
        <v>6.72822844</v>
      </c>
      <c r="I8" s="18" t="n">
        <v>509.24455903</v>
      </c>
      <c r="J8" s="20" t="n">
        <v>2.9899771</v>
      </c>
      <c r="K8" s="18" t="n">
        <v>494.03832218</v>
      </c>
      <c r="L8" s="20" t="n">
        <v>2.7579286</v>
      </c>
      <c r="M8" s="18" t="s">
        <v>481</v>
      </c>
      <c r="N8" s="20" t="s">
        <v>481</v>
      </c>
      <c r="O8" s="18" t="s">
        <v>481</v>
      </c>
      <c r="P8" s="20" t="s">
        <v>481</v>
      </c>
      <c r="Q8" s="18" t="n">
        <v>368.48347797</v>
      </c>
      <c r="R8" s="20" t="n">
        <v>14.99112476</v>
      </c>
      <c r="S8" s="18" t="s">
        <v>481</v>
      </c>
      <c r="T8" s="20" t="s">
        <v>481</v>
      </c>
      <c r="U8" s="18" t="n">
        <v>382.80667106</v>
      </c>
      <c r="V8" s="20" t="n">
        <v>14.53599426</v>
      </c>
    </row>
    <row r="9" spans="1:22">
      <c r="A9" s="15" t="s">
        <v>484</v>
      </c>
      <c r="B9" s="17" t="n">
        <v>9651</v>
      </c>
      <c r="C9" s="18">
        <f>(116.0/B9*100)</f>
        <v/>
      </c>
      <c r="D9" s="19" t="n">
        <v>9535</v>
      </c>
      <c r="E9" s="18" t="n">
        <v>465.31953941</v>
      </c>
      <c r="F9" s="20" t="n">
        <v>7.16325435</v>
      </c>
      <c r="G9" s="18" t="n">
        <v>492.8749798</v>
      </c>
      <c r="H9" s="20" t="n">
        <v>5.13579637</v>
      </c>
      <c r="I9" s="18" t="n">
        <v>516.03751325</v>
      </c>
      <c r="J9" s="20" t="n">
        <v>2.38985568</v>
      </c>
      <c r="K9" s="18" t="n">
        <v>508.79279362</v>
      </c>
      <c r="L9" s="20" t="n">
        <v>2.74695227</v>
      </c>
      <c r="M9" s="18" t="s">
        <v>481</v>
      </c>
      <c r="N9" s="20" t="s">
        <v>481</v>
      </c>
      <c r="O9" s="18" t="s">
        <v>481</v>
      </c>
      <c r="P9" s="20" t="s">
        <v>481</v>
      </c>
      <c r="Q9" s="18" t="n">
        <v>374.78530698</v>
      </c>
      <c r="R9" s="20" t="n">
        <v>11.62763904</v>
      </c>
      <c r="S9" s="18" t="s">
        <v>481</v>
      </c>
      <c r="T9" s="20" t="s">
        <v>481</v>
      </c>
      <c r="U9" s="18" t="n">
        <v>395.58328185</v>
      </c>
      <c r="V9" s="20" t="n">
        <v>9.127405899999999</v>
      </c>
    </row>
    <row r="10" spans="1:22">
      <c r="A10" s="15" t="s">
        <v>485</v>
      </c>
      <c r="B10" s="17" t="n">
        <v>20058</v>
      </c>
      <c r="C10" s="18">
        <f>(531.0/B10*100)</f>
        <v/>
      </c>
      <c r="D10" s="19" t="n">
        <v>19527</v>
      </c>
      <c r="E10" s="18" t="n">
        <v>505.64969287</v>
      </c>
      <c r="F10" s="20" t="n">
        <v>4.32583084</v>
      </c>
      <c r="G10" s="18" t="n">
        <v>520.5721370799999</v>
      </c>
      <c r="H10" s="20" t="n">
        <v>3.25011058</v>
      </c>
      <c r="I10" s="18" t="n">
        <v>535.72826607</v>
      </c>
      <c r="J10" s="20" t="n">
        <v>2.35595484</v>
      </c>
      <c r="K10" s="18" t="n">
        <v>530.35424027</v>
      </c>
      <c r="L10" s="20" t="n">
        <v>3.02204619</v>
      </c>
      <c r="M10" s="18" t="s">
        <v>481</v>
      </c>
      <c r="N10" s="20" t="s">
        <v>481</v>
      </c>
      <c r="O10" s="18" t="s">
        <v>481</v>
      </c>
      <c r="P10" s="20" t="s">
        <v>481</v>
      </c>
      <c r="Q10" s="18" t="s">
        <v>481</v>
      </c>
      <c r="R10" s="20" t="s">
        <v>481</v>
      </c>
      <c r="S10" s="18" t="s">
        <v>481</v>
      </c>
      <c r="T10" s="20" t="s">
        <v>481</v>
      </c>
      <c r="U10" s="18" t="n">
        <v>428.83805923</v>
      </c>
      <c r="V10" s="20" t="n">
        <v>9.108778190000001</v>
      </c>
    </row>
    <row r="11" spans="1:22">
      <c r="A11" s="15" t="s">
        <v>486</v>
      </c>
      <c r="B11" s="17" t="n">
        <v>7053</v>
      </c>
      <c r="C11" s="18">
        <f>(53.0/B11*100)</f>
        <v/>
      </c>
      <c r="D11" s="19" t="n">
        <v>7000</v>
      </c>
      <c r="E11" s="18" t="n">
        <v>425.27191481</v>
      </c>
      <c r="F11" s="20" t="n">
        <v>5.6203019</v>
      </c>
      <c r="G11" s="18" t="n">
        <v>435.30857793</v>
      </c>
      <c r="H11" s="20" t="n">
        <v>4.78952289</v>
      </c>
      <c r="I11" s="18" t="n">
        <v>449.91400151</v>
      </c>
      <c r="J11" s="20" t="n">
        <v>2.87905531</v>
      </c>
      <c r="K11" s="18" t="n">
        <v>455.40207674</v>
      </c>
      <c r="L11" s="20" t="n">
        <v>2.94682594</v>
      </c>
      <c r="M11" s="18" t="s">
        <v>481</v>
      </c>
      <c r="N11" s="20" t="s">
        <v>481</v>
      </c>
      <c r="O11" s="18" t="s">
        <v>481</v>
      </c>
      <c r="P11" s="20" t="s">
        <v>481</v>
      </c>
      <c r="Q11" s="18" t="s">
        <v>481</v>
      </c>
      <c r="R11" s="20" t="s">
        <v>481</v>
      </c>
      <c r="S11" s="18" t="s">
        <v>481</v>
      </c>
      <c r="T11" s="20" t="s">
        <v>481</v>
      </c>
      <c r="U11" s="18" t="n">
        <v>360.49860421</v>
      </c>
      <c r="V11" s="20" t="n">
        <v>12.44758171</v>
      </c>
    </row>
    <row r="12" spans="1:22">
      <c r="A12" s="15" t="s">
        <v>487</v>
      </c>
      <c r="B12" s="17" t="n">
        <v>6894</v>
      </c>
      <c r="C12" s="18">
        <f>(57.0/B12*100)</f>
        <v/>
      </c>
      <c r="D12" s="19" t="n">
        <v>6837</v>
      </c>
      <c r="E12" s="18" t="n">
        <v>475.59186287</v>
      </c>
      <c r="F12" s="20" t="n">
        <v>5.51181424</v>
      </c>
      <c r="G12" s="18" t="n">
        <v>485.53387273</v>
      </c>
      <c r="H12" s="20" t="n">
        <v>4.20753385</v>
      </c>
      <c r="I12" s="18" t="n">
        <v>496.68777678</v>
      </c>
      <c r="J12" s="20" t="n">
        <v>2.46133558</v>
      </c>
      <c r="K12" s="18" t="n">
        <v>515.2177060400001</v>
      </c>
      <c r="L12" s="20" t="n">
        <v>3.32163234</v>
      </c>
      <c r="M12" s="18" t="s">
        <v>481</v>
      </c>
      <c r="N12" s="20" t="s">
        <v>481</v>
      </c>
      <c r="O12" s="18" t="s">
        <v>481</v>
      </c>
      <c r="P12" s="20" t="s">
        <v>481</v>
      </c>
      <c r="Q12" s="18" t="n">
        <v>366.6777112</v>
      </c>
      <c r="R12" s="20" t="n">
        <v>14.39052153</v>
      </c>
      <c r="S12" s="18" t="s">
        <v>481</v>
      </c>
      <c r="T12" s="20" t="s">
        <v>481</v>
      </c>
      <c r="U12" s="18" t="n">
        <v>400.27439904</v>
      </c>
      <c r="V12" s="20" t="n">
        <v>9.50748001</v>
      </c>
    </row>
    <row r="13" spans="1:22">
      <c r="A13" s="15" t="s">
        <v>488</v>
      </c>
      <c r="B13" s="17" t="n">
        <v>7161</v>
      </c>
      <c r="C13" s="18">
        <f>(95.0/B13*100)</f>
        <v/>
      </c>
      <c r="D13" s="19" t="n">
        <v>7066</v>
      </c>
      <c r="E13" s="18" t="n">
        <v>473.65090077</v>
      </c>
      <c r="F13" s="20" t="n">
        <v>6.77352653</v>
      </c>
      <c r="G13" s="18" t="n">
        <v>498.35204986</v>
      </c>
      <c r="H13" s="20" t="n">
        <v>6.20534372</v>
      </c>
      <c r="I13" s="18" t="n">
        <v>510.57526744</v>
      </c>
      <c r="J13" s="20" t="n">
        <v>3.16741179</v>
      </c>
      <c r="K13" s="18" t="n">
        <v>508.34970159</v>
      </c>
      <c r="L13" s="20" t="n">
        <v>2.59576699</v>
      </c>
      <c r="M13" s="18" t="s">
        <v>481</v>
      </c>
      <c r="N13" s="20" t="s">
        <v>481</v>
      </c>
      <c r="O13" s="18" t="s">
        <v>481</v>
      </c>
      <c r="P13" s="20" t="s">
        <v>481</v>
      </c>
      <c r="Q13" s="18" t="n">
        <v>436.36003517</v>
      </c>
      <c r="R13" s="20" t="n">
        <v>6.43426798</v>
      </c>
      <c r="S13" s="18" t="s">
        <v>481</v>
      </c>
      <c r="T13" s="20" t="s">
        <v>481</v>
      </c>
      <c r="U13" s="18" t="n">
        <v>377.92429764</v>
      </c>
      <c r="V13" s="20" t="n">
        <v>13.82344595</v>
      </c>
    </row>
    <row r="14" spans="1:22">
      <c r="A14" s="15" t="s">
        <v>489</v>
      </c>
      <c r="B14" s="17" t="n">
        <v>5587</v>
      </c>
      <c r="C14" s="18">
        <f>(76.0/B14*100)</f>
        <v/>
      </c>
      <c r="D14" s="19" t="n">
        <v>5511</v>
      </c>
      <c r="E14" s="18" t="n">
        <v>487.83400207</v>
      </c>
      <c r="F14" s="20" t="n">
        <v>6.93579863</v>
      </c>
      <c r="G14" s="18" t="n">
        <v>514.29910347</v>
      </c>
      <c r="H14" s="20" t="n">
        <v>4.02844378</v>
      </c>
      <c r="I14" s="18" t="n">
        <v>536.06794278</v>
      </c>
      <c r="J14" s="20" t="n">
        <v>2.70456122</v>
      </c>
      <c r="K14" s="18" t="n">
        <v>544.43034269</v>
      </c>
      <c r="L14" s="20" t="n">
        <v>2.66938339</v>
      </c>
      <c r="M14" s="18" t="s">
        <v>481</v>
      </c>
      <c r="N14" s="20" t="s">
        <v>481</v>
      </c>
      <c r="O14" s="18" t="s">
        <v>481</v>
      </c>
      <c r="P14" s="20" t="s">
        <v>481</v>
      </c>
      <c r="Q14" s="18" t="s">
        <v>481</v>
      </c>
      <c r="R14" s="20" t="s">
        <v>481</v>
      </c>
      <c r="S14" s="18" t="s">
        <v>481</v>
      </c>
      <c r="T14" s="20" t="s">
        <v>481</v>
      </c>
      <c r="U14" s="18" t="n">
        <v>426.37612522</v>
      </c>
      <c r="V14" s="20" t="n">
        <v>19.76550651</v>
      </c>
    </row>
    <row r="15" spans="1:22">
      <c r="A15" s="15" t="s">
        <v>490</v>
      </c>
      <c r="B15" s="17" t="n">
        <v>5882</v>
      </c>
      <c r="C15" s="18">
        <f>(53.0/B15*100)</f>
        <v/>
      </c>
      <c r="D15" s="19" t="n">
        <v>5829</v>
      </c>
      <c r="E15" s="18" t="n">
        <v>493.10676843</v>
      </c>
      <c r="F15" s="20" t="n">
        <v>8.59583546</v>
      </c>
      <c r="G15" s="18" t="n">
        <v>533.55298944</v>
      </c>
      <c r="H15" s="20" t="n">
        <v>5.37618989</v>
      </c>
      <c r="I15" s="18" t="n">
        <v>537.19751683</v>
      </c>
      <c r="J15" s="20" t="n">
        <v>2.91491932</v>
      </c>
      <c r="K15" s="18" t="n">
        <v>533.2550393</v>
      </c>
      <c r="L15" s="20" t="n">
        <v>2.4797274</v>
      </c>
      <c r="M15" s="18" t="s">
        <v>481</v>
      </c>
      <c r="N15" s="20" t="s">
        <v>481</v>
      </c>
      <c r="O15" s="18" t="s">
        <v>481</v>
      </c>
      <c r="P15" s="20" t="s">
        <v>481</v>
      </c>
      <c r="Q15" s="18" t="n">
        <v>375.95013089</v>
      </c>
      <c r="R15" s="20" t="n">
        <v>17.42774697</v>
      </c>
      <c r="S15" s="18" t="s">
        <v>481</v>
      </c>
      <c r="T15" s="20" t="s">
        <v>481</v>
      </c>
      <c r="U15" s="18" t="n">
        <v>430.52104882</v>
      </c>
      <c r="V15" s="20" t="n">
        <v>15.68103723</v>
      </c>
    </row>
    <row r="16" spans="1:22">
      <c r="A16" s="15" t="s">
        <v>491</v>
      </c>
      <c r="B16" s="17" t="n">
        <v>6108</v>
      </c>
      <c r="C16" s="18">
        <f>(107.0/B16*100)</f>
        <v/>
      </c>
      <c r="D16" s="19" t="n">
        <v>6001</v>
      </c>
      <c r="E16" s="18" t="n">
        <v>439.68727286</v>
      </c>
      <c r="F16" s="20" t="n">
        <v>7.32498487</v>
      </c>
      <c r="G16" s="18" t="n">
        <v>473.5811051</v>
      </c>
      <c r="H16" s="20" t="n">
        <v>3.85832895</v>
      </c>
      <c r="I16" s="18" t="n">
        <v>506.41131126</v>
      </c>
      <c r="J16" s="20" t="n">
        <v>2.37958267</v>
      </c>
      <c r="K16" s="18" t="n">
        <v>524.73833311</v>
      </c>
      <c r="L16" s="20" t="n">
        <v>3.48236765</v>
      </c>
      <c r="M16" s="18" t="s">
        <v>481</v>
      </c>
      <c r="N16" s="20" t="s">
        <v>481</v>
      </c>
      <c r="O16" s="18" t="s">
        <v>481</v>
      </c>
      <c r="P16" s="20" t="s">
        <v>481</v>
      </c>
      <c r="Q16" s="18" t="s">
        <v>481</v>
      </c>
      <c r="R16" s="20" t="s">
        <v>481</v>
      </c>
      <c r="S16" s="18" t="s">
        <v>481</v>
      </c>
      <c r="T16" s="20" t="s">
        <v>481</v>
      </c>
      <c r="U16" s="18" t="n">
        <v>430.83906393</v>
      </c>
      <c r="V16" s="20" t="n">
        <v>6.93178101</v>
      </c>
    </row>
    <row r="17" spans="1:22">
      <c r="A17" s="15" t="s">
        <v>492</v>
      </c>
      <c r="B17" s="17" t="n">
        <v>6504</v>
      </c>
      <c r="C17" s="18">
        <f>(709.0/B17*100)</f>
        <v/>
      </c>
      <c r="D17" s="19" t="n">
        <v>5795</v>
      </c>
      <c r="E17" s="18" t="n">
        <v>484.80613705</v>
      </c>
      <c r="F17" s="20" t="n">
        <v>7.05952585</v>
      </c>
      <c r="G17" s="18" t="n">
        <v>523.78152146</v>
      </c>
      <c r="H17" s="20" t="n">
        <v>5.38466053</v>
      </c>
      <c r="I17" s="18" t="n">
        <v>532.7746556</v>
      </c>
      <c r="J17" s="20" t="n">
        <v>3.60028198</v>
      </c>
      <c r="K17" s="18" t="n">
        <v>515.1468492400001</v>
      </c>
      <c r="L17" s="20" t="n">
        <v>2.93550864</v>
      </c>
      <c r="M17" s="18" t="s">
        <v>481</v>
      </c>
      <c r="N17" s="20" t="s">
        <v>481</v>
      </c>
      <c r="O17" s="18" t="s">
        <v>481</v>
      </c>
      <c r="P17" s="20" t="s">
        <v>481</v>
      </c>
      <c r="Q17" s="18" t="n">
        <v>360.48925247</v>
      </c>
      <c r="R17" s="20" t="n">
        <v>12.44339086</v>
      </c>
      <c r="S17" s="18" t="s">
        <v>481</v>
      </c>
      <c r="T17" s="20" t="s">
        <v>481</v>
      </c>
      <c r="U17" s="18" t="n">
        <v>421.97207436</v>
      </c>
      <c r="V17" s="20" t="n">
        <v>13.11337727</v>
      </c>
    </row>
    <row r="18" spans="1:22">
      <c r="A18" s="15" t="s">
        <v>493</v>
      </c>
      <c r="B18" s="17" t="n">
        <v>5532</v>
      </c>
      <c r="C18" s="18">
        <f>(28.0/B18*100)</f>
        <v/>
      </c>
      <c r="D18" s="19" t="n">
        <v>5504</v>
      </c>
      <c r="E18" s="18" t="n">
        <v>419.13716303</v>
      </c>
      <c r="F18" s="20" t="n">
        <v>6.50121936</v>
      </c>
      <c r="G18" s="18" t="n">
        <v>437.55196088</v>
      </c>
      <c r="H18" s="20" t="n">
        <v>5.942307</v>
      </c>
      <c r="I18" s="18" t="n">
        <v>455.37155652</v>
      </c>
      <c r="J18" s="20" t="n">
        <v>3.96990977</v>
      </c>
      <c r="K18" s="18" t="n">
        <v>468.47844258</v>
      </c>
      <c r="L18" s="20" t="n">
        <v>3.90520316</v>
      </c>
      <c r="M18" s="18" t="s">
        <v>481</v>
      </c>
      <c r="N18" s="20" t="s">
        <v>481</v>
      </c>
      <c r="O18" s="18" t="s">
        <v>481</v>
      </c>
      <c r="P18" s="20" t="s">
        <v>481</v>
      </c>
      <c r="Q18" s="18" t="s">
        <v>481</v>
      </c>
      <c r="R18" s="20" t="s">
        <v>481</v>
      </c>
      <c r="S18" s="18" t="s">
        <v>481</v>
      </c>
      <c r="T18" s="20" t="s">
        <v>481</v>
      </c>
      <c r="U18" s="18" t="n">
        <v>351.56442811</v>
      </c>
      <c r="V18" s="20" t="n">
        <v>12.86900462</v>
      </c>
    </row>
    <row r="19" spans="1:22">
      <c r="A19" s="15" t="s">
        <v>494</v>
      </c>
      <c r="B19" s="17" t="n">
        <v>5658</v>
      </c>
      <c r="C19" s="18">
        <f>(74.0/B19*100)</f>
        <v/>
      </c>
      <c r="D19" s="19" t="n">
        <v>5584</v>
      </c>
      <c r="E19" s="18" t="n">
        <v>443.45299175</v>
      </c>
      <c r="F19" s="20" t="n">
        <v>7.30852179</v>
      </c>
      <c r="G19" s="18" t="n">
        <v>463.23213059</v>
      </c>
      <c r="H19" s="20" t="n">
        <v>5.01259268</v>
      </c>
      <c r="I19" s="18" t="n">
        <v>475.93113784</v>
      </c>
      <c r="J19" s="20" t="n">
        <v>3.18156586</v>
      </c>
      <c r="K19" s="18" t="n">
        <v>489.66465147</v>
      </c>
      <c r="L19" s="20" t="n">
        <v>2.88804067</v>
      </c>
      <c r="M19" s="18" t="s">
        <v>481</v>
      </c>
      <c r="N19" s="20" t="s">
        <v>481</v>
      </c>
      <c r="O19" s="18" t="s">
        <v>481</v>
      </c>
      <c r="P19" s="20" t="s">
        <v>481</v>
      </c>
      <c r="Q19" s="18" t="s">
        <v>481</v>
      </c>
      <c r="R19" s="20" t="s">
        <v>481</v>
      </c>
      <c r="S19" s="18" t="s">
        <v>481</v>
      </c>
      <c r="T19" s="20" t="s">
        <v>481</v>
      </c>
      <c r="U19" s="18" t="n">
        <v>379.72864513</v>
      </c>
      <c r="V19" s="20" t="n">
        <v>14.89008937</v>
      </c>
    </row>
    <row r="20" spans="1:22">
      <c r="A20" s="15" t="s">
        <v>495</v>
      </c>
      <c r="B20" s="17" t="n">
        <v>3371</v>
      </c>
      <c r="C20" s="18">
        <f>(75.0/B20*100)</f>
        <v/>
      </c>
      <c r="D20" s="19" t="n">
        <v>3296</v>
      </c>
      <c r="E20" s="18" t="n">
        <v>445.91936827</v>
      </c>
      <c r="F20" s="20" t="n">
        <v>6.16315311</v>
      </c>
      <c r="G20" s="18" t="n">
        <v>460.15653265</v>
      </c>
      <c r="H20" s="20" t="n">
        <v>5.88417987</v>
      </c>
      <c r="I20" s="18" t="n">
        <v>475.02149459</v>
      </c>
      <c r="J20" s="20" t="n">
        <v>3.16473192</v>
      </c>
      <c r="K20" s="18" t="n">
        <v>482.53620981</v>
      </c>
      <c r="L20" s="20" t="n">
        <v>2.23542082</v>
      </c>
      <c r="M20" s="18" t="s">
        <v>481</v>
      </c>
      <c r="N20" s="20" t="s">
        <v>481</v>
      </c>
      <c r="O20" s="18" t="s">
        <v>481</v>
      </c>
      <c r="P20" s="20" t="s">
        <v>481</v>
      </c>
      <c r="Q20" s="18" t="s">
        <v>481</v>
      </c>
      <c r="R20" s="20" t="s">
        <v>481</v>
      </c>
      <c r="S20" s="18" t="s">
        <v>481</v>
      </c>
      <c r="T20" s="20" t="s">
        <v>481</v>
      </c>
      <c r="U20" s="18" t="n">
        <v>375.8336969</v>
      </c>
      <c r="V20" s="20" t="n">
        <v>15.19668847</v>
      </c>
    </row>
    <row r="21" spans="1:22">
      <c r="A21" s="15" t="s">
        <v>496</v>
      </c>
      <c r="B21" s="17" t="n">
        <v>5741</v>
      </c>
      <c r="C21" s="18">
        <f>(45.0/B21*100)</f>
        <v/>
      </c>
      <c r="D21" s="19" t="n">
        <v>5696</v>
      </c>
      <c r="E21" s="18" t="n">
        <v>484.76980495</v>
      </c>
      <c r="F21" s="20" t="n">
        <v>7.49747946</v>
      </c>
      <c r="G21" s="18" t="n">
        <v>507.44752257</v>
      </c>
      <c r="H21" s="20" t="n">
        <v>4.46987224</v>
      </c>
      <c r="I21" s="18" t="n">
        <v>506.61608436</v>
      </c>
      <c r="J21" s="20" t="n">
        <v>2.63461309</v>
      </c>
      <c r="K21" s="18" t="n">
        <v>500.28774596</v>
      </c>
      <c r="L21" s="20" t="n">
        <v>2.75886515</v>
      </c>
      <c r="M21" s="18" t="s">
        <v>481</v>
      </c>
      <c r="N21" s="20" t="s">
        <v>481</v>
      </c>
      <c r="O21" s="18" t="s">
        <v>481</v>
      </c>
      <c r="P21" s="20" t="s">
        <v>481</v>
      </c>
      <c r="Q21" s="18" t="s">
        <v>481</v>
      </c>
      <c r="R21" s="20" t="s">
        <v>481</v>
      </c>
      <c r="S21" s="18" t="s">
        <v>481</v>
      </c>
      <c r="T21" s="20" t="s">
        <v>481</v>
      </c>
      <c r="U21" s="18" t="n">
        <v>399.64733906</v>
      </c>
      <c r="V21" s="20" t="n">
        <v>13.28314967</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466.55281214</v>
      </c>
      <c r="R22" s="20" t="n">
        <v>3.43755424</v>
      </c>
      <c r="S22" s="18" t="s">
        <v>481</v>
      </c>
      <c r="T22" s="20" t="s">
        <v>481</v>
      </c>
      <c r="U22" s="18" t="s">
        <v>481</v>
      </c>
      <c r="V22" s="20" t="s">
        <v>481</v>
      </c>
    </row>
    <row r="23" spans="1:22">
      <c r="A23" s="15" t="s">
        <v>498</v>
      </c>
      <c r="B23" s="17" t="n">
        <v>11583</v>
      </c>
      <c r="C23" s="18">
        <f>(222.0/B23*100)</f>
        <v/>
      </c>
      <c r="D23" s="19" t="n">
        <v>11361</v>
      </c>
      <c r="E23" s="18" t="n">
        <v>441.62456794</v>
      </c>
      <c r="F23" s="20" t="n">
        <v>6.67695283</v>
      </c>
      <c r="G23" s="18" t="n">
        <v>478.2252704</v>
      </c>
      <c r="H23" s="20" t="n">
        <v>5.42039493</v>
      </c>
      <c r="I23" s="18" t="n">
        <v>486.26169816</v>
      </c>
      <c r="J23" s="20" t="n">
        <v>2.71654376</v>
      </c>
      <c r="K23" s="18" t="n">
        <v>483.26785014</v>
      </c>
      <c r="L23" s="20" t="n">
        <v>3.26183096</v>
      </c>
      <c r="M23" s="18" t="s">
        <v>481</v>
      </c>
      <c r="N23" s="20" t="s">
        <v>481</v>
      </c>
      <c r="O23" s="18" t="s">
        <v>481</v>
      </c>
      <c r="P23" s="20" t="s">
        <v>481</v>
      </c>
      <c r="Q23" s="18" t="s">
        <v>481</v>
      </c>
      <c r="R23" s="20" t="s">
        <v>481</v>
      </c>
      <c r="S23" s="18" t="s">
        <v>481</v>
      </c>
      <c r="T23" s="20" t="s">
        <v>481</v>
      </c>
      <c r="U23" s="18" t="n">
        <v>404.8061269</v>
      </c>
      <c r="V23" s="20" t="n">
        <v>10.3298269</v>
      </c>
    </row>
    <row r="24" spans="1:22">
      <c r="A24" s="15" t="s">
        <v>499</v>
      </c>
      <c r="B24" s="17" t="n">
        <v>6647</v>
      </c>
      <c r="C24" s="18">
        <f>(7.0/B24*100)</f>
        <v/>
      </c>
      <c r="D24" s="19" t="n">
        <v>6640</v>
      </c>
      <c r="E24" s="18" t="n">
        <v>494.05209107</v>
      </c>
      <c r="F24" s="20" t="n">
        <v>8.360306359999999</v>
      </c>
      <c r="G24" s="18" t="n">
        <v>526.50199979</v>
      </c>
      <c r="H24" s="20" t="n">
        <v>5.88900454</v>
      </c>
      <c r="I24" s="18" t="n">
        <v>543.05902166</v>
      </c>
      <c r="J24" s="20" t="n">
        <v>3.44175041</v>
      </c>
      <c r="K24" s="18" t="n">
        <v>540.78217225</v>
      </c>
      <c r="L24" s="20" t="n">
        <v>2.8894175</v>
      </c>
      <c r="M24" s="18" t="s">
        <v>481</v>
      </c>
      <c r="N24" s="20" t="s">
        <v>481</v>
      </c>
      <c r="O24" s="18" t="s">
        <v>481</v>
      </c>
      <c r="P24" s="20" t="s">
        <v>481</v>
      </c>
      <c r="Q24" s="18" t="s">
        <v>481</v>
      </c>
      <c r="R24" s="20" t="s">
        <v>481</v>
      </c>
      <c r="S24" s="18" t="s">
        <v>481</v>
      </c>
      <c r="T24" s="20" t="s">
        <v>481</v>
      </c>
      <c r="U24" s="18" t="n">
        <v>440.09469724</v>
      </c>
      <c r="V24" s="20" t="n">
        <v>23.76196408</v>
      </c>
    </row>
    <row r="25" spans="1:22">
      <c r="A25" s="15" t="s">
        <v>500</v>
      </c>
      <c r="B25" s="17" t="n">
        <v>5581</v>
      </c>
      <c r="C25" s="18">
        <f>(24.0/B25*100)</f>
        <v/>
      </c>
      <c r="D25" s="19" t="n">
        <v>5557</v>
      </c>
      <c r="E25" s="18" t="n">
        <v>480.4720909</v>
      </c>
      <c r="F25" s="20" t="n">
        <v>12.80778727</v>
      </c>
      <c r="G25" s="18" t="n">
        <v>524.34497589</v>
      </c>
      <c r="H25" s="20" t="n">
        <v>6.29021537</v>
      </c>
      <c r="I25" s="18" t="n">
        <v>517.60307987</v>
      </c>
      <c r="J25" s="20" t="n">
        <v>3.2926272</v>
      </c>
      <c r="K25" s="18" t="n">
        <v>514.75771834</v>
      </c>
      <c r="L25" s="20" t="n">
        <v>3.48753832</v>
      </c>
      <c r="M25" s="18" t="s">
        <v>481</v>
      </c>
      <c r="N25" s="20" t="s">
        <v>481</v>
      </c>
      <c r="O25" s="18" t="s">
        <v>481</v>
      </c>
      <c r="P25" s="20" t="s">
        <v>481</v>
      </c>
      <c r="Q25" s="18" t="s">
        <v>481</v>
      </c>
      <c r="R25" s="20" t="s">
        <v>481</v>
      </c>
      <c r="S25" s="18" t="s">
        <v>481</v>
      </c>
      <c r="T25" s="20" t="s">
        <v>481</v>
      </c>
      <c r="U25" s="18" t="n">
        <v>417.98737064</v>
      </c>
      <c r="V25" s="20" t="n">
        <v>28.83346372</v>
      </c>
    </row>
    <row r="26" spans="1:22">
      <c r="A26" s="15" t="s">
        <v>501</v>
      </c>
      <c r="B26" s="17" t="n">
        <v>4869</v>
      </c>
      <c r="C26" s="18">
        <f>(36.0/B26*100)</f>
        <v/>
      </c>
      <c r="D26" s="19" t="n">
        <v>4833</v>
      </c>
      <c r="E26" s="18" t="n">
        <v>461.88916502</v>
      </c>
      <c r="F26" s="20" t="n">
        <v>5.44028165</v>
      </c>
      <c r="G26" s="18" t="n">
        <v>486.31346586</v>
      </c>
      <c r="H26" s="20" t="n">
        <v>5.56188928</v>
      </c>
      <c r="I26" s="18" t="n">
        <v>488.59137842</v>
      </c>
      <c r="J26" s="20" t="n">
        <v>2.23327319</v>
      </c>
      <c r="K26" s="18" t="n">
        <v>500.87554455</v>
      </c>
      <c r="L26" s="20" t="n">
        <v>2.51540788</v>
      </c>
      <c r="M26" s="18" t="s">
        <v>481</v>
      </c>
      <c r="N26" s="20" t="s">
        <v>481</v>
      </c>
      <c r="O26" s="18" t="s">
        <v>481</v>
      </c>
      <c r="P26" s="20" t="s">
        <v>481</v>
      </c>
      <c r="Q26" s="18" t="s">
        <v>481</v>
      </c>
      <c r="R26" s="20" t="s">
        <v>481</v>
      </c>
      <c r="S26" s="18" t="s">
        <v>481</v>
      </c>
      <c r="T26" s="20" t="s">
        <v>481</v>
      </c>
      <c r="U26" s="18" t="n">
        <v>427.06653617</v>
      </c>
      <c r="V26" s="20" t="n">
        <v>17.78117586</v>
      </c>
    </row>
    <row r="27" spans="1:22">
      <c r="A27" s="15" t="s">
        <v>502</v>
      </c>
      <c r="B27" s="17" t="n">
        <v>5299</v>
      </c>
      <c r="C27" s="18">
        <f>(19.0/B27*100)</f>
        <v/>
      </c>
      <c r="D27" s="19" t="n">
        <v>5280</v>
      </c>
      <c r="E27" s="18" t="n">
        <v>437.51604588</v>
      </c>
      <c r="F27" s="20" t="n">
        <v>4.50822449</v>
      </c>
      <c r="G27" s="18" t="n">
        <v>469.58241596</v>
      </c>
      <c r="H27" s="20" t="n">
        <v>5.07140334</v>
      </c>
      <c r="I27" s="18" t="n">
        <v>496.99785511</v>
      </c>
      <c r="J27" s="20" t="n">
        <v>2.47372789</v>
      </c>
      <c r="K27" s="18" t="n">
        <v>487.54006417</v>
      </c>
      <c r="L27" s="20" t="n">
        <v>1.54809904</v>
      </c>
      <c r="M27" s="18" t="s">
        <v>481</v>
      </c>
      <c r="N27" s="20" t="s">
        <v>481</v>
      </c>
      <c r="O27" s="18" t="s">
        <v>481</v>
      </c>
      <c r="P27" s="20" t="s">
        <v>481</v>
      </c>
      <c r="Q27" s="18" t="s">
        <v>481</v>
      </c>
      <c r="R27" s="20" t="s">
        <v>481</v>
      </c>
      <c r="S27" s="18" t="s">
        <v>481</v>
      </c>
      <c r="T27" s="20" t="s">
        <v>481</v>
      </c>
      <c r="U27" s="18" t="n">
        <v>401.8156635</v>
      </c>
      <c r="V27" s="20" t="n">
        <v>10.96158819</v>
      </c>
    </row>
    <row r="28" spans="1:22">
      <c r="A28" s="15" t="s">
        <v>503</v>
      </c>
      <c r="B28" s="17" t="n">
        <v>7568</v>
      </c>
      <c r="C28" s="18">
        <f>(64.0/B28*100)</f>
        <v/>
      </c>
      <c r="D28" s="19" t="n">
        <v>7504</v>
      </c>
      <c r="E28" s="18" t="n">
        <v>407.4680988</v>
      </c>
      <c r="F28" s="20" t="n">
        <v>3.55085556</v>
      </c>
      <c r="G28" s="18" t="n">
        <v>395.65262954</v>
      </c>
      <c r="H28" s="20" t="n">
        <v>3.63192438</v>
      </c>
      <c r="I28" s="18" t="n">
        <v>415.89209443</v>
      </c>
      <c r="J28" s="20" t="n">
        <v>2.30518738</v>
      </c>
      <c r="K28" s="18" t="n">
        <v>427.25531108</v>
      </c>
      <c r="L28" s="20" t="n">
        <v>2.42109336</v>
      </c>
      <c r="M28" s="18" t="s">
        <v>481</v>
      </c>
      <c r="N28" s="20" t="s">
        <v>481</v>
      </c>
      <c r="O28" s="18" t="s">
        <v>481</v>
      </c>
      <c r="P28" s="20" t="s">
        <v>481</v>
      </c>
      <c r="Q28" s="18" t="s">
        <v>481</v>
      </c>
      <c r="R28" s="20" t="s">
        <v>481</v>
      </c>
      <c r="S28" s="18" t="s">
        <v>481</v>
      </c>
      <c r="T28" s="20" t="s">
        <v>481</v>
      </c>
      <c r="U28" s="18" t="n">
        <v>356.62303493</v>
      </c>
      <c r="V28" s="20" t="n">
        <v>12.10278029</v>
      </c>
    </row>
    <row r="29" spans="1:22">
      <c r="A29" s="15" t="s">
        <v>504</v>
      </c>
      <c r="B29" s="17" t="n">
        <v>5385</v>
      </c>
      <c r="C29" s="18">
        <f>(30.0/B29*100)</f>
        <v/>
      </c>
      <c r="D29" s="19" t="n">
        <v>5355</v>
      </c>
      <c r="E29" s="18" t="n">
        <v>485.77695398</v>
      </c>
      <c r="F29" s="20" t="n">
        <v>7.18906383</v>
      </c>
      <c r="G29" s="18" t="n">
        <v>506.62943182</v>
      </c>
      <c r="H29" s="20" t="n">
        <v>8.37462566</v>
      </c>
      <c r="I29" s="18" t="n">
        <v>524.01756713</v>
      </c>
      <c r="J29" s="20" t="n">
        <v>2.94423862</v>
      </c>
      <c r="K29" s="18" t="n">
        <v>509.17482016</v>
      </c>
      <c r="L29" s="20" t="n">
        <v>2.97128216</v>
      </c>
      <c r="M29" s="18" t="s">
        <v>481</v>
      </c>
      <c r="N29" s="20" t="s">
        <v>481</v>
      </c>
      <c r="O29" s="18" t="s">
        <v>481</v>
      </c>
      <c r="P29" s="20" t="s">
        <v>481</v>
      </c>
      <c r="Q29" s="18" t="n">
        <v>358.28551468</v>
      </c>
      <c r="R29" s="20" t="n">
        <v>8.567023300000001</v>
      </c>
      <c r="S29" s="18" t="s">
        <v>481</v>
      </c>
      <c r="T29" s="20" t="s">
        <v>481</v>
      </c>
      <c r="U29" s="18" t="n">
        <v>396.61391933</v>
      </c>
      <c r="V29" s="20" t="n">
        <v>17.5124935</v>
      </c>
    </row>
    <row r="30" spans="1:22">
      <c r="A30" s="15" t="s">
        <v>505</v>
      </c>
      <c r="B30" s="17" t="n">
        <v>4520</v>
      </c>
      <c r="C30" s="18">
        <f>(107.0/B30*100)</f>
        <v/>
      </c>
      <c r="D30" s="19" t="n">
        <v>4413</v>
      </c>
      <c r="E30" s="18" t="n">
        <v>487.34947634</v>
      </c>
      <c r="F30" s="20" t="n">
        <v>7.3437251</v>
      </c>
      <c r="G30" s="18" t="n">
        <v>501.8405697</v>
      </c>
      <c r="H30" s="20" t="n">
        <v>4.83663628</v>
      </c>
      <c r="I30" s="18" t="n">
        <v>524.6101479</v>
      </c>
      <c r="J30" s="20" t="n">
        <v>3.33985451</v>
      </c>
      <c r="K30" s="18" t="n">
        <v>513.6155195699999</v>
      </c>
      <c r="L30" s="20" t="n">
        <v>3.53896941</v>
      </c>
      <c r="M30" s="18" t="s">
        <v>481</v>
      </c>
      <c r="N30" s="20" t="s">
        <v>481</v>
      </c>
      <c r="O30" s="18" t="s">
        <v>481</v>
      </c>
      <c r="P30" s="20" t="s">
        <v>481</v>
      </c>
      <c r="Q30" s="18" t="s">
        <v>481</v>
      </c>
      <c r="R30" s="20" t="s">
        <v>481</v>
      </c>
      <c r="S30" s="18" t="s">
        <v>481</v>
      </c>
      <c r="T30" s="20" t="s">
        <v>481</v>
      </c>
      <c r="U30" s="18" t="n">
        <v>409.21420894</v>
      </c>
      <c r="V30" s="20" t="n">
        <v>16.23194167</v>
      </c>
    </row>
    <row r="31" spans="1:22">
      <c r="A31" s="15" t="s">
        <v>506</v>
      </c>
      <c r="B31" s="17" t="n">
        <v>5456</v>
      </c>
      <c r="C31" s="18">
        <f>(127.0/B31*100)</f>
        <v/>
      </c>
      <c r="D31" s="19" t="n">
        <v>5329</v>
      </c>
      <c r="E31" s="18" t="n">
        <v>459.35970763</v>
      </c>
      <c r="F31" s="20" t="n">
        <v>6.43846294</v>
      </c>
      <c r="G31" s="18" t="n">
        <v>466.15963712</v>
      </c>
      <c r="H31" s="20" t="n">
        <v>6.19116802</v>
      </c>
      <c r="I31" s="18" t="n">
        <v>503.23294937</v>
      </c>
      <c r="J31" s="20" t="n">
        <v>3.01639479</v>
      </c>
      <c r="K31" s="18" t="n">
        <v>507.98731599</v>
      </c>
      <c r="L31" s="20" t="n">
        <v>2.6038979</v>
      </c>
      <c r="M31" s="18" t="s">
        <v>481</v>
      </c>
      <c r="N31" s="20" t="s">
        <v>481</v>
      </c>
      <c r="O31" s="18" t="s">
        <v>481</v>
      </c>
      <c r="P31" s="20" t="s">
        <v>481</v>
      </c>
      <c r="Q31" s="18" t="s">
        <v>481</v>
      </c>
      <c r="R31" s="20" t="s">
        <v>481</v>
      </c>
      <c r="S31" s="18" t="s">
        <v>481</v>
      </c>
      <c r="T31" s="20" t="s">
        <v>481</v>
      </c>
      <c r="U31" s="18" t="n">
        <v>389.52248269</v>
      </c>
      <c r="V31" s="20" t="n">
        <v>12.30779349</v>
      </c>
    </row>
    <row r="32" spans="1:22">
      <c r="A32" s="15" t="s">
        <v>507</v>
      </c>
      <c r="B32" s="17" t="n">
        <v>4478</v>
      </c>
      <c r="C32" s="18">
        <f>(5.0/B32*100)</f>
        <v/>
      </c>
      <c r="D32" s="19" t="n">
        <v>4473</v>
      </c>
      <c r="E32" s="18" t="n">
        <v>488.29506092</v>
      </c>
      <c r="F32" s="20" t="n">
        <v>4.84620745</v>
      </c>
      <c r="G32" s="18" t="n">
        <v>508.38442946</v>
      </c>
      <c r="H32" s="20" t="n">
        <v>5.87941581</v>
      </c>
      <c r="I32" s="18" t="n">
        <v>500.33554686</v>
      </c>
      <c r="J32" s="20" t="n">
        <v>2.856173</v>
      </c>
      <c r="K32" s="18" t="n">
        <v>507.42213644</v>
      </c>
      <c r="L32" s="20" t="n">
        <v>3.14946372</v>
      </c>
      <c r="M32" s="18" t="s">
        <v>481</v>
      </c>
      <c r="N32" s="20" t="s">
        <v>481</v>
      </c>
      <c r="O32" s="18" t="s">
        <v>481</v>
      </c>
      <c r="P32" s="20" t="s">
        <v>481</v>
      </c>
      <c r="Q32" s="18" t="s">
        <v>481</v>
      </c>
      <c r="R32" s="20" t="s">
        <v>481</v>
      </c>
      <c r="S32" s="18" t="s">
        <v>481</v>
      </c>
      <c r="T32" s="20" t="s">
        <v>481</v>
      </c>
      <c r="U32" s="18" t="n">
        <v>384.61251678</v>
      </c>
      <c r="V32" s="20" t="n">
        <v>27.75139295</v>
      </c>
    </row>
    <row r="33" spans="1:22">
      <c r="A33" s="15" t="s">
        <v>508</v>
      </c>
      <c r="B33" s="17" t="n">
        <v>7325</v>
      </c>
      <c r="C33" s="18">
        <f>(76.0/B33*100)</f>
        <v/>
      </c>
      <c r="D33" s="19" t="n">
        <v>7249</v>
      </c>
      <c r="E33" s="18" t="n">
        <v>470.30546726</v>
      </c>
      <c r="F33" s="20" t="n">
        <v>6.2213007</v>
      </c>
      <c r="G33" s="18" t="n">
        <v>481.5295299</v>
      </c>
      <c r="H33" s="20" t="n">
        <v>5.1362829</v>
      </c>
      <c r="I33" s="18" t="n">
        <v>505.92734445</v>
      </c>
      <c r="J33" s="20" t="n">
        <v>3.13865663</v>
      </c>
      <c r="K33" s="18" t="n">
        <v>505.95574293</v>
      </c>
      <c r="L33" s="20" t="n">
        <v>2.44784981</v>
      </c>
      <c r="M33" s="18" t="s">
        <v>481</v>
      </c>
      <c r="N33" s="20" t="s">
        <v>481</v>
      </c>
      <c r="O33" s="18" t="s">
        <v>481</v>
      </c>
      <c r="P33" s="20" t="s">
        <v>481</v>
      </c>
      <c r="Q33" s="18" t="s">
        <v>481</v>
      </c>
      <c r="R33" s="20" t="s">
        <v>481</v>
      </c>
      <c r="S33" s="18" t="s">
        <v>481</v>
      </c>
      <c r="T33" s="20" t="s">
        <v>481</v>
      </c>
      <c r="U33" s="18" t="n">
        <v>392.86285001</v>
      </c>
      <c r="V33" s="20" t="n">
        <v>16.7956201</v>
      </c>
    </row>
    <row r="34" spans="1:22">
      <c r="A34" s="15" t="s">
        <v>509</v>
      </c>
      <c r="B34" s="17" t="n">
        <v>6350</v>
      </c>
      <c r="C34" s="18">
        <f>(39.0/B34*100)</f>
        <v/>
      </c>
      <c r="D34" s="19" t="n">
        <v>6311</v>
      </c>
      <c r="E34" s="18" t="n">
        <v>439.08211792</v>
      </c>
      <c r="F34" s="20" t="n">
        <v>5.61956929</v>
      </c>
      <c r="G34" s="18" t="n">
        <v>447.17533386</v>
      </c>
      <c r="H34" s="20" t="n">
        <v>4.39057369</v>
      </c>
      <c r="I34" s="18" t="n">
        <v>468.86879128</v>
      </c>
      <c r="J34" s="20" t="n">
        <v>2.5771261</v>
      </c>
      <c r="K34" s="18" t="n">
        <v>488.66364983</v>
      </c>
      <c r="L34" s="20" t="n">
        <v>3.34029905</v>
      </c>
      <c r="M34" s="18" t="s">
        <v>481</v>
      </c>
      <c r="N34" s="20" t="s">
        <v>481</v>
      </c>
      <c r="O34" s="18" t="s">
        <v>481</v>
      </c>
      <c r="P34" s="20" t="s">
        <v>481</v>
      </c>
      <c r="Q34" s="18" t="n">
        <v>306.56969545</v>
      </c>
      <c r="R34" s="20" t="n">
        <v>10.27624616</v>
      </c>
      <c r="S34" s="18" t="s">
        <v>481</v>
      </c>
      <c r="T34" s="20" t="s">
        <v>481</v>
      </c>
      <c r="U34" s="18" t="n">
        <v>351.65796128</v>
      </c>
      <c r="V34" s="20" t="n">
        <v>11.05617798</v>
      </c>
    </row>
    <row r="35" spans="1:22">
      <c r="A35" s="15" t="s">
        <v>510</v>
      </c>
      <c r="B35" s="17" t="n">
        <v>6406</v>
      </c>
      <c r="C35" s="18">
        <f>(38.0/B35*100)</f>
        <v/>
      </c>
      <c r="D35" s="19" t="n">
        <v>6368</v>
      </c>
      <c r="E35" s="18" t="n">
        <v>476.50309525</v>
      </c>
      <c r="F35" s="20" t="n">
        <v>5.92376844</v>
      </c>
      <c r="G35" s="18" t="n">
        <v>499.45852035</v>
      </c>
      <c r="H35" s="20" t="n">
        <v>4.80734943</v>
      </c>
      <c r="I35" s="18" t="n">
        <v>519.10304464</v>
      </c>
      <c r="J35" s="20" t="n">
        <v>2.27421579</v>
      </c>
      <c r="K35" s="18" t="n">
        <v>524.56213286</v>
      </c>
      <c r="L35" s="20" t="n">
        <v>2.50491062</v>
      </c>
      <c r="M35" s="18" t="s">
        <v>481</v>
      </c>
      <c r="N35" s="20" t="s">
        <v>481</v>
      </c>
      <c r="O35" s="18" t="s">
        <v>481</v>
      </c>
      <c r="P35" s="20" t="s">
        <v>481</v>
      </c>
      <c r="Q35" s="18" t="n">
        <v>374.85244494</v>
      </c>
      <c r="R35" s="20" t="n">
        <v>5.84040672</v>
      </c>
      <c r="S35" s="18" t="s">
        <v>481</v>
      </c>
      <c r="T35" s="20" t="s">
        <v>481</v>
      </c>
      <c r="U35" s="18" t="n">
        <v>389.66527213</v>
      </c>
      <c r="V35" s="20" t="n">
        <v>14.03735891</v>
      </c>
    </row>
    <row r="36" spans="1:22">
      <c r="A36" s="15" t="s">
        <v>511</v>
      </c>
      <c r="B36" s="17" t="n">
        <v>6736</v>
      </c>
      <c r="C36" s="18">
        <f>(31.0/B36*100)</f>
        <v/>
      </c>
      <c r="D36" s="19" t="n">
        <v>6705</v>
      </c>
      <c r="E36" s="18" t="n">
        <v>470.31318848</v>
      </c>
      <c r="F36" s="20" t="n">
        <v>5.82362065</v>
      </c>
      <c r="G36" s="18" t="n">
        <v>468.16537198</v>
      </c>
      <c r="H36" s="20" t="n">
        <v>6.10455661</v>
      </c>
      <c r="I36" s="18" t="n">
        <v>501.31693726</v>
      </c>
      <c r="J36" s="20" t="n">
        <v>3.20965462</v>
      </c>
      <c r="K36" s="18" t="n">
        <v>494.99296275</v>
      </c>
      <c r="L36" s="20" t="n">
        <v>2.16008824</v>
      </c>
      <c r="M36" s="18" t="s">
        <v>481</v>
      </c>
      <c r="N36" s="20" t="s">
        <v>481</v>
      </c>
      <c r="O36" s="18" t="s">
        <v>481</v>
      </c>
      <c r="P36" s="20" t="s">
        <v>481</v>
      </c>
      <c r="Q36" s="18" t="s">
        <v>481</v>
      </c>
      <c r="R36" s="20" t="s">
        <v>481</v>
      </c>
      <c r="S36" s="18" t="s">
        <v>481</v>
      </c>
      <c r="T36" s="20" t="s">
        <v>481</v>
      </c>
      <c r="U36" s="18" t="n">
        <v>360.3549132</v>
      </c>
      <c r="V36" s="20" t="n">
        <v>14.79424516</v>
      </c>
    </row>
    <row r="37" spans="1:22">
      <c r="A37" s="15" t="s">
        <v>512</v>
      </c>
      <c r="B37" s="17" t="n">
        <v>5458</v>
      </c>
      <c r="C37" s="18">
        <f>(66.0/B37*100)</f>
        <v/>
      </c>
      <c r="D37" s="19" t="n">
        <v>5392</v>
      </c>
      <c r="E37" s="18" t="n">
        <v>471.27366025</v>
      </c>
      <c r="F37" s="20" t="n">
        <v>6.12365896</v>
      </c>
      <c r="G37" s="18" t="n">
        <v>494.44075614</v>
      </c>
      <c r="H37" s="20" t="n">
        <v>5.97277552</v>
      </c>
      <c r="I37" s="18" t="n">
        <v>501.61668323</v>
      </c>
      <c r="J37" s="20" t="n">
        <v>3.96541772</v>
      </c>
      <c r="K37" s="18" t="n">
        <v>500.99210935</v>
      </c>
      <c r="L37" s="20" t="n">
        <v>3.55306212</v>
      </c>
      <c r="M37" s="18" t="s">
        <v>481</v>
      </c>
      <c r="N37" s="20" t="s">
        <v>481</v>
      </c>
      <c r="O37" s="18" t="s">
        <v>481</v>
      </c>
      <c r="P37" s="20" t="s">
        <v>481</v>
      </c>
      <c r="Q37" s="18" t="s">
        <v>481</v>
      </c>
      <c r="R37" s="20" t="s">
        <v>481</v>
      </c>
      <c r="S37" s="18" t="s">
        <v>481</v>
      </c>
      <c r="T37" s="20" t="s">
        <v>481</v>
      </c>
      <c r="U37" s="18" t="n">
        <v>373.04664905</v>
      </c>
      <c r="V37" s="20" t="n">
        <v>8.678150390000001</v>
      </c>
    </row>
    <row r="38" spans="1:22">
      <c r="A38" s="15" t="s">
        <v>513</v>
      </c>
      <c r="B38" s="17" t="n">
        <v>5860</v>
      </c>
      <c r="C38" s="18">
        <f>(17.0/B38*100)</f>
        <v/>
      </c>
      <c r="D38" s="19" t="n">
        <v>5843</v>
      </c>
      <c r="E38" s="18" t="n">
        <v>454.90371318</v>
      </c>
      <c r="F38" s="20" t="n">
        <v>6.12641226</v>
      </c>
      <c r="G38" s="18" t="n">
        <v>503.27433755</v>
      </c>
      <c r="H38" s="20" t="n">
        <v>5.89077178</v>
      </c>
      <c r="I38" s="18" t="n">
        <v>521.0862191799999</v>
      </c>
      <c r="J38" s="20" t="n">
        <v>4.1190095</v>
      </c>
      <c r="K38" s="18" t="n">
        <v>505.5310986</v>
      </c>
      <c r="L38" s="20" t="n">
        <v>2.93415786</v>
      </c>
      <c r="M38" s="18" t="s">
        <v>481</v>
      </c>
      <c r="N38" s="20" t="s">
        <v>481</v>
      </c>
      <c r="O38" s="18" t="s">
        <v>481</v>
      </c>
      <c r="P38" s="20" t="s">
        <v>481</v>
      </c>
      <c r="Q38" s="18" t="s">
        <v>481</v>
      </c>
      <c r="R38" s="20" t="s">
        <v>481</v>
      </c>
      <c r="S38" s="18" t="s">
        <v>481</v>
      </c>
      <c r="T38" s="20" t="s">
        <v>481</v>
      </c>
      <c r="U38" s="18" t="n">
        <v>386.78872823</v>
      </c>
      <c r="V38" s="20" t="n">
        <v>14.62398279</v>
      </c>
    </row>
    <row r="39" spans="1:22">
      <c r="A39" s="15" t="s">
        <v>514</v>
      </c>
      <c r="B39" s="17" t="n">
        <v>5895</v>
      </c>
      <c r="C39" s="18">
        <f>(32.0/B39*100)</f>
        <v/>
      </c>
      <c r="D39" s="19" t="n">
        <v>5863</v>
      </c>
      <c r="E39" s="18" t="n">
        <v>414.409553</v>
      </c>
      <c r="F39" s="20" t="n">
        <v>4.32547725</v>
      </c>
      <c r="G39" s="18" t="n">
        <v>414.55481333</v>
      </c>
      <c r="H39" s="20" t="n">
        <v>4.74562866</v>
      </c>
      <c r="I39" s="18" t="n">
        <v>433.30001675</v>
      </c>
      <c r="J39" s="20" t="n">
        <v>4.70933034</v>
      </c>
      <c r="K39" s="18" t="n">
        <v>432.55529025</v>
      </c>
      <c r="L39" s="20" t="n">
        <v>4.15817576</v>
      </c>
      <c r="M39" s="18" t="s">
        <v>481</v>
      </c>
      <c r="N39" s="20" t="s">
        <v>481</v>
      </c>
      <c r="O39" s="18" t="s">
        <v>481</v>
      </c>
      <c r="P39" s="20" t="s">
        <v>481</v>
      </c>
      <c r="Q39" s="18" t="s">
        <v>481</v>
      </c>
      <c r="R39" s="20" t="s">
        <v>481</v>
      </c>
      <c r="S39" s="18" t="s">
        <v>481</v>
      </c>
      <c r="T39" s="20" t="s">
        <v>481</v>
      </c>
      <c r="U39" s="18" t="n">
        <v>358.52364637</v>
      </c>
      <c r="V39" s="20" t="n">
        <v>14.57746482</v>
      </c>
    </row>
    <row r="40" spans="1:22">
      <c r="A40" s="15" t="s">
        <v>515</v>
      </c>
      <c r="B40" s="17" t="n">
        <v>14157</v>
      </c>
      <c r="C40" s="18">
        <f>(290.0/B40*100)</f>
        <v/>
      </c>
      <c r="D40" s="19" t="n">
        <v>13867</v>
      </c>
      <c r="E40" s="18" t="n">
        <v>487.57862535</v>
      </c>
      <c r="F40" s="20" t="n">
        <v>7.48554563</v>
      </c>
      <c r="G40" s="18" t="n">
        <v>512.53978922</v>
      </c>
      <c r="H40" s="20" t="n">
        <v>3.74614083</v>
      </c>
      <c r="I40" s="18" t="n">
        <v>515.4910407</v>
      </c>
      <c r="J40" s="20" t="n">
        <v>2.74556199</v>
      </c>
      <c r="K40" s="18" t="n">
        <v>508.00649937</v>
      </c>
      <c r="L40" s="20" t="n">
        <v>3.3838469</v>
      </c>
      <c r="M40" s="18" t="s">
        <v>481</v>
      </c>
      <c r="N40" s="20" t="s">
        <v>481</v>
      </c>
      <c r="O40" s="18" t="s">
        <v>481</v>
      </c>
      <c r="P40" s="20" t="s">
        <v>481</v>
      </c>
      <c r="Q40" s="18" t="s">
        <v>481</v>
      </c>
      <c r="R40" s="20" t="s">
        <v>481</v>
      </c>
      <c r="S40" s="18" t="s">
        <v>481</v>
      </c>
      <c r="T40" s="20" t="s">
        <v>481</v>
      </c>
      <c r="U40" s="18" t="n">
        <v>409.32538396</v>
      </c>
      <c r="V40" s="20" t="n">
        <v>11.54191708</v>
      </c>
    </row>
    <row r="41" spans="1:22">
      <c r="A41" s="15" t="s">
        <v>516</v>
      </c>
      <c r="B41" s="17" t="n">
        <v>5712</v>
      </c>
      <c r="C41" s="18">
        <f>(39.0/B41*100)</f>
        <v/>
      </c>
      <c r="D41" s="19" t="n">
        <v>5673</v>
      </c>
      <c r="E41" s="18" t="n">
        <v>488.72816825</v>
      </c>
      <c r="F41" s="20" t="n">
        <v>5.57001372</v>
      </c>
      <c r="G41" s="18" t="n">
        <v>495.95753902</v>
      </c>
      <c r="H41" s="20" t="n">
        <v>4.96652492</v>
      </c>
      <c r="I41" s="18" t="n">
        <v>501.45699285</v>
      </c>
      <c r="J41" s="20" t="n">
        <v>3.3134439</v>
      </c>
      <c r="K41" s="18" t="n">
        <v>499.35555573</v>
      </c>
      <c r="L41" s="20" t="n">
        <v>3.45583803</v>
      </c>
      <c r="M41" s="18" t="s">
        <v>481</v>
      </c>
      <c r="N41" s="20" t="s">
        <v>481</v>
      </c>
      <c r="O41" s="18" t="s">
        <v>481</v>
      </c>
      <c r="P41" s="20" t="s">
        <v>481</v>
      </c>
      <c r="Q41" s="18" t="n">
        <v>387.44235424</v>
      </c>
      <c r="R41" s="20" t="n">
        <v>14.52510266</v>
      </c>
      <c r="S41" s="18" t="s">
        <v>481</v>
      </c>
      <c r="T41" s="20" t="s">
        <v>481</v>
      </c>
      <c r="U41" s="18" t="n">
        <v>381.05751307</v>
      </c>
      <c r="V41" s="20" t="n">
        <v>18.67954499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356.51473608</v>
      </c>
      <c r="F45" s="20" t="n">
        <v>5.04787564</v>
      </c>
      <c r="G45" s="18" t="n">
        <v>371.81576396</v>
      </c>
      <c r="H45" s="20" t="n">
        <v>3.66847549</v>
      </c>
      <c r="I45" s="18" t="n">
        <v>379.60282139</v>
      </c>
      <c r="J45" s="20" t="n">
        <v>3.12964135</v>
      </c>
      <c r="K45" s="18" t="n">
        <v>389.87727198</v>
      </c>
      <c r="L45" s="20" t="n">
        <v>3.95860784</v>
      </c>
      <c r="M45" s="18" t="s">
        <v>481</v>
      </c>
      <c r="N45" s="20" t="s">
        <v>481</v>
      </c>
      <c r="O45" s="18" t="s">
        <v>481</v>
      </c>
      <c r="P45" s="20" t="s">
        <v>481</v>
      </c>
      <c r="Q45" s="18" t="n">
        <v>367.87399387</v>
      </c>
      <c r="R45" s="20" t="n">
        <v>30.30413651</v>
      </c>
      <c r="S45" s="18" t="n">
        <v>355.52965318</v>
      </c>
      <c r="T45" s="20" t="n">
        <v>13.38747172</v>
      </c>
      <c r="U45" s="18" t="n">
        <v>350.2039315</v>
      </c>
      <c r="V45" s="20" t="n">
        <v>3.40328168</v>
      </c>
    </row>
    <row r="46" spans="1:22">
      <c r="A46" s="15" t="s">
        <v>521</v>
      </c>
      <c r="B46" s="17" t="n">
        <v>23141</v>
      </c>
      <c r="C46" s="18">
        <f>(1342.0/B46*100)</f>
        <v/>
      </c>
      <c r="D46" s="19" t="n">
        <v>21799</v>
      </c>
      <c r="E46" s="18" t="n">
        <v>381.22419725</v>
      </c>
      <c r="F46" s="20" t="n">
        <v>3.36120261</v>
      </c>
      <c r="G46" s="18" t="n">
        <v>379.48037375</v>
      </c>
      <c r="H46" s="20" t="n">
        <v>4.0222519</v>
      </c>
      <c r="I46" s="18" t="n">
        <v>406.66026093</v>
      </c>
      <c r="J46" s="20" t="n">
        <v>2.41101223</v>
      </c>
      <c r="K46" s="18" t="n">
        <v>429.3116563</v>
      </c>
      <c r="L46" s="20" t="n">
        <v>2.79653855</v>
      </c>
      <c r="M46" s="18" t="s">
        <v>481</v>
      </c>
      <c r="N46" s="20" t="s">
        <v>481</v>
      </c>
      <c r="O46" s="18" t="s">
        <v>481</v>
      </c>
      <c r="P46" s="20" t="s">
        <v>481</v>
      </c>
      <c r="Q46" s="18" t="s">
        <v>481</v>
      </c>
      <c r="R46" s="20" t="s">
        <v>481</v>
      </c>
      <c r="S46" s="18" t="s">
        <v>481</v>
      </c>
      <c r="T46" s="20" t="s">
        <v>481</v>
      </c>
      <c r="U46" s="18" t="n">
        <v>339.42956907</v>
      </c>
      <c r="V46" s="20" t="n">
        <v>3.4852763</v>
      </c>
    </row>
    <row r="47" spans="1:22">
      <c r="A47" s="15" t="s">
        <v>522</v>
      </c>
      <c r="B47" s="17" t="n">
        <v>5928</v>
      </c>
      <c r="C47" s="18">
        <f>(99.0/B47*100)</f>
        <v/>
      </c>
      <c r="D47" s="19" t="n">
        <v>5829</v>
      </c>
      <c r="E47" s="18" t="n">
        <v>424.12578085</v>
      </c>
      <c r="F47" s="20" t="n">
        <v>5.22615758</v>
      </c>
      <c r="G47" s="18" t="n">
        <v>420.60497815</v>
      </c>
      <c r="H47" s="20" t="n">
        <v>6.38606282</v>
      </c>
      <c r="I47" s="18" t="n">
        <v>455.6252561</v>
      </c>
      <c r="J47" s="20" t="n">
        <v>4.35785263</v>
      </c>
      <c r="K47" s="18" t="n">
        <v>480.6512627</v>
      </c>
      <c r="L47" s="20" t="n">
        <v>4.12123646</v>
      </c>
      <c r="M47" s="18" t="s">
        <v>481</v>
      </c>
      <c r="N47" s="20" t="s">
        <v>481</v>
      </c>
      <c r="O47" s="18" t="s">
        <v>481</v>
      </c>
      <c r="P47" s="20" t="s">
        <v>481</v>
      </c>
      <c r="Q47" s="18" t="s">
        <v>481</v>
      </c>
      <c r="R47" s="20" t="s">
        <v>481</v>
      </c>
      <c r="S47" s="18" t="s">
        <v>481</v>
      </c>
      <c r="T47" s="20" t="s">
        <v>481</v>
      </c>
      <c r="U47" s="18" t="n">
        <v>333.52567118</v>
      </c>
      <c r="V47" s="20" t="n">
        <v>6.90042308</v>
      </c>
    </row>
    <row r="48" spans="1:22">
      <c r="A48" s="15" t="s">
        <v>523</v>
      </c>
      <c r="B48" s="17" t="n">
        <v>9841</v>
      </c>
      <c r="C48" s="18">
        <f>(7.0/B48*100)</f>
        <v/>
      </c>
      <c r="D48" s="19" t="n">
        <v>9834</v>
      </c>
      <c r="E48" s="18" t="n">
        <v>503.91502903</v>
      </c>
      <c r="F48" s="20" t="n">
        <v>6.15983741</v>
      </c>
      <c r="G48" s="18" t="n">
        <v>510.26583206</v>
      </c>
      <c r="H48" s="20" t="n">
        <v>6.19596336</v>
      </c>
      <c r="I48" s="18" t="n">
        <v>515.17823829</v>
      </c>
      <c r="J48" s="20" t="n">
        <v>4.89123732</v>
      </c>
      <c r="K48" s="18" t="n">
        <v>537.82287636</v>
      </c>
      <c r="L48" s="20" t="n">
        <v>5.22618063</v>
      </c>
      <c r="M48" s="18" t="s">
        <v>481</v>
      </c>
      <c r="N48" s="20" t="s">
        <v>481</v>
      </c>
      <c r="O48" s="18" t="s">
        <v>481</v>
      </c>
      <c r="P48" s="20" t="s">
        <v>481</v>
      </c>
      <c r="Q48" s="18" t="s">
        <v>481</v>
      </c>
      <c r="R48" s="20" t="s">
        <v>481</v>
      </c>
      <c r="S48" s="18" t="s">
        <v>481</v>
      </c>
      <c r="T48" s="20" t="s">
        <v>481</v>
      </c>
      <c r="U48" s="18" t="n">
        <v>461.66980814</v>
      </c>
      <c r="V48" s="20" t="n">
        <v>37.89660173</v>
      </c>
    </row>
    <row r="49" spans="1:22">
      <c r="A49" s="15" t="s">
        <v>524</v>
      </c>
      <c r="B49" s="17" t="n">
        <v>6349</v>
      </c>
      <c r="C49" s="18">
        <f>(56.0/B49*100)</f>
        <v/>
      </c>
      <c r="D49" s="19" t="n">
        <v>6293</v>
      </c>
      <c r="E49" s="18" t="n">
        <v>392.41564239</v>
      </c>
      <c r="F49" s="20" t="n">
        <v>4.69110511</v>
      </c>
      <c r="G49" s="18" t="n">
        <v>398.8696723</v>
      </c>
      <c r="H49" s="20" t="n">
        <v>4.17726588</v>
      </c>
      <c r="I49" s="18" t="n">
        <v>443.56692812</v>
      </c>
      <c r="J49" s="20" t="n">
        <v>3.10326166</v>
      </c>
      <c r="K49" s="18" t="n">
        <v>452.37510462</v>
      </c>
      <c r="L49" s="20" t="n">
        <v>3.22219303</v>
      </c>
      <c r="M49" s="18" t="s">
        <v>481</v>
      </c>
      <c r="N49" s="20" t="s">
        <v>481</v>
      </c>
      <c r="O49" s="18" t="s">
        <v>481</v>
      </c>
      <c r="P49" s="20" t="s">
        <v>481</v>
      </c>
      <c r="Q49" s="18" t="n">
        <v>424.1149</v>
      </c>
      <c r="R49" s="20" t="n">
        <v>21.72471023</v>
      </c>
      <c r="S49" s="18" t="n">
        <v>403.75845147</v>
      </c>
      <c r="T49" s="20" t="n">
        <v>42.28865455</v>
      </c>
      <c r="U49" s="18" t="n">
        <v>367.76609748</v>
      </c>
      <c r="V49" s="20" t="n">
        <v>7.07099235</v>
      </c>
    </row>
    <row r="50" spans="1:22">
      <c r="A50" s="15" t="s">
        <v>525</v>
      </c>
      <c r="B50" s="17" t="n">
        <v>11795</v>
      </c>
      <c r="C50" s="18">
        <f>(223.0/B50*100)</f>
        <v/>
      </c>
      <c r="D50" s="19" t="n">
        <v>11572</v>
      </c>
      <c r="E50" s="18" t="n">
        <v>404.35064916</v>
      </c>
      <c r="F50" s="20" t="n">
        <v>3.89888396</v>
      </c>
      <c r="G50" s="18" t="n">
        <v>396.99647464</v>
      </c>
      <c r="H50" s="20" t="n">
        <v>3.76511224</v>
      </c>
      <c r="I50" s="18" t="n">
        <v>418.06048523</v>
      </c>
      <c r="J50" s="20" t="n">
        <v>2.39154128</v>
      </c>
      <c r="K50" s="18" t="n">
        <v>432.42063777</v>
      </c>
      <c r="L50" s="20" t="n">
        <v>2.69876682</v>
      </c>
      <c r="M50" s="18" t="s">
        <v>481</v>
      </c>
      <c r="N50" s="20" t="s">
        <v>481</v>
      </c>
      <c r="O50" s="18" t="s">
        <v>481</v>
      </c>
      <c r="P50" s="20" t="s">
        <v>481</v>
      </c>
      <c r="Q50" s="18" t="s">
        <v>481</v>
      </c>
      <c r="R50" s="20" t="s">
        <v>481</v>
      </c>
      <c r="S50" s="18" t="s">
        <v>481</v>
      </c>
      <c r="T50" s="20" t="s">
        <v>481</v>
      </c>
      <c r="U50" s="18" t="n">
        <v>323.88774916</v>
      </c>
      <c r="V50" s="20" t="n">
        <v>10.01170756</v>
      </c>
    </row>
    <row r="51" spans="1:22">
      <c r="A51" s="15" t="s">
        <v>526</v>
      </c>
      <c r="B51" s="17" t="n">
        <v>6866</v>
      </c>
      <c r="C51" s="18">
        <f>(108.0/B51*100)</f>
        <v/>
      </c>
      <c r="D51" s="19" t="n">
        <v>6758</v>
      </c>
      <c r="E51" s="18" t="n">
        <v>413.13039107</v>
      </c>
      <c r="F51" s="20" t="n">
        <v>3.28532551</v>
      </c>
      <c r="G51" s="18" t="n">
        <v>413.18943582</v>
      </c>
      <c r="H51" s="20" t="n">
        <v>4.32083351</v>
      </c>
      <c r="I51" s="18" t="n">
        <v>420.35450124</v>
      </c>
      <c r="J51" s="20" t="n">
        <v>2.60729817</v>
      </c>
      <c r="K51" s="18" t="n">
        <v>429.03852581</v>
      </c>
      <c r="L51" s="20" t="n">
        <v>2.52919124</v>
      </c>
      <c r="M51" s="18" t="s">
        <v>481</v>
      </c>
      <c r="N51" s="20" t="s">
        <v>481</v>
      </c>
      <c r="O51" s="18" t="s">
        <v>481</v>
      </c>
      <c r="P51" s="20" t="s">
        <v>481</v>
      </c>
      <c r="Q51" s="18" t="n">
        <v>410.85572185</v>
      </c>
      <c r="R51" s="20" t="n">
        <v>3.7997542</v>
      </c>
      <c r="S51" s="18" t="s">
        <v>481</v>
      </c>
      <c r="T51" s="20" t="s">
        <v>481</v>
      </c>
      <c r="U51" s="18" t="n">
        <v>370.25475908</v>
      </c>
      <c r="V51" s="20" t="n">
        <v>9.272487440000001</v>
      </c>
    </row>
    <row r="52" spans="1:22">
      <c r="A52" s="15" t="s">
        <v>527</v>
      </c>
      <c r="B52" s="17" t="n">
        <v>5809</v>
      </c>
      <c r="C52" s="18">
        <f>(77.0/B52*100)</f>
        <v/>
      </c>
      <c r="D52" s="19" t="n">
        <v>5732</v>
      </c>
      <c r="E52" s="18" t="n">
        <v>445.20919761</v>
      </c>
      <c r="F52" s="20" t="n">
        <v>5.40850928</v>
      </c>
      <c r="G52" s="18" t="n">
        <v>459.15943484</v>
      </c>
      <c r="H52" s="20" t="n">
        <v>5.93573407</v>
      </c>
      <c r="I52" s="18" t="n">
        <v>476.72584994</v>
      </c>
      <c r="J52" s="20" t="n">
        <v>2.55243634</v>
      </c>
      <c r="K52" s="18" t="n">
        <v>483.92919254</v>
      </c>
      <c r="L52" s="20" t="n">
        <v>3.12073855</v>
      </c>
      <c r="M52" s="18" t="s">
        <v>481</v>
      </c>
      <c r="N52" s="20" t="s">
        <v>481</v>
      </c>
      <c r="O52" s="18" t="s">
        <v>481</v>
      </c>
      <c r="P52" s="20" t="s">
        <v>481</v>
      </c>
      <c r="Q52" s="18" t="s">
        <v>481</v>
      </c>
      <c r="R52" s="20" t="s">
        <v>481</v>
      </c>
      <c r="S52" s="18" t="s">
        <v>481</v>
      </c>
      <c r="T52" s="20" t="s">
        <v>481</v>
      </c>
      <c r="U52" s="18" t="n">
        <v>355.7063063</v>
      </c>
      <c r="V52" s="20" t="n">
        <v>12.79082177</v>
      </c>
    </row>
    <row r="53" spans="1:22">
      <c r="A53" s="15" t="s">
        <v>528</v>
      </c>
      <c r="B53" s="17" t="n">
        <v>5571</v>
      </c>
      <c r="C53" s="18">
        <f>(85.0/B53*100)</f>
        <v/>
      </c>
      <c r="D53" s="19" t="n">
        <v>5486</v>
      </c>
      <c r="E53" s="18" t="n">
        <v>391.78827942</v>
      </c>
      <c r="F53" s="20" t="n">
        <v>5.37278123</v>
      </c>
      <c r="G53" s="18" t="n">
        <v>424.47717007</v>
      </c>
      <c r="H53" s="20" t="n">
        <v>4.29729238</v>
      </c>
      <c r="I53" s="18" t="n">
        <v>438.15980344</v>
      </c>
      <c r="J53" s="20" t="n">
        <v>2.10578273</v>
      </c>
      <c r="K53" s="18" t="n">
        <v>442.41675912</v>
      </c>
      <c r="L53" s="20" t="n">
        <v>2.20879265</v>
      </c>
      <c r="M53" s="18" t="s">
        <v>481</v>
      </c>
      <c r="N53" s="20" t="s">
        <v>481</v>
      </c>
      <c r="O53" s="18" t="s">
        <v>481</v>
      </c>
      <c r="P53" s="20" t="s">
        <v>481</v>
      </c>
      <c r="Q53" s="18" t="s">
        <v>481</v>
      </c>
      <c r="R53" s="20" t="s">
        <v>481</v>
      </c>
      <c r="S53" s="18" t="s">
        <v>481</v>
      </c>
      <c r="T53" s="20" t="s">
        <v>481</v>
      </c>
      <c r="U53" s="18" t="n">
        <v>337.72491118</v>
      </c>
      <c r="V53" s="20" t="n">
        <v>7.09034897</v>
      </c>
    </row>
    <row r="54" spans="1:22">
      <c r="A54" s="15" t="s">
        <v>529</v>
      </c>
      <c r="B54" s="17" t="n">
        <v>4740</v>
      </c>
      <c r="C54" s="18">
        <f>(95.0/B54*100)</f>
        <v/>
      </c>
      <c r="D54" s="19" t="n">
        <v>4645</v>
      </c>
      <c r="E54" s="18" t="n">
        <v>324.96826416</v>
      </c>
      <c r="F54" s="20" t="n">
        <v>4.12416741</v>
      </c>
      <c r="G54" s="18" t="n">
        <v>313.61358257</v>
      </c>
      <c r="H54" s="20" t="n">
        <v>3.5641674</v>
      </c>
      <c r="I54" s="18" t="n">
        <v>342.34550767</v>
      </c>
      <c r="J54" s="20" t="n">
        <v>3.19952938</v>
      </c>
      <c r="K54" s="18" t="n">
        <v>359.24575516</v>
      </c>
      <c r="L54" s="20" t="n">
        <v>3.35506368</v>
      </c>
      <c r="M54" s="18" t="s">
        <v>481</v>
      </c>
      <c r="N54" s="20" t="s">
        <v>481</v>
      </c>
      <c r="O54" s="18" t="s">
        <v>481</v>
      </c>
      <c r="P54" s="20" t="s">
        <v>481</v>
      </c>
      <c r="Q54" s="18" t="s">
        <v>481</v>
      </c>
      <c r="R54" s="20" t="s">
        <v>481</v>
      </c>
      <c r="S54" s="18" t="s">
        <v>481</v>
      </c>
      <c r="T54" s="20" t="s">
        <v>481</v>
      </c>
      <c r="U54" s="18" t="n">
        <v>267.1768682</v>
      </c>
      <c r="V54" s="20" t="n">
        <v>3.50598852</v>
      </c>
    </row>
    <row r="55" spans="1:22">
      <c r="A55" s="15" t="s">
        <v>530</v>
      </c>
      <c r="B55" s="17" t="n">
        <v>5316</v>
      </c>
      <c r="C55" s="18">
        <f>(22.0/B55*100)</f>
        <v/>
      </c>
      <c r="D55" s="19" t="n">
        <v>5294</v>
      </c>
      <c r="E55" s="18" t="n">
        <v>358.27133293</v>
      </c>
      <c r="F55" s="20" t="n">
        <v>10.87571341</v>
      </c>
      <c r="G55" s="18" t="n">
        <v>376.88494165</v>
      </c>
      <c r="H55" s="20" t="n">
        <v>8.70512862</v>
      </c>
      <c r="I55" s="18" t="n">
        <v>400.15438598</v>
      </c>
      <c r="J55" s="20" t="n">
        <v>2.7249987</v>
      </c>
      <c r="K55" s="18" t="n">
        <v>428.90214397</v>
      </c>
      <c r="L55" s="20" t="n">
        <v>2.83948264</v>
      </c>
      <c r="M55" s="18" t="s">
        <v>481</v>
      </c>
      <c r="N55" s="20" t="s">
        <v>481</v>
      </c>
      <c r="O55" s="18" t="s">
        <v>481</v>
      </c>
      <c r="P55" s="20" t="s">
        <v>481</v>
      </c>
      <c r="Q55" s="18" t="s">
        <v>481</v>
      </c>
      <c r="R55" s="20" t="s">
        <v>481</v>
      </c>
      <c r="S55" s="18" t="n">
        <v>347.41513911</v>
      </c>
      <c r="T55" s="20" t="n">
        <v>16.94973321</v>
      </c>
      <c r="U55" s="18" t="n">
        <v>313.91293904</v>
      </c>
      <c r="V55" s="20" t="n">
        <v>7.90959632</v>
      </c>
    </row>
    <row r="56" spans="1:22">
      <c r="A56" s="15" t="s">
        <v>531</v>
      </c>
      <c r="B56" s="17" t="n">
        <v>5359</v>
      </c>
      <c r="C56" s="18">
        <f>(76.0/B56*100)</f>
        <v/>
      </c>
      <c r="D56" s="19" t="n">
        <v>5283</v>
      </c>
      <c r="E56" s="18" t="n">
        <v>511.52774527</v>
      </c>
      <c r="F56" s="20" t="n">
        <v>5.40861926</v>
      </c>
      <c r="G56" s="18" t="n">
        <v>520.7596800699999</v>
      </c>
      <c r="H56" s="20" t="n">
        <v>3.41968883</v>
      </c>
      <c r="I56" s="18" t="n">
        <v>527.13915639</v>
      </c>
      <c r="J56" s="20" t="n">
        <v>2.61168394</v>
      </c>
      <c r="K56" s="18" t="n">
        <v>519.08000711</v>
      </c>
      <c r="L56" s="20" t="n">
        <v>4.5124202</v>
      </c>
      <c r="M56" s="18" t="s">
        <v>481</v>
      </c>
      <c r="N56" s="20" t="s">
        <v>481</v>
      </c>
      <c r="O56" s="18" t="s">
        <v>481</v>
      </c>
      <c r="P56" s="20" t="s">
        <v>481</v>
      </c>
      <c r="Q56" s="18" t="s">
        <v>481</v>
      </c>
      <c r="R56" s="20" t="s">
        <v>481</v>
      </c>
      <c r="S56" s="18" t="s">
        <v>481</v>
      </c>
      <c r="T56" s="20" t="s">
        <v>481</v>
      </c>
      <c r="U56" s="18" t="n">
        <v>437.02301929</v>
      </c>
      <c r="V56" s="20" t="n">
        <v>18.82070334</v>
      </c>
    </row>
    <row r="57" spans="1:22">
      <c r="A57" s="15" t="s">
        <v>532</v>
      </c>
      <c r="B57" s="17" t="n">
        <v>6513</v>
      </c>
      <c r="C57" s="18">
        <f>(0.0/B57*100)</f>
        <v/>
      </c>
      <c r="D57" s="19" t="n">
        <v>6513</v>
      </c>
      <c r="E57" s="18" t="n">
        <v>367.85551989</v>
      </c>
      <c r="F57" s="20" t="n">
        <v>14.44488958</v>
      </c>
      <c r="G57" s="18" t="n">
        <v>380.35444023</v>
      </c>
      <c r="H57" s="20" t="n">
        <v>6.49990097</v>
      </c>
      <c r="I57" s="18" t="n">
        <v>408.18378194</v>
      </c>
      <c r="J57" s="20" t="n">
        <v>3.43039777</v>
      </c>
      <c r="K57" s="18" t="n">
        <v>402.8840912</v>
      </c>
      <c r="L57" s="20" t="n">
        <v>2.54581</v>
      </c>
      <c r="M57" s="18" t="s">
        <v>481</v>
      </c>
      <c r="N57" s="20" t="s">
        <v>481</v>
      </c>
      <c r="O57" s="18" t="s">
        <v>481</v>
      </c>
      <c r="P57" s="20" t="s">
        <v>481</v>
      </c>
      <c r="Q57" s="18" t="s">
        <v>481</v>
      </c>
      <c r="R57" s="20" t="s">
        <v>481</v>
      </c>
      <c r="S57" s="18" t="n">
        <v>355.11144171</v>
      </c>
      <c r="T57" s="20" t="n">
        <v>26.63354352</v>
      </c>
      <c r="U57" s="18" t="n">
        <v>334.87501104</v>
      </c>
      <c r="V57" s="20" t="n">
        <v>10.14172114</v>
      </c>
    </row>
    <row r="58" spans="1:22">
      <c r="A58" s="15" t="s">
        <v>533</v>
      </c>
      <c r="B58" s="17" t="n">
        <v>7267</v>
      </c>
      <c r="C58" s="18">
        <f>(10.0/B58*100)</f>
        <v/>
      </c>
      <c r="D58" s="19" t="n">
        <v>7257</v>
      </c>
      <c r="E58" s="18" t="n">
        <v>354.79178764</v>
      </c>
      <c r="F58" s="20" t="n">
        <v>4.40525639</v>
      </c>
      <c r="G58" s="18" t="n">
        <v>381.98406301</v>
      </c>
      <c r="H58" s="20" t="n">
        <v>4.31112635</v>
      </c>
      <c r="I58" s="18" t="n">
        <v>420.20466198</v>
      </c>
      <c r="J58" s="20" t="n">
        <v>2.84040167</v>
      </c>
      <c r="K58" s="18" t="n">
        <v>430.06012722</v>
      </c>
      <c r="L58" s="20" t="n">
        <v>2.91097027</v>
      </c>
      <c r="M58" s="18" t="s">
        <v>481</v>
      </c>
      <c r="N58" s="20" t="s">
        <v>481</v>
      </c>
      <c r="O58" s="18" t="s">
        <v>481</v>
      </c>
      <c r="P58" s="20" t="s">
        <v>481</v>
      </c>
      <c r="Q58" s="18" t="s">
        <v>481</v>
      </c>
      <c r="R58" s="20" t="s">
        <v>481</v>
      </c>
      <c r="S58" s="18" t="n">
        <v>302.57443241</v>
      </c>
      <c r="T58" s="20" t="n">
        <v>18.00372876</v>
      </c>
      <c r="U58" s="18" t="n">
        <v>327.12464429</v>
      </c>
      <c r="V58" s="20" t="n">
        <v>7.7071688</v>
      </c>
    </row>
    <row r="59" spans="1:22">
      <c r="A59" s="15" t="s">
        <v>534</v>
      </c>
      <c r="B59" s="17" t="n">
        <v>4826</v>
      </c>
      <c r="C59" s="18">
        <f>(26.0/B59*100)</f>
        <v/>
      </c>
      <c r="D59" s="19" t="n">
        <v>4800</v>
      </c>
      <c r="E59" s="18" t="n">
        <v>330.87287829</v>
      </c>
      <c r="F59" s="20" t="n">
        <v>4.93495523</v>
      </c>
      <c r="G59" s="18" t="n">
        <v>338.97848456</v>
      </c>
      <c r="H59" s="20" t="n">
        <v>5.42595728</v>
      </c>
      <c r="I59" s="18" t="n">
        <v>380.12014619</v>
      </c>
      <c r="J59" s="20" t="n">
        <v>2.5710361</v>
      </c>
      <c r="K59" s="18" t="n">
        <v>394.81531114</v>
      </c>
      <c r="L59" s="20" t="n">
        <v>2.25328303</v>
      </c>
      <c r="M59" s="18" t="s">
        <v>481</v>
      </c>
      <c r="N59" s="20" t="s">
        <v>481</v>
      </c>
      <c r="O59" s="18" t="s">
        <v>481</v>
      </c>
      <c r="P59" s="20" t="s">
        <v>481</v>
      </c>
      <c r="Q59" s="18" t="n">
        <v>291.3119</v>
      </c>
      <c r="R59" s="20" t="n">
        <v>15.28966444</v>
      </c>
      <c r="S59" s="18" t="n">
        <v>323.8667031</v>
      </c>
      <c r="T59" s="20" t="n">
        <v>16.67999732</v>
      </c>
      <c r="U59" s="18" t="n">
        <v>318.19438975</v>
      </c>
      <c r="V59" s="20" t="n">
        <v>5.0600403</v>
      </c>
    </row>
    <row r="60" spans="1:22">
      <c r="A60" s="15" t="s">
        <v>535</v>
      </c>
      <c r="B60" s="17" t="n">
        <v>4546</v>
      </c>
      <c r="C60" s="18">
        <f>(15.0/B60*100)</f>
        <v/>
      </c>
      <c r="D60" s="19" t="n">
        <v>4531</v>
      </c>
      <c r="E60" s="18" t="n">
        <v>326.22330064</v>
      </c>
      <c r="F60" s="20" t="n">
        <v>5.09124824</v>
      </c>
      <c r="G60" s="18" t="n">
        <v>340.56828897</v>
      </c>
      <c r="H60" s="20" t="n">
        <v>6.08095124</v>
      </c>
      <c r="I60" s="18" t="n">
        <v>400.26624327</v>
      </c>
      <c r="J60" s="20" t="n">
        <v>4.13353281</v>
      </c>
      <c r="K60" s="18" t="n">
        <v>414.29775288</v>
      </c>
      <c r="L60" s="20" t="n">
        <v>3.99645539</v>
      </c>
      <c r="M60" s="18" t="s">
        <v>481</v>
      </c>
      <c r="N60" s="20" t="s">
        <v>481</v>
      </c>
      <c r="O60" s="18" t="s">
        <v>481</v>
      </c>
      <c r="P60" s="20" t="s">
        <v>481</v>
      </c>
      <c r="Q60" s="18" t="s">
        <v>481</v>
      </c>
      <c r="R60" s="20" t="s">
        <v>481</v>
      </c>
      <c r="S60" s="18" t="n">
        <v>334.57506888</v>
      </c>
      <c r="T60" s="20" t="n">
        <v>14.95091245</v>
      </c>
      <c r="U60" s="18" t="n">
        <v>341.95723797</v>
      </c>
      <c r="V60" s="20" t="n">
        <v>7.90618364</v>
      </c>
    </row>
    <row r="61" spans="1:22">
      <c r="A61" s="15" t="s">
        <v>536</v>
      </c>
      <c r="B61" s="17" t="n">
        <v>6525</v>
      </c>
      <c r="C61" s="18">
        <f>(138.0/B61*100)</f>
        <v/>
      </c>
      <c r="D61" s="19" t="n">
        <v>6387</v>
      </c>
      <c r="E61" s="18" t="n">
        <v>460.2234564</v>
      </c>
      <c r="F61" s="20" t="n">
        <v>3.40111144</v>
      </c>
      <c r="G61" s="18" t="n">
        <v>469.5478887</v>
      </c>
      <c r="H61" s="20" t="n">
        <v>4.17743744</v>
      </c>
      <c r="I61" s="18" t="n">
        <v>477.90870858</v>
      </c>
      <c r="J61" s="20" t="n">
        <v>3.34737923</v>
      </c>
      <c r="K61" s="18" t="n">
        <v>485.61795288</v>
      </c>
      <c r="L61" s="20" t="n">
        <v>3.1716164</v>
      </c>
      <c r="M61" s="18" t="s">
        <v>481</v>
      </c>
      <c r="N61" s="20" t="s">
        <v>481</v>
      </c>
      <c r="O61" s="18" t="s">
        <v>481</v>
      </c>
      <c r="P61" s="20" t="s">
        <v>481</v>
      </c>
      <c r="Q61" s="18" t="s">
        <v>481</v>
      </c>
      <c r="R61" s="20" t="s">
        <v>481</v>
      </c>
      <c r="S61" s="18" t="s">
        <v>481</v>
      </c>
      <c r="T61" s="20" t="s">
        <v>481</v>
      </c>
      <c r="U61" s="18" t="n">
        <v>375.63693682</v>
      </c>
      <c r="V61" s="20" t="n">
        <v>10.31512433</v>
      </c>
    </row>
    <row r="62" spans="1:22">
      <c r="A62" s="15" t="s">
        <v>537</v>
      </c>
      <c r="B62" s="17" t="n">
        <v>4476</v>
      </c>
      <c r="C62" s="18">
        <f>(3.0/B62*100)</f>
        <v/>
      </c>
      <c r="D62" s="19" t="n">
        <v>4473</v>
      </c>
      <c r="E62" s="18" t="n">
        <v>498.1705548</v>
      </c>
      <c r="F62" s="20" t="n">
        <v>6.85762429</v>
      </c>
      <c r="G62" s="18" t="n">
        <v>517.48291592</v>
      </c>
      <c r="H62" s="20" t="n">
        <v>3.12000419</v>
      </c>
      <c r="I62" s="18" t="n">
        <v>532.6080041500001</v>
      </c>
      <c r="J62" s="20" t="n">
        <v>1.39730809</v>
      </c>
      <c r="K62" s="18" t="n">
        <v>531.74912428</v>
      </c>
      <c r="L62" s="20" t="n">
        <v>2.73969367</v>
      </c>
      <c r="M62" s="18" t="s">
        <v>481</v>
      </c>
      <c r="N62" s="20" t="s">
        <v>481</v>
      </c>
      <c r="O62" s="18" t="s">
        <v>481</v>
      </c>
      <c r="P62" s="20" t="s">
        <v>481</v>
      </c>
      <c r="Q62" s="18" t="s">
        <v>481</v>
      </c>
      <c r="R62" s="20" t="s">
        <v>481</v>
      </c>
      <c r="S62" s="18" t="s">
        <v>481</v>
      </c>
      <c r="T62" s="20" t="s">
        <v>481</v>
      </c>
      <c r="U62" s="18" t="n">
        <v>497.2031</v>
      </c>
      <c r="V62" s="20" t="n">
        <v>56.47788316</v>
      </c>
    </row>
    <row r="63" spans="1:22">
      <c r="A63" s="15" t="s">
        <v>538</v>
      </c>
      <c r="B63" s="17" t="n">
        <v>5324</v>
      </c>
      <c r="C63" s="18">
        <f>(13.0/B63*100)</f>
        <v/>
      </c>
      <c r="D63" s="19" t="n">
        <v>5311</v>
      </c>
      <c r="E63" s="18" t="n">
        <v>339.77208929</v>
      </c>
      <c r="F63" s="20" t="n">
        <v>5.97192251</v>
      </c>
      <c r="G63" s="18" t="n">
        <v>349.66243607</v>
      </c>
      <c r="H63" s="20" t="n">
        <v>6.33415756</v>
      </c>
      <c r="I63" s="18" t="n">
        <v>384.69700935</v>
      </c>
      <c r="J63" s="20" t="n">
        <v>2.24826143</v>
      </c>
      <c r="K63" s="18" t="n">
        <v>403.4832954</v>
      </c>
      <c r="L63" s="20" t="n">
        <v>2.44736515</v>
      </c>
      <c r="M63" s="18" t="s">
        <v>481</v>
      </c>
      <c r="N63" s="20" t="s">
        <v>481</v>
      </c>
      <c r="O63" s="18" t="s">
        <v>481</v>
      </c>
      <c r="P63" s="20" t="s">
        <v>481</v>
      </c>
      <c r="Q63" s="18" t="s">
        <v>481</v>
      </c>
      <c r="R63" s="20" t="s">
        <v>481</v>
      </c>
      <c r="S63" s="18" t="n">
        <v>344.6822003</v>
      </c>
      <c r="T63" s="20" t="n">
        <v>33.4857853</v>
      </c>
      <c r="U63" s="18" t="n">
        <v>322.52996938</v>
      </c>
      <c r="V63" s="20" t="n">
        <v>4.56197498</v>
      </c>
    </row>
    <row r="64" spans="1:22">
      <c r="A64" s="15" t="s">
        <v>539</v>
      </c>
      <c r="B64" s="17" t="n">
        <v>3634</v>
      </c>
      <c r="C64" s="18">
        <f>(3.0/B64*100)</f>
        <v/>
      </c>
      <c r="D64" s="19" t="n">
        <v>3631</v>
      </c>
      <c r="E64" s="18" t="n">
        <v>405.22648497</v>
      </c>
      <c r="F64" s="20" t="n">
        <v>10.52435764</v>
      </c>
      <c r="G64" s="18" t="n">
        <v>438.46969974</v>
      </c>
      <c r="H64" s="20" t="n">
        <v>5.72913692</v>
      </c>
      <c r="I64" s="18" t="n">
        <v>479.98970831</v>
      </c>
      <c r="J64" s="20" t="n">
        <v>2.94768029</v>
      </c>
      <c r="K64" s="18" t="n">
        <v>473.6060859</v>
      </c>
      <c r="L64" s="20" t="n">
        <v>3.42521391</v>
      </c>
      <c r="M64" s="18" t="s">
        <v>481</v>
      </c>
      <c r="N64" s="20" t="s">
        <v>481</v>
      </c>
      <c r="O64" s="18" t="s">
        <v>481</v>
      </c>
      <c r="P64" s="20" t="s">
        <v>481</v>
      </c>
      <c r="Q64" s="18" t="s">
        <v>481</v>
      </c>
      <c r="R64" s="20" t="s">
        <v>481</v>
      </c>
      <c r="S64" s="18" t="n">
        <v>361.96621544</v>
      </c>
      <c r="T64" s="20" t="n">
        <v>52.89244544</v>
      </c>
      <c r="U64" s="18" t="n">
        <v>332.9449634</v>
      </c>
      <c r="V64" s="20" t="n">
        <v>13.72661454</v>
      </c>
    </row>
    <row r="65" spans="1:22">
      <c r="A65" s="15" t="s">
        <v>540</v>
      </c>
      <c r="B65" s="17" t="n">
        <v>5325</v>
      </c>
      <c r="C65" s="18">
        <f>(14.0/B65*100)</f>
        <v/>
      </c>
      <c r="D65" s="19" t="n">
        <v>5311</v>
      </c>
      <c r="E65" s="18" t="n">
        <v>393.85377537</v>
      </c>
      <c r="F65" s="20" t="n">
        <v>8.727814029999999</v>
      </c>
      <c r="G65" s="18" t="n">
        <v>398.662331</v>
      </c>
      <c r="H65" s="20" t="n">
        <v>6.39280335</v>
      </c>
      <c r="I65" s="18" t="n">
        <v>429.72248123</v>
      </c>
      <c r="J65" s="20" t="n">
        <v>2.4222925</v>
      </c>
      <c r="K65" s="18" t="n">
        <v>444.1976969</v>
      </c>
      <c r="L65" s="20" t="n">
        <v>2.56004798</v>
      </c>
      <c r="M65" s="18" t="s">
        <v>481</v>
      </c>
      <c r="N65" s="20" t="s">
        <v>481</v>
      </c>
      <c r="O65" s="18" t="s">
        <v>481</v>
      </c>
      <c r="P65" s="20" t="s">
        <v>481</v>
      </c>
      <c r="Q65" s="18" t="n">
        <v>356.21965404</v>
      </c>
      <c r="R65" s="20" t="n">
        <v>15.2465716</v>
      </c>
      <c r="S65" s="18" t="s">
        <v>481</v>
      </c>
      <c r="T65" s="20" t="s">
        <v>481</v>
      </c>
      <c r="U65" s="18" t="n">
        <v>343.41579318</v>
      </c>
      <c r="V65" s="20" t="n">
        <v>5.69353321</v>
      </c>
    </row>
    <row r="66" spans="1:22">
      <c r="A66" s="15" t="s">
        <v>541</v>
      </c>
      <c r="B66" s="17" t="n">
        <v>5665</v>
      </c>
      <c r="C66" s="18">
        <f>(76.0/B66*100)</f>
        <v/>
      </c>
      <c r="D66" s="19" t="n">
        <v>5589</v>
      </c>
      <c r="E66" s="18" t="n">
        <v>398.95779879</v>
      </c>
      <c r="F66" s="20" t="n">
        <v>3.8727761</v>
      </c>
      <c r="G66" s="18" t="n">
        <v>402.48119605</v>
      </c>
      <c r="H66" s="20" t="n">
        <v>4.39769672</v>
      </c>
      <c r="I66" s="18" t="n">
        <v>413.91950746</v>
      </c>
      <c r="J66" s="20" t="n">
        <v>1.61718508</v>
      </c>
      <c r="K66" s="18" t="n">
        <v>423.96070363</v>
      </c>
      <c r="L66" s="20" t="n">
        <v>2.04585511</v>
      </c>
      <c r="M66" s="18" t="s">
        <v>481</v>
      </c>
      <c r="N66" s="20" t="s">
        <v>481</v>
      </c>
      <c r="O66" s="18" t="s">
        <v>481</v>
      </c>
      <c r="P66" s="20" t="s">
        <v>481</v>
      </c>
      <c r="Q66" s="18" t="s">
        <v>481</v>
      </c>
      <c r="R66" s="20" t="s">
        <v>481</v>
      </c>
      <c r="S66" s="18" t="s">
        <v>481</v>
      </c>
      <c r="T66" s="20" t="s">
        <v>481</v>
      </c>
      <c r="U66" s="18" t="n">
        <v>328.58168917</v>
      </c>
      <c r="V66" s="20" t="n">
        <v>5.25907845</v>
      </c>
    </row>
    <row r="67" spans="1:22">
      <c r="A67" s="15" t="s">
        <v>542</v>
      </c>
      <c r="B67" s="17" t="n">
        <v>6971</v>
      </c>
      <c r="C67" s="18">
        <f>(98.0/B67*100)</f>
        <v/>
      </c>
      <c r="D67" s="19" t="n">
        <v>6873</v>
      </c>
      <c r="E67" s="18" t="n">
        <v>369.95288698</v>
      </c>
      <c r="F67" s="20" t="n">
        <v>4.02467885</v>
      </c>
      <c r="G67" s="18" t="n">
        <v>370.39878755</v>
      </c>
      <c r="H67" s="20" t="n">
        <v>3.70846317</v>
      </c>
      <c r="I67" s="18" t="n">
        <v>395.26164001</v>
      </c>
      <c r="J67" s="20" t="n">
        <v>2.41273492</v>
      </c>
      <c r="K67" s="18" t="n">
        <v>423.10634744</v>
      </c>
      <c r="L67" s="20" t="n">
        <v>2.96638036</v>
      </c>
      <c r="M67" s="18" t="s">
        <v>481</v>
      </c>
      <c r="N67" s="20" t="s">
        <v>481</v>
      </c>
      <c r="O67" s="18" t="s">
        <v>481</v>
      </c>
      <c r="P67" s="20" t="s">
        <v>481</v>
      </c>
      <c r="Q67" s="18" t="s">
        <v>481</v>
      </c>
      <c r="R67" s="20" t="s">
        <v>481</v>
      </c>
      <c r="S67" s="18" t="s">
        <v>481</v>
      </c>
      <c r="T67" s="20" t="s">
        <v>481</v>
      </c>
      <c r="U67" s="18" t="n">
        <v>299.42944416</v>
      </c>
      <c r="V67" s="20" t="n">
        <v>7.13621865</v>
      </c>
    </row>
    <row r="68" spans="1:22">
      <c r="A68" s="15" t="s">
        <v>543</v>
      </c>
      <c r="B68" s="17" t="n">
        <v>12083</v>
      </c>
      <c r="C68" s="18">
        <f>(26.0/B68*100)</f>
        <v/>
      </c>
      <c r="D68" s="19" t="n">
        <v>12057</v>
      </c>
      <c r="E68" s="18" t="n">
        <v>375.94933059</v>
      </c>
      <c r="F68" s="20" t="n">
        <v>3.47505211</v>
      </c>
      <c r="G68" s="18" t="n">
        <v>404.24632254</v>
      </c>
      <c r="H68" s="20" t="n">
        <v>2.84033849</v>
      </c>
      <c r="I68" s="18" t="n">
        <v>435.40345817</v>
      </c>
      <c r="J68" s="20" t="n">
        <v>1.65267708</v>
      </c>
      <c r="K68" s="18" t="n">
        <v>432.92527151</v>
      </c>
      <c r="L68" s="20" t="n">
        <v>1.78689726</v>
      </c>
      <c r="M68" s="18" t="s">
        <v>481</v>
      </c>
      <c r="N68" s="20" t="s">
        <v>481</v>
      </c>
      <c r="O68" s="18" t="s">
        <v>481</v>
      </c>
      <c r="P68" s="20" t="s">
        <v>481</v>
      </c>
      <c r="Q68" s="18" t="s">
        <v>481</v>
      </c>
      <c r="R68" s="20" t="s">
        <v>481</v>
      </c>
      <c r="S68" s="18" t="s">
        <v>481</v>
      </c>
      <c r="T68" s="20" t="s">
        <v>481</v>
      </c>
      <c r="U68" s="18" t="n">
        <v>327.65376173</v>
      </c>
      <c r="V68" s="20" t="n">
        <v>3.21413188</v>
      </c>
    </row>
    <row r="69" spans="1:22">
      <c r="A69" s="15" t="s">
        <v>544</v>
      </c>
      <c r="B69" s="17" t="n">
        <v>4876</v>
      </c>
      <c r="C69" s="18">
        <f>(0.0/B69*100)</f>
        <v/>
      </c>
      <c r="D69" s="19" t="n">
        <v>4876</v>
      </c>
      <c r="E69" s="18" t="n">
        <v>400.11429301</v>
      </c>
      <c r="F69" s="20" t="n">
        <v>10.08980417</v>
      </c>
      <c r="G69" s="18" t="n">
        <v>416.05488196</v>
      </c>
      <c r="H69" s="20" t="n">
        <v>6.53499363</v>
      </c>
      <c r="I69" s="18" t="n">
        <v>433.778379</v>
      </c>
      <c r="J69" s="20" t="n">
        <v>3.35780191</v>
      </c>
      <c r="K69" s="18" t="n">
        <v>444.70774786</v>
      </c>
      <c r="L69" s="20" t="n">
        <v>3.42712249</v>
      </c>
      <c r="M69" s="18" t="s">
        <v>481</v>
      </c>
      <c r="N69" s="20" t="s">
        <v>481</v>
      </c>
      <c r="O69" s="18" t="s">
        <v>481</v>
      </c>
      <c r="P69" s="20" t="s">
        <v>481</v>
      </c>
      <c r="Q69" s="18" t="n">
        <v>436.8081</v>
      </c>
      <c r="R69" s="20" t="n">
        <v>23.44623821</v>
      </c>
      <c r="S69" s="18" t="n">
        <v>410.88</v>
      </c>
      <c r="T69" s="20" t="n">
        <v>32.28305199</v>
      </c>
      <c r="U69" s="18" t="n">
        <v>348.72690986</v>
      </c>
      <c r="V69" s="20" t="n">
        <v>13.73467273</v>
      </c>
    </row>
    <row r="70" spans="1:22">
      <c r="A70" s="15" t="s">
        <v>545</v>
      </c>
      <c r="B70" s="17" t="n">
        <v>6036</v>
      </c>
      <c r="C70" s="18">
        <f>(223.0/B70*100)</f>
        <v/>
      </c>
      <c r="D70" s="19" t="n">
        <v>5813</v>
      </c>
      <c r="E70" s="18" t="n">
        <v>476.50774802</v>
      </c>
      <c r="F70" s="20" t="n">
        <v>5.9639282</v>
      </c>
      <c r="G70" s="18" t="n">
        <v>475.07048798</v>
      </c>
      <c r="H70" s="20" t="n">
        <v>5.42548201</v>
      </c>
      <c r="I70" s="18" t="n">
        <v>485.01190631</v>
      </c>
      <c r="J70" s="20" t="n">
        <v>2.70387251</v>
      </c>
      <c r="K70" s="18" t="n">
        <v>513.3272498</v>
      </c>
      <c r="L70" s="20" t="n">
        <v>3.30320213</v>
      </c>
      <c r="M70" s="18" t="s">
        <v>481</v>
      </c>
      <c r="N70" s="20" t="s">
        <v>481</v>
      </c>
      <c r="O70" s="18" t="s">
        <v>481</v>
      </c>
      <c r="P70" s="20" t="s">
        <v>481</v>
      </c>
      <c r="Q70" s="18" t="s">
        <v>481</v>
      </c>
      <c r="R70" s="20" t="s">
        <v>481</v>
      </c>
      <c r="S70" s="18" t="s">
        <v>481</v>
      </c>
      <c r="T70" s="20" t="s">
        <v>481</v>
      </c>
      <c r="U70" s="18" t="n">
        <v>410.19546574</v>
      </c>
      <c r="V70" s="20" t="n">
        <v>8.834236580000001</v>
      </c>
    </row>
    <row r="71" spans="1:22">
      <c r="A71" s="15" t="s">
        <v>546</v>
      </c>
      <c r="B71" s="17" t="n">
        <v>6115</v>
      </c>
      <c r="C71" s="18">
        <f>(17.0/B71*100)</f>
        <v/>
      </c>
      <c r="D71" s="19" t="n">
        <v>6098</v>
      </c>
      <c r="E71" s="18" t="n">
        <v>522.62105381</v>
      </c>
      <c r="F71" s="20" t="n">
        <v>6.17543584</v>
      </c>
      <c r="G71" s="18" t="n">
        <v>545.20039042</v>
      </c>
      <c r="H71" s="20" t="n">
        <v>3.72007622</v>
      </c>
      <c r="I71" s="18" t="n">
        <v>561.91275118</v>
      </c>
      <c r="J71" s="20" t="n">
        <v>1.50311206</v>
      </c>
      <c r="K71" s="18" t="n">
        <v>558.62722134</v>
      </c>
      <c r="L71" s="20" t="n">
        <v>3.03711865</v>
      </c>
      <c r="M71" s="18" t="s">
        <v>481</v>
      </c>
      <c r="N71" s="20" t="s">
        <v>481</v>
      </c>
      <c r="O71" s="18" t="s">
        <v>481</v>
      </c>
      <c r="P71" s="20" t="s">
        <v>481</v>
      </c>
      <c r="Q71" s="18" t="s">
        <v>481</v>
      </c>
      <c r="R71" s="20" t="s">
        <v>481</v>
      </c>
      <c r="S71" s="18" t="s">
        <v>481</v>
      </c>
      <c r="T71" s="20" t="s">
        <v>481</v>
      </c>
      <c r="U71" s="18" t="n">
        <v>490.45724869</v>
      </c>
      <c r="V71" s="20" t="n">
        <v>24.95845916</v>
      </c>
    </row>
    <row r="72" spans="1:22">
      <c r="A72" s="15" t="s">
        <v>547</v>
      </c>
      <c r="B72" s="17" t="n">
        <v>7708</v>
      </c>
      <c r="C72" s="18">
        <f>(5.0/B72*100)</f>
        <v/>
      </c>
      <c r="D72" s="19" t="n">
        <v>7703</v>
      </c>
      <c r="E72" s="18" t="n">
        <v>490.07044323</v>
      </c>
      <c r="F72" s="20" t="n">
        <v>6.25941482</v>
      </c>
      <c r="G72" s="18" t="n">
        <v>531.60025851</v>
      </c>
      <c r="H72" s="20" t="n">
        <v>5.63952058</v>
      </c>
      <c r="I72" s="18" t="n">
        <v>532.97374788</v>
      </c>
      <c r="J72" s="20" t="n">
        <v>3.16793925</v>
      </c>
      <c r="K72" s="18" t="n">
        <v>535.43945246</v>
      </c>
      <c r="L72" s="20" t="n">
        <v>3.10930059</v>
      </c>
      <c r="M72" s="18" t="s">
        <v>481</v>
      </c>
      <c r="N72" s="20" t="s">
        <v>481</v>
      </c>
      <c r="O72" s="18" t="s">
        <v>481</v>
      </c>
      <c r="P72" s="20" t="s">
        <v>481</v>
      </c>
      <c r="Q72" s="18" t="s">
        <v>481</v>
      </c>
      <c r="R72" s="20" t="s">
        <v>481</v>
      </c>
      <c r="S72" s="18" t="s">
        <v>481</v>
      </c>
      <c r="T72" s="20" t="s">
        <v>481</v>
      </c>
      <c r="U72" s="18" t="n">
        <v>446.49959468</v>
      </c>
      <c r="V72" s="20" t="n">
        <v>29.20445775</v>
      </c>
    </row>
    <row r="73" spans="1:22">
      <c r="A73" s="15" t="s">
        <v>548</v>
      </c>
      <c r="B73" s="17" t="n">
        <v>8249</v>
      </c>
      <c r="C73" s="18">
        <f>(147.0/B73*100)</f>
        <v/>
      </c>
      <c r="D73" s="19" t="n">
        <v>8102</v>
      </c>
      <c r="E73" s="18" t="n">
        <v>403.13777235</v>
      </c>
      <c r="F73" s="20" t="n">
        <v>4.5533472</v>
      </c>
      <c r="G73" s="18" t="n">
        <v>402.99637371</v>
      </c>
      <c r="H73" s="20" t="n">
        <v>3.91418631</v>
      </c>
      <c r="I73" s="18" t="n">
        <v>422.76293318</v>
      </c>
      <c r="J73" s="20" t="n">
        <v>2.97597809</v>
      </c>
      <c r="K73" s="18" t="n">
        <v>437.12871158</v>
      </c>
      <c r="L73" s="20" t="n">
        <v>3.48588773</v>
      </c>
      <c r="M73" s="18" t="s">
        <v>481</v>
      </c>
      <c r="N73" s="20" t="s">
        <v>481</v>
      </c>
      <c r="O73" s="18" t="s">
        <v>481</v>
      </c>
      <c r="P73" s="20" t="s">
        <v>481</v>
      </c>
      <c r="Q73" s="18" t="s">
        <v>481</v>
      </c>
      <c r="R73" s="20" t="s">
        <v>481</v>
      </c>
      <c r="S73" s="18" t="s">
        <v>481</v>
      </c>
      <c r="T73" s="20" t="s">
        <v>481</v>
      </c>
      <c r="U73" s="18" t="n">
        <v>348.97485755</v>
      </c>
      <c r="V73" s="20" t="n">
        <v>10.27793678</v>
      </c>
    </row>
    <row r="74" spans="1:22">
      <c r="A74" s="15" t="s">
        <v>549</v>
      </c>
      <c r="B74" s="17" t="n">
        <v>4692</v>
      </c>
      <c r="C74" s="18">
        <f>(82.0/B74*100)</f>
        <v/>
      </c>
      <c r="D74" s="19" t="n">
        <v>4610</v>
      </c>
      <c r="E74" s="18" t="n">
        <v>391.61985258</v>
      </c>
      <c r="F74" s="20" t="n">
        <v>7.76117864</v>
      </c>
      <c r="G74" s="18" t="n">
        <v>413.67867443</v>
      </c>
      <c r="H74" s="20" t="n">
        <v>3.77355008</v>
      </c>
      <c r="I74" s="18" t="n">
        <v>432.75358697</v>
      </c>
      <c r="J74" s="20" t="n">
        <v>2.37330214</v>
      </c>
      <c r="K74" s="18" t="n">
        <v>434.39128012</v>
      </c>
      <c r="L74" s="20" t="n">
        <v>2.48443528</v>
      </c>
      <c r="M74" s="18" t="s">
        <v>481</v>
      </c>
      <c r="N74" s="20" t="s">
        <v>481</v>
      </c>
      <c r="O74" s="18" t="s">
        <v>481</v>
      </c>
      <c r="P74" s="20" t="s">
        <v>481</v>
      </c>
      <c r="Q74" s="18" t="n">
        <v>318.5034</v>
      </c>
      <c r="R74" s="20" t="n">
        <v>44.39105588</v>
      </c>
      <c r="S74" s="18" t="n">
        <v>316.99548961</v>
      </c>
      <c r="T74" s="20" t="n">
        <v>22.53263736</v>
      </c>
      <c r="U74" s="18" t="n">
        <v>328.46755206</v>
      </c>
      <c r="V74" s="20" t="n">
        <v>8.47429013</v>
      </c>
    </row>
    <row r="75" spans="1:22">
      <c r="A75" s="15" t="s">
        <v>550</v>
      </c>
      <c r="B75" s="17" t="n">
        <v>5375</v>
      </c>
      <c r="C75" s="18">
        <f>(209.0/B75*100)</f>
        <v/>
      </c>
      <c r="D75" s="19" t="n">
        <v>5166</v>
      </c>
      <c r="E75" s="18" t="n">
        <v>371.17663865</v>
      </c>
      <c r="F75" s="20" t="n">
        <v>4.57234474</v>
      </c>
      <c r="G75" s="18" t="n">
        <v>381.943682</v>
      </c>
      <c r="H75" s="20" t="n">
        <v>4.06366689</v>
      </c>
      <c r="I75" s="18" t="n">
        <v>390.06822356</v>
      </c>
      <c r="J75" s="20" t="n">
        <v>2.3822656</v>
      </c>
      <c r="K75" s="18" t="n">
        <v>394.37573379</v>
      </c>
      <c r="L75" s="20" t="n">
        <v>2.47983974</v>
      </c>
      <c r="M75" s="18" t="s">
        <v>481</v>
      </c>
      <c r="N75" s="20" t="s">
        <v>481</v>
      </c>
      <c r="O75" s="18" t="s">
        <v>481</v>
      </c>
      <c r="P75" s="20" t="s">
        <v>481</v>
      </c>
      <c r="Q75" s="18" t="s">
        <v>481</v>
      </c>
      <c r="R75" s="20" t="s">
        <v>481</v>
      </c>
      <c r="S75" s="18" t="s">
        <v>481</v>
      </c>
      <c r="T75" s="20" t="s">
        <v>481</v>
      </c>
      <c r="U75" s="18" t="n">
        <v>346.45800286</v>
      </c>
      <c r="V75" s="20" t="n">
        <v>4.65529208</v>
      </c>
    </row>
    <row r="76" spans="1:22">
      <c r="A76" s="15" t="s">
        <v>551</v>
      </c>
      <c r="B76" s="17" t="n">
        <v>14167</v>
      </c>
      <c r="C76" s="18">
        <f>(229.0/B76*100)</f>
        <v/>
      </c>
      <c r="D76" s="19" t="n">
        <v>13938</v>
      </c>
      <c r="E76" s="18" t="n">
        <v>407.99523501</v>
      </c>
      <c r="F76" s="20" t="n">
        <v>5.06115136</v>
      </c>
      <c r="G76" s="18" t="n">
        <v>427.12020924</v>
      </c>
      <c r="H76" s="20" t="n">
        <v>3.96548166</v>
      </c>
      <c r="I76" s="18" t="n">
        <v>445.13127952</v>
      </c>
      <c r="J76" s="20" t="n">
        <v>2.74597706</v>
      </c>
      <c r="K76" s="18" t="n">
        <v>445.18128217</v>
      </c>
      <c r="L76" s="20" t="n">
        <v>2.84906742</v>
      </c>
      <c r="M76" s="18" t="s">
        <v>481</v>
      </c>
      <c r="N76" s="20" t="s">
        <v>481</v>
      </c>
      <c r="O76" s="18" t="s">
        <v>481</v>
      </c>
      <c r="P76" s="20" t="s">
        <v>481</v>
      </c>
      <c r="Q76" s="18" t="s">
        <v>481</v>
      </c>
      <c r="R76" s="20" t="s">
        <v>481</v>
      </c>
      <c r="S76" s="18" t="s">
        <v>481</v>
      </c>
      <c r="T76" s="20" t="s">
        <v>481</v>
      </c>
      <c r="U76" s="18" t="n">
        <v>334.37199036</v>
      </c>
      <c r="V76" s="20" t="n">
        <v>6.36720842</v>
      </c>
    </row>
    <row r="77" spans="1:22">
      <c r="A77" s="15" t="s">
        <v>552</v>
      </c>
      <c r="B77" s="17" t="n">
        <v>6062</v>
      </c>
      <c r="C77" s="18">
        <f>(88.0/B77*100)</f>
        <v/>
      </c>
      <c r="D77" s="19" t="n">
        <v>5974</v>
      </c>
      <c r="E77" s="18" t="n">
        <v>417.96618138</v>
      </c>
      <c r="F77" s="20" t="n">
        <v>4.40836473</v>
      </c>
      <c r="G77" s="18" t="n">
        <v>424.23339879</v>
      </c>
      <c r="H77" s="20" t="n">
        <v>3.77401195</v>
      </c>
      <c r="I77" s="18" t="n">
        <v>440.07299222</v>
      </c>
      <c r="J77" s="20" t="n">
        <v>2.34209494</v>
      </c>
      <c r="K77" s="18" t="n">
        <v>453.70352131</v>
      </c>
      <c r="L77" s="20" t="n">
        <v>3.12466353</v>
      </c>
      <c r="M77" s="18" t="s">
        <v>481</v>
      </c>
      <c r="N77" s="20" t="s">
        <v>481</v>
      </c>
      <c r="O77" s="18" t="s">
        <v>481</v>
      </c>
      <c r="P77" s="20" t="s">
        <v>481</v>
      </c>
      <c r="Q77" s="18" t="s">
        <v>481</v>
      </c>
      <c r="R77" s="20" t="s">
        <v>481</v>
      </c>
      <c r="S77" s="18" t="s">
        <v>481</v>
      </c>
      <c r="T77" s="20" t="s">
        <v>481</v>
      </c>
      <c r="U77" s="18" t="n">
        <v>345.30056683</v>
      </c>
      <c r="V77" s="20" t="n">
        <v>5.04373272</v>
      </c>
    </row>
    <row r="78" spans="1:22">
      <c r="A78" s="15" t="s">
        <v>553</v>
      </c>
      <c r="B78" s="17" t="n">
        <v>5826</v>
      </c>
      <c r="C78" s="18">
        <f>(0.0/B78*100)</f>
        <v/>
      </c>
      <c r="D78" s="19" t="n">
        <v>5826</v>
      </c>
      <c r="E78" s="18" t="n">
        <v>490.23308708</v>
      </c>
      <c r="F78" s="20" t="n">
        <v>15.27237152</v>
      </c>
      <c r="G78" s="18" t="n">
        <v>512.45710132</v>
      </c>
      <c r="H78" s="20" t="n">
        <v>12.38464549</v>
      </c>
      <c r="I78" s="18" t="n">
        <v>525.61826339</v>
      </c>
      <c r="J78" s="20" t="n">
        <v>4.14406706</v>
      </c>
      <c r="K78" s="18" t="n">
        <v>526.15549291</v>
      </c>
      <c r="L78" s="20" t="n">
        <v>3.962027</v>
      </c>
      <c r="M78" s="18" t="s">
        <v>481</v>
      </c>
      <c r="N78" s="20" t="s">
        <v>481</v>
      </c>
      <c r="O78" s="18" t="s">
        <v>481</v>
      </c>
      <c r="P78" s="20" t="s">
        <v>481</v>
      </c>
      <c r="Q78" s="18" t="s">
        <v>481</v>
      </c>
      <c r="R78" s="20" t="s">
        <v>481</v>
      </c>
      <c r="S78" s="18" t="n">
        <v>440.74531627</v>
      </c>
      <c r="T78" s="20" t="n">
        <v>22.85576259</v>
      </c>
      <c r="U78" s="18" t="n">
        <v>443.13519431</v>
      </c>
      <c r="V78" s="20" t="n">
        <v>16.32419761</v>
      </c>
    </row>
    <row customHeight="1" ht="25" r="79" spans="1:22">
      <c r="A79" s="15" t="s">
        <v>554</v>
      </c>
      <c r="B79" s="17" t="n">
        <v>1657</v>
      </c>
      <c r="C79" s="18">
        <f>(41.0/B79*100)</f>
        <v/>
      </c>
      <c r="D79" s="19" t="n">
        <v>1616</v>
      </c>
      <c r="E79" s="18" t="n">
        <v>419.72696707</v>
      </c>
      <c r="F79" s="20" t="n">
        <v>10.34856149</v>
      </c>
      <c r="G79" s="18" t="n">
        <v>438.04641805</v>
      </c>
      <c r="H79" s="20" t="n">
        <v>9.58977859</v>
      </c>
      <c r="I79" s="18" t="n">
        <v>484.79588486</v>
      </c>
      <c r="J79" s="20" t="n">
        <v>5.47658053</v>
      </c>
      <c r="K79" s="18" t="n">
        <v>484.75827397</v>
      </c>
      <c r="L79" s="20" t="n">
        <v>7.86063888</v>
      </c>
      <c r="M79" s="18" t="s">
        <v>481</v>
      </c>
      <c r="N79" s="20" t="s">
        <v>481</v>
      </c>
      <c r="O79" s="18" t="s">
        <v>481</v>
      </c>
      <c r="P79" s="20" t="s">
        <v>481</v>
      </c>
      <c r="Q79" s="18" t="s">
        <v>481</v>
      </c>
      <c r="R79" s="20" t="s">
        <v>481</v>
      </c>
      <c r="S79" s="18" t="n">
        <v>481.1713</v>
      </c>
      <c r="T79" s="20" t="n">
        <v>42.68025754</v>
      </c>
      <c r="U79" s="18" t="n">
        <v>365.62563896</v>
      </c>
      <c r="V79" s="20" t="n">
        <v>13.99472795</v>
      </c>
    </row>
    <row r="80" spans="1:22">
      <c r="A80" s="15" t="s">
        <v>555</v>
      </c>
      <c r="B80" s="17" t="n">
        <v>7841</v>
      </c>
      <c r="C80" s="18">
        <f>(0.0/B80*100)</f>
        <v/>
      </c>
      <c r="D80" s="19" t="n">
        <v>7841</v>
      </c>
      <c r="E80" s="18" t="n">
        <v>424.56062568</v>
      </c>
      <c r="F80" s="20" t="n">
        <v>9.74166574</v>
      </c>
      <c r="G80" s="18" t="n">
        <v>435.61489068</v>
      </c>
      <c r="H80" s="20" t="n">
        <v>9.11109956</v>
      </c>
      <c r="I80" s="18" t="n">
        <v>448.42715637</v>
      </c>
      <c r="J80" s="20" t="n">
        <v>4.26001519</v>
      </c>
      <c r="K80" s="18" t="n">
        <v>465.48087196</v>
      </c>
      <c r="L80" s="20" t="n">
        <v>3.82062276</v>
      </c>
      <c r="M80" s="18" t="s">
        <v>481</v>
      </c>
      <c r="N80" s="20" t="s">
        <v>481</v>
      </c>
      <c r="O80" s="18" t="s">
        <v>481</v>
      </c>
      <c r="P80" s="20" t="s">
        <v>481</v>
      </c>
      <c r="Q80" s="18" t="n">
        <v>414.7136</v>
      </c>
      <c r="R80" s="20" t="n">
        <v>42.51897714</v>
      </c>
      <c r="S80" s="18" t="s">
        <v>481</v>
      </c>
      <c r="T80" s="20" t="s">
        <v>481</v>
      </c>
      <c r="U80" s="18" t="n">
        <v>387.42369384</v>
      </c>
      <c r="V80" s="20" t="n">
        <v>26.43056708</v>
      </c>
    </row>
    <row r="81" spans="1:22">
      <c r="A81" s="23" t="s">
        <v>556</v>
      </c>
      <c r="B81" s="17" t="n">
        <v>8861</v>
      </c>
      <c r="C81" s="18">
        <f>(76.0/B81*100)</f>
        <v/>
      </c>
      <c r="D81" s="19" t="n">
        <v>8785</v>
      </c>
      <c r="E81" s="18" t="n">
        <v>417.78377923</v>
      </c>
      <c r="F81" s="20" t="n">
        <v>8.138514580000001</v>
      </c>
      <c r="G81" s="18" t="n">
        <v>425.18304915</v>
      </c>
      <c r="H81" s="20" t="n">
        <v>5.00133288</v>
      </c>
      <c r="I81" s="18" t="n">
        <v>441.57956777</v>
      </c>
      <c r="J81" s="20" t="n">
        <v>3.02849893</v>
      </c>
      <c r="K81" s="18" t="n">
        <v>456.17949477</v>
      </c>
      <c r="L81" s="20" t="n">
        <v>3.13391663</v>
      </c>
      <c r="M81" s="18" t="s">
        <v>481</v>
      </c>
      <c r="N81" s="20" t="s">
        <v>481</v>
      </c>
      <c r="O81" s="18" t="s">
        <v>481</v>
      </c>
      <c r="P81" s="20" t="s">
        <v>481</v>
      </c>
      <c r="Q81" s="18" t="s">
        <v>481</v>
      </c>
      <c r="R81" s="20" t="s">
        <v>481</v>
      </c>
      <c r="S81" s="18" t="s">
        <v>481</v>
      </c>
      <c r="T81" s="20" t="s">
        <v>481</v>
      </c>
      <c r="U81" s="18" t="n">
        <v>371.37052559</v>
      </c>
      <c r="V81" s="20" t="n">
        <v>14.31216968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727</v>
      </c>
    </row>
    <row customHeight="1" ht="30" r="4" spans="1:22">
      <c r="A4" s="6" t="n"/>
      <c r="B4" s="7" t="s">
        <v>462</v>
      </c>
      <c r="C4" s="7" t="s">
        <v>463</v>
      </c>
      <c r="D4" s="8" t="s">
        <v>462</v>
      </c>
      <c r="E4" s="9" t="s">
        <v>644</v>
      </c>
      <c r="F4" s="10" t="n"/>
      <c r="G4" s="9" t="s">
        <v>643</v>
      </c>
      <c r="H4" s="10" t="n"/>
      <c r="I4" s="9" t="s">
        <v>642</v>
      </c>
      <c r="J4" s="10" t="n"/>
      <c r="K4" s="9" t="s">
        <v>641</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(386.0/B7*100)</f>
        <v/>
      </c>
      <c r="D7" s="19" t="n">
        <v>14144</v>
      </c>
      <c r="E7" s="18" t="n">
        <v>504.38099514</v>
      </c>
      <c r="F7" s="20" t="n">
        <v>2.77727493</v>
      </c>
      <c r="G7" s="18" t="n">
        <v>515.4570495</v>
      </c>
      <c r="H7" s="20" t="n">
        <v>1.85069252</v>
      </c>
      <c r="I7" s="18" t="n">
        <v>519.2727397</v>
      </c>
      <c r="J7" s="20" t="n">
        <v>2.81663553</v>
      </c>
      <c r="K7" s="18" t="n">
        <v>485.71047547</v>
      </c>
      <c r="L7" s="20" t="n">
        <v>6.54583664</v>
      </c>
      <c r="M7" s="18" t="s">
        <v>481</v>
      </c>
      <c r="N7" s="20" t="s">
        <v>481</v>
      </c>
      <c r="O7" s="18" t="s">
        <v>481</v>
      </c>
      <c r="P7" s="20" t="s">
        <v>481</v>
      </c>
      <c r="Q7" s="18" t="s">
        <v>481</v>
      </c>
      <c r="R7" s="20" t="s">
        <v>481</v>
      </c>
      <c r="S7" s="18" t="s">
        <v>481</v>
      </c>
      <c r="T7" s="20" t="s">
        <v>481</v>
      </c>
      <c r="U7" s="18" t="n">
        <v>432.84972426</v>
      </c>
      <c r="V7" s="20" t="n">
        <v>8.433225739999999</v>
      </c>
    </row>
    <row r="8" spans="1:22">
      <c r="A8" s="15" t="s">
        <v>483</v>
      </c>
      <c r="B8" s="17" t="n">
        <v>7007</v>
      </c>
      <c r="C8" s="18">
        <f>(27.0/B8*100)</f>
        <v/>
      </c>
      <c r="D8" s="19" t="n">
        <v>6980</v>
      </c>
      <c r="E8" s="18" t="n">
        <v>487.47940561</v>
      </c>
      <c r="F8" s="20" t="n">
        <v>3.09484712</v>
      </c>
      <c r="G8" s="18" t="n">
        <v>505.92045092</v>
      </c>
      <c r="H8" s="20" t="n">
        <v>2.74801413</v>
      </c>
      <c r="I8" s="18" t="n">
        <v>508.27148786</v>
      </c>
      <c r="J8" s="20" t="n">
        <v>4.30443197</v>
      </c>
      <c r="K8" s="18" t="n">
        <v>465.08630489</v>
      </c>
      <c r="L8" s="20" t="n">
        <v>6.02706816</v>
      </c>
      <c r="M8" s="18" t="s">
        <v>481</v>
      </c>
      <c r="N8" s="20" t="s">
        <v>481</v>
      </c>
      <c r="O8" s="18" t="s">
        <v>481</v>
      </c>
      <c r="P8" s="20" t="s">
        <v>481</v>
      </c>
      <c r="Q8" s="18" t="n">
        <v>368.48347797</v>
      </c>
      <c r="R8" s="20" t="n">
        <v>14.99112476</v>
      </c>
      <c r="S8" s="18" t="s">
        <v>481</v>
      </c>
      <c r="T8" s="20" t="s">
        <v>481</v>
      </c>
      <c r="U8" s="18" t="n">
        <v>389.59495988</v>
      </c>
      <c r="V8" s="20" t="n">
        <v>15.08706447</v>
      </c>
    </row>
    <row r="9" spans="1:22">
      <c r="A9" s="15" t="s">
        <v>484</v>
      </c>
      <c r="B9" s="17" t="n">
        <v>9651</v>
      </c>
      <c r="C9" s="18">
        <f>(116.0/B9*100)</f>
        <v/>
      </c>
      <c r="D9" s="19" t="n">
        <v>9535</v>
      </c>
      <c r="E9" s="18" t="n">
        <v>486.95257416</v>
      </c>
      <c r="F9" s="20" t="n">
        <v>3.55440067</v>
      </c>
      <c r="G9" s="18" t="n">
        <v>513.55289687</v>
      </c>
      <c r="H9" s="20" t="n">
        <v>2.33348802</v>
      </c>
      <c r="I9" s="18" t="n">
        <v>524.1100178299999</v>
      </c>
      <c r="J9" s="20" t="n">
        <v>3.82416621</v>
      </c>
      <c r="K9" s="18" t="n">
        <v>489.11866503</v>
      </c>
      <c r="L9" s="20" t="n">
        <v>7.05970767</v>
      </c>
      <c r="M9" s="18" t="s">
        <v>481</v>
      </c>
      <c r="N9" s="20" t="s">
        <v>481</v>
      </c>
      <c r="O9" s="18" t="s">
        <v>481</v>
      </c>
      <c r="P9" s="20" t="s">
        <v>481</v>
      </c>
      <c r="Q9" s="18" t="n">
        <v>374.78530698</v>
      </c>
      <c r="R9" s="20" t="n">
        <v>11.62763904</v>
      </c>
      <c r="S9" s="18" t="s">
        <v>481</v>
      </c>
      <c r="T9" s="20" t="s">
        <v>481</v>
      </c>
      <c r="U9" s="18" t="n">
        <v>399.46952972</v>
      </c>
      <c r="V9" s="20" t="n">
        <v>10.72284971</v>
      </c>
    </row>
    <row r="10" spans="1:22">
      <c r="A10" s="15" t="s">
        <v>485</v>
      </c>
      <c r="B10" s="17" t="n">
        <v>20058</v>
      </c>
      <c r="C10" s="18">
        <f>(531.0/B10*100)</f>
        <v/>
      </c>
      <c r="D10" s="19" t="n">
        <v>19527</v>
      </c>
      <c r="E10" s="18" t="n">
        <v>522.84723557</v>
      </c>
      <c r="F10" s="20" t="n">
        <v>3.09087324</v>
      </c>
      <c r="G10" s="18" t="n">
        <v>531.54758254</v>
      </c>
      <c r="H10" s="20" t="n">
        <v>2.19326997</v>
      </c>
      <c r="I10" s="18" t="n">
        <v>536.90476769</v>
      </c>
      <c r="J10" s="20" t="n">
        <v>3.12996987</v>
      </c>
      <c r="K10" s="18" t="n">
        <v>514.58281202</v>
      </c>
      <c r="L10" s="20" t="n">
        <v>4.90144902</v>
      </c>
      <c r="M10" s="18" t="s">
        <v>481</v>
      </c>
      <c r="N10" s="20" t="s">
        <v>481</v>
      </c>
      <c r="O10" s="18" t="s">
        <v>481</v>
      </c>
      <c r="P10" s="20" t="s">
        <v>481</v>
      </c>
      <c r="Q10" s="18" t="s">
        <v>481</v>
      </c>
      <c r="R10" s="20" t="s">
        <v>481</v>
      </c>
      <c r="S10" s="18" t="s">
        <v>481</v>
      </c>
      <c r="T10" s="20" t="s">
        <v>481</v>
      </c>
      <c r="U10" s="18" t="n">
        <v>439.53225558</v>
      </c>
      <c r="V10" s="20" t="n">
        <v>8.64136281</v>
      </c>
    </row>
    <row r="11" spans="1:22">
      <c r="A11" s="15" t="s">
        <v>486</v>
      </c>
      <c r="B11" s="17" t="n">
        <v>7053</v>
      </c>
      <c r="C11" s="18">
        <f>(53.0/B11*100)</f>
        <v/>
      </c>
      <c r="D11" s="19" t="n">
        <v>7000</v>
      </c>
      <c r="E11" s="18" t="n">
        <v>436.52401039</v>
      </c>
      <c r="F11" s="20" t="n">
        <v>3.37440732</v>
      </c>
      <c r="G11" s="18" t="n">
        <v>453.00109803</v>
      </c>
      <c r="H11" s="20" t="n">
        <v>2.69834017</v>
      </c>
      <c r="I11" s="18" t="n">
        <v>454.53536385</v>
      </c>
      <c r="J11" s="20" t="n">
        <v>3.89828835</v>
      </c>
      <c r="K11" s="18" t="n">
        <v>433.50064242</v>
      </c>
      <c r="L11" s="20" t="n">
        <v>4.8952678</v>
      </c>
      <c r="M11" s="18" t="s">
        <v>481</v>
      </c>
      <c r="N11" s="20" t="s">
        <v>481</v>
      </c>
      <c r="O11" s="18" t="s">
        <v>481</v>
      </c>
      <c r="P11" s="20" t="s">
        <v>481</v>
      </c>
      <c r="Q11" s="18" t="s">
        <v>481</v>
      </c>
      <c r="R11" s="20" t="s">
        <v>481</v>
      </c>
      <c r="S11" s="18" t="s">
        <v>481</v>
      </c>
      <c r="T11" s="20" t="s">
        <v>481</v>
      </c>
      <c r="U11" s="18" t="n">
        <v>389.188376</v>
      </c>
      <c r="V11" s="20" t="n">
        <v>11.70470488</v>
      </c>
    </row>
    <row r="12" spans="1:22">
      <c r="A12" s="15" t="s">
        <v>487</v>
      </c>
      <c r="B12" s="17" t="n">
        <v>6894</v>
      </c>
      <c r="C12" s="18">
        <f>(57.0/B12*100)</f>
        <v/>
      </c>
      <c r="D12" s="19" t="n">
        <v>6837</v>
      </c>
      <c r="E12" s="18" t="n">
        <v>490.56898498</v>
      </c>
      <c r="F12" s="20" t="n">
        <v>3.52277541</v>
      </c>
      <c r="G12" s="18" t="n">
        <v>496.1506665</v>
      </c>
      <c r="H12" s="20" t="n">
        <v>2.26629066</v>
      </c>
      <c r="I12" s="18" t="n">
        <v>509.6784798</v>
      </c>
      <c r="J12" s="20" t="n">
        <v>3.54253237</v>
      </c>
      <c r="K12" s="18" t="n">
        <v>491.76353976</v>
      </c>
      <c r="L12" s="20" t="n">
        <v>7.09267842</v>
      </c>
      <c r="M12" s="18" t="s">
        <v>481</v>
      </c>
      <c r="N12" s="20" t="s">
        <v>481</v>
      </c>
      <c r="O12" s="18" t="s">
        <v>481</v>
      </c>
      <c r="P12" s="20" t="s">
        <v>481</v>
      </c>
      <c r="Q12" s="18" t="n">
        <v>366.6777112</v>
      </c>
      <c r="R12" s="20" t="n">
        <v>14.39052153</v>
      </c>
      <c r="S12" s="18" t="s">
        <v>481</v>
      </c>
      <c r="T12" s="20" t="s">
        <v>481</v>
      </c>
      <c r="U12" s="18" t="n">
        <v>395.43355063</v>
      </c>
      <c r="V12" s="20" t="n">
        <v>10.25126844</v>
      </c>
    </row>
    <row r="13" spans="1:22">
      <c r="A13" s="15" t="s">
        <v>488</v>
      </c>
      <c r="B13" s="17" t="n">
        <v>7161</v>
      </c>
      <c r="C13" s="18">
        <f>(95.0/B13*100)</f>
        <v/>
      </c>
      <c r="D13" s="19" t="n">
        <v>7066</v>
      </c>
      <c r="E13" s="18" t="n">
        <v>493.6916</v>
      </c>
      <c r="F13" s="20" t="n">
        <v>3.41631294</v>
      </c>
      <c r="G13" s="18" t="n">
        <v>511.0233302</v>
      </c>
      <c r="H13" s="20" t="n">
        <v>2.31243199</v>
      </c>
      <c r="I13" s="18" t="n">
        <v>514.97189285</v>
      </c>
      <c r="J13" s="20" t="n">
        <v>4.59339945</v>
      </c>
      <c r="K13" s="18" t="n">
        <v>484.21862886</v>
      </c>
      <c r="L13" s="20" t="n">
        <v>6.07921518</v>
      </c>
      <c r="M13" s="18" t="s">
        <v>481</v>
      </c>
      <c r="N13" s="20" t="s">
        <v>481</v>
      </c>
      <c r="O13" s="18" t="s">
        <v>481</v>
      </c>
      <c r="P13" s="20" t="s">
        <v>481</v>
      </c>
      <c r="Q13" s="18" t="n">
        <v>436.36003517</v>
      </c>
      <c r="R13" s="20" t="n">
        <v>6.43426798</v>
      </c>
      <c r="S13" s="18" t="s">
        <v>481</v>
      </c>
      <c r="T13" s="20" t="s">
        <v>481</v>
      </c>
      <c r="U13" s="18" t="n">
        <v>369.88868463</v>
      </c>
      <c r="V13" s="20" t="n">
        <v>14.80801649</v>
      </c>
    </row>
    <row r="14" spans="1:22">
      <c r="A14" s="15" t="s">
        <v>489</v>
      </c>
      <c r="B14" s="17" t="n">
        <v>5587</v>
      </c>
      <c r="C14" s="18">
        <f>(76.0/B14*100)</f>
        <v/>
      </c>
      <c r="D14" s="19" t="n">
        <v>5511</v>
      </c>
      <c r="E14" s="18" t="n">
        <v>528.46749074</v>
      </c>
      <c r="F14" s="20" t="n">
        <v>4.16421998</v>
      </c>
      <c r="G14" s="18" t="n">
        <v>534.02094033</v>
      </c>
      <c r="H14" s="20" t="n">
        <v>2.32240867</v>
      </c>
      <c r="I14" s="18" t="n">
        <v>548.51624252</v>
      </c>
      <c r="J14" s="20" t="n">
        <v>3.47974042</v>
      </c>
      <c r="K14" s="18" t="n">
        <v>525.79048373</v>
      </c>
      <c r="L14" s="20" t="n">
        <v>7.54055045</v>
      </c>
      <c r="M14" s="18" t="s">
        <v>481</v>
      </c>
      <c r="N14" s="20" t="s">
        <v>481</v>
      </c>
      <c r="O14" s="18" t="s">
        <v>481</v>
      </c>
      <c r="P14" s="20" t="s">
        <v>481</v>
      </c>
      <c r="Q14" s="18" t="s">
        <v>481</v>
      </c>
      <c r="R14" s="20" t="s">
        <v>481</v>
      </c>
      <c r="S14" s="18" t="s">
        <v>481</v>
      </c>
      <c r="T14" s="20" t="s">
        <v>481</v>
      </c>
      <c r="U14" s="18" t="n">
        <v>416.63886507</v>
      </c>
      <c r="V14" s="20" t="n">
        <v>16.15403653</v>
      </c>
    </row>
    <row r="15" spans="1:22">
      <c r="A15" s="15" t="s">
        <v>490</v>
      </c>
      <c r="B15" s="17" t="n">
        <v>5882</v>
      </c>
      <c r="C15" s="18">
        <f>(53.0/B15*100)</f>
        <v/>
      </c>
      <c r="D15" s="19" t="n">
        <v>5829</v>
      </c>
      <c r="E15" s="18" t="n">
        <v>518.05205232</v>
      </c>
      <c r="F15" s="20" t="n">
        <v>4.11136078</v>
      </c>
      <c r="G15" s="18" t="n">
        <v>535.31771827</v>
      </c>
      <c r="H15" s="20" t="n">
        <v>2.53663864</v>
      </c>
      <c r="I15" s="18" t="n">
        <v>548.28790271</v>
      </c>
      <c r="J15" s="20" t="n">
        <v>3.8671198</v>
      </c>
      <c r="K15" s="18" t="n">
        <v>518.84475644</v>
      </c>
      <c r="L15" s="20" t="n">
        <v>7.5768059</v>
      </c>
      <c r="M15" s="18" t="s">
        <v>481</v>
      </c>
      <c r="N15" s="20" t="s">
        <v>481</v>
      </c>
      <c r="O15" s="18" t="s">
        <v>481</v>
      </c>
      <c r="P15" s="20" t="s">
        <v>481</v>
      </c>
      <c r="Q15" s="18" t="n">
        <v>375.95013089</v>
      </c>
      <c r="R15" s="20" t="n">
        <v>17.42774697</v>
      </c>
      <c r="S15" s="18" t="s">
        <v>481</v>
      </c>
      <c r="T15" s="20" t="s">
        <v>481</v>
      </c>
      <c r="U15" s="18" t="n">
        <v>456.81761274</v>
      </c>
      <c r="V15" s="20" t="n">
        <v>14.95716195</v>
      </c>
    </row>
    <row r="16" spans="1:22">
      <c r="A16" s="15" t="s">
        <v>491</v>
      </c>
      <c r="B16" s="17" t="n">
        <v>6108</v>
      </c>
      <c r="C16" s="18">
        <f>(107.0/B16*100)</f>
        <v/>
      </c>
      <c r="D16" s="19" t="n">
        <v>6001</v>
      </c>
      <c r="E16" s="18" t="n">
        <v>487.18902442</v>
      </c>
      <c r="F16" s="20" t="n">
        <v>2.58237781</v>
      </c>
      <c r="G16" s="18" t="n">
        <v>509.40051556</v>
      </c>
      <c r="H16" s="20" t="n">
        <v>2.32691814</v>
      </c>
      <c r="I16" s="18" t="n">
        <v>510.17532429</v>
      </c>
      <c r="J16" s="20" t="n">
        <v>4.75833883</v>
      </c>
      <c r="K16" s="18" t="n">
        <v>454.67452045</v>
      </c>
      <c r="L16" s="20" t="n">
        <v>8.962732150000001</v>
      </c>
      <c r="M16" s="18" t="s">
        <v>481</v>
      </c>
      <c r="N16" s="20" t="s">
        <v>481</v>
      </c>
      <c r="O16" s="18" t="s">
        <v>481</v>
      </c>
      <c r="P16" s="20" t="s">
        <v>481</v>
      </c>
      <c r="Q16" s="18" t="s">
        <v>481</v>
      </c>
      <c r="R16" s="20" t="s">
        <v>481</v>
      </c>
      <c r="S16" s="18" t="s">
        <v>481</v>
      </c>
      <c r="T16" s="20" t="s">
        <v>481</v>
      </c>
      <c r="U16" s="18" t="n">
        <v>366.34843032</v>
      </c>
      <c r="V16" s="20" t="n">
        <v>11.11261203</v>
      </c>
    </row>
    <row r="17" spans="1:22">
      <c r="A17" s="15" t="s">
        <v>492</v>
      </c>
      <c r="B17" s="17" t="n">
        <v>6504</v>
      </c>
      <c r="C17" s="18">
        <f>(709.0/B17*100)</f>
        <v/>
      </c>
      <c r="D17" s="19" t="n">
        <v>5795</v>
      </c>
      <c r="E17" s="18" t="n">
        <v>504.73252331</v>
      </c>
      <c r="F17" s="20" t="n">
        <v>3.98647634</v>
      </c>
      <c r="G17" s="18" t="n">
        <v>525.04352181</v>
      </c>
      <c r="H17" s="20" t="n">
        <v>2.71569712</v>
      </c>
      <c r="I17" s="18" t="n">
        <v>527.26451582</v>
      </c>
      <c r="J17" s="20" t="n">
        <v>4.31270926</v>
      </c>
      <c r="K17" s="18" t="n">
        <v>489.30799408</v>
      </c>
      <c r="L17" s="20" t="n">
        <v>6.92921824</v>
      </c>
      <c r="M17" s="18" t="s">
        <v>481</v>
      </c>
      <c r="N17" s="20" t="s">
        <v>481</v>
      </c>
      <c r="O17" s="18" t="s">
        <v>481</v>
      </c>
      <c r="P17" s="20" t="s">
        <v>481</v>
      </c>
      <c r="Q17" s="18" t="n">
        <v>360.48925247</v>
      </c>
      <c r="R17" s="20" t="n">
        <v>12.44339086</v>
      </c>
      <c r="S17" s="18" t="s">
        <v>481</v>
      </c>
      <c r="T17" s="20" t="s">
        <v>481</v>
      </c>
      <c r="U17" s="18" t="n">
        <v>433.24411528</v>
      </c>
      <c r="V17" s="20" t="n">
        <v>11.26046284</v>
      </c>
    </row>
    <row r="18" spans="1:22">
      <c r="A18" s="15" t="s">
        <v>493</v>
      </c>
      <c r="B18" s="17" t="n">
        <v>5532</v>
      </c>
      <c r="C18" s="18">
        <f>(28.0/B18*100)</f>
        <v/>
      </c>
      <c r="D18" s="19" t="n">
        <v>5504</v>
      </c>
      <c r="E18" s="18" t="n">
        <v>449.46737838</v>
      </c>
      <c r="F18" s="20" t="n">
        <v>4.10855376</v>
      </c>
      <c r="G18" s="18" t="n">
        <v>458.79941578</v>
      </c>
      <c r="H18" s="20" t="n">
        <v>4.20320746</v>
      </c>
      <c r="I18" s="18" t="n">
        <v>464.28459475</v>
      </c>
      <c r="J18" s="20" t="n">
        <v>5.19165681</v>
      </c>
      <c r="K18" s="18" t="n">
        <v>441.85027613</v>
      </c>
      <c r="L18" s="20" t="n">
        <v>7.94010217</v>
      </c>
      <c r="M18" s="18" t="s">
        <v>481</v>
      </c>
      <c r="N18" s="20" t="s">
        <v>481</v>
      </c>
      <c r="O18" s="18" t="s">
        <v>481</v>
      </c>
      <c r="P18" s="20" t="s">
        <v>481</v>
      </c>
      <c r="Q18" s="18" t="s">
        <v>481</v>
      </c>
      <c r="R18" s="20" t="s">
        <v>481</v>
      </c>
      <c r="S18" s="18" t="s">
        <v>481</v>
      </c>
      <c r="T18" s="20" t="s">
        <v>481</v>
      </c>
      <c r="U18" s="18" t="n">
        <v>370.79258035</v>
      </c>
      <c r="V18" s="20" t="n">
        <v>13.23711625</v>
      </c>
    </row>
    <row r="19" spans="1:22">
      <c r="A19" s="15" t="s">
        <v>494</v>
      </c>
      <c r="B19" s="17" t="n">
        <v>5658</v>
      </c>
      <c r="C19" s="18">
        <f>(74.0/B19*100)</f>
        <v/>
      </c>
      <c r="D19" s="19" t="n">
        <v>5584</v>
      </c>
      <c r="E19" s="18" t="n">
        <v>476.76687868</v>
      </c>
      <c r="F19" s="20" t="n">
        <v>3.62669373</v>
      </c>
      <c r="G19" s="18" t="n">
        <v>476.57059154</v>
      </c>
      <c r="H19" s="20" t="n">
        <v>2.75652339</v>
      </c>
      <c r="I19" s="18" t="n">
        <v>495.03892889</v>
      </c>
      <c r="J19" s="20" t="n">
        <v>4.72190742</v>
      </c>
      <c r="K19" s="18" t="n">
        <v>462.3520038</v>
      </c>
      <c r="L19" s="20" t="n">
        <v>7.42163074</v>
      </c>
      <c r="M19" s="18" t="s">
        <v>481</v>
      </c>
      <c r="N19" s="20" t="s">
        <v>481</v>
      </c>
      <c r="O19" s="18" t="s">
        <v>481</v>
      </c>
      <c r="P19" s="20" t="s">
        <v>481</v>
      </c>
      <c r="Q19" s="18" t="s">
        <v>481</v>
      </c>
      <c r="R19" s="20" t="s">
        <v>481</v>
      </c>
      <c r="S19" s="18" t="s">
        <v>481</v>
      </c>
      <c r="T19" s="20" t="s">
        <v>481</v>
      </c>
      <c r="U19" s="18" t="n">
        <v>390.15287435</v>
      </c>
      <c r="V19" s="20" t="n">
        <v>13.8743754</v>
      </c>
    </row>
    <row r="20" spans="1:22">
      <c r="A20" s="15" t="s">
        <v>495</v>
      </c>
      <c r="B20" s="17" t="n">
        <v>3371</v>
      </c>
      <c r="C20" s="18">
        <f>(75.0/B20*100)</f>
        <v/>
      </c>
      <c r="D20" s="19" t="n">
        <v>3296</v>
      </c>
      <c r="E20" s="18" t="n">
        <v>473.73563105</v>
      </c>
      <c r="F20" s="20" t="n">
        <v>3.37236462</v>
      </c>
      <c r="G20" s="18" t="n">
        <v>479.55200144</v>
      </c>
      <c r="H20" s="20" t="n">
        <v>2.27932067</v>
      </c>
      <c r="I20" s="18" t="n">
        <v>481.03117715</v>
      </c>
      <c r="J20" s="20" t="n">
        <v>4.57136502</v>
      </c>
      <c r="K20" s="18" t="n">
        <v>447.22133696</v>
      </c>
      <c r="L20" s="20" t="n">
        <v>5.9487586</v>
      </c>
      <c r="M20" s="18" t="s">
        <v>481</v>
      </c>
      <c r="N20" s="20" t="s">
        <v>481</v>
      </c>
      <c r="O20" s="18" t="s">
        <v>481</v>
      </c>
      <c r="P20" s="20" t="s">
        <v>481</v>
      </c>
      <c r="Q20" s="18" t="s">
        <v>481</v>
      </c>
      <c r="R20" s="20" t="s">
        <v>481</v>
      </c>
      <c r="S20" s="18" t="s">
        <v>481</v>
      </c>
      <c r="T20" s="20" t="s">
        <v>481</v>
      </c>
      <c r="U20" s="18" t="n">
        <v>366.33105355</v>
      </c>
      <c r="V20" s="20" t="n">
        <v>13.57486671</v>
      </c>
    </row>
    <row r="21" spans="1:22">
      <c r="A21" s="15" t="s">
        <v>496</v>
      </c>
      <c r="B21" s="17" t="n">
        <v>5741</v>
      </c>
      <c r="C21" s="18">
        <f>(45.0/B21*100)</f>
        <v/>
      </c>
      <c r="D21" s="19" t="n">
        <v>5696</v>
      </c>
      <c r="E21" s="18" t="n">
        <v>487.70156474</v>
      </c>
      <c r="F21" s="20" t="n">
        <v>3.58334675</v>
      </c>
      <c r="G21" s="18" t="n">
        <v>505.10557101</v>
      </c>
      <c r="H21" s="20" t="n">
        <v>2.44840901</v>
      </c>
      <c r="I21" s="18" t="n">
        <v>519.53658563</v>
      </c>
      <c r="J21" s="20" t="n">
        <v>3.91767187</v>
      </c>
      <c r="K21" s="18" t="n">
        <v>483.08887573</v>
      </c>
      <c r="L21" s="20" t="n">
        <v>7.20235693</v>
      </c>
      <c r="M21" s="18" t="s">
        <v>481</v>
      </c>
      <c r="N21" s="20" t="s">
        <v>481</v>
      </c>
      <c r="O21" s="18" t="s">
        <v>481</v>
      </c>
      <c r="P21" s="20" t="s">
        <v>481</v>
      </c>
      <c r="Q21" s="18" t="s">
        <v>481</v>
      </c>
      <c r="R21" s="20" t="s">
        <v>481</v>
      </c>
      <c r="S21" s="18" t="s">
        <v>481</v>
      </c>
      <c r="T21" s="20" t="s">
        <v>481</v>
      </c>
      <c r="U21" s="18" t="n">
        <v>436.27592257</v>
      </c>
      <c r="V21" s="20" t="n">
        <v>17.13580685</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466.55281214</v>
      </c>
      <c r="R22" s="20" t="n">
        <v>3.43755424</v>
      </c>
      <c r="S22" s="18" t="s">
        <v>481</v>
      </c>
      <c r="T22" s="20" t="s">
        <v>481</v>
      </c>
      <c r="U22" s="18" t="s">
        <v>481</v>
      </c>
      <c r="V22" s="20" t="s">
        <v>481</v>
      </c>
    </row>
    <row r="23" spans="1:22">
      <c r="A23" s="15" t="s">
        <v>498</v>
      </c>
      <c r="B23" s="17" t="n">
        <v>11583</v>
      </c>
      <c r="C23" s="18">
        <f>(222.0/B23*100)</f>
        <v/>
      </c>
      <c r="D23" s="19" t="n">
        <v>11361</v>
      </c>
      <c r="E23" s="18" t="n">
        <v>468.98591421</v>
      </c>
      <c r="F23" s="20" t="n">
        <v>3.34835476</v>
      </c>
      <c r="G23" s="18" t="n">
        <v>486.71025236</v>
      </c>
      <c r="H23" s="20" t="n">
        <v>2.69827794</v>
      </c>
      <c r="I23" s="18" t="n">
        <v>496.69179789</v>
      </c>
      <c r="J23" s="20" t="n">
        <v>4.00765897</v>
      </c>
      <c r="K23" s="18" t="n">
        <v>465.72961266</v>
      </c>
      <c r="L23" s="20" t="n">
        <v>7.55669403</v>
      </c>
      <c r="M23" s="18" t="s">
        <v>481</v>
      </c>
      <c r="N23" s="20" t="s">
        <v>481</v>
      </c>
      <c r="O23" s="18" t="s">
        <v>481</v>
      </c>
      <c r="P23" s="20" t="s">
        <v>481</v>
      </c>
      <c r="Q23" s="18" t="s">
        <v>481</v>
      </c>
      <c r="R23" s="20" t="s">
        <v>481</v>
      </c>
      <c r="S23" s="18" t="s">
        <v>481</v>
      </c>
      <c r="T23" s="20" t="s">
        <v>481</v>
      </c>
      <c r="U23" s="18" t="n">
        <v>414.29310594</v>
      </c>
      <c r="V23" s="20" t="n">
        <v>10.32933644</v>
      </c>
    </row>
    <row r="24" spans="1:22">
      <c r="A24" s="15" t="s">
        <v>499</v>
      </c>
      <c r="B24" s="17" t="n">
        <v>6647</v>
      </c>
      <c r="C24" s="18">
        <f>(7.0/B24*100)</f>
        <v/>
      </c>
      <c r="D24" s="19" t="n">
        <v>6640</v>
      </c>
      <c r="E24" s="18" t="n">
        <v>528.1345463599999</v>
      </c>
      <c r="F24" s="20" t="n">
        <v>3.57851403</v>
      </c>
      <c r="G24" s="18" t="n">
        <v>541.11339925</v>
      </c>
      <c r="H24" s="20" t="n">
        <v>3.25037805</v>
      </c>
      <c r="I24" s="18" t="n">
        <v>546.2070122600001</v>
      </c>
      <c r="J24" s="20" t="n">
        <v>3.98468063</v>
      </c>
      <c r="K24" s="18" t="n">
        <v>531.2574531499999</v>
      </c>
      <c r="L24" s="20" t="n">
        <v>6.34491196</v>
      </c>
      <c r="M24" s="18" t="s">
        <v>481</v>
      </c>
      <c r="N24" s="20" t="s">
        <v>481</v>
      </c>
      <c r="O24" s="18" t="s">
        <v>481</v>
      </c>
      <c r="P24" s="20" t="s">
        <v>481</v>
      </c>
      <c r="Q24" s="18" t="s">
        <v>481</v>
      </c>
      <c r="R24" s="20" t="s">
        <v>481</v>
      </c>
      <c r="S24" s="18" t="s">
        <v>481</v>
      </c>
      <c r="T24" s="20" t="s">
        <v>481</v>
      </c>
      <c r="U24" s="18" t="n">
        <v>454.37126118</v>
      </c>
      <c r="V24" s="20" t="n">
        <v>20.61106131</v>
      </c>
    </row>
    <row r="25" spans="1:22">
      <c r="A25" s="15" t="s">
        <v>500</v>
      </c>
      <c r="B25" s="17" t="n">
        <v>5581</v>
      </c>
      <c r="C25" s="18">
        <f>(24.0/B25*100)</f>
        <v/>
      </c>
      <c r="D25" s="19" t="n">
        <v>5557</v>
      </c>
      <c r="E25" s="18" t="n">
        <v>508.77054171</v>
      </c>
      <c r="F25" s="20" t="n">
        <v>4.93258437</v>
      </c>
      <c r="G25" s="18" t="n">
        <v>516.14317697</v>
      </c>
      <c r="H25" s="20" t="n">
        <v>3.11121599</v>
      </c>
      <c r="I25" s="18" t="n">
        <v>527.69411346</v>
      </c>
      <c r="J25" s="20" t="n">
        <v>4.09769923</v>
      </c>
      <c r="K25" s="18" t="n">
        <v>498.63646585</v>
      </c>
      <c r="L25" s="20" t="n">
        <v>10.12112433</v>
      </c>
      <c r="M25" s="18" t="s">
        <v>481</v>
      </c>
      <c r="N25" s="20" t="s">
        <v>481</v>
      </c>
      <c r="O25" s="18" t="s">
        <v>481</v>
      </c>
      <c r="P25" s="20" t="s">
        <v>481</v>
      </c>
      <c r="Q25" s="18" t="s">
        <v>481</v>
      </c>
      <c r="R25" s="20" t="s">
        <v>481</v>
      </c>
      <c r="S25" s="18" t="s">
        <v>481</v>
      </c>
      <c r="T25" s="20" t="s">
        <v>481</v>
      </c>
      <c r="U25" s="18" t="n">
        <v>417.84046877</v>
      </c>
      <c r="V25" s="20" t="n">
        <v>25.68003319</v>
      </c>
    </row>
    <row r="26" spans="1:22">
      <c r="A26" s="15" t="s">
        <v>501</v>
      </c>
      <c r="B26" s="17" t="n">
        <v>4869</v>
      </c>
      <c r="C26" s="18">
        <f>(36.0/B26*100)</f>
        <v/>
      </c>
      <c r="D26" s="19" t="n">
        <v>4833</v>
      </c>
      <c r="E26" s="18" t="n">
        <v>485.36995612</v>
      </c>
      <c r="F26" s="20" t="n">
        <v>3.95731628</v>
      </c>
      <c r="G26" s="18" t="n">
        <v>487.50228689</v>
      </c>
      <c r="H26" s="20" t="n">
        <v>2.06106629</v>
      </c>
      <c r="I26" s="18" t="n">
        <v>507.99112077</v>
      </c>
      <c r="J26" s="20" t="n">
        <v>3.45247637</v>
      </c>
      <c r="K26" s="18" t="n">
        <v>483.55494545</v>
      </c>
      <c r="L26" s="20" t="n">
        <v>6.99517619</v>
      </c>
      <c r="M26" s="18" t="s">
        <v>481</v>
      </c>
      <c r="N26" s="20" t="s">
        <v>481</v>
      </c>
      <c r="O26" s="18" t="s">
        <v>481</v>
      </c>
      <c r="P26" s="20" t="s">
        <v>481</v>
      </c>
      <c r="Q26" s="18" t="s">
        <v>481</v>
      </c>
      <c r="R26" s="20" t="s">
        <v>481</v>
      </c>
      <c r="S26" s="18" t="s">
        <v>481</v>
      </c>
      <c r="T26" s="20" t="s">
        <v>481</v>
      </c>
      <c r="U26" s="18" t="n">
        <v>443.01042653</v>
      </c>
      <c r="V26" s="20" t="n">
        <v>16.99813891</v>
      </c>
    </row>
    <row r="27" spans="1:22">
      <c r="A27" s="15" t="s">
        <v>502</v>
      </c>
      <c r="B27" s="17" t="n">
        <v>5299</v>
      </c>
      <c r="C27" s="18">
        <f>(19.0/B27*100)</f>
        <v/>
      </c>
      <c r="D27" s="19" t="n">
        <v>5280</v>
      </c>
      <c r="E27" s="18" t="n">
        <v>472.78755572</v>
      </c>
      <c r="F27" s="20" t="n">
        <v>2.48836238</v>
      </c>
      <c r="G27" s="18" t="n">
        <v>492.95026258</v>
      </c>
      <c r="H27" s="20" t="n">
        <v>1.82461181</v>
      </c>
      <c r="I27" s="18" t="n">
        <v>486.81489317</v>
      </c>
      <c r="J27" s="20" t="n">
        <v>3.56027398</v>
      </c>
      <c r="K27" s="18" t="n">
        <v>458.03918615</v>
      </c>
      <c r="L27" s="20" t="n">
        <v>5.56281887</v>
      </c>
      <c r="M27" s="18" t="s">
        <v>481</v>
      </c>
      <c r="N27" s="20" t="s">
        <v>481</v>
      </c>
      <c r="O27" s="18" t="s">
        <v>481</v>
      </c>
      <c r="P27" s="20" t="s">
        <v>481</v>
      </c>
      <c r="Q27" s="18" t="s">
        <v>481</v>
      </c>
      <c r="R27" s="20" t="s">
        <v>481</v>
      </c>
      <c r="S27" s="18" t="s">
        <v>481</v>
      </c>
      <c r="T27" s="20" t="s">
        <v>481</v>
      </c>
      <c r="U27" s="18" t="n">
        <v>410.47533229</v>
      </c>
      <c r="V27" s="20" t="n">
        <v>10.03737693</v>
      </c>
    </row>
    <row r="28" spans="1:22">
      <c r="A28" s="15" t="s">
        <v>503</v>
      </c>
      <c r="B28" s="17" t="n">
        <v>7568</v>
      </c>
      <c r="C28" s="18">
        <f>(64.0/B28*100)</f>
        <v/>
      </c>
      <c r="D28" s="19" t="n">
        <v>7504</v>
      </c>
      <c r="E28" s="18" t="n">
        <v>414.59472689</v>
      </c>
      <c r="F28" s="20" t="n">
        <v>2.82605021</v>
      </c>
      <c r="G28" s="18" t="n">
        <v>420.11472898</v>
      </c>
      <c r="H28" s="20" t="n">
        <v>2.36947985</v>
      </c>
      <c r="I28" s="18" t="n">
        <v>415.59935711</v>
      </c>
      <c r="J28" s="20" t="n">
        <v>3.13918488</v>
      </c>
      <c r="K28" s="18" t="n">
        <v>401.00322956</v>
      </c>
      <c r="L28" s="20" t="n">
        <v>3.93645237</v>
      </c>
      <c r="M28" s="18" t="s">
        <v>481</v>
      </c>
      <c r="N28" s="20" t="s">
        <v>481</v>
      </c>
      <c r="O28" s="18" t="s">
        <v>481</v>
      </c>
      <c r="P28" s="20" t="s">
        <v>481</v>
      </c>
      <c r="Q28" s="18" t="s">
        <v>481</v>
      </c>
      <c r="R28" s="20" t="s">
        <v>481</v>
      </c>
      <c r="S28" s="18" t="s">
        <v>481</v>
      </c>
      <c r="T28" s="20" t="s">
        <v>481</v>
      </c>
      <c r="U28" s="18" t="n">
        <v>374.90325534</v>
      </c>
      <c r="V28" s="20" t="n">
        <v>11.01915665</v>
      </c>
    </row>
    <row r="29" spans="1:22">
      <c r="A29" s="15" t="s">
        <v>504</v>
      </c>
      <c r="B29" s="17" t="n">
        <v>5385</v>
      </c>
      <c r="C29" s="18">
        <f>(30.0/B29*100)</f>
        <v/>
      </c>
      <c r="D29" s="19" t="n">
        <v>5355</v>
      </c>
      <c r="E29" s="18" t="n">
        <v>493.63445304</v>
      </c>
      <c r="F29" s="20" t="n">
        <v>4.26948676</v>
      </c>
      <c r="G29" s="18" t="n">
        <v>517.79107211</v>
      </c>
      <c r="H29" s="20" t="n">
        <v>2.60115606</v>
      </c>
      <c r="I29" s="18" t="n">
        <v>530.85088215</v>
      </c>
      <c r="J29" s="20" t="n">
        <v>4.59324941</v>
      </c>
      <c r="K29" s="18" t="n">
        <v>479.59208944</v>
      </c>
      <c r="L29" s="20" t="n">
        <v>9.67906136</v>
      </c>
      <c r="M29" s="18" t="s">
        <v>481</v>
      </c>
      <c r="N29" s="20" t="s">
        <v>481</v>
      </c>
      <c r="O29" s="18" t="s">
        <v>481</v>
      </c>
      <c r="P29" s="20" t="s">
        <v>481</v>
      </c>
      <c r="Q29" s="18" t="n">
        <v>358.28551468</v>
      </c>
      <c r="R29" s="20" t="n">
        <v>8.567023300000001</v>
      </c>
      <c r="S29" s="18" t="s">
        <v>481</v>
      </c>
      <c r="T29" s="20" t="s">
        <v>481</v>
      </c>
      <c r="U29" s="18" t="n">
        <v>397.12600411</v>
      </c>
      <c r="V29" s="20" t="n">
        <v>15.98818376</v>
      </c>
    </row>
    <row r="30" spans="1:22">
      <c r="A30" s="15" t="s">
        <v>505</v>
      </c>
      <c r="B30" s="17" t="n">
        <v>4520</v>
      </c>
      <c r="C30" s="18">
        <f>(107.0/B30*100)</f>
        <v/>
      </c>
      <c r="D30" s="19" t="n">
        <v>4413</v>
      </c>
      <c r="E30" s="18" t="n">
        <v>498.48223143</v>
      </c>
      <c r="F30" s="20" t="n">
        <v>4.41046592</v>
      </c>
      <c r="G30" s="18" t="n">
        <v>519.24296118</v>
      </c>
      <c r="H30" s="20" t="n">
        <v>2.74179908</v>
      </c>
      <c r="I30" s="18" t="n">
        <v>527.64328487</v>
      </c>
      <c r="J30" s="20" t="n">
        <v>4.09930326</v>
      </c>
      <c r="K30" s="18" t="n">
        <v>495.42816641</v>
      </c>
      <c r="L30" s="20" t="n">
        <v>8.67457857</v>
      </c>
      <c r="M30" s="18" t="s">
        <v>481</v>
      </c>
      <c r="N30" s="20" t="s">
        <v>481</v>
      </c>
      <c r="O30" s="18" t="s">
        <v>481</v>
      </c>
      <c r="P30" s="20" t="s">
        <v>481</v>
      </c>
      <c r="Q30" s="18" t="s">
        <v>481</v>
      </c>
      <c r="R30" s="20" t="s">
        <v>481</v>
      </c>
      <c r="S30" s="18" t="s">
        <v>481</v>
      </c>
      <c r="T30" s="20" t="s">
        <v>481</v>
      </c>
      <c r="U30" s="18" t="n">
        <v>421.34970975</v>
      </c>
      <c r="V30" s="20" t="n">
        <v>15.68297555</v>
      </c>
    </row>
    <row r="31" spans="1:22">
      <c r="A31" s="15" t="s">
        <v>506</v>
      </c>
      <c r="B31" s="17" t="n">
        <v>5456</v>
      </c>
      <c r="C31" s="18">
        <f>(127.0/B31*100)</f>
        <v/>
      </c>
      <c r="D31" s="19" t="n">
        <v>5329</v>
      </c>
      <c r="E31" s="18" t="n">
        <v>491.2392723</v>
      </c>
      <c r="F31" s="20" t="n">
        <v>3.32085697</v>
      </c>
      <c r="G31" s="18" t="n">
        <v>507.79537597</v>
      </c>
      <c r="H31" s="20" t="n">
        <v>2.50162361</v>
      </c>
      <c r="I31" s="18" t="n">
        <v>506.44883841</v>
      </c>
      <c r="J31" s="20" t="n">
        <v>4.16605716</v>
      </c>
      <c r="K31" s="18" t="n">
        <v>465.46267511</v>
      </c>
      <c r="L31" s="20" t="n">
        <v>6.85482707</v>
      </c>
      <c r="M31" s="18" t="s">
        <v>481</v>
      </c>
      <c r="N31" s="20" t="s">
        <v>481</v>
      </c>
      <c r="O31" s="18" t="s">
        <v>481</v>
      </c>
      <c r="P31" s="20" t="s">
        <v>481</v>
      </c>
      <c r="Q31" s="18" t="s">
        <v>481</v>
      </c>
      <c r="R31" s="20" t="s">
        <v>481</v>
      </c>
      <c r="S31" s="18" t="s">
        <v>481</v>
      </c>
      <c r="T31" s="20" t="s">
        <v>481</v>
      </c>
      <c r="U31" s="18" t="n">
        <v>396.8506108</v>
      </c>
      <c r="V31" s="20" t="n">
        <v>10.40778649</v>
      </c>
    </row>
    <row r="32" spans="1:22">
      <c r="A32" s="15" t="s">
        <v>507</v>
      </c>
      <c r="B32" s="17" t="n">
        <v>4478</v>
      </c>
      <c r="C32" s="18">
        <f>(5.0/B32*100)</f>
        <v/>
      </c>
      <c r="D32" s="19" t="n">
        <v>4473</v>
      </c>
      <c r="E32" s="18" t="n">
        <v>494.85971181</v>
      </c>
      <c r="F32" s="20" t="n">
        <v>4.27987171</v>
      </c>
      <c r="G32" s="18" t="n">
        <v>497.53231226</v>
      </c>
      <c r="H32" s="20" t="n">
        <v>2.70114547</v>
      </c>
      <c r="I32" s="18" t="n">
        <v>520.63805969</v>
      </c>
      <c r="J32" s="20" t="n">
        <v>4.09340261</v>
      </c>
      <c r="K32" s="18" t="n">
        <v>507.26155801</v>
      </c>
      <c r="L32" s="20" t="n">
        <v>5.71914275</v>
      </c>
      <c r="M32" s="18" t="s">
        <v>481</v>
      </c>
      <c r="N32" s="20" t="s">
        <v>481</v>
      </c>
      <c r="O32" s="18" t="s">
        <v>481</v>
      </c>
      <c r="P32" s="20" t="s">
        <v>481</v>
      </c>
      <c r="Q32" s="18" t="s">
        <v>481</v>
      </c>
      <c r="R32" s="20" t="s">
        <v>481</v>
      </c>
      <c r="S32" s="18" t="s">
        <v>481</v>
      </c>
      <c r="T32" s="20" t="s">
        <v>481</v>
      </c>
      <c r="U32" s="18" t="n">
        <v>410.67936622</v>
      </c>
      <c r="V32" s="20" t="n">
        <v>21.81480839</v>
      </c>
    </row>
    <row r="33" spans="1:22">
      <c r="A33" s="15" t="s">
        <v>508</v>
      </c>
      <c r="B33" s="17" t="n">
        <v>7325</v>
      </c>
      <c r="C33" s="18">
        <f>(76.0/B33*100)</f>
        <v/>
      </c>
      <c r="D33" s="19" t="n">
        <v>7249</v>
      </c>
      <c r="E33" s="18" t="n">
        <v>490.15381818</v>
      </c>
      <c r="F33" s="20" t="n">
        <v>2.92021942</v>
      </c>
      <c r="G33" s="18" t="n">
        <v>507.02958801</v>
      </c>
      <c r="H33" s="20" t="n">
        <v>2.80324276</v>
      </c>
      <c r="I33" s="18" t="n">
        <v>517.62870624</v>
      </c>
      <c r="J33" s="20" t="n">
        <v>3.79247566</v>
      </c>
      <c r="K33" s="18" t="n">
        <v>472.11941466</v>
      </c>
      <c r="L33" s="20" t="n">
        <v>5.63855019</v>
      </c>
      <c r="M33" s="18" t="s">
        <v>481</v>
      </c>
      <c r="N33" s="20" t="s">
        <v>481</v>
      </c>
      <c r="O33" s="18" t="s">
        <v>481</v>
      </c>
      <c r="P33" s="20" t="s">
        <v>481</v>
      </c>
      <c r="Q33" s="18" t="s">
        <v>481</v>
      </c>
      <c r="R33" s="20" t="s">
        <v>481</v>
      </c>
      <c r="S33" s="18" t="s">
        <v>481</v>
      </c>
      <c r="T33" s="20" t="s">
        <v>481</v>
      </c>
      <c r="U33" s="18" t="n">
        <v>394.850407</v>
      </c>
      <c r="V33" s="20" t="n">
        <v>12.58483338</v>
      </c>
    </row>
    <row r="34" spans="1:22">
      <c r="A34" s="15" t="s">
        <v>509</v>
      </c>
      <c r="B34" s="17" t="n">
        <v>6350</v>
      </c>
      <c r="C34" s="18">
        <f>(39.0/B34*100)</f>
        <v/>
      </c>
      <c r="D34" s="19" t="n">
        <v>6311</v>
      </c>
      <c r="E34" s="18" t="n">
        <v>467.5767768</v>
      </c>
      <c r="F34" s="20" t="n">
        <v>3.91680214</v>
      </c>
      <c r="G34" s="18" t="n">
        <v>466.94044447</v>
      </c>
      <c r="H34" s="20" t="n">
        <v>2.58650969</v>
      </c>
      <c r="I34" s="18" t="n">
        <v>473.5951839</v>
      </c>
      <c r="J34" s="20" t="n">
        <v>3.76576791</v>
      </c>
      <c r="K34" s="18" t="n">
        <v>461.56000361</v>
      </c>
      <c r="L34" s="20" t="n">
        <v>5.47459749</v>
      </c>
      <c r="M34" s="18" t="s">
        <v>481</v>
      </c>
      <c r="N34" s="20" t="s">
        <v>481</v>
      </c>
      <c r="O34" s="18" t="s">
        <v>481</v>
      </c>
      <c r="P34" s="20" t="s">
        <v>481</v>
      </c>
      <c r="Q34" s="18" t="n">
        <v>306.56969545</v>
      </c>
      <c r="R34" s="20" t="n">
        <v>10.27624616</v>
      </c>
      <c r="S34" s="18" t="s">
        <v>481</v>
      </c>
      <c r="T34" s="20" t="s">
        <v>481</v>
      </c>
      <c r="U34" s="18" t="n">
        <v>356.6299097</v>
      </c>
      <c r="V34" s="20" t="n">
        <v>11.46548293</v>
      </c>
    </row>
    <row r="35" spans="1:22">
      <c r="A35" s="15" t="s">
        <v>510</v>
      </c>
      <c r="B35" s="17" t="n">
        <v>6406</v>
      </c>
      <c r="C35" s="18">
        <f>(38.0/B35*100)</f>
        <v/>
      </c>
      <c r="D35" s="19" t="n">
        <v>6368</v>
      </c>
      <c r="E35" s="18" t="n">
        <v>509.40404347</v>
      </c>
      <c r="F35" s="20" t="n">
        <v>3.51191686</v>
      </c>
      <c r="G35" s="18" t="n">
        <v>518.10316356</v>
      </c>
      <c r="H35" s="20" t="n">
        <v>1.92765413</v>
      </c>
      <c r="I35" s="18" t="n">
        <v>522.15395441</v>
      </c>
      <c r="J35" s="20" t="n">
        <v>4.1093123</v>
      </c>
      <c r="K35" s="18" t="n">
        <v>496.98172213</v>
      </c>
      <c r="L35" s="20" t="n">
        <v>6.29514071</v>
      </c>
      <c r="M35" s="18" t="s">
        <v>481</v>
      </c>
      <c r="N35" s="20" t="s">
        <v>481</v>
      </c>
      <c r="O35" s="18" t="s">
        <v>481</v>
      </c>
      <c r="P35" s="20" t="s">
        <v>481</v>
      </c>
      <c r="Q35" s="18" t="n">
        <v>374.85244494</v>
      </c>
      <c r="R35" s="20" t="n">
        <v>5.84040672</v>
      </c>
      <c r="S35" s="18" t="s">
        <v>481</v>
      </c>
      <c r="T35" s="20" t="s">
        <v>481</v>
      </c>
      <c r="U35" s="18" t="n">
        <v>415.87320757</v>
      </c>
      <c r="V35" s="20" t="n">
        <v>22.51474664</v>
      </c>
    </row>
    <row r="36" spans="1:22">
      <c r="A36" s="15" t="s">
        <v>511</v>
      </c>
      <c r="B36" s="17" t="n">
        <v>6736</v>
      </c>
      <c r="C36" s="18">
        <f>(31.0/B36*100)</f>
        <v/>
      </c>
      <c r="D36" s="19" t="n">
        <v>6705</v>
      </c>
      <c r="E36" s="18" t="n">
        <v>481.76208103</v>
      </c>
      <c r="F36" s="20" t="n">
        <v>2.72329164</v>
      </c>
      <c r="G36" s="18" t="n">
        <v>499.72919402</v>
      </c>
      <c r="H36" s="20" t="n">
        <v>2.42307943</v>
      </c>
      <c r="I36" s="18" t="n">
        <v>506.67249734</v>
      </c>
      <c r="J36" s="20" t="n">
        <v>4.2446581</v>
      </c>
      <c r="K36" s="18" t="n">
        <v>483.04628253</v>
      </c>
      <c r="L36" s="20" t="n">
        <v>6.25005356</v>
      </c>
      <c r="M36" s="18" t="s">
        <v>481</v>
      </c>
      <c r="N36" s="20" t="s">
        <v>481</v>
      </c>
      <c r="O36" s="18" t="s">
        <v>481</v>
      </c>
      <c r="P36" s="20" t="s">
        <v>481</v>
      </c>
      <c r="Q36" s="18" t="s">
        <v>481</v>
      </c>
      <c r="R36" s="20" t="s">
        <v>481</v>
      </c>
      <c r="S36" s="18" t="s">
        <v>481</v>
      </c>
      <c r="T36" s="20" t="s">
        <v>481</v>
      </c>
      <c r="U36" s="18" t="n">
        <v>385.11367659</v>
      </c>
      <c r="V36" s="20" t="n">
        <v>13.59433338</v>
      </c>
    </row>
    <row r="37" spans="1:22">
      <c r="A37" s="15" t="s">
        <v>512</v>
      </c>
      <c r="B37" s="17" t="n">
        <v>5458</v>
      </c>
      <c r="C37" s="18">
        <f>(66.0/B37*100)</f>
        <v/>
      </c>
      <c r="D37" s="19" t="n">
        <v>5392</v>
      </c>
      <c r="E37" s="18" t="n">
        <v>492.08772049</v>
      </c>
      <c r="F37" s="20" t="n">
        <v>4.36452498</v>
      </c>
      <c r="G37" s="18" t="n">
        <v>503.18569731</v>
      </c>
      <c r="H37" s="20" t="n">
        <v>3.55117685</v>
      </c>
      <c r="I37" s="18" t="n">
        <v>502.20655605</v>
      </c>
      <c r="J37" s="20" t="n">
        <v>4.72332217</v>
      </c>
      <c r="K37" s="18" t="n">
        <v>465.81818914</v>
      </c>
      <c r="L37" s="20" t="n">
        <v>5.96775544</v>
      </c>
      <c r="M37" s="18" t="s">
        <v>481</v>
      </c>
      <c r="N37" s="20" t="s">
        <v>481</v>
      </c>
      <c r="O37" s="18" t="s">
        <v>481</v>
      </c>
      <c r="P37" s="20" t="s">
        <v>481</v>
      </c>
      <c r="Q37" s="18" t="s">
        <v>481</v>
      </c>
      <c r="R37" s="20" t="s">
        <v>481</v>
      </c>
      <c r="S37" s="18" t="s">
        <v>481</v>
      </c>
      <c r="T37" s="20" t="s">
        <v>481</v>
      </c>
      <c r="U37" s="18" t="n">
        <v>372.59194812</v>
      </c>
      <c r="V37" s="20" t="n">
        <v>10.90918799</v>
      </c>
    </row>
    <row r="38" spans="1:22">
      <c r="A38" s="15" t="s">
        <v>513</v>
      </c>
      <c r="B38" s="17" t="n">
        <v>5860</v>
      </c>
      <c r="C38" s="18">
        <f>(17.0/B38*100)</f>
        <v/>
      </c>
      <c r="D38" s="19" t="n">
        <v>5843</v>
      </c>
      <c r="E38" s="18" t="n">
        <v>496.57546629</v>
      </c>
      <c r="F38" s="20" t="n">
        <v>3.78450524</v>
      </c>
      <c r="G38" s="18" t="n">
        <v>515.47949135</v>
      </c>
      <c r="H38" s="20" t="n">
        <v>2.93781883</v>
      </c>
      <c r="I38" s="18" t="n">
        <v>510.49559434</v>
      </c>
      <c r="J38" s="20" t="n">
        <v>5.08906335</v>
      </c>
      <c r="K38" s="18" t="n">
        <v>471.71442771</v>
      </c>
      <c r="L38" s="20" t="n">
        <v>6.42172092</v>
      </c>
      <c r="M38" s="18" t="s">
        <v>481</v>
      </c>
      <c r="N38" s="20" t="s">
        <v>481</v>
      </c>
      <c r="O38" s="18" t="s">
        <v>481</v>
      </c>
      <c r="P38" s="20" t="s">
        <v>481</v>
      </c>
      <c r="Q38" s="18" t="s">
        <v>481</v>
      </c>
      <c r="R38" s="20" t="s">
        <v>481</v>
      </c>
      <c r="S38" s="18" t="s">
        <v>481</v>
      </c>
      <c r="T38" s="20" t="s">
        <v>481</v>
      </c>
      <c r="U38" s="18" t="n">
        <v>414.63994329</v>
      </c>
      <c r="V38" s="20" t="n">
        <v>12.43234469</v>
      </c>
    </row>
    <row r="39" spans="1:22">
      <c r="A39" s="15" t="s">
        <v>514</v>
      </c>
      <c r="B39" s="17" t="n">
        <v>5895</v>
      </c>
      <c r="C39" s="18">
        <f>(32.0/B39*100)</f>
        <v/>
      </c>
      <c r="D39" s="19" t="n">
        <v>5863</v>
      </c>
      <c r="E39" s="18" t="n">
        <v>427.60806438</v>
      </c>
      <c r="F39" s="20" t="n">
        <v>4.13472374</v>
      </c>
      <c r="G39" s="18" t="n">
        <v>432.00818764</v>
      </c>
      <c r="H39" s="20" t="n">
        <v>4.25782067</v>
      </c>
      <c r="I39" s="18" t="n">
        <v>424.07216568</v>
      </c>
      <c r="J39" s="20" t="n">
        <v>4.63392891</v>
      </c>
      <c r="K39" s="18" t="n">
        <v>412.81003929</v>
      </c>
      <c r="L39" s="20" t="n">
        <v>5.3298444</v>
      </c>
      <c r="M39" s="18" t="s">
        <v>481</v>
      </c>
      <c r="N39" s="20" t="s">
        <v>481</v>
      </c>
      <c r="O39" s="18" t="s">
        <v>481</v>
      </c>
      <c r="P39" s="20" t="s">
        <v>481</v>
      </c>
      <c r="Q39" s="18" t="s">
        <v>481</v>
      </c>
      <c r="R39" s="20" t="s">
        <v>481</v>
      </c>
      <c r="S39" s="18" t="s">
        <v>481</v>
      </c>
      <c r="T39" s="20" t="s">
        <v>481</v>
      </c>
      <c r="U39" s="18" t="n">
        <v>356.78658481</v>
      </c>
      <c r="V39" s="20" t="n">
        <v>10.75860831</v>
      </c>
    </row>
    <row r="40" spans="1:22">
      <c r="A40" s="15" t="s">
        <v>515</v>
      </c>
      <c r="B40" s="17" t="n">
        <v>14157</v>
      </c>
      <c r="C40" s="18">
        <f>(290.0/B40*100)</f>
        <v/>
      </c>
      <c r="D40" s="19" t="n">
        <v>13867</v>
      </c>
      <c r="E40" s="18" t="n">
        <v>503.2946529</v>
      </c>
      <c r="F40" s="20" t="n">
        <v>3.73864568</v>
      </c>
      <c r="G40" s="18" t="n">
        <v>511.68012326</v>
      </c>
      <c r="H40" s="20" t="n">
        <v>2.89591258</v>
      </c>
      <c r="I40" s="18" t="n">
        <v>523.48391702</v>
      </c>
      <c r="J40" s="20" t="n">
        <v>4.32439231</v>
      </c>
      <c r="K40" s="18" t="n">
        <v>495.90551354</v>
      </c>
      <c r="L40" s="20" t="n">
        <v>7.34583666</v>
      </c>
      <c r="M40" s="18" t="s">
        <v>481</v>
      </c>
      <c r="N40" s="20" t="s">
        <v>481</v>
      </c>
      <c r="O40" s="18" t="s">
        <v>481</v>
      </c>
      <c r="P40" s="20" t="s">
        <v>481</v>
      </c>
      <c r="Q40" s="18" t="s">
        <v>481</v>
      </c>
      <c r="R40" s="20" t="s">
        <v>481</v>
      </c>
      <c r="S40" s="18" t="s">
        <v>481</v>
      </c>
      <c r="T40" s="20" t="s">
        <v>481</v>
      </c>
      <c r="U40" s="18" t="n">
        <v>404.75244079</v>
      </c>
      <c r="V40" s="20" t="n">
        <v>9.94154926</v>
      </c>
    </row>
    <row r="41" spans="1:22">
      <c r="A41" s="15" t="s">
        <v>516</v>
      </c>
      <c r="B41" s="17" t="n">
        <v>5712</v>
      </c>
      <c r="C41" s="18">
        <f>(39.0/B41*100)</f>
        <v/>
      </c>
      <c r="D41" s="19" t="n">
        <v>5673</v>
      </c>
      <c r="E41" s="18" t="n">
        <v>491.2402826</v>
      </c>
      <c r="F41" s="20" t="n">
        <v>3.60638012</v>
      </c>
      <c r="G41" s="18" t="n">
        <v>502.08443625</v>
      </c>
      <c r="H41" s="20" t="n">
        <v>3.35193494</v>
      </c>
      <c r="I41" s="18" t="n">
        <v>505.06424655</v>
      </c>
      <c r="J41" s="20" t="n">
        <v>5.03672162</v>
      </c>
      <c r="K41" s="18" t="n">
        <v>478.99708978</v>
      </c>
      <c r="L41" s="20" t="n">
        <v>7.07581247</v>
      </c>
      <c r="M41" s="18" t="s">
        <v>481</v>
      </c>
      <c r="N41" s="20" t="s">
        <v>481</v>
      </c>
      <c r="O41" s="18" t="s">
        <v>481</v>
      </c>
      <c r="P41" s="20" t="s">
        <v>481</v>
      </c>
      <c r="Q41" s="18" t="n">
        <v>387.44235424</v>
      </c>
      <c r="R41" s="20" t="n">
        <v>14.52510266</v>
      </c>
      <c r="S41" s="18" t="s">
        <v>481</v>
      </c>
      <c r="T41" s="20" t="s">
        <v>481</v>
      </c>
      <c r="U41" s="18" t="n">
        <v>398.05331776</v>
      </c>
      <c r="V41" s="20" t="n">
        <v>19.91281035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377.58780662</v>
      </c>
      <c r="F45" s="20" t="n">
        <v>3.24492903</v>
      </c>
      <c r="G45" s="18" t="n">
        <v>377.30776986</v>
      </c>
      <c r="H45" s="20" t="n">
        <v>3.04707326</v>
      </c>
      <c r="I45" s="18" t="n">
        <v>382.50392898</v>
      </c>
      <c r="J45" s="20" t="n">
        <v>4.72850785</v>
      </c>
      <c r="K45" s="18" t="n">
        <v>379.79361819</v>
      </c>
      <c r="L45" s="20" t="n">
        <v>5.72305158</v>
      </c>
      <c r="M45" s="18" t="s">
        <v>481</v>
      </c>
      <c r="N45" s="20" t="s">
        <v>481</v>
      </c>
      <c r="O45" s="18" t="s">
        <v>481</v>
      </c>
      <c r="P45" s="20" t="s">
        <v>481</v>
      </c>
      <c r="Q45" s="18" t="n">
        <v>378.0499</v>
      </c>
      <c r="R45" s="20" t="n">
        <v>34.26339027</v>
      </c>
      <c r="S45" s="18" t="n">
        <v>351.59467776</v>
      </c>
      <c r="T45" s="20" t="n">
        <v>13.74537172</v>
      </c>
      <c r="U45" s="18" t="n">
        <v>351.08523812</v>
      </c>
      <c r="V45" s="20" t="n">
        <v>4.33985654</v>
      </c>
    </row>
    <row r="46" spans="1:22">
      <c r="A46" s="15" t="s">
        <v>521</v>
      </c>
      <c r="B46" s="17" t="n">
        <v>23141</v>
      </c>
      <c r="C46" s="18">
        <f>(1342.0/B46*100)</f>
        <v/>
      </c>
      <c r="D46" s="19" t="n">
        <v>21799</v>
      </c>
      <c r="E46" s="18" t="n">
        <v>406.7252963</v>
      </c>
      <c r="F46" s="20" t="n">
        <v>2.47578537</v>
      </c>
      <c r="G46" s="18" t="n">
        <v>406.31077421</v>
      </c>
      <c r="H46" s="20" t="n">
        <v>2.49914945</v>
      </c>
      <c r="I46" s="18" t="n">
        <v>417.67354443</v>
      </c>
      <c r="J46" s="20" t="n">
        <v>3.81373465</v>
      </c>
      <c r="K46" s="18" t="n">
        <v>394.49371169</v>
      </c>
      <c r="L46" s="20" t="n">
        <v>3.94033616</v>
      </c>
      <c r="M46" s="18" t="s">
        <v>481</v>
      </c>
      <c r="N46" s="20" t="s">
        <v>481</v>
      </c>
      <c r="O46" s="18" t="s">
        <v>481</v>
      </c>
      <c r="P46" s="20" t="s">
        <v>481</v>
      </c>
      <c r="Q46" s="18" t="s">
        <v>481</v>
      </c>
      <c r="R46" s="20" t="s">
        <v>481</v>
      </c>
      <c r="S46" s="18" t="s">
        <v>481</v>
      </c>
      <c r="T46" s="20" t="s">
        <v>481</v>
      </c>
      <c r="U46" s="18" t="n">
        <v>345.26376233</v>
      </c>
      <c r="V46" s="20" t="n">
        <v>3.13532176</v>
      </c>
    </row>
    <row r="47" spans="1:22">
      <c r="A47" s="15" t="s">
        <v>522</v>
      </c>
      <c r="B47" s="17" t="n">
        <v>5928</v>
      </c>
      <c r="C47" s="18">
        <f>(99.0/B47*100)</f>
        <v/>
      </c>
      <c r="D47" s="19" t="n">
        <v>5829</v>
      </c>
      <c r="E47" s="18" t="n">
        <v>449.81468928</v>
      </c>
      <c r="F47" s="20" t="n">
        <v>4.56908118</v>
      </c>
      <c r="G47" s="18" t="n">
        <v>454.31839503</v>
      </c>
      <c r="H47" s="20" t="n">
        <v>4.02693337</v>
      </c>
      <c r="I47" s="18" t="n">
        <v>468.72425297</v>
      </c>
      <c r="J47" s="20" t="n">
        <v>6.22924903</v>
      </c>
      <c r="K47" s="18" t="n">
        <v>427.07331352</v>
      </c>
      <c r="L47" s="20" t="n">
        <v>6.40173013</v>
      </c>
      <c r="M47" s="18" t="s">
        <v>481</v>
      </c>
      <c r="N47" s="20" t="s">
        <v>481</v>
      </c>
      <c r="O47" s="18" t="s">
        <v>481</v>
      </c>
      <c r="P47" s="20" t="s">
        <v>481</v>
      </c>
      <c r="Q47" s="18" t="s">
        <v>481</v>
      </c>
      <c r="R47" s="20" t="s">
        <v>481</v>
      </c>
      <c r="S47" s="18" t="s">
        <v>481</v>
      </c>
      <c r="T47" s="20" t="s">
        <v>481</v>
      </c>
      <c r="U47" s="18" t="n">
        <v>337.50373875</v>
      </c>
      <c r="V47" s="20" t="n">
        <v>7.54591665</v>
      </c>
    </row>
    <row r="48" spans="1:22">
      <c r="A48" s="15" t="s">
        <v>523</v>
      </c>
      <c r="B48" s="17" t="n">
        <v>9841</v>
      </c>
      <c r="C48" s="18">
        <f>(7.0/B48*100)</f>
        <v/>
      </c>
      <c r="D48" s="19" t="n">
        <v>9834</v>
      </c>
      <c r="E48" s="18" t="n">
        <v>537.97692446</v>
      </c>
      <c r="F48" s="20" t="n">
        <v>5.86438452</v>
      </c>
      <c r="G48" s="18" t="n">
        <v>514.69940951</v>
      </c>
      <c r="H48" s="20" t="n">
        <v>4.76929938</v>
      </c>
      <c r="I48" s="18" t="n">
        <v>514.55949159</v>
      </c>
      <c r="J48" s="20" t="n">
        <v>5.71267761</v>
      </c>
      <c r="K48" s="18" t="n">
        <v>497.77917779</v>
      </c>
      <c r="L48" s="20" t="n">
        <v>8.385901309999999</v>
      </c>
      <c r="M48" s="18" t="s">
        <v>481</v>
      </c>
      <c r="N48" s="20" t="s">
        <v>481</v>
      </c>
      <c r="O48" s="18" t="s">
        <v>481</v>
      </c>
      <c r="P48" s="20" t="s">
        <v>481</v>
      </c>
      <c r="Q48" s="18" t="s">
        <v>481</v>
      </c>
      <c r="R48" s="20" t="s">
        <v>481</v>
      </c>
      <c r="S48" s="18" t="s">
        <v>481</v>
      </c>
      <c r="T48" s="20" t="s">
        <v>481</v>
      </c>
      <c r="U48" s="18" t="n">
        <v>470.98173162</v>
      </c>
      <c r="V48" s="20" t="n">
        <v>28.65064419</v>
      </c>
    </row>
    <row r="49" spans="1:22">
      <c r="A49" s="15" t="s">
        <v>524</v>
      </c>
      <c r="B49" s="17" t="n">
        <v>6349</v>
      </c>
      <c r="C49" s="18">
        <f>(56.0/B49*100)</f>
        <v/>
      </c>
      <c r="D49" s="19" t="n">
        <v>6293</v>
      </c>
      <c r="E49" s="18" t="n">
        <v>426.26963824</v>
      </c>
      <c r="F49" s="20" t="n">
        <v>3.58544073</v>
      </c>
      <c r="G49" s="18" t="n">
        <v>439.11360158</v>
      </c>
      <c r="H49" s="20" t="n">
        <v>3.02917869</v>
      </c>
      <c r="I49" s="18" t="n">
        <v>436.14418293</v>
      </c>
      <c r="J49" s="20" t="n">
        <v>5.22115708</v>
      </c>
      <c r="K49" s="18" t="n">
        <v>412.85755461</v>
      </c>
      <c r="L49" s="20" t="n">
        <v>9.897034919999999</v>
      </c>
      <c r="M49" s="18" t="s">
        <v>481</v>
      </c>
      <c r="N49" s="20" t="s">
        <v>481</v>
      </c>
      <c r="O49" s="18" t="s">
        <v>481</v>
      </c>
      <c r="P49" s="20" t="s">
        <v>481</v>
      </c>
      <c r="Q49" s="18" t="n">
        <v>424.1149</v>
      </c>
      <c r="R49" s="20" t="n">
        <v>21.72471023</v>
      </c>
      <c r="S49" s="18" t="n">
        <v>337.61811178</v>
      </c>
      <c r="T49" s="20" t="n">
        <v>36.07285197</v>
      </c>
      <c r="U49" s="18" t="n">
        <v>370.10233763</v>
      </c>
      <c r="V49" s="20" t="n">
        <v>10.57858455</v>
      </c>
    </row>
    <row r="50" spans="1:22">
      <c r="A50" s="15" t="s">
        <v>525</v>
      </c>
      <c r="B50" s="17" t="n">
        <v>11795</v>
      </c>
      <c r="C50" s="18">
        <f>(223.0/B50*100)</f>
        <v/>
      </c>
      <c r="D50" s="19" t="n">
        <v>11572</v>
      </c>
      <c r="E50" s="18" t="n">
        <v>415.37057183</v>
      </c>
      <c r="F50" s="20" t="n">
        <v>2.6297873</v>
      </c>
      <c r="G50" s="18" t="n">
        <v>422.81036109</v>
      </c>
      <c r="H50" s="20" t="n">
        <v>2.71208952</v>
      </c>
      <c r="I50" s="18" t="n">
        <v>419.83058085</v>
      </c>
      <c r="J50" s="20" t="n">
        <v>3.2118365</v>
      </c>
      <c r="K50" s="18" t="n">
        <v>392.94066518</v>
      </c>
      <c r="L50" s="20" t="n">
        <v>3.7923761</v>
      </c>
      <c r="M50" s="18" t="s">
        <v>481</v>
      </c>
      <c r="N50" s="20" t="s">
        <v>481</v>
      </c>
      <c r="O50" s="18" t="s">
        <v>481</v>
      </c>
      <c r="P50" s="20" t="s">
        <v>481</v>
      </c>
      <c r="Q50" s="18" t="s">
        <v>481</v>
      </c>
      <c r="R50" s="20" t="s">
        <v>481</v>
      </c>
      <c r="S50" s="18" t="s">
        <v>481</v>
      </c>
      <c r="T50" s="20" t="s">
        <v>481</v>
      </c>
      <c r="U50" s="18" t="n">
        <v>347.19275229</v>
      </c>
      <c r="V50" s="20" t="n">
        <v>8.66519518</v>
      </c>
    </row>
    <row r="51" spans="1:22">
      <c r="A51" s="15" t="s">
        <v>526</v>
      </c>
      <c r="B51" s="17" t="n">
        <v>6866</v>
      </c>
      <c r="C51" s="18">
        <f>(108.0/B51*100)</f>
        <v/>
      </c>
      <c r="D51" s="19" t="n">
        <v>6758</v>
      </c>
      <c r="E51" s="18" t="n">
        <v>421.02299782</v>
      </c>
      <c r="F51" s="20" t="n">
        <v>2.53127965</v>
      </c>
      <c r="G51" s="18" t="n">
        <v>423.12157936</v>
      </c>
      <c r="H51" s="20" t="n">
        <v>2.70457724</v>
      </c>
      <c r="I51" s="18" t="n">
        <v>429.57990718</v>
      </c>
      <c r="J51" s="20" t="n">
        <v>3.52728244</v>
      </c>
      <c r="K51" s="18" t="n">
        <v>405.30216819</v>
      </c>
      <c r="L51" s="20" t="n">
        <v>3.76581059</v>
      </c>
      <c r="M51" s="18" t="s">
        <v>481</v>
      </c>
      <c r="N51" s="20" t="s">
        <v>481</v>
      </c>
      <c r="O51" s="18" t="s">
        <v>481</v>
      </c>
      <c r="P51" s="20" t="s">
        <v>481</v>
      </c>
      <c r="Q51" s="18" t="n">
        <v>410.85572185</v>
      </c>
      <c r="R51" s="20" t="n">
        <v>3.7997542</v>
      </c>
      <c r="S51" s="18" t="s">
        <v>481</v>
      </c>
      <c r="T51" s="20" t="s">
        <v>481</v>
      </c>
      <c r="U51" s="18" t="n">
        <v>383.02114498</v>
      </c>
      <c r="V51" s="20" t="n">
        <v>9.02622837</v>
      </c>
    </row>
    <row r="52" spans="1:22">
      <c r="A52" s="15" t="s">
        <v>527</v>
      </c>
      <c r="B52" s="17" t="n">
        <v>5809</v>
      </c>
      <c r="C52" s="18">
        <f>(77.0/B52*100)</f>
        <v/>
      </c>
      <c r="D52" s="19" t="n">
        <v>5732</v>
      </c>
      <c r="E52" s="18" t="n">
        <v>469.36535517</v>
      </c>
      <c r="F52" s="20" t="n">
        <v>3.11967208</v>
      </c>
      <c r="G52" s="18" t="n">
        <v>478.42365519</v>
      </c>
      <c r="H52" s="20" t="n">
        <v>2.66366571</v>
      </c>
      <c r="I52" s="18" t="n">
        <v>487.02905416</v>
      </c>
      <c r="J52" s="20" t="n">
        <v>4.4134562</v>
      </c>
      <c r="K52" s="18" t="n">
        <v>459.36339929</v>
      </c>
      <c r="L52" s="20" t="n">
        <v>7.3633988</v>
      </c>
      <c r="M52" s="18" t="s">
        <v>481</v>
      </c>
      <c r="N52" s="20" t="s">
        <v>481</v>
      </c>
      <c r="O52" s="18" t="s">
        <v>481</v>
      </c>
      <c r="P52" s="20" t="s">
        <v>481</v>
      </c>
      <c r="Q52" s="18" t="s">
        <v>481</v>
      </c>
      <c r="R52" s="20" t="s">
        <v>481</v>
      </c>
      <c r="S52" s="18" t="s">
        <v>481</v>
      </c>
      <c r="T52" s="20" t="s">
        <v>481</v>
      </c>
      <c r="U52" s="18" t="n">
        <v>396.08824543</v>
      </c>
      <c r="V52" s="20" t="n">
        <v>13.81759957</v>
      </c>
    </row>
    <row r="53" spans="1:22">
      <c r="A53" s="15" t="s">
        <v>528</v>
      </c>
      <c r="B53" s="17" t="n">
        <v>5571</v>
      </c>
      <c r="C53" s="18">
        <f>(85.0/B53*100)</f>
        <v/>
      </c>
      <c r="D53" s="19" t="n">
        <v>5486</v>
      </c>
      <c r="E53" s="18" t="n">
        <v>427.27438023</v>
      </c>
      <c r="F53" s="20" t="n">
        <v>2.75677723</v>
      </c>
      <c r="G53" s="18" t="n">
        <v>438.70245525</v>
      </c>
      <c r="H53" s="20" t="n">
        <v>1.89092053</v>
      </c>
      <c r="I53" s="18" t="n">
        <v>445.94440007</v>
      </c>
      <c r="J53" s="20" t="n">
        <v>3.37749975</v>
      </c>
      <c r="K53" s="18" t="n">
        <v>416.65440125</v>
      </c>
      <c r="L53" s="20" t="n">
        <v>6.22618144</v>
      </c>
      <c r="M53" s="18" t="s">
        <v>481</v>
      </c>
      <c r="N53" s="20" t="s">
        <v>481</v>
      </c>
      <c r="O53" s="18" t="s">
        <v>481</v>
      </c>
      <c r="P53" s="20" t="s">
        <v>481</v>
      </c>
      <c r="Q53" s="18" t="s">
        <v>481</v>
      </c>
      <c r="R53" s="20" t="s">
        <v>481</v>
      </c>
      <c r="S53" s="18" t="s">
        <v>481</v>
      </c>
      <c r="T53" s="20" t="s">
        <v>481</v>
      </c>
      <c r="U53" s="18" t="n">
        <v>339.39463951</v>
      </c>
      <c r="V53" s="20" t="n">
        <v>6.4270514</v>
      </c>
    </row>
    <row r="54" spans="1:22">
      <c r="A54" s="15" t="s">
        <v>529</v>
      </c>
      <c r="B54" s="17" t="n">
        <v>4740</v>
      </c>
      <c r="C54" s="18">
        <f>(95.0/B54*100)</f>
        <v/>
      </c>
      <c r="D54" s="19" t="n">
        <v>4645</v>
      </c>
      <c r="E54" s="18" t="n">
        <v>343.45146626</v>
      </c>
      <c r="F54" s="20" t="n">
        <v>3.08222061</v>
      </c>
      <c r="G54" s="18" t="n">
        <v>342.89307382</v>
      </c>
      <c r="H54" s="20" t="n">
        <v>3.51208308</v>
      </c>
      <c r="I54" s="18" t="n">
        <v>323.75614431</v>
      </c>
      <c r="J54" s="20" t="n">
        <v>4.67265097</v>
      </c>
      <c r="K54" s="18" t="n">
        <v>320.51254023</v>
      </c>
      <c r="L54" s="20" t="n">
        <v>3.42376666</v>
      </c>
      <c r="M54" s="18" t="s">
        <v>481</v>
      </c>
      <c r="N54" s="20" t="s">
        <v>481</v>
      </c>
      <c r="O54" s="18" t="s">
        <v>481</v>
      </c>
      <c r="P54" s="20" t="s">
        <v>481</v>
      </c>
      <c r="Q54" s="18" t="s">
        <v>481</v>
      </c>
      <c r="R54" s="20" t="s">
        <v>481</v>
      </c>
      <c r="S54" s="18" t="s">
        <v>481</v>
      </c>
      <c r="T54" s="20" t="s">
        <v>481</v>
      </c>
      <c r="U54" s="18" t="n">
        <v>272.14074476</v>
      </c>
      <c r="V54" s="20" t="n">
        <v>4.31999538</v>
      </c>
    </row>
    <row r="55" spans="1:22">
      <c r="A55" s="15" t="s">
        <v>530</v>
      </c>
      <c r="B55" s="17" t="n">
        <v>5316</v>
      </c>
      <c r="C55" s="18">
        <f>(22.0/B55*100)</f>
        <v/>
      </c>
      <c r="D55" s="19" t="n">
        <v>5294</v>
      </c>
      <c r="E55" s="18" t="n">
        <v>409.67183672</v>
      </c>
      <c r="F55" s="20" t="n">
        <v>3.28113155</v>
      </c>
      <c r="G55" s="18" t="n">
        <v>416.65365873</v>
      </c>
      <c r="H55" s="20" t="n">
        <v>2.68819027</v>
      </c>
      <c r="I55" s="18" t="n">
        <v>423.92537376</v>
      </c>
      <c r="J55" s="20" t="n">
        <v>6.29523181</v>
      </c>
      <c r="K55" s="18" t="n">
        <v>382.04794819</v>
      </c>
      <c r="L55" s="20" t="n">
        <v>14.81562378</v>
      </c>
      <c r="M55" s="18" t="s">
        <v>481</v>
      </c>
      <c r="N55" s="20" t="s">
        <v>481</v>
      </c>
      <c r="O55" s="18" t="s">
        <v>481</v>
      </c>
      <c r="P55" s="20" t="s">
        <v>481</v>
      </c>
      <c r="Q55" s="18" t="s">
        <v>481</v>
      </c>
      <c r="R55" s="20" t="s">
        <v>481</v>
      </c>
      <c r="S55" s="18" t="n">
        <v>299.35062097</v>
      </c>
      <c r="T55" s="20" t="n">
        <v>20.41837607</v>
      </c>
      <c r="U55" s="18" t="n">
        <v>312.62715554</v>
      </c>
      <c r="V55" s="20" t="n">
        <v>9.688550080000001</v>
      </c>
    </row>
    <row r="56" spans="1:22">
      <c r="A56" s="15" t="s">
        <v>531</v>
      </c>
      <c r="B56" s="17" t="n">
        <v>5359</v>
      </c>
      <c r="C56" s="18">
        <f>(76.0/B56*100)</f>
        <v/>
      </c>
      <c r="D56" s="19" t="n">
        <v>5283</v>
      </c>
      <c r="E56" s="18" t="n">
        <v>516.29539166</v>
      </c>
      <c r="F56" s="20" t="n">
        <v>3.41544972</v>
      </c>
      <c r="G56" s="18" t="n">
        <v>525.94383079</v>
      </c>
      <c r="H56" s="20" t="n">
        <v>2.6394558</v>
      </c>
      <c r="I56" s="18" t="n">
        <v>525.70990758</v>
      </c>
      <c r="J56" s="20" t="n">
        <v>4.26473707</v>
      </c>
      <c r="K56" s="18" t="n">
        <v>512.90148482</v>
      </c>
      <c r="L56" s="20" t="n">
        <v>7.67788166</v>
      </c>
      <c r="M56" s="18" t="s">
        <v>481</v>
      </c>
      <c r="N56" s="20" t="s">
        <v>481</v>
      </c>
      <c r="O56" s="18" t="s">
        <v>481</v>
      </c>
      <c r="P56" s="20" t="s">
        <v>481</v>
      </c>
      <c r="Q56" s="18" t="s">
        <v>481</v>
      </c>
      <c r="R56" s="20" t="s">
        <v>481</v>
      </c>
      <c r="S56" s="18" t="s">
        <v>481</v>
      </c>
      <c r="T56" s="20" t="s">
        <v>481</v>
      </c>
      <c r="U56" s="18" t="n">
        <v>434.53671954</v>
      </c>
      <c r="V56" s="20" t="n">
        <v>23.47044071</v>
      </c>
    </row>
    <row r="57" spans="1:22">
      <c r="A57" s="15" t="s">
        <v>532</v>
      </c>
      <c r="B57" s="17" t="n">
        <v>6513</v>
      </c>
      <c r="C57" s="18">
        <f>(0.0/B57*100)</f>
        <v/>
      </c>
      <c r="D57" s="19" t="n">
        <v>6513</v>
      </c>
      <c r="E57" s="18" t="n">
        <v>399.07093132</v>
      </c>
      <c r="F57" s="20" t="n">
        <v>2.51650417</v>
      </c>
      <c r="G57" s="18" t="n">
        <v>407.22080779</v>
      </c>
      <c r="H57" s="20" t="n">
        <v>3.00724364</v>
      </c>
      <c r="I57" s="18" t="n">
        <v>413.05755674</v>
      </c>
      <c r="J57" s="20" t="n">
        <v>8.033679660000001</v>
      </c>
      <c r="K57" s="18" t="n">
        <v>364.7653502</v>
      </c>
      <c r="L57" s="20" t="n">
        <v>13.37981688</v>
      </c>
      <c r="M57" s="18" t="s">
        <v>481</v>
      </c>
      <c r="N57" s="20" t="s">
        <v>481</v>
      </c>
      <c r="O57" s="18" t="s">
        <v>481</v>
      </c>
      <c r="P57" s="20" t="s">
        <v>481</v>
      </c>
      <c r="Q57" s="18" t="n">
        <v>329.01045822</v>
      </c>
      <c r="R57" s="20" t="n">
        <v>21.0490881</v>
      </c>
      <c r="S57" s="18" t="n">
        <v>339.09947083</v>
      </c>
      <c r="T57" s="20" t="n">
        <v>25.5996061</v>
      </c>
      <c r="U57" s="18" t="n">
        <v>316.94648357</v>
      </c>
      <c r="V57" s="20" t="n">
        <v>12.52099581</v>
      </c>
    </row>
    <row r="58" spans="1:22">
      <c r="A58" s="15" t="s">
        <v>533</v>
      </c>
      <c r="B58" s="17" t="n">
        <v>7267</v>
      </c>
      <c r="C58" s="18">
        <f>(10.0/B58*100)</f>
        <v/>
      </c>
      <c r="D58" s="19" t="n">
        <v>7257</v>
      </c>
      <c r="E58" s="18" t="n">
        <v>412.60312835</v>
      </c>
      <c r="F58" s="20" t="n">
        <v>2.52721449</v>
      </c>
      <c r="G58" s="18" t="n">
        <v>416.87216467</v>
      </c>
      <c r="H58" s="20" t="n">
        <v>3.20656154</v>
      </c>
      <c r="I58" s="18" t="n">
        <v>400.58599732</v>
      </c>
      <c r="J58" s="20" t="n">
        <v>5.83683868</v>
      </c>
      <c r="K58" s="18" t="n">
        <v>366.08051083</v>
      </c>
      <c r="L58" s="20" t="n">
        <v>7.5436016</v>
      </c>
      <c r="M58" s="18" t="s">
        <v>481</v>
      </c>
      <c r="N58" s="20" t="s">
        <v>481</v>
      </c>
      <c r="O58" s="18" t="s">
        <v>481</v>
      </c>
      <c r="P58" s="20" t="s">
        <v>481</v>
      </c>
      <c r="Q58" s="18" t="s">
        <v>481</v>
      </c>
      <c r="R58" s="20" t="s">
        <v>481</v>
      </c>
      <c r="S58" s="18" t="n">
        <v>300.06298541</v>
      </c>
      <c r="T58" s="20" t="n">
        <v>13.39553065</v>
      </c>
      <c r="U58" s="18" t="n">
        <v>317.77400366</v>
      </c>
      <c r="V58" s="20" t="n">
        <v>10.37722791</v>
      </c>
    </row>
    <row r="59" spans="1:22">
      <c r="A59" s="15" t="s">
        <v>534</v>
      </c>
      <c r="B59" s="17" t="n">
        <v>4826</v>
      </c>
      <c r="C59" s="18">
        <f>(26.0/B59*100)</f>
        <v/>
      </c>
      <c r="D59" s="19" t="n">
        <v>4800</v>
      </c>
      <c r="E59" s="18" t="n">
        <v>370.23616701</v>
      </c>
      <c r="F59" s="20" t="n">
        <v>2.61575732</v>
      </c>
      <c r="G59" s="18" t="n">
        <v>385.99331117</v>
      </c>
      <c r="H59" s="20" t="n">
        <v>1.98757738</v>
      </c>
      <c r="I59" s="18" t="n">
        <v>398.98932151</v>
      </c>
      <c r="J59" s="20" t="n">
        <v>5.86884087</v>
      </c>
      <c r="K59" s="18" t="n">
        <v>361.20074344</v>
      </c>
      <c r="L59" s="20" t="n">
        <v>11.60934564</v>
      </c>
      <c r="M59" s="18" t="s">
        <v>481</v>
      </c>
      <c r="N59" s="20" t="s">
        <v>481</v>
      </c>
      <c r="O59" s="18" t="s">
        <v>481</v>
      </c>
      <c r="P59" s="20" t="s">
        <v>481</v>
      </c>
      <c r="Q59" s="18" t="s">
        <v>481</v>
      </c>
      <c r="R59" s="20" t="s">
        <v>481</v>
      </c>
      <c r="S59" s="18" t="n">
        <v>325.98660208</v>
      </c>
      <c r="T59" s="20" t="n">
        <v>17.3417567</v>
      </c>
      <c r="U59" s="18" t="n">
        <v>319.28291797</v>
      </c>
      <c r="V59" s="20" t="n">
        <v>7.27712112</v>
      </c>
    </row>
    <row r="60" spans="1:22">
      <c r="A60" s="15" t="s">
        <v>535</v>
      </c>
      <c r="B60" s="17" t="n">
        <v>4546</v>
      </c>
      <c r="C60" s="18">
        <f>(15.0/B60*100)</f>
        <v/>
      </c>
      <c r="D60" s="19" t="n">
        <v>4531</v>
      </c>
      <c r="E60" s="18" t="n">
        <v>395.51222423</v>
      </c>
      <c r="F60" s="20" t="n">
        <v>3.80821775</v>
      </c>
      <c r="G60" s="18" t="n">
        <v>387.5858741</v>
      </c>
      <c r="H60" s="20" t="n">
        <v>3.86691678</v>
      </c>
      <c r="I60" s="18" t="n">
        <v>368.95731286</v>
      </c>
      <c r="J60" s="20" t="n">
        <v>7.26797745</v>
      </c>
      <c r="K60" s="18" t="n">
        <v>358.60177077</v>
      </c>
      <c r="L60" s="20" t="n">
        <v>10.0455815</v>
      </c>
      <c r="M60" s="18" t="s">
        <v>481</v>
      </c>
      <c r="N60" s="20" t="s">
        <v>481</v>
      </c>
      <c r="O60" s="18" t="s">
        <v>481</v>
      </c>
      <c r="P60" s="20" t="s">
        <v>481</v>
      </c>
      <c r="Q60" s="18" t="s">
        <v>481</v>
      </c>
      <c r="R60" s="20" t="s">
        <v>481</v>
      </c>
      <c r="S60" s="18" t="n">
        <v>317.12946403</v>
      </c>
      <c r="T60" s="20" t="n">
        <v>17.58846151</v>
      </c>
      <c r="U60" s="18" t="n">
        <v>325.6473861</v>
      </c>
      <c r="V60" s="20" t="n">
        <v>7.88595642</v>
      </c>
    </row>
    <row r="61" spans="1:22">
      <c r="A61" s="15" t="s">
        <v>536</v>
      </c>
      <c r="B61" s="17" t="n">
        <v>6525</v>
      </c>
      <c r="C61" s="18">
        <f>(138.0/B61*100)</f>
        <v/>
      </c>
      <c r="D61" s="19" t="n">
        <v>6387</v>
      </c>
      <c r="E61" s="18" t="n">
        <v>473.84235377</v>
      </c>
      <c r="F61" s="20" t="n">
        <v>3.49624027</v>
      </c>
      <c r="G61" s="18" t="n">
        <v>486.01934668</v>
      </c>
      <c r="H61" s="20" t="n">
        <v>3.10282501</v>
      </c>
      <c r="I61" s="18" t="n">
        <v>480.31380513</v>
      </c>
      <c r="J61" s="20" t="n">
        <v>3.47365299</v>
      </c>
      <c r="K61" s="18" t="n">
        <v>460.38615913</v>
      </c>
      <c r="L61" s="20" t="n">
        <v>3.96935173</v>
      </c>
      <c r="M61" s="18" t="s">
        <v>481</v>
      </c>
      <c r="N61" s="20" t="s">
        <v>481</v>
      </c>
      <c r="O61" s="18" t="s">
        <v>481</v>
      </c>
      <c r="P61" s="20" t="s">
        <v>481</v>
      </c>
      <c r="Q61" s="18" t="s">
        <v>481</v>
      </c>
      <c r="R61" s="20" t="s">
        <v>481</v>
      </c>
      <c r="S61" s="18" t="s">
        <v>481</v>
      </c>
      <c r="T61" s="20" t="s">
        <v>481</v>
      </c>
      <c r="U61" s="18" t="n">
        <v>385.26193667</v>
      </c>
      <c r="V61" s="20" t="n">
        <v>10.58154072</v>
      </c>
    </row>
    <row r="62" spans="1:22">
      <c r="A62" s="15" t="s">
        <v>537</v>
      </c>
      <c r="B62" s="17" t="n">
        <v>4476</v>
      </c>
      <c r="C62" s="18">
        <f>(3.0/B62*100)</f>
        <v/>
      </c>
      <c r="D62" s="19" t="n">
        <v>4473</v>
      </c>
      <c r="E62" s="18" t="n">
        <v>515.67734681</v>
      </c>
      <c r="F62" s="20" t="n">
        <v>3.01849705</v>
      </c>
      <c r="G62" s="18" t="n">
        <v>529.97714873</v>
      </c>
      <c r="H62" s="20" t="n">
        <v>1.36442062</v>
      </c>
      <c r="I62" s="18" t="n">
        <v>534.93341845</v>
      </c>
      <c r="J62" s="20" t="n">
        <v>3.16720484</v>
      </c>
      <c r="K62" s="18" t="n">
        <v>511.58863332</v>
      </c>
      <c r="L62" s="20" t="n">
        <v>8.31312775</v>
      </c>
      <c r="M62" s="18" t="s">
        <v>481</v>
      </c>
      <c r="N62" s="20" t="s">
        <v>481</v>
      </c>
      <c r="O62" s="18" t="s">
        <v>481</v>
      </c>
      <c r="P62" s="20" t="s">
        <v>481</v>
      </c>
      <c r="Q62" s="18" t="s">
        <v>481</v>
      </c>
      <c r="R62" s="20" t="s">
        <v>481</v>
      </c>
      <c r="S62" s="18" t="s">
        <v>481</v>
      </c>
      <c r="T62" s="20" t="s">
        <v>481</v>
      </c>
      <c r="U62" s="18" t="n">
        <v>492.62752</v>
      </c>
      <c r="V62" s="20" t="n">
        <v>15.35855885</v>
      </c>
    </row>
    <row r="63" spans="1:22">
      <c r="A63" s="15" t="s">
        <v>538</v>
      </c>
      <c r="B63" s="17" t="n">
        <v>5324</v>
      </c>
      <c r="C63" s="18">
        <f>(13.0/B63*100)</f>
        <v/>
      </c>
      <c r="D63" s="19" t="n">
        <v>5311</v>
      </c>
      <c r="E63" s="18" t="n">
        <v>388.35747363</v>
      </c>
      <c r="F63" s="20" t="n">
        <v>2.1158015</v>
      </c>
      <c r="G63" s="18" t="n">
        <v>387.89059529</v>
      </c>
      <c r="H63" s="20" t="n">
        <v>1.96800385</v>
      </c>
      <c r="I63" s="18" t="n">
        <v>385.54869154</v>
      </c>
      <c r="J63" s="20" t="n">
        <v>6.70566854</v>
      </c>
      <c r="K63" s="18" t="n">
        <v>363.18656249</v>
      </c>
      <c r="L63" s="20" t="n">
        <v>10.7300186</v>
      </c>
      <c r="M63" s="18" t="s">
        <v>481</v>
      </c>
      <c r="N63" s="20" t="s">
        <v>481</v>
      </c>
      <c r="O63" s="18" t="s">
        <v>481</v>
      </c>
      <c r="P63" s="20" t="s">
        <v>481</v>
      </c>
      <c r="Q63" s="18" t="s">
        <v>481</v>
      </c>
      <c r="R63" s="20" t="s">
        <v>481</v>
      </c>
      <c r="S63" s="18" t="n">
        <v>299.2473984</v>
      </c>
      <c r="T63" s="20" t="n">
        <v>23.08244927</v>
      </c>
      <c r="U63" s="18" t="n">
        <v>318.340116</v>
      </c>
      <c r="V63" s="20" t="n">
        <v>4.94975142</v>
      </c>
    </row>
    <row r="64" spans="1:22">
      <c r="A64" s="15" t="s">
        <v>539</v>
      </c>
      <c r="B64" s="17" t="n">
        <v>3634</v>
      </c>
      <c r="C64" s="18">
        <f>(3.0/B64*100)</f>
        <v/>
      </c>
      <c r="D64" s="19" t="n">
        <v>3631</v>
      </c>
      <c r="E64" s="18" t="n">
        <v>447.01389128</v>
      </c>
      <c r="F64" s="20" t="n">
        <v>3.65261036</v>
      </c>
      <c r="G64" s="18" t="n">
        <v>473.52845123</v>
      </c>
      <c r="H64" s="20" t="n">
        <v>2.75798968</v>
      </c>
      <c r="I64" s="18" t="n">
        <v>480.8321941</v>
      </c>
      <c r="J64" s="20" t="n">
        <v>4.78141509</v>
      </c>
      <c r="K64" s="18" t="n">
        <v>442.05478773</v>
      </c>
      <c r="L64" s="20" t="n">
        <v>13.6840077</v>
      </c>
      <c r="M64" s="18" t="s">
        <v>481</v>
      </c>
      <c r="N64" s="20" t="s">
        <v>481</v>
      </c>
      <c r="O64" s="18" t="s">
        <v>481</v>
      </c>
      <c r="P64" s="20" t="s">
        <v>481</v>
      </c>
      <c r="Q64" s="18" t="s">
        <v>481</v>
      </c>
      <c r="R64" s="20" t="s">
        <v>481</v>
      </c>
      <c r="S64" s="18" t="n">
        <v>485.98718117</v>
      </c>
      <c r="T64" s="20" t="n">
        <v>66.12831035000001</v>
      </c>
      <c r="U64" s="18" t="n">
        <v>338.03989379</v>
      </c>
      <c r="V64" s="20" t="n">
        <v>20.23540006</v>
      </c>
    </row>
    <row r="65" spans="1:22">
      <c r="A65" s="15" t="s">
        <v>540</v>
      </c>
      <c r="B65" s="17" t="n">
        <v>5325</v>
      </c>
      <c r="C65" s="18">
        <f>(14.0/B65*100)</f>
        <v/>
      </c>
      <c r="D65" s="19" t="n">
        <v>5311</v>
      </c>
      <c r="E65" s="18" t="n">
        <v>424.64845383</v>
      </c>
      <c r="F65" s="20" t="n">
        <v>2.80673407</v>
      </c>
      <c r="G65" s="18" t="n">
        <v>431.79020975</v>
      </c>
      <c r="H65" s="20" t="n">
        <v>2.13607284</v>
      </c>
      <c r="I65" s="18" t="n">
        <v>453.67241057</v>
      </c>
      <c r="J65" s="20" t="n">
        <v>4.85815381</v>
      </c>
      <c r="K65" s="18" t="n">
        <v>425.56516776</v>
      </c>
      <c r="L65" s="20" t="n">
        <v>13.2408113</v>
      </c>
      <c r="M65" s="18" t="s">
        <v>481</v>
      </c>
      <c r="N65" s="20" t="s">
        <v>481</v>
      </c>
      <c r="O65" s="18" t="s">
        <v>481</v>
      </c>
      <c r="P65" s="20" t="s">
        <v>481</v>
      </c>
      <c r="Q65" s="18" t="n">
        <v>330.75932464</v>
      </c>
      <c r="R65" s="20" t="n">
        <v>18.09731268</v>
      </c>
      <c r="S65" s="18" t="s">
        <v>481</v>
      </c>
      <c r="T65" s="20" t="s">
        <v>481</v>
      </c>
      <c r="U65" s="18" t="n">
        <v>344.51863322</v>
      </c>
      <c r="V65" s="20" t="n">
        <v>7.6068585</v>
      </c>
    </row>
    <row r="66" spans="1:22">
      <c r="A66" s="15" t="s">
        <v>541</v>
      </c>
      <c r="B66" s="17" t="n">
        <v>5665</v>
      </c>
      <c r="C66" s="18">
        <f>(76.0/B66*100)</f>
        <v/>
      </c>
      <c r="D66" s="19" t="n">
        <v>5589</v>
      </c>
      <c r="E66" s="18" t="n">
        <v>413.85064064</v>
      </c>
      <c r="F66" s="20" t="n">
        <v>2.41416516</v>
      </c>
      <c r="G66" s="18" t="n">
        <v>415.22855939</v>
      </c>
      <c r="H66" s="20" t="n">
        <v>1.60472823</v>
      </c>
      <c r="I66" s="18" t="n">
        <v>431.83487109</v>
      </c>
      <c r="J66" s="20" t="n">
        <v>4.05683841</v>
      </c>
      <c r="K66" s="18" t="n">
        <v>392.09228018</v>
      </c>
      <c r="L66" s="20" t="n">
        <v>5.91695664</v>
      </c>
      <c r="M66" s="18" t="s">
        <v>481</v>
      </c>
      <c r="N66" s="20" t="s">
        <v>481</v>
      </c>
      <c r="O66" s="18" t="s">
        <v>481</v>
      </c>
      <c r="P66" s="20" t="s">
        <v>481</v>
      </c>
      <c r="Q66" s="18" t="s">
        <v>481</v>
      </c>
      <c r="R66" s="20" t="s">
        <v>481</v>
      </c>
      <c r="S66" s="18" t="s">
        <v>481</v>
      </c>
      <c r="T66" s="20" t="s">
        <v>481</v>
      </c>
      <c r="U66" s="18" t="n">
        <v>336.85877506</v>
      </c>
      <c r="V66" s="20" t="n">
        <v>5.34338378</v>
      </c>
    </row>
    <row r="67" spans="1:22">
      <c r="A67" s="15" t="s">
        <v>542</v>
      </c>
      <c r="B67" s="17" t="n">
        <v>6971</v>
      </c>
      <c r="C67" s="18">
        <f>(98.0/B67*100)</f>
        <v/>
      </c>
      <c r="D67" s="19" t="n">
        <v>6873</v>
      </c>
      <c r="E67" s="18" t="n">
        <v>404.09437242</v>
      </c>
      <c r="F67" s="20" t="n">
        <v>3.05367751</v>
      </c>
      <c r="G67" s="18" t="n">
        <v>401.08624085</v>
      </c>
      <c r="H67" s="20" t="n">
        <v>2.62847565</v>
      </c>
      <c r="I67" s="18" t="n">
        <v>395.39880175</v>
      </c>
      <c r="J67" s="20" t="n">
        <v>3.1706811</v>
      </c>
      <c r="K67" s="18" t="n">
        <v>376.89796302</v>
      </c>
      <c r="L67" s="20" t="n">
        <v>5.02004854</v>
      </c>
      <c r="M67" s="18" t="s">
        <v>481</v>
      </c>
      <c r="N67" s="20" t="s">
        <v>481</v>
      </c>
      <c r="O67" s="18" t="s">
        <v>481</v>
      </c>
      <c r="P67" s="20" t="s">
        <v>481</v>
      </c>
      <c r="Q67" s="18" t="s">
        <v>481</v>
      </c>
      <c r="R67" s="20" t="s">
        <v>481</v>
      </c>
      <c r="S67" s="18" t="s">
        <v>481</v>
      </c>
      <c r="T67" s="20" t="s">
        <v>481</v>
      </c>
      <c r="U67" s="18" t="n">
        <v>312.04509699</v>
      </c>
      <c r="V67" s="20" t="n">
        <v>6.99082172</v>
      </c>
    </row>
    <row r="68" spans="1:22">
      <c r="A68" s="15" t="s">
        <v>543</v>
      </c>
      <c r="B68" s="17" t="n">
        <v>12083</v>
      </c>
      <c r="C68" s="18">
        <f>(26.0/B68*100)</f>
        <v/>
      </c>
      <c r="D68" s="19" t="n">
        <v>12057</v>
      </c>
      <c r="E68" s="18" t="n">
        <v>419.80421048</v>
      </c>
      <c r="F68" s="20" t="n">
        <v>1.94031235</v>
      </c>
      <c r="G68" s="18" t="n">
        <v>432.05644375</v>
      </c>
      <c r="H68" s="20" t="n">
        <v>1.30316846</v>
      </c>
      <c r="I68" s="18" t="n">
        <v>423.7999671</v>
      </c>
      <c r="J68" s="20" t="n">
        <v>2.83646672</v>
      </c>
      <c r="K68" s="18" t="n">
        <v>387.88629546</v>
      </c>
      <c r="L68" s="20" t="n">
        <v>3.89010421</v>
      </c>
      <c r="M68" s="18" t="s">
        <v>481</v>
      </c>
      <c r="N68" s="20" t="s">
        <v>481</v>
      </c>
      <c r="O68" s="18" t="s">
        <v>481</v>
      </c>
      <c r="P68" s="20" t="s">
        <v>481</v>
      </c>
      <c r="Q68" s="18" t="s">
        <v>481</v>
      </c>
      <c r="R68" s="20" t="s">
        <v>481</v>
      </c>
      <c r="S68" s="18" t="s">
        <v>481</v>
      </c>
      <c r="T68" s="20" t="s">
        <v>481</v>
      </c>
      <c r="U68" s="18" t="n">
        <v>329.0106938</v>
      </c>
      <c r="V68" s="20" t="n">
        <v>3.13968492</v>
      </c>
    </row>
    <row r="69" spans="1:22">
      <c r="A69" s="15" t="s">
        <v>544</v>
      </c>
      <c r="B69" s="17" t="n">
        <v>4876</v>
      </c>
      <c r="C69" s="18">
        <f>(0.0/B69*100)</f>
        <v/>
      </c>
      <c r="D69" s="19" t="n">
        <v>4876</v>
      </c>
      <c r="E69" s="18" t="n">
        <v>430.48153971</v>
      </c>
      <c r="F69" s="20" t="n">
        <v>3.48045918</v>
      </c>
      <c r="G69" s="18" t="n">
        <v>438.75069989</v>
      </c>
      <c r="H69" s="20" t="n">
        <v>3.47108017</v>
      </c>
      <c r="I69" s="18" t="n">
        <v>445.04666694</v>
      </c>
      <c r="J69" s="20" t="n">
        <v>6.33051668</v>
      </c>
      <c r="K69" s="18" t="n">
        <v>421.56074881</v>
      </c>
      <c r="L69" s="20" t="n">
        <v>10.27633902</v>
      </c>
      <c r="M69" s="18" t="s">
        <v>481</v>
      </c>
      <c r="N69" s="20" t="s">
        <v>481</v>
      </c>
      <c r="O69" s="18" t="s">
        <v>481</v>
      </c>
      <c r="P69" s="20" t="s">
        <v>481</v>
      </c>
      <c r="Q69" s="18" t="s">
        <v>481</v>
      </c>
      <c r="R69" s="20" t="s">
        <v>481</v>
      </c>
      <c r="S69" s="18" t="s">
        <v>481</v>
      </c>
      <c r="T69" s="20" t="s">
        <v>481</v>
      </c>
      <c r="U69" s="18" t="n">
        <v>301.10273451</v>
      </c>
      <c r="V69" s="20" t="n">
        <v>23.45549023</v>
      </c>
    </row>
    <row r="70" spans="1:22">
      <c r="A70" s="15" t="s">
        <v>545</v>
      </c>
      <c r="B70" s="17" t="n">
        <v>6036</v>
      </c>
      <c r="C70" s="18">
        <f>(223.0/B70*100)</f>
        <v/>
      </c>
      <c r="D70" s="19" t="n">
        <v>5813</v>
      </c>
      <c r="E70" s="18" t="n">
        <v>492.22516088</v>
      </c>
      <c r="F70" s="20" t="n">
        <v>4.18892473</v>
      </c>
      <c r="G70" s="18" t="n">
        <v>484.5078869</v>
      </c>
      <c r="H70" s="20" t="n">
        <v>2.90843551</v>
      </c>
      <c r="I70" s="18" t="n">
        <v>500.7308348</v>
      </c>
      <c r="J70" s="20" t="n">
        <v>4.34317664</v>
      </c>
      <c r="K70" s="18" t="n">
        <v>493.58980505</v>
      </c>
      <c r="L70" s="20" t="n">
        <v>6.63706203</v>
      </c>
      <c r="M70" s="18" t="s">
        <v>481</v>
      </c>
      <c r="N70" s="20" t="s">
        <v>481</v>
      </c>
      <c r="O70" s="18" t="s">
        <v>481</v>
      </c>
      <c r="P70" s="20" t="s">
        <v>481</v>
      </c>
      <c r="Q70" s="18" t="s">
        <v>481</v>
      </c>
      <c r="R70" s="20" t="s">
        <v>481</v>
      </c>
      <c r="S70" s="18" t="s">
        <v>481</v>
      </c>
      <c r="T70" s="20" t="s">
        <v>481</v>
      </c>
      <c r="U70" s="18" t="n">
        <v>420.93684502</v>
      </c>
      <c r="V70" s="20" t="n">
        <v>9.756095970000001</v>
      </c>
    </row>
    <row r="71" spans="1:22">
      <c r="A71" s="15" t="s">
        <v>546</v>
      </c>
      <c r="B71" s="17" t="n">
        <v>6115</v>
      </c>
      <c r="C71" s="18">
        <f>(17.0/B71*100)</f>
        <v/>
      </c>
      <c r="D71" s="19" t="n">
        <v>6098</v>
      </c>
      <c r="E71" s="18" t="n">
        <v>550.85818218</v>
      </c>
      <c r="F71" s="20" t="n">
        <v>2.97091803</v>
      </c>
      <c r="G71" s="18" t="n">
        <v>557.7123236800001</v>
      </c>
      <c r="H71" s="20" t="n">
        <v>1.72316268</v>
      </c>
      <c r="I71" s="18" t="n">
        <v>561.67672197</v>
      </c>
      <c r="J71" s="20" t="n">
        <v>3.72018167</v>
      </c>
      <c r="K71" s="18" t="n">
        <v>533.9986998099999</v>
      </c>
      <c r="L71" s="20" t="n">
        <v>7.57322875</v>
      </c>
      <c r="M71" s="18" t="s">
        <v>481</v>
      </c>
      <c r="N71" s="20" t="s">
        <v>481</v>
      </c>
      <c r="O71" s="18" t="s">
        <v>481</v>
      </c>
      <c r="P71" s="20" t="s">
        <v>481</v>
      </c>
      <c r="Q71" s="18" t="s">
        <v>481</v>
      </c>
      <c r="R71" s="20" t="s">
        <v>481</v>
      </c>
      <c r="S71" s="18" t="s">
        <v>481</v>
      </c>
      <c r="T71" s="20" t="s">
        <v>481</v>
      </c>
      <c r="U71" s="18" t="n">
        <v>488.90738213</v>
      </c>
      <c r="V71" s="20" t="n">
        <v>27.43029448</v>
      </c>
    </row>
    <row r="72" spans="1:22">
      <c r="A72" s="15" t="s">
        <v>547</v>
      </c>
      <c r="B72" s="17" t="n">
        <v>7708</v>
      </c>
      <c r="C72" s="18">
        <f>(5.0/B72*100)</f>
        <v/>
      </c>
      <c r="D72" s="19" t="n">
        <v>7703</v>
      </c>
      <c r="E72" s="18" t="n">
        <v>530.98048806</v>
      </c>
      <c r="F72" s="20" t="n">
        <v>3.83125986</v>
      </c>
      <c r="G72" s="18" t="n">
        <v>531.00347241</v>
      </c>
      <c r="H72" s="20" t="n">
        <v>2.99229002</v>
      </c>
      <c r="I72" s="18" t="n">
        <v>549.65220783</v>
      </c>
      <c r="J72" s="20" t="n">
        <v>3.9186328</v>
      </c>
      <c r="K72" s="18" t="n">
        <v>506.36363955</v>
      </c>
      <c r="L72" s="20" t="n">
        <v>6.63900926</v>
      </c>
      <c r="M72" s="18" t="s">
        <v>481</v>
      </c>
      <c r="N72" s="20" t="s">
        <v>481</v>
      </c>
      <c r="O72" s="18" t="s">
        <v>481</v>
      </c>
      <c r="P72" s="20" t="s">
        <v>481</v>
      </c>
      <c r="Q72" s="18" t="s">
        <v>481</v>
      </c>
      <c r="R72" s="20" t="s">
        <v>481</v>
      </c>
      <c r="S72" s="18" t="s">
        <v>481</v>
      </c>
      <c r="T72" s="20" t="s">
        <v>481</v>
      </c>
      <c r="U72" s="18" t="n">
        <v>436.83408277</v>
      </c>
      <c r="V72" s="20" t="n">
        <v>42.71887264</v>
      </c>
    </row>
    <row r="73" spans="1:22">
      <c r="A73" s="15" t="s">
        <v>548</v>
      </c>
      <c r="B73" s="17" t="n">
        <v>8249</v>
      </c>
      <c r="C73" s="18">
        <f>(147.0/B73*100)</f>
        <v/>
      </c>
      <c r="D73" s="19" t="n">
        <v>8102</v>
      </c>
      <c r="E73" s="18" t="n">
        <v>429.04074397</v>
      </c>
      <c r="F73" s="20" t="n">
        <v>4.06622334</v>
      </c>
      <c r="G73" s="18" t="n">
        <v>423.18469699</v>
      </c>
      <c r="H73" s="20" t="n">
        <v>2.89292513</v>
      </c>
      <c r="I73" s="18" t="n">
        <v>414.62769898</v>
      </c>
      <c r="J73" s="20" t="n">
        <v>4.09850468</v>
      </c>
      <c r="K73" s="18" t="n">
        <v>403.08669369</v>
      </c>
      <c r="L73" s="20" t="n">
        <v>5.86559932</v>
      </c>
      <c r="M73" s="18" t="s">
        <v>481</v>
      </c>
      <c r="N73" s="20" t="s">
        <v>481</v>
      </c>
      <c r="O73" s="18" t="s">
        <v>481</v>
      </c>
      <c r="P73" s="20" t="s">
        <v>481</v>
      </c>
      <c r="Q73" s="18" t="s">
        <v>481</v>
      </c>
      <c r="R73" s="20" t="s">
        <v>481</v>
      </c>
      <c r="S73" s="18" t="s">
        <v>481</v>
      </c>
      <c r="T73" s="20" t="s">
        <v>481</v>
      </c>
      <c r="U73" s="18" t="n">
        <v>378.08317328</v>
      </c>
      <c r="V73" s="20" t="n">
        <v>11.29186363</v>
      </c>
    </row>
    <row r="74" spans="1:22">
      <c r="A74" s="15" t="s">
        <v>549</v>
      </c>
      <c r="B74" s="17" t="n">
        <v>4692</v>
      </c>
      <c r="C74" s="18">
        <f>(82.0/B74*100)</f>
        <v/>
      </c>
      <c r="D74" s="19" t="n">
        <v>4610</v>
      </c>
      <c r="E74" s="18" t="n">
        <v>415.59220778</v>
      </c>
      <c r="F74" s="20" t="n">
        <v>2.46539629</v>
      </c>
      <c r="G74" s="18" t="n">
        <v>433.7707626</v>
      </c>
      <c r="H74" s="20" t="n">
        <v>2.06814829</v>
      </c>
      <c r="I74" s="18" t="n">
        <v>437.58268956</v>
      </c>
      <c r="J74" s="20" t="n">
        <v>4.86534823</v>
      </c>
      <c r="K74" s="18" t="n">
        <v>419.69820472</v>
      </c>
      <c r="L74" s="20" t="n">
        <v>7.90486473</v>
      </c>
      <c r="M74" s="18" t="s">
        <v>481</v>
      </c>
      <c r="N74" s="20" t="s">
        <v>481</v>
      </c>
      <c r="O74" s="18" t="s">
        <v>481</v>
      </c>
      <c r="P74" s="20" t="s">
        <v>481</v>
      </c>
      <c r="Q74" s="18" t="s">
        <v>481</v>
      </c>
      <c r="R74" s="20" t="s">
        <v>481</v>
      </c>
      <c r="S74" s="18" t="n">
        <v>319.59110807</v>
      </c>
      <c r="T74" s="20" t="n">
        <v>43.53955731</v>
      </c>
      <c r="U74" s="18" t="n">
        <v>326.66794988</v>
      </c>
      <c r="V74" s="20" t="n">
        <v>10.53355933</v>
      </c>
    </row>
    <row r="75" spans="1:22">
      <c r="A75" s="15" t="s">
        <v>550</v>
      </c>
      <c r="B75" s="17" t="n">
        <v>5375</v>
      </c>
      <c r="C75" s="18">
        <f>(209.0/B75*100)</f>
        <v/>
      </c>
      <c r="D75" s="19" t="n">
        <v>5166</v>
      </c>
      <c r="E75" s="18" t="n">
        <v>386.71621958</v>
      </c>
      <c r="F75" s="20" t="n">
        <v>2.3385279</v>
      </c>
      <c r="G75" s="18" t="n">
        <v>390.84117136</v>
      </c>
      <c r="H75" s="20" t="n">
        <v>2.70891799</v>
      </c>
      <c r="I75" s="18" t="n">
        <v>393.17611848</v>
      </c>
      <c r="J75" s="20" t="n">
        <v>3.74008477</v>
      </c>
      <c r="K75" s="18" t="n">
        <v>380.91771856</v>
      </c>
      <c r="L75" s="20" t="n">
        <v>5.88893117</v>
      </c>
      <c r="M75" s="18" t="s">
        <v>481</v>
      </c>
      <c r="N75" s="20" t="s">
        <v>481</v>
      </c>
      <c r="O75" s="18" t="s">
        <v>481</v>
      </c>
      <c r="P75" s="20" t="s">
        <v>481</v>
      </c>
      <c r="Q75" s="18" t="s">
        <v>481</v>
      </c>
      <c r="R75" s="20" t="s">
        <v>481</v>
      </c>
      <c r="S75" s="18" t="s">
        <v>481</v>
      </c>
      <c r="T75" s="20" t="s">
        <v>481</v>
      </c>
      <c r="U75" s="18" t="n">
        <v>346.11672349</v>
      </c>
      <c r="V75" s="20" t="n">
        <v>4.41954959</v>
      </c>
    </row>
    <row r="76" spans="1:22">
      <c r="A76" s="15" t="s">
        <v>551</v>
      </c>
      <c r="B76" s="17" t="n">
        <v>14167</v>
      </c>
      <c r="C76" s="18">
        <f>(229.0/B76*100)</f>
        <v/>
      </c>
      <c r="D76" s="19" t="n">
        <v>13938</v>
      </c>
      <c r="E76" s="18" t="n">
        <v>432.81464513</v>
      </c>
      <c r="F76" s="20" t="n">
        <v>3.0322705</v>
      </c>
      <c r="G76" s="18" t="n">
        <v>444.27628488</v>
      </c>
      <c r="H76" s="20" t="n">
        <v>2.79499342</v>
      </c>
      <c r="I76" s="18" t="n">
        <v>449.89667366</v>
      </c>
      <c r="J76" s="20" t="n">
        <v>3.64725575</v>
      </c>
      <c r="K76" s="18" t="n">
        <v>414.45328638</v>
      </c>
      <c r="L76" s="20" t="n">
        <v>5.41747185</v>
      </c>
      <c r="M76" s="18" t="s">
        <v>481</v>
      </c>
      <c r="N76" s="20" t="s">
        <v>481</v>
      </c>
      <c r="O76" s="18" t="s">
        <v>481</v>
      </c>
      <c r="P76" s="20" t="s">
        <v>481</v>
      </c>
      <c r="Q76" s="18" t="s">
        <v>481</v>
      </c>
      <c r="R76" s="20" t="s">
        <v>481</v>
      </c>
      <c r="S76" s="18" t="s">
        <v>481</v>
      </c>
      <c r="T76" s="20" t="s">
        <v>481</v>
      </c>
      <c r="U76" s="18" t="n">
        <v>339.52870462</v>
      </c>
      <c r="V76" s="20" t="n">
        <v>5.59605258</v>
      </c>
    </row>
    <row r="77" spans="1:22">
      <c r="A77" s="15" t="s">
        <v>552</v>
      </c>
      <c r="B77" s="17" t="n">
        <v>6062</v>
      </c>
      <c r="C77" s="18">
        <f>(88.0/B77*100)</f>
        <v/>
      </c>
      <c r="D77" s="19" t="n">
        <v>5974</v>
      </c>
      <c r="E77" s="18" t="n">
        <v>428.91990016</v>
      </c>
      <c r="F77" s="20" t="n">
        <v>3.05899186</v>
      </c>
      <c r="G77" s="18" t="n">
        <v>445.79641531</v>
      </c>
      <c r="H77" s="20" t="n">
        <v>2.38340477</v>
      </c>
      <c r="I77" s="18" t="n">
        <v>447.30665913</v>
      </c>
      <c r="J77" s="20" t="n">
        <v>3.78923795</v>
      </c>
      <c r="K77" s="18" t="n">
        <v>416.88387528</v>
      </c>
      <c r="L77" s="20" t="n">
        <v>4.65348026</v>
      </c>
      <c r="M77" s="18" t="s">
        <v>481</v>
      </c>
      <c r="N77" s="20" t="s">
        <v>481</v>
      </c>
      <c r="O77" s="18" t="s">
        <v>481</v>
      </c>
      <c r="P77" s="20" t="s">
        <v>481</v>
      </c>
      <c r="Q77" s="18" t="s">
        <v>481</v>
      </c>
      <c r="R77" s="20" t="s">
        <v>481</v>
      </c>
      <c r="S77" s="18" t="s">
        <v>481</v>
      </c>
      <c r="T77" s="20" t="s">
        <v>481</v>
      </c>
      <c r="U77" s="18" t="n">
        <v>351.05536396</v>
      </c>
      <c r="V77" s="20" t="n">
        <v>6.13241471</v>
      </c>
    </row>
    <row r="78" spans="1:22">
      <c r="A78" s="15" t="s">
        <v>553</v>
      </c>
      <c r="B78" s="17" t="n">
        <v>5826</v>
      </c>
      <c r="C78" s="18">
        <f>(0.0/B78*100)</f>
        <v/>
      </c>
      <c r="D78" s="19" t="n">
        <v>5826</v>
      </c>
      <c r="E78" s="18" t="n">
        <v>525.83281154</v>
      </c>
      <c r="F78" s="20" t="n">
        <v>4.52348609</v>
      </c>
      <c r="G78" s="18" t="n">
        <v>523.54977042</v>
      </c>
      <c r="H78" s="20" t="n">
        <v>3.84381064</v>
      </c>
      <c r="I78" s="18" t="n">
        <v>536.20702843</v>
      </c>
      <c r="J78" s="20" t="n">
        <v>7.56201728</v>
      </c>
      <c r="K78" s="18" t="n">
        <v>515.1572822000001</v>
      </c>
      <c r="L78" s="20" t="n">
        <v>11.08399771</v>
      </c>
      <c r="M78" s="18" t="s">
        <v>481</v>
      </c>
      <c r="N78" s="20" t="s">
        <v>481</v>
      </c>
      <c r="O78" s="18" t="s">
        <v>481</v>
      </c>
      <c r="P78" s="20" t="s">
        <v>481</v>
      </c>
      <c r="Q78" s="18" t="n">
        <v>431.126</v>
      </c>
      <c r="R78" s="20" t="n">
        <v>17.85283108</v>
      </c>
      <c r="S78" s="18" t="n">
        <v>455.7484108</v>
      </c>
      <c r="T78" s="20" t="n">
        <v>19.99780256</v>
      </c>
      <c r="U78" s="18" t="n">
        <v>451.79371316</v>
      </c>
      <c r="V78" s="20" t="n">
        <v>18.76928876</v>
      </c>
    </row>
    <row customHeight="1" ht="25" r="79" spans="1:22">
      <c r="A79" s="15" t="s">
        <v>554</v>
      </c>
      <c r="B79" s="17" t="n">
        <v>1657</v>
      </c>
      <c r="C79" s="18">
        <f>(41.0/B79*100)</f>
        <v/>
      </c>
      <c r="D79" s="19" t="n">
        <v>1616</v>
      </c>
      <c r="E79" s="18" t="n">
        <v>470.60296807</v>
      </c>
      <c r="F79" s="20" t="n">
        <v>8.422089720000001</v>
      </c>
      <c r="G79" s="18" t="n">
        <v>479.79607393</v>
      </c>
      <c r="H79" s="20" t="n">
        <v>6.36936466</v>
      </c>
      <c r="I79" s="18" t="n">
        <v>476.86472697</v>
      </c>
      <c r="J79" s="20" t="n">
        <v>10.26363525</v>
      </c>
      <c r="K79" s="18" t="n">
        <v>470.34232195</v>
      </c>
      <c r="L79" s="20" t="n">
        <v>14.98641446</v>
      </c>
      <c r="M79" s="18" t="s">
        <v>481</v>
      </c>
      <c r="N79" s="20" t="s">
        <v>481</v>
      </c>
      <c r="O79" s="18" t="s">
        <v>481</v>
      </c>
      <c r="P79" s="20" t="s">
        <v>481</v>
      </c>
      <c r="Q79" s="18" t="s">
        <v>481</v>
      </c>
      <c r="R79" s="20" t="s">
        <v>481</v>
      </c>
      <c r="S79" s="18" t="s">
        <v>481</v>
      </c>
      <c r="T79" s="20" t="s">
        <v>481</v>
      </c>
      <c r="U79" s="18" t="n">
        <v>362.96588357</v>
      </c>
      <c r="V79" s="20" t="n">
        <v>27.20450002</v>
      </c>
    </row>
    <row r="80" spans="1:22">
      <c r="A80" s="15" t="s">
        <v>555</v>
      </c>
      <c r="B80" s="17" t="n">
        <v>7841</v>
      </c>
      <c r="C80" s="18">
        <f>(0.0/B80*100)</f>
        <v/>
      </c>
      <c r="D80" s="19" t="n">
        <v>7841</v>
      </c>
      <c r="E80" s="18" t="n">
        <v>455.2557671</v>
      </c>
      <c r="F80" s="20" t="n">
        <v>3.82861564</v>
      </c>
      <c r="G80" s="18" t="n">
        <v>457.91865953</v>
      </c>
      <c r="H80" s="20" t="n">
        <v>4.09361411</v>
      </c>
      <c r="I80" s="18" t="n">
        <v>466.24039648</v>
      </c>
      <c r="J80" s="20" t="n">
        <v>7.22320872</v>
      </c>
      <c r="K80" s="18" t="n">
        <v>429.53069453</v>
      </c>
      <c r="L80" s="20" t="n">
        <v>7.38375946</v>
      </c>
      <c r="M80" s="18" t="s">
        <v>481</v>
      </c>
      <c r="N80" s="20" t="s">
        <v>481</v>
      </c>
      <c r="O80" s="18" t="s">
        <v>481</v>
      </c>
      <c r="P80" s="20" t="s">
        <v>481</v>
      </c>
      <c r="Q80" s="18" t="s">
        <v>481</v>
      </c>
      <c r="R80" s="20" t="s">
        <v>481</v>
      </c>
      <c r="S80" s="18" t="s">
        <v>481</v>
      </c>
      <c r="T80" s="20" t="s">
        <v>481</v>
      </c>
      <c r="U80" s="18" t="n">
        <v>406.61631978</v>
      </c>
      <c r="V80" s="20" t="n">
        <v>44.35686015</v>
      </c>
    </row>
    <row r="81" spans="1:22">
      <c r="A81" s="23" t="s">
        <v>556</v>
      </c>
      <c r="B81" s="17" t="n">
        <v>8861</v>
      </c>
      <c r="C81" s="18">
        <f>(76.0/B81*100)</f>
        <v/>
      </c>
      <c r="D81" s="19" t="n">
        <v>8785</v>
      </c>
      <c r="E81" s="18" t="n">
        <v>438.14542238</v>
      </c>
      <c r="F81" s="20" t="n">
        <v>3.15298306</v>
      </c>
      <c r="G81" s="18" t="n">
        <v>443.79771556</v>
      </c>
      <c r="H81" s="20" t="n">
        <v>3.17076934</v>
      </c>
      <c r="I81" s="18" t="n">
        <v>456.73850265</v>
      </c>
      <c r="J81" s="20" t="n">
        <v>5.15454254</v>
      </c>
      <c r="K81" s="18" t="n">
        <v>425.99037176</v>
      </c>
      <c r="L81" s="20" t="n">
        <v>10.64144931</v>
      </c>
      <c r="M81" s="18" t="s">
        <v>481</v>
      </c>
      <c r="N81" s="20" t="s">
        <v>481</v>
      </c>
      <c r="O81" s="18" t="s">
        <v>481</v>
      </c>
      <c r="P81" s="20" t="s">
        <v>481</v>
      </c>
      <c r="Q81" s="18" t="s">
        <v>481</v>
      </c>
      <c r="R81" s="20" t="s">
        <v>481</v>
      </c>
      <c r="S81" s="18" t="s">
        <v>481</v>
      </c>
      <c r="T81" s="20" t="s">
        <v>481</v>
      </c>
      <c r="U81" s="18" t="n">
        <v>389.53427631</v>
      </c>
      <c r="V81" s="20" t="n">
        <v>19.87310449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728</v>
      </c>
    </row>
    <row customHeight="1" ht="30" r="4" spans="1:22">
      <c r="A4" s="6" t="n"/>
      <c r="B4" s="7" t="s">
        <v>462</v>
      </c>
      <c r="C4" s="7" t="s">
        <v>463</v>
      </c>
      <c r="D4" s="8" t="s">
        <v>462</v>
      </c>
      <c r="E4" s="9" t="s">
        <v>644</v>
      </c>
      <c r="F4" s="10" t="n"/>
      <c r="G4" s="9" t="s">
        <v>643</v>
      </c>
      <c r="H4" s="10" t="n"/>
      <c r="I4" s="9" t="s">
        <v>642</v>
      </c>
      <c r="J4" s="10" t="n"/>
      <c r="K4" s="9" t="s">
        <v>641</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(386.0/B7*100)</f>
        <v/>
      </c>
      <c r="D7" s="19" t="n">
        <v>14144</v>
      </c>
      <c r="E7" s="18" t="n">
        <v>525.72501958</v>
      </c>
      <c r="F7" s="20" t="n">
        <v>2.84836621</v>
      </c>
      <c r="G7" s="18" t="n">
        <v>520.08874873</v>
      </c>
      <c r="H7" s="20" t="n">
        <v>1.8516752</v>
      </c>
      <c r="I7" s="18" t="n">
        <v>498.74691059</v>
      </c>
      <c r="J7" s="20" t="n">
        <v>2.54154886</v>
      </c>
      <c r="K7" s="18" t="n">
        <v>466.3375444</v>
      </c>
      <c r="L7" s="20" t="n">
        <v>4.4658768</v>
      </c>
      <c r="M7" s="18" t="s">
        <v>481</v>
      </c>
      <c r="N7" s="20" t="s">
        <v>481</v>
      </c>
      <c r="O7" s="18" t="s">
        <v>481</v>
      </c>
      <c r="P7" s="20" t="s">
        <v>481</v>
      </c>
      <c r="Q7" s="18" t="s">
        <v>481</v>
      </c>
      <c r="R7" s="20" t="s">
        <v>481</v>
      </c>
      <c r="S7" s="18" t="s">
        <v>481</v>
      </c>
      <c r="T7" s="20" t="s">
        <v>481</v>
      </c>
      <c r="U7" s="18" t="n">
        <v>444.20681041</v>
      </c>
      <c r="V7" s="20" t="n">
        <v>7.70172509</v>
      </c>
    </row>
    <row r="8" spans="1:22">
      <c r="A8" s="15" t="s">
        <v>483</v>
      </c>
      <c r="B8" s="17" t="n">
        <v>7007</v>
      </c>
      <c r="C8" s="18">
        <f>(27.0/B8*100)</f>
        <v/>
      </c>
      <c r="D8" s="19" t="n">
        <v>6980</v>
      </c>
      <c r="E8" s="18" t="n">
        <v>509.57065497</v>
      </c>
      <c r="F8" s="20" t="n">
        <v>3.5151844</v>
      </c>
      <c r="G8" s="18" t="n">
        <v>498.09937128</v>
      </c>
      <c r="H8" s="20" t="n">
        <v>2.85322077</v>
      </c>
      <c r="I8" s="18" t="n">
        <v>480.25677646</v>
      </c>
      <c r="J8" s="20" t="n">
        <v>3.91461429</v>
      </c>
      <c r="K8" s="18" t="n">
        <v>471.41646254</v>
      </c>
      <c r="L8" s="20" t="n">
        <v>5.20079791</v>
      </c>
      <c r="M8" s="18" t="s">
        <v>481</v>
      </c>
      <c r="N8" s="20" t="s">
        <v>481</v>
      </c>
      <c r="O8" s="18" t="s">
        <v>481</v>
      </c>
      <c r="P8" s="20" t="s">
        <v>481</v>
      </c>
      <c r="Q8" s="18" t="n">
        <v>368.48347797</v>
      </c>
      <c r="R8" s="20" t="n">
        <v>14.99112476</v>
      </c>
      <c r="S8" s="18" t="s">
        <v>481</v>
      </c>
      <c r="T8" s="20" t="s">
        <v>481</v>
      </c>
      <c r="U8" s="18" t="n">
        <v>403.15336974</v>
      </c>
      <c r="V8" s="20" t="n">
        <v>11.68299579</v>
      </c>
    </row>
    <row r="9" spans="1:22">
      <c r="A9" s="15" t="s">
        <v>484</v>
      </c>
      <c r="B9" s="17" t="n">
        <v>9651</v>
      </c>
      <c r="C9" s="18">
        <f>(116.0/B9*100)</f>
        <v/>
      </c>
      <c r="D9" s="19" t="n">
        <v>9535</v>
      </c>
      <c r="E9" s="18" t="n">
        <v>503.52250485</v>
      </c>
      <c r="F9" s="20" t="n">
        <v>5.26250874</v>
      </c>
      <c r="G9" s="18" t="n">
        <v>523.10058516</v>
      </c>
      <c r="H9" s="20" t="n">
        <v>2.29270812</v>
      </c>
      <c r="I9" s="18" t="n">
        <v>497.85370079</v>
      </c>
      <c r="J9" s="20" t="n">
        <v>3.01008739</v>
      </c>
      <c r="K9" s="18" t="n">
        <v>470.47947639</v>
      </c>
      <c r="L9" s="20" t="n">
        <v>4.49169446</v>
      </c>
      <c r="M9" s="18" t="s">
        <v>481</v>
      </c>
      <c r="N9" s="20" t="s">
        <v>481</v>
      </c>
      <c r="O9" s="18" t="s">
        <v>481</v>
      </c>
      <c r="P9" s="20" t="s">
        <v>481</v>
      </c>
      <c r="Q9" s="18" t="n">
        <v>374.78530698</v>
      </c>
      <c r="R9" s="20" t="n">
        <v>11.62763904</v>
      </c>
      <c r="S9" s="18" t="s">
        <v>481</v>
      </c>
      <c r="T9" s="20" t="s">
        <v>481</v>
      </c>
      <c r="U9" s="18" t="n">
        <v>426.21505099</v>
      </c>
      <c r="V9" s="20" t="n">
        <v>11.29860205</v>
      </c>
    </row>
    <row r="10" spans="1:22">
      <c r="A10" s="15" t="s">
        <v>485</v>
      </c>
      <c r="B10" s="17" t="n">
        <v>20058</v>
      </c>
      <c r="C10" s="18">
        <f>(531.0/B10*100)</f>
        <v/>
      </c>
      <c r="D10" s="19" t="n">
        <v>19527</v>
      </c>
      <c r="E10" s="18" t="n">
        <v>534.91656669</v>
      </c>
      <c r="F10" s="20" t="n">
        <v>3.33786192</v>
      </c>
      <c r="G10" s="18" t="n">
        <v>535.58649278</v>
      </c>
      <c r="H10" s="20" t="n">
        <v>2.3073007</v>
      </c>
      <c r="I10" s="18" t="n">
        <v>520.75310245</v>
      </c>
      <c r="J10" s="20" t="n">
        <v>2.80739909</v>
      </c>
      <c r="K10" s="18" t="n">
        <v>502.65539013</v>
      </c>
      <c r="L10" s="20" t="n">
        <v>4.21399012</v>
      </c>
      <c r="M10" s="18" t="s">
        <v>481</v>
      </c>
      <c r="N10" s="20" t="s">
        <v>481</v>
      </c>
      <c r="O10" s="18" t="s">
        <v>481</v>
      </c>
      <c r="P10" s="20" t="s">
        <v>481</v>
      </c>
      <c r="Q10" s="18" t="s">
        <v>481</v>
      </c>
      <c r="R10" s="20" t="s">
        <v>481</v>
      </c>
      <c r="S10" s="18" t="s">
        <v>481</v>
      </c>
      <c r="T10" s="20" t="s">
        <v>481</v>
      </c>
      <c r="U10" s="18" t="n">
        <v>449.15757576</v>
      </c>
      <c r="V10" s="20" t="n">
        <v>7.00547874</v>
      </c>
    </row>
    <row r="11" spans="1:22">
      <c r="A11" s="15" t="s">
        <v>486</v>
      </c>
      <c r="B11" s="17" t="n">
        <v>7053</v>
      </c>
      <c r="C11" s="18">
        <f>(53.0/B11*100)</f>
        <v/>
      </c>
      <c r="D11" s="19" t="n">
        <v>7000</v>
      </c>
      <c r="E11" s="18" t="n">
        <v>452.0666519</v>
      </c>
      <c r="F11" s="20" t="n">
        <v>3.37224727</v>
      </c>
      <c r="G11" s="18" t="n">
        <v>452.70041641</v>
      </c>
      <c r="H11" s="20" t="n">
        <v>2.58173828</v>
      </c>
      <c r="I11" s="18" t="n">
        <v>434.74136955</v>
      </c>
      <c r="J11" s="20" t="n">
        <v>4.3247753</v>
      </c>
      <c r="K11" s="18" t="n">
        <v>431.73318366</v>
      </c>
      <c r="L11" s="20" t="n">
        <v>5.39487305</v>
      </c>
      <c r="M11" s="18" t="s">
        <v>481</v>
      </c>
      <c r="N11" s="20" t="s">
        <v>481</v>
      </c>
      <c r="O11" s="18" t="s">
        <v>481</v>
      </c>
      <c r="P11" s="20" t="s">
        <v>481</v>
      </c>
      <c r="Q11" s="18" t="s">
        <v>481</v>
      </c>
      <c r="R11" s="20" t="s">
        <v>481</v>
      </c>
      <c r="S11" s="18" t="s">
        <v>481</v>
      </c>
      <c r="T11" s="20" t="s">
        <v>481</v>
      </c>
      <c r="U11" s="18" t="n">
        <v>392.57406633</v>
      </c>
      <c r="V11" s="20" t="n">
        <v>10.15989017</v>
      </c>
    </row>
    <row r="12" spans="1:22">
      <c r="A12" s="15" t="s">
        <v>487</v>
      </c>
      <c r="B12" s="17" t="n">
        <v>6894</v>
      </c>
      <c r="C12" s="18">
        <f>(57.0/B12*100)</f>
        <v/>
      </c>
      <c r="D12" s="19" t="n">
        <v>6837</v>
      </c>
      <c r="E12" s="18" t="n">
        <v>507.70089093</v>
      </c>
      <c r="F12" s="20" t="n">
        <v>4.97370101</v>
      </c>
      <c r="G12" s="18" t="n">
        <v>501.76510919</v>
      </c>
      <c r="H12" s="20" t="n">
        <v>2.16726963</v>
      </c>
      <c r="I12" s="18" t="n">
        <v>485.75146116</v>
      </c>
      <c r="J12" s="20" t="n">
        <v>3.37940391</v>
      </c>
      <c r="K12" s="18" t="n">
        <v>484.82260537</v>
      </c>
      <c r="L12" s="20" t="n">
        <v>6.20870666</v>
      </c>
      <c r="M12" s="18" t="s">
        <v>481</v>
      </c>
      <c r="N12" s="20" t="s">
        <v>481</v>
      </c>
      <c r="O12" s="18" t="s">
        <v>481</v>
      </c>
      <c r="P12" s="20" t="s">
        <v>481</v>
      </c>
      <c r="Q12" s="18" t="n">
        <v>366.6777112</v>
      </c>
      <c r="R12" s="20" t="n">
        <v>14.39052153</v>
      </c>
      <c r="S12" s="18" t="s">
        <v>481</v>
      </c>
      <c r="T12" s="20" t="s">
        <v>481</v>
      </c>
      <c r="U12" s="18" t="n">
        <v>396.05035966</v>
      </c>
      <c r="V12" s="20" t="n">
        <v>11.93333763</v>
      </c>
    </row>
    <row r="13" spans="1:22">
      <c r="A13" s="15" t="s">
        <v>488</v>
      </c>
      <c r="B13" s="17" t="n">
        <v>7161</v>
      </c>
      <c r="C13" s="18">
        <f>(95.0/B13*100)</f>
        <v/>
      </c>
      <c r="D13" s="19" t="n">
        <v>7066</v>
      </c>
      <c r="E13" s="18" t="n">
        <v>516.08001393</v>
      </c>
      <c r="F13" s="20" t="n">
        <v>4.74387427</v>
      </c>
      <c r="G13" s="18" t="n">
        <v>515.69882253</v>
      </c>
      <c r="H13" s="20" t="n">
        <v>2.21112862</v>
      </c>
      <c r="I13" s="18" t="n">
        <v>486.48437378</v>
      </c>
      <c r="J13" s="20" t="n">
        <v>3.49185283</v>
      </c>
      <c r="K13" s="18" t="n">
        <v>478.99959954</v>
      </c>
      <c r="L13" s="20" t="n">
        <v>4.87636025</v>
      </c>
      <c r="M13" s="18" t="s">
        <v>481</v>
      </c>
      <c r="N13" s="20" t="s">
        <v>481</v>
      </c>
      <c r="O13" s="18" t="s">
        <v>481</v>
      </c>
      <c r="P13" s="20" t="s">
        <v>481</v>
      </c>
      <c r="Q13" s="18" t="n">
        <v>436.36003517</v>
      </c>
      <c r="R13" s="20" t="n">
        <v>6.43426798</v>
      </c>
      <c r="S13" s="18" t="s">
        <v>481</v>
      </c>
      <c r="T13" s="20" t="s">
        <v>481</v>
      </c>
      <c r="U13" s="18" t="n">
        <v>391.82859381</v>
      </c>
      <c r="V13" s="20" t="n">
        <v>14.60784741</v>
      </c>
    </row>
    <row r="14" spans="1:22">
      <c r="A14" s="15" t="s">
        <v>489</v>
      </c>
      <c r="B14" s="17" t="n">
        <v>5587</v>
      </c>
      <c r="C14" s="18">
        <f>(76.0/B14*100)</f>
        <v/>
      </c>
      <c r="D14" s="19" t="n">
        <v>5511</v>
      </c>
      <c r="E14" s="18" t="n">
        <v>551.74904787</v>
      </c>
      <c r="F14" s="20" t="n">
        <v>3.95892254</v>
      </c>
      <c r="G14" s="18" t="n">
        <v>538.6928232400001</v>
      </c>
      <c r="H14" s="20" t="n">
        <v>2.42120344</v>
      </c>
      <c r="I14" s="18" t="n">
        <v>517.05320576</v>
      </c>
      <c r="J14" s="20" t="n">
        <v>3.40918878</v>
      </c>
      <c r="K14" s="18" t="n">
        <v>501.9162338</v>
      </c>
      <c r="L14" s="20" t="n">
        <v>6.80932936</v>
      </c>
      <c r="M14" s="18" t="s">
        <v>481</v>
      </c>
      <c r="N14" s="20" t="s">
        <v>481</v>
      </c>
      <c r="O14" s="18" t="s">
        <v>481</v>
      </c>
      <c r="P14" s="20" t="s">
        <v>481</v>
      </c>
      <c r="Q14" s="18" t="s">
        <v>481</v>
      </c>
      <c r="R14" s="20" t="s">
        <v>481</v>
      </c>
      <c r="S14" s="18" t="s">
        <v>481</v>
      </c>
      <c r="T14" s="20" t="s">
        <v>481</v>
      </c>
      <c r="U14" s="18" t="n">
        <v>453.97024719</v>
      </c>
      <c r="V14" s="20" t="n">
        <v>15.18641507</v>
      </c>
    </row>
    <row r="15" spans="1:22">
      <c r="A15" s="15" t="s">
        <v>490</v>
      </c>
      <c r="B15" s="17" t="n">
        <v>5882</v>
      </c>
      <c r="C15" s="18">
        <f>(53.0/B15*100)</f>
        <v/>
      </c>
      <c r="D15" s="19" t="n">
        <v>5829</v>
      </c>
      <c r="E15" s="18" t="n">
        <v>535.15552158</v>
      </c>
      <c r="F15" s="20" t="n">
        <v>4.32087812</v>
      </c>
      <c r="G15" s="18" t="n">
        <v>538.0782802700001</v>
      </c>
      <c r="H15" s="20" t="n">
        <v>2.53933664</v>
      </c>
      <c r="I15" s="18" t="n">
        <v>521.65053833</v>
      </c>
      <c r="J15" s="20" t="n">
        <v>3.74209557</v>
      </c>
      <c r="K15" s="18" t="n">
        <v>500.34117694</v>
      </c>
      <c r="L15" s="20" t="n">
        <v>6.3319138</v>
      </c>
      <c r="M15" s="18" t="s">
        <v>481</v>
      </c>
      <c r="N15" s="20" t="s">
        <v>481</v>
      </c>
      <c r="O15" s="18" t="s">
        <v>481</v>
      </c>
      <c r="P15" s="20" t="s">
        <v>481</v>
      </c>
      <c r="Q15" s="18" t="n">
        <v>375.95013089</v>
      </c>
      <c r="R15" s="20" t="n">
        <v>17.42774697</v>
      </c>
      <c r="S15" s="18" t="s">
        <v>481</v>
      </c>
      <c r="T15" s="20" t="s">
        <v>481</v>
      </c>
      <c r="U15" s="18" t="n">
        <v>478.76306055</v>
      </c>
      <c r="V15" s="20" t="n">
        <v>15.10839663</v>
      </c>
    </row>
    <row r="16" spans="1:22">
      <c r="A16" s="15" t="s">
        <v>491</v>
      </c>
      <c r="B16" s="17" t="n">
        <v>6108</v>
      </c>
      <c r="C16" s="18">
        <f>(107.0/B16*100)</f>
        <v/>
      </c>
      <c r="D16" s="19" t="n">
        <v>6001</v>
      </c>
      <c r="E16" s="18" t="n">
        <v>490.4969163</v>
      </c>
      <c r="F16" s="20" t="n">
        <v>4.82281359</v>
      </c>
      <c r="G16" s="18" t="n">
        <v>522.14026784</v>
      </c>
      <c r="H16" s="20" t="n">
        <v>3.09613158</v>
      </c>
      <c r="I16" s="18" t="n">
        <v>503.39616417</v>
      </c>
      <c r="J16" s="20" t="n">
        <v>2.36583471</v>
      </c>
      <c r="K16" s="18" t="n">
        <v>466.96120773</v>
      </c>
      <c r="L16" s="20" t="n">
        <v>3.03433036</v>
      </c>
      <c r="M16" s="18" t="s">
        <v>481</v>
      </c>
      <c r="N16" s="20" t="s">
        <v>481</v>
      </c>
      <c r="O16" s="18" t="s">
        <v>481</v>
      </c>
      <c r="P16" s="20" t="s">
        <v>481</v>
      </c>
      <c r="Q16" s="18" t="s">
        <v>481</v>
      </c>
      <c r="R16" s="20" t="s">
        <v>481</v>
      </c>
      <c r="S16" s="18" t="s">
        <v>481</v>
      </c>
      <c r="T16" s="20" t="s">
        <v>481</v>
      </c>
      <c r="U16" s="18" t="n">
        <v>372.62305269</v>
      </c>
      <c r="V16" s="20" t="n">
        <v>10.96011166</v>
      </c>
    </row>
    <row r="17" spans="1:22">
      <c r="A17" s="15" t="s">
        <v>492</v>
      </c>
      <c r="B17" s="17" t="n">
        <v>6504</v>
      </c>
      <c r="C17" s="18">
        <f>(709.0/B17*100)</f>
        <v/>
      </c>
      <c r="D17" s="19" t="n">
        <v>5795</v>
      </c>
      <c r="E17" s="18" t="n">
        <v>528.51659613</v>
      </c>
      <c r="F17" s="20" t="n">
        <v>3.67515186</v>
      </c>
      <c r="G17" s="18" t="n">
        <v>522.24510553</v>
      </c>
      <c r="H17" s="20" t="n">
        <v>2.99600633</v>
      </c>
      <c r="I17" s="18" t="n">
        <v>506.2866977</v>
      </c>
      <c r="J17" s="20" t="n">
        <v>4.14968332</v>
      </c>
      <c r="K17" s="18" t="n">
        <v>494.95846705</v>
      </c>
      <c r="L17" s="20" t="n">
        <v>5.73913763</v>
      </c>
      <c r="M17" s="18" t="s">
        <v>481</v>
      </c>
      <c r="N17" s="20" t="s">
        <v>481</v>
      </c>
      <c r="O17" s="18" t="s">
        <v>481</v>
      </c>
      <c r="P17" s="20" t="s">
        <v>481</v>
      </c>
      <c r="Q17" s="18" t="n">
        <v>360.48925247</v>
      </c>
      <c r="R17" s="20" t="n">
        <v>12.44339086</v>
      </c>
      <c r="S17" s="18" t="s">
        <v>481</v>
      </c>
      <c r="T17" s="20" t="s">
        <v>481</v>
      </c>
      <c r="U17" s="18" t="n">
        <v>441.14747735</v>
      </c>
      <c r="V17" s="20" t="n">
        <v>12.11569197</v>
      </c>
    </row>
    <row r="18" spans="1:22">
      <c r="A18" s="15" t="s">
        <v>493</v>
      </c>
      <c r="B18" s="17" t="n">
        <v>5532</v>
      </c>
      <c r="C18" s="18">
        <f>(28.0/B18*100)</f>
        <v/>
      </c>
      <c r="D18" s="19" t="n">
        <v>5504</v>
      </c>
      <c r="E18" s="18" t="n">
        <v>454.11905964</v>
      </c>
      <c r="F18" s="20" t="n">
        <v>5.17316628</v>
      </c>
      <c r="G18" s="18" t="n">
        <v>462.33166536</v>
      </c>
      <c r="H18" s="20" t="n">
        <v>3.57091093</v>
      </c>
      <c r="I18" s="18" t="n">
        <v>447.2048</v>
      </c>
      <c r="J18" s="20" t="n">
        <v>5.62190809</v>
      </c>
      <c r="K18" s="18" t="n">
        <v>421.5075617</v>
      </c>
      <c r="L18" s="20" t="n">
        <v>7.69961368</v>
      </c>
      <c r="M18" s="18" t="s">
        <v>481</v>
      </c>
      <c r="N18" s="20" t="s">
        <v>481</v>
      </c>
      <c r="O18" s="18" t="s">
        <v>481</v>
      </c>
      <c r="P18" s="20" t="s">
        <v>481</v>
      </c>
      <c r="Q18" s="18" t="s">
        <v>481</v>
      </c>
      <c r="R18" s="20" t="s">
        <v>481</v>
      </c>
      <c r="S18" s="18" t="s">
        <v>481</v>
      </c>
      <c r="T18" s="20" t="s">
        <v>481</v>
      </c>
      <c r="U18" s="18" t="n">
        <v>375.49604387</v>
      </c>
      <c r="V18" s="20" t="n">
        <v>12.28406404</v>
      </c>
    </row>
    <row r="19" spans="1:22">
      <c r="A19" s="15" t="s">
        <v>494</v>
      </c>
      <c r="B19" s="17" t="n">
        <v>5658</v>
      </c>
      <c r="C19" s="18">
        <f>(74.0/B19*100)</f>
        <v/>
      </c>
      <c r="D19" s="19" t="n">
        <v>5584</v>
      </c>
      <c r="E19" s="18" t="n">
        <v>489.82584779</v>
      </c>
      <c r="F19" s="20" t="n">
        <v>4.09742733</v>
      </c>
      <c r="G19" s="18" t="n">
        <v>482.91094285</v>
      </c>
      <c r="H19" s="20" t="n">
        <v>2.91127369</v>
      </c>
      <c r="I19" s="18" t="n">
        <v>463.53863652</v>
      </c>
      <c r="J19" s="20" t="n">
        <v>3.75221726</v>
      </c>
      <c r="K19" s="18" t="n">
        <v>453.37192256</v>
      </c>
      <c r="L19" s="20" t="n">
        <v>6.2620094</v>
      </c>
      <c r="M19" s="18" t="s">
        <v>481</v>
      </c>
      <c r="N19" s="20" t="s">
        <v>481</v>
      </c>
      <c r="O19" s="18" t="s">
        <v>481</v>
      </c>
      <c r="P19" s="20" t="s">
        <v>481</v>
      </c>
      <c r="Q19" s="18" t="s">
        <v>481</v>
      </c>
      <c r="R19" s="20" t="s">
        <v>481</v>
      </c>
      <c r="S19" s="18" t="s">
        <v>481</v>
      </c>
      <c r="T19" s="20" t="s">
        <v>481</v>
      </c>
      <c r="U19" s="18" t="n">
        <v>393.85016183</v>
      </c>
      <c r="V19" s="20" t="n">
        <v>11.13922008</v>
      </c>
    </row>
    <row r="20" spans="1:22">
      <c r="A20" s="15" t="s">
        <v>495</v>
      </c>
      <c r="B20" s="17" t="n">
        <v>3371</v>
      </c>
      <c r="C20" s="18">
        <f>(75.0/B20*100)</f>
        <v/>
      </c>
      <c r="D20" s="19" t="n">
        <v>3296</v>
      </c>
      <c r="E20" s="18" t="n">
        <v>483.13115739</v>
      </c>
      <c r="F20" s="20" t="n">
        <v>3.10299788</v>
      </c>
      <c r="G20" s="18" t="n">
        <v>479.41207537</v>
      </c>
      <c r="H20" s="20" t="n">
        <v>2.41099227</v>
      </c>
      <c r="I20" s="18" t="n">
        <v>458.4718228</v>
      </c>
      <c r="J20" s="20" t="n">
        <v>5.44244065</v>
      </c>
      <c r="K20" s="18" t="n">
        <v>452.66774747</v>
      </c>
      <c r="L20" s="20" t="n">
        <v>5.86388666</v>
      </c>
      <c r="M20" s="18" t="s">
        <v>481</v>
      </c>
      <c r="N20" s="20" t="s">
        <v>481</v>
      </c>
      <c r="O20" s="18" t="s">
        <v>481</v>
      </c>
      <c r="P20" s="20" t="s">
        <v>481</v>
      </c>
      <c r="Q20" s="18" t="s">
        <v>481</v>
      </c>
      <c r="R20" s="20" t="s">
        <v>481</v>
      </c>
      <c r="S20" s="18" t="s">
        <v>481</v>
      </c>
      <c r="T20" s="20" t="s">
        <v>481</v>
      </c>
      <c r="U20" s="18" t="n">
        <v>393.93469042</v>
      </c>
      <c r="V20" s="20" t="n">
        <v>12.41025022</v>
      </c>
    </row>
    <row r="21" spans="1:22">
      <c r="A21" s="15" t="s">
        <v>496</v>
      </c>
      <c r="B21" s="17" t="n">
        <v>5741</v>
      </c>
      <c r="C21" s="18">
        <f>(45.0/B21*100)</f>
        <v/>
      </c>
      <c r="D21" s="19" t="n">
        <v>5696</v>
      </c>
      <c r="E21" s="18" t="n">
        <v>509.15522606</v>
      </c>
      <c r="F21" s="20" t="n">
        <v>3.91825014</v>
      </c>
      <c r="G21" s="18" t="n">
        <v>509.09416143</v>
      </c>
      <c r="H21" s="20" t="n">
        <v>2.5682961</v>
      </c>
      <c r="I21" s="18" t="n">
        <v>490.95881622</v>
      </c>
      <c r="J21" s="20" t="n">
        <v>3.37561535</v>
      </c>
      <c r="K21" s="18" t="n">
        <v>478.88623988</v>
      </c>
      <c r="L21" s="20" t="n">
        <v>5.81078813</v>
      </c>
      <c r="M21" s="18" t="s">
        <v>481</v>
      </c>
      <c r="N21" s="20" t="s">
        <v>481</v>
      </c>
      <c r="O21" s="18" t="s">
        <v>481</v>
      </c>
      <c r="P21" s="20" t="s">
        <v>481</v>
      </c>
      <c r="Q21" s="18" t="s">
        <v>481</v>
      </c>
      <c r="R21" s="20" t="s">
        <v>481</v>
      </c>
      <c r="S21" s="18" t="s">
        <v>481</v>
      </c>
      <c r="T21" s="20" t="s">
        <v>481</v>
      </c>
      <c r="U21" s="18" t="n">
        <v>436.37973607</v>
      </c>
      <c r="V21" s="20" t="n">
        <v>16.51389463</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466.55281214</v>
      </c>
      <c r="R22" s="20" t="n">
        <v>3.43755424</v>
      </c>
      <c r="S22" s="18" t="s">
        <v>481</v>
      </c>
      <c r="T22" s="20" t="s">
        <v>481</v>
      </c>
      <c r="U22" s="18" t="s">
        <v>481</v>
      </c>
      <c r="V22" s="20" t="s">
        <v>481</v>
      </c>
    </row>
    <row r="23" spans="1:22">
      <c r="A23" s="15" t="s">
        <v>498</v>
      </c>
      <c r="B23" s="17" t="n">
        <v>11583</v>
      </c>
      <c r="C23" s="18">
        <f>(222.0/B23*100)</f>
        <v/>
      </c>
      <c r="D23" s="19" t="n">
        <v>11361</v>
      </c>
      <c r="E23" s="18" t="n">
        <v>465.69946051</v>
      </c>
      <c r="F23" s="20" t="n">
        <v>5.76879205</v>
      </c>
      <c r="G23" s="18" t="n">
        <v>488.98737027</v>
      </c>
      <c r="H23" s="20" t="n">
        <v>2.6865828</v>
      </c>
      <c r="I23" s="18" t="n">
        <v>482.30001217</v>
      </c>
      <c r="J23" s="20" t="n">
        <v>3.63151694</v>
      </c>
      <c r="K23" s="18" t="n">
        <v>466.35814266</v>
      </c>
      <c r="L23" s="20" t="n">
        <v>5.08740935</v>
      </c>
      <c r="M23" s="18" t="s">
        <v>481</v>
      </c>
      <c r="N23" s="20" t="s">
        <v>481</v>
      </c>
      <c r="O23" s="18" t="s">
        <v>481</v>
      </c>
      <c r="P23" s="20" t="s">
        <v>481</v>
      </c>
      <c r="Q23" s="18" t="s">
        <v>481</v>
      </c>
      <c r="R23" s="20" t="s">
        <v>481</v>
      </c>
      <c r="S23" s="18" t="s">
        <v>481</v>
      </c>
      <c r="T23" s="20" t="s">
        <v>481</v>
      </c>
      <c r="U23" s="18" t="n">
        <v>428.09029264</v>
      </c>
      <c r="V23" s="20" t="n">
        <v>11.55897539</v>
      </c>
    </row>
    <row r="24" spans="1:22">
      <c r="A24" s="15" t="s">
        <v>499</v>
      </c>
      <c r="B24" s="17" t="n">
        <v>6647</v>
      </c>
      <c r="C24" s="18">
        <f>(7.0/B24*100)</f>
        <v/>
      </c>
      <c r="D24" s="19" t="n">
        <v>6640</v>
      </c>
      <c r="E24" s="18" t="n">
        <v>541.71683411</v>
      </c>
      <c r="F24" s="20" t="n">
        <v>3.60259357</v>
      </c>
      <c r="G24" s="18" t="n">
        <v>543.48012882</v>
      </c>
      <c r="H24" s="20" t="n">
        <v>3.10485539</v>
      </c>
      <c r="I24" s="18" t="n">
        <v>525.6298485</v>
      </c>
      <c r="J24" s="20" t="n">
        <v>4.55127109</v>
      </c>
      <c r="K24" s="18" t="n">
        <v>503.21852898</v>
      </c>
      <c r="L24" s="20" t="n">
        <v>7.9749</v>
      </c>
      <c r="M24" s="18" t="s">
        <v>481</v>
      </c>
      <c r="N24" s="20" t="s">
        <v>481</v>
      </c>
      <c r="O24" s="18" t="s">
        <v>481</v>
      </c>
      <c r="P24" s="20" t="s">
        <v>481</v>
      </c>
      <c r="Q24" s="18" t="s">
        <v>481</v>
      </c>
      <c r="R24" s="20" t="s">
        <v>481</v>
      </c>
      <c r="S24" s="18" t="s">
        <v>481</v>
      </c>
      <c r="T24" s="20" t="s">
        <v>481</v>
      </c>
      <c r="U24" s="18" t="n">
        <v>486.71848668</v>
      </c>
      <c r="V24" s="20" t="n">
        <v>15.96570525</v>
      </c>
    </row>
    <row r="25" spans="1:22">
      <c r="A25" s="15" t="s">
        <v>500</v>
      </c>
      <c r="B25" s="17" t="n">
        <v>5581</v>
      </c>
      <c r="C25" s="18">
        <f>(24.0/B25*100)</f>
        <v/>
      </c>
      <c r="D25" s="19" t="n">
        <v>5557</v>
      </c>
      <c r="E25" s="18" t="n">
        <v>535.75770441</v>
      </c>
      <c r="F25" s="20" t="n">
        <v>4.55547011</v>
      </c>
      <c r="G25" s="18" t="n">
        <v>525.59163481</v>
      </c>
      <c r="H25" s="20" t="n">
        <v>3.00989096</v>
      </c>
      <c r="I25" s="18" t="n">
        <v>474.04054299</v>
      </c>
      <c r="J25" s="20" t="n">
        <v>4.533157</v>
      </c>
      <c r="K25" s="18" t="n">
        <v>463.69453487</v>
      </c>
      <c r="L25" s="20" t="n">
        <v>6.58559189</v>
      </c>
      <c r="M25" s="18" t="s">
        <v>481</v>
      </c>
      <c r="N25" s="20" t="s">
        <v>481</v>
      </c>
      <c r="O25" s="18" t="s">
        <v>481</v>
      </c>
      <c r="P25" s="20" t="s">
        <v>481</v>
      </c>
      <c r="Q25" s="18" t="s">
        <v>481</v>
      </c>
      <c r="R25" s="20" t="s">
        <v>481</v>
      </c>
      <c r="S25" s="18" t="s">
        <v>481</v>
      </c>
      <c r="T25" s="20" t="s">
        <v>481</v>
      </c>
      <c r="U25" s="18" t="n">
        <v>456.19872029</v>
      </c>
      <c r="V25" s="20" t="n">
        <v>19.42086912</v>
      </c>
    </row>
    <row r="26" spans="1:22">
      <c r="A26" s="15" t="s">
        <v>501</v>
      </c>
      <c r="B26" s="17" t="n">
        <v>4869</v>
      </c>
      <c r="C26" s="18">
        <f>(36.0/B26*100)</f>
        <v/>
      </c>
      <c r="D26" s="19" t="n">
        <v>4833</v>
      </c>
      <c r="E26" s="18" t="n">
        <v>494.43177279</v>
      </c>
      <c r="F26" s="20" t="n">
        <v>4.28659018</v>
      </c>
      <c r="G26" s="18" t="n">
        <v>491.30187245</v>
      </c>
      <c r="H26" s="20" t="n">
        <v>1.79547133</v>
      </c>
      <c r="I26" s="18" t="n">
        <v>490.93013866</v>
      </c>
      <c r="J26" s="20" t="n">
        <v>3.9488102</v>
      </c>
      <c r="K26" s="18" t="n">
        <v>487.78101217</v>
      </c>
      <c r="L26" s="20" t="n">
        <v>7.85211491</v>
      </c>
      <c r="M26" s="18" t="s">
        <v>481</v>
      </c>
      <c r="N26" s="20" t="s">
        <v>481</v>
      </c>
      <c r="O26" s="18" t="s">
        <v>481</v>
      </c>
      <c r="P26" s="20" t="s">
        <v>481</v>
      </c>
      <c r="Q26" s="18" t="s">
        <v>481</v>
      </c>
      <c r="R26" s="20" t="s">
        <v>481</v>
      </c>
      <c r="S26" s="18" t="s">
        <v>481</v>
      </c>
      <c r="T26" s="20" t="s">
        <v>481</v>
      </c>
      <c r="U26" s="18" t="n">
        <v>425.01095546</v>
      </c>
      <c r="V26" s="20" t="n">
        <v>12.56826304</v>
      </c>
    </row>
    <row r="27" spans="1:22">
      <c r="A27" s="15" t="s">
        <v>502</v>
      </c>
      <c r="B27" s="17" t="n">
        <v>5299</v>
      </c>
      <c r="C27" s="18">
        <f>(19.0/B27*100)</f>
        <v/>
      </c>
      <c r="D27" s="19" t="n">
        <v>5280</v>
      </c>
      <c r="E27" s="18" t="n">
        <v>502.46683944</v>
      </c>
      <c r="F27" s="20" t="n">
        <v>2.83741298</v>
      </c>
      <c r="G27" s="18" t="n">
        <v>492.18225321</v>
      </c>
      <c r="H27" s="20" t="n">
        <v>1.79678326</v>
      </c>
      <c r="I27" s="18" t="n">
        <v>466.41125747</v>
      </c>
      <c r="J27" s="20" t="n">
        <v>2.80251378</v>
      </c>
      <c r="K27" s="18" t="n">
        <v>456.37863075</v>
      </c>
      <c r="L27" s="20" t="n">
        <v>4.01481203</v>
      </c>
      <c r="M27" s="18" t="s">
        <v>481</v>
      </c>
      <c r="N27" s="20" t="s">
        <v>481</v>
      </c>
      <c r="O27" s="18" t="s">
        <v>481</v>
      </c>
      <c r="P27" s="20" t="s">
        <v>481</v>
      </c>
      <c r="Q27" s="18" t="s">
        <v>481</v>
      </c>
      <c r="R27" s="20" t="s">
        <v>481</v>
      </c>
      <c r="S27" s="18" t="s">
        <v>481</v>
      </c>
      <c r="T27" s="20" t="s">
        <v>481</v>
      </c>
      <c r="U27" s="18" t="n">
        <v>413.15022087</v>
      </c>
      <c r="V27" s="20" t="n">
        <v>8.240164760000001</v>
      </c>
    </row>
    <row r="28" spans="1:22">
      <c r="A28" s="15" t="s">
        <v>503</v>
      </c>
      <c r="B28" s="17" t="n">
        <v>7568</v>
      </c>
      <c r="C28" s="18">
        <f>(64.0/B28*100)</f>
        <v/>
      </c>
      <c r="D28" s="19" t="n">
        <v>7504</v>
      </c>
      <c r="E28" s="18" t="n">
        <v>417.54455611</v>
      </c>
      <c r="F28" s="20" t="n">
        <v>2.78914622</v>
      </c>
      <c r="G28" s="18" t="n">
        <v>421.03023406</v>
      </c>
      <c r="H28" s="20" t="n">
        <v>2.38920404</v>
      </c>
      <c r="I28" s="18" t="n">
        <v>408.78585771</v>
      </c>
      <c r="J28" s="20" t="n">
        <v>3.28362328</v>
      </c>
      <c r="K28" s="18" t="n">
        <v>399.46659354</v>
      </c>
      <c r="L28" s="20" t="n">
        <v>4.09340502</v>
      </c>
      <c r="M28" s="18" t="s">
        <v>481</v>
      </c>
      <c r="N28" s="20" t="s">
        <v>481</v>
      </c>
      <c r="O28" s="18" t="s">
        <v>481</v>
      </c>
      <c r="P28" s="20" t="s">
        <v>481</v>
      </c>
      <c r="Q28" s="18" t="s">
        <v>481</v>
      </c>
      <c r="R28" s="20" t="s">
        <v>481</v>
      </c>
      <c r="S28" s="18" t="s">
        <v>481</v>
      </c>
      <c r="T28" s="20" t="s">
        <v>481</v>
      </c>
      <c r="U28" s="18" t="n">
        <v>383.80343054</v>
      </c>
      <c r="V28" s="20" t="n">
        <v>8.71397505</v>
      </c>
    </row>
    <row r="29" spans="1:22">
      <c r="A29" s="15" t="s">
        <v>504</v>
      </c>
      <c r="B29" s="17" t="n">
        <v>5385</v>
      </c>
      <c r="C29" s="18">
        <f>(30.0/B29*100)</f>
        <v/>
      </c>
      <c r="D29" s="19" t="n">
        <v>5355</v>
      </c>
      <c r="E29" s="18" t="n">
        <v>517.72068483</v>
      </c>
      <c r="F29" s="20" t="n">
        <v>5.02573691</v>
      </c>
      <c r="G29" s="18" t="n">
        <v>520.93052324</v>
      </c>
      <c r="H29" s="20" t="n">
        <v>2.48866409</v>
      </c>
      <c r="I29" s="18" t="n">
        <v>492.29685393</v>
      </c>
      <c r="J29" s="20" t="n">
        <v>4.26058714</v>
      </c>
      <c r="K29" s="18" t="n">
        <v>460.19820481</v>
      </c>
      <c r="L29" s="20" t="n">
        <v>8.292469430000001</v>
      </c>
      <c r="M29" s="18" t="s">
        <v>481</v>
      </c>
      <c r="N29" s="20" t="s">
        <v>481</v>
      </c>
      <c r="O29" s="18" t="s">
        <v>481</v>
      </c>
      <c r="P29" s="20" t="s">
        <v>481</v>
      </c>
      <c r="Q29" s="18" t="n">
        <v>358.28551468</v>
      </c>
      <c r="R29" s="20" t="n">
        <v>8.567023300000001</v>
      </c>
      <c r="S29" s="18" t="s">
        <v>481</v>
      </c>
      <c r="T29" s="20" t="s">
        <v>481</v>
      </c>
      <c r="U29" s="18" t="n">
        <v>451.01500654</v>
      </c>
      <c r="V29" s="20" t="n">
        <v>15.66195862</v>
      </c>
    </row>
    <row r="30" spans="1:22">
      <c r="A30" s="15" t="s">
        <v>505</v>
      </c>
      <c r="B30" s="17" t="n">
        <v>4520</v>
      </c>
      <c r="C30" s="18">
        <f>(107.0/B30*100)</f>
        <v/>
      </c>
      <c r="D30" s="19" t="n">
        <v>4413</v>
      </c>
      <c r="E30" s="18" t="n">
        <v>516.51697569</v>
      </c>
      <c r="F30" s="20" t="n">
        <v>5.13097553</v>
      </c>
      <c r="G30" s="18" t="n">
        <v>523.8887756399999</v>
      </c>
      <c r="H30" s="20" t="n">
        <v>2.4805288</v>
      </c>
      <c r="I30" s="18" t="n">
        <v>504.15169186</v>
      </c>
      <c r="J30" s="20" t="n">
        <v>3.93095049</v>
      </c>
      <c r="K30" s="18" t="n">
        <v>477.96906725</v>
      </c>
      <c r="L30" s="20" t="n">
        <v>6.99248183</v>
      </c>
      <c r="M30" s="18" t="s">
        <v>481</v>
      </c>
      <c r="N30" s="20" t="s">
        <v>481</v>
      </c>
      <c r="O30" s="18" t="s">
        <v>481</v>
      </c>
      <c r="P30" s="20" t="s">
        <v>481</v>
      </c>
      <c r="Q30" s="18" t="s">
        <v>481</v>
      </c>
      <c r="R30" s="20" t="s">
        <v>481</v>
      </c>
      <c r="S30" s="18" t="s">
        <v>481</v>
      </c>
      <c r="T30" s="20" t="s">
        <v>481</v>
      </c>
      <c r="U30" s="18" t="n">
        <v>436.34908498</v>
      </c>
      <c r="V30" s="20" t="n">
        <v>13.17307784</v>
      </c>
    </row>
    <row r="31" spans="1:22">
      <c r="A31" s="15" t="s">
        <v>506</v>
      </c>
      <c r="B31" s="17" t="n">
        <v>5456</v>
      </c>
      <c r="C31" s="18">
        <f>(127.0/B31*100)</f>
        <v/>
      </c>
      <c r="D31" s="19" t="n">
        <v>5329</v>
      </c>
      <c r="E31" s="18" t="n">
        <v>506.13605004</v>
      </c>
      <c r="F31" s="20" t="n">
        <v>3.6557372</v>
      </c>
      <c r="G31" s="18" t="n">
        <v>509.95907972</v>
      </c>
      <c r="H31" s="20" t="n">
        <v>2.53459785</v>
      </c>
      <c r="I31" s="18" t="n">
        <v>484.6073271</v>
      </c>
      <c r="J31" s="20" t="n">
        <v>4.557706</v>
      </c>
      <c r="K31" s="18" t="n">
        <v>463.01105477</v>
      </c>
      <c r="L31" s="20" t="n">
        <v>4.92712435</v>
      </c>
      <c r="M31" s="18" t="s">
        <v>481</v>
      </c>
      <c r="N31" s="20" t="s">
        <v>481</v>
      </c>
      <c r="O31" s="18" t="s">
        <v>481</v>
      </c>
      <c r="P31" s="20" t="s">
        <v>481</v>
      </c>
      <c r="Q31" s="18" t="s">
        <v>481</v>
      </c>
      <c r="R31" s="20" t="s">
        <v>481</v>
      </c>
      <c r="S31" s="18" t="s">
        <v>481</v>
      </c>
      <c r="T31" s="20" t="s">
        <v>481</v>
      </c>
      <c r="U31" s="18" t="n">
        <v>416.96823005</v>
      </c>
      <c r="V31" s="20" t="n">
        <v>10.08432322</v>
      </c>
    </row>
    <row r="32" spans="1:22">
      <c r="A32" s="15" t="s">
        <v>507</v>
      </c>
      <c r="B32" s="17" t="n">
        <v>4478</v>
      </c>
      <c r="C32" s="18">
        <f>(5.0/B32*100)</f>
        <v/>
      </c>
      <c r="D32" s="19" t="n">
        <v>4473</v>
      </c>
      <c r="E32" s="18" t="n">
        <v>501.88570585</v>
      </c>
      <c r="F32" s="20" t="n">
        <v>5.61530018</v>
      </c>
      <c r="G32" s="18" t="n">
        <v>505.87057599</v>
      </c>
      <c r="H32" s="20" t="n">
        <v>2.5504308</v>
      </c>
      <c r="I32" s="18" t="n">
        <v>496.58652263</v>
      </c>
      <c r="J32" s="20" t="n">
        <v>3.33808125</v>
      </c>
      <c r="K32" s="18" t="n">
        <v>505.24724617</v>
      </c>
      <c r="L32" s="20" t="n">
        <v>5.58180939</v>
      </c>
      <c r="M32" s="18" t="s">
        <v>481</v>
      </c>
      <c r="N32" s="20" t="s">
        <v>481</v>
      </c>
      <c r="O32" s="18" t="s">
        <v>481</v>
      </c>
      <c r="P32" s="20" t="s">
        <v>481</v>
      </c>
      <c r="Q32" s="18" t="s">
        <v>481</v>
      </c>
      <c r="R32" s="20" t="s">
        <v>481</v>
      </c>
      <c r="S32" s="18" t="s">
        <v>481</v>
      </c>
      <c r="T32" s="20" t="s">
        <v>481</v>
      </c>
      <c r="U32" s="18" t="n">
        <v>394.47801449</v>
      </c>
      <c r="V32" s="20" t="n">
        <v>14.50550369</v>
      </c>
    </row>
    <row r="33" spans="1:22">
      <c r="A33" s="15" t="s">
        <v>508</v>
      </c>
      <c r="B33" s="17" t="n">
        <v>7325</v>
      </c>
      <c r="C33" s="18">
        <f>(76.0/B33*100)</f>
        <v/>
      </c>
      <c r="D33" s="19" t="n">
        <v>7249</v>
      </c>
      <c r="E33" s="18" t="n">
        <v>498.40855755</v>
      </c>
      <c r="F33" s="20" t="n">
        <v>3.06077037</v>
      </c>
      <c r="G33" s="18" t="n">
        <v>507.76698317</v>
      </c>
      <c r="H33" s="20" t="n">
        <v>2.67098338</v>
      </c>
      <c r="I33" s="18" t="n">
        <v>498.03267959</v>
      </c>
      <c r="J33" s="20" t="n">
        <v>4.59964375</v>
      </c>
      <c r="K33" s="18" t="n">
        <v>466.64844155</v>
      </c>
      <c r="L33" s="20" t="n">
        <v>6.66794212</v>
      </c>
      <c r="M33" s="18" t="s">
        <v>481</v>
      </c>
      <c r="N33" s="20" t="s">
        <v>481</v>
      </c>
      <c r="O33" s="18" t="s">
        <v>481</v>
      </c>
      <c r="P33" s="20" t="s">
        <v>481</v>
      </c>
      <c r="Q33" s="18" t="s">
        <v>481</v>
      </c>
      <c r="R33" s="20" t="s">
        <v>481</v>
      </c>
      <c r="S33" s="18" t="s">
        <v>481</v>
      </c>
      <c r="T33" s="20" t="s">
        <v>481</v>
      </c>
      <c r="U33" s="18" t="n">
        <v>441.07611901</v>
      </c>
      <c r="V33" s="20" t="n">
        <v>14.68804657</v>
      </c>
    </row>
    <row r="34" spans="1:22">
      <c r="A34" s="15" t="s">
        <v>509</v>
      </c>
      <c r="B34" s="17" t="n">
        <v>6350</v>
      </c>
      <c r="C34" s="18">
        <f>(39.0/B34*100)</f>
        <v/>
      </c>
      <c r="D34" s="19" t="n">
        <v>6311</v>
      </c>
      <c r="E34" s="18" t="n">
        <v>471.69019268</v>
      </c>
      <c r="F34" s="20" t="n">
        <v>4.35957947</v>
      </c>
      <c r="G34" s="18" t="n">
        <v>474.88789652</v>
      </c>
      <c r="H34" s="20" t="n">
        <v>2.70647024</v>
      </c>
      <c r="I34" s="18" t="n">
        <v>456.22369306</v>
      </c>
      <c r="J34" s="20" t="n">
        <v>3.39690554</v>
      </c>
      <c r="K34" s="18" t="n">
        <v>455.25184983</v>
      </c>
      <c r="L34" s="20" t="n">
        <v>5.14781933</v>
      </c>
      <c r="M34" s="18" t="s">
        <v>481</v>
      </c>
      <c r="N34" s="20" t="s">
        <v>481</v>
      </c>
      <c r="O34" s="18" t="s">
        <v>481</v>
      </c>
      <c r="P34" s="20" t="s">
        <v>481</v>
      </c>
      <c r="Q34" s="18" t="n">
        <v>306.56969545</v>
      </c>
      <c r="R34" s="20" t="n">
        <v>10.27624616</v>
      </c>
      <c r="S34" s="18" t="s">
        <v>481</v>
      </c>
      <c r="T34" s="20" t="s">
        <v>481</v>
      </c>
      <c r="U34" s="18" t="n">
        <v>363.56643628</v>
      </c>
      <c r="V34" s="20" t="n">
        <v>9.050103890000001</v>
      </c>
    </row>
    <row r="35" spans="1:22">
      <c r="A35" s="15" t="s">
        <v>510</v>
      </c>
      <c r="B35" s="17" t="n">
        <v>6406</v>
      </c>
      <c r="C35" s="18">
        <f>(38.0/B35*100)</f>
        <v/>
      </c>
      <c r="D35" s="19" t="n">
        <v>6368</v>
      </c>
      <c r="E35" s="18" t="n">
        <v>530.39404938</v>
      </c>
      <c r="F35" s="20" t="n">
        <v>4.452144</v>
      </c>
      <c r="G35" s="18" t="n">
        <v>520.26903514</v>
      </c>
      <c r="H35" s="20" t="n">
        <v>1.94734362</v>
      </c>
      <c r="I35" s="18" t="n">
        <v>501.16237893</v>
      </c>
      <c r="J35" s="20" t="n">
        <v>3.65782905</v>
      </c>
      <c r="K35" s="18" t="n">
        <v>493.97200146</v>
      </c>
      <c r="L35" s="20" t="n">
        <v>6.58835382</v>
      </c>
      <c r="M35" s="18" t="s">
        <v>481</v>
      </c>
      <c r="N35" s="20" t="s">
        <v>481</v>
      </c>
      <c r="O35" s="18" t="s">
        <v>481</v>
      </c>
      <c r="P35" s="20" t="s">
        <v>481</v>
      </c>
      <c r="Q35" s="18" t="n">
        <v>374.85244494</v>
      </c>
      <c r="R35" s="20" t="n">
        <v>5.84040672</v>
      </c>
      <c r="S35" s="18" t="s">
        <v>481</v>
      </c>
      <c r="T35" s="20" t="s">
        <v>481</v>
      </c>
      <c r="U35" s="18" t="n">
        <v>431.49700065</v>
      </c>
      <c r="V35" s="20" t="n">
        <v>8.85742756</v>
      </c>
    </row>
    <row r="36" spans="1:22">
      <c r="A36" s="15" t="s">
        <v>511</v>
      </c>
      <c r="B36" s="17" t="n">
        <v>6736</v>
      </c>
      <c r="C36" s="18">
        <f>(31.0/B36*100)</f>
        <v/>
      </c>
      <c r="D36" s="19" t="n">
        <v>6705</v>
      </c>
      <c r="E36" s="18" t="n">
        <v>492.3832008</v>
      </c>
      <c r="F36" s="20" t="n">
        <v>2.40650435</v>
      </c>
      <c r="G36" s="18" t="n">
        <v>500.04884281</v>
      </c>
      <c r="H36" s="20" t="n">
        <v>2.19209138</v>
      </c>
      <c r="I36" s="18" t="n">
        <v>478.62422086</v>
      </c>
      <c r="J36" s="20" t="n">
        <v>5.79027631</v>
      </c>
      <c r="K36" s="18" t="n">
        <v>477.09224431</v>
      </c>
      <c r="L36" s="20" t="n">
        <v>6.36356299</v>
      </c>
      <c r="M36" s="18" t="s">
        <v>481</v>
      </c>
      <c r="N36" s="20" t="s">
        <v>481</v>
      </c>
      <c r="O36" s="18" t="s">
        <v>481</v>
      </c>
      <c r="P36" s="20" t="s">
        <v>481</v>
      </c>
      <c r="Q36" s="18" t="s">
        <v>481</v>
      </c>
      <c r="R36" s="20" t="s">
        <v>481</v>
      </c>
      <c r="S36" s="18" t="s">
        <v>481</v>
      </c>
      <c r="T36" s="20" t="s">
        <v>481</v>
      </c>
      <c r="U36" s="18" t="n">
        <v>390.33202702</v>
      </c>
      <c r="V36" s="20" t="n">
        <v>12.84281728</v>
      </c>
    </row>
    <row r="37" spans="1:22">
      <c r="A37" s="15" t="s">
        <v>512</v>
      </c>
      <c r="B37" s="17" t="n">
        <v>5458</v>
      </c>
      <c r="C37" s="18">
        <f>(66.0/B37*100)</f>
        <v/>
      </c>
      <c r="D37" s="19" t="n">
        <v>5392</v>
      </c>
      <c r="E37" s="18" t="n">
        <v>509.61961232</v>
      </c>
      <c r="F37" s="20" t="n">
        <v>4.77372149</v>
      </c>
      <c r="G37" s="18" t="n">
        <v>503.66326462</v>
      </c>
      <c r="H37" s="20" t="n">
        <v>3.64562966</v>
      </c>
      <c r="I37" s="18" t="n">
        <v>482.2964618</v>
      </c>
      <c r="J37" s="20" t="n">
        <v>4.14720534</v>
      </c>
      <c r="K37" s="18" t="n">
        <v>471.14589381</v>
      </c>
      <c r="L37" s="20" t="n">
        <v>5.26156839</v>
      </c>
      <c r="M37" s="18" t="s">
        <v>481</v>
      </c>
      <c r="N37" s="20" t="s">
        <v>481</v>
      </c>
      <c r="O37" s="18" t="s">
        <v>481</v>
      </c>
      <c r="P37" s="20" t="s">
        <v>481</v>
      </c>
      <c r="Q37" s="18" t="s">
        <v>481</v>
      </c>
      <c r="R37" s="20" t="s">
        <v>481</v>
      </c>
      <c r="S37" s="18" t="s">
        <v>481</v>
      </c>
      <c r="T37" s="20" t="s">
        <v>481</v>
      </c>
      <c r="U37" s="18" t="n">
        <v>386.83188708</v>
      </c>
      <c r="V37" s="20" t="n">
        <v>8.30643147</v>
      </c>
    </row>
    <row r="38" spans="1:22">
      <c r="A38" s="15" t="s">
        <v>513</v>
      </c>
      <c r="B38" s="17" t="n">
        <v>5860</v>
      </c>
      <c r="C38" s="18">
        <f>(17.0/B38*100)</f>
        <v/>
      </c>
      <c r="D38" s="19" t="n">
        <v>5843</v>
      </c>
      <c r="E38" s="18" t="n">
        <v>505.00037061</v>
      </c>
      <c r="F38" s="20" t="n">
        <v>4.38143792</v>
      </c>
      <c r="G38" s="18" t="n">
        <v>519.89927704</v>
      </c>
      <c r="H38" s="20" t="n">
        <v>3.30692351</v>
      </c>
      <c r="I38" s="18" t="n">
        <v>502.43655139</v>
      </c>
      <c r="J38" s="20" t="n">
        <v>4.41921566</v>
      </c>
      <c r="K38" s="18" t="n">
        <v>469.47519643</v>
      </c>
      <c r="L38" s="20" t="n">
        <v>4.9775891</v>
      </c>
      <c r="M38" s="18" t="s">
        <v>481</v>
      </c>
      <c r="N38" s="20" t="s">
        <v>481</v>
      </c>
      <c r="O38" s="18" t="s">
        <v>481</v>
      </c>
      <c r="P38" s="20" t="s">
        <v>481</v>
      </c>
      <c r="Q38" s="18" t="s">
        <v>481</v>
      </c>
      <c r="R38" s="20" t="s">
        <v>481</v>
      </c>
      <c r="S38" s="18" t="s">
        <v>481</v>
      </c>
      <c r="T38" s="20" t="s">
        <v>481</v>
      </c>
      <c r="U38" s="18" t="n">
        <v>411.12850729</v>
      </c>
      <c r="V38" s="20" t="n">
        <v>11.52139238</v>
      </c>
    </row>
    <row r="39" spans="1:22">
      <c r="A39" s="15" t="s">
        <v>514</v>
      </c>
      <c r="B39" s="17" t="n">
        <v>5895</v>
      </c>
      <c r="C39" s="18">
        <f>(32.0/B39*100)</f>
        <v/>
      </c>
      <c r="D39" s="19" t="n">
        <v>5863</v>
      </c>
      <c r="E39" s="18" t="n">
        <v>431.81527833</v>
      </c>
      <c r="F39" s="20" t="n">
        <v>4.48345562</v>
      </c>
      <c r="G39" s="18" t="n">
        <v>428.7760099</v>
      </c>
      <c r="H39" s="20" t="n">
        <v>4.12772981</v>
      </c>
      <c r="I39" s="18" t="n">
        <v>423.5178507</v>
      </c>
      <c r="J39" s="20" t="n">
        <v>4.46995607</v>
      </c>
      <c r="K39" s="18" t="n">
        <v>417.69240697</v>
      </c>
      <c r="L39" s="20" t="n">
        <v>5.2379476</v>
      </c>
      <c r="M39" s="18" t="s">
        <v>481</v>
      </c>
      <c r="N39" s="20" t="s">
        <v>481</v>
      </c>
      <c r="O39" s="18" t="s">
        <v>481</v>
      </c>
      <c r="P39" s="20" t="s">
        <v>481</v>
      </c>
      <c r="Q39" s="18" t="s">
        <v>481</v>
      </c>
      <c r="R39" s="20" t="s">
        <v>481</v>
      </c>
      <c r="S39" s="18" t="s">
        <v>481</v>
      </c>
      <c r="T39" s="20" t="s">
        <v>481</v>
      </c>
      <c r="U39" s="18" t="n">
        <v>373.85308429</v>
      </c>
      <c r="V39" s="20" t="n">
        <v>13.68003064</v>
      </c>
    </row>
    <row r="40" spans="1:22">
      <c r="A40" s="15" t="s">
        <v>515</v>
      </c>
      <c r="B40" s="17" t="n">
        <v>14157</v>
      </c>
      <c r="C40" s="18">
        <f>(290.0/B40*100)</f>
        <v/>
      </c>
      <c r="D40" s="19" t="n">
        <v>13867</v>
      </c>
      <c r="E40" s="18" t="n">
        <v>518.5122574</v>
      </c>
      <c r="F40" s="20" t="n">
        <v>4.86405681</v>
      </c>
      <c r="G40" s="18" t="n">
        <v>517.63604205</v>
      </c>
      <c r="H40" s="20" t="n">
        <v>2.69993164</v>
      </c>
      <c r="I40" s="18" t="n">
        <v>505.874052</v>
      </c>
      <c r="J40" s="20" t="n">
        <v>3.54840218</v>
      </c>
      <c r="K40" s="18" t="n">
        <v>475.97036859</v>
      </c>
      <c r="L40" s="20" t="n">
        <v>5.14749752</v>
      </c>
      <c r="M40" s="18" t="s">
        <v>481</v>
      </c>
      <c r="N40" s="20" t="s">
        <v>481</v>
      </c>
      <c r="O40" s="18" t="s">
        <v>481</v>
      </c>
      <c r="P40" s="20" t="s">
        <v>481</v>
      </c>
      <c r="Q40" s="18" t="s">
        <v>481</v>
      </c>
      <c r="R40" s="20" t="s">
        <v>481</v>
      </c>
      <c r="S40" s="18" t="s">
        <v>481</v>
      </c>
      <c r="T40" s="20" t="s">
        <v>481</v>
      </c>
      <c r="U40" s="18" t="n">
        <v>434.96826462</v>
      </c>
      <c r="V40" s="20" t="n">
        <v>10.31310414</v>
      </c>
    </row>
    <row r="41" spans="1:22">
      <c r="A41" s="15" t="s">
        <v>516</v>
      </c>
      <c r="B41" s="17" t="n">
        <v>5712</v>
      </c>
      <c r="C41" s="18">
        <f>(39.0/B41*100)</f>
        <v/>
      </c>
      <c r="D41" s="19" t="n">
        <v>5673</v>
      </c>
      <c r="E41" s="18" t="n">
        <v>499.1665232</v>
      </c>
      <c r="F41" s="20" t="n">
        <v>4.47719218</v>
      </c>
      <c r="G41" s="18" t="n">
        <v>502.54749611</v>
      </c>
      <c r="H41" s="20" t="n">
        <v>3.35808086</v>
      </c>
      <c r="I41" s="18" t="n">
        <v>497.49765711</v>
      </c>
      <c r="J41" s="20" t="n">
        <v>4.23771367</v>
      </c>
      <c r="K41" s="18" t="n">
        <v>473.44251497</v>
      </c>
      <c r="L41" s="20" t="n">
        <v>6.08921304</v>
      </c>
      <c r="M41" s="18" t="s">
        <v>481</v>
      </c>
      <c r="N41" s="20" t="s">
        <v>481</v>
      </c>
      <c r="O41" s="18" t="s">
        <v>481</v>
      </c>
      <c r="P41" s="20" t="s">
        <v>481</v>
      </c>
      <c r="Q41" s="18" t="n">
        <v>387.44235424</v>
      </c>
      <c r="R41" s="20" t="n">
        <v>14.52510266</v>
      </c>
      <c r="S41" s="18" t="s">
        <v>481</v>
      </c>
      <c r="T41" s="20" t="s">
        <v>481</v>
      </c>
      <c r="U41" s="18" t="n">
        <v>403.99885355</v>
      </c>
      <c r="V41" s="20" t="n">
        <v>16.9283533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380.5111513</v>
      </c>
      <c r="F45" s="20" t="n">
        <v>3.14995934</v>
      </c>
      <c r="G45" s="18" t="n">
        <v>376.85018009</v>
      </c>
      <c r="H45" s="20" t="n">
        <v>2.88593838</v>
      </c>
      <c r="I45" s="18" t="n">
        <v>377.15519508</v>
      </c>
      <c r="J45" s="20" t="n">
        <v>5.25013321</v>
      </c>
      <c r="K45" s="18" t="n">
        <v>377.11915435</v>
      </c>
      <c r="L45" s="20" t="n">
        <v>7.09067947</v>
      </c>
      <c r="M45" s="18" t="s">
        <v>481</v>
      </c>
      <c r="N45" s="20" t="s">
        <v>481</v>
      </c>
      <c r="O45" s="18" t="s">
        <v>481</v>
      </c>
      <c r="P45" s="20" t="s">
        <v>481</v>
      </c>
      <c r="Q45" s="18" t="n">
        <v>349.58525511</v>
      </c>
      <c r="R45" s="20" t="n">
        <v>33.53532826</v>
      </c>
      <c r="S45" s="18" t="n">
        <v>355.7514517</v>
      </c>
      <c r="T45" s="20" t="n">
        <v>10.44892034</v>
      </c>
      <c r="U45" s="18" t="n">
        <v>347.84427466</v>
      </c>
      <c r="V45" s="20" t="n">
        <v>4.25321151</v>
      </c>
    </row>
    <row r="46" spans="1:22">
      <c r="A46" s="15" t="s">
        <v>521</v>
      </c>
      <c r="B46" s="17" t="n">
        <v>23141</v>
      </c>
      <c r="C46" s="18">
        <f>(1342.0/B46*100)</f>
        <v/>
      </c>
      <c r="D46" s="19" t="n">
        <v>21799</v>
      </c>
      <c r="E46" s="18" t="n">
        <v>420.28253264</v>
      </c>
      <c r="F46" s="20" t="n">
        <v>3.07763924</v>
      </c>
      <c r="G46" s="18" t="n">
        <v>411.25088347</v>
      </c>
      <c r="H46" s="20" t="n">
        <v>2.43837097</v>
      </c>
      <c r="I46" s="18" t="n">
        <v>391.35313352</v>
      </c>
      <c r="J46" s="20" t="n">
        <v>3.30511819</v>
      </c>
      <c r="K46" s="18" t="n">
        <v>389.25619163</v>
      </c>
      <c r="L46" s="20" t="n">
        <v>4.59058554</v>
      </c>
      <c r="M46" s="18" t="s">
        <v>481</v>
      </c>
      <c r="N46" s="20" t="s">
        <v>481</v>
      </c>
      <c r="O46" s="18" t="s">
        <v>481</v>
      </c>
      <c r="P46" s="20" t="s">
        <v>481</v>
      </c>
      <c r="Q46" s="18" t="s">
        <v>481</v>
      </c>
      <c r="R46" s="20" t="s">
        <v>481</v>
      </c>
      <c r="S46" s="18" t="s">
        <v>481</v>
      </c>
      <c r="T46" s="20" t="s">
        <v>481</v>
      </c>
      <c r="U46" s="18" t="n">
        <v>344.48635872</v>
      </c>
      <c r="V46" s="20" t="n">
        <v>3.21880826</v>
      </c>
    </row>
    <row r="47" spans="1:22">
      <c r="A47" s="15" t="s">
        <v>522</v>
      </c>
      <c r="B47" s="17" t="n">
        <v>5928</v>
      </c>
      <c r="C47" s="18">
        <f>(99.0/B47*100)</f>
        <v/>
      </c>
      <c r="D47" s="19" t="n">
        <v>5829</v>
      </c>
      <c r="E47" s="18" t="n">
        <v>446.58545753</v>
      </c>
      <c r="F47" s="20" t="n">
        <v>5.43456586</v>
      </c>
      <c r="G47" s="18" t="n">
        <v>459.21636166</v>
      </c>
      <c r="H47" s="20" t="n">
        <v>4.19551524</v>
      </c>
      <c r="I47" s="18" t="n">
        <v>453.29813149</v>
      </c>
      <c r="J47" s="20" t="n">
        <v>4.75774884</v>
      </c>
      <c r="K47" s="18" t="n">
        <v>443.96381718</v>
      </c>
      <c r="L47" s="20" t="n">
        <v>6.51974799</v>
      </c>
      <c r="M47" s="18" t="s">
        <v>481</v>
      </c>
      <c r="N47" s="20" t="s">
        <v>481</v>
      </c>
      <c r="O47" s="18" t="s">
        <v>481</v>
      </c>
      <c r="P47" s="20" t="s">
        <v>481</v>
      </c>
      <c r="Q47" s="18" t="s">
        <v>481</v>
      </c>
      <c r="R47" s="20" t="s">
        <v>481</v>
      </c>
      <c r="S47" s="18" t="s">
        <v>481</v>
      </c>
      <c r="T47" s="20" t="s">
        <v>481</v>
      </c>
      <c r="U47" s="18" t="n">
        <v>344.02452628</v>
      </c>
      <c r="V47" s="20" t="n">
        <v>6.92378961</v>
      </c>
    </row>
    <row r="48" spans="1:22">
      <c r="A48" s="15" t="s">
        <v>523</v>
      </c>
      <c r="B48" s="17" t="n">
        <v>9841</v>
      </c>
      <c r="C48" s="18">
        <f>(7.0/B48*100)</f>
        <v/>
      </c>
      <c r="D48" s="19" t="n">
        <v>9834</v>
      </c>
      <c r="E48" s="18" t="n">
        <v>533.04250327</v>
      </c>
      <c r="F48" s="20" t="n">
        <v>7.36919019</v>
      </c>
      <c r="G48" s="18" t="n">
        <v>516.90143731</v>
      </c>
      <c r="H48" s="20" t="n">
        <v>4.60221394</v>
      </c>
      <c r="I48" s="18" t="n">
        <v>518.36989732</v>
      </c>
      <c r="J48" s="20" t="n">
        <v>5.67053341</v>
      </c>
      <c r="K48" s="18" t="n">
        <v>512.21760929</v>
      </c>
      <c r="L48" s="20" t="n">
        <v>7.7120249</v>
      </c>
      <c r="M48" s="18" t="s">
        <v>481</v>
      </c>
      <c r="N48" s="20" t="s">
        <v>481</v>
      </c>
      <c r="O48" s="18" t="s">
        <v>481</v>
      </c>
      <c r="P48" s="20" t="s">
        <v>481</v>
      </c>
      <c r="Q48" s="18" t="s">
        <v>481</v>
      </c>
      <c r="R48" s="20" t="s">
        <v>481</v>
      </c>
      <c r="S48" s="18" t="s">
        <v>481</v>
      </c>
      <c r="T48" s="20" t="s">
        <v>481</v>
      </c>
      <c r="U48" s="18" t="n">
        <v>458.02556873</v>
      </c>
      <c r="V48" s="20" t="n">
        <v>27.82502965</v>
      </c>
    </row>
    <row r="49" spans="1:22">
      <c r="A49" s="15" t="s">
        <v>524</v>
      </c>
      <c r="B49" s="17" t="n">
        <v>6349</v>
      </c>
      <c r="C49" s="18">
        <f>(56.0/B49*100)</f>
        <v/>
      </c>
      <c r="D49" s="19" t="n">
        <v>6293</v>
      </c>
      <c r="E49" s="18" t="n">
        <v>433.49537516</v>
      </c>
      <c r="F49" s="20" t="n">
        <v>3.81211579</v>
      </c>
      <c r="G49" s="18" t="n">
        <v>436.24256574</v>
      </c>
      <c r="H49" s="20" t="n">
        <v>2.95043989</v>
      </c>
      <c r="I49" s="18" t="n">
        <v>427.74144845</v>
      </c>
      <c r="J49" s="20" t="n">
        <v>4.73268667</v>
      </c>
      <c r="K49" s="18" t="n">
        <v>415.54936936</v>
      </c>
      <c r="L49" s="20" t="n">
        <v>8.98964917</v>
      </c>
      <c r="M49" s="18" t="s">
        <v>481</v>
      </c>
      <c r="N49" s="20" t="s">
        <v>481</v>
      </c>
      <c r="O49" s="18" t="s">
        <v>481</v>
      </c>
      <c r="P49" s="20" t="s">
        <v>481</v>
      </c>
      <c r="Q49" s="18" t="n">
        <v>424.1149</v>
      </c>
      <c r="R49" s="20" t="n">
        <v>21.72471023</v>
      </c>
      <c r="S49" s="18" t="n">
        <v>397.07061816</v>
      </c>
      <c r="T49" s="20" t="n">
        <v>34.90001327</v>
      </c>
      <c r="U49" s="18" t="n">
        <v>377.0908289</v>
      </c>
      <c r="V49" s="20" t="n">
        <v>8.68836988</v>
      </c>
    </row>
    <row r="50" spans="1:22">
      <c r="A50" s="15" t="s">
        <v>525</v>
      </c>
      <c r="B50" s="17" t="n">
        <v>11795</v>
      </c>
      <c r="C50" s="18">
        <f>(223.0/B50*100)</f>
        <v/>
      </c>
      <c r="D50" s="19" t="n">
        <v>11572</v>
      </c>
      <c r="E50" s="18" t="n">
        <v>420.36988223</v>
      </c>
      <c r="F50" s="20" t="n">
        <v>2.67788955</v>
      </c>
      <c r="G50" s="18" t="n">
        <v>423.27340837</v>
      </c>
      <c r="H50" s="20" t="n">
        <v>2.51844551</v>
      </c>
      <c r="I50" s="18" t="n">
        <v>411.34924494</v>
      </c>
      <c r="J50" s="20" t="n">
        <v>3.71366755</v>
      </c>
      <c r="K50" s="18" t="n">
        <v>390.46054244</v>
      </c>
      <c r="L50" s="20" t="n">
        <v>3.75120573</v>
      </c>
      <c r="M50" s="18" t="s">
        <v>481</v>
      </c>
      <c r="N50" s="20" t="s">
        <v>481</v>
      </c>
      <c r="O50" s="18" t="s">
        <v>481</v>
      </c>
      <c r="P50" s="20" t="s">
        <v>481</v>
      </c>
      <c r="Q50" s="18" t="s">
        <v>481</v>
      </c>
      <c r="R50" s="20" t="s">
        <v>481</v>
      </c>
      <c r="S50" s="18" t="s">
        <v>481</v>
      </c>
      <c r="T50" s="20" t="s">
        <v>481</v>
      </c>
      <c r="U50" s="18" t="n">
        <v>353.36448667</v>
      </c>
      <c r="V50" s="20" t="n">
        <v>9.50343533</v>
      </c>
    </row>
    <row r="51" spans="1:22">
      <c r="A51" s="15" t="s">
        <v>526</v>
      </c>
      <c r="B51" s="17" t="n">
        <v>6866</v>
      </c>
      <c r="C51" s="18">
        <f>(108.0/B51*100)</f>
        <v/>
      </c>
      <c r="D51" s="19" t="n">
        <v>6758</v>
      </c>
      <c r="E51" s="18" t="n">
        <v>424.69738636</v>
      </c>
      <c r="F51" s="20" t="n">
        <v>2.79570382</v>
      </c>
      <c r="G51" s="18" t="n">
        <v>423.33310711</v>
      </c>
      <c r="H51" s="20" t="n">
        <v>2.58877479</v>
      </c>
      <c r="I51" s="18" t="n">
        <v>422.85268704</v>
      </c>
      <c r="J51" s="20" t="n">
        <v>3.85646687</v>
      </c>
      <c r="K51" s="18" t="n">
        <v>404.31223671</v>
      </c>
      <c r="L51" s="20" t="n">
        <v>3.49083896</v>
      </c>
      <c r="M51" s="18" t="s">
        <v>481</v>
      </c>
      <c r="N51" s="20" t="s">
        <v>481</v>
      </c>
      <c r="O51" s="18" t="s">
        <v>481</v>
      </c>
      <c r="P51" s="20" t="s">
        <v>481</v>
      </c>
      <c r="Q51" s="18" t="n">
        <v>410.85572185</v>
      </c>
      <c r="R51" s="20" t="n">
        <v>3.7997542</v>
      </c>
      <c r="S51" s="18" t="s">
        <v>481</v>
      </c>
      <c r="T51" s="20" t="s">
        <v>481</v>
      </c>
      <c r="U51" s="18" t="n">
        <v>390.04395313</v>
      </c>
      <c r="V51" s="20" t="n">
        <v>7.23630913</v>
      </c>
    </row>
    <row r="52" spans="1:22">
      <c r="A52" s="15" t="s">
        <v>527</v>
      </c>
      <c r="B52" s="17" t="n">
        <v>5809</v>
      </c>
      <c r="C52" s="18">
        <f>(77.0/B52*100)</f>
        <v/>
      </c>
      <c r="D52" s="19" t="n">
        <v>5732</v>
      </c>
      <c r="E52" s="18" t="n">
        <v>476.56811016</v>
      </c>
      <c r="F52" s="20" t="n">
        <v>3.90615997</v>
      </c>
      <c r="G52" s="18" t="n">
        <v>481.05479668</v>
      </c>
      <c r="H52" s="20" t="n">
        <v>2.53927318</v>
      </c>
      <c r="I52" s="18" t="n">
        <v>466.01674857</v>
      </c>
      <c r="J52" s="20" t="n">
        <v>3.84581493</v>
      </c>
      <c r="K52" s="18" t="n">
        <v>449.38345702</v>
      </c>
      <c r="L52" s="20" t="n">
        <v>7.39249343</v>
      </c>
      <c r="M52" s="18" t="s">
        <v>481</v>
      </c>
      <c r="N52" s="20" t="s">
        <v>481</v>
      </c>
      <c r="O52" s="18" t="s">
        <v>481</v>
      </c>
      <c r="P52" s="20" t="s">
        <v>481</v>
      </c>
      <c r="Q52" s="18" t="s">
        <v>481</v>
      </c>
      <c r="R52" s="20" t="s">
        <v>481</v>
      </c>
      <c r="S52" s="18" t="s">
        <v>481</v>
      </c>
      <c r="T52" s="20" t="s">
        <v>481</v>
      </c>
      <c r="U52" s="18" t="n">
        <v>410.66311643</v>
      </c>
      <c r="V52" s="20" t="n">
        <v>11.80854192</v>
      </c>
    </row>
    <row r="53" spans="1:22">
      <c r="A53" s="15" t="s">
        <v>528</v>
      </c>
      <c r="B53" s="17" t="n">
        <v>5571</v>
      </c>
      <c r="C53" s="18">
        <f>(85.0/B53*100)</f>
        <v/>
      </c>
      <c r="D53" s="19" t="n">
        <v>5486</v>
      </c>
      <c r="E53" s="18" t="n">
        <v>430.14534154</v>
      </c>
      <c r="F53" s="20" t="n">
        <v>2.81445792</v>
      </c>
      <c r="G53" s="18" t="n">
        <v>441.41428342</v>
      </c>
      <c r="H53" s="20" t="n">
        <v>1.85938578</v>
      </c>
      <c r="I53" s="18" t="n">
        <v>431.72496253</v>
      </c>
      <c r="J53" s="20" t="n">
        <v>3.88353002</v>
      </c>
      <c r="K53" s="18" t="n">
        <v>418.82107656</v>
      </c>
      <c r="L53" s="20" t="n">
        <v>5.87614888</v>
      </c>
      <c r="M53" s="18" t="s">
        <v>481</v>
      </c>
      <c r="N53" s="20" t="s">
        <v>481</v>
      </c>
      <c r="O53" s="18" t="s">
        <v>481</v>
      </c>
      <c r="P53" s="20" t="s">
        <v>481</v>
      </c>
      <c r="Q53" s="18" t="s">
        <v>481</v>
      </c>
      <c r="R53" s="20" t="s">
        <v>481</v>
      </c>
      <c r="S53" s="18" t="s">
        <v>481</v>
      </c>
      <c r="T53" s="20" t="s">
        <v>481</v>
      </c>
      <c r="U53" s="18" t="n">
        <v>349.59160548</v>
      </c>
      <c r="V53" s="20" t="n">
        <v>6.39084691</v>
      </c>
    </row>
    <row r="54" spans="1:22">
      <c r="A54" s="15" t="s">
        <v>529</v>
      </c>
      <c r="B54" s="17" t="n">
        <v>4740</v>
      </c>
      <c r="C54" s="18">
        <f>(95.0/B54*100)</f>
        <v/>
      </c>
      <c r="D54" s="19" t="n">
        <v>4645</v>
      </c>
      <c r="E54" s="18" t="n">
        <v>344.83172006</v>
      </c>
      <c r="F54" s="20" t="n">
        <v>3.16941278</v>
      </c>
      <c r="G54" s="18" t="n">
        <v>346.01007051</v>
      </c>
      <c r="H54" s="20" t="n">
        <v>3.74827346</v>
      </c>
      <c r="I54" s="18" t="n">
        <v>321.66967168</v>
      </c>
      <c r="J54" s="20" t="n">
        <v>5.44187131</v>
      </c>
      <c r="K54" s="18" t="n">
        <v>315.24117765</v>
      </c>
      <c r="L54" s="20" t="n">
        <v>3.27039935</v>
      </c>
      <c r="M54" s="18" t="s">
        <v>481</v>
      </c>
      <c r="N54" s="20" t="s">
        <v>481</v>
      </c>
      <c r="O54" s="18" t="s">
        <v>481</v>
      </c>
      <c r="P54" s="20" t="s">
        <v>481</v>
      </c>
      <c r="Q54" s="18" t="s">
        <v>481</v>
      </c>
      <c r="R54" s="20" t="s">
        <v>481</v>
      </c>
      <c r="S54" s="18" t="s">
        <v>481</v>
      </c>
      <c r="T54" s="20" t="s">
        <v>481</v>
      </c>
      <c r="U54" s="18" t="n">
        <v>274.57044834</v>
      </c>
      <c r="V54" s="20" t="n">
        <v>4.90389262</v>
      </c>
    </row>
    <row r="55" spans="1:22">
      <c r="A55" s="15" t="s">
        <v>530</v>
      </c>
      <c r="B55" s="17" t="n">
        <v>5316</v>
      </c>
      <c r="C55" s="18">
        <f>(22.0/B55*100)</f>
        <v/>
      </c>
      <c r="D55" s="19" t="n">
        <v>5294</v>
      </c>
      <c r="E55" s="18" t="n">
        <v>397.06914967</v>
      </c>
      <c r="F55" s="20" t="n">
        <v>4.01161545</v>
      </c>
      <c r="G55" s="18" t="n">
        <v>415.32452088</v>
      </c>
      <c r="H55" s="20" t="n">
        <v>2.57957253</v>
      </c>
      <c r="I55" s="18" t="n">
        <v>422.28288236</v>
      </c>
      <c r="J55" s="20" t="n">
        <v>3.30103146</v>
      </c>
      <c r="K55" s="18" t="n">
        <v>427.50315593</v>
      </c>
      <c r="L55" s="20" t="n">
        <v>5.73997984</v>
      </c>
      <c r="M55" s="18" t="s">
        <v>481</v>
      </c>
      <c r="N55" s="20" t="s">
        <v>481</v>
      </c>
      <c r="O55" s="18" t="s">
        <v>481</v>
      </c>
      <c r="P55" s="20" t="s">
        <v>481</v>
      </c>
      <c r="Q55" s="18" t="s">
        <v>481</v>
      </c>
      <c r="R55" s="20" t="s">
        <v>481</v>
      </c>
      <c r="S55" s="18" t="n">
        <v>336.9494232</v>
      </c>
      <c r="T55" s="20" t="n">
        <v>14.65222015</v>
      </c>
      <c r="U55" s="18" t="n">
        <v>322.69905319</v>
      </c>
      <c r="V55" s="20" t="n">
        <v>8.76590345</v>
      </c>
    </row>
    <row r="56" spans="1:22">
      <c r="A56" s="15" t="s">
        <v>531</v>
      </c>
      <c r="B56" s="17" t="n">
        <v>5359</v>
      </c>
      <c r="C56" s="18">
        <f>(76.0/B56*100)</f>
        <v/>
      </c>
      <c r="D56" s="19" t="n">
        <v>5283</v>
      </c>
      <c r="E56" s="18" t="n">
        <v>525.68005165</v>
      </c>
      <c r="F56" s="20" t="n">
        <v>4.82147431</v>
      </c>
      <c r="G56" s="18" t="n">
        <v>527.37735686</v>
      </c>
      <c r="H56" s="20" t="n">
        <v>2.67589841</v>
      </c>
      <c r="I56" s="18" t="n">
        <v>517.77714535</v>
      </c>
      <c r="J56" s="20" t="n">
        <v>3.253847</v>
      </c>
      <c r="K56" s="18" t="n">
        <v>509.93386634</v>
      </c>
      <c r="L56" s="20" t="n">
        <v>4.84621744</v>
      </c>
      <c r="M56" s="18" t="s">
        <v>481</v>
      </c>
      <c r="N56" s="20" t="s">
        <v>481</v>
      </c>
      <c r="O56" s="18" t="s">
        <v>481</v>
      </c>
      <c r="P56" s="20" t="s">
        <v>481</v>
      </c>
      <c r="Q56" s="18" t="s">
        <v>481</v>
      </c>
      <c r="R56" s="20" t="s">
        <v>481</v>
      </c>
      <c r="S56" s="18" t="s">
        <v>481</v>
      </c>
      <c r="T56" s="20" t="s">
        <v>481</v>
      </c>
      <c r="U56" s="18" t="n">
        <v>469.86591466</v>
      </c>
      <c r="V56" s="20" t="n">
        <v>16.68172848</v>
      </c>
    </row>
    <row r="57" spans="1:22">
      <c r="A57" s="15" t="s">
        <v>532</v>
      </c>
      <c r="B57" s="17" t="n">
        <v>6513</v>
      </c>
      <c r="C57" s="18">
        <f>(0.0/B57*100)</f>
        <v/>
      </c>
      <c r="D57" s="19" t="n">
        <v>6513</v>
      </c>
      <c r="E57" s="18" t="n">
        <v>405.66270892</v>
      </c>
      <c r="F57" s="20" t="n">
        <v>3.02601066</v>
      </c>
      <c r="G57" s="18" t="n">
        <v>406.28787721</v>
      </c>
      <c r="H57" s="20" t="n">
        <v>2.68077249</v>
      </c>
      <c r="I57" s="18" t="n">
        <v>386.31012835</v>
      </c>
      <c r="J57" s="20" t="n">
        <v>4.81369061</v>
      </c>
      <c r="K57" s="18" t="n">
        <v>366.59582106</v>
      </c>
      <c r="L57" s="20" t="n">
        <v>7.30889752</v>
      </c>
      <c r="M57" s="18" t="s">
        <v>481</v>
      </c>
      <c r="N57" s="20" t="s">
        <v>481</v>
      </c>
      <c r="O57" s="18" t="s">
        <v>481</v>
      </c>
      <c r="P57" s="20" t="s">
        <v>481</v>
      </c>
      <c r="Q57" s="18" t="n">
        <v>325.3861</v>
      </c>
      <c r="R57" s="20" t="n">
        <v>24.36205392</v>
      </c>
      <c r="S57" s="18" t="n">
        <v>354.13856809</v>
      </c>
      <c r="T57" s="20" t="n">
        <v>27.19850077</v>
      </c>
      <c r="U57" s="18" t="n">
        <v>337.73531429</v>
      </c>
      <c r="V57" s="20" t="n">
        <v>10.27278854</v>
      </c>
    </row>
    <row r="58" spans="1:22">
      <c r="A58" s="15" t="s">
        <v>533</v>
      </c>
      <c r="B58" s="17" t="n">
        <v>7267</v>
      </c>
      <c r="C58" s="18">
        <f>(10.0/B58*100)</f>
        <v/>
      </c>
      <c r="D58" s="19" t="n">
        <v>7257</v>
      </c>
      <c r="E58" s="18" t="n">
        <v>413.70593785</v>
      </c>
      <c r="F58" s="20" t="n">
        <v>2.99030316</v>
      </c>
      <c r="G58" s="18" t="n">
        <v>417.54855833</v>
      </c>
      <c r="H58" s="20" t="n">
        <v>3.00035333</v>
      </c>
      <c r="I58" s="18" t="n">
        <v>392.0203132</v>
      </c>
      <c r="J58" s="20" t="n">
        <v>5.23259919</v>
      </c>
      <c r="K58" s="18" t="n">
        <v>397.62305666</v>
      </c>
      <c r="L58" s="20" t="n">
        <v>6.06089613</v>
      </c>
      <c r="M58" s="18" t="s">
        <v>481</v>
      </c>
      <c r="N58" s="20" t="s">
        <v>481</v>
      </c>
      <c r="O58" s="18" t="s">
        <v>481</v>
      </c>
      <c r="P58" s="20" t="s">
        <v>481</v>
      </c>
      <c r="Q58" s="18" t="s">
        <v>481</v>
      </c>
      <c r="R58" s="20" t="s">
        <v>481</v>
      </c>
      <c r="S58" s="18" t="n">
        <v>298.74161038</v>
      </c>
      <c r="T58" s="20" t="n">
        <v>12.73824535</v>
      </c>
      <c r="U58" s="18" t="n">
        <v>333.50919672</v>
      </c>
      <c r="V58" s="20" t="n">
        <v>9.42061561</v>
      </c>
    </row>
    <row r="59" spans="1:22">
      <c r="A59" s="15" t="s">
        <v>534</v>
      </c>
      <c r="B59" s="17" t="n">
        <v>4826</v>
      </c>
      <c r="C59" s="18">
        <f>(26.0/B59*100)</f>
        <v/>
      </c>
      <c r="D59" s="19" t="n">
        <v>4800</v>
      </c>
      <c r="E59" s="18" t="n">
        <v>385.17307992</v>
      </c>
      <c r="F59" s="20" t="n">
        <v>2.17800301</v>
      </c>
      <c r="G59" s="18" t="n">
        <v>378.38162643</v>
      </c>
      <c r="H59" s="20" t="n">
        <v>2.30554708</v>
      </c>
      <c r="I59" s="18" t="n">
        <v>370.90302513</v>
      </c>
      <c r="J59" s="20" t="n">
        <v>7.5101549</v>
      </c>
      <c r="K59" s="18" t="n">
        <v>366.06161785</v>
      </c>
      <c r="L59" s="20" t="n">
        <v>8.9444602</v>
      </c>
      <c r="M59" s="18" t="s">
        <v>481</v>
      </c>
      <c r="N59" s="20" t="s">
        <v>481</v>
      </c>
      <c r="O59" s="18" t="s">
        <v>481</v>
      </c>
      <c r="P59" s="20" t="s">
        <v>481</v>
      </c>
      <c r="Q59" s="18" t="s">
        <v>481</v>
      </c>
      <c r="R59" s="20" t="s">
        <v>481</v>
      </c>
      <c r="S59" s="18" t="n">
        <v>334.75716546</v>
      </c>
      <c r="T59" s="20" t="n">
        <v>14.86545194</v>
      </c>
      <c r="U59" s="18" t="n">
        <v>328.12321299</v>
      </c>
      <c r="V59" s="20" t="n">
        <v>5.89281231</v>
      </c>
    </row>
    <row r="60" spans="1:22">
      <c r="A60" s="15" t="s">
        <v>535</v>
      </c>
      <c r="B60" s="17" t="n">
        <v>4546</v>
      </c>
      <c r="C60" s="18">
        <f>(15.0/B60*100)</f>
        <v/>
      </c>
      <c r="D60" s="19" t="n">
        <v>4531</v>
      </c>
      <c r="E60" s="18" t="n">
        <v>395.92468125</v>
      </c>
      <c r="F60" s="20" t="n">
        <v>3.92183762</v>
      </c>
      <c r="G60" s="18" t="n">
        <v>394.04270792</v>
      </c>
      <c r="H60" s="20" t="n">
        <v>3.79641037</v>
      </c>
      <c r="I60" s="18" t="n">
        <v>372.98495903</v>
      </c>
      <c r="J60" s="20" t="n">
        <v>6.02610845</v>
      </c>
      <c r="K60" s="18" t="n">
        <v>371.7307204</v>
      </c>
      <c r="L60" s="20" t="n">
        <v>7.99661842</v>
      </c>
      <c r="M60" s="18" t="s">
        <v>481</v>
      </c>
      <c r="N60" s="20" t="s">
        <v>481</v>
      </c>
      <c r="O60" s="18" t="s">
        <v>481</v>
      </c>
      <c r="P60" s="20" t="s">
        <v>481</v>
      </c>
      <c r="Q60" s="18" t="s">
        <v>481</v>
      </c>
      <c r="R60" s="20" t="s">
        <v>481</v>
      </c>
      <c r="S60" s="18" t="n">
        <v>311.89254338</v>
      </c>
      <c r="T60" s="20" t="n">
        <v>12.97735457</v>
      </c>
      <c r="U60" s="18" t="n">
        <v>343.31280456</v>
      </c>
      <c r="V60" s="20" t="n">
        <v>6.2629671</v>
      </c>
    </row>
    <row r="61" spans="1:22">
      <c r="A61" s="15" t="s">
        <v>536</v>
      </c>
      <c r="B61" s="17" t="n">
        <v>6525</v>
      </c>
      <c r="C61" s="18">
        <f>(138.0/B61*100)</f>
        <v/>
      </c>
      <c r="D61" s="19" t="n">
        <v>6387</v>
      </c>
      <c r="E61" s="18" t="n">
        <v>485.77770387</v>
      </c>
      <c r="F61" s="20" t="n">
        <v>3.60256092</v>
      </c>
      <c r="G61" s="18" t="n">
        <v>489.16422111</v>
      </c>
      <c r="H61" s="20" t="n">
        <v>3.42190841</v>
      </c>
      <c r="I61" s="18" t="n">
        <v>467.39430897</v>
      </c>
      <c r="J61" s="20" t="n">
        <v>3.57210511</v>
      </c>
      <c r="K61" s="18" t="n">
        <v>463.83799872</v>
      </c>
      <c r="L61" s="20" t="n">
        <v>3.54030472</v>
      </c>
      <c r="M61" s="18" t="s">
        <v>481</v>
      </c>
      <c r="N61" s="20" t="s">
        <v>481</v>
      </c>
      <c r="O61" s="18" t="s">
        <v>481</v>
      </c>
      <c r="P61" s="20" t="s">
        <v>481</v>
      </c>
      <c r="Q61" s="18" t="s">
        <v>481</v>
      </c>
      <c r="R61" s="20" t="s">
        <v>481</v>
      </c>
      <c r="S61" s="18" t="s">
        <v>481</v>
      </c>
      <c r="T61" s="20" t="s">
        <v>481</v>
      </c>
      <c r="U61" s="18" t="n">
        <v>393.85660527</v>
      </c>
      <c r="V61" s="20" t="n">
        <v>10.26315287</v>
      </c>
    </row>
    <row r="62" spans="1:22">
      <c r="A62" s="15" t="s">
        <v>537</v>
      </c>
      <c r="B62" s="17" t="n">
        <v>4476</v>
      </c>
      <c r="C62" s="18">
        <f>(3.0/B62*100)</f>
        <v/>
      </c>
      <c r="D62" s="19" t="n">
        <v>4473</v>
      </c>
      <c r="E62" s="18" t="n">
        <v>518.82123117</v>
      </c>
      <c r="F62" s="20" t="n">
        <v>5.34012804</v>
      </c>
      <c r="G62" s="18" t="n">
        <v>534.85353189</v>
      </c>
      <c r="H62" s="20" t="n">
        <v>1.45076506</v>
      </c>
      <c r="I62" s="18" t="n">
        <v>523.69721538</v>
      </c>
      <c r="J62" s="20" t="n">
        <v>2.18833113</v>
      </c>
      <c r="K62" s="18" t="n">
        <v>514.52110929</v>
      </c>
      <c r="L62" s="20" t="n">
        <v>5.08318817</v>
      </c>
      <c r="M62" s="18" t="s">
        <v>481</v>
      </c>
      <c r="N62" s="20" t="s">
        <v>481</v>
      </c>
      <c r="O62" s="18" t="s">
        <v>481</v>
      </c>
      <c r="P62" s="20" t="s">
        <v>481</v>
      </c>
      <c r="Q62" s="18" t="s">
        <v>481</v>
      </c>
      <c r="R62" s="20" t="s">
        <v>481</v>
      </c>
      <c r="S62" s="18" t="s">
        <v>481</v>
      </c>
      <c r="T62" s="20" t="s">
        <v>481</v>
      </c>
      <c r="U62" s="18" t="n">
        <v>484.24680526</v>
      </c>
      <c r="V62" s="20" t="n">
        <v>20.09011859</v>
      </c>
    </row>
    <row r="63" spans="1:22">
      <c r="A63" s="15" t="s">
        <v>538</v>
      </c>
      <c r="B63" s="17" t="n">
        <v>5324</v>
      </c>
      <c r="C63" s="18">
        <f>(13.0/B63*100)</f>
        <v/>
      </c>
      <c r="D63" s="19" t="n">
        <v>5311</v>
      </c>
      <c r="E63" s="18" t="n">
        <v>389.50580902</v>
      </c>
      <c r="F63" s="20" t="n">
        <v>2.47946244</v>
      </c>
      <c r="G63" s="18" t="n">
        <v>388.95586877</v>
      </c>
      <c r="H63" s="20" t="n">
        <v>1.89266975</v>
      </c>
      <c r="I63" s="18" t="n">
        <v>379.35816753</v>
      </c>
      <c r="J63" s="20" t="n">
        <v>7.04023165</v>
      </c>
      <c r="K63" s="18" t="n">
        <v>371.44832185</v>
      </c>
      <c r="L63" s="20" t="n">
        <v>8.247432010000001</v>
      </c>
      <c r="M63" s="18" t="s">
        <v>481</v>
      </c>
      <c r="N63" s="20" t="s">
        <v>481</v>
      </c>
      <c r="O63" s="18" t="s">
        <v>481</v>
      </c>
      <c r="P63" s="20" t="s">
        <v>481</v>
      </c>
      <c r="Q63" s="18" t="s">
        <v>481</v>
      </c>
      <c r="R63" s="20" t="s">
        <v>481</v>
      </c>
      <c r="S63" s="18" t="n">
        <v>285.64681351</v>
      </c>
      <c r="T63" s="20" t="n">
        <v>31.25208436</v>
      </c>
      <c r="U63" s="18" t="n">
        <v>319.56591113</v>
      </c>
      <c r="V63" s="20" t="n">
        <v>5.61617673</v>
      </c>
    </row>
    <row r="64" spans="1:22">
      <c r="A64" s="15" t="s">
        <v>539</v>
      </c>
      <c r="B64" s="17" t="n">
        <v>3634</v>
      </c>
      <c r="C64" s="18">
        <f>(3.0/B64*100)</f>
        <v/>
      </c>
      <c r="D64" s="19" t="n">
        <v>3631</v>
      </c>
      <c r="E64" s="18" t="n">
        <v>487.10568964</v>
      </c>
      <c r="F64" s="20" t="n">
        <v>5.11222517</v>
      </c>
      <c r="G64" s="18" t="n">
        <v>476.951124</v>
      </c>
      <c r="H64" s="20" t="n">
        <v>2.63958004</v>
      </c>
      <c r="I64" s="18" t="n">
        <v>446.92271033</v>
      </c>
      <c r="J64" s="20" t="n">
        <v>3.80347825</v>
      </c>
      <c r="K64" s="18" t="n">
        <v>423.9139426</v>
      </c>
      <c r="L64" s="20" t="n">
        <v>7.11530353</v>
      </c>
      <c r="M64" s="18" t="s">
        <v>481</v>
      </c>
      <c r="N64" s="20" t="s">
        <v>481</v>
      </c>
      <c r="O64" s="18" t="s">
        <v>481</v>
      </c>
      <c r="P64" s="20" t="s">
        <v>481</v>
      </c>
      <c r="Q64" s="18" t="s">
        <v>481</v>
      </c>
      <c r="R64" s="20" t="s">
        <v>481</v>
      </c>
      <c r="S64" s="18" t="n">
        <v>509.15752369</v>
      </c>
      <c r="T64" s="20" t="n">
        <v>47.37040829</v>
      </c>
      <c r="U64" s="18" t="n">
        <v>337.12037111</v>
      </c>
      <c r="V64" s="20" t="n">
        <v>14.24575923</v>
      </c>
    </row>
    <row r="65" spans="1:22">
      <c r="A65" s="15" t="s">
        <v>540</v>
      </c>
      <c r="B65" s="17" t="n">
        <v>5325</v>
      </c>
      <c r="C65" s="18">
        <f>(14.0/B65*100)</f>
        <v/>
      </c>
      <c r="D65" s="19" t="n">
        <v>5311</v>
      </c>
      <c r="E65" s="18" t="n">
        <v>410.72584855</v>
      </c>
      <c r="F65" s="20" t="n">
        <v>3.61282741</v>
      </c>
      <c r="G65" s="18" t="n">
        <v>435.01054168</v>
      </c>
      <c r="H65" s="20" t="n">
        <v>2.22672192</v>
      </c>
      <c r="I65" s="18" t="n">
        <v>437.24027765</v>
      </c>
      <c r="J65" s="20" t="n">
        <v>3.14259976</v>
      </c>
      <c r="K65" s="18" t="n">
        <v>430.77276645</v>
      </c>
      <c r="L65" s="20" t="n">
        <v>7.2700609</v>
      </c>
      <c r="M65" s="18" t="s">
        <v>481</v>
      </c>
      <c r="N65" s="20" t="s">
        <v>481</v>
      </c>
      <c r="O65" s="18" t="s">
        <v>481</v>
      </c>
      <c r="P65" s="20" t="s">
        <v>481</v>
      </c>
      <c r="Q65" s="18" t="n">
        <v>374.48306908</v>
      </c>
      <c r="R65" s="20" t="n">
        <v>13.48498877</v>
      </c>
      <c r="S65" s="18" t="s">
        <v>481</v>
      </c>
      <c r="T65" s="20" t="s">
        <v>481</v>
      </c>
      <c r="U65" s="18" t="n">
        <v>337.1498126</v>
      </c>
      <c r="V65" s="20" t="n">
        <v>7.97625005</v>
      </c>
    </row>
    <row r="66" spans="1:22">
      <c r="A66" s="15" t="s">
        <v>541</v>
      </c>
      <c r="B66" s="17" t="n">
        <v>5665</v>
      </c>
      <c r="C66" s="18">
        <f>(76.0/B66*100)</f>
        <v/>
      </c>
      <c r="D66" s="19" t="n">
        <v>5589</v>
      </c>
      <c r="E66" s="18" t="n">
        <v>402.27597954</v>
      </c>
      <c r="F66" s="20" t="n">
        <v>3.55449145</v>
      </c>
      <c r="G66" s="18" t="n">
        <v>411.20786564</v>
      </c>
      <c r="H66" s="20" t="n">
        <v>1.95559288</v>
      </c>
      <c r="I66" s="18" t="n">
        <v>424.24124791</v>
      </c>
      <c r="J66" s="20" t="n">
        <v>2.10100837</v>
      </c>
      <c r="K66" s="18" t="n">
        <v>420.48260204</v>
      </c>
      <c r="L66" s="20" t="n">
        <v>3.80040631</v>
      </c>
      <c r="M66" s="18" t="s">
        <v>481</v>
      </c>
      <c r="N66" s="20" t="s">
        <v>481</v>
      </c>
      <c r="O66" s="18" t="s">
        <v>481</v>
      </c>
      <c r="P66" s="20" t="s">
        <v>481</v>
      </c>
      <c r="Q66" s="18" t="s">
        <v>481</v>
      </c>
      <c r="R66" s="20" t="s">
        <v>481</v>
      </c>
      <c r="S66" s="18" t="s">
        <v>481</v>
      </c>
      <c r="T66" s="20" t="s">
        <v>481</v>
      </c>
      <c r="U66" s="18" t="n">
        <v>347.61919821</v>
      </c>
      <c r="V66" s="20" t="n">
        <v>4.81630208</v>
      </c>
    </row>
    <row r="67" spans="1:22">
      <c r="A67" s="15" t="s">
        <v>542</v>
      </c>
      <c r="B67" s="17" t="n">
        <v>6971</v>
      </c>
      <c r="C67" s="18">
        <f>(98.0/B67*100)</f>
        <v/>
      </c>
      <c r="D67" s="19" t="n">
        <v>6873</v>
      </c>
      <c r="E67" s="18" t="n">
        <v>387.6891227</v>
      </c>
      <c r="F67" s="20" t="n">
        <v>3.62719932</v>
      </c>
      <c r="G67" s="18" t="n">
        <v>401.3269709</v>
      </c>
      <c r="H67" s="20" t="n">
        <v>2.29767752</v>
      </c>
      <c r="I67" s="18" t="n">
        <v>408.24256212</v>
      </c>
      <c r="J67" s="20" t="n">
        <v>3.522437</v>
      </c>
      <c r="K67" s="18" t="n">
        <v>381.60599601</v>
      </c>
      <c r="L67" s="20" t="n">
        <v>5.77889865</v>
      </c>
      <c r="M67" s="18" t="s">
        <v>481</v>
      </c>
      <c r="N67" s="20" t="s">
        <v>481</v>
      </c>
      <c r="O67" s="18" t="s">
        <v>481</v>
      </c>
      <c r="P67" s="20" t="s">
        <v>481</v>
      </c>
      <c r="Q67" s="18" t="s">
        <v>481</v>
      </c>
      <c r="R67" s="20" t="s">
        <v>481</v>
      </c>
      <c r="S67" s="18" t="s">
        <v>481</v>
      </c>
      <c r="T67" s="20" t="s">
        <v>481</v>
      </c>
      <c r="U67" s="18" t="n">
        <v>315.04777789</v>
      </c>
      <c r="V67" s="20" t="n">
        <v>6.36580698</v>
      </c>
    </row>
    <row r="68" spans="1:22">
      <c r="A68" s="15" t="s">
        <v>543</v>
      </c>
      <c r="B68" s="17" t="n">
        <v>12083</v>
      </c>
      <c r="C68" s="18">
        <f>(26.0/B68*100)</f>
        <v/>
      </c>
      <c r="D68" s="19" t="n">
        <v>12057</v>
      </c>
      <c r="E68" s="18" t="n">
        <v>424.0497148</v>
      </c>
      <c r="F68" s="20" t="n">
        <v>2.21590677</v>
      </c>
      <c r="G68" s="18" t="n">
        <v>435.13493344</v>
      </c>
      <c r="H68" s="20" t="n">
        <v>1.54384042</v>
      </c>
      <c r="I68" s="18" t="n">
        <v>411.8093315</v>
      </c>
      <c r="J68" s="20" t="n">
        <v>2.2465982</v>
      </c>
      <c r="K68" s="18" t="n">
        <v>394.95137314</v>
      </c>
      <c r="L68" s="20" t="n">
        <v>3.26788758</v>
      </c>
      <c r="M68" s="18" t="s">
        <v>481</v>
      </c>
      <c r="N68" s="20" t="s">
        <v>481</v>
      </c>
      <c r="O68" s="18" t="s">
        <v>481</v>
      </c>
      <c r="P68" s="20" t="s">
        <v>481</v>
      </c>
      <c r="Q68" s="18" t="s">
        <v>481</v>
      </c>
      <c r="R68" s="20" t="s">
        <v>481</v>
      </c>
      <c r="S68" s="18" t="s">
        <v>481</v>
      </c>
      <c r="T68" s="20" t="s">
        <v>481</v>
      </c>
      <c r="U68" s="18" t="n">
        <v>334.1593826</v>
      </c>
      <c r="V68" s="20" t="n">
        <v>3.38241142</v>
      </c>
    </row>
    <row r="69" spans="1:22">
      <c r="A69" s="15" t="s">
        <v>544</v>
      </c>
      <c r="B69" s="17" t="n">
        <v>4876</v>
      </c>
      <c r="C69" s="18">
        <f>(0.0/B69*100)</f>
        <v/>
      </c>
      <c r="D69" s="19" t="n">
        <v>4876</v>
      </c>
      <c r="E69" s="18" t="n">
        <v>412.106315</v>
      </c>
      <c r="F69" s="20" t="n">
        <v>4.87528334</v>
      </c>
      <c r="G69" s="18" t="n">
        <v>438.25710655</v>
      </c>
      <c r="H69" s="20" t="n">
        <v>3.6576997</v>
      </c>
      <c r="I69" s="18" t="n">
        <v>441.12545512</v>
      </c>
      <c r="J69" s="20" t="n">
        <v>3.68285654</v>
      </c>
      <c r="K69" s="18" t="n">
        <v>436.42770367</v>
      </c>
      <c r="L69" s="20" t="n">
        <v>5.63325324</v>
      </c>
      <c r="M69" s="18" t="s">
        <v>481</v>
      </c>
      <c r="N69" s="20" t="s">
        <v>481</v>
      </c>
      <c r="O69" s="18" t="s">
        <v>481</v>
      </c>
      <c r="P69" s="20" t="s">
        <v>481</v>
      </c>
      <c r="Q69" s="18" t="n">
        <v>429.377</v>
      </c>
      <c r="R69" s="20" t="n">
        <v>26.68601007</v>
      </c>
      <c r="S69" s="18" t="s">
        <v>481</v>
      </c>
      <c r="T69" s="20" t="s">
        <v>481</v>
      </c>
      <c r="U69" s="18" t="n">
        <v>332.51051802</v>
      </c>
      <c r="V69" s="20" t="n">
        <v>18.99179456</v>
      </c>
    </row>
    <row r="70" spans="1:22">
      <c r="A70" s="15" t="s">
        <v>545</v>
      </c>
      <c r="B70" s="17" t="n">
        <v>6036</v>
      </c>
      <c r="C70" s="18">
        <f>(223.0/B70*100)</f>
        <v/>
      </c>
      <c r="D70" s="19" t="n">
        <v>5813</v>
      </c>
      <c r="E70" s="18" t="n">
        <v>497.825913</v>
      </c>
      <c r="F70" s="20" t="n">
        <v>4.69290452</v>
      </c>
      <c r="G70" s="18" t="n">
        <v>488.74570192</v>
      </c>
      <c r="H70" s="20" t="n">
        <v>2.90648166</v>
      </c>
      <c r="I70" s="18" t="n">
        <v>488.93894077</v>
      </c>
      <c r="J70" s="20" t="n">
        <v>3.99751153</v>
      </c>
      <c r="K70" s="18" t="n">
        <v>487.21971312</v>
      </c>
      <c r="L70" s="20" t="n">
        <v>6.50335265</v>
      </c>
      <c r="M70" s="18" t="s">
        <v>481</v>
      </c>
      <c r="N70" s="20" t="s">
        <v>481</v>
      </c>
      <c r="O70" s="18" t="s">
        <v>481</v>
      </c>
      <c r="P70" s="20" t="s">
        <v>481</v>
      </c>
      <c r="Q70" s="18" t="s">
        <v>481</v>
      </c>
      <c r="R70" s="20" t="s">
        <v>481</v>
      </c>
      <c r="S70" s="18" t="s">
        <v>481</v>
      </c>
      <c r="T70" s="20" t="s">
        <v>481</v>
      </c>
      <c r="U70" s="18" t="n">
        <v>428.52989387</v>
      </c>
      <c r="V70" s="20" t="n">
        <v>8.297177509999999</v>
      </c>
    </row>
    <row r="71" spans="1:22">
      <c r="A71" s="15" t="s">
        <v>546</v>
      </c>
      <c r="B71" s="17" t="n">
        <v>6115</v>
      </c>
      <c r="C71" s="18">
        <f>(17.0/B71*100)</f>
        <v/>
      </c>
      <c r="D71" s="19" t="n">
        <v>6098</v>
      </c>
      <c r="E71" s="18" t="n">
        <v>566.85255628</v>
      </c>
      <c r="F71" s="20" t="n">
        <v>3.43727917</v>
      </c>
      <c r="G71" s="18" t="n">
        <v>560.23497919</v>
      </c>
      <c r="H71" s="20" t="n">
        <v>1.68880226</v>
      </c>
      <c r="I71" s="18" t="n">
        <v>544.4801029400001</v>
      </c>
      <c r="J71" s="20" t="n">
        <v>3.43447714</v>
      </c>
      <c r="K71" s="18" t="n">
        <v>523.13746565</v>
      </c>
      <c r="L71" s="20" t="n">
        <v>5.65843947</v>
      </c>
      <c r="M71" s="18" t="s">
        <v>481</v>
      </c>
      <c r="N71" s="20" t="s">
        <v>481</v>
      </c>
      <c r="O71" s="18" t="s">
        <v>481</v>
      </c>
      <c r="P71" s="20" t="s">
        <v>481</v>
      </c>
      <c r="Q71" s="18" t="s">
        <v>481</v>
      </c>
      <c r="R71" s="20" t="s">
        <v>481</v>
      </c>
      <c r="S71" s="18" t="s">
        <v>481</v>
      </c>
      <c r="T71" s="20" t="s">
        <v>481</v>
      </c>
      <c r="U71" s="18" t="n">
        <v>485.47310072</v>
      </c>
      <c r="V71" s="20" t="n">
        <v>15.28512176</v>
      </c>
    </row>
    <row r="72" spans="1:22">
      <c r="A72" s="15" t="s">
        <v>547</v>
      </c>
      <c r="B72" s="17" t="n">
        <v>7708</v>
      </c>
      <c r="C72" s="18">
        <f>(5.0/B72*100)</f>
        <v/>
      </c>
      <c r="D72" s="19" t="n">
        <v>7703</v>
      </c>
      <c r="E72" s="18" t="n">
        <v>542.58335635</v>
      </c>
      <c r="F72" s="20" t="n">
        <v>4.17238095</v>
      </c>
      <c r="G72" s="18" t="n">
        <v>531.1718366600001</v>
      </c>
      <c r="H72" s="20" t="n">
        <v>2.65755815</v>
      </c>
      <c r="I72" s="18" t="n">
        <v>522.07970783</v>
      </c>
      <c r="J72" s="20" t="n">
        <v>5.28201256</v>
      </c>
      <c r="K72" s="18" t="n">
        <v>508.45068614</v>
      </c>
      <c r="L72" s="20" t="n">
        <v>7.09609065</v>
      </c>
      <c r="M72" s="18" t="s">
        <v>481</v>
      </c>
      <c r="N72" s="20" t="s">
        <v>481</v>
      </c>
      <c r="O72" s="18" t="s">
        <v>481</v>
      </c>
      <c r="P72" s="20" t="s">
        <v>481</v>
      </c>
      <c r="Q72" s="18" t="s">
        <v>481</v>
      </c>
      <c r="R72" s="20" t="s">
        <v>481</v>
      </c>
      <c r="S72" s="18" t="s">
        <v>481</v>
      </c>
      <c r="T72" s="20" t="s">
        <v>481</v>
      </c>
      <c r="U72" s="18" t="n">
        <v>484.7812342</v>
      </c>
      <c r="V72" s="20" t="n">
        <v>16.11220675</v>
      </c>
    </row>
    <row r="73" spans="1:22">
      <c r="A73" s="15" t="s">
        <v>548</v>
      </c>
      <c r="B73" s="17" t="n">
        <v>8249</v>
      </c>
      <c r="C73" s="18">
        <f>(147.0/B73*100)</f>
        <v/>
      </c>
      <c r="D73" s="19" t="n">
        <v>8102</v>
      </c>
      <c r="E73" s="18" t="n">
        <v>433.69923393</v>
      </c>
      <c r="F73" s="20" t="n">
        <v>4.57484963</v>
      </c>
      <c r="G73" s="18" t="n">
        <v>426.17154079</v>
      </c>
      <c r="H73" s="20" t="n">
        <v>2.80418653</v>
      </c>
      <c r="I73" s="18" t="n">
        <v>405.50397475</v>
      </c>
      <c r="J73" s="20" t="n">
        <v>3.8494855</v>
      </c>
      <c r="K73" s="18" t="n">
        <v>403.45815103</v>
      </c>
      <c r="L73" s="20" t="n">
        <v>8.2078577</v>
      </c>
      <c r="M73" s="18" t="s">
        <v>481</v>
      </c>
      <c r="N73" s="20" t="s">
        <v>481</v>
      </c>
      <c r="O73" s="18" t="s">
        <v>481</v>
      </c>
      <c r="P73" s="20" t="s">
        <v>481</v>
      </c>
      <c r="Q73" s="18" t="s">
        <v>481</v>
      </c>
      <c r="R73" s="20" t="s">
        <v>481</v>
      </c>
      <c r="S73" s="18" t="s">
        <v>481</v>
      </c>
      <c r="T73" s="20" t="s">
        <v>481</v>
      </c>
      <c r="U73" s="18" t="n">
        <v>372.16986559</v>
      </c>
      <c r="V73" s="20" t="n">
        <v>8.646085830000001</v>
      </c>
    </row>
    <row r="74" spans="1:22">
      <c r="A74" s="15" t="s">
        <v>549</v>
      </c>
      <c r="B74" s="17" t="n">
        <v>4692</v>
      </c>
      <c r="C74" s="18">
        <f>(82.0/B74*100)</f>
        <v/>
      </c>
      <c r="D74" s="19" t="n">
        <v>4610</v>
      </c>
      <c r="E74" s="18" t="n">
        <v>419.11512373</v>
      </c>
      <c r="F74" s="20" t="n">
        <v>2.93280117</v>
      </c>
      <c r="G74" s="18" t="n">
        <v>436.33119426</v>
      </c>
      <c r="H74" s="20" t="n">
        <v>2.34856699</v>
      </c>
      <c r="I74" s="18" t="n">
        <v>426.58997348</v>
      </c>
      <c r="J74" s="20" t="n">
        <v>4.52525322</v>
      </c>
      <c r="K74" s="18" t="n">
        <v>418.13901665</v>
      </c>
      <c r="L74" s="20" t="n">
        <v>7.01843419</v>
      </c>
      <c r="M74" s="18" t="s">
        <v>481</v>
      </c>
      <c r="N74" s="20" t="s">
        <v>481</v>
      </c>
      <c r="O74" s="18" t="s">
        <v>481</v>
      </c>
      <c r="P74" s="20" t="s">
        <v>481</v>
      </c>
      <c r="Q74" s="18" t="s">
        <v>481</v>
      </c>
      <c r="R74" s="20" t="s">
        <v>481</v>
      </c>
      <c r="S74" s="18" t="n">
        <v>343.15166317</v>
      </c>
      <c r="T74" s="20" t="n">
        <v>23.6621588</v>
      </c>
      <c r="U74" s="18" t="n">
        <v>335.68535535</v>
      </c>
      <c r="V74" s="20" t="n">
        <v>9.242684990000001</v>
      </c>
    </row>
    <row r="75" spans="1:22">
      <c r="A75" s="15" t="s">
        <v>550</v>
      </c>
      <c r="B75" s="17" t="n">
        <v>5375</v>
      </c>
      <c r="C75" s="18">
        <f>(209.0/B75*100)</f>
        <v/>
      </c>
      <c r="D75" s="19" t="n">
        <v>5166</v>
      </c>
      <c r="E75" s="18" t="n">
        <v>380.45577508</v>
      </c>
      <c r="F75" s="20" t="n">
        <v>2.81013966</v>
      </c>
      <c r="G75" s="18" t="n">
        <v>395.43159413</v>
      </c>
      <c r="H75" s="20" t="n">
        <v>2.45692148</v>
      </c>
      <c r="I75" s="18" t="n">
        <v>390.31769347</v>
      </c>
      <c r="J75" s="20" t="n">
        <v>2.92406735</v>
      </c>
      <c r="K75" s="18" t="n">
        <v>384.3164259</v>
      </c>
      <c r="L75" s="20" t="n">
        <v>3.14645036</v>
      </c>
      <c r="M75" s="18" t="s">
        <v>481</v>
      </c>
      <c r="N75" s="20" t="s">
        <v>481</v>
      </c>
      <c r="O75" s="18" t="s">
        <v>481</v>
      </c>
      <c r="P75" s="20" t="s">
        <v>481</v>
      </c>
      <c r="Q75" s="18" t="s">
        <v>481</v>
      </c>
      <c r="R75" s="20" t="s">
        <v>481</v>
      </c>
      <c r="S75" s="18" t="s">
        <v>481</v>
      </c>
      <c r="T75" s="20" t="s">
        <v>481</v>
      </c>
      <c r="U75" s="18" t="n">
        <v>344.21373099</v>
      </c>
      <c r="V75" s="20" t="n">
        <v>5.02760201</v>
      </c>
    </row>
    <row r="76" spans="1:22">
      <c r="A76" s="15" t="s">
        <v>551</v>
      </c>
      <c r="B76" s="17" t="n">
        <v>14167</v>
      </c>
      <c r="C76" s="18">
        <f>(229.0/B76*100)</f>
        <v/>
      </c>
      <c r="D76" s="19" t="n">
        <v>13938</v>
      </c>
      <c r="E76" s="18" t="n">
        <v>433.08605242</v>
      </c>
      <c r="F76" s="20" t="n">
        <v>3.05809586</v>
      </c>
      <c r="G76" s="18" t="n">
        <v>443.86693895</v>
      </c>
      <c r="H76" s="20" t="n">
        <v>2.54144494</v>
      </c>
      <c r="I76" s="18" t="n">
        <v>447.05919846</v>
      </c>
      <c r="J76" s="20" t="n">
        <v>3.86032807</v>
      </c>
      <c r="K76" s="18" t="n">
        <v>421.48824019</v>
      </c>
      <c r="L76" s="20" t="n">
        <v>4.74598818</v>
      </c>
      <c r="M76" s="18" t="s">
        <v>481</v>
      </c>
      <c r="N76" s="20" t="s">
        <v>481</v>
      </c>
      <c r="O76" s="18" t="s">
        <v>481</v>
      </c>
      <c r="P76" s="20" t="s">
        <v>481</v>
      </c>
      <c r="Q76" s="18" t="s">
        <v>481</v>
      </c>
      <c r="R76" s="20" t="s">
        <v>481</v>
      </c>
      <c r="S76" s="18" t="s">
        <v>481</v>
      </c>
      <c r="T76" s="20" t="s">
        <v>481</v>
      </c>
      <c r="U76" s="18" t="n">
        <v>349.53211099</v>
      </c>
      <c r="V76" s="20" t="n">
        <v>5.36765541</v>
      </c>
    </row>
    <row r="77" spans="1:22">
      <c r="A77" s="15" t="s">
        <v>552</v>
      </c>
      <c r="B77" s="17" t="n">
        <v>6062</v>
      </c>
      <c r="C77" s="18">
        <f>(88.0/B77*100)</f>
        <v/>
      </c>
      <c r="D77" s="19" t="n">
        <v>5974</v>
      </c>
      <c r="E77" s="18" t="n">
        <v>440.77665933</v>
      </c>
      <c r="F77" s="20" t="n">
        <v>3.41739315</v>
      </c>
      <c r="G77" s="18" t="n">
        <v>445.31156186</v>
      </c>
      <c r="H77" s="20" t="n">
        <v>2.28868866</v>
      </c>
      <c r="I77" s="18" t="n">
        <v>431.63408788</v>
      </c>
      <c r="J77" s="20" t="n">
        <v>4.03658988</v>
      </c>
      <c r="K77" s="18" t="n">
        <v>414.41976454</v>
      </c>
      <c r="L77" s="20" t="n">
        <v>4.19448854</v>
      </c>
      <c r="M77" s="18" t="s">
        <v>481</v>
      </c>
      <c r="N77" s="20" t="s">
        <v>481</v>
      </c>
      <c r="O77" s="18" t="s">
        <v>481</v>
      </c>
      <c r="P77" s="20" t="s">
        <v>481</v>
      </c>
      <c r="Q77" s="18" t="s">
        <v>481</v>
      </c>
      <c r="R77" s="20" t="s">
        <v>481</v>
      </c>
      <c r="S77" s="18" t="s">
        <v>481</v>
      </c>
      <c r="T77" s="20" t="s">
        <v>481</v>
      </c>
      <c r="U77" s="18" t="n">
        <v>352.97481478</v>
      </c>
      <c r="V77" s="20" t="n">
        <v>5.4394677</v>
      </c>
    </row>
    <row r="78" spans="1:22">
      <c r="A78" s="15" t="s">
        <v>553</v>
      </c>
      <c r="B78" s="17" t="n">
        <v>5826</v>
      </c>
      <c r="C78" s="18">
        <f>(0.0/B78*100)</f>
        <v/>
      </c>
      <c r="D78" s="19" t="n">
        <v>5826</v>
      </c>
      <c r="E78" s="18" t="n">
        <v>514.17194201</v>
      </c>
      <c r="F78" s="20" t="n">
        <v>4.9800257</v>
      </c>
      <c r="G78" s="18" t="n">
        <v>525.65907839</v>
      </c>
      <c r="H78" s="20" t="n">
        <v>4.25512928</v>
      </c>
      <c r="I78" s="18" t="n">
        <v>533.88059128</v>
      </c>
      <c r="J78" s="20" t="n">
        <v>4.06962364</v>
      </c>
      <c r="K78" s="18" t="n">
        <v>517.51444343</v>
      </c>
      <c r="L78" s="20" t="n">
        <v>8.60049457</v>
      </c>
      <c r="M78" s="18" t="s">
        <v>481</v>
      </c>
      <c r="N78" s="20" t="s">
        <v>481</v>
      </c>
      <c r="O78" s="18" t="s">
        <v>481</v>
      </c>
      <c r="P78" s="20" t="s">
        <v>481</v>
      </c>
      <c r="Q78" s="18" t="n">
        <v>431.126</v>
      </c>
      <c r="R78" s="20" t="n">
        <v>17.85283108</v>
      </c>
      <c r="S78" s="18" t="n">
        <v>450.42681519</v>
      </c>
      <c r="T78" s="20" t="n">
        <v>27.41881702</v>
      </c>
      <c r="U78" s="18" t="n">
        <v>496.65056777</v>
      </c>
      <c r="V78" s="20" t="n">
        <v>14.33121117</v>
      </c>
    </row>
    <row customHeight="1" ht="25" r="79" spans="1:22">
      <c r="A79" s="15" t="s">
        <v>554</v>
      </c>
      <c r="B79" s="17" t="n">
        <v>1657</v>
      </c>
      <c r="C79" s="18">
        <f>(41.0/B79*100)</f>
        <v/>
      </c>
      <c r="D79" s="19" t="n">
        <v>1616</v>
      </c>
      <c r="E79" s="18" t="n">
        <v>484.99760594</v>
      </c>
      <c r="F79" s="20" t="n">
        <v>8.45040244</v>
      </c>
      <c r="G79" s="18" t="n">
        <v>472.2978908</v>
      </c>
      <c r="H79" s="20" t="n">
        <v>5.97792935</v>
      </c>
      <c r="I79" s="18" t="n">
        <v>474.98102228</v>
      </c>
      <c r="J79" s="20" t="n">
        <v>11.73777809</v>
      </c>
      <c r="K79" s="18" t="n">
        <v>455.63318572</v>
      </c>
      <c r="L79" s="20" t="n">
        <v>11.35526862</v>
      </c>
      <c r="M79" s="18" t="s">
        <v>481</v>
      </c>
      <c r="N79" s="20" t="s">
        <v>481</v>
      </c>
      <c r="O79" s="18" t="s">
        <v>481</v>
      </c>
      <c r="P79" s="20" t="s">
        <v>481</v>
      </c>
      <c r="Q79" s="18" t="s">
        <v>481</v>
      </c>
      <c r="R79" s="20" t="s">
        <v>481</v>
      </c>
      <c r="S79" s="18" t="n">
        <v>356.5442</v>
      </c>
      <c r="T79" s="20" t="n">
        <v>24.31860113</v>
      </c>
      <c r="U79" s="18" t="n">
        <v>350.84421941</v>
      </c>
      <c r="V79" s="20" t="n">
        <v>27.98792111</v>
      </c>
    </row>
    <row r="80" spans="1:22">
      <c r="A80" s="15" t="s">
        <v>555</v>
      </c>
      <c r="B80" s="17" t="n">
        <v>7841</v>
      </c>
      <c r="C80" s="18">
        <f>(0.0/B80*100)</f>
        <v/>
      </c>
      <c r="D80" s="19" t="n">
        <v>7841</v>
      </c>
      <c r="E80" s="18" t="n">
        <v>459.6213406</v>
      </c>
      <c r="F80" s="20" t="n">
        <v>4.26520535</v>
      </c>
      <c r="G80" s="18" t="n">
        <v>458.37191495</v>
      </c>
      <c r="H80" s="20" t="n">
        <v>4.19302475</v>
      </c>
      <c r="I80" s="18" t="n">
        <v>448.19434527</v>
      </c>
      <c r="J80" s="20" t="n">
        <v>4.97964618</v>
      </c>
      <c r="K80" s="18" t="n">
        <v>437.34667925</v>
      </c>
      <c r="L80" s="20" t="n">
        <v>6.77018875</v>
      </c>
      <c r="M80" s="18" t="s">
        <v>481</v>
      </c>
      <c r="N80" s="20" t="s">
        <v>481</v>
      </c>
      <c r="O80" s="18" t="s">
        <v>481</v>
      </c>
      <c r="P80" s="20" t="s">
        <v>481</v>
      </c>
      <c r="Q80" s="18" t="s">
        <v>481</v>
      </c>
      <c r="R80" s="20" t="s">
        <v>481</v>
      </c>
      <c r="S80" s="18" t="s">
        <v>481</v>
      </c>
      <c r="T80" s="20" t="s">
        <v>481</v>
      </c>
      <c r="U80" s="18" t="n">
        <v>384.62349917</v>
      </c>
      <c r="V80" s="20" t="n">
        <v>32.97041431</v>
      </c>
    </row>
    <row r="81" spans="1:22">
      <c r="A81" s="23" t="s">
        <v>556</v>
      </c>
      <c r="B81" s="17" t="n">
        <v>8861</v>
      </c>
      <c r="C81" s="18">
        <f>(76.0/B81*100)</f>
        <v/>
      </c>
      <c r="D81" s="19" t="n">
        <v>8785</v>
      </c>
      <c r="E81" s="18" t="n">
        <v>440.21108711</v>
      </c>
      <c r="F81" s="20" t="n">
        <v>4.85268796</v>
      </c>
      <c r="G81" s="18" t="n">
        <v>443.39488654</v>
      </c>
      <c r="H81" s="20" t="n">
        <v>2.85180525</v>
      </c>
      <c r="I81" s="18" t="n">
        <v>445.68067199</v>
      </c>
      <c r="J81" s="20" t="n">
        <v>4.08761785</v>
      </c>
      <c r="K81" s="18" t="n">
        <v>437.95502171</v>
      </c>
      <c r="L81" s="20" t="n">
        <v>8.32638034</v>
      </c>
      <c r="M81" s="18" t="s">
        <v>481</v>
      </c>
      <c r="N81" s="20" t="s">
        <v>481</v>
      </c>
      <c r="O81" s="18" t="s">
        <v>481</v>
      </c>
      <c r="P81" s="20" t="s">
        <v>481</v>
      </c>
      <c r="Q81" s="18" t="s">
        <v>481</v>
      </c>
      <c r="R81" s="20" t="s">
        <v>481</v>
      </c>
      <c r="S81" s="18" t="s">
        <v>481</v>
      </c>
      <c r="T81" s="20" t="s">
        <v>481</v>
      </c>
      <c r="U81" s="18" t="n">
        <v>389.84877834</v>
      </c>
      <c r="V81" s="20" t="n">
        <v>15.56705439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729</v>
      </c>
    </row>
    <row customHeight="1" ht="30" r="4" spans="1:22">
      <c r="A4" s="6" t="n"/>
      <c r="B4" s="7" t="s">
        <v>462</v>
      </c>
      <c r="C4" s="7" t="s">
        <v>463</v>
      </c>
      <c r="D4" s="8" t="s">
        <v>462</v>
      </c>
      <c r="E4" s="9" t="s">
        <v>644</v>
      </c>
      <c r="F4" s="10" t="n"/>
      <c r="G4" s="9" t="s">
        <v>643</v>
      </c>
      <c r="H4" s="10" t="n"/>
      <c r="I4" s="9" t="s">
        <v>642</v>
      </c>
      <c r="J4" s="10" t="n"/>
      <c r="K4" s="9" t="s">
        <v>641</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(386.0/B7*100)</f>
        <v/>
      </c>
      <c r="D7" s="19" t="n">
        <v>14144</v>
      </c>
      <c r="E7" s="18" t="n">
        <v>481.79961849</v>
      </c>
      <c r="F7" s="20" t="n">
        <v>4.84721024</v>
      </c>
      <c r="G7" s="18" t="n">
        <v>501.44261854</v>
      </c>
      <c r="H7" s="20" t="n">
        <v>3.29706606</v>
      </c>
      <c r="I7" s="18" t="n">
        <v>517.12693238</v>
      </c>
      <c r="J7" s="20" t="n">
        <v>1.92974891</v>
      </c>
      <c r="K7" s="18" t="n">
        <v>517.76317167</v>
      </c>
      <c r="L7" s="20" t="n">
        <v>2.28252864</v>
      </c>
      <c r="M7" s="18" t="s">
        <v>481</v>
      </c>
      <c r="N7" s="20" t="s">
        <v>481</v>
      </c>
      <c r="O7" s="18" t="s">
        <v>481</v>
      </c>
      <c r="P7" s="20" t="s">
        <v>481</v>
      </c>
      <c r="Q7" s="18" t="s">
        <v>481</v>
      </c>
      <c r="R7" s="20" t="s">
        <v>481</v>
      </c>
      <c r="S7" s="18" t="s">
        <v>481</v>
      </c>
      <c r="T7" s="20" t="s">
        <v>481</v>
      </c>
      <c r="U7" s="18" t="n">
        <v>438.79302871</v>
      </c>
      <c r="V7" s="20" t="n">
        <v>7.25172829</v>
      </c>
    </row>
    <row r="8" spans="1:22">
      <c r="A8" s="15" t="s">
        <v>483</v>
      </c>
      <c r="B8" s="17" t="n">
        <v>7007</v>
      </c>
      <c r="C8" s="18">
        <f>(27.0/B8*100)</f>
        <v/>
      </c>
      <c r="D8" s="19" t="n">
        <v>6980</v>
      </c>
      <c r="E8" s="18" t="n">
        <v>476.80822613</v>
      </c>
      <c r="F8" s="20" t="n">
        <v>5.06558524</v>
      </c>
      <c r="G8" s="18" t="n">
        <v>472.46375309</v>
      </c>
      <c r="H8" s="20" t="n">
        <v>5.78673648</v>
      </c>
      <c r="I8" s="18" t="n">
        <v>486.94626349</v>
      </c>
      <c r="J8" s="20" t="n">
        <v>3.68644388</v>
      </c>
      <c r="K8" s="18" t="n">
        <v>507.51786853</v>
      </c>
      <c r="L8" s="20" t="n">
        <v>2.48996628</v>
      </c>
      <c r="M8" s="18" t="s">
        <v>481</v>
      </c>
      <c r="N8" s="20" t="s">
        <v>481</v>
      </c>
      <c r="O8" s="18" t="s">
        <v>481</v>
      </c>
      <c r="P8" s="20" t="s">
        <v>481</v>
      </c>
      <c r="Q8" s="18" t="n">
        <v>368.48347797</v>
      </c>
      <c r="R8" s="20" t="n">
        <v>14.99112476</v>
      </c>
      <c r="S8" s="18" t="s">
        <v>481</v>
      </c>
      <c r="T8" s="20" t="s">
        <v>481</v>
      </c>
      <c r="U8" s="18" t="n">
        <v>403.21115742</v>
      </c>
      <c r="V8" s="20" t="n">
        <v>12.33558163</v>
      </c>
    </row>
    <row r="9" spans="1:22">
      <c r="A9" s="15" t="s">
        <v>484</v>
      </c>
      <c r="B9" s="17" t="n">
        <v>9651</v>
      </c>
      <c r="C9" s="18">
        <f>(116.0/B9*100)</f>
        <v/>
      </c>
      <c r="D9" s="19" t="n">
        <v>9535</v>
      </c>
      <c r="E9" s="18" t="n">
        <v>462.45214498</v>
      </c>
      <c r="F9" s="20" t="n">
        <v>5.57890262</v>
      </c>
      <c r="G9" s="18" t="n">
        <v>487.74313127</v>
      </c>
      <c r="H9" s="20" t="n">
        <v>4.04377881</v>
      </c>
      <c r="I9" s="18" t="n">
        <v>514.1176962</v>
      </c>
      <c r="J9" s="20" t="n">
        <v>2.37407122</v>
      </c>
      <c r="K9" s="18" t="n">
        <v>514.09795524</v>
      </c>
      <c r="L9" s="20" t="n">
        <v>3.12467072</v>
      </c>
      <c r="M9" s="18" t="s">
        <v>481</v>
      </c>
      <c r="N9" s="20" t="s">
        <v>481</v>
      </c>
      <c r="O9" s="18" t="s">
        <v>481</v>
      </c>
      <c r="P9" s="20" t="s">
        <v>481</v>
      </c>
      <c r="Q9" s="18" t="n">
        <v>374.78530698</v>
      </c>
      <c r="R9" s="20" t="n">
        <v>11.62763904</v>
      </c>
      <c r="S9" s="18" t="s">
        <v>481</v>
      </c>
      <c r="T9" s="20" t="s">
        <v>481</v>
      </c>
      <c r="U9" s="18" t="n">
        <v>410.67552336</v>
      </c>
      <c r="V9" s="20" t="n">
        <v>9.53836068</v>
      </c>
    </row>
    <row r="10" spans="1:22">
      <c r="A10" s="15" t="s">
        <v>485</v>
      </c>
      <c r="B10" s="17" t="n">
        <v>20058</v>
      </c>
      <c r="C10" s="18">
        <f>(531.0/B10*100)</f>
        <v/>
      </c>
      <c r="D10" s="19" t="n">
        <v>19527</v>
      </c>
      <c r="E10" s="18" t="n">
        <v>510.1106081</v>
      </c>
      <c r="F10" s="20" t="n">
        <v>4.61849041</v>
      </c>
      <c r="G10" s="18" t="n">
        <v>519.8907867200001</v>
      </c>
      <c r="H10" s="20" t="n">
        <v>3.13793986</v>
      </c>
      <c r="I10" s="18" t="n">
        <v>534.29794069</v>
      </c>
      <c r="J10" s="20" t="n">
        <v>2.25541005</v>
      </c>
      <c r="K10" s="18" t="n">
        <v>532.36896359</v>
      </c>
      <c r="L10" s="20" t="n">
        <v>3.08109239</v>
      </c>
      <c r="M10" s="18" t="s">
        <v>481</v>
      </c>
      <c r="N10" s="20" t="s">
        <v>481</v>
      </c>
      <c r="O10" s="18" t="s">
        <v>481</v>
      </c>
      <c r="P10" s="20" t="s">
        <v>481</v>
      </c>
      <c r="Q10" s="18" t="s">
        <v>481</v>
      </c>
      <c r="R10" s="20" t="s">
        <v>481</v>
      </c>
      <c r="S10" s="18" t="s">
        <v>481</v>
      </c>
      <c r="T10" s="20" t="s">
        <v>481</v>
      </c>
      <c r="U10" s="18" t="n">
        <v>453.06120024</v>
      </c>
      <c r="V10" s="20" t="n">
        <v>10.20724412</v>
      </c>
    </row>
    <row r="11" spans="1:22">
      <c r="A11" s="15" t="s">
        <v>486</v>
      </c>
      <c r="B11" s="17" t="n">
        <v>7053</v>
      </c>
      <c r="C11" s="18">
        <f>(53.0/B11*100)</f>
        <v/>
      </c>
      <c r="D11" s="19" t="n">
        <v>7000</v>
      </c>
      <c r="E11" s="18" t="n">
        <v>426.24373666</v>
      </c>
      <c r="F11" s="20" t="n">
        <v>5.57464931</v>
      </c>
      <c r="G11" s="18" t="n">
        <v>430.30046046</v>
      </c>
      <c r="H11" s="20" t="n">
        <v>4.73113188</v>
      </c>
      <c r="I11" s="18" t="n">
        <v>447.17587395</v>
      </c>
      <c r="J11" s="20" t="n">
        <v>2.93239606</v>
      </c>
      <c r="K11" s="18" t="n">
        <v>460.70194635</v>
      </c>
      <c r="L11" s="20" t="n">
        <v>2.75920787</v>
      </c>
      <c r="M11" s="18" t="s">
        <v>481</v>
      </c>
      <c r="N11" s="20" t="s">
        <v>481</v>
      </c>
      <c r="O11" s="18" t="s">
        <v>481</v>
      </c>
      <c r="P11" s="20" t="s">
        <v>481</v>
      </c>
      <c r="Q11" s="18" t="s">
        <v>481</v>
      </c>
      <c r="R11" s="20" t="s">
        <v>481</v>
      </c>
      <c r="S11" s="18" t="s">
        <v>481</v>
      </c>
      <c r="T11" s="20" t="s">
        <v>481</v>
      </c>
      <c r="U11" s="18" t="n">
        <v>392.41446684</v>
      </c>
      <c r="V11" s="20" t="n">
        <v>11.47800323</v>
      </c>
    </row>
    <row r="12" spans="1:22">
      <c r="A12" s="15" t="s">
        <v>487</v>
      </c>
      <c r="B12" s="17" t="n">
        <v>6894</v>
      </c>
      <c r="C12" s="18">
        <f>(57.0/B12*100)</f>
        <v/>
      </c>
      <c r="D12" s="19" t="n">
        <v>6837</v>
      </c>
      <c r="E12" s="18" t="n">
        <v>472.00589075</v>
      </c>
      <c r="F12" s="20" t="n">
        <v>6.09959694</v>
      </c>
      <c r="G12" s="18" t="n">
        <v>484.45847706</v>
      </c>
      <c r="H12" s="20" t="n">
        <v>4.11304764</v>
      </c>
      <c r="I12" s="18" t="n">
        <v>496.50531922</v>
      </c>
      <c r="J12" s="20" t="n">
        <v>2.45270847</v>
      </c>
      <c r="K12" s="18" t="n">
        <v>512.65044349</v>
      </c>
      <c r="L12" s="20" t="n">
        <v>3.00485515</v>
      </c>
      <c r="M12" s="18" t="s">
        <v>481</v>
      </c>
      <c r="N12" s="20" t="s">
        <v>481</v>
      </c>
      <c r="O12" s="18" t="s">
        <v>481</v>
      </c>
      <c r="P12" s="20" t="s">
        <v>481</v>
      </c>
      <c r="Q12" s="18" t="n">
        <v>366.6777112</v>
      </c>
      <c r="R12" s="20" t="n">
        <v>14.39052153</v>
      </c>
      <c r="S12" s="18" t="s">
        <v>481</v>
      </c>
      <c r="T12" s="20" t="s">
        <v>481</v>
      </c>
      <c r="U12" s="18" t="n">
        <v>400.6755411</v>
      </c>
      <c r="V12" s="20" t="n">
        <v>11.67203763</v>
      </c>
    </row>
    <row r="13" spans="1:22">
      <c r="A13" s="15" t="s">
        <v>488</v>
      </c>
      <c r="B13" s="17" t="n">
        <v>7161</v>
      </c>
      <c r="C13" s="18">
        <f>(95.0/B13*100)</f>
        <v/>
      </c>
      <c r="D13" s="19" t="n">
        <v>7066</v>
      </c>
      <c r="E13" s="18" t="n">
        <v>478.61441124</v>
      </c>
      <c r="F13" s="20" t="n">
        <v>6.92005307</v>
      </c>
      <c r="G13" s="18" t="n">
        <v>484.70345474</v>
      </c>
      <c r="H13" s="20" t="n">
        <v>4.88255519</v>
      </c>
      <c r="I13" s="18" t="n">
        <v>504.92038657</v>
      </c>
      <c r="J13" s="20" t="n">
        <v>2.95405771</v>
      </c>
      <c r="K13" s="18" t="n">
        <v>516.55923325</v>
      </c>
      <c r="L13" s="20" t="n">
        <v>2.68239221</v>
      </c>
      <c r="M13" s="18" t="s">
        <v>481</v>
      </c>
      <c r="N13" s="20" t="s">
        <v>481</v>
      </c>
      <c r="O13" s="18" t="s">
        <v>481</v>
      </c>
      <c r="P13" s="20" t="s">
        <v>481</v>
      </c>
      <c r="Q13" s="18" t="n">
        <v>436.36003517</v>
      </c>
      <c r="R13" s="20" t="n">
        <v>6.43426798</v>
      </c>
      <c r="S13" s="18" t="s">
        <v>481</v>
      </c>
      <c r="T13" s="20" t="s">
        <v>481</v>
      </c>
      <c r="U13" s="18" t="n">
        <v>407.38287074</v>
      </c>
      <c r="V13" s="20" t="n">
        <v>13.79073505</v>
      </c>
    </row>
    <row r="14" spans="1:22">
      <c r="A14" s="15" t="s">
        <v>489</v>
      </c>
      <c r="B14" s="17" t="n">
        <v>5587</v>
      </c>
      <c r="C14" s="18">
        <f>(76.0/B14*100)</f>
        <v/>
      </c>
      <c r="D14" s="19" t="n">
        <v>5511</v>
      </c>
      <c r="E14" s="18" t="n">
        <v>509.19510212</v>
      </c>
      <c r="F14" s="20" t="n">
        <v>6.80831954</v>
      </c>
      <c r="G14" s="18" t="n">
        <v>524.46619338</v>
      </c>
      <c r="H14" s="20" t="n">
        <v>4.34492691</v>
      </c>
      <c r="I14" s="18" t="n">
        <v>533.06625796</v>
      </c>
      <c r="J14" s="20" t="n">
        <v>2.3220714</v>
      </c>
      <c r="K14" s="18" t="n">
        <v>548.01556937</v>
      </c>
      <c r="L14" s="20" t="n">
        <v>2.94294173</v>
      </c>
      <c r="M14" s="18" t="s">
        <v>481</v>
      </c>
      <c r="N14" s="20" t="s">
        <v>481</v>
      </c>
      <c r="O14" s="18" t="s">
        <v>481</v>
      </c>
      <c r="P14" s="20" t="s">
        <v>481</v>
      </c>
      <c r="Q14" s="18" t="s">
        <v>481</v>
      </c>
      <c r="R14" s="20" t="s">
        <v>481</v>
      </c>
      <c r="S14" s="18" t="s">
        <v>481</v>
      </c>
      <c r="T14" s="20" t="s">
        <v>481</v>
      </c>
      <c r="U14" s="18" t="n">
        <v>455.32937865</v>
      </c>
      <c r="V14" s="20" t="n">
        <v>15.38240203</v>
      </c>
    </row>
    <row r="15" spans="1:22">
      <c r="A15" s="15" t="s">
        <v>490</v>
      </c>
      <c r="B15" s="17" t="n">
        <v>5882</v>
      </c>
      <c r="C15" s="18">
        <f>(53.0/B15*100)</f>
        <v/>
      </c>
      <c r="D15" s="19" t="n">
        <v>5829</v>
      </c>
      <c r="E15" s="18" t="n">
        <v>495.72792809</v>
      </c>
      <c r="F15" s="20" t="n">
        <v>7.08597638</v>
      </c>
      <c r="G15" s="18" t="n">
        <v>515.55605443</v>
      </c>
      <c r="H15" s="20" t="n">
        <v>4.62629186</v>
      </c>
      <c r="I15" s="18" t="n">
        <v>533.49944017</v>
      </c>
      <c r="J15" s="20" t="n">
        <v>2.75255019</v>
      </c>
      <c r="K15" s="18" t="n">
        <v>543.84786638</v>
      </c>
      <c r="L15" s="20" t="n">
        <v>2.66782292</v>
      </c>
      <c r="M15" s="18" t="s">
        <v>481</v>
      </c>
      <c r="N15" s="20" t="s">
        <v>481</v>
      </c>
      <c r="O15" s="18" t="s">
        <v>481</v>
      </c>
      <c r="P15" s="20" t="s">
        <v>481</v>
      </c>
      <c r="Q15" s="18" t="n">
        <v>375.95013089</v>
      </c>
      <c r="R15" s="20" t="n">
        <v>17.42774697</v>
      </c>
      <c r="S15" s="18" t="s">
        <v>481</v>
      </c>
      <c r="T15" s="20" t="s">
        <v>481</v>
      </c>
      <c r="U15" s="18" t="n">
        <v>466.26295375</v>
      </c>
      <c r="V15" s="20" t="n">
        <v>14.58728226</v>
      </c>
    </row>
    <row r="16" spans="1:22">
      <c r="A16" s="15" t="s">
        <v>491</v>
      </c>
      <c r="B16" s="17" t="n">
        <v>6108</v>
      </c>
      <c r="C16" s="18">
        <f>(107.0/B16*100)</f>
        <v/>
      </c>
      <c r="D16" s="19" t="n">
        <v>6001</v>
      </c>
      <c r="E16" s="18" t="n">
        <v>455.47133748</v>
      </c>
      <c r="F16" s="20" t="n">
        <v>6.97087353</v>
      </c>
      <c r="G16" s="18" t="n">
        <v>472.61583614</v>
      </c>
      <c r="H16" s="20" t="n">
        <v>4.30031211</v>
      </c>
      <c r="I16" s="18" t="n">
        <v>504.3454058</v>
      </c>
      <c r="J16" s="20" t="n">
        <v>2.07273911</v>
      </c>
      <c r="K16" s="18" t="n">
        <v>509.93398611</v>
      </c>
      <c r="L16" s="20" t="n">
        <v>2.6790206</v>
      </c>
      <c r="M16" s="18" t="s">
        <v>481</v>
      </c>
      <c r="N16" s="20" t="s">
        <v>481</v>
      </c>
      <c r="O16" s="18" t="s">
        <v>481</v>
      </c>
      <c r="P16" s="20" t="s">
        <v>481</v>
      </c>
      <c r="Q16" s="18" t="s">
        <v>481</v>
      </c>
      <c r="R16" s="20" t="s">
        <v>481</v>
      </c>
      <c r="S16" s="18" t="s">
        <v>481</v>
      </c>
      <c r="T16" s="20" t="s">
        <v>481</v>
      </c>
      <c r="U16" s="18" t="n">
        <v>379.47219352</v>
      </c>
      <c r="V16" s="20" t="n">
        <v>11.44727314</v>
      </c>
    </row>
    <row r="17" spans="1:22">
      <c r="A17" s="15" t="s">
        <v>492</v>
      </c>
      <c r="B17" s="17" t="n">
        <v>6504</v>
      </c>
      <c r="C17" s="18">
        <f>(709.0/B17*100)</f>
        <v/>
      </c>
      <c r="D17" s="19" t="n">
        <v>5795</v>
      </c>
      <c r="E17" s="18" t="n">
        <v>487.1189177</v>
      </c>
      <c r="F17" s="20" t="n">
        <v>6.17368073</v>
      </c>
      <c r="G17" s="18" t="n">
        <v>489.24579574</v>
      </c>
      <c r="H17" s="20" t="n">
        <v>4.78207186</v>
      </c>
      <c r="I17" s="18" t="n">
        <v>518.85560724</v>
      </c>
      <c r="J17" s="20" t="n">
        <v>3.63140829</v>
      </c>
      <c r="K17" s="18" t="n">
        <v>530.49274465</v>
      </c>
      <c r="L17" s="20" t="n">
        <v>2.86300488</v>
      </c>
      <c r="M17" s="18" t="s">
        <v>481</v>
      </c>
      <c r="N17" s="20" t="s">
        <v>481</v>
      </c>
      <c r="O17" s="18" t="s">
        <v>481</v>
      </c>
      <c r="P17" s="20" t="s">
        <v>481</v>
      </c>
      <c r="Q17" s="18" t="n">
        <v>360.48925247</v>
      </c>
      <c r="R17" s="20" t="n">
        <v>12.44339086</v>
      </c>
      <c r="S17" s="18" t="s">
        <v>481</v>
      </c>
      <c r="T17" s="20" t="s">
        <v>481</v>
      </c>
      <c r="U17" s="18" t="n">
        <v>424.67361445</v>
      </c>
      <c r="V17" s="20" t="n">
        <v>9.911872560000001</v>
      </c>
    </row>
    <row r="18" spans="1:22">
      <c r="A18" s="15" t="s">
        <v>493</v>
      </c>
      <c r="B18" s="17" t="n">
        <v>5532</v>
      </c>
      <c r="C18" s="18">
        <f>(28.0/B18*100)</f>
        <v/>
      </c>
      <c r="D18" s="19" t="n">
        <v>5504</v>
      </c>
      <c r="E18" s="18" t="n">
        <v>429.05253381</v>
      </c>
      <c r="F18" s="20" t="n">
        <v>7.01947023</v>
      </c>
      <c r="G18" s="18" t="n">
        <v>441.13156712</v>
      </c>
      <c r="H18" s="20" t="n">
        <v>6.0299182</v>
      </c>
      <c r="I18" s="18" t="n">
        <v>456.79910218</v>
      </c>
      <c r="J18" s="20" t="n">
        <v>4.04884058</v>
      </c>
      <c r="K18" s="18" t="n">
        <v>464.08128912</v>
      </c>
      <c r="L18" s="20" t="n">
        <v>3.95263339</v>
      </c>
      <c r="M18" s="18" t="s">
        <v>481</v>
      </c>
      <c r="N18" s="20" t="s">
        <v>481</v>
      </c>
      <c r="O18" s="18" t="s">
        <v>481</v>
      </c>
      <c r="P18" s="20" t="s">
        <v>481</v>
      </c>
      <c r="Q18" s="18" t="s">
        <v>481</v>
      </c>
      <c r="R18" s="20" t="s">
        <v>481</v>
      </c>
      <c r="S18" s="18" t="s">
        <v>481</v>
      </c>
      <c r="T18" s="20" t="s">
        <v>481</v>
      </c>
      <c r="U18" s="18" t="n">
        <v>377.2143938</v>
      </c>
      <c r="V18" s="20" t="n">
        <v>12.45309513</v>
      </c>
    </row>
    <row r="19" spans="1:22">
      <c r="A19" s="15" t="s">
        <v>494</v>
      </c>
      <c r="B19" s="17" t="n">
        <v>5658</v>
      </c>
      <c r="C19" s="18">
        <f>(74.0/B19*100)</f>
        <v/>
      </c>
      <c r="D19" s="19" t="n">
        <v>5584</v>
      </c>
      <c r="E19" s="18" t="n">
        <v>450.25124141</v>
      </c>
      <c r="F19" s="20" t="n">
        <v>6.17894136</v>
      </c>
      <c r="G19" s="18" t="n">
        <v>459.60232298</v>
      </c>
      <c r="H19" s="20" t="n">
        <v>5.13329511</v>
      </c>
      <c r="I19" s="18" t="n">
        <v>473.0133485</v>
      </c>
      <c r="J19" s="20" t="n">
        <v>3.33732879</v>
      </c>
      <c r="K19" s="18" t="n">
        <v>492.49283689</v>
      </c>
      <c r="L19" s="20" t="n">
        <v>3.11654805</v>
      </c>
      <c r="M19" s="18" t="s">
        <v>481</v>
      </c>
      <c r="N19" s="20" t="s">
        <v>481</v>
      </c>
      <c r="O19" s="18" t="s">
        <v>481</v>
      </c>
      <c r="P19" s="20" t="s">
        <v>481</v>
      </c>
      <c r="Q19" s="18" t="s">
        <v>481</v>
      </c>
      <c r="R19" s="20" t="s">
        <v>481</v>
      </c>
      <c r="S19" s="18" t="s">
        <v>481</v>
      </c>
      <c r="T19" s="20" t="s">
        <v>481</v>
      </c>
      <c r="U19" s="18" t="n">
        <v>396.85760087</v>
      </c>
      <c r="V19" s="20" t="n">
        <v>12.98724041</v>
      </c>
    </row>
    <row r="20" spans="1:22">
      <c r="A20" s="15" t="s">
        <v>495</v>
      </c>
      <c r="B20" s="17" t="n">
        <v>3371</v>
      </c>
      <c r="C20" s="18">
        <f>(75.0/B20*100)</f>
        <v/>
      </c>
      <c r="D20" s="19" t="n">
        <v>3296</v>
      </c>
      <c r="E20" s="18" t="n">
        <v>450.47566919</v>
      </c>
      <c r="F20" s="20" t="n">
        <v>5.24310638</v>
      </c>
      <c r="G20" s="18" t="n">
        <v>455.85161657</v>
      </c>
      <c r="H20" s="20" t="n">
        <v>6.29325753</v>
      </c>
      <c r="I20" s="18" t="n">
        <v>476.8957918</v>
      </c>
      <c r="J20" s="20" t="n">
        <v>3.02960974</v>
      </c>
      <c r="K20" s="18" t="n">
        <v>483.72241327</v>
      </c>
      <c r="L20" s="20" t="n">
        <v>2.46553338</v>
      </c>
      <c r="M20" s="18" t="s">
        <v>481</v>
      </c>
      <c r="N20" s="20" t="s">
        <v>481</v>
      </c>
      <c r="O20" s="18" t="s">
        <v>481</v>
      </c>
      <c r="P20" s="20" t="s">
        <v>481</v>
      </c>
      <c r="Q20" s="18" t="s">
        <v>481</v>
      </c>
      <c r="R20" s="20" t="s">
        <v>481</v>
      </c>
      <c r="S20" s="18" t="s">
        <v>481</v>
      </c>
      <c r="T20" s="20" t="s">
        <v>481</v>
      </c>
      <c r="U20" s="18" t="n">
        <v>375.52607419</v>
      </c>
      <c r="V20" s="20" t="n">
        <v>13.68727787</v>
      </c>
    </row>
    <row r="21" spans="1:22">
      <c r="A21" s="15" t="s">
        <v>496</v>
      </c>
      <c r="B21" s="17" t="n">
        <v>5741</v>
      </c>
      <c r="C21" s="18">
        <f>(45.0/B21*100)</f>
        <v/>
      </c>
      <c r="D21" s="19" t="n">
        <v>5696</v>
      </c>
      <c r="E21" s="18" t="n">
        <v>493.09717916</v>
      </c>
      <c r="F21" s="20" t="n">
        <v>7.46363091</v>
      </c>
      <c r="G21" s="18" t="n">
        <v>500.56673578</v>
      </c>
      <c r="H21" s="20" t="n">
        <v>4.39966153</v>
      </c>
      <c r="I21" s="18" t="n">
        <v>507.17718534</v>
      </c>
      <c r="J21" s="20" t="n">
        <v>2.65002126</v>
      </c>
      <c r="K21" s="18" t="n">
        <v>500.38943988</v>
      </c>
      <c r="L21" s="20" t="n">
        <v>2.84179038</v>
      </c>
      <c r="M21" s="18" t="s">
        <v>481</v>
      </c>
      <c r="N21" s="20" t="s">
        <v>481</v>
      </c>
      <c r="O21" s="18" t="s">
        <v>481</v>
      </c>
      <c r="P21" s="20" t="s">
        <v>481</v>
      </c>
      <c r="Q21" s="18" t="s">
        <v>481</v>
      </c>
      <c r="R21" s="20" t="s">
        <v>481</v>
      </c>
      <c r="S21" s="18" t="s">
        <v>481</v>
      </c>
      <c r="T21" s="20" t="s">
        <v>481</v>
      </c>
      <c r="U21" s="18" t="n">
        <v>444.94964716</v>
      </c>
      <c r="V21" s="20" t="n">
        <v>10.71799295</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466.55281214</v>
      </c>
      <c r="R22" s="20" t="n">
        <v>3.43755424</v>
      </c>
      <c r="S22" s="18" t="s">
        <v>481</v>
      </c>
      <c r="T22" s="20" t="s">
        <v>481</v>
      </c>
      <c r="U22" s="18" t="s">
        <v>481</v>
      </c>
      <c r="V22" s="20" t="s">
        <v>481</v>
      </c>
    </row>
    <row r="23" spans="1:22">
      <c r="A23" s="15" t="s">
        <v>498</v>
      </c>
      <c r="B23" s="17" t="n">
        <v>11583</v>
      </c>
      <c r="C23" s="18">
        <f>(222.0/B23*100)</f>
        <v/>
      </c>
      <c r="D23" s="19" t="n">
        <v>11361</v>
      </c>
      <c r="E23" s="18" t="n">
        <v>450.16819962</v>
      </c>
      <c r="F23" s="20" t="n">
        <v>7.70822693</v>
      </c>
      <c r="G23" s="18" t="n">
        <v>464.70714676</v>
      </c>
      <c r="H23" s="20" t="n">
        <v>4.04616651</v>
      </c>
      <c r="I23" s="18" t="n">
        <v>484.4944563</v>
      </c>
      <c r="J23" s="20" t="n">
        <v>2.72023036</v>
      </c>
      <c r="K23" s="18" t="n">
        <v>488.58801023</v>
      </c>
      <c r="L23" s="20" t="n">
        <v>3.54044906</v>
      </c>
      <c r="M23" s="18" t="s">
        <v>481</v>
      </c>
      <c r="N23" s="20" t="s">
        <v>481</v>
      </c>
      <c r="O23" s="18" t="s">
        <v>481</v>
      </c>
      <c r="P23" s="20" t="s">
        <v>481</v>
      </c>
      <c r="Q23" s="18" t="s">
        <v>481</v>
      </c>
      <c r="R23" s="20" t="s">
        <v>481</v>
      </c>
      <c r="S23" s="18" t="s">
        <v>481</v>
      </c>
      <c r="T23" s="20" t="s">
        <v>481</v>
      </c>
      <c r="U23" s="18" t="n">
        <v>420.16884315</v>
      </c>
      <c r="V23" s="20" t="n">
        <v>9.458428919999999</v>
      </c>
    </row>
    <row r="24" spans="1:22">
      <c r="A24" s="15" t="s">
        <v>499</v>
      </c>
      <c r="B24" s="17" t="n">
        <v>6647</v>
      </c>
      <c r="C24" s="18">
        <f>(7.0/B24*100)</f>
        <v/>
      </c>
      <c r="D24" s="19" t="n">
        <v>6640</v>
      </c>
      <c r="E24" s="18" t="n">
        <v>504.40447257</v>
      </c>
      <c r="F24" s="20" t="n">
        <v>5.88353472</v>
      </c>
      <c r="G24" s="18" t="n">
        <v>527.03338081</v>
      </c>
      <c r="H24" s="20" t="n">
        <v>4.26891898</v>
      </c>
      <c r="I24" s="18" t="n">
        <v>540.2629007199999</v>
      </c>
      <c r="J24" s="20" t="n">
        <v>3.11252401</v>
      </c>
      <c r="K24" s="18" t="n">
        <v>548.33009369</v>
      </c>
      <c r="L24" s="20" t="n">
        <v>3.63425013</v>
      </c>
      <c r="M24" s="18" t="s">
        <v>481</v>
      </c>
      <c r="N24" s="20" t="s">
        <v>481</v>
      </c>
      <c r="O24" s="18" t="s">
        <v>481</v>
      </c>
      <c r="P24" s="20" t="s">
        <v>481</v>
      </c>
      <c r="Q24" s="18" t="s">
        <v>481</v>
      </c>
      <c r="R24" s="20" t="s">
        <v>481</v>
      </c>
      <c r="S24" s="18" t="s">
        <v>481</v>
      </c>
      <c r="T24" s="20" t="s">
        <v>481</v>
      </c>
      <c r="U24" s="18" t="n">
        <v>488.85405801</v>
      </c>
      <c r="V24" s="20" t="n">
        <v>16.15784911</v>
      </c>
    </row>
    <row r="25" spans="1:22">
      <c r="A25" s="15" t="s">
        <v>500</v>
      </c>
      <c r="B25" s="17" t="n">
        <v>5581</v>
      </c>
      <c r="C25" s="18">
        <f>(24.0/B25*100)</f>
        <v/>
      </c>
      <c r="D25" s="19" t="n">
        <v>5557</v>
      </c>
      <c r="E25" s="18" t="n">
        <v>472.81461359</v>
      </c>
      <c r="F25" s="20" t="n">
        <v>11.54519132</v>
      </c>
      <c r="G25" s="18" t="n">
        <v>497.67667302</v>
      </c>
      <c r="H25" s="20" t="n">
        <v>5.45735148</v>
      </c>
      <c r="I25" s="18" t="n">
        <v>514.5810795</v>
      </c>
      <c r="J25" s="20" t="n">
        <v>3.44337216</v>
      </c>
      <c r="K25" s="18" t="n">
        <v>523.00104621</v>
      </c>
      <c r="L25" s="20" t="n">
        <v>3.48653469</v>
      </c>
      <c r="M25" s="18" t="s">
        <v>481</v>
      </c>
      <c r="N25" s="20" t="s">
        <v>481</v>
      </c>
      <c r="O25" s="18" t="s">
        <v>481</v>
      </c>
      <c r="P25" s="20" t="s">
        <v>481</v>
      </c>
      <c r="Q25" s="18" t="s">
        <v>481</v>
      </c>
      <c r="R25" s="20" t="s">
        <v>481</v>
      </c>
      <c r="S25" s="18" t="s">
        <v>481</v>
      </c>
      <c r="T25" s="20" t="s">
        <v>481</v>
      </c>
      <c r="U25" s="18" t="n">
        <v>475.78386538</v>
      </c>
      <c r="V25" s="20" t="n">
        <v>17.37531396</v>
      </c>
    </row>
    <row r="26" spans="1:22">
      <c r="A26" s="15" t="s">
        <v>501</v>
      </c>
      <c r="B26" s="17" t="n">
        <v>4869</v>
      </c>
      <c r="C26" s="18">
        <f>(36.0/B26*100)</f>
        <v/>
      </c>
      <c r="D26" s="19" t="n">
        <v>4833</v>
      </c>
      <c r="E26" s="18" t="n">
        <v>473.88154976</v>
      </c>
      <c r="F26" s="20" t="n">
        <v>4.52224084</v>
      </c>
      <c r="G26" s="18" t="n">
        <v>488.26578373</v>
      </c>
      <c r="H26" s="20" t="n">
        <v>3.77345423</v>
      </c>
      <c r="I26" s="18" t="n">
        <v>490.02689094</v>
      </c>
      <c r="J26" s="20" t="n">
        <v>2.13033868</v>
      </c>
      <c r="K26" s="18" t="n">
        <v>500.2823665</v>
      </c>
      <c r="L26" s="20" t="n">
        <v>2.9855931</v>
      </c>
      <c r="M26" s="18" t="s">
        <v>481</v>
      </c>
      <c r="N26" s="20" t="s">
        <v>481</v>
      </c>
      <c r="O26" s="18" t="s">
        <v>481</v>
      </c>
      <c r="P26" s="20" t="s">
        <v>481</v>
      </c>
      <c r="Q26" s="18" t="s">
        <v>481</v>
      </c>
      <c r="R26" s="20" t="s">
        <v>481</v>
      </c>
      <c r="S26" s="18" t="s">
        <v>481</v>
      </c>
      <c r="T26" s="20" t="s">
        <v>481</v>
      </c>
      <c r="U26" s="18" t="n">
        <v>455.26370371</v>
      </c>
      <c r="V26" s="20" t="n">
        <v>17.78626307</v>
      </c>
    </row>
    <row r="27" spans="1:22">
      <c r="A27" s="15" t="s">
        <v>502</v>
      </c>
      <c r="B27" s="17" t="n">
        <v>5299</v>
      </c>
      <c r="C27" s="18">
        <f>(19.0/B27*100)</f>
        <v/>
      </c>
      <c r="D27" s="19" t="n">
        <v>5280</v>
      </c>
      <c r="E27" s="18" t="n">
        <v>454.18689166</v>
      </c>
      <c r="F27" s="20" t="n">
        <v>4.66569803</v>
      </c>
      <c r="G27" s="18" t="n">
        <v>459.21199028</v>
      </c>
      <c r="H27" s="20" t="n">
        <v>4.00363738</v>
      </c>
      <c r="I27" s="18" t="n">
        <v>480.8755852</v>
      </c>
      <c r="J27" s="20" t="n">
        <v>2.57615519</v>
      </c>
      <c r="K27" s="18" t="n">
        <v>502.26103902</v>
      </c>
      <c r="L27" s="20" t="n">
        <v>1.80889359</v>
      </c>
      <c r="M27" s="18" t="s">
        <v>481</v>
      </c>
      <c r="N27" s="20" t="s">
        <v>481</v>
      </c>
      <c r="O27" s="18" t="s">
        <v>481</v>
      </c>
      <c r="P27" s="20" t="s">
        <v>481</v>
      </c>
      <c r="Q27" s="18" t="s">
        <v>481</v>
      </c>
      <c r="R27" s="20" t="s">
        <v>481</v>
      </c>
      <c r="S27" s="18" t="s">
        <v>481</v>
      </c>
      <c r="T27" s="20" t="s">
        <v>481</v>
      </c>
      <c r="U27" s="18" t="n">
        <v>400.18560393</v>
      </c>
      <c r="V27" s="20" t="n">
        <v>6.60533578</v>
      </c>
    </row>
    <row r="28" spans="1:22">
      <c r="A28" s="15" t="s">
        <v>503</v>
      </c>
      <c r="B28" s="17" t="n">
        <v>7568</v>
      </c>
      <c r="C28" s="18">
        <f>(64.0/B28*100)</f>
        <v/>
      </c>
      <c r="D28" s="19" t="n">
        <v>7504</v>
      </c>
      <c r="E28" s="18" t="n">
        <v>407.91524264</v>
      </c>
      <c r="F28" s="20" t="n">
        <v>3.6532859</v>
      </c>
      <c r="G28" s="18" t="n">
        <v>395.91873603</v>
      </c>
      <c r="H28" s="20" t="n">
        <v>3.69849315</v>
      </c>
      <c r="I28" s="18" t="n">
        <v>415.42839063</v>
      </c>
      <c r="J28" s="20" t="n">
        <v>2.29995384</v>
      </c>
      <c r="K28" s="18" t="n">
        <v>429.04897886</v>
      </c>
      <c r="L28" s="20" t="n">
        <v>2.68043283</v>
      </c>
      <c r="M28" s="18" t="s">
        <v>481</v>
      </c>
      <c r="N28" s="20" t="s">
        <v>481</v>
      </c>
      <c r="O28" s="18" t="s">
        <v>481</v>
      </c>
      <c r="P28" s="20" t="s">
        <v>481</v>
      </c>
      <c r="Q28" s="18" t="s">
        <v>481</v>
      </c>
      <c r="R28" s="20" t="s">
        <v>481</v>
      </c>
      <c r="S28" s="18" t="s">
        <v>481</v>
      </c>
      <c r="T28" s="20" t="s">
        <v>481</v>
      </c>
      <c r="U28" s="18" t="n">
        <v>384.4094604</v>
      </c>
      <c r="V28" s="20" t="n">
        <v>8.900492420000001</v>
      </c>
    </row>
    <row r="29" spans="1:22">
      <c r="A29" s="15" t="s">
        <v>504</v>
      </c>
      <c r="B29" s="17" t="n">
        <v>5385</v>
      </c>
      <c r="C29" s="18">
        <f>(30.0/B29*100)</f>
        <v/>
      </c>
      <c r="D29" s="19" t="n">
        <v>5355</v>
      </c>
      <c r="E29" s="18" t="n">
        <v>474.54912841</v>
      </c>
      <c r="F29" s="20" t="n">
        <v>8.3795059</v>
      </c>
      <c r="G29" s="18" t="n">
        <v>484.78402168</v>
      </c>
      <c r="H29" s="20" t="n">
        <v>6.11520292</v>
      </c>
      <c r="I29" s="18" t="n">
        <v>517.09763098</v>
      </c>
      <c r="J29" s="20" t="n">
        <v>2.63833601</v>
      </c>
      <c r="K29" s="18" t="n">
        <v>518.84956097</v>
      </c>
      <c r="L29" s="20" t="n">
        <v>2.88603073</v>
      </c>
      <c r="M29" s="18" t="s">
        <v>481</v>
      </c>
      <c r="N29" s="20" t="s">
        <v>481</v>
      </c>
      <c r="O29" s="18" t="s">
        <v>481</v>
      </c>
      <c r="P29" s="20" t="s">
        <v>481</v>
      </c>
      <c r="Q29" s="18" t="n">
        <v>358.28551468</v>
      </c>
      <c r="R29" s="20" t="n">
        <v>8.567023300000001</v>
      </c>
      <c r="S29" s="18" t="s">
        <v>481</v>
      </c>
      <c r="T29" s="20" t="s">
        <v>481</v>
      </c>
      <c r="U29" s="18" t="n">
        <v>428.54755571</v>
      </c>
      <c r="V29" s="20" t="n">
        <v>16.70860587</v>
      </c>
    </row>
    <row r="30" spans="1:22">
      <c r="A30" s="15" t="s">
        <v>505</v>
      </c>
      <c r="B30" s="17" t="n">
        <v>4520</v>
      </c>
      <c r="C30" s="18">
        <f>(107.0/B30*100)</f>
        <v/>
      </c>
      <c r="D30" s="19" t="n">
        <v>4413</v>
      </c>
      <c r="E30" s="18" t="n">
        <v>490.08595298</v>
      </c>
      <c r="F30" s="20" t="n">
        <v>8.44627438</v>
      </c>
      <c r="G30" s="18" t="n">
        <v>502.48091241</v>
      </c>
      <c r="H30" s="20" t="n">
        <v>4.1365006</v>
      </c>
      <c r="I30" s="18" t="n">
        <v>521.8432663</v>
      </c>
      <c r="J30" s="20" t="n">
        <v>2.80365833</v>
      </c>
      <c r="K30" s="18" t="n">
        <v>517.72003101</v>
      </c>
      <c r="L30" s="20" t="n">
        <v>3.62920474</v>
      </c>
      <c r="M30" s="18" t="s">
        <v>481</v>
      </c>
      <c r="N30" s="20" t="s">
        <v>481</v>
      </c>
      <c r="O30" s="18" t="s">
        <v>481</v>
      </c>
      <c r="P30" s="20" t="s">
        <v>481</v>
      </c>
      <c r="Q30" s="18" t="s">
        <v>481</v>
      </c>
      <c r="R30" s="20" t="s">
        <v>481</v>
      </c>
      <c r="S30" s="18" t="s">
        <v>481</v>
      </c>
      <c r="T30" s="20" t="s">
        <v>481</v>
      </c>
      <c r="U30" s="18" t="n">
        <v>432.12225849</v>
      </c>
      <c r="V30" s="20" t="n">
        <v>14.46463167</v>
      </c>
    </row>
    <row r="31" spans="1:22">
      <c r="A31" s="15" t="s">
        <v>506</v>
      </c>
      <c r="B31" s="17" t="n">
        <v>5456</v>
      </c>
      <c r="C31" s="18">
        <f>(127.0/B31*100)</f>
        <v/>
      </c>
      <c r="D31" s="19" t="n">
        <v>5329</v>
      </c>
      <c r="E31" s="18" t="n">
        <v>474.52274587</v>
      </c>
      <c r="F31" s="20" t="n">
        <v>5.8577709</v>
      </c>
      <c r="G31" s="18" t="n">
        <v>487.65734855</v>
      </c>
      <c r="H31" s="20" t="n">
        <v>5.13175771</v>
      </c>
      <c r="I31" s="18" t="n">
        <v>506.05305938</v>
      </c>
      <c r="J31" s="20" t="n">
        <v>2.89032834</v>
      </c>
      <c r="K31" s="18" t="n">
        <v>503.77519921</v>
      </c>
      <c r="L31" s="20" t="n">
        <v>2.71150696</v>
      </c>
      <c r="M31" s="18" t="s">
        <v>481</v>
      </c>
      <c r="N31" s="20" t="s">
        <v>481</v>
      </c>
      <c r="O31" s="18" t="s">
        <v>481</v>
      </c>
      <c r="P31" s="20" t="s">
        <v>481</v>
      </c>
      <c r="Q31" s="18" t="s">
        <v>481</v>
      </c>
      <c r="R31" s="20" t="s">
        <v>481</v>
      </c>
      <c r="S31" s="18" t="s">
        <v>481</v>
      </c>
      <c r="T31" s="20" t="s">
        <v>481</v>
      </c>
      <c r="U31" s="18" t="n">
        <v>425.8639675</v>
      </c>
      <c r="V31" s="20" t="n">
        <v>11.44564756</v>
      </c>
    </row>
    <row r="32" spans="1:22">
      <c r="A32" s="15" t="s">
        <v>507</v>
      </c>
      <c r="B32" s="17" t="n">
        <v>4478</v>
      </c>
      <c r="C32" s="18">
        <f>(5.0/B32*100)</f>
        <v/>
      </c>
      <c r="D32" s="19" t="n">
        <v>4473</v>
      </c>
      <c r="E32" s="18" t="n">
        <v>488.66520806</v>
      </c>
      <c r="F32" s="20" t="n">
        <v>5.11610586</v>
      </c>
      <c r="G32" s="18" t="n">
        <v>497.68810618</v>
      </c>
      <c r="H32" s="20" t="n">
        <v>5.26864669</v>
      </c>
      <c r="I32" s="18" t="n">
        <v>503.21460731</v>
      </c>
      <c r="J32" s="20" t="n">
        <v>2.90342506</v>
      </c>
      <c r="K32" s="18" t="n">
        <v>508.11491431</v>
      </c>
      <c r="L32" s="20" t="n">
        <v>3.08875051</v>
      </c>
      <c r="M32" s="18" t="s">
        <v>481</v>
      </c>
      <c r="N32" s="20" t="s">
        <v>481</v>
      </c>
      <c r="O32" s="18" t="s">
        <v>481</v>
      </c>
      <c r="P32" s="20" t="s">
        <v>481</v>
      </c>
      <c r="Q32" s="18" t="s">
        <v>481</v>
      </c>
      <c r="R32" s="20" t="s">
        <v>481</v>
      </c>
      <c r="S32" s="18" t="s">
        <v>481</v>
      </c>
      <c r="T32" s="20" t="s">
        <v>481</v>
      </c>
      <c r="U32" s="18" t="n">
        <v>430.01544753</v>
      </c>
      <c r="V32" s="20" t="n">
        <v>20.6150138</v>
      </c>
    </row>
    <row r="33" spans="1:22">
      <c r="A33" s="15" t="s">
        <v>508</v>
      </c>
      <c r="B33" s="17" t="n">
        <v>7325</v>
      </c>
      <c r="C33" s="18">
        <f>(76.0/B33*100)</f>
        <v/>
      </c>
      <c r="D33" s="19" t="n">
        <v>7249</v>
      </c>
      <c r="E33" s="18" t="n">
        <v>467.94996295</v>
      </c>
      <c r="F33" s="20" t="n">
        <v>5.01926121</v>
      </c>
      <c r="G33" s="18" t="n">
        <v>478.09389224</v>
      </c>
      <c r="H33" s="20" t="n">
        <v>4.37509929</v>
      </c>
      <c r="I33" s="18" t="n">
        <v>509.41891836</v>
      </c>
      <c r="J33" s="20" t="n">
        <v>2.89895713</v>
      </c>
      <c r="K33" s="18" t="n">
        <v>513.73780016</v>
      </c>
      <c r="L33" s="20" t="n">
        <v>2.6929766</v>
      </c>
      <c r="M33" s="18" t="s">
        <v>481</v>
      </c>
      <c r="N33" s="20" t="s">
        <v>481</v>
      </c>
      <c r="O33" s="18" t="s">
        <v>481</v>
      </c>
      <c r="P33" s="20" t="s">
        <v>481</v>
      </c>
      <c r="Q33" s="18" t="s">
        <v>481</v>
      </c>
      <c r="R33" s="20" t="s">
        <v>481</v>
      </c>
      <c r="S33" s="18" t="s">
        <v>481</v>
      </c>
      <c r="T33" s="20" t="s">
        <v>481</v>
      </c>
      <c r="U33" s="18" t="n">
        <v>422.37778119</v>
      </c>
      <c r="V33" s="20" t="n">
        <v>11.51617491</v>
      </c>
    </row>
    <row r="34" spans="1:22">
      <c r="A34" s="15" t="s">
        <v>509</v>
      </c>
      <c r="B34" s="17" t="n">
        <v>6350</v>
      </c>
      <c r="C34" s="18">
        <f>(39.0/B34*100)</f>
        <v/>
      </c>
      <c r="D34" s="19" t="n">
        <v>6311</v>
      </c>
      <c r="E34" s="18" t="n">
        <v>444.73946659</v>
      </c>
      <c r="F34" s="20" t="n">
        <v>5.8408828</v>
      </c>
      <c r="G34" s="18" t="n">
        <v>448.98110143</v>
      </c>
      <c r="H34" s="20" t="n">
        <v>3.85262454</v>
      </c>
      <c r="I34" s="18" t="n">
        <v>467.97935807</v>
      </c>
      <c r="J34" s="20" t="n">
        <v>2.73263253</v>
      </c>
      <c r="K34" s="18" t="n">
        <v>487.09502163</v>
      </c>
      <c r="L34" s="20" t="n">
        <v>3.38371097</v>
      </c>
      <c r="M34" s="18" t="s">
        <v>481</v>
      </c>
      <c r="N34" s="20" t="s">
        <v>481</v>
      </c>
      <c r="O34" s="18" t="s">
        <v>481</v>
      </c>
      <c r="P34" s="20" t="s">
        <v>481</v>
      </c>
      <c r="Q34" s="18" t="n">
        <v>306.56969545</v>
      </c>
      <c r="R34" s="20" t="n">
        <v>10.27624616</v>
      </c>
      <c r="S34" s="18" t="s">
        <v>481</v>
      </c>
      <c r="T34" s="20" t="s">
        <v>481</v>
      </c>
      <c r="U34" s="18" t="n">
        <v>352.21439897</v>
      </c>
      <c r="V34" s="20" t="n">
        <v>10.16599048</v>
      </c>
    </row>
    <row r="35" spans="1:22">
      <c r="A35" s="15" t="s">
        <v>510</v>
      </c>
      <c r="B35" s="17" t="n">
        <v>6406</v>
      </c>
      <c r="C35" s="18">
        <f>(38.0/B35*100)</f>
        <v/>
      </c>
      <c r="D35" s="19" t="n">
        <v>6368</v>
      </c>
      <c r="E35" s="18" t="n">
        <v>485.32030253</v>
      </c>
      <c r="F35" s="20" t="n">
        <v>6.10632387</v>
      </c>
      <c r="G35" s="18" t="n">
        <v>497.4525778</v>
      </c>
      <c r="H35" s="20" t="n">
        <v>4.73476833</v>
      </c>
      <c r="I35" s="18" t="n">
        <v>518.01142943</v>
      </c>
      <c r="J35" s="20" t="n">
        <v>1.82710304</v>
      </c>
      <c r="K35" s="18" t="n">
        <v>524.31097014</v>
      </c>
      <c r="L35" s="20" t="n">
        <v>2.76823615</v>
      </c>
      <c r="M35" s="18" t="s">
        <v>481</v>
      </c>
      <c r="N35" s="20" t="s">
        <v>481</v>
      </c>
      <c r="O35" s="18" t="s">
        <v>481</v>
      </c>
      <c r="P35" s="20" t="s">
        <v>481</v>
      </c>
      <c r="Q35" s="18" t="n">
        <v>374.85244494</v>
      </c>
      <c r="R35" s="20" t="n">
        <v>5.84040672</v>
      </c>
      <c r="S35" s="18" t="s">
        <v>481</v>
      </c>
      <c r="T35" s="20" t="s">
        <v>481</v>
      </c>
      <c r="U35" s="18" t="n">
        <v>453.83847436</v>
      </c>
      <c r="V35" s="20" t="n">
        <v>12.01187618</v>
      </c>
    </row>
    <row r="36" spans="1:22">
      <c r="A36" s="15" t="s">
        <v>511</v>
      </c>
      <c r="B36" s="17" t="n">
        <v>6736</v>
      </c>
      <c r="C36" s="18">
        <f>(31.0/B36*100)</f>
        <v/>
      </c>
      <c r="D36" s="19" t="n">
        <v>6705</v>
      </c>
      <c r="E36" s="18" t="n">
        <v>472.1403713</v>
      </c>
      <c r="F36" s="20" t="n">
        <v>5.43915945</v>
      </c>
      <c r="G36" s="18" t="n">
        <v>479.25504458</v>
      </c>
      <c r="H36" s="20" t="n">
        <v>5.24446787</v>
      </c>
      <c r="I36" s="18" t="n">
        <v>495.96653173</v>
      </c>
      <c r="J36" s="20" t="n">
        <v>2.60411798</v>
      </c>
      <c r="K36" s="18" t="n">
        <v>497.6901984</v>
      </c>
      <c r="L36" s="20" t="n">
        <v>2.30643241</v>
      </c>
      <c r="M36" s="18" t="s">
        <v>481</v>
      </c>
      <c r="N36" s="20" t="s">
        <v>481</v>
      </c>
      <c r="O36" s="18" t="s">
        <v>481</v>
      </c>
      <c r="P36" s="20" t="s">
        <v>481</v>
      </c>
      <c r="Q36" s="18" t="s">
        <v>481</v>
      </c>
      <c r="R36" s="20" t="s">
        <v>481</v>
      </c>
      <c r="S36" s="18" t="s">
        <v>481</v>
      </c>
      <c r="T36" s="20" t="s">
        <v>481</v>
      </c>
      <c r="U36" s="18" t="n">
        <v>407.90353312</v>
      </c>
      <c r="V36" s="20" t="n">
        <v>14.22683506</v>
      </c>
    </row>
    <row r="37" spans="1:22">
      <c r="A37" s="15" t="s">
        <v>512</v>
      </c>
      <c r="B37" s="17" t="n">
        <v>5458</v>
      </c>
      <c r="C37" s="18">
        <f>(66.0/B37*100)</f>
        <v/>
      </c>
      <c r="D37" s="19" t="n">
        <v>5392</v>
      </c>
      <c r="E37" s="18" t="n">
        <v>471.64415821</v>
      </c>
      <c r="F37" s="20" t="n">
        <v>6.30472505</v>
      </c>
      <c r="G37" s="18" t="n">
        <v>483.06395228</v>
      </c>
      <c r="H37" s="20" t="n">
        <v>5.98235636</v>
      </c>
      <c r="I37" s="18" t="n">
        <v>495.64673083</v>
      </c>
      <c r="J37" s="20" t="n">
        <v>3.74227788</v>
      </c>
      <c r="K37" s="18" t="n">
        <v>508.59465157</v>
      </c>
      <c r="L37" s="20" t="n">
        <v>3.79975398</v>
      </c>
      <c r="M37" s="18" t="s">
        <v>481</v>
      </c>
      <c r="N37" s="20" t="s">
        <v>481</v>
      </c>
      <c r="O37" s="18" t="s">
        <v>481</v>
      </c>
      <c r="P37" s="20" t="s">
        <v>481</v>
      </c>
      <c r="Q37" s="18" t="s">
        <v>481</v>
      </c>
      <c r="R37" s="20" t="s">
        <v>481</v>
      </c>
      <c r="S37" s="18" t="s">
        <v>481</v>
      </c>
      <c r="T37" s="20" t="s">
        <v>481</v>
      </c>
      <c r="U37" s="18" t="n">
        <v>380.14045549</v>
      </c>
      <c r="V37" s="20" t="n">
        <v>8.681904790000001</v>
      </c>
    </row>
    <row r="38" spans="1:22">
      <c r="A38" s="15" t="s">
        <v>513</v>
      </c>
      <c r="B38" s="17" t="n">
        <v>5860</v>
      </c>
      <c r="C38" s="18">
        <f>(17.0/B38*100)</f>
        <v/>
      </c>
      <c r="D38" s="19" t="n">
        <v>5843</v>
      </c>
      <c r="E38" s="18" t="n">
        <v>467.84842939</v>
      </c>
      <c r="F38" s="20" t="n">
        <v>5.36891957</v>
      </c>
      <c r="G38" s="18" t="n">
        <v>483.41664679</v>
      </c>
      <c r="H38" s="20" t="n">
        <v>5.89792039</v>
      </c>
      <c r="I38" s="18" t="n">
        <v>514.7284115</v>
      </c>
      <c r="J38" s="20" t="n">
        <v>3.78729248</v>
      </c>
      <c r="K38" s="18" t="n">
        <v>513.38241787</v>
      </c>
      <c r="L38" s="20" t="n">
        <v>3.11110371</v>
      </c>
      <c r="M38" s="18" t="s">
        <v>481</v>
      </c>
      <c r="N38" s="20" t="s">
        <v>481</v>
      </c>
      <c r="O38" s="18" t="s">
        <v>481</v>
      </c>
      <c r="P38" s="20" t="s">
        <v>481</v>
      </c>
      <c r="Q38" s="18" t="s">
        <v>481</v>
      </c>
      <c r="R38" s="20" t="s">
        <v>481</v>
      </c>
      <c r="S38" s="18" t="s">
        <v>481</v>
      </c>
      <c r="T38" s="20" t="s">
        <v>481</v>
      </c>
      <c r="U38" s="18" t="n">
        <v>403.24107862</v>
      </c>
      <c r="V38" s="20" t="n">
        <v>9.37047023</v>
      </c>
    </row>
    <row r="39" spans="1:22">
      <c r="A39" s="15" t="s">
        <v>514</v>
      </c>
      <c r="B39" s="17" t="n">
        <v>5895</v>
      </c>
      <c r="C39" s="18">
        <f>(32.0/B39*100)</f>
        <v/>
      </c>
      <c r="D39" s="19" t="n">
        <v>5863</v>
      </c>
      <c r="E39" s="18" t="n">
        <v>419.28963115</v>
      </c>
      <c r="F39" s="20" t="n">
        <v>4.27110921</v>
      </c>
      <c r="G39" s="18" t="n">
        <v>415.94800555</v>
      </c>
      <c r="H39" s="20" t="n">
        <v>4.94737093</v>
      </c>
      <c r="I39" s="18" t="n">
        <v>428.58152859</v>
      </c>
      <c r="J39" s="20" t="n">
        <v>4.72108526</v>
      </c>
      <c r="K39" s="18" t="n">
        <v>436.9422581</v>
      </c>
      <c r="L39" s="20" t="n">
        <v>4.24189145</v>
      </c>
      <c r="M39" s="18" t="s">
        <v>481</v>
      </c>
      <c r="N39" s="20" t="s">
        <v>481</v>
      </c>
      <c r="O39" s="18" t="s">
        <v>481</v>
      </c>
      <c r="P39" s="20" t="s">
        <v>481</v>
      </c>
      <c r="Q39" s="18" t="s">
        <v>481</v>
      </c>
      <c r="R39" s="20" t="s">
        <v>481</v>
      </c>
      <c r="S39" s="18" t="s">
        <v>481</v>
      </c>
      <c r="T39" s="20" t="s">
        <v>481</v>
      </c>
      <c r="U39" s="18" t="n">
        <v>357.486092</v>
      </c>
      <c r="V39" s="20" t="n">
        <v>9.13893468</v>
      </c>
    </row>
    <row r="40" spans="1:22">
      <c r="A40" s="15" t="s">
        <v>515</v>
      </c>
      <c r="B40" s="17" t="n">
        <v>14157</v>
      </c>
      <c r="C40" s="18">
        <f>(290.0/B40*100)</f>
        <v/>
      </c>
      <c r="D40" s="19" t="n">
        <v>13867</v>
      </c>
      <c r="E40" s="18" t="n">
        <v>491.92211206</v>
      </c>
      <c r="F40" s="20" t="n">
        <v>7.66653185</v>
      </c>
      <c r="G40" s="18" t="n">
        <v>507.80700122</v>
      </c>
      <c r="H40" s="20" t="n">
        <v>4.20668441</v>
      </c>
      <c r="I40" s="18" t="n">
        <v>514.88176959</v>
      </c>
      <c r="J40" s="20" t="n">
        <v>2.93371615</v>
      </c>
      <c r="K40" s="18" t="n">
        <v>511.92260586</v>
      </c>
      <c r="L40" s="20" t="n">
        <v>3.13055762</v>
      </c>
      <c r="M40" s="18" t="s">
        <v>481</v>
      </c>
      <c r="N40" s="20" t="s">
        <v>481</v>
      </c>
      <c r="O40" s="18" t="s">
        <v>481</v>
      </c>
      <c r="P40" s="20" t="s">
        <v>481</v>
      </c>
      <c r="Q40" s="18" t="s">
        <v>481</v>
      </c>
      <c r="R40" s="20" t="s">
        <v>481</v>
      </c>
      <c r="S40" s="18" t="s">
        <v>481</v>
      </c>
      <c r="T40" s="20" t="s">
        <v>481</v>
      </c>
      <c r="U40" s="18" t="n">
        <v>424.15712243</v>
      </c>
      <c r="V40" s="20" t="n">
        <v>9.919864499999999</v>
      </c>
    </row>
    <row r="41" spans="1:22">
      <c r="A41" s="15" t="s">
        <v>516</v>
      </c>
      <c r="B41" s="17" t="n">
        <v>5712</v>
      </c>
      <c r="C41" s="18">
        <f>(39.0/B41*100)</f>
        <v/>
      </c>
      <c r="D41" s="19" t="n">
        <v>5673</v>
      </c>
      <c r="E41" s="18" t="n">
        <v>491.16484981</v>
      </c>
      <c r="F41" s="20" t="n">
        <v>5.92756727</v>
      </c>
      <c r="G41" s="18" t="n">
        <v>492.21517729</v>
      </c>
      <c r="H41" s="20" t="n">
        <v>4.94820067</v>
      </c>
      <c r="I41" s="18" t="n">
        <v>501.37619454</v>
      </c>
      <c r="J41" s="20" t="n">
        <v>3.39863198</v>
      </c>
      <c r="K41" s="18" t="n">
        <v>501.12978495</v>
      </c>
      <c r="L41" s="20" t="n">
        <v>3.46773669</v>
      </c>
      <c r="M41" s="18" t="s">
        <v>481</v>
      </c>
      <c r="N41" s="20" t="s">
        <v>481</v>
      </c>
      <c r="O41" s="18" t="s">
        <v>481</v>
      </c>
      <c r="P41" s="20" t="s">
        <v>481</v>
      </c>
      <c r="Q41" s="18" t="n">
        <v>387.44235424</v>
      </c>
      <c r="R41" s="20" t="n">
        <v>14.52510266</v>
      </c>
      <c r="S41" s="18" t="s">
        <v>481</v>
      </c>
      <c r="T41" s="20" t="s">
        <v>481</v>
      </c>
      <c r="U41" s="18" t="n">
        <v>405.41811902</v>
      </c>
      <c r="V41" s="20" t="n">
        <v>16.80522085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367.84276945</v>
      </c>
      <c r="F45" s="20" t="n">
        <v>3.80163349</v>
      </c>
      <c r="G45" s="18" t="n">
        <v>370.22534426</v>
      </c>
      <c r="H45" s="20" t="n">
        <v>3.74076599</v>
      </c>
      <c r="I45" s="18" t="n">
        <v>378.75313456</v>
      </c>
      <c r="J45" s="20" t="n">
        <v>2.99399585</v>
      </c>
      <c r="K45" s="18" t="n">
        <v>391.80387237</v>
      </c>
      <c r="L45" s="20" t="n">
        <v>3.74753948</v>
      </c>
      <c r="M45" s="18" t="s">
        <v>481</v>
      </c>
      <c r="N45" s="20" t="s">
        <v>481</v>
      </c>
      <c r="O45" s="18" t="s">
        <v>481</v>
      </c>
      <c r="P45" s="20" t="s">
        <v>481</v>
      </c>
      <c r="Q45" s="18" t="n">
        <v>372.77060926</v>
      </c>
      <c r="R45" s="20" t="n">
        <v>30.80955369</v>
      </c>
      <c r="S45" s="18" t="n">
        <v>362.44232346</v>
      </c>
      <c r="T45" s="20" t="n">
        <v>14.32375159</v>
      </c>
      <c r="U45" s="18" t="n">
        <v>348.80268656</v>
      </c>
      <c r="V45" s="20" t="n">
        <v>3.55422398</v>
      </c>
    </row>
    <row r="46" spans="1:22">
      <c r="A46" s="15" t="s">
        <v>521</v>
      </c>
      <c r="B46" s="17" t="n">
        <v>23141</v>
      </c>
      <c r="C46" s="18">
        <f>(1342.0/B46*100)</f>
        <v/>
      </c>
      <c r="D46" s="19" t="n">
        <v>21799</v>
      </c>
      <c r="E46" s="18" t="n">
        <v>383.99561779</v>
      </c>
      <c r="F46" s="20" t="n">
        <v>3.94865049</v>
      </c>
      <c r="G46" s="18" t="n">
        <v>380.71505377</v>
      </c>
      <c r="H46" s="20" t="n">
        <v>3.87116586</v>
      </c>
      <c r="I46" s="18" t="n">
        <v>404.43115682</v>
      </c>
      <c r="J46" s="20" t="n">
        <v>2.47212453</v>
      </c>
      <c r="K46" s="18" t="n">
        <v>428.73626279</v>
      </c>
      <c r="L46" s="20" t="n">
        <v>2.61291764</v>
      </c>
      <c r="M46" s="18" t="s">
        <v>481</v>
      </c>
      <c r="N46" s="20" t="s">
        <v>481</v>
      </c>
      <c r="O46" s="18" t="s">
        <v>481</v>
      </c>
      <c r="P46" s="20" t="s">
        <v>481</v>
      </c>
      <c r="Q46" s="18" t="s">
        <v>481</v>
      </c>
      <c r="R46" s="20" t="s">
        <v>481</v>
      </c>
      <c r="S46" s="18" t="s">
        <v>481</v>
      </c>
      <c r="T46" s="20" t="s">
        <v>481</v>
      </c>
      <c r="U46" s="18" t="n">
        <v>342.89267502</v>
      </c>
      <c r="V46" s="20" t="n">
        <v>3.26809344</v>
      </c>
    </row>
    <row r="47" spans="1:22">
      <c r="A47" s="15" t="s">
        <v>522</v>
      </c>
      <c r="B47" s="17" t="n">
        <v>5928</v>
      </c>
      <c r="C47" s="18">
        <f>(99.0/B47*100)</f>
        <v/>
      </c>
      <c r="D47" s="19" t="n">
        <v>5829</v>
      </c>
      <c r="E47" s="18" t="n">
        <v>423.02542311</v>
      </c>
      <c r="F47" s="20" t="n">
        <v>4.96526175</v>
      </c>
      <c r="G47" s="18" t="n">
        <v>424.89646505</v>
      </c>
      <c r="H47" s="20" t="n">
        <v>6.29194518</v>
      </c>
      <c r="I47" s="18" t="n">
        <v>460.53575528</v>
      </c>
      <c r="J47" s="20" t="n">
        <v>4.54086407</v>
      </c>
      <c r="K47" s="18" t="n">
        <v>474.1623373</v>
      </c>
      <c r="L47" s="20" t="n">
        <v>4.25534973</v>
      </c>
      <c r="M47" s="18" t="s">
        <v>481</v>
      </c>
      <c r="N47" s="20" t="s">
        <v>481</v>
      </c>
      <c r="O47" s="18" t="s">
        <v>481</v>
      </c>
      <c r="P47" s="20" t="s">
        <v>481</v>
      </c>
      <c r="Q47" s="18" t="s">
        <v>481</v>
      </c>
      <c r="R47" s="20" t="s">
        <v>481</v>
      </c>
      <c r="S47" s="18" t="s">
        <v>481</v>
      </c>
      <c r="T47" s="20" t="s">
        <v>481</v>
      </c>
      <c r="U47" s="18" t="n">
        <v>341.75301495</v>
      </c>
      <c r="V47" s="20" t="n">
        <v>7.54899935</v>
      </c>
    </row>
    <row r="48" spans="1:22">
      <c r="A48" s="15" t="s">
        <v>523</v>
      </c>
      <c r="B48" s="17" t="n">
        <v>9841</v>
      </c>
      <c r="C48" s="18">
        <f>(7.0/B48*100)</f>
        <v/>
      </c>
      <c r="D48" s="19" t="n">
        <v>9834</v>
      </c>
      <c r="E48" s="18" t="n">
        <v>493.21085299</v>
      </c>
      <c r="F48" s="20" t="n">
        <v>7.32840138</v>
      </c>
      <c r="G48" s="18" t="n">
        <v>493.384277</v>
      </c>
      <c r="H48" s="20" t="n">
        <v>5.79163421</v>
      </c>
      <c r="I48" s="18" t="n">
        <v>515.45663182</v>
      </c>
      <c r="J48" s="20" t="n">
        <v>4.87320232</v>
      </c>
      <c r="K48" s="18" t="n">
        <v>546.71973077</v>
      </c>
      <c r="L48" s="20" t="n">
        <v>5.64030643</v>
      </c>
      <c r="M48" s="18" t="s">
        <v>481</v>
      </c>
      <c r="N48" s="20" t="s">
        <v>481</v>
      </c>
      <c r="O48" s="18" t="s">
        <v>481</v>
      </c>
      <c r="P48" s="20" t="s">
        <v>481</v>
      </c>
      <c r="Q48" s="18" t="s">
        <v>481</v>
      </c>
      <c r="R48" s="20" t="s">
        <v>481</v>
      </c>
      <c r="S48" s="18" t="s">
        <v>481</v>
      </c>
      <c r="T48" s="20" t="s">
        <v>481</v>
      </c>
      <c r="U48" s="18" t="n">
        <v>457.57657071</v>
      </c>
      <c r="V48" s="20" t="n">
        <v>27.22154284</v>
      </c>
    </row>
    <row r="49" spans="1:22">
      <c r="A49" s="15" t="s">
        <v>524</v>
      </c>
      <c r="B49" s="17" t="n">
        <v>6349</v>
      </c>
      <c r="C49" s="18">
        <f>(56.0/B49*100)</f>
        <v/>
      </c>
      <c r="D49" s="19" t="n">
        <v>6293</v>
      </c>
      <c r="E49" s="18" t="n">
        <v>392.47596852</v>
      </c>
      <c r="F49" s="20" t="n">
        <v>8.179994450000001</v>
      </c>
      <c r="G49" s="18" t="n">
        <v>412.79804649</v>
      </c>
      <c r="H49" s="20" t="n">
        <v>5.20450548</v>
      </c>
      <c r="I49" s="18" t="n">
        <v>429.48555761</v>
      </c>
      <c r="J49" s="20" t="n">
        <v>3.11544985</v>
      </c>
      <c r="K49" s="18" t="n">
        <v>447.37327668</v>
      </c>
      <c r="L49" s="20" t="n">
        <v>3.15173557</v>
      </c>
      <c r="M49" s="18" t="s">
        <v>481</v>
      </c>
      <c r="N49" s="20" t="s">
        <v>481</v>
      </c>
      <c r="O49" s="18" t="s">
        <v>481</v>
      </c>
      <c r="P49" s="20" t="s">
        <v>481</v>
      </c>
      <c r="Q49" s="18" t="n">
        <v>424.1149</v>
      </c>
      <c r="R49" s="20" t="n">
        <v>21.72471023</v>
      </c>
      <c r="S49" s="18" t="n">
        <v>442.84074817</v>
      </c>
      <c r="T49" s="20" t="n">
        <v>41.3176814</v>
      </c>
      <c r="U49" s="18" t="n">
        <v>369.34997521</v>
      </c>
      <c r="V49" s="20" t="n">
        <v>8.70389441</v>
      </c>
    </row>
    <row r="50" spans="1:22">
      <c r="A50" s="15" t="s">
        <v>525</v>
      </c>
      <c r="B50" s="17" t="n">
        <v>11795</v>
      </c>
      <c r="C50" s="18">
        <f>(223.0/B50*100)</f>
        <v/>
      </c>
      <c r="D50" s="19" t="n">
        <v>11572</v>
      </c>
      <c r="E50" s="18" t="n">
        <v>403.34119788</v>
      </c>
      <c r="F50" s="20" t="n">
        <v>3.7309782</v>
      </c>
      <c r="G50" s="18" t="n">
        <v>397.96308679</v>
      </c>
      <c r="H50" s="20" t="n">
        <v>3.70846428</v>
      </c>
      <c r="I50" s="18" t="n">
        <v>416.92385755</v>
      </c>
      <c r="J50" s="20" t="n">
        <v>2.414177</v>
      </c>
      <c r="K50" s="18" t="n">
        <v>434.80702759</v>
      </c>
      <c r="L50" s="20" t="n">
        <v>3.09549341</v>
      </c>
      <c r="M50" s="18" t="s">
        <v>481</v>
      </c>
      <c r="N50" s="20" t="s">
        <v>481</v>
      </c>
      <c r="O50" s="18" t="s">
        <v>481</v>
      </c>
      <c r="P50" s="20" t="s">
        <v>481</v>
      </c>
      <c r="Q50" s="18" t="s">
        <v>481</v>
      </c>
      <c r="R50" s="20" t="s">
        <v>481</v>
      </c>
      <c r="S50" s="18" t="s">
        <v>481</v>
      </c>
      <c r="T50" s="20" t="s">
        <v>481</v>
      </c>
      <c r="U50" s="18" t="n">
        <v>348.97575951</v>
      </c>
      <c r="V50" s="20" t="n">
        <v>10.17359423</v>
      </c>
    </row>
    <row r="51" spans="1:22">
      <c r="A51" s="15" t="s">
        <v>526</v>
      </c>
      <c r="B51" s="17" t="n">
        <v>6866</v>
      </c>
      <c r="C51" s="18">
        <f>(108.0/B51*100)</f>
        <v/>
      </c>
      <c r="D51" s="19" t="n">
        <v>6758</v>
      </c>
      <c r="E51" s="18" t="n">
        <v>414.2016818</v>
      </c>
      <c r="F51" s="20" t="n">
        <v>3.21169725</v>
      </c>
      <c r="G51" s="18" t="n">
        <v>417.48739829</v>
      </c>
      <c r="H51" s="20" t="n">
        <v>4.72613886</v>
      </c>
      <c r="I51" s="18" t="n">
        <v>419.0228672</v>
      </c>
      <c r="J51" s="20" t="n">
        <v>2.37155014</v>
      </c>
      <c r="K51" s="18" t="n">
        <v>429.24817069</v>
      </c>
      <c r="L51" s="20" t="n">
        <v>2.85610017</v>
      </c>
      <c r="M51" s="18" t="s">
        <v>481</v>
      </c>
      <c r="N51" s="20" t="s">
        <v>481</v>
      </c>
      <c r="O51" s="18" t="s">
        <v>481</v>
      </c>
      <c r="P51" s="20" t="s">
        <v>481</v>
      </c>
      <c r="Q51" s="18" t="n">
        <v>410.85572185</v>
      </c>
      <c r="R51" s="20" t="n">
        <v>3.7997542</v>
      </c>
      <c r="S51" s="18" t="s">
        <v>481</v>
      </c>
      <c r="T51" s="20" t="s">
        <v>481</v>
      </c>
      <c r="U51" s="18" t="n">
        <v>377.82855033</v>
      </c>
      <c r="V51" s="20" t="n">
        <v>8.163755630000001</v>
      </c>
    </row>
    <row r="52" spans="1:22">
      <c r="A52" s="15" t="s">
        <v>527</v>
      </c>
      <c r="B52" s="17" t="n">
        <v>5809</v>
      </c>
      <c r="C52" s="18">
        <f>(77.0/B52*100)</f>
        <v/>
      </c>
      <c r="D52" s="19" t="n">
        <v>5732</v>
      </c>
      <c r="E52" s="18" t="n">
        <v>449.25184044</v>
      </c>
      <c r="F52" s="20" t="n">
        <v>5.75602069</v>
      </c>
      <c r="G52" s="18" t="n">
        <v>461.71578893</v>
      </c>
      <c r="H52" s="20" t="n">
        <v>4.85684064</v>
      </c>
      <c r="I52" s="18" t="n">
        <v>475.02697361</v>
      </c>
      <c r="J52" s="20" t="n">
        <v>2.72730671</v>
      </c>
      <c r="K52" s="18" t="n">
        <v>485.96826945</v>
      </c>
      <c r="L52" s="20" t="n">
        <v>3.34597068</v>
      </c>
      <c r="M52" s="18" t="s">
        <v>481</v>
      </c>
      <c r="N52" s="20" t="s">
        <v>481</v>
      </c>
      <c r="O52" s="18" t="s">
        <v>481</v>
      </c>
      <c r="P52" s="20" t="s">
        <v>481</v>
      </c>
      <c r="Q52" s="18" t="s">
        <v>481</v>
      </c>
      <c r="R52" s="20" t="s">
        <v>481</v>
      </c>
      <c r="S52" s="18" t="s">
        <v>481</v>
      </c>
      <c r="T52" s="20" t="s">
        <v>481</v>
      </c>
      <c r="U52" s="18" t="n">
        <v>395.50868844</v>
      </c>
      <c r="V52" s="20" t="n">
        <v>11.89156361</v>
      </c>
    </row>
    <row r="53" spans="1:22">
      <c r="A53" s="15" t="s">
        <v>528</v>
      </c>
      <c r="B53" s="17" t="n">
        <v>5571</v>
      </c>
      <c r="C53" s="18">
        <f>(85.0/B53*100)</f>
        <v/>
      </c>
      <c r="D53" s="19" t="n">
        <v>5486</v>
      </c>
      <c r="E53" s="18" t="n">
        <v>403.65900929</v>
      </c>
      <c r="F53" s="20" t="n">
        <v>5.82917451</v>
      </c>
      <c r="G53" s="18" t="n">
        <v>414.86910367</v>
      </c>
      <c r="H53" s="20" t="n">
        <v>3.7877232</v>
      </c>
      <c r="I53" s="18" t="n">
        <v>440.78898298</v>
      </c>
      <c r="J53" s="20" t="n">
        <v>2.22777381</v>
      </c>
      <c r="K53" s="18" t="n">
        <v>440.48371765</v>
      </c>
      <c r="L53" s="20" t="n">
        <v>2.05997581</v>
      </c>
      <c r="M53" s="18" t="s">
        <v>481</v>
      </c>
      <c r="N53" s="20" t="s">
        <v>481</v>
      </c>
      <c r="O53" s="18" t="s">
        <v>481</v>
      </c>
      <c r="P53" s="20" t="s">
        <v>481</v>
      </c>
      <c r="Q53" s="18" t="s">
        <v>481</v>
      </c>
      <c r="R53" s="20" t="s">
        <v>481</v>
      </c>
      <c r="S53" s="18" t="s">
        <v>481</v>
      </c>
      <c r="T53" s="20" t="s">
        <v>481</v>
      </c>
      <c r="U53" s="18" t="n">
        <v>351.41669207</v>
      </c>
      <c r="V53" s="20" t="n">
        <v>6.61340248</v>
      </c>
    </row>
    <row r="54" spans="1:22">
      <c r="A54" s="15" t="s">
        <v>529</v>
      </c>
      <c r="B54" s="17" t="n">
        <v>4740</v>
      </c>
      <c r="C54" s="18">
        <f>(95.0/B54*100)</f>
        <v/>
      </c>
      <c r="D54" s="19" t="n">
        <v>4645</v>
      </c>
      <c r="E54" s="18" t="n">
        <v>328.86272649</v>
      </c>
      <c r="F54" s="20" t="n">
        <v>4.3554455</v>
      </c>
      <c r="G54" s="18" t="n">
        <v>316.21497403</v>
      </c>
      <c r="H54" s="20" t="n">
        <v>3.58256561</v>
      </c>
      <c r="I54" s="18" t="n">
        <v>339.57977481</v>
      </c>
      <c r="J54" s="20" t="n">
        <v>3.28114606</v>
      </c>
      <c r="K54" s="18" t="n">
        <v>353.99509715</v>
      </c>
      <c r="L54" s="20" t="n">
        <v>3.36118797</v>
      </c>
      <c r="M54" s="18" t="s">
        <v>481</v>
      </c>
      <c r="N54" s="20" t="s">
        <v>481</v>
      </c>
      <c r="O54" s="18" t="s">
        <v>481</v>
      </c>
      <c r="P54" s="20" t="s">
        <v>481</v>
      </c>
      <c r="Q54" s="18" t="s">
        <v>481</v>
      </c>
      <c r="R54" s="20" t="s">
        <v>481</v>
      </c>
      <c r="S54" s="18" t="s">
        <v>481</v>
      </c>
      <c r="T54" s="20" t="s">
        <v>481</v>
      </c>
      <c r="U54" s="18" t="n">
        <v>272.40996714</v>
      </c>
      <c r="V54" s="20" t="n">
        <v>3.77355091</v>
      </c>
    </row>
    <row r="55" spans="1:22">
      <c r="A55" s="15" t="s">
        <v>530</v>
      </c>
      <c r="B55" s="17" t="n">
        <v>5316</v>
      </c>
      <c r="C55" s="18">
        <f>(22.0/B55*100)</f>
        <v/>
      </c>
      <c r="D55" s="19" t="n">
        <v>5294</v>
      </c>
      <c r="E55" s="18" t="n">
        <v>362.27455562</v>
      </c>
      <c r="F55" s="20" t="n">
        <v>10.96339955</v>
      </c>
      <c r="G55" s="18" t="n">
        <v>394.19682871</v>
      </c>
      <c r="H55" s="20" t="n">
        <v>8.361600230000001</v>
      </c>
      <c r="I55" s="18" t="n">
        <v>406.97400882</v>
      </c>
      <c r="J55" s="20" t="n">
        <v>2.55610132</v>
      </c>
      <c r="K55" s="18" t="n">
        <v>430.28196902</v>
      </c>
      <c r="L55" s="20" t="n">
        <v>2.9708705</v>
      </c>
      <c r="M55" s="18" t="s">
        <v>481</v>
      </c>
      <c r="N55" s="20" t="s">
        <v>481</v>
      </c>
      <c r="O55" s="18" t="s">
        <v>481</v>
      </c>
      <c r="P55" s="20" t="s">
        <v>481</v>
      </c>
      <c r="Q55" s="18" t="s">
        <v>481</v>
      </c>
      <c r="R55" s="20" t="s">
        <v>481</v>
      </c>
      <c r="S55" s="18" t="n">
        <v>339.55704564</v>
      </c>
      <c r="T55" s="20" t="n">
        <v>18.06582139</v>
      </c>
      <c r="U55" s="18" t="n">
        <v>309.93118524</v>
      </c>
      <c r="V55" s="20" t="n">
        <v>7.25971915</v>
      </c>
    </row>
    <row r="56" spans="1:22">
      <c r="A56" s="15" t="s">
        <v>531</v>
      </c>
      <c r="B56" s="17" t="n">
        <v>5359</v>
      </c>
      <c r="C56" s="18">
        <f>(76.0/B56*100)</f>
        <v/>
      </c>
      <c r="D56" s="19" t="n">
        <v>5283</v>
      </c>
      <c r="E56" s="18" t="n">
        <v>494.25791029</v>
      </c>
      <c r="F56" s="20" t="n">
        <v>6.19789786</v>
      </c>
      <c r="G56" s="18" t="n">
        <v>505.96908219</v>
      </c>
      <c r="H56" s="20" t="n">
        <v>3.99544715</v>
      </c>
      <c r="I56" s="18" t="n">
        <v>529.19655628</v>
      </c>
      <c r="J56" s="20" t="n">
        <v>2.39538749</v>
      </c>
      <c r="K56" s="18" t="n">
        <v>529.41117834</v>
      </c>
      <c r="L56" s="20" t="n">
        <v>4.26258286</v>
      </c>
      <c r="M56" s="18" t="s">
        <v>481</v>
      </c>
      <c r="N56" s="20" t="s">
        <v>481</v>
      </c>
      <c r="O56" s="18" t="s">
        <v>481</v>
      </c>
      <c r="P56" s="20" t="s">
        <v>481</v>
      </c>
      <c r="Q56" s="18" t="s">
        <v>481</v>
      </c>
      <c r="R56" s="20" t="s">
        <v>481</v>
      </c>
      <c r="S56" s="18" t="s">
        <v>481</v>
      </c>
      <c r="T56" s="20" t="s">
        <v>481</v>
      </c>
      <c r="U56" s="18" t="n">
        <v>471.30933332</v>
      </c>
      <c r="V56" s="20" t="n">
        <v>16.42663434</v>
      </c>
    </row>
    <row r="57" spans="1:22">
      <c r="A57" s="15" t="s">
        <v>532</v>
      </c>
      <c r="B57" s="17" t="n">
        <v>6513</v>
      </c>
      <c r="C57" s="18">
        <f>(0.0/B57*100)</f>
        <v/>
      </c>
      <c r="D57" s="19" t="n">
        <v>6513</v>
      </c>
      <c r="E57" s="18" t="n">
        <v>372.87599666</v>
      </c>
      <c r="F57" s="20" t="n">
        <v>8.385318809999999</v>
      </c>
      <c r="G57" s="18" t="n">
        <v>389.22516189</v>
      </c>
      <c r="H57" s="20" t="n">
        <v>3.47036249</v>
      </c>
      <c r="I57" s="18" t="n">
        <v>410.06253568</v>
      </c>
      <c r="J57" s="20" t="n">
        <v>2.60788759</v>
      </c>
      <c r="K57" s="18" t="n">
        <v>402.24815226</v>
      </c>
      <c r="L57" s="20" t="n">
        <v>3.15902685</v>
      </c>
      <c r="M57" s="18" t="s">
        <v>481</v>
      </c>
      <c r="N57" s="20" t="s">
        <v>481</v>
      </c>
      <c r="O57" s="18" t="s">
        <v>481</v>
      </c>
      <c r="P57" s="20" t="s">
        <v>481</v>
      </c>
      <c r="Q57" s="18" t="s">
        <v>481</v>
      </c>
      <c r="R57" s="20" t="s">
        <v>481</v>
      </c>
      <c r="S57" s="18" t="n">
        <v>332.13683697</v>
      </c>
      <c r="T57" s="20" t="n">
        <v>20.16391282</v>
      </c>
      <c r="U57" s="18" t="n">
        <v>352.50807755</v>
      </c>
      <c r="V57" s="20" t="n">
        <v>6.97106185</v>
      </c>
    </row>
    <row r="58" spans="1:22">
      <c r="A58" s="15" t="s">
        <v>533</v>
      </c>
      <c r="B58" s="17" t="n">
        <v>7267</v>
      </c>
      <c r="C58" s="18">
        <f>(10.0/B58*100)</f>
        <v/>
      </c>
      <c r="D58" s="19" t="n">
        <v>7257</v>
      </c>
      <c r="E58" s="18" t="n">
        <v>374.8629977</v>
      </c>
      <c r="F58" s="20" t="n">
        <v>4.20616221</v>
      </c>
      <c r="G58" s="18" t="n">
        <v>389.05344429</v>
      </c>
      <c r="H58" s="20" t="n">
        <v>4.63608422</v>
      </c>
      <c r="I58" s="18" t="n">
        <v>410.0591209</v>
      </c>
      <c r="J58" s="20" t="n">
        <v>2.82365752</v>
      </c>
      <c r="K58" s="18" t="n">
        <v>431.78907581</v>
      </c>
      <c r="L58" s="20" t="n">
        <v>2.91208824</v>
      </c>
      <c r="M58" s="18" t="s">
        <v>481</v>
      </c>
      <c r="N58" s="20" t="s">
        <v>481</v>
      </c>
      <c r="O58" s="18" t="s">
        <v>481</v>
      </c>
      <c r="P58" s="20" t="s">
        <v>481</v>
      </c>
      <c r="Q58" s="18" t="s">
        <v>481</v>
      </c>
      <c r="R58" s="20" t="s">
        <v>481</v>
      </c>
      <c r="S58" s="18" t="n">
        <v>297.4128194</v>
      </c>
      <c r="T58" s="20" t="n">
        <v>15.00840224</v>
      </c>
      <c r="U58" s="18" t="n">
        <v>315.97861226</v>
      </c>
      <c r="V58" s="20" t="n">
        <v>10.65694544</v>
      </c>
    </row>
    <row r="59" spans="1:22">
      <c r="A59" s="15" t="s">
        <v>534</v>
      </c>
      <c r="B59" s="17" t="n">
        <v>4826</v>
      </c>
      <c r="C59" s="18">
        <f>(26.0/B59*100)</f>
        <v/>
      </c>
      <c r="D59" s="19" t="n">
        <v>4800</v>
      </c>
      <c r="E59" s="18" t="n">
        <v>333.1166504</v>
      </c>
      <c r="F59" s="20" t="n">
        <v>5.41199759</v>
      </c>
      <c r="G59" s="18" t="n">
        <v>337.4203673</v>
      </c>
      <c r="H59" s="20" t="n">
        <v>4.55134725</v>
      </c>
      <c r="I59" s="18" t="n">
        <v>385.05898961</v>
      </c>
      <c r="J59" s="20" t="n">
        <v>2.38131657</v>
      </c>
      <c r="K59" s="18" t="n">
        <v>395.8497071</v>
      </c>
      <c r="L59" s="20" t="n">
        <v>2.38856614</v>
      </c>
      <c r="M59" s="18" t="s">
        <v>481</v>
      </c>
      <c r="N59" s="20" t="s">
        <v>481</v>
      </c>
      <c r="O59" s="18" t="s">
        <v>481</v>
      </c>
      <c r="P59" s="20" t="s">
        <v>481</v>
      </c>
      <c r="Q59" s="18" t="s">
        <v>481</v>
      </c>
      <c r="R59" s="20" t="s">
        <v>481</v>
      </c>
      <c r="S59" s="18" t="n">
        <v>334.64795013</v>
      </c>
      <c r="T59" s="20" t="n">
        <v>18.36003355</v>
      </c>
      <c r="U59" s="18" t="n">
        <v>319.7028763</v>
      </c>
      <c r="V59" s="20" t="n">
        <v>5.07787783</v>
      </c>
    </row>
    <row r="60" spans="1:22">
      <c r="A60" s="15" t="s">
        <v>535</v>
      </c>
      <c r="B60" s="17" t="n">
        <v>4546</v>
      </c>
      <c r="C60" s="18">
        <f>(15.0/B60*100)</f>
        <v/>
      </c>
      <c r="D60" s="19" t="n">
        <v>4531</v>
      </c>
      <c r="E60" s="18" t="n">
        <v>338.26936083</v>
      </c>
      <c r="F60" s="20" t="n">
        <v>5.2334504</v>
      </c>
      <c r="G60" s="18" t="n">
        <v>349.52904971</v>
      </c>
      <c r="H60" s="20" t="n">
        <v>5.11231665</v>
      </c>
      <c r="I60" s="18" t="n">
        <v>398.11207135</v>
      </c>
      <c r="J60" s="20" t="n">
        <v>3.43163646</v>
      </c>
      <c r="K60" s="18" t="n">
        <v>410.77384018</v>
      </c>
      <c r="L60" s="20" t="n">
        <v>5.24051852</v>
      </c>
      <c r="M60" s="18" t="s">
        <v>481</v>
      </c>
      <c r="N60" s="20" t="s">
        <v>481</v>
      </c>
      <c r="O60" s="18" t="s">
        <v>481</v>
      </c>
      <c r="P60" s="20" t="s">
        <v>481</v>
      </c>
      <c r="Q60" s="18" t="s">
        <v>481</v>
      </c>
      <c r="R60" s="20" t="s">
        <v>481</v>
      </c>
      <c r="S60" s="18" t="n">
        <v>321.73599222</v>
      </c>
      <c r="T60" s="20" t="n">
        <v>15.75006544</v>
      </c>
      <c r="U60" s="18" t="n">
        <v>345.5500231</v>
      </c>
      <c r="V60" s="20" t="n">
        <v>6.69768179</v>
      </c>
    </row>
    <row r="61" spans="1:22">
      <c r="A61" s="15" t="s">
        <v>536</v>
      </c>
      <c r="B61" s="17" t="n">
        <v>6525</v>
      </c>
      <c r="C61" s="18">
        <f>(138.0/B61*100)</f>
        <v/>
      </c>
      <c r="D61" s="19" t="n">
        <v>6387</v>
      </c>
      <c r="E61" s="18" t="n">
        <v>463.48616498</v>
      </c>
      <c r="F61" s="20" t="n">
        <v>3.69584452</v>
      </c>
      <c r="G61" s="18" t="n">
        <v>467.43055938</v>
      </c>
      <c r="H61" s="20" t="n">
        <v>3.80005663</v>
      </c>
      <c r="I61" s="18" t="n">
        <v>479.46751548</v>
      </c>
      <c r="J61" s="20" t="n">
        <v>3.67963557</v>
      </c>
      <c r="K61" s="18" t="n">
        <v>487.19452698</v>
      </c>
      <c r="L61" s="20" t="n">
        <v>3.00896121</v>
      </c>
      <c r="M61" s="18" t="s">
        <v>481</v>
      </c>
      <c r="N61" s="20" t="s">
        <v>481</v>
      </c>
      <c r="O61" s="18" t="s">
        <v>481</v>
      </c>
      <c r="P61" s="20" t="s">
        <v>481</v>
      </c>
      <c r="Q61" s="18" t="s">
        <v>481</v>
      </c>
      <c r="R61" s="20" t="s">
        <v>481</v>
      </c>
      <c r="S61" s="18" t="s">
        <v>481</v>
      </c>
      <c r="T61" s="20" t="s">
        <v>481</v>
      </c>
      <c r="U61" s="18" t="n">
        <v>391.56781253</v>
      </c>
      <c r="V61" s="20" t="n">
        <v>9.9219709</v>
      </c>
    </row>
    <row r="62" spans="1:22">
      <c r="A62" s="15" t="s">
        <v>537</v>
      </c>
      <c r="B62" s="17" t="n">
        <v>4476</v>
      </c>
      <c r="C62" s="18">
        <f>(3.0/B62*100)</f>
        <v/>
      </c>
      <c r="D62" s="19" t="n">
        <v>4473</v>
      </c>
      <c r="E62" s="18" t="n">
        <v>495.14450585</v>
      </c>
      <c r="F62" s="20" t="n">
        <v>8.498944270000001</v>
      </c>
      <c r="G62" s="18" t="n">
        <v>509.38104872</v>
      </c>
      <c r="H62" s="20" t="n">
        <v>2.96177143</v>
      </c>
      <c r="I62" s="18" t="n">
        <v>535.1924469099999</v>
      </c>
      <c r="J62" s="20" t="n">
        <v>1.26714253</v>
      </c>
      <c r="K62" s="18" t="n">
        <v>532.59241923</v>
      </c>
      <c r="L62" s="20" t="n">
        <v>2.93963419</v>
      </c>
      <c r="M62" s="18" t="s">
        <v>481</v>
      </c>
      <c r="N62" s="20" t="s">
        <v>481</v>
      </c>
      <c r="O62" s="18" t="s">
        <v>481</v>
      </c>
      <c r="P62" s="20" t="s">
        <v>481</v>
      </c>
      <c r="Q62" s="18" t="s">
        <v>481</v>
      </c>
      <c r="R62" s="20" t="s">
        <v>481</v>
      </c>
      <c r="S62" s="18" t="s">
        <v>481</v>
      </c>
      <c r="T62" s="20" t="s">
        <v>481</v>
      </c>
      <c r="U62" s="18" t="n">
        <v>510.44453652</v>
      </c>
      <c r="V62" s="20" t="n">
        <v>25.17074689</v>
      </c>
    </row>
    <row r="63" spans="1:22">
      <c r="A63" s="15" t="s">
        <v>538</v>
      </c>
      <c r="B63" s="17" t="n">
        <v>5324</v>
      </c>
      <c r="C63" s="18">
        <f>(13.0/B63*100)</f>
        <v/>
      </c>
      <c r="D63" s="19" t="n">
        <v>5311</v>
      </c>
      <c r="E63" s="18" t="n">
        <v>340.78010345</v>
      </c>
      <c r="F63" s="20" t="n">
        <v>7.07516966</v>
      </c>
      <c r="G63" s="18" t="n">
        <v>347.44842257</v>
      </c>
      <c r="H63" s="20" t="n">
        <v>5.36389709</v>
      </c>
      <c r="I63" s="18" t="n">
        <v>378.11266548</v>
      </c>
      <c r="J63" s="20" t="n">
        <v>2.68133546</v>
      </c>
      <c r="K63" s="18" t="n">
        <v>406.4683083</v>
      </c>
      <c r="L63" s="20" t="n">
        <v>1.93306451</v>
      </c>
      <c r="M63" s="18" t="s">
        <v>481</v>
      </c>
      <c r="N63" s="20" t="s">
        <v>481</v>
      </c>
      <c r="O63" s="18" t="s">
        <v>481</v>
      </c>
      <c r="P63" s="20" t="s">
        <v>481</v>
      </c>
      <c r="Q63" s="18" t="s">
        <v>481</v>
      </c>
      <c r="R63" s="20" t="s">
        <v>481</v>
      </c>
      <c r="S63" s="18" t="n">
        <v>314.46624245</v>
      </c>
      <c r="T63" s="20" t="n">
        <v>22.71666536</v>
      </c>
      <c r="U63" s="18" t="n">
        <v>319.19486485</v>
      </c>
      <c r="V63" s="20" t="n">
        <v>4.34584636</v>
      </c>
    </row>
    <row r="64" spans="1:22">
      <c r="A64" s="15" t="s">
        <v>539</v>
      </c>
      <c r="B64" s="17" t="n">
        <v>3634</v>
      </c>
      <c r="C64" s="18">
        <f>(3.0/B64*100)</f>
        <v/>
      </c>
      <c r="D64" s="19" t="n">
        <v>3631</v>
      </c>
      <c r="E64" s="18" t="n">
        <v>426.33899816</v>
      </c>
      <c r="F64" s="20" t="n">
        <v>9.89552056</v>
      </c>
      <c r="G64" s="18" t="n">
        <v>436.14327447</v>
      </c>
      <c r="H64" s="20" t="n">
        <v>5.63933818</v>
      </c>
      <c r="I64" s="18" t="n">
        <v>473.47270171</v>
      </c>
      <c r="J64" s="20" t="n">
        <v>2.56939969</v>
      </c>
      <c r="K64" s="18" t="n">
        <v>477.2342267</v>
      </c>
      <c r="L64" s="20" t="n">
        <v>3.45020585</v>
      </c>
      <c r="M64" s="18" t="s">
        <v>481</v>
      </c>
      <c r="N64" s="20" t="s">
        <v>481</v>
      </c>
      <c r="O64" s="18" t="s">
        <v>481</v>
      </c>
      <c r="P64" s="20" t="s">
        <v>481</v>
      </c>
      <c r="Q64" s="18" t="s">
        <v>481</v>
      </c>
      <c r="R64" s="20" t="s">
        <v>481</v>
      </c>
      <c r="S64" s="18" t="n">
        <v>376.7601</v>
      </c>
      <c r="T64" s="20" t="n">
        <v>60.74508581</v>
      </c>
      <c r="U64" s="18" t="n">
        <v>331.65593143</v>
      </c>
      <c r="V64" s="20" t="n">
        <v>15.13665301</v>
      </c>
    </row>
    <row r="65" spans="1:22">
      <c r="A65" s="15" t="s">
        <v>540</v>
      </c>
      <c r="B65" s="17" t="n">
        <v>5325</v>
      </c>
      <c r="C65" s="18">
        <f>(14.0/B65*100)</f>
        <v/>
      </c>
      <c r="D65" s="19" t="n">
        <v>5311</v>
      </c>
      <c r="E65" s="18" t="n">
        <v>391.65967334</v>
      </c>
      <c r="F65" s="20" t="n">
        <v>8.050761870000001</v>
      </c>
      <c r="G65" s="18" t="n">
        <v>416.45027852</v>
      </c>
      <c r="H65" s="20" t="n">
        <v>5.92687599</v>
      </c>
      <c r="I65" s="18" t="n">
        <v>430.53478102</v>
      </c>
      <c r="J65" s="20" t="n">
        <v>2.3044766</v>
      </c>
      <c r="K65" s="18" t="n">
        <v>443.8126724</v>
      </c>
      <c r="L65" s="20" t="n">
        <v>2.66824206</v>
      </c>
      <c r="M65" s="18" t="s">
        <v>481</v>
      </c>
      <c r="N65" s="20" t="s">
        <v>481</v>
      </c>
      <c r="O65" s="18" t="s">
        <v>481</v>
      </c>
      <c r="P65" s="20" t="s">
        <v>481</v>
      </c>
      <c r="Q65" s="18" t="n">
        <v>352.3386267</v>
      </c>
      <c r="R65" s="20" t="n">
        <v>19.70048579</v>
      </c>
      <c r="S65" s="18" t="s">
        <v>481</v>
      </c>
      <c r="T65" s="20" t="s">
        <v>481</v>
      </c>
      <c r="U65" s="18" t="n">
        <v>338.13250593</v>
      </c>
      <c r="V65" s="20" t="n">
        <v>6.07287578</v>
      </c>
    </row>
    <row r="66" spans="1:22">
      <c r="A66" s="15" t="s">
        <v>541</v>
      </c>
      <c r="B66" s="17" t="n">
        <v>5665</v>
      </c>
      <c r="C66" s="18">
        <f>(76.0/B66*100)</f>
        <v/>
      </c>
      <c r="D66" s="19" t="n">
        <v>5589</v>
      </c>
      <c r="E66" s="18" t="n">
        <v>408.20529989</v>
      </c>
      <c r="F66" s="20" t="n">
        <v>4.87853024</v>
      </c>
      <c r="G66" s="18" t="n">
        <v>402.55280362</v>
      </c>
      <c r="H66" s="20" t="n">
        <v>3.90247019</v>
      </c>
      <c r="I66" s="18" t="n">
        <v>415.02364242</v>
      </c>
      <c r="J66" s="20" t="n">
        <v>1.60265587</v>
      </c>
      <c r="K66" s="18" t="n">
        <v>423.34466758</v>
      </c>
      <c r="L66" s="20" t="n">
        <v>1.98937204</v>
      </c>
      <c r="M66" s="18" t="s">
        <v>481</v>
      </c>
      <c r="N66" s="20" t="s">
        <v>481</v>
      </c>
      <c r="O66" s="18" t="s">
        <v>481</v>
      </c>
      <c r="P66" s="20" t="s">
        <v>481</v>
      </c>
      <c r="Q66" s="18" t="s">
        <v>481</v>
      </c>
      <c r="R66" s="20" t="s">
        <v>481</v>
      </c>
      <c r="S66" s="18" t="s">
        <v>481</v>
      </c>
      <c r="T66" s="20" t="s">
        <v>481</v>
      </c>
      <c r="U66" s="18" t="n">
        <v>334.86165797</v>
      </c>
      <c r="V66" s="20" t="n">
        <v>4.80190187</v>
      </c>
    </row>
    <row r="67" spans="1:22">
      <c r="A67" s="15" t="s">
        <v>542</v>
      </c>
      <c r="B67" s="17" t="n">
        <v>6971</v>
      </c>
      <c r="C67" s="18">
        <f>(98.0/B67*100)</f>
        <v/>
      </c>
      <c r="D67" s="19" t="n">
        <v>6873</v>
      </c>
      <c r="E67" s="18" t="n">
        <v>364.25520253</v>
      </c>
      <c r="F67" s="20" t="n">
        <v>4.25578845</v>
      </c>
      <c r="G67" s="18" t="n">
        <v>371.97630153</v>
      </c>
      <c r="H67" s="20" t="n">
        <v>2.68286143</v>
      </c>
      <c r="I67" s="18" t="n">
        <v>401.3972722</v>
      </c>
      <c r="J67" s="20" t="n">
        <v>2.33532649</v>
      </c>
      <c r="K67" s="18" t="n">
        <v>428.10245575</v>
      </c>
      <c r="L67" s="20" t="n">
        <v>3.54530395</v>
      </c>
      <c r="M67" s="18" t="s">
        <v>481</v>
      </c>
      <c r="N67" s="20" t="s">
        <v>481</v>
      </c>
      <c r="O67" s="18" t="s">
        <v>481</v>
      </c>
      <c r="P67" s="20" t="s">
        <v>481</v>
      </c>
      <c r="Q67" s="18" t="s">
        <v>481</v>
      </c>
      <c r="R67" s="20" t="s">
        <v>481</v>
      </c>
      <c r="S67" s="18" t="s">
        <v>481</v>
      </c>
      <c r="T67" s="20" t="s">
        <v>481</v>
      </c>
      <c r="U67" s="18" t="n">
        <v>320.20581639</v>
      </c>
      <c r="V67" s="20" t="n">
        <v>7.82215971</v>
      </c>
    </row>
    <row r="68" spans="1:22">
      <c r="A68" s="15" t="s">
        <v>543</v>
      </c>
      <c r="B68" s="17" t="n">
        <v>12083</v>
      </c>
      <c r="C68" s="18">
        <f>(26.0/B68*100)</f>
        <v/>
      </c>
      <c r="D68" s="19" t="n">
        <v>12057</v>
      </c>
      <c r="E68" s="18" t="n">
        <v>385.04990116</v>
      </c>
      <c r="F68" s="20" t="n">
        <v>3.32292815</v>
      </c>
      <c r="G68" s="18" t="n">
        <v>403.65608671</v>
      </c>
      <c r="H68" s="20" t="n">
        <v>2.7829917</v>
      </c>
      <c r="I68" s="18" t="n">
        <v>432.2265608</v>
      </c>
      <c r="J68" s="20" t="n">
        <v>1.54701554</v>
      </c>
      <c r="K68" s="18" t="n">
        <v>435.10634361</v>
      </c>
      <c r="L68" s="20" t="n">
        <v>1.77881028</v>
      </c>
      <c r="M68" s="18" t="s">
        <v>481</v>
      </c>
      <c r="N68" s="20" t="s">
        <v>481</v>
      </c>
      <c r="O68" s="18" t="s">
        <v>481</v>
      </c>
      <c r="P68" s="20" t="s">
        <v>481</v>
      </c>
      <c r="Q68" s="18" t="s">
        <v>481</v>
      </c>
      <c r="R68" s="20" t="s">
        <v>481</v>
      </c>
      <c r="S68" s="18" t="s">
        <v>481</v>
      </c>
      <c r="T68" s="20" t="s">
        <v>481</v>
      </c>
      <c r="U68" s="18" t="n">
        <v>331.21298965</v>
      </c>
      <c r="V68" s="20" t="n">
        <v>3.23916745</v>
      </c>
    </row>
    <row r="69" spans="1:22">
      <c r="A69" s="15" t="s">
        <v>544</v>
      </c>
      <c r="B69" s="17" t="n">
        <v>4876</v>
      </c>
      <c r="C69" s="18">
        <f>(0.0/B69*100)</f>
        <v/>
      </c>
      <c r="D69" s="19" t="n">
        <v>4876</v>
      </c>
      <c r="E69" s="18" t="n">
        <v>414.05288343</v>
      </c>
      <c r="F69" s="20" t="n">
        <v>8.868328289999999</v>
      </c>
      <c r="G69" s="18" t="n">
        <v>419.27151992</v>
      </c>
      <c r="H69" s="20" t="n">
        <v>5.53823687</v>
      </c>
      <c r="I69" s="18" t="n">
        <v>435.16179428</v>
      </c>
      <c r="J69" s="20" t="n">
        <v>3.55944261</v>
      </c>
      <c r="K69" s="18" t="n">
        <v>445.62660153</v>
      </c>
      <c r="L69" s="20" t="n">
        <v>3.30097172</v>
      </c>
      <c r="M69" s="18" t="s">
        <v>481</v>
      </c>
      <c r="N69" s="20" t="s">
        <v>481</v>
      </c>
      <c r="O69" s="18" t="s">
        <v>481</v>
      </c>
      <c r="P69" s="20" t="s">
        <v>481</v>
      </c>
      <c r="Q69" s="18" t="s">
        <v>481</v>
      </c>
      <c r="R69" s="20" t="s">
        <v>481</v>
      </c>
      <c r="S69" s="18" t="s">
        <v>481</v>
      </c>
      <c r="T69" s="20" t="s">
        <v>481</v>
      </c>
      <c r="U69" s="18" t="n">
        <v>329.69277534</v>
      </c>
      <c r="V69" s="20" t="n">
        <v>11.76590799</v>
      </c>
    </row>
    <row r="70" spans="1:22">
      <c r="A70" s="15" t="s">
        <v>545</v>
      </c>
      <c r="B70" s="17" t="n">
        <v>6036</v>
      </c>
      <c r="C70" s="18">
        <f>(223.0/B70*100)</f>
        <v/>
      </c>
      <c r="D70" s="19" t="n">
        <v>5813</v>
      </c>
      <c r="E70" s="18" t="n">
        <v>482.63647726</v>
      </c>
      <c r="F70" s="20" t="n">
        <v>5.15156843</v>
      </c>
      <c r="G70" s="18" t="n">
        <v>474.19843789</v>
      </c>
      <c r="H70" s="20" t="n">
        <v>4.57382222</v>
      </c>
      <c r="I70" s="18" t="n">
        <v>490.2184526</v>
      </c>
      <c r="J70" s="20" t="n">
        <v>2.67044482</v>
      </c>
      <c r="K70" s="18" t="n">
        <v>512.0531733</v>
      </c>
      <c r="L70" s="20" t="n">
        <v>3.71393714</v>
      </c>
      <c r="M70" s="18" t="s">
        <v>481</v>
      </c>
      <c r="N70" s="20" t="s">
        <v>481</v>
      </c>
      <c r="O70" s="18" t="s">
        <v>481</v>
      </c>
      <c r="P70" s="20" t="s">
        <v>481</v>
      </c>
      <c r="Q70" s="18" t="s">
        <v>481</v>
      </c>
      <c r="R70" s="20" t="s">
        <v>481</v>
      </c>
      <c r="S70" s="18" t="s">
        <v>481</v>
      </c>
      <c r="T70" s="20" t="s">
        <v>481</v>
      </c>
      <c r="U70" s="18" t="n">
        <v>415.63778839</v>
      </c>
      <c r="V70" s="20" t="n">
        <v>8.869727190000001</v>
      </c>
    </row>
    <row r="71" spans="1:22">
      <c r="A71" s="15" t="s">
        <v>546</v>
      </c>
      <c r="B71" s="17" t="n">
        <v>6115</v>
      </c>
      <c r="C71" s="18">
        <f>(17.0/B71*100)</f>
        <v/>
      </c>
      <c r="D71" s="19" t="n">
        <v>6098</v>
      </c>
      <c r="E71" s="18" t="n">
        <v>520.54332815</v>
      </c>
      <c r="F71" s="20" t="n">
        <v>6.84852072</v>
      </c>
      <c r="G71" s="18" t="n">
        <v>543.19217742</v>
      </c>
      <c r="H71" s="20" t="n">
        <v>3.59621415</v>
      </c>
      <c r="I71" s="18" t="n">
        <v>560.86669981</v>
      </c>
      <c r="J71" s="20" t="n">
        <v>1.55666526</v>
      </c>
      <c r="K71" s="18" t="n">
        <v>563.31420016</v>
      </c>
      <c r="L71" s="20" t="n">
        <v>3.01852119</v>
      </c>
      <c r="M71" s="18" t="s">
        <v>481</v>
      </c>
      <c r="N71" s="20" t="s">
        <v>481</v>
      </c>
      <c r="O71" s="18" t="s">
        <v>481</v>
      </c>
      <c r="P71" s="20" t="s">
        <v>481</v>
      </c>
      <c r="Q71" s="18" t="s">
        <v>481</v>
      </c>
      <c r="R71" s="20" t="s">
        <v>481</v>
      </c>
      <c r="S71" s="18" t="s">
        <v>481</v>
      </c>
      <c r="T71" s="20" t="s">
        <v>481</v>
      </c>
      <c r="U71" s="18" t="n">
        <v>498.58237549</v>
      </c>
      <c r="V71" s="20" t="n">
        <v>20.288291</v>
      </c>
    </row>
    <row r="72" spans="1:22">
      <c r="A72" s="15" t="s">
        <v>547</v>
      </c>
      <c r="B72" s="17" t="n">
        <v>7708</v>
      </c>
      <c r="C72" s="18">
        <f>(5.0/B72*100)</f>
        <v/>
      </c>
      <c r="D72" s="19" t="n">
        <v>7703</v>
      </c>
      <c r="E72" s="18" t="n">
        <v>503.61214408</v>
      </c>
      <c r="F72" s="20" t="n">
        <v>5.47326848</v>
      </c>
      <c r="G72" s="18" t="n">
        <v>513.18596171</v>
      </c>
      <c r="H72" s="20" t="n">
        <v>4.29781137</v>
      </c>
      <c r="I72" s="18" t="n">
        <v>533.20699749</v>
      </c>
      <c r="J72" s="20" t="n">
        <v>2.87533368</v>
      </c>
      <c r="K72" s="18" t="n">
        <v>543.74815843</v>
      </c>
      <c r="L72" s="20" t="n">
        <v>3.7700268</v>
      </c>
      <c r="M72" s="18" t="s">
        <v>481</v>
      </c>
      <c r="N72" s="20" t="s">
        <v>481</v>
      </c>
      <c r="O72" s="18" t="s">
        <v>481</v>
      </c>
      <c r="P72" s="20" t="s">
        <v>481</v>
      </c>
      <c r="Q72" s="18" t="s">
        <v>481</v>
      </c>
      <c r="R72" s="20" t="s">
        <v>481</v>
      </c>
      <c r="S72" s="18" t="s">
        <v>481</v>
      </c>
      <c r="T72" s="20" t="s">
        <v>481</v>
      </c>
      <c r="U72" s="18" t="n">
        <v>462.69418484</v>
      </c>
      <c r="V72" s="20" t="n">
        <v>20.40385383</v>
      </c>
    </row>
    <row r="73" spans="1:22">
      <c r="A73" s="15" t="s">
        <v>548</v>
      </c>
      <c r="B73" s="17" t="n">
        <v>8249</v>
      </c>
      <c r="C73" s="18">
        <f>(147.0/B73*100)</f>
        <v/>
      </c>
      <c r="D73" s="19" t="n">
        <v>8102</v>
      </c>
      <c r="E73" s="18" t="n">
        <v>406.07983095</v>
      </c>
      <c r="F73" s="20" t="n">
        <v>5.71336093</v>
      </c>
      <c r="G73" s="18" t="n">
        <v>408.35287378</v>
      </c>
      <c r="H73" s="20" t="n">
        <v>3.51043874</v>
      </c>
      <c r="I73" s="18" t="n">
        <v>424.93720417</v>
      </c>
      <c r="J73" s="20" t="n">
        <v>2.86612211</v>
      </c>
      <c r="K73" s="18" t="n">
        <v>448.52163907</v>
      </c>
      <c r="L73" s="20" t="n">
        <v>5.56174168</v>
      </c>
      <c r="M73" s="18" t="s">
        <v>481</v>
      </c>
      <c r="N73" s="20" t="s">
        <v>481</v>
      </c>
      <c r="O73" s="18" t="s">
        <v>481</v>
      </c>
      <c r="P73" s="20" t="s">
        <v>481</v>
      </c>
      <c r="Q73" s="18" t="s">
        <v>481</v>
      </c>
      <c r="R73" s="20" t="s">
        <v>481</v>
      </c>
      <c r="S73" s="18" t="s">
        <v>481</v>
      </c>
      <c r="T73" s="20" t="s">
        <v>481</v>
      </c>
      <c r="U73" s="18" t="n">
        <v>367.09196674</v>
      </c>
      <c r="V73" s="20" t="n">
        <v>10.93664039</v>
      </c>
    </row>
    <row r="74" spans="1:22">
      <c r="A74" s="15" t="s">
        <v>549</v>
      </c>
      <c r="B74" s="17" t="n">
        <v>4692</v>
      </c>
      <c r="C74" s="18">
        <f>(82.0/B74*100)</f>
        <v/>
      </c>
      <c r="D74" s="19" t="n">
        <v>4610</v>
      </c>
      <c r="E74" s="18" t="n">
        <v>398.52862218</v>
      </c>
      <c r="F74" s="20" t="n">
        <v>7.3777597</v>
      </c>
      <c r="G74" s="18" t="n">
        <v>411.65040498</v>
      </c>
      <c r="H74" s="20" t="n">
        <v>4.54400751</v>
      </c>
      <c r="I74" s="18" t="n">
        <v>428.05407228</v>
      </c>
      <c r="J74" s="20" t="n">
        <v>2.57555422</v>
      </c>
      <c r="K74" s="18" t="n">
        <v>440.46606876</v>
      </c>
      <c r="L74" s="20" t="n">
        <v>2.40939658</v>
      </c>
      <c r="M74" s="18" t="s">
        <v>481</v>
      </c>
      <c r="N74" s="20" t="s">
        <v>481</v>
      </c>
      <c r="O74" s="18" t="s">
        <v>481</v>
      </c>
      <c r="P74" s="20" t="s">
        <v>481</v>
      </c>
      <c r="Q74" s="18" t="s">
        <v>481</v>
      </c>
      <c r="R74" s="20" t="s">
        <v>481</v>
      </c>
      <c r="S74" s="18" t="n">
        <v>328.37012214</v>
      </c>
      <c r="T74" s="20" t="n">
        <v>24.29937467</v>
      </c>
      <c r="U74" s="18" t="n">
        <v>336.93525607</v>
      </c>
      <c r="V74" s="20" t="n">
        <v>8.9611041</v>
      </c>
    </row>
    <row r="75" spans="1:22">
      <c r="A75" s="15" t="s">
        <v>550</v>
      </c>
      <c r="B75" s="17" t="n">
        <v>5375</v>
      </c>
      <c r="C75" s="18">
        <f>(209.0/B75*100)</f>
        <v/>
      </c>
      <c r="D75" s="19" t="n">
        <v>5166</v>
      </c>
      <c r="E75" s="18" t="n">
        <v>375.56969275</v>
      </c>
      <c r="F75" s="20" t="n">
        <v>3.55999667</v>
      </c>
      <c r="G75" s="18" t="n">
        <v>385.57573793</v>
      </c>
      <c r="H75" s="20" t="n">
        <v>2.97297386</v>
      </c>
      <c r="I75" s="18" t="n">
        <v>393.59708172</v>
      </c>
      <c r="J75" s="20" t="n">
        <v>2.91048573</v>
      </c>
      <c r="K75" s="18" t="n">
        <v>392.88741858</v>
      </c>
      <c r="L75" s="20" t="n">
        <v>2.68659519</v>
      </c>
      <c r="M75" s="18" t="s">
        <v>481</v>
      </c>
      <c r="N75" s="20" t="s">
        <v>481</v>
      </c>
      <c r="O75" s="18" t="s">
        <v>481</v>
      </c>
      <c r="P75" s="20" t="s">
        <v>481</v>
      </c>
      <c r="Q75" s="18" t="s">
        <v>481</v>
      </c>
      <c r="R75" s="20" t="s">
        <v>481</v>
      </c>
      <c r="S75" s="18" t="s">
        <v>481</v>
      </c>
      <c r="T75" s="20" t="s">
        <v>481</v>
      </c>
      <c r="U75" s="18" t="n">
        <v>347.69902985</v>
      </c>
      <c r="V75" s="20" t="n">
        <v>4.2636432</v>
      </c>
    </row>
    <row r="76" spans="1:22">
      <c r="A76" s="15" t="s">
        <v>551</v>
      </c>
      <c r="B76" s="17" t="n">
        <v>14167</v>
      </c>
      <c r="C76" s="18">
        <f>(229.0/B76*100)</f>
        <v/>
      </c>
      <c r="D76" s="19" t="n">
        <v>13938</v>
      </c>
      <c r="E76" s="18" t="n">
        <v>403.1762874</v>
      </c>
      <c r="F76" s="20" t="n">
        <v>4.24316289</v>
      </c>
      <c r="G76" s="18" t="n">
        <v>418.34245922</v>
      </c>
      <c r="H76" s="20" t="n">
        <v>3.46222309</v>
      </c>
      <c r="I76" s="18" t="n">
        <v>446.40358008</v>
      </c>
      <c r="J76" s="20" t="n">
        <v>2.49515589</v>
      </c>
      <c r="K76" s="18" t="n">
        <v>453.87080384</v>
      </c>
      <c r="L76" s="20" t="n">
        <v>2.85442707</v>
      </c>
      <c r="M76" s="18" t="s">
        <v>481</v>
      </c>
      <c r="N76" s="20" t="s">
        <v>481</v>
      </c>
      <c r="O76" s="18" t="s">
        <v>481</v>
      </c>
      <c r="P76" s="20" t="s">
        <v>481</v>
      </c>
      <c r="Q76" s="18" t="s">
        <v>481</v>
      </c>
      <c r="R76" s="20" t="s">
        <v>481</v>
      </c>
      <c r="S76" s="18" t="s">
        <v>481</v>
      </c>
      <c r="T76" s="20" t="s">
        <v>481</v>
      </c>
      <c r="U76" s="18" t="n">
        <v>349.88628109</v>
      </c>
      <c r="V76" s="20" t="n">
        <v>5.21341464</v>
      </c>
    </row>
    <row r="77" spans="1:22">
      <c r="A77" s="15" t="s">
        <v>552</v>
      </c>
      <c r="B77" s="17" t="n">
        <v>6062</v>
      </c>
      <c r="C77" s="18">
        <f>(88.0/B77*100)</f>
        <v/>
      </c>
      <c r="D77" s="19" t="n">
        <v>5974</v>
      </c>
      <c r="E77" s="18" t="n">
        <v>417.53733003</v>
      </c>
      <c r="F77" s="20" t="n">
        <v>5.17267358</v>
      </c>
      <c r="G77" s="18" t="n">
        <v>429.30018042</v>
      </c>
      <c r="H77" s="20" t="n">
        <v>4.16640572</v>
      </c>
      <c r="I77" s="18" t="n">
        <v>437.81511112</v>
      </c>
      <c r="J77" s="20" t="n">
        <v>2.54439131</v>
      </c>
      <c r="K77" s="18" t="n">
        <v>455.32408189</v>
      </c>
      <c r="L77" s="20" t="n">
        <v>3.27121647</v>
      </c>
      <c r="M77" s="18" t="s">
        <v>481</v>
      </c>
      <c r="N77" s="20" t="s">
        <v>481</v>
      </c>
      <c r="O77" s="18" t="s">
        <v>481</v>
      </c>
      <c r="P77" s="20" t="s">
        <v>481</v>
      </c>
      <c r="Q77" s="18" t="s">
        <v>481</v>
      </c>
      <c r="R77" s="20" t="s">
        <v>481</v>
      </c>
      <c r="S77" s="18" t="s">
        <v>481</v>
      </c>
      <c r="T77" s="20" t="s">
        <v>481</v>
      </c>
      <c r="U77" s="18" t="n">
        <v>349.14523739</v>
      </c>
      <c r="V77" s="20" t="n">
        <v>4.73981642</v>
      </c>
    </row>
    <row r="78" spans="1:22">
      <c r="A78" s="15" t="s">
        <v>553</v>
      </c>
      <c r="B78" s="17" t="n">
        <v>5826</v>
      </c>
      <c r="C78" s="18">
        <f>(0.0/B78*100)</f>
        <v/>
      </c>
      <c r="D78" s="19" t="n">
        <v>5826</v>
      </c>
      <c r="E78" s="18" t="n">
        <v>520.27591585</v>
      </c>
      <c r="F78" s="20" t="n">
        <v>12.92146345</v>
      </c>
      <c r="G78" s="18" t="n">
        <v>514.4461798900001</v>
      </c>
      <c r="H78" s="20" t="n">
        <v>5.00963099</v>
      </c>
      <c r="I78" s="18" t="n">
        <v>528.73712023</v>
      </c>
      <c r="J78" s="20" t="n">
        <v>4.08707355</v>
      </c>
      <c r="K78" s="18" t="n">
        <v>523.09741236</v>
      </c>
      <c r="L78" s="20" t="n">
        <v>4.13156397</v>
      </c>
      <c r="M78" s="18" t="s">
        <v>481</v>
      </c>
      <c r="N78" s="20" t="s">
        <v>481</v>
      </c>
      <c r="O78" s="18" t="s">
        <v>481</v>
      </c>
      <c r="P78" s="20" t="s">
        <v>481</v>
      </c>
      <c r="Q78" s="18" t="n">
        <v>431.126</v>
      </c>
      <c r="R78" s="20" t="n">
        <v>17.85283108</v>
      </c>
      <c r="S78" s="18" t="n">
        <v>458.08659222</v>
      </c>
      <c r="T78" s="20" t="n">
        <v>19.47458485</v>
      </c>
      <c r="U78" s="18" t="n">
        <v>450.73321586</v>
      </c>
      <c r="V78" s="20" t="n">
        <v>17.63878424</v>
      </c>
    </row>
    <row customHeight="1" ht="25" r="79" spans="1:22">
      <c r="A79" s="15" t="s">
        <v>554</v>
      </c>
      <c r="B79" s="17" t="n">
        <v>1657</v>
      </c>
      <c r="C79" s="18">
        <f>(41.0/B79*100)</f>
        <v/>
      </c>
      <c r="D79" s="19" t="n">
        <v>1616</v>
      </c>
      <c r="E79" s="18" t="n">
        <v>454.81971987</v>
      </c>
      <c r="F79" s="20" t="n">
        <v>16.67268638</v>
      </c>
      <c r="G79" s="18" t="n">
        <v>458.32798076</v>
      </c>
      <c r="H79" s="20" t="n">
        <v>12.68034105</v>
      </c>
      <c r="I79" s="18" t="n">
        <v>474.03580305</v>
      </c>
      <c r="J79" s="20" t="n">
        <v>6.1725132</v>
      </c>
      <c r="K79" s="18" t="n">
        <v>481.69068745</v>
      </c>
      <c r="L79" s="20" t="n">
        <v>7.33461826</v>
      </c>
      <c r="M79" s="18" t="s">
        <v>481</v>
      </c>
      <c r="N79" s="20" t="s">
        <v>481</v>
      </c>
      <c r="O79" s="18" t="s">
        <v>481</v>
      </c>
      <c r="P79" s="20" t="s">
        <v>481</v>
      </c>
      <c r="Q79" s="18" t="s">
        <v>481</v>
      </c>
      <c r="R79" s="20" t="s">
        <v>481</v>
      </c>
      <c r="S79" s="18" t="n">
        <v>419.5449</v>
      </c>
      <c r="T79" s="20" t="n">
        <v>30.871977</v>
      </c>
      <c r="U79" s="18" t="n">
        <v>355.51804419</v>
      </c>
      <c r="V79" s="20" t="n">
        <v>24.55323407</v>
      </c>
    </row>
    <row r="80" spans="1:22">
      <c r="A80" s="15" t="s">
        <v>555</v>
      </c>
      <c r="B80" s="17" t="n">
        <v>7841</v>
      </c>
      <c r="C80" s="18">
        <f>(0.0/B80*100)</f>
        <v/>
      </c>
      <c r="D80" s="19" t="n">
        <v>7841</v>
      </c>
      <c r="E80" s="18" t="n">
        <v>439.91625456</v>
      </c>
      <c r="F80" s="20" t="n">
        <v>8.11008236</v>
      </c>
      <c r="G80" s="18" t="n">
        <v>432.88582886</v>
      </c>
      <c r="H80" s="20" t="n">
        <v>6.9127501</v>
      </c>
      <c r="I80" s="18" t="n">
        <v>452.76645088</v>
      </c>
      <c r="J80" s="20" t="n">
        <v>4.01179015</v>
      </c>
      <c r="K80" s="18" t="n">
        <v>463.9181041</v>
      </c>
      <c r="L80" s="20" t="n">
        <v>4.07430064</v>
      </c>
      <c r="M80" s="18" t="s">
        <v>481</v>
      </c>
      <c r="N80" s="20" t="s">
        <v>481</v>
      </c>
      <c r="O80" s="18" t="s">
        <v>481</v>
      </c>
      <c r="P80" s="20" t="s">
        <v>481</v>
      </c>
      <c r="Q80" s="18" t="s">
        <v>481</v>
      </c>
      <c r="R80" s="20" t="s">
        <v>481</v>
      </c>
      <c r="S80" s="18" t="s">
        <v>481</v>
      </c>
      <c r="T80" s="20" t="s">
        <v>481</v>
      </c>
      <c r="U80" s="18" t="n">
        <v>381.10320744</v>
      </c>
      <c r="V80" s="20" t="n">
        <v>30.26166775</v>
      </c>
    </row>
    <row r="81" spans="1:22">
      <c r="A81" s="23" t="s">
        <v>556</v>
      </c>
      <c r="B81" s="17" t="n">
        <v>8861</v>
      </c>
      <c r="C81" s="18">
        <f>(76.0/B81*100)</f>
        <v/>
      </c>
      <c r="D81" s="19" t="n">
        <v>8785</v>
      </c>
      <c r="E81" s="18" t="n">
        <v>427.19614423</v>
      </c>
      <c r="F81" s="20" t="n">
        <v>7.16037322</v>
      </c>
      <c r="G81" s="18" t="n">
        <v>423.3459229</v>
      </c>
      <c r="H81" s="20" t="n">
        <v>4.8613021</v>
      </c>
      <c r="I81" s="18" t="n">
        <v>441.93468296</v>
      </c>
      <c r="J81" s="20" t="n">
        <v>3.1000603</v>
      </c>
      <c r="K81" s="18" t="n">
        <v>458.2391323</v>
      </c>
      <c r="L81" s="20" t="n">
        <v>3.16618409</v>
      </c>
      <c r="M81" s="18" t="s">
        <v>481</v>
      </c>
      <c r="N81" s="20" t="s">
        <v>481</v>
      </c>
      <c r="O81" s="18" t="s">
        <v>481</v>
      </c>
      <c r="P81" s="20" t="s">
        <v>481</v>
      </c>
      <c r="Q81" s="18" t="s">
        <v>481</v>
      </c>
      <c r="R81" s="20" t="s">
        <v>481</v>
      </c>
      <c r="S81" s="18" t="s">
        <v>481</v>
      </c>
      <c r="T81" s="20" t="s">
        <v>481</v>
      </c>
      <c r="U81" s="18" t="n">
        <v>398.49886217</v>
      </c>
      <c r="V81" s="20" t="n">
        <v>15.73439512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730</v>
      </c>
    </row>
    <row customHeight="1" ht="30" r="4" spans="1:22">
      <c r="A4" s="6" t="n"/>
      <c r="B4" s="7" t="s">
        <v>462</v>
      </c>
      <c r="C4" s="7" t="s">
        <v>463</v>
      </c>
      <c r="D4" s="8" t="s">
        <v>462</v>
      </c>
      <c r="E4" s="9" t="s">
        <v>644</v>
      </c>
      <c r="F4" s="10" t="n"/>
      <c r="G4" s="9" t="s">
        <v>643</v>
      </c>
      <c r="H4" s="10" t="n"/>
      <c r="I4" s="9" t="s">
        <v>642</v>
      </c>
      <c r="J4" s="10" t="n"/>
      <c r="K4" s="9" t="s">
        <v>641</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(386.0/B7*100)</f>
        <v/>
      </c>
      <c r="D7" s="19" t="n">
        <v>14144</v>
      </c>
      <c r="E7" s="18" t="n">
        <v>510.20196736</v>
      </c>
      <c r="F7" s="20" t="n">
        <v>3.15389512</v>
      </c>
      <c r="G7" s="18" t="n">
        <v>518.19710247</v>
      </c>
      <c r="H7" s="20" t="n">
        <v>1.68291147</v>
      </c>
      <c r="I7" s="18" t="n">
        <v>491.03314627</v>
      </c>
      <c r="J7" s="20" t="n">
        <v>4.12512312</v>
      </c>
      <c r="K7" s="18" t="n">
        <v>470.43768007</v>
      </c>
      <c r="L7" s="20" t="n">
        <v>7.07626465</v>
      </c>
      <c r="M7" s="18" t="s">
        <v>481</v>
      </c>
      <c r="N7" s="20" t="s">
        <v>481</v>
      </c>
      <c r="O7" s="18" t="s">
        <v>481</v>
      </c>
      <c r="P7" s="20" t="s">
        <v>481</v>
      </c>
      <c r="Q7" s="18" t="s">
        <v>481</v>
      </c>
      <c r="R7" s="20" t="s">
        <v>481</v>
      </c>
      <c r="S7" s="18" t="s">
        <v>481</v>
      </c>
      <c r="T7" s="20" t="s">
        <v>481</v>
      </c>
      <c r="U7" s="18" t="n">
        <v>438.42009562</v>
      </c>
      <c r="V7" s="20" t="n">
        <v>7.36732012</v>
      </c>
    </row>
    <row r="8" spans="1:22">
      <c r="A8" s="15" t="s">
        <v>483</v>
      </c>
      <c r="B8" s="17" t="n">
        <v>7007</v>
      </c>
      <c r="C8" s="18">
        <f>(27.0/B8*100)</f>
        <v/>
      </c>
      <c r="D8" s="19" t="n">
        <v>6980</v>
      </c>
      <c r="E8" s="18" t="n">
        <v>497.31657313</v>
      </c>
      <c r="F8" s="20" t="n">
        <v>2.95500149</v>
      </c>
      <c r="G8" s="18" t="n">
        <v>503.60762614</v>
      </c>
      <c r="H8" s="20" t="n">
        <v>2.71773772</v>
      </c>
      <c r="I8" s="18" t="n">
        <v>482.09442528</v>
      </c>
      <c r="J8" s="20" t="n">
        <v>5.50467459</v>
      </c>
      <c r="K8" s="18" t="n">
        <v>467.92060517</v>
      </c>
      <c r="L8" s="20" t="n">
        <v>5.94015125</v>
      </c>
      <c r="M8" s="18" t="s">
        <v>481</v>
      </c>
      <c r="N8" s="20" t="s">
        <v>481</v>
      </c>
      <c r="O8" s="18" t="s">
        <v>481</v>
      </c>
      <c r="P8" s="20" t="s">
        <v>481</v>
      </c>
      <c r="Q8" s="18" t="n">
        <v>368.48347797</v>
      </c>
      <c r="R8" s="20" t="n">
        <v>14.99112476</v>
      </c>
      <c r="S8" s="18" t="s">
        <v>481</v>
      </c>
      <c r="T8" s="20" t="s">
        <v>481</v>
      </c>
      <c r="U8" s="18" t="n">
        <v>406.78674628</v>
      </c>
      <c r="V8" s="20" t="n">
        <v>12.68646376</v>
      </c>
    </row>
    <row r="9" spans="1:22">
      <c r="A9" s="15" t="s">
        <v>484</v>
      </c>
      <c r="B9" s="17" t="n">
        <v>9651</v>
      </c>
      <c r="C9" s="18">
        <f>(116.0/B9*100)</f>
        <v/>
      </c>
      <c r="D9" s="19" t="n">
        <v>9535</v>
      </c>
      <c r="E9" s="18" t="n">
        <v>486.70489031</v>
      </c>
      <c r="F9" s="20" t="n">
        <v>3.79246145</v>
      </c>
      <c r="G9" s="18" t="n">
        <v>515.25784409</v>
      </c>
      <c r="H9" s="20" t="n">
        <v>2.25559619</v>
      </c>
      <c r="I9" s="18" t="n">
        <v>501.08548116</v>
      </c>
      <c r="J9" s="20" t="n">
        <v>4.73781577</v>
      </c>
      <c r="K9" s="18" t="n">
        <v>464.91004517</v>
      </c>
      <c r="L9" s="20" t="n">
        <v>9.0366474</v>
      </c>
      <c r="M9" s="18" t="s">
        <v>481</v>
      </c>
      <c r="N9" s="20" t="s">
        <v>481</v>
      </c>
      <c r="O9" s="18" t="s">
        <v>481</v>
      </c>
      <c r="P9" s="20" t="s">
        <v>481</v>
      </c>
      <c r="Q9" s="18" t="n">
        <v>374.78530698</v>
      </c>
      <c r="R9" s="20" t="n">
        <v>11.62763904</v>
      </c>
      <c r="S9" s="18" t="s">
        <v>481</v>
      </c>
      <c r="T9" s="20" t="s">
        <v>481</v>
      </c>
      <c r="U9" s="18" t="n">
        <v>417.33270302</v>
      </c>
      <c r="V9" s="20" t="n">
        <v>9.87874805</v>
      </c>
    </row>
    <row r="10" spans="1:22">
      <c r="A10" s="15" t="s">
        <v>485</v>
      </c>
      <c r="B10" s="17" t="n">
        <v>20058</v>
      </c>
      <c r="C10" s="18">
        <f>(531.0/B10*100)</f>
        <v/>
      </c>
      <c r="D10" s="19" t="n">
        <v>19527</v>
      </c>
      <c r="E10" s="18" t="n">
        <v>524.89929911</v>
      </c>
      <c r="F10" s="20" t="n">
        <v>3.59744409</v>
      </c>
      <c r="G10" s="18" t="n">
        <v>535.19089231</v>
      </c>
      <c r="H10" s="20" t="n">
        <v>2.08908366</v>
      </c>
      <c r="I10" s="18" t="n">
        <v>511.38503326</v>
      </c>
      <c r="J10" s="20" t="n">
        <v>4.32885926</v>
      </c>
      <c r="K10" s="18" t="n">
        <v>493.93087464</v>
      </c>
      <c r="L10" s="20" t="n">
        <v>5.51283085</v>
      </c>
      <c r="M10" s="18" t="s">
        <v>481</v>
      </c>
      <c r="N10" s="20" t="s">
        <v>481</v>
      </c>
      <c r="O10" s="18" t="s">
        <v>481</v>
      </c>
      <c r="P10" s="20" t="s">
        <v>481</v>
      </c>
      <c r="Q10" s="18" t="s">
        <v>481</v>
      </c>
      <c r="R10" s="20" t="s">
        <v>481</v>
      </c>
      <c r="S10" s="18" t="s">
        <v>481</v>
      </c>
      <c r="T10" s="20" t="s">
        <v>481</v>
      </c>
      <c r="U10" s="18" t="n">
        <v>447.34937211</v>
      </c>
      <c r="V10" s="20" t="n">
        <v>8.3546844</v>
      </c>
    </row>
    <row r="11" spans="1:22">
      <c r="A11" s="15" t="s">
        <v>486</v>
      </c>
      <c r="B11" s="17" t="n">
        <v>7053</v>
      </c>
      <c r="C11" s="18">
        <f>(53.0/B11*100)</f>
        <v/>
      </c>
      <c r="D11" s="19" t="n">
        <v>7000</v>
      </c>
      <c r="E11" s="18" t="n">
        <v>454.40708475</v>
      </c>
      <c r="F11" s="20" t="n">
        <v>4.2594981</v>
      </c>
      <c r="G11" s="18" t="n">
        <v>455.4365716</v>
      </c>
      <c r="H11" s="20" t="n">
        <v>2.44877766</v>
      </c>
      <c r="I11" s="18" t="n">
        <v>432.56904665</v>
      </c>
      <c r="J11" s="20" t="n">
        <v>3.8838482</v>
      </c>
      <c r="K11" s="18" t="n">
        <v>410.2594781</v>
      </c>
      <c r="L11" s="20" t="n">
        <v>6.65145799</v>
      </c>
      <c r="M11" s="18" t="s">
        <v>481</v>
      </c>
      <c r="N11" s="20" t="s">
        <v>481</v>
      </c>
      <c r="O11" s="18" t="s">
        <v>481</v>
      </c>
      <c r="P11" s="20" t="s">
        <v>481</v>
      </c>
      <c r="Q11" s="18" t="s">
        <v>481</v>
      </c>
      <c r="R11" s="20" t="s">
        <v>481</v>
      </c>
      <c r="S11" s="18" t="s">
        <v>481</v>
      </c>
      <c r="T11" s="20" t="s">
        <v>481</v>
      </c>
      <c r="U11" s="18" t="n">
        <v>385.65524823</v>
      </c>
      <c r="V11" s="20" t="n">
        <v>9.683753980000001</v>
      </c>
    </row>
    <row r="12" spans="1:22">
      <c r="A12" s="15" t="s">
        <v>487</v>
      </c>
      <c r="B12" s="17" t="n">
        <v>6894</v>
      </c>
      <c r="C12" s="18">
        <f>(57.0/B12*100)</f>
        <v/>
      </c>
      <c r="D12" s="19" t="n">
        <v>6837</v>
      </c>
      <c r="E12" s="18" t="n">
        <v>499.92824994</v>
      </c>
      <c r="F12" s="20" t="n">
        <v>4.98007715</v>
      </c>
      <c r="G12" s="18" t="n">
        <v>501.41541945</v>
      </c>
      <c r="H12" s="20" t="n">
        <v>2.15157134</v>
      </c>
      <c r="I12" s="18" t="n">
        <v>483.62879115</v>
      </c>
      <c r="J12" s="20" t="n">
        <v>4.10567153</v>
      </c>
      <c r="K12" s="18" t="n">
        <v>482.39581446</v>
      </c>
      <c r="L12" s="20" t="n">
        <v>6.38577252</v>
      </c>
      <c r="M12" s="18" t="s">
        <v>481</v>
      </c>
      <c r="N12" s="20" t="s">
        <v>481</v>
      </c>
      <c r="O12" s="18" t="s">
        <v>481</v>
      </c>
      <c r="P12" s="20" t="s">
        <v>481</v>
      </c>
      <c r="Q12" s="18" t="n">
        <v>366.6777112</v>
      </c>
      <c r="R12" s="20" t="n">
        <v>14.39052153</v>
      </c>
      <c r="S12" s="18" t="s">
        <v>481</v>
      </c>
      <c r="T12" s="20" t="s">
        <v>481</v>
      </c>
      <c r="U12" s="18" t="n">
        <v>405.43953458</v>
      </c>
      <c r="V12" s="20" t="n">
        <v>8.761080270000001</v>
      </c>
    </row>
    <row r="13" spans="1:22">
      <c r="A13" s="15" t="s">
        <v>488</v>
      </c>
      <c r="B13" s="17" t="n">
        <v>7161</v>
      </c>
      <c r="C13" s="18">
        <f>(95.0/B13*100)</f>
        <v/>
      </c>
      <c r="D13" s="19" t="n">
        <v>7066</v>
      </c>
      <c r="E13" s="18" t="n">
        <v>500.94280349</v>
      </c>
      <c r="F13" s="20" t="n">
        <v>3.76408551</v>
      </c>
      <c r="G13" s="18" t="n">
        <v>513.25510696</v>
      </c>
      <c r="H13" s="20" t="n">
        <v>2.39105272</v>
      </c>
      <c r="I13" s="18" t="n">
        <v>483.82824573</v>
      </c>
      <c r="J13" s="20" t="n">
        <v>5.07588433</v>
      </c>
      <c r="K13" s="18" t="n">
        <v>490.26867132</v>
      </c>
      <c r="L13" s="20" t="n">
        <v>5.93318272</v>
      </c>
      <c r="M13" s="18" t="s">
        <v>481</v>
      </c>
      <c r="N13" s="20" t="s">
        <v>481</v>
      </c>
      <c r="O13" s="18" t="s">
        <v>481</v>
      </c>
      <c r="P13" s="20" t="s">
        <v>481</v>
      </c>
      <c r="Q13" s="18" t="n">
        <v>436.36003517</v>
      </c>
      <c r="R13" s="20" t="n">
        <v>6.43426798</v>
      </c>
      <c r="S13" s="18" t="s">
        <v>481</v>
      </c>
      <c r="T13" s="20" t="s">
        <v>481</v>
      </c>
      <c r="U13" s="18" t="n">
        <v>388.49059078</v>
      </c>
      <c r="V13" s="20" t="n">
        <v>15.38813721</v>
      </c>
    </row>
    <row r="14" spans="1:22">
      <c r="A14" s="15" t="s">
        <v>489</v>
      </c>
      <c r="B14" s="17" t="n">
        <v>5587</v>
      </c>
      <c r="C14" s="18">
        <f>(76.0/B14*100)</f>
        <v/>
      </c>
      <c r="D14" s="19" t="n">
        <v>5511</v>
      </c>
      <c r="E14" s="18" t="n">
        <v>541.9109414</v>
      </c>
      <c r="F14" s="20" t="n">
        <v>5.616591</v>
      </c>
      <c r="G14" s="18" t="n">
        <v>541.88022854</v>
      </c>
      <c r="H14" s="20" t="n">
        <v>2.34587626</v>
      </c>
      <c r="I14" s="18" t="n">
        <v>519.63077355</v>
      </c>
      <c r="J14" s="20" t="n">
        <v>3.37516257</v>
      </c>
      <c r="K14" s="18" t="n">
        <v>507.10503447</v>
      </c>
      <c r="L14" s="20" t="n">
        <v>6.89131782</v>
      </c>
      <c r="M14" s="18" t="s">
        <v>481</v>
      </c>
      <c r="N14" s="20" t="s">
        <v>481</v>
      </c>
      <c r="O14" s="18" t="s">
        <v>481</v>
      </c>
      <c r="P14" s="20" t="s">
        <v>481</v>
      </c>
      <c r="Q14" s="18" t="s">
        <v>481</v>
      </c>
      <c r="R14" s="20" t="s">
        <v>481</v>
      </c>
      <c r="S14" s="18" t="s">
        <v>481</v>
      </c>
      <c r="T14" s="20" t="s">
        <v>481</v>
      </c>
      <c r="U14" s="18" t="n">
        <v>456.55690414</v>
      </c>
      <c r="V14" s="20" t="n">
        <v>13.84362509</v>
      </c>
    </row>
    <row r="15" spans="1:22">
      <c r="A15" s="15" t="s">
        <v>490</v>
      </c>
      <c r="B15" s="17" t="n">
        <v>5882</v>
      </c>
      <c r="C15" s="18">
        <f>(53.0/B15*100)</f>
        <v/>
      </c>
      <c r="D15" s="19" t="n">
        <v>5829</v>
      </c>
      <c r="E15" s="18" t="n">
        <v>521.29353239</v>
      </c>
      <c r="F15" s="20" t="n">
        <v>5.37428466</v>
      </c>
      <c r="G15" s="18" t="n">
        <v>537.01919501</v>
      </c>
      <c r="H15" s="20" t="n">
        <v>2.24620952</v>
      </c>
      <c r="I15" s="18" t="n">
        <v>532.54466466</v>
      </c>
      <c r="J15" s="20" t="n">
        <v>4.96063558</v>
      </c>
      <c r="K15" s="18" t="n">
        <v>510.80941406</v>
      </c>
      <c r="L15" s="20" t="n">
        <v>8.965268780000001</v>
      </c>
      <c r="M15" s="18" t="s">
        <v>481</v>
      </c>
      <c r="N15" s="20" t="s">
        <v>481</v>
      </c>
      <c r="O15" s="18" t="s">
        <v>481</v>
      </c>
      <c r="P15" s="20" t="s">
        <v>481</v>
      </c>
      <c r="Q15" s="18" t="n">
        <v>375.95013089</v>
      </c>
      <c r="R15" s="20" t="n">
        <v>17.42774697</v>
      </c>
      <c r="S15" s="18" t="s">
        <v>481</v>
      </c>
      <c r="T15" s="20" t="s">
        <v>481</v>
      </c>
      <c r="U15" s="18" t="n">
        <v>450.07130465</v>
      </c>
      <c r="V15" s="20" t="n">
        <v>10.83269836</v>
      </c>
    </row>
    <row r="16" spans="1:22">
      <c r="A16" s="15" t="s">
        <v>491</v>
      </c>
      <c r="B16" s="17" t="n">
        <v>6108</v>
      </c>
      <c r="C16" s="18">
        <f>(107.0/B16*100)</f>
        <v/>
      </c>
      <c r="D16" s="19" t="n">
        <v>6001</v>
      </c>
      <c r="E16" s="18" t="n">
        <v>489.55742393</v>
      </c>
      <c r="F16" s="20" t="n">
        <v>3.60406927</v>
      </c>
      <c r="G16" s="18" t="n">
        <v>509.73265877</v>
      </c>
      <c r="H16" s="20" t="n">
        <v>2.14008473</v>
      </c>
      <c r="I16" s="18" t="n">
        <v>475.02939927</v>
      </c>
      <c r="J16" s="20" t="n">
        <v>5.83292013</v>
      </c>
      <c r="K16" s="18" t="n">
        <v>423.72181354</v>
      </c>
      <c r="L16" s="20" t="n">
        <v>10.6065169</v>
      </c>
      <c r="M16" s="18" t="s">
        <v>481</v>
      </c>
      <c r="N16" s="20" t="s">
        <v>481</v>
      </c>
      <c r="O16" s="18" t="s">
        <v>481</v>
      </c>
      <c r="P16" s="20" t="s">
        <v>481</v>
      </c>
      <c r="Q16" s="18" t="s">
        <v>481</v>
      </c>
      <c r="R16" s="20" t="s">
        <v>481</v>
      </c>
      <c r="S16" s="18" t="s">
        <v>481</v>
      </c>
      <c r="T16" s="20" t="s">
        <v>481</v>
      </c>
      <c r="U16" s="18" t="n">
        <v>386.23402582</v>
      </c>
      <c r="V16" s="20" t="n">
        <v>9.569782590000001</v>
      </c>
    </row>
    <row r="17" spans="1:22">
      <c r="A17" s="15" t="s">
        <v>492</v>
      </c>
      <c r="B17" s="17" t="n">
        <v>6504</v>
      </c>
      <c r="C17" s="18">
        <f>(709.0/B17*100)</f>
        <v/>
      </c>
      <c r="D17" s="19" t="n">
        <v>5795</v>
      </c>
      <c r="E17" s="18" t="n">
        <v>521.95624208</v>
      </c>
      <c r="F17" s="20" t="n">
        <v>3.44725206</v>
      </c>
      <c r="G17" s="18" t="n">
        <v>524.66752008</v>
      </c>
      <c r="H17" s="20" t="n">
        <v>2.97332987</v>
      </c>
      <c r="I17" s="18" t="n">
        <v>502.16451491</v>
      </c>
      <c r="J17" s="20" t="n">
        <v>5.32299405</v>
      </c>
      <c r="K17" s="18" t="n">
        <v>475.52083219</v>
      </c>
      <c r="L17" s="20" t="n">
        <v>7.70714708</v>
      </c>
      <c r="M17" s="18" t="s">
        <v>481</v>
      </c>
      <c r="N17" s="20" t="s">
        <v>481</v>
      </c>
      <c r="O17" s="18" t="s">
        <v>481</v>
      </c>
      <c r="P17" s="20" t="s">
        <v>481</v>
      </c>
      <c r="Q17" s="18" t="n">
        <v>360.48925247</v>
      </c>
      <c r="R17" s="20" t="n">
        <v>12.44339086</v>
      </c>
      <c r="S17" s="18" t="s">
        <v>481</v>
      </c>
      <c r="T17" s="20" t="s">
        <v>481</v>
      </c>
      <c r="U17" s="18" t="n">
        <v>430.19391688</v>
      </c>
      <c r="V17" s="20" t="n">
        <v>10.88518986</v>
      </c>
    </row>
    <row r="18" spans="1:22">
      <c r="A18" s="15" t="s">
        <v>493</v>
      </c>
      <c r="B18" s="17" t="n">
        <v>5532</v>
      </c>
      <c r="C18" s="18">
        <f>(28.0/B18*100)</f>
        <v/>
      </c>
      <c r="D18" s="19" t="n">
        <v>5504</v>
      </c>
      <c r="E18" s="18" t="n">
        <v>451.3102409</v>
      </c>
      <c r="F18" s="20" t="n">
        <v>4.61733818</v>
      </c>
      <c r="G18" s="18" t="n">
        <v>462.76233487</v>
      </c>
      <c r="H18" s="20" t="n">
        <v>3.89104464</v>
      </c>
      <c r="I18" s="18" t="n">
        <v>437.68855679</v>
      </c>
      <c r="J18" s="20" t="n">
        <v>5.87028504</v>
      </c>
      <c r="K18" s="18" t="n">
        <v>414.32556651</v>
      </c>
      <c r="L18" s="20" t="n">
        <v>10.04940461</v>
      </c>
      <c r="M18" s="18" t="s">
        <v>481</v>
      </c>
      <c r="N18" s="20" t="s">
        <v>481</v>
      </c>
      <c r="O18" s="18" t="s">
        <v>481</v>
      </c>
      <c r="P18" s="20" t="s">
        <v>481</v>
      </c>
      <c r="Q18" s="18" t="s">
        <v>481</v>
      </c>
      <c r="R18" s="20" t="s">
        <v>481</v>
      </c>
      <c r="S18" s="18" t="s">
        <v>481</v>
      </c>
      <c r="T18" s="20" t="s">
        <v>481</v>
      </c>
      <c r="U18" s="18" t="n">
        <v>368.6921135</v>
      </c>
      <c r="V18" s="20" t="n">
        <v>12.59849469</v>
      </c>
    </row>
    <row r="19" spans="1:22">
      <c r="A19" s="15" t="s">
        <v>494</v>
      </c>
      <c r="B19" s="17" t="n">
        <v>5658</v>
      </c>
      <c r="C19" s="18">
        <f>(74.0/B19*100)</f>
        <v/>
      </c>
      <c r="D19" s="19" t="n">
        <v>5584</v>
      </c>
      <c r="E19" s="18" t="n">
        <v>474.44297115</v>
      </c>
      <c r="F19" s="20" t="n">
        <v>4.22522891</v>
      </c>
      <c r="G19" s="18" t="n">
        <v>484.10296283</v>
      </c>
      <c r="H19" s="20" t="n">
        <v>2.76779211</v>
      </c>
      <c r="I19" s="18" t="n">
        <v>466.95020487</v>
      </c>
      <c r="J19" s="20" t="n">
        <v>4.84986525</v>
      </c>
      <c r="K19" s="18" t="n">
        <v>436.2000364</v>
      </c>
      <c r="L19" s="20" t="n">
        <v>8.854301919999999</v>
      </c>
      <c r="M19" s="18" t="s">
        <v>481</v>
      </c>
      <c r="N19" s="20" t="s">
        <v>481</v>
      </c>
      <c r="O19" s="18" t="s">
        <v>481</v>
      </c>
      <c r="P19" s="20" t="s">
        <v>481</v>
      </c>
      <c r="Q19" s="18" t="s">
        <v>481</v>
      </c>
      <c r="R19" s="20" t="s">
        <v>481</v>
      </c>
      <c r="S19" s="18" t="s">
        <v>481</v>
      </c>
      <c r="T19" s="20" t="s">
        <v>481</v>
      </c>
      <c r="U19" s="18" t="n">
        <v>404.9014789</v>
      </c>
      <c r="V19" s="20" t="n">
        <v>13.05543518</v>
      </c>
    </row>
    <row r="20" spans="1:22">
      <c r="A20" s="15" t="s">
        <v>495</v>
      </c>
      <c r="B20" s="17" t="n">
        <v>3371</v>
      </c>
      <c r="C20" s="18">
        <f>(75.0/B20*100)</f>
        <v/>
      </c>
      <c r="D20" s="19" t="n">
        <v>3296</v>
      </c>
      <c r="E20" s="18" t="n">
        <v>481.56465666</v>
      </c>
      <c r="F20" s="20" t="n">
        <v>4.10097408</v>
      </c>
      <c r="G20" s="18" t="n">
        <v>480.44529604</v>
      </c>
      <c r="H20" s="20" t="n">
        <v>1.97080072</v>
      </c>
      <c r="I20" s="18" t="n">
        <v>453.97479481</v>
      </c>
      <c r="J20" s="20" t="n">
        <v>5.1105175</v>
      </c>
      <c r="K20" s="18" t="n">
        <v>439.59113939</v>
      </c>
      <c r="L20" s="20" t="n">
        <v>7.59001405</v>
      </c>
      <c r="M20" s="18" t="s">
        <v>481</v>
      </c>
      <c r="N20" s="20" t="s">
        <v>481</v>
      </c>
      <c r="O20" s="18" t="s">
        <v>481</v>
      </c>
      <c r="P20" s="20" t="s">
        <v>481</v>
      </c>
      <c r="Q20" s="18" t="s">
        <v>481</v>
      </c>
      <c r="R20" s="20" t="s">
        <v>481</v>
      </c>
      <c r="S20" s="18" t="s">
        <v>481</v>
      </c>
      <c r="T20" s="20" t="s">
        <v>481</v>
      </c>
      <c r="U20" s="18" t="n">
        <v>390.85130419</v>
      </c>
      <c r="V20" s="20" t="n">
        <v>13.10597174</v>
      </c>
    </row>
    <row r="21" spans="1:22">
      <c r="A21" s="15" t="s">
        <v>496</v>
      </c>
      <c r="B21" s="17" t="n">
        <v>5741</v>
      </c>
      <c r="C21" s="18">
        <f>(45.0/B21*100)</f>
        <v/>
      </c>
      <c r="D21" s="19" t="n">
        <v>5696</v>
      </c>
      <c r="E21" s="18" t="n">
        <v>494.1358407</v>
      </c>
      <c r="F21" s="20" t="n">
        <v>4.4046962</v>
      </c>
      <c r="G21" s="18" t="n">
        <v>506.64125752</v>
      </c>
      <c r="H21" s="20" t="n">
        <v>2.35625139</v>
      </c>
      <c r="I21" s="18" t="n">
        <v>492.00503701</v>
      </c>
      <c r="J21" s="20" t="n">
        <v>5.42511735</v>
      </c>
      <c r="K21" s="18" t="n">
        <v>476.79936195</v>
      </c>
      <c r="L21" s="20" t="n">
        <v>10.55074044</v>
      </c>
      <c r="M21" s="18" t="s">
        <v>481</v>
      </c>
      <c r="N21" s="20" t="s">
        <v>481</v>
      </c>
      <c r="O21" s="18" t="s">
        <v>481</v>
      </c>
      <c r="P21" s="20" t="s">
        <v>481</v>
      </c>
      <c r="Q21" s="18" t="s">
        <v>481</v>
      </c>
      <c r="R21" s="20" t="s">
        <v>481</v>
      </c>
      <c r="S21" s="18" t="s">
        <v>481</v>
      </c>
      <c r="T21" s="20" t="s">
        <v>481</v>
      </c>
      <c r="U21" s="18" t="n">
        <v>454.79959837</v>
      </c>
      <c r="V21" s="20" t="n">
        <v>14.68553599</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466.55281214</v>
      </c>
      <c r="R22" s="20" t="n">
        <v>3.43755424</v>
      </c>
      <c r="S22" s="18" t="s">
        <v>481</v>
      </c>
      <c r="T22" s="20" t="s">
        <v>481</v>
      </c>
      <c r="U22" s="18" t="s">
        <v>481</v>
      </c>
      <c r="V22" s="20" t="s">
        <v>481</v>
      </c>
    </row>
    <row r="23" spans="1:22">
      <c r="A23" s="15" t="s">
        <v>498</v>
      </c>
      <c r="B23" s="17" t="n">
        <v>11583</v>
      </c>
      <c r="C23" s="18">
        <f>(222.0/B23*100)</f>
        <v/>
      </c>
      <c r="D23" s="19" t="n">
        <v>11361</v>
      </c>
      <c r="E23" s="18" t="n">
        <v>463.66024248</v>
      </c>
      <c r="F23" s="20" t="n">
        <v>4.9268923</v>
      </c>
      <c r="G23" s="18" t="n">
        <v>489.58894973</v>
      </c>
      <c r="H23" s="20" t="n">
        <v>2.77024804</v>
      </c>
      <c r="I23" s="18" t="n">
        <v>472.54451586</v>
      </c>
      <c r="J23" s="20" t="n">
        <v>3.69221414</v>
      </c>
      <c r="K23" s="18" t="n">
        <v>464.54512821</v>
      </c>
      <c r="L23" s="20" t="n">
        <v>6.67643462</v>
      </c>
      <c r="M23" s="18" t="s">
        <v>481</v>
      </c>
      <c r="N23" s="20" t="s">
        <v>481</v>
      </c>
      <c r="O23" s="18" t="s">
        <v>481</v>
      </c>
      <c r="P23" s="20" t="s">
        <v>481</v>
      </c>
      <c r="Q23" s="18" t="s">
        <v>481</v>
      </c>
      <c r="R23" s="20" t="s">
        <v>481</v>
      </c>
      <c r="S23" s="18" t="s">
        <v>481</v>
      </c>
      <c r="T23" s="20" t="s">
        <v>481</v>
      </c>
      <c r="U23" s="18" t="n">
        <v>428.06643993</v>
      </c>
      <c r="V23" s="20" t="n">
        <v>8.93703322</v>
      </c>
    </row>
    <row r="24" spans="1:22">
      <c r="A24" s="15" t="s">
        <v>499</v>
      </c>
      <c r="B24" s="17" t="n">
        <v>6647</v>
      </c>
      <c r="C24" s="18">
        <f>(7.0/B24*100)</f>
        <v/>
      </c>
      <c r="D24" s="19" t="n">
        <v>6640</v>
      </c>
      <c r="E24" s="18" t="n">
        <v>540.04131416</v>
      </c>
      <c r="F24" s="20" t="n">
        <v>4.50167313</v>
      </c>
      <c r="G24" s="18" t="n">
        <v>545.96513223</v>
      </c>
      <c r="H24" s="20" t="n">
        <v>3.0011594</v>
      </c>
      <c r="I24" s="18" t="n">
        <v>526.76572578</v>
      </c>
      <c r="J24" s="20" t="n">
        <v>3.65863585</v>
      </c>
      <c r="K24" s="18" t="n">
        <v>503.0692739</v>
      </c>
      <c r="L24" s="20" t="n">
        <v>7.26624525</v>
      </c>
      <c r="M24" s="18" t="s">
        <v>481</v>
      </c>
      <c r="N24" s="20" t="s">
        <v>481</v>
      </c>
      <c r="O24" s="18" t="s">
        <v>481</v>
      </c>
      <c r="P24" s="20" t="s">
        <v>481</v>
      </c>
      <c r="Q24" s="18" t="s">
        <v>481</v>
      </c>
      <c r="R24" s="20" t="s">
        <v>481</v>
      </c>
      <c r="S24" s="18" t="s">
        <v>481</v>
      </c>
      <c r="T24" s="20" t="s">
        <v>481</v>
      </c>
      <c r="U24" s="18" t="n">
        <v>480.31713627</v>
      </c>
      <c r="V24" s="20" t="n">
        <v>13.60187792</v>
      </c>
    </row>
    <row r="25" spans="1:22">
      <c r="A25" s="15" t="s">
        <v>500</v>
      </c>
      <c r="B25" s="17" t="n">
        <v>5581</v>
      </c>
      <c r="C25" s="18">
        <f>(24.0/B25*100)</f>
        <v/>
      </c>
      <c r="D25" s="19" t="n">
        <v>5557</v>
      </c>
      <c r="E25" s="18" t="n">
        <v>514.8809199999999</v>
      </c>
      <c r="F25" s="20" t="n">
        <v>5.56014224</v>
      </c>
      <c r="G25" s="18" t="n">
        <v>519.53441911</v>
      </c>
      <c r="H25" s="20" t="n">
        <v>3.25114917</v>
      </c>
      <c r="I25" s="18" t="n">
        <v>506.116423</v>
      </c>
      <c r="J25" s="20" t="n">
        <v>4.90869113</v>
      </c>
      <c r="K25" s="18" t="n">
        <v>488.0742754</v>
      </c>
      <c r="L25" s="20" t="n">
        <v>11.01338528</v>
      </c>
      <c r="M25" s="18" t="s">
        <v>481</v>
      </c>
      <c r="N25" s="20" t="s">
        <v>481</v>
      </c>
      <c r="O25" s="18" t="s">
        <v>481</v>
      </c>
      <c r="P25" s="20" t="s">
        <v>481</v>
      </c>
      <c r="Q25" s="18" t="s">
        <v>481</v>
      </c>
      <c r="R25" s="20" t="s">
        <v>481</v>
      </c>
      <c r="S25" s="18" t="s">
        <v>481</v>
      </c>
      <c r="T25" s="20" t="s">
        <v>481</v>
      </c>
      <c r="U25" s="18" t="n">
        <v>443.56012517</v>
      </c>
      <c r="V25" s="20" t="n">
        <v>40.1010529</v>
      </c>
    </row>
    <row r="26" spans="1:22">
      <c r="A26" s="15" t="s">
        <v>501</v>
      </c>
      <c r="B26" s="17" t="n">
        <v>4869</v>
      </c>
      <c r="C26" s="18">
        <f>(36.0/B26*100)</f>
        <v/>
      </c>
      <c r="D26" s="19" t="n">
        <v>4833</v>
      </c>
      <c r="E26" s="18" t="n">
        <v>488.77892218</v>
      </c>
      <c r="F26" s="20" t="n">
        <v>4.94623772</v>
      </c>
      <c r="G26" s="18" t="n">
        <v>494.14424994</v>
      </c>
      <c r="H26" s="20" t="n">
        <v>2.0501916</v>
      </c>
      <c r="I26" s="18" t="n">
        <v>486.71617479</v>
      </c>
      <c r="J26" s="20" t="n">
        <v>2.66512637</v>
      </c>
      <c r="K26" s="18" t="n">
        <v>486.66709333</v>
      </c>
      <c r="L26" s="20" t="n">
        <v>6.8265008</v>
      </c>
      <c r="M26" s="18" t="s">
        <v>481</v>
      </c>
      <c r="N26" s="20" t="s">
        <v>481</v>
      </c>
      <c r="O26" s="18" t="s">
        <v>481</v>
      </c>
      <c r="P26" s="20" t="s">
        <v>481</v>
      </c>
      <c r="Q26" s="18" t="s">
        <v>481</v>
      </c>
      <c r="R26" s="20" t="s">
        <v>481</v>
      </c>
      <c r="S26" s="18" t="s">
        <v>481</v>
      </c>
      <c r="T26" s="20" t="s">
        <v>481</v>
      </c>
      <c r="U26" s="18" t="n">
        <v>444.68018243</v>
      </c>
      <c r="V26" s="20" t="n">
        <v>12.18073562</v>
      </c>
    </row>
    <row r="27" spans="1:22">
      <c r="A27" s="15" t="s">
        <v>502</v>
      </c>
      <c r="B27" s="17" t="n">
        <v>5299</v>
      </c>
      <c r="C27" s="18">
        <f>(19.0/B27*100)</f>
        <v/>
      </c>
      <c r="D27" s="19" t="n">
        <v>5280</v>
      </c>
      <c r="E27" s="18" t="n">
        <v>487.28787026</v>
      </c>
      <c r="F27" s="20" t="n">
        <v>3.06846389</v>
      </c>
      <c r="G27" s="18" t="n">
        <v>494.28095593</v>
      </c>
      <c r="H27" s="20" t="n">
        <v>1.61094243</v>
      </c>
      <c r="I27" s="18" t="n">
        <v>457.1589167</v>
      </c>
      <c r="J27" s="20" t="n">
        <v>4.23110037</v>
      </c>
      <c r="K27" s="18" t="n">
        <v>436.4147045</v>
      </c>
      <c r="L27" s="20" t="n">
        <v>6.38492286</v>
      </c>
      <c r="M27" s="18" t="s">
        <v>481</v>
      </c>
      <c r="N27" s="20" t="s">
        <v>481</v>
      </c>
      <c r="O27" s="18" t="s">
        <v>481</v>
      </c>
      <c r="P27" s="20" t="s">
        <v>481</v>
      </c>
      <c r="Q27" s="18" t="s">
        <v>481</v>
      </c>
      <c r="R27" s="20" t="s">
        <v>481</v>
      </c>
      <c r="S27" s="18" t="s">
        <v>481</v>
      </c>
      <c r="T27" s="20" t="s">
        <v>481</v>
      </c>
      <c r="U27" s="18" t="n">
        <v>423.47105035</v>
      </c>
      <c r="V27" s="20" t="n">
        <v>7.78918907</v>
      </c>
    </row>
    <row r="28" spans="1:22">
      <c r="A28" s="15" t="s">
        <v>503</v>
      </c>
      <c r="B28" s="17" t="n">
        <v>7568</v>
      </c>
      <c r="C28" s="18">
        <f>(64.0/B28*100)</f>
        <v/>
      </c>
      <c r="D28" s="19" t="n">
        <v>7504</v>
      </c>
      <c r="E28" s="18" t="n">
        <v>414.30902115</v>
      </c>
      <c r="F28" s="20" t="n">
        <v>3.66162489</v>
      </c>
      <c r="G28" s="18" t="n">
        <v>423.39698221</v>
      </c>
      <c r="H28" s="20" t="n">
        <v>2.38248893</v>
      </c>
      <c r="I28" s="18" t="n">
        <v>404.64080445</v>
      </c>
      <c r="J28" s="20" t="n">
        <v>2.42143043</v>
      </c>
      <c r="K28" s="18" t="n">
        <v>400.73991816</v>
      </c>
      <c r="L28" s="20" t="n">
        <v>4.20546304</v>
      </c>
      <c r="M28" s="18" t="s">
        <v>481</v>
      </c>
      <c r="N28" s="20" t="s">
        <v>481</v>
      </c>
      <c r="O28" s="18" t="s">
        <v>481</v>
      </c>
      <c r="P28" s="20" t="s">
        <v>481</v>
      </c>
      <c r="Q28" s="18" t="s">
        <v>481</v>
      </c>
      <c r="R28" s="20" t="s">
        <v>481</v>
      </c>
      <c r="S28" s="18" t="s">
        <v>481</v>
      </c>
      <c r="T28" s="20" t="s">
        <v>481</v>
      </c>
      <c r="U28" s="18" t="n">
        <v>372.43536993</v>
      </c>
      <c r="V28" s="20" t="n">
        <v>10.61041719</v>
      </c>
    </row>
    <row r="29" spans="1:22">
      <c r="A29" s="15" t="s">
        <v>504</v>
      </c>
      <c r="B29" s="17" t="n">
        <v>5385</v>
      </c>
      <c r="C29" s="18">
        <f>(30.0/B29*100)</f>
        <v/>
      </c>
      <c r="D29" s="19" t="n">
        <v>5355</v>
      </c>
      <c r="E29" s="18" t="n">
        <v>495.88155679</v>
      </c>
      <c r="F29" s="20" t="n">
        <v>4.66413236</v>
      </c>
      <c r="G29" s="18" t="n">
        <v>519.75169466</v>
      </c>
      <c r="H29" s="20" t="n">
        <v>2.25442732</v>
      </c>
      <c r="I29" s="18" t="n">
        <v>488.31426326</v>
      </c>
      <c r="J29" s="20" t="n">
        <v>6.7027655</v>
      </c>
      <c r="K29" s="18" t="n">
        <v>472.02577978</v>
      </c>
      <c r="L29" s="20" t="n">
        <v>15.54570473</v>
      </c>
      <c r="M29" s="18" t="s">
        <v>481</v>
      </c>
      <c r="N29" s="20" t="s">
        <v>481</v>
      </c>
      <c r="O29" s="18" t="s">
        <v>481</v>
      </c>
      <c r="P29" s="20" t="s">
        <v>481</v>
      </c>
      <c r="Q29" s="18" t="n">
        <v>358.28551468</v>
      </c>
      <c r="R29" s="20" t="n">
        <v>8.567023300000001</v>
      </c>
      <c r="S29" s="18" t="s">
        <v>481</v>
      </c>
      <c r="T29" s="20" t="s">
        <v>481</v>
      </c>
      <c r="U29" s="18" t="n">
        <v>415.85775526</v>
      </c>
      <c r="V29" s="20" t="n">
        <v>16.6696787</v>
      </c>
    </row>
    <row r="30" spans="1:22">
      <c r="A30" s="15" t="s">
        <v>505</v>
      </c>
      <c r="B30" s="17" t="n">
        <v>4520</v>
      </c>
      <c r="C30" s="18">
        <f>(107.0/B30*100)</f>
        <v/>
      </c>
      <c r="D30" s="19" t="n">
        <v>4413</v>
      </c>
      <c r="E30" s="18" t="n">
        <v>504.62983449</v>
      </c>
      <c r="F30" s="20" t="n">
        <v>5.57353897</v>
      </c>
      <c r="G30" s="18" t="n">
        <v>521.82487524</v>
      </c>
      <c r="H30" s="20" t="n">
        <v>2.60116944</v>
      </c>
      <c r="I30" s="18" t="n">
        <v>499.77801019</v>
      </c>
      <c r="J30" s="20" t="n">
        <v>6.08122813</v>
      </c>
      <c r="K30" s="18" t="n">
        <v>455.25225624</v>
      </c>
      <c r="L30" s="20" t="n">
        <v>11.92242193</v>
      </c>
      <c r="M30" s="18" t="s">
        <v>481</v>
      </c>
      <c r="N30" s="20" t="s">
        <v>481</v>
      </c>
      <c r="O30" s="18" t="s">
        <v>481</v>
      </c>
      <c r="P30" s="20" t="s">
        <v>481</v>
      </c>
      <c r="Q30" s="18" t="s">
        <v>481</v>
      </c>
      <c r="R30" s="20" t="s">
        <v>481</v>
      </c>
      <c r="S30" s="18" t="s">
        <v>481</v>
      </c>
      <c r="T30" s="20" t="s">
        <v>481</v>
      </c>
      <c r="U30" s="18" t="n">
        <v>432.59691282</v>
      </c>
      <c r="V30" s="20" t="n">
        <v>11.14198162</v>
      </c>
    </row>
    <row r="31" spans="1:22">
      <c r="A31" s="15" t="s">
        <v>506</v>
      </c>
      <c r="B31" s="17" t="n">
        <v>5456</v>
      </c>
      <c r="C31" s="18">
        <f>(127.0/B31*100)</f>
        <v/>
      </c>
      <c r="D31" s="19" t="n">
        <v>5329</v>
      </c>
      <c r="E31" s="18" t="n">
        <v>498.48438026</v>
      </c>
      <c r="F31" s="20" t="n">
        <v>3.98269073</v>
      </c>
      <c r="G31" s="18" t="n">
        <v>508.90518574</v>
      </c>
      <c r="H31" s="20" t="n">
        <v>2.37138368</v>
      </c>
      <c r="I31" s="18" t="n">
        <v>481.67843483</v>
      </c>
      <c r="J31" s="20" t="n">
        <v>4.7558663</v>
      </c>
      <c r="K31" s="18" t="n">
        <v>468.18900349</v>
      </c>
      <c r="L31" s="20" t="n">
        <v>6.01372934</v>
      </c>
      <c r="M31" s="18" t="s">
        <v>481</v>
      </c>
      <c r="N31" s="20" t="s">
        <v>481</v>
      </c>
      <c r="O31" s="18" t="s">
        <v>481</v>
      </c>
      <c r="P31" s="20" t="s">
        <v>481</v>
      </c>
      <c r="Q31" s="18" t="s">
        <v>481</v>
      </c>
      <c r="R31" s="20" t="s">
        <v>481</v>
      </c>
      <c r="S31" s="18" t="s">
        <v>481</v>
      </c>
      <c r="T31" s="20" t="s">
        <v>481</v>
      </c>
      <c r="U31" s="18" t="n">
        <v>421.39787244</v>
      </c>
      <c r="V31" s="20" t="n">
        <v>9.12685381</v>
      </c>
    </row>
    <row r="32" spans="1:22">
      <c r="A32" s="15" t="s">
        <v>507</v>
      </c>
      <c r="B32" s="17" t="n">
        <v>4478</v>
      </c>
      <c r="C32" s="18">
        <f>(5.0/B32*100)</f>
        <v/>
      </c>
      <c r="D32" s="19" t="n">
        <v>4473</v>
      </c>
      <c r="E32" s="18" t="n">
        <v>496.95040017</v>
      </c>
      <c r="F32" s="20" t="n">
        <v>5.64398484</v>
      </c>
      <c r="G32" s="18" t="n">
        <v>502.45289532</v>
      </c>
      <c r="H32" s="20" t="n">
        <v>2.68846505</v>
      </c>
      <c r="I32" s="18" t="n">
        <v>507.99220575</v>
      </c>
      <c r="J32" s="20" t="n">
        <v>4.0316128</v>
      </c>
      <c r="K32" s="18" t="n">
        <v>499.80975263</v>
      </c>
      <c r="L32" s="20" t="n">
        <v>5.79902792</v>
      </c>
      <c r="M32" s="18" t="s">
        <v>481</v>
      </c>
      <c r="N32" s="20" t="s">
        <v>481</v>
      </c>
      <c r="O32" s="18" t="s">
        <v>481</v>
      </c>
      <c r="P32" s="20" t="s">
        <v>481</v>
      </c>
      <c r="Q32" s="18" t="s">
        <v>481</v>
      </c>
      <c r="R32" s="20" t="s">
        <v>481</v>
      </c>
      <c r="S32" s="18" t="s">
        <v>481</v>
      </c>
      <c r="T32" s="20" t="s">
        <v>481</v>
      </c>
      <c r="U32" s="18" t="n">
        <v>417.57724079</v>
      </c>
      <c r="V32" s="20" t="n">
        <v>18.63674636</v>
      </c>
    </row>
    <row r="33" spans="1:22">
      <c r="A33" s="15" t="s">
        <v>508</v>
      </c>
      <c r="B33" s="17" t="n">
        <v>7325</v>
      </c>
      <c r="C33" s="18">
        <f>(76.0/B33*100)</f>
        <v/>
      </c>
      <c r="D33" s="19" t="n">
        <v>7249</v>
      </c>
      <c r="E33" s="18" t="n">
        <v>489.16919154</v>
      </c>
      <c r="F33" s="20" t="n">
        <v>3.74456128</v>
      </c>
      <c r="G33" s="18" t="n">
        <v>508.36320401</v>
      </c>
      <c r="H33" s="20" t="n">
        <v>2.91110028</v>
      </c>
      <c r="I33" s="18" t="n">
        <v>499.6165809</v>
      </c>
      <c r="J33" s="20" t="n">
        <v>4.85291085</v>
      </c>
      <c r="K33" s="18" t="n">
        <v>453.58363457</v>
      </c>
      <c r="L33" s="20" t="n">
        <v>8.431309779999999</v>
      </c>
      <c r="M33" s="18" t="s">
        <v>481</v>
      </c>
      <c r="N33" s="20" t="s">
        <v>481</v>
      </c>
      <c r="O33" s="18" t="s">
        <v>481</v>
      </c>
      <c r="P33" s="20" t="s">
        <v>481</v>
      </c>
      <c r="Q33" s="18" t="s">
        <v>481</v>
      </c>
      <c r="R33" s="20" t="s">
        <v>481</v>
      </c>
      <c r="S33" s="18" t="s">
        <v>481</v>
      </c>
      <c r="T33" s="20" t="s">
        <v>481</v>
      </c>
      <c r="U33" s="18" t="n">
        <v>439.55136488</v>
      </c>
      <c r="V33" s="20" t="n">
        <v>12.47216881</v>
      </c>
    </row>
    <row r="34" spans="1:22">
      <c r="A34" s="15" t="s">
        <v>509</v>
      </c>
      <c r="B34" s="17" t="n">
        <v>6350</v>
      </c>
      <c r="C34" s="18">
        <f>(39.0/B34*100)</f>
        <v/>
      </c>
      <c r="D34" s="19" t="n">
        <v>6311</v>
      </c>
      <c r="E34" s="18" t="n">
        <v>452.78760453</v>
      </c>
      <c r="F34" s="20" t="n">
        <v>4.58706764</v>
      </c>
      <c r="G34" s="18" t="n">
        <v>474.08710228</v>
      </c>
      <c r="H34" s="20" t="n">
        <v>2.5678467</v>
      </c>
      <c r="I34" s="18" t="n">
        <v>463.21090443</v>
      </c>
      <c r="J34" s="20" t="n">
        <v>3.65607614</v>
      </c>
      <c r="K34" s="18" t="n">
        <v>451.2753</v>
      </c>
      <c r="L34" s="20" t="n">
        <v>7.40769414</v>
      </c>
      <c r="M34" s="18" t="s">
        <v>481</v>
      </c>
      <c r="N34" s="20" t="s">
        <v>481</v>
      </c>
      <c r="O34" s="18" t="s">
        <v>481</v>
      </c>
      <c r="P34" s="20" t="s">
        <v>481</v>
      </c>
      <c r="Q34" s="18" t="n">
        <v>306.56969545</v>
      </c>
      <c r="R34" s="20" t="n">
        <v>10.27624616</v>
      </c>
      <c r="S34" s="18" t="s">
        <v>481</v>
      </c>
      <c r="T34" s="20" t="s">
        <v>481</v>
      </c>
      <c r="U34" s="18" t="n">
        <v>365.91335259</v>
      </c>
      <c r="V34" s="20" t="n">
        <v>9.374739119999999</v>
      </c>
    </row>
    <row r="35" spans="1:22">
      <c r="A35" s="15" t="s">
        <v>510</v>
      </c>
      <c r="B35" s="17" t="n">
        <v>6406</v>
      </c>
      <c r="C35" s="18">
        <f>(38.0/B35*100)</f>
        <v/>
      </c>
      <c r="D35" s="19" t="n">
        <v>6368</v>
      </c>
      <c r="E35" s="18" t="n">
        <v>498.95674756</v>
      </c>
      <c r="F35" s="20" t="n">
        <v>5.37538462</v>
      </c>
      <c r="G35" s="18" t="n">
        <v>522.88251274</v>
      </c>
      <c r="H35" s="20" t="n">
        <v>1.64714608</v>
      </c>
      <c r="I35" s="18" t="n">
        <v>506.08177963</v>
      </c>
      <c r="J35" s="20" t="n">
        <v>3.37853947</v>
      </c>
      <c r="K35" s="18" t="n">
        <v>475.60919504</v>
      </c>
      <c r="L35" s="20" t="n">
        <v>7.34588348</v>
      </c>
      <c r="M35" s="18" t="s">
        <v>481</v>
      </c>
      <c r="N35" s="20" t="s">
        <v>481</v>
      </c>
      <c r="O35" s="18" t="s">
        <v>481</v>
      </c>
      <c r="P35" s="20" t="s">
        <v>481</v>
      </c>
      <c r="Q35" s="18" t="n">
        <v>374.85244494</v>
      </c>
      <c r="R35" s="20" t="n">
        <v>5.84040672</v>
      </c>
      <c r="S35" s="18" t="s">
        <v>481</v>
      </c>
      <c r="T35" s="20" t="s">
        <v>481</v>
      </c>
      <c r="U35" s="18" t="n">
        <v>465.39100426</v>
      </c>
      <c r="V35" s="20" t="n">
        <v>12.11078391</v>
      </c>
    </row>
    <row r="36" spans="1:22">
      <c r="A36" s="15" t="s">
        <v>511</v>
      </c>
      <c r="B36" s="17" t="n">
        <v>6736</v>
      </c>
      <c r="C36" s="18">
        <f>(31.0/B36*100)</f>
        <v/>
      </c>
      <c r="D36" s="19" t="n">
        <v>6705</v>
      </c>
      <c r="E36" s="18" t="n">
        <v>488.9589513</v>
      </c>
      <c r="F36" s="20" t="n">
        <v>3.19783278</v>
      </c>
      <c r="G36" s="18" t="n">
        <v>499.51683436</v>
      </c>
      <c r="H36" s="20" t="n">
        <v>2.13651865</v>
      </c>
      <c r="I36" s="18" t="n">
        <v>482.93193586</v>
      </c>
      <c r="J36" s="20" t="n">
        <v>4.2051693</v>
      </c>
      <c r="K36" s="18" t="n">
        <v>477.09100747</v>
      </c>
      <c r="L36" s="20" t="n">
        <v>7.57444817</v>
      </c>
      <c r="M36" s="18" t="s">
        <v>481</v>
      </c>
      <c r="N36" s="20" t="s">
        <v>481</v>
      </c>
      <c r="O36" s="18" t="s">
        <v>481</v>
      </c>
      <c r="P36" s="20" t="s">
        <v>481</v>
      </c>
      <c r="Q36" s="18" t="s">
        <v>481</v>
      </c>
      <c r="R36" s="20" t="s">
        <v>481</v>
      </c>
      <c r="S36" s="18" t="s">
        <v>481</v>
      </c>
      <c r="T36" s="20" t="s">
        <v>481</v>
      </c>
      <c r="U36" s="18" t="n">
        <v>397.66126245</v>
      </c>
      <c r="V36" s="20" t="n">
        <v>11.26124648</v>
      </c>
    </row>
    <row r="37" spans="1:22">
      <c r="A37" s="15" t="s">
        <v>512</v>
      </c>
      <c r="B37" s="17" t="n">
        <v>5458</v>
      </c>
      <c r="C37" s="18">
        <f>(66.0/B37*100)</f>
        <v/>
      </c>
      <c r="D37" s="19" t="n">
        <v>5392</v>
      </c>
      <c r="E37" s="18" t="n">
        <v>496.58896921</v>
      </c>
      <c r="F37" s="20" t="n">
        <v>5.0596709</v>
      </c>
      <c r="G37" s="18" t="n">
        <v>505.91972141</v>
      </c>
      <c r="H37" s="20" t="n">
        <v>3.57082548</v>
      </c>
      <c r="I37" s="18" t="n">
        <v>479.48444485</v>
      </c>
      <c r="J37" s="20" t="n">
        <v>4.32539028</v>
      </c>
      <c r="K37" s="18" t="n">
        <v>467.90945165</v>
      </c>
      <c r="L37" s="20" t="n">
        <v>5.59936269</v>
      </c>
      <c r="M37" s="18" t="s">
        <v>481</v>
      </c>
      <c r="N37" s="20" t="s">
        <v>481</v>
      </c>
      <c r="O37" s="18" t="s">
        <v>481</v>
      </c>
      <c r="P37" s="20" t="s">
        <v>481</v>
      </c>
      <c r="Q37" s="18" t="s">
        <v>481</v>
      </c>
      <c r="R37" s="20" t="s">
        <v>481</v>
      </c>
      <c r="S37" s="18" t="s">
        <v>481</v>
      </c>
      <c r="T37" s="20" t="s">
        <v>481</v>
      </c>
      <c r="U37" s="18" t="n">
        <v>377.1315454</v>
      </c>
      <c r="V37" s="20" t="n">
        <v>9.020880590000001</v>
      </c>
    </row>
    <row r="38" spans="1:22">
      <c r="A38" s="15" t="s">
        <v>513</v>
      </c>
      <c r="B38" s="17" t="n">
        <v>5860</v>
      </c>
      <c r="C38" s="18">
        <f>(17.0/B38*100)</f>
        <v/>
      </c>
      <c r="D38" s="19" t="n">
        <v>5843</v>
      </c>
      <c r="E38" s="18" t="n">
        <v>503.35190674</v>
      </c>
      <c r="F38" s="20" t="n">
        <v>3.87835778</v>
      </c>
      <c r="G38" s="18" t="n">
        <v>517.96007135</v>
      </c>
      <c r="H38" s="20" t="n">
        <v>3.00995063</v>
      </c>
      <c r="I38" s="18" t="n">
        <v>475.69565361</v>
      </c>
      <c r="J38" s="20" t="n">
        <v>5.10176806</v>
      </c>
      <c r="K38" s="18" t="n">
        <v>444.3471897</v>
      </c>
      <c r="L38" s="20" t="n">
        <v>9.46999533</v>
      </c>
      <c r="M38" s="18" t="s">
        <v>481</v>
      </c>
      <c r="N38" s="20" t="s">
        <v>481</v>
      </c>
      <c r="O38" s="18" t="s">
        <v>481</v>
      </c>
      <c r="P38" s="20" t="s">
        <v>481</v>
      </c>
      <c r="Q38" s="18" t="s">
        <v>481</v>
      </c>
      <c r="R38" s="20" t="s">
        <v>481</v>
      </c>
      <c r="S38" s="18" t="s">
        <v>481</v>
      </c>
      <c r="T38" s="20" t="s">
        <v>481</v>
      </c>
      <c r="U38" s="18" t="n">
        <v>414.97050995</v>
      </c>
      <c r="V38" s="20" t="n">
        <v>9.84613199</v>
      </c>
    </row>
    <row r="39" spans="1:22">
      <c r="A39" s="15" t="s">
        <v>514</v>
      </c>
      <c r="B39" s="17" t="n">
        <v>5895</v>
      </c>
      <c r="C39" s="18">
        <f>(32.0/B39*100)</f>
        <v/>
      </c>
      <c r="D39" s="19" t="n">
        <v>5863</v>
      </c>
      <c r="E39" s="18" t="n">
        <v>423.70349639</v>
      </c>
      <c r="F39" s="20" t="n">
        <v>5.29721643</v>
      </c>
      <c r="G39" s="18" t="n">
        <v>432.29573222</v>
      </c>
      <c r="H39" s="20" t="n">
        <v>4.00715617</v>
      </c>
      <c r="I39" s="18" t="n">
        <v>422.86379465</v>
      </c>
      <c r="J39" s="20" t="n">
        <v>4.73227699</v>
      </c>
      <c r="K39" s="18" t="n">
        <v>414.74100455</v>
      </c>
      <c r="L39" s="20" t="n">
        <v>5.0673315</v>
      </c>
      <c r="M39" s="18" t="s">
        <v>481</v>
      </c>
      <c r="N39" s="20" t="s">
        <v>481</v>
      </c>
      <c r="O39" s="18" t="s">
        <v>481</v>
      </c>
      <c r="P39" s="20" t="s">
        <v>481</v>
      </c>
      <c r="Q39" s="18" t="s">
        <v>481</v>
      </c>
      <c r="R39" s="20" t="s">
        <v>481</v>
      </c>
      <c r="S39" s="18" t="s">
        <v>481</v>
      </c>
      <c r="T39" s="20" t="s">
        <v>481</v>
      </c>
      <c r="U39" s="18" t="n">
        <v>364.32356109</v>
      </c>
      <c r="V39" s="20" t="n">
        <v>9.845330280000001</v>
      </c>
    </row>
    <row r="40" spans="1:22">
      <c r="A40" s="15" t="s">
        <v>515</v>
      </c>
      <c r="B40" s="17" t="n">
        <v>14157</v>
      </c>
      <c r="C40" s="18">
        <f>(290.0/B40*100)</f>
        <v/>
      </c>
      <c r="D40" s="19" t="n">
        <v>13867</v>
      </c>
      <c r="E40" s="18" t="n">
        <v>495.60918939</v>
      </c>
      <c r="F40" s="20" t="n">
        <v>4.43528151</v>
      </c>
      <c r="G40" s="18" t="n">
        <v>517.57727347</v>
      </c>
      <c r="H40" s="20" t="n">
        <v>2.71962935</v>
      </c>
      <c r="I40" s="18" t="n">
        <v>498.95934584</v>
      </c>
      <c r="J40" s="20" t="n">
        <v>5.41704866</v>
      </c>
      <c r="K40" s="18" t="n">
        <v>474.99928198</v>
      </c>
      <c r="L40" s="20" t="n">
        <v>8.31950936</v>
      </c>
      <c r="M40" s="18" t="s">
        <v>481</v>
      </c>
      <c r="N40" s="20" t="s">
        <v>481</v>
      </c>
      <c r="O40" s="18" t="s">
        <v>481</v>
      </c>
      <c r="P40" s="20" t="s">
        <v>481</v>
      </c>
      <c r="Q40" s="18" t="s">
        <v>481</v>
      </c>
      <c r="R40" s="20" t="s">
        <v>481</v>
      </c>
      <c r="S40" s="18" t="s">
        <v>481</v>
      </c>
      <c r="T40" s="20" t="s">
        <v>481</v>
      </c>
      <c r="U40" s="18" t="n">
        <v>426.12854698</v>
      </c>
      <c r="V40" s="20" t="n">
        <v>10.76761494</v>
      </c>
    </row>
    <row r="41" spans="1:22">
      <c r="A41" s="15" t="s">
        <v>516</v>
      </c>
      <c r="B41" s="17" t="n">
        <v>5712</v>
      </c>
      <c r="C41" s="18">
        <f>(39.0/B41*100)</f>
        <v/>
      </c>
      <c r="D41" s="19" t="n">
        <v>5673</v>
      </c>
      <c r="E41" s="18" t="n">
        <v>491.82153827</v>
      </c>
      <c r="F41" s="20" t="n">
        <v>4.09324848</v>
      </c>
      <c r="G41" s="18" t="n">
        <v>505.3549755</v>
      </c>
      <c r="H41" s="20" t="n">
        <v>3.2258235</v>
      </c>
      <c r="I41" s="18" t="n">
        <v>478.06641762</v>
      </c>
      <c r="J41" s="20" t="n">
        <v>5.67967268</v>
      </c>
      <c r="K41" s="18" t="n">
        <v>472.79277408</v>
      </c>
      <c r="L41" s="20" t="n">
        <v>10.52211214</v>
      </c>
      <c r="M41" s="18" t="s">
        <v>481</v>
      </c>
      <c r="N41" s="20" t="s">
        <v>481</v>
      </c>
      <c r="O41" s="18" t="s">
        <v>481</v>
      </c>
      <c r="P41" s="20" t="s">
        <v>481</v>
      </c>
      <c r="Q41" s="18" t="n">
        <v>387.44235424</v>
      </c>
      <c r="R41" s="20" t="n">
        <v>14.52510266</v>
      </c>
      <c r="S41" s="18" t="s">
        <v>481</v>
      </c>
      <c r="T41" s="20" t="s">
        <v>481</v>
      </c>
      <c r="U41" s="18" t="n">
        <v>399.9787759</v>
      </c>
      <c r="V41" s="20" t="n">
        <v>16.698162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369.15843286</v>
      </c>
      <c r="F45" s="20" t="n">
        <v>3.57791784</v>
      </c>
      <c r="G45" s="18" t="n">
        <v>382.35868574</v>
      </c>
      <c r="H45" s="20" t="n">
        <v>2.84136861</v>
      </c>
      <c r="I45" s="18" t="n">
        <v>384.29889577</v>
      </c>
      <c r="J45" s="20" t="n">
        <v>4.05505712</v>
      </c>
      <c r="K45" s="18" t="n">
        <v>369.29884324</v>
      </c>
      <c r="L45" s="20" t="n">
        <v>5.97828564</v>
      </c>
      <c r="M45" s="18" t="s">
        <v>481</v>
      </c>
      <c r="N45" s="20" t="s">
        <v>481</v>
      </c>
      <c r="O45" s="18" t="s">
        <v>481</v>
      </c>
      <c r="P45" s="20" t="s">
        <v>481</v>
      </c>
      <c r="Q45" s="18" t="n">
        <v>363.01430785</v>
      </c>
      <c r="R45" s="20" t="n">
        <v>33.73530263</v>
      </c>
      <c r="S45" s="18" t="n">
        <v>350.99066002</v>
      </c>
      <c r="T45" s="20" t="n">
        <v>12.91730971</v>
      </c>
      <c r="U45" s="18" t="n">
        <v>349.86669247</v>
      </c>
      <c r="V45" s="20" t="n">
        <v>3.81402</v>
      </c>
    </row>
    <row r="46" spans="1:22">
      <c r="A46" s="15" t="s">
        <v>521</v>
      </c>
      <c r="B46" s="17" t="n">
        <v>23141</v>
      </c>
      <c r="C46" s="18">
        <f>(1342.0/B46*100)</f>
        <v/>
      </c>
      <c r="D46" s="19" t="n">
        <v>21799</v>
      </c>
      <c r="E46" s="18" t="n">
        <v>412.36691483</v>
      </c>
      <c r="F46" s="20" t="n">
        <v>3.29577323</v>
      </c>
      <c r="G46" s="18" t="n">
        <v>413.08410053</v>
      </c>
      <c r="H46" s="20" t="n">
        <v>2.43038431</v>
      </c>
      <c r="I46" s="18" t="n">
        <v>392.72156328</v>
      </c>
      <c r="J46" s="20" t="n">
        <v>3.34494089</v>
      </c>
      <c r="K46" s="18" t="n">
        <v>380.81777393</v>
      </c>
      <c r="L46" s="20" t="n">
        <v>4.55723276</v>
      </c>
      <c r="M46" s="18" t="s">
        <v>481</v>
      </c>
      <c r="N46" s="20" t="s">
        <v>481</v>
      </c>
      <c r="O46" s="18" t="s">
        <v>481</v>
      </c>
      <c r="P46" s="20" t="s">
        <v>481</v>
      </c>
      <c r="Q46" s="18" t="s">
        <v>481</v>
      </c>
      <c r="R46" s="20" t="s">
        <v>481</v>
      </c>
      <c r="S46" s="18" t="s">
        <v>481</v>
      </c>
      <c r="T46" s="20" t="s">
        <v>481</v>
      </c>
      <c r="U46" s="18" t="n">
        <v>342.05474575</v>
      </c>
      <c r="V46" s="20" t="n">
        <v>3.29342566</v>
      </c>
    </row>
    <row r="47" spans="1:22">
      <c r="A47" s="15" t="s">
        <v>522</v>
      </c>
      <c r="B47" s="17" t="n">
        <v>5928</v>
      </c>
      <c r="C47" s="18">
        <f>(99.0/B47*100)</f>
        <v/>
      </c>
      <c r="D47" s="19" t="n">
        <v>5829</v>
      </c>
      <c r="E47" s="18" t="n">
        <v>436.36919625</v>
      </c>
      <c r="F47" s="20" t="n">
        <v>5.33458556</v>
      </c>
      <c r="G47" s="18" t="n">
        <v>463.02000789</v>
      </c>
      <c r="H47" s="20" t="n">
        <v>4.3510849</v>
      </c>
      <c r="I47" s="18" t="n">
        <v>449.28449242</v>
      </c>
      <c r="J47" s="20" t="n">
        <v>5.14534729</v>
      </c>
      <c r="K47" s="18" t="n">
        <v>432.45387374</v>
      </c>
      <c r="L47" s="20" t="n">
        <v>6.20328791</v>
      </c>
      <c r="M47" s="18" t="s">
        <v>481</v>
      </c>
      <c r="N47" s="20" t="s">
        <v>481</v>
      </c>
      <c r="O47" s="18" t="s">
        <v>481</v>
      </c>
      <c r="P47" s="20" t="s">
        <v>481</v>
      </c>
      <c r="Q47" s="18" t="s">
        <v>481</v>
      </c>
      <c r="R47" s="20" t="s">
        <v>481</v>
      </c>
      <c r="S47" s="18" t="s">
        <v>481</v>
      </c>
      <c r="T47" s="20" t="s">
        <v>481</v>
      </c>
      <c r="U47" s="18" t="n">
        <v>345.50347508</v>
      </c>
      <c r="V47" s="20" t="n">
        <v>7.4476345</v>
      </c>
    </row>
    <row r="48" spans="1:22">
      <c r="A48" s="15" t="s">
        <v>523</v>
      </c>
      <c r="B48" s="17" t="n">
        <v>9841</v>
      </c>
      <c r="C48" s="18">
        <f>(7.0/B48*100)</f>
        <v/>
      </c>
      <c r="D48" s="19" t="n">
        <v>9834</v>
      </c>
      <c r="E48" s="18" t="n">
        <v>535.0051573</v>
      </c>
      <c r="F48" s="20" t="n">
        <v>8.323303149999999</v>
      </c>
      <c r="G48" s="18" t="n">
        <v>524.00609837</v>
      </c>
      <c r="H48" s="20" t="n">
        <v>4.80149048</v>
      </c>
      <c r="I48" s="18" t="n">
        <v>509.56263208</v>
      </c>
      <c r="J48" s="20" t="n">
        <v>4.80388124</v>
      </c>
      <c r="K48" s="18" t="n">
        <v>498.3608389</v>
      </c>
      <c r="L48" s="20" t="n">
        <v>8.78556549</v>
      </c>
      <c r="M48" s="18" t="s">
        <v>481</v>
      </c>
      <c r="N48" s="20" t="s">
        <v>481</v>
      </c>
      <c r="O48" s="18" t="s">
        <v>481</v>
      </c>
      <c r="P48" s="20" t="s">
        <v>481</v>
      </c>
      <c r="Q48" s="18" t="s">
        <v>481</v>
      </c>
      <c r="R48" s="20" t="s">
        <v>481</v>
      </c>
      <c r="S48" s="18" t="s">
        <v>481</v>
      </c>
      <c r="T48" s="20" t="s">
        <v>481</v>
      </c>
      <c r="U48" s="18" t="n">
        <v>454.63483716</v>
      </c>
      <c r="V48" s="20" t="n">
        <v>33.05779424</v>
      </c>
    </row>
    <row r="49" spans="1:22">
      <c r="A49" s="15" t="s">
        <v>524</v>
      </c>
      <c r="B49" s="17" t="n">
        <v>6349</v>
      </c>
      <c r="C49" s="18">
        <f>(56.0/B49*100)</f>
        <v/>
      </c>
      <c r="D49" s="19" t="n">
        <v>6293</v>
      </c>
      <c r="E49" s="18" t="n">
        <v>429.71128495</v>
      </c>
      <c r="F49" s="20" t="n">
        <v>3.98524455</v>
      </c>
      <c r="G49" s="18" t="n">
        <v>439.57458466</v>
      </c>
      <c r="H49" s="20" t="n">
        <v>2.9325294</v>
      </c>
      <c r="I49" s="18" t="n">
        <v>417.2279034</v>
      </c>
      <c r="J49" s="20" t="n">
        <v>5.56909476</v>
      </c>
      <c r="K49" s="18" t="n">
        <v>410.55933975</v>
      </c>
      <c r="L49" s="20" t="n">
        <v>9.345356799999999</v>
      </c>
      <c r="M49" s="18" t="s">
        <v>481</v>
      </c>
      <c r="N49" s="20" t="s">
        <v>481</v>
      </c>
      <c r="O49" s="18" t="s">
        <v>481</v>
      </c>
      <c r="P49" s="20" t="s">
        <v>481</v>
      </c>
      <c r="Q49" s="18" t="n">
        <v>424.1149</v>
      </c>
      <c r="R49" s="20" t="n">
        <v>21.72471023</v>
      </c>
      <c r="S49" s="18" t="n">
        <v>345.05898292</v>
      </c>
      <c r="T49" s="20" t="n">
        <v>46.62809155</v>
      </c>
      <c r="U49" s="18" t="n">
        <v>374.29769432</v>
      </c>
      <c r="V49" s="20" t="n">
        <v>8.97235089</v>
      </c>
    </row>
    <row r="50" spans="1:22">
      <c r="A50" s="15" t="s">
        <v>525</v>
      </c>
      <c r="B50" s="17" t="n">
        <v>11795</v>
      </c>
      <c r="C50" s="18">
        <f>(223.0/B50*100)</f>
        <v/>
      </c>
      <c r="D50" s="19" t="n">
        <v>11572</v>
      </c>
      <c r="E50" s="18" t="n">
        <v>412.59781261</v>
      </c>
      <c r="F50" s="20" t="n">
        <v>3.66207806</v>
      </c>
      <c r="G50" s="18" t="n">
        <v>427.7673381</v>
      </c>
      <c r="H50" s="20" t="n">
        <v>2.55130687</v>
      </c>
      <c r="I50" s="18" t="n">
        <v>406.40069163</v>
      </c>
      <c r="J50" s="20" t="n">
        <v>2.78835113</v>
      </c>
      <c r="K50" s="18" t="n">
        <v>385.29526811</v>
      </c>
      <c r="L50" s="20" t="n">
        <v>4.43140827</v>
      </c>
      <c r="M50" s="18" t="s">
        <v>481</v>
      </c>
      <c r="N50" s="20" t="s">
        <v>481</v>
      </c>
      <c r="O50" s="18" t="s">
        <v>481</v>
      </c>
      <c r="P50" s="20" t="s">
        <v>481</v>
      </c>
      <c r="Q50" s="18" t="s">
        <v>481</v>
      </c>
      <c r="R50" s="20" t="s">
        <v>481</v>
      </c>
      <c r="S50" s="18" t="s">
        <v>481</v>
      </c>
      <c r="T50" s="20" t="s">
        <v>481</v>
      </c>
      <c r="U50" s="18" t="n">
        <v>344.03833259</v>
      </c>
      <c r="V50" s="20" t="n">
        <v>10.13819457</v>
      </c>
    </row>
    <row r="51" spans="1:22">
      <c r="A51" s="15" t="s">
        <v>526</v>
      </c>
      <c r="B51" s="17" t="n">
        <v>6866</v>
      </c>
      <c r="C51" s="18">
        <f>(108.0/B51*100)</f>
        <v/>
      </c>
      <c r="D51" s="19" t="n">
        <v>6758</v>
      </c>
      <c r="E51" s="18" t="n">
        <v>423.3903039</v>
      </c>
      <c r="F51" s="20" t="n">
        <v>3.17203731</v>
      </c>
      <c r="G51" s="18" t="n">
        <v>424.50976632</v>
      </c>
      <c r="H51" s="20" t="n">
        <v>2.48633053</v>
      </c>
      <c r="I51" s="18" t="n">
        <v>417.7112674</v>
      </c>
      <c r="J51" s="20" t="n">
        <v>3.28920323</v>
      </c>
      <c r="K51" s="18" t="n">
        <v>408.27688438</v>
      </c>
      <c r="L51" s="20" t="n">
        <v>3.99714001</v>
      </c>
      <c r="M51" s="18" t="s">
        <v>481</v>
      </c>
      <c r="N51" s="20" t="s">
        <v>481</v>
      </c>
      <c r="O51" s="18" t="s">
        <v>481</v>
      </c>
      <c r="P51" s="20" t="s">
        <v>481</v>
      </c>
      <c r="Q51" s="18" t="n">
        <v>410.85572185</v>
      </c>
      <c r="R51" s="20" t="n">
        <v>3.7997542</v>
      </c>
      <c r="S51" s="18" t="s">
        <v>481</v>
      </c>
      <c r="T51" s="20" t="s">
        <v>481</v>
      </c>
      <c r="U51" s="18" t="n">
        <v>384.04155045</v>
      </c>
      <c r="V51" s="20" t="n">
        <v>7.88469175</v>
      </c>
    </row>
    <row r="52" spans="1:22">
      <c r="A52" s="15" t="s">
        <v>527</v>
      </c>
      <c r="B52" s="17" t="n">
        <v>5809</v>
      </c>
      <c r="C52" s="18">
        <f>(77.0/B52*100)</f>
        <v/>
      </c>
      <c r="D52" s="19" t="n">
        <v>5732</v>
      </c>
      <c r="E52" s="18" t="n">
        <v>469.22693284</v>
      </c>
      <c r="F52" s="20" t="n">
        <v>4.62284968</v>
      </c>
      <c r="G52" s="18" t="n">
        <v>479.72707018</v>
      </c>
      <c r="H52" s="20" t="n">
        <v>2.54999261</v>
      </c>
      <c r="I52" s="18" t="n">
        <v>471.55146454</v>
      </c>
      <c r="J52" s="20" t="n">
        <v>3.93161426</v>
      </c>
      <c r="K52" s="18" t="n">
        <v>457.17015685</v>
      </c>
      <c r="L52" s="20" t="n">
        <v>7.58469328</v>
      </c>
      <c r="M52" s="18" t="s">
        <v>481</v>
      </c>
      <c r="N52" s="20" t="s">
        <v>481</v>
      </c>
      <c r="O52" s="18" t="s">
        <v>481</v>
      </c>
      <c r="P52" s="20" t="s">
        <v>481</v>
      </c>
      <c r="Q52" s="18" t="s">
        <v>481</v>
      </c>
      <c r="R52" s="20" t="s">
        <v>481</v>
      </c>
      <c r="S52" s="18" t="s">
        <v>481</v>
      </c>
      <c r="T52" s="20" t="s">
        <v>481</v>
      </c>
      <c r="U52" s="18" t="n">
        <v>413.85827702</v>
      </c>
      <c r="V52" s="20" t="n">
        <v>12.90059553</v>
      </c>
    </row>
    <row r="53" spans="1:22">
      <c r="A53" s="15" t="s">
        <v>528</v>
      </c>
      <c r="B53" s="17" t="n">
        <v>5571</v>
      </c>
      <c r="C53" s="18">
        <f>(85.0/B53*100)</f>
        <v/>
      </c>
      <c r="D53" s="19" t="n">
        <v>5486</v>
      </c>
      <c r="E53" s="18" t="n">
        <v>427.01647875</v>
      </c>
      <c r="F53" s="20" t="n">
        <v>3.06496607</v>
      </c>
      <c r="G53" s="18" t="n">
        <v>443.71252087</v>
      </c>
      <c r="H53" s="20" t="n">
        <v>1.6191247</v>
      </c>
      <c r="I53" s="18" t="n">
        <v>419.99190997</v>
      </c>
      <c r="J53" s="20" t="n">
        <v>4.41146135</v>
      </c>
      <c r="K53" s="18" t="n">
        <v>387.39368263</v>
      </c>
      <c r="L53" s="20" t="n">
        <v>7.03809014</v>
      </c>
      <c r="M53" s="18" t="s">
        <v>481</v>
      </c>
      <c r="N53" s="20" t="s">
        <v>481</v>
      </c>
      <c r="O53" s="18" t="s">
        <v>481</v>
      </c>
      <c r="P53" s="20" t="s">
        <v>481</v>
      </c>
      <c r="Q53" s="18" t="s">
        <v>481</v>
      </c>
      <c r="R53" s="20" t="s">
        <v>481</v>
      </c>
      <c r="S53" s="18" t="s">
        <v>481</v>
      </c>
      <c r="T53" s="20" t="s">
        <v>481</v>
      </c>
      <c r="U53" s="18" t="n">
        <v>349.25191646</v>
      </c>
      <c r="V53" s="20" t="n">
        <v>6.85958012</v>
      </c>
    </row>
    <row r="54" spans="1:22">
      <c r="A54" s="15" t="s">
        <v>529</v>
      </c>
      <c r="B54" s="17" t="n">
        <v>4740</v>
      </c>
      <c r="C54" s="18">
        <f>(95.0/B54*100)</f>
        <v/>
      </c>
      <c r="D54" s="19" t="n">
        <v>4645</v>
      </c>
      <c r="E54" s="18" t="n">
        <v>339.09240609</v>
      </c>
      <c r="F54" s="20" t="n">
        <v>3.69594103</v>
      </c>
      <c r="G54" s="18" t="n">
        <v>347.39086274</v>
      </c>
      <c r="H54" s="20" t="n">
        <v>3.36710448</v>
      </c>
      <c r="I54" s="18" t="n">
        <v>327.54144577</v>
      </c>
      <c r="J54" s="20" t="n">
        <v>4.78171724</v>
      </c>
      <c r="K54" s="18" t="n">
        <v>316.85763663</v>
      </c>
      <c r="L54" s="20" t="n">
        <v>3.37365207</v>
      </c>
      <c r="M54" s="18" t="s">
        <v>481</v>
      </c>
      <c r="N54" s="20" t="s">
        <v>481</v>
      </c>
      <c r="O54" s="18" t="s">
        <v>481</v>
      </c>
      <c r="P54" s="20" t="s">
        <v>481</v>
      </c>
      <c r="Q54" s="18" t="s">
        <v>481</v>
      </c>
      <c r="R54" s="20" t="s">
        <v>481</v>
      </c>
      <c r="S54" s="18" t="s">
        <v>481</v>
      </c>
      <c r="T54" s="20" t="s">
        <v>481</v>
      </c>
      <c r="U54" s="18" t="n">
        <v>271.85444458</v>
      </c>
      <c r="V54" s="20" t="n">
        <v>4.35356007</v>
      </c>
    </row>
    <row r="55" spans="1:22">
      <c r="A55" s="15" t="s">
        <v>530</v>
      </c>
      <c r="B55" s="17" t="n">
        <v>5316</v>
      </c>
      <c r="C55" s="18">
        <f>(22.0/B55*100)</f>
        <v/>
      </c>
      <c r="D55" s="19" t="n">
        <v>5294</v>
      </c>
      <c r="E55" s="18" t="n">
        <v>407.19493637</v>
      </c>
      <c r="F55" s="20" t="n">
        <v>4.58936484</v>
      </c>
      <c r="G55" s="18" t="n">
        <v>419.27999864</v>
      </c>
      <c r="H55" s="20" t="n">
        <v>2.69290203</v>
      </c>
      <c r="I55" s="18" t="n">
        <v>408.90029776</v>
      </c>
      <c r="J55" s="20" t="n">
        <v>3.88750597</v>
      </c>
      <c r="K55" s="18" t="n">
        <v>412.44011209</v>
      </c>
      <c r="L55" s="20" t="n">
        <v>6.66122047</v>
      </c>
      <c r="M55" s="18" t="s">
        <v>481</v>
      </c>
      <c r="N55" s="20" t="s">
        <v>481</v>
      </c>
      <c r="O55" s="18" t="s">
        <v>481</v>
      </c>
      <c r="P55" s="20" t="s">
        <v>481</v>
      </c>
      <c r="Q55" s="18" t="s">
        <v>481</v>
      </c>
      <c r="R55" s="20" t="s">
        <v>481</v>
      </c>
      <c r="S55" s="18" t="n">
        <v>355.23584118</v>
      </c>
      <c r="T55" s="20" t="n">
        <v>16.32825224</v>
      </c>
      <c r="U55" s="18" t="n">
        <v>358.28851896</v>
      </c>
      <c r="V55" s="20" t="n">
        <v>6.33220532</v>
      </c>
    </row>
    <row r="56" spans="1:22">
      <c r="A56" s="15" t="s">
        <v>531</v>
      </c>
      <c r="B56" s="17" t="n">
        <v>5359</v>
      </c>
      <c r="C56" s="18">
        <f>(76.0/B56*100)</f>
        <v/>
      </c>
      <c r="D56" s="19" t="n">
        <v>5283</v>
      </c>
      <c r="E56" s="18" t="n">
        <v>518.89549216</v>
      </c>
      <c r="F56" s="20" t="n">
        <v>4.84938009</v>
      </c>
      <c r="G56" s="18" t="n">
        <v>527.52722708</v>
      </c>
      <c r="H56" s="20" t="n">
        <v>2.61042011</v>
      </c>
      <c r="I56" s="18" t="n">
        <v>517.89185707</v>
      </c>
      <c r="J56" s="20" t="n">
        <v>3.44342972</v>
      </c>
      <c r="K56" s="18" t="n">
        <v>500.52667838</v>
      </c>
      <c r="L56" s="20" t="n">
        <v>6.85335664</v>
      </c>
      <c r="M56" s="18" t="s">
        <v>481</v>
      </c>
      <c r="N56" s="20" t="s">
        <v>481</v>
      </c>
      <c r="O56" s="18" t="s">
        <v>481</v>
      </c>
      <c r="P56" s="20" t="s">
        <v>481</v>
      </c>
      <c r="Q56" s="18" t="s">
        <v>481</v>
      </c>
      <c r="R56" s="20" t="s">
        <v>481</v>
      </c>
      <c r="S56" s="18" t="s">
        <v>481</v>
      </c>
      <c r="T56" s="20" t="s">
        <v>481</v>
      </c>
      <c r="U56" s="18" t="n">
        <v>460.28076841</v>
      </c>
      <c r="V56" s="20" t="n">
        <v>14.2949552</v>
      </c>
    </row>
    <row r="57" spans="1:22">
      <c r="A57" s="15" t="s">
        <v>532</v>
      </c>
      <c r="B57" s="17" t="n">
        <v>6513</v>
      </c>
      <c r="C57" s="18">
        <f>(0.0/B57*100)</f>
        <v/>
      </c>
      <c r="D57" s="19" t="n">
        <v>6513</v>
      </c>
      <c r="E57" s="18" t="n">
        <v>380.22255375</v>
      </c>
      <c r="F57" s="20" t="n">
        <v>3.64802306</v>
      </c>
      <c r="G57" s="18" t="n">
        <v>409.51844988</v>
      </c>
      <c r="H57" s="20" t="n">
        <v>2.656</v>
      </c>
      <c r="I57" s="18" t="n">
        <v>401.117641</v>
      </c>
      <c r="J57" s="20" t="n">
        <v>4.03475492</v>
      </c>
      <c r="K57" s="18" t="n">
        <v>378.39385194</v>
      </c>
      <c r="L57" s="20" t="n">
        <v>7.26533586</v>
      </c>
      <c r="M57" s="18" t="s">
        <v>481</v>
      </c>
      <c r="N57" s="20" t="s">
        <v>481</v>
      </c>
      <c r="O57" s="18" t="s">
        <v>481</v>
      </c>
      <c r="P57" s="20" t="s">
        <v>481</v>
      </c>
      <c r="Q57" s="18" t="s">
        <v>481</v>
      </c>
      <c r="R57" s="20" t="s">
        <v>481</v>
      </c>
      <c r="S57" s="18" t="n">
        <v>341.22171282</v>
      </c>
      <c r="T57" s="20" t="n">
        <v>30.32369497</v>
      </c>
      <c r="U57" s="18" t="n">
        <v>346.13769329</v>
      </c>
      <c r="V57" s="20" t="n">
        <v>9.82240865</v>
      </c>
    </row>
    <row r="58" spans="1:22">
      <c r="A58" s="15" t="s">
        <v>533</v>
      </c>
      <c r="B58" s="17" t="n">
        <v>7267</v>
      </c>
      <c r="C58" s="18">
        <f>(10.0/B58*100)</f>
        <v/>
      </c>
      <c r="D58" s="19" t="n">
        <v>7257</v>
      </c>
      <c r="E58" s="18" t="n">
        <v>410.42852412</v>
      </c>
      <c r="F58" s="20" t="n">
        <v>2.87066051</v>
      </c>
      <c r="G58" s="18" t="n">
        <v>421.20027683</v>
      </c>
      <c r="H58" s="20" t="n">
        <v>2.96275857</v>
      </c>
      <c r="I58" s="18" t="n">
        <v>382.28310713</v>
      </c>
      <c r="J58" s="20" t="n">
        <v>5.88457129</v>
      </c>
      <c r="K58" s="18" t="n">
        <v>351.82756868</v>
      </c>
      <c r="L58" s="20" t="n">
        <v>8.168982939999999</v>
      </c>
      <c r="M58" s="18" t="s">
        <v>481</v>
      </c>
      <c r="N58" s="20" t="s">
        <v>481</v>
      </c>
      <c r="O58" s="18" t="s">
        <v>481</v>
      </c>
      <c r="P58" s="20" t="s">
        <v>481</v>
      </c>
      <c r="Q58" s="18" t="s">
        <v>481</v>
      </c>
      <c r="R58" s="20" t="s">
        <v>481</v>
      </c>
      <c r="S58" s="18" t="n">
        <v>291.70625597</v>
      </c>
      <c r="T58" s="20" t="n">
        <v>13.5159905</v>
      </c>
      <c r="U58" s="18" t="n">
        <v>315.13322786</v>
      </c>
      <c r="V58" s="20" t="n">
        <v>10.24661165</v>
      </c>
    </row>
    <row r="59" spans="1:22">
      <c r="A59" s="15" t="s">
        <v>534</v>
      </c>
      <c r="B59" s="17" t="n">
        <v>4826</v>
      </c>
      <c r="C59" s="18">
        <f>(26.0/B59*100)</f>
        <v/>
      </c>
      <c r="D59" s="19" t="n">
        <v>4800</v>
      </c>
      <c r="E59" s="18" t="n">
        <v>359.79391937</v>
      </c>
      <c r="F59" s="20" t="n">
        <v>3.35662306</v>
      </c>
      <c r="G59" s="18" t="n">
        <v>388.38737379</v>
      </c>
      <c r="H59" s="20" t="n">
        <v>1.78997482</v>
      </c>
      <c r="I59" s="18" t="n">
        <v>378.84826473</v>
      </c>
      <c r="J59" s="20" t="n">
        <v>4.43706919</v>
      </c>
      <c r="K59" s="18" t="n">
        <v>374.16631154</v>
      </c>
      <c r="L59" s="20" t="n">
        <v>7.30083948</v>
      </c>
      <c r="M59" s="18" t="s">
        <v>481</v>
      </c>
      <c r="N59" s="20" t="s">
        <v>481</v>
      </c>
      <c r="O59" s="18" t="s">
        <v>481</v>
      </c>
      <c r="P59" s="20" t="s">
        <v>481</v>
      </c>
      <c r="Q59" s="18" t="s">
        <v>481</v>
      </c>
      <c r="R59" s="20" t="s">
        <v>481</v>
      </c>
      <c r="S59" s="18" t="n">
        <v>317.55304711</v>
      </c>
      <c r="T59" s="20" t="n">
        <v>13.75728998</v>
      </c>
      <c r="U59" s="18" t="n">
        <v>319.98580313</v>
      </c>
      <c r="V59" s="20" t="n">
        <v>5.42527658</v>
      </c>
    </row>
    <row r="60" spans="1:22">
      <c r="A60" s="15" t="s">
        <v>535</v>
      </c>
      <c r="B60" s="17" t="n">
        <v>4546</v>
      </c>
      <c r="C60" s="18">
        <f>(15.0/B60*100)</f>
        <v/>
      </c>
      <c r="D60" s="19" t="n">
        <v>4531</v>
      </c>
      <c r="E60" s="18" t="n">
        <v>393.17052623</v>
      </c>
      <c r="F60" s="20" t="n">
        <v>4.41051067</v>
      </c>
      <c r="G60" s="18" t="n">
        <v>400.84775423</v>
      </c>
      <c r="H60" s="20" t="n">
        <v>4.03532639</v>
      </c>
      <c r="I60" s="18" t="n">
        <v>357.84819763</v>
      </c>
      <c r="J60" s="20" t="n">
        <v>4.90848757</v>
      </c>
      <c r="K60" s="18" t="n">
        <v>355.57611867</v>
      </c>
      <c r="L60" s="20" t="n">
        <v>6.86611333</v>
      </c>
      <c r="M60" s="18" t="s">
        <v>481</v>
      </c>
      <c r="N60" s="20" t="s">
        <v>481</v>
      </c>
      <c r="O60" s="18" t="s">
        <v>481</v>
      </c>
      <c r="P60" s="20" t="s">
        <v>481</v>
      </c>
      <c r="Q60" s="18" t="s">
        <v>481</v>
      </c>
      <c r="R60" s="20" t="s">
        <v>481</v>
      </c>
      <c r="S60" s="18" t="n">
        <v>343.50790868</v>
      </c>
      <c r="T60" s="20" t="n">
        <v>19.2649221</v>
      </c>
      <c r="U60" s="18" t="n">
        <v>346.39849929</v>
      </c>
      <c r="V60" s="20" t="n">
        <v>7.75499407</v>
      </c>
    </row>
    <row r="61" spans="1:22">
      <c r="A61" s="15" t="s">
        <v>536</v>
      </c>
      <c r="B61" s="17" t="n">
        <v>6525</v>
      </c>
      <c r="C61" s="18">
        <f>(138.0/B61*100)</f>
        <v/>
      </c>
      <c r="D61" s="19" t="n">
        <v>6387</v>
      </c>
      <c r="E61" s="18" t="n">
        <v>473.90226012</v>
      </c>
      <c r="F61" s="20" t="n">
        <v>4.74047204</v>
      </c>
      <c r="G61" s="18" t="n">
        <v>485.49421893</v>
      </c>
      <c r="H61" s="20" t="n">
        <v>3.12844927</v>
      </c>
      <c r="I61" s="18" t="n">
        <v>473.83711593</v>
      </c>
      <c r="J61" s="20" t="n">
        <v>3.17659101</v>
      </c>
      <c r="K61" s="18" t="n">
        <v>454.70515405</v>
      </c>
      <c r="L61" s="20" t="n">
        <v>4.8672269</v>
      </c>
      <c r="M61" s="18" t="s">
        <v>481</v>
      </c>
      <c r="N61" s="20" t="s">
        <v>481</v>
      </c>
      <c r="O61" s="18" t="s">
        <v>481</v>
      </c>
      <c r="P61" s="20" t="s">
        <v>481</v>
      </c>
      <c r="Q61" s="18" t="s">
        <v>481</v>
      </c>
      <c r="R61" s="20" t="s">
        <v>481</v>
      </c>
      <c r="S61" s="18" t="s">
        <v>481</v>
      </c>
      <c r="T61" s="20" t="s">
        <v>481</v>
      </c>
      <c r="U61" s="18" t="n">
        <v>402.25348636</v>
      </c>
      <c r="V61" s="20" t="n">
        <v>10.77266796</v>
      </c>
    </row>
    <row r="62" spans="1:22">
      <c r="A62" s="15" t="s">
        <v>537</v>
      </c>
      <c r="B62" s="17" t="n">
        <v>4476</v>
      </c>
      <c r="C62" s="18">
        <f>(3.0/B62*100)</f>
        <v/>
      </c>
      <c r="D62" s="19" t="n">
        <v>4473</v>
      </c>
      <c r="E62" s="18" t="n">
        <v>517.92817256</v>
      </c>
      <c r="F62" s="20" t="n">
        <v>6.11443079</v>
      </c>
      <c r="G62" s="18" t="n">
        <v>535.02631554</v>
      </c>
      <c r="H62" s="20" t="n">
        <v>1.38220073</v>
      </c>
      <c r="I62" s="18" t="n">
        <v>520.7362619</v>
      </c>
      <c r="J62" s="20" t="n">
        <v>2.26213855</v>
      </c>
      <c r="K62" s="18" t="n">
        <v>505.92258924</v>
      </c>
      <c r="L62" s="20" t="n">
        <v>5.79334834</v>
      </c>
      <c r="M62" s="18" t="s">
        <v>481</v>
      </c>
      <c r="N62" s="20" t="s">
        <v>481</v>
      </c>
      <c r="O62" s="18" t="s">
        <v>481</v>
      </c>
      <c r="P62" s="20" t="s">
        <v>481</v>
      </c>
      <c r="Q62" s="18" t="s">
        <v>481</v>
      </c>
      <c r="R62" s="20" t="s">
        <v>481</v>
      </c>
      <c r="S62" s="18" t="s">
        <v>481</v>
      </c>
      <c r="T62" s="20" t="s">
        <v>481</v>
      </c>
      <c r="U62" s="18" t="n">
        <v>501.89798253</v>
      </c>
      <c r="V62" s="20" t="n">
        <v>22.4842631</v>
      </c>
    </row>
    <row r="63" spans="1:22">
      <c r="A63" s="15" t="s">
        <v>538</v>
      </c>
      <c r="B63" s="17" t="n">
        <v>5324</v>
      </c>
      <c r="C63" s="18">
        <f>(13.0/B63*100)</f>
        <v/>
      </c>
      <c r="D63" s="19" t="n">
        <v>5311</v>
      </c>
      <c r="E63" s="18" t="n">
        <v>383.92567711</v>
      </c>
      <c r="F63" s="20" t="n">
        <v>3.4182396</v>
      </c>
      <c r="G63" s="18" t="n">
        <v>394.58649487</v>
      </c>
      <c r="H63" s="20" t="n">
        <v>1.68531675</v>
      </c>
      <c r="I63" s="18" t="n">
        <v>370.83878125</v>
      </c>
      <c r="J63" s="20" t="n">
        <v>5.00466559</v>
      </c>
      <c r="K63" s="18" t="n">
        <v>374.71152329</v>
      </c>
      <c r="L63" s="20" t="n">
        <v>7.17584127</v>
      </c>
      <c r="M63" s="18" t="s">
        <v>481</v>
      </c>
      <c r="N63" s="20" t="s">
        <v>481</v>
      </c>
      <c r="O63" s="18" t="s">
        <v>481</v>
      </c>
      <c r="P63" s="20" t="s">
        <v>481</v>
      </c>
      <c r="Q63" s="18" t="s">
        <v>481</v>
      </c>
      <c r="R63" s="20" t="s">
        <v>481</v>
      </c>
      <c r="S63" s="18" t="n">
        <v>286.91532626</v>
      </c>
      <c r="T63" s="20" t="n">
        <v>25.51834014</v>
      </c>
      <c r="U63" s="18" t="n">
        <v>316.23427706</v>
      </c>
      <c r="V63" s="20" t="n">
        <v>4.90834036</v>
      </c>
    </row>
    <row r="64" spans="1:22">
      <c r="A64" s="15" t="s">
        <v>539</v>
      </c>
      <c r="B64" s="17" t="n">
        <v>3634</v>
      </c>
      <c r="C64" s="18">
        <f>(3.0/B64*100)</f>
        <v/>
      </c>
      <c r="D64" s="19" t="n">
        <v>3631</v>
      </c>
      <c r="E64" s="18" t="n">
        <v>452.69351761</v>
      </c>
      <c r="F64" s="20" t="n">
        <v>5.01218724</v>
      </c>
      <c r="G64" s="18" t="n">
        <v>476.76076143</v>
      </c>
      <c r="H64" s="20" t="n">
        <v>2.10515036</v>
      </c>
      <c r="I64" s="18" t="n">
        <v>447.67960115</v>
      </c>
      <c r="J64" s="20" t="n">
        <v>6.77685872</v>
      </c>
      <c r="K64" s="18" t="n">
        <v>379.96071058</v>
      </c>
      <c r="L64" s="20" t="n">
        <v>17.98965866</v>
      </c>
      <c r="M64" s="18" t="s">
        <v>481</v>
      </c>
      <c r="N64" s="20" t="s">
        <v>481</v>
      </c>
      <c r="O64" s="18" t="s">
        <v>481</v>
      </c>
      <c r="P64" s="20" t="s">
        <v>481</v>
      </c>
      <c r="Q64" s="18" t="s">
        <v>481</v>
      </c>
      <c r="R64" s="20" t="s">
        <v>481</v>
      </c>
      <c r="S64" s="18" t="n">
        <v>354.14108898</v>
      </c>
      <c r="T64" s="20" t="n">
        <v>45.20555929</v>
      </c>
      <c r="U64" s="18" t="n">
        <v>330.06761291</v>
      </c>
      <c r="V64" s="20" t="n">
        <v>15.48573284</v>
      </c>
    </row>
    <row r="65" spans="1:22">
      <c r="A65" s="15" t="s">
        <v>540</v>
      </c>
      <c r="B65" s="17" t="n">
        <v>5325</v>
      </c>
      <c r="C65" s="18">
        <f>(14.0/B65*100)</f>
        <v/>
      </c>
      <c r="D65" s="19" t="n">
        <v>5311</v>
      </c>
      <c r="E65" s="18" t="n">
        <v>425.06798917</v>
      </c>
      <c r="F65" s="20" t="n">
        <v>4.48007306</v>
      </c>
      <c r="G65" s="18" t="n">
        <v>435.15263882</v>
      </c>
      <c r="H65" s="20" t="n">
        <v>1.9517845</v>
      </c>
      <c r="I65" s="18" t="n">
        <v>428.52022645</v>
      </c>
      <c r="J65" s="20" t="n">
        <v>4.08162179</v>
      </c>
      <c r="K65" s="18" t="n">
        <v>417.49434732</v>
      </c>
      <c r="L65" s="20" t="n">
        <v>9.576143099999999</v>
      </c>
      <c r="M65" s="18" t="s">
        <v>481</v>
      </c>
      <c r="N65" s="20" t="s">
        <v>481</v>
      </c>
      <c r="O65" s="18" t="s">
        <v>481</v>
      </c>
      <c r="P65" s="20" t="s">
        <v>481</v>
      </c>
      <c r="Q65" s="18" t="n">
        <v>381.87903224</v>
      </c>
      <c r="R65" s="20" t="n">
        <v>18.502236</v>
      </c>
      <c r="S65" s="18" t="s">
        <v>481</v>
      </c>
      <c r="T65" s="20" t="s">
        <v>481</v>
      </c>
      <c r="U65" s="18" t="n">
        <v>341.47013447</v>
      </c>
      <c r="V65" s="20" t="n">
        <v>7.07712977</v>
      </c>
    </row>
    <row r="66" spans="1:22">
      <c r="A66" s="15" t="s">
        <v>541</v>
      </c>
      <c r="B66" s="17" t="n">
        <v>5665</v>
      </c>
      <c r="C66" s="18">
        <f>(76.0/B66*100)</f>
        <v/>
      </c>
      <c r="D66" s="19" t="n">
        <v>5589</v>
      </c>
      <c r="E66" s="18" t="n">
        <v>409.26310501</v>
      </c>
      <c r="F66" s="20" t="n">
        <v>3.38816596</v>
      </c>
      <c r="G66" s="18" t="n">
        <v>420.35054027</v>
      </c>
      <c r="H66" s="20" t="n">
        <v>1.49234162</v>
      </c>
      <c r="I66" s="18" t="n">
        <v>413.84695731</v>
      </c>
      <c r="J66" s="20" t="n">
        <v>3.50914006</v>
      </c>
      <c r="K66" s="18" t="n">
        <v>389.57972165</v>
      </c>
      <c r="L66" s="20" t="n">
        <v>6.53566626</v>
      </c>
      <c r="M66" s="18" t="s">
        <v>481</v>
      </c>
      <c r="N66" s="20" t="s">
        <v>481</v>
      </c>
      <c r="O66" s="18" t="s">
        <v>481</v>
      </c>
      <c r="P66" s="20" t="s">
        <v>481</v>
      </c>
      <c r="Q66" s="18" t="s">
        <v>481</v>
      </c>
      <c r="R66" s="20" t="s">
        <v>481</v>
      </c>
      <c r="S66" s="18" t="s">
        <v>481</v>
      </c>
      <c r="T66" s="20" t="s">
        <v>481</v>
      </c>
      <c r="U66" s="18" t="n">
        <v>341.45184678</v>
      </c>
      <c r="V66" s="20" t="n">
        <v>4.33232064</v>
      </c>
    </row>
    <row r="67" spans="1:22">
      <c r="A67" s="15" t="s">
        <v>542</v>
      </c>
      <c r="B67" s="17" t="n">
        <v>6971</v>
      </c>
      <c r="C67" s="18">
        <f>(98.0/B67*100)</f>
        <v/>
      </c>
      <c r="D67" s="19" t="n">
        <v>6873</v>
      </c>
      <c r="E67" s="18" t="n">
        <v>398.52459945</v>
      </c>
      <c r="F67" s="20" t="n">
        <v>4.20150759</v>
      </c>
      <c r="G67" s="18" t="n">
        <v>407.81409626</v>
      </c>
      <c r="H67" s="20" t="n">
        <v>2.38878168</v>
      </c>
      <c r="I67" s="18" t="n">
        <v>379.4346777</v>
      </c>
      <c r="J67" s="20" t="n">
        <v>3.08190688</v>
      </c>
      <c r="K67" s="18" t="n">
        <v>373.59346839</v>
      </c>
      <c r="L67" s="20" t="n">
        <v>5.383911</v>
      </c>
      <c r="M67" s="18" t="s">
        <v>481</v>
      </c>
      <c r="N67" s="20" t="s">
        <v>481</v>
      </c>
      <c r="O67" s="18" t="s">
        <v>481</v>
      </c>
      <c r="P67" s="20" t="s">
        <v>481</v>
      </c>
      <c r="Q67" s="18" t="s">
        <v>481</v>
      </c>
      <c r="R67" s="20" t="s">
        <v>481</v>
      </c>
      <c r="S67" s="18" t="s">
        <v>481</v>
      </c>
      <c r="T67" s="20" t="s">
        <v>481</v>
      </c>
      <c r="U67" s="18" t="n">
        <v>315.84359792</v>
      </c>
      <c r="V67" s="20" t="n">
        <v>7.81914399</v>
      </c>
    </row>
    <row r="68" spans="1:22">
      <c r="A68" s="15" t="s">
        <v>543</v>
      </c>
      <c r="B68" s="17" t="n">
        <v>12083</v>
      </c>
      <c r="C68" s="18">
        <f>(26.0/B68*100)</f>
        <v/>
      </c>
      <c r="D68" s="19" t="n">
        <v>12057</v>
      </c>
      <c r="E68" s="18" t="n">
        <v>414.50372898</v>
      </c>
      <c r="F68" s="20" t="n">
        <v>2.12288125</v>
      </c>
      <c r="G68" s="18" t="n">
        <v>439.52217291</v>
      </c>
      <c r="H68" s="20" t="n">
        <v>1.30796643</v>
      </c>
      <c r="I68" s="18" t="n">
        <v>394.47932118</v>
      </c>
      <c r="J68" s="20" t="n">
        <v>2.99795207</v>
      </c>
      <c r="K68" s="18" t="n">
        <v>371.88258472</v>
      </c>
      <c r="L68" s="20" t="n">
        <v>4.12432126</v>
      </c>
      <c r="M68" s="18" t="s">
        <v>481</v>
      </c>
      <c r="N68" s="20" t="s">
        <v>481</v>
      </c>
      <c r="O68" s="18" t="s">
        <v>481</v>
      </c>
      <c r="P68" s="20" t="s">
        <v>481</v>
      </c>
      <c r="Q68" s="18" t="s">
        <v>481</v>
      </c>
      <c r="R68" s="20" t="s">
        <v>481</v>
      </c>
      <c r="S68" s="18" t="s">
        <v>481</v>
      </c>
      <c r="T68" s="20" t="s">
        <v>481</v>
      </c>
      <c r="U68" s="18" t="n">
        <v>333.25971055</v>
      </c>
      <c r="V68" s="20" t="n">
        <v>3.59528767</v>
      </c>
    </row>
    <row r="69" spans="1:22">
      <c r="A69" s="15" t="s">
        <v>544</v>
      </c>
      <c r="B69" s="17" t="n">
        <v>4876</v>
      </c>
      <c r="C69" s="18">
        <f>(0.0/B69*100)</f>
        <v/>
      </c>
      <c r="D69" s="19" t="n">
        <v>4876</v>
      </c>
      <c r="E69" s="18" t="n">
        <v>431.41171209</v>
      </c>
      <c r="F69" s="20" t="n">
        <v>4.5205955</v>
      </c>
      <c r="G69" s="18" t="n">
        <v>440.37848672</v>
      </c>
      <c r="H69" s="20" t="n">
        <v>3.16609131</v>
      </c>
      <c r="I69" s="18" t="n">
        <v>417.90584834</v>
      </c>
      <c r="J69" s="20" t="n">
        <v>5.73927738</v>
      </c>
      <c r="K69" s="18" t="n">
        <v>424.35835296</v>
      </c>
      <c r="L69" s="20" t="n">
        <v>9.567746339999999</v>
      </c>
      <c r="M69" s="18" t="s">
        <v>481</v>
      </c>
      <c r="N69" s="20" t="s">
        <v>481</v>
      </c>
      <c r="O69" s="18" t="s">
        <v>481</v>
      </c>
      <c r="P69" s="20" t="s">
        <v>481</v>
      </c>
      <c r="Q69" s="18" t="s">
        <v>481</v>
      </c>
      <c r="R69" s="20" t="s">
        <v>481</v>
      </c>
      <c r="S69" s="18" t="s">
        <v>481</v>
      </c>
      <c r="T69" s="20" t="s">
        <v>481</v>
      </c>
      <c r="U69" s="18" t="n">
        <v>325.34652376</v>
      </c>
      <c r="V69" s="20" t="n">
        <v>14.10762231</v>
      </c>
    </row>
    <row r="70" spans="1:22">
      <c r="A70" s="15" t="s">
        <v>545</v>
      </c>
      <c r="B70" s="17" t="n">
        <v>6036</v>
      </c>
      <c r="C70" s="18">
        <f>(223.0/B70*100)</f>
        <v/>
      </c>
      <c r="D70" s="19" t="n">
        <v>5813</v>
      </c>
      <c r="E70" s="18" t="n">
        <v>496.72661644</v>
      </c>
      <c r="F70" s="20" t="n">
        <v>5.17469688</v>
      </c>
      <c r="G70" s="18" t="n">
        <v>489.20665754</v>
      </c>
      <c r="H70" s="20" t="n">
        <v>3.17387981</v>
      </c>
      <c r="I70" s="18" t="n">
        <v>488.53003182</v>
      </c>
      <c r="J70" s="20" t="n">
        <v>3.68838672</v>
      </c>
      <c r="K70" s="18" t="n">
        <v>495.63069848</v>
      </c>
      <c r="L70" s="20" t="n">
        <v>6.37260608</v>
      </c>
      <c r="M70" s="18" t="s">
        <v>481</v>
      </c>
      <c r="N70" s="20" t="s">
        <v>481</v>
      </c>
      <c r="O70" s="18" t="s">
        <v>481</v>
      </c>
      <c r="P70" s="20" t="s">
        <v>481</v>
      </c>
      <c r="Q70" s="18" t="s">
        <v>481</v>
      </c>
      <c r="R70" s="20" t="s">
        <v>481</v>
      </c>
      <c r="S70" s="18" t="s">
        <v>481</v>
      </c>
      <c r="T70" s="20" t="s">
        <v>481</v>
      </c>
      <c r="U70" s="18" t="n">
        <v>426.99001131</v>
      </c>
      <c r="V70" s="20" t="n">
        <v>8.55426804</v>
      </c>
    </row>
    <row r="71" spans="1:22">
      <c r="A71" s="15" t="s">
        <v>546</v>
      </c>
      <c r="B71" s="17" t="n">
        <v>6115</v>
      </c>
      <c r="C71" s="18">
        <f>(17.0/B71*100)</f>
        <v/>
      </c>
      <c r="D71" s="19" t="n">
        <v>6098</v>
      </c>
      <c r="E71" s="18" t="n">
        <v>566.39562329</v>
      </c>
      <c r="F71" s="20" t="n">
        <v>4.559975</v>
      </c>
      <c r="G71" s="18" t="n">
        <v>564.7506832399999</v>
      </c>
      <c r="H71" s="20" t="n">
        <v>1.43703096</v>
      </c>
      <c r="I71" s="18" t="n">
        <v>523.64889536</v>
      </c>
      <c r="J71" s="20" t="n">
        <v>4.19746269</v>
      </c>
      <c r="K71" s="18" t="n">
        <v>500.55598852</v>
      </c>
      <c r="L71" s="20" t="n">
        <v>8.63552524</v>
      </c>
      <c r="M71" s="18" t="s">
        <v>481</v>
      </c>
      <c r="N71" s="20" t="s">
        <v>481</v>
      </c>
      <c r="O71" s="18" t="s">
        <v>481</v>
      </c>
      <c r="P71" s="20" t="s">
        <v>481</v>
      </c>
      <c r="Q71" s="18" t="s">
        <v>481</v>
      </c>
      <c r="R71" s="20" t="s">
        <v>481</v>
      </c>
      <c r="S71" s="18" t="s">
        <v>481</v>
      </c>
      <c r="T71" s="20" t="s">
        <v>481</v>
      </c>
      <c r="U71" s="18" t="n">
        <v>469.10778482</v>
      </c>
      <c r="V71" s="20" t="n">
        <v>17.14900819</v>
      </c>
    </row>
    <row r="72" spans="1:22">
      <c r="A72" s="15" t="s">
        <v>547</v>
      </c>
      <c r="B72" s="17" t="n">
        <v>7708</v>
      </c>
      <c r="C72" s="18">
        <f>(5.0/B72*100)</f>
        <v/>
      </c>
      <c r="D72" s="19" t="n">
        <v>7703</v>
      </c>
      <c r="E72" s="18" t="n">
        <v>530.01223165</v>
      </c>
      <c r="F72" s="20" t="n">
        <v>5.80416889</v>
      </c>
      <c r="G72" s="18" t="n">
        <v>534.06354693</v>
      </c>
      <c r="H72" s="20" t="n">
        <v>2.9682693</v>
      </c>
      <c r="I72" s="18" t="n">
        <v>534.16163835</v>
      </c>
      <c r="J72" s="20" t="n">
        <v>3.33768123</v>
      </c>
      <c r="K72" s="18" t="n">
        <v>499.69051163</v>
      </c>
      <c r="L72" s="20" t="n">
        <v>6.72787697</v>
      </c>
      <c r="M72" s="18" t="s">
        <v>481</v>
      </c>
      <c r="N72" s="20" t="s">
        <v>481</v>
      </c>
      <c r="O72" s="18" t="s">
        <v>481</v>
      </c>
      <c r="P72" s="20" t="s">
        <v>481</v>
      </c>
      <c r="Q72" s="18" t="s">
        <v>481</v>
      </c>
      <c r="R72" s="20" t="s">
        <v>481</v>
      </c>
      <c r="S72" s="18" t="s">
        <v>481</v>
      </c>
      <c r="T72" s="20" t="s">
        <v>481</v>
      </c>
      <c r="U72" s="18" t="n">
        <v>485.62783417</v>
      </c>
      <c r="V72" s="20" t="n">
        <v>19.1465069</v>
      </c>
    </row>
    <row r="73" spans="1:22">
      <c r="A73" s="15" t="s">
        <v>548</v>
      </c>
      <c r="B73" s="17" t="n">
        <v>8249</v>
      </c>
      <c r="C73" s="18">
        <f>(147.0/B73*100)</f>
        <v/>
      </c>
      <c r="D73" s="19" t="n">
        <v>8102</v>
      </c>
      <c r="E73" s="18" t="n">
        <v>401.54005256</v>
      </c>
      <c r="F73" s="20" t="n">
        <v>6.70236413</v>
      </c>
      <c r="G73" s="18" t="n">
        <v>430.41435876</v>
      </c>
      <c r="H73" s="20" t="n">
        <v>3.11312659</v>
      </c>
      <c r="I73" s="18" t="n">
        <v>414.07407607</v>
      </c>
      <c r="J73" s="20" t="n">
        <v>2.92575522</v>
      </c>
      <c r="K73" s="18" t="n">
        <v>410.08482412</v>
      </c>
      <c r="L73" s="20" t="n">
        <v>6.00897223</v>
      </c>
      <c r="M73" s="18" t="s">
        <v>481</v>
      </c>
      <c r="N73" s="20" t="s">
        <v>481</v>
      </c>
      <c r="O73" s="18" t="s">
        <v>481</v>
      </c>
      <c r="P73" s="20" t="s">
        <v>481</v>
      </c>
      <c r="Q73" s="18" t="s">
        <v>481</v>
      </c>
      <c r="R73" s="20" t="s">
        <v>481</v>
      </c>
      <c r="S73" s="18" t="s">
        <v>481</v>
      </c>
      <c r="T73" s="20" t="s">
        <v>481</v>
      </c>
      <c r="U73" s="18" t="n">
        <v>357.01679313</v>
      </c>
      <c r="V73" s="20" t="n">
        <v>9.257860579999999</v>
      </c>
    </row>
    <row r="74" spans="1:22">
      <c r="A74" s="15" t="s">
        <v>549</v>
      </c>
      <c r="B74" s="17" t="n">
        <v>4692</v>
      </c>
      <c r="C74" s="18">
        <f>(82.0/B74*100)</f>
        <v/>
      </c>
      <c r="D74" s="19" t="n">
        <v>4610</v>
      </c>
      <c r="E74" s="18" t="n">
        <v>417.10273172</v>
      </c>
      <c r="F74" s="20" t="n">
        <v>2.94095054</v>
      </c>
      <c r="G74" s="18" t="n">
        <v>439.33106649</v>
      </c>
      <c r="H74" s="20" t="n">
        <v>1.93689635</v>
      </c>
      <c r="I74" s="18" t="n">
        <v>402.77113923</v>
      </c>
      <c r="J74" s="20" t="n">
        <v>4.07584</v>
      </c>
      <c r="K74" s="18" t="n">
        <v>392.02105626</v>
      </c>
      <c r="L74" s="20" t="n">
        <v>6.89531173</v>
      </c>
      <c r="M74" s="18" t="s">
        <v>481</v>
      </c>
      <c r="N74" s="20" t="s">
        <v>481</v>
      </c>
      <c r="O74" s="18" t="s">
        <v>481</v>
      </c>
      <c r="P74" s="20" t="s">
        <v>481</v>
      </c>
      <c r="Q74" s="18" t="s">
        <v>481</v>
      </c>
      <c r="R74" s="20" t="s">
        <v>481</v>
      </c>
      <c r="S74" s="18" t="n">
        <v>399.22018322</v>
      </c>
      <c r="T74" s="20" t="n">
        <v>28.16481391</v>
      </c>
      <c r="U74" s="18" t="n">
        <v>347.62696549</v>
      </c>
      <c r="V74" s="20" t="n">
        <v>9.884838220000001</v>
      </c>
    </row>
    <row r="75" spans="1:22">
      <c r="A75" s="15" t="s">
        <v>550</v>
      </c>
      <c r="B75" s="17" t="n">
        <v>5375</v>
      </c>
      <c r="C75" s="18">
        <f>(209.0/B75*100)</f>
        <v/>
      </c>
      <c r="D75" s="19" t="n">
        <v>5166</v>
      </c>
      <c r="E75" s="18" t="n">
        <v>376.58963308</v>
      </c>
      <c r="F75" s="20" t="n">
        <v>2.52181685</v>
      </c>
      <c r="G75" s="18" t="n">
        <v>396.18477989</v>
      </c>
      <c r="H75" s="20" t="n">
        <v>2.45119887</v>
      </c>
      <c r="I75" s="18" t="n">
        <v>391.45833494</v>
      </c>
      <c r="J75" s="20" t="n">
        <v>3.58702095</v>
      </c>
      <c r="K75" s="18" t="n">
        <v>367.74951447</v>
      </c>
      <c r="L75" s="20" t="n">
        <v>5.48826977</v>
      </c>
      <c r="M75" s="18" t="s">
        <v>481</v>
      </c>
      <c r="N75" s="20" t="s">
        <v>481</v>
      </c>
      <c r="O75" s="18" t="s">
        <v>481</v>
      </c>
      <c r="P75" s="20" t="s">
        <v>481</v>
      </c>
      <c r="Q75" s="18" t="s">
        <v>481</v>
      </c>
      <c r="R75" s="20" t="s">
        <v>481</v>
      </c>
      <c r="S75" s="18" t="s">
        <v>481</v>
      </c>
      <c r="T75" s="20" t="s">
        <v>481</v>
      </c>
      <c r="U75" s="18" t="n">
        <v>347.4669668</v>
      </c>
      <c r="V75" s="20" t="n">
        <v>4.89164639</v>
      </c>
    </row>
    <row r="76" spans="1:22">
      <c r="A76" s="15" t="s">
        <v>551</v>
      </c>
      <c r="B76" s="17" t="n">
        <v>14167</v>
      </c>
      <c r="C76" s="18">
        <f>(229.0/B76*100)</f>
        <v/>
      </c>
      <c r="D76" s="19" t="n">
        <v>13938</v>
      </c>
      <c r="E76" s="18" t="n">
        <v>438.10203537</v>
      </c>
      <c r="F76" s="20" t="n">
        <v>3.12024929</v>
      </c>
      <c r="G76" s="18" t="n">
        <v>452.63499893</v>
      </c>
      <c r="H76" s="20" t="n">
        <v>2.7084059</v>
      </c>
      <c r="I76" s="18" t="n">
        <v>413.40226154</v>
      </c>
      <c r="J76" s="20" t="n">
        <v>3.86969949</v>
      </c>
      <c r="K76" s="18" t="n">
        <v>395.9162966</v>
      </c>
      <c r="L76" s="20" t="n">
        <v>4.26130355</v>
      </c>
      <c r="M76" s="18" t="s">
        <v>481</v>
      </c>
      <c r="N76" s="20" t="s">
        <v>481</v>
      </c>
      <c r="O76" s="18" t="s">
        <v>481</v>
      </c>
      <c r="P76" s="20" t="s">
        <v>481</v>
      </c>
      <c r="Q76" s="18" t="s">
        <v>481</v>
      </c>
      <c r="R76" s="20" t="s">
        <v>481</v>
      </c>
      <c r="S76" s="18" t="s">
        <v>481</v>
      </c>
      <c r="T76" s="20" t="s">
        <v>481</v>
      </c>
      <c r="U76" s="18" t="n">
        <v>350.93079686</v>
      </c>
      <c r="V76" s="20" t="n">
        <v>6.00431581</v>
      </c>
    </row>
    <row r="77" spans="1:22">
      <c r="A77" s="15" t="s">
        <v>552</v>
      </c>
      <c r="B77" s="17" t="n">
        <v>6062</v>
      </c>
      <c r="C77" s="18">
        <f>(88.0/B77*100)</f>
        <v/>
      </c>
      <c r="D77" s="19" t="n">
        <v>5974</v>
      </c>
      <c r="E77" s="18" t="n">
        <v>448.03047519</v>
      </c>
      <c r="F77" s="20" t="n">
        <v>3.49595679</v>
      </c>
      <c r="G77" s="18" t="n">
        <v>443.96550084</v>
      </c>
      <c r="H77" s="20" t="n">
        <v>2.25374221</v>
      </c>
      <c r="I77" s="18" t="n">
        <v>416.02791982</v>
      </c>
      <c r="J77" s="20" t="n">
        <v>4.38859144</v>
      </c>
      <c r="K77" s="18" t="n">
        <v>399.20608822</v>
      </c>
      <c r="L77" s="20" t="n">
        <v>4.7719499</v>
      </c>
      <c r="M77" s="18" t="s">
        <v>481</v>
      </c>
      <c r="N77" s="20" t="s">
        <v>481</v>
      </c>
      <c r="O77" s="18" t="s">
        <v>481</v>
      </c>
      <c r="P77" s="20" t="s">
        <v>481</v>
      </c>
      <c r="Q77" s="18" t="s">
        <v>481</v>
      </c>
      <c r="R77" s="20" t="s">
        <v>481</v>
      </c>
      <c r="S77" s="18" t="s">
        <v>481</v>
      </c>
      <c r="T77" s="20" t="s">
        <v>481</v>
      </c>
      <c r="U77" s="18" t="n">
        <v>349.56649234</v>
      </c>
      <c r="V77" s="20" t="n">
        <v>5.80089163</v>
      </c>
    </row>
    <row r="78" spans="1:22">
      <c r="A78" s="15" t="s">
        <v>553</v>
      </c>
      <c r="B78" s="17" t="n">
        <v>5826</v>
      </c>
      <c r="C78" s="18">
        <f>(0.0/B78*100)</f>
        <v/>
      </c>
      <c r="D78" s="19" t="n">
        <v>5826</v>
      </c>
      <c r="E78" s="18" t="n">
        <v>485.92659543</v>
      </c>
      <c r="F78" s="20" t="n">
        <v>7.63013734</v>
      </c>
      <c r="G78" s="18" t="n">
        <v>520.60413275</v>
      </c>
      <c r="H78" s="20" t="n">
        <v>4.37084962</v>
      </c>
      <c r="I78" s="18" t="n">
        <v>534.43811064</v>
      </c>
      <c r="J78" s="20" t="n">
        <v>3.94054359</v>
      </c>
      <c r="K78" s="18" t="n">
        <v>515.10860982</v>
      </c>
      <c r="L78" s="20" t="n">
        <v>5.25453208</v>
      </c>
      <c r="M78" s="18" t="s">
        <v>481</v>
      </c>
      <c r="N78" s="20" t="s">
        <v>481</v>
      </c>
      <c r="O78" s="18" t="s">
        <v>481</v>
      </c>
      <c r="P78" s="20" t="s">
        <v>481</v>
      </c>
      <c r="Q78" s="18" t="n">
        <v>431.126</v>
      </c>
      <c r="R78" s="20" t="n">
        <v>17.85283108</v>
      </c>
      <c r="S78" s="18" t="n">
        <v>454.84644382</v>
      </c>
      <c r="T78" s="20" t="n">
        <v>30.45587266</v>
      </c>
      <c r="U78" s="18" t="n">
        <v>456.60315734</v>
      </c>
      <c r="V78" s="20" t="n">
        <v>15.41412914</v>
      </c>
    </row>
    <row customHeight="1" ht="25" r="79" spans="1:22">
      <c r="A79" s="15" t="s">
        <v>554</v>
      </c>
      <c r="B79" s="17" t="n">
        <v>1657</v>
      </c>
      <c r="C79" s="18">
        <f>(41.0/B79*100)</f>
        <v/>
      </c>
      <c r="D79" s="19" t="n">
        <v>1616</v>
      </c>
      <c r="E79" s="18" t="n">
        <v>487.07096419</v>
      </c>
      <c r="F79" s="20" t="n">
        <v>9.60957426</v>
      </c>
      <c r="G79" s="18" t="n">
        <v>477.10030664</v>
      </c>
      <c r="H79" s="20" t="n">
        <v>5.95199471</v>
      </c>
      <c r="I79" s="18" t="n">
        <v>445.46043591</v>
      </c>
      <c r="J79" s="20" t="n">
        <v>8.77188441</v>
      </c>
      <c r="K79" s="18" t="n">
        <v>423.86738352</v>
      </c>
      <c r="L79" s="20" t="n">
        <v>18.94940802</v>
      </c>
      <c r="M79" s="18" t="s">
        <v>481</v>
      </c>
      <c r="N79" s="20" t="s">
        <v>481</v>
      </c>
      <c r="O79" s="18" t="s">
        <v>481</v>
      </c>
      <c r="P79" s="20" t="s">
        <v>481</v>
      </c>
      <c r="Q79" s="18" t="s">
        <v>481</v>
      </c>
      <c r="R79" s="20" t="s">
        <v>481</v>
      </c>
      <c r="S79" s="18" t="s">
        <v>481</v>
      </c>
      <c r="T79" s="20" t="s">
        <v>481</v>
      </c>
      <c r="U79" s="18" t="n">
        <v>365.02274003</v>
      </c>
      <c r="V79" s="20" t="n">
        <v>25.00719391</v>
      </c>
    </row>
    <row r="80" spans="1:22">
      <c r="A80" s="15" t="s">
        <v>555</v>
      </c>
      <c r="B80" s="17" t="n">
        <v>7841</v>
      </c>
      <c r="C80" s="18">
        <f>(0.0/B80*100)</f>
        <v/>
      </c>
      <c r="D80" s="19" t="n">
        <v>7841</v>
      </c>
      <c r="E80" s="18" t="n">
        <v>457.60176671</v>
      </c>
      <c r="F80" s="20" t="n">
        <v>5.01951439</v>
      </c>
      <c r="G80" s="18" t="n">
        <v>457.48116678</v>
      </c>
      <c r="H80" s="20" t="n">
        <v>3.72030773</v>
      </c>
      <c r="I80" s="18" t="n">
        <v>455.71803511</v>
      </c>
      <c r="J80" s="20" t="n">
        <v>5.26409485</v>
      </c>
      <c r="K80" s="18" t="n">
        <v>436.73974499</v>
      </c>
      <c r="L80" s="20" t="n">
        <v>9.011826579999999</v>
      </c>
      <c r="M80" s="18" t="s">
        <v>481</v>
      </c>
      <c r="N80" s="20" t="s">
        <v>481</v>
      </c>
      <c r="O80" s="18" t="s">
        <v>481</v>
      </c>
      <c r="P80" s="20" t="s">
        <v>481</v>
      </c>
      <c r="Q80" s="18" t="s">
        <v>481</v>
      </c>
      <c r="R80" s="20" t="s">
        <v>481</v>
      </c>
      <c r="S80" s="18" t="s">
        <v>481</v>
      </c>
      <c r="T80" s="20" t="s">
        <v>481</v>
      </c>
      <c r="U80" s="18" t="n">
        <v>403.58996545</v>
      </c>
      <c r="V80" s="20" t="n">
        <v>29.62824692</v>
      </c>
    </row>
    <row r="81" spans="1:22">
      <c r="A81" s="23" t="s">
        <v>556</v>
      </c>
      <c r="B81" s="17" t="n">
        <v>8861</v>
      </c>
      <c r="C81" s="18">
        <f>(76.0/B81*100)</f>
        <v/>
      </c>
      <c r="D81" s="19" t="n">
        <v>8785</v>
      </c>
      <c r="E81" s="18" t="n">
        <v>428.85021614</v>
      </c>
      <c r="F81" s="20" t="n">
        <v>5.001868</v>
      </c>
      <c r="G81" s="18" t="n">
        <v>449.06624178</v>
      </c>
      <c r="H81" s="20" t="n">
        <v>3.09373794</v>
      </c>
      <c r="I81" s="18" t="n">
        <v>433.34652024</v>
      </c>
      <c r="J81" s="20" t="n">
        <v>3.70292798</v>
      </c>
      <c r="K81" s="18" t="n">
        <v>422.91639752</v>
      </c>
      <c r="L81" s="20" t="n">
        <v>6.79357101</v>
      </c>
      <c r="M81" s="18" t="s">
        <v>481</v>
      </c>
      <c r="N81" s="20" t="s">
        <v>481</v>
      </c>
      <c r="O81" s="18" t="s">
        <v>481</v>
      </c>
      <c r="P81" s="20" t="s">
        <v>481</v>
      </c>
      <c r="Q81" s="18" t="s">
        <v>481</v>
      </c>
      <c r="R81" s="20" t="s">
        <v>481</v>
      </c>
      <c r="S81" s="18" t="s">
        <v>481</v>
      </c>
      <c r="T81" s="20" t="s">
        <v>481</v>
      </c>
      <c r="U81" s="18" t="n">
        <v>407.01501153</v>
      </c>
      <c r="V81" s="20" t="n">
        <v>15.61322457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731</v>
      </c>
    </row>
    <row customHeight="1" ht="30" r="4" spans="1:22">
      <c r="A4" s="6" t="n"/>
      <c r="B4" s="7" t="s">
        <v>462</v>
      </c>
      <c r="C4" s="7" t="s">
        <v>463</v>
      </c>
      <c r="D4" s="8" t="s">
        <v>462</v>
      </c>
      <c r="E4" s="9" t="s">
        <v>644</v>
      </c>
      <c r="F4" s="10" t="n"/>
      <c r="G4" s="9" t="s">
        <v>643</v>
      </c>
      <c r="H4" s="10" t="n"/>
      <c r="I4" s="9" t="s">
        <v>642</v>
      </c>
      <c r="J4" s="10" t="n"/>
      <c r="K4" s="9" t="s">
        <v>641</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(386.0/B7*100)</f>
        <v/>
      </c>
      <c r="D7" s="19" t="n">
        <v>14144</v>
      </c>
      <c r="E7" s="18" t="n">
        <v>477.72935038</v>
      </c>
      <c r="F7" s="20" t="n">
        <v>5.624707</v>
      </c>
      <c r="G7" s="18" t="n">
        <v>510.37272055</v>
      </c>
      <c r="H7" s="20" t="n">
        <v>3.81619744</v>
      </c>
      <c r="I7" s="18" t="n">
        <v>515.57658284</v>
      </c>
      <c r="J7" s="20" t="n">
        <v>2.0680313</v>
      </c>
      <c r="K7" s="18" t="n">
        <v>514.97105288</v>
      </c>
      <c r="L7" s="20" t="n">
        <v>1.99686141</v>
      </c>
      <c r="M7" s="18" t="s">
        <v>481</v>
      </c>
      <c r="N7" s="20" t="s">
        <v>481</v>
      </c>
      <c r="O7" s="18" t="s">
        <v>481</v>
      </c>
      <c r="P7" s="20" t="s">
        <v>481</v>
      </c>
      <c r="Q7" s="18" t="s">
        <v>481</v>
      </c>
      <c r="R7" s="20" t="s">
        <v>481</v>
      </c>
      <c r="S7" s="18" t="s">
        <v>481</v>
      </c>
      <c r="T7" s="20" t="s">
        <v>481</v>
      </c>
      <c r="U7" s="18" t="n">
        <v>437.08995747</v>
      </c>
      <c r="V7" s="20" t="n">
        <v>7.4159636</v>
      </c>
    </row>
    <row r="8" spans="1:22">
      <c r="A8" s="15" t="s">
        <v>483</v>
      </c>
      <c r="B8" s="17" t="n">
        <v>7007</v>
      </c>
      <c r="C8" s="18">
        <f>(27.0/B8*100)</f>
        <v/>
      </c>
      <c r="D8" s="19" t="n">
        <v>6980</v>
      </c>
      <c r="E8" s="18" t="n">
        <v>474.3863087</v>
      </c>
      <c r="F8" s="20" t="n">
        <v>4.49347761</v>
      </c>
      <c r="G8" s="18" t="n">
        <v>487.04087794</v>
      </c>
      <c r="H8" s="20" t="n">
        <v>7.95956124</v>
      </c>
      <c r="I8" s="18" t="n">
        <v>500.69662971</v>
      </c>
      <c r="J8" s="20" t="n">
        <v>3.95216298</v>
      </c>
      <c r="K8" s="18" t="n">
        <v>500.11193432</v>
      </c>
      <c r="L8" s="20" t="n">
        <v>2.54974959</v>
      </c>
      <c r="M8" s="18" t="s">
        <v>481</v>
      </c>
      <c r="N8" s="20" t="s">
        <v>481</v>
      </c>
      <c r="O8" s="18" t="s">
        <v>481</v>
      </c>
      <c r="P8" s="20" t="s">
        <v>481</v>
      </c>
      <c r="Q8" s="18" t="n">
        <v>368.48347797</v>
      </c>
      <c r="R8" s="20" t="n">
        <v>14.99112476</v>
      </c>
      <c r="S8" s="18" t="s">
        <v>481</v>
      </c>
      <c r="T8" s="20" t="s">
        <v>481</v>
      </c>
      <c r="U8" s="18" t="n">
        <v>390.00724169</v>
      </c>
      <c r="V8" s="20" t="n">
        <v>12.10679197</v>
      </c>
    </row>
    <row r="9" spans="1:22">
      <c r="A9" s="15" t="s">
        <v>484</v>
      </c>
      <c r="B9" s="17" t="n">
        <v>9651</v>
      </c>
      <c r="C9" s="18">
        <f>(116.0/B9*100)</f>
        <v/>
      </c>
      <c r="D9" s="19" t="n">
        <v>9535</v>
      </c>
      <c r="E9" s="18" t="n">
        <v>463.46201708</v>
      </c>
      <c r="F9" s="20" t="n">
        <v>6.50885415</v>
      </c>
      <c r="G9" s="18" t="n">
        <v>497.12070257</v>
      </c>
      <c r="H9" s="20" t="n">
        <v>5.79871593</v>
      </c>
      <c r="I9" s="18" t="n">
        <v>516.61370112</v>
      </c>
      <c r="J9" s="20" t="n">
        <v>2.44336012</v>
      </c>
      <c r="K9" s="18" t="n">
        <v>506.99741313</v>
      </c>
      <c r="L9" s="20" t="n">
        <v>2.69512691</v>
      </c>
      <c r="M9" s="18" t="s">
        <v>481</v>
      </c>
      <c r="N9" s="20" t="s">
        <v>481</v>
      </c>
      <c r="O9" s="18" t="s">
        <v>481</v>
      </c>
      <c r="P9" s="20" t="s">
        <v>481</v>
      </c>
      <c r="Q9" s="18" t="n">
        <v>374.78530698</v>
      </c>
      <c r="R9" s="20" t="n">
        <v>11.62763904</v>
      </c>
      <c r="S9" s="18" t="s">
        <v>481</v>
      </c>
      <c r="T9" s="20" t="s">
        <v>481</v>
      </c>
      <c r="U9" s="18" t="n">
        <v>408.4310797</v>
      </c>
      <c r="V9" s="20" t="n">
        <v>11.32731309</v>
      </c>
    </row>
    <row r="10" spans="1:22">
      <c r="A10" s="15" t="s">
        <v>485</v>
      </c>
      <c r="B10" s="17" t="n">
        <v>20058</v>
      </c>
      <c r="C10" s="18">
        <f>(531.0/B10*100)</f>
        <v/>
      </c>
      <c r="D10" s="19" t="n">
        <v>19527</v>
      </c>
      <c r="E10" s="18" t="n">
        <v>510.39310047</v>
      </c>
      <c r="F10" s="20" t="n">
        <v>4.67399329</v>
      </c>
      <c r="G10" s="18" t="n">
        <v>524.4310715300001</v>
      </c>
      <c r="H10" s="20" t="n">
        <v>4.04079904</v>
      </c>
      <c r="I10" s="18" t="n">
        <v>535.13571663</v>
      </c>
      <c r="J10" s="20" t="n">
        <v>2.44922473</v>
      </c>
      <c r="K10" s="18" t="n">
        <v>528.02633129</v>
      </c>
      <c r="L10" s="20" t="n">
        <v>2.72917733</v>
      </c>
      <c r="M10" s="18" t="s">
        <v>481</v>
      </c>
      <c r="N10" s="20" t="s">
        <v>481</v>
      </c>
      <c r="O10" s="18" t="s">
        <v>481</v>
      </c>
      <c r="P10" s="20" t="s">
        <v>481</v>
      </c>
      <c r="Q10" s="18" t="s">
        <v>481</v>
      </c>
      <c r="R10" s="20" t="s">
        <v>481</v>
      </c>
      <c r="S10" s="18" t="s">
        <v>481</v>
      </c>
      <c r="T10" s="20" t="s">
        <v>481</v>
      </c>
      <c r="U10" s="18" t="n">
        <v>448.60784804</v>
      </c>
      <c r="V10" s="20" t="n">
        <v>8.35767534</v>
      </c>
    </row>
    <row r="11" spans="1:22">
      <c r="A11" s="15" t="s">
        <v>486</v>
      </c>
      <c r="B11" s="17" t="n">
        <v>7053</v>
      </c>
      <c r="C11" s="18">
        <f>(53.0/B11*100)</f>
        <v/>
      </c>
      <c r="D11" s="19" t="n">
        <v>7000</v>
      </c>
      <c r="E11" s="18" t="n">
        <v>419.64759314</v>
      </c>
      <c r="F11" s="20" t="n">
        <v>5.40213547</v>
      </c>
      <c r="G11" s="18" t="n">
        <v>440.45301044</v>
      </c>
      <c r="H11" s="20" t="n">
        <v>5.33032314</v>
      </c>
      <c r="I11" s="18" t="n">
        <v>449.46981505</v>
      </c>
      <c r="J11" s="20" t="n">
        <v>3.08207766</v>
      </c>
      <c r="K11" s="18" t="n">
        <v>453.90359372</v>
      </c>
      <c r="L11" s="20" t="n">
        <v>2.91181046</v>
      </c>
      <c r="M11" s="18" t="s">
        <v>481</v>
      </c>
      <c r="N11" s="20" t="s">
        <v>481</v>
      </c>
      <c r="O11" s="18" t="s">
        <v>481</v>
      </c>
      <c r="P11" s="20" t="s">
        <v>481</v>
      </c>
      <c r="Q11" s="18" t="s">
        <v>481</v>
      </c>
      <c r="R11" s="20" t="s">
        <v>481</v>
      </c>
      <c r="S11" s="18" t="s">
        <v>481</v>
      </c>
      <c r="T11" s="20" t="s">
        <v>481</v>
      </c>
      <c r="U11" s="18" t="n">
        <v>374.6475969</v>
      </c>
      <c r="V11" s="20" t="n">
        <v>9.85131515</v>
      </c>
    </row>
    <row r="12" spans="1:22">
      <c r="A12" s="15" t="s">
        <v>487</v>
      </c>
      <c r="B12" s="17" t="n">
        <v>6894</v>
      </c>
      <c r="C12" s="18">
        <f>(57.0/B12*100)</f>
        <v/>
      </c>
      <c r="D12" s="19" t="n">
        <v>6837</v>
      </c>
      <c r="E12" s="18" t="n">
        <v>472.45057313</v>
      </c>
      <c r="F12" s="20" t="n">
        <v>5.57980639</v>
      </c>
      <c r="G12" s="18" t="n">
        <v>491.45853967</v>
      </c>
      <c r="H12" s="20" t="n">
        <v>4.5272484</v>
      </c>
      <c r="I12" s="18" t="n">
        <v>496.6508025</v>
      </c>
      <c r="J12" s="20" t="n">
        <v>2.45499327</v>
      </c>
      <c r="K12" s="18" t="n">
        <v>505.86358503</v>
      </c>
      <c r="L12" s="20" t="n">
        <v>2.67177475</v>
      </c>
      <c r="M12" s="18" t="s">
        <v>481</v>
      </c>
      <c r="N12" s="20" t="s">
        <v>481</v>
      </c>
      <c r="O12" s="18" t="s">
        <v>481</v>
      </c>
      <c r="P12" s="20" t="s">
        <v>481</v>
      </c>
      <c r="Q12" s="18" t="n">
        <v>366.6777112</v>
      </c>
      <c r="R12" s="20" t="n">
        <v>14.39052153</v>
      </c>
      <c r="S12" s="18" t="s">
        <v>481</v>
      </c>
      <c r="T12" s="20" t="s">
        <v>481</v>
      </c>
      <c r="U12" s="18" t="n">
        <v>382.37997605</v>
      </c>
      <c r="V12" s="20" t="n">
        <v>10.63744996</v>
      </c>
    </row>
    <row r="13" spans="1:22">
      <c r="A13" s="15" t="s">
        <v>488</v>
      </c>
      <c r="B13" s="17" t="n">
        <v>7161</v>
      </c>
      <c r="C13" s="18">
        <f>(95.0/B13*100)</f>
        <v/>
      </c>
      <c r="D13" s="19" t="n">
        <v>7066</v>
      </c>
      <c r="E13" s="18" t="n">
        <v>482.68219102</v>
      </c>
      <c r="F13" s="20" t="n">
        <v>6.56506773</v>
      </c>
      <c r="G13" s="18" t="n">
        <v>498.66381605</v>
      </c>
      <c r="H13" s="20" t="n">
        <v>5.66866519</v>
      </c>
      <c r="I13" s="18" t="n">
        <v>513.32571911</v>
      </c>
      <c r="J13" s="20" t="n">
        <v>3.18907028</v>
      </c>
      <c r="K13" s="18" t="n">
        <v>505.14555608</v>
      </c>
      <c r="L13" s="20" t="n">
        <v>2.59274327</v>
      </c>
      <c r="M13" s="18" t="s">
        <v>481</v>
      </c>
      <c r="N13" s="20" t="s">
        <v>481</v>
      </c>
      <c r="O13" s="18" t="s">
        <v>481</v>
      </c>
      <c r="P13" s="20" t="s">
        <v>481</v>
      </c>
      <c r="Q13" s="18" t="n">
        <v>436.36003517</v>
      </c>
      <c r="R13" s="20" t="n">
        <v>6.43426798</v>
      </c>
      <c r="S13" s="18" t="s">
        <v>481</v>
      </c>
      <c r="T13" s="20" t="s">
        <v>481</v>
      </c>
      <c r="U13" s="18" t="n">
        <v>401.0759925</v>
      </c>
      <c r="V13" s="20" t="n">
        <v>17.26108442</v>
      </c>
    </row>
    <row r="14" spans="1:22">
      <c r="A14" s="15" t="s">
        <v>489</v>
      </c>
      <c r="B14" s="17" t="n">
        <v>5587</v>
      </c>
      <c r="C14" s="18">
        <f>(76.0/B14*100)</f>
        <v/>
      </c>
      <c r="D14" s="19" t="n">
        <v>5511</v>
      </c>
      <c r="E14" s="18" t="n">
        <v>512.20577243</v>
      </c>
      <c r="F14" s="20" t="n">
        <v>5.96691496</v>
      </c>
      <c r="G14" s="18" t="n">
        <v>530.30326587</v>
      </c>
      <c r="H14" s="20" t="n">
        <v>4.80032692</v>
      </c>
      <c r="I14" s="18" t="n">
        <v>537.8145827</v>
      </c>
      <c r="J14" s="20" t="n">
        <v>2.69520848</v>
      </c>
      <c r="K14" s="18" t="n">
        <v>537.28013749</v>
      </c>
      <c r="L14" s="20" t="n">
        <v>2.64610183</v>
      </c>
      <c r="M14" s="18" t="s">
        <v>481</v>
      </c>
      <c r="N14" s="20" t="s">
        <v>481</v>
      </c>
      <c r="O14" s="18" t="s">
        <v>481</v>
      </c>
      <c r="P14" s="20" t="s">
        <v>481</v>
      </c>
      <c r="Q14" s="18" t="s">
        <v>481</v>
      </c>
      <c r="R14" s="20" t="s">
        <v>481</v>
      </c>
      <c r="S14" s="18" t="s">
        <v>481</v>
      </c>
      <c r="T14" s="20" t="s">
        <v>481</v>
      </c>
      <c r="U14" s="18" t="n">
        <v>446.81420881</v>
      </c>
      <c r="V14" s="20" t="n">
        <v>18.42399871</v>
      </c>
    </row>
    <row r="15" spans="1:22">
      <c r="A15" s="15" t="s">
        <v>490</v>
      </c>
      <c r="B15" s="17" t="n">
        <v>5882</v>
      </c>
      <c r="C15" s="18">
        <f>(53.0/B15*100)</f>
        <v/>
      </c>
      <c r="D15" s="19" t="n">
        <v>5829</v>
      </c>
      <c r="E15" s="18" t="n">
        <v>492.94385639</v>
      </c>
      <c r="F15" s="20" t="n">
        <v>8.02532353</v>
      </c>
      <c r="G15" s="18" t="n">
        <v>536.52430445</v>
      </c>
      <c r="H15" s="20" t="n">
        <v>5.45237438</v>
      </c>
      <c r="I15" s="18" t="n">
        <v>538.75956426</v>
      </c>
      <c r="J15" s="20" t="n">
        <v>2.80017583</v>
      </c>
      <c r="K15" s="18" t="n">
        <v>531.43704887</v>
      </c>
      <c r="L15" s="20" t="n">
        <v>2.71477294</v>
      </c>
      <c r="M15" s="18" t="s">
        <v>481</v>
      </c>
      <c r="N15" s="20" t="s">
        <v>481</v>
      </c>
      <c r="O15" s="18" t="s">
        <v>481</v>
      </c>
      <c r="P15" s="20" t="s">
        <v>481</v>
      </c>
      <c r="Q15" s="18" t="n">
        <v>375.95013089</v>
      </c>
      <c r="R15" s="20" t="n">
        <v>17.42774697</v>
      </c>
      <c r="S15" s="18" t="s">
        <v>481</v>
      </c>
      <c r="T15" s="20" t="s">
        <v>481</v>
      </c>
      <c r="U15" s="18" t="n">
        <v>451.66159656</v>
      </c>
      <c r="V15" s="20" t="n">
        <v>16.1989294</v>
      </c>
    </row>
    <row r="16" spans="1:22">
      <c r="A16" s="15" t="s">
        <v>491</v>
      </c>
      <c r="B16" s="17" t="n">
        <v>6108</v>
      </c>
      <c r="C16" s="18">
        <f>(107.0/B16*100)</f>
        <v/>
      </c>
      <c r="D16" s="19" t="n">
        <v>6001</v>
      </c>
      <c r="E16" s="18" t="n">
        <v>457.50347975</v>
      </c>
      <c r="F16" s="20" t="n">
        <v>8.328486379999999</v>
      </c>
      <c r="G16" s="18" t="n">
        <v>487.7405668</v>
      </c>
      <c r="H16" s="20" t="n">
        <v>7.01078431</v>
      </c>
      <c r="I16" s="18" t="n">
        <v>509.42831083</v>
      </c>
      <c r="J16" s="20" t="n">
        <v>3.24956803</v>
      </c>
      <c r="K16" s="18" t="n">
        <v>498.75280216</v>
      </c>
      <c r="L16" s="20" t="n">
        <v>2.08497256</v>
      </c>
      <c r="M16" s="18" t="s">
        <v>481</v>
      </c>
      <c r="N16" s="20" t="s">
        <v>481</v>
      </c>
      <c r="O16" s="18" t="s">
        <v>481</v>
      </c>
      <c r="P16" s="20" t="s">
        <v>481</v>
      </c>
      <c r="Q16" s="18" t="s">
        <v>481</v>
      </c>
      <c r="R16" s="20" t="s">
        <v>481</v>
      </c>
      <c r="S16" s="18" t="s">
        <v>481</v>
      </c>
      <c r="T16" s="20" t="s">
        <v>481</v>
      </c>
      <c r="U16" s="18" t="n">
        <v>370.9623622</v>
      </c>
      <c r="V16" s="20" t="n">
        <v>11.35377338</v>
      </c>
    </row>
    <row r="17" spans="1:22">
      <c r="A17" s="15" t="s">
        <v>492</v>
      </c>
      <c r="B17" s="17" t="n">
        <v>6504</v>
      </c>
      <c r="C17" s="18">
        <f>(709.0/B17*100)</f>
        <v/>
      </c>
      <c r="D17" s="19" t="n">
        <v>5795</v>
      </c>
      <c r="E17" s="18" t="n">
        <v>487.81677023</v>
      </c>
      <c r="F17" s="20" t="n">
        <v>6.06376821</v>
      </c>
      <c r="G17" s="18" t="n">
        <v>506.98146578</v>
      </c>
      <c r="H17" s="20" t="n">
        <v>6.99089331</v>
      </c>
      <c r="I17" s="18" t="n">
        <v>521.84909952</v>
      </c>
      <c r="J17" s="20" t="n">
        <v>4.16971278</v>
      </c>
      <c r="K17" s="18" t="n">
        <v>522.8564291</v>
      </c>
      <c r="L17" s="20" t="n">
        <v>2.69609264</v>
      </c>
      <c r="M17" s="18" t="s">
        <v>481</v>
      </c>
      <c r="N17" s="20" t="s">
        <v>481</v>
      </c>
      <c r="O17" s="18" t="s">
        <v>481</v>
      </c>
      <c r="P17" s="20" t="s">
        <v>481</v>
      </c>
      <c r="Q17" s="18" t="n">
        <v>360.48925247</v>
      </c>
      <c r="R17" s="20" t="n">
        <v>12.44339086</v>
      </c>
      <c r="S17" s="18" t="s">
        <v>481</v>
      </c>
      <c r="T17" s="20" t="s">
        <v>481</v>
      </c>
      <c r="U17" s="18" t="n">
        <v>419.93976332</v>
      </c>
      <c r="V17" s="20" t="n">
        <v>11.16456042</v>
      </c>
    </row>
    <row r="18" spans="1:22">
      <c r="A18" s="15" t="s">
        <v>493</v>
      </c>
      <c r="B18" s="17" t="n">
        <v>5532</v>
      </c>
      <c r="C18" s="18">
        <f>(28.0/B18*100)</f>
        <v/>
      </c>
      <c r="D18" s="19" t="n">
        <v>5504</v>
      </c>
      <c r="E18" s="18" t="n">
        <v>427.86806561</v>
      </c>
      <c r="F18" s="20" t="n">
        <v>7.2267558</v>
      </c>
      <c r="G18" s="18" t="n">
        <v>449.12747725</v>
      </c>
      <c r="H18" s="20" t="n">
        <v>7.08393257</v>
      </c>
      <c r="I18" s="18" t="n">
        <v>457.52250294</v>
      </c>
      <c r="J18" s="20" t="n">
        <v>4.75809478</v>
      </c>
      <c r="K18" s="18" t="n">
        <v>459.70292659</v>
      </c>
      <c r="L18" s="20" t="n">
        <v>3.72036188</v>
      </c>
      <c r="M18" s="18" t="s">
        <v>481</v>
      </c>
      <c r="N18" s="20" t="s">
        <v>481</v>
      </c>
      <c r="O18" s="18" t="s">
        <v>481</v>
      </c>
      <c r="P18" s="20" t="s">
        <v>481</v>
      </c>
      <c r="Q18" s="18" t="s">
        <v>481</v>
      </c>
      <c r="R18" s="20" t="s">
        <v>481</v>
      </c>
      <c r="S18" s="18" t="s">
        <v>481</v>
      </c>
      <c r="T18" s="20" t="s">
        <v>481</v>
      </c>
      <c r="U18" s="18" t="n">
        <v>356.47053898</v>
      </c>
      <c r="V18" s="20" t="n">
        <v>12.05875068</v>
      </c>
    </row>
    <row r="19" spans="1:22">
      <c r="A19" s="15" t="s">
        <v>494</v>
      </c>
      <c r="B19" s="17" t="n">
        <v>5658</v>
      </c>
      <c r="C19" s="18">
        <f>(74.0/B19*100)</f>
        <v/>
      </c>
      <c r="D19" s="19" t="n">
        <v>5584</v>
      </c>
      <c r="E19" s="18" t="n">
        <v>445.11667066</v>
      </c>
      <c r="F19" s="20" t="n">
        <v>6.22639914</v>
      </c>
      <c r="G19" s="18" t="n">
        <v>476.9373029</v>
      </c>
      <c r="H19" s="20" t="n">
        <v>6.04108327</v>
      </c>
      <c r="I19" s="18" t="n">
        <v>475.89087556</v>
      </c>
      <c r="J19" s="20" t="n">
        <v>3.29271429</v>
      </c>
      <c r="K19" s="18" t="n">
        <v>484.87033878</v>
      </c>
      <c r="L19" s="20" t="n">
        <v>3.00500173</v>
      </c>
      <c r="M19" s="18" t="s">
        <v>481</v>
      </c>
      <c r="N19" s="20" t="s">
        <v>481</v>
      </c>
      <c r="O19" s="18" t="s">
        <v>481</v>
      </c>
      <c r="P19" s="20" t="s">
        <v>481</v>
      </c>
      <c r="Q19" s="18" t="s">
        <v>481</v>
      </c>
      <c r="R19" s="20" t="s">
        <v>481</v>
      </c>
      <c r="S19" s="18" t="s">
        <v>481</v>
      </c>
      <c r="T19" s="20" t="s">
        <v>481</v>
      </c>
      <c r="U19" s="18" t="n">
        <v>376.28890879</v>
      </c>
      <c r="V19" s="20" t="n">
        <v>11.57443859</v>
      </c>
    </row>
    <row r="20" spans="1:22">
      <c r="A20" s="15" t="s">
        <v>495</v>
      </c>
      <c r="B20" s="17" t="n">
        <v>3371</v>
      </c>
      <c r="C20" s="18">
        <f>(75.0/B20*100)</f>
        <v/>
      </c>
      <c r="D20" s="19" t="n">
        <v>3296</v>
      </c>
      <c r="E20" s="18" t="n">
        <v>447.70600561</v>
      </c>
      <c r="F20" s="20" t="n">
        <v>5.69944242</v>
      </c>
      <c r="G20" s="18" t="n">
        <v>458.88559593</v>
      </c>
      <c r="H20" s="20" t="n">
        <v>5.8460876</v>
      </c>
      <c r="I20" s="18" t="n">
        <v>476.92736356</v>
      </c>
      <c r="J20" s="20" t="n">
        <v>3.34112701</v>
      </c>
      <c r="K20" s="18" t="n">
        <v>480.97014261</v>
      </c>
      <c r="L20" s="20" t="n">
        <v>2.38496214</v>
      </c>
      <c r="M20" s="18" t="s">
        <v>481</v>
      </c>
      <c r="N20" s="20" t="s">
        <v>481</v>
      </c>
      <c r="O20" s="18" t="s">
        <v>481</v>
      </c>
      <c r="P20" s="20" t="s">
        <v>481</v>
      </c>
      <c r="Q20" s="18" t="s">
        <v>481</v>
      </c>
      <c r="R20" s="20" t="s">
        <v>481</v>
      </c>
      <c r="S20" s="18" t="s">
        <v>481</v>
      </c>
      <c r="T20" s="20" t="s">
        <v>481</v>
      </c>
      <c r="U20" s="18" t="n">
        <v>393.87217227</v>
      </c>
      <c r="V20" s="20" t="n">
        <v>13.75887129</v>
      </c>
    </row>
    <row r="21" spans="1:22">
      <c r="A21" s="15" t="s">
        <v>496</v>
      </c>
      <c r="B21" s="17" t="n">
        <v>5741</v>
      </c>
      <c r="C21" s="18">
        <f>(45.0/B21*100)</f>
        <v/>
      </c>
      <c r="D21" s="19" t="n">
        <v>5696</v>
      </c>
      <c r="E21" s="18" t="n">
        <v>484.6170508</v>
      </c>
      <c r="F21" s="20" t="n">
        <v>7.87490806</v>
      </c>
      <c r="G21" s="18" t="n">
        <v>510.85778459</v>
      </c>
      <c r="H21" s="20" t="n">
        <v>4.77601115</v>
      </c>
      <c r="I21" s="18" t="n">
        <v>507.49850448</v>
      </c>
      <c r="J21" s="20" t="n">
        <v>2.69108396</v>
      </c>
      <c r="K21" s="18" t="n">
        <v>499.5487149</v>
      </c>
      <c r="L21" s="20" t="n">
        <v>2.70437106</v>
      </c>
      <c r="M21" s="18" t="s">
        <v>481</v>
      </c>
      <c r="N21" s="20" t="s">
        <v>481</v>
      </c>
      <c r="O21" s="18" t="s">
        <v>481</v>
      </c>
      <c r="P21" s="20" t="s">
        <v>481</v>
      </c>
      <c r="Q21" s="18" t="s">
        <v>481</v>
      </c>
      <c r="R21" s="20" t="s">
        <v>481</v>
      </c>
      <c r="S21" s="18" t="s">
        <v>481</v>
      </c>
      <c r="T21" s="20" t="s">
        <v>481</v>
      </c>
      <c r="U21" s="18" t="n">
        <v>433.36104366</v>
      </c>
      <c r="V21" s="20" t="n">
        <v>15.13224295</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466.55281214</v>
      </c>
      <c r="R22" s="20" t="n">
        <v>3.43755424</v>
      </c>
      <c r="S22" s="18" t="s">
        <v>481</v>
      </c>
      <c r="T22" s="20" t="s">
        <v>481</v>
      </c>
      <c r="U22" s="18" t="s">
        <v>481</v>
      </c>
      <c r="V22" s="20" t="s">
        <v>481</v>
      </c>
    </row>
    <row r="23" spans="1:22">
      <c r="A23" s="15" t="s">
        <v>498</v>
      </c>
      <c r="B23" s="17" t="n">
        <v>11583</v>
      </c>
      <c r="C23" s="18">
        <f>(222.0/B23*100)</f>
        <v/>
      </c>
      <c r="D23" s="19" t="n">
        <v>11361</v>
      </c>
      <c r="E23" s="18" t="n">
        <v>458.96979197</v>
      </c>
      <c r="F23" s="20" t="n">
        <v>7.49273199</v>
      </c>
      <c r="G23" s="18" t="n">
        <v>475.30280094</v>
      </c>
      <c r="H23" s="20" t="n">
        <v>5.28914098</v>
      </c>
      <c r="I23" s="18" t="n">
        <v>487.97322124</v>
      </c>
      <c r="J23" s="20" t="n">
        <v>3.35154303</v>
      </c>
      <c r="K23" s="18" t="n">
        <v>481.58423612</v>
      </c>
      <c r="L23" s="20" t="n">
        <v>3.21296362</v>
      </c>
      <c r="M23" s="18" t="s">
        <v>481</v>
      </c>
      <c r="N23" s="20" t="s">
        <v>481</v>
      </c>
      <c r="O23" s="18" t="s">
        <v>481</v>
      </c>
      <c r="P23" s="20" t="s">
        <v>481</v>
      </c>
      <c r="Q23" s="18" t="s">
        <v>481</v>
      </c>
      <c r="R23" s="20" t="s">
        <v>481</v>
      </c>
      <c r="S23" s="18" t="s">
        <v>481</v>
      </c>
      <c r="T23" s="20" t="s">
        <v>481</v>
      </c>
      <c r="U23" s="18" t="n">
        <v>417.28904727</v>
      </c>
      <c r="V23" s="20" t="n">
        <v>10.17241946</v>
      </c>
    </row>
    <row r="24" spans="1:22">
      <c r="A24" s="15" t="s">
        <v>499</v>
      </c>
      <c r="B24" s="17" t="n">
        <v>6647</v>
      </c>
      <c r="C24" s="18">
        <f>(7.0/B24*100)</f>
        <v/>
      </c>
      <c r="D24" s="19" t="n">
        <v>6640</v>
      </c>
      <c r="E24" s="18" t="n">
        <v>498.15118613</v>
      </c>
      <c r="F24" s="20" t="n">
        <v>6.87316677</v>
      </c>
      <c r="G24" s="18" t="n">
        <v>526.0176741400001</v>
      </c>
      <c r="H24" s="20" t="n">
        <v>6.26276296</v>
      </c>
      <c r="I24" s="18" t="n">
        <v>540.2658790200001</v>
      </c>
      <c r="J24" s="20" t="n">
        <v>2.96374008</v>
      </c>
      <c r="K24" s="18" t="n">
        <v>543.47512879</v>
      </c>
      <c r="L24" s="20" t="n">
        <v>3.32381179</v>
      </c>
      <c r="M24" s="18" t="s">
        <v>481</v>
      </c>
      <c r="N24" s="20" t="s">
        <v>481</v>
      </c>
      <c r="O24" s="18" t="s">
        <v>481</v>
      </c>
      <c r="P24" s="20" t="s">
        <v>481</v>
      </c>
      <c r="Q24" s="18" t="s">
        <v>481</v>
      </c>
      <c r="R24" s="20" t="s">
        <v>481</v>
      </c>
      <c r="S24" s="18" t="s">
        <v>481</v>
      </c>
      <c r="T24" s="20" t="s">
        <v>481</v>
      </c>
      <c r="U24" s="18" t="n">
        <v>457.88799439</v>
      </c>
      <c r="V24" s="20" t="n">
        <v>21.61515925</v>
      </c>
    </row>
    <row r="25" spans="1:22">
      <c r="A25" s="15" t="s">
        <v>500</v>
      </c>
      <c r="B25" s="17" t="n">
        <v>5581</v>
      </c>
      <c r="C25" s="18">
        <f>(24.0/B25*100)</f>
        <v/>
      </c>
      <c r="D25" s="19" t="n">
        <v>5557</v>
      </c>
      <c r="E25" s="18" t="n">
        <v>485.19816947</v>
      </c>
      <c r="F25" s="20" t="n">
        <v>14.0577489</v>
      </c>
      <c r="G25" s="18" t="n">
        <v>519.68347749</v>
      </c>
      <c r="H25" s="20" t="n">
        <v>6.5750943</v>
      </c>
      <c r="I25" s="18" t="n">
        <v>517.32312553</v>
      </c>
      <c r="J25" s="20" t="n">
        <v>3.3761616</v>
      </c>
      <c r="K25" s="18" t="n">
        <v>515.67901547</v>
      </c>
      <c r="L25" s="20" t="n">
        <v>3.48637696</v>
      </c>
      <c r="M25" s="18" t="s">
        <v>481</v>
      </c>
      <c r="N25" s="20" t="s">
        <v>481</v>
      </c>
      <c r="O25" s="18" t="s">
        <v>481</v>
      </c>
      <c r="P25" s="20" t="s">
        <v>481</v>
      </c>
      <c r="Q25" s="18" t="s">
        <v>481</v>
      </c>
      <c r="R25" s="20" t="s">
        <v>481</v>
      </c>
      <c r="S25" s="18" t="s">
        <v>481</v>
      </c>
      <c r="T25" s="20" t="s">
        <v>481</v>
      </c>
      <c r="U25" s="18" t="n">
        <v>423.30476118</v>
      </c>
      <c r="V25" s="20" t="n">
        <v>31.85704529</v>
      </c>
    </row>
    <row r="26" spans="1:22">
      <c r="A26" s="15" t="s">
        <v>501</v>
      </c>
      <c r="B26" s="17" t="n">
        <v>4869</v>
      </c>
      <c r="C26" s="18">
        <f>(36.0/B26*100)</f>
        <v/>
      </c>
      <c r="D26" s="19" t="n">
        <v>4833</v>
      </c>
      <c r="E26" s="18" t="n">
        <v>473.6719741</v>
      </c>
      <c r="F26" s="20" t="n">
        <v>4.7996133</v>
      </c>
      <c r="G26" s="18" t="n">
        <v>494.72523471</v>
      </c>
      <c r="H26" s="20" t="n">
        <v>4.38930798</v>
      </c>
      <c r="I26" s="18" t="n">
        <v>492.17339275</v>
      </c>
      <c r="J26" s="20" t="n">
        <v>2.32605417</v>
      </c>
      <c r="K26" s="18" t="n">
        <v>492.22485288</v>
      </c>
      <c r="L26" s="20" t="n">
        <v>2.61631045</v>
      </c>
      <c r="M26" s="18" t="s">
        <v>481</v>
      </c>
      <c r="N26" s="20" t="s">
        <v>481</v>
      </c>
      <c r="O26" s="18" t="s">
        <v>481</v>
      </c>
      <c r="P26" s="20" t="s">
        <v>481</v>
      </c>
      <c r="Q26" s="18" t="s">
        <v>481</v>
      </c>
      <c r="R26" s="20" t="s">
        <v>481</v>
      </c>
      <c r="S26" s="18" t="s">
        <v>481</v>
      </c>
      <c r="T26" s="20" t="s">
        <v>481</v>
      </c>
      <c r="U26" s="18" t="n">
        <v>437.45497567</v>
      </c>
      <c r="V26" s="20" t="n">
        <v>15.97607892</v>
      </c>
    </row>
    <row r="27" spans="1:22">
      <c r="A27" s="15" t="s">
        <v>502</v>
      </c>
      <c r="B27" s="17" t="n">
        <v>5299</v>
      </c>
      <c r="C27" s="18">
        <f>(19.0/B27*100)</f>
        <v/>
      </c>
      <c r="D27" s="19" t="n">
        <v>5280</v>
      </c>
      <c r="E27" s="18" t="n">
        <v>448.39136291</v>
      </c>
      <c r="F27" s="20" t="n">
        <v>4.14075388</v>
      </c>
      <c r="G27" s="18" t="n">
        <v>476.20615683</v>
      </c>
      <c r="H27" s="20" t="n">
        <v>5.36583712</v>
      </c>
      <c r="I27" s="18" t="n">
        <v>493.8490676</v>
      </c>
      <c r="J27" s="20" t="n">
        <v>2.77104593</v>
      </c>
      <c r="K27" s="18" t="n">
        <v>487.78981748</v>
      </c>
      <c r="L27" s="20" t="n">
        <v>1.48944062</v>
      </c>
      <c r="M27" s="18" t="s">
        <v>481</v>
      </c>
      <c r="N27" s="20" t="s">
        <v>481</v>
      </c>
      <c r="O27" s="18" t="s">
        <v>481</v>
      </c>
      <c r="P27" s="20" t="s">
        <v>481</v>
      </c>
      <c r="Q27" s="18" t="s">
        <v>481</v>
      </c>
      <c r="R27" s="20" t="s">
        <v>481</v>
      </c>
      <c r="S27" s="18" t="s">
        <v>481</v>
      </c>
      <c r="T27" s="20" t="s">
        <v>481</v>
      </c>
      <c r="U27" s="18" t="n">
        <v>394.5583726</v>
      </c>
      <c r="V27" s="20" t="n">
        <v>8.25674325</v>
      </c>
    </row>
    <row r="28" spans="1:22">
      <c r="A28" s="15" t="s">
        <v>503</v>
      </c>
      <c r="B28" s="17" t="n">
        <v>7568</v>
      </c>
      <c r="C28" s="18">
        <f>(64.0/B28*100)</f>
        <v/>
      </c>
      <c r="D28" s="19" t="n">
        <v>7504</v>
      </c>
      <c r="E28" s="18" t="n">
        <v>406.25404846</v>
      </c>
      <c r="F28" s="20" t="n">
        <v>3.44765858</v>
      </c>
      <c r="G28" s="18" t="n">
        <v>399.48208604</v>
      </c>
      <c r="H28" s="20" t="n">
        <v>4.68086678</v>
      </c>
      <c r="I28" s="18" t="n">
        <v>412.96976221</v>
      </c>
      <c r="J28" s="20" t="n">
        <v>2.63373112</v>
      </c>
      <c r="K28" s="18" t="n">
        <v>425.92321794</v>
      </c>
      <c r="L28" s="20" t="n">
        <v>2.36161457</v>
      </c>
      <c r="M28" s="18" t="s">
        <v>481</v>
      </c>
      <c r="N28" s="20" t="s">
        <v>481</v>
      </c>
      <c r="O28" s="18" t="s">
        <v>481</v>
      </c>
      <c r="P28" s="20" t="s">
        <v>481</v>
      </c>
      <c r="Q28" s="18" t="s">
        <v>481</v>
      </c>
      <c r="R28" s="20" t="s">
        <v>481</v>
      </c>
      <c r="S28" s="18" t="s">
        <v>481</v>
      </c>
      <c r="T28" s="20" t="s">
        <v>481</v>
      </c>
      <c r="U28" s="18" t="n">
        <v>367.28667452</v>
      </c>
      <c r="V28" s="20" t="n">
        <v>9.94125859</v>
      </c>
    </row>
    <row r="29" spans="1:22">
      <c r="A29" s="15" t="s">
        <v>504</v>
      </c>
      <c r="B29" s="17" t="n">
        <v>5385</v>
      </c>
      <c r="C29" s="18">
        <f>(30.0/B29*100)</f>
        <v/>
      </c>
      <c r="D29" s="19" t="n">
        <v>5355</v>
      </c>
      <c r="E29" s="18" t="n">
        <v>482.9295839</v>
      </c>
      <c r="F29" s="20" t="n">
        <v>8.818950389999999</v>
      </c>
      <c r="G29" s="18" t="n">
        <v>494.50779859</v>
      </c>
      <c r="H29" s="20" t="n">
        <v>8.557677460000001</v>
      </c>
      <c r="I29" s="18" t="n">
        <v>523.53876559</v>
      </c>
      <c r="J29" s="20" t="n">
        <v>2.95278337</v>
      </c>
      <c r="K29" s="18" t="n">
        <v>511.08293313</v>
      </c>
      <c r="L29" s="20" t="n">
        <v>2.93463069</v>
      </c>
      <c r="M29" s="18" t="s">
        <v>481</v>
      </c>
      <c r="N29" s="20" t="s">
        <v>481</v>
      </c>
      <c r="O29" s="18" t="s">
        <v>481</v>
      </c>
      <c r="P29" s="20" t="s">
        <v>481</v>
      </c>
      <c r="Q29" s="18" t="n">
        <v>358.28551468</v>
      </c>
      <c r="R29" s="20" t="n">
        <v>8.567023300000001</v>
      </c>
      <c r="S29" s="18" t="s">
        <v>481</v>
      </c>
      <c r="T29" s="20" t="s">
        <v>481</v>
      </c>
      <c r="U29" s="18" t="n">
        <v>401.89388325</v>
      </c>
      <c r="V29" s="20" t="n">
        <v>16.91170304</v>
      </c>
    </row>
    <row r="30" spans="1:22">
      <c r="A30" s="15" t="s">
        <v>505</v>
      </c>
      <c r="B30" s="17" t="n">
        <v>4520</v>
      </c>
      <c r="C30" s="18">
        <f>(107.0/B30*100)</f>
        <v/>
      </c>
      <c r="D30" s="19" t="n">
        <v>4413</v>
      </c>
      <c r="E30" s="18" t="n">
        <v>481.47454812</v>
      </c>
      <c r="F30" s="20" t="n">
        <v>8.9063433</v>
      </c>
      <c r="G30" s="18" t="n">
        <v>515.29703977</v>
      </c>
      <c r="H30" s="20" t="n">
        <v>4.62358333</v>
      </c>
      <c r="I30" s="18" t="n">
        <v>524.81589751</v>
      </c>
      <c r="J30" s="20" t="n">
        <v>2.91693045</v>
      </c>
      <c r="K30" s="18" t="n">
        <v>506.48419711</v>
      </c>
      <c r="L30" s="20" t="n">
        <v>3.73443631</v>
      </c>
      <c r="M30" s="18" t="s">
        <v>481</v>
      </c>
      <c r="N30" s="20" t="s">
        <v>481</v>
      </c>
      <c r="O30" s="18" t="s">
        <v>481</v>
      </c>
      <c r="P30" s="20" t="s">
        <v>481</v>
      </c>
      <c r="Q30" s="18" t="s">
        <v>481</v>
      </c>
      <c r="R30" s="20" t="s">
        <v>481</v>
      </c>
      <c r="S30" s="18" t="s">
        <v>481</v>
      </c>
      <c r="T30" s="20" t="s">
        <v>481</v>
      </c>
      <c r="U30" s="18" t="n">
        <v>436.59486913</v>
      </c>
      <c r="V30" s="20" t="n">
        <v>12.71543202</v>
      </c>
    </row>
    <row r="31" spans="1:22">
      <c r="A31" s="15" t="s">
        <v>506</v>
      </c>
      <c r="B31" s="17" t="n">
        <v>5456</v>
      </c>
      <c r="C31" s="18">
        <f>(127.0/B31*100)</f>
        <v/>
      </c>
      <c r="D31" s="19" t="n">
        <v>5329</v>
      </c>
      <c r="E31" s="18" t="n">
        <v>468.33248831</v>
      </c>
      <c r="F31" s="20" t="n">
        <v>6.27798011</v>
      </c>
      <c r="G31" s="18" t="n">
        <v>490.97909037</v>
      </c>
      <c r="H31" s="20" t="n">
        <v>4.84349723</v>
      </c>
      <c r="I31" s="18" t="n">
        <v>506.17070792</v>
      </c>
      <c r="J31" s="20" t="n">
        <v>3.08227678</v>
      </c>
      <c r="K31" s="18" t="n">
        <v>503.52535692</v>
      </c>
      <c r="L31" s="20" t="n">
        <v>2.48178861</v>
      </c>
      <c r="M31" s="18" t="s">
        <v>481</v>
      </c>
      <c r="N31" s="20" t="s">
        <v>481</v>
      </c>
      <c r="O31" s="18" t="s">
        <v>481</v>
      </c>
      <c r="P31" s="20" t="s">
        <v>481</v>
      </c>
      <c r="Q31" s="18" t="s">
        <v>481</v>
      </c>
      <c r="R31" s="20" t="s">
        <v>481</v>
      </c>
      <c r="S31" s="18" t="s">
        <v>481</v>
      </c>
      <c r="T31" s="20" t="s">
        <v>481</v>
      </c>
      <c r="U31" s="18" t="n">
        <v>391.86332141</v>
      </c>
      <c r="V31" s="20" t="n">
        <v>8.578722709999999</v>
      </c>
    </row>
    <row r="32" spans="1:22">
      <c r="A32" s="15" t="s">
        <v>507</v>
      </c>
      <c r="B32" s="17" t="n">
        <v>4478</v>
      </c>
      <c r="C32" s="18">
        <f>(5.0/B32*100)</f>
        <v/>
      </c>
      <c r="D32" s="19" t="n">
        <v>4473</v>
      </c>
      <c r="E32" s="18" t="n">
        <v>489.17201893</v>
      </c>
      <c r="F32" s="20" t="n">
        <v>4.48764107</v>
      </c>
      <c r="G32" s="18" t="n">
        <v>510.12817449</v>
      </c>
      <c r="H32" s="20" t="n">
        <v>6.04142983</v>
      </c>
      <c r="I32" s="18" t="n">
        <v>506.65644791</v>
      </c>
      <c r="J32" s="20" t="n">
        <v>3.31084528</v>
      </c>
      <c r="K32" s="18" t="n">
        <v>499.35626071</v>
      </c>
      <c r="L32" s="20" t="n">
        <v>2.54350173</v>
      </c>
      <c r="M32" s="18" t="s">
        <v>481</v>
      </c>
      <c r="N32" s="20" t="s">
        <v>481</v>
      </c>
      <c r="O32" s="18" t="s">
        <v>481</v>
      </c>
      <c r="P32" s="20" t="s">
        <v>481</v>
      </c>
      <c r="Q32" s="18" t="s">
        <v>481</v>
      </c>
      <c r="R32" s="20" t="s">
        <v>481</v>
      </c>
      <c r="S32" s="18" t="s">
        <v>481</v>
      </c>
      <c r="T32" s="20" t="s">
        <v>481</v>
      </c>
      <c r="U32" s="18" t="n">
        <v>414.29043883</v>
      </c>
      <c r="V32" s="20" t="n">
        <v>24.9863499</v>
      </c>
    </row>
    <row r="33" spans="1:22">
      <c r="A33" s="15" t="s">
        <v>508</v>
      </c>
      <c r="B33" s="17" t="n">
        <v>7325</v>
      </c>
      <c r="C33" s="18">
        <f>(76.0/B33*100)</f>
        <v/>
      </c>
      <c r="D33" s="19" t="n">
        <v>7249</v>
      </c>
      <c r="E33" s="18" t="n">
        <v>480.35183586</v>
      </c>
      <c r="F33" s="20" t="n">
        <v>6.80159741</v>
      </c>
      <c r="G33" s="18" t="n">
        <v>492.24823329</v>
      </c>
      <c r="H33" s="20" t="n">
        <v>5.96853434</v>
      </c>
      <c r="I33" s="18" t="n">
        <v>508.85559061</v>
      </c>
      <c r="J33" s="20" t="n">
        <v>3.20305891</v>
      </c>
      <c r="K33" s="18" t="n">
        <v>501.27012061</v>
      </c>
      <c r="L33" s="20" t="n">
        <v>2.46260074</v>
      </c>
      <c r="M33" s="18" t="s">
        <v>481</v>
      </c>
      <c r="N33" s="20" t="s">
        <v>481</v>
      </c>
      <c r="O33" s="18" t="s">
        <v>481</v>
      </c>
      <c r="P33" s="20" t="s">
        <v>481</v>
      </c>
      <c r="Q33" s="18" t="s">
        <v>481</v>
      </c>
      <c r="R33" s="20" t="s">
        <v>481</v>
      </c>
      <c r="S33" s="18" t="s">
        <v>481</v>
      </c>
      <c r="T33" s="20" t="s">
        <v>481</v>
      </c>
      <c r="U33" s="18" t="n">
        <v>407.39965216</v>
      </c>
      <c r="V33" s="20" t="n">
        <v>13.16222917</v>
      </c>
    </row>
    <row r="34" spans="1:22">
      <c r="A34" s="15" t="s">
        <v>509</v>
      </c>
      <c r="B34" s="17" t="n">
        <v>6350</v>
      </c>
      <c r="C34" s="18">
        <f>(39.0/B34*100)</f>
        <v/>
      </c>
      <c r="D34" s="19" t="n">
        <v>6311</v>
      </c>
      <c r="E34" s="18" t="n">
        <v>449.78439038</v>
      </c>
      <c r="F34" s="20" t="n">
        <v>5.61389518</v>
      </c>
      <c r="G34" s="18" t="n">
        <v>451.72547185</v>
      </c>
      <c r="H34" s="20" t="n">
        <v>4.29536329</v>
      </c>
      <c r="I34" s="18" t="n">
        <v>468.58071124</v>
      </c>
      <c r="J34" s="20" t="n">
        <v>2.76484042</v>
      </c>
      <c r="K34" s="18" t="n">
        <v>479.63490398</v>
      </c>
      <c r="L34" s="20" t="n">
        <v>3.05108688</v>
      </c>
      <c r="M34" s="18" t="s">
        <v>481</v>
      </c>
      <c r="N34" s="20" t="s">
        <v>481</v>
      </c>
      <c r="O34" s="18" t="s">
        <v>481</v>
      </c>
      <c r="P34" s="20" t="s">
        <v>481</v>
      </c>
      <c r="Q34" s="18" t="n">
        <v>306.56969545</v>
      </c>
      <c r="R34" s="20" t="n">
        <v>10.27624616</v>
      </c>
      <c r="S34" s="18" t="s">
        <v>481</v>
      </c>
      <c r="T34" s="20" t="s">
        <v>481</v>
      </c>
      <c r="U34" s="18" t="n">
        <v>347.13600413</v>
      </c>
      <c r="V34" s="20" t="n">
        <v>10.67176609</v>
      </c>
    </row>
    <row r="35" spans="1:22">
      <c r="A35" s="15" t="s">
        <v>510</v>
      </c>
      <c r="B35" s="17" t="n">
        <v>6406</v>
      </c>
      <c r="C35" s="18">
        <f>(38.0/B35*100)</f>
        <v/>
      </c>
      <c r="D35" s="19" t="n">
        <v>6368</v>
      </c>
      <c r="E35" s="18" t="n">
        <v>482.27443263</v>
      </c>
      <c r="F35" s="20" t="n">
        <v>5.66062552</v>
      </c>
      <c r="G35" s="18" t="n">
        <v>512.03471728</v>
      </c>
      <c r="H35" s="20" t="n">
        <v>5.31762966</v>
      </c>
      <c r="I35" s="18" t="n">
        <v>517.69452277</v>
      </c>
      <c r="J35" s="20" t="n">
        <v>2.43574438</v>
      </c>
      <c r="K35" s="18" t="n">
        <v>520.07039926</v>
      </c>
      <c r="L35" s="20" t="n">
        <v>2.20715689</v>
      </c>
      <c r="M35" s="18" t="s">
        <v>481</v>
      </c>
      <c r="N35" s="20" t="s">
        <v>481</v>
      </c>
      <c r="O35" s="18" t="s">
        <v>481</v>
      </c>
      <c r="P35" s="20" t="s">
        <v>481</v>
      </c>
      <c r="Q35" s="18" t="n">
        <v>374.85244494</v>
      </c>
      <c r="R35" s="20" t="n">
        <v>5.84040672</v>
      </c>
      <c r="S35" s="18" t="s">
        <v>481</v>
      </c>
      <c r="T35" s="20" t="s">
        <v>481</v>
      </c>
      <c r="U35" s="18" t="n">
        <v>428.14642268</v>
      </c>
      <c r="V35" s="20" t="n">
        <v>14.39201825</v>
      </c>
    </row>
    <row r="36" spans="1:22">
      <c r="A36" s="15" t="s">
        <v>511</v>
      </c>
      <c r="B36" s="17" t="n">
        <v>6736</v>
      </c>
      <c r="C36" s="18">
        <f>(31.0/B36*100)</f>
        <v/>
      </c>
      <c r="D36" s="19" t="n">
        <v>6705</v>
      </c>
      <c r="E36" s="18" t="n">
        <v>475.73987521</v>
      </c>
      <c r="F36" s="20" t="n">
        <v>5.59213788</v>
      </c>
      <c r="G36" s="18" t="n">
        <v>481.16375345</v>
      </c>
      <c r="H36" s="20" t="n">
        <v>6.51666797</v>
      </c>
      <c r="I36" s="18" t="n">
        <v>501.1194143</v>
      </c>
      <c r="J36" s="20" t="n">
        <v>3.39931586</v>
      </c>
      <c r="K36" s="18" t="n">
        <v>493.95672703</v>
      </c>
      <c r="L36" s="20" t="n">
        <v>2.27695568</v>
      </c>
      <c r="M36" s="18" t="s">
        <v>481</v>
      </c>
      <c r="N36" s="20" t="s">
        <v>481</v>
      </c>
      <c r="O36" s="18" t="s">
        <v>481</v>
      </c>
      <c r="P36" s="20" t="s">
        <v>481</v>
      </c>
      <c r="Q36" s="18" t="s">
        <v>481</v>
      </c>
      <c r="R36" s="20" t="s">
        <v>481</v>
      </c>
      <c r="S36" s="18" t="s">
        <v>481</v>
      </c>
      <c r="T36" s="20" t="s">
        <v>481</v>
      </c>
      <c r="U36" s="18" t="n">
        <v>397.70510638</v>
      </c>
      <c r="V36" s="20" t="n">
        <v>13.27428521</v>
      </c>
    </row>
    <row r="37" spans="1:22">
      <c r="A37" s="15" t="s">
        <v>512</v>
      </c>
      <c r="B37" s="17" t="n">
        <v>5458</v>
      </c>
      <c r="C37" s="18">
        <f>(66.0/B37*100)</f>
        <v/>
      </c>
      <c r="D37" s="19" t="n">
        <v>5392</v>
      </c>
      <c r="E37" s="18" t="n">
        <v>468.70686636</v>
      </c>
      <c r="F37" s="20" t="n">
        <v>6.21945881</v>
      </c>
      <c r="G37" s="18" t="n">
        <v>494.22230079</v>
      </c>
      <c r="H37" s="20" t="n">
        <v>6.09692261</v>
      </c>
      <c r="I37" s="18" t="n">
        <v>505.23840368</v>
      </c>
      <c r="J37" s="20" t="n">
        <v>4.26216744</v>
      </c>
      <c r="K37" s="18" t="n">
        <v>498.37286053</v>
      </c>
      <c r="L37" s="20" t="n">
        <v>3.4997944</v>
      </c>
      <c r="M37" s="18" t="s">
        <v>481</v>
      </c>
      <c r="N37" s="20" t="s">
        <v>481</v>
      </c>
      <c r="O37" s="18" t="s">
        <v>481</v>
      </c>
      <c r="P37" s="20" t="s">
        <v>481</v>
      </c>
      <c r="Q37" s="18" t="s">
        <v>481</v>
      </c>
      <c r="R37" s="20" t="s">
        <v>481</v>
      </c>
      <c r="S37" s="18" t="s">
        <v>481</v>
      </c>
      <c r="T37" s="20" t="s">
        <v>481</v>
      </c>
      <c r="U37" s="18" t="n">
        <v>377.42763588</v>
      </c>
      <c r="V37" s="20" t="n">
        <v>10.49556647</v>
      </c>
    </row>
    <row r="38" spans="1:22">
      <c r="A38" s="15" t="s">
        <v>513</v>
      </c>
      <c r="B38" s="17" t="n">
        <v>5860</v>
      </c>
      <c r="C38" s="18">
        <f>(17.0/B38*100)</f>
        <v/>
      </c>
      <c r="D38" s="19" t="n">
        <v>5843</v>
      </c>
      <c r="E38" s="18" t="n">
        <v>464.28461153</v>
      </c>
      <c r="F38" s="20" t="n">
        <v>6.11706513</v>
      </c>
      <c r="G38" s="18" t="n">
        <v>496.37082864</v>
      </c>
      <c r="H38" s="20" t="n">
        <v>7.62200091</v>
      </c>
      <c r="I38" s="18" t="n">
        <v>517.04758023</v>
      </c>
      <c r="J38" s="20" t="n">
        <v>4.39340629</v>
      </c>
      <c r="K38" s="18" t="n">
        <v>508.47517741</v>
      </c>
      <c r="L38" s="20" t="n">
        <v>2.93672741</v>
      </c>
      <c r="M38" s="18" t="s">
        <v>481</v>
      </c>
      <c r="N38" s="20" t="s">
        <v>481</v>
      </c>
      <c r="O38" s="18" t="s">
        <v>481</v>
      </c>
      <c r="P38" s="20" t="s">
        <v>481</v>
      </c>
      <c r="Q38" s="18" t="s">
        <v>481</v>
      </c>
      <c r="R38" s="20" t="s">
        <v>481</v>
      </c>
      <c r="S38" s="18" t="s">
        <v>481</v>
      </c>
      <c r="T38" s="20" t="s">
        <v>481</v>
      </c>
      <c r="U38" s="18" t="n">
        <v>395.5962389</v>
      </c>
      <c r="V38" s="20" t="n">
        <v>11.37126663</v>
      </c>
    </row>
    <row r="39" spans="1:22">
      <c r="A39" s="15" t="s">
        <v>514</v>
      </c>
      <c r="B39" s="17" t="n">
        <v>5895</v>
      </c>
      <c r="C39" s="18">
        <f>(32.0/B39*100)</f>
        <v/>
      </c>
      <c r="D39" s="19" t="n">
        <v>5863</v>
      </c>
      <c r="E39" s="18" t="n">
        <v>420.22263377</v>
      </c>
      <c r="F39" s="20" t="n">
        <v>4.44628869</v>
      </c>
      <c r="G39" s="18" t="n">
        <v>419.72280372</v>
      </c>
      <c r="H39" s="20" t="n">
        <v>5.12882487</v>
      </c>
      <c r="I39" s="18" t="n">
        <v>430.18211309</v>
      </c>
      <c r="J39" s="20" t="n">
        <v>4.50343656</v>
      </c>
      <c r="K39" s="18" t="n">
        <v>430.34862114</v>
      </c>
      <c r="L39" s="20" t="n">
        <v>4.34597299</v>
      </c>
      <c r="M39" s="18" t="s">
        <v>481</v>
      </c>
      <c r="N39" s="20" t="s">
        <v>481</v>
      </c>
      <c r="O39" s="18" t="s">
        <v>481</v>
      </c>
      <c r="P39" s="20" t="s">
        <v>481</v>
      </c>
      <c r="Q39" s="18" t="s">
        <v>481</v>
      </c>
      <c r="R39" s="20" t="s">
        <v>481</v>
      </c>
      <c r="S39" s="18" t="s">
        <v>481</v>
      </c>
      <c r="T39" s="20" t="s">
        <v>481</v>
      </c>
      <c r="U39" s="18" t="n">
        <v>365.72872746</v>
      </c>
      <c r="V39" s="20" t="n">
        <v>10.71265004</v>
      </c>
    </row>
    <row r="40" spans="1:22">
      <c r="A40" s="15" t="s">
        <v>515</v>
      </c>
      <c r="B40" s="17" t="n">
        <v>14157</v>
      </c>
      <c r="C40" s="18">
        <f>(290.0/B40*100)</f>
        <v/>
      </c>
      <c r="D40" s="19" t="n">
        <v>13867</v>
      </c>
      <c r="E40" s="18" t="n">
        <v>488.23465937</v>
      </c>
      <c r="F40" s="20" t="n">
        <v>8.04385336</v>
      </c>
      <c r="G40" s="18" t="n">
        <v>520.62505647</v>
      </c>
      <c r="H40" s="20" t="n">
        <v>5.2975891</v>
      </c>
      <c r="I40" s="18" t="n">
        <v>515.71129941</v>
      </c>
      <c r="J40" s="20" t="n">
        <v>3.08577628</v>
      </c>
      <c r="K40" s="18" t="n">
        <v>507.75008453</v>
      </c>
      <c r="L40" s="20" t="n">
        <v>3.01255667</v>
      </c>
      <c r="M40" s="18" t="s">
        <v>481</v>
      </c>
      <c r="N40" s="20" t="s">
        <v>481</v>
      </c>
      <c r="O40" s="18" t="s">
        <v>481</v>
      </c>
      <c r="P40" s="20" t="s">
        <v>481</v>
      </c>
      <c r="Q40" s="18" t="s">
        <v>481</v>
      </c>
      <c r="R40" s="20" t="s">
        <v>481</v>
      </c>
      <c r="S40" s="18" t="s">
        <v>481</v>
      </c>
      <c r="T40" s="20" t="s">
        <v>481</v>
      </c>
      <c r="U40" s="18" t="n">
        <v>424.37910913</v>
      </c>
      <c r="V40" s="20" t="n">
        <v>12.10129465</v>
      </c>
    </row>
    <row r="41" spans="1:22">
      <c r="A41" s="15" t="s">
        <v>516</v>
      </c>
      <c r="B41" s="17" t="n">
        <v>5712</v>
      </c>
      <c r="C41" s="18">
        <f>(39.0/B41*100)</f>
        <v/>
      </c>
      <c r="D41" s="19" t="n">
        <v>5673</v>
      </c>
      <c r="E41" s="18" t="n">
        <v>485.6528934</v>
      </c>
      <c r="F41" s="20" t="n">
        <v>6.22902824</v>
      </c>
      <c r="G41" s="18" t="n">
        <v>498.91582567</v>
      </c>
      <c r="H41" s="20" t="n">
        <v>5.90409015</v>
      </c>
      <c r="I41" s="18" t="n">
        <v>502.24974591</v>
      </c>
      <c r="J41" s="20" t="n">
        <v>3.14071677</v>
      </c>
      <c r="K41" s="18" t="n">
        <v>497.36249345</v>
      </c>
      <c r="L41" s="20" t="n">
        <v>3.32124332</v>
      </c>
      <c r="M41" s="18" t="s">
        <v>481</v>
      </c>
      <c r="N41" s="20" t="s">
        <v>481</v>
      </c>
      <c r="O41" s="18" t="s">
        <v>481</v>
      </c>
      <c r="P41" s="20" t="s">
        <v>481</v>
      </c>
      <c r="Q41" s="18" t="n">
        <v>387.44235424</v>
      </c>
      <c r="R41" s="20" t="n">
        <v>14.52510266</v>
      </c>
      <c r="S41" s="18" t="s">
        <v>481</v>
      </c>
      <c r="T41" s="20" t="s">
        <v>481</v>
      </c>
      <c r="U41" s="18" t="n">
        <v>404.67362949</v>
      </c>
      <c r="V41" s="20" t="n">
        <v>17.010901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369.56971247</v>
      </c>
      <c r="F45" s="20" t="n">
        <v>3.51967949</v>
      </c>
      <c r="G45" s="18" t="n">
        <v>371.17762461</v>
      </c>
      <c r="H45" s="20" t="n">
        <v>4.56615877</v>
      </c>
      <c r="I45" s="18" t="n">
        <v>376.50442104</v>
      </c>
      <c r="J45" s="20" t="n">
        <v>3.22680793</v>
      </c>
      <c r="K45" s="18" t="n">
        <v>388.86244333</v>
      </c>
      <c r="L45" s="20" t="n">
        <v>3.23094118</v>
      </c>
      <c r="M45" s="18" t="s">
        <v>481</v>
      </c>
      <c r="N45" s="20" t="s">
        <v>481</v>
      </c>
      <c r="O45" s="18" t="s">
        <v>481</v>
      </c>
      <c r="P45" s="20" t="s">
        <v>481</v>
      </c>
      <c r="Q45" s="18" t="n">
        <v>360.48840875</v>
      </c>
      <c r="R45" s="20" t="n">
        <v>19.66603543</v>
      </c>
      <c r="S45" s="18" t="n">
        <v>367.16830358</v>
      </c>
      <c r="T45" s="20" t="n">
        <v>13.39483353</v>
      </c>
      <c r="U45" s="18" t="n">
        <v>348.03444531</v>
      </c>
      <c r="V45" s="20" t="n">
        <v>3.51098816</v>
      </c>
    </row>
    <row r="46" spans="1:22">
      <c r="A46" s="15" t="s">
        <v>521</v>
      </c>
      <c r="B46" s="17" t="n">
        <v>23141</v>
      </c>
      <c r="C46" s="18">
        <f>(1342.0/B46*100)</f>
        <v/>
      </c>
      <c r="D46" s="19" t="n">
        <v>21799</v>
      </c>
      <c r="E46" s="18" t="n">
        <v>387.8568339</v>
      </c>
      <c r="F46" s="20" t="n">
        <v>3.63419086</v>
      </c>
      <c r="G46" s="18" t="n">
        <v>390.42319925</v>
      </c>
      <c r="H46" s="20" t="n">
        <v>3.85463138</v>
      </c>
      <c r="I46" s="18" t="n">
        <v>406.6229796</v>
      </c>
      <c r="J46" s="20" t="n">
        <v>2.37486431</v>
      </c>
      <c r="K46" s="18" t="n">
        <v>423.71264849</v>
      </c>
      <c r="L46" s="20" t="n">
        <v>2.721179</v>
      </c>
      <c r="M46" s="18" t="s">
        <v>481</v>
      </c>
      <c r="N46" s="20" t="s">
        <v>481</v>
      </c>
      <c r="O46" s="18" t="s">
        <v>481</v>
      </c>
      <c r="P46" s="20" t="s">
        <v>481</v>
      </c>
      <c r="Q46" s="18" t="s">
        <v>481</v>
      </c>
      <c r="R46" s="20" t="s">
        <v>481</v>
      </c>
      <c r="S46" s="18" t="s">
        <v>481</v>
      </c>
      <c r="T46" s="20" t="s">
        <v>481</v>
      </c>
      <c r="U46" s="18" t="n">
        <v>341.0460796</v>
      </c>
      <c r="V46" s="20" t="n">
        <v>3.02273846</v>
      </c>
    </row>
    <row r="47" spans="1:22">
      <c r="A47" s="15" t="s">
        <v>522</v>
      </c>
      <c r="B47" s="17" t="n">
        <v>5928</v>
      </c>
      <c r="C47" s="18">
        <f>(99.0/B47*100)</f>
        <v/>
      </c>
      <c r="D47" s="19" t="n">
        <v>5829</v>
      </c>
      <c r="E47" s="18" t="n">
        <v>423.92903679</v>
      </c>
      <c r="F47" s="20" t="n">
        <v>4.93531791</v>
      </c>
      <c r="G47" s="18" t="n">
        <v>442.27425096</v>
      </c>
      <c r="H47" s="20" t="n">
        <v>6.81225369</v>
      </c>
      <c r="I47" s="18" t="n">
        <v>457.09747055</v>
      </c>
      <c r="J47" s="20" t="n">
        <v>4.80410782</v>
      </c>
      <c r="K47" s="18" t="n">
        <v>468.73743205</v>
      </c>
      <c r="L47" s="20" t="n">
        <v>3.89275631</v>
      </c>
      <c r="M47" s="18" t="s">
        <v>481</v>
      </c>
      <c r="N47" s="20" t="s">
        <v>481</v>
      </c>
      <c r="O47" s="18" t="s">
        <v>481</v>
      </c>
      <c r="P47" s="20" t="s">
        <v>481</v>
      </c>
      <c r="Q47" s="18" t="s">
        <v>481</v>
      </c>
      <c r="R47" s="20" t="s">
        <v>481</v>
      </c>
      <c r="S47" s="18" t="s">
        <v>481</v>
      </c>
      <c r="T47" s="20" t="s">
        <v>481</v>
      </c>
      <c r="U47" s="18" t="n">
        <v>333.54238069</v>
      </c>
      <c r="V47" s="20" t="n">
        <v>6.5006098</v>
      </c>
    </row>
    <row r="48" spans="1:22">
      <c r="A48" s="15" t="s">
        <v>523</v>
      </c>
      <c r="B48" s="17" t="n">
        <v>9841</v>
      </c>
      <c r="C48" s="18">
        <f>(7.0/B48*100)</f>
        <v/>
      </c>
      <c r="D48" s="19" t="n">
        <v>9834</v>
      </c>
      <c r="E48" s="18" t="n">
        <v>497.06336656</v>
      </c>
      <c r="F48" s="20" t="n">
        <v>7.58255824</v>
      </c>
      <c r="G48" s="18" t="n">
        <v>514.64072622</v>
      </c>
      <c r="H48" s="20" t="n">
        <v>6.92815622</v>
      </c>
      <c r="I48" s="18" t="n">
        <v>516.55458876</v>
      </c>
      <c r="J48" s="20" t="n">
        <v>4.87137726</v>
      </c>
      <c r="K48" s="18" t="n">
        <v>530.18954136</v>
      </c>
      <c r="L48" s="20" t="n">
        <v>4.7041154</v>
      </c>
      <c r="M48" s="18" t="s">
        <v>481</v>
      </c>
      <c r="N48" s="20" t="s">
        <v>481</v>
      </c>
      <c r="O48" s="18" t="s">
        <v>481</v>
      </c>
      <c r="P48" s="20" t="s">
        <v>481</v>
      </c>
      <c r="Q48" s="18" t="s">
        <v>481</v>
      </c>
      <c r="R48" s="20" t="s">
        <v>481</v>
      </c>
      <c r="S48" s="18" t="s">
        <v>481</v>
      </c>
      <c r="T48" s="20" t="s">
        <v>481</v>
      </c>
      <c r="U48" s="18" t="n">
        <v>459.25700982</v>
      </c>
      <c r="V48" s="20" t="n">
        <v>31.30950774</v>
      </c>
    </row>
    <row r="49" spans="1:22">
      <c r="A49" s="15" t="s">
        <v>524</v>
      </c>
      <c r="B49" s="17" t="n">
        <v>6349</v>
      </c>
      <c r="C49" s="18">
        <f>(56.0/B49*100)</f>
        <v/>
      </c>
      <c r="D49" s="19" t="n">
        <v>6293</v>
      </c>
      <c r="E49" s="18" t="n">
        <v>404.10182766</v>
      </c>
      <c r="F49" s="20" t="n">
        <v>7.21183646</v>
      </c>
      <c r="G49" s="18" t="n">
        <v>420.62888066</v>
      </c>
      <c r="H49" s="20" t="n">
        <v>8.224392890000001</v>
      </c>
      <c r="I49" s="18" t="n">
        <v>424.38885824</v>
      </c>
      <c r="J49" s="20" t="n">
        <v>3.38516208</v>
      </c>
      <c r="K49" s="18" t="n">
        <v>444.04918158</v>
      </c>
      <c r="L49" s="20" t="n">
        <v>2.87464656</v>
      </c>
      <c r="M49" s="18" t="s">
        <v>481</v>
      </c>
      <c r="N49" s="20" t="s">
        <v>481</v>
      </c>
      <c r="O49" s="18" t="s">
        <v>481</v>
      </c>
      <c r="P49" s="20" t="s">
        <v>481</v>
      </c>
      <c r="Q49" s="18" t="n">
        <v>424.1149</v>
      </c>
      <c r="R49" s="20" t="n">
        <v>21.72471023</v>
      </c>
      <c r="S49" s="18" t="n">
        <v>370.5057</v>
      </c>
      <c r="T49" s="20" t="n">
        <v>27.72336032</v>
      </c>
      <c r="U49" s="18" t="n">
        <v>368.43109726</v>
      </c>
      <c r="V49" s="20" t="n">
        <v>8.44782676</v>
      </c>
    </row>
    <row r="50" spans="1:22">
      <c r="A50" s="15" t="s">
        <v>525</v>
      </c>
      <c r="B50" s="17" t="n">
        <v>11795</v>
      </c>
      <c r="C50" s="18">
        <f>(223.0/B50*100)</f>
        <v/>
      </c>
      <c r="D50" s="19" t="n">
        <v>11572</v>
      </c>
      <c r="E50" s="18" t="n">
        <v>404.1392118</v>
      </c>
      <c r="F50" s="20" t="n">
        <v>3.53569267</v>
      </c>
      <c r="G50" s="18" t="n">
        <v>404.54435026</v>
      </c>
      <c r="H50" s="20" t="n">
        <v>4.3448886</v>
      </c>
      <c r="I50" s="18" t="n">
        <v>415.50442001</v>
      </c>
      <c r="J50" s="20" t="n">
        <v>2.5447886</v>
      </c>
      <c r="K50" s="18" t="n">
        <v>428.64584711</v>
      </c>
      <c r="L50" s="20" t="n">
        <v>2.89369624</v>
      </c>
      <c r="M50" s="18" t="s">
        <v>481</v>
      </c>
      <c r="N50" s="20" t="s">
        <v>481</v>
      </c>
      <c r="O50" s="18" t="s">
        <v>481</v>
      </c>
      <c r="P50" s="20" t="s">
        <v>481</v>
      </c>
      <c r="Q50" s="18" t="s">
        <v>481</v>
      </c>
      <c r="R50" s="20" t="s">
        <v>481</v>
      </c>
      <c r="S50" s="18" t="s">
        <v>481</v>
      </c>
      <c r="T50" s="20" t="s">
        <v>481</v>
      </c>
      <c r="U50" s="18" t="n">
        <v>344.32154327</v>
      </c>
      <c r="V50" s="20" t="n">
        <v>8.81649958</v>
      </c>
    </row>
    <row r="51" spans="1:22">
      <c r="A51" s="15" t="s">
        <v>526</v>
      </c>
      <c r="B51" s="17" t="n">
        <v>6866</v>
      </c>
      <c r="C51" s="18">
        <f>(108.0/B51*100)</f>
        <v/>
      </c>
      <c r="D51" s="19" t="n">
        <v>6758</v>
      </c>
      <c r="E51" s="18" t="n">
        <v>414.33924275</v>
      </c>
      <c r="F51" s="20" t="n">
        <v>3.21713433</v>
      </c>
      <c r="G51" s="18" t="n">
        <v>424.37177034</v>
      </c>
      <c r="H51" s="20" t="n">
        <v>5.15965409</v>
      </c>
      <c r="I51" s="18" t="n">
        <v>416.92820572</v>
      </c>
      <c r="J51" s="20" t="n">
        <v>2.53265732</v>
      </c>
      <c r="K51" s="18" t="n">
        <v>428.5567867</v>
      </c>
      <c r="L51" s="20" t="n">
        <v>2.54386169</v>
      </c>
      <c r="M51" s="18" t="s">
        <v>481</v>
      </c>
      <c r="N51" s="20" t="s">
        <v>481</v>
      </c>
      <c r="O51" s="18" t="s">
        <v>481</v>
      </c>
      <c r="P51" s="20" t="s">
        <v>481</v>
      </c>
      <c r="Q51" s="18" t="n">
        <v>410.85572185</v>
      </c>
      <c r="R51" s="20" t="n">
        <v>3.7997542</v>
      </c>
      <c r="S51" s="18" t="s">
        <v>481</v>
      </c>
      <c r="T51" s="20" t="s">
        <v>481</v>
      </c>
      <c r="U51" s="18" t="n">
        <v>374.42993591</v>
      </c>
      <c r="V51" s="20" t="n">
        <v>8.084964380000001</v>
      </c>
    </row>
    <row r="52" spans="1:22">
      <c r="A52" s="15" t="s">
        <v>527</v>
      </c>
      <c r="B52" s="17" t="n">
        <v>5809</v>
      </c>
      <c r="C52" s="18">
        <f>(77.0/B52*100)</f>
        <v/>
      </c>
      <c r="D52" s="19" t="n">
        <v>5732</v>
      </c>
      <c r="E52" s="18" t="n">
        <v>447.34901373</v>
      </c>
      <c r="F52" s="20" t="n">
        <v>6.66866063</v>
      </c>
      <c r="G52" s="18" t="n">
        <v>475.9486941</v>
      </c>
      <c r="H52" s="20" t="n">
        <v>5.3793115</v>
      </c>
      <c r="I52" s="18" t="n">
        <v>476.42885634</v>
      </c>
      <c r="J52" s="20" t="n">
        <v>2.90089238</v>
      </c>
      <c r="K52" s="18" t="n">
        <v>480.7739707</v>
      </c>
      <c r="L52" s="20" t="n">
        <v>2.88166471</v>
      </c>
      <c r="M52" s="18" t="s">
        <v>481</v>
      </c>
      <c r="N52" s="20" t="s">
        <v>481</v>
      </c>
      <c r="O52" s="18" t="s">
        <v>481</v>
      </c>
      <c r="P52" s="20" t="s">
        <v>481</v>
      </c>
      <c r="Q52" s="18" t="s">
        <v>481</v>
      </c>
      <c r="R52" s="20" t="s">
        <v>481</v>
      </c>
      <c r="S52" s="18" t="s">
        <v>481</v>
      </c>
      <c r="T52" s="20" t="s">
        <v>481</v>
      </c>
      <c r="U52" s="18" t="n">
        <v>367.93086992</v>
      </c>
      <c r="V52" s="20" t="n">
        <v>12.41358177</v>
      </c>
    </row>
    <row r="53" spans="1:22">
      <c r="A53" s="15" t="s">
        <v>528</v>
      </c>
      <c r="B53" s="17" t="n">
        <v>5571</v>
      </c>
      <c r="C53" s="18">
        <f>(85.0/B53*100)</f>
        <v/>
      </c>
      <c r="D53" s="19" t="n">
        <v>5486</v>
      </c>
      <c r="E53" s="18" t="n">
        <v>410.74171826</v>
      </c>
      <c r="F53" s="20" t="n">
        <v>5.87329945</v>
      </c>
      <c r="G53" s="18" t="n">
        <v>417.51925428</v>
      </c>
      <c r="H53" s="20" t="n">
        <v>5.25442604</v>
      </c>
      <c r="I53" s="18" t="n">
        <v>441.47110115</v>
      </c>
      <c r="J53" s="20" t="n">
        <v>2.00517397</v>
      </c>
      <c r="K53" s="18" t="n">
        <v>436.83515336</v>
      </c>
      <c r="L53" s="20" t="n">
        <v>1.74340735</v>
      </c>
      <c r="M53" s="18" t="s">
        <v>481</v>
      </c>
      <c r="N53" s="20" t="s">
        <v>481</v>
      </c>
      <c r="O53" s="18" t="s">
        <v>481</v>
      </c>
      <c r="P53" s="20" t="s">
        <v>481</v>
      </c>
      <c r="Q53" s="18" t="s">
        <v>481</v>
      </c>
      <c r="R53" s="20" t="s">
        <v>481</v>
      </c>
      <c r="S53" s="18" t="s">
        <v>481</v>
      </c>
      <c r="T53" s="20" t="s">
        <v>481</v>
      </c>
      <c r="U53" s="18" t="n">
        <v>330.25098579</v>
      </c>
      <c r="V53" s="20" t="n">
        <v>6.18778685</v>
      </c>
    </row>
    <row r="54" spans="1:22">
      <c r="A54" s="15" t="s">
        <v>529</v>
      </c>
      <c r="B54" s="17" t="n">
        <v>4740</v>
      </c>
      <c r="C54" s="18">
        <f>(95.0/B54*100)</f>
        <v/>
      </c>
      <c r="D54" s="19" t="n">
        <v>4645</v>
      </c>
      <c r="E54" s="18" t="n">
        <v>327.21245249</v>
      </c>
      <c r="F54" s="20" t="n">
        <v>3.84959133</v>
      </c>
      <c r="G54" s="18" t="n">
        <v>315.47518622</v>
      </c>
      <c r="H54" s="20" t="n">
        <v>3.8382099</v>
      </c>
      <c r="I54" s="18" t="n">
        <v>335.19662963</v>
      </c>
      <c r="J54" s="20" t="n">
        <v>3.24358702</v>
      </c>
      <c r="K54" s="18" t="n">
        <v>355.92478366</v>
      </c>
      <c r="L54" s="20" t="n">
        <v>3.24973493</v>
      </c>
      <c r="M54" s="18" t="s">
        <v>481</v>
      </c>
      <c r="N54" s="20" t="s">
        <v>481</v>
      </c>
      <c r="O54" s="18" t="s">
        <v>481</v>
      </c>
      <c r="P54" s="20" t="s">
        <v>481</v>
      </c>
      <c r="Q54" s="18" t="s">
        <v>481</v>
      </c>
      <c r="R54" s="20" t="s">
        <v>481</v>
      </c>
      <c r="S54" s="18" t="s">
        <v>481</v>
      </c>
      <c r="T54" s="20" t="s">
        <v>481</v>
      </c>
      <c r="U54" s="18" t="n">
        <v>269.21755017</v>
      </c>
      <c r="V54" s="20" t="n">
        <v>3.87805882</v>
      </c>
    </row>
    <row r="55" spans="1:22">
      <c r="A55" s="15" t="s">
        <v>530</v>
      </c>
      <c r="B55" s="17" t="n">
        <v>5316</v>
      </c>
      <c r="C55" s="18">
        <f>(22.0/B55*100)</f>
        <v/>
      </c>
      <c r="D55" s="19" t="n">
        <v>5294</v>
      </c>
      <c r="E55" s="18" t="n">
        <v>369.51044248</v>
      </c>
      <c r="F55" s="20" t="n">
        <v>11.46459652</v>
      </c>
      <c r="G55" s="18" t="n">
        <v>385.19500004</v>
      </c>
      <c r="H55" s="20" t="n">
        <v>12.81240752</v>
      </c>
      <c r="I55" s="18" t="n">
        <v>400.28392769</v>
      </c>
      <c r="J55" s="20" t="n">
        <v>2.65254386</v>
      </c>
      <c r="K55" s="18" t="n">
        <v>429.51767332</v>
      </c>
      <c r="L55" s="20" t="n">
        <v>2.89140538</v>
      </c>
      <c r="M55" s="18" t="s">
        <v>481</v>
      </c>
      <c r="N55" s="20" t="s">
        <v>481</v>
      </c>
      <c r="O55" s="18" t="s">
        <v>481</v>
      </c>
      <c r="P55" s="20" t="s">
        <v>481</v>
      </c>
      <c r="Q55" s="18" t="s">
        <v>481</v>
      </c>
      <c r="R55" s="20" t="s">
        <v>481</v>
      </c>
      <c r="S55" s="18" t="n">
        <v>341.05021635</v>
      </c>
      <c r="T55" s="20" t="n">
        <v>19.54006062</v>
      </c>
      <c r="U55" s="18" t="n">
        <v>315.65143468</v>
      </c>
      <c r="V55" s="20" t="n">
        <v>7.46170855</v>
      </c>
    </row>
    <row r="56" spans="1:22">
      <c r="A56" s="15" t="s">
        <v>531</v>
      </c>
      <c r="B56" s="17" t="n">
        <v>5359</v>
      </c>
      <c r="C56" s="18">
        <f>(76.0/B56*100)</f>
        <v/>
      </c>
      <c r="D56" s="19" t="n">
        <v>5283</v>
      </c>
      <c r="E56" s="18" t="n">
        <v>495.49404613</v>
      </c>
      <c r="F56" s="20" t="n">
        <v>5.84476658</v>
      </c>
      <c r="G56" s="18" t="n">
        <v>519.87823589</v>
      </c>
      <c r="H56" s="20" t="n">
        <v>3.92318675</v>
      </c>
      <c r="I56" s="18" t="n">
        <v>529.02026763</v>
      </c>
      <c r="J56" s="20" t="n">
        <v>2.65193554</v>
      </c>
      <c r="K56" s="18" t="n">
        <v>518.21022599</v>
      </c>
      <c r="L56" s="20" t="n">
        <v>3.78045686</v>
      </c>
      <c r="M56" s="18" t="s">
        <v>481</v>
      </c>
      <c r="N56" s="20" t="s">
        <v>481</v>
      </c>
      <c r="O56" s="18" t="s">
        <v>481</v>
      </c>
      <c r="P56" s="20" t="s">
        <v>481</v>
      </c>
      <c r="Q56" s="18" t="s">
        <v>481</v>
      </c>
      <c r="R56" s="20" t="s">
        <v>481</v>
      </c>
      <c r="S56" s="18" t="s">
        <v>481</v>
      </c>
      <c r="T56" s="20" t="s">
        <v>481</v>
      </c>
      <c r="U56" s="18" t="n">
        <v>457.48012186</v>
      </c>
      <c r="V56" s="20" t="n">
        <v>17.85260993</v>
      </c>
    </row>
    <row r="57" spans="1:22">
      <c r="A57" s="15" t="s">
        <v>532</v>
      </c>
      <c r="B57" s="17" t="n">
        <v>6513</v>
      </c>
      <c r="C57" s="18">
        <f>(0.0/B57*100)</f>
        <v/>
      </c>
      <c r="D57" s="19" t="n">
        <v>6513</v>
      </c>
      <c r="E57" s="18" t="n">
        <v>371.13471279</v>
      </c>
      <c r="F57" s="20" t="n">
        <v>9.20257346</v>
      </c>
      <c r="G57" s="18" t="n">
        <v>402.37874206</v>
      </c>
      <c r="H57" s="20" t="n">
        <v>6.4960925</v>
      </c>
      <c r="I57" s="18" t="n">
        <v>401.16886511</v>
      </c>
      <c r="J57" s="20" t="n">
        <v>2.79140491</v>
      </c>
      <c r="K57" s="18" t="n">
        <v>409.24496376</v>
      </c>
      <c r="L57" s="20" t="n">
        <v>2.8518661</v>
      </c>
      <c r="M57" s="18" t="s">
        <v>481</v>
      </c>
      <c r="N57" s="20" t="s">
        <v>481</v>
      </c>
      <c r="O57" s="18" t="s">
        <v>481</v>
      </c>
      <c r="P57" s="20" t="s">
        <v>481</v>
      </c>
      <c r="Q57" s="18" t="s">
        <v>481</v>
      </c>
      <c r="R57" s="20" t="s">
        <v>481</v>
      </c>
      <c r="S57" s="18" t="n">
        <v>310.92616294</v>
      </c>
      <c r="T57" s="20" t="n">
        <v>23.10633118</v>
      </c>
      <c r="U57" s="18" t="n">
        <v>333.9446128</v>
      </c>
      <c r="V57" s="20" t="n">
        <v>10.74849746</v>
      </c>
    </row>
    <row r="58" spans="1:22">
      <c r="A58" s="15" t="s">
        <v>533</v>
      </c>
      <c r="B58" s="17" t="n">
        <v>7267</v>
      </c>
      <c r="C58" s="18">
        <f>(10.0/B58*100)</f>
        <v/>
      </c>
      <c r="D58" s="19" t="n">
        <v>7257</v>
      </c>
      <c r="E58" s="18" t="n">
        <v>357.40439656</v>
      </c>
      <c r="F58" s="20" t="n">
        <v>5.53123064</v>
      </c>
      <c r="G58" s="18" t="n">
        <v>367.47957793</v>
      </c>
      <c r="H58" s="20" t="n">
        <v>6.06421237</v>
      </c>
      <c r="I58" s="18" t="n">
        <v>407.10460686</v>
      </c>
      <c r="J58" s="20" t="n">
        <v>3.1480894</v>
      </c>
      <c r="K58" s="18" t="n">
        <v>426.25903029</v>
      </c>
      <c r="L58" s="20" t="n">
        <v>2.47255946</v>
      </c>
      <c r="M58" s="18" t="s">
        <v>481</v>
      </c>
      <c r="N58" s="20" t="s">
        <v>481</v>
      </c>
      <c r="O58" s="18" t="s">
        <v>481</v>
      </c>
      <c r="P58" s="20" t="s">
        <v>481</v>
      </c>
      <c r="Q58" s="18" t="s">
        <v>481</v>
      </c>
      <c r="R58" s="20" t="s">
        <v>481</v>
      </c>
      <c r="S58" s="18" t="n">
        <v>304.84633555</v>
      </c>
      <c r="T58" s="20" t="n">
        <v>16.85221087</v>
      </c>
      <c r="U58" s="18" t="n">
        <v>310.66958608</v>
      </c>
      <c r="V58" s="20" t="n">
        <v>11.48391543</v>
      </c>
    </row>
    <row r="59" spans="1:22">
      <c r="A59" s="15" t="s">
        <v>534</v>
      </c>
      <c r="B59" s="17" t="n">
        <v>4826</v>
      </c>
      <c r="C59" s="18">
        <f>(26.0/B59*100)</f>
        <v/>
      </c>
      <c r="D59" s="19" t="n">
        <v>4800</v>
      </c>
      <c r="E59" s="18" t="n">
        <v>338.47000296</v>
      </c>
      <c r="F59" s="20" t="n">
        <v>7.7471646</v>
      </c>
      <c r="G59" s="18" t="n">
        <v>351.80771779</v>
      </c>
      <c r="H59" s="20" t="n">
        <v>8.65413558</v>
      </c>
      <c r="I59" s="18" t="n">
        <v>380.02237537</v>
      </c>
      <c r="J59" s="20" t="n">
        <v>2.47209734</v>
      </c>
      <c r="K59" s="18" t="n">
        <v>386.87778608</v>
      </c>
      <c r="L59" s="20" t="n">
        <v>2.03067927</v>
      </c>
      <c r="M59" s="18" t="s">
        <v>481</v>
      </c>
      <c r="N59" s="20" t="s">
        <v>481</v>
      </c>
      <c r="O59" s="18" t="s">
        <v>481</v>
      </c>
      <c r="P59" s="20" t="s">
        <v>481</v>
      </c>
      <c r="Q59" s="18" t="s">
        <v>481</v>
      </c>
      <c r="R59" s="20" t="s">
        <v>481</v>
      </c>
      <c r="S59" s="18" t="n">
        <v>338.44513457</v>
      </c>
      <c r="T59" s="20" t="n">
        <v>24.50171456</v>
      </c>
      <c r="U59" s="18" t="n">
        <v>317.14022603</v>
      </c>
      <c r="V59" s="20" t="n">
        <v>6.21784646</v>
      </c>
    </row>
    <row r="60" spans="1:22">
      <c r="A60" s="15" t="s">
        <v>535</v>
      </c>
      <c r="B60" s="17" t="n">
        <v>4546</v>
      </c>
      <c r="C60" s="18">
        <f>(15.0/B60*100)</f>
        <v/>
      </c>
      <c r="D60" s="19" t="n">
        <v>4531</v>
      </c>
      <c r="E60" s="18" t="n">
        <v>329.95951702</v>
      </c>
      <c r="F60" s="20" t="n">
        <v>6.57966518</v>
      </c>
      <c r="G60" s="18" t="n">
        <v>326.63660548</v>
      </c>
      <c r="H60" s="20" t="n">
        <v>6.9114972</v>
      </c>
      <c r="I60" s="18" t="n">
        <v>390.44940755</v>
      </c>
      <c r="J60" s="20" t="n">
        <v>4.38262221</v>
      </c>
      <c r="K60" s="18" t="n">
        <v>404.66283727</v>
      </c>
      <c r="L60" s="20" t="n">
        <v>3.75952194</v>
      </c>
      <c r="M60" s="18" t="s">
        <v>481</v>
      </c>
      <c r="N60" s="20" t="s">
        <v>481</v>
      </c>
      <c r="O60" s="18" t="s">
        <v>481</v>
      </c>
      <c r="P60" s="20" t="s">
        <v>481</v>
      </c>
      <c r="Q60" s="18" t="n">
        <v>331.4352</v>
      </c>
      <c r="R60" s="20" t="n">
        <v>30.58515688</v>
      </c>
      <c r="S60" s="18" t="n">
        <v>342.32802705</v>
      </c>
      <c r="T60" s="20" t="n">
        <v>18.29135825</v>
      </c>
      <c r="U60" s="18" t="n">
        <v>333.28885532</v>
      </c>
      <c r="V60" s="20" t="n">
        <v>8.292327350000001</v>
      </c>
    </row>
    <row r="61" spans="1:22">
      <c r="A61" s="15" t="s">
        <v>536</v>
      </c>
      <c r="B61" s="17" t="n">
        <v>6525</v>
      </c>
      <c r="C61" s="18">
        <f>(138.0/B61*100)</f>
        <v/>
      </c>
      <c r="D61" s="19" t="n">
        <v>6387</v>
      </c>
      <c r="E61" s="18" t="n">
        <v>464.54782425</v>
      </c>
      <c r="F61" s="20" t="n">
        <v>3.2994052</v>
      </c>
      <c r="G61" s="18" t="n">
        <v>476.37665102</v>
      </c>
      <c r="H61" s="20" t="n">
        <v>4.5604735</v>
      </c>
      <c r="I61" s="18" t="n">
        <v>483.72578408</v>
      </c>
      <c r="J61" s="20" t="n">
        <v>4.17252192</v>
      </c>
      <c r="K61" s="18" t="n">
        <v>481.29398127</v>
      </c>
      <c r="L61" s="20" t="n">
        <v>3.02575508</v>
      </c>
      <c r="M61" s="18" t="s">
        <v>481</v>
      </c>
      <c r="N61" s="20" t="s">
        <v>481</v>
      </c>
      <c r="O61" s="18" t="s">
        <v>481</v>
      </c>
      <c r="P61" s="20" t="s">
        <v>481</v>
      </c>
      <c r="Q61" s="18" t="s">
        <v>481</v>
      </c>
      <c r="R61" s="20" t="s">
        <v>481</v>
      </c>
      <c r="S61" s="18" t="s">
        <v>481</v>
      </c>
      <c r="T61" s="20" t="s">
        <v>481</v>
      </c>
      <c r="U61" s="18" t="n">
        <v>381.77716229</v>
      </c>
      <c r="V61" s="20" t="n">
        <v>8.87255745</v>
      </c>
    </row>
    <row r="62" spans="1:22">
      <c r="A62" s="15" t="s">
        <v>537</v>
      </c>
      <c r="B62" s="17" t="n">
        <v>4476</v>
      </c>
      <c r="C62" s="18">
        <f>(3.0/B62*100)</f>
        <v/>
      </c>
      <c r="D62" s="19" t="n">
        <v>4473</v>
      </c>
      <c r="E62" s="18" t="n">
        <v>496.3488013</v>
      </c>
      <c r="F62" s="20" t="n">
        <v>7.10543167</v>
      </c>
      <c r="G62" s="18" t="n">
        <v>528.53930508</v>
      </c>
      <c r="H62" s="20" t="n">
        <v>3.68740585</v>
      </c>
      <c r="I62" s="18" t="n">
        <v>533.28006959</v>
      </c>
      <c r="J62" s="20" t="n">
        <v>1.36232528</v>
      </c>
      <c r="K62" s="18" t="n">
        <v>522.09920651</v>
      </c>
      <c r="L62" s="20" t="n">
        <v>2.46825441</v>
      </c>
      <c r="M62" s="18" t="s">
        <v>481</v>
      </c>
      <c r="N62" s="20" t="s">
        <v>481</v>
      </c>
      <c r="O62" s="18" t="s">
        <v>481</v>
      </c>
      <c r="P62" s="20" t="s">
        <v>481</v>
      </c>
      <c r="Q62" s="18" t="s">
        <v>481</v>
      </c>
      <c r="R62" s="20" t="s">
        <v>481</v>
      </c>
      <c r="S62" s="18" t="s">
        <v>481</v>
      </c>
      <c r="T62" s="20" t="s">
        <v>481</v>
      </c>
      <c r="U62" s="18" t="n">
        <v>522.22923042</v>
      </c>
      <c r="V62" s="20" t="n">
        <v>34.6967593</v>
      </c>
    </row>
    <row r="63" spans="1:22">
      <c r="A63" s="15" t="s">
        <v>538</v>
      </c>
      <c r="B63" s="17" t="n">
        <v>5324</v>
      </c>
      <c r="C63" s="18">
        <f>(13.0/B63*100)</f>
        <v/>
      </c>
      <c r="D63" s="19" t="n">
        <v>5311</v>
      </c>
      <c r="E63" s="18" t="n">
        <v>350.20375409</v>
      </c>
      <c r="F63" s="20" t="n">
        <v>8.54091811</v>
      </c>
      <c r="G63" s="18" t="n">
        <v>362.01744935</v>
      </c>
      <c r="H63" s="20" t="n">
        <v>8.90826929</v>
      </c>
      <c r="I63" s="18" t="n">
        <v>378.83940034</v>
      </c>
      <c r="J63" s="20" t="n">
        <v>2.3636624</v>
      </c>
      <c r="K63" s="18" t="n">
        <v>398.76556288</v>
      </c>
      <c r="L63" s="20" t="n">
        <v>1.87020819</v>
      </c>
      <c r="M63" s="18" t="s">
        <v>481</v>
      </c>
      <c r="N63" s="20" t="s">
        <v>481</v>
      </c>
      <c r="O63" s="18" t="s">
        <v>481</v>
      </c>
      <c r="P63" s="20" t="s">
        <v>481</v>
      </c>
      <c r="Q63" s="18" t="n">
        <v>316.2452</v>
      </c>
      <c r="R63" s="20" t="n">
        <v>28.53582391</v>
      </c>
      <c r="S63" s="18" t="n">
        <v>319.4411895</v>
      </c>
      <c r="T63" s="20" t="n">
        <v>26.79072492</v>
      </c>
      <c r="U63" s="18" t="n">
        <v>315.02704456</v>
      </c>
      <c r="V63" s="20" t="n">
        <v>4.77639744</v>
      </c>
    </row>
    <row r="64" spans="1:22">
      <c r="A64" s="15" t="s">
        <v>539</v>
      </c>
      <c r="B64" s="17" t="n">
        <v>3634</v>
      </c>
      <c r="C64" s="18">
        <f>(3.0/B64*100)</f>
        <v/>
      </c>
      <c r="D64" s="19" t="n">
        <v>3631</v>
      </c>
      <c r="E64" s="18" t="n">
        <v>421.66443949</v>
      </c>
      <c r="F64" s="20" t="n">
        <v>13.30907252</v>
      </c>
      <c r="G64" s="18" t="n">
        <v>465.41511027</v>
      </c>
      <c r="H64" s="20" t="n">
        <v>7.48529142</v>
      </c>
      <c r="I64" s="18" t="n">
        <v>480.21433801</v>
      </c>
      <c r="J64" s="20" t="n">
        <v>2.85792362</v>
      </c>
      <c r="K64" s="18" t="n">
        <v>461.44330458</v>
      </c>
      <c r="L64" s="20" t="n">
        <v>2.75853173</v>
      </c>
      <c r="M64" s="18" t="s">
        <v>481</v>
      </c>
      <c r="N64" s="20" t="s">
        <v>481</v>
      </c>
      <c r="O64" s="18" t="s">
        <v>481</v>
      </c>
      <c r="P64" s="20" t="s">
        <v>481</v>
      </c>
      <c r="Q64" s="18" t="s">
        <v>481</v>
      </c>
      <c r="R64" s="20" t="s">
        <v>481</v>
      </c>
      <c r="S64" s="18" t="n">
        <v>474.8303694</v>
      </c>
      <c r="T64" s="20" t="n">
        <v>133.91225981</v>
      </c>
      <c r="U64" s="18" t="n">
        <v>332.09588807</v>
      </c>
      <c r="V64" s="20" t="n">
        <v>17.36811135</v>
      </c>
    </row>
    <row r="65" spans="1:22">
      <c r="A65" s="15" t="s">
        <v>540</v>
      </c>
      <c r="B65" s="17" t="n">
        <v>5325</v>
      </c>
      <c r="C65" s="18">
        <f>(14.0/B65*100)</f>
        <v/>
      </c>
      <c r="D65" s="19" t="n">
        <v>5311</v>
      </c>
      <c r="E65" s="18" t="n">
        <v>408.07379411</v>
      </c>
      <c r="F65" s="20" t="n">
        <v>7.40400332</v>
      </c>
      <c r="G65" s="18" t="n">
        <v>428.02783555</v>
      </c>
      <c r="H65" s="20" t="n">
        <v>4.85241063</v>
      </c>
      <c r="I65" s="18" t="n">
        <v>428.73276329</v>
      </c>
      <c r="J65" s="20" t="n">
        <v>2.5400981</v>
      </c>
      <c r="K65" s="18" t="n">
        <v>440.04112214</v>
      </c>
      <c r="L65" s="20" t="n">
        <v>2.55830845</v>
      </c>
      <c r="M65" s="18" t="s">
        <v>481</v>
      </c>
      <c r="N65" s="20" t="s">
        <v>481</v>
      </c>
      <c r="O65" s="18" t="s">
        <v>481</v>
      </c>
      <c r="P65" s="20" t="s">
        <v>481</v>
      </c>
      <c r="Q65" s="18" t="n">
        <v>348.38887305</v>
      </c>
      <c r="R65" s="20" t="n">
        <v>21.11185029</v>
      </c>
      <c r="S65" s="18" t="s">
        <v>481</v>
      </c>
      <c r="T65" s="20" t="s">
        <v>481</v>
      </c>
      <c r="U65" s="18" t="n">
        <v>338.50428771</v>
      </c>
      <c r="V65" s="20" t="n">
        <v>6.05623501</v>
      </c>
    </row>
    <row r="66" spans="1:22">
      <c r="A66" s="15" t="s">
        <v>541</v>
      </c>
      <c r="B66" s="17" t="n">
        <v>5665</v>
      </c>
      <c r="C66" s="18">
        <f>(76.0/B66*100)</f>
        <v/>
      </c>
      <c r="D66" s="19" t="n">
        <v>5589</v>
      </c>
      <c r="E66" s="18" t="n">
        <v>403.9155007</v>
      </c>
      <c r="F66" s="20" t="n">
        <v>4.93858581</v>
      </c>
      <c r="G66" s="18" t="n">
        <v>398.54817993</v>
      </c>
      <c r="H66" s="20" t="n">
        <v>5.67999729</v>
      </c>
      <c r="I66" s="18" t="n">
        <v>412.51745902</v>
      </c>
      <c r="J66" s="20" t="n">
        <v>1.58458879</v>
      </c>
      <c r="K66" s="18" t="n">
        <v>423.90206271</v>
      </c>
      <c r="L66" s="20" t="n">
        <v>1.71908033</v>
      </c>
      <c r="M66" s="18" t="s">
        <v>481</v>
      </c>
      <c r="N66" s="20" t="s">
        <v>481</v>
      </c>
      <c r="O66" s="18" t="s">
        <v>481</v>
      </c>
      <c r="P66" s="20" t="s">
        <v>481</v>
      </c>
      <c r="Q66" s="18" t="s">
        <v>481</v>
      </c>
      <c r="R66" s="20" t="s">
        <v>481</v>
      </c>
      <c r="S66" s="18" t="s">
        <v>481</v>
      </c>
      <c r="T66" s="20" t="s">
        <v>481</v>
      </c>
      <c r="U66" s="18" t="n">
        <v>330.54273089</v>
      </c>
      <c r="V66" s="20" t="n">
        <v>4.63286719</v>
      </c>
    </row>
    <row r="67" spans="1:22">
      <c r="A67" s="15" t="s">
        <v>542</v>
      </c>
      <c r="B67" s="17" t="n">
        <v>6971</v>
      </c>
      <c r="C67" s="18">
        <f>(98.0/B67*100)</f>
        <v/>
      </c>
      <c r="D67" s="19" t="n">
        <v>6873</v>
      </c>
      <c r="E67" s="18" t="n">
        <v>369.48770502</v>
      </c>
      <c r="F67" s="20" t="n">
        <v>3.55083547</v>
      </c>
      <c r="G67" s="18" t="n">
        <v>376.44115171</v>
      </c>
      <c r="H67" s="20" t="n">
        <v>4.29723608</v>
      </c>
      <c r="I67" s="18" t="n">
        <v>392.41701893</v>
      </c>
      <c r="J67" s="20" t="n">
        <v>2.42796796</v>
      </c>
      <c r="K67" s="18" t="n">
        <v>420.50888077</v>
      </c>
      <c r="L67" s="20" t="n">
        <v>2.80266273</v>
      </c>
      <c r="M67" s="18" t="s">
        <v>481</v>
      </c>
      <c r="N67" s="20" t="s">
        <v>481</v>
      </c>
      <c r="O67" s="18" t="s">
        <v>481</v>
      </c>
      <c r="P67" s="20" t="s">
        <v>481</v>
      </c>
      <c r="Q67" s="18" t="s">
        <v>481</v>
      </c>
      <c r="R67" s="20" t="s">
        <v>481</v>
      </c>
      <c r="S67" s="18" t="s">
        <v>481</v>
      </c>
      <c r="T67" s="20" t="s">
        <v>481</v>
      </c>
      <c r="U67" s="18" t="n">
        <v>314.14558698</v>
      </c>
      <c r="V67" s="20" t="n">
        <v>6.4686915</v>
      </c>
    </row>
    <row r="68" spans="1:22">
      <c r="A68" s="15" t="s">
        <v>543</v>
      </c>
      <c r="B68" s="17" t="n">
        <v>12083</v>
      </c>
      <c r="C68" s="18">
        <f>(26.0/B68*100)</f>
        <v/>
      </c>
      <c r="D68" s="19" t="n">
        <v>12057</v>
      </c>
      <c r="E68" s="18" t="n">
        <v>379.63481987</v>
      </c>
      <c r="F68" s="20" t="n">
        <v>3.37311929</v>
      </c>
      <c r="G68" s="18" t="n">
        <v>402.65199038</v>
      </c>
      <c r="H68" s="20" t="n">
        <v>3.49441433</v>
      </c>
      <c r="I68" s="18" t="n">
        <v>434.19108637</v>
      </c>
      <c r="J68" s="20" t="n">
        <v>1.89651006</v>
      </c>
      <c r="K68" s="18" t="n">
        <v>430.4408869</v>
      </c>
      <c r="L68" s="20" t="n">
        <v>1.67586394</v>
      </c>
      <c r="M68" s="18" t="s">
        <v>481</v>
      </c>
      <c r="N68" s="20" t="s">
        <v>481</v>
      </c>
      <c r="O68" s="18" t="s">
        <v>481</v>
      </c>
      <c r="P68" s="20" t="s">
        <v>481</v>
      </c>
      <c r="Q68" s="18" t="s">
        <v>481</v>
      </c>
      <c r="R68" s="20" t="s">
        <v>481</v>
      </c>
      <c r="S68" s="18" t="s">
        <v>481</v>
      </c>
      <c r="T68" s="20" t="s">
        <v>481</v>
      </c>
      <c r="U68" s="18" t="n">
        <v>328.67816107</v>
      </c>
      <c r="V68" s="20" t="n">
        <v>3.53373577</v>
      </c>
    </row>
    <row r="69" spans="1:22">
      <c r="A69" s="15" t="s">
        <v>544</v>
      </c>
      <c r="B69" s="17" t="n">
        <v>4876</v>
      </c>
      <c r="C69" s="18">
        <f>(0.0/B69*100)</f>
        <v/>
      </c>
      <c r="D69" s="19" t="n">
        <v>4876</v>
      </c>
      <c r="E69" s="18" t="n">
        <v>422.54916871</v>
      </c>
      <c r="F69" s="20" t="n">
        <v>8.34584664</v>
      </c>
      <c r="G69" s="18" t="n">
        <v>414.80654435</v>
      </c>
      <c r="H69" s="20" t="n">
        <v>5.82717248</v>
      </c>
      <c r="I69" s="18" t="n">
        <v>432.12166937</v>
      </c>
      <c r="J69" s="20" t="n">
        <v>3.66042541</v>
      </c>
      <c r="K69" s="18" t="n">
        <v>445.04279849</v>
      </c>
      <c r="L69" s="20" t="n">
        <v>3.41669793</v>
      </c>
      <c r="M69" s="18" t="s">
        <v>481</v>
      </c>
      <c r="N69" s="20" t="s">
        <v>481</v>
      </c>
      <c r="O69" s="18" t="s">
        <v>481</v>
      </c>
      <c r="P69" s="20" t="s">
        <v>481</v>
      </c>
      <c r="Q69" s="18" t="s">
        <v>481</v>
      </c>
      <c r="R69" s="20" t="s">
        <v>481</v>
      </c>
      <c r="S69" s="18" t="s">
        <v>481</v>
      </c>
      <c r="T69" s="20" t="s">
        <v>481</v>
      </c>
      <c r="U69" s="18" t="n">
        <v>323.08163872</v>
      </c>
      <c r="V69" s="20" t="n">
        <v>11.73685608</v>
      </c>
    </row>
    <row r="70" spans="1:22">
      <c r="A70" s="15" t="s">
        <v>545</v>
      </c>
      <c r="B70" s="17" t="n">
        <v>6036</v>
      </c>
      <c r="C70" s="18">
        <f>(223.0/B70*100)</f>
        <v/>
      </c>
      <c r="D70" s="19" t="n">
        <v>5813</v>
      </c>
      <c r="E70" s="18" t="n">
        <v>481.51659954</v>
      </c>
      <c r="F70" s="20" t="n">
        <v>5.12937915</v>
      </c>
      <c r="G70" s="18" t="n">
        <v>486.99200616</v>
      </c>
      <c r="H70" s="20" t="n">
        <v>4.71227745</v>
      </c>
      <c r="I70" s="18" t="n">
        <v>485.85256828</v>
      </c>
      <c r="J70" s="20" t="n">
        <v>3.03681158</v>
      </c>
      <c r="K70" s="18" t="n">
        <v>504.82351812</v>
      </c>
      <c r="L70" s="20" t="n">
        <v>3.32176094</v>
      </c>
      <c r="M70" s="18" t="s">
        <v>481</v>
      </c>
      <c r="N70" s="20" t="s">
        <v>481</v>
      </c>
      <c r="O70" s="18" t="s">
        <v>481</v>
      </c>
      <c r="P70" s="20" t="s">
        <v>481</v>
      </c>
      <c r="Q70" s="18" t="s">
        <v>481</v>
      </c>
      <c r="R70" s="20" t="s">
        <v>481</v>
      </c>
      <c r="S70" s="18" t="s">
        <v>481</v>
      </c>
      <c r="T70" s="20" t="s">
        <v>481</v>
      </c>
      <c r="U70" s="18" t="n">
        <v>414.07669317</v>
      </c>
      <c r="V70" s="20" t="n">
        <v>8.882008259999999</v>
      </c>
    </row>
    <row r="71" spans="1:22">
      <c r="A71" s="15" t="s">
        <v>546</v>
      </c>
      <c r="B71" s="17" t="n">
        <v>6115</v>
      </c>
      <c r="C71" s="18">
        <f>(17.0/B71*100)</f>
        <v/>
      </c>
      <c r="D71" s="19" t="n">
        <v>6098</v>
      </c>
      <c r="E71" s="18" t="n">
        <v>515.81509926</v>
      </c>
      <c r="F71" s="20" t="n">
        <v>7.75997664</v>
      </c>
      <c r="G71" s="18" t="n">
        <v>549.2738744</v>
      </c>
      <c r="H71" s="20" t="n">
        <v>4.07511758</v>
      </c>
      <c r="I71" s="18" t="n">
        <v>563.4071081</v>
      </c>
      <c r="J71" s="20" t="n">
        <v>1.98927188</v>
      </c>
      <c r="K71" s="18" t="n">
        <v>553.03180107</v>
      </c>
      <c r="L71" s="20" t="n">
        <v>2.50371303</v>
      </c>
      <c r="M71" s="18" t="s">
        <v>481</v>
      </c>
      <c r="N71" s="20" t="s">
        <v>481</v>
      </c>
      <c r="O71" s="18" t="s">
        <v>481</v>
      </c>
      <c r="P71" s="20" t="s">
        <v>481</v>
      </c>
      <c r="Q71" s="18" t="s">
        <v>481</v>
      </c>
      <c r="R71" s="20" t="s">
        <v>481</v>
      </c>
      <c r="S71" s="18" t="s">
        <v>481</v>
      </c>
      <c r="T71" s="20" t="s">
        <v>481</v>
      </c>
      <c r="U71" s="18" t="n">
        <v>479.78306847</v>
      </c>
      <c r="V71" s="20" t="n">
        <v>20.79351983</v>
      </c>
    </row>
    <row r="72" spans="1:22">
      <c r="A72" s="15" t="s">
        <v>547</v>
      </c>
      <c r="B72" s="17" t="n">
        <v>7708</v>
      </c>
      <c r="C72" s="18">
        <f>(5.0/B72*100)</f>
        <v/>
      </c>
      <c r="D72" s="19" t="n">
        <v>7703</v>
      </c>
      <c r="E72" s="18" t="n">
        <v>496.66389056</v>
      </c>
      <c r="F72" s="20" t="n">
        <v>5.97716415</v>
      </c>
      <c r="G72" s="18" t="n">
        <v>524.80561958</v>
      </c>
      <c r="H72" s="20" t="n">
        <v>5.73138135</v>
      </c>
      <c r="I72" s="18" t="n">
        <v>533.52572242</v>
      </c>
      <c r="J72" s="20" t="n">
        <v>3.04883981</v>
      </c>
      <c r="K72" s="18" t="n">
        <v>536.5806732999999</v>
      </c>
      <c r="L72" s="20" t="n">
        <v>3.22647217</v>
      </c>
      <c r="M72" s="18" t="s">
        <v>481</v>
      </c>
      <c r="N72" s="20" t="s">
        <v>481</v>
      </c>
      <c r="O72" s="18" t="s">
        <v>481</v>
      </c>
      <c r="P72" s="20" t="s">
        <v>481</v>
      </c>
      <c r="Q72" s="18" t="s">
        <v>481</v>
      </c>
      <c r="R72" s="20" t="s">
        <v>481</v>
      </c>
      <c r="S72" s="18" t="s">
        <v>481</v>
      </c>
      <c r="T72" s="20" t="s">
        <v>481</v>
      </c>
      <c r="U72" s="18" t="n">
        <v>461.00582071</v>
      </c>
      <c r="V72" s="20" t="n">
        <v>18.46802509</v>
      </c>
    </row>
    <row r="73" spans="1:22">
      <c r="A73" s="15" t="s">
        <v>548</v>
      </c>
      <c r="B73" s="17" t="n">
        <v>8249</v>
      </c>
      <c r="C73" s="18">
        <f>(147.0/B73*100)</f>
        <v/>
      </c>
      <c r="D73" s="19" t="n">
        <v>8102</v>
      </c>
      <c r="E73" s="18" t="n">
        <v>406.43941601</v>
      </c>
      <c r="F73" s="20" t="n">
        <v>4.96747284</v>
      </c>
      <c r="G73" s="18" t="n">
        <v>400.39552527</v>
      </c>
      <c r="H73" s="20" t="n">
        <v>4.51916628</v>
      </c>
      <c r="I73" s="18" t="n">
        <v>422.08424379</v>
      </c>
      <c r="J73" s="20" t="n">
        <v>2.95314334</v>
      </c>
      <c r="K73" s="18" t="n">
        <v>435.98458861</v>
      </c>
      <c r="L73" s="20" t="n">
        <v>3.41250644</v>
      </c>
      <c r="M73" s="18" t="s">
        <v>481</v>
      </c>
      <c r="N73" s="20" t="s">
        <v>481</v>
      </c>
      <c r="O73" s="18" t="s">
        <v>481</v>
      </c>
      <c r="P73" s="20" t="s">
        <v>481</v>
      </c>
      <c r="Q73" s="18" t="s">
        <v>481</v>
      </c>
      <c r="R73" s="20" t="s">
        <v>481</v>
      </c>
      <c r="S73" s="18" t="s">
        <v>481</v>
      </c>
      <c r="T73" s="20" t="s">
        <v>481</v>
      </c>
      <c r="U73" s="18" t="n">
        <v>364.01105861</v>
      </c>
      <c r="V73" s="20" t="n">
        <v>13.82555713</v>
      </c>
    </row>
    <row r="74" spans="1:22">
      <c r="A74" s="15" t="s">
        <v>549</v>
      </c>
      <c r="B74" s="17" t="n">
        <v>4692</v>
      </c>
      <c r="C74" s="18">
        <f>(82.0/B74*100)</f>
        <v/>
      </c>
      <c r="D74" s="19" t="n">
        <v>4610</v>
      </c>
      <c r="E74" s="18" t="n">
        <v>395.85537955</v>
      </c>
      <c r="F74" s="20" t="n">
        <v>7.2950701</v>
      </c>
      <c r="G74" s="18" t="n">
        <v>418.29045958</v>
      </c>
      <c r="H74" s="20" t="n">
        <v>5.58380406</v>
      </c>
      <c r="I74" s="18" t="n">
        <v>429.60015978</v>
      </c>
      <c r="J74" s="20" t="n">
        <v>2.58173822</v>
      </c>
      <c r="K74" s="18" t="n">
        <v>431.92821379</v>
      </c>
      <c r="L74" s="20" t="n">
        <v>2.15790074</v>
      </c>
      <c r="M74" s="18" t="s">
        <v>481</v>
      </c>
      <c r="N74" s="20" t="s">
        <v>481</v>
      </c>
      <c r="O74" s="18" t="s">
        <v>481</v>
      </c>
      <c r="P74" s="20" t="s">
        <v>481</v>
      </c>
      <c r="Q74" s="18" t="n">
        <v>540.4248</v>
      </c>
      <c r="R74" s="20" t="n">
        <v>36.01929918</v>
      </c>
      <c r="S74" s="18" t="n">
        <v>307.36600912</v>
      </c>
      <c r="T74" s="20" t="n">
        <v>29.07697282</v>
      </c>
      <c r="U74" s="18" t="n">
        <v>338.15912795</v>
      </c>
      <c r="V74" s="20" t="n">
        <v>9.448902589999999</v>
      </c>
    </row>
    <row r="75" spans="1:22">
      <c r="A75" s="15" t="s">
        <v>550</v>
      </c>
      <c r="B75" s="17" t="n">
        <v>5375</v>
      </c>
      <c r="C75" s="18">
        <f>(209.0/B75*100)</f>
        <v/>
      </c>
      <c r="D75" s="19" t="n">
        <v>5166</v>
      </c>
      <c r="E75" s="18" t="n">
        <v>369.76175836</v>
      </c>
      <c r="F75" s="20" t="n">
        <v>4.97254642</v>
      </c>
      <c r="G75" s="18" t="n">
        <v>388.35002086</v>
      </c>
      <c r="H75" s="20" t="n">
        <v>4.3540884</v>
      </c>
      <c r="I75" s="18" t="n">
        <v>390.35188669</v>
      </c>
      <c r="J75" s="20" t="n">
        <v>2.57547389</v>
      </c>
      <c r="K75" s="18" t="n">
        <v>391.40678066</v>
      </c>
      <c r="L75" s="20" t="n">
        <v>2.14219068</v>
      </c>
      <c r="M75" s="18" t="s">
        <v>481</v>
      </c>
      <c r="N75" s="20" t="s">
        <v>481</v>
      </c>
      <c r="O75" s="18" t="s">
        <v>481</v>
      </c>
      <c r="P75" s="20" t="s">
        <v>481</v>
      </c>
      <c r="Q75" s="18" t="s">
        <v>481</v>
      </c>
      <c r="R75" s="20" t="s">
        <v>481</v>
      </c>
      <c r="S75" s="18" t="s">
        <v>481</v>
      </c>
      <c r="T75" s="20" t="s">
        <v>481</v>
      </c>
      <c r="U75" s="18" t="n">
        <v>343.92983907</v>
      </c>
      <c r="V75" s="20" t="n">
        <v>4.58163513</v>
      </c>
    </row>
    <row r="76" spans="1:22">
      <c r="A76" s="15" t="s">
        <v>551</v>
      </c>
      <c r="B76" s="17" t="n">
        <v>14167</v>
      </c>
      <c r="C76" s="18">
        <f>(229.0/B76*100)</f>
        <v/>
      </c>
      <c r="D76" s="19" t="n">
        <v>13938</v>
      </c>
      <c r="E76" s="18" t="n">
        <v>400.70869228</v>
      </c>
      <c r="F76" s="20" t="n">
        <v>4.64910446</v>
      </c>
      <c r="G76" s="18" t="n">
        <v>423.39050202</v>
      </c>
      <c r="H76" s="20" t="n">
        <v>4.23282761</v>
      </c>
      <c r="I76" s="18" t="n">
        <v>447.77801745</v>
      </c>
      <c r="J76" s="20" t="n">
        <v>2.5796621</v>
      </c>
      <c r="K76" s="18" t="n">
        <v>443.75609333</v>
      </c>
      <c r="L76" s="20" t="n">
        <v>2.80297266</v>
      </c>
      <c r="M76" s="18" t="s">
        <v>481</v>
      </c>
      <c r="N76" s="20" t="s">
        <v>481</v>
      </c>
      <c r="O76" s="18" t="s">
        <v>481</v>
      </c>
      <c r="P76" s="20" t="s">
        <v>481</v>
      </c>
      <c r="Q76" s="18" t="s">
        <v>481</v>
      </c>
      <c r="R76" s="20" t="s">
        <v>481</v>
      </c>
      <c r="S76" s="18" t="s">
        <v>481</v>
      </c>
      <c r="T76" s="20" t="s">
        <v>481</v>
      </c>
      <c r="U76" s="18" t="n">
        <v>339.59506476</v>
      </c>
      <c r="V76" s="20" t="n">
        <v>5.58048124</v>
      </c>
    </row>
    <row r="77" spans="1:22">
      <c r="A77" s="15" t="s">
        <v>552</v>
      </c>
      <c r="B77" s="17" t="n">
        <v>6062</v>
      </c>
      <c r="C77" s="18">
        <f>(88.0/B77*100)</f>
        <v/>
      </c>
      <c r="D77" s="19" t="n">
        <v>5974</v>
      </c>
      <c r="E77" s="18" t="n">
        <v>416.70371563</v>
      </c>
      <c r="F77" s="20" t="n">
        <v>4.05777533</v>
      </c>
      <c r="G77" s="18" t="n">
        <v>434.63331282</v>
      </c>
      <c r="H77" s="20" t="n">
        <v>4.53661145</v>
      </c>
      <c r="I77" s="18" t="n">
        <v>439.03706904</v>
      </c>
      <c r="J77" s="20" t="n">
        <v>2.52848038</v>
      </c>
      <c r="K77" s="18" t="n">
        <v>450.44596645</v>
      </c>
      <c r="L77" s="20" t="n">
        <v>2.80422376</v>
      </c>
      <c r="M77" s="18" t="s">
        <v>481</v>
      </c>
      <c r="N77" s="20" t="s">
        <v>481</v>
      </c>
      <c r="O77" s="18" t="s">
        <v>481</v>
      </c>
      <c r="P77" s="20" t="s">
        <v>481</v>
      </c>
      <c r="Q77" s="18" t="s">
        <v>481</v>
      </c>
      <c r="R77" s="20" t="s">
        <v>481</v>
      </c>
      <c r="S77" s="18" t="s">
        <v>481</v>
      </c>
      <c r="T77" s="20" t="s">
        <v>481</v>
      </c>
      <c r="U77" s="18" t="n">
        <v>344.78928099</v>
      </c>
      <c r="V77" s="20" t="n">
        <v>4.84905097</v>
      </c>
    </row>
    <row r="78" spans="1:22">
      <c r="A78" s="15" t="s">
        <v>553</v>
      </c>
      <c r="B78" s="17" t="n">
        <v>5826</v>
      </c>
      <c r="C78" s="18">
        <f>(0.0/B78*100)</f>
        <v/>
      </c>
      <c r="D78" s="19" t="n">
        <v>5826</v>
      </c>
      <c r="E78" s="18" t="n">
        <v>515.55835204</v>
      </c>
      <c r="F78" s="20" t="n">
        <v>9.37589053</v>
      </c>
      <c r="G78" s="18" t="n">
        <v>517.46098408</v>
      </c>
      <c r="H78" s="20" t="n">
        <v>8.36822781</v>
      </c>
      <c r="I78" s="18" t="n">
        <v>519.97466653</v>
      </c>
      <c r="J78" s="20" t="n">
        <v>4.12646035</v>
      </c>
      <c r="K78" s="18" t="n">
        <v>530.52665769</v>
      </c>
      <c r="L78" s="20" t="n">
        <v>4.09973358</v>
      </c>
      <c r="M78" s="18" t="s">
        <v>481</v>
      </c>
      <c r="N78" s="20" t="s">
        <v>481</v>
      </c>
      <c r="O78" s="18" t="s">
        <v>481</v>
      </c>
      <c r="P78" s="20" t="s">
        <v>481</v>
      </c>
      <c r="Q78" s="18" t="n">
        <v>431.126</v>
      </c>
      <c r="R78" s="20" t="n">
        <v>17.85283108</v>
      </c>
      <c r="S78" s="18" t="n">
        <v>456.10402798</v>
      </c>
      <c r="T78" s="20" t="n">
        <v>23.58810999</v>
      </c>
      <c r="U78" s="18" t="n">
        <v>448.99115557</v>
      </c>
      <c r="V78" s="20" t="n">
        <v>17.91136576</v>
      </c>
    </row>
    <row customHeight="1" ht="25" r="79" spans="1:22">
      <c r="A79" s="15" t="s">
        <v>554</v>
      </c>
      <c r="B79" s="17" t="n">
        <v>1657</v>
      </c>
      <c r="C79" s="18">
        <f>(41.0/B79*100)</f>
        <v/>
      </c>
      <c r="D79" s="19" t="n">
        <v>1616</v>
      </c>
      <c r="E79" s="18" t="n">
        <v>451.94775038</v>
      </c>
      <c r="F79" s="20" t="n">
        <v>15.42891706</v>
      </c>
      <c r="G79" s="18" t="n">
        <v>464.19501523</v>
      </c>
      <c r="H79" s="20" t="n">
        <v>15.26453552</v>
      </c>
      <c r="I79" s="18" t="n">
        <v>468.09163873</v>
      </c>
      <c r="J79" s="20" t="n">
        <v>6.17780158</v>
      </c>
      <c r="K79" s="18" t="n">
        <v>482.50528246</v>
      </c>
      <c r="L79" s="20" t="n">
        <v>7.09912513</v>
      </c>
      <c r="M79" s="18" t="s">
        <v>481</v>
      </c>
      <c r="N79" s="20" t="s">
        <v>481</v>
      </c>
      <c r="O79" s="18" t="s">
        <v>481</v>
      </c>
      <c r="P79" s="20" t="s">
        <v>481</v>
      </c>
      <c r="Q79" s="18" t="s">
        <v>481</v>
      </c>
      <c r="R79" s="20" t="s">
        <v>481</v>
      </c>
      <c r="S79" s="18" t="s">
        <v>481</v>
      </c>
      <c r="T79" s="20" t="s">
        <v>481</v>
      </c>
      <c r="U79" s="18" t="n">
        <v>347.79638915</v>
      </c>
      <c r="V79" s="20" t="n">
        <v>24.04582262</v>
      </c>
    </row>
    <row r="80" spans="1:22">
      <c r="A80" s="15" t="s">
        <v>555</v>
      </c>
      <c r="B80" s="17" t="n">
        <v>7841</v>
      </c>
      <c r="C80" s="18">
        <f>(0.0/B80*100)</f>
        <v/>
      </c>
      <c r="D80" s="19" t="n">
        <v>7841</v>
      </c>
      <c r="E80" s="18" t="n">
        <v>433.64170407</v>
      </c>
      <c r="F80" s="20" t="n">
        <v>7.76518968</v>
      </c>
      <c r="G80" s="18" t="n">
        <v>444.38672273</v>
      </c>
      <c r="H80" s="20" t="n">
        <v>7.3637143</v>
      </c>
      <c r="I80" s="18" t="n">
        <v>451.32305611</v>
      </c>
      <c r="J80" s="20" t="n">
        <v>4.13263503</v>
      </c>
      <c r="K80" s="18" t="n">
        <v>462.15316086</v>
      </c>
      <c r="L80" s="20" t="n">
        <v>3.89192897</v>
      </c>
      <c r="M80" s="18" t="s">
        <v>481</v>
      </c>
      <c r="N80" s="20" t="s">
        <v>481</v>
      </c>
      <c r="O80" s="18" t="s">
        <v>481</v>
      </c>
      <c r="P80" s="20" t="s">
        <v>481</v>
      </c>
      <c r="Q80" s="18" t="s">
        <v>481</v>
      </c>
      <c r="R80" s="20" t="s">
        <v>481</v>
      </c>
      <c r="S80" s="18" t="n">
        <v>449.8084</v>
      </c>
      <c r="T80" s="20" t="n">
        <v>31.33656563</v>
      </c>
      <c r="U80" s="18" t="n">
        <v>374.19316084</v>
      </c>
      <c r="V80" s="20" t="n">
        <v>32.68567974</v>
      </c>
    </row>
    <row r="81" spans="1:22">
      <c r="A81" s="23" t="s">
        <v>556</v>
      </c>
      <c r="B81" s="17" t="n">
        <v>8861</v>
      </c>
      <c r="C81" s="18">
        <f>(76.0/B81*100)</f>
        <v/>
      </c>
      <c r="D81" s="19" t="n">
        <v>8785</v>
      </c>
      <c r="E81" s="18" t="n">
        <v>427.62019524</v>
      </c>
      <c r="F81" s="20" t="n">
        <v>6.52831963</v>
      </c>
      <c r="G81" s="18" t="n">
        <v>423.18572705</v>
      </c>
      <c r="H81" s="20" t="n">
        <v>4.92668764</v>
      </c>
      <c r="I81" s="18" t="n">
        <v>442.38183022</v>
      </c>
      <c r="J81" s="20" t="n">
        <v>3.23764982</v>
      </c>
      <c r="K81" s="18" t="n">
        <v>453.83641679</v>
      </c>
      <c r="L81" s="20" t="n">
        <v>2.84941007</v>
      </c>
      <c r="M81" s="18" t="s">
        <v>481</v>
      </c>
      <c r="N81" s="20" t="s">
        <v>481</v>
      </c>
      <c r="O81" s="18" t="s">
        <v>481</v>
      </c>
      <c r="P81" s="20" t="s">
        <v>481</v>
      </c>
      <c r="Q81" s="18" t="s">
        <v>481</v>
      </c>
      <c r="R81" s="20" t="s">
        <v>481</v>
      </c>
      <c r="S81" s="18" t="s">
        <v>481</v>
      </c>
      <c r="T81" s="20" t="s">
        <v>481</v>
      </c>
      <c r="U81" s="18" t="n">
        <v>400.11822752</v>
      </c>
      <c r="V81" s="20" t="n">
        <v>17.87829138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732</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(394.0/B7*100)</f>
        <v/>
      </c>
      <c r="D7" s="19" t="n">
        <v>14136</v>
      </c>
      <c r="E7" s="18" t="n">
        <v>529.53596514</v>
      </c>
      <c r="F7" s="20" t="n">
        <v>1.90687072</v>
      </c>
      <c r="G7" s="18" t="n">
        <v>511.1945016</v>
      </c>
      <c r="H7" s="20" t="n">
        <v>2.12193122</v>
      </c>
      <c r="I7" s="18" t="n">
        <v>508.54977045</v>
      </c>
      <c r="J7" s="20" t="n">
        <v>2.73138326</v>
      </c>
      <c r="K7" s="18" t="n">
        <v>488.02310333</v>
      </c>
      <c r="L7" s="20" t="n">
        <v>3.28490385</v>
      </c>
      <c r="M7" s="18" t="s">
        <v>481</v>
      </c>
      <c r="N7" s="20" t="s">
        <v>481</v>
      </c>
      <c r="O7" s="18" t="s">
        <v>481</v>
      </c>
      <c r="P7" s="20" t="s">
        <v>481</v>
      </c>
      <c r="Q7" s="18" t="s">
        <v>481</v>
      </c>
      <c r="R7" s="20" t="s">
        <v>481</v>
      </c>
      <c r="S7" s="18" t="s">
        <v>481</v>
      </c>
      <c r="T7" s="20" t="s">
        <v>481</v>
      </c>
      <c r="U7" s="18" t="n">
        <v>430.93366457</v>
      </c>
      <c r="V7" s="20" t="n">
        <v>5.68227105</v>
      </c>
    </row>
    <row r="8" spans="1:22">
      <c r="A8" s="15" t="s">
        <v>483</v>
      </c>
      <c r="B8" s="17" t="n">
        <v>7007</v>
      </c>
      <c r="C8" s="18">
        <f>(28.0/B8*100)</f>
        <v/>
      </c>
      <c r="D8" s="19" t="n">
        <v>6979</v>
      </c>
      <c r="E8" s="18" t="n">
        <v>505.5421276</v>
      </c>
      <c r="F8" s="20" t="n">
        <v>2.80661192</v>
      </c>
      <c r="G8" s="18" t="n">
        <v>508.21976629</v>
      </c>
      <c r="H8" s="20" t="n">
        <v>3.3343241</v>
      </c>
      <c r="I8" s="18" t="n">
        <v>497.63678798</v>
      </c>
      <c r="J8" s="20" t="n">
        <v>3.44881161</v>
      </c>
      <c r="K8" s="18" t="n">
        <v>466.30361433</v>
      </c>
      <c r="L8" s="20" t="n">
        <v>3.89707388</v>
      </c>
      <c r="M8" s="18" t="s">
        <v>481</v>
      </c>
      <c r="N8" s="20" t="s">
        <v>481</v>
      </c>
      <c r="O8" s="18" t="s">
        <v>481</v>
      </c>
      <c r="P8" s="20" t="s">
        <v>481</v>
      </c>
      <c r="Q8" s="18" t="n">
        <v>368.48347797</v>
      </c>
      <c r="R8" s="20" t="n">
        <v>14.99112476</v>
      </c>
      <c r="S8" s="18" t="s">
        <v>481</v>
      </c>
      <c r="T8" s="20" t="s">
        <v>481</v>
      </c>
      <c r="U8" s="18" t="n">
        <v>372.94782081</v>
      </c>
      <c r="V8" s="20" t="n">
        <v>10.23229709</v>
      </c>
    </row>
    <row r="9" spans="1:22">
      <c r="A9" s="15" t="s">
        <v>484</v>
      </c>
      <c r="B9" s="17" t="n">
        <v>9651</v>
      </c>
      <c r="C9" s="18">
        <f>(127.0/B9*100)</f>
        <v/>
      </c>
      <c r="D9" s="19" t="n">
        <v>9524</v>
      </c>
      <c r="E9" s="18" t="n">
        <v>523.11876139</v>
      </c>
      <c r="F9" s="20" t="n">
        <v>2.19693875</v>
      </c>
      <c r="G9" s="18" t="n">
        <v>516.19415623</v>
      </c>
      <c r="H9" s="20" t="n">
        <v>2.92567655</v>
      </c>
      <c r="I9" s="18" t="n">
        <v>497.12802559</v>
      </c>
      <c r="J9" s="20" t="n">
        <v>3.67390631</v>
      </c>
      <c r="K9" s="18" t="n">
        <v>476.77108781</v>
      </c>
      <c r="L9" s="20" t="n">
        <v>4.04642226</v>
      </c>
      <c r="M9" s="18" t="s">
        <v>481</v>
      </c>
      <c r="N9" s="20" t="s">
        <v>481</v>
      </c>
      <c r="O9" s="18" t="s">
        <v>481</v>
      </c>
      <c r="P9" s="20" t="s">
        <v>481</v>
      </c>
      <c r="Q9" s="18" t="n">
        <v>374.78530698</v>
      </c>
      <c r="R9" s="20" t="n">
        <v>11.62763904</v>
      </c>
      <c r="S9" s="18" t="s">
        <v>481</v>
      </c>
      <c r="T9" s="20" t="s">
        <v>481</v>
      </c>
      <c r="U9" s="18" t="n">
        <v>408.92542132</v>
      </c>
      <c r="V9" s="20" t="n">
        <v>7.88877973</v>
      </c>
    </row>
    <row r="10" spans="1:22">
      <c r="A10" s="15" t="s">
        <v>485</v>
      </c>
      <c r="B10" s="17" t="n">
        <v>20058</v>
      </c>
      <c r="C10" s="18">
        <f>(0.0/B10*100)</f>
        <v/>
      </c>
      <c r="D10" s="19" t="n">
        <v>20058</v>
      </c>
      <c r="E10" s="18" t="s">
        <v>481</v>
      </c>
      <c r="F10" s="20" t="s">
        <v>481</v>
      </c>
      <c r="G10" s="18" t="s">
        <v>481</v>
      </c>
      <c r="H10" s="20" t="s">
        <v>481</v>
      </c>
      <c r="I10" s="18" t="s">
        <v>481</v>
      </c>
      <c r="J10" s="20" t="s">
        <v>481</v>
      </c>
      <c r="K10" s="18" t="s">
        <v>481</v>
      </c>
      <c r="L10" s="20" t="s">
        <v>481</v>
      </c>
      <c r="M10" s="18" t="s">
        <v>481</v>
      </c>
      <c r="N10" s="20" t="s">
        <v>481</v>
      </c>
      <c r="O10" s="18" t="s">
        <v>481</v>
      </c>
      <c r="P10" s="20" t="s">
        <v>481</v>
      </c>
      <c r="Q10" s="18" t="n">
        <v>527.70468432</v>
      </c>
      <c r="R10" s="20" t="n">
        <v>2.08026152</v>
      </c>
      <c r="S10" s="18" t="s">
        <v>481</v>
      </c>
      <c r="T10" s="20" t="s">
        <v>481</v>
      </c>
      <c r="U10" s="18" t="s">
        <v>481</v>
      </c>
      <c r="V10" s="20" t="s">
        <v>481</v>
      </c>
    </row>
    <row r="11" spans="1:22">
      <c r="A11" s="15" t="s">
        <v>486</v>
      </c>
      <c r="B11" s="17" t="n">
        <v>7053</v>
      </c>
      <c r="C11" s="18">
        <f>(55.0/B11*100)</f>
        <v/>
      </c>
      <c r="D11" s="19" t="n">
        <v>6998</v>
      </c>
      <c r="E11" s="18" t="n">
        <v>450.10055412</v>
      </c>
      <c r="F11" s="20" t="n">
        <v>2.62936149</v>
      </c>
      <c r="G11" s="18" t="n">
        <v>448.56792451</v>
      </c>
      <c r="H11" s="20" t="n">
        <v>3.41803427</v>
      </c>
      <c r="I11" s="18" t="n">
        <v>449.23969582</v>
      </c>
      <c r="J11" s="20" t="n">
        <v>3.69780638</v>
      </c>
      <c r="K11" s="18" t="n">
        <v>448.43006592</v>
      </c>
      <c r="L11" s="20" t="n">
        <v>4.46173985</v>
      </c>
      <c r="M11" s="18" t="s">
        <v>481</v>
      </c>
      <c r="N11" s="20" t="s">
        <v>481</v>
      </c>
      <c r="O11" s="18" t="s">
        <v>481</v>
      </c>
      <c r="P11" s="20" t="s">
        <v>481</v>
      </c>
      <c r="Q11" s="18" t="s">
        <v>481</v>
      </c>
      <c r="R11" s="20" t="s">
        <v>481</v>
      </c>
      <c r="S11" s="18" t="s">
        <v>481</v>
      </c>
      <c r="T11" s="20" t="s">
        <v>481</v>
      </c>
      <c r="U11" s="18" t="n">
        <v>369.13579613</v>
      </c>
      <c r="V11" s="20" t="n">
        <v>7.62499071</v>
      </c>
    </row>
    <row r="12" spans="1:22">
      <c r="A12" s="15" t="s">
        <v>487</v>
      </c>
      <c r="B12" s="17" t="n">
        <v>6894</v>
      </c>
      <c r="C12" s="18">
        <f>(58.0/B12*100)</f>
        <v/>
      </c>
      <c r="D12" s="19" t="n">
        <v>6836</v>
      </c>
      <c r="E12" s="18" t="n">
        <v>510.45475372</v>
      </c>
      <c r="F12" s="20" t="n">
        <v>2.53630015</v>
      </c>
      <c r="G12" s="18" t="n">
        <v>499.5930674</v>
      </c>
      <c r="H12" s="20" t="n">
        <v>3.38135973</v>
      </c>
      <c r="I12" s="18" t="n">
        <v>489.60744062</v>
      </c>
      <c r="J12" s="20" t="n">
        <v>3.1887665</v>
      </c>
      <c r="K12" s="18" t="n">
        <v>477.95605121</v>
      </c>
      <c r="L12" s="20" t="n">
        <v>3.48355598</v>
      </c>
      <c r="M12" s="18" t="s">
        <v>481</v>
      </c>
      <c r="N12" s="20" t="s">
        <v>481</v>
      </c>
      <c r="O12" s="18" t="s">
        <v>481</v>
      </c>
      <c r="P12" s="20" t="s">
        <v>481</v>
      </c>
      <c r="Q12" s="18" t="n">
        <v>366.6777112</v>
      </c>
      <c r="R12" s="20" t="n">
        <v>14.39052153</v>
      </c>
      <c r="S12" s="18" t="s">
        <v>481</v>
      </c>
      <c r="T12" s="20" t="s">
        <v>481</v>
      </c>
      <c r="U12" s="18" t="n">
        <v>394.24453144</v>
      </c>
      <c r="V12" s="20" t="n">
        <v>8.643658479999999</v>
      </c>
    </row>
    <row r="13" spans="1:22">
      <c r="A13" s="15" t="s">
        <v>488</v>
      </c>
      <c r="B13" s="17" t="n">
        <v>7161</v>
      </c>
      <c r="C13" s="18">
        <f>(96.0/B13*100)</f>
        <v/>
      </c>
      <c r="D13" s="19" t="n">
        <v>7065</v>
      </c>
      <c r="E13" s="18" t="n">
        <v>519.65453647</v>
      </c>
      <c r="F13" s="20" t="n">
        <v>3.21817373</v>
      </c>
      <c r="G13" s="18" t="n">
        <v>503.94281329</v>
      </c>
      <c r="H13" s="20" t="n">
        <v>2.53378142</v>
      </c>
      <c r="I13" s="18" t="n">
        <v>502.16489756</v>
      </c>
      <c r="J13" s="20" t="n">
        <v>3.89394277</v>
      </c>
      <c r="K13" s="18" t="n">
        <v>491.19454792</v>
      </c>
      <c r="L13" s="20" t="n">
        <v>4.33647051</v>
      </c>
      <c r="M13" s="18" t="s">
        <v>481</v>
      </c>
      <c r="N13" s="20" t="s">
        <v>481</v>
      </c>
      <c r="O13" s="18" t="s">
        <v>481</v>
      </c>
      <c r="P13" s="20" t="s">
        <v>481</v>
      </c>
      <c r="Q13" s="18" t="n">
        <v>436.36003517</v>
      </c>
      <c r="R13" s="20" t="n">
        <v>6.43426798</v>
      </c>
      <c r="S13" s="18" t="s">
        <v>481</v>
      </c>
      <c r="T13" s="20" t="s">
        <v>481</v>
      </c>
      <c r="U13" s="18" t="n">
        <v>381.30549703</v>
      </c>
      <c r="V13" s="20" t="n">
        <v>10.08391246</v>
      </c>
    </row>
    <row r="14" spans="1:22">
      <c r="A14" s="15" t="s">
        <v>489</v>
      </c>
      <c r="B14" s="17" t="n">
        <v>5587</v>
      </c>
      <c r="C14" s="18">
        <f>(76.0/B14*100)</f>
        <v/>
      </c>
      <c r="D14" s="19" t="n">
        <v>5511</v>
      </c>
      <c r="E14" s="18" t="n">
        <v>546.13880265</v>
      </c>
      <c r="F14" s="20" t="n">
        <v>3.201763</v>
      </c>
      <c r="G14" s="18" t="n">
        <v>539.74401821</v>
      </c>
      <c r="H14" s="20" t="n">
        <v>3.44470109</v>
      </c>
      <c r="I14" s="18" t="n">
        <v>537.26941273</v>
      </c>
      <c r="J14" s="20" t="n">
        <v>3.30269648</v>
      </c>
      <c r="K14" s="18" t="n">
        <v>515.95928197</v>
      </c>
      <c r="L14" s="20" t="n">
        <v>3.21927044</v>
      </c>
      <c r="M14" s="18" t="s">
        <v>481</v>
      </c>
      <c r="N14" s="20" t="s">
        <v>481</v>
      </c>
      <c r="O14" s="18" t="s">
        <v>481</v>
      </c>
      <c r="P14" s="20" t="s">
        <v>481</v>
      </c>
      <c r="Q14" s="18" t="s">
        <v>481</v>
      </c>
      <c r="R14" s="20" t="s">
        <v>481</v>
      </c>
      <c r="S14" s="18" t="s">
        <v>481</v>
      </c>
      <c r="T14" s="20" t="s">
        <v>481</v>
      </c>
      <c r="U14" s="18" t="n">
        <v>417.60634788</v>
      </c>
      <c r="V14" s="20" t="n">
        <v>13.66022275</v>
      </c>
    </row>
    <row r="15" spans="1:22">
      <c r="A15" s="15" t="s">
        <v>490</v>
      </c>
      <c r="B15" s="17" t="n">
        <v>5882</v>
      </c>
      <c r="C15" s="18">
        <f>(53.0/B15*100)</f>
        <v/>
      </c>
      <c r="D15" s="19" t="n">
        <v>5829</v>
      </c>
      <c r="E15" s="18" t="n">
        <v>549.08835571</v>
      </c>
      <c r="F15" s="20" t="n">
        <v>2.63541693</v>
      </c>
      <c r="G15" s="18" t="n">
        <v>531.69232001</v>
      </c>
      <c r="H15" s="20" t="n">
        <v>3.2996384</v>
      </c>
      <c r="I15" s="18" t="n">
        <v>514.7584223600001</v>
      </c>
      <c r="J15" s="20" t="n">
        <v>3.56196623</v>
      </c>
      <c r="K15" s="18" t="n">
        <v>487.17317181</v>
      </c>
      <c r="L15" s="20" t="n">
        <v>5.34354285</v>
      </c>
      <c r="M15" s="18" t="s">
        <v>481</v>
      </c>
      <c r="N15" s="20" t="s">
        <v>481</v>
      </c>
      <c r="O15" s="18" t="s">
        <v>481</v>
      </c>
      <c r="P15" s="20" t="s">
        <v>481</v>
      </c>
      <c r="Q15" s="18" t="n">
        <v>375.95013089</v>
      </c>
      <c r="R15" s="20" t="n">
        <v>17.42774697</v>
      </c>
      <c r="S15" s="18" t="s">
        <v>481</v>
      </c>
      <c r="T15" s="20" t="s">
        <v>481</v>
      </c>
      <c r="U15" s="18" t="n">
        <v>428.88285848</v>
      </c>
      <c r="V15" s="20" t="n">
        <v>9.72774025</v>
      </c>
    </row>
    <row r="16" spans="1:22">
      <c r="A16" s="15" t="s">
        <v>491</v>
      </c>
      <c r="B16" s="17" t="n">
        <v>6108</v>
      </c>
      <c r="C16" s="18">
        <f>(110.0/B16*100)</f>
        <v/>
      </c>
      <c r="D16" s="19" t="n">
        <v>5998</v>
      </c>
      <c r="E16" s="18" t="n">
        <v>513.03576513</v>
      </c>
      <c r="F16" s="20" t="n">
        <v>2.74392813</v>
      </c>
      <c r="G16" s="18" t="n">
        <v>513.36447935</v>
      </c>
      <c r="H16" s="20" t="n">
        <v>3.25523629</v>
      </c>
      <c r="I16" s="18" t="n">
        <v>495.89355343</v>
      </c>
      <c r="J16" s="20" t="n">
        <v>3.27149291</v>
      </c>
      <c r="K16" s="18" t="n">
        <v>477.22917202</v>
      </c>
      <c r="L16" s="20" t="n">
        <v>3.47902686</v>
      </c>
      <c r="M16" s="18" t="s">
        <v>481</v>
      </c>
      <c r="N16" s="20" t="s">
        <v>481</v>
      </c>
      <c r="O16" s="18" t="s">
        <v>481</v>
      </c>
      <c r="P16" s="20" t="s">
        <v>481</v>
      </c>
      <c r="Q16" s="18" t="s">
        <v>481</v>
      </c>
      <c r="R16" s="20" t="s">
        <v>481</v>
      </c>
      <c r="S16" s="18" t="s">
        <v>481</v>
      </c>
      <c r="T16" s="20" t="s">
        <v>481</v>
      </c>
      <c r="U16" s="18" t="n">
        <v>390.22014464</v>
      </c>
      <c r="V16" s="20" t="n">
        <v>8.556362160000001</v>
      </c>
    </row>
    <row r="17" spans="1:22">
      <c r="A17" s="15" t="s">
        <v>492</v>
      </c>
      <c r="B17" s="17" t="n">
        <v>6504</v>
      </c>
      <c r="C17" s="18">
        <f>(734.0/B17*100)</f>
        <v/>
      </c>
      <c r="D17" s="19" t="n">
        <v>5770</v>
      </c>
      <c r="E17" s="18" t="n">
        <v>527.59020695</v>
      </c>
      <c r="F17" s="20" t="n">
        <v>3.36341195</v>
      </c>
      <c r="G17" s="18" t="n">
        <v>523.00141734</v>
      </c>
      <c r="H17" s="20" t="n">
        <v>2.98480797</v>
      </c>
      <c r="I17" s="18" t="n">
        <v>520.56460339</v>
      </c>
      <c r="J17" s="20" t="n">
        <v>3.89292733</v>
      </c>
      <c r="K17" s="18" t="n">
        <v>500.81472881</v>
      </c>
      <c r="L17" s="20" t="n">
        <v>4.42456557</v>
      </c>
      <c r="M17" s="18" t="s">
        <v>481</v>
      </c>
      <c r="N17" s="20" t="s">
        <v>481</v>
      </c>
      <c r="O17" s="18" t="s">
        <v>481</v>
      </c>
      <c r="P17" s="20" t="s">
        <v>481</v>
      </c>
      <c r="Q17" s="18" t="n">
        <v>360.48925247</v>
      </c>
      <c r="R17" s="20" t="n">
        <v>12.44339086</v>
      </c>
      <c r="S17" s="18" t="s">
        <v>481</v>
      </c>
      <c r="T17" s="20" t="s">
        <v>481</v>
      </c>
      <c r="U17" s="18" t="n">
        <v>423.29669402</v>
      </c>
      <c r="V17" s="20" t="n">
        <v>11.85252813</v>
      </c>
    </row>
    <row r="18" spans="1:22">
      <c r="A18" s="15" t="s">
        <v>493</v>
      </c>
      <c r="B18" s="17" t="n">
        <v>5532</v>
      </c>
      <c r="C18" s="18">
        <f>(28.0/B18*100)</f>
        <v/>
      </c>
      <c r="D18" s="19" t="n">
        <v>5504</v>
      </c>
      <c r="E18" s="18" t="n">
        <v>456.85365064</v>
      </c>
      <c r="F18" s="20" t="n">
        <v>4.86646262</v>
      </c>
      <c r="G18" s="18" t="n">
        <v>460.02441457</v>
      </c>
      <c r="H18" s="20" t="n">
        <v>4.38865736</v>
      </c>
      <c r="I18" s="18" t="n">
        <v>460.64772057</v>
      </c>
      <c r="J18" s="20" t="n">
        <v>4.46745212</v>
      </c>
      <c r="K18" s="18" t="n">
        <v>446.82764423</v>
      </c>
      <c r="L18" s="20" t="n">
        <v>4.3068454</v>
      </c>
      <c r="M18" s="18" t="s">
        <v>481</v>
      </c>
      <c r="N18" s="20" t="s">
        <v>481</v>
      </c>
      <c r="O18" s="18" t="s">
        <v>481</v>
      </c>
      <c r="P18" s="20" t="s">
        <v>481</v>
      </c>
      <c r="Q18" s="18" t="s">
        <v>481</v>
      </c>
      <c r="R18" s="20" t="s">
        <v>481</v>
      </c>
      <c r="S18" s="18" t="s">
        <v>481</v>
      </c>
      <c r="T18" s="20" t="s">
        <v>481</v>
      </c>
      <c r="U18" s="18" t="n">
        <v>357.51084618</v>
      </c>
      <c r="V18" s="20" t="n">
        <v>9.37031882</v>
      </c>
    </row>
    <row r="19" spans="1:22">
      <c r="A19" s="15" t="s">
        <v>494</v>
      </c>
      <c r="B19" s="17" t="n">
        <v>5658</v>
      </c>
      <c r="C19" s="18">
        <f>(75.0/B19*100)</f>
        <v/>
      </c>
      <c r="D19" s="19" t="n">
        <v>5583</v>
      </c>
      <c r="E19" s="18" t="n">
        <v>502.04241101</v>
      </c>
      <c r="F19" s="20" t="n">
        <v>3.81069841</v>
      </c>
      <c r="G19" s="18" t="n">
        <v>494.84204689</v>
      </c>
      <c r="H19" s="20" t="n">
        <v>3.75638398</v>
      </c>
      <c r="I19" s="18" t="n">
        <v>474.3972355</v>
      </c>
      <c r="J19" s="20" t="n">
        <v>3.21983033</v>
      </c>
      <c r="K19" s="18" t="n">
        <v>449.36402137</v>
      </c>
      <c r="L19" s="20" t="n">
        <v>3.54662733</v>
      </c>
      <c r="M19" s="18" t="s">
        <v>481</v>
      </c>
      <c r="N19" s="20" t="s">
        <v>481</v>
      </c>
      <c r="O19" s="18" t="s">
        <v>481</v>
      </c>
      <c r="P19" s="20" t="s">
        <v>481</v>
      </c>
      <c r="Q19" s="18" t="s">
        <v>481</v>
      </c>
      <c r="R19" s="20" t="s">
        <v>481</v>
      </c>
      <c r="S19" s="18" t="s">
        <v>481</v>
      </c>
      <c r="T19" s="20" t="s">
        <v>481</v>
      </c>
      <c r="U19" s="18" t="n">
        <v>376.23261093</v>
      </c>
      <c r="V19" s="20" t="n">
        <v>14.47220394</v>
      </c>
    </row>
    <row r="20" spans="1:22">
      <c r="A20" s="15" t="s">
        <v>495</v>
      </c>
      <c r="B20" s="17" t="n">
        <v>3371</v>
      </c>
      <c r="C20" s="18">
        <f>(75.0/B20*100)</f>
        <v/>
      </c>
      <c r="D20" s="19" t="n">
        <v>3296</v>
      </c>
      <c r="E20" s="18" t="n">
        <v>484.55120161</v>
      </c>
      <c r="F20" s="20" t="n">
        <v>2.25853725</v>
      </c>
      <c r="G20" s="18" t="n">
        <v>467.53296549</v>
      </c>
      <c r="H20" s="20" t="n">
        <v>3.87339875</v>
      </c>
      <c r="I20" s="18" t="n">
        <v>467.94560911</v>
      </c>
      <c r="J20" s="20" t="n">
        <v>4.27740984</v>
      </c>
      <c r="K20" s="18" t="n">
        <v>449.97810829</v>
      </c>
      <c r="L20" s="20" t="n">
        <v>5.90807915</v>
      </c>
      <c r="M20" s="18" t="s">
        <v>481</v>
      </c>
      <c r="N20" s="20" t="s">
        <v>481</v>
      </c>
      <c r="O20" s="18" t="s">
        <v>481</v>
      </c>
      <c r="P20" s="20" t="s">
        <v>481</v>
      </c>
      <c r="Q20" s="18" t="s">
        <v>481</v>
      </c>
      <c r="R20" s="20" t="s">
        <v>481</v>
      </c>
      <c r="S20" s="18" t="s">
        <v>481</v>
      </c>
      <c r="T20" s="20" t="s">
        <v>481</v>
      </c>
      <c r="U20" s="18" t="n">
        <v>367.18050863</v>
      </c>
      <c r="V20" s="20" t="n">
        <v>10.16041943</v>
      </c>
    </row>
    <row r="21" spans="1:22">
      <c r="A21" s="15" t="s">
        <v>496</v>
      </c>
      <c r="B21" s="17" t="n">
        <v>5741</v>
      </c>
      <c r="C21" s="18">
        <f>(45.0/B21*100)</f>
        <v/>
      </c>
      <c r="D21" s="19" t="n">
        <v>5696</v>
      </c>
      <c r="E21" s="18" t="n">
        <v>514.09899235</v>
      </c>
      <c r="F21" s="20" t="n">
        <v>2.69144794</v>
      </c>
      <c r="G21" s="18" t="n">
        <v>500.04946699</v>
      </c>
      <c r="H21" s="20" t="n">
        <v>3.05990994</v>
      </c>
      <c r="I21" s="18" t="n">
        <v>501.37508659</v>
      </c>
      <c r="J21" s="20" t="n">
        <v>3.57644357</v>
      </c>
      <c r="K21" s="18" t="n">
        <v>484.18499544</v>
      </c>
      <c r="L21" s="20" t="n">
        <v>4.42550207</v>
      </c>
      <c r="M21" s="18" t="s">
        <v>481</v>
      </c>
      <c r="N21" s="20" t="s">
        <v>481</v>
      </c>
      <c r="O21" s="18" t="s">
        <v>481</v>
      </c>
      <c r="P21" s="20" t="s">
        <v>481</v>
      </c>
      <c r="Q21" s="18" t="s">
        <v>481</v>
      </c>
      <c r="R21" s="20" t="s">
        <v>481</v>
      </c>
      <c r="S21" s="18" t="s">
        <v>481</v>
      </c>
      <c r="T21" s="20" t="s">
        <v>481</v>
      </c>
      <c r="U21" s="18" t="n">
        <v>448.51276478</v>
      </c>
      <c r="V21" s="20" t="n">
        <v>10.5845033</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466.55281214</v>
      </c>
      <c r="R22" s="20" t="n">
        <v>3.43755424</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480.54676244</v>
      </c>
      <c r="R23" s="20" t="n">
        <v>2.51595285</v>
      </c>
      <c r="S23" s="18" t="s">
        <v>481</v>
      </c>
      <c r="T23" s="20" t="s">
        <v>481</v>
      </c>
      <c r="U23" s="18" t="s">
        <v>481</v>
      </c>
      <c r="V23" s="20" t="s">
        <v>481</v>
      </c>
    </row>
    <row r="24" spans="1:22">
      <c r="A24" s="15" t="s">
        <v>499</v>
      </c>
      <c r="B24" s="17" t="n">
        <v>6647</v>
      </c>
      <c r="C24" s="18">
        <f>(7.0/B24*100)</f>
        <v/>
      </c>
      <c r="D24" s="19" t="n">
        <v>6640</v>
      </c>
      <c r="E24" s="18" t="n">
        <v>548.99022108</v>
      </c>
      <c r="F24" s="20" t="n">
        <v>3.01186824</v>
      </c>
      <c r="G24" s="18" t="n">
        <v>561.12303098</v>
      </c>
      <c r="H24" s="20" t="n">
        <v>5.2124841</v>
      </c>
      <c r="I24" s="18" t="n">
        <v>534.85312707</v>
      </c>
      <c r="J24" s="20" t="n">
        <v>4.34459358</v>
      </c>
      <c r="K24" s="18" t="n">
        <v>505.48658297</v>
      </c>
      <c r="L24" s="20" t="n">
        <v>3.52536811</v>
      </c>
      <c r="M24" s="18" t="s">
        <v>481</v>
      </c>
      <c r="N24" s="20" t="s">
        <v>481</v>
      </c>
      <c r="O24" s="18" t="s">
        <v>481</v>
      </c>
      <c r="P24" s="20" t="s">
        <v>481</v>
      </c>
      <c r="Q24" s="18" t="s">
        <v>481</v>
      </c>
      <c r="R24" s="20" t="s">
        <v>481</v>
      </c>
      <c r="S24" s="18" t="s">
        <v>481</v>
      </c>
      <c r="T24" s="20" t="s">
        <v>481</v>
      </c>
      <c r="U24" s="18" t="n">
        <v>480.51309893</v>
      </c>
      <c r="V24" s="20" t="n">
        <v>16.44686071</v>
      </c>
    </row>
    <row r="25" spans="1:22">
      <c r="A25" s="15" t="s">
        <v>500</v>
      </c>
      <c r="B25" s="17" t="n">
        <v>5581</v>
      </c>
      <c r="C25" s="18">
        <f>(24.0/B25*100)</f>
        <v/>
      </c>
      <c r="D25" s="19" t="n">
        <v>5557</v>
      </c>
      <c r="E25" s="18" t="n">
        <v>528.03962904</v>
      </c>
      <c r="F25" s="20" t="n">
        <v>3.53847119</v>
      </c>
      <c r="G25" s="18" t="n">
        <v>521.8953006</v>
      </c>
      <c r="H25" s="20" t="n">
        <v>3.95667344</v>
      </c>
      <c r="I25" s="18" t="n">
        <v>503.29877269</v>
      </c>
      <c r="J25" s="20" t="n">
        <v>4.11044059</v>
      </c>
      <c r="K25" s="18" t="n">
        <v>484.82606378</v>
      </c>
      <c r="L25" s="20" t="n">
        <v>4.4920262</v>
      </c>
      <c r="M25" s="18" t="s">
        <v>481</v>
      </c>
      <c r="N25" s="20" t="s">
        <v>481</v>
      </c>
      <c r="O25" s="18" t="s">
        <v>481</v>
      </c>
      <c r="P25" s="20" t="s">
        <v>481</v>
      </c>
      <c r="Q25" s="18" t="s">
        <v>481</v>
      </c>
      <c r="R25" s="20" t="s">
        <v>481</v>
      </c>
      <c r="S25" s="18" t="s">
        <v>481</v>
      </c>
      <c r="T25" s="20" t="s">
        <v>481</v>
      </c>
      <c r="U25" s="18" t="n">
        <v>400.24066049</v>
      </c>
      <c r="V25" s="20" t="n">
        <v>28.46774218</v>
      </c>
    </row>
    <row r="26" spans="1:22">
      <c r="A26" s="15" t="s">
        <v>501</v>
      </c>
      <c r="B26" s="17" t="n">
        <v>4869</v>
      </c>
      <c r="C26" s="18">
        <f>(38.0/B26*100)</f>
        <v/>
      </c>
      <c r="D26" s="19" t="n">
        <v>4831</v>
      </c>
      <c r="E26" s="18" t="n">
        <v>502.95852214</v>
      </c>
      <c r="F26" s="20" t="n">
        <v>2.73317467</v>
      </c>
      <c r="G26" s="18" t="n">
        <v>495.07744799</v>
      </c>
      <c r="H26" s="20" t="n">
        <v>2.56320989</v>
      </c>
      <c r="I26" s="18" t="n">
        <v>487.96488716</v>
      </c>
      <c r="J26" s="20" t="n">
        <v>2.80663838</v>
      </c>
      <c r="K26" s="18" t="n">
        <v>470.40716454</v>
      </c>
      <c r="L26" s="20" t="n">
        <v>3.46882289</v>
      </c>
      <c r="M26" s="18" t="s">
        <v>481</v>
      </c>
      <c r="N26" s="20" t="s">
        <v>481</v>
      </c>
      <c r="O26" s="18" t="s">
        <v>481</v>
      </c>
      <c r="P26" s="20" t="s">
        <v>481</v>
      </c>
      <c r="Q26" s="18" t="s">
        <v>481</v>
      </c>
      <c r="R26" s="20" t="s">
        <v>481</v>
      </c>
      <c r="S26" s="18" t="s">
        <v>481</v>
      </c>
      <c r="T26" s="20" t="s">
        <v>481</v>
      </c>
      <c r="U26" s="18" t="n">
        <v>441.09335835</v>
      </c>
      <c r="V26" s="20" t="n">
        <v>11.97042686</v>
      </c>
    </row>
    <row r="27" spans="1:22">
      <c r="A27" s="15" t="s">
        <v>502</v>
      </c>
      <c r="B27" s="17" t="n">
        <v>5299</v>
      </c>
      <c r="C27" s="18">
        <f>(20.0/B27*100)</f>
        <v/>
      </c>
      <c r="D27" s="19" t="n">
        <v>5279</v>
      </c>
      <c r="E27" s="18" t="n">
        <v>496.08968672</v>
      </c>
      <c r="F27" s="20" t="n">
        <v>2.19100636</v>
      </c>
      <c r="G27" s="18" t="n">
        <v>491.14458552</v>
      </c>
      <c r="H27" s="20" t="n">
        <v>2.75148173</v>
      </c>
      <c r="I27" s="18" t="n">
        <v>478.54769786</v>
      </c>
      <c r="J27" s="20" t="n">
        <v>3.21253576</v>
      </c>
      <c r="K27" s="18" t="n">
        <v>472.45379114</v>
      </c>
      <c r="L27" s="20" t="n">
        <v>2.48929259</v>
      </c>
      <c r="M27" s="18" t="s">
        <v>481</v>
      </c>
      <c r="N27" s="20" t="s">
        <v>481</v>
      </c>
      <c r="O27" s="18" t="s">
        <v>481</v>
      </c>
      <c r="P27" s="20" t="s">
        <v>481</v>
      </c>
      <c r="Q27" s="18" t="s">
        <v>481</v>
      </c>
      <c r="R27" s="20" t="s">
        <v>481</v>
      </c>
      <c r="S27" s="18" t="s">
        <v>481</v>
      </c>
      <c r="T27" s="20" t="s">
        <v>481</v>
      </c>
      <c r="U27" s="18" t="n">
        <v>387.11098039</v>
      </c>
      <c r="V27" s="20" t="n">
        <v>6.774376</v>
      </c>
    </row>
    <row r="28" spans="1:22">
      <c r="A28" s="15" t="s">
        <v>503</v>
      </c>
      <c r="B28" s="17" t="n">
        <v>7568</v>
      </c>
      <c r="C28" s="18">
        <f>(68.0/B28*100)</f>
        <v/>
      </c>
      <c r="D28" s="19" t="n">
        <v>7500</v>
      </c>
      <c r="E28" s="18" t="n">
        <v>419.05255863</v>
      </c>
      <c r="F28" s="20" t="n">
        <v>2.29176925</v>
      </c>
      <c r="G28" s="18" t="n">
        <v>423.35699135</v>
      </c>
      <c r="H28" s="20" t="n">
        <v>2.81193403</v>
      </c>
      <c r="I28" s="18" t="n">
        <v>407.93733002</v>
      </c>
      <c r="J28" s="20" t="n">
        <v>3.83091754</v>
      </c>
      <c r="K28" s="18" t="n">
        <v>386.53760998</v>
      </c>
      <c r="L28" s="20" t="n">
        <v>4.24190881</v>
      </c>
      <c r="M28" s="18" t="s">
        <v>481</v>
      </c>
      <c r="N28" s="20" t="s">
        <v>481</v>
      </c>
      <c r="O28" s="18" t="s">
        <v>481</v>
      </c>
      <c r="P28" s="20" t="s">
        <v>481</v>
      </c>
      <c r="Q28" s="18" t="s">
        <v>481</v>
      </c>
      <c r="R28" s="20" t="s">
        <v>481</v>
      </c>
      <c r="S28" s="18" t="s">
        <v>481</v>
      </c>
      <c r="T28" s="20" t="s">
        <v>481</v>
      </c>
      <c r="U28" s="18" t="n">
        <v>356.33699693</v>
      </c>
      <c r="V28" s="20" t="n">
        <v>11.00948418</v>
      </c>
    </row>
    <row r="29" spans="1:22">
      <c r="A29" s="15" t="s">
        <v>504</v>
      </c>
      <c r="B29" s="17" t="n">
        <v>5385</v>
      </c>
      <c r="C29" s="18">
        <f>(30.0/B29*100)</f>
        <v/>
      </c>
      <c r="D29" s="19" t="n">
        <v>5355</v>
      </c>
      <c r="E29" s="18" t="n">
        <v>515.0562730300001</v>
      </c>
      <c r="F29" s="20" t="n">
        <v>2.74292288</v>
      </c>
      <c r="G29" s="18" t="n">
        <v>518.11295704</v>
      </c>
      <c r="H29" s="20" t="n">
        <v>3.31815246</v>
      </c>
      <c r="I29" s="18" t="n">
        <v>517.82945404</v>
      </c>
      <c r="J29" s="20" t="n">
        <v>4.16109813</v>
      </c>
      <c r="K29" s="18" t="n">
        <v>492.98875395</v>
      </c>
      <c r="L29" s="20" t="n">
        <v>5.40670257</v>
      </c>
      <c r="M29" s="18" t="s">
        <v>481</v>
      </c>
      <c r="N29" s="20" t="s">
        <v>481</v>
      </c>
      <c r="O29" s="18" t="s">
        <v>481</v>
      </c>
      <c r="P29" s="20" t="s">
        <v>481</v>
      </c>
      <c r="Q29" s="18" t="n">
        <v>358.28551468</v>
      </c>
      <c r="R29" s="20" t="n">
        <v>8.567023300000001</v>
      </c>
      <c r="S29" s="18" t="s">
        <v>481</v>
      </c>
      <c r="T29" s="20" t="s">
        <v>481</v>
      </c>
      <c r="U29" s="18" t="n">
        <v>389.9464837</v>
      </c>
      <c r="V29" s="20" t="n">
        <v>16.10592852</v>
      </c>
    </row>
    <row r="30" spans="1:22">
      <c r="A30" s="15" t="s">
        <v>505</v>
      </c>
      <c r="B30" s="17" t="n">
        <v>4520</v>
      </c>
      <c r="C30" s="18">
        <f>(109.0/B30*100)</f>
        <v/>
      </c>
      <c r="D30" s="19" t="n">
        <v>4411</v>
      </c>
      <c r="E30" s="18" t="n">
        <v>535.97200455</v>
      </c>
      <c r="F30" s="20" t="n">
        <v>3.46162577</v>
      </c>
      <c r="G30" s="18" t="n">
        <v>505.85532207</v>
      </c>
      <c r="H30" s="20" t="n">
        <v>3.53737641</v>
      </c>
      <c r="I30" s="18" t="n">
        <v>512.48856891</v>
      </c>
      <c r="J30" s="20" t="n">
        <v>3.68686417</v>
      </c>
      <c r="K30" s="18" t="n">
        <v>504.1494852</v>
      </c>
      <c r="L30" s="20" t="n">
        <v>4.66800568</v>
      </c>
      <c r="M30" s="18" t="s">
        <v>481</v>
      </c>
      <c r="N30" s="20" t="s">
        <v>481</v>
      </c>
      <c r="O30" s="18" t="s">
        <v>481</v>
      </c>
      <c r="P30" s="20" t="s">
        <v>481</v>
      </c>
      <c r="Q30" s="18" t="s">
        <v>481</v>
      </c>
      <c r="R30" s="20" t="s">
        <v>481</v>
      </c>
      <c r="S30" s="18" t="s">
        <v>481</v>
      </c>
      <c r="T30" s="20" t="s">
        <v>481</v>
      </c>
      <c r="U30" s="18" t="n">
        <v>438.67165866</v>
      </c>
      <c r="V30" s="20" t="n">
        <v>10.84171259</v>
      </c>
    </row>
    <row r="31" spans="1:22">
      <c r="A31" s="15" t="s">
        <v>506</v>
      </c>
      <c r="B31" s="17" t="n">
        <v>5456</v>
      </c>
      <c r="C31" s="18">
        <f>(127.0/B31*100)</f>
        <v/>
      </c>
      <c r="D31" s="19" t="n">
        <v>5329</v>
      </c>
      <c r="E31" s="18" t="n">
        <v>511.14935543</v>
      </c>
      <c r="F31" s="20" t="n">
        <v>2.72766041</v>
      </c>
      <c r="G31" s="18" t="n">
        <v>499.85180738</v>
      </c>
      <c r="H31" s="20" t="n">
        <v>3.20778581</v>
      </c>
      <c r="I31" s="18" t="n">
        <v>499.97317482</v>
      </c>
      <c r="J31" s="20" t="n">
        <v>3.89489163</v>
      </c>
      <c r="K31" s="18" t="n">
        <v>474.1615341</v>
      </c>
      <c r="L31" s="20" t="n">
        <v>5.33336341</v>
      </c>
      <c r="M31" s="18" t="s">
        <v>481</v>
      </c>
      <c r="N31" s="20" t="s">
        <v>481</v>
      </c>
      <c r="O31" s="18" t="s">
        <v>481</v>
      </c>
      <c r="P31" s="20" t="s">
        <v>481</v>
      </c>
      <c r="Q31" s="18" t="s">
        <v>481</v>
      </c>
      <c r="R31" s="20" t="s">
        <v>481</v>
      </c>
      <c r="S31" s="18" t="s">
        <v>481</v>
      </c>
      <c r="T31" s="20" t="s">
        <v>481</v>
      </c>
      <c r="U31" s="18" t="n">
        <v>408.57133371</v>
      </c>
      <c r="V31" s="20" t="n">
        <v>7.74393926</v>
      </c>
    </row>
    <row r="32" spans="1:22">
      <c r="A32" s="15" t="s">
        <v>507</v>
      </c>
      <c r="B32" s="17" t="n">
        <v>4478</v>
      </c>
      <c r="C32" s="18">
        <f>(5.0/B32*100)</f>
        <v/>
      </c>
      <c r="D32" s="19" t="n">
        <v>4473</v>
      </c>
      <c r="E32" s="18" t="n">
        <v>517.9731336900001</v>
      </c>
      <c r="F32" s="20" t="n">
        <v>3.2192161</v>
      </c>
      <c r="G32" s="18" t="n">
        <v>500.13060061</v>
      </c>
      <c r="H32" s="20" t="n">
        <v>3.0495426</v>
      </c>
      <c r="I32" s="18" t="n">
        <v>490.3430616</v>
      </c>
      <c r="J32" s="20" t="n">
        <v>4.23295624</v>
      </c>
      <c r="K32" s="18" t="n">
        <v>482.41687506</v>
      </c>
      <c r="L32" s="20" t="n">
        <v>4.10756854</v>
      </c>
      <c r="M32" s="18" t="s">
        <v>481</v>
      </c>
      <c r="N32" s="20" t="s">
        <v>481</v>
      </c>
      <c r="O32" s="18" t="s">
        <v>481</v>
      </c>
      <c r="P32" s="20" t="s">
        <v>481</v>
      </c>
      <c r="Q32" s="18" t="s">
        <v>481</v>
      </c>
      <c r="R32" s="20" t="s">
        <v>481</v>
      </c>
      <c r="S32" s="18" t="s">
        <v>481</v>
      </c>
      <c r="T32" s="20" t="s">
        <v>481</v>
      </c>
      <c r="U32" s="18" t="n">
        <v>413.36294481</v>
      </c>
      <c r="V32" s="20" t="n">
        <v>17.3354532</v>
      </c>
    </row>
    <row r="33" spans="1:22">
      <c r="A33" s="15" t="s">
        <v>508</v>
      </c>
      <c r="B33" s="17" t="n">
        <v>7325</v>
      </c>
      <c r="C33" s="18">
        <f>(76.0/B33*100)</f>
        <v/>
      </c>
      <c r="D33" s="19" t="n">
        <v>7249</v>
      </c>
      <c r="E33" s="18" t="n">
        <v>512.95920467</v>
      </c>
      <c r="F33" s="20" t="n">
        <v>2.95649717</v>
      </c>
      <c r="G33" s="18" t="n">
        <v>497.76740429</v>
      </c>
      <c r="H33" s="20" t="n">
        <v>2.98319291</v>
      </c>
      <c r="I33" s="18" t="n">
        <v>501.48646933</v>
      </c>
      <c r="J33" s="20" t="n">
        <v>3.52791724</v>
      </c>
      <c r="K33" s="18" t="n">
        <v>488.49499368</v>
      </c>
      <c r="L33" s="20" t="n">
        <v>4.91101304</v>
      </c>
      <c r="M33" s="18" t="s">
        <v>481</v>
      </c>
      <c r="N33" s="20" t="s">
        <v>481</v>
      </c>
      <c r="O33" s="18" t="s">
        <v>481</v>
      </c>
      <c r="P33" s="20" t="s">
        <v>481</v>
      </c>
      <c r="Q33" s="18" t="s">
        <v>481</v>
      </c>
      <c r="R33" s="20" t="s">
        <v>481</v>
      </c>
      <c r="S33" s="18" t="s">
        <v>481</v>
      </c>
      <c r="T33" s="20" t="s">
        <v>481</v>
      </c>
      <c r="U33" s="18" t="n">
        <v>401.40078183</v>
      </c>
      <c r="V33" s="20" t="n">
        <v>11.53785628</v>
      </c>
    </row>
    <row r="34" spans="1:22">
      <c r="A34" s="15" t="s">
        <v>509</v>
      </c>
      <c r="B34" s="17" t="n">
        <v>6350</v>
      </c>
      <c r="C34" s="18">
        <f>(40.0/B34*100)</f>
        <v/>
      </c>
      <c r="D34" s="19" t="n">
        <v>6310</v>
      </c>
      <c r="E34" s="18" t="n">
        <v>480.94394115</v>
      </c>
      <c r="F34" s="20" t="n">
        <v>3.49788482</v>
      </c>
      <c r="G34" s="18" t="n">
        <v>477.59639575</v>
      </c>
      <c r="H34" s="20" t="n">
        <v>2.8879652</v>
      </c>
      <c r="I34" s="18" t="n">
        <v>457.36084643</v>
      </c>
      <c r="J34" s="20" t="n">
        <v>3.0544851</v>
      </c>
      <c r="K34" s="18" t="n">
        <v>442.99126761</v>
      </c>
      <c r="L34" s="20" t="n">
        <v>4.47935054</v>
      </c>
      <c r="M34" s="18" t="s">
        <v>481</v>
      </c>
      <c r="N34" s="20" t="s">
        <v>481</v>
      </c>
      <c r="O34" s="18" t="s">
        <v>481</v>
      </c>
      <c r="P34" s="20" t="s">
        <v>481</v>
      </c>
      <c r="Q34" s="18" t="n">
        <v>306.56969545</v>
      </c>
      <c r="R34" s="20" t="n">
        <v>10.27624616</v>
      </c>
      <c r="S34" s="18" t="s">
        <v>481</v>
      </c>
      <c r="T34" s="20" t="s">
        <v>481</v>
      </c>
      <c r="U34" s="18" t="n">
        <v>349.56809151</v>
      </c>
      <c r="V34" s="20" t="n">
        <v>11.42819586</v>
      </c>
    </row>
    <row r="35" spans="1:22">
      <c r="A35" s="15" t="s">
        <v>510</v>
      </c>
      <c r="B35" s="17" t="n">
        <v>6406</v>
      </c>
      <c r="C35" s="18">
        <f>(39.0/B35*100)</f>
        <v/>
      </c>
      <c r="D35" s="19" t="n">
        <v>6367</v>
      </c>
      <c r="E35" s="18" t="n">
        <v>527.60699943</v>
      </c>
      <c r="F35" s="20" t="n">
        <v>3.10020762</v>
      </c>
      <c r="G35" s="18" t="n">
        <v>526.38871877</v>
      </c>
      <c r="H35" s="20" t="n">
        <v>3.40644561</v>
      </c>
      <c r="I35" s="18" t="n">
        <v>510.19065961</v>
      </c>
      <c r="J35" s="20" t="n">
        <v>2.50854741</v>
      </c>
      <c r="K35" s="18" t="n">
        <v>497.55436056</v>
      </c>
      <c r="L35" s="20" t="n">
        <v>3.55208155</v>
      </c>
      <c r="M35" s="18" t="s">
        <v>481</v>
      </c>
      <c r="N35" s="20" t="s">
        <v>481</v>
      </c>
      <c r="O35" s="18" t="s">
        <v>481</v>
      </c>
      <c r="P35" s="20" t="s">
        <v>481</v>
      </c>
      <c r="Q35" s="18" t="n">
        <v>374.85244494</v>
      </c>
      <c r="R35" s="20" t="n">
        <v>5.84040672</v>
      </c>
      <c r="S35" s="18" t="s">
        <v>481</v>
      </c>
      <c r="T35" s="20" t="s">
        <v>481</v>
      </c>
      <c r="U35" s="18" t="n">
        <v>419.49506826</v>
      </c>
      <c r="V35" s="20" t="n">
        <v>11.04311857</v>
      </c>
    </row>
    <row r="36" spans="1:22">
      <c r="A36" s="15" t="s">
        <v>511</v>
      </c>
      <c r="B36" s="17" t="n">
        <v>6736</v>
      </c>
      <c r="C36" s="18">
        <f>(33.0/B36*100)</f>
        <v/>
      </c>
      <c r="D36" s="19" t="n">
        <v>6703</v>
      </c>
      <c r="E36" s="18" t="n">
        <v>499.92235854</v>
      </c>
      <c r="F36" s="20" t="n">
        <v>2.50565372</v>
      </c>
      <c r="G36" s="18" t="n">
        <v>495.42887039</v>
      </c>
      <c r="H36" s="20" t="n">
        <v>2.5439927</v>
      </c>
      <c r="I36" s="18" t="n">
        <v>489.20779485</v>
      </c>
      <c r="J36" s="20" t="n">
        <v>3.63463077</v>
      </c>
      <c r="K36" s="18" t="n">
        <v>472.12790904</v>
      </c>
      <c r="L36" s="20" t="n">
        <v>4.65316375</v>
      </c>
      <c r="M36" s="18" t="s">
        <v>481</v>
      </c>
      <c r="N36" s="20" t="s">
        <v>481</v>
      </c>
      <c r="O36" s="18" t="s">
        <v>481</v>
      </c>
      <c r="P36" s="20" t="s">
        <v>481</v>
      </c>
      <c r="Q36" s="18" t="s">
        <v>481</v>
      </c>
      <c r="R36" s="20" t="s">
        <v>481</v>
      </c>
      <c r="S36" s="18" t="s">
        <v>481</v>
      </c>
      <c r="T36" s="20" t="s">
        <v>481</v>
      </c>
      <c r="U36" s="18" t="n">
        <v>421.66601724</v>
      </c>
      <c r="V36" s="20" t="n">
        <v>11.17454711</v>
      </c>
    </row>
    <row r="37" spans="1:22">
      <c r="A37" s="15" t="s">
        <v>512</v>
      </c>
      <c r="B37" s="17" t="n">
        <v>5458</v>
      </c>
      <c r="C37" s="18">
        <f>(66.0/B37*100)</f>
        <v/>
      </c>
      <c r="D37" s="19" t="n">
        <v>5392</v>
      </c>
      <c r="E37" s="18" t="n">
        <v>515.04822869</v>
      </c>
      <c r="F37" s="20" t="n">
        <v>3.44522693</v>
      </c>
      <c r="G37" s="18" t="n">
        <v>492.40224775</v>
      </c>
      <c r="H37" s="20" t="n">
        <v>4.37095576</v>
      </c>
      <c r="I37" s="18" t="n">
        <v>477.50085923</v>
      </c>
      <c r="J37" s="20" t="n">
        <v>4.59018609</v>
      </c>
      <c r="K37" s="18" t="n">
        <v>455.67333516</v>
      </c>
      <c r="L37" s="20" t="n">
        <v>5.90108299</v>
      </c>
      <c r="M37" s="18" t="s">
        <v>481</v>
      </c>
      <c r="N37" s="20" t="s">
        <v>481</v>
      </c>
      <c r="O37" s="18" t="s">
        <v>481</v>
      </c>
      <c r="P37" s="20" t="s">
        <v>481</v>
      </c>
      <c r="Q37" s="18" t="s">
        <v>481</v>
      </c>
      <c r="R37" s="20" t="s">
        <v>481</v>
      </c>
      <c r="S37" s="18" t="s">
        <v>481</v>
      </c>
      <c r="T37" s="20" t="s">
        <v>481</v>
      </c>
      <c r="U37" s="18" t="n">
        <v>390.0123841</v>
      </c>
      <c r="V37" s="20" t="n">
        <v>6.84816593</v>
      </c>
    </row>
    <row r="38" spans="1:22">
      <c r="A38" s="15" t="s">
        <v>513</v>
      </c>
      <c r="B38" s="17" t="n">
        <v>5860</v>
      </c>
      <c r="C38" s="18">
        <f>(17.0/B38*100)</f>
        <v/>
      </c>
      <c r="D38" s="19" t="n">
        <v>5843</v>
      </c>
      <c r="E38" s="18" t="n">
        <v>520.72149611</v>
      </c>
      <c r="F38" s="20" t="n">
        <v>3.49055923</v>
      </c>
      <c r="G38" s="18" t="n">
        <v>513.69404123</v>
      </c>
      <c r="H38" s="20" t="n">
        <v>4.12633012</v>
      </c>
      <c r="I38" s="18" t="n">
        <v>500.5462432</v>
      </c>
      <c r="J38" s="20" t="n">
        <v>4.9012045</v>
      </c>
      <c r="K38" s="18" t="n">
        <v>481.12010144</v>
      </c>
      <c r="L38" s="20" t="n">
        <v>4.22756333</v>
      </c>
      <c r="M38" s="18" t="s">
        <v>481</v>
      </c>
      <c r="N38" s="20" t="s">
        <v>481</v>
      </c>
      <c r="O38" s="18" t="s">
        <v>481</v>
      </c>
      <c r="P38" s="20" t="s">
        <v>481</v>
      </c>
      <c r="Q38" s="18" t="s">
        <v>481</v>
      </c>
      <c r="R38" s="20" t="s">
        <v>481</v>
      </c>
      <c r="S38" s="18" t="s">
        <v>481</v>
      </c>
      <c r="T38" s="20" t="s">
        <v>481</v>
      </c>
      <c r="U38" s="18" t="n">
        <v>402.0279896</v>
      </c>
      <c r="V38" s="20" t="n">
        <v>8.8187395</v>
      </c>
    </row>
    <row r="39" spans="1:22">
      <c r="A39" s="15" t="s">
        <v>514</v>
      </c>
      <c r="B39" s="17" t="n">
        <v>5895</v>
      </c>
      <c r="C39" s="18">
        <f>(32.0/B39*100)</f>
        <v/>
      </c>
      <c r="D39" s="19" t="n">
        <v>5863</v>
      </c>
      <c r="E39" s="18" t="n">
        <v>428.04673374</v>
      </c>
      <c r="F39" s="20" t="n">
        <v>4.3669636</v>
      </c>
      <c r="G39" s="18" t="n">
        <v>434.86370724</v>
      </c>
      <c r="H39" s="20" t="n">
        <v>5.16994028</v>
      </c>
      <c r="I39" s="18" t="n">
        <v>432.9200201</v>
      </c>
      <c r="J39" s="20" t="n">
        <v>4.78423116</v>
      </c>
      <c r="K39" s="18" t="n">
        <v>413.9362006</v>
      </c>
      <c r="L39" s="20" t="n">
        <v>3.9169197</v>
      </c>
      <c r="M39" s="18" t="s">
        <v>481</v>
      </c>
      <c r="N39" s="20" t="s">
        <v>481</v>
      </c>
      <c r="O39" s="18" t="s">
        <v>481</v>
      </c>
      <c r="P39" s="20" t="s">
        <v>481</v>
      </c>
      <c r="Q39" s="18" t="s">
        <v>481</v>
      </c>
      <c r="R39" s="20" t="s">
        <v>481</v>
      </c>
      <c r="S39" s="18" t="s">
        <v>481</v>
      </c>
      <c r="T39" s="20" t="s">
        <v>481</v>
      </c>
      <c r="U39" s="18" t="n">
        <v>363.60936909</v>
      </c>
      <c r="V39" s="20" t="n">
        <v>9.786839090000001</v>
      </c>
    </row>
    <row r="40" spans="1:22">
      <c r="A40" s="15" t="s">
        <v>515</v>
      </c>
      <c r="B40" s="17" t="n">
        <v>14157</v>
      </c>
      <c r="C40" s="18">
        <f>(292.0/B40*100)</f>
        <v/>
      </c>
      <c r="D40" s="19" t="n">
        <v>13865</v>
      </c>
      <c r="E40" s="18" t="n">
        <v>521.67875471</v>
      </c>
      <c r="F40" s="20" t="n">
        <v>2.93725829</v>
      </c>
      <c r="G40" s="18" t="n">
        <v>515.06687226</v>
      </c>
      <c r="H40" s="20" t="n">
        <v>3.51753311</v>
      </c>
      <c r="I40" s="18" t="n">
        <v>506.77847129</v>
      </c>
      <c r="J40" s="20" t="n">
        <v>3.53344455</v>
      </c>
      <c r="K40" s="18" t="n">
        <v>494.78600238</v>
      </c>
      <c r="L40" s="20" t="n">
        <v>4.06539133</v>
      </c>
      <c r="M40" s="18" t="s">
        <v>481</v>
      </c>
      <c r="N40" s="20" t="s">
        <v>481</v>
      </c>
      <c r="O40" s="18" t="s">
        <v>481</v>
      </c>
      <c r="P40" s="20" t="s">
        <v>481</v>
      </c>
      <c r="Q40" s="18" t="s">
        <v>481</v>
      </c>
      <c r="R40" s="20" t="s">
        <v>481</v>
      </c>
      <c r="S40" s="18" t="s">
        <v>481</v>
      </c>
      <c r="T40" s="20" t="s">
        <v>481</v>
      </c>
      <c r="U40" s="18" t="n">
        <v>422.82452287</v>
      </c>
      <c r="V40" s="20" t="n">
        <v>6.96273669</v>
      </c>
    </row>
    <row r="41" spans="1:22">
      <c r="A41" s="15" t="s">
        <v>516</v>
      </c>
      <c r="B41" s="17" t="n">
        <v>5712</v>
      </c>
      <c r="C41" s="18">
        <f>(39.0/B41*100)</f>
        <v/>
      </c>
      <c r="D41" s="19" t="n">
        <v>5673</v>
      </c>
      <c r="E41" s="18" t="n">
        <v>516.06939486</v>
      </c>
      <c r="F41" s="20" t="n">
        <v>3.79432213</v>
      </c>
      <c r="G41" s="18" t="n">
        <v>492.9782344</v>
      </c>
      <c r="H41" s="20" t="n">
        <v>3.63386872</v>
      </c>
      <c r="I41" s="18" t="n">
        <v>496.85509751</v>
      </c>
      <c r="J41" s="20" t="n">
        <v>3.56094109</v>
      </c>
      <c r="K41" s="18" t="n">
        <v>474.82950058</v>
      </c>
      <c r="L41" s="20" t="n">
        <v>4.75021618</v>
      </c>
      <c r="M41" s="18" t="s">
        <v>481</v>
      </c>
      <c r="N41" s="20" t="s">
        <v>481</v>
      </c>
      <c r="O41" s="18" t="s">
        <v>481</v>
      </c>
      <c r="P41" s="20" t="s">
        <v>481</v>
      </c>
      <c r="Q41" s="18" t="n">
        <v>387.44235424</v>
      </c>
      <c r="R41" s="20" t="n">
        <v>14.52510266</v>
      </c>
      <c r="S41" s="18" t="s">
        <v>481</v>
      </c>
      <c r="T41" s="20" t="s">
        <v>481</v>
      </c>
      <c r="U41" s="18" t="n">
        <v>394.51526714</v>
      </c>
      <c r="V41" s="20" t="n">
        <v>14.5266231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(1379.0/B46*100)</f>
        <v/>
      </c>
      <c r="D46" s="19" t="n">
        <v>21762</v>
      </c>
      <c r="E46" s="18" t="n">
        <v>415.66357835</v>
      </c>
      <c r="F46" s="20" t="n">
        <v>2.79864622</v>
      </c>
      <c r="G46" s="18" t="n">
        <v>405.36227768</v>
      </c>
      <c r="H46" s="20" t="n">
        <v>2.79443994</v>
      </c>
      <c r="I46" s="18" t="n">
        <v>403.43770604</v>
      </c>
      <c r="J46" s="20" t="n">
        <v>3.7300248</v>
      </c>
      <c r="K46" s="18" t="n">
        <v>401.53663883</v>
      </c>
      <c r="L46" s="20" t="n">
        <v>3.77146834</v>
      </c>
      <c r="M46" s="18" t="s">
        <v>481</v>
      </c>
      <c r="N46" s="20" t="s">
        <v>481</v>
      </c>
      <c r="O46" s="18" t="s">
        <v>481</v>
      </c>
      <c r="P46" s="20" t="s">
        <v>481</v>
      </c>
      <c r="Q46" s="18" t="s">
        <v>481</v>
      </c>
      <c r="R46" s="20" t="s">
        <v>481</v>
      </c>
      <c r="S46" s="18" t="s">
        <v>481</v>
      </c>
      <c r="T46" s="20" t="s">
        <v>481</v>
      </c>
      <c r="U46" s="18" t="n">
        <v>347.8211623</v>
      </c>
      <c r="V46" s="20" t="n">
        <v>3.13242918</v>
      </c>
    </row>
    <row r="47" spans="1:22">
      <c r="A47" s="15" t="s">
        <v>522</v>
      </c>
      <c r="B47" s="17" t="n">
        <v>5928</v>
      </c>
      <c r="C47" s="18">
        <f>(101.0/B47*100)</f>
        <v/>
      </c>
      <c r="D47" s="19" t="n">
        <v>5827</v>
      </c>
      <c r="E47" s="18" t="n">
        <v>443.88338247</v>
      </c>
      <c r="F47" s="20" t="n">
        <v>4.49000614</v>
      </c>
      <c r="G47" s="18" t="n">
        <v>464.68205876</v>
      </c>
      <c r="H47" s="20" t="n">
        <v>5.22424852</v>
      </c>
      <c r="I47" s="18" t="n">
        <v>462.86934783</v>
      </c>
      <c r="J47" s="20" t="n">
        <v>4.79692133</v>
      </c>
      <c r="K47" s="18" t="n">
        <v>446.55702242</v>
      </c>
      <c r="L47" s="20" t="n">
        <v>5.33341057</v>
      </c>
      <c r="M47" s="18" t="s">
        <v>481</v>
      </c>
      <c r="N47" s="20" t="s">
        <v>481</v>
      </c>
      <c r="O47" s="18" t="s">
        <v>481</v>
      </c>
      <c r="P47" s="20" t="s">
        <v>481</v>
      </c>
      <c r="Q47" s="18" t="s">
        <v>481</v>
      </c>
      <c r="R47" s="20" t="s">
        <v>481</v>
      </c>
      <c r="S47" s="18" t="s">
        <v>481</v>
      </c>
      <c r="T47" s="20" t="s">
        <v>481</v>
      </c>
      <c r="U47" s="18" t="n">
        <v>345.9188014</v>
      </c>
      <c r="V47" s="20" t="n">
        <v>6.62482194</v>
      </c>
    </row>
    <row r="48" spans="1:22">
      <c r="A48" s="15" t="s">
        <v>523</v>
      </c>
      <c r="B48" s="17" t="n">
        <v>9841</v>
      </c>
      <c r="C48" s="18">
        <f>(7.0/B48*100)</f>
        <v/>
      </c>
      <c r="D48" s="19" t="n">
        <v>9834</v>
      </c>
      <c r="E48" s="18" t="n">
        <v>534.95400424</v>
      </c>
      <c r="F48" s="20" t="n">
        <v>5.42354163</v>
      </c>
      <c r="G48" s="18" t="n">
        <v>502.4654097</v>
      </c>
      <c r="H48" s="20" t="n">
        <v>7.49650784</v>
      </c>
      <c r="I48" s="18" t="n">
        <v>509.2016262</v>
      </c>
      <c r="J48" s="20" t="n">
        <v>5.7052446</v>
      </c>
      <c r="K48" s="18" t="n">
        <v>511.01937852</v>
      </c>
      <c r="L48" s="20" t="n">
        <v>3.85592216</v>
      </c>
      <c r="M48" s="18" t="s">
        <v>481</v>
      </c>
      <c r="N48" s="20" t="s">
        <v>481</v>
      </c>
      <c r="O48" s="18" t="s">
        <v>481</v>
      </c>
      <c r="P48" s="20" t="s">
        <v>481</v>
      </c>
      <c r="Q48" s="18" t="s">
        <v>481</v>
      </c>
      <c r="R48" s="20" t="s">
        <v>481</v>
      </c>
      <c r="S48" s="18" t="s">
        <v>481</v>
      </c>
      <c r="T48" s="20" t="s">
        <v>481</v>
      </c>
      <c r="U48" s="18" t="n">
        <v>467.38564888</v>
      </c>
      <c r="V48" s="20" t="n">
        <v>41.31340076</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(225.0/B50*100)</f>
        <v/>
      </c>
      <c r="D50" s="19" t="n">
        <v>11570</v>
      </c>
      <c r="E50" s="18" t="n">
        <v>417.71004372</v>
      </c>
      <c r="F50" s="20" t="n">
        <v>2.79706443</v>
      </c>
      <c r="G50" s="18" t="n">
        <v>419.76846709</v>
      </c>
      <c r="H50" s="20" t="n">
        <v>3.03501953</v>
      </c>
      <c r="I50" s="18" t="n">
        <v>418.98359155</v>
      </c>
      <c r="J50" s="20" t="n">
        <v>3.41497521</v>
      </c>
      <c r="K50" s="18" t="n">
        <v>405.33068355</v>
      </c>
      <c r="L50" s="20" t="n">
        <v>3.87079402</v>
      </c>
      <c r="M50" s="18" t="s">
        <v>481</v>
      </c>
      <c r="N50" s="20" t="s">
        <v>481</v>
      </c>
      <c r="O50" s="18" t="s">
        <v>481</v>
      </c>
      <c r="P50" s="20" t="s">
        <v>481</v>
      </c>
      <c r="Q50" s="18" t="s">
        <v>481</v>
      </c>
      <c r="R50" s="20" t="s">
        <v>481</v>
      </c>
      <c r="S50" s="18" t="s">
        <v>481</v>
      </c>
      <c r="T50" s="20" t="s">
        <v>481</v>
      </c>
      <c r="U50" s="18" t="n">
        <v>344.42117524</v>
      </c>
      <c r="V50" s="20" t="n">
        <v>10.37293641</v>
      </c>
    </row>
    <row r="51" spans="1:22">
      <c r="A51" s="15" t="s">
        <v>526</v>
      </c>
      <c r="B51" s="17" t="n">
        <v>6866</v>
      </c>
      <c r="C51" s="18">
        <f>(109.0/B51*100)</f>
        <v/>
      </c>
      <c r="D51" s="19" t="n">
        <v>6757</v>
      </c>
      <c r="E51" s="18" t="n">
        <v>421.5098705</v>
      </c>
      <c r="F51" s="20" t="n">
        <v>2.47456928</v>
      </c>
      <c r="G51" s="18" t="n">
        <v>426.13980421</v>
      </c>
      <c r="H51" s="20" t="n">
        <v>3.14121657</v>
      </c>
      <c r="I51" s="18" t="n">
        <v>423.63210491</v>
      </c>
      <c r="J51" s="20" t="n">
        <v>3.91313175</v>
      </c>
      <c r="K51" s="18" t="n">
        <v>405.96499214</v>
      </c>
      <c r="L51" s="20" t="n">
        <v>4.2149974</v>
      </c>
      <c r="M51" s="18" t="s">
        <v>481</v>
      </c>
      <c r="N51" s="20" t="s">
        <v>481</v>
      </c>
      <c r="O51" s="18" t="s">
        <v>481</v>
      </c>
      <c r="P51" s="20" t="s">
        <v>481</v>
      </c>
      <c r="Q51" s="18" t="n">
        <v>410.85572185</v>
      </c>
      <c r="R51" s="20" t="n">
        <v>3.7997542</v>
      </c>
      <c r="S51" s="18" t="s">
        <v>481</v>
      </c>
      <c r="T51" s="20" t="s">
        <v>481</v>
      </c>
      <c r="U51" s="18" t="n">
        <v>373.78597423</v>
      </c>
      <c r="V51" s="20" t="n">
        <v>8.754519609999999</v>
      </c>
    </row>
    <row r="52" spans="1:22">
      <c r="A52" s="15" t="s">
        <v>527</v>
      </c>
      <c r="B52" s="17" t="n">
        <v>5809</v>
      </c>
      <c r="C52" s="18">
        <f>(77.0/B52*100)</f>
        <v/>
      </c>
      <c r="D52" s="19" t="n">
        <v>5732</v>
      </c>
      <c r="E52" s="18" t="n">
        <v>483.02124812</v>
      </c>
      <c r="F52" s="20" t="n">
        <v>2.90797454</v>
      </c>
      <c r="G52" s="18" t="n">
        <v>485.59998466</v>
      </c>
      <c r="H52" s="20" t="n">
        <v>3.35845202</v>
      </c>
      <c r="I52" s="18" t="n">
        <v>472.90583843</v>
      </c>
      <c r="J52" s="20" t="n">
        <v>2.88517575</v>
      </c>
      <c r="K52" s="18" t="n">
        <v>450.50741013</v>
      </c>
      <c r="L52" s="20" t="n">
        <v>4.07943195</v>
      </c>
      <c r="M52" s="18" t="s">
        <v>481</v>
      </c>
      <c r="N52" s="20" t="s">
        <v>481</v>
      </c>
      <c r="O52" s="18" t="s">
        <v>481</v>
      </c>
      <c r="P52" s="20" t="s">
        <v>481</v>
      </c>
      <c r="Q52" s="18" t="s">
        <v>481</v>
      </c>
      <c r="R52" s="20" t="s">
        <v>481</v>
      </c>
      <c r="S52" s="18" t="s">
        <v>481</v>
      </c>
      <c r="T52" s="20" t="s">
        <v>481</v>
      </c>
      <c r="U52" s="18" t="n">
        <v>383.21896953</v>
      </c>
      <c r="V52" s="20" t="n">
        <v>15.4402762</v>
      </c>
    </row>
    <row r="53" spans="1:22">
      <c r="A53" s="15" t="s">
        <v>528</v>
      </c>
      <c r="B53" s="17" t="n">
        <v>5571</v>
      </c>
      <c r="C53" s="18">
        <f>(85.0/B53*100)</f>
        <v/>
      </c>
      <c r="D53" s="19" t="n">
        <v>5486</v>
      </c>
      <c r="E53" s="18" t="n">
        <v>441.24738395</v>
      </c>
      <c r="F53" s="20" t="n">
        <v>2.41861553</v>
      </c>
      <c r="G53" s="18" t="n">
        <v>437.68446968</v>
      </c>
      <c r="H53" s="20" t="n">
        <v>2.37720165</v>
      </c>
      <c r="I53" s="18" t="n">
        <v>431.39017327</v>
      </c>
      <c r="J53" s="20" t="n">
        <v>3.53092427</v>
      </c>
      <c r="K53" s="18" t="n">
        <v>424.90249639</v>
      </c>
      <c r="L53" s="20" t="n">
        <v>3.91905365</v>
      </c>
      <c r="M53" s="18" t="s">
        <v>481</v>
      </c>
      <c r="N53" s="20" t="s">
        <v>481</v>
      </c>
      <c r="O53" s="18" t="s">
        <v>481</v>
      </c>
      <c r="P53" s="20" t="s">
        <v>481</v>
      </c>
      <c r="Q53" s="18" t="s">
        <v>481</v>
      </c>
      <c r="R53" s="20" t="s">
        <v>481</v>
      </c>
      <c r="S53" s="18" t="s">
        <v>481</v>
      </c>
      <c r="T53" s="20" t="s">
        <v>481</v>
      </c>
      <c r="U53" s="18" t="n">
        <v>340.5611341</v>
      </c>
      <c r="V53" s="20" t="n">
        <v>6.38805203</v>
      </c>
    </row>
    <row r="54" spans="1:22">
      <c r="A54" s="15" t="s">
        <v>529</v>
      </c>
      <c r="B54" s="17" t="n">
        <v>4740</v>
      </c>
      <c r="C54" s="18">
        <f>(113.0/B54*100)</f>
        <v/>
      </c>
      <c r="D54" s="19" t="n">
        <v>4627</v>
      </c>
      <c r="E54" s="18" t="n">
        <v>337.62481987</v>
      </c>
      <c r="F54" s="20" t="n">
        <v>2.94059482</v>
      </c>
      <c r="G54" s="18" t="n">
        <v>346.56255249</v>
      </c>
      <c r="H54" s="20" t="n">
        <v>4.39480342</v>
      </c>
      <c r="I54" s="18" t="n">
        <v>334.19124807</v>
      </c>
      <c r="J54" s="20" t="n">
        <v>4.25534868</v>
      </c>
      <c r="K54" s="18" t="n">
        <v>318.73015207</v>
      </c>
      <c r="L54" s="20" t="n">
        <v>3.84938871</v>
      </c>
      <c r="M54" s="18" t="s">
        <v>481</v>
      </c>
      <c r="N54" s="20" t="s">
        <v>481</v>
      </c>
      <c r="O54" s="18" t="s">
        <v>481</v>
      </c>
      <c r="P54" s="20" t="s">
        <v>481</v>
      </c>
      <c r="Q54" s="18" t="s">
        <v>481</v>
      </c>
      <c r="R54" s="20" t="s">
        <v>481</v>
      </c>
      <c r="S54" s="18" t="s">
        <v>481</v>
      </c>
      <c r="T54" s="20" t="s">
        <v>481</v>
      </c>
      <c r="U54" s="18" t="n">
        <v>270.39590544</v>
      </c>
      <c r="V54" s="20" t="n">
        <v>4.34621566</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538.36049908</v>
      </c>
      <c r="F56" s="20" t="n">
        <v>3.36778861</v>
      </c>
      <c r="G56" s="18" t="n">
        <v>522.89692293</v>
      </c>
      <c r="H56" s="20" t="n">
        <v>4.30322975</v>
      </c>
      <c r="I56" s="18" t="n">
        <v>524.4574181</v>
      </c>
      <c r="J56" s="20" t="n">
        <v>3.2668919</v>
      </c>
      <c r="K56" s="18" t="n">
        <v>513.49261705</v>
      </c>
      <c r="L56" s="20" t="n">
        <v>2.84349172</v>
      </c>
      <c r="M56" s="18" t="s">
        <v>481</v>
      </c>
      <c r="N56" s="20" t="s">
        <v>481</v>
      </c>
      <c r="O56" s="18" t="s">
        <v>481</v>
      </c>
      <c r="P56" s="20" t="s">
        <v>481</v>
      </c>
      <c r="Q56" s="18" t="s">
        <v>481</v>
      </c>
      <c r="R56" s="20" t="s">
        <v>481</v>
      </c>
      <c r="S56" s="18" t="s">
        <v>481</v>
      </c>
      <c r="T56" s="20" t="s">
        <v>481</v>
      </c>
      <c r="U56" s="18" t="n">
        <v>434.00602886</v>
      </c>
      <c r="V56" s="20" t="n">
        <v>16.03010793</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(138.0/B61*100)</f>
        <v/>
      </c>
      <c r="D61" s="19" t="n">
        <v>6387</v>
      </c>
      <c r="E61" s="18" t="n">
        <v>485.74256078</v>
      </c>
      <c r="F61" s="20" t="n">
        <v>3.45648301</v>
      </c>
      <c r="G61" s="18" t="n">
        <v>478.63617914</v>
      </c>
      <c r="H61" s="20" t="n">
        <v>3.00157416</v>
      </c>
      <c r="I61" s="18" t="n">
        <v>475.19491988</v>
      </c>
      <c r="J61" s="20" t="n">
        <v>3.42622344</v>
      </c>
      <c r="K61" s="18" t="n">
        <v>464.65401132</v>
      </c>
      <c r="L61" s="20" t="n">
        <v>3.92187307</v>
      </c>
      <c r="M61" s="18" t="s">
        <v>481</v>
      </c>
      <c r="N61" s="20" t="s">
        <v>481</v>
      </c>
      <c r="O61" s="18" t="s">
        <v>481</v>
      </c>
      <c r="P61" s="20" t="s">
        <v>481</v>
      </c>
      <c r="Q61" s="18" t="s">
        <v>481</v>
      </c>
      <c r="R61" s="20" t="s">
        <v>481</v>
      </c>
      <c r="S61" s="18" t="s">
        <v>481</v>
      </c>
      <c r="T61" s="20" t="s">
        <v>481</v>
      </c>
      <c r="U61" s="18" t="n">
        <v>387.08818561</v>
      </c>
      <c r="V61" s="20" t="n">
        <v>11.7019043</v>
      </c>
    </row>
    <row r="62" spans="1:22">
      <c r="A62" s="15" t="s">
        <v>537</v>
      </c>
      <c r="B62" s="17" t="n">
        <v>4476</v>
      </c>
      <c r="C62" s="18">
        <f>(3.0/B62*100)</f>
        <v/>
      </c>
      <c r="D62" s="19" t="n">
        <v>4473</v>
      </c>
      <c r="E62" s="18" t="n">
        <v>543.42509034</v>
      </c>
      <c r="F62" s="20" t="n">
        <v>3.05728319</v>
      </c>
      <c r="G62" s="18" t="n">
        <v>534.3429151399999</v>
      </c>
      <c r="H62" s="20" t="n">
        <v>3.03776583</v>
      </c>
      <c r="I62" s="18" t="n">
        <v>528.36455433</v>
      </c>
      <c r="J62" s="20" t="n">
        <v>2.26161665</v>
      </c>
      <c r="K62" s="18" t="n">
        <v>517.98317853</v>
      </c>
      <c r="L62" s="20" t="n">
        <v>1.80964987</v>
      </c>
      <c r="M62" s="18" t="s">
        <v>481</v>
      </c>
      <c r="N62" s="20" t="s">
        <v>481</v>
      </c>
      <c r="O62" s="18" t="s">
        <v>481</v>
      </c>
      <c r="P62" s="20" t="s">
        <v>481</v>
      </c>
      <c r="Q62" s="18" t="s">
        <v>481</v>
      </c>
      <c r="R62" s="20" t="s">
        <v>481</v>
      </c>
      <c r="S62" s="18" t="s">
        <v>481</v>
      </c>
      <c r="T62" s="20" t="s">
        <v>481</v>
      </c>
      <c r="U62" s="18" t="n">
        <v>486.10141429</v>
      </c>
      <c r="V62" s="20" t="n">
        <v>30.20426605</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(77.0/B66*100)</f>
        <v/>
      </c>
      <c r="D66" s="19" t="n">
        <v>5588</v>
      </c>
      <c r="E66" s="18" t="n">
        <v>418.25568842</v>
      </c>
      <c r="F66" s="20" t="n">
        <v>1.84186753</v>
      </c>
      <c r="G66" s="18" t="n">
        <v>421.66144596</v>
      </c>
      <c r="H66" s="20" t="n">
        <v>2.84228551</v>
      </c>
      <c r="I66" s="18" t="n">
        <v>412.9222698</v>
      </c>
      <c r="J66" s="20" t="n">
        <v>2.46197291</v>
      </c>
      <c r="K66" s="18" t="n">
        <v>409.46737033</v>
      </c>
      <c r="L66" s="20" t="n">
        <v>2.93445205</v>
      </c>
      <c r="M66" s="18" t="s">
        <v>481</v>
      </c>
      <c r="N66" s="20" t="s">
        <v>481</v>
      </c>
      <c r="O66" s="18" t="s">
        <v>481</v>
      </c>
      <c r="P66" s="20" t="s">
        <v>481</v>
      </c>
      <c r="Q66" s="18" t="s">
        <v>481</v>
      </c>
      <c r="R66" s="20" t="s">
        <v>481</v>
      </c>
      <c r="S66" s="18" t="s">
        <v>481</v>
      </c>
      <c r="T66" s="20" t="s">
        <v>481</v>
      </c>
      <c r="U66" s="18" t="n">
        <v>330.67152046</v>
      </c>
      <c r="V66" s="20" t="n">
        <v>4.57312963</v>
      </c>
    </row>
    <row r="67" spans="1:22">
      <c r="A67" s="15" t="s">
        <v>542</v>
      </c>
      <c r="B67" s="17" t="n">
        <v>6971</v>
      </c>
      <c r="C67" s="18">
        <f>(117.0/B67*100)</f>
        <v/>
      </c>
      <c r="D67" s="19" t="n">
        <v>6854</v>
      </c>
      <c r="E67" s="18" t="n">
        <v>405.03228591</v>
      </c>
      <c r="F67" s="20" t="n">
        <v>2.5947665</v>
      </c>
      <c r="G67" s="18" t="n">
        <v>404.33570359</v>
      </c>
      <c r="H67" s="20" t="n">
        <v>3.01218591</v>
      </c>
      <c r="I67" s="18" t="n">
        <v>394.79945796</v>
      </c>
      <c r="J67" s="20" t="n">
        <v>3.42082554</v>
      </c>
      <c r="K67" s="18" t="n">
        <v>375.06148056</v>
      </c>
      <c r="L67" s="20" t="n">
        <v>3.95143393</v>
      </c>
      <c r="M67" s="18" t="s">
        <v>481</v>
      </c>
      <c r="N67" s="20" t="s">
        <v>481</v>
      </c>
      <c r="O67" s="18" t="s">
        <v>481</v>
      </c>
      <c r="P67" s="20" t="s">
        <v>481</v>
      </c>
      <c r="Q67" s="18" t="s">
        <v>481</v>
      </c>
      <c r="R67" s="20" t="s">
        <v>481</v>
      </c>
      <c r="S67" s="18" t="s">
        <v>481</v>
      </c>
      <c r="T67" s="20" t="s">
        <v>481</v>
      </c>
      <c r="U67" s="18" t="n">
        <v>304.047428</v>
      </c>
      <c r="V67" s="20" t="n">
        <v>6.99576554</v>
      </c>
    </row>
    <row r="68" spans="1:22">
      <c r="A68" s="15" t="s">
        <v>543</v>
      </c>
      <c r="B68" s="17" t="n">
        <v>12083</v>
      </c>
      <c r="C68" s="18">
        <f>(26.0/B68*100)</f>
        <v/>
      </c>
      <c r="D68" s="19" t="n">
        <v>12057</v>
      </c>
      <c r="E68" s="18" t="n">
        <v>431.44803283</v>
      </c>
      <c r="F68" s="20" t="n">
        <v>1.70060239</v>
      </c>
      <c r="G68" s="18" t="n">
        <v>426.89180638</v>
      </c>
      <c r="H68" s="20" t="n">
        <v>1.86187677</v>
      </c>
      <c r="I68" s="18" t="n">
        <v>420.57673264</v>
      </c>
      <c r="J68" s="20" t="n">
        <v>2.29285217</v>
      </c>
      <c r="K68" s="18" t="n">
        <v>409.3816169</v>
      </c>
      <c r="L68" s="20" t="n">
        <v>2.83335296</v>
      </c>
      <c r="M68" s="18" t="s">
        <v>481</v>
      </c>
      <c r="N68" s="20" t="s">
        <v>481</v>
      </c>
      <c r="O68" s="18" t="s">
        <v>481</v>
      </c>
      <c r="P68" s="20" t="s">
        <v>481</v>
      </c>
      <c r="Q68" s="18" t="s">
        <v>481</v>
      </c>
      <c r="R68" s="20" t="s">
        <v>481</v>
      </c>
      <c r="S68" s="18" t="s">
        <v>481</v>
      </c>
      <c r="T68" s="20" t="s">
        <v>481</v>
      </c>
      <c r="U68" s="18" t="n">
        <v>335.11419291</v>
      </c>
      <c r="V68" s="20" t="n">
        <v>3.49042376</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498.98431376</v>
      </c>
      <c r="F70" s="20" t="n">
        <v>3.59821936</v>
      </c>
      <c r="G70" s="18" t="n">
        <v>501.59843354</v>
      </c>
      <c r="H70" s="20" t="n">
        <v>4.58681554</v>
      </c>
      <c r="I70" s="18" t="n">
        <v>491.68966014</v>
      </c>
      <c r="J70" s="20" t="n">
        <v>3.44245865</v>
      </c>
      <c r="K70" s="18" t="n">
        <v>474.29618253</v>
      </c>
      <c r="L70" s="20" t="n">
        <v>3.17081591</v>
      </c>
      <c r="M70" s="18" t="s">
        <v>481</v>
      </c>
      <c r="N70" s="20" t="s">
        <v>481</v>
      </c>
      <c r="O70" s="18" t="s">
        <v>481</v>
      </c>
      <c r="P70" s="20" t="s">
        <v>481</v>
      </c>
      <c r="Q70" s="18" t="s">
        <v>481</v>
      </c>
      <c r="R70" s="20" t="s">
        <v>481</v>
      </c>
      <c r="S70" s="18" t="s">
        <v>481</v>
      </c>
      <c r="T70" s="20" t="s">
        <v>481</v>
      </c>
      <c r="U70" s="18" t="n">
        <v>420.44720842</v>
      </c>
      <c r="V70" s="20" t="n">
        <v>10.76733111</v>
      </c>
    </row>
    <row r="71" spans="1:22">
      <c r="A71" s="15" t="s">
        <v>546</v>
      </c>
      <c r="B71" s="17" t="n">
        <v>6115</v>
      </c>
      <c r="C71" s="18">
        <f>(17.0/B71*100)</f>
        <v/>
      </c>
      <c r="D71" s="19" t="n">
        <v>6098</v>
      </c>
      <c r="E71" s="18" t="n">
        <v>573.66322683</v>
      </c>
      <c r="F71" s="20" t="n">
        <v>2.7757812</v>
      </c>
      <c r="G71" s="18" t="n">
        <v>551.94150796</v>
      </c>
      <c r="H71" s="20" t="n">
        <v>2.8443747</v>
      </c>
      <c r="I71" s="18" t="n">
        <v>543.66239807</v>
      </c>
      <c r="J71" s="20" t="n">
        <v>2.86093926</v>
      </c>
      <c r="K71" s="18" t="n">
        <v>547.24367994</v>
      </c>
      <c r="L71" s="20" t="n">
        <v>4.0505087</v>
      </c>
      <c r="M71" s="18" t="s">
        <v>481</v>
      </c>
      <c r="N71" s="20" t="s">
        <v>481</v>
      </c>
      <c r="O71" s="18" t="s">
        <v>481</v>
      </c>
      <c r="P71" s="20" t="s">
        <v>481</v>
      </c>
      <c r="Q71" s="18" t="s">
        <v>481</v>
      </c>
      <c r="R71" s="20" t="s">
        <v>481</v>
      </c>
      <c r="S71" s="18" t="s">
        <v>481</v>
      </c>
      <c r="T71" s="20" t="s">
        <v>481</v>
      </c>
      <c r="U71" s="18" t="n">
        <v>478.77520586</v>
      </c>
      <c r="V71" s="20" t="n">
        <v>19.91428896</v>
      </c>
    </row>
    <row r="72" spans="1:22">
      <c r="A72" s="15" t="s">
        <v>547</v>
      </c>
      <c r="B72" s="17" t="n">
        <v>7708</v>
      </c>
      <c r="C72" s="18">
        <f>(5.0/B72*100)</f>
        <v/>
      </c>
      <c r="D72" s="19" t="n">
        <v>7703</v>
      </c>
      <c r="E72" s="18" t="n">
        <v>535.2876820499999</v>
      </c>
      <c r="F72" s="20" t="n">
        <v>2.98837848</v>
      </c>
      <c r="G72" s="18" t="n">
        <v>545.65312625</v>
      </c>
      <c r="H72" s="20" t="n">
        <v>4.67053455</v>
      </c>
      <c r="I72" s="18" t="n">
        <v>532.15208499</v>
      </c>
      <c r="J72" s="20" t="n">
        <v>3.65472237</v>
      </c>
      <c r="K72" s="18" t="n">
        <v>513.00200409</v>
      </c>
      <c r="L72" s="20" t="n">
        <v>4.20073801</v>
      </c>
      <c r="M72" s="18" t="s">
        <v>481</v>
      </c>
      <c r="N72" s="20" t="s">
        <v>481</v>
      </c>
      <c r="O72" s="18" t="s">
        <v>481</v>
      </c>
      <c r="P72" s="20" t="s">
        <v>481</v>
      </c>
      <c r="Q72" s="18" t="s">
        <v>481</v>
      </c>
      <c r="R72" s="20" t="s">
        <v>481</v>
      </c>
      <c r="S72" s="18" t="s">
        <v>481</v>
      </c>
      <c r="T72" s="20" t="s">
        <v>481</v>
      </c>
      <c r="U72" s="18" t="n">
        <v>499.80418001</v>
      </c>
      <c r="V72" s="20" t="n">
        <v>19.91368597</v>
      </c>
    </row>
    <row r="73" spans="1:22">
      <c r="A73" s="15" t="s">
        <v>548</v>
      </c>
      <c r="B73" s="17" t="n">
        <v>8249</v>
      </c>
      <c r="C73" s="18">
        <f>(147.0/B73*100)</f>
        <v/>
      </c>
      <c r="D73" s="19" t="n">
        <v>8102</v>
      </c>
      <c r="E73" s="18" t="n">
        <v>429.10786153</v>
      </c>
      <c r="F73" s="20" t="n">
        <v>3.59799492</v>
      </c>
      <c r="G73" s="18" t="n">
        <v>422.9011749</v>
      </c>
      <c r="H73" s="20" t="n">
        <v>4.78367361</v>
      </c>
      <c r="I73" s="18" t="n">
        <v>423.62560894</v>
      </c>
      <c r="J73" s="20" t="n">
        <v>3.73532804</v>
      </c>
      <c r="K73" s="18" t="n">
        <v>414.95131528</v>
      </c>
      <c r="L73" s="20" t="n">
        <v>2.51032892</v>
      </c>
      <c r="M73" s="18" t="s">
        <v>481</v>
      </c>
      <c r="N73" s="20" t="s">
        <v>481</v>
      </c>
      <c r="O73" s="18" t="s">
        <v>481</v>
      </c>
      <c r="P73" s="20" t="s">
        <v>481</v>
      </c>
      <c r="Q73" s="18" t="s">
        <v>481</v>
      </c>
      <c r="R73" s="20" t="s">
        <v>481</v>
      </c>
      <c r="S73" s="18" t="s">
        <v>481</v>
      </c>
      <c r="T73" s="20" t="s">
        <v>481</v>
      </c>
      <c r="U73" s="18" t="n">
        <v>372.04172048</v>
      </c>
      <c r="V73" s="20" t="n">
        <v>11.73643256</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(211.0/B75*100)</f>
        <v/>
      </c>
      <c r="D75" s="19" t="n">
        <v>5164</v>
      </c>
      <c r="E75" s="18" t="n">
        <v>393.42033171</v>
      </c>
      <c r="F75" s="20" t="n">
        <v>2.41045139</v>
      </c>
      <c r="G75" s="18" t="n">
        <v>392.68839383</v>
      </c>
      <c r="H75" s="20" t="n">
        <v>2.81982784</v>
      </c>
      <c r="I75" s="18" t="n">
        <v>382.09982865</v>
      </c>
      <c r="J75" s="20" t="n">
        <v>3.33474535</v>
      </c>
      <c r="K75" s="18" t="n">
        <v>378.81472916</v>
      </c>
      <c r="L75" s="20" t="n">
        <v>3.26821481</v>
      </c>
      <c r="M75" s="18" t="s">
        <v>481</v>
      </c>
      <c r="N75" s="20" t="s">
        <v>481</v>
      </c>
      <c r="O75" s="18" t="s">
        <v>481</v>
      </c>
      <c r="P75" s="20" t="s">
        <v>481</v>
      </c>
      <c r="Q75" s="18" t="s">
        <v>481</v>
      </c>
      <c r="R75" s="20" t="s">
        <v>481</v>
      </c>
      <c r="S75" s="18" t="s">
        <v>481</v>
      </c>
      <c r="T75" s="20" t="s">
        <v>481</v>
      </c>
      <c r="U75" s="18" t="n">
        <v>349.09568625</v>
      </c>
      <c r="V75" s="20" t="n">
        <v>4.62002557</v>
      </c>
    </row>
    <row r="76" spans="1:22">
      <c r="A76" s="15" t="s">
        <v>551</v>
      </c>
      <c r="B76" s="17" t="n">
        <v>14167</v>
      </c>
      <c r="C76" s="18">
        <f>(229.0/B76*100)</f>
        <v/>
      </c>
      <c r="D76" s="19" t="n">
        <v>13938</v>
      </c>
      <c r="E76" s="18" t="n">
        <v>444.81343521</v>
      </c>
      <c r="F76" s="20" t="n">
        <v>2.91148834</v>
      </c>
      <c r="G76" s="18" t="n">
        <v>442.55551524</v>
      </c>
      <c r="H76" s="20" t="n">
        <v>3.13786172</v>
      </c>
      <c r="I76" s="18" t="n">
        <v>444.2902944</v>
      </c>
      <c r="J76" s="20" t="n">
        <v>3.22909133</v>
      </c>
      <c r="K76" s="18" t="n">
        <v>419.24685765</v>
      </c>
      <c r="L76" s="20" t="n">
        <v>3.43367612</v>
      </c>
      <c r="M76" s="18" t="s">
        <v>481</v>
      </c>
      <c r="N76" s="20" t="s">
        <v>481</v>
      </c>
      <c r="O76" s="18" t="s">
        <v>481</v>
      </c>
      <c r="P76" s="20" t="s">
        <v>481</v>
      </c>
      <c r="Q76" s="18" t="s">
        <v>481</v>
      </c>
      <c r="R76" s="20" t="s">
        <v>481</v>
      </c>
      <c r="S76" s="18" t="s">
        <v>481</v>
      </c>
      <c r="T76" s="20" t="s">
        <v>481</v>
      </c>
      <c r="U76" s="18" t="n">
        <v>351.24204401</v>
      </c>
      <c r="V76" s="20" t="n">
        <v>5.33407942</v>
      </c>
    </row>
    <row r="77" spans="1:22">
      <c r="A77" s="15" t="s">
        <v>552</v>
      </c>
      <c r="B77" s="17" t="n">
        <v>6062</v>
      </c>
      <c r="C77" s="18">
        <f>(92.0/B77*100)</f>
        <v/>
      </c>
      <c r="D77" s="19" t="n">
        <v>5970</v>
      </c>
      <c r="E77" s="18" t="n">
        <v>437.55098062</v>
      </c>
      <c r="F77" s="20" t="n">
        <v>3.01120413</v>
      </c>
      <c r="G77" s="18" t="n">
        <v>442.72460919</v>
      </c>
      <c r="H77" s="20" t="n">
        <v>3.1989172</v>
      </c>
      <c r="I77" s="18" t="n">
        <v>452.08442759</v>
      </c>
      <c r="J77" s="20" t="n">
        <v>3.56945421</v>
      </c>
      <c r="K77" s="18" t="n">
        <v>433.01454487</v>
      </c>
      <c r="L77" s="20" t="n">
        <v>3.69251273</v>
      </c>
      <c r="M77" s="18" t="s">
        <v>481</v>
      </c>
      <c r="N77" s="20" t="s">
        <v>481</v>
      </c>
      <c r="O77" s="18" t="s">
        <v>481</v>
      </c>
      <c r="P77" s="20" t="s">
        <v>481</v>
      </c>
      <c r="Q77" s="18" t="s">
        <v>481</v>
      </c>
      <c r="R77" s="20" t="s">
        <v>481</v>
      </c>
      <c r="S77" s="18" t="s">
        <v>481</v>
      </c>
      <c r="T77" s="20" t="s">
        <v>481</v>
      </c>
      <c r="U77" s="18" t="n">
        <v>348.13418898</v>
      </c>
      <c r="V77" s="20" t="n">
        <v>4.29967356</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447.07181243</v>
      </c>
      <c r="F81" s="20" t="n">
        <v>5.43411188</v>
      </c>
      <c r="G81" s="18" t="n">
        <v>453.74423191</v>
      </c>
      <c r="H81" s="20" t="n">
        <v>4.25754674</v>
      </c>
      <c r="I81" s="18" t="n">
        <v>445.83208851</v>
      </c>
      <c r="J81" s="20" t="n">
        <v>3.0458856</v>
      </c>
      <c r="K81" s="18" t="n">
        <v>433.94495368</v>
      </c>
      <c r="L81" s="20" t="n">
        <v>2.91103632</v>
      </c>
      <c r="M81" s="18" t="s">
        <v>481</v>
      </c>
      <c r="N81" s="20" t="s">
        <v>481</v>
      </c>
      <c r="O81" s="18" t="s">
        <v>481</v>
      </c>
      <c r="P81" s="20" t="s">
        <v>481</v>
      </c>
      <c r="Q81" s="18" t="s">
        <v>481</v>
      </c>
      <c r="R81" s="20" t="s">
        <v>481</v>
      </c>
      <c r="S81" s="18" t="s">
        <v>481</v>
      </c>
      <c r="T81" s="20" t="s">
        <v>481</v>
      </c>
      <c r="U81" s="18" t="n">
        <v>384.02715075</v>
      </c>
      <c r="V81" s="20" t="n">
        <v>14.18607573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737</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(394.0/B7*100)</f>
        <v/>
      </c>
      <c r="D7" s="19" t="n">
        <v>14136</v>
      </c>
      <c r="E7" s="18" t="n">
        <v>524.71055841</v>
      </c>
      <c r="F7" s="20" t="n">
        <v>1.8021144</v>
      </c>
      <c r="G7" s="18" t="n">
        <v>511.3065601</v>
      </c>
      <c r="H7" s="20" t="n">
        <v>2.35052498</v>
      </c>
      <c r="I7" s="18" t="n">
        <v>489.50849725</v>
      </c>
      <c r="J7" s="20" t="n">
        <v>3.42694777</v>
      </c>
      <c r="K7" s="18" t="n">
        <v>451.86913513</v>
      </c>
      <c r="L7" s="20" t="n">
        <v>5.02448772</v>
      </c>
      <c r="M7" s="18" t="s">
        <v>481</v>
      </c>
      <c r="N7" s="20" t="s">
        <v>481</v>
      </c>
      <c r="O7" s="18" t="s">
        <v>481</v>
      </c>
      <c r="P7" s="20" t="s">
        <v>481</v>
      </c>
      <c r="Q7" s="18" t="s">
        <v>481</v>
      </c>
      <c r="R7" s="20" t="s">
        <v>481</v>
      </c>
      <c r="S7" s="18" t="s">
        <v>481</v>
      </c>
      <c r="T7" s="20" t="s">
        <v>481</v>
      </c>
      <c r="U7" s="18" t="n">
        <v>429.63571657</v>
      </c>
      <c r="V7" s="20" t="n">
        <v>5.88585808</v>
      </c>
    </row>
    <row r="8" spans="1:22">
      <c r="A8" s="15" t="s">
        <v>483</v>
      </c>
      <c r="B8" s="17" t="n">
        <v>7007</v>
      </c>
      <c r="C8" s="18">
        <f>(28.0/B8*100)</f>
        <v/>
      </c>
      <c r="D8" s="19" t="n">
        <v>6979</v>
      </c>
      <c r="E8" s="18" t="n">
        <v>502.37373643</v>
      </c>
      <c r="F8" s="20" t="n">
        <v>2.65109289</v>
      </c>
      <c r="G8" s="18" t="n">
        <v>502.8394566</v>
      </c>
      <c r="H8" s="20" t="n">
        <v>3.26019149</v>
      </c>
      <c r="I8" s="18" t="n">
        <v>485.9634042</v>
      </c>
      <c r="J8" s="20" t="n">
        <v>4.74104695</v>
      </c>
      <c r="K8" s="18" t="n">
        <v>459.52416592</v>
      </c>
      <c r="L8" s="20" t="n">
        <v>6.64363451</v>
      </c>
      <c r="M8" s="18" t="s">
        <v>481</v>
      </c>
      <c r="N8" s="20" t="s">
        <v>481</v>
      </c>
      <c r="O8" s="18" t="s">
        <v>481</v>
      </c>
      <c r="P8" s="20" t="s">
        <v>481</v>
      </c>
      <c r="Q8" s="18" t="n">
        <v>368.48347797</v>
      </c>
      <c r="R8" s="20" t="n">
        <v>14.99112476</v>
      </c>
      <c r="S8" s="18" t="s">
        <v>481</v>
      </c>
      <c r="T8" s="20" t="s">
        <v>481</v>
      </c>
      <c r="U8" s="18" t="n">
        <v>380.80554401</v>
      </c>
      <c r="V8" s="20" t="n">
        <v>10.32340503</v>
      </c>
    </row>
    <row r="9" spans="1:22">
      <c r="A9" s="15" t="s">
        <v>484</v>
      </c>
      <c r="B9" s="17" t="n">
        <v>9651</v>
      </c>
      <c r="C9" s="18">
        <f>(127.0/B9*100)</f>
        <v/>
      </c>
      <c r="D9" s="19" t="n">
        <v>9524</v>
      </c>
      <c r="E9" s="18" t="n">
        <v>514.8527575099999</v>
      </c>
      <c r="F9" s="20" t="n">
        <v>2.3618221</v>
      </c>
      <c r="G9" s="18" t="n">
        <v>521.81693359</v>
      </c>
      <c r="H9" s="20" t="n">
        <v>2.84560327</v>
      </c>
      <c r="I9" s="18" t="n">
        <v>490.58611239</v>
      </c>
      <c r="J9" s="20" t="n">
        <v>3.58713461</v>
      </c>
      <c r="K9" s="18" t="n">
        <v>469.23721419</v>
      </c>
      <c r="L9" s="20" t="n">
        <v>4.82687863</v>
      </c>
      <c r="M9" s="18" t="s">
        <v>481</v>
      </c>
      <c r="N9" s="20" t="s">
        <v>481</v>
      </c>
      <c r="O9" s="18" t="s">
        <v>481</v>
      </c>
      <c r="P9" s="20" t="s">
        <v>481</v>
      </c>
      <c r="Q9" s="18" t="n">
        <v>374.78530698</v>
      </c>
      <c r="R9" s="20" t="n">
        <v>11.62763904</v>
      </c>
      <c r="S9" s="18" t="s">
        <v>481</v>
      </c>
      <c r="T9" s="20" t="s">
        <v>481</v>
      </c>
      <c r="U9" s="18" t="n">
        <v>399.30242343</v>
      </c>
      <c r="V9" s="20" t="n">
        <v>7.44733622</v>
      </c>
    </row>
    <row r="10" spans="1:22">
      <c r="A10" s="15" t="s">
        <v>485</v>
      </c>
      <c r="B10" s="17" t="n">
        <v>20058</v>
      </c>
      <c r="C10" s="18">
        <f>(0.0/B10*100)</f>
        <v/>
      </c>
      <c r="D10" s="19" t="n">
        <v>20058</v>
      </c>
      <c r="E10" s="18" t="s">
        <v>481</v>
      </c>
      <c r="F10" s="20" t="s">
        <v>481</v>
      </c>
      <c r="G10" s="18" t="s">
        <v>481</v>
      </c>
      <c r="H10" s="20" t="s">
        <v>481</v>
      </c>
      <c r="I10" s="18" t="s">
        <v>481</v>
      </c>
      <c r="J10" s="20" t="s">
        <v>481</v>
      </c>
      <c r="K10" s="18" t="s">
        <v>481</v>
      </c>
      <c r="L10" s="20" t="s">
        <v>481</v>
      </c>
      <c r="M10" s="18" t="s">
        <v>481</v>
      </c>
      <c r="N10" s="20" t="s">
        <v>481</v>
      </c>
      <c r="O10" s="18" t="s">
        <v>481</v>
      </c>
      <c r="P10" s="20" t="s">
        <v>481</v>
      </c>
      <c r="Q10" s="18" t="n">
        <v>527.70468432</v>
      </c>
      <c r="R10" s="20" t="n">
        <v>2.08026152</v>
      </c>
      <c r="S10" s="18" t="s">
        <v>481</v>
      </c>
      <c r="T10" s="20" t="s">
        <v>481</v>
      </c>
      <c r="U10" s="18" t="s">
        <v>481</v>
      </c>
      <c r="V10" s="20" t="s">
        <v>481</v>
      </c>
    </row>
    <row r="11" spans="1:22">
      <c r="A11" s="15" t="s">
        <v>486</v>
      </c>
      <c r="B11" s="17" t="n">
        <v>7053</v>
      </c>
      <c r="C11" s="18">
        <f>(55.0/B11*100)</f>
        <v/>
      </c>
      <c r="D11" s="19" t="n">
        <v>6998</v>
      </c>
      <c r="E11" s="18" t="n">
        <v>458.89811747</v>
      </c>
      <c r="F11" s="20" t="n">
        <v>2.51239606</v>
      </c>
      <c r="G11" s="18" t="n">
        <v>451.68271607</v>
      </c>
      <c r="H11" s="20" t="n">
        <v>3.73752505</v>
      </c>
      <c r="I11" s="18" t="n">
        <v>420.64561746</v>
      </c>
      <c r="J11" s="20" t="n">
        <v>4.71455518</v>
      </c>
      <c r="K11" s="18" t="n">
        <v>393.05012139</v>
      </c>
      <c r="L11" s="20" t="n">
        <v>5.93211203</v>
      </c>
      <c r="M11" s="18" t="s">
        <v>481</v>
      </c>
      <c r="N11" s="20" t="s">
        <v>481</v>
      </c>
      <c r="O11" s="18" t="s">
        <v>481</v>
      </c>
      <c r="P11" s="20" t="s">
        <v>481</v>
      </c>
      <c r="Q11" s="18" t="s">
        <v>481</v>
      </c>
      <c r="R11" s="20" t="s">
        <v>481</v>
      </c>
      <c r="S11" s="18" t="s">
        <v>481</v>
      </c>
      <c r="T11" s="20" t="s">
        <v>481</v>
      </c>
      <c r="U11" s="18" t="n">
        <v>364.16399726</v>
      </c>
      <c r="V11" s="20" t="n">
        <v>7.17181333</v>
      </c>
    </row>
    <row r="12" spans="1:22">
      <c r="A12" s="15" t="s">
        <v>487</v>
      </c>
      <c r="B12" s="17" t="n">
        <v>6894</v>
      </c>
      <c r="C12" s="18">
        <f>(58.0/B12*100)</f>
        <v/>
      </c>
      <c r="D12" s="19" t="n">
        <v>6836</v>
      </c>
      <c r="E12" s="18" t="n">
        <v>503.2393069</v>
      </c>
      <c r="F12" s="20" t="n">
        <v>2.0653598</v>
      </c>
      <c r="G12" s="18" t="n">
        <v>503.68466567</v>
      </c>
      <c r="H12" s="20" t="n">
        <v>3.56197441</v>
      </c>
      <c r="I12" s="18" t="n">
        <v>480.68801299</v>
      </c>
      <c r="J12" s="20" t="n">
        <v>4.65185421</v>
      </c>
      <c r="K12" s="18" t="n">
        <v>445.06576422</v>
      </c>
      <c r="L12" s="20" t="n">
        <v>5.68606716</v>
      </c>
      <c r="M12" s="18" t="s">
        <v>481</v>
      </c>
      <c r="N12" s="20" t="s">
        <v>481</v>
      </c>
      <c r="O12" s="18" t="s">
        <v>481</v>
      </c>
      <c r="P12" s="20" t="s">
        <v>481</v>
      </c>
      <c r="Q12" s="18" t="n">
        <v>366.6777112</v>
      </c>
      <c r="R12" s="20" t="n">
        <v>14.39052153</v>
      </c>
      <c r="S12" s="18" t="s">
        <v>481</v>
      </c>
      <c r="T12" s="20" t="s">
        <v>481</v>
      </c>
      <c r="U12" s="18" t="n">
        <v>398.87094772</v>
      </c>
      <c r="V12" s="20" t="n">
        <v>7.65830539</v>
      </c>
    </row>
    <row r="13" spans="1:22">
      <c r="A13" s="15" t="s">
        <v>488</v>
      </c>
      <c r="B13" s="17" t="n">
        <v>7161</v>
      </c>
      <c r="C13" s="18">
        <f>(96.0/B13*100)</f>
        <v/>
      </c>
      <c r="D13" s="19" t="n">
        <v>7065</v>
      </c>
      <c r="E13" s="18" t="n">
        <v>517.7503936099999</v>
      </c>
      <c r="F13" s="20" t="n">
        <v>2.40787798</v>
      </c>
      <c r="G13" s="18" t="n">
        <v>507.33288659</v>
      </c>
      <c r="H13" s="20" t="n">
        <v>3.07982449</v>
      </c>
      <c r="I13" s="18" t="n">
        <v>489.18363605</v>
      </c>
      <c r="J13" s="20" t="n">
        <v>4.35885836</v>
      </c>
      <c r="K13" s="18" t="n">
        <v>469.34012729</v>
      </c>
      <c r="L13" s="20" t="n">
        <v>5.81845036</v>
      </c>
      <c r="M13" s="18" t="s">
        <v>481</v>
      </c>
      <c r="N13" s="20" t="s">
        <v>481</v>
      </c>
      <c r="O13" s="18" t="s">
        <v>481</v>
      </c>
      <c r="P13" s="20" t="s">
        <v>481</v>
      </c>
      <c r="Q13" s="18" t="n">
        <v>436.36003517</v>
      </c>
      <c r="R13" s="20" t="n">
        <v>6.43426798</v>
      </c>
      <c r="S13" s="18" t="s">
        <v>481</v>
      </c>
      <c r="T13" s="20" t="s">
        <v>481</v>
      </c>
      <c r="U13" s="18" t="n">
        <v>382.02869095</v>
      </c>
      <c r="V13" s="20" t="n">
        <v>9.98148872</v>
      </c>
    </row>
    <row r="14" spans="1:22">
      <c r="A14" s="15" t="s">
        <v>489</v>
      </c>
      <c r="B14" s="17" t="n">
        <v>5587</v>
      </c>
      <c r="C14" s="18">
        <f>(76.0/B14*100)</f>
        <v/>
      </c>
      <c r="D14" s="19" t="n">
        <v>5511</v>
      </c>
      <c r="E14" s="18" t="n">
        <v>544.63215754</v>
      </c>
      <c r="F14" s="20" t="n">
        <v>2.5806495</v>
      </c>
      <c r="G14" s="18" t="n">
        <v>543.03804811</v>
      </c>
      <c r="H14" s="20" t="n">
        <v>3.23713455</v>
      </c>
      <c r="I14" s="18" t="n">
        <v>522.83453385</v>
      </c>
      <c r="J14" s="20" t="n">
        <v>2.927238</v>
      </c>
      <c r="K14" s="18" t="n">
        <v>502.20703198</v>
      </c>
      <c r="L14" s="20" t="n">
        <v>5.7608223</v>
      </c>
      <c r="M14" s="18" t="s">
        <v>481</v>
      </c>
      <c r="N14" s="20" t="s">
        <v>481</v>
      </c>
      <c r="O14" s="18" t="s">
        <v>481</v>
      </c>
      <c r="P14" s="20" t="s">
        <v>481</v>
      </c>
      <c r="Q14" s="18" t="s">
        <v>481</v>
      </c>
      <c r="R14" s="20" t="s">
        <v>481</v>
      </c>
      <c r="S14" s="18" t="s">
        <v>481</v>
      </c>
      <c r="T14" s="20" t="s">
        <v>481</v>
      </c>
      <c r="U14" s="18" t="n">
        <v>440.81478161</v>
      </c>
      <c r="V14" s="20" t="n">
        <v>13.99005685</v>
      </c>
    </row>
    <row r="15" spans="1:22">
      <c r="A15" s="15" t="s">
        <v>490</v>
      </c>
      <c r="B15" s="17" t="n">
        <v>5882</v>
      </c>
      <c r="C15" s="18">
        <f>(53.0/B15*100)</f>
        <v/>
      </c>
      <c r="D15" s="19" t="n">
        <v>5829</v>
      </c>
      <c r="E15" s="18" t="n">
        <v>551.95552686</v>
      </c>
      <c r="F15" s="20" t="n">
        <v>2.43032491</v>
      </c>
      <c r="G15" s="18" t="n">
        <v>524.48543451</v>
      </c>
      <c r="H15" s="20" t="n">
        <v>3.53570015</v>
      </c>
      <c r="I15" s="18" t="n">
        <v>489.95327045</v>
      </c>
      <c r="J15" s="20" t="n">
        <v>4.43501647</v>
      </c>
      <c r="K15" s="18" t="n">
        <v>466.87972833</v>
      </c>
      <c r="L15" s="20" t="n">
        <v>6.3421647</v>
      </c>
      <c r="M15" s="18" t="s">
        <v>481</v>
      </c>
      <c r="N15" s="20" t="s">
        <v>481</v>
      </c>
      <c r="O15" s="18" t="s">
        <v>481</v>
      </c>
      <c r="P15" s="20" t="s">
        <v>481</v>
      </c>
      <c r="Q15" s="18" t="n">
        <v>375.95013089</v>
      </c>
      <c r="R15" s="20" t="n">
        <v>17.42774697</v>
      </c>
      <c r="S15" s="18" t="s">
        <v>481</v>
      </c>
      <c r="T15" s="20" t="s">
        <v>481</v>
      </c>
      <c r="U15" s="18" t="n">
        <v>421.29225545</v>
      </c>
      <c r="V15" s="20" t="n">
        <v>10.43752631</v>
      </c>
    </row>
    <row r="16" spans="1:22">
      <c r="A16" s="15" t="s">
        <v>491</v>
      </c>
      <c r="B16" s="17" t="n">
        <v>6108</v>
      </c>
      <c r="C16" s="18">
        <f>(110.0/B16*100)</f>
        <v/>
      </c>
      <c r="D16" s="19" t="n">
        <v>5998</v>
      </c>
      <c r="E16" s="18" t="n">
        <v>506.44822248</v>
      </c>
      <c r="F16" s="20" t="n">
        <v>2.11972609</v>
      </c>
      <c r="G16" s="18" t="n">
        <v>519.25518367</v>
      </c>
      <c r="H16" s="20" t="n">
        <v>3.07102454</v>
      </c>
      <c r="I16" s="18" t="n">
        <v>486.65832077</v>
      </c>
      <c r="J16" s="20" t="n">
        <v>3.73926863</v>
      </c>
      <c r="K16" s="18" t="n">
        <v>438.31896963</v>
      </c>
      <c r="L16" s="20" t="n">
        <v>6.14339747</v>
      </c>
      <c r="M16" s="18" t="s">
        <v>481</v>
      </c>
      <c r="N16" s="20" t="s">
        <v>481</v>
      </c>
      <c r="O16" s="18" t="s">
        <v>481</v>
      </c>
      <c r="P16" s="20" t="s">
        <v>481</v>
      </c>
      <c r="Q16" s="18" t="s">
        <v>481</v>
      </c>
      <c r="R16" s="20" t="s">
        <v>481</v>
      </c>
      <c r="S16" s="18" t="s">
        <v>481</v>
      </c>
      <c r="T16" s="20" t="s">
        <v>481</v>
      </c>
      <c r="U16" s="18" t="n">
        <v>367.84600118</v>
      </c>
      <c r="V16" s="20" t="n">
        <v>8.79299142</v>
      </c>
    </row>
    <row r="17" spans="1:22">
      <c r="A17" s="15" t="s">
        <v>492</v>
      </c>
      <c r="B17" s="17" t="n">
        <v>6504</v>
      </c>
      <c r="C17" s="18">
        <f>(734.0/B17*100)</f>
        <v/>
      </c>
      <c r="D17" s="19" t="n">
        <v>5770</v>
      </c>
      <c r="E17" s="18" t="n">
        <v>523.37579753</v>
      </c>
      <c r="F17" s="20" t="n">
        <v>2.90856138</v>
      </c>
      <c r="G17" s="18" t="n">
        <v>525.75451131</v>
      </c>
      <c r="H17" s="20" t="n">
        <v>3.60813494</v>
      </c>
      <c r="I17" s="18" t="n">
        <v>509.62007117</v>
      </c>
      <c r="J17" s="20" t="n">
        <v>4.5600403</v>
      </c>
      <c r="K17" s="18" t="n">
        <v>489.8174557</v>
      </c>
      <c r="L17" s="20" t="n">
        <v>8.246436920000001</v>
      </c>
      <c r="M17" s="18" t="s">
        <v>481</v>
      </c>
      <c r="N17" s="20" t="s">
        <v>481</v>
      </c>
      <c r="O17" s="18" t="s">
        <v>481</v>
      </c>
      <c r="P17" s="20" t="s">
        <v>481</v>
      </c>
      <c r="Q17" s="18" t="n">
        <v>360.48925247</v>
      </c>
      <c r="R17" s="20" t="n">
        <v>12.44339086</v>
      </c>
      <c r="S17" s="18" t="s">
        <v>481</v>
      </c>
      <c r="T17" s="20" t="s">
        <v>481</v>
      </c>
      <c r="U17" s="18" t="n">
        <v>416.92620873</v>
      </c>
      <c r="V17" s="20" t="n">
        <v>10.12497098</v>
      </c>
    </row>
    <row r="18" spans="1:22">
      <c r="A18" s="15" t="s">
        <v>493</v>
      </c>
      <c r="B18" s="17" t="n">
        <v>5532</v>
      </c>
      <c r="C18" s="18">
        <f>(28.0/B18*100)</f>
        <v/>
      </c>
      <c r="D18" s="19" t="n">
        <v>5504</v>
      </c>
      <c r="E18" s="18" t="n">
        <v>469.48168016</v>
      </c>
      <c r="F18" s="20" t="n">
        <v>3.97329567</v>
      </c>
      <c r="G18" s="18" t="n">
        <v>454.87861767</v>
      </c>
      <c r="H18" s="20" t="n">
        <v>4.0737157</v>
      </c>
      <c r="I18" s="18" t="n">
        <v>440.95921569</v>
      </c>
      <c r="J18" s="20" t="n">
        <v>5.50455375</v>
      </c>
      <c r="K18" s="18" t="n">
        <v>415.04471688</v>
      </c>
      <c r="L18" s="20" t="n">
        <v>5.41516777</v>
      </c>
      <c r="M18" s="18" t="s">
        <v>481</v>
      </c>
      <c r="N18" s="20" t="s">
        <v>481</v>
      </c>
      <c r="O18" s="18" t="s">
        <v>481</v>
      </c>
      <c r="P18" s="20" t="s">
        <v>481</v>
      </c>
      <c r="Q18" s="18" t="s">
        <v>481</v>
      </c>
      <c r="R18" s="20" t="s">
        <v>481</v>
      </c>
      <c r="S18" s="18" t="s">
        <v>481</v>
      </c>
      <c r="T18" s="20" t="s">
        <v>481</v>
      </c>
      <c r="U18" s="18" t="n">
        <v>363.85816373</v>
      </c>
      <c r="V18" s="20" t="n">
        <v>10.21508787</v>
      </c>
    </row>
    <row r="19" spans="1:22">
      <c r="A19" s="15" t="s">
        <v>494</v>
      </c>
      <c r="B19" s="17" t="n">
        <v>5658</v>
      </c>
      <c r="C19" s="18">
        <f>(75.0/B19*100)</f>
        <v/>
      </c>
      <c r="D19" s="19" t="n">
        <v>5583</v>
      </c>
      <c r="E19" s="18" t="n">
        <v>485.48915947</v>
      </c>
      <c r="F19" s="20" t="n">
        <v>2.87940055</v>
      </c>
      <c r="G19" s="18" t="n">
        <v>488.26235935</v>
      </c>
      <c r="H19" s="20" t="n">
        <v>3.89484492</v>
      </c>
      <c r="I19" s="18" t="n">
        <v>464.14744108</v>
      </c>
      <c r="J19" s="20" t="n">
        <v>4.167284</v>
      </c>
      <c r="K19" s="18" t="n">
        <v>434.85886152</v>
      </c>
      <c r="L19" s="20" t="n">
        <v>5.94204388</v>
      </c>
      <c r="M19" s="18" t="s">
        <v>481</v>
      </c>
      <c r="N19" s="20" t="s">
        <v>481</v>
      </c>
      <c r="O19" s="18" t="s">
        <v>481</v>
      </c>
      <c r="P19" s="20" t="s">
        <v>481</v>
      </c>
      <c r="Q19" s="18" t="s">
        <v>481</v>
      </c>
      <c r="R19" s="20" t="s">
        <v>481</v>
      </c>
      <c r="S19" s="18" t="s">
        <v>481</v>
      </c>
      <c r="T19" s="20" t="s">
        <v>481</v>
      </c>
      <c r="U19" s="18" t="n">
        <v>368.86351611</v>
      </c>
      <c r="V19" s="20" t="n">
        <v>9.392618450000001</v>
      </c>
    </row>
    <row r="20" spans="1:22">
      <c r="A20" s="15" t="s">
        <v>495</v>
      </c>
      <c r="B20" s="17" t="n">
        <v>3371</v>
      </c>
      <c r="C20" s="18">
        <f>(75.0/B20*100)</f>
        <v/>
      </c>
      <c r="D20" s="19" t="n">
        <v>3296</v>
      </c>
      <c r="E20" s="18" t="n">
        <v>482.20677003</v>
      </c>
      <c r="F20" s="20" t="n">
        <v>1.83238616</v>
      </c>
      <c r="G20" s="18" t="n">
        <v>472.13529329</v>
      </c>
      <c r="H20" s="20" t="n">
        <v>4.48370971</v>
      </c>
      <c r="I20" s="18" t="n">
        <v>449.00259938</v>
      </c>
      <c r="J20" s="20" t="n">
        <v>6.29831992</v>
      </c>
      <c r="K20" s="18" t="n">
        <v>430.76305906</v>
      </c>
      <c r="L20" s="20" t="n">
        <v>9.2081354</v>
      </c>
      <c r="M20" s="18" t="s">
        <v>481</v>
      </c>
      <c r="N20" s="20" t="s">
        <v>481</v>
      </c>
      <c r="O20" s="18" t="s">
        <v>481</v>
      </c>
      <c r="P20" s="20" t="s">
        <v>481</v>
      </c>
      <c r="Q20" s="18" t="s">
        <v>481</v>
      </c>
      <c r="R20" s="20" t="s">
        <v>481</v>
      </c>
      <c r="S20" s="18" t="s">
        <v>481</v>
      </c>
      <c r="T20" s="20" t="s">
        <v>481</v>
      </c>
      <c r="U20" s="18" t="n">
        <v>371.23855809</v>
      </c>
      <c r="V20" s="20" t="n">
        <v>10.06986739</v>
      </c>
    </row>
    <row r="21" spans="1:22">
      <c r="A21" s="15" t="s">
        <v>496</v>
      </c>
      <c r="B21" s="17" t="n">
        <v>5741</v>
      </c>
      <c r="C21" s="18">
        <f>(45.0/B21*100)</f>
        <v/>
      </c>
      <c r="D21" s="19" t="n">
        <v>5696</v>
      </c>
      <c r="E21" s="18" t="n">
        <v>507.03441283</v>
      </c>
      <c r="F21" s="20" t="n">
        <v>2.49357953</v>
      </c>
      <c r="G21" s="18" t="n">
        <v>503.29432733</v>
      </c>
      <c r="H21" s="20" t="n">
        <v>2.88237867</v>
      </c>
      <c r="I21" s="18" t="n">
        <v>498.59691652</v>
      </c>
      <c r="J21" s="20" t="n">
        <v>5.27622935</v>
      </c>
      <c r="K21" s="18" t="n">
        <v>466.04371402</v>
      </c>
      <c r="L21" s="20" t="n">
        <v>8.39797182</v>
      </c>
      <c r="M21" s="18" t="s">
        <v>481</v>
      </c>
      <c r="N21" s="20" t="s">
        <v>481</v>
      </c>
      <c r="O21" s="18" t="s">
        <v>481</v>
      </c>
      <c r="P21" s="20" t="s">
        <v>481</v>
      </c>
      <c r="Q21" s="18" t="s">
        <v>481</v>
      </c>
      <c r="R21" s="20" t="s">
        <v>481</v>
      </c>
      <c r="S21" s="18" t="s">
        <v>481</v>
      </c>
      <c r="T21" s="20" t="s">
        <v>481</v>
      </c>
      <c r="U21" s="18" t="n">
        <v>417.25710102</v>
      </c>
      <c r="V21" s="20" t="n">
        <v>13.87505035</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466.55281214</v>
      </c>
      <c r="R22" s="20" t="n">
        <v>3.43755424</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480.54676244</v>
      </c>
      <c r="R23" s="20" t="n">
        <v>2.51595285</v>
      </c>
      <c r="S23" s="18" t="s">
        <v>481</v>
      </c>
      <c r="T23" s="20" t="s">
        <v>481</v>
      </c>
      <c r="U23" s="18" t="s">
        <v>481</v>
      </c>
      <c r="V23" s="20" t="s">
        <v>481</v>
      </c>
    </row>
    <row r="24" spans="1:22">
      <c r="A24" s="15" t="s">
        <v>499</v>
      </c>
      <c r="B24" s="17" t="n">
        <v>6647</v>
      </c>
      <c r="C24" s="18">
        <f>(7.0/B24*100)</f>
        <v/>
      </c>
      <c r="D24" s="19" t="n">
        <v>6640</v>
      </c>
      <c r="E24" s="18" t="n">
        <v>541.6575102100001</v>
      </c>
      <c r="F24" s="20" t="n">
        <v>2.83936793</v>
      </c>
      <c r="G24" s="18" t="n">
        <v>543.11270474</v>
      </c>
      <c r="H24" s="20" t="n">
        <v>5.09146804</v>
      </c>
      <c r="I24" s="18" t="n">
        <v>513.41053527</v>
      </c>
      <c r="J24" s="20" t="n">
        <v>7.87087552</v>
      </c>
      <c r="K24" s="18" t="n">
        <v>480.99301368</v>
      </c>
      <c r="L24" s="20" t="n">
        <v>11.05697807</v>
      </c>
      <c r="M24" s="18" t="s">
        <v>481</v>
      </c>
      <c r="N24" s="20" t="s">
        <v>481</v>
      </c>
      <c r="O24" s="18" t="s">
        <v>481</v>
      </c>
      <c r="P24" s="20" t="s">
        <v>481</v>
      </c>
      <c r="Q24" s="18" t="s">
        <v>481</v>
      </c>
      <c r="R24" s="20" t="s">
        <v>481</v>
      </c>
      <c r="S24" s="18" t="s">
        <v>481</v>
      </c>
      <c r="T24" s="20" t="s">
        <v>481</v>
      </c>
      <c r="U24" s="18" t="n">
        <v>454.79472743</v>
      </c>
      <c r="V24" s="20" t="n">
        <v>13.92465098</v>
      </c>
    </row>
    <row r="25" spans="1:22">
      <c r="A25" s="15" t="s">
        <v>500</v>
      </c>
      <c r="B25" s="17" t="n">
        <v>5581</v>
      </c>
      <c r="C25" s="18">
        <f>(24.0/B25*100)</f>
        <v/>
      </c>
      <c r="D25" s="19" t="n">
        <v>5557</v>
      </c>
      <c r="E25" s="18" t="n">
        <v>520.8602825</v>
      </c>
      <c r="F25" s="20" t="n">
        <v>3.27160204</v>
      </c>
      <c r="G25" s="18" t="n">
        <v>522.1786992900001</v>
      </c>
      <c r="H25" s="20" t="n">
        <v>4.93440276</v>
      </c>
      <c r="I25" s="18" t="n">
        <v>469.51434191</v>
      </c>
      <c r="J25" s="20" t="n">
        <v>5.69035808</v>
      </c>
      <c r="K25" s="18" t="n">
        <v>435.65630966</v>
      </c>
      <c r="L25" s="20" t="n">
        <v>10.9197769</v>
      </c>
      <c r="M25" s="18" t="s">
        <v>481</v>
      </c>
      <c r="N25" s="20" t="s">
        <v>481</v>
      </c>
      <c r="O25" s="18" t="s">
        <v>481</v>
      </c>
      <c r="P25" s="20" t="s">
        <v>481</v>
      </c>
      <c r="Q25" s="18" t="s">
        <v>481</v>
      </c>
      <c r="R25" s="20" t="s">
        <v>481</v>
      </c>
      <c r="S25" s="18" t="s">
        <v>481</v>
      </c>
      <c r="T25" s="20" t="s">
        <v>481</v>
      </c>
      <c r="U25" s="18" t="n">
        <v>418.5502629</v>
      </c>
      <c r="V25" s="20" t="n">
        <v>23.21582565</v>
      </c>
    </row>
    <row r="26" spans="1:22">
      <c r="A26" s="15" t="s">
        <v>501</v>
      </c>
      <c r="B26" s="17" t="n">
        <v>4869</v>
      </c>
      <c r="C26" s="18">
        <f>(38.0/B26*100)</f>
        <v/>
      </c>
      <c r="D26" s="19" t="n">
        <v>4831</v>
      </c>
      <c r="E26" s="18" t="n">
        <v>498.75898805</v>
      </c>
      <c r="F26" s="20" t="n">
        <v>2.27824851</v>
      </c>
      <c r="G26" s="18" t="n">
        <v>490.88816289</v>
      </c>
      <c r="H26" s="20" t="n">
        <v>2.62519157</v>
      </c>
      <c r="I26" s="18" t="n">
        <v>486.64984153</v>
      </c>
      <c r="J26" s="20" t="n">
        <v>3.51786008</v>
      </c>
      <c r="K26" s="18" t="n">
        <v>472.75137721</v>
      </c>
      <c r="L26" s="20" t="n">
        <v>4.96083368</v>
      </c>
      <c r="M26" s="18" t="s">
        <v>481</v>
      </c>
      <c r="N26" s="20" t="s">
        <v>481</v>
      </c>
      <c r="O26" s="18" t="s">
        <v>481</v>
      </c>
      <c r="P26" s="20" t="s">
        <v>481</v>
      </c>
      <c r="Q26" s="18" t="s">
        <v>481</v>
      </c>
      <c r="R26" s="20" t="s">
        <v>481</v>
      </c>
      <c r="S26" s="18" t="s">
        <v>481</v>
      </c>
      <c r="T26" s="20" t="s">
        <v>481</v>
      </c>
      <c r="U26" s="18" t="n">
        <v>434.44916438</v>
      </c>
      <c r="V26" s="20" t="n">
        <v>9.57366186</v>
      </c>
    </row>
    <row r="27" spans="1:22">
      <c r="A27" s="15" t="s">
        <v>502</v>
      </c>
      <c r="B27" s="17" t="n">
        <v>5299</v>
      </c>
      <c r="C27" s="18">
        <f>(20.0/B27*100)</f>
        <v/>
      </c>
      <c r="D27" s="19" t="n">
        <v>5279</v>
      </c>
      <c r="E27" s="18" t="n">
        <v>490.69829941</v>
      </c>
      <c r="F27" s="20" t="n">
        <v>1.63480962</v>
      </c>
      <c r="G27" s="18" t="n">
        <v>493.68945757</v>
      </c>
      <c r="H27" s="20" t="n">
        <v>2.952262</v>
      </c>
      <c r="I27" s="18" t="n">
        <v>472.37242685</v>
      </c>
      <c r="J27" s="20" t="n">
        <v>4.0741366</v>
      </c>
      <c r="K27" s="18" t="n">
        <v>445.89019401</v>
      </c>
      <c r="L27" s="20" t="n">
        <v>5.40806811</v>
      </c>
      <c r="M27" s="18" t="s">
        <v>481</v>
      </c>
      <c r="N27" s="20" t="s">
        <v>481</v>
      </c>
      <c r="O27" s="18" t="s">
        <v>481</v>
      </c>
      <c r="P27" s="20" t="s">
        <v>481</v>
      </c>
      <c r="Q27" s="18" t="s">
        <v>481</v>
      </c>
      <c r="R27" s="20" t="s">
        <v>481</v>
      </c>
      <c r="S27" s="18" t="s">
        <v>481</v>
      </c>
      <c r="T27" s="20" t="s">
        <v>481</v>
      </c>
      <c r="U27" s="18" t="n">
        <v>383.57630464</v>
      </c>
      <c r="V27" s="20" t="n">
        <v>6.97287819</v>
      </c>
    </row>
    <row r="28" spans="1:22">
      <c r="A28" s="15" t="s">
        <v>503</v>
      </c>
      <c r="B28" s="17" t="n">
        <v>7568</v>
      </c>
      <c r="C28" s="18">
        <f>(68.0/B28*100)</f>
        <v/>
      </c>
      <c r="D28" s="19" t="n">
        <v>7500</v>
      </c>
      <c r="E28" s="18" t="n">
        <v>420.09399649</v>
      </c>
      <c r="F28" s="20" t="n">
        <v>2.16762896</v>
      </c>
      <c r="G28" s="18" t="n">
        <v>422.63568854</v>
      </c>
      <c r="H28" s="20" t="n">
        <v>3.25756249</v>
      </c>
      <c r="I28" s="18" t="n">
        <v>401.91776211</v>
      </c>
      <c r="J28" s="20" t="n">
        <v>3.7900725</v>
      </c>
      <c r="K28" s="18" t="n">
        <v>378.80900847</v>
      </c>
      <c r="L28" s="20" t="n">
        <v>5.07412341</v>
      </c>
      <c r="M28" s="18" t="s">
        <v>481</v>
      </c>
      <c r="N28" s="20" t="s">
        <v>481</v>
      </c>
      <c r="O28" s="18" t="s">
        <v>481</v>
      </c>
      <c r="P28" s="20" t="s">
        <v>481</v>
      </c>
      <c r="Q28" s="18" t="s">
        <v>481</v>
      </c>
      <c r="R28" s="20" t="s">
        <v>481</v>
      </c>
      <c r="S28" s="18" t="s">
        <v>481</v>
      </c>
      <c r="T28" s="20" t="s">
        <v>481</v>
      </c>
      <c r="U28" s="18" t="n">
        <v>369.03489442</v>
      </c>
      <c r="V28" s="20" t="n">
        <v>8.623587390000001</v>
      </c>
    </row>
    <row r="29" spans="1:22">
      <c r="A29" s="15" t="s">
        <v>504</v>
      </c>
      <c r="B29" s="17" t="n">
        <v>5385</v>
      </c>
      <c r="C29" s="18">
        <f>(30.0/B29*100)</f>
        <v/>
      </c>
      <c r="D29" s="19" t="n">
        <v>5355</v>
      </c>
      <c r="E29" s="18" t="n">
        <v>521.51123963</v>
      </c>
      <c r="F29" s="20" t="n">
        <v>2.32955532</v>
      </c>
      <c r="G29" s="18" t="n">
        <v>510.02327335</v>
      </c>
      <c r="H29" s="20" t="n">
        <v>4.14043621</v>
      </c>
      <c r="I29" s="18" t="n">
        <v>498.73030103</v>
      </c>
      <c r="J29" s="20" t="n">
        <v>5.06728003</v>
      </c>
      <c r="K29" s="18" t="n">
        <v>458.64903184</v>
      </c>
      <c r="L29" s="20" t="n">
        <v>5.70319292</v>
      </c>
      <c r="M29" s="18" t="s">
        <v>481</v>
      </c>
      <c r="N29" s="20" t="s">
        <v>481</v>
      </c>
      <c r="O29" s="18" t="s">
        <v>481</v>
      </c>
      <c r="P29" s="20" t="s">
        <v>481</v>
      </c>
      <c r="Q29" s="18" t="n">
        <v>358.28551468</v>
      </c>
      <c r="R29" s="20" t="n">
        <v>8.567023300000001</v>
      </c>
      <c r="S29" s="18" t="s">
        <v>481</v>
      </c>
      <c r="T29" s="20" t="s">
        <v>481</v>
      </c>
      <c r="U29" s="18" t="n">
        <v>406.60293083</v>
      </c>
      <c r="V29" s="20" t="n">
        <v>16.08299171</v>
      </c>
    </row>
    <row r="30" spans="1:22">
      <c r="A30" s="15" t="s">
        <v>505</v>
      </c>
      <c r="B30" s="17" t="n">
        <v>4520</v>
      </c>
      <c r="C30" s="18">
        <f>(109.0/B30*100)</f>
        <v/>
      </c>
      <c r="D30" s="19" t="n">
        <v>4411</v>
      </c>
      <c r="E30" s="18" t="n">
        <v>529.42371181</v>
      </c>
      <c r="F30" s="20" t="n">
        <v>2.73708116</v>
      </c>
      <c r="G30" s="18" t="n">
        <v>513.70954135</v>
      </c>
      <c r="H30" s="20" t="n">
        <v>3.74907762</v>
      </c>
      <c r="I30" s="18" t="n">
        <v>481.09074959</v>
      </c>
      <c r="J30" s="20" t="n">
        <v>5.40489008</v>
      </c>
      <c r="K30" s="18" t="n">
        <v>457.21045036</v>
      </c>
      <c r="L30" s="20" t="n">
        <v>7.48667835</v>
      </c>
      <c r="M30" s="18" t="s">
        <v>481</v>
      </c>
      <c r="N30" s="20" t="s">
        <v>481</v>
      </c>
      <c r="O30" s="18" t="s">
        <v>481</v>
      </c>
      <c r="P30" s="20" t="s">
        <v>481</v>
      </c>
      <c r="Q30" s="18" t="s">
        <v>481</v>
      </c>
      <c r="R30" s="20" t="s">
        <v>481</v>
      </c>
      <c r="S30" s="18" t="s">
        <v>481</v>
      </c>
      <c r="T30" s="20" t="s">
        <v>481</v>
      </c>
      <c r="U30" s="18" t="n">
        <v>406.75563141</v>
      </c>
      <c r="V30" s="20" t="n">
        <v>9.891730600000001</v>
      </c>
    </row>
    <row r="31" spans="1:22">
      <c r="A31" s="15" t="s">
        <v>506</v>
      </c>
      <c r="B31" s="17" t="n">
        <v>5456</v>
      </c>
      <c r="C31" s="18">
        <f>(127.0/B31*100)</f>
        <v/>
      </c>
      <c r="D31" s="19" t="n">
        <v>5329</v>
      </c>
      <c r="E31" s="18" t="n">
        <v>508.33959961</v>
      </c>
      <c r="F31" s="20" t="n">
        <v>2.78205364</v>
      </c>
      <c r="G31" s="18" t="n">
        <v>512.55881654</v>
      </c>
      <c r="H31" s="20" t="n">
        <v>3.04431088</v>
      </c>
      <c r="I31" s="18" t="n">
        <v>488.77167143</v>
      </c>
      <c r="J31" s="20" t="n">
        <v>3.87981792</v>
      </c>
      <c r="K31" s="18" t="n">
        <v>460.78214464</v>
      </c>
      <c r="L31" s="20" t="n">
        <v>4.79671747</v>
      </c>
      <c r="M31" s="18" t="s">
        <v>481</v>
      </c>
      <c r="N31" s="20" t="s">
        <v>481</v>
      </c>
      <c r="O31" s="18" t="s">
        <v>481</v>
      </c>
      <c r="P31" s="20" t="s">
        <v>481</v>
      </c>
      <c r="Q31" s="18" t="s">
        <v>481</v>
      </c>
      <c r="R31" s="20" t="s">
        <v>481</v>
      </c>
      <c r="S31" s="18" t="s">
        <v>481</v>
      </c>
      <c r="T31" s="20" t="s">
        <v>481</v>
      </c>
      <c r="U31" s="18" t="n">
        <v>401.81168071</v>
      </c>
      <c r="V31" s="20" t="n">
        <v>7.66241522</v>
      </c>
    </row>
    <row r="32" spans="1:22">
      <c r="A32" s="15" t="s">
        <v>507</v>
      </c>
      <c r="B32" s="17" t="n">
        <v>4478</v>
      </c>
      <c r="C32" s="18">
        <f>(5.0/B32*100)</f>
        <v/>
      </c>
      <c r="D32" s="19" t="n">
        <v>4473</v>
      </c>
      <c r="E32" s="18" t="n">
        <v>505.13231656</v>
      </c>
      <c r="F32" s="20" t="n">
        <v>2.9967025</v>
      </c>
      <c r="G32" s="18" t="n">
        <v>509.34279976</v>
      </c>
      <c r="H32" s="20" t="n">
        <v>3.04237463</v>
      </c>
      <c r="I32" s="18" t="n">
        <v>497.68571038</v>
      </c>
      <c r="J32" s="20" t="n">
        <v>4.60133192</v>
      </c>
      <c r="K32" s="18" t="n">
        <v>472.89347309</v>
      </c>
      <c r="L32" s="20" t="n">
        <v>5.41595684</v>
      </c>
      <c r="M32" s="18" t="s">
        <v>481</v>
      </c>
      <c r="N32" s="20" t="s">
        <v>481</v>
      </c>
      <c r="O32" s="18" t="s">
        <v>481</v>
      </c>
      <c r="P32" s="20" t="s">
        <v>481</v>
      </c>
      <c r="Q32" s="18" t="s">
        <v>481</v>
      </c>
      <c r="R32" s="20" t="s">
        <v>481</v>
      </c>
      <c r="S32" s="18" t="s">
        <v>481</v>
      </c>
      <c r="T32" s="20" t="s">
        <v>481</v>
      </c>
      <c r="U32" s="18" t="n">
        <v>398.73057881</v>
      </c>
      <c r="V32" s="20" t="n">
        <v>14.61383768</v>
      </c>
    </row>
    <row r="33" spans="1:22">
      <c r="A33" s="15" t="s">
        <v>508</v>
      </c>
      <c r="B33" s="17" t="n">
        <v>7325</v>
      </c>
      <c r="C33" s="18">
        <f>(76.0/B33*100)</f>
        <v/>
      </c>
      <c r="D33" s="19" t="n">
        <v>7249</v>
      </c>
      <c r="E33" s="18" t="n">
        <v>509.42373619</v>
      </c>
      <c r="F33" s="20" t="n">
        <v>2.72476308</v>
      </c>
      <c r="G33" s="18" t="n">
        <v>506.0209745</v>
      </c>
      <c r="H33" s="20" t="n">
        <v>3.50607418</v>
      </c>
      <c r="I33" s="18" t="n">
        <v>483.94807521</v>
      </c>
      <c r="J33" s="20" t="n">
        <v>4.08325423</v>
      </c>
      <c r="K33" s="18" t="n">
        <v>465.03651658</v>
      </c>
      <c r="L33" s="20" t="n">
        <v>5.93531373</v>
      </c>
      <c r="M33" s="18" t="s">
        <v>481</v>
      </c>
      <c r="N33" s="20" t="s">
        <v>481</v>
      </c>
      <c r="O33" s="18" t="s">
        <v>481</v>
      </c>
      <c r="P33" s="20" t="s">
        <v>481</v>
      </c>
      <c r="Q33" s="18" t="s">
        <v>481</v>
      </c>
      <c r="R33" s="20" t="s">
        <v>481</v>
      </c>
      <c r="S33" s="18" t="s">
        <v>481</v>
      </c>
      <c r="T33" s="20" t="s">
        <v>481</v>
      </c>
      <c r="U33" s="18" t="n">
        <v>404.214491</v>
      </c>
      <c r="V33" s="20" t="n">
        <v>10.73899343</v>
      </c>
    </row>
    <row r="34" spans="1:22">
      <c r="A34" s="15" t="s">
        <v>509</v>
      </c>
      <c r="B34" s="17" t="n">
        <v>6350</v>
      </c>
      <c r="C34" s="18">
        <f>(40.0/B34*100)</f>
        <v/>
      </c>
      <c r="D34" s="19" t="n">
        <v>6310</v>
      </c>
      <c r="E34" s="18" t="n">
        <v>475.96039349</v>
      </c>
      <c r="F34" s="20" t="n">
        <v>2.7439077</v>
      </c>
      <c r="G34" s="18" t="n">
        <v>468.29836336</v>
      </c>
      <c r="H34" s="20" t="n">
        <v>3.22541204</v>
      </c>
      <c r="I34" s="18" t="n">
        <v>459.78639859</v>
      </c>
      <c r="J34" s="20" t="n">
        <v>4.93281707</v>
      </c>
      <c r="K34" s="18" t="n">
        <v>431.79479581</v>
      </c>
      <c r="L34" s="20" t="n">
        <v>5.19771601</v>
      </c>
      <c r="M34" s="18" t="s">
        <v>481</v>
      </c>
      <c r="N34" s="20" t="s">
        <v>481</v>
      </c>
      <c r="O34" s="18" t="s">
        <v>481</v>
      </c>
      <c r="P34" s="20" t="s">
        <v>481</v>
      </c>
      <c r="Q34" s="18" t="n">
        <v>306.56969545</v>
      </c>
      <c r="R34" s="20" t="n">
        <v>10.27624616</v>
      </c>
      <c r="S34" s="18" t="s">
        <v>481</v>
      </c>
      <c r="T34" s="20" t="s">
        <v>481</v>
      </c>
      <c r="U34" s="18" t="n">
        <v>364.43990137</v>
      </c>
      <c r="V34" s="20" t="n">
        <v>9.48113942</v>
      </c>
    </row>
    <row r="35" spans="1:22">
      <c r="A35" s="15" t="s">
        <v>510</v>
      </c>
      <c r="B35" s="17" t="n">
        <v>6406</v>
      </c>
      <c r="C35" s="18">
        <f>(39.0/B35*100)</f>
        <v/>
      </c>
      <c r="D35" s="19" t="n">
        <v>6367</v>
      </c>
      <c r="E35" s="18" t="n">
        <v>518.53732497</v>
      </c>
      <c r="F35" s="20" t="n">
        <v>2.33362735</v>
      </c>
      <c r="G35" s="18" t="n">
        <v>527.84251194</v>
      </c>
      <c r="H35" s="20" t="n">
        <v>2.66097675</v>
      </c>
      <c r="I35" s="18" t="n">
        <v>498.28596065</v>
      </c>
      <c r="J35" s="20" t="n">
        <v>3.44918688</v>
      </c>
      <c r="K35" s="18" t="n">
        <v>466.46541589</v>
      </c>
      <c r="L35" s="20" t="n">
        <v>6.85626267</v>
      </c>
      <c r="M35" s="18" t="s">
        <v>481</v>
      </c>
      <c r="N35" s="20" t="s">
        <v>481</v>
      </c>
      <c r="O35" s="18" t="s">
        <v>481</v>
      </c>
      <c r="P35" s="20" t="s">
        <v>481</v>
      </c>
      <c r="Q35" s="18" t="n">
        <v>374.85244494</v>
      </c>
      <c r="R35" s="20" t="n">
        <v>5.84040672</v>
      </c>
      <c r="S35" s="18" t="s">
        <v>481</v>
      </c>
      <c r="T35" s="20" t="s">
        <v>481</v>
      </c>
      <c r="U35" s="18" t="n">
        <v>423.15054779</v>
      </c>
      <c r="V35" s="20" t="n">
        <v>10.06525275</v>
      </c>
    </row>
    <row r="36" spans="1:22">
      <c r="A36" s="15" t="s">
        <v>511</v>
      </c>
      <c r="B36" s="17" t="n">
        <v>6736</v>
      </c>
      <c r="C36" s="18">
        <f>(33.0/B36*100)</f>
        <v/>
      </c>
      <c r="D36" s="19" t="n">
        <v>6703</v>
      </c>
      <c r="E36" s="18" t="n">
        <v>497.98821697</v>
      </c>
      <c r="F36" s="20" t="n">
        <v>2.38949262</v>
      </c>
      <c r="G36" s="18" t="n">
        <v>497.76593138</v>
      </c>
      <c r="H36" s="20" t="n">
        <v>3.04952081</v>
      </c>
      <c r="I36" s="18" t="n">
        <v>484.16756305</v>
      </c>
      <c r="J36" s="20" t="n">
        <v>4.0646456</v>
      </c>
      <c r="K36" s="18" t="n">
        <v>482.18600092</v>
      </c>
      <c r="L36" s="20" t="n">
        <v>4.40412576</v>
      </c>
      <c r="M36" s="18" t="s">
        <v>481</v>
      </c>
      <c r="N36" s="20" t="s">
        <v>481</v>
      </c>
      <c r="O36" s="18" t="s">
        <v>481</v>
      </c>
      <c r="P36" s="20" t="s">
        <v>481</v>
      </c>
      <c r="Q36" s="18" t="s">
        <v>481</v>
      </c>
      <c r="R36" s="20" t="s">
        <v>481</v>
      </c>
      <c r="S36" s="18" t="s">
        <v>481</v>
      </c>
      <c r="T36" s="20" t="s">
        <v>481</v>
      </c>
      <c r="U36" s="18" t="n">
        <v>389.01283972</v>
      </c>
      <c r="V36" s="20" t="n">
        <v>9.847647520000001</v>
      </c>
    </row>
    <row r="37" spans="1:22">
      <c r="A37" s="15" t="s">
        <v>512</v>
      </c>
      <c r="B37" s="17" t="n">
        <v>5458</v>
      </c>
      <c r="C37" s="18">
        <f>(66.0/B37*100)</f>
        <v/>
      </c>
      <c r="D37" s="19" t="n">
        <v>5392</v>
      </c>
      <c r="E37" s="18" t="n">
        <v>508.16149189</v>
      </c>
      <c r="F37" s="20" t="n">
        <v>3.58125793</v>
      </c>
      <c r="G37" s="18" t="n">
        <v>505.03158523</v>
      </c>
      <c r="H37" s="20" t="n">
        <v>4.04944394</v>
      </c>
      <c r="I37" s="18" t="n">
        <v>470.51007477</v>
      </c>
      <c r="J37" s="20" t="n">
        <v>4.72570618</v>
      </c>
      <c r="K37" s="18" t="n">
        <v>449.64605183</v>
      </c>
      <c r="L37" s="20" t="n">
        <v>6.03619561</v>
      </c>
      <c r="M37" s="18" t="s">
        <v>481</v>
      </c>
      <c r="N37" s="20" t="s">
        <v>481</v>
      </c>
      <c r="O37" s="18" t="s">
        <v>481</v>
      </c>
      <c r="P37" s="20" t="s">
        <v>481</v>
      </c>
      <c r="Q37" s="18" t="s">
        <v>481</v>
      </c>
      <c r="R37" s="20" t="s">
        <v>481</v>
      </c>
      <c r="S37" s="18" t="s">
        <v>481</v>
      </c>
      <c r="T37" s="20" t="s">
        <v>481</v>
      </c>
      <c r="U37" s="18" t="n">
        <v>378.57350041</v>
      </c>
      <c r="V37" s="20" t="n">
        <v>6.71595396</v>
      </c>
    </row>
    <row r="38" spans="1:22">
      <c r="A38" s="15" t="s">
        <v>513</v>
      </c>
      <c r="B38" s="17" t="n">
        <v>5860</v>
      </c>
      <c r="C38" s="18">
        <f>(17.0/B38*100)</f>
        <v/>
      </c>
      <c r="D38" s="19" t="n">
        <v>5843</v>
      </c>
      <c r="E38" s="18" t="n">
        <v>514.6236556</v>
      </c>
      <c r="F38" s="20" t="n">
        <v>2.88441595</v>
      </c>
      <c r="G38" s="18" t="n">
        <v>510.34539068</v>
      </c>
      <c r="H38" s="20" t="n">
        <v>4.50263086</v>
      </c>
      <c r="I38" s="18" t="n">
        <v>480.78706866</v>
      </c>
      <c r="J38" s="20" t="n">
        <v>6.15620166</v>
      </c>
      <c r="K38" s="18" t="n">
        <v>450.78655175</v>
      </c>
      <c r="L38" s="20" t="n">
        <v>8.48997207</v>
      </c>
      <c r="M38" s="18" t="s">
        <v>481</v>
      </c>
      <c r="N38" s="20" t="s">
        <v>481</v>
      </c>
      <c r="O38" s="18" t="s">
        <v>481</v>
      </c>
      <c r="P38" s="20" t="s">
        <v>481</v>
      </c>
      <c r="Q38" s="18" t="s">
        <v>481</v>
      </c>
      <c r="R38" s="20" t="s">
        <v>481</v>
      </c>
      <c r="S38" s="18" t="s">
        <v>481</v>
      </c>
      <c r="T38" s="20" t="s">
        <v>481</v>
      </c>
      <c r="U38" s="18" t="n">
        <v>393.72530732</v>
      </c>
      <c r="V38" s="20" t="n">
        <v>9.25122245</v>
      </c>
    </row>
    <row r="39" spans="1:22">
      <c r="A39" s="15" t="s">
        <v>514</v>
      </c>
      <c r="B39" s="17" t="n">
        <v>5895</v>
      </c>
      <c r="C39" s="18">
        <f>(32.0/B39*100)</f>
        <v/>
      </c>
      <c r="D39" s="19" t="n">
        <v>5863</v>
      </c>
      <c r="E39" s="18" t="n">
        <v>425.51618113</v>
      </c>
      <c r="F39" s="20" t="n">
        <v>4.06121744</v>
      </c>
      <c r="G39" s="18" t="n">
        <v>438.42245118</v>
      </c>
      <c r="H39" s="20" t="n">
        <v>5.44550789</v>
      </c>
      <c r="I39" s="18" t="n">
        <v>425.01210093</v>
      </c>
      <c r="J39" s="20" t="n">
        <v>4.2120642</v>
      </c>
      <c r="K39" s="18" t="n">
        <v>412.18697627</v>
      </c>
      <c r="L39" s="20" t="n">
        <v>6.09778676</v>
      </c>
      <c r="M39" s="18" t="s">
        <v>481</v>
      </c>
      <c r="N39" s="20" t="s">
        <v>481</v>
      </c>
      <c r="O39" s="18" t="s">
        <v>481</v>
      </c>
      <c r="P39" s="20" t="s">
        <v>481</v>
      </c>
      <c r="Q39" s="18" t="s">
        <v>481</v>
      </c>
      <c r="R39" s="20" t="s">
        <v>481</v>
      </c>
      <c r="S39" s="18" t="s">
        <v>481</v>
      </c>
      <c r="T39" s="20" t="s">
        <v>481</v>
      </c>
      <c r="U39" s="18" t="n">
        <v>363.97269127</v>
      </c>
      <c r="V39" s="20" t="n">
        <v>8.66506672</v>
      </c>
    </row>
    <row r="40" spans="1:22">
      <c r="A40" s="15" t="s">
        <v>515</v>
      </c>
      <c r="B40" s="17" t="n">
        <v>14157</v>
      </c>
      <c r="C40" s="18">
        <f>(292.0/B40*100)</f>
        <v/>
      </c>
      <c r="D40" s="19" t="n">
        <v>13865</v>
      </c>
      <c r="E40" s="18" t="n">
        <v>524.0515031</v>
      </c>
      <c r="F40" s="20" t="n">
        <v>2.68295166</v>
      </c>
      <c r="G40" s="18" t="n">
        <v>507.95478092</v>
      </c>
      <c r="H40" s="20" t="n">
        <v>3.35415962</v>
      </c>
      <c r="I40" s="18" t="n">
        <v>486.05491827</v>
      </c>
      <c r="J40" s="20" t="n">
        <v>4.67413158</v>
      </c>
      <c r="K40" s="18" t="n">
        <v>463.70370169</v>
      </c>
      <c r="L40" s="20" t="n">
        <v>6.17685615</v>
      </c>
      <c r="M40" s="18" t="s">
        <v>481</v>
      </c>
      <c r="N40" s="20" t="s">
        <v>481</v>
      </c>
      <c r="O40" s="18" t="s">
        <v>481</v>
      </c>
      <c r="P40" s="20" t="s">
        <v>481</v>
      </c>
      <c r="Q40" s="18" t="s">
        <v>481</v>
      </c>
      <c r="R40" s="20" t="s">
        <v>481</v>
      </c>
      <c r="S40" s="18" t="s">
        <v>481</v>
      </c>
      <c r="T40" s="20" t="s">
        <v>481</v>
      </c>
      <c r="U40" s="18" t="n">
        <v>407.2845111</v>
      </c>
      <c r="V40" s="20" t="n">
        <v>7.75007829</v>
      </c>
    </row>
    <row r="41" spans="1:22">
      <c r="A41" s="15" t="s">
        <v>516</v>
      </c>
      <c r="B41" s="17" t="n">
        <v>5712</v>
      </c>
      <c r="C41" s="18">
        <f>(39.0/B41*100)</f>
        <v/>
      </c>
      <c r="D41" s="19" t="n">
        <v>5673</v>
      </c>
      <c r="E41" s="18" t="n">
        <v>504.96817887</v>
      </c>
      <c r="F41" s="20" t="n">
        <v>3.31816164</v>
      </c>
      <c r="G41" s="18" t="n">
        <v>504.71059517</v>
      </c>
      <c r="H41" s="20" t="n">
        <v>3.97039892</v>
      </c>
      <c r="I41" s="18" t="n">
        <v>481.75808933</v>
      </c>
      <c r="J41" s="20" t="n">
        <v>4.76213066</v>
      </c>
      <c r="K41" s="18" t="n">
        <v>456.02672275</v>
      </c>
      <c r="L41" s="20" t="n">
        <v>7.16254939</v>
      </c>
      <c r="M41" s="18" t="s">
        <v>481</v>
      </c>
      <c r="N41" s="20" t="s">
        <v>481</v>
      </c>
      <c r="O41" s="18" t="s">
        <v>481</v>
      </c>
      <c r="P41" s="20" t="s">
        <v>481</v>
      </c>
      <c r="Q41" s="18" t="n">
        <v>387.44235424</v>
      </c>
      <c r="R41" s="20" t="n">
        <v>14.52510266</v>
      </c>
      <c r="S41" s="18" t="s">
        <v>481</v>
      </c>
      <c r="T41" s="20" t="s">
        <v>481</v>
      </c>
      <c r="U41" s="18" t="n">
        <v>401.8257431</v>
      </c>
      <c r="V41" s="20" t="n">
        <v>14.99859711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(1379.0/B46*100)</f>
        <v/>
      </c>
      <c r="D46" s="19" t="n">
        <v>21762</v>
      </c>
      <c r="E46" s="18" t="n">
        <v>423.58555936</v>
      </c>
      <c r="F46" s="20" t="n">
        <v>2.63292657</v>
      </c>
      <c r="G46" s="18" t="n">
        <v>400.08912447</v>
      </c>
      <c r="H46" s="20" t="n">
        <v>2.58342224</v>
      </c>
      <c r="I46" s="18" t="n">
        <v>381.20974381</v>
      </c>
      <c r="J46" s="20" t="n">
        <v>3.38411598</v>
      </c>
      <c r="K46" s="18" t="n">
        <v>380.43197887</v>
      </c>
      <c r="L46" s="20" t="n">
        <v>4.22525112</v>
      </c>
      <c r="M46" s="18" t="s">
        <v>481</v>
      </c>
      <c r="N46" s="20" t="s">
        <v>481</v>
      </c>
      <c r="O46" s="18" t="s">
        <v>481</v>
      </c>
      <c r="P46" s="20" t="s">
        <v>481</v>
      </c>
      <c r="Q46" s="18" t="s">
        <v>481</v>
      </c>
      <c r="R46" s="20" t="s">
        <v>481</v>
      </c>
      <c r="S46" s="18" t="s">
        <v>481</v>
      </c>
      <c r="T46" s="20" t="s">
        <v>481</v>
      </c>
      <c r="U46" s="18" t="n">
        <v>346.089768</v>
      </c>
      <c r="V46" s="20" t="n">
        <v>3.00640451</v>
      </c>
    </row>
    <row r="47" spans="1:22">
      <c r="A47" s="15" t="s">
        <v>522</v>
      </c>
      <c r="B47" s="17" t="n">
        <v>5928</v>
      </c>
      <c r="C47" s="18">
        <f>(101.0/B47*100)</f>
        <v/>
      </c>
      <c r="D47" s="19" t="n">
        <v>5827</v>
      </c>
      <c r="E47" s="18" t="n">
        <v>445.82983389</v>
      </c>
      <c r="F47" s="20" t="n">
        <v>4.42589365</v>
      </c>
      <c r="G47" s="18" t="n">
        <v>463.37058581</v>
      </c>
      <c r="H47" s="20" t="n">
        <v>5.003824</v>
      </c>
      <c r="I47" s="18" t="n">
        <v>464.80882948</v>
      </c>
      <c r="J47" s="20" t="n">
        <v>4.66639045</v>
      </c>
      <c r="K47" s="18" t="n">
        <v>451.33288431</v>
      </c>
      <c r="L47" s="20" t="n">
        <v>5.15191294</v>
      </c>
      <c r="M47" s="18" t="s">
        <v>481</v>
      </c>
      <c r="N47" s="20" t="s">
        <v>481</v>
      </c>
      <c r="O47" s="18" t="s">
        <v>481</v>
      </c>
      <c r="P47" s="20" t="s">
        <v>481</v>
      </c>
      <c r="Q47" s="18" t="s">
        <v>481</v>
      </c>
      <c r="R47" s="20" t="s">
        <v>481</v>
      </c>
      <c r="S47" s="18" t="s">
        <v>481</v>
      </c>
      <c r="T47" s="20" t="s">
        <v>481</v>
      </c>
      <c r="U47" s="18" t="n">
        <v>346.59850949</v>
      </c>
      <c r="V47" s="20" t="n">
        <v>6.44490723</v>
      </c>
    </row>
    <row r="48" spans="1:22">
      <c r="A48" s="15" t="s">
        <v>523</v>
      </c>
      <c r="B48" s="17" t="n">
        <v>9841</v>
      </c>
      <c r="C48" s="18">
        <f>(7.0/B48*100)</f>
        <v/>
      </c>
      <c r="D48" s="19" t="n">
        <v>9834</v>
      </c>
      <c r="E48" s="18" t="n">
        <v>525.53156342</v>
      </c>
      <c r="F48" s="20" t="n">
        <v>5.1242666</v>
      </c>
      <c r="G48" s="18" t="n">
        <v>514.54189367</v>
      </c>
      <c r="H48" s="20" t="n">
        <v>7.05058779</v>
      </c>
      <c r="I48" s="18" t="n">
        <v>505.54715462</v>
      </c>
      <c r="J48" s="20" t="n">
        <v>5.12516504</v>
      </c>
      <c r="K48" s="18" t="n">
        <v>507.02763146</v>
      </c>
      <c r="L48" s="20" t="n">
        <v>5.80773054</v>
      </c>
      <c r="M48" s="18" t="s">
        <v>481</v>
      </c>
      <c r="N48" s="20" t="s">
        <v>481</v>
      </c>
      <c r="O48" s="18" t="s">
        <v>481</v>
      </c>
      <c r="P48" s="20" t="s">
        <v>481</v>
      </c>
      <c r="Q48" s="18" t="s">
        <v>481</v>
      </c>
      <c r="R48" s="20" t="s">
        <v>481</v>
      </c>
      <c r="S48" s="18" t="s">
        <v>481</v>
      </c>
      <c r="T48" s="20" t="s">
        <v>481</v>
      </c>
      <c r="U48" s="18" t="n">
        <v>459.39442303</v>
      </c>
      <c r="V48" s="20" t="n">
        <v>28.58518317</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(225.0/B50*100)</f>
        <v/>
      </c>
      <c r="D50" s="19" t="n">
        <v>11570</v>
      </c>
      <c r="E50" s="18" t="n">
        <v>415.3129879</v>
      </c>
      <c r="F50" s="20" t="n">
        <v>2.33585957</v>
      </c>
      <c r="G50" s="18" t="n">
        <v>424.25606032</v>
      </c>
      <c r="H50" s="20" t="n">
        <v>3.29265931</v>
      </c>
      <c r="I50" s="18" t="n">
        <v>421.29203877</v>
      </c>
      <c r="J50" s="20" t="n">
        <v>4.02699793</v>
      </c>
      <c r="K50" s="18" t="n">
        <v>405.44425985</v>
      </c>
      <c r="L50" s="20" t="n">
        <v>5.326871</v>
      </c>
      <c r="M50" s="18" t="s">
        <v>481</v>
      </c>
      <c r="N50" s="20" t="s">
        <v>481</v>
      </c>
      <c r="O50" s="18" t="s">
        <v>481</v>
      </c>
      <c r="P50" s="20" t="s">
        <v>481</v>
      </c>
      <c r="Q50" s="18" t="s">
        <v>481</v>
      </c>
      <c r="R50" s="20" t="s">
        <v>481</v>
      </c>
      <c r="S50" s="18" t="s">
        <v>481</v>
      </c>
      <c r="T50" s="20" t="s">
        <v>481</v>
      </c>
      <c r="U50" s="18" t="n">
        <v>335.87870514</v>
      </c>
      <c r="V50" s="20" t="n">
        <v>9.309126040000001</v>
      </c>
    </row>
    <row r="51" spans="1:22">
      <c r="A51" s="15" t="s">
        <v>526</v>
      </c>
      <c r="B51" s="17" t="n">
        <v>6866</v>
      </c>
      <c r="C51" s="18">
        <f>(109.0/B51*100)</f>
        <v/>
      </c>
      <c r="D51" s="19" t="n">
        <v>6757</v>
      </c>
      <c r="E51" s="18" t="n">
        <v>421.58361259</v>
      </c>
      <c r="F51" s="20" t="n">
        <v>2.19961579</v>
      </c>
      <c r="G51" s="18" t="n">
        <v>427.04277407</v>
      </c>
      <c r="H51" s="20" t="n">
        <v>3.19825346</v>
      </c>
      <c r="I51" s="18" t="n">
        <v>423.81599508</v>
      </c>
      <c r="J51" s="20" t="n">
        <v>4.4988758</v>
      </c>
      <c r="K51" s="18" t="n">
        <v>403.5765088</v>
      </c>
      <c r="L51" s="20" t="n">
        <v>4.92235613</v>
      </c>
      <c r="M51" s="18" t="s">
        <v>481</v>
      </c>
      <c r="N51" s="20" t="s">
        <v>481</v>
      </c>
      <c r="O51" s="18" t="s">
        <v>481</v>
      </c>
      <c r="P51" s="20" t="s">
        <v>481</v>
      </c>
      <c r="Q51" s="18" t="n">
        <v>410.85572185</v>
      </c>
      <c r="R51" s="20" t="n">
        <v>3.7997542</v>
      </c>
      <c r="S51" s="18" t="s">
        <v>481</v>
      </c>
      <c r="T51" s="20" t="s">
        <v>481</v>
      </c>
      <c r="U51" s="18" t="n">
        <v>374.35806309</v>
      </c>
      <c r="V51" s="20" t="n">
        <v>8.994544429999999</v>
      </c>
    </row>
    <row r="52" spans="1:22">
      <c r="A52" s="15" t="s">
        <v>527</v>
      </c>
      <c r="B52" s="17" t="n">
        <v>5809</v>
      </c>
      <c r="C52" s="18">
        <f>(77.0/B52*100)</f>
        <v/>
      </c>
      <c r="D52" s="19" t="n">
        <v>5732</v>
      </c>
      <c r="E52" s="18" t="n">
        <v>476.6993085</v>
      </c>
      <c r="F52" s="20" t="n">
        <v>2.63947408</v>
      </c>
      <c r="G52" s="18" t="n">
        <v>489.0255847</v>
      </c>
      <c r="H52" s="20" t="n">
        <v>2.89729646</v>
      </c>
      <c r="I52" s="18" t="n">
        <v>466.94853163</v>
      </c>
      <c r="J52" s="20" t="n">
        <v>3.76262994</v>
      </c>
      <c r="K52" s="18" t="n">
        <v>440.11622168</v>
      </c>
      <c r="L52" s="20" t="n">
        <v>6.00618095</v>
      </c>
      <c r="M52" s="18" t="s">
        <v>481</v>
      </c>
      <c r="N52" s="20" t="s">
        <v>481</v>
      </c>
      <c r="O52" s="18" t="s">
        <v>481</v>
      </c>
      <c r="P52" s="20" t="s">
        <v>481</v>
      </c>
      <c r="Q52" s="18" t="s">
        <v>481</v>
      </c>
      <c r="R52" s="20" t="s">
        <v>481</v>
      </c>
      <c r="S52" s="18" t="s">
        <v>481</v>
      </c>
      <c r="T52" s="20" t="s">
        <v>481</v>
      </c>
      <c r="U52" s="18" t="n">
        <v>395.48894826</v>
      </c>
      <c r="V52" s="20" t="n">
        <v>12.42416834</v>
      </c>
    </row>
    <row r="53" spans="1:22">
      <c r="A53" s="15" t="s">
        <v>528</v>
      </c>
      <c r="B53" s="17" t="n">
        <v>5571</v>
      </c>
      <c r="C53" s="18">
        <f>(85.0/B53*100)</f>
        <v/>
      </c>
      <c r="D53" s="19" t="n">
        <v>5486</v>
      </c>
      <c r="E53" s="18" t="n">
        <v>445.28194063</v>
      </c>
      <c r="F53" s="20" t="n">
        <v>2.13234799</v>
      </c>
      <c r="G53" s="18" t="n">
        <v>440.67922995</v>
      </c>
      <c r="H53" s="20" t="n">
        <v>2.52212386</v>
      </c>
      <c r="I53" s="18" t="n">
        <v>419.37445385</v>
      </c>
      <c r="J53" s="20" t="n">
        <v>3.57856987</v>
      </c>
      <c r="K53" s="18" t="n">
        <v>403.18223482</v>
      </c>
      <c r="L53" s="20" t="n">
        <v>4.6633249</v>
      </c>
      <c r="M53" s="18" t="s">
        <v>481</v>
      </c>
      <c r="N53" s="20" t="s">
        <v>481</v>
      </c>
      <c r="O53" s="18" t="s">
        <v>481</v>
      </c>
      <c r="P53" s="20" t="s">
        <v>481</v>
      </c>
      <c r="Q53" s="18" t="s">
        <v>481</v>
      </c>
      <c r="R53" s="20" t="s">
        <v>481</v>
      </c>
      <c r="S53" s="18" t="s">
        <v>481</v>
      </c>
      <c r="T53" s="20" t="s">
        <v>481</v>
      </c>
      <c r="U53" s="18" t="n">
        <v>349.11158347</v>
      </c>
      <c r="V53" s="20" t="n">
        <v>7.00733318</v>
      </c>
    </row>
    <row r="54" spans="1:22">
      <c r="A54" s="15" t="s">
        <v>529</v>
      </c>
      <c r="B54" s="17" t="n">
        <v>4740</v>
      </c>
      <c r="C54" s="18">
        <f>(113.0/B54*100)</f>
        <v/>
      </c>
      <c r="D54" s="19" t="n">
        <v>4627</v>
      </c>
      <c r="E54" s="18" t="n">
        <v>342.76952761</v>
      </c>
      <c r="F54" s="20" t="n">
        <v>3.00879346</v>
      </c>
      <c r="G54" s="18" t="n">
        <v>341.78647652</v>
      </c>
      <c r="H54" s="20" t="n">
        <v>3.41800567</v>
      </c>
      <c r="I54" s="18" t="n">
        <v>332.51073723</v>
      </c>
      <c r="J54" s="20" t="n">
        <v>4.13802318</v>
      </c>
      <c r="K54" s="18" t="n">
        <v>316.88990277</v>
      </c>
      <c r="L54" s="20" t="n">
        <v>4.58886043</v>
      </c>
      <c r="M54" s="18" t="s">
        <v>481</v>
      </c>
      <c r="N54" s="20" t="s">
        <v>481</v>
      </c>
      <c r="O54" s="18" t="s">
        <v>481</v>
      </c>
      <c r="P54" s="20" t="s">
        <v>481</v>
      </c>
      <c r="Q54" s="18" t="s">
        <v>481</v>
      </c>
      <c r="R54" s="20" t="s">
        <v>481</v>
      </c>
      <c r="S54" s="18" t="s">
        <v>481</v>
      </c>
      <c r="T54" s="20" t="s">
        <v>481</v>
      </c>
      <c r="U54" s="18" t="n">
        <v>269.93099972</v>
      </c>
      <c r="V54" s="20" t="n">
        <v>4.21190958</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534.48130302</v>
      </c>
      <c r="F56" s="20" t="n">
        <v>2.9283785</v>
      </c>
      <c r="G56" s="18" t="n">
        <v>519.8537906400001</v>
      </c>
      <c r="H56" s="20" t="n">
        <v>3.20210944</v>
      </c>
      <c r="I56" s="18" t="n">
        <v>511.8749793</v>
      </c>
      <c r="J56" s="20" t="n">
        <v>3.55312303</v>
      </c>
      <c r="K56" s="18" t="n">
        <v>499.69467259</v>
      </c>
      <c r="L56" s="20" t="n">
        <v>4.35433178</v>
      </c>
      <c r="M56" s="18" t="s">
        <v>481</v>
      </c>
      <c r="N56" s="20" t="s">
        <v>481</v>
      </c>
      <c r="O56" s="18" t="s">
        <v>481</v>
      </c>
      <c r="P56" s="20" t="s">
        <v>481</v>
      </c>
      <c r="Q56" s="18" t="s">
        <v>481</v>
      </c>
      <c r="R56" s="20" t="s">
        <v>481</v>
      </c>
      <c r="S56" s="18" t="s">
        <v>481</v>
      </c>
      <c r="T56" s="20" t="s">
        <v>481</v>
      </c>
      <c r="U56" s="18" t="n">
        <v>486.88992468</v>
      </c>
      <c r="V56" s="20" t="n">
        <v>11.7556515</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(138.0/B61*100)</f>
        <v/>
      </c>
      <c r="D61" s="19" t="n">
        <v>6387</v>
      </c>
      <c r="E61" s="18" t="n">
        <v>482.30987585</v>
      </c>
      <c r="F61" s="20" t="n">
        <v>2.96390501</v>
      </c>
      <c r="G61" s="18" t="n">
        <v>484.82664755</v>
      </c>
      <c r="H61" s="20" t="n">
        <v>3.38630233</v>
      </c>
      <c r="I61" s="18" t="n">
        <v>470.78333571</v>
      </c>
      <c r="J61" s="20" t="n">
        <v>2.85082473</v>
      </c>
      <c r="K61" s="18" t="n">
        <v>441.57009068</v>
      </c>
      <c r="L61" s="20" t="n">
        <v>5.50801967</v>
      </c>
      <c r="M61" s="18" t="s">
        <v>481</v>
      </c>
      <c r="N61" s="20" t="s">
        <v>481</v>
      </c>
      <c r="O61" s="18" t="s">
        <v>481</v>
      </c>
      <c r="P61" s="20" t="s">
        <v>481</v>
      </c>
      <c r="Q61" s="18" t="s">
        <v>481</v>
      </c>
      <c r="R61" s="20" t="s">
        <v>481</v>
      </c>
      <c r="S61" s="18" t="s">
        <v>481</v>
      </c>
      <c r="T61" s="20" t="s">
        <v>481</v>
      </c>
      <c r="U61" s="18" t="n">
        <v>388.24317763</v>
      </c>
      <c r="V61" s="20" t="n">
        <v>7.86181152</v>
      </c>
    </row>
    <row r="62" spans="1:22">
      <c r="A62" s="15" t="s">
        <v>537</v>
      </c>
      <c r="B62" s="17" t="n">
        <v>4476</v>
      </c>
      <c r="C62" s="18">
        <f>(3.0/B62*100)</f>
        <v/>
      </c>
      <c r="D62" s="19" t="n">
        <v>4473</v>
      </c>
      <c r="E62" s="18" t="n">
        <v>533.94106956</v>
      </c>
      <c r="F62" s="20" t="n">
        <v>1.39869561</v>
      </c>
      <c r="G62" s="18" t="n">
        <v>534.55443486</v>
      </c>
      <c r="H62" s="20" t="n">
        <v>3.15034381</v>
      </c>
      <c r="I62" s="18" t="n">
        <v>509.6562085</v>
      </c>
      <c r="J62" s="20" t="n">
        <v>4.02714608</v>
      </c>
      <c r="K62" s="18" t="n">
        <v>499.25687551</v>
      </c>
      <c r="L62" s="20" t="n">
        <v>5.60224679</v>
      </c>
      <c r="M62" s="18" t="s">
        <v>481</v>
      </c>
      <c r="N62" s="20" t="s">
        <v>481</v>
      </c>
      <c r="O62" s="18" t="s">
        <v>481</v>
      </c>
      <c r="P62" s="20" t="s">
        <v>481</v>
      </c>
      <c r="Q62" s="18" t="s">
        <v>481</v>
      </c>
      <c r="R62" s="20" t="s">
        <v>481</v>
      </c>
      <c r="S62" s="18" t="s">
        <v>481</v>
      </c>
      <c r="T62" s="20" t="s">
        <v>481</v>
      </c>
      <c r="U62" s="18" t="n">
        <v>459.87623151</v>
      </c>
      <c r="V62" s="20" t="n">
        <v>19.70819563</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(77.0/B66*100)</f>
        <v/>
      </c>
      <c r="D66" s="19" t="n">
        <v>5588</v>
      </c>
      <c r="E66" s="18" t="n">
        <v>414.94705128</v>
      </c>
      <c r="F66" s="20" t="n">
        <v>1.54035505</v>
      </c>
      <c r="G66" s="18" t="n">
        <v>429.39760228</v>
      </c>
      <c r="H66" s="20" t="n">
        <v>2.7735546</v>
      </c>
      <c r="I66" s="18" t="n">
        <v>411.04682386</v>
      </c>
      <c r="J66" s="20" t="n">
        <v>3.21620391</v>
      </c>
      <c r="K66" s="18" t="n">
        <v>397.74861701</v>
      </c>
      <c r="L66" s="20" t="n">
        <v>6.27079311</v>
      </c>
      <c r="M66" s="18" t="s">
        <v>481</v>
      </c>
      <c r="N66" s="20" t="s">
        <v>481</v>
      </c>
      <c r="O66" s="18" t="s">
        <v>481</v>
      </c>
      <c r="P66" s="20" t="s">
        <v>481</v>
      </c>
      <c r="Q66" s="18" t="s">
        <v>481</v>
      </c>
      <c r="R66" s="20" t="s">
        <v>481</v>
      </c>
      <c r="S66" s="18" t="s">
        <v>481</v>
      </c>
      <c r="T66" s="20" t="s">
        <v>481</v>
      </c>
      <c r="U66" s="18" t="n">
        <v>334.89452604</v>
      </c>
      <c r="V66" s="20" t="n">
        <v>4.5459249</v>
      </c>
    </row>
    <row r="67" spans="1:22">
      <c r="A67" s="15" t="s">
        <v>542</v>
      </c>
      <c r="B67" s="17" t="n">
        <v>6971</v>
      </c>
      <c r="C67" s="18">
        <f>(117.0/B67*100)</f>
        <v/>
      </c>
      <c r="D67" s="19" t="n">
        <v>6854</v>
      </c>
      <c r="E67" s="18" t="n">
        <v>402.15786377</v>
      </c>
      <c r="F67" s="20" t="n">
        <v>2.59614924</v>
      </c>
      <c r="G67" s="18" t="n">
        <v>406.66506007</v>
      </c>
      <c r="H67" s="20" t="n">
        <v>3.07265696</v>
      </c>
      <c r="I67" s="18" t="n">
        <v>394.55927061</v>
      </c>
      <c r="J67" s="20" t="n">
        <v>3.09087151</v>
      </c>
      <c r="K67" s="18" t="n">
        <v>388.40880524</v>
      </c>
      <c r="L67" s="20" t="n">
        <v>4.03221706</v>
      </c>
      <c r="M67" s="18" t="s">
        <v>481</v>
      </c>
      <c r="N67" s="20" t="s">
        <v>481</v>
      </c>
      <c r="O67" s="18" t="s">
        <v>481</v>
      </c>
      <c r="P67" s="20" t="s">
        <v>481</v>
      </c>
      <c r="Q67" s="18" t="s">
        <v>481</v>
      </c>
      <c r="R67" s="20" t="s">
        <v>481</v>
      </c>
      <c r="S67" s="18" t="s">
        <v>481</v>
      </c>
      <c r="T67" s="20" t="s">
        <v>481</v>
      </c>
      <c r="U67" s="18" t="n">
        <v>312.14711892</v>
      </c>
      <c r="V67" s="20" t="n">
        <v>7.01264363</v>
      </c>
    </row>
    <row r="68" spans="1:22">
      <c r="A68" s="15" t="s">
        <v>543</v>
      </c>
      <c r="B68" s="17" t="n">
        <v>12083</v>
      </c>
      <c r="C68" s="18">
        <f>(26.0/B68*100)</f>
        <v/>
      </c>
      <c r="D68" s="19" t="n">
        <v>12057</v>
      </c>
      <c r="E68" s="18" t="n">
        <v>445.84685752</v>
      </c>
      <c r="F68" s="20" t="n">
        <v>1.4578884</v>
      </c>
      <c r="G68" s="18" t="n">
        <v>420.375524</v>
      </c>
      <c r="H68" s="20" t="n">
        <v>2.10161877</v>
      </c>
      <c r="I68" s="18" t="n">
        <v>403.54657754</v>
      </c>
      <c r="J68" s="20" t="n">
        <v>2.42903621</v>
      </c>
      <c r="K68" s="18" t="n">
        <v>384.79171474</v>
      </c>
      <c r="L68" s="20" t="n">
        <v>3.0339286</v>
      </c>
      <c r="M68" s="18" t="s">
        <v>481</v>
      </c>
      <c r="N68" s="20" t="s">
        <v>481</v>
      </c>
      <c r="O68" s="18" t="s">
        <v>481</v>
      </c>
      <c r="P68" s="20" t="s">
        <v>481</v>
      </c>
      <c r="Q68" s="18" t="s">
        <v>481</v>
      </c>
      <c r="R68" s="20" t="s">
        <v>481</v>
      </c>
      <c r="S68" s="18" t="s">
        <v>481</v>
      </c>
      <c r="T68" s="20" t="s">
        <v>481</v>
      </c>
      <c r="U68" s="18" t="n">
        <v>338.43984281</v>
      </c>
      <c r="V68" s="20" t="n">
        <v>3.18903053</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493.7997666</v>
      </c>
      <c r="F70" s="20" t="n">
        <v>3.07776104</v>
      </c>
      <c r="G70" s="18" t="n">
        <v>498.75390883</v>
      </c>
      <c r="H70" s="20" t="n">
        <v>3.33162466</v>
      </c>
      <c r="I70" s="18" t="n">
        <v>486.76337019</v>
      </c>
      <c r="J70" s="20" t="n">
        <v>3.61309595</v>
      </c>
      <c r="K70" s="18" t="n">
        <v>465.30506675</v>
      </c>
      <c r="L70" s="20" t="n">
        <v>4.76316398</v>
      </c>
      <c r="M70" s="18" t="s">
        <v>481</v>
      </c>
      <c r="N70" s="20" t="s">
        <v>481</v>
      </c>
      <c r="O70" s="18" t="s">
        <v>481</v>
      </c>
      <c r="P70" s="20" t="s">
        <v>481</v>
      </c>
      <c r="Q70" s="18" t="s">
        <v>481</v>
      </c>
      <c r="R70" s="20" t="s">
        <v>481</v>
      </c>
      <c r="S70" s="18" t="s">
        <v>481</v>
      </c>
      <c r="T70" s="20" t="s">
        <v>481</v>
      </c>
      <c r="U70" s="18" t="n">
        <v>419.33822123</v>
      </c>
      <c r="V70" s="20" t="n">
        <v>9.9668764</v>
      </c>
    </row>
    <row r="71" spans="1:22">
      <c r="A71" s="15" t="s">
        <v>546</v>
      </c>
      <c r="B71" s="17" t="n">
        <v>6115</v>
      </c>
      <c r="C71" s="18">
        <f>(17.0/B71*100)</f>
        <v/>
      </c>
      <c r="D71" s="19" t="n">
        <v>6098</v>
      </c>
      <c r="E71" s="18" t="n">
        <v>574.1952695799999</v>
      </c>
      <c r="F71" s="20" t="n">
        <v>1.70663347</v>
      </c>
      <c r="G71" s="18" t="n">
        <v>544.03583113</v>
      </c>
      <c r="H71" s="20" t="n">
        <v>3.02265915</v>
      </c>
      <c r="I71" s="18" t="n">
        <v>508.23913269</v>
      </c>
      <c r="J71" s="20" t="n">
        <v>4.2220798</v>
      </c>
      <c r="K71" s="18" t="n">
        <v>491.35453552</v>
      </c>
      <c r="L71" s="20" t="n">
        <v>7.61250287</v>
      </c>
      <c r="M71" s="18" t="s">
        <v>481</v>
      </c>
      <c r="N71" s="20" t="s">
        <v>481</v>
      </c>
      <c r="O71" s="18" t="s">
        <v>481</v>
      </c>
      <c r="P71" s="20" t="s">
        <v>481</v>
      </c>
      <c r="Q71" s="18" t="s">
        <v>481</v>
      </c>
      <c r="R71" s="20" t="s">
        <v>481</v>
      </c>
      <c r="S71" s="18" t="s">
        <v>481</v>
      </c>
      <c r="T71" s="20" t="s">
        <v>481</v>
      </c>
      <c r="U71" s="18" t="n">
        <v>514.4829954</v>
      </c>
      <c r="V71" s="20" t="n">
        <v>11.92757522</v>
      </c>
    </row>
    <row r="72" spans="1:22">
      <c r="A72" s="15" t="s">
        <v>547</v>
      </c>
      <c r="B72" s="17" t="n">
        <v>7708</v>
      </c>
      <c r="C72" s="18">
        <f>(5.0/B72*100)</f>
        <v/>
      </c>
      <c r="D72" s="19" t="n">
        <v>7703</v>
      </c>
      <c r="E72" s="18" t="n">
        <v>533.26596842</v>
      </c>
      <c r="F72" s="20" t="n">
        <v>2.84532622</v>
      </c>
      <c r="G72" s="18" t="n">
        <v>542.99078122</v>
      </c>
      <c r="H72" s="20" t="n">
        <v>5.2515561</v>
      </c>
      <c r="I72" s="18" t="n">
        <v>523.48949106</v>
      </c>
      <c r="J72" s="20" t="n">
        <v>5.1323127</v>
      </c>
      <c r="K72" s="18" t="n">
        <v>496.48082691</v>
      </c>
      <c r="L72" s="20" t="n">
        <v>8.9484619</v>
      </c>
      <c r="M72" s="18" t="s">
        <v>481</v>
      </c>
      <c r="N72" s="20" t="s">
        <v>481</v>
      </c>
      <c r="O72" s="18" t="s">
        <v>481</v>
      </c>
      <c r="P72" s="20" t="s">
        <v>481</v>
      </c>
      <c r="Q72" s="18" t="s">
        <v>481</v>
      </c>
      <c r="R72" s="20" t="s">
        <v>481</v>
      </c>
      <c r="S72" s="18" t="s">
        <v>481</v>
      </c>
      <c r="T72" s="20" t="s">
        <v>481</v>
      </c>
      <c r="U72" s="18" t="n">
        <v>462.39860747</v>
      </c>
      <c r="V72" s="20" t="n">
        <v>25.35687175</v>
      </c>
    </row>
    <row r="73" spans="1:22">
      <c r="A73" s="15" t="s">
        <v>548</v>
      </c>
      <c r="B73" s="17" t="n">
        <v>8249</v>
      </c>
      <c r="C73" s="18">
        <f>(147.0/B73*100)</f>
        <v/>
      </c>
      <c r="D73" s="19" t="n">
        <v>8102</v>
      </c>
      <c r="E73" s="18" t="n">
        <v>432.64620499</v>
      </c>
      <c r="F73" s="20" t="n">
        <v>3.10420882</v>
      </c>
      <c r="G73" s="18" t="n">
        <v>419.23634322</v>
      </c>
      <c r="H73" s="20" t="n">
        <v>4.45525577</v>
      </c>
      <c r="I73" s="18" t="n">
        <v>404.77688223</v>
      </c>
      <c r="J73" s="20" t="n">
        <v>4.15188765</v>
      </c>
      <c r="K73" s="18" t="n">
        <v>390.53452806</v>
      </c>
      <c r="L73" s="20" t="n">
        <v>3.61080692</v>
      </c>
      <c r="M73" s="18" t="s">
        <v>481</v>
      </c>
      <c r="N73" s="20" t="s">
        <v>481</v>
      </c>
      <c r="O73" s="18" t="s">
        <v>481</v>
      </c>
      <c r="P73" s="20" t="s">
        <v>481</v>
      </c>
      <c r="Q73" s="18" t="s">
        <v>481</v>
      </c>
      <c r="R73" s="20" t="s">
        <v>481</v>
      </c>
      <c r="S73" s="18" t="s">
        <v>481</v>
      </c>
      <c r="T73" s="20" t="s">
        <v>481</v>
      </c>
      <c r="U73" s="18" t="n">
        <v>372.64579956</v>
      </c>
      <c r="V73" s="20" t="n">
        <v>7.6404941</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(211.0/B75*100)</f>
        <v/>
      </c>
      <c r="D75" s="19" t="n">
        <v>5164</v>
      </c>
      <c r="E75" s="18" t="n">
        <v>393.45314391</v>
      </c>
      <c r="F75" s="20" t="n">
        <v>2.45412527</v>
      </c>
      <c r="G75" s="18" t="n">
        <v>394.40788694</v>
      </c>
      <c r="H75" s="20" t="n">
        <v>2.75841522</v>
      </c>
      <c r="I75" s="18" t="n">
        <v>380.89614356</v>
      </c>
      <c r="J75" s="20" t="n">
        <v>3.2378194</v>
      </c>
      <c r="K75" s="18" t="n">
        <v>369.98852113</v>
      </c>
      <c r="L75" s="20" t="n">
        <v>5.21329065</v>
      </c>
      <c r="M75" s="18" t="s">
        <v>481</v>
      </c>
      <c r="N75" s="20" t="s">
        <v>481</v>
      </c>
      <c r="O75" s="18" t="s">
        <v>481</v>
      </c>
      <c r="P75" s="20" t="s">
        <v>481</v>
      </c>
      <c r="Q75" s="18" t="s">
        <v>481</v>
      </c>
      <c r="R75" s="20" t="s">
        <v>481</v>
      </c>
      <c r="S75" s="18" t="s">
        <v>481</v>
      </c>
      <c r="T75" s="20" t="s">
        <v>481</v>
      </c>
      <c r="U75" s="18" t="n">
        <v>350.43714109</v>
      </c>
      <c r="V75" s="20" t="n">
        <v>4.00907443</v>
      </c>
    </row>
    <row r="76" spans="1:22">
      <c r="A76" s="15" t="s">
        <v>551</v>
      </c>
      <c r="B76" s="17" t="n">
        <v>14167</v>
      </c>
      <c r="C76" s="18">
        <f>(229.0/B76*100)</f>
        <v/>
      </c>
      <c r="D76" s="19" t="n">
        <v>13938</v>
      </c>
      <c r="E76" s="18" t="n">
        <v>454.9287381</v>
      </c>
      <c r="F76" s="20" t="n">
        <v>2.61478227</v>
      </c>
      <c r="G76" s="18" t="n">
        <v>437.21168913</v>
      </c>
      <c r="H76" s="20" t="n">
        <v>2.9171891</v>
      </c>
      <c r="I76" s="18" t="n">
        <v>422.48153812</v>
      </c>
      <c r="J76" s="20" t="n">
        <v>3.33847938</v>
      </c>
      <c r="K76" s="18" t="n">
        <v>400.81052123</v>
      </c>
      <c r="L76" s="20" t="n">
        <v>3.67171594</v>
      </c>
      <c r="M76" s="18" t="s">
        <v>481</v>
      </c>
      <c r="N76" s="20" t="s">
        <v>481</v>
      </c>
      <c r="O76" s="18" t="s">
        <v>481</v>
      </c>
      <c r="P76" s="20" t="s">
        <v>481</v>
      </c>
      <c r="Q76" s="18" t="s">
        <v>481</v>
      </c>
      <c r="R76" s="20" t="s">
        <v>481</v>
      </c>
      <c r="S76" s="18" t="s">
        <v>481</v>
      </c>
      <c r="T76" s="20" t="s">
        <v>481</v>
      </c>
      <c r="U76" s="18" t="n">
        <v>354.909296</v>
      </c>
      <c r="V76" s="20" t="n">
        <v>4.77237237</v>
      </c>
    </row>
    <row r="77" spans="1:22">
      <c r="A77" s="15" t="s">
        <v>552</v>
      </c>
      <c r="B77" s="17" t="n">
        <v>6062</v>
      </c>
      <c r="C77" s="18">
        <f>(92.0/B77*100)</f>
        <v/>
      </c>
      <c r="D77" s="19" t="n">
        <v>5970</v>
      </c>
      <c r="E77" s="18" t="n">
        <v>442.25730458</v>
      </c>
      <c r="F77" s="20" t="n">
        <v>2.40658788</v>
      </c>
      <c r="G77" s="18" t="n">
        <v>445.29452644</v>
      </c>
      <c r="H77" s="20" t="n">
        <v>3.62751976</v>
      </c>
      <c r="I77" s="18" t="n">
        <v>445.53023721</v>
      </c>
      <c r="J77" s="20" t="n">
        <v>3.32364831</v>
      </c>
      <c r="K77" s="18" t="n">
        <v>427.02369272</v>
      </c>
      <c r="L77" s="20" t="n">
        <v>4.48265563</v>
      </c>
      <c r="M77" s="18" t="s">
        <v>481</v>
      </c>
      <c r="N77" s="20" t="s">
        <v>481</v>
      </c>
      <c r="O77" s="18" t="s">
        <v>481</v>
      </c>
      <c r="P77" s="20" t="s">
        <v>481</v>
      </c>
      <c r="Q77" s="18" t="s">
        <v>481</v>
      </c>
      <c r="R77" s="20" t="s">
        <v>481</v>
      </c>
      <c r="S77" s="18" t="s">
        <v>481</v>
      </c>
      <c r="T77" s="20" t="s">
        <v>481</v>
      </c>
      <c r="U77" s="18" t="n">
        <v>347.79695371</v>
      </c>
      <c r="V77" s="20" t="n">
        <v>4.08870764</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460.96176726</v>
      </c>
      <c r="F81" s="20" t="n">
        <v>3.49470554</v>
      </c>
      <c r="G81" s="18" t="n">
        <v>445.30706232</v>
      </c>
      <c r="H81" s="20" t="n">
        <v>3.48179597</v>
      </c>
      <c r="I81" s="18" t="n">
        <v>430.29349559</v>
      </c>
      <c r="J81" s="20" t="n">
        <v>2.91909305</v>
      </c>
      <c r="K81" s="18" t="n">
        <v>406.17971567</v>
      </c>
      <c r="L81" s="20" t="n">
        <v>4.45964137</v>
      </c>
      <c r="M81" s="18" t="s">
        <v>481</v>
      </c>
      <c r="N81" s="20" t="s">
        <v>481</v>
      </c>
      <c r="O81" s="18" t="s">
        <v>481</v>
      </c>
      <c r="P81" s="20" t="s">
        <v>481</v>
      </c>
      <c r="Q81" s="18" t="s">
        <v>481</v>
      </c>
      <c r="R81" s="20" t="s">
        <v>481</v>
      </c>
      <c r="S81" s="18" t="s">
        <v>481</v>
      </c>
      <c r="T81" s="20" t="s">
        <v>481</v>
      </c>
      <c r="U81" s="18" t="n">
        <v>403.62074349</v>
      </c>
      <c r="V81" s="20" t="n">
        <v>12.85404185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738</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(394.0/B7*100)</f>
        <v/>
      </c>
      <c r="D7" s="19" t="n">
        <v>14136</v>
      </c>
      <c r="E7" s="18" t="n">
        <v>530.08739876</v>
      </c>
      <c r="F7" s="20" t="n">
        <v>1.96149708</v>
      </c>
      <c r="G7" s="18" t="n">
        <v>512.59769634</v>
      </c>
      <c r="H7" s="20" t="n">
        <v>2.29396013</v>
      </c>
      <c r="I7" s="18" t="n">
        <v>488.33138409</v>
      </c>
      <c r="J7" s="20" t="n">
        <v>3.10167028</v>
      </c>
      <c r="K7" s="18" t="n">
        <v>465.19714321</v>
      </c>
      <c r="L7" s="20" t="n">
        <v>3.68373234</v>
      </c>
      <c r="M7" s="18" t="s">
        <v>481</v>
      </c>
      <c r="N7" s="20" t="s">
        <v>481</v>
      </c>
      <c r="O7" s="18" t="s">
        <v>481</v>
      </c>
      <c r="P7" s="20" t="s">
        <v>481</v>
      </c>
      <c r="Q7" s="18" t="s">
        <v>481</v>
      </c>
      <c r="R7" s="20" t="s">
        <v>481</v>
      </c>
      <c r="S7" s="18" t="s">
        <v>481</v>
      </c>
      <c r="T7" s="20" t="s">
        <v>481</v>
      </c>
      <c r="U7" s="18" t="n">
        <v>421.57622094</v>
      </c>
      <c r="V7" s="20" t="n">
        <v>6.10304401</v>
      </c>
    </row>
    <row r="8" spans="1:22">
      <c r="A8" s="15" t="s">
        <v>483</v>
      </c>
      <c r="B8" s="17" t="n">
        <v>7007</v>
      </c>
      <c r="C8" s="18">
        <f>(28.0/B8*100)</f>
        <v/>
      </c>
      <c r="D8" s="19" t="n">
        <v>6979</v>
      </c>
      <c r="E8" s="18" t="n">
        <v>508.44191377</v>
      </c>
      <c r="F8" s="20" t="n">
        <v>2.8723106</v>
      </c>
      <c r="G8" s="18" t="n">
        <v>499.46354271</v>
      </c>
      <c r="H8" s="20" t="n">
        <v>2.89967142</v>
      </c>
      <c r="I8" s="18" t="n">
        <v>486.00554409</v>
      </c>
      <c r="J8" s="20" t="n">
        <v>4.36800242</v>
      </c>
      <c r="K8" s="18" t="n">
        <v>461.8190559</v>
      </c>
      <c r="L8" s="20" t="n">
        <v>4.85469947</v>
      </c>
      <c r="M8" s="18" t="s">
        <v>481</v>
      </c>
      <c r="N8" s="20" t="s">
        <v>481</v>
      </c>
      <c r="O8" s="18" t="s">
        <v>481</v>
      </c>
      <c r="P8" s="20" t="s">
        <v>481</v>
      </c>
      <c r="Q8" s="18" t="n">
        <v>368.48347797</v>
      </c>
      <c r="R8" s="20" t="n">
        <v>14.99112476</v>
      </c>
      <c r="S8" s="18" t="s">
        <v>481</v>
      </c>
      <c r="T8" s="20" t="s">
        <v>481</v>
      </c>
      <c r="U8" s="18" t="n">
        <v>383.04799663</v>
      </c>
      <c r="V8" s="20" t="n">
        <v>9.61992242</v>
      </c>
    </row>
    <row r="9" spans="1:22">
      <c r="A9" s="15" t="s">
        <v>484</v>
      </c>
      <c r="B9" s="17" t="n">
        <v>9651</v>
      </c>
      <c r="C9" s="18">
        <f>(127.0/B9*100)</f>
        <v/>
      </c>
      <c r="D9" s="19" t="n">
        <v>9524</v>
      </c>
      <c r="E9" s="18" t="n">
        <v>518.50833166</v>
      </c>
      <c r="F9" s="20" t="n">
        <v>2.28560246</v>
      </c>
      <c r="G9" s="18" t="n">
        <v>514.28232483</v>
      </c>
      <c r="H9" s="20" t="n">
        <v>2.91503564</v>
      </c>
      <c r="I9" s="18" t="n">
        <v>493.25772787</v>
      </c>
      <c r="J9" s="20" t="n">
        <v>3.51702364</v>
      </c>
      <c r="K9" s="18" t="n">
        <v>468.55092402</v>
      </c>
      <c r="L9" s="20" t="n">
        <v>5.20544251</v>
      </c>
      <c r="M9" s="18" t="s">
        <v>481</v>
      </c>
      <c r="N9" s="20" t="s">
        <v>481</v>
      </c>
      <c r="O9" s="18" t="s">
        <v>481</v>
      </c>
      <c r="P9" s="20" t="s">
        <v>481</v>
      </c>
      <c r="Q9" s="18" t="n">
        <v>374.78530698</v>
      </c>
      <c r="R9" s="20" t="n">
        <v>11.62763904</v>
      </c>
      <c r="S9" s="18" t="s">
        <v>481</v>
      </c>
      <c r="T9" s="20" t="s">
        <v>481</v>
      </c>
      <c r="U9" s="18" t="n">
        <v>399.05368095</v>
      </c>
      <c r="V9" s="20" t="n">
        <v>6.85815636</v>
      </c>
    </row>
    <row r="10" spans="1:22">
      <c r="A10" s="15" t="s">
        <v>485</v>
      </c>
      <c r="B10" s="17" t="n">
        <v>20058</v>
      </c>
      <c r="C10" s="18">
        <f>(0.0/B10*100)</f>
        <v/>
      </c>
      <c r="D10" s="19" t="n">
        <v>20058</v>
      </c>
      <c r="E10" s="18" t="s">
        <v>481</v>
      </c>
      <c r="F10" s="20" t="s">
        <v>481</v>
      </c>
      <c r="G10" s="18" t="s">
        <v>481</v>
      </c>
      <c r="H10" s="20" t="s">
        <v>481</v>
      </c>
      <c r="I10" s="18" t="s">
        <v>481</v>
      </c>
      <c r="J10" s="20" t="s">
        <v>481</v>
      </c>
      <c r="K10" s="18" t="s">
        <v>481</v>
      </c>
      <c r="L10" s="20" t="s">
        <v>481</v>
      </c>
      <c r="M10" s="18" t="s">
        <v>481</v>
      </c>
      <c r="N10" s="20" t="s">
        <v>481</v>
      </c>
      <c r="O10" s="18" t="s">
        <v>481</v>
      </c>
      <c r="P10" s="20" t="s">
        <v>481</v>
      </c>
      <c r="Q10" s="18" t="n">
        <v>527.70468432</v>
      </c>
      <c r="R10" s="20" t="n">
        <v>2.08026152</v>
      </c>
      <c r="S10" s="18" t="s">
        <v>481</v>
      </c>
      <c r="T10" s="20" t="s">
        <v>481</v>
      </c>
      <c r="U10" s="18" t="s">
        <v>481</v>
      </c>
      <c r="V10" s="20" t="s">
        <v>481</v>
      </c>
    </row>
    <row r="11" spans="1:22">
      <c r="A11" s="15" t="s">
        <v>486</v>
      </c>
      <c r="B11" s="17" t="n">
        <v>7053</v>
      </c>
      <c r="C11" s="18">
        <f>(55.0/B11*100)</f>
        <v/>
      </c>
      <c r="D11" s="19" t="n">
        <v>6998</v>
      </c>
      <c r="E11" s="18" t="n">
        <v>456.04968878</v>
      </c>
      <c r="F11" s="20" t="n">
        <v>2.48310655</v>
      </c>
      <c r="G11" s="18" t="n">
        <v>450.74637071</v>
      </c>
      <c r="H11" s="20" t="n">
        <v>4.15119665</v>
      </c>
      <c r="I11" s="18" t="n">
        <v>423.82169321</v>
      </c>
      <c r="J11" s="20" t="n">
        <v>4.76168216</v>
      </c>
      <c r="K11" s="18" t="n">
        <v>406.26114922</v>
      </c>
      <c r="L11" s="20" t="n">
        <v>6.00320217</v>
      </c>
      <c r="M11" s="18" t="s">
        <v>481</v>
      </c>
      <c r="N11" s="20" t="s">
        <v>481</v>
      </c>
      <c r="O11" s="18" t="s">
        <v>481</v>
      </c>
      <c r="P11" s="20" t="s">
        <v>481</v>
      </c>
      <c r="Q11" s="18" t="s">
        <v>481</v>
      </c>
      <c r="R11" s="20" t="s">
        <v>481</v>
      </c>
      <c r="S11" s="18" t="s">
        <v>481</v>
      </c>
      <c r="T11" s="20" t="s">
        <v>481</v>
      </c>
      <c r="U11" s="18" t="n">
        <v>357.7382322</v>
      </c>
      <c r="V11" s="20" t="n">
        <v>6.82176707</v>
      </c>
    </row>
    <row r="12" spans="1:22">
      <c r="A12" s="15" t="s">
        <v>487</v>
      </c>
      <c r="B12" s="17" t="n">
        <v>6894</v>
      </c>
      <c r="C12" s="18">
        <f>(58.0/B12*100)</f>
        <v/>
      </c>
      <c r="D12" s="19" t="n">
        <v>6836</v>
      </c>
      <c r="E12" s="18" t="n">
        <v>511.28450149</v>
      </c>
      <c r="F12" s="20" t="n">
        <v>2.11726966</v>
      </c>
      <c r="G12" s="18" t="n">
        <v>493.57642724</v>
      </c>
      <c r="H12" s="20" t="n">
        <v>3.11156558</v>
      </c>
      <c r="I12" s="18" t="n">
        <v>469.57608953</v>
      </c>
      <c r="J12" s="20" t="n">
        <v>4.61882013</v>
      </c>
      <c r="K12" s="18" t="n">
        <v>453.28472254</v>
      </c>
      <c r="L12" s="20" t="n">
        <v>4.92928554</v>
      </c>
      <c r="M12" s="18" t="s">
        <v>481</v>
      </c>
      <c r="N12" s="20" t="s">
        <v>481</v>
      </c>
      <c r="O12" s="18" t="s">
        <v>481</v>
      </c>
      <c r="P12" s="20" t="s">
        <v>481</v>
      </c>
      <c r="Q12" s="18" t="n">
        <v>366.6777112</v>
      </c>
      <c r="R12" s="20" t="n">
        <v>14.39052153</v>
      </c>
      <c r="S12" s="18" t="s">
        <v>481</v>
      </c>
      <c r="T12" s="20" t="s">
        <v>481</v>
      </c>
      <c r="U12" s="18" t="n">
        <v>396.89165999</v>
      </c>
      <c r="V12" s="20" t="n">
        <v>8.219870630000001</v>
      </c>
    </row>
    <row r="13" spans="1:22">
      <c r="A13" s="15" t="s">
        <v>488</v>
      </c>
      <c r="B13" s="17" t="n">
        <v>7161</v>
      </c>
      <c r="C13" s="18">
        <f>(96.0/B13*100)</f>
        <v/>
      </c>
      <c r="D13" s="19" t="n">
        <v>7065</v>
      </c>
      <c r="E13" s="18" t="n">
        <v>520.93956704</v>
      </c>
      <c r="F13" s="20" t="n">
        <v>2.31967188</v>
      </c>
      <c r="G13" s="18" t="n">
        <v>499.17201346</v>
      </c>
      <c r="H13" s="20" t="n">
        <v>3.24387501</v>
      </c>
      <c r="I13" s="18" t="n">
        <v>475.09990001</v>
      </c>
      <c r="J13" s="20" t="n">
        <v>4.81790343</v>
      </c>
      <c r="K13" s="18" t="n">
        <v>456.90139229</v>
      </c>
      <c r="L13" s="20" t="n">
        <v>5.5759287</v>
      </c>
      <c r="M13" s="18" t="s">
        <v>481</v>
      </c>
      <c r="N13" s="20" t="s">
        <v>481</v>
      </c>
      <c r="O13" s="18" t="s">
        <v>481</v>
      </c>
      <c r="P13" s="20" t="s">
        <v>481</v>
      </c>
      <c r="Q13" s="18" t="n">
        <v>436.36003517</v>
      </c>
      <c r="R13" s="20" t="n">
        <v>6.43426798</v>
      </c>
      <c r="S13" s="18" t="s">
        <v>481</v>
      </c>
      <c r="T13" s="20" t="s">
        <v>481</v>
      </c>
      <c r="U13" s="18" t="n">
        <v>377.86912202</v>
      </c>
      <c r="V13" s="20" t="n">
        <v>8.971275179999999</v>
      </c>
    </row>
    <row r="14" spans="1:22">
      <c r="A14" s="15" t="s">
        <v>489</v>
      </c>
      <c r="B14" s="17" t="n">
        <v>5587</v>
      </c>
      <c r="C14" s="18">
        <f>(76.0/B14*100)</f>
        <v/>
      </c>
      <c r="D14" s="19" t="n">
        <v>5511</v>
      </c>
      <c r="E14" s="18" t="n">
        <v>549.70109726</v>
      </c>
      <c r="F14" s="20" t="n">
        <v>2.55342734</v>
      </c>
      <c r="G14" s="18" t="n">
        <v>538.58876928</v>
      </c>
      <c r="H14" s="20" t="n">
        <v>3.00479953</v>
      </c>
      <c r="I14" s="18" t="n">
        <v>515.63025549</v>
      </c>
      <c r="J14" s="20" t="n">
        <v>3.41794665</v>
      </c>
      <c r="K14" s="18" t="n">
        <v>497.84345862</v>
      </c>
      <c r="L14" s="20" t="n">
        <v>5.07955335</v>
      </c>
      <c r="M14" s="18" t="s">
        <v>481</v>
      </c>
      <c r="N14" s="20" t="s">
        <v>481</v>
      </c>
      <c r="O14" s="18" t="s">
        <v>481</v>
      </c>
      <c r="P14" s="20" t="s">
        <v>481</v>
      </c>
      <c r="Q14" s="18" t="s">
        <v>481</v>
      </c>
      <c r="R14" s="20" t="s">
        <v>481</v>
      </c>
      <c r="S14" s="18" t="s">
        <v>481</v>
      </c>
      <c r="T14" s="20" t="s">
        <v>481</v>
      </c>
      <c r="U14" s="18" t="n">
        <v>448.30353353</v>
      </c>
      <c r="V14" s="20" t="n">
        <v>13.45916776</v>
      </c>
    </row>
    <row r="15" spans="1:22">
      <c r="A15" s="15" t="s">
        <v>490</v>
      </c>
      <c r="B15" s="17" t="n">
        <v>5882</v>
      </c>
      <c r="C15" s="18">
        <f>(53.0/B15*100)</f>
        <v/>
      </c>
      <c r="D15" s="19" t="n">
        <v>5829</v>
      </c>
      <c r="E15" s="18" t="n">
        <v>550.01878991</v>
      </c>
      <c r="F15" s="20" t="n">
        <v>2.49105969</v>
      </c>
      <c r="G15" s="18" t="n">
        <v>523.74359869</v>
      </c>
      <c r="H15" s="20" t="n">
        <v>3.48709383</v>
      </c>
      <c r="I15" s="18" t="n">
        <v>502.26447919</v>
      </c>
      <c r="J15" s="20" t="n">
        <v>4.20296239</v>
      </c>
      <c r="K15" s="18" t="n">
        <v>482.18182059</v>
      </c>
      <c r="L15" s="20" t="n">
        <v>5.85850421</v>
      </c>
      <c r="M15" s="18" t="s">
        <v>481</v>
      </c>
      <c r="N15" s="20" t="s">
        <v>481</v>
      </c>
      <c r="O15" s="18" t="s">
        <v>481</v>
      </c>
      <c r="P15" s="20" t="s">
        <v>481</v>
      </c>
      <c r="Q15" s="18" t="n">
        <v>375.95013089</v>
      </c>
      <c r="R15" s="20" t="n">
        <v>17.42774697</v>
      </c>
      <c r="S15" s="18" t="s">
        <v>481</v>
      </c>
      <c r="T15" s="20" t="s">
        <v>481</v>
      </c>
      <c r="U15" s="18" t="n">
        <v>423.87452531</v>
      </c>
      <c r="V15" s="20" t="n">
        <v>9.500494550000001</v>
      </c>
    </row>
    <row r="16" spans="1:22">
      <c r="A16" s="15" t="s">
        <v>491</v>
      </c>
      <c r="B16" s="17" t="n">
        <v>6108</v>
      </c>
      <c r="C16" s="18">
        <f>(110.0/B16*100)</f>
        <v/>
      </c>
      <c r="D16" s="19" t="n">
        <v>5998</v>
      </c>
      <c r="E16" s="18" t="n">
        <v>517.79921241</v>
      </c>
      <c r="F16" s="20" t="n">
        <v>2.36302392</v>
      </c>
      <c r="G16" s="18" t="n">
        <v>505.59516422</v>
      </c>
      <c r="H16" s="20" t="n">
        <v>3.01771822</v>
      </c>
      <c r="I16" s="18" t="n">
        <v>482.53328383</v>
      </c>
      <c r="J16" s="20" t="n">
        <v>3.69646315</v>
      </c>
      <c r="K16" s="18" t="n">
        <v>456.49270935</v>
      </c>
      <c r="L16" s="20" t="n">
        <v>4.23575871</v>
      </c>
      <c r="M16" s="18" t="s">
        <v>481</v>
      </c>
      <c r="N16" s="20" t="s">
        <v>481</v>
      </c>
      <c r="O16" s="18" t="s">
        <v>481</v>
      </c>
      <c r="P16" s="20" t="s">
        <v>481</v>
      </c>
      <c r="Q16" s="18" t="s">
        <v>481</v>
      </c>
      <c r="R16" s="20" t="s">
        <v>481</v>
      </c>
      <c r="S16" s="18" t="s">
        <v>481</v>
      </c>
      <c r="T16" s="20" t="s">
        <v>481</v>
      </c>
      <c r="U16" s="18" t="n">
        <v>374.74660808</v>
      </c>
      <c r="V16" s="20" t="n">
        <v>8.27441396</v>
      </c>
    </row>
    <row r="17" spans="1:22">
      <c r="A17" s="15" t="s">
        <v>492</v>
      </c>
      <c r="B17" s="17" t="n">
        <v>6504</v>
      </c>
      <c r="C17" s="18">
        <f>(734.0/B17*100)</f>
        <v/>
      </c>
      <c r="D17" s="19" t="n">
        <v>5770</v>
      </c>
      <c r="E17" s="18" t="n">
        <v>533.23968411</v>
      </c>
      <c r="F17" s="20" t="n">
        <v>2.68397399</v>
      </c>
      <c r="G17" s="18" t="n">
        <v>517.56159705</v>
      </c>
      <c r="H17" s="20" t="n">
        <v>3.38769947</v>
      </c>
      <c r="I17" s="18" t="n">
        <v>497.64252399</v>
      </c>
      <c r="J17" s="20" t="n">
        <v>5.75095673</v>
      </c>
      <c r="K17" s="18" t="n">
        <v>486.59255205</v>
      </c>
      <c r="L17" s="20" t="n">
        <v>5.06256462</v>
      </c>
      <c r="M17" s="18" t="s">
        <v>481</v>
      </c>
      <c r="N17" s="20" t="s">
        <v>481</v>
      </c>
      <c r="O17" s="18" t="s">
        <v>481</v>
      </c>
      <c r="P17" s="20" t="s">
        <v>481</v>
      </c>
      <c r="Q17" s="18" t="n">
        <v>360.48925247</v>
      </c>
      <c r="R17" s="20" t="n">
        <v>12.44339086</v>
      </c>
      <c r="S17" s="18" t="s">
        <v>481</v>
      </c>
      <c r="T17" s="20" t="s">
        <v>481</v>
      </c>
      <c r="U17" s="18" t="n">
        <v>422.80314534</v>
      </c>
      <c r="V17" s="20" t="n">
        <v>9.930547300000001</v>
      </c>
    </row>
    <row r="18" spans="1:22">
      <c r="A18" s="15" t="s">
        <v>493</v>
      </c>
      <c r="B18" s="17" t="n">
        <v>5532</v>
      </c>
      <c r="C18" s="18">
        <f>(28.0/B18*100)</f>
        <v/>
      </c>
      <c r="D18" s="19" t="n">
        <v>5504</v>
      </c>
      <c r="E18" s="18" t="n">
        <v>465.89257169</v>
      </c>
      <c r="F18" s="20" t="n">
        <v>3.35899184</v>
      </c>
      <c r="G18" s="18" t="n">
        <v>457.03146258</v>
      </c>
      <c r="H18" s="20" t="n">
        <v>5.56038436</v>
      </c>
      <c r="I18" s="18" t="n">
        <v>437.21536374</v>
      </c>
      <c r="J18" s="20" t="n">
        <v>6.54231023</v>
      </c>
      <c r="K18" s="18" t="n">
        <v>418.63605611</v>
      </c>
      <c r="L18" s="20" t="n">
        <v>6.42453904</v>
      </c>
      <c r="M18" s="18" t="s">
        <v>481</v>
      </c>
      <c r="N18" s="20" t="s">
        <v>481</v>
      </c>
      <c r="O18" s="18" t="s">
        <v>481</v>
      </c>
      <c r="P18" s="20" t="s">
        <v>481</v>
      </c>
      <c r="Q18" s="18" t="s">
        <v>481</v>
      </c>
      <c r="R18" s="20" t="s">
        <v>481</v>
      </c>
      <c r="S18" s="18" t="s">
        <v>481</v>
      </c>
      <c r="T18" s="20" t="s">
        <v>481</v>
      </c>
      <c r="U18" s="18" t="n">
        <v>364.85311836</v>
      </c>
      <c r="V18" s="20" t="n">
        <v>10.3324037</v>
      </c>
    </row>
    <row r="19" spans="1:22">
      <c r="A19" s="15" t="s">
        <v>494</v>
      </c>
      <c r="B19" s="17" t="n">
        <v>5658</v>
      </c>
      <c r="C19" s="18">
        <f>(75.0/B19*100)</f>
        <v/>
      </c>
      <c r="D19" s="19" t="n">
        <v>5583</v>
      </c>
      <c r="E19" s="18" t="n">
        <v>491.45741243</v>
      </c>
      <c r="F19" s="20" t="n">
        <v>2.81520253</v>
      </c>
      <c r="G19" s="18" t="n">
        <v>486.55627822</v>
      </c>
      <c r="H19" s="20" t="n">
        <v>3.77676029</v>
      </c>
      <c r="I19" s="18" t="n">
        <v>458.96207543</v>
      </c>
      <c r="J19" s="20" t="n">
        <v>3.50620101</v>
      </c>
      <c r="K19" s="18" t="n">
        <v>454.17998887</v>
      </c>
      <c r="L19" s="20" t="n">
        <v>4.81049509</v>
      </c>
      <c r="M19" s="18" t="s">
        <v>481</v>
      </c>
      <c r="N19" s="20" t="s">
        <v>481</v>
      </c>
      <c r="O19" s="18" t="s">
        <v>481</v>
      </c>
      <c r="P19" s="20" t="s">
        <v>481</v>
      </c>
      <c r="Q19" s="18" t="s">
        <v>481</v>
      </c>
      <c r="R19" s="20" t="s">
        <v>481</v>
      </c>
      <c r="S19" s="18" t="s">
        <v>481</v>
      </c>
      <c r="T19" s="20" t="s">
        <v>481</v>
      </c>
      <c r="U19" s="18" t="n">
        <v>370.92733088</v>
      </c>
      <c r="V19" s="20" t="n">
        <v>9.62388578</v>
      </c>
    </row>
    <row r="20" spans="1:22">
      <c r="A20" s="15" t="s">
        <v>495</v>
      </c>
      <c r="B20" s="17" t="n">
        <v>3371</v>
      </c>
      <c r="C20" s="18">
        <f>(75.0/B20*100)</f>
        <v/>
      </c>
      <c r="D20" s="19" t="n">
        <v>3296</v>
      </c>
      <c r="E20" s="18" t="n">
        <v>487.41426278</v>
      </c>
      <c r="F20" s="20" t="n">
        <v>1.9410893</v>
      </c>
      <c r="G20" s="18" t="n">
        <v>453.7191569</v>
      </c>
      <c r="H20" s="20" t="n">
        <v>4.34044376</v>
      </c>
      <c r="I20" s="18" t="n">
        <v>437.55834982</v>
      </c>
      <c r="J20" s="20" t="n">
        <v>6.54396876</v>
      </c>
      <c r="K20" s="18" t="n">
        <v>414.43802218</v>
      </c>
      <c r="L20" s="20" t="n">
        <v>8.085840360000001</v>
      </c>
      <c r="M20" s="18" t="s">
        <v>481</v>
      </c>
      <c r="N20" s="20" t="s">
        <v>481</v>
      </c>
      <c r="O20" s="18" t="s">
        <v>481</v>
      </c>
      <c r="P20" s="20" t="s">
        <v>481</v>
      </c>
      <c r="Q20" s="18" t="s">
        <v>481</v>
      </c>
      <c r="R20" s="20" t="s">
        <v>481</v>
      </c>
      <c r="S20" s="18" t="s">
        <v>481</v>
      </c>
      <c r="T20" s="20" t="s">
        <v>481</v>
      </c>
      <c r="U20" s="18" t="n">
        <v>378.54516009</v>
      </c>
      <c r="V20" s="20" t="n">
        <v>11.03526834</v>
      </c>
    </row>
    <row r="21" spans="1:22">
      <c r="A21" s="15" t="s">
        <v>496</v>
      </c>
      <c r="B21" s="17" t="n">
        <v>5741</v>
      </c>
      <c r="C21" s="18">
        <f>(45.0/B21*100)</f>
        <v/>
      </c>
      <c r="D21" s="19" t="n">
        <v>5696</v>
      </c>
      <c r="E21" s="18" t="n">
        <v>518.21502575</v>
      </c>
      <c r="F21" s="20" t="n">
        <v>2.51545191</v>
      </c>
      <c r="G21" s="18" t="n">
        <v>494.72293541</v>
      </c>
      <c r="H21" s="20" t="n">
        <v>3.0059124</v>
      </c>
      <c r="I21" s="18" t="n">
        <v>483.60960643</v>
      </c>
      <c r="J21" s="20" t="n">
        <v>4.41409635</v>
      </c>
      <c r="K21" s="18" t="n">
        <v>465.67861103</v>
      </c>
      <c r="L21" s="20" t="n">
        <v>5.2292711</v>
      </c>
      <c r="M21" s="18" t="s">
        <v>481</v>
      </c>
      <c r="N21" s="20" t="s">
        <v>481</v>
      </c>
      <c r="O21" s="18" t="s">
        <v>481</v>
      </c>
      <c r="P21" s="20" t="s">
        <v>481</v>
      </c>
      <c r="Q21" s="18" t="s">
        <v>481</v>
      </c>
      <c r="R21" s="20" t="s">
        <v>481</v>
      </c>
      <c r="S21" s="18" t="s">
        <v>481</v>
      </c>
      <c r="T21" s="20" t="s">
        <v>481</v>
      </c>
      <c r="U21" s="18" t="n">
        <v>417.25426483</v>
      </c>
      <c r="V21" s="20" t="n">
        <v>13.69234561</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466.55281214</v>
      </c>
      <c r="R22" s="20" t="n">
        <v>3.43755424</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480.54676244</v>
      </c>
      <c r="R23" s="20" t="n">
        <v>2.51595285</v>
      </c>
      <c r="S23" s="18" t="s">
        <v>481</v>
      </c>
      <c r="T23" s="20" t="s">
        <v>481</v>
      </c>
      <c r="U23" s="18" t="s">
        <v>481</v>
      </c>
      <c r="V23" s="20" t="s">
        <v>481</v>
      </c>
    </row>
    <row r="24" spans="1:22">
      <c r="A24" s="15" t="s">
        <v>499</v>
      </c>
      <c r="B24" s="17" t="n">
        <v>6647</v>
      </c>
      <c r="C24" s="18">
        <f>(7.0/B24*100)</f>
        <v/>
      </c>
      <c r="D24" s="19" t="n">
        <v>6640</v>
      </c>
      <c r="E24" s="18" t="n">
        <v>542.22556608</v>
      </c>
      <c r="F24" s="20" t="n">
        <v>2.81635738</v>
      </c>
      <c r="G24" s="18" t="n">
        <v>545.68986739</v>
      </c>
      <c r="H24" s="20" t="n">
        <v>4.66084845</v>
      </c>
      <c r="I24" s="18" t="n">
        <v>504.95174349</v>
      </c>
      <c r="J24" s="20" t="n">
        <v>6.4801508</v>
      </c>
      <c r="K24" s="18" t="n">
        <v>497.98364956</v>
      </c>
      <c r="L24" s="20" t="n">
        <v>8.068527120000001</v>
      </c>
      <c r="M24" s="18" t="s">
        <v>481</v>
      </c>
      <c r="N24" s="20" t="s">
        <v>481</v>
      </c>
      <c r="O24" s="18" t="s">
        <v>481</v>
      </c>
      <c r="P24" s="20" t="s">
        <v>481</v>
      </c>
      <c r="Q24" s="18" t="s">
        <v>481</v>
      </c>
      <c r="R24" s="20" t="s">
        <v>481</v>
      </c>
      <c r="S24" s="18" t="s">
        <v>481</v>
      </c>
      <c r="T24" s="20" t="s">
        <v>481</v>
      </c>
      <c r="U24" s="18" t="n">
        <v>458.54332871</v>
      </c>
      <c r="V24" s="20" t="n">
        <v>13.22186334</v>
      </c>
    </row>
    <row r="25" spans="1:22">
      <c r="A25" s="15" t="s">
        <v>500</v>
      </c>
      <c r="B25" s="17" t="n">
        <v>5581</v>
      </c>
      <c r="C25" s="18">
        <f>(24.0/B25*100)</f>
        <v/>
      </c>
      <c r="D25" s="19" t="n">
        <v>5557</v>
      </c>
      <c r="E25" s="18" t="n">
        <v>519.81621943</v>
      </c>
      <c r="F25" s="20" t="n">
        <v>3.34515314</v>
      </c>
      <c r="G25" s="18" t="n">
        <v>521.54169295</v>
      </c>
      <c r="H25" s="20" t="n">
        <v>4.16236143</v>
      </c>
      <c r="I25" s="18" t="n">
        <v>498.85407156</v>
      </c>
      <c r="J25" s="20" t="n">
        <v>5.24983971</v>
      </c>
      <c r="K25" s="18" t="n">
        <v>476.23951063</v>
      </c>
      <c r="L25" s="20" t="n">
        <v>7.64721477</v>
      </c>
      <c r="M25" s="18" t="s">
        <v>481</v>
      </c>
      <c r="N25" s="20" t="s">
        <v>481</v>
      </c>
      <c r="O25" s="18" t="s">
        <v>481</v>
      </c>
      <c r="P25" s="20" t="s">
        <v>481</v>
      </c>
      <c r="Q25" s="18" t="s">
        <v>481</v>
      </c>
      <c r="R25" s="20" t="s">
        <v>481</v>
      </c>
      <c r="S25" s="18" t="s">
        <v>481</v>
      </c>
      <c r="T25" s="20" t="s">
        <v>481</v>
      </c>
      <c r="U25" s="18" t="n">
        <v>435.78495578</v>
      </c>
      <c r="V25" s="20" t="n">
        <v>24.91303235</v>
      </c>
    </row>
    <row r="26" spans="1:22">
      <c r="A26" s="15" t="s">
        <v>501</v>
      </c>
      <c r="B26" s="17" t="n">
        <v>4869</v>
      </c>
      <c r="C26" s="18">
        <f>(38.0/B26*100)</f>
        <v/>
      </c>
      <c r="D26" s="19" t="n">
        <v>4831</v>
      </c>
      <c r="E26" s="18" t="n">
        <v>507.73536433</v>
      </c>
      <c r="F26" s="20" t="n">
        <v>2.12102251</v>
      </c>
      <c r="G26" s="18" t="n">
        <v>480.9069615</v>
      </c>
      <c r="H26" s="20" t="n">
        <v>2.89176353</v>
      </c>
      <c r="I26" s="18" t="n">
        <v>469.95392272</v>
      </c>
      <c r="J26" s="20" t="n">
        <v>3.70448572</v>
      </c>
      <c r="K26" s="18" t="n">
        <v>464.76337703</v>
      </c>
      <c r="L26" s="20" t="n">
        <v>4.01486707</v>
      </c>
      <c r="M26" s="18" t="s">
        <v>481</v>
      </c>
      <c r="N26" s="20" t="s">
        <v>481</v>
      </c>
      <c r="O26" s="18" t="s">
        <v>481</v>
      </c>
      <c r="P26" s="20" t="s">
        <v>481</v>
      </c>
      <c r="Q26" s="18" t="s">
        <v>481</v>
      </c>
      <c r="R26" s="20" t="s">
        <v>481</v>
      </c>
      <c r="S26" s="18" t="s">
        <v>481</v>
      </c>
      <c r="T26" s="20" t="s">
        <v>481</v>
      </c>
      <c r="U26" s="18" t="n">
        <v>442.17217215</v>
      </c>
      <c r="V26" s="20" t="n">
        <v>10.31388268</v>
      </c>
    </row>
    <row r="27" spans="1:22">
      <c r="A27" s="15" t="s">
        <v>502</v>
      </c>
      <c r="B27" s="17" t="n">
        <v>5299</v>
      </c>
      <c r="C27" s="18">
        <f>(20.0/B27*100)</f>
        <v/>
      </c>
      <c r="D27" s="19" t="n">
        <v>5279</v>
      </c>
      <c r="E27" s="18" t="n">
        <v>499.07337894</v>
      </c>
      <c r="F27" s="20" t="n">
        <v>1.774901</v>
      </c>
      <c r="G27" s="18" t="n">
        <v>487.77821745</v>
      </c>
      <c r="H27" s="20" t="n">
        <v>2.64258439</v>
      </c>
      <c r="I27" s="18" t="n">
        <v>464.44884562</v>
      </c>
      <c r="J27" s="20" t="n">
        <v>3.62602035</v>
      </c>
      <c r="K27" s="18" t="n">
        <v>452.61592185</v>
      </c>
      <c r="L27" s="20" t="n">
        <v>3.95938901</v>
      </c>
      <c r="M27" s="18" t="s">
        <v>481</v>
      </c>
      <c r="N27" s="20" t="s">
        <v>481</v>
      </c>
      <c r="O27" s="18" t="s">
        <v>481</v>
      </c>
      <c r="P27" s="20" t="s">
        <v>481</v>
      </c>
      <c r="Q27" s="18" t="s">
        <v>481</v>
      </c>
      <c r="R27" s="20" t="s">
        <v>481</v>
      </c>
      <c r="S27" s="18" t="s">
        <v>481</v>
      </c>
      <c r="T27" s="20" t="s">
        <v>481</v>
      </c>
      <c r="U27" s="18" t="n">
        <v>381.71461965</v>
      </c>
      <c r="V27" s="20" t="n">
        <v>6.90267518</v>
      </c>
    </row>
    <row r="28" spans="1:22">
      <c r="A28" s="15" t="s">
        <v>503</v>
      </c>
      <c r="B28" s="17" t="n">
        <v>7568</v>
      </c>
      <c r="C28" s="18">
        <f>(68.0/B28*100)</f>
        <v/>
      </c>
      <c r="D28" s="19" t="n">
        <v>7500</v>
      </c>
      <c r="E28" s="18" t="n">
        <v>417.79219569</v>
      </c>
      <c r="F28" s="20" t="n">
        <v>2.18829971</v>
      </c>
      <c r="G28" s="18" t="n">
        <v>420.7159875</v>
      </c>
      <c r="H28" s="20" t="n">
        <v>2.82261068</v>
      </c>
      <c r="I28" s="18" t="n">
        <v>411.68164988</v>
      </c>
      <c r="J28" s="20" t="n">
        <v>3.78874239</v>
      </c>
      <c r="K28" s="18" t="n">
        <v>397.79767223</v>
      </c>
      <c r="L28" s="20" t="n">
        <v>4.67846505</v>
      </c>
      <c r="M28" s="18" t="s">
        <v>481</v>
      </c>
      <c r="N28" s="20" t="s">
        <v>481</v>
      </c>
      <c r="O28" s="18" t="s">
        <v>481</v>
      </c>
      <c r="P28" s="20" t="s">
        <v>481</v>
      </c>
      <c r="Q28" s="18" t="s">
        <v>481</v>
      </c>
      <c r="R28" s="20" t="s">
        <v>481</v>
      </c>
      <c r="S28" s="18" t="s">
        <v>481</v>
      </c>
      <c r="T28" s="20" t="s">
        <v>481</v>
      </c>
      <c r="U28" s="18" t="n">
        <v>378.23670853</v>
      </c>
      <c r="V28" s="20" t="n">
        <v>9.070322239999999</v>
      </c>
    </row>
    <row r="29" spans="1:22">
      <c r="A29" s="15" t="s">
        <v>504</v>
      </c>
      <c r="B29" s="17" t="n">
        <v>5385</v>
      </c>
      <c r="C29" s="18">
        <f>(30.0/B29*100)</f>
        <v/>
      </c>
      <c r="D29" s="19" t="n">
        <v>5355</v>
      </c>
      <c r="E29" s="18" t="n">
        <v>516.83244212</v>
      </c>
      <c r="F29" s="20" t="n">
        <v>2.56140129</v>
      </c>
      <c r="G29" s="18" t="n">
        <v>517.05560869</v>
      </c>
      <c r="H29" s="20" t="n">
        <v>3.40833265</v>
      </c>
      <c r="I29" s="18" t="n">
        <v>501.5485911</v>
      </c>
      <c r="J29" s="20" t="n">
        <v>5.97420655</v>
      </c>
      <c r="K29" s="18" t="n">
        <v>473.68360376</v>
      </c>
      <c r="L29" s="20" t="n">
        <v>7.38967167</v>
      </c>
      <c r="M29" s="18" t="s">
        <v>481</v>
      </c>
      <c r="N29" s="20" t="s">
        <v>481</v>
      </c>
      <c r="O29" s="18" t="s">
        <v>481</v>
      </c>
      <c r="P29" s="20" t="s">
        <v>481</v>
      </c>
      <c r="Q29" s="18" t="n">
        <v>358.28551468</v>
      </c>
      <c r="R29" s="20" t="n">
        <v>8.567023300000001</v>
      </c>
      <c r="S29" s="18" t="s">
        <v>481</v>
      </c>
      <c r="T29" s="20" t="s">
        <v>481</v>
      </c>
      <c r="U29" s="18" t="n">
        <v>393.70255129</v>
      </c>
      <c r="V29" s="20" t="n">
        <v>13.33498364</v>
      </c>
    </row>
    <row r="30" spans="1:22">
      <c r="A30" s="15" t="s">
        <v>505</v>
      </c>
      <c r="B30" s="17" t="n">
        <v>4520</v>
      </c>
      <c r="C30" s="18">
        <f>(109.0/B30*100)</f>
        <v/>
      </c>
      <c r="D30" s="19" t="n">
        <v>4411</v>
      </c>
      <c r="E30" s="18" t="n">
        <v>533.00251289</v>
      </c>
      <c r="F30" s="20" t="n">
        <v>2.83153706</v>
      </c>
      <c r="G30" s="18" t="n">
        <v>516.46332567</v>
      </c>
      <c r="H30" s="20" t="n">
        <v>3.86161189</v>
      </c>
      <c r="I30" s="18" t="n">
        <v>495.55898668</v>
      </c>
      <c r="J30" s="20" t="n">
        <v>4.60170657</v>
      </c>
      <c r="K30" s="18" t="n">
        <v>462.48326908</v>
      </c>
      <c r="L30" s="20" t="n">
        <v>5.35595357</v>
      </c>
      <c r="M30" s="18" t="s">
        <v>481</v>
      </c>
      <c r="N30" s="20" t="s">
        <v>481</v>
      </c>
      <c r="O30" s="18" t="s">
        <v>481</v>
      </c>
      <c r="P30" s="20" t="s">
        <v>481</v>
      </c>
      <c r="Q30" s="18" t="s">
        <v>481</v>
      </c>
      <c r="R30" s="20" t="s">
        <v>481</v>
      </c>
      <c r="S30" s="18" t="s">
        <v>481</v>
      </c>
      <c r="T30" s="20" t="s">
        <v>481</v>
      </c>
      <c r="U30" s="18" t="n">
        <v>402.76060249</v>
      </c>
      <c r="V30" s="20" t="n">
        <v>10.67116649</v>
      </c>
    </row>
    <row r="31" spans="1:22">
      <c r="A31" s="15" t="s">
        <v>506</v>
      </c>
      <c r="B31" s="17" t="n">
        <v>5456</v>
      </c>
      <c r="C31" s="18">
        <f>(127.0/B31*100)</f>
        <v/>
      </c>
      <c r="D31" s="19" t="n">
        <v>5329</v>
      </c>
      <c r="E31" s="18" t="n">
        <v>521.72619214</v>
      </c>
      <c r="F31" s="20" t="n">
        <v>2.48318807</v>
      </c>
      <c r="G31" s="18" t="n">
        <v>496.24829943</v>
      </c>
      <c r="H31" s="20" t="n">
        <v>3.12932694</v>
      </c>
      <c r="I31" s="18" t="n">
        <v>474.11651164</v>
      </c>
      <c r="J31" s="20" t="n">
        <v>4.05860282</v>
      </c>
      <c r="K31" s="18" t="n">
        <v>443.32947924</v>
      </c>
      <c r="L31" s="20" t="n">
        <v>4.34543224</v>
      </c>
      <c r="M31" s="18" t="s">
        <v>481</v>
      </c>
      <c r="N31" s="20" t="s">
        <v>481</v>
      </c>
      <c r="O31" s="18" t="s">
        <v>481</v>
      </c>
      <c r="P31" s="20" t="s">
        <v>481</v>
      </c>
      <c r="Q31" s="18" t="s">
        <v>481</v>
      </c>
      <c r="R31" s="20" t="s">
        <v>481</v>
      </c>
      <c r="S31" s="18" t="s">
        <v>481</v>
      </c>
      <c r="T31" s="20" t="s">
        <v>481</v>
      </c>
      <c r="U31" s="18" t="n">
        <v>405.44051605</v>
      </c>
      <c r="V31" s="20" t="n">
        <v>7.97216316</v>
      </c>
    </row>
    <row r="32" spans="1:22">
      <c r="A32" s="15" t="s">
        <v>507</v>
      </c>
      <c r="B32" s="17" t="n">
        <v>4478</v>
      </c>
      <c r="C32" s="18">
        <f>(5.0/B32*100)</f>
        <v/>
      </c>
      <c r="D32" s="19" t="n">
        <v>4473</v>
      </c>
      <c r="E32" s="18" t="n">
        <v>512.93562618</v>
      </c>
      <c r="F32" s="20" t="n">
        <v>2.7622381</v>
      </c>
      <c r="G32" s="18" t="n">
        <v>498.97226086</v>
      </c>
      <c r="H32" s="20" t="n">
        <v>3.64204261</v>
      </c>
      <c r="I32" s="18" t="n">
        <v>492.97309343</v>
      </c>
      <c r="J32" s="20" t="n">
        <v>4.74005217</v>
      </c>
      <c r="K32" s="18" t="n">
        <v>476.9712698</v>
      </c>
      <c r="L32" s="20" t="n">
        <v>5.12114925</v>
      </c>
      <c r="M32" s="18" t="s">
        <v>481</v>
      </c>
      <c r="N32" s="20" t="s">
        <v>481</v>
      </c>
      <c r="O32" s="18" t="s">
        <v>481</v>
      </c>
      <c r="P32" s="20" t="s">
        <v>481</v>
      </c>
      <c r="Q32" s="18" t="s">
        <v>481</v>
      </c>
      <c r="R32" s="20" t="s">
        <v>481</v>
      </c>
      <c r="S32" s="18" t="s">
        <v>481</v>
      </c>
      <c r="T32" s="20" t="s">
        <v>481</v>
      </c>
      <c r="U32" s="18" t="n">
        <v>416.53727844</v>
      </c>
      <c r="V32" s="20" t="n">
        <v>16.18833647</v>
      </c>
    </row>
    <row r="33" spans="1:22">
      <c r="A33" s="15" t="s">
        <v>508</v>
      </c>
      <c r="B33" s="17" t="n">
        <v>7325</v>
      </c>
      <c r="C33" s="18">
        <f>(76.0/B33*100)</f>
        <v/>
      </c>
      <c r="D33" s="19" t="n">
        <v>7249</v>
      </c>
      <c r="E33" s="18" t="n">
        <v>511.8634028</v>
      </c>
      <c r="F33" s="20" t="n">
        <v>2.96078554</v>
      </c>
      <c r="G33" s="18" t="n">
        <v>501.84617297</v>
      </c>
      <c r="H33" s="20" t="n">
        <v>3.10589996</v>
      </c>
      <c r="I33" s="18" t="n">
        <v>491.89903029</v>
      </c>
      <c r="J33" s="20" t="n">
        <v>3.54314432</v>
      </c>
      <c r="K33" s="18" t="n">
        <v>481.31242426</v>
      </c>
      <c r="L33" s="20" t="n">
        <v>4.9448314</v>
      </c>
      <c r="M33" s="18" t="s">
        <v>481</v>
      </c>
      <c r="N33" s="20" t="s">
        <v>481</v>
      </c>
      <c r="O33" s="18" t="s">
        <v>481</v>
      </c>
      <c r="P33" s="20" t="s">
        <v>481</v>
      </c>
      <c r="Q33" s="18" t="s">
        <v>481</v>
      </c>
      <c r="R33" s="20" t="s">
        <v>481</v>
      </c>
      <c r="S33" s="18" t="s">
        <v>481</v>
      </c>
      <c r="T33" s="20" t="s">
        <v>481</v>
      </c>
      <c r="U33" s="18" t="n">
        <v>407.96212725</v>
      </c>
      <c r="V33" s="20" t="n">
        <v>13.74607501</v>
      </c>
    </row>
    <row r="34" spans="1:22">
      <c r="A34" s="15" t="s">
        <v>509</v>
      </c>
      <c r="B34" s="17" t="n">
        <v>6350</v>
      </c>
      <c r="C34" s="18">
        <f>(40.0/B34*100)</f>
        <v/>
      </c>
      <c r="D34" s="19" t="n">
        <v>6310</v>
      </c>
      <c r="E34" s="18" t="n">
        <v>475.69520686</v>
      </c>
      <c r="F34" s="20" t="n">
        <v>2.60199846</v>
      </c>
      <c r="G34" s="18" t="n">
        <v>475.44671637</v>
      </c>
      <c r="H34" s="20" t="n">
        <v>3.33952085</v>
      </c>
      <c r="I34" s="18" t="n">
        <v>456.34316586</v>
      </c>
      <c r="J34" s="20" t="n">
        <v>4.75951637</v>
      </c>
      <c r="K34" s="18" t="n">
        <v>448.58964602</v>
      </c>
      <c r="L34" s="20" t="n">
        <v>4.09212137</v>
      </c>
      <c r="M34" s="18" t="s">
        <v>481</v>
      </c>
      <c r="N34" s="20" t="s">
        <v>481</v>
      </c>
      <c r="O34" s="18" t="s">
        <v>481</v>
      </c>
      <c r="P34" s="20" t="s">
        <v>481</v>
      </c>
      <c r="Q34" s="18" t="n">
        <v>306.56969545</v>
      </c>
      <c r="R34" s="20" t="n">
        <v>10.27624616</v>
      </c>
      <c r="S34" s="18" t="s">
        <v>481</v>
      </c>
      <c r="T34" s="20" t="s">
        <v>481</v>
      </c>
      <c r="U34" s="18" t="n">
        <v>349.30713648</v>
      </c>
      <c r="V34" s="20" t="n">
        <v>9.52151134</v>
      </c>
    </row>
    <row r="35" spans="1:22">
      <c r="A35" s="15" t="s">
        <v>510</v>
      </c>
      <c r="B35" s="17" t="n">
        <v>6406</v>
      </c>
      <c r="C35" s="18">
        <f>(39.0/B35*100)</f>
        <v/>
      </c>
      <c r="D35" s="19" t="n">
        <v>6367</v>
      </c>
      <c r="E35" s="18" t="n">
        <v>525.27593882</v>
      </c>
      <c r="F35" s="20" t="n">
        <v>2.12695269</v>
      </c>
      <c r="G35" s="18" t="n">
        <v>518.99544154</v>
      </c>
      <c r="H35" s="20" t="n">
        <v>3.05775855</v>
      </c>
      <c r="I35" s="18" t="n">
        <v>493.40607495</v>
      </c>
      <c r="J35" s="20" t="n">
        <v>4.28653377</v>
      </c>
      <c r="K35" s="18" t="n">
        <v>472.49104307</v>
      </c>
      <c r="L35" s="20" t="n">
        <v>5.62727271</v>
      </c>
      <c r="M35" s="18" t="s">
        <v>481</v>
      </c>
      <c r="N35" s="20" t="s">
        <v>481</v>
      </c>
      <c r="O35" s="18" t="s">
        <v>481</v>
      </c>
      <c r="P35" s="20" t="s">
        <v>481</v>
      </c>
      <c r="Q35" s="18" t="n">
        <v>374.85244494</v>
      </c>
      <c r="R35" s="20" t="n">
        <v>5.84040672</v>
      </c>
      <c r="S35" s="18" t="s">
        <v>481</v>
      </c>
      <c r="T35" s="20" t="s">
        <v>481</v>
      </c>
      <c r="U35" s="18" t="n">
        <v>434.35228968</v>
      </c>
      <c r="V35" s="20" t="n">
        <v>11.0108756</v>
      </c>
    </row>
    <row r="36" spans="1:22">
      <c r="A36" s="15" t="s">
        <v>511</v>
      </c>
      <c r="B36" s="17" t="n">
        <v>6736</v>
      </c>
      <c r="C36" s="18">
        <f>(33.0/B36*100)</f>
        <v/>
      </c>
      <c r="D36" s="19" t="n">
        <v>6703</v>
      </c>
      <c r="E36" s="18" t="n">
        <v>503.30991982</v>
      </c>
      <c r="F36" s="20" t="n">
        <v>2.38118664</v>
      </c>
      <c r="G36" s="18" t="n">
        <v>486.76690238</v>
      </c>
      <c r="H36" s="20" t="n">
        <v>3.2952111</v>
      </c>
      <c r="I36" s="18" t="n">
        <v>473.56473724</v>
      </c>
      <c r="J36" s="20" t="n">
        <v>3.43270606</v>
      </c>
      <c r="K36" s="18" t="n">
        <v>470.97533703</v>
      </c>
      <c r="L36" s="20" t="n">
        <v>4.41379959</v>
      </c>
      <c r="M36" s="18" t="s">
        <v>481</v>
      </c>
      <c r="N36" s="20" t="s">
        <v>481</v>
      </c>
      <c r="O36" s="18" t="s">
        <v>481</v>
      </c>
      <c r="P36" s="20" t="s">
        <v>481</v>
      </c>
      <c r="Q36" s="18" t="s">
        <v>481</v>
      </c>
      <c r="R36" s="20" t="s">
        <v>481</v>
      </c>
      <c r="S36" s="18" t="s">
        <v>481</v>
      </c>
      <c r="T36" s="20" t="s">
        <v>481</v>
      </c>
      <c r="U36" s="18" t="n">
        <v>394.10442873</v>
      </c>
      <c r="V36" s="20" t="n">
        <v>10.89116166</v>
      </c>
    </row>
    <row r="37" spans="1:22">
      <c r="A37" s="15" t="s">
        <v>512</v>
      </c>
      <c r="B37" s="17" t="n">
        <v>5458</v>
      </c>
      <c r="C37" s="18">
        <f>(66.0/B37*100)</f>
        <v/>
      </c>
      <c r="D37" s="19" t="n">
        <v>5392</v>
      </c>
      <c r="E37" s="18" t="n">
        <v>514.26667116</v>
      </c>
      <c r="F37" s="20" t="n">
        <v>3.55414746</v>
      </c>
      <c r="G37" s="18" t="n">
        <v>496.40954211</v>
      </c>
      <c r="H37" s="20" t="n">
        <v>4.63045453</v>
      </c>
      <c r="I37" s="18" t="n">
        <v>462.81231526</v>
      </c>
      <c r="J37" s="20" t="n">
        <v>5.10763124</v>
      </c>
      <c r="K37" s="18" t="n">
        <v>448.68025332</v>
      </c>
      <c r="L37" s="20" t="n">
        <v>5.27029388</v>
      </c>
      <c r="M37" s="18" t="s">
        <v>481</v>
      </c>
      <c r="N37" s="20" t="s">
        <v>481</v>
      </c>
      <c r="O37" s="18" t="s">
        <v>481</v>
      </c>
      <c r="P37" s="20" t="s">
        <v>481</v>
      </c>
      <c r="Q37" s="18" t="s">
        <v>481</v>
      </c>
      <c r="R37" s="20" t="s">
        <v>481</v>
      </c>
      <c r="S37" s="18" t="s">
        <v>481</v>
      </c>
      <c r="T37" s="20" t="s">
        <v>481</v>
      </c>
      <c r="U37" s="18" t="n">
        <v>375.53502886</v>
      </c>
      <c r="V37" s="20" t="n">
        <v>6.74446951</v>
      </c>
    </row>
    <row r="38" spans="1:22">
      <c r="A38" s="15" t="s">
        <v>513</v>
      </c>
      <c r="B38" s="17" t="n">
        <v>5860</v>
      </c>
      <c r="C38" s="18">
        <f>(17.0/B38*100)</f>
        <v/>
      </c>
      <c r="D38" s="19" t="n">
        <v>5843</v>
      </c>
      <c r="E38" s="18" t="n">
        <v>518.36668863</v>
      </c>
      <c r="F38" s="20" t="n">
        <v>2.99274934</v>
      </c>
      <c r="G38" s="18" t="n">
        <v>510.38221117</v>
      </c>
      <c r="H38" s="20" t="n">
        <v>3.85345011</v>
      </c>
      <c r="I38" s="18" t="n">
        <v>483.17700525</v>
      </c>
      <c r="J38" s="20" t="n">
        <v>5.26281393</v>
      </c>
      <c r="K38" s="18" t="n">
        <v>465.0540549</v>
      </c>
      <c r="L38" s="20" t="n">
        <v>5.83960553</v>
      </c>
      <c r="M38" s="18" t="s">
        <v>481</v>
      </c>
      <c r="N38" s="20" t="s">
        <v>481</v>
      </c>
      <c r="O38" s="18" t="s">
        <v>481</v>
      </c>
      <c r="P38" s="20" t="s">
        <v>481</v>
      </c>
      <c r="Q38" s="18" t="s">
        <v>481</v>
      </c>
      <c r="R38" s="20" t="s">
        <v>481</v>
      </c>
      <c r="S38" s="18" t="s">
        <v>481</v>
      </c>
      <c r="T38" s="20" t="s">
        <v>481</v>
      </c>
      <c r="U38" s="18" t="n">
        <v>390.45576143</v>
      </c>
      <c r="V38" s="20" t="n">
        <v>10.0004883</v>
      </c>
    </row>
    <row r="39" spans="1:22">
      <c r="A39" s="15" t="s">
        <v>514</v>
      </c>
      <c r="B39" s="17" t="n">
        <v>5895</v>
      </c>
      <c r="C39" s="18">
        <f>(32.0/B39*100)</f>
        <v/>
      </c>
      <c r="D39" s="19" t="n">
        <v>5863</v>
      </c>
      <c r="E39" s="18" t="n">
        <v>433.35617915</v>
      </c>
      <c r="F39" s="20" t="n">
        <v>4.14402196</v>
      </c>
      <c r="G39" s="18" t="n">
        <v>421.60247836</v>
      </c>
      <c r="H39" s="20" t="n">
        <v>4.91842753</v>
      </c>
      <c r="I39" s="18" t="n">
        <v>423.22457105</v>
      </c>
      <c r="J39" s="20" t="n">
        <v>5.20249253</v>
      </c>
      <c r="K39" s="18" t="n">
        <v>408.97832842</v>
      </c>
      <c r="L39" s="20" t="n">
        <v>5.1043408</v>
      </c>
      <c r="M39" s="18" t="s">
        <v>481</v>
      </c>
      <c r="N39" s="20" t="s">
        <v>481</v>
      </c>
      <c r="O39" s="18" t="s">
        <v>481</v>
      </c>
      <c r="P39" s="20" t="s">
        <v>481</v>
      </c>
      <c r="Q39" s="18" t="s">
        <v>481</v>
      </c>
      <c r="R39" s="20" t="s">
        <v>481</v>
      </c>
      <c r="S39" s="18" t="s">
        <v>481</v>
      </c>
      <c r="T39" s="20" t="s">
        <v>481</v>
      </c>
      <c r="U39" s="18" t="n">
        <v>365.74346157</v>
      </c>
      <c r="V39" s="20" t="n">
        <v>8.23740329</v>
      </c>
    </row>
    <row r="40" spans="1:22">
      <c r="A40" s="15" t="s">
        <v>515</v>
      </c>
      <c r="B40" s="17" t="n">
        <v>14157</v>
      </c>
      <c r="C40" s="18">
        <f>(292.0/B40*100)</f>
        <v/>
      </c>
      <c r="D40" s="19" t="n">
        <v>13865</v>
      </c>
      <c r="E40" s="18" t="n">
        <v>528.77367882</v>
      </c>
      <c r="F40" s="20" t="n">
        <v>2.95364953</v>
      </c>
      <c r="G40" s="18" t="n">
        <v>510.31908849</v>
      </c>
      <c r="H40" s="20" t="n">
        <v>3.25364984</v>
      </c>
      <c r="I40" s="18" t="n">
        <v>490.82532066</v>
      </c>
      <c r="J40" s="20" t="n">
        <v>3.93169906</v>
      </c>
      <c r="K40" s="18" t="n">
        <v>478.73287916</v>
      </c>
      <c r="L40" s="20" t="n">
        <v>5.04202242</v>
      </c>
      <c r="M40" s="18" t="s">
        <v>481</v>
      </c>
      <c r="N40" s="20" t="s">
        <v>481</v>
      </c>
      <c r="O40" s="18" t="s">
        <v>481</v>
      </c>
      <c r="P40" s="20" t="s">
        <v>481</v>
      </c>
      <c r="Q40" s="18" t="s">
        <v>481</v>
      </c>
      <c r="R40" s="20" t="s">
        <v>481</v>
      </c>
      <c r="S40" s="18" t="s">
        <v>481</v>
      </c>
      <c r="T40" s="20" t="s">
        <v>481</v>
      </c>
      <c r="U40" s="18" t="n">
        <v>406.11284288</v>
      </c>
      <c r="V40" s="20" t="n">
        <v>8.838801500000001</v>
      </c>
    </row>
    <row r="41" spans="1:22">
      <c r="A41" s="15" t="s">
        <v>516</v>
      </c>
      <c r="B41" s="17" t="n">
        <v>5712</v>
      </c>
      <c r="C41" s="18">
        <f>(39.0/B41*100)</f>
        <v/>
      </c>
      <c r="D41" s="19" t="n">
        <v>5673</v>
      </c>
      <c r="E41" s="18" t="n">
        <v>509.31596895</v>
      </c>
      <c r="F41" s="20" t="n">
        <v>3.10681002</v>
      </c>
      <c r="G41" s="18" t="n">
        <v>494.31177846</v>
      </c>
      <c r="H41" s="20" t="n">
        <v>3.7972852</v>
      </c>
      <c r="I41" s="18" t="n">
        <v>477.68961213</v>
      </c>
      <c r="J41" s="20" t="n">
        <v>5.59702471</v>
      </c>
      <c r="K41" s="18" t="n">
        <v>461.75518612</v>
      </c>
      <c r="L41" s="20" t="n">
        <v>5.19859669</v>
      </c>
      <c r="M41" s="18" t="s">
        <v>481</v>
      </c>
      <c r="N41" s="20" t="s">
        <v>481</v>
      </c>
      <c r="O41" s="18" t="s">
        <v>481</v>
      </c>
      <c r="P41" s="20" t="s">
        <v>481</v>
      </c>
      <c r="Q41" s="18" t="n">
        <v>387.44235424</v>
      </c>
      <c r="R41" s="20" t="n">
        <v>14.52510266</v>
      </c>
      <c r="S41" s="18" t="s">
        <v>481</v>
      </c>
      <c r="T41" s="20" t="s">
        <v>481</v>
      </c>
      <c r="U41" s="18" t="n">
        <v>382.40432707</v>
      </c>
      <c r="V41" s="20" t="n">
        <v>13.9301337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(1379.0/B46*100)</f>
        <v/>
      </c>
      <c r="D46" s="19" t="n">
        <v>21762</v>
      </c>
      <c r="E46" s="18" t="n">
        <v>421.23816009</v>
      </c>
      <c r="F46" s="20" t="n">
        <v>2.32861856</v>
      </c>
      <c r="G46" s="18" t="n">
        <v>396.18220939</v>
      </c>
      <c r="H46" s="20" t="n">
        <v>3.45886233</v>
      </c>
      <c r="I46" s="18" t="n">
        <v>387.97428865</v>
      </c>
      <c r="J46" s="20" t="n">
        <v>4.11784695</v>
      </c>
      <c r="K46" s="18" t="n">
        <v>387.31497929</v>
      </c>
      <c r="L46" s="20" t="n">
        <v>4.12722524</v>
      </c>
      <c r="M46" s="18" t="s">
        <v>481</v>
      </c>
      <c r="N46" s="20" t="s">
        <v>481</v>
      </c>
      <c r="O46" s="18" t="s">
        <v>481</v>
      </c>
      <c r="P46" s="20" t="s">
        <v>481</v>
      </c>
      <c r="Q46" s="18" t="s">
        <v>481</v>
      </c>
      <c r="R46" s="20" t="s">
        <v>481</v>
      </c>
      <c r="S46" s="18" t="s">
        <v>481</v>
      </c>
      <c r="T46" s="20" t="s">
        <v>481</v>
      </c>
      <c r="U46" s="18" t="n">
        <v>344.61631796</v>
      </c>
      <c r="V46" s="20" t="n">
        <v>2.89503286</v>
      </c>
    </row>
    <row r="47" spans="1:22">
      <c r="A47" s="15" t="s">
        <v>522</v>
      </c>
      <c r="B47" s="17" t="n">
        <v>5928</v>
      </c>
      <c r="C47" s="18">
        <f>(101.0/B47*100)</f>
        <v/>
      </c>
      <c r="D47" s="19" t="n">
        <v>5827</v>
      </c>
      <c r="E47" s="18" t="n">
        <v>456.60403291</v>
      </c>
      <c r="F47" s="20" t="n">
        <v>4.38419265</v>
      </c>
      <c r="G47" s="18" t="n">
        <v>461.39209512</v>
      </c>
      <c r="H47" s="20" t="n">
        <v>4.63315146</v>
      </c>
      <c r="I47" s="18" t="n">
        <v>448.56003789</v>
      </c>
      <c r="J47" s="20" t="n">
        <v>5.33339418</v>
      </c>
      <c r="K47" s="18" t="n">
        <v>443.81946571</v>
      </c>
      <c r="L47" s="20" t="n">
        <v>5.25952098</v>
      </c>
      <c r="M47" s="18" t="s">
        <v>481</v>
      </c>
      <c r="N47" s="20" t="s">
        <v>481</v>
      </c>
      <c r="O47" s="18" t="s">
        <v>481</v>
      </c>
      <c r="P47" s="20" t="s">
        <v>481</v>
      </c>
      <c r="Q47" s="18" t="s">
        <v>481</v>
      </c>
      <c r="R47" s="20" t="s">
        <v>481</v>
      </c>
      <c r="S47" s="18" t="s">
        <v>481</v>
      </c>
      <c r="T47" s="20" t="s">
        <v>481</v>
      </c>
      <c r="U47" s="18" t="n">
        <v>347.01824638</v>
      </c>
      <c r="V47" s="20" t="n">
        <v>6.6255354</v>
      </c>
    </row>
    <row r="48" spans="1:22">
      <c r="A48" s="15" t="s">
        <v>523</v>
      </c>
      <c r="B48" s="17" t="n">
        <v>9841</v>
      </c>
      <c r="C48" s="18">
        <f>(7.0/B48*100)</f>
        <v/>
      </c>
      <c r="D48" s="19" t="n">
        <v>9834</v>
      </c>
      <c r="E48" s="18" t="n">
        <v>519.31211905</v>
      </c>
      <c r="F48" s="20" t="n">
        <v>4.66300164</v>
      </c>
      <c r="G48" s="18" t="n">
        <v>522.2838699500001</v>
      </c>
      <c r="H48" s="20" t="n">
        <v>6.38743824</v>
      </c>
      <c r="I48" s="18" t="n">
        <v>507.172635</v>
      </c>
      <c r="J48" s="20" t="n">
        <v>5.26772547</v>
      </c>
      <c r="K48" s="18" t="n">
        <v>522.70720242</v>
      </c>
      <c r="L48" s="20" t="n">
        <v>7.24168129</v>
      </c>
      <c r="M48" s="18" t="s">
        <v>481</v>
      </c>
      <c r="N48" s="20" t="s">
        <v>481</v>
      </c>
      <c r="O48" s="18" t="s">
        <v>481</v>
      </c>
      <c r="P48" s="20" t="s">
        <v>481</v>
      </c>
      <c r="Q48" s="18" t="s">
        <v>481</v>
      </c>
      <c r="R48" s="20" t="s">
        <v>481</v>
      </c>
      <c r="S48" s="18" t="s">
        <v>481</v>
      </c>
      <c r="T48" s="20" t="s">
        <v>481</v>
      </c>
      <c r="U48" s="18" t="n">
        <v>459.8834281</v>
      </c>
      <c r="V48" s="20" t="n">
        <v>26.36914796</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(225.0/B50*100)</f>
        <v/>
      </c>
      <c r="D50" s="19" t="n">
        <v>11570</v>
      </c>
      <c r="E50" s="18" t="n">
        <v>421.30371325</v>
      </c>
      <c r="F50" s="20" t="n">
        <v>2.20591865</v>
      </c>
      <c r="G50" s="18" t="n">
        <v>415.438534</v>
      </c>
      <c r="H50" s="20" t="n">
        <v>4.04662868</v>
      </c>
      <c r="I50" s="18" t="n">
        <v>401.59158158</v>
      </c>
      <c r="J50" s="20" t="n">
        <v>5.20200786</v>
      </c>
      <c r="K50" s="18" t="n">
        <v>378.36077431</v>
      </c>
      <c r="L50" s="20" t="n">
        <v>7.05304397</v>
      </c>
      <c r="M50" s="18" t="s">
        <v>481</v>
      </c>
      <c r="N50" s="20" t="s">
        <v>481</v>
      </c>
      <c r="O50" s="18" t="s">
        <v>481</v>
      </c>
      <c r="P50" s="20" t="s">
        <v>481</v>
      </c>
      <c r="Q50" s="18" t="s">
        <v>481</v>
      </c>
      <c r="R50" s="20" t="s">
        <v>481</v>
      </c>
      <c r="S50" s="18" t="s">
        <v>481</v>
      </c>
      <c r="T50" s="20" t="s">
        <v>481</v>
      </c>
      <c r="U50" s="18" t="n">
        <v>338.11049469</v>
      </c>
      <c r="V50" s="20" t="n">
        <v>7.70222554</v>
      </c>
    </row>
    <row r="51" spans="1:22">
      <c r="A51" s="15" t="s">
        <v>526</v>
      </c>
      <c r="B51" s="17" t="n">
        <v>6866</v>
      </c>
      <c r="C51" s="18">
        <f>(109.0/B51*100)</f>
        <v/>
      </c>
      <c r="D51" s="19" t="n">
        <v>6757</v>
      </c>
      <c r="E51" s="18" t="n">
        <v>424.51863017</v>
      </c>
      <c r="F51" s="20" t="n">
        <v>2.28573828</v>
      </c>
      <c r="G51" s="18" t="n">
        <v>419.80767829</v>
      </c>
      <c r="H51" s="20" t="n">
        <v>4.22839354</v>
      </c>
      <c r="I51" s="18" t="n">
        <v>403.73147128</v>
      </c>
      <c r="J51" s="20" t="n">
        <v>4.74342632</v>
      </c>
      <c r="K51" s="18" t="n">
        <v>390.99779001</v>
      </c>
      <c r="L51" s="20" t="n">
        <v>6.6369861</v>
      </c>
      <c r="M51" s="18" t="s">
        <v>481</v>
      </c>
      <c r="N51" s="20" t="s">
        <v>481</v>
      </c>
      <c r="O51" s="18" t="s">
        <v>481</v>
      </c>
      <c r="P51" s="20" t="s">
        <v>481</v>
      </c>
      <c r="Q51" s="18" t="n">
        <v>410.85572185</v>
      </c>
      <c r="R51" s="20" t="n">
        <v>3.7997542</v>
      </c>
      <c r="S51" s="18" t="s">
        <v>481</v>
      </c>
      <c r="T51" s="20" t="s">
        <v>481</v>
      </c>
      <c r="U51" s="18" t="n">
        <v>376.77462043</v>
      </c>
      <c r="V51" s="20" t="n">
        <v>7.22151627</v>
      </c>
    </row>
    <row r="52" spans="1:22">
      <c r="A52" s="15" t="s">
        <v>527</v>
      </c>
      <c r="B52" s="17" t="n">
        <v>5809</v>
      </c>
      <c r="C52" s="18">
        <f>(77.0/B52*100)</f>
        <v/>
      </c>
      <c r="D52" s="19" t="n">
        <v>5732</v>
      </c>
      <c r="E52" s="18" t="n">
        <v>479.36189724</v>
      </c>
      <c r="F52" s="20" t="n">
        <v>2.77060603</v>
      </c>
      <c r="G52" s="18" t="n">
        <v>483.71586977</v>
      </c>
      <c r="H52" s="20" t="n">
        <v>2.9003419</v>
      </c>
      <c r="I52" s="18" t="n">
        <v>466.2795229</v>
      </c>
      <c r="J52" s="20" t="n">
        <v>3.94591811</v>
      </c>
      <c r="K52" s="18" t="n">
        <v>459.41715684</v>
      </c>
      <c r="L52" s="20" t="n">
        <v>5.17690501</v>
      </c>
      <c r="M52" s="18" t="s">
        <v>481</v>
      </c>
      <c r="N52" s="20" t="s">
        <v>481</v>
      </c>
      <c r="O52" s="18" t="s">
        <v>481</v>
      </c>
      <c r="P52" s="20" t="s">
        <v>481</v>
      </c>
      <c r="Q52" s="18" t="s">
        <v>481</v>
      </c>
      <c r="R52" s="20" t="s">
        <v>481</v>
      </c>
      <c r="S52" s="18" t="s">
        <v>481</v>
      </c>
      <c r="T52" s="20" t="s">
        <v>481</v>
      </c>
      <c r="U52" s="18" t="n">
        <v>379.47773747</v>
      </c>
      <c r="V52" s="20" t="n">
        <v>14.53600693</v>
      </c>
    </row>
    <row r="53" spans="1:22">
      <c r="A53" s="15" t="s">
        <v>528</v>
      </c>
      <c r="B53" s="17" t="n">
        <v>5571</v>
      </c>
      <c r="C53" s="18">
        <f>(85.0/B53*100)</f>
        <v/>
      </c>
      <c r="D53" s="19" t="n">
        <v>5486</v>
      </c>
      <c r="E53" s="18" t="n">
        <v>449.10876848</v>
      </c>
      <c r="F53" s="20" t="n">
        <v>2.04743479</v>
      </c>
      <c r="G53" s="18" t="n">
        <v>437.54870153</v>
      </c>
      <c r="H53" s="20" t="n">
        <v>2.95436166</v>
      </c>
      <c r="I53" s="18" t="n">
        <v>411.69046089</v>
      </c>
      <c r="J53" s="20" t="n">
        <v>3.23345415</v>
      </c>
      <c r="K53" s="18" t="n">
        <v>408.99596184</v>
      </c>
      <c r="L53" s="20" t="n">
        <v>3.9363842</v>
      </c>
      <c r="M53" s="18" t="s">
        <v>481</v>
      </c>
      <c r="N53" s="20" t="s">
        <v>481</v>
      </c>
      <c r="O53" s="18" t="s">
        <v>481</v>
      </c>
      <c r="P53" s="20" t="s">
        <v>481</v>
      </c>
      <c r="Q53" s="18" t="s">
        <v>481</v>
      </c>
      <c r="R53" s="20" t="s">
        <v>481</v>
      </c>
      <c r="S53" s="18" t="s">
        <v>481</v>
      </c>
      <c r="T53" s="20" t="s">
        <v>481</v>
      </c>
      <c r="U53" s="18" t="n">
        <v>338.50286856</v>
      </c>
      <c r="V53" s="20" t="n">
        <v>6.02075248</v>
      </c>
    </row>
    <row r="54" spans="1:22">
      <c r="A54" s="15" t="s">
        <v>529</v>
      </c>
      <c r="B54" s="17" t="n">
        <v>4740</v>
      </c>
      <c r="C54" s="18">
        <f>(113.0/B54*100)</f>
        <v/>
      </c>
      <c r="D54" s="19" t="n">
        <v>4627</v>
      </c>
      <c r="E54" s="18" t="n">
        <v>341.71830289</v>
      </c>
      <c r="F54" s="20" t="n">
        <v>2.71323713</v>
      </c>
      <c r="G54" s="18" t="n">
        <v>339.00096854</v>
      </c>
      <c r="H54" s="20" t="n">
        <v>4.82486341</v>
      </c>
      <c r="I54" s="18" t="n">
        <v>324.42932268</v>
      </c>
      <c r="J54" s="20" t="n">
        <v>4.59096253</v>
      </c>
      <c r="K54" s="18" t="n">
        <v>327.6148646</v>
      </c>
      <c r="L54" s="20" t="n">
        <v>4.61506065</v>
      </c>
      <c r="M54" s="18" t="s">
        <v>481</v>
      </c>
      <c r="N54" s="20" t="s">
        <v>481</v>
      </c>
      <c r="O54" s="18" t="s">
        <v>481</v>
      </c>
      <c r="P54" s="20" t="s">
        <v>481</v>
      </c>
      <c r="Q54" s="18" t="s">
        <v>481</v>
      </c>
      <c r="R54" s="20" t="s">
        <v>481</v>
      </c>
      <c r="S54" s="18" t="s">
        <v>481</v>
      </c>
      <c r="T54" s="20" t="s">
        <v>481</v>
      </c>
      <c r="U54" s="18" t="n">
        <v>269.37228837</v>
      </c>
      <c r="V54" s="20" t="n">
        <v>3.7399014</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531.92145305</v>
      </c>
      <c r="F56" s="20" t="n">
        <v>2.97505709</v>
      </c>
      <c r="G56" s="18" t="n">
        <v>523.89018644</v>
      </c>
      <c r="H56" s="20" t="n">
        <v>3.36838487</v>
      </c>
      <c r="I56" s="18" t="n">
        <v>510.04316658</v>
      </c>
      <c r="J56" s="20" t="n">
        <v>4.02333767</v>
      </c>
      <c r="K56" s="18" t="n">
        <v>508.29529961</v>
      </c>
      <c r="L56" s="20" t="n">
        <v>4.7429561</v>
      </c>
      <c r="M56" s="18" t="s">
        <v>481</v>
      </c>
      <c r="N56" s="20" t="s">
        <v>481</v>
      </c>
      <c r="O56" s="18" t="s">
        <v>481</v>
      </c>
      <c r="P56" s="20" t="s">
        <v>481</v>
      </c>
      <c r="Q56" s="18" t="s">
        <v>481</v>
      </c>
      <c r="R56" s="20" t="s">
        <v>481</v>
      </c>
      <c r="S56" s="18" t="s">
        <v>481</v>
      </c>
      <c r="T56" s="20" t="s">
        <v>481</v>
      </c>
      <c r="U56" s="18" t="n">
        <v>471.66997935</v>
      </c>
      <c r="V56" s="20" t="n">
        <v>14.96481468</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(138.0/B61*100)</f>
        <v/>
      </c>
      <c r="D61" s="19" t="n">
        <v>6387</v>
      </c>
      <c r="E61" s="18" t="n">
        <v>491.28562145</v>
      </c>
      <c r="F61" s="20" t="n">
        <v>2.63130895</v>
      </c>
      <c r="G61" s="18" t="n">
        <v>477.27053163</v>
      </c>
      <c r="H61" s="20" t="n">
        <v>3.4594076</v>
      </c>
      <c r="I61" s="18" t="n">
        <v>452.53982433</v>
      </c>
      <c r="J61" s="20" t="n">
        <v>3.71527368</v>
      </c>
      <c r="K61" s="18" t="n">
        <v>440.65119088</v>
      </c>
      <c r="L61" s="20" t="n">
        <v>6.89778473</v>
      </c>
      <c r="M61" s="18" t="s">
        <v>481</v>
      </c>
      <c r="N61" s="20" t="s">
        <v>481</v>
      </c>
      <c r="O61" s="18" t="s">
        <v>481</v>
      </c>
      <c r="P61" s="20" t="s">
        <v>481</v>
      </c>
      <c r="Q61" s="18" t="s">
        <v>481</v>
      </c>
      <c r="R61" s="20" t="s">
        <v>481</v>
      </c>
      <c r="S61" s="18" t="s">
        <v>481</v>
      </c>
      <c r="T61" s="20" t="s">
        <v>481</v>
      </c>
      <c r="U61" s="18" t="n">
        <v>398.89037488</v>
      </c>
      <c r="V61" s="20" t="n">
        <v>8.751862819999999</v>
      </c>
    </row>
    <row r="62" spans="1:22">
      <c r="A62" s="15" t="s">
        <v>537</v>
      </c>
      <c r="B62" s="17" t="n">
        <v>4476</v>
      </c>
      <c r="C62" s="18">
        <f>(3.0/B62*100)</f>
        <v/>
      </c>
      <c r="D62" s="19" t="n">
        <v>4473</v>
      </c>
      <c r="E62" s="18" t="n">
        <v>534.02710723</v>
      </c>
      <c r="F62" s="20" t="n">
        <v>1.47379845</v>
      </c>
      <c r="G62" s="18" t="n">
        <v>533.04472871</v>
      </c>
      <c r="H62" s="20" t="n">
        <v>2.67516125</v>
      </c>
      <c r="I62" s="18" t="n">
        <v>513.74434695</v>
      </c>
      <c r="J62" s="20" t="n">
        <v>3.76482672</v>
      </c>
      <c r="K62" s="18" t="n">
        <v>509.01736122</v>
      </c>
      <c r="L62" s="20" t="n">
        <v>4.86058752</v>
      </c>
      <c r="M62" s="18" t="s">
        <v>481</v>
      </c>
      <c r="N62" s="20" t="s">
        <v>481</v>
      </c>
      <c r="O62" s="18" t="s">
        <v>481</v>
      </c>
      <c r="P62" s="20" t="s">
        <v>481</v>
      </c>
      <c r="Q62" s="18" t="s">
        <v>481</v>
      </c>
      <c r="R62" s="20" t="s">
        <v>481</v>
      </c>
      <c r="S62" s="18" t="s">
        <v>481</v>
      </c>
      <c r="T62" s="20" t="s">
        <v>481</v>
      </c>
      <c r="U62" s="18" t="n">
        <v>479.14761899</v>
      </c>
      <c r="V62" s="20" t="n">
        <v>21.75687006</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(77.0/B66*100)</f>
        <v/>
      </c>
      <c r="D66" s="19" t="n">
        <v>5588</v>
      </c>
      <c r="E66" s="18" t="n">
        <v>418.11141728</v>
      </c>
      <c r="F66" s="20" t="n">
        <v>1.31478293</v>
      </c>
      <c r="G66" s="18" t="n">
        <v>425.44008119</v>
      </c>
      <c r="H66" s="20" t="n">
        <v>3.29749613</v>
      </c>
      <c r="I66" s="18" t="n">
        <v>407.5763781</v>
      </c>
      <c r="J66" s="20" t="n">
        <v>4.18979571</v>
      </c>
      <c r="K66" s="18" t="n">
        <v>400.75692637</v>
      </c>
      <c r="L66" s="20" t="n">
        <v>4.89461849</v>
      </c>
      <c r="M66" s="18" t="s">
        <v>481</v>
      </c>
      <c r="N66" s="20" t="s">
        <v>481</v>
      </c>
      <c r="O66" s="18" t="s">
        <v>481</v>
      </c>
      <c r="P66" s="20" t="s">
        <v>481</v>
      </c>
      <c r="Q66" s="18" t="s">
        <v>481</v>
      </c>
      <c r="R66" s="20" t="s">
        <v>481</v>
      </c>
      <c r="S66" s="18" t="s">
        <v>481</v>
      </c>
      <c r="T66" s="20" t="s">
        <v>481</v>
      </c>
      <c r="U66" s="18" t="n">
        <v>331.33836506</v>
      </c>
      <c r="V66" s="20" t="n">
        <v>3.81931779</v>
      </c>
    </row>
    <row r="67" spans="1:22">
      <c r="A67" s="15" t="s">
        <v>542</v>
      </c>
      <c r="B67" s="17" t="n">
        <v>6971</v>
      </c>
      <c r="C67" s="18">
        <f>(117.0/B67*100)</f>
        <v/>
      </c>
      <c r="D67" s="19" t="n">
        <v>6854</v>
      </c>
      <c r="E67" s="18" t="n">
        <v>406.27286063</v>
      </c>
      <c r="F67" s="20" t="n">
        <v>2.59281797</v>
      </c>
      <c r="G67" s="18" t="n">
        <v>397.88461901</v>
      </c>
      <c r="H67" s="20" t="n">
        <v>3.48086397</v>
      </c>
      <c r="I67" s="18" t="n">
        <v>383.63866329</v>
      </c>
      <c r="J67" s="20" t="n">
        <v>2.98347315</v>
      </c>
      <c r="K67" s="18" t="n">
        <v>394.81693454</v>
      </c>
      <c r="L67" s="20" t="n">
        <v>3.63314817</v>
      </c>
      <c r="M67" s="18" t="s">
        <v>481</v>
      </c>
      <c r="N67" s="20" t="s">
        <v>481</v>
      </c>
      <c r="O67" s="18" t="s">
        <v>481</v>
      </c>
      <c r="P67" s="20" t="s">
        <v>481</v>
      </c>
      <c r="Q67" s="18" t="s">
        <v>481</v>
      </c>
      <c r="R67" s="20" t="s">
        <v>481</v>
      </c>
      <c r="S67" s="18" t="s">
        <v>481</v>
      </c>
      <c r="T67" s="20" t="s">
        <v>481</v>
      </c>
      <c r="U67" s="18" t="n">
        <v>310.8694614</v>
      </c>
      <c r="V67" s="20" t="n">
        <v>6.23930004</v>
      </c>
    </row>
    <row r="68" spans="1:22">
      <c r="A68" s="15" t="s">
        <v>543</v>
      </c>
      <c r="B68" s="17" t="n">
        <v>12083</v>
      </c>
      <c r="C68" s="18">
        <f>(26.0/B68*100)</f>
        <v/>
      </c>
      <c r="D68" s="19" t="n">
        <v>12057</v>
      </c>
      <c r="E68" s="18" t="n">
        <v>441.98995819</v>
      </c>
      <c r="F68" s="20" t="n">
        <v>1.43386956</v>
      </c>
      <c r="G68" s="18" t="n">
        <v>423.06213309</v>
      </c>
      <c r="H68" s="20" t="n">
        <v>2.06730136</v>
      </c>
      <c r="I68" s="18" t="n">
        <v>398.36291412</v>
      </c>
      <c r="J68" s="20" t="n">
        <v>2.59333256</v>
      </c>
      <c r="K68" s="18" t="n">
        <v>391.48967355</v>
      </c>
      <c r="L68" s="20" t="n">
        <v>3.08036301</v>
      </c>
      <c r="M68" s="18" t="s">
        <v>481</v>
      </c>
      <c r="N68" s="20" t="s">
        <v>481</v>
      </c>
      <c r="O68" s="18" t="s">
        <v>481</v>
      </c>
      <c r="P68" s="20" t="s">
        <v>481</v>
      </c>
      <c r="Q68" s="18" t="s">
        <v>481</v>
      </c>
      <c r="R68" s="20" t="s">
        <v>481</v>
      </c>
      <c r="S68" s="18" t="s">
        <v>481</v>
      </c>
      <c r="T68" s="20" t="s">
        <v>481</v>
      </c>
      <c r="U68" s="18" t="n">
        <v>337.41794094</v>
      </c>
      <c r="V68" s="20" t="n">
        <v>3.3626321</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497.233647</v>
      </c>
      <c r="F70" s="20" t="n">
        <v>3.21081649</v>
      </c>
      <c r="G70" s="18" t="n">
        <v>498.79442256</v>
      </c>
      <c r="H70" s="20" t="n">
        <v>4.03664759</v>
      </c>
      <c r="I70" s="18" t="n">
        <v>482.42428313</v>
      </c>
      <c r="J70" s="20" t="n">
        <v>3.78427457</v>
      </c>
      <c r="K70" s="18" t="n">
        <v>461.17144835</v>
      </c>
      <c r="L70" s="20" t="n">
        <v>4.34338537</v>
      </c>
      <c r="M70" s="18" t="s">
        <v>481</v>
      </c>
      <c r="N70" s="20" t="s">
        <v>481</v>
      </c>
      <c r="O70" s="18" t="s">
        <v>481</v>
      </c>
      <c r="P70" s="20" t="s">
        <v>481</v>
      </c>
      <c r="Q70" s="18" t="s">
        <v>481</v>
      </c>
      <c r="R70" s="20" t="s">
        <v>481</v>
      </c>
      <c r="S70" s="18" t="s">
        <v>481</v>
      </c>
      <c r="T70" s="20" t="s">
        <v>481</v>
      </c>
      <c r="U70" s="18" t="n">
        <v>424.38224432</v>
      </c>
      <c r="V70" s="20" t="n">
        <v>8.06618473</v>
      </c>
    </row>
    <row r="71" spans="1:22">
      <c r="A71" s="15" t="s">
        <v>546</v>
      </c>
      <c r="B71" s="17" t="n">
        <v>6115</v>
      </c>
      <c r="C71" s="18">
        <f>(17.0/B71*100)</f>
        <v/>
      </c>
      <c r="D71" s="19" t="n">
        <v>6098</v>
      </c>
      <c r="E71" s="18" t="n">
        <v>565.83624564</v>
      </c>
      <c r="F71" s="20" t="n">
        <v>1.9095415</v>
      </c>
      <c r="G71" s="18" t="n">
        <v>556.1122692500001</v>
      </c>
      <c r="H71" s="20" t="n">
        <v>2.78464599</v>
      </c>
      <c r="I71" s="18" t="n">
        <v>526.83474232</v>
      </c>
      <c r="J71" s="20" t="n">
        <v>3.84156749</v>
      </c>
      <c r="K71" s="18" t="n">
        <v>523.0522259000001</v>
      </c>
      <c r="L71" s="20" t="n">
        <v>5.47553073</v>
      </c>
      <c r="M71" s="18" t="s">
        <v>481</v>
      </c>
      <c r="N71" s="20" t="s">
        <v>481</v>
      </c>
      <c r="O71" s="18" t="s">
        <v>481</v>
      </c>
      <c r="P71" s="20" t="s">
        <v>481</v>
      </c>
      <c r="Q71" s="18" t="s">
        <v>481</v>
      </c>
      <c r="R71" s="20" t="s">
        <v>481</v>
      </c>
      <c r="S71" s="18" t="s">
        <v>481</v>
      </c>
      <c r="T71" s="20" t="s">
        <v>481</v>
      </c>
      <c r="U71" s="18" t="n">
        <v>487.7685237</v>
      </c>
      <c r="V71" s="20" t="n">
        <v>13.93933168</v>
      </c>
    </row>
    <row r="72" spans="1:22">
      <c r="A72" s="15" t="s">
        <v>547</v>
      </c>
      <c r="B72" s="17" t="n">
        <v>7708</v>
      </c>
      <c r="C72" s="18">
        <f>(5.0/B72*100)</f>
        <v/>
      </c>
      <c r="D72" s="19" t="n">
        <v>7703</v>
      </c>
      <c r="E72" s="18" t="n">
        <v>535.48030348</v>
      </c>
      <c r="F72" s="20" t="n">
        <v>2.78008292</v>
      </c>
      <c r="G72" s="18" t="n">
        <v>544.30393497</v>
      </c>
      <c r="H72" s="20" t="n">
        <v>5.17454406</v>
      </c>
      <c r="I72" s="18" t="n">
        <v>516.58847245</v>
      </c>
      <c r="J72" s="20" t="n">
        <v>4.71246664</v>
      </c>
      <c r="K72" s="18" t="n">
        <v>488.63612993</v>
      </c>
      <c r="L72" s="20" t="n">
        <v>6.30086447</v>
      </c>
      <c r="M72" s="18" t="s">
        <v>481</v>
      </c>
      <c r="N72" s="20" t="s">
        <v>481</v>
      </c>
      <c r="O72" s="18" t="s">
        <v>481</v>
      </c>
      <c r="P72" s="20" t="s">
        <v>481</v>
      </c>
      <c r="Q72" s="18" t="s">
        <v>481</v>
      </c>
      <c r="R72" s="20" t="s">
        <v>481</v>
      </c>
      <c r="S72" s="18" t="s">
        <v>481</v>
      </c>
      <c r="T72" s="20" t="s">
        <v>481</v>
      </c>
      <c r="U72" s="18" t="n">
        <v>503.43402898</v>
      </c>
      <c r="V72" s="20" t="n">
        <v>20.38942453</v>
      </c>
    </row>
    <row r="73" spans="1:22">
      <c r="A73" s="15" t="s">
        <v>548</v>
      </c>
      <c r="B73" s="17" t="n">
        <v>8249</v>
      </c>
      <c r="C73" s="18">
        <f>(147.0/B73*100)</f>
        <v/>
      </c>
      <c r="D73" s="19" t="n">
        <v>8102</v>
      </c>
      <c r="E73" s="18" t="n">
        <v>430.86357383</v>
      </c>
      <c r="F73" s="20" t="n">
        <v>2.99505023</v>
      </c>
      <c r="G73" s="18" t="n">
        <v>426.12417303</v>
      </c>
      <c r="H73" s="20" t="n">
        <v>4.09872361</v>
      </c>
      <c r="I73" s="18" t="n">
        <v>402.72417641</v>
      </c>
      <c r="J73" s="20" t="n">
        <v>4.19778811</v>
      </c>
      <c r="K73" s="18" t="n">
        <v>392.93001119</v>
      </c>
      <c r="L73" s="20" t="n">
        <v>3.93923193</v>
      </c>
      <c r="M73" s="18" t="s">
        <v>481</v>
      </c>
      <c r="N73" s="20" t="s">
        <v>481</v>
      </c>
      <c r="O73" s="18" t="s">
        <v>481</v>
      </c>
      <c r="P73" s="20" t="s">
        <v>481</v>
      </c>
      <c r="Q73" s="18" t="s">
        <v>481</v>
      </c>
      <c r="R73" s="20" t="s">
        <v>481</v>
      </c>
      <c r="S73" s="18" t="s">
        <v>481</v>
      </c>
      <c r="T73" s="20" t="s">
        <v>481</v>
      </c>
      <c r="U73" s="18" t="n">
        <v>364.89083425</v>
      </c>
      <c r="V73" s="20" t="n">
        <v>7.12534585</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(211.0/B75*100)</f>
        <v/>
      </c>
      <c r="D75" s="19" t="n">
        <v>5164</v>
      </c>
      <c r="E75" s="18" t="n">
        <v>396.19147607</v>
      </c>
      <c r="F75" s="20" t="n">
        <v>2.52991545</v>
      </c>
      <c r="G75" s="18" t="n">
        <v>390.79244968</v>
      </c>
      <c r="H75" s="20" t="n">
        <v>2.83173436</v>
      </c>
      <c r="I75" s="18" t="n">
        <v>377.57644858</v>
      </c>
      <c r="J75" s="20" t="n">
        <v>3.27846138</v>
      </c>
      <c r="K75" s="18" t="n">
        <v>385.75453408</v>
      </c>
      <c r="L75" s="20" t="n">
        <v>3.90843279</v>
      </c>
      <c r="M75" s="18" t="s">
        <v>481</v>
      </c>
      <c r="N75" s="20" t="s">
        <v>481</v>
      </c>
      <c r="O75" s="18" t="s">
        <v>481</v>
      </c>
      <c r="P75" s="20" t="s">
        <v>481</v>
      </c>
      <c r="Q75" s="18" t="s">
        <v>481</v>
      </c>
      <c r="R75" s="20" t="s">
        <v>481</v>
      </c>
      <c r="S75" s="18" t="s">
        <v>481</v>
      </c>
      <c r="T75" s="20" t="s">
        <v>481</v>
      </c>
      <c r="U75" s="18" t="n">
        <v>349.31602303</v>
      </c>
      <c r="V75" s="20" t="n">
        <v>3.70395586</v>
      </c>
    </row>
    <row r="76" spans="1:22">
      <c r="A76" s="15" t="s">
        <v>551</v>
      </c>
      <c r="B76" s="17" t="n">
        <v>14167</v>
      </c>
      <c r="C76" s="18">
        <f>(229.0/B76*100)</f>
        <v/>
      </c>
      <c r="D76" s="19" t="n">
        <v>13938</v>
      </c>
      <c r="E76" s="18" t="n">
        <v>455.45441959</v>
      </c>
      <c r="F76" s="20" t="n">
        <v>2.62050721</v>
      </c>
      <c r="G76" s="18" t="n">
        <v>436.28358191</v>
      </c>
      <c r="H76" s="20" t="n">
        <v>3.29371366</v>
      </c>
      <c r="I76" s="18" t="n">
        <v>418.25638601</v>
      </c>
      <c r="J76" s="20" t="n">
        <v>3.36948957</v>
      </c>
      <c r="K76" s="18" t="n">
        <v>411.81510501</v>
      </c>
      <c r="L76" s="20" t="n">
        <v>4.3778895</v>
      </c>
      <c r="M76" s="18" t="s">
        <v>481</v>
      </c>
      <c r="N76" s="20" t="s">
        <v>481</v>
      </c>
      <c r="O76" s="18" t="s">
        <v>481</v>
      </c>
      <c r="P76" s="20" t="s">
        <v>481</v>
      </c>
      <c r="Q76" s="18" t="s">
        <v>481</v>
      </c>
      <c r="R76" s="20" t="s">
        <v>481</v>
      </c>
      <c r="S76" s="18" t="s">
        <v>481</v>
      </c>
      <c r="T76" s="20" t="s">
        <v>481</v>
      </c>
      <c r="U76" s="18" t="n">
        <v>352.75469875</v>
      </c>
      <c r="V76" s="20" t="n">
        <v>4.17439526</v>
      </c>
    </row>
    <row r="77" spans="1:22">
      <c r="A77" s="15" t="s">
        <v>552</v>
      </c>
      <c r="B77" s="17" t="n">
        <v>6062</v>
      </c>
      <c r="C77" s="18">
        <f>(92.0/B77*100)</f>
        <v/>
      </c>
      <c r="D77" s="19" t="n">
        <v>5970</v>
      </c>
      <c r="E77" s="18" t="n">
        <v>449.66566057</v>
      </c>
      <c r="F77" s="20" t="n">
        <v>2.31694812</v>
      </c>
      <c r="G77" s="18" t="n">
        <v>432.42482183</v>
      </c>
      <c r="H77" s="20" t="n">
        <v>3.56400745</v>
      </c>
      <c r="I77" s="18" t="n">
        <v>419.64588229</v>
      </c>
      <c r="J77" s="20" t="n">
        <v>4.24295476</v>
      </c>
      <c r="K77" s="18" t="n">
        <v>407.54349801</v>
      </c>
      <c r="L77" s="20" t="n">
        <v>4.92556483</v>
      </c>
      <c r="M77" s="18" t="s">
        <v>481</v>
      </c>
      <c r="N77" s="20" t="s">
        <v>481</v>
      </c>
      <c r="O77" s="18" t="s">
        <v>481</v>
      </c>
      <c r="P77" s="20" t="s">
        <v>481</v>
      </c>
      <c r="Q77" s="18" t="s">
        <v>481</v>
      </c>
      <c r="R77" s="20" t="s">
        <v>481</v>
      </c>
      <c r="S77" s="18" t="s">
        <v>481</v>
      </c>
      <c r="T77" s="20" t="s">
        <v>481</v>
      </c>
      <c r="U77" s="18" t="n">
        <v>348.62210038</v>
      </c>
      <c r="V77" s="20" t="n">
        <v>4.27569301</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452.72462523</v>
      </c>
      <c r="F81" s="20" t="n">
        <v>3.14234504</v>
      </c>
      <c r="G81" s="18" t="n">
        <v>448.50462578</v>
      </c>
      <c r="H81" s="20" t="n">
        <v>3.34670013</v>
      </c>
      <c r="I81" s="18" t="n">
        <v>424.46240112</v>
      </c>
      <c r="J81" s="20" t="n">
        <v>4.17206231</v>
      </c>
      <c r="K81" s="18" t="n">
        <v>412.41482498</v>
      </c>
      <c r="L81" s="20" t="n">
        <v>4.67976506</v>
      </c>
      <c r="M81" s="18" t="s">
        <v>481</v>
      </c>
      <c r="N81" s="20" t="s">
        <v>481</v>
      </c>
      <c r="O81" s="18" t="s">
        <v>481</v>
      </c>
      <c r="P81" s="20" t="s">
        <v>481</v>
      </c>
      <c r="Q81" s="18" t="s">
        <v>481</v>
      </c>
      <c r="R81" s="20" t="s">
        <v>481</v>
      </c>
      <c r="S81" s="18" t="s">
        <v>481</v>
      </c>
      <c r="T81" s="20" t="s">
        <v>481</v>
      </c>
      <c r="U81" s="18" t="n">
        <v>403.22571059</v>
      </c>
      <c r="V81" s="20" t="n">
        <v>13.26985496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739</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(394.0/B7*100)</f>
        <v/>
      </c>
      <c r="D7" s="19" t="n">
        <v>14136</v>
      </c>
      <c r="E7" s="18" t="n">
        <v>530.1322261</v>
      </c>
      <c r="F7" s="20" t="n">
        <v>1.7187866</v>
      </c>
      <c r="G7" s="18" t="n">
        <v>497.69303442</v>
      </c>
      <c r="H7" s="20" t="n">
        <v>2.80760023</v>
      </c>
      <c r="I7" s="18" t="n">
        <v>482.46689448</v>
      </c>
      <c r="J7" s="20" t="n">
        <v>3.66458443</v>
      </c>
      <c r="K7" s="18" t="n">
        <v>457.49503634</v>
      </c>
      <c r="L7" s="20" t="n">
        <v>4.42655667</v>
      </c>
      <c r="M7" s="18" t="s">
        <v>481</v>
      </c>
      <c r="N7" s="20" t="s">
        <v>481</v>
      </c>
      <c r="O7" s="18" t="s">
        <v>481</v>
      </c>
      <c r="P7" s="20" t="s">
        <v>481</v>
      </c>
      <c r="Q7" s="18" t="s">
        <v>481</v>
      </c>
      <c r="R7" s="20" t="s">
        <v>481</v>
      </c>
      <c r="S7" s="18" t="s">
        <v>481</v>
      </c>
      <c r="T7" s="20" t="s">
        <v>481</v>
      </c>
      <c r="U7" s="18" t="n">
        <v>422.80742532</v>
      </c>
      <c r="V7" s="20" t="n">
        <v>6.03395622</v>
      </c>
    </row>
    <row r="8" spans="1:22">
      <c r="A8" s="15" t="s">
        <v>483</v>
      </c>
      <c r="B8" s="17" t="n">
        <v>7007</v>
      </c>
      <c r="C8" s="18">
        <f>(28.0/B8*100)</f>
        <v/>
      </c>
      <c r="D8" s="19" t="n">
        <v>6979</v>
      </c>
      <c r="E8" s="18" t="n">
        <v>504.93870046</v>
      </c>
      <c r="F8" s="20" t="n">
        <v>2.48595968</v>
      </c>
      <c r="G8" s="18" t="n">
        <v>497.41174704</v>
      </c>
      <c r="H8" s="20" t="n">
        <v>4.03416038</v>
      </c>
      <c r="I8" s="18" t="n">
        <v>486.49193375</v>
      </c>
      <c r="J8" s="20" t="n">
        <v>4.39305958</v>
      </c>
      <c r="K8" s="18" t="n">
        <v>472.92148286</v>
      </c>
      <c r="L8" s="20" t="n">
        <v>5.69654141</v>
      </c>
      <c r="M8" s="18" t="s">
        <v>481</v>
      </c>
      <c r="N8" s="20" t="s">
        <v>481</v>
      </c>
      <c r="O8" s="18" t="s">
        <v>481</v>
      </c>
      <c r="P8" s="20" t="s">
        <v>481</v>
      </c>
      <c r="Q8" s="18" t="n">
        <v>368.48347797</v>
      </c>
      <c r="R8" s="20" t="n">
        <v>14.99112476</v>
      </c>
      <c r="S8" s="18" t="s">
        <v>481</v>
      </c>
      <c r="T8" s="20" t="s">
        <v>481</v>
      </c>
      <c r="U8" s="18" t="n">
        <v>372.13909828</v>
      </c>
      <c r="V8" s="20" t="n">
        <v>8.284067070000001</v>
      </c>
    </row>
    <row r="9" spans="1:22">
      <c r="A9" s="15" t="s">
        <v>484</v>
      </c>
      <c r="B9" s="17" t="n">
        <v>9651</v>
      </c>
      <c r="C9" s="18">
        <f>(127.0/B9*100)</f>
        <v/>
      </c>
      <c r="D9" s="19" t="n">
        <v>9524</v>
      </c>
      <c r="E9" s="18" t="n">
        <v>517.6987018</v>
      </c>
      <c r="F9" s="20" t="n">
        <v>2.37173965</v>
      </c>
      <c r="G9" s="18" t="n">
        <v>510.43922996</v>
      </c>
      <c r="H9" s="20" t="n">
        <v>3.32474288</v>
      </c>
      <c r="I9" s="18" t="n">
        <v>486.59187254</v>
      </c>
      <c r="J9" s="20" t="n">
        <v>4.50268999</v>
      </c>
      <c r="K9" s="18" t="n">
        <v>466.11638147</v>
      </c>
      <c r="L9" s="20" t="n">
        <v>5.61548073</v>
      </c>
      <c r="M9" s="18" t="s">
        <v>481</v>
      </c>
      <c r="N9" s="20" t="s">
        <v>481</v>
      </c>
      <c r="O9" s="18" t="s">
        <v>481</v>
      </c>
      <c r="P9" s="20" t="s">
        <v>481</v>
      </c>
      <c r="Q9" s="18" t="n">
        <v>374.78530698</v>
      </c>
      <c r="R9" s="20" t="n">
        <v>11.62763904</v>
      </c>
      <c r="S9" s="18" t="s">
        <v>481</v>
      </c>
      <c r="T9" s="20" t="s">
        <v>481</v>
      </c>
      <c r="U9" s="18" t="n">
        <v>393.76056237</v>
      </c>
      <c r="V9" s="20" t="n">
        <v>6.75188091</v>
      </c>
    </row>
    <row r="10" spans="1:22">
      <c r="A10" s="15" t="s">
        <v>485</v>
      </c>
      <c r="B10" s="17" t="n">
        <v>20058</v>
      </c>
      <c r="C10" s="18">
        <f>(0.0/B10*100)</f>
        <v/>
      </c>
      <c r="D10" s="19" t="n">
        <v>20058</v>
      </c>
      <c r="E10" s="18" t="s">
        <v>481</v>
      </c>
      <c r="F10" s="20" t="s">
        <v>481</v>
      </c>
      <c r="G10" s="18" t="s">
        <v>481</v>
      </c>
      <c r="H10" s="20" t="s">
        <v>481</v>
      </c>
      <c r="I10" s="18" t="s">
        <v>481</v>
      </c>
      <c r="J10" s="20" t="s">
        <v>481</v>
      </c>
      <c r="K10" s="18" t="s">
        <v>481</v>
      </c>
      <c r="L10" s="20" t="s">
        <v>481</v>
      </c>
      <c r="M10" s="18" t="s">
        <v>481</v>
      </c>
      <c r="N10" s="20" t="s">
        <v>481</v>
      </c>
      <c r="O10" s="18" t="s">
        <v>481</v>
      </c>
      <c r="P10" s="20" t="s">
        <v>481</v>
      </c>
      <c r="Q10" s="18" t="n">
        <v>527.70468432</v>
      </c>
      <c r="R10" s="20" t="n">
        <v>2.08026152</v>
      </c>
      <c r="S10" s="18" t="s">
        <v>481</v>
      </c>
      <c r="T10" s="20" t="s">
        <v>481</v>
      </c>
      <c r="U10" s="18" t="s">
        <v>481</v>
      </c>
      <c r="V10" s="20" t="s">
        <v>481</v>
      </c>
    </row>
    <row r="11" spans="1:22">
      <c r="A11" s="15" t="s">
        <v>486</v>
      </c>
      <c r="B11" s="17" t="n">
        <v>7053</v>
      </c>
      <c r="C11" s="18">
        <f>(55.0/B11*100)</f>
        <v/>
      </c>
      <c r="D11" s="19" t="n">
        <v>6998</v>
      </c>
      <c r="E11" s="18" t="n">
        <v>458.166032</v>
      </c>
      <c r="F11" s="20" t="n">
        <v>2.48436343</v>
      </c>
      <c r="G11" s="18" t="n">
        <v>445.99912171</v>
      </c>
      <c r="H11" s="20" t="n">
        <v>3.48858537</v>
      </c>
      <c r="I11" s="18" t="n">
        <v>423.10943889</v>
      </c>
      <c r="J11" s="20" t="n">
        <v>4.86318133</v>
      </c>
      <c r="K11" s="18" t="n">
        <v>412.34527404</v>
      </c>
      <c r="L11" s="20" t="n">
        <v>5.74331473</v>
      </c>
      <c r="M11" s="18" t="s">
        <v>481</v>
      </c>
      <c r="N11" s="20" t="s">
        <v>481</v>
      </c>
      <c r="O11" s="18" t="s">
        <v>481</v>
      </c>
      <c r="P11" s="20" t="s">
        <v>481</v>
      </c>
      <c r="Q11" s="18" t="s">
        <v>481</v>
      </c>
      <c r="R11" s="20" t="s">
        <v>481</v>
      </c>
      <c r="S11" s="18" t="s">
        <v>481</v>
      </c>
      <c r="T11" s="20" t="s">
        <v>481</v>
      </c>
      <c r="U11" s="18" t="n">
        <v>359.18451324</v>
      </c>
      <c r="V11" s="20" t="n">
        <v>6.1326764</v>
      </c>
    </row>
    <row r="12" spans="1:22">
      <c r="A12" s="15" t="s">
        <v>487</v>
      </c>
      <c r="B12" s="17" t="n">
        <v>6894</v>
      </c>
      <c r="C12" s="18">
        <f>(58.0/B12*100)</f>
        <v/>
      </c>
      <c r="D12" s="19" t="n">
        <v>6836</v>
      </c>
      <c r="E12" s="18" t="n">
        <v>504.01885816</v>
      </c>
      <c r="F12" s="20" t="n">
        <v>2.01090204</v>
      </c>
      <c r="G12" s="18" t="n">
        <v>495.75053584</v>
      </c>
      <c r="H12" s="20" t="n">
        <v>3.89887433</v>
      </c>
      <c r="I12" s="18" t="n">
        <v>473.09675494</v>
      </c>
      <c r="J12" s="20" t="n">
        <v>7.17196955</v>
      </c>
      <c r="K12" s="18" t="n">
        <v>444.00154998</v>
      </c>
      <c r="L12" s="20" t="n">
        <v>6.38749347</v>
      </c>
      <c r="M12" s="18" t="s">
        <v>481</v>
      </c>
      <c r="N12" s="20" t="s">
        <v>481</v>
      </c>
      <c r="O12" s="18" t="s">
        <v>481</v>
      </c>
      <c r="P12" s="20" t="s">
        <v>481</v>
      </c>
      <c r="Q12" s="18" t="n">
        <v>366.6777112</v>
      </c>
      <c r="R12" s="20" t="n">
        <v>14.39052153</v>
      </c>
      <c r="S12" s="18" t="s">
        <v>481</v>
      </c>
      <c r="T12" s="20" t="s">
        <v>481</v>
      </c>
      <c r="U12" s="18" t="n">
        <v>399.4353928</v>
      </c>
      <c r="V12" s="20" t="n">
        <v>9.26475346</v>
      </c>
    </row>
    <row r="13" spans="1:22">
      <c r="A13" s="15" t="s">
        <v>488</v>
      </c>
      <c r="B13" s="17" t="n">
        <v>7161</v>
      </c>
      <c r="C13" s="18">
        <f>(96.0/B13*100)</f>
        <v/>
      </c>
      <c r="D13" s="19" t="n">
        <v>7065</v>
      </c>
      <c r="E13" s="18" t="n">
        <v>519.15179077</v>
      </c>
      <c r="F13" s="20" t="n">
        <v>2.29868553</v>
      </c>
      <c r="G13" s="18" t="n">
        <v>486.69355154</v>
      </c>
      <c r="H13" s="20" t="n">
        <v>3.15507699</v>
      </c>
      <c r="I13" s="18" t="n">
        <v>479.66693939</v>
      </c>
      <c r="J13" s="20" t="n">
        <v>6.06620309</v>
      </c>
      <c r="K13" s="18" t="n">
        <v>452.35612949</v>
      </c>
      <c r="L13" s="20" t="n">
        <v>6.88314722</v>
      </c>
      <c r="M13" s="18" t="s">
        <v>481</v>
      </c>
      <c r="N13" s="20" t="s">
        <v>481</v>
      </c>
      <c r="O13" s="18" t="s">
        <v>481</v>
      </c>
      <c r="P13" s="20" t="s">
        <v>481</v>
      </c>
      <c r="Q13" s="18" t="n">
        <v>436.36003517</v>
      </c>
      <c r="R13" s="20" t="n">
        <v>6.43426798</v>
      </c>
      <c r="S13" s="18" t="s">
        <v>481</v>
      </c>
      <c r="T13" s="20" t="s">
        <v>481</v>
      </c>
      <c r="U13" s="18" t="n">
        <v>378.05447923</v>
      </c>
      <c r="V13" s="20" t="n">
        <v>8.498167069999999</v>
      </c>
    </row>
    <row r="14" spans="1:22">
      <c r="A14" s="15" t="s">
        <v>489</v>
      </c>
      <c r="B14" s="17" t="n">
        <v>5587</v>
      </c>
      <c r="C14" s="18">
        <f>(76.0/B14*100)</f>
        <v/>
      </c>
      <c r="D14" s="19" t="n">
        <v>5511</v>
      </c>
      <c r="E14" s="18" t="n">
        <v>544.2733831</v>
      </c>
      <c r="F14" s="20" t="n">
        <v>2.22159495</v>
      </c>
      <c r="G14" s="18" t="n">
        <v>528.75939362</v>
      </c>
      <c r="H14" s="20" t="n">
        <v>3.16721909</v>
      </c>
      <c r="I14" s="18" t="n">
        <v>508.04220759</v>
      </c>
      <c r="J14" s="20" t="n">
        <v>5.44989422</v>
      </c>
      <c r="K14" s="18" t="n">
        <v>486.40700974</v>
      </c>
      <c r="L14" s="20" t="n">
        <v>7.14648307</v>
      </c>
      <c r="M14" s="18" t="s">
        <v>481</v>
      </c>
      <c r="N14" s="20" t="s">
        <v>481</v>
      </c>
      <c r="O14" s="18" t="s">
        <v>481</v>
      </c>
      <c r="P14" s="20" t="s">
        <v>481</v>
      </c>
      <c r="Q14" s="18" t="s">
        <v>481</v>
      </c>
      <c r="R14" s="20" t="s">
        <v>481</v>
      </c>
      <c r="S14" s="18" t="s">
        <v>481</v>
      </c>
      <c r="T14" s="20" t="s">
        <v>481</v>
      </c>
      <c r="U14" s="18" t="n">
        <v>429.31155955</v>
      </c>
      <c r="V14" s="20" t="n">
        <v>15.7747608</v>
      </c>
    </row>
    <row r="15" spans="1:22">
      <c r="A15" s="15" t="s">
        <v>490</v>
      </c>
      <c r="B15" s="17" t="n">
        <v>5882</v>
      </c>
      <c r="C15" s="18">
        <f>(53.0/B15*100)</f>
        <v/>
      </c>
      <c r="D15" s="19" t="n">
        <v>5829</v>
      </c>
      <c r="E15" s="18" t="n">
        <v>546.4323588</v>
      </c>
      <c r="F15" s="20" t="n">
        <v>2.42339153</v>
      </c>
      <c r="G15" s="18" t="n">
        <v>526.94517444</v>
      </c>
      <c r="H15" s="20" t="n">
        <v>3.85801803</v>
      </c>
      <c r="I15" s="18" t="n">
        <v>501.28387186</v>
      </c>
      <c r="J15" s="20" t="n">
        <v>5.26102043</v>
      </c>
      <c r="K15" s="18" t="n">
        <v>492.01663297</v>
      </c>
      <c r="L15" s="20" t="n">
        <v>5.17647537</v>
      </c>
      <c r="M15" s="18" t="s">
        <v>481</v>
      </c>
      <c r="N15" s="20" t="s">
        <v>481</v>
      </c>
      <c r="O15" s="18" t="s">
        <v>481</v>
      </c>
      <c r="P15" s="20" t="s">
        <v>481</v>
      </c>
      <c r="Q15" s="18" t="n">
        <v>375.95013089</v>
      </c>
      <c r="R15" s="20" t="n">
        <v>17.42774697</v>
      </c>
      <c r="S15" s="18" t="s">
        <v>481</v>
      </c>
      <c r="T15" s="20" t="s">
        <v>481</v>
      </c>
      <c r="U15" s="18" t="n">
        <v>411.1204271</v>
      </c>
      <c r="V15" s="20" t="n">
        <v>9.998318039999999</v>
      </c>
    </row>
    <row r="16" spans="1:22">
      <c r="A16" s="15" t="s">
        <v>491</v>
      </c>
      <c r="B16" s="17" t="n">
        <v>6108</v>
      </c>
      <c r="C16" s="18">
        <f>(110.0/B16*100)</f>
        <v/>
      </c>
      <c r="D16" s="19" t="n">
        <v>5998</v>
      </c>
      <c r="E16" s="18" t="n">
        <v>512.28243376</v>
      </c>
      <c r="F16" s="20" t="n">
        <v>2.03871591</v>
      </c>
      <c r="G16" s="18" t="n">
        <v>497.1603492</v>
      </c>
      <c r="H16" s="20" t="n">
        <v>3.61610033</v>
      </c>
      <c r="I16" s="18" t="n">
        <v>469.86376962</v>
      </c>
      <c r="J16" s="20" t="n">
        <v>5.04603838</v>
      </c>
      <c r="K16" s="18" t="n">
        <v>430.68691485</v>
      </c>
      <c r="L16" s="20" t="n">
        <v>5.73003135</v>
      </c>
      <c r="M16" s="18" t="s">
        <v>481</v>
      </c>
      <c r="N16" s="20" t="s">
        <v>481</v>
      </c>
      <c r="O16" s="18" t="s">
        <v>481</v>
      </c>
      <c r="P16" s="20" t="s">
        <v>481</v>
      </c>
      <c r="Q16" s="18" t="s">
        <v>481</v>
      </c>
      <c r="R16" s="20" t="s">
        <v>481</v>
      </c>
      <c r="S16" s="18" t="s">
        <v>481</v>
      </c>
      <c r="T16" s="20" t="s">
        <v>481</v>
      </c>
      <c r="U16" s="18" t="n">
        <v>373.09670483</v>
      </c>
      <c r="V16" s="20" t="n">
        <v>8.00987376</v>
      </c>
    </row>
    <row r="17" spans="1:22">
      <c r="A17" s="15" t="s">
        <v>492</v>
      </c>
      <c r="B17" s="17" t="n">
        <v>6504</v>
      </c>
      <c r="C17" s="18">
        <f>(734.0/B17*100)</f>
        <v/>
      </c>
      <c r="D17" s="19" t="n">
        <v>5770</v>
      </c>
      <c r="E17" s="18" t="n">
        <v>529.98333374</v>
      </c>
      <c r="F17" s="20" t="n">
        <v>2.7320285</v>
      </c>
      <c r="G17" s="18" t="n">
        <v>516.01215432</v>
      </c>
      <c r="H17" s="20" t="n">
        <v>3.74752962</v>
      </c>
      <c r="I17" s="18" t="n">
        <v>503.37182928</v>
      </c>
      <c r="J17" s="20" t="n">
        <v>5.19967001</v>
      </c>
      <c r="K17" s="18" t="n">
        <v>495.87119297</v>
      </c>
      <c r="L17" s="20" t="n">
        <v>6.50037928</v>
      </c>
      <c r="M17" s="18" t="s">
        <v>481</v>
      </c>
      <c r="N17" s="20" t="s">
        <v>481</v>
      </c>
      <c r="O17" s="18" t="s">
        <v>481</v>
      </c>
      <c r="P17" s="20" t="s">
        <v>481</v>
      </c>
      <c r="Q17" s="18" t="n">
        <v>360.48925247</v>
      </c>
      <c r="R17" s="20" t="n">
        <v>12.44339086</v>
      </c>
      <c r="S17" s="18" t="s">
        <v>481</v>
      </c>
      <c r="T17" s="20" t="s">
        <v>481</v>
      </c>
      <c r="U17" s="18" t="n">
        <v>418.69399252</v>
      </c>
      <c r="V17" s="20" t="n">
        <v>7.34773685</v>
      </c>
    </row>
    <row r="18" spans="1:22">
      <c r="A18" s="15" t="s">
        <v>493</v>
      </c>
      <c r="B18" s="17" t="n">
        <v>5532</v>
      </c>
      <c r="C18" s="18">
        <f>(28.0/B18*100)</f>
        <v/>
      </c>
      <c r="D18" s="19" t="n">
        <v>5504</v>
      </c>
      <c r="E18" s="18" t="n">
        <v>463.27328672</v>
      </c>
      <c r="F18" s="20" t="n">
        <v>3.7753154</v>
      </c>
      <c r="G18" s="18" t="n">
        <v>456.24566746</v>
      </c>
      <c r="H18" s="20" t="n">
        <v>4.77568918</v>
      </c>
      <c r="I18" s="18" t="n">
        <v>424.26705607</v>
      </c>
      <c r="J18" s="20" t="n">
        <v>8.464417360000001</v>
      </c>
      <c r="K18" s="18" t="n">
        <v>409.77817159</v>
      </c>
      <c r="L18" s="20" t="n">
        <v>7.29755245</v>
      </c>
      <c r="M18" s="18" t="s">
        <v>481</v>
      </c>
      <c r="N18" s="20" t="s">
        <v>481</v>
      </c>
      <c r="O18" s="18" t="s">
        <v>481</v>
      </c>
      <c r="P18" s="20" t="s">
        <v>481</v>
      </c>
      <c r="Q18" s="18" t="s">
        <v>481</v>
      </c>
      <c r="R18" s="20" t="s">
        <v>481</v>
      </c>
      <c r="S18" s="18" t="s">
        <v>481</v>
      </c>
      <c r="T18" s="20" t="s">
        <v>481</v>
      </c>
      <c r="U18" s="18" t="n">
        <v>358.67853971</v>
      </c>
      <c r="V18" s="20" t="n">
        <v>9.261148009999999</v>
      </c>
    </row>
    <row r="19" spans="1:22">
      <c r="A19" s="15" t="s">
        <v>494</v>
      </c>
      <c r="B19" s="17" t="n">
        <v>5658</v>
      </c>
      <c r="C19" s="18">
        <f>(75.0/B19*100)</f>
        <v/>
      </c>
      <c r="D19" s="19" t="n">
        <v>5583</v>
      </c>
      <c r="E19" s="18" t="n">
        <v>487.95749571</v>
      </c>
      <c r="F19" s="20" t="n">
        <v>2.75007601</v>
      </c>
      <c r="G19" s="18" t="n">
        <v>481.01175199</v>
      </c>
      <c r="H19" s="20" t="n">
        <v>3.76725324</v>
      </c>
      <c r="I19" s="18" t="n">
        <v>456.07358965</v>
      </c>
      <c r="J19" s="20" t="n">
        <v>4.31952901</v>
      </c>
      <c r="K19" s="18" t="n">
        <v>445.02125757</v>
      </c>
      <c r="L19" s="20" t="n">
        <v>5.59166605</v>
      </c>
      <c r="M19" s="18" t="s">
        <v>481</v>
      </c>
      <c r="N19" s="20" t="s">
        <v>481</v>
      </c>
      <c r="O19" s="18" t="s">
        <v>481</v>
      </c>
      <c r="P19" s="20" t="s">
        <v>481</v>
      </c>
      <c r="Q19" s="18" t="s">
        <v>481</v>
      </c>
      <c r="R19" s="20" t="s">
        <v>481</v>
      </c>
      <c r="S19" s="18" t="s">
        <v>481</v>
      </c>
      <c r="T19" s="20" t="s">
        <v>481</v>
      </c>
      <c r="U19" s="18" t="n">
        <v>373.78133108</v>
      </c>
      <c r="V19" s="20" t="n">
        <v>10.84451177</v>
      </c>
    </row>
    <row r="20" spans="1:22">
      <c r="A20" s="15" t="s">
        <v>495</v>
      </c>
      <c r="B20" s="17" t="n">
        <v>3371</v>
      </c>
      <c r="C20" s="18">
        <f>(75.0/B20*100)</f>
        <v/>
      </c>
      <c r="D20" s="19" t="n">
        <v>3296</v>
      </c>
      <c r="E20" s="18" t="n">
        <v>485.3050736</v>
      </c>
      <c r="F20" s="20" t="n">
        <v>2.00419922</v>
      </c>
      <c r="G20" s="18" t="n">
        <v>458.99367358</v>
      </c>
      <c r="H20" s="20" t="n">
        <v>5.34169207</v>
      </c>
      <c r="I20" s="18" t="n">
        <v>448.51659906</v>
      </c>
      <c r="J20" s="20" t="n">
        <v>6.45540474</v>
      </c>
      <c r="K20" s="18" t="n">
        <v>422.43330783</v>
      </c>
      <c r="L20" s="20" t="n">
        <v>6.74965873</v>
      </c>
      <c r="M20" s="18" t="s">
        <v>481</v>
      </c>
      <c r="N20" s="20" t="s">
        <v>481</v>
      </c>
      <c r="O20" s="18" t="s">
        <v>481</v>
      </c>
      <c r="P20" s="20" t="s">
        <v>481</v>
      </c>
      <c r="Q20" s="18" t="s">
        <v>481</v>
      </c>
      <c r="R20" s="20" t="s">
        <v>481</v>
      </c>
      <c r="S20" s="18" t="s">
        <v>481</v>
      </c>
      <c r="T20" s="20" t="s">
        <v>481</v>
      </c>
      <c r="U20" s="18" t="n">
        <v>368.98721775</v>
      </c>
      <c r="V20" s="20" t="n">
        <v>9.11268078</v>
      </c>
    </row>
    <row r="21" spans="1:22">
      <c r="A21" s="15" t="s">
        <v>496</v>
      </c>
      <c r="B21" s="17" t="n">
        <v>5741</v>
      </c>
      <c r="C21" s="18">
        <f>(45.0/B21*100)</f>
        <v/>
      </c>
      <c r="D21" s="19" t="n">
        <v>5696</v>
      </c>
      <c r="E21" s="18" t="n">
        <v>512.88717151</v>
      </c>
      <c r="F21" s="20" t="n">
        <v>2.21232207</v>
      </c>
      <c r="G21" s="18" t="n">
        <v>496.89637256</v>
      </c>
      <c r="H21" s="20" t="n">
        <v>3.7105456</v>
      </c>
      <c r="I21" s="18" t="n">
        <v>483.60671629</v>
      </c>
      <c r="J21" s="20" t="n">
        <v>5.80111677</v>
      </c>
      <c r="K21" s="18" t="n">
        <v>466.83398365</v>
      </c>
      <c r="L21" s="20" t="n">
        <v>5.56124034</v>
      </c>
      <c r="M21" s="18" t="s">
        <v>481</v>
      </c>
      <c r="N21" s="20" t="s">
        <v>481</v>
      </c>
      <c r="O21" s="18" t="s">
        <v>481</v>
      </c>
      <c r="P21" s="20" t="s">
        <v>481</v>
      </c>
      <c r="Q21" s="18" t="s">
        <v>481</v>
      </c>
      <c r="R21" s="20" t="s">
        <v>481</v>
      </c>
      <c r="S21" s="18" t="s">
        <v>481</v>
      </c>
      <c r="T21" s="20" t="s">
        <v>481</v>
      </c>
      <c r="U21" s="18" t="n">
        <v>412.95000371</v>
      </c>
      <c r="V21" s="20" t="n">
        <v>13.62928978</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466.55281214</v>
      </c>
      <c r="R22" s="20" t="n">
        <v>3.43755424</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480.54676244</v>
      </c>
      <c r="R23" s="20" t="n">
        <v>2.51595285</v>
      </c>
      <c r="S23" s="18" t="s">
        <v>481</v>
      </c>
      <c r="T23" s="20" t="s">
        <v>481</v>
      </c>
      <c r="U23" s="18" t="s">
        <v>481</v>
      </c>
      <c r="V23" s="20" t="s">
        <v>481</v>
      </c>
    </row>
    <row r="24" spans="1:22">
      <c r="A24" s="15" t="s">
        <v>499</v>
      </c>
      <c r="B24" s="17" t="n">
        <v>6647</v>
      </c>
      <c r="C24" s="18">
        <f>(7.0/B24*100)</f>
        <v/>
      </c>
      <c r="D24" s="19" t="n">
        <v>6640</v>
      </c>
      <c r="E24" s="18" t="n">
        <v>542.24774915</v>
      </c>
      <c r="F24" s="20" t="n">
        <v>2.93435961</v>
      </c>
      <c r="G24" s="18" t="n">
        <v>541.6604185800001</v>
      </c>
      <c r="H24" s="20" t="n">
        <v>4.89077281</v>
      </c>
      <c r="I24" s="18" t="n">
        <v>515.4576317999999</v>
      </c>
      <c r="J24" s="20" t="n">
        <v>6.96411895</v>
      </c>
      <c r="K24" s="18" t="n">
        <v>502.51347325</v>
      </c>
      <c r="L24" s="20" t="n">
        <v>7.09859066</v>
      </c>
      <c r="M24" s="18" t="s">
        <v>481</v>
      </c>
      <c r="N24" s="20" t="s">
        <v>481</v>
      </c>
      <c r="O24" s="18" t="s">
        <v>481</v>
      </c>
      <c r="P24" s="20" t="s">
        <v>481</v>
      </c>
      <c r="Q24" s="18" t="s">
        <v>481</v>
      </c>
      <c r="R24" s="20" t="s">
        <v>481</v>
      </c>
      <c r="S24" s="18" t="s">
        <v>481</v>
      </c>
      <c r="T24" s="20" t="s">
        <v>481</v>
      </c>
      <c r="U24" s="18" t="n">
        <v>459.9619254</v>
      </c>
      <c r="V24" s="20" t="n">
        <v>13.73849364</v>
      </c>
    </row>
    <row r="25" spans="1:22">
      <c r="A25" s="15" t="s">
        <v>500</v>
      </c>
      <c r="B25" s="17" t="n">
        <v>5581</v>
      </c>
      <c r="C25" s="18">
        <f>(24.0/B25*100)</f>
        <v/>
      </c>
      <c r="D25" s="19" t="n">
        <v>5557</v>
      </c>
      <c r="E25" s="18" t="n">
        <v>521.7447873900001</v>
      </c>
      <c r="F25" s="20" t="n">
        <v>3.18492859</v>
      </c>
      <c r="G25" s="18" t="n">
        <v>514.23746192</v>
      </c>
      <c r="H25" s="20" t="n">
        <v>4.44746459</v>
      </c>
      <c r="I25" s="18" t="n">
        <v>479.09001385</v>
      </c>
      <c r="J25" s="20" t="n">
        <v>6.2582139</v>
      </c>
      <c r="K25" s="18" t="n">
        <v>442.14724832</v>
      </c>
      <c r="L25" s="20" t="n">
        <v>8.803017779999999</v>
      </c>
      <c r="M25" s="18" t="s">
        <v>481</v>
      </c>
      <c r="N25" s="20" t="s">
        <v>481</v>
      </c>
      <c r="O25" s="18" t="s">
        <v>481</v>
      </c>
      <c r="P25" s="20" t="s">
        <v>481</v>
      </c>
      <c r="Q25" s="18" t="s">
        <v>481</v>
      </c>
      <c r="R25" s="20" t="s">
        <v>481</v>
      </c>
      <c r="S25" s="18" t="s">
        <v>481</v>
      </c>
      <c r="T25" s="20" t="s">
        <v>481</v>
      </c>
      <c r="U25" s="18" t="n">
        <v>423.01113443</v>
      </c>
      <c r="V25" s="20" t="n">
        <v>22.69378226</v>
      </c>
    </row>
    <row r="26" spans="1:22">
      <c r="A26" s="15" t="s">
        <v>501</v>
      </c>
      <c r="B26" s="17" t="n">
        <v>4869</v>
      </c>
      <c r="C26" s="18">
        <f>(38.0/B26*100)</f>
        <v/>
      </c>
      <c r="D26" s="19" t="n">
        <v>4831</v>
      </c>
      <c r="E26" s="18" t="n">
        <v>501.74608858</v>
      </c>
      <c r="F26" s="20" t="n">
        <v>1.9328444</v>
      </c>
      <c r="G26" s="18" t="n">
        <v>479.54022747</v>
      </c>
      <c r="H26" s="20" t="n">
        <v>3.14310509</v>
      </c>
      <c r="I26" s="18" t="n">
        <v>457.75003935</v>
      </c>
      <c r="J26" s="20" t="n">
        <v>5.54674814</v>
      </c>
      <c r="K26" s="18" t="n">
        <v>453.53740002</v>
      </c>
      <c r="L26" s="20" t="n">
        <v>5.6842943</v>
      </c>
      <c r="M26" s="18" t="s">
        <v>481</v>
      </c>
      <c r="N26" s="20" t="s">
        <v>481</v>
      </c>
      <c r="O26" s="18" t="s">
        <v>481</v>
      </c>
      <c r="P26" s="20" t="s">
        <v>481</v>
      </c>
      <c r="Q26" s="18" t="s">
        <v>481</v>
      </c>
      <c r="R26" s="20" t="s">
        <v>481</v>
      </c>
      <c r="S26" s="18" t="s">
        <v>481</v>
      </c>
      <c r="T26" s="20" t="s">
        <v>481</v>
      </c>
      <c r="U26" s="18" t="n">
        <v>434.83727328</v>
      </c>
      <c r="V26" s="20" t="n">
        <v>9.74321378</v>
      </c>
    </row>
    <row r="27" spans="1:22">
      <c r="A27" s="15" t="s">
        <v>502</v>
      </c>
      <c r="B27" s="17" t="n">
        <v>5299</v>
      </c>
      <c r="C27" s="18">
        <f>(20.0/B27*100)</f>
        <v/>
      </c>
      <c r="D27" s="19" t="n">
        <v>5279</v>
      </c>
      <c r="E27" s="18" t="n">
        <v>496.6114022</v>
      </c>
      <c r="F27" s="20" t="n">
        <v>1.53472283</v>
      </c>
      <c r="G27" s="18" t="n">
        <v>481.91873607</v>
      </c>
      <c r="H27" s="20" t="n">
        <v>3.21288717</v>
      </c>
      <c r="I27" s="18" t="n">
        <v>464.0016664</v>
      </c>
      <c r="J27" s="20" t="n">
        <v>4.20138823</v>
      </c>
      <c r="K27" s="18" t="n">
        <v>450.3785165</v>
      </c>
      <c r="L27" s="20" t="n">
        <v>5.02711402</v>
      </c>
      <c r="M27" s="18" t="s">
        <v>481</v>
      </c>
      <c r="N27" s="20" t="s">
        <v>481</v>
      </c>
      <c r="O27" s="18" t="s">
        <v>481</v>
      </c>
      <c r="P27" s="20" t="s">
        <v>481</v>
      </c>
      <c r="Q27" s="18" t="s">
        <v>481</v>
      </c>
      <c r="R27" s="20" t="s">
        <v>481</v>
      </c>
      <c r="S27" s="18" t="s">
        <v>481</v>
      </c>
      <c r="T27" s="20" t="s">
        <v>481</v>
      </c>
      <c r="U27" s="18" t="n">
        <v>383.80017584</v>
      </c>
      <c r="V27" s="20" t="n">
        <v>6.29406583</v>
      </c>
    </row>
    <row r="28" spans="1:22">
      <c r="A28" s="15" t="s">
        <v>503</v>
      </c>
      <c r="B28" s="17" t="n">
        <v>7568</v>
      </c>
      <c r="C28" s="18">
        <f>(68.0/B28*100)</f>
        <v/>
      </c>
      <c r="D28" s="19" t="n">
        <v>7500</v>
      </c>
      <c r="E28" s="18" t="n">
        <v>419.36951679</v>
      </c>
      <c r="F28" s="20" t="n">
        <v>2.13184225</v>
      </c>
      <c r="G28" s="18" t="n">
        <v>413.40735703</v>
      </c>
      <c r="H28" s="20" t="n">
        <v>3.47052663</v>
      </c>
      <c r="I28" s="18" t="n">
        <v>390.86330371</v>
      </c>
      <c r="J28" s="20" t="n">
        <v>6.13307098</v>
      </c>
      <c r="K28" s="18" t="n">
        <v>378.72096298</v>
      </c>
      <c r="L28" s="20" t="n">
        <v>7.21393446</v>
      </c>
      <c r="M28" s="18" t="s">
        <v>481</v>
      </c>
      <c r="N28" s="20" t="s">
        <v>481</v>
      </c>
      <c r="O28" s="18" t="s">
        <v>481</v>
      </c>
      <c r="P28" s="20" t="s">
        <v>481</v>
      </c>
      <c r="Q28" s="18" t="s">
        <v>481</v>
      </c>
      <c r="R28" s="20" t="s">
        <v>481</v>
      </c>
      <c r="S28" s="18" t="s">
        <v>481</v>
      </c>
      <c r="T28" s="20" t="s">
        <v>481</v>
      </c>
      <c r="U28" s="18" t="n">
        <v>376.03806597</v>
      </c>
      <c r="V28" s="20" t="n">
        <v>8.7336601</v>
      </c>
    </row>
    <row r="29" spans="1:22">
      <c r="A29" s="15" t="s">
        <v>504</v>
      </c>
      <c r="B29" s="17" t="n">
        <v>5385</v>
      </c>
      <c r="C29" s="18">
        <f>(30.0/B29*100)</f>
        <v/>
      </c>
      <c r="D29" s="19" t="n">
        <v>5355</v>
      </c>
      <c r="E29" s="18" t="n">
        <v>522.8107741600001</v>
      </c>
      <c r="F29" s="20" t="n">
        <v>2.40298578</v>
      </c>
      <c r="G29" s="18" t="n">
        <v>502.18289376</v>
      </c>
      <c r="H29" s="20" t="n">
        <v>3.88959504</v>
      </c>
      <c r="I29" s="18" t="n">
        <v>490.80564539</v>
      </c>
      <c r="J29" s="20" t="n">
        <v>5.73448227</v>
      </c>
      <c r="K29" s="18" t="n">
        <v>462.80778618</v>
      </c>
      <c r="L29" s="20" t="n">
        <v>6.54591025</v>
      </c>
      <c r="M29" s="18" t="s">
        <v>481</v>
      </c>
      <c r="N29" s="20" t="s">
        <v>481</v>
      </c>
      <c r="O29" s="18" t="s">
        <v>481</v>
      </c>
      <c r="P29" s="20" t="s">
        <v>481</v>
      </c>
      <c r="Q29" s="18" t="n">
        <v>358.28551468</v>
      </c>
      <c r="R29" s="20" t="n">
        <v>8.567023300000001</v>
      </c>
      <c r="S29" s="18" t="s">
        <v>481</v>
      </c>
      <c r="T29" s="20" t="s">
        <v>481</v>
      </c>
      <c r="U29" s="18" t="n">
        <v>397.19934836</v>
      </c>
      <c r="V29" s="20" t="n">
        <v>15.12559835</v>
      </c>
    </row>
    <row r="30" spans="1:22">
      <c r="A30" s="15" t="s">
        <v>505</v>
      </c>
      <c r="B30" s="17" t="n">
        <v>4520</v>
      </c>
      <c r="C30" s="18">
        <f>(109.0/B30*100)</f>
        <v/>
      </c>
      <c r="D30" s="19" t="n">
        <v>4411</v>
      </c>
      <c r="E30" s="18" t="n">
        <v>534.06245872</v>
      </c>
      <c r="F30" s="20" t="n">
        <v>2.5804989</v>
      </c>
      <c r="G30" s="18" t="n">
        <v>500.23876526</v>
      </c>
      <c r="H30" s="20" t="n">
        <v>3.75079657</v>
      </c>
      <c r="I30" s="18" t="n">
        <v>486.39866572</v>
      </c>
      <c r="J30" s="20" t="n">
        <v>6.74549228</v>
      </c>
      <c r="K30" s="18" t="n">
        <v>463.68072256</v>
      </c>
      <c r="L30" s="20" t="n">
        <v>6.36659062</v>
      </c>
      <c r="M30" s="18" t="s">
        <v>481</v>
      </c>
      <c r="N30" s="20" t="s">
        <v>481</v>
      </c>
      <c r="O30" s="18" t="s">
        <v>481</v>
      </c>
      <c r="P30" s="20" t="s">
        <v>481</v>
      </c>
      <c r="Q30" s="18" t="s">
        <v>481</v>
      </c>
      <c r="R30" s="20" t="s">
        <v>481</v>
      </c>
      <c r="S30" s="18" t="s">
        <v>481</v>
      </c>
      <c r="T30" s="20" t="s">
        <v>481</v>
      </c>
      <c r="U30" s="18" t="n">
        <v>410.76032686</v>
      </c>
      <c r="V30" s="20" t="n">
        <v>9.831729210000001</v>
      </c>
    </row>
    <row r="31" spans="1:22">
      <c r="A31" s="15" t="s">
        <v>506</v>
      </c>
      <c r="B31" s="17" t="n">
        <v>5456</v>
      </c>
      <c r="C31" s="18">
        <f>(127.0/B31*100)</f>
        <v/>
      </c>
      <c r="D31" s="19" t="n">
        <v>5329</v>
      </c>
      <c r="E31" s="18" t="n">
        <v>515.3544894299999</v>
      </c>
      <c r="F31" s="20" t="n">
        <v>2.31579841</v>
      </c>
      <c r="G31" s="18" t="n">
        <v>488.70201079</v>
      </c>
      <c r="H31" s="20" t="n">
        <v>3.9114942</v>
      </c>
      <c r="I31" s="18" t="n">
        <v>467.46920024</v>
      </c>
      <c r="J31" s="20" t="n">
        <v>4.9121146</v>
      </c>
      <c r="K31" s="18" t="n">
        <v>446.29522723</v>
      </c>
      <c r="L31" s="20" t="n">
        <v>5.26268009</v>
      </c>
      <c r="M31" s="18" t="s">
        <v>481</v>
      </c>
      <c r="N31" s="20" t="s">
        <v>481</v>
      </c>
      <c r="O31" s="18" t="s">
        <v>481</v>
      </c>
      <c r="P31" s="20" t="s">
        <v>481</v>
      </c>
      <c r="Q31" s="18" t="s">
        <v>481</v>
      </c>
      <c r="R31" s="20" t="s">
        <v>481</v>
      </c>
      <c r="S31" s="18" t="s">
        <v>481</v>
      </c>
      <c r="T31" s="20" t="s">
        <v>481</v>
      </c>
      <c r="U31" s="18" t="n">
        <v>407.88258136</v>
      </c>
      <c r="V31" s="20" t="n">
        <v>8.576767739999999</v>
      </c>
    </row>
    <row r="32" spans="1:22">
      <c r="A32" s="15" t="s">
        <v>507</v>
      </c>
      <c r="B32" s="17" t="n">
        <v>4478</v>
      </c>
      <c r="C32" s="18">
        <f>(5.0/B32*100)</f>
        <v/>
      </c>
      <c r="D32" s="19" t="n">
        <v>4473</v>
      </c>
      <c r="E32" s="18" t="n">
        <v>506.47797554</v>
      </c>
      <c r="F32" s="20" t="n">
        <v>2.63884919</v>
      </c>
      <c r="G32" s="18" t="n">
        <v>507.98117035</v>
      </c>
      <c r="H32" s="20" t="n">
        <v>4.25770589</v>
      </c>
      <c r="I32" s="18" t="n">
        <v>483.43964179</v>
      </c>
      <c r="J32" s="20" t="n">
        <v>4.91839704</v>
      </c>
      <c r="K32" s="18" t="n">
        <v>473.69546631</v>
      </c>
      <c r="L32" s="20" t="n">
        <v>6.21751708</v>
      </c>
      <c r="M32" s="18" t="s">
        <v>481</v>
      </c>
      <c r="N32" s="20" t="s">
        <v>481</v>
      </c>
      <c r="O32" s="18" t="s">
        <v>481</v>
      </c>
      <c r="P32" s="20" t="s">
        <v>481</v>
      </c>
      <c r="Q32" s="18" t="s">
        <v>481</v>
      </c>
      <c r="R32" s="20" t="s">
        <v>481</v>
      </c>
      <c r="S32" s="18" t="s">
        <v>481</v>
      </c>
      <c r="T32" s="20" t="s">
        <v>481</v>
      </c>
      <c r="U32" s="18" t="n">
        <v>403.79991259</v>
      </c>
      <c r="V32" s="20" t="n">
        <v>17.12936927</v>
      </c>
    </row>
    <row r="33" spans="1:22">
      <c r="A33" s="15" t="s">
        <v>508</v>
      </c>
      <c r="B33" s="17" t="n">
        <v>7325</v>
      </c>
      <c r="C33" s="18">
        <f>(76.0/B33*100)</f>
        <v/>
      </c>
      <c r="D33" s="19" t="n">
        <v>7249</v>
      </c>
      <c r="E33" s="18" t="n">
        <v>512.26048712</v>
      </c>
      <c r="F33" s="20" t="n">
        <v>2.66442992</v>
      </c>
      <c r="G33" s="18" t="n">
        <v>499.41895243</v>
      </c>
      <c r="H33" s="20" t="n">
        <v>3.66260374</v>
      </c>
      <c r="I33" s="18" t="n">
        <v>487.61080551</v>
      </c>
      <c r="J33" s="20" t="n">
        <v>4.24071723</v>
      </c>
      <c r="K33" s="18" t="n">
        <v>472.05909631</v>
      </c>
      <c r="L33" s="20" t="n">
        <v>5.49781605</v>
      </c>
      <c r="M33" s="18" t="s">
        <v>481</v>
      </c>
      <c r="N33" s="20" t="s">
        <v>481</v>
      </c>
      <c r="O33" s="18" t="s">
        <v>481</v>
      </c>
      <c r="P33" s="20" t="s">
        <v>481</v>
      </c>
      <c r="Q33" s="18" t="s">
        <v>481</v>
      </c>
      <c r="R33" s="20" t="s">
        <v>481</v>
      </c>
      <c r="S33" s="18" t="s">
        <v>481</v>
      </c>
      <c r="T33" s="20" t="s">
        <v>481</v>
      </c>
      <c r="U33" s="18" t="n">
        <v>412.56150287</v>
      </c>
      <c r="V33" s="20" t="n">
        <v>15.50345658</v>
      </c>
    </row>
    <row r="34" spans="1:22">
      <c r="A34" s="15" t="s">
        <v>509</v>
      </c>
      <c r="B34" s="17" t="n">
        <v>6350</v>
      </c>
      <c r="C34" s="18">
        <f>(40.0/B34*100)</f>
        <v/>
      </c>
      <c r="D34" s="19" t="n">
        <v>6310</v>
      </c>
      <c r="E34" s="18" t="n">
        <v>477.15914673</v>
      </c>
      <c r="F34" s="20" t="n">
        <v>2.44794149</v>
      </c>
      <c r="G34" s="18" t="n">
        <v>461.85118221</v>
      </c>
      <c r="H34" s="20" t="n">
        <v>4.41582767</v>
      </c>
      <c r="I34" s="18" t="n">
        <v>439.0756463</v>
      </c>
      <c r="J34" s="20" t="n">
        <v>5.67631737</v>
      </c>
      <c r="K34" s="18" t="n">
        <v>422.83582735</v>
      </c>
      <c r="L34" s="20" t="n">
        <v>5.97690398</v>
      </c>
      <c r="M34" s="18" t="s">
        <v>481</v>
      </c>
      <c r="N34" s="20" t="s">
        <v>481</v>
      </c>
      <c r="O34" s="18" t="s">
        <v>481</v>
      </c>
      <c r="P34" s="20" t="s">
        <v>481</v>
      </c>
      <c r="Q34" s="18" t="n">
        <v>306.56969545</v>
      </c>
      <c r="R34" s="20" t="n">
        <v>10.27624616</v>
      </c>
      <c r="S34" s="18" t="s">
        <v>481</v>
      </c>
      <c r="T34" s="20" t="s">
        <v>481</v>
      </c>
      <c r="U34" s="18" t="n">
        <v>351.77607802</v>
      </c>
      <c r="V34" s="20" t="n">
        <v>9.694199210000001</v>
      </c>
    </row>
    <row r="35" spans="1:22">
      <c r="A35" s="15" t="s">
        <v>510</v>
      </c>
      <c r="B35" s="17" t="n">
        <v>6406</v>
      </c>
      <c r="C35" s="18">
        <f>(39.0/B35*100)</f>
        <v/>
      </c>
      <c r="D35" s="19" t="n">
        <v>6367</v>
      </c>
      <c r="E35" s="18" t="n">
        <v>523.94261627</v>
      </c>
      <c r="F35" s="20" t="n">
        <v>1.63586926</v>
      </c>
      <c r="G35" s="18" t="n">
        <v>509.90997395</v>
      </c>
      <c r="H35" s="20" t="n">
        <v>4.45907342</v>
      </c>
      <c r="I35" s="18" t="n">
        <v>477.75672941</v>
      </c>
      <c r="J35" s="20" t="n">
        <v>6.37892896</v>
      </c>
      <c r="K35" s="18" t="n">
        <v>458.21400089</v>
      </c>
      <c r="L35" s="20" t="n">
        <v>6.86072414</v>
      </c>
      <c r="M35" s="18" t="s">
        <v>481</v>
      </c>
      <c r="N35" s="20" t="s">
        <v>481</v>
      </c>
      <c r="O35" s="18" t="s">
        <v>481</v>
      </c>
      <c r="P35" s="20" t="s">
        <v>481</v>
      </c>
      <c r="Q35" s="18" t="n">
        <v>374.85244494</v>
      </c>
      <c r="R35" s="20" t="n">
        <v>5.84040672</v>
      </c>
      <c r="S35" s="18" t="s">
        <v>481</v>
      </c>
      <c r="T35" s="20" t="s">
        <v>481</v>
      </c>
      <c r="U35" s="18" t="n">
        <v>421.67399926</v>
      </c>
      <c r="V35" s="20" t="n">
        <v>10.83255516</v>
      </c>
    </row>
    <row r="36" spans="1:22">
      <c r="A36" s="15" t="s">
        <v>511</v>
      </c>
      <c r="B36" s="17" t="n">
        <v>6736</v>
      </c>
      <c r="C36" s="18">
        <f>(33.0/B36*100)</f>
        <v/>
      </c>
      <c r="D36" s="19" t="n">
        <v>6703</v>
      </c>
      <c r="E36" s="18" t="n">
        <v>499.75998819</v>
      </c>
      <c r="F36" s="20" t="n">
        <v>2.20841729</v>
      </c>
      <c r="G36" s="18" t="n">
        <v>489.85344368</v>
      </c>
      <c r="H36" s="20" t="n">
        <v>4.02869664</v>
      </c>
      <c r="I36" s="18" t="n">
        <v>472.322966</v>
      </c>
      <c r="J36" s="20" t="n">
        <v>4.383786</v>
      </c>
      <c r="K36" s="18" t="n">
        <v>463.35805634</v>
      </c>
      <c r="L36" s="20" t="n">
        <v>5.01126405</v>
      </c>
      <c r="M36" s="18" t="s">
        <v>481</v>
      </c>
      <c r="N36" s="20" t="s">
        <v>481</v>
      </c>
      <c r="O36" s="18" t="s">
        <v>481</v>
      </c>
      <c r="P36" s="20" t="s">
        <v>481</v>
      </c>
      <c r="Q36" s="18" t="s">
        <v>481</v>
      </c>
      <c r="R36" s="20" t="s">
        <v>481</v>
      </c>
      <c r="S36" s="18" t="s">
        <v>481</v>
      </c>
      <c r="T36" s="20" t="s">
        <v>481</v>
      </c>
      <c r="U36" s="18" t="n">
        <v>398.60172862</v>
      </c>
      <c r="V36" s="20" t="n">
        <v>11.11897123</v>
      </c>
    </row>
    <row r="37" spans="1:22">
      <c r="A37" s="15" t="s">
        <v>512</v>
      </c>
      <c r="B37" s="17" t="n">
        <v>5458</v>
      </c>
      <c r="C37" s="18">
        <f>(66.0/B37*100)</f>
        <v/>
      </c>
      <c r="D37" s="19" t="n">
        <v>5392</v>
      </c>
      <c r="E37" s="18" t="n">
        <v>511.80717853</v>
      </c>
      <c r="F37" s="20" t="n">
        <v>3.41646732</v>
      </c>
      <c r="G37" s="18" t="n">
        <v>477.15967756</v>
      </c>
      <c r="H37" s="20" t="n">
        <v>4.7630878</v>
      </c>
      <c r="I37" s="18" t="n">
        <v>454.74099337</v>
      </c>
      <c r="J37" s="20" t="n">
        <v>6.12946097</v>
      </c>
      <c r="K37" s="18" t="n">
        <v>441.39903493</v>
      </c>
      <c r="L37" s="20" t="n">
        <v>6.86630493</v>
      </c>
      <c r="M37" s="18" t="s">
        <v>481</v>
      </c>
      <c r="N37" s="20" t="s">
        <v>481</v>
      </c>
      <c r="O37" s="18" t="s">
        <v>481</v>
      </c>
      <c r="P37" s="20" t="s">
        <v>481</v>
      </c>
      <c r="Q37" s="18" t="s">
        <v>481</v>
      </c>
      <c r="R37" s="20" t="s">
        <v>481</v>
      </c>
      <c r="S37" s="18" t="s">
        <v>481</v>
      </c>
      <c r="T37" s="20" t="s">
        <v>481</v>
      </c>
      <c r="U37" s="18" t="n">
        <v>375.16397029</v>
      </c>
      <c r="V37" s="20" t="n">
        <v>6.77486568</v>
      </c>
    </row>
    <row r="38" spans="1:22">
      <c r="A38" s="15" t="s">
        <v>513</v>
      </c>
      <c r="B38" s="17" t="n">
        <v>5860</v>
      </c>
      <c r="C38" s="18">
        <f>(17.0/B38*100)</f>
        <v/>
      </c>
      <c r="D38" s="19" t="n">
        <v>5843</v>
      </c>
      <c r="E38" s="18" t="n">
        <v>518.6956205499999</v>
      </c>
      <c r="F38" s="20" t="n">
        <v>3.01569072</v>
      </c>
      <c r="G38" s="18" t="n">
        <v>504.52311638</v>
      </c>
      <c r="H38" s="20" t="n">
        <v>3.84289817</v>
      </c>
      <c r="I38" s="18" t="n">
        <v>485.50235385</v>
      </c>
      <c r="J38" s="20" t="n">
        <v>5.21051389</v>
      </c>
      <c r="K38" s="18" t="n">
        <v>466.73924294</v>
      </c>
      <c r="L38" s="20" t="n">
        <v>6.1652029</v>
      </c>
      <c r="M38" s="18" t="s">
        <v>481</v>
      </c>
      <c r="N38" s="20" t="s">
        <v>481</v>
      </c>
      <c r="O38" s="18" t="s">
        <v>481</v>
      </c>
      <c r="P38" s="20" t="s">
        <v>481</v>
      </c>
      <c r="Q38" s="18" t="s">
        <v>481</v>
      </c>
      <c r="R38" s="20" t="s">
        <v>481</v>
      </c>
      <c r="S38" s="18" t="s">
        <v>481</v>
      </c>
      <c r="T38" s="20" t="s">
        <v>481</v>
      </c>
      <c r="U38" s="18" t="n">
        <v>385.44380045</v>
      </c>
      <c r="V38" s="20" t="n">
        <v>7.77778581</v>
      </c>
    </row>
    <row r="39" spans="1:22">
      <c r="A39" s="15" t="s">
        <v>514</v>
      </c>
      <c r="B39" s="17" t="n">
        <v>5895</v>
      </c>
      <c r="C39" s="18">
        <f>(32.0/B39*100)</f>
        <v/>
      </c>
      <c r="D39" s="19" t="n">
        <v>5863</v>
      </c>
      <c r="E39" s="18" t="n">
        <v>430.94665249</v>
      </c>
      <c r="F39" s="20" t="n">
        <v>3.97077068</v>
      </c>
      <c r="G39" s="18" t="n">
        <v>426.93439022</v>
      </c>
      <c r="H39" s="20" t="n">
        <v>5.49305194</v>
      </c>
      <c r="I39" s="18" t="n">
        <v>415.86857771</v>
      </c>
      <c r="J39" s="20" t="n">
        <v>6.52839949</v>
      </c>
      <c r="K39" s="18" t="n">
        <v>407.4804295</v>
      </c>
      <c r="L39" s="20" t="n">
        <v>4.96407238</v>
      </c>
      <c r="M39" s="18" t="s">
        <v>481</v>
      </c>
      <c r="N39" s="20" t="s">
        <v>481</v>
      </c>
      <c r="O39" s="18" t="s">
        <v>481</v>
      </c>
      <c r="P39" s="20" t="s">
        <v>481</v>
      </c>
      <c r="Q39" s="18" t="s">
        <v>481</v>
      </c>
      <c r="R39" s="20" t="s">
        <v>481</v>
      </c>
      <c r="S39" s="18" t="s">
        <v>481</v>
      </c>
      <c r="T39" s="20" t="s">
        <v>481</v>
      </c>
      <c r="U39" s="18" t="n">
        <v>363.29046144</v>
      </c>
      <c r="V39" s="20" t="n">
        <v>8.568337189999999</v>
      </c>
    </row>
    <row r="40" spans="1:22">
      <c r="A40" s="15" t="s">
        <v>515</v>
      </c>
      <c r="B40" s="17" t="n">
        <v>14157</v>
      </c>
      <c r="C40" s="18">
        <f>(292.0/B40*100)</f>
        <v/>
      </c>
      <c r="D40" s="19" t="n">
        <v>13865</v>
      </c>
      <c r="E40" s="18" t="n">
        <v>526.9299015300001</v>
      </c>
      <c r="F40" s="20" t="n">
        <v>2.67997225</v>
      </c>
      <c r="G40" s="18" t="n">
        <v>505.59236197</v>
      </c>
      <c r="H40" s="20" t="n">
        <v>3.91832823</v>
      </c>
      <c r="I40" s="18" t="n">
        <v>487.59628339</v>
      </c>
      <c r="J40" s="20" t="n">
        <v>4.59939045</v>
      </c>
      <c r="K40" s="18" t="n">
        <v>475.57893071</v>
      </c>
      <c r="L40" s="20" t="n">
        <v>4.82170748</v>
      </c>
      <c r="M40" s="18" t="s">
        <v>481</v>
      </c>
      <c r="N40" s="20" t="s">
        <v>481</v>
      </c>
      <c r="O40" s="18" t="s">
        <v>481</v>
      </c>
      <c r="P40" s="20" t="s">
        <v>481</v>
      </c>
      <c r="Q40" s="18" t="s">
        <v>481</v>
      </c>
      <c r="R40" s="20" t="s">
        <v>481</v>
      </c>
      <c r="S40" s="18" t="s">
        <v>481</v>
      </c>
      <c r="T40" s="20" t="s">
        <v>481</v>
      </c>
      <c r="U40" s="18" t="n">
        <v>404.08840497</v>
      </c>
      <c r="V40" s="20" t="n">
        <v>8.23026567</v>
      </c>
    </row>
    <row r="41" spans="1:22">
      <c r="A41" s="15" t="s">
        <v>516</v>
      </c>
      <c r="B41" s="17" t="n">
        <v>5712</v>
      </c>
      <c r="C41" s="18">
        <f>(39.0/B41*100)</f>
        <v/>
      </c>
      <c r="D41" s="19" t="n">
        <v>5673</v>
      </c>
      <c r="E41" s="18" t="n">
        <v>510.31270281</v>
      </c>
      <c r="F41" s="20" t="n">
        <v>3.00031484</v>
      </c>
      <c r="G41" s="18" t="n">
        <v>482.88422174</v>
      </c>
      <c r="H41" s="20" t="n">
        <v>4.12443375</v>
      </c>
      <c r="I41" s="18" t="n">
        <v>463.37254309</v>
      </c>
      <c r="J41" s="20" t="n">
        <v>4.9928337</v>
      </c>
      <c r="K41" s="18" t="n">
        <v>443.26668321</v>
      </c>
      <c r="L41" s="20" t="n">
        <v>6.63482282</v>
      </c>
      <c r="M41" s="18" t="s">
        <v>481</v>
      </c>
      <c r="N41" s="20" t="s">
        <v>481</v>
      </c>
      <c r="O41" s="18" t="s">
        <v>481</v>
      </c>
      <c r="P41" s="20" t="s">
        <v>481</v>
      </c>
      <c r="Q41" s="18" t="n">
        <v>387.44235424</v>
      </c>
      <c r="R41" s="20" t="n">
        <v>14.52510266</v>
      </c>
      <c r="S41" s="18" t="s">
        <v>481</v>
      </c>
      <c r="T41" s="20" t="s">
        <v>481</v>
      </c>
      <c r="U41" s="18" t="n">
        <v>395.2631666</v>
      </c>
      <c r="V41" s="20" t="n">
        <v>14.51036436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(1379.0/B46*100)</f>
        <v/>
      </c>
      <c r="D46" s="19" t="n">
        <v>21762</v>
      </c>
      <c r="E46" s="18" t="n">
        <v>420.83906444</v>
      </c>
      <c r="F46" s="20" t="n">
        <v>2.43793372</v>
      </c>
      <c r="G46" s="18" t="n">
        <v>395.56570351</v>
      </c>
      <c r="H46" s="20" t="n">
        <v>3.39948718</v>
      </c>
      <c r="I46" s="18" t="n">
        <v>379.74050792</v>
      </c>
      <c r="J46" s="20" t="n">
        <v>4.85905218</v>
      </c>
      <c r="K46" s="18" t="n">
        <v>378.33150752</v>
      </c>
      <c r="L46" s="20" t="n">
        <v>5.47446596</v>
      </c>
      <c r="M46" s="18" t="s">
        <v>481</v>
      </c>
      <c r="N46" s="20" t="s">
        <v>481</v>
      </c>
      <c r="O46" s="18" t="s">
        <v>481</v>
      </c>
      <c r="P46" s="20" t="s">
        <v>481</v>
      </c>
      <c r="Q46" s="18" t="s">
        <v>481</v>
      </c>
      <c r="R46" s="20" t="s">
        <v>481</v>
      </c>
      <c r="S46" s="18" t="s">
        <v>481</v>
      </c>
      <c r="T46" s="20" t="s">
        <v>481</v>
      </c>
      <c r="U46" s="18" t="n">
        <v>345.94492774</v>
      </c>
      <c r="V46" s="20" t="n">
        <v>2.74964454</v>
      </c>
    </row>
    <row r="47" spans="1:22">
      <c r="A47" s="15" t="s">
        <v>522</v>
      </c>
      <c r="B47" s="17" t="n">
        <v>5928</v>
      </c>
      <c r="C47" s="18">
        <f>(101.0/B47*100)</f>
        <v/>
      </c>
      <c r="D47" s="19" t="n">
        <v>5827</v>
      </c>
      <c r="E47" s="18" t="n">
        <v>462.81486995</v>
      </c>
      <c r="F47" s="20" t="n">
        <v>3.97372971</v>
      </c>
      <c r="G47" s="18" t="n">
        <v>450.81774312</v>
      </c>
      <c r="H47" s="20" t="n">
        <v>5.90018335</v>
      </c>
      <c r="I47" s="18" t="n">
        <v>433.05273191</v>
      </c>
      <c r="J47" s="20" t="n">
        <v>5.62525377</v>
      </c>
      <c r="K47" s="18" t="n">
        <v>426.05493712</v>
      </c>
      <c r="L47" s="20" t="n">
        <v>7.33882484</v>
      </c>
      <c r="M47" s="18" t="s">
        <v>481</v>
      </c>
      <c r="N47" s="20" t="s">
        <v>481</v>
      </c>
      <c r="O47" s="18" t="s">
        <v>481</v>
      </c>
      <c r="P47" s="20" t="s">
        <v>481</v>
      </c>
      <c r="Q47" s="18" t="s">
        <v>481</v>
      </c>
      <c r="R47" s="20" t="s">
        <v>481</v>
      </c>
      <c r="S47" s="18" t="s">
        <v>481</v>
      </c>
      <c r="T47" s="20" t="s">
        <v>481</v>
      </c>
      <c r="U47" s="18" t="n">
        <v>347.19238327</v>
      </c>
      <c r="V47" s="20" t="n">
        <v>6.55794972</v>
      </c>
    </row>
    <row r="48" spans="1:22">
      <c r="A48" s="15" t="s">
        <v>523</v>
      </c>
      <c r="B48" s="17" t="n">
        <v>9841</v>
      </c>
      <c r="C48" s="18">
        <f>(7.0/B48*100)</f>
        <v/>
      </c>
      <c r="D48" s="19" t="n">
        <v>9834</v>
      </c>
      <c r="E48" s="18" t="n">
        <v>524.5467363499999</v>
      </c>
      <c r="F48" s="20" t="n">
        <v>5.28777861</v>
      </c>
      <c r="G48" s="18" t="n">
        <v>517.45657536</v>
      </c>
      <c r="H48" s="20" t="n">
        <v>4.98623993</v>
      </c>
      <c r="I48" s="18" t="n">
        <v>500.54221986</v>
      </c>
      <c r="J48" s="20" t="n">
        <v>5.72475384</v>
      </c>
      <c r="K48" s="18" t="n">
        <v>492.23126073</v>
      </c>
      <c r="L48" s="20" t="n">
        <v>6.18574478</v>
      </c>
      <c r="M48" s="18" t="s">
        <v>481</v>
      </c>
      <c r="N48" s="20" t="s">
        <v>481</v>
      </c>
      <c r="O48" s="18" t="s">
        <v>481</v>
      </c>
      <c r="P48" s="20" t="s">
        <v>481</v>
      </c>
      <c r="Q48" s="18" t="s">
        <v>481</v>
      </c>
      <c r="R48" s="20" t="s">
        <v>481</v>
      </c>
      <c r="S48" s="18" t="s">
        <v>481</v>
      </c>
      <c r="T48" s="20" t="s">
        <v>481</v>
      </c>
      <c r="U48" s="18" t="n">
        <v>470.33581642</v>
      </c>
      <c r="V48" s="20" t="n">
        <v>28.62271252</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(225.0/B50*100)</f>
        <v/>
      </c>
      <c r="D50" s="19" t="n">
        <v>11570</v>
      </c>
      <c r="E50" s="18" t="n">
        <v>419.92226711</v>
      </c>
      <c r="F50" s="20" t="n">
        <v>2.1414257</v>
      </c>
      <c r="G50" s="18" t="n">
        <v>419.00962894</v>
      </c>
      <c r="H50" s="20" t="n">
        <v>4.27533348</v>
      </c>
      <c r="I50" s="18" t="n">
        <v>406.64972929</v>
      </c>
      <c r="J50" s="20" t="n">
        <v>5.47053305</v>
      </c>
      <c r="K50" s="18" t="n">
        <v>391.05998006</v>
      </c>
      <c r="L50" s="20" t="n">
        <v>6.84596307</v>
      </c>
      <c r="M50" s="18" t="s">
        <v>481</v>
      </c>
      <c r="N50" s="20" t="s">
        <v>481</v>
      </c>
      <c r="O50" s="18" t="s">
        <v>481</v>
      </c>
      <c r="P50" s="20" t="s">
        <v>481</v>
      </c>
      <c r="Q50" s="18" t="s">
        <v>481</v>
      </c>
      <c r="R50" s="20" t="s">
        <v>481</v>
      </c>
      <c r="S50" s="18" t="s">
        <v>481</v>
      </c>
      <c r="T50" s="20" t="s">
        <v>481</v>
      </c>
      <c r="U50" s="18" t="n">
        <v>334.15834952</v>
      </c>
      <c r="V50" s="20" t="n">
        <v>7.81718841</v>
      </c>
    </row>
    <row r="51" spans="1:22">
      <c r="A51" s="15" t="s">
        <v>526</v>
      </c>
      <c r="B51" s="17" t="n">
        <v>6866</v>
      </c>
      <c r="C51" s="18">
        <f>(109.0/B51*100)</f>
        <v/>
      </c>
      <c r="D51" s="19" t="n">
        <v>6757</v>
      </c>
      <c r="E51" s="18" t="n">
        <v>421.14896731</v>
      </c>
      <c r="F51" s="20" t="n">
        <v>2.32395004</v>
      </c>
      <c r="G51" s="18" t="n">
        <v>428.83947306</v>
      </c>
      <c r="H51" s="20" t="n">
        <v>3.03581534</v>
      </c>
      <c r="I51" s="18" t="n">
        <v>421.53084414</v>
      </c>
      <c r="J51" s="20" t="n">
        <v>4.35409281</v>
      </c>
      <c r="K51" s="18" t="n">
        <v>403.87490137</v>
      </c>
      <c r="L51" s="20" t="n">
        <v>6.0153042</v>
      </c>
      <c r="M51" s="18" t="s">
        <v>481</v>
      </c>
      <c r="N51" s="20" t="s">
        <v>481</v>
      </c>
      <c r="O51" s="18" t="s">
        <v>481</v>
      </c>
      <c r="P51" s="20" t="s">
        <v>481</v>
      </c>
      <c r="Q51" s="18" t="n">
        <v>410.85572185</v>
      </c>
      <c r="R51" s="20" t="n">
        <v>3.7997542</v>
      </c>
      <c r="S51" s="18" t="s">
        <v>481</v>
      </c>
      <c r="T51" s="20" t="s">
        <v>481</v>
      </c>
      <c r="U51" s="18" t="n">
        <v>372.20692689</v>
      </c>
      <c r="V51" s="20" t="n">
        <v>8.420995789999999</v>
      </c>
    </row>
    <row r="52" spans="1:22">
      <c r="A52" s="15" t="s">
        <v>527</v>
      </c>
      <c r="B52" s="17" t="n">
        <v>5809</v>
      </c>
      <c r="C52" s="18">
        <f>(77.0/B52*100)</f>
        <v/>
      </c>
      <c r="D52" s="19" t="n">
        <v>5732</v>
      </c>
      <c r="E52" s="18" t="n">
        <v>479.83323861</v>
      </c>
      <c r="F52" s="20" t="n">
        <v>2.43071805</v>
      </c>
      <c r="G52" s="18" t="n">
        <v>480.23895001</v>
      </c>
      <c r="H52" s="20" t="n">
        <v>3.98182578</v>
      </c>
      <c r="I52" s="18" t="n">
        <v>460.63211231</v>
      </c>
      <c r="J52" s="20" t="n">
        <v>5.36412562</v>
      </c>
      <c r="K52" s="18" t="n">
        <v>439.77326496</v>
      </c>
      <c r="L52" s="20" t="n">
        <v>6.36948311</v>
      </c>
      <c r="M52" s="18" t="s">
        <v>481</v>
      </c>
      <c r="N52" s="20" t="s">
        <v>481</v>
      </c>
      <c r="O52" s="18" t="s">
        <v>481</v>
      </c>
      <c r="P52" s="20" t="s">
        <v>481</v>
      </c>
      <c r="Q52" s="18" t="s">
        <v>481</v>
      </c>
      <c r="R52" s="20" t="s">
        <v>481</v>
      </c>
      <c r="S52" s="18" t="s">
        <v>481</v>
      </c>
      <c r="T52" s="20" t="s">
        <v>481</v>
      </c>
      <c r="U52" s="18" t="n">
        <v>371.11316867</v>
      </c>
      <c r="V52" s="20" t="n">
        <v>13.33291733</v>
      </c>
    </row>
    <row r="53" spans="1:22">
      <c r="A53" s="15" t="s">
        <v>528</v>
      </c>
      <c r="B53" s="17" t="n">
        <v>5571</v>
      </c>
      <c r="C53" s="18">
        <f>(85.0/B53*100)</f>
        <v/>
      </c>
      <c r="D53" s="19" t="n">
        <v>5486</v>
      </c>
      <c r="E53" s="18" t="n">
        <v>448.5147244</v>
      </c>
      <c r="F53" s="20" t="n">
        <v>1.61020998</v>
      </c>
      <c r="G53" s="18" t="n">
        <v>423.70852811</v>
      </c>
      <c r="H53" s="20" t="n">
        <v>2.8785566</v>
      </c>
      <c r="I53" s="18" t="n">
        <v>400.10247054</v>
      </c>
      <c r="J53" s="20" t="n">
        <v>4.82053509</v>
      </c>
      <c r="K53" s="18" t="n">
        <v>390.38735252</v>
      </c>
      <c r="L53" s="20" t="n">
        <v>4.99590769</v>
      </c>
      <c r="M53" s="18" t="s">
        <v>481</v>
      </c>
      <c r="N53" s="20" t="s">
        <v>481</v>
      </c>
      <c r="O53" s="18" t="s">
        <v>481</v>
      </c>
      <c r="P53" s="20" t="s">
        <v>481</v>
      </c>
      <c r="Q53" s="18" t="s">
        <v>481</v>
      </c>
      <c r="R53" s="20" t="s">
        <v>481</v>
      </c>
      <c r="S53" s="18" t="s">
        <v>481</v>
      </c>
      <c r="T53" s="20" t="s">
        <v>481</v>
      </c>
      <c r="U53" s="18" t="n">
        <v>338.42070992</v>
      </c>
      <c r="V53" s="20" t="n">
        <v>5.97766756</v>
      </c>
    </row>
    <row r="54" spans="1:22">
      <c r="A54" s="15" t="s">
        <v>529</v>
      </c>
      <c r="B54" s="17" t="n">
        <v>4740</v>
      </c>
      <c r="C54" s="18">
        <f>(113.0/B54*100)</f>
        <v/>
      </c>
      <c r="D54" s="19" t="n">
        <v>4627</v>
      </c>
      <c r="E54" s="18" t="n">
        <v>342.00077269</v>
      </c>
      <c r="F54" s="20" t="n">
        <v>2.63077343</v>
      </c>
      <c r="G54" s="18" t="n">
        <v>330.71048566</v>
      </c>
      <c r="H54" s="20" t="n">
        <v>6.42383445</v>
      </c>
      <c r="I54" s="18" t="n">
        <v>315.67952416</v>
      </c>
      <c r="J54" s="20" t="n">
        <v>6.56956467</v>
      </c>
      <c r="K54" s="18" t="n">
        <v>316.17122049</v>
      </c>
      <c r="L54" s="20" t="n">
        <v>5.93045501</v>
      </c>
      <c r="M54" s="18" t="s">
        <v>481</v>
      </c>
      <c r="N54" s="20" t="s">
        <v>481</v>
      </c>
      <c r="O54" s="18" t="s">
        <v>481</v>
      </c>
      <c r="P54" s="20" t="s">
        <v>481</v>
      </c>
      <c r="Q54" s="18" t="s">
        <v>481</v>
      </c>
      <c r="R54" s="20" t="s">
        <v>481</v>
      </c>
      <c r="S54" s="18" t="s">
        <v>481</v>
      </c>
      <c r="T54" s="20" t="s">
        <v>481</v>
      </c>
      <c r="U54" s="18" t="n">
        <v>268.30372781</v>
      </c>
      <c r="V54" s="20" t="n">
        <v>3.82758902</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534.85144999</v>
      </c>
      <c r="F56" s="20" t="n">
        <v>2.40290248</v>
      </c>
      <c r="G56" s="18" t="n">
        <v>508.23470869</v>
      </c>
      <c r="H56" s="20" t="n">
        <v>4.19201452</v>
      </c>
      <c r="I56" s="18" t="n">
        <v>491.25548935</v>
      </c>
      <c r="J56" s="20" t="n">
        <v>5.07608385</v>
      </c>
      <c r="K56" s="18" t="n">
        <v>482.29484144</v>
      </c>
      <c r="L56" s="20" t="n">
        <v>5.18041206</v>
      </c>
      <c r="M56" s="18" t="s">
        <v>481</v>
      </c>
      <c r="N56" s="20" t="s">
        <v>481</v>
      </c>
      <c r="O56" s="18" t="s">
        <v>481</v>
      </c>
      <c r="P56" s="20" t="s">
        <v>481</v>
      </c>
      <c r="Q56" s="18" t="s">
        <v>481</v>
      </c>
      <c r="R56" s="20" t="s">
        <v>481</v>
      </c>
      <c r="S56" s="18" t="s">
        <v>481</v>
      </c>
      <c r="T56" s="20" t="s">
        <v>481</v>
      </c>
      <c r="U56" s="18" t="n">
        <v>470.66845558</v>
      </c>
      <c r="V56" s="20" t="n">
        <v>12.81092568</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(138.0/B61*100)</f>
        <v/>
      </c>
      <c r="D61" s="19" t="n">
        <v>6387</v>
      </c>
      <c r="E61" s="18" t="n">
        <v>487.18242482</v>
      </c>
      <c r="F61" s="20" t="n">
        <v>2.5204056</v>
      </c>
      <c r="G61" s="18" t="n">
        <v>474.42517349</v>
      </c>
      <c r="H61" s="20" t="n">
        <v>3.57563277</v>
      </c>
      <c r="I61" s="18" t="n">
        <v>460.22526511</v>
      </c>
      <c r="J61" s="20" t="n">
        <v>3.92670647</v>
      </c>
      <c r="K61" s="18" t="n">
        <v>445.04046867</v>
      </c>
      <c r="L61" s="20" t="n">
        <v>5.89916805</v>
      </c>
      <c r="M61" s="18" t="s">
        <v>481</v>
      </c>
      <c r="N61" s="20" t="s">
        <v>481</v>
      </c>
      <c r="O61" s="18" t="s">
        <v>481</v>
      </c>
      <c r="P61" s="20" t="s">
        <v>481</v>
      </c>
      <c r="Q61" s="18" t="s">
        <v>481</v>
      </c>
      <c r="R61" s="20" t="s">
        <v>481</v>
      </c>
      <c r="S61" s="18" t="s">
        <v>481</v>
      </c>
      <c r="T61" s="20" t="s">
        <v>481</v>
      </c>
      <c r="U61" s="18" t="n">
        <v>388.99736513</v>
      </c>
      <c r="V61" s="20" t="n">
        <v>9.068850830000001</v>
      </c>
    </row>
    <row r="62" spans="1:22">
      <c r="A62" s="15" t="s">
        <v>537</v>
      </c>
      <c r="B62" s="17" t="n">
        <v>4476</v>
      </c>
      <c r="C62" s="18">
        <f>(3.0/B62*100)</f>
        <v/>
      </c>
      <c r="D62" s="19" t="n">
        <v>4473</v>
      </c>
      <c r="E62" s="18" t="n">
        <v>532.24682573</v>
      </c>
      <c r="F62" s="20" t="n">
        <v>1.46088544</v>
      </c>
      <c r="G62" s="18" t="n">
        <v>534.28723966</v>
      </c>
      <c r="H62" s="20" t="n">
        <v>2.93463943</v>
      </c>
      <c r="I62" s="18" t="n">
        <v>511.02242324</v>
      </c>
      <c r="J62" s="20" t="n">
        <v>4.33433938</v>
      </c>
      <c r="K62" s="18" t="n">
        <v>510.69091051</v>
      </c>
      <c r="L62" s="20" t="n">
        <v>5.66859051</v>
      </c>
      <c r="M62" s="18" t="s">
        <v>481</v>
      </c>
      <c r="N62" s="20" t="s">
        <v>481</v>
      </c>
      <c r="O62" s="18" t="s">
        <v>481</v>
      </c>
      <c r="P62" s="20" t="s">
        <v>481</v>
      </c>
      <c r="Q62" s="18" t="s">
        <v>481</v>
      </c>
      <c r="R62" s="20" t="s">
        <v>481</v>
      </c>
      <c r="S62" s="18" t="s">
        <v>481</v>
      </c>
      <c r="T62" s="20" t="s">
        <v>481</v>
      </c>
      <c r="U62" s="18" t="n">
        <v>471.90934616</v>
      </c>
      <c r="V62" s="20" t="n">
        <v>21.28830098</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(77.0/B66*100)</f>
        <v/>
      </c>
      <c r="D66" s="19" t="n">
        <v>5588</v>
      </c>
      <c r="E66" s="18" t="n">
        <v>420.77560107</v>
      </c>
      <c r="F66" s="20" t="n">
        <v>1.31409893</v>
      </c>
      <c r="G66" s="18" t="n">
        <v>414.65816304</v>
      </c>
      <c r="H66" s="20" t="n">
        <v>3.20164657</v>
      </c>
      <c r="I66" s="18" t="n">
        <v>400.659234</v>
      </c>
      <c r="J66" s="20" t="n">
        <v>5.3577792</v>
      </c>
      <c r="K66" s="18" t="n">
        <v>390.68816293</v>
      </c>
      <c r="L66" s="20" t="n">
        <v>5.93255133</v>
      </c>
      <c r="M66" s="18" t="s">
        <v>481</v>
      </c>
      <c r="N66" s="20" t="s">
        <v>481</v>
      </c>
      <c r="O66" s="18" t="s">
        <v>481</v>
      </c>
      <c r="P66" s="20" t="s">
        <v>481</v>
      </c>
      <c r="Q66" s="18" t="s">
        <v>481</v>
      </c>
      <c r="R66" s="20" t="s">
        <v>481</v>
      </c>
      <c r="S66" s="18" t="s">
        <v>481</v>
      </c>
      <c r="T66" s="20" t="s">
        <v>481</v>
      </c>
      <c r="U66" s="18" t="n">
        <v>331.86457295</v>
      </c>
      <c r="V66" s="20" t="n">
        <v>4.18808471</v>
      </c>
    </row>
    <row r="67" spans="1:22">
      <c r="A67" s="15" t="s">
        <v>542</v>
      </c>
      <c r="B67" s="17" t="n">
        <v>6971</v>
      </c>
      <c r="C67" s="18">
        <f>(117.0/B67*100)</f>
        <v/>
      </c>
      <c r="D67" s="19" t="n">
        <v>6854</v>
      </c>
      <c r="E67" s="18" t="n">
        <v>405.83780542</v>
      </c>
      <c r="F67" s="20" t="n">
        <v>2.52490862</v>
      </c>
      <c r="G67" s="18" t="n">
        <v>401.08933192</v>
      </c>
      <c r="H67" s="20" t="n">
        <v>3.55213881</v>
      </c>
      <c r="I67" s="18" t="n">
        <v>389.86056974</v>
      </c>
      <c r="J67" s="20" t="n">
        <v>2.90679719</v>
      </c>
      <c r="K67" s="18" t="n">
        <v>382.06217979</v>
      </c>
      <c r="L67" s="20" t="n">
        <v>3.94138916</v>
      </c>
      <c r="M67" s="18" t="s">
        <v>481</v>
      </c>
      <c r="N67" s="20" t="s">
        <v>481</v>
      </c>
      <c r="O67" s="18" t="s">
        <v>481</v>
      </c>
      <c r="P67" s="20" t="s">
        <v>481</v>
      </c>
      <c r="Q67" s="18" t="s">
        <v>481</v>
      </c>
      <c r="R67" s="20" t="s">
        <v>481</v>
      </c>
      <c r="S67" s="18" t="s">
        <v>481</v>
      </c>
      <c r="T67" s="20" t="s">
        <v>481</v>
      </c>
      <c r="U67" s="18" t="n">
        <v>309.97721571</v>
      </c>
      <c r="V67" s="20" t="n">
        <v>6.38510297</v>
      </c>
    </row>
    <row r="68" spans="1:22">
      <c r="A68" s="15" t="s">
        <v>543</v>
      </c>
      <c r="B68" s="17" t="n">
        <v>12083</v>
      </c>
      <c r="C68" s="18">
        <f>(26.0/B68*100)</f>
        <v/>
      </c>
      <c r="D68" s="19" t="n">
        <v>12057</v>
      </c>
      <c r="E68" s="18" t="n">
        <v>443.53833488</v>
      </c>
      <c r="F68" s="20" t="n">
        <v>1.34238875</v>
      </c>
      <c r="G68" s="18" t="n">
        <v>410.50152386</v>
      </c>
      <c r="H68" s="20" t="n">
        <v>2.36219386</v>
      </c>
      <c r="I68" s="18" t="n">
        <v>394.14660758</v>
      </c>
      <c r="J68" s="20" t="n">
        <v>2.85597156</v>
      </c>
      <c r="K68" s="18" t="n">
        <v>379.06066071</v>
      </c>
      <c r="L68" s="20" t="n">
        <v>3.74716767</v>
      </c>
      <c r="M68" s="18" t="s">
        <v>481</v>
      </c>
      <c r="N68" s="20" t="s">
        <v>481</v>
      </c>
      <c r="O68" s="18" t="s">
        <v>481</v>
      </c>
      <c r="P68" s="20" t="s">
        <v>481</v>
      </c>
      <c r="Q68" s="18" t="s">
        <v>481</v>
      </c>
      <c r="R68" s="20" t="s">
        <v>481</v>
      </c>
      <c r="S68" s="18" t="s">
        <v>481</v>
      </c>
      <c r="T68" s="20" t="s">
        <v>481</v>
      </c>
      <c r="U68" s="18" t="n">
        <v>336.37770416</v>
      </c>
      <c r="V68" s="20" t="n">
        <v>3.32068146</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496.04315206</v>
      </c>
      <c r="F70" s="20" t="n">
        <v>2.52908817</v>
      </c>
      <c r="G70" s="18" t="n">
        <v>486.39592886</v>
      </c>
      <c r="H70" s="20" t="n">
        <v>5.06048793</v>
      </c>
      <c r="I70" s="18" t="n">
        <v>475.34492524</v>
      </c>
      <c r="J70" s="20" t="n">
        <v>4.00000418</v>
      </c>
      <c r="K70" s="18" t="n">
        <v>448.9071506</v>
      </c>
      <c r="L70" s="20" t="n">
        <v>6.58135445</v>
      </c>
      <c r="M70" s="18" t="s">
        <v>481</v>
      </c>
      <c r="N70" s="20" t="s">
        <v>481</v>
      </c>
      <c r="O70" s="18" t="s">
        <v>481</v>
      </c>
      <c r="P70" s="20" t="s">
        <v>481</v>
      </c>
      <c r="Q70" s="18" t="s">
        <v>481</v>
      </c>
      <c r="R70" s="20" t="s">
        <v>481</v>
      </c>
      <c r="S70" s="18" t="s">
        <v>481</v>
      </c>
      <c r="T70" s="20" t="s">
        <v>481</v>
      </c>
      <c r="U70" s="18" t="n">
        <v>420.4798333</v>
      </c>
      <c r="V70" s="20" t="n">
        <v>8.593655399999999</v>
      </c>
    </row>
    <row r="71" spans="1:22">
      <c r="A71" s="15" t="s">
        <v>546</v>
      </c>
      <c r="B71" s="17" t="n">
        <v>6115</v>
      </c>
      <c r="C71" s="18">
        <f>(17.0/B71*100)</f>
        <v/>
      </c>
      <c r="D71" s="19" t="n">
        <v>6098</v>
      </c>
      <c r="E71" s="18" t="n">
        <v>569.77355018</v>
      </c>
      <c r="F71" s="20" t="n">
        <v>1.61608953</v>
      </c>
      <c r="G71" s="18" t="n">
        <v>540.1288802399999</v>
      </c>
      <c r="H71" s="20" t="n">
        <v>3.63772505</v>
      </c>
      <c r="I71" s="18" t="n">
        <v>510.85554978</v>
      </c>
      <c r="J71" s="20" t="n">
        <v>4.78230089</v>
      </c>
      <c r="K71" s="18" t="n">
        <v>504.25506493</v>
      </c>
      <c r="L71" s="20" t="n">
        <v>6.66222968</v>
      </c>
      <c r="M71" s="18" t="s">
        <v>481</v>
      </c>
      <c r="N71" s="20" t="s">
        <v>481</v>
      </c>
      <c r="O71" s="18" t="s">
        <v>481</v>
      </c>
      <c r="P71" s="20" t="s">
        <v>481</v>
      </c>
      <c r="Q71" s="18" t="s">
        <v>481</v>
      </c>
      <c r="R71" s="20" t="s">
        <v>481</v>
      </c>
      <c r="S71" s="18" t="s">
        <v>481</v>
      </c>
      <c r="T71" s="20" t="s">
        <v>481</v>
      </c>
      <c r="U71" s="18" t="n">
        <v>492.51099814</v>
      </c>
      <c r="V71" s="20" t="n">
        <v>20.02383176</v>
      </c>
    </row>
    <row r="72" spans="1:22">
      <c r="A72" s="15" t="s">
        <v>547</v>
      </c>
      <c r="B72" s="17" t="n">
        <v>7708</v>
      </c>
      <c r="C72" s="18">
        <f>(5.0/B72*100)</f>
        <v/>
      </c>
      <c r="D72" s="19" t="n">
        <v>7703</v>
      </c>
      <c r="E72" s="18" t="n">
        <v>533.21983183</v>
      </c>
      <c r="F72" s="20" t="n">
        <v>2.85861681</v>
      </c>
      <c r="G72" s="18" t="n">
        <v>546.87994814</v>
      </c>
      <c r="H72" s="20" t="n">
        <v>5.46218895</v>
      </c>
      <c r="I72" s="18" t="n">
        <v>518.30844267</v>
      </c>
      <c r="J72" s="20" t="n">
        <v>6.41955164</v>
      </c>
      <c r="K72" s="18" t="n">
        <v>502.5408481</v>
      </c>
      <c r="L72" s="20" t="n">
        <v>7.71395557</v>
      </c>
      <c r="M72" s="18" t="s">
        <v>481</v>
      </c>
      <c r="N72" s="20" t="s">
        <v>481</v>
      </c>
      <c r="O72" s="18" t="s">
        <v>481</v>
      </c>
      <c r="P72" s="20" t="s">
        <v>481</v>
      </c>
      <c r="Q72" s="18" t="s">
        <v>481</v>
      </c>
      <c r="R72" s="20" t="s">
        <v>481</v>
      </c>
      <c r="S72" s="18" t="s">
        <v>481</v>
      </c>
      <c r="T72" s="20" t="s">
        <v>481</v>
      </c>
      <c r="U72" s="18" t="n">
        <v>472.49369635</v>
      </c>
      <c r="V72" s="20" t="n">
        <v>22.79902397</v>
      </c>
    </row>
    <row r="73" spans="1:22">
      <c r="A73" s="15" t="s">
        <v>548</v>
      </c>
      <c r="B73" s="17" t="n">
        <v>8249</v>
      </c>
      <c r="C73" s="18">
        <f>(147.0/B73*100)</f>
        <v/>
      </c>
      <c r="D73" s="19" t="n">
        <v>8102</v>
      </c>
      <c r="E73" s="18" t="n">
        <v>431.13310265</v>
      </c>
      <c r="F73" s="20" t="n">
        <v>2.9113914</v>
      </c>
      <c r="G73" s="18" t="n">
        <v>419.46813318</v>
      </c>
      <c r="H73" s="20" t="n">
        <v>4.12854937</v>
      </c>
      <c r="I73" s="18" t="n">
        <v>395.61623794</v>
      </c>
      <c r="J73" s="20" t="n">
        <v>3.99990277</v>
      </c>
      <c r="K73" s="18" t="n">
        <v>386.49807235</v>
      </c>
      <c r="L73" s="20" t="n">
        <v>4.81775095</v>
      </c>
      <c r="M73" s="18" t="s">
        <v>481</v>
      </c>
      <c r="N73" s="20" t="s">
        <v>481</v>
      </c>
      <c r="O73" s="18" t="s">
        <v>481</v>
      </c>
      <c r="P73" s="20" t="s">
        <v>481</v>
      </c>
      <c r="Q73" s="18" t="s">
        <v>481</v>
      </c>
      <c r="R73" s="20" t="s">
        <v>481</v>
      </c>
      <c r="S73" s="18" t="s">
        <v>481</v>
      </c>
      <c r="T73" s="20" t="s">
        <v>481</v>
      </c>
      <c r="U73" s="18" t="n">
        <v>363.21106254</v>
      </c>
      <c r="V73" s="20" t="n">
        <v>9.705184839999999</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(211.0/B75*100)</f>
        <v/>
      </c>
      <c r="D75" s="19" t="n">
        <v>5164</v>
      </c>
      <c r="E75" s="18" t="n">
        <v>396.42875639</v>
      </c>
      <c r="F75" s="20" t="n">
        <v>2.17058329</v>
      </c>
      <c r="G75" s="18" t="n">
        <v>382.79446391</v>
      </c>
      <c r="H75" s="20" t="n">
        <v>3.98751714</v>
      </c>
      <c r="I75" s="18" t="n">
        <v>371.72667361</v>
      </c>
      <c r="J75" s="20" t="n">
        <v>4.342357</v>
      </c>
      <c r="K75" s="18" t="n">
        <v>365.99059858</v>
      </c>
      <c r="L75" s="20" t="n">
        <v>4.6358864</v>
      </c>
      <c r="M75" s="18" t="s">
        <v>481</v>
      </c>
      <c r="N75" s="20" t="s">
        <v>481</v>
      </c>
      <c r="O75" s="18" t="s">
        <v>481</v>
      </c>
      <c r="P75" s="20" t="s">
        <v>481</v>
      </c>
      <c r="Q75" s="18" t="s">
        <v>481</v>
      </c>
      <c r="R75" s="20" t="s">
        <v>481</v>
      </c>
      <c r="S75" s="18" t="s">
        <v>481</v>
      </c>
      <c r="T75" s="20" t="s">
        <v>481</v>
      </c>
      <c r="U75" s="18" t="n">
        <v>349.92115432</v>
      </c>
      <c r="V75" s="20" t="n">
        <v>4.07601316</v>
      </c>
    </row>
    <row r="76" spans="1:22">
      <c r="A76" s="15" t="s">
        <v>551</v>
      </c>
      <c r="B76" s="17" t="n">
        <v>14167</v>
      </c>
      <c r="C76" s="18">
        <f>(229.0/B76*100)</f>
        <v/>
      </c>
      <c r="D76" s="19" t="n">
        <v>13938</v>
      </c>
      <c r="E76" s="18" t="n">
        <v>458.0350069</v>
      </c>
      <c r="F76" s="20" t="n">
        <v>2.44308309</v>
      </c>
      <c r="G76" s="18" t="n">
        <v>429.30014544</v>
      </c>
      <c r="H76" s="20" t="n">
        <v>3.29899787</v>
      </c>
      <c r="I76" s="18" t="n">
        <v>407.252144</v>
      </c>
      <c r="J76" s="20" t="n">
        <v>4.19781891</v>
      </c>
      <c r="K76" s="18" t="n">
        <v>397.96111245</v>
      </c>
      <c r="L76" s="20" t="n">
        <v>4.04984046</v>
      </c>
      <c r="M76" s="18" t="s">
        <v>481</v>
      </c>
      <c r="N76" s="20" t="s">
        <v>481</v>
      </c>
      <c r="O76" s="18" t="s">
        <v>481</v>
      </c>
      <c r="P76" s="20" t="s">
        <v>481</v>
      </c>
      <c r="Q76" s="18" t="s">
        <v>481</v>
      </c>
      <c r="R76" s="20" t="s">
        <v>481</v>
      </c>
      <c r="S76" s="18" t="s">
        <v>481</v>
      </c>
      <c r="T76" s="20" t="s">
        <v>481</v>
      </c>
      <c r="U76" s="18" t="n">
        <v>350.64558919</v>
      </c>
      <c r="V76" s="20" t="n">
        <v>4.93693132</v>
      </c>
    </row>
    <row r="77" spans="1:22">
      <c r="A77" s="15" t="s">
        <v>552</v>
      </c>
      <c r="B77" s="17" t="n">
        <v>6062</v>
      </c>
      <c r="C77" s="18">
        <f>(92.0/B77*100)</f>
        <v/>
      </c>
      <c r="D77" s="19" t="n">
        <v>5970</v>
      </c>
      <c r="E77" s="18" t="n">
        <v>446.36516823</v>
      </c>
      <c r="F77" s="20" t="n">
        <v>2.17212883</v>
      </c>
      <c r="G77" s="18" t="n">
        <v>441.11029376</v>
      </c>
      <c r="H77" s="20" t="n">
        <v>4.60960853</v>
      </c>
      <c r="I77" s="18" t="n">
        <v>427.300926</v>
      </c>
      <c r="J77" s="20" t="n">
        <v>5.72650009</v>
      </c>
      <c r="K77" s="18" t="n">
        <v>407.81449662</v>
      </c>
      <c r="L77" s="20" t="n">
        <v>5.94910274</v>
      </c>
      <c r="M77" s="18" t="s">
        <v>481</v>
      </c>
      <c r="N77" s="20" t="s">
        <v>481</v>
      </c>
      <c r="O77" s="18" t="s">
        <v>481</v>
      </c>
      <c r="P77" s="20" t="s">
        <v>481</v>
      </c>
      <c r="Q77" s="18" t="s">
        <v>481</v>
      </c>
      <c r="R77" s="20" t="s">
        <v>481</v>
      </c>
      <c r="S77" s="18" t="s">
        <v>481</v>
      </c>
      <c r="T77" s="20" t="s">
        <v>481</v>
      </c>
      <c r="U77" s="18" t="n">
        <v>346.1646914</v>
      </c>
      <c r="V77" s="20" t="n">
        <v>3.66835632</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459.77867181</v>
      </c>
      <c r="F81" s="20" t="n">
        <v>3.44944377</v>
      </c>
      <c r="G81" s="18" t="n">
        <v>445.0060836</v>
      </c>
      <c r="H81" s="20" t="n">
        <v>3.19760901</v>
      </c>
      <c r="I81" s="18" t="n">
        <v>424.66466961</v>
      </c>
      <c r="J81" s="20" t="n">
        <v>3.23487984</v>
      </c>
      <c r="K81" s="18" t="n">
        <v>405.64177361</v>
      </c>
      <c r="L81" s="20" t="n">
        <v>3.9582189</v>
      </c>
      <c r="M81" s="18" t="s">
        <v>481</v>
      </c>
      <c r="N81" s="20" t="s">
        <v>481</v>
      </c>
      <c r="O81" s="18" t="s">
        <v>481</v>
      </c>
      <c r="P81" s="20" t="s">
        <v>481</v>
      </c>
      <c r="Q81" s="18" t="s">
        <v>481</v>
      </c>
      <c r="R81" s="20" t="s">
        <v>481</v>
      </c>
      <c r="S81" s="18" t="s">
        <v>481</v>
      </c>
      <c r="T81" s="20" t="s">
        <v>481</v>
      </c>
      <c r="U81" s="18" t="n">
        <v>387.92546138</v>
      </c>
      <c r="V81" s="20" t="n">
        <v>11.89866361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740</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(394.0/B7*100)</f>
        <v/>
      </c>
      <c r="D7" s="19" t="n">
        <v>14136</v>
      </c>
      <c r="E7" s="18" t="n">
        <v>527.77457696</v>
      </c>
      <c r="F7" s="20" t="n">
        <v>1.83171485</v>
      </c>
      <c r="G7" s="18" t="n">
        <v>503.98000774</v>
      </c>
      <c r="H7" s="20" t="n">
        <v>2.39836887</v>
      </c>
      <c r="I7" s="18" t="n">
        <v>478.07122499</v>
      </c>
      <c r="J7" s="20" t="n">
        <v>3.35217749</v>
      </c>
      <c r="K7" s="18" t="n">
        <v>455.78876778</v>
      </c>
      <c r="L7" s="20" t="n">
        <v>4.75752383</v>
      </c>
      <c r="M7" s="18" t="s">
        <v>481</v>
      </c>
      <c r="N7" s="20" t="s">
        <v>481</v>
      </c>
      <c r="O7" s="18" t="s">
        <v>481</v>
      </c>
      <c r="P7" s="20" t="s">
        <v>481</v>
      </c>
      <c r="Q7" s="18" t="s">
        <v>481</v>
      </c>
      <c r="R7" s="20" t="s">
        <v>481</v>
      </c>
      <c r="S7" s="18" t="s">
        <v>481</v>
      </c>
      <c r="T7" s="20" t="s">
        <v>481</v>
      </c>
      <c r="U7" s="18" t="n">
        <v>425.64494804</v>
      </c>
      <c r="V7" s="20" t="n">
        <v>5.47569819</v>
      </c>
    </row>
    <row r="8" spans="1:22">
      <c r="A8" s="15" t="s">
        <v>483</v>
      </c>
      <c r="B8" s="17" t="n">
        <v>7007</v>
      </c>
      <c r="C8" s="18">
        <f>(28.0/B8*100)</f>
        <v/>
      </c>
      <c r="D8" s="19" t="n">
        <v>6979</v>
      </c>
      <c r="E8" s="18" t="n">
        <v>499.87839456</v>
      </c>
      <c r="F8" s="20" t="n">
        <v>2.4952453</v>
      </c>
      <c r="G8" s="18" t="n">
        <v>509.47844046</v>
      </c>
      <c r="H8" s="20" t="n">
        <v>3.26005717</v>
      </c>
      <c r="I8" s="18" t="n">
        <v>479.75505894</v>
      </c>
      <c r="J8" s="20" t="n">
        <v>6.3565769</v>
      </c>
      <c r="K8" s="18" t="n">
        <v>455.49856009</v>
      </c>
      <c r="L8" s="20" t="n">
        <v>6.79646915</v>
      </c>
      <c r="M8" s="18" t="s">
        <v>481</v>
      </c>
      <c r="N8" s="20" t="s">
        <v>481</v>
      </c>
      <c r="O8" s="18" t="s">
        <v>481</v>
      </c>
      <c r="P8" s="20" t="s">
        <v>481</v>
      </c>
      <c r="Q8" s="18" t="n">
        <v>368.48347797</v>
      </c>
      <c r="R8" s="20" t="n">
        <v>14.99112476</v>
      </c>
      <c r="S8" s="18" t="s">
        <v>481</v>
      </c>
      <c r="T8" s="20" t="s">
        <v>481</v>
      </c>
      <c r="U8" s="18" t="n">
        <v>370.80519282</v>
      </c>
      <c r="V8" s="20" t="n">
        <v>9.991070860000001</v>
      </c>
    </row>
    <row r="9" spans="1:22">
      <c r="A9" s="15" t="s">
        <v>484</v>
      </c>
      <c r="B9" s="17" t="n">
        <v>9651</v>
      </c>
      <c r="C9" s="18">
        <f>(127.0/B9*100)</f>
        <v/>
      </c>
      <c r="D9" s="19" t="n">
        <v>9524</v>
      </c>
      <c r="E9" s="18" t="n">
        <v>513.8268203</v>
      </c>
      <c r="F9" s="20" t="n">
        <v>2.2520241</v>
      </c>
      <c r="G9" s="18" t="n">
        <v>517.06761033</v>
      </c>
      <c r="H9" s="20" t="n">
        <v>3.31663266</v>
      </c>
      <c r="I9" s="18" t="n">
        <v>481.62488301</v>
      </c>
      <c r="J9" s="20" t="n">
        <v>4.97464567</v>
      </c>
      <c r="K9" s="18" t="n">
        <v>461.93181225</v>
      </c>
      <c r="L9" s="20" t="n">
        <v>6.29945022</v>
      </c>
      <c r="M9" s="18" t="s">
        <v>481</v>
      </c>
      <c r="N9" s="20" t="s">
        <v>481</v>
      </c>
      <c r="O9" s="18" t="s">
        <v>481</v>
      </c>
      <c r="P9" s="20" t="s">
        <v>481</v>
      </c>
      <c r="Q9" s="18" t="n">
        <v>374.78530698</v>
      </c>
      <c r="R9" s="20" t="n">
        <v>11.62763904</v>
      </c>
      <c r="S9" s="18" t="s">
        <v>481</v>
      </c>
      <c r="T9" s="20" t="s">
        <v>481</v>
      </c>
      <c r="U9" s="18" t="n">
        <v>396.96387477</v>
      </c>
      <c r="V9" s="20" t="n">
        <v>7.17149161</v>
      </c>
    </row>
    <row r="10" spans="1:22">
      <c r="A10" s="15" t="s">
        <v>485</v>
      </c>
      <c r="B10" s="17" t="n">
        <v>20058</v>
      </c>
      <c r="C10" s="18">
        <f>(0.0/B10*100)</f>
        <v/>
      </c>
      <c r="D10" s="19" t="n">
        <v>20058</v>
      </c>
      <c r="E10" s="18" t="s">
        <v>481</v>
      </c>
      <c r="F10" s="20" t="s">
        <v>481</v>
      </c>
      <c r="G10" s="18" t="s">
        <v>481</v>
      </c>
      <c r="H10" s="20" t="s">
        <v>481</v>
      </c>
      <c r="I10" s="18" t="s">
        <v>481</v>
      </c>
      <c r="J10" s="20" t="s">
        <v>481</v>
      </c>
      <c r="K10" s="18" t="s">
        <v>481</v>
      </c>
      <c r="L10" s="20" t="s">
        <v>481</v>
      </c>
      <c r="M10" s="18" t="s">
        <v>481</v>
      </c>
      <c r="N10" s="20" t="s">
        <v>481</v>
      </c>
      <c r="O10" s="18" t="s">
        <v>481</v>
      </c>
      <c r="P10" s="20" t="s">
        <v>481</v>
      </c>
      <c r="Q10" s="18" t="n">
        <v>527.70468432</v>
      </c>
      <c r="R10" s="20" t="n">
        <v>2.08026152</v>
      </c>
      <c r="S10" s="18" t="s">
        <v>481</v>
      </c>
      <c r="T10" s="20" t="s">
        <v>481</v>
      </c>
      <c r="U10" s="18" t="s">
        <v>481</v>
      </c>
      <c r="V10" s="20" t="s">
        <v>481</v>
      </c>
    </row>
    <row r="11" spans="1:22">
      <c r="A11" s="15" t="s">
        <v>486</v>
      </c>
      <c r="B11" s="17" t="n">
        <v>7053</v>
      </c>
      <c r="C11" s="18">
        <f>(55.0/B11*100)</f>
        <v/>
      </c>
      <c r="D11" s="19" t="n">
        <v>6998</v>
      </c>
      <c r="E11" s="18" t="n">
        <v>453.16301856</v>
      </c>
      <c r="F11" s="20" t="n">
        <v>2.50781488</v>
      </c>
      <c r="G11" s="18" t="n">
        <v>453.68520539</v>
      </c>
      <c r="H11" s="20" t="n">
        <v>4.25820561</v>
      </c>
      <c r="I11" s="18" t="n">
        <v>402.0551492</v>
      </c>
      <c r="J11" s="20" t="n">
        <v>8.106715449999999</v>
      </c>
      <c r="K11" s="18" t="n">
        <v>401.77136645</v>
      </c>
      <c r="L11" s="20" t="n">
        <v>9.109558399999999</v>
      </c>
      <c r="M11" s="18" t="s">
        <v>481</v>
      </c>
      <c r="N11" s="20" t="s">
        <v>481</v>
      </c>
      <c r="O11" s="18" t="s">
        <v>481</v>
      </c>
      <c r="P11" s="20" t="s">
        <v>481</v>
      </c>
      <c r="Q11" s="18" t="s">
        <v>481</v>
      </c>
      <c r="R11" s="20" t="s">
        <v>481</v>
      </c>
      <c r="S11" s="18" t="s">
        <v>481</v>
      </c>
      <c r="T11" s="20" t="s">
        <v>481</v>
      </c>
      <c r="U11" s="18" t="n">
        <v>353.02773657</v>
      </c>
      <c r="V11" s="20" t="n">
        <v>6.87889513</v>
      </c>
    </row>
    <row r="12" spans="1:22">
      <c r="A12" s="15" t="s">
        <v>487</v>
      </c>
      <c r="B12" s="17" t="n">
        <v>6894</v>
      </c>
      <c r="C12" s="18">
        <f>(58.0/B12*100)</f>
        <v/>
      </c>
      <c r="D12" s="19" t="n">
        <v>6836</v>
      </c>
      <c r="E12" s="18" t="n">
        <v>501.64233326</v>
      </c>
      <c r="F12" s="20" t="n">
        <v>1.96119866</v>
      </c>
      <c r="G12" s="18" t="n">
        <v>505.70854179</v>
      </c>
      <c r="H12" s="20" t="n">
        <v>3.07446632</v>
      </c>
      <c r="I12" s="18" t="n">
        <v>471.61926173</v>
      </c>
      <c r="J12" s="20" t="n">
        <v>4.70863622</v>
      </c>
      <c r="K12" s="18" t="n">
        <v>451.03602324</v>
      </c>
      <c r="L12" s="20" t="n">
        <v>7.52586941</v>
      </c>
      <c r="M12" s="18" t="s">
        <v>481</v>
      </c>
      <c r="N12" s="20" t="s">
        <v>481</v>
      </c>
      <c r="O12" s="18" t="s">
        <v>481</v>
      </c>
      <c r="P12" s="20" t="s">
        <v>481</v>
      </c>
      <c r="Q12" s="18" t="n">
        <v>366.6777112</v>
      </c>
      <c r="R12" s="20" t="n">
        <v>14.39052153</v>
      </c>
      <c r="S12" s="18" t="s">
        <v>481</v>
      </c>
      <c r="T12" s="20" t="s">
        <v>481</v>
      </c>
      <c r="U12" s="18" t="n">
        <v>395.59056609</v>
      </c>
      <c r="V12" s="20" t="n">
        <v>8.53307629</v>
      </c>
    </row>
    <row r="13" spans="1:22">
      <c r="A13" s="15" t="s">
        <v>488</v>
      </c>
      <c r="B13" s="17" t="n">
        <v>7161</v>
      </c>
      <c r="C13" s="18">
        <f>(96.0/B13*100)</f>
        <v/>
      </c>
      <c r="D13" s="19" t="n">
        <v>7065</v>
      </c>
      <c r="E13" s="18" t="n">
        <v>513.97707328</v>
      </c>
      <c r="F13" s="20" t="n">
        <v>2.16582456</v>
      </c>
      <c r="G13" s="18" t="n">
        <v>504.23244615</v>
      </c>
      <c r="H13" s="20" t="n">
        <v>3.63410012</v>
      </c>
      <c r="I13" s="18" t="n">
        <v>473.56727412</v>
      </c>
      <c r="J13" s="20" t="n">
        <v>6.83909705</v>
      </c>
      <c r="K13" s="18" t="n">
        <v>446.38037543</v>
      </c>
      <c r="L13" s="20" t="n">
        <v>7.28222765</v>
      </c>
      <c r="M13" s="18" t="s">
        <v>481</v>
      </c>
      <c r="N13" s="20" t="s">
        <v>481</v>
      </c>
      <c r="O13" s="18" t="s">
        <v>481</v>
      </c>
      <c r="P13" s="20" t="s">
        <v>481</v>
      </c>
      <c r="Q13" s="18" t="n">
        <v>436.36003517</v>
      </c>
      <c r="R13" s="20" t="n">
        <v>6.43426798</v>
      </c>
      <c r="S13" s="18" t="s">
        <v>481</v>
      </c>
      <c r="T13" s="20" t="s">
        <v>481</v>
      </c>
      <c r="U13" s="18" t="n">
        <v>381.82184398</v>
      </c>
      <c r="V13" s="20" t="n">
        <v>9.743845090000001</v>
      </c>
    </row>
    <row r="14" spans="1:22">
      <c r="A14" s="15" t="s">
        <v>489</v>
      </c>
      <c r="B14" s="17" t="n">
        <v>5587</v>
      </c>
      <c r="C14" s="18">
        <f>(76.0/B14*100)</f>
        <v/>
      </c>
      <c r="D14" s="19" t="n">
        <v>5511</v>
      </c>
      <c r="E14" s="18" t="n">
        <v>542.42916452</v>
      </c>
      <c r="F14" s="20" t="n">
        <v>2.16422666</v>
      </c>
      <c r="G14" s="18" t="n">
        <v>536.69192333</v>
      </c>
      <c r="H14" s="20" t="n">
        <v>3.54082674</v>
      </c>
      <c r="I14" s="18" t="n">
        <v>507.87553119</v>
      </c>
      <c r="J14" s="20" t="n">
        <v>4.99752054</v>
      </c>
      <c r="K14" s="18" t="n">
        <v>476.86273797</v>
      </c>
      <c r="L14" s="20" t="n">
        <v>7.8336522</v>
      </c>
      <c r="M14" s="18" t="s">
        <v>481</v>
      </c>
      <c r="N14" s="20" t="s">
        <v>481</v>
      </c>
      <c r="O14" s="18" t="s">
        <v>481</v>
      </c>
      <c r="P14" s="20" t="s">
        <v>481</v>
      </c>
      <c r="Q14" s="18" t="s">
        <v>481</v>
      </c>
      <c r="R14" s="20" t="s">
        <v>481</v>
      </c>
      <c r="S14" s="18" t="s">
        <v>481</v>
      </c>
      <c r="T14" s="20" t="s">
        <v>481</v>
      </c>
      <c r="U14" s="18" t="n">
        <v>427.44903521</v>
      </c>
      <c r="V14" s="20" t="n">
        <v>16.05072132</v>
      </c>
    </row>
    <row r="15" spans="1:22">
      <c r="A15" s="15" t="s">
        <v>490</v>
      </c>
      <c r="B15" s="17" t="n">
        <v>5882</v>
      </c>
      <c r="C15" s="18">
        <f>(53.0/B15*100)</f>
        <v/>
      </c>
      <c r="D15" s="19" t="n">
        <v>5829</v>
      </c>
      <c r="E15" s="18" t="n">
        <v>542.81603847</v>
      </c>
      <c r="F15" s="20" t="n">
        <v>2.34216971</v>
      </c>
      <c r="G15" s="18" t="n">
        <v>517.08951143</v>
      </c>
      <c r="H15" s="20" t="n">
        <v>4.02147873</v>
      </c>
      <c r="I15" s="18" t="n">
        <v>492.91435852</v>
      </c>
      <c r="J15" s="20" t="n">
        <v>5.88490518</v>
      </c>
      <c r="K15" s="18" t="n">
        <v>476.40727806</v>
      </c>
      <c r="L15" s="20" t="n">
        <v>7.53286388</v>
      </c>
      <c r="M15" s="18" t="s">
        <v>481</v>
      </c>
      <c r="N15" s="20" t="s">
        <v>481</v>
      </c>
      <c r="O15" s="18" t="s">
        <v>481</v>
      </c>
      <c r="P15" s="20" t="s">
        <v>481</v>
      </c>
      <c r="Q15" s="18" t="n">
        <v>375.95013089</v>
      </c>
      <c r="R15" s="20" t="n">
        <v>17.42774697</v>
      </c>
      <c r="S15" s="18" t="s">
        <v>481</v>
      </c>
      <c r="T15" s="20" t="s">
        <v>481</v>
      </c>
      <c r="U15" s="18" t="n">
        <v>416.91366017</v>
      </c>
      <c r="V15" s="20" t="n">
        <v>8.978461899999999</v>
      </c>
    </row>
    <row r="16" spans="1:22">
      <c r="A16" s="15" t="s">
        <v>491</v>
      </c>
      <c r="B16" s="17" t="n">
        <v>6108</v>
      </c>
      <c r="C16" s="18">
        <f>(110.0/B16*100)</f>
        <v/>
      </c>
      <c r="D16" s="19" t="n">
        <v>5998</v>
      </c>
      <c r="E16" s="18" t="n">
        <v>509.50604078</v>
      </c>
      <c r="F16" s="20" t="n">
        <v>2.08756006</v>
      </c>
      <c r="G16" s="18" t="n">
        <v>511.12234185</v>
      </c>
      <c r="H16" s="20" t="n">
        <v>3.15635392</v>
      </c>
      <c r="I16" s="18" t="n">
        <v>457.2509464</v>
      </c>
      <c r="J16" s="20" t="n">
        <v>5.72947721</v>
      </c>
      <c r="K16" s="18" t="n">
        <v>427.64647718</v>
      </c>
      <c r="L16" s="20" t="n">
        <v>6.69168704</v>
      </c>
      <c r="M16" s="18" t="s">
        <v>481</v>
      </c>
      <c r="N16" s="20" t="s">
        <v>481</v>
      </c>
      <c r="O16" s="18" t="s">
        <v>481</v>
      </c>
      <c r="P16" s="20" t="s">
        <v>481</v>
      </c>
      <c r="Q16" s="18" t="s">
        <v>481</v>
      </c>
      <c r="R16" s="20" t="s">
        <v>481</v>
      </c>
      <c r="S16" s="18" t="s">
        <v>481</v>
      </c>
      <c r="T16" s="20" t="s">
        <v>481</v>
      </c>
      <c r="U16" s="18" t="n">
        <v>376.00140794</v>
      </c>
      <c r="V16" s="20" t="n">
        <v>8.727064560000001</v>
      </c>
    </row>
    <row r="17" spans="1:22">
      <c r="A17" s="15" t="s">
        <v>492</v>
      </c>
      <c r="B17" s="17" t="n">
        <v>6504</v>
      </c>
      <c r="C17" s="18">
        <f>(734.0/B17*100)</f>
        <v/>
      </c>
      <c r="D17" s="19" t="n">
        <v>5770</v>
      </c>
      <c r="E17" s="18" t="n">
        <v>525.55017872</v>
      </c>
      <c r="F17" s="20" t="n">
        <v>2.67686144</v>
      </c>
      <c r="G17" s="18" t="n">
        <v>519.51076324</v>
      </c>
      <c r="H17" s="20" t="n">
        <v>4.27628963</v>
      </c>
      <c r="I17" s="18" t="n">
        <v>489.17218007</v>
      </c>
      <c r="J17" s="20" t="n">
        <v>6.85182708</v>
      </c>
      <c r="K17" s="18" t="n">
        <v>465.03436819</v>
      </c>
      <c r="L17" s="20" t="n">
        <v>10.51313199</v>
      </c>
      <c r="M17" s="18" t="s">
        <v>481</v>
      </c>
      <c r="N17" s="20" t="s">
        <v>481</v>
      </c>
      <c r="O17" s="18" t="s">
        <v>481</v>
      </c>
      <c r="P17" s="20" t="s">
        <v>481</v>
      </c>
      <c r="Q17" s="18" t="n">
        <v>360.48925247</v>
      </c>
      <c r="R17" s="20" t="n">
        <v>12.44339086</v>
      </c>
      <c r="S17" s="18" t="s">
        <v>481</v>
      </c>
      <c r="T17" s="20" t="s">
        <v>481</v>
      </c>
      <c r="U17" s="18" t="n">
        <v>419.97629588</v>
      </c>
      <c r="V17" s="20" t="n">
        <v>9.564826269999999</v>
      </c>
    </row>
    <row r="18" spans="1:22">
      <c r="A18" s="15" t="s">
        <v>493</v>
      </c>
      <c r="B18" s="17" t="n">
        <v>5532</v>
      </c>
      <c r="C18" s="18">
        <f>(28.0/B18*100)</f>
        <v/>
      </c>
      <c r="D18" s="19" t="n">
        <v>5504</v>
      </c>
      <c r="E18" s="18" t="n">
        <v>461.65712906</v>
      </c>
      <c r="F18" s="20" t="n">
        <v>3.62194705</v>
      </c>
      <c r="G18" s="18" t="n">
        <v>459.23315511</v>
      </c>
      <c r="H18" s="20" t="n">
        <v>5.57142188</v>
      </c>
      <c r="I18" s="18" t="n">
        <v>427.00239587</v>
      </c>
      <c r="J18" s="20" t="n">
        <v>9.282766730000001</v>
      </c>
      <c r="K18" s="18" t="n">
        <v>402.07536751</v>
      </c>
      <c r="L18" s="20" t="n">
        <v>8.27970339</v>
      </c>
      <c r="M18" s="18" t="s">
        <v>481</v>
      </c>
      <c r="N18" s="20" t="s">
        <v>481</v>
      </c>
      <c r="O18" s="18" t="s">
        <v>481</v>
      </c>
      <c r="P18" s="20" t="s">
        <v>481</v>
      </c>
      <c r="Q18" s="18" t="s">
        <v>481</v>
      </c>
      <c r="R18" s="20" t="s">
        <v>481</v>
      </c>
      <c r="S18" s="18" t="s">
        <v>481</v>
      </c>
      <c r="T18" s="20" t="s">
        <v>481</v>
      </c>
      <c r="U18" s="18" t="n">
        <v>364.06299996</v>
      </c>
      <c r="V18" s="20" t="n">
        <v>9.600451469999999</v>
      </c>
    </row>
    <row r="19" spans="1:22">
      <c r="A19" s="15" t="s">
        <v>494</v>
      </c>
      <c r="B19" s="17" t="n">
        <v>5658</v>
      </c>
      <c r="C19" s="18">
        <f>(75.0/B19*100)</f>
        <v/>
      </c>
      <c r="D19" s="19" t="n">
        <v>5583</v>
      </c>
      <c r="E19" s="18" t="n">
        <v>483.48628445</v>
      </c>
      <c r="F19" s="20" t="n">
        <v>2.69612884</v>
      </c>
      <c r="G19" s="18" t="n">
        <v>490.74100912</v>
      </c>
      <c r="H19" s="20" t="n">
        <v>4.02310923</v>
      </c>
      <c r="I19" s="18" t="n">
        <v>446.85491469</v>
      </c>
      <c r="J19" s="20" t="n">
        <v>6.11734672</v>
      </c>
      <c r="K19" s="18" t="n">
        <v>422.79896038</v>
      </c>
      <c r="L19" s="20" t="n">
        <v>8.191388979999999</v>
      </c>
      <c r="M19" s="18" t="s">
        <v>481</v>
      </c>
      <c r="N19" s="20" t="s">
        <v>481</v>
      </c>
      <c r="O19" s="18" t="s">
        <v>481</v>
      </c>
      <c r="P19" s="20" t="s">
        <v>481</v>
      </c>
      <c r="Q19" s="18" t="s">
        <v>481</v>
      </c>
      <c r="R19" s="20" t="s">
        <v>481</v>
      </c>
      <c r="S19" s="18" t="s">
        <v>481</v>
      </c>
      <c r="T19" s="20" t="s">
        <v>481</v>
      </c>
      <c r="U19" s="18" t="n">
        <v>373.16802912</v>
      </c>
      <c r="V19" s="20" t="n">
        <v>10.05387369</v>
      </c>
    </row>
    <row r="20" spans="1:22">
      <c r="A20" s="15" t="s">
        <v>495</v>
      </c>
      <c r="B20" s="17" t="n">
        <v>3371</v>
      </c>
      <c r="C20" s="18">
        <f>(75.0/B20*100)</f>
        <v/>
      </c>
      <c r="D20" s="19" t="n">
        <v>3296</v>
      </c>
      <c r="E20" s="18" t="n">
        <v>481.23148818</v>
      </c>
      <c r="F20" s="20" t="n">
        <v>1.80930139</v>
      </c>
      <c r="G20" s="18" t="n">
        <v>459.48712862</v>
      </c>
      <c r="H20" s="20" t="n">
        <v>5.69568668</v>
      </c>
      <c r="I20" s="18" t="n">
        <v>444.80097439</v>
      </c>
      <c r="J20" s="20" t="n">
        <v>9.366233729999999</v>
      </c>
      <c r="K20" s="18" t="n">
        <v>415.4891195</v>
      </c>
      <c r="L20" s="20" t="n">
        <v>11.87579024</v>
      </c>
      <c r="M20" s="18" t="s">
        <v>481</v>
      </c>
      <c r="N20" s="20" t="s">
        <v>481</v>
      </c>
      <c r="O20" s="18" t="s">
        <v>481</v>
      </c>
      <c r="P20" s="20" t="s">
        <v>481</v>
      </c>
      <c r="Q20" s="18" t="s">
        <v>481</v>
      </c>
      <c r="R20" s="20" t="s">
        <v>481</v>
      </c>
      <c r="S20" s="18" t="s">
        <v>481</v>
      </c>
      <c r="T20" s="20" t="s">
        <v>481</v>
      </c>
      <c r="U20" s="18" t="n">
        <v>368.00412845</v>
      </c>
      <c r="V20" s="20" t="n">
        <v>11.51676073</v>
      </c>
    </row>
    <row r="21" spans="1:22">
      <c r="A21" s="15" t="s">
        <v>496</v>
      </c>
      <c r="B21" s="17" t="n">
        <v>5741</v>
      </c>
      <c r="C21" s="18">
        <f>(45.0/B21*100)</f>
        <v/>
      </c>
      <c r="D21" s="19" t="n">
        <v>5696</v>
      </c>
      <c r="E21" s="18" t="n">
        <v>506.34463831</v>
      </c>
      <c r="F21" s="20" t="n">
        <v>2.33291762</v>
      </c>
      <c r="G21" s="18" t="n">
        <v>505.68280419</v>
      </c>
      <c r="H21" s="20" t="n">
        <v>3.22267993</v>
      </c>
      <c r="I21" s="18" t="n">
        <v>485.11476414</v>
      </c>
      <c r="J21" s="20" t="n">
        <v>5.75491525</v>
      </c>
      <c r="K21" s="18" t="n">
        <v>471.78871649</v>
      </c>
      <c r="L21" s="20" t="n">
        <v>8.28791706</v>
      </c>
      <c r="M21" s="18" t="s">
        <v>481</v>
      </c>
      <c r="N21" s="20" t="s">
        <v>481</v>
      </c>
      <c r="O21" s="18" t="s">
        <v>481</v>
      </c>
      <c r="P21" s="20" t="s">
        <v>481</v>
      </c>
      <c r="Q21" s="18" t="s">
        <v>481</v>
      </c>
      <c r="R21" s="20" t="s">
        <v>481</v>
      </c>
      <c r="S21" s="18" t="s">
        <v>481</v>
      </c>
      <c r="T21" s="20" t="s">
        <v>481</v>
      </c>
      <c r="U21" s="18" t="n">
        <v>417.84485352</v>
      </c>
      <c r="V21" s="20" t="n">
        <v>14.6777041</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466.55281214</v>
      </c>
      <c r="R22" s="20" t="n">
        <v>3.43755424</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480.54676244</v>
      </c>
      <c r="R23" s="20" t="n">
        <v>2.51595285</v>
      </c>
      <c r="S23" s="18" t="s">
        <v>481</v>
      </c>
      <c r="T23" s="20" t="s">
        <v>481</v>
      </c>
      <c r="U23" s="18" t="s">
        <v>481</v>
      </c>
      <c r="V23" s="20" t="s">
        <v>481</v>
      </c>
    </row>
    <row r="24" spans="1:22">
      <c r="A24" s="15" t="s">
        <v>499</v>
      </c>
      <c r="B24" s="17" t="n">
        <v>6647</v>
      </c>
      <c r="C24" s="18">
        <f>(7.0/B24*100)</f>
        <v/>
      </c>
      <c r="D24" s="19" t="n">
        <v>6640</v>
      </c>
      <c r="E24" s="18" t="n">
        <v>540.44446795</v>
      </c>
      <c r="F24" s="20" t="n">
        <v>2.90262468</v>
      </c>
      <c r="G24" s="18" t="n">
        <v>551.93354516</v>
      </c>
      <c r="H24" s="20" t="n">
        <v>4.86250045</v>
      </c>
      <c r="I24" s="18" t="n">
        <v>515.0335587</v>
      </c>
      <c r="J24" s="20" t="n">
        <v>8.297843070000001</v>
      </c>
      <c r="K24" s="18" t="n">
        <v>508.41414437</v>
      </c>
      <c r="L24" s="20" t="n">
        <v>8.361655519999999</v>
      </c>
      <c r="M24" s="18" t="s">
        <v>481</v>
      </c>
      <c r="N24" s="20" t="s">
        <v>481</v>
      </c>
      <c r="O24" s="18" t="s">
        <v>481</v>
      </c>
      <c r="P24" s="20" t="s">
        <v>481</v>
      </c>
      <c r="Q24" s="18" t="s">
        <v>481</v>
      </c>
      <c r="R24" s="20" t="s">
        <v>481</v>
      </c>
      <c r="S24" s="18" t="s">
        <v>481</v>
      </c>
      <c r="T24" s="20" t="s">
        <v>481</v>
      </c>
      <c r="U24" s="18" t="n">
        <v>446.61617785</v>
      </c>
      <c r="V24" s="20" t="n">
        <v>15.20051305</v>
      </c>
    </row>
    <row r="25" spans="1:22">
      <c r="A25" s="15" t="s">
        <v>500</v>
      </c>
      <c r="B25" s="17" t="n">
        <v>5581</v>
      </c>
      <c r="C25" s="18">
        <f>(24.0/B25*100)</f>
        <v/>
      </c>
      <c r="D25" s="19" t="n">
        <v>5557</v>
      </c>
      <c r="E25" s="18" t="n">
        <v>520.06208911</v>
      </c>
      <c r="F25" s="20" t="n">
        <v>3.11937075</v>
      </c>
      <c r="G25" s="18" t="n">
        <v>508.0650426</v>
      </c>
      <c r="H25" s="20" t="n">
        <v>6.70102665</v>
      </c>
      <c r="I25" s="18" t="n">
        <v>459.47008103</v>
      </c>
      <c r="J25" s="20" t="n">
        <v>7.65105465</v>
      </c>
      <c r="K25" s="18" t="n">
        <v>447.23930021</v>
      </c>
      <c r="L25" s="20" t="n">
        <v>14.32755794</v>
      </c>
      <c r="M25" s="18" t="s">
        <v>481</v>
      </c>
      <c r="N25" s="20" t="s">
        <v>481</v>
      </c>
      <c r="O25" s="18" t="s">
        <v>481</v>
      </c>
      <c r="P25" s="20" t="s">
        <v>481</v>
      </c>
      <c r="Q25" s="18" t="s">
        <v>481</v>
      </c>
      <c r="R25" s="20" t="s">
        <v>481</v>
      </c>
      <c r="S25" s="18" t="s">
        <v>481</v>
      </c>
      <c r="T25" s="20" t="s">
        <v>481</v>
      </c>
      <c r="U25" s="18" t="n">
        <v>409.30294488</v>
      </c>
      <c r="V25" s="20" t="n">
        <v>28.6419973</v>
      </c>
    </row>
    <row r="26" spans="1:22">
      <c r="A26" s="15" t="s">
        <v>501</v>
      </c>
      <c r="B26" s="17" t="n">
        <v>4869</v>
      </c>
      <c r="C26" s="18">
        <f>(38.0/B26*100)</f>
        <v/>
      </c>
      <c r="D26" s="19" t="n">
        <v>4831</v>
      </c>
      <c r="E26" s="18" t="n">
        <v>495.45833206</v>
      </c>
      <c r="F26" s="20" t="n">
        <v>1.93013325</v>
      </c>
      <c r="G26" s="18" t="n">
        <v>495.47017774</v>
      </c>
      <c r="H26" s="20" t="n">
        <v>3.04034431</v>
      </c>
      <c r="I26" s="18" t="n">
        <v>468.61487314</v>
      </c>
      <c r="J26" s="20" t="n">
        <v>5.53542876</v>
      </c>
      <c r="K26" s="18" t="n">
        <v>440.74724553</v>
      </c>
      <c r="L26" s="20" t="n">
        <v>7.80359563</v>
      </c>
      <c r="M26" s="18" t="s">
        <v>481</v>
      </c>
      <c r="N26" s="20" t="s">
        <v>481</v>
      </c>
      <c r="O26" s="18" t="s">
        <v>481</v>
      </c>
      <c r="P26" s="20" t="s">
        <v>481</v>
      </c>
      <c r="Q26" s="18" t="s">
        <v>481</v>
      </c>
      <c r="R26" s="20" t="s">
        <v>481</v>
      </c>
      <c r="S26" s="18" t="s">
        <v>481</v>
      </c>
      <c r="T26" s="20" t="s">
        <v>481</v>
      </c>
      <c r="U26" s="18" t="n">
        <v>424.51299709</v>
      </c>
      <c r="V26" s="20" t="n">
        <v>10.04236732</v>
      </c>
    </row>
    <row r="27" spans="1:22">
      <c r="A27" s="15" t="s">
        <v>502</v>
      </c>
      <c r="B27" s="17" t="n">
        <v>5299</v>
      </c>
      <c r="C27" s="18">
        <f>(20.0/B27*100)</f>
        <v/>
      </c>
      <c r="D27" s="19" t="n">
        <v>5279</v>
      </c>
      <c r="E27" s="18" t="n">
        <v>492.50536814</v>
      </c>
      <c r="F27" s="20" t="n">
        <v>1.37446879</v>
      </c>
      <c r="G27" s="18" t="n">
        <v>492.08901796</v>
      </c>
      <c r="H27" s="20" t="n">
        <v>3.09575037</v>
      </c>
      <c r="I27" s="18" t="n">
        <v>447.65344111</v>
      </c>
      <c r="J27" s="20" t="n">
        <v>5.60990202</v>
      </c>
      <c r="K27" s="18" t="n">
        <v>434.96853715</v>
      </c>
      <c r="L27" s="20" t="n">
        <v>6.09828684</v>
      </c>
      <c r="M27" s="18" t="s">
        <v>481</v>
      </c>
      <c r="N27" s="20" t="s">
        <v>481</v>
      </c>
      <c r="O27" s="18" t="s">
        <v>481</v>
      </c>
      <c r="P27" s="20" t="s">
        <v>481</v>
      </c>
      <c r="Q27" s="18" t="s">
        <v>481</v>
      </c>
      <c r="R27" s="20" t="s">
        <v>481</v>
      </c>
      <c r="S27" s="18" t="s">
        <v>481</v>
      </c>
      <c r="T27" s="20" t="s">
        <v>481</v>
      </c>
      <c r="U27" s="18" t="n">
        <v>379.74756194</v>
      </c>
      <c r="V27" s="20" t="n">
        <v>5.87526076</v>
      </c>
    </row>
    <row r="28" spans="1:22">
      <c r="A28" s="15" t="s">
        <v>503</v>
      </c>
      <c r="B28" s="17" t="n">
        <v>7568</v>
      </c>
      <c r="C28" s="18">
        <f>(68.0/B28*100)</f>
        <v/>
      </c>
      <c r="D28" s="19" t="n">
        <v>7500</v>
      </c>
      <c r="E28" s="18" t="n">
        <v>418.46185436</v>
      </c>
      <c r="F28" s="20" t="n">
        <v>2.1266241</v>
      </c>
      <c r="G28" s="18" t="n">
        <v>421.31093424</v>
      </c>
      <c r="H28" s="20" t="n">
        <v>3.76413864</v>
      </c>
      <c r="I28" s="18" t="n">
        <v>392.69040748</v>
      </c>
      <c r="J28" s="20" t="n">
        <v>7.51143767</v>
      </c>
      <c r="K28" s="18" t="n">
        <v>371.99855395</v>
      </c>
      <c r="L28" s="20" t="n">
        <v>7.79541036</v>
      </c>
      <c r="M28" s="18" t="s">
        <v>481</v>
      </c>
      <c r="N28" s="20" t="s">
        <v>481</v>
      </c>
      <c r="O28" s="18" t="s">
        <v>481</v>
      </c>
      <c r="P28" s="20" t="s">
        <v>481</v>
      </c>
      <c r="Q28" s="18" t="s">
        <v>481</v>
      </c>
      <c r="R28" s="20" t="s">
        <v>481</v>
      </c>
      <c r="S28" s="18" t="s">
        <v>481</v>
      </c>
      <c r="T28" s="20" t="s">
        <v>481</v>
      </c>
      <c r="U28" s="18" t="n">
        <v>371.31372957</v>
      </c>
      <c r="V28" s="20" t="n">
        <v>7.93127937</v>
      </c>
    </row>
    <row r="29" spans="1:22">
      <c r="A29" s="15" t="s">
        <v>504</v>
      </c>
      <c r="B29" s="17" t="n">
        <v>5385</v>
      </c>
      <c r="C29" s="18">
        <f>(30.0/B29*100)</f>
        <v/>
      </c>
      <c r="D29" s="19" t="n">
        <v>5355</v>
      </c>
      <c r="E29" s="18" t="n">
        <v>517.26745839</v>
      </c>
      <c r="F29" s="20" t="n">
        <v>2.37975266</v>
      </c>
      <c r="G29" s="18" t="n">
        <v>509.49139246</v>
      </c>
      <c r="H29" s="20" t="n">
        <v>4.13571502</v>
      </c>
      <c r="I29" s="18" t="n">
        <v>493.09507825</v>
      </c>
      <c r="J29" s="20" t="n">
        <v>10.63735628</v>
      </c>
      <c r="K29" s="18" t="n">
        <v>449.90990247</v>
      </c>
      <c r="L29" s="20" t="n">
        <v>9.756517949999999</v>
      </c>
      <c r="M29" s="18" t="s">
        <v>481</v>
      </c>
      <c r="N29" s="20" t="s">
        <v>481</v>
      </c>
      <c r="O29" s="18" t="s">
        <v>481</v>
      </c>
      <c r="P29" s="20" t="s">
        <v>481</v>
      </c>
      <c r="Q29" s="18" t="n">
        <v>358.28551468</v>
      </c>
      <c r="R29" s="20" t="n">
        <v>8.567023300000001</v>
      </c>
      <c r="S29" s="18" t="s">
        <v>481</v>
      </c>
      <c r="T29" s="20" t="s">
        <v>481</v>
      </c>
      <c r="U29" s="18" t="n">
        <v>413.60443451</v>
      </c>
      <c r="V29" s="20" t="n">
        <v>17.33784021</v>
      </c>
    </row>
    <row r="30" spans="1:22">
      <c r="A30" s="15" t="s">
        <v>505</v>
      </c>
      <c r="B30" s="17" t="n">
        <v>4520</v>
      </c>
      <c r="C30" s="18">
        <f>(109.0/B30*100)</f>
        <v/>
      </c>
      <c r="D30" s="19" t="n">
        <v>4411</v>
      </c>
      <c r="E30" s="18" t="n">
        <v>529.5440519</v>
      </c>
      <c r="F30" s="20" t="n">
        <v>2.77916481</v>
      </c>
      <c r="G30" s="18" t="n">
        <v>508.17652504</v>
      </c>
      <c r="H30" s="20" t="n">
        <v>4.00546699</v>
      </c>
      <c r="I30" s="18" t="n">
        <v>498.46327249</v>
      </c>
      <c r="J30" s="20" t="n">
        <v>6.35313669</v>
      </c>
      <c r="K30" s="18" t="n">
        <v>459.09252166</v>
      </c>
      <c r="L30" s="20" t="n">
        <v>5.89363066</v>
      </c>
      <c r="M30" s="18" t="s">
        <v>481</v>
      </c>
      <c r="N30" s="20" t="s">
        <v>481</v>
      </c>
      <c r="O30" s="18" t="s">
        <v>481</v>
      </c>
      <c r="P30" s="20" t="s">
        <v>481</v>
      </c>
      <c r="Q30" s="18" t="s">
        <v>481</v>
      </c>
      <c r="R30" s="20" t="s">
        <v>481</v>
      </c>
      <c r="S30" s="18" t="s">
        <v>481</v>
      </c>
      <c r="T30" s="20" t="s">
        <v>481</v>
      </c>
      <c r="U30" s="18" t="n">
        <v>417.88545079</v>
      </c>
      <c r="V30" s="20" t="n">
        <v>9.91192193</v>
      </c>
    </row>
    <row r="31" spans="1:22">
      <c r="A31" s="15" t="s">
        <v>506</v>
      </c>
      <c r="B31" s="17" t="n">
        <v>5456</v>
      </c>
      <c r="C31" s="18">
        <f>(127.0/B31*100)</f>
        <v/>
      </c>
      <c r="D31" s="19" t="n">
        <v>5329</v>
      </c>
      <c r="E31" s="18" t="n">
        <v>512.2289196</v>
      </c>
      <c r="F31" s="20" t="n">
        <v>2.29714092</v>
      </c>
      <c r="G31" s="18" t="n">
        <v>491.00350184</v>
      </c>
      <c r="H31" s="20" t="n">
        <v>3.57859355</v>
      </c>
      <c r="I31" s="18" t="n">
        <v>464.91739977</v>
      </c>
      <c r="J31" s="20" t="n">
        <v>5.64231691</v>
      </c>
      <c r="K31" s="18" t="n">
        <v>436.34649172</v>
      </c>
      <c r="L31" s="20" t="n">
        <v>8.44956197</v>
      </c>
      <c r="M31" s="18" t="s">
        <v>481</v>
      </c>
      <c r="N31" s="20" t="s">
        <v>481</v>
      </c>
      <c r="O31" s="18" t="s">
        <v>481</v>
      </c>
      <c r="P31" s="20" t="s">
        <v>481</v>
      </c>
      <c r="Q31" s="18" t="s">
        <v>481</v>
      </c>
      <c r="R31" s="20" t="s">
        <v>481</v>
      </c>
      <c r="S31" s="18" t="s">
        <v>481</v>
      </c>
      <c r="T31" s="20" t="s">
        <v>481</v>
      </c>
      <c r="U31" s="18" t="n">
        <v>394.52649383</v>
      </c>
      <c r="V31" s="20" t="n">
        <v>7.18262357</v>
      </c>
    </row>
    <row r="32" spans="1:22">
      <c r="A32" s="15" t="s">
        <v>507</v>
      </c>
      <c r="B32" s="17" t="n">
        <v>4478</v>
      </c>
      <c r="C32" s="18">
        <f>(5.0/B32*100)</f>
        <v/>
      </c>
      <c r="D32" s="19" t="n">
        <v>4473</v>
      </c>
      <c r="E32" s="18" t="n">
        <v>507.22754906</v>
      </c>
      <c r="F32" s="20" t="n">
        <v>2.49378422</v>
      </c>
      <c r="G32" s="18" t="n">
        <v>499.60336746</v>
      </c>
      <c r="H32" s="20" t="n">
        <v>4.35951698</v>
      </c>
      <c r="I32" s="18" t="n">
        <v>479.83643364</v>
      </c>
      <c r="J32" s="20" t="n">
        <v>8.04593135</v>
      </c>
      <c r="K32" s="18" t="n">
        <v>459.65533385</v>
      </c>
      <c r="L32" s="20" t="n">
        <v>7.33533731</v>
      </c>
      <c r="M32" s="18" t="s">
        <v>481</v>
      </c>
      <c r="N32" s="20" t="s">
        <v>481</v>
      </c>
      <c r="O32" s="18" t="s">
        <v>481</v>
      </c>
      <c r="P32" s="20" t="s">
        <v>481</v>
      </c>
      <c r="Q32" s="18" t="s">
        <v>481</v>
      </c>
      <c r="R32" s="20" t="s">
        <v>481</v>
      </c>
      <c r="S32" s="18" t="s">
        <v>481</v>
      </c>
      <c r="T32" s="20" t="s">
        <v>481</v>
      </c>
      <c r="U32" s="18" t="n">
        <v>381.40852595</v>
      </c>
      <c r="V32" s="20" t="n">
        <v>16.02913034</v>
      </c>
    </row>
    <row r="33" spans="1:22">
      <c r="A33" s="15" t="s">
        <v>508</v>
      </c>
      <c r="B33" s="17" t="n">
        <v>7325</v>
      </c>
      <c r="C33" s="18">
        <f>(76.0/B33*100)</f>
        <v/>
      </c>
      <c r="D33" s="19" t="n">
        <v>7249</v>
      </c>
      <c r="E33" s="18" t="n">
        <v>510.80423511</v>
      </c>
      <c r="F33" s="20" t="n">
        <v>2.452186</v>
      </c>
      <c r="G33" s="18" t="n">
        <v>494.89143225</v>
      </c>
      <c r="H33" s="20" t="n">
        <v>3.84684913</v>
      </c>
      <c r="I33" s="18" t="n">
        <v>455.41961852</v>
      </c>
      <c r="J33" s="20" t="n">
        <v>5.98436369</v>
      </c>
      <c r="K33" s="18" t="n">
        <v>440.73708441</v>
      </c>
      <c r="L33" s="20" t="n">
        <v>6.54837623</v>
      </c>
      <c r="M33" s="18" t="s">
        <v>481</v>
      </c>
      <c r="N33" s="20" t="s">
        <v>481</v>
      </c>
      <c r="O33" s="18" t="s">
        <v>481</v>
      </c>
      <c r="P33" s="20" t="s">
        <v>481</v>
      </c>
      <c r="Q33" s="18" t="s">
        <v>481</v>
      </c>
      <c r="R33" s="20" t="s">
        <v>481</v>
      </c>
      <c r="S33" s="18" t="s">
        <v>481</v>
      </c>
      <c r="T33" s="20" t="s">
        <v>481</v>
      </c>
      <c r="U33" s="18" t="n">
        <v>392.94605914</v>
      </c>
      <c r="V33" s="20" t="n">
        <v>10.30719889</v>
      </c>
    </row>
    <row r="34" spans="1:22">
      <c r="A34" s="15" t="s">
        <v>509</v>
      </c>
      <c r="B34" s="17" t="n">
        <v>6350</v>
      </c>
      <c r="C34" s="18">
        <f>(40.0/B34*100)</f>
        <v/>
      </c>
      <c r="D34" s="19" t="n">
        <v>6310</v>
      </c>
      <c r="E34" s="18" t="n">
        <v>472.62240741</v>
      </c>
      <c r="F34" s="20" t="n">
        <v>2.621584</v>
      </c>
      <c r="G34" s="18" t="n">
        <v>474.87331296</v>
      </c>
      <c r="H34" s="20" t="n">
        <v>3.76905313</v>
      </c>
      <c r="I34" s="18" t="n">
        <v>446.24134452</v>
      </c>
      <c r="J34" s="20" t="n">
        <v>5.96523017</v>
      </c>
      <c r="K34" s="18" t="n">
        <v>430.19034745</v>
      </c>
      <c r="L34" s="20" t="n">
        <v>7.02874387</v>
      </c>
      <c r="M34" s="18" t="s">
        <v>481</v>
      </c>
      <c r="N34" s="20" t="s">
        <v>481</v>
      </c>
      <c r="O34" s="18" t="s">
        <v>481</v>
      </c>
      <c r="P34" s="20" t="s">
        <v>481</v>
      </c>
      <c r="Q34" s="18" t="n">
        <v>306.56969545</v>
      </c>
      <c r="R34" s="20" t="n">
        <v>10.27624616</v>
      </c>
      <c r="S34" s="18" t="s">
        <v>481</v>
      </c>
      <c r="T34" s="20" t="s">
        <v>481</v>
      </c>
      <c r="U34" s="18" t="n">
        <v>342.61806611</v>
      </c>
      <c r="V34" s="20" t="n">
        <v>9.33428898</v>
      </c>
    </row>
    <row r="35" spans="1:22">
      <c r="A35" s="15" t="s">
        <v>510</v>
      </c>
      <c r="B35" s="17" t="n">
        <v>6406</v>
      </c>
      <c r="C35" s="18">
        <f>(39.0/B35*100)</f>
        <v/>
      </c>
      <c r="D35" s="19" t="n">
        <v>6367</v>
      </c>
      <c r="E35" s="18" t="n">
        <v>520.39806057</v>
      </c>
      <c r="F35" s="20" t="n">
        <v>1.60278199</v>
      </c>
      <c r="G35" s="18" t="n">
        <v>517.27432671</v>
      </c>
      <c r="H35" s="20" t="n">
        <v>3.75446147</v>
      </c>
      <c r="I35" s="18" t="n">
        <v>477.05187573</v>
      </c>
      <c r="J35" s="20" t="n">
        <v>7.89332344</v>
      </c>
      <c r="K35" s="18" t="n">
        <v>465.86161562</v>
      </c>
      <c r="L35" s="20" t="n">
        <v>8.539724830000001</v>
      </c>
      <c r="M35" s="18" t="s">
        <v>481</v>
      </c>
      <c r="N35" s="20" t="s">
        <v>481</v>
      </c>
      <c r="O35" s="18" t="s">
        <v>481</v>
      </c>
      <c r="P35" s="20" t="s">
        <v>481</v>
      </c>
      <c r="Q35" s="18" t="n">
        <v>374.85244494</v>
      </c>
      <c r="R35" s="20" t="n">
        <v>5.84040672</v>
      </c>
      <c r="S35" s="18" t="s">
        <v>481</v>
      </c>
      <c r="T35" s="20" t="s">
        <v>481</v>
      </c>
      <c r="U35" s="18" t="n">
        <v>420.2541145</v>
      </c>
      <c r="V35" s="20" t="n">
        <v>13.04987558</v>
      </c>
    </row>
    <row r="36" spans="1:22">
      <c r="A36" s="15" t="s">
        <v>511</v>
      </c>
      <c r="B36" s="17" t="n">
        <v>6736</v>
      </c>
      <c r="C36" s="18">
        <f>(33.0/B36*100)</f>
        <v/>
      </c>
      <c r="D36" s="19" t="n">
        <v>6703</v>
      </c>
      <c r="E36" s="18" t="n">
        <v>497.09554225</v>
      </c>
      <c r="F36" s="20" t="n">
        <v>2.22418964</v>
      </c>
      <c r="G36" s="18" t="n">
        <v>495.30292243</v>
      </c>
      <c r="H36" s="20" t="n">
        <v>3.56489136</v>
      </c>
      <c r="I36" s="18" t="n">
        <v>471.2269379</v>
      </c>
      <c r="J36" s="20" t="n">
        <v>5.52523591</v>
      </c>
      <c r="K36" s="18" t="n">
        <v>457.69295602</v>
      </c>
      <c r="L36" s="20" t="n">
        <v>5.86701101</v>
      </c>
      <c r="M36" s="18" t="s">
        <v>481</v>
      </c>
      <c r="N36" s="20" t="s">
        <v>481</v>
      </c>
      <c r="O36" s="18" t="s">
        <v>481</v>
      </c>
      <c r="P36" s="20" t="s">
        <v>481</v>
      </c>
      <c r="Q36" s="18" t="s">
        <v>481</v>
      </c>
      <c r="R36" s="20" t="s">
        <v>481</v>
      </c>
      <c r="S36" s="18" t="s">
        <v>481</v>
      </c>
      <c r="T36" s="20" t="s">
        <v>481</v>
      </c>
      <c r="U36" s="18" t="n">
        <v>391.1539109</v>
      </c>
      <c r="V36" s="20" t="n">
        <v>11.63485243</v>
      </c>
    </row>
    <row r="37" spans="1:22">
      <c r="A37" s="15" t="s">
        <v>512</v>
      </c>
      <c r="B37" s="17" t="n">
        <v>5458</v>
      </c>
      <c r="C37" s="18">
        <f>(66.0/B37*100)</f>
        <v/>
      </c>
      <c r="D37" s="19" t="n">
        <v>5392</v>
      </c>
      <c r="E37" s="18" t="n">
        <v>509.66134361</v>
      </c>
      <c r="F37" s="20" t="n">
        <v>3.54339977</v>
      </c>
      <c r="G37" s="18" t="n">
        <v>489.28164088</v>
      </c>
      <c r="H37" s="20" t="n">
        <v>4.44885192</v>
      </c>
      <c r="I37" s="18" t="n">
        <v>459.73546491</v>
      </c>
      <c r="J37" s="20" t="n">
        <v>6.04492122</v>
      </c>
      <c r="K37" s="18" t="n">
        <v>454.37924808</v>
      </c>
      <c r="L37" s="20" t="n">
        <v>9.01716974</v>
      </c>
      <c r="M37" s="18" t="s">
        <v>481</v>
      </c>
      <c r="N37" s="20" t="s">
        <v>481</v>
      </c>
      <c r="O37" s="18" t="s">
        <v>481</v>
      </c>
      <c r="P37" s="20" t="s">
        <v>481</v>
      </c>
      <c r="Q37" s="18" t="s">
        <v>481</v>
      </c>
      <c r="R37" s="20" t="s">
        <v>481</v>
      </c>
      <c r="S37" s="18" t="s">
        <v>481</v>
      </c>
      <c r="T37" s="20" t="s">
        <v>481</v>
      </c>
      <c r="U37" s="18" t="n">
        <v>370.75612817</v>
      </c>
      <c r="V37" s="20" t="n">
        <v>6.79536827</v>
      </c>
    </row>
    <row r="38" spans="1:22">
      <c r="A38" s="15" t="s">
        <v>513</v>
      </c>
      <c r="B38" s="17" t="n">
        <v>5860</v>
      </c>
      <c r="C38" s="18">
        <f>(17.0/B38*100)</f>
        <v/>
      </c>
      <c r="D38" s="19" t="n">
        <v>5843</v>
      </c>
      <c r="E38" s="18" t="n">
        <v>514.15748919</v>
      </c>
      <c r="F38" s="20" t="n">
        <v>2.91918119</v>
      </c>
      <c r="G38" s="18" t="n">
        <v>510.63445022</v>
      </c>
      <c r="H38" s="20" t="n">
        <v>4.15348742</v>
      </c>
      <c r="I38" s="18" t="n">
        <v>472.81679085</v>
      </c>
      <c r="J38" s="20" t="n">
        <v>7.15604929</v>
      </c>
      <c r="K38" s="18" t="n">
        <v>441.16551209</v>
      </c>
      <c r="L38" s="20" t="n">
        <v>9.22489523</v>
      </c>
      <c r="M38" s="18" t="s">
        <v>481</v>
      </c>
      <c r="N38" s="20" t="s">
        <v>481</v>
      </c>
      <c r="O38" s="18" t="s">
        <v>481</v>
      </c>
      <c r="P38" s="20" t="s">
        <v>481</v>
      </c>
      <c r="Q38" s="18" t="s">
        <v>481</v>
      </c>
      <c r="R38" s="20" t="s">
        <v>481</v>
      </c>
      <c r="S38" s="18" t="s">
        <v>481</v>
      </c>
      <c r="T38" s="20" t="s">
        <v>481</v>
      </c>
      <c r="U38" s="18" t="n">
        <v>390.15475475</v>
      </c>
      <c r="V38" s="20" t="n">
        <v>9.24237383</v>
      </c>
    </row>
    <row r="39" spans="1:22">
      <c r="A39" s="15" t="s">
        <v>514</v>
      </c>
      <c r="B39" s="17" t="n">
        <v>5895</v>
      </c>
      <c r="C39" s="18">
        <f>(32.0/B39*100)</f>
        <v/>
      </c>
      <c r="D39" s="19" t="n">
        <v>5863</v>
      </c>
      <c r="E39" s="18" t="n">
        <v>430.17060675</v>
      </c>
      <c r="F39" s="20" t="n">
        <v>4.00170587</v>
      </c>
      <c r="G39" s="18" t="n">
        <v>430.15558153</v>
      </c>
      <c r="H39" s="20" t="n">
        <v>5.73643507</v>
      </c>
      <c r="I39" s="18" t="n">
        <v>408.78840167</v>
      </c>
      <c r="J39" s="20" t="n">
        <v>6.08029875</v>
      </c>
      <c r="K39" s="18" t="n">
        <v>405.79596644</v>
      </c>
      <c r="L39" s="20" t="n">
        <v>6.22802425</v>
      </c>
      <c r="M39" s="18" t="s">
        <v>481</v>
      </c>
      <c r="N39" s="20" t="s">
        <v>481</v>
      </c>
      <c r="O39" s="18" t="s">
        <v>481</v>
      </c>
      <c r="P39" s="20" t="s">
        <v>481</v>
      </c>
      <c r="Q39" s="18" t="s">
        <v>481</v>
      </c>
      <c r="R39" s="20" t="s">
        <v>481</v>
      </c>
      <c r="S39" s="18" t="s">
        <v>481</v>
      </c>
      <c r="T39" s="20" t="s">
        <v>481</v>
      </c>
      <c r="U39" s="18" t="n">
        <v>362.73015305</v>
      </c>
      <c r="V39" s="20" t="n">
        <v>9.27949815</v>
      </c>
    </row>
    <row r="40" spans="1:22">
      <c r="A40" s="15" t="s">
        <v>515</v>
      </c>
      <c r="B40" s="17" t="n">
        <v>14157</v>
      </c>
      <c r="C40" s="18">
        <f>(292.0/B40*100)</f>
        <v/>
      </c>
      <c r="D40" s="19" t="n">
        <v>13865</v>
      </c>
      <c r="E40" s="18" t="n">
        <v>524.44083746</v>
      </c>
      <c r="F40" s="20" t="n">
        <v>2.83745785</v>
      </c>
      <c r="G40" s="18" t="n">
        <v>512.44835985</v>
      </c>
      <c r="H40" s="20" t="n">
        <v>3.22519978</v>
      </c>
      <c r="I40" s="18" t="n">
        <v>476.84452933</v>
      </c>
      <c r="J40" s="20" t="n">
        <v>4.81517054</v>
      </c>
      <c r="K40" s="18" t="n">
        <v>478.97339435</v>
      </c>
      <c r="L40" s="20" t="n">
        <v>5.5823581</v>
      </c>
      <c r="M40" s="18" t="s">
        <v>481</v>
      </c>
      <c r="N40" s="20" t="s">
        <v>481</v>
      </c>
      <c r="O40" s="18" t="s">
        <v>481</v>
      </c>
      <c r="P40" s="20" t="s">
        <v>481</v>
      </c>
      <c r="Q40" s="18" t="s">
        <v>481</v>
      </c>
      <c r="R40" s="20" t="s">
        <v>481</v>
      </c>
      <c r="S40" s="18" t="s">
        <v>481</v>
      </c>
      <c r="T40" s="20" t="s">
        <v>481</v>
      </c>
      <c r="U40" s="18" t="n">
        <v>402.25252209</v>
      </c>
      <c r="V40" s="20" t="n">
        <v>6.98311193</v>
      </c>
    </row>
    <row r="41" spans="1:22">
      <c r="A41" s="15" t="s">
        <v>516</v>
      </c>
      <c r="B41" s="17" t="n">
        <v>5712</v>
      </c>
      <c r="C41" s="18">
        <f>(39.0/B41*100)</f>
        <v/>
      </c>
      <c r="D41" s="19" t="n">
        <v>5673</v>
      </c>
      <c r="E41" s="18" t="n">
        <v>505.73045277</v>
      </c>
      <c r="F41" s="20" t="n">
        <v>3.12726934</v>
      </c>
      <c r="G41" s="18" t="n">
        <v>501.40700169</v>
      </c>
      <c r="H41" s="20" t="n">
        <v>3.98616851</v>
      </c>
      <c r="I41" s="18" t="n">
        <v>463.5526574</v>
      </c>
      <c r="J41" s="20" t="n">
        <v>5.95102036</v>
      </c>
      <c r="K41" s="18" t="n">
        <v>466.48432453</v>
      </c>
      <c r="L41" s="20" t="n">
        <v>6.64182171</v>
      </c>
      <c r="M41" s="18" t="s">
        <v>481</v>
      </c>
      <c r="N41" s="20" t="s">
        <v>481</v>
      </c>
      <c r="O41" s="18" t="s">
        <v>481</v>
      </c>
      <c r="P41" s="20" t="s">
        <v>481</v>
      </c>
      <c r="Q41" s="18" t="n">
        <v>387.44235424</v>
      </c>
      <c r="R41" s="20" t="n">
        <v>14.52510266</v>
      </c>
      <c r="S41" s="18" t="s">
        <v>481</v>
      </c>
      <c r="T41" s="20" t="s">
        <v>481</v>
      </c>
      <c r="U41" s="18" t="n">
        <v>398.93003506</v>
      </c>
      <c r="V41" s="20" t="n">
        <v>12.77992635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(1379.0/B46*100)</f>
        <v/>
      </c>
      <c r="D46" s="19" t="n">
        <v>21762</v>
      </c>
      <c r="E46" s="18" t="n">
        <v>418.26952219</v>
      </c>
      <c r="F46" s="20" t="n">
        <v>2.35538985</v>
      </c>
      <c r="G46" s="18" t="n">
        <v>390.32986598</v>
      </c>
      <c r="H46" s="20" t="n">
        <v>4.03825947</v>
      </c>
      <c r="I46" s="18" t="n">
        <v>362.55868637</v>
      </c>
      <c r="J46" s="20" t="n">
        <v>5.00903893</v>
      </c>
      <c r="K46" s="18" t="n">
        <v>365.80586953</v>
      </c>
      <c r="L46" s="20" t="n">
        <v>6.93496186</v>
      </c>
      <c r="M46" s="18" t="s">
        <v>481</v>
      </c>
      <c r="N46" s="20" t="s">
        <v>481</v>
      </c>
      <c r="O46" s="18" t="s">
        <v>481</v>
      </c>
      <c r="P46" s="20" t="s">
        <v>481</v>
      </c>
      <c r="Q46" s="18" t="s">
        <v>481</v>
      </c>
      <c r="R46" s="20" t="s">
        <v>481</v>
      </c>
      <c r="S46" s="18" t="s">
        <v>481</v>
      </c>
      <c r="T46" s="20" t="s">
        <v>481</v>
      </c>
      <c r="U46" s="18" t="n">
        <v>344.20372603</v>
      </c>
      <c r="V46" s="20" t="n">
        <v>2.82785329</v>
      </c>
    </row>
    <row r="47" spans="1:22">
      <c r="A47" s="15" t="s">
        <v>522</v>
      </c>
      <c r="B47" s="17" t="n">
        <v>5928</v>
      </c>
      <c r="C47" s="18">
        <f>(101.0/B47*100)</f>
        <v/>
      </c>
      <c r="D47" s="19" t="n">
        <v>5827</v>
      </c>
      <c r="E47" s="18" t="n">
        <v>465.05712738</v>
      </c>
      <c r="F47" s="20" t="n">
        <v>3.85001643</v>
      </c>
      <c r="G47" s="18" t="n">
        <v>452.37744598</v>
      </c>
      <c r="H47" s="20" t="n">
        <v>4.93166196</v>
      </c>
      <c r="I47" s="18" t="n">
        <v>418.47876807</v>
      </c>
      <c r="J47" s="20" t="n">
        <v>6.4788777</v>
      </c>
      <c r="K47" s="18" t="n">
        <v>406.62776503</v>
      </c>
      <c r="L47" s="20" t="n">
        <v>6.94045713</v>
      </c>
      <c r="M47" s="18" t="s">
        <v>481</v>
      </c>
      <c r="N47" s="20" t="s">
        <v>481</v>
      </c>
      <c r="O47" s="18" t="s">
        <v>481</v>
      </c>
      <c r="P47" s="20" t="s">
        <v>481</v>
      </c>
      <c r="Q47" s="18" t="s">
        <v>481</v>
      </c>
      <c r="R47" s="20" t="s">
        <v>481</v>
      </c>
      <c r="S47" s="18" t="s">
        <v>481</v>
      </c>
      <c r="T47" s="20" t="s">
        <v>481</v>
      </c>
      <c r="U47" s="18" t="n">
        <v>345.66762503</v>
      </c>
      <c r="V47" s="20" t="n">
        <v>6.60965498</v>
      </c>
    </row>
    <row r="48" spans="1:22">
      <c r="A48" s="15" t="s">
        <v>523</v>
      </c>
      <c r="B48" s="17" t="n">
        <v>9841</v>
      </c>
      <c r="C48" s="18">
        <f>(7.0/B48*100)</f>
        <v/>
      </c>
      <c r="D48" s="19" t="n">
        <v>9834</v>
      </c>
      <c r="E48" s="18" t="n">
        <v>520.47159828</v>
      </c>
      <c r="F48" s="20" t="n">
        <v>4.72017347</v>
      </c>
      <c r="G48" s="18" t="n">
        <v>515.42721371</v>
      </c>
      <c r="H48" s="20" t="n">
        <v>6.79784958</v>
      </c>
      <c r="I48" s="18" t="n">
        <v>503.0772019</v>
      </c>
      <c r="J48" s="20" t="n">
        <v>8.86518088</v>
      </c>
      <c r="K48" s="18" t="n">
        <v>491.17220394</v>
      </c>
      <c r="L48" s="20" t="n">
        <v>9.90502223</v>
      </c>
      <c r="M48" s="18" t="s">
        <v>481</v>
      </c>
      <c r="N48" s="20" t="s">
        <v>481</v>
      </c>
      <c r="O48" s="18" t="s">
        <v>481</v>
      </c>
      <c r="P48" s="20" t="s">
        <v>481</v>
      </c>
      <c r="Q48" s="18" t="s">
        <v>481</v>
      </c>
      <c r="R48" s="20" t="s">
        <v>481</v>
      </c>
      <c r="S48" s="18" t="s">
        <v>481</v>
      </c>
      <c r="T48" s="20" t="s">
        <v>481</v>
      </c>
      <c r="U48" s="18" t="n">
        <v>455.79795226</v>
      </c>
      <c r="V48" s="20" t="n">
        <v>36.8400027</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(225.0/B50*100)</f>
        <v/>
      </c>
      <c r="D50" s="19" t="n">
        <v>11570</v>
      </c>
      <c r="E50" s="18" t="n">
        <v>417.86248065</v>
      </c>
      <c r="F50" s="20" t="n">
        <v>2.27739442</v>
      </c>
      <c r="G50" s="18" t="n">
        <v>428.69627943</v>
      </c>
      <c r="H50" s="20" t="n">
        <v>3.73123803</v>
      </c>
      <c r="I50" s="18" t="n">
        <v>404.89435208</v>
      </c>
      <c r="J50" s="20" t="n">
        <v>5.53713172</v>
      </c>
      <c r="K50" s="18" t="n">
        <v>381.42217994</v>
      </c>
      <c r="L50" s="20" t="n">
        <v>6.81582702</v>
      </c>
      <c r="M50" s="18" t="s">
        <v>481</v>
      </c>
      <c r="N50" s="20" t="s">
        <v>481</v>
      </c>
      <c r="O50" s="18" t="s">
        <v>481</v>
      </c>
      <c r="P50" s="20" t="s">
        <v>481</v>
      </c>
      <c r="Q50" s="18" t="s">
        <v>481</v>
      </c>
      <c r="R50" s="20" t="s">
        <v>481</v>
      </c>
      <c r="S50" s="18" t="s">
        <v>481</v>
      </c>
      <c r="T50" s="20" t="s">
        <v>481</v>
      </c>
      <c r="U50" s="18" t="n">
        <v>341.056661</v>
      </c>
      <c r="V50" s="20" t="n">
        <v>8.35918948</v>
      </c>
    </row>
    <row r="51" spans="1:22">
      <c r="A51" s="15" t="s">
        <v>526</v>
      </c>
      <c r="B51" s="17" t="n">
        <v>6866</v>
      </c>
      <c r="C51" s="18">
        <f>(109.0/B51*100)</f>
        <v/>
      </c>
      <c r="D51" s="19" t="n">
        <v>6757</v>
      </c>
      <c r="E51" s="18" t="n">
        <v>422.38504727</v>
      </c>
      <c r="F51" s="20" t="n">
        <v>2.20611761</v>
      </c>
      <c r="G51" s="18" t="n">
        <v>428.43855245</v>
      </c>
      <c r="H51" s="20" t="n">
        <v>4.40553027</v>
      </c>
      <c r="I51" s="18" t="n">
        <v>412.58368932</v>
      </c>
      <c r="J51" s="20" t="n">
        <v>7.78381323</v>
      </c>
      <c r="K51" s="18" t="n">
        <v>392.43883431</v>
      </c>
      <c r="L51" s="20" t="n">
        <v>7.24953674</v>
      </c>
      <c r="M51" s="18" t="s">
        <v>481</v>
      </c>
      <c r="N51" s="20" t="s">
        <v>481</v>
      </c>
      <c r="O51" s="18" t="s">
        <v>481</v>
      </c>
      <c r="P51" s="20" t="s">
        <v>481</v>
      </c>
      <c r="Q51" s="18" t="n">
        <v>410.85572185</v>
      </c>
      <c r="R51" s="20" t="n">
        <v>3.7997542</v>
      </c>
      <c r="S51" s="18" t="s">
        <v>481</v>
      </c>
      <c r="T51" s="20" t="s">
        <v>481</v>
      </c>
      <c r="U51" s="18" t="n">
        <v>373.50812424</v>
      </c>
      <c r="V51" s="20" t="n">
        <v>7.94915687</v>
      </c>
    </row>
    <row r="52" spans="1:22">
      <c r="A52" s="15" t="s">
        <v>527</v>
      </c>
      <c r="B52" s="17" t="n">
        <v>5809</v>
      </c>
      <c r="C52" s="18">
        <f>(77.0/B52*100)</f>
        <v/>
      </c>
      <c r="D52" s="19" t="n">
        <v>5732</v>
      </c>
      <c r="E52" s="18" t="n">
        <v>476.95942964</v>
      </c>
      <c r="F52" s="20" t="n">
        <v>2.56333957</v>
      </c>
      <c r="G52" s="18" t="n">
        <v>486.25893382</v>
      </c>
      <c r="H52" s="20" t="n">
        <v>3.78304388</v>
      </c>
      <c r="I52" s="18" t="n">
        <v>468.80810174</v>
      </c>
      <c r="J52" s="20" t="n">
        <v>6.62015447</v>
      </c>
      <c r="K52" s="18" t="n">
        <v>439.4702828</v>
      </c>
      <c r="L52" s="20" t="n">
        <v>8.29571353</v>
      </c>
      <c r="M52" s="18" t="s">
        <v>481</v>
      </c>
      <c r="N52" s="20" t="s">
        <v>481</v>
      </c>
      <c r="O52" s="18" t="s">
        <v>481</v>
      </c>
      <c r="P52" s="20" t="s">
        <v>481</v>
      </c>
      <c r="Q52" s="18" t="s">
        <v>481</v>
      </c>
      <c r="R52" s="20" t="s">
        <v>481</v>
      </c>
      <c r="S52" s="18" t="s">
        <v>481</v>
      </c>
      <c r="T52" s="20" t="s">
        <v>481</v>
      </c>
      <c r="U52" s="18" t="n">
        <v>366.59742448</v>
      </c>
      <c r="V52" s="20" t="n">
        <v>11.1437589</v>
      </c>
    </row>
    <row r="53" spans="1:22">
      <c r="A53" s="15" t="s">
        <v>528</v>
      </c>
      <c r="B53" s="17" t="n">
        <v>5571</v>
      </c>
      <c r="C53" s="18">
        <f>(85.0/B53*100)</f>
        <v/>
      </c>
      <c r="D53" s="19" t="n">
        <v>5486</v>
      </c>
      <c r="E53" s="18" t="n">
        <v>446.80489724</v>
      </c>
      <c r="F53" s="20" t="n">
        <v>1.59672536</v>
      </c>
      <c r="G53" s="18" t="n">
        <v>428.97714749</v>
      </c>
      <c r="H53" s="20" t="n">
        <v>3.12999037</v>
      </c>
      <c r="I53" s="18" t="n">
        <v>392.99918066</v>
      </c>
      <c r="J53" s="20" t="n">
        <v>4.73471024</v>
      </c>
      <c r="K53" s="18" t="n">
        <v>399.0456295</v>
      </c>
      <c r="L53" s="20" t="n">
        <v>4.97349226</v>
      </c>
      <c r="M53" s="18" t="s">
        <v>481</v>
      </c>
      <c r="N53" s="20" t="s">
        <v>481</v>
      </c>
      <c r="O53" s="18" t="s">
        <v>481</v>
      </c>
      <c r="P53" s="20" t="s">
        <v>481</v>
      </c>
      <c r="Q53" s="18" t="s">
        <v>481</v>
      </c>
      <c r="R53" s="20" t="s">
        <v>481</v>
      </c>
      <c r="S53" s="18" t="s">
        <v>481</v>
      </c>
      <c r="T53" s="20" t="s">
        <v>481</v>
      </c>
      <c r="U53" s="18" t="n">
        <v>333.60022064</v>
      </c>
      <c r="V53" s="20" t="n">
        <v>5.71680753</v>
      </c>
    </row>
    <row r="54" spans="1:22">
      <c r="A54" s="15" t="s">
        <v>529</v>
      </c>
      <c r="B54" s="17" t="n">
        <v>4740</v>
      </c>
      <c r="C54" s="18">
        <f>(113.0/B54*100)</f>
        <v/>
      </c>
      <c r="D54" s="19" t="n">
        <v>4627</v>
      </c>
      <c r="E54" s="18" t="n">
        <v>341.22906352</v>
      </c>
      <c r="F54" s="20" t="n">
        <v>2.65829583</v>
      </c>
      <c r="G54" s="18" t="n">
        <v>346.6463057</v>
      </c>
      <c r="H54" s="20" t="n">
        <v>6.12166716</v>
      </c>
      <c r="I54" s="18" t="n">
        <v>316.26640463</v>
      </c>
      <c r="J54" s="20" t="n">
        <v>7.18495042</v>
      </c>
      <c r="K54" s="18" t="n">
        <v>315.05854815</v>
      </c>
      <c r="L54" s="20" t="n">
        <v>5.90523145</v>
      </c>
      <c r="M54" s="18" t="s">
        <v>481</v>
      </c>
      <c r="N54" s="20" t="s">
        <v>481</v>
      </c>
      <c r="O54" s="18" t="s">
        <v>481</v>
      </c>
      <c r="P54" s="20" t="s">
        <v>481</v>
      </c>
      <c r="Q54" s="18" t="s">
        <v>481</v>
      </c>
      <c r="R54" s="20" t="s">
        <v>481</v>
      </c>
      <c r="S54" s="18" t="s">
        <v>481</v>
      </c>
      <c r="T54" s="20" t="s">
        <v>481</v>
      </c>
      <c r="U54" s="18" t="n">
        <v>267.96864308</v>
      </c>
      <c r="V54" s="20" t="n">
        <v>3.5169723</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529.26683682</v>
      </c>
      <c r="F56" s="20" t="n">
        <v>2.48627904</v>
      </c>
      <c r="G56" s="18" t="n">
        <v>522.6344762</v>
      </c>
      <c r="H56" s="20" t="n">
        <v>3.90489419</v>
      </c>
      <c r="I56" s="18" t="n">
        <v>503.05436122</v>
      </c>
      <c r="J56" s="20" t="n">
        <v>5.08401288</v>
      </c>
      <c r="K56" s="18" t="n">
        <v>497.1495535</v>
      </c>
      <c r="L56" s="20" t="n">
        <v>5.61831186</v>
      </c>
      <c r="M56" s="18" t="s">
        <v>481</v>
      </c>
      <c r="N56" s="20" t="s">
        <v>481</v>
      </c>
      <c r="O56" s="18" t="s">
        <v>481</v>
      </c>
      <c r="P56" s="20" t="s">
        <v>481</v>
      </c>
      <c r="Q56" s="18" t="s">
        <v>481</v>
      </c>
      <c r="R56" s="20" t="s">
        <v>481</v>
      </c>
      <c r="S56" s="18" t="s">
        <v>481</v>
      </c>
      <c r="T56" s="20" t="s">
        <v>481</v>
      </c>
      <c r="U56" s="18" t="n">
        <v>453.23191376</v>
      </c>
      <c r="V56" s="20" t="n">
        <v>15.84682144</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(138.0/B61*100)</f>
        <v/>
      </c>
      <c r="D61" s="19" t="n">
        <v>6387</v>
      </c>
      <c r="E61" s="18" t="n">
        <v>483.01006089</v>
      </c>
      <c r="F61" s="20" t="n">
        <v>2.45389125</v>
      </c>
      <c r="G61" s="18" t="n">
        <v>484.81140495</v>
      </c>
      <c r="H61" s="20" t="n">
        <v>3.66921565</v>
      </c>
      <c r="I61" s="18" t="n">
        <v>454.17033995</v>
      </c>
      <c r="J61" s="20" t="n">
        <v>5.29614993</v>
      </c>
      <c r="K61" s="18" t="n">
        <v>419.26144583</v>
      </c>
      <c r="L61" s="20" t="n">
        <v>7.02934515</v>
      </c>
      <c r="M61" s="18" t="s">
        <v>481</v>
      </c>
      <c r="N61" s="20" t="s">
        <v>481</v>
      </c>
      <c r="O61" s="18" t="s">
        <v>481</v>
      </c>
      <c r="P61" s="20" t="s">
        <v>481</v>
      </c>
      <c r="Q61" s="18" t="s">
        <v>481</v>
      </c>
      <c r="R61" s="20" t="s">
        <v>481</v>
      </c>
      <c r="S61" s="18" t="s">
        <v>481</v>
      </c>
      <c r="T61" s="20" t="s">
        <v>481</v>
      </c>
      <c r="U61" s="18" t="n">
        <v>386.68661948</v>
      </c>
      <c r="V61" s="20" t="n">
        <v>9.58497848</v>
      </c>
    </row>
    <row r="62" spans="1:22">
      <c r="A62" s="15" t="s">
        <v>537</v>
      </c>
      <c r="B62" s="17" t="n">
        <v>4476</v>
      </c>
      <c r="C62" s="18">
        <f>(3.0/B62*100)</f>
        <v/>
      </c>
      <c r="D62" s="19" t="n">
        <v>4473</v>
      </c>
      <c r="E62" s="18" t="n">
        <v>532.3140865399999</v>
      </c>
      <c r="F62" s="20" t="n">
        <v>1.32100052</v>
      </c>
      <c r="G62" s="18" t="n">
        <v>526.17143479</v>
      </c>
      <c r="H62" s="20" t="n">
        <v>2.9161072</v>
      </c>
      <c r="I62" s="18" t="n">
        <v>513.11297344</v>
      </c>
      <c r="J62" s="20" t="n">
        <v>5.6827847</v>
      </c>
      <c r="K62" s="18" t="n">
        <v>496.48920749</v>
      </c>
      <c r="L62" s="20" t="n">
        <v>7.16198711</v>
      </c>
      <c r="M62" s="18" t="s">
        <v>481</v>
      </c>
      <c r="N62" s="20" t="s">
        <v>481</v>
      </c>
      <c r="O62" s="18" t="s">
        <v>481</v>
      </c>
      <c r="P62" s="20" t="s">
        <v>481</v>
      </c>
      <c r="Q62" s="18" t="s">
        <v>481</v>
      </c>
      <c r="R62" s="20" t="s">
        <v>481</v>
      </c>
      <c r="S62" s="18" t="s">
        <v>481</v>
      </c>
      <c r="T62" s="20" t="s">
        <v>481</v>
      </c>
      <c r="U62" s="18" t="n">
        <v>512.09412003</v>
      </c>
      <c r="V62" s="20" t="n">
        <v>41.40079339</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(77.0/B66*100)</f>
        <v/>
      </c>
      <c r="D66" s="19" t="n">
        <v>5588</v>
      </c>
      <c r="E66" s="18" t="n">
        <v>419.65381602</v>
      </c>
      <c r="F66" s="20" t="n">
        <v>1.17236095</v>
      </c>
      <c r="G66" s="18" t="n">
        <v>417.19277742</v>
      </c>
      <c r="H66" s="20" t="n">
        <v>4.06352251</v>
      </c>
      <c r="I66" s="18" t="n">
        <v>391.70173772</v>
      </c>
      <c r="J66" s="20" t="n">
        <v>5.9471322</v>
      </c>
      <c r="K66" s="18" t="n">
        <v>385.57331755</v>
      </c>
      <c r="L66" s="20" t="n">
        <v>6.54129565</v>
      </c>
      <c r="M66" s="18" t="s">
        <v>481</v>
      </c>
      <c r="N66" s="20" t="s">
        <v>481</v>
      </c>
      <c r="O66" s="18" t="s">
        <v>481</v>
      </c>
      <c r="P66" s="20" t="s">
        <v>481</v>
      </c>
      <c r="Q66" s="18" t="s">
        <v>481</v>
      </c>
      <c r="R66" s="20" t="s">
        <v>481</v>
      </c>
      <c r="S66" s="18" t="s">
        <v>481</v>
      </c>
      <c r="T66" s="20" t="s">
        <v>481</v>
      </c>
      <c r="U66" s="18" t="n">
        <v>334.59022965</v>
      </c>
      <c r="V66" s="20" t="n">
        <v>4.18622368</v>
      </c>
    </row>
    <row r="67" spans="1:22">
      <c r="A67" s="15" t="s">
        <v>542</v>
      </c>
      <c r="B67" s="17" t="n">
        <v>6971</v>
      </c>
      <c r="C67" s="18">
        <f>(117.0/B67*100)</f>
        <v/>
      </c>
      <c r="D67" s="19" t="n">
        <v>6854</v>
      </c>
      <c r="E67" s="18" t="n">
        <v>402.63374343</v>
      </c>
      <c r="F67" s="20" t="n">
        <v>2.4096221</v>
      </c>
      <c r="G67" s="18" t="n">
        <v>403.01053708</v>
      </c>
      <c r="H67" s="20" t="n">
        <v>4.47709567</v>
      </c>
      <c r="I67" s="18" t="n">
        <v>377.95485361</v>
      </c>
      <c r="J67" s="20" t="n">
        <v>5.82536904</v>
      </c>
      <c r="K67" s="18" t="n">
        <v>361.01308798</v>
      </c>
      <c r="L67" s="20" t="n">
        <v>6.76028288</v>
      </c>
      <c r="M67" s="18" t="s">
        <v>481</v>
      </c>
      <c r="N67" s="20" t="s">
        <v>481</v>
      </c>
      <c r="O67" s="18" t="s">
        <v>481</v>
      </c>
      <c r="P67" s="20" t="s">
        <v>481</v>
      </c>
      <c r="Q67" s="18" t="s">
        <v>481</v>
      </c>
      <c r="R67" s="20" t="s">
        <v>481</v>
      </c>
      <c r="S67" s="18" t="s">
        <v>481</v>
      </c>
      <c r="T67" s="20" t="s">
        <v>481</v>
      </c>
      <c r="U67" s="18" t="n">
        <v>312.84919391</v>
      </c>
      <c r="V67" s="20" t="n">
        <v>5.49195624</v>
      </c>
    </row>
    <row r="68" spans="1:22">
      <c r="A68" s="15" t="s">
        <v>543</v>
      </c>
      <c r="B68" s="17" t="n">
        <v>12083</v>
      </c>
      <c r="C68" s="18">
        <f>(26.0/B68*100)</f>
        <v/>
      </c>
      <c r="D68" s="19" t="n">
        <v>12057</v>
      </c>
      <c r="E68" s="18" t="n">
        <v>439.22853442</v>
      </c>
      <c r="F68" s="20" t="n">
        <v>1.4185787</v>
      </c>
      <c r="G68" s="18" t="n">
        <v>421.41701014</v>
      </c>
      <c r="H68" s="20" t="n">
        <v>2.24550922</v>
      </c>
      <c r="I68" s="18" t="n">
        <v>391.39401199</v>
      </c>
      <c r="J68" s="20" t="n">
        <v>3.44234626</v>
      </c>
      <c r="K68" s="18" t="n">
        <v>373.07748161</v>
      </c>
      <c r="L68" s="20" t="n">
        <v>3.61586479</v>
      </c>
      <c r="M68" s="18" t="s">
        <v>481</v>
      </c>
      <c r="N68" s="20" t="s">
        <v>481</v>
      </c>
      <c r="O68" s="18" t="s">
        <v>481</v>
      </c>
      <c r="P68" s="20" t="s">
        <v>481</v>
      </c>
      <c r="Q68" s="18" t="s">
        <v>481</v>
      </c>
      <c r="R68" s="20" t="s">
        <v>481</v>
      </c>
      <c r="S68" s="18" t="s">
        <v>481</v>
      </c>
      <c r="T68" s="20" t="s">
        <v>481</v>
      </c>
      <c r="U68" s="18" t="n">
        <v>333.83707465</v>
      </c>
      <c r="V68" s="20" t="n">
        <v>3.26935565</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494.25277318</v>
      </c>
      <c r="F70" s="20" t="n">
        <v>2.77808487</v>
      </c>
      <c r="G70" s="18" t="n">
        <v>490.51039179</v>
      </c>
      <c r="H70" s="20" t="n">
        <v>4.67538259</v>
      </c>
      <c r="I70" s="18" t="n">
        <v>473.92212034</v>
      </c>
      <c r="J70" s="20" t="n">
        <v>5.85946613</v>
      </c>
      <c r="K70" s="18" t="n">
        <v>449.41181967</v>
      </c>
      <c r="L70" s="20" t="n">
        <v>7.14241641</v>
      </c>
      <c r="M70" s="18" t="s">
        <v>481</v>
      </c>
      <c r="N70" s="20" t="s">
        <v>481</v>
      </c>
      <c r="O70" s="18" t="s">
        <v>481</v>
      </c>
      <c r="P70" s="20" t="s">
        <v>481</v>
      </c>
      <c r="Q70" s="18" t="s">
        <v>481</v>
      </c>
      <c r="R70" s="20" t="s">
        <v>481</v>
      </c>
      <c r="S70" s="18" t="s">
        <v>481</v>
      </c>
      <c r="T70" s="20" t="s">
        <v>481</v>
      </c>
      <c r="U70" s="18" t="n">
        <v>416.6405738</v>
      </c>
      <c r="V70" s="20" t="n">
        <v>9.025556910000001</v>
      </c>
    </row>
    <row r="71" spans="1:22">
      <c r="A71" s="15" t="s">
        <v>546</v>
      </c>
      <c r="B71" s="17" t="n">
        <v>6115</v>
      </c>
      <c r="C71" s="18">
        <f>(17.0/B71*100)</f>
        <v/>
      </c>
      <c r="D71" s="19" t="n">
        <v>6098</v>
      </c>
      <c r="E71" s="18" t="n">
        <v>565.03602015</v>
      </c>
      <c r="F71" s="20" t="n">
        <v>1.66905097</v>
      </c>
      <c r="G71" s="18" t="n">
        <v>550.68473095</v>
      </c>
      <c r="H71" s="20" t="n">
        <v>3.07061535</v>
      </c>
      <c r="I71" s="18" t="n">
        <v>517.72414981</v>
      </c>
      <c r="J71" s="20" t="n">
        <v>5.65793957</v>
      </c>
      <c r="K71" s="18" t="n">
        <v>513.97585998</v>
      </c>
      <c r="L71" s="20" t="n">
        <v>6.60408732</v>
      </c>
      <c r="M71" s="18" t="s">
        <v>481</v>
      </c>
      <c r="N71" s="20" t="s">
        <v>481</v>
      </c>
      <c r="O71" s="18" t="s">
        <v>481</v>
      </c>
      <c r="P71" s="20" t="s">
        <v>481</v>
      </c>
      <c r="Q71" s="18" t="s">
        <v>481</v>
      </c>
      <c r="R71" s="20" t="s">
        <v>481</v>
      </c>
      <c r="S71" s="18" t="s">
        <v>481</v>
      </c>
      <c r="T71" s="20" t="s">
        <v>481</v>
      </c>
      <c r="U71" s="18" t="n">
        <v>440.29436218</v>
      </c>
      <c r="V71" s="20" t="n">
        <v>12.7016706</v>
      </c>
    </row>
    <row r="72" spans="1:22">
      <c r="A72" s="15" t="s">
        <v>547</v>
      </c>
      <c r="B72" s="17" t="n">
        <v>7708</v>
      </c>
      <c r="C72" s="18">
        <f>(5.0/B72*100)</f>
        <v/>
      </c>
      <c r="D72" s="19" t="n">
        <v>7703</v>
      </c>
      <c r="E72" s="18" t="n">
        <v>533.97597473</v>
      </c>
      <c r="F72" s="20" t="n">
        <v>2.84697307</v>
      </c>
      <c r="G72" s="18" t="n">
        <v>537.15277027</v>
      </c>
      <c r="H72" s="20" t="n">
        <v>5.71595907</v>
      </c>
      <c r="I72" s="18" t="n">
        <v>506.3814568</v>
      </c>
      <c r="J72" s="20" t="n">
        <v>7.50600433</v>
      </c>
      <c r="K72" s="18" t="n">
        <v>488.73453718</v>
      </c>
      <c r="L72" s="20" t="n">
        <v>9.516391560000001</v>
      </c>
      <c r="M72" s="18" t="s">
        <v>481</v>
      </c>
      <c r="N72" s="20" t="s">
        <v>481</v>
      </c>
      <c r="O72" s="18" t="s">
        <v>481</v>
      </c>
      <c r="P72" s="20" t="s">
        <v>481</v>
      </c>
      <c r="Q72" s="18" t="s">
        <v>481</v>
      </c>
      <c r="R72" s="20" t="s">
        <v>481</v>
      </c>
      <c r="S72" s="18" t="s">
        <v>481</v>
      </c>
      <c r="T72" s="20" t="s">
        <v>481</v>
      </c>
      <c r="U72" s="18" t="n">
        <v>447.92399398</v>
      </c>
      <c r="V72" s="20" t="n">
        <v>30.05245251</v>
      </c>
    </row>
    <row r="73" spans="1:22">
      <c r="A73" s="15" t="s">
        <v>548</v>
      </c>
      <c r="B73" s="17" t="n">
        <v>8249</v>
      </c>
      <c r="C73" s="18">
        <f>(147.0/B73*100)</f>
        <v/>
      </c>
      <c r="D73" s="19" t="n">
        <v>8102</v>
      </c>
      <c r="E73" s="18" t="n">
        <v>428.13309545</v>
      </c>
      <c r="F73" s="20" t="n">
        <v>2.96346364</v>
      </c>
      <c r="G73" s="18" t="n">
        <v>427.86923914</v>
      </c>
      <c r="H73" s="20" t="n">
        <v>4.51232532</v>
      </c>
      <c r="I73" s="18" t="n">
        <v>399.78996788</v>
      </c>
      <c r="J73" s="20" t="n">
        <v>4.51346287</v>
      </c>
      <c r="K73" s="18" t="n">
        <v>389.47854326</v>
      </c>
      <c r="L73" s="20" t="n">
        <v>4.39645455</v>
      </c>
      <c r="M73" s="18" t="s">
        <v>481</v>
      </c>
      <c r="N73" s="20" t="s">
        <v>481</v>
      </c>
      <c r="O73" s="18" t="s">
        <v>481</v>
      </c>
      <c r="P73" s="20" t="s">
        <v>481</v>
      </c>
      <c r="Q73" s="18" t="s">
        <v>481</v>
      </c>
      <c r="R73" s="20" t="s">
        <v>481</v>
      </c>
      <c r="S73" s="18" t="s">
        <v>481</v>
      </c>
      <c r="T73" s="20" t="s">
        <v>481</v>
      </c>
      <c r="U73" s="18" t="n">
        <v>359.81077927</v>
      </c>
      <c r="V73" s="20" t="n">
        <v>8.57378902</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(211.0/B75*100)</f>
        <v/>
      </c>
      <c r="D75" s="19" t="n">
        <v>5164</v>
      </c>
      <c r="E75" s="18" t="n">
        <v>393.39991868</v>
      </c>
      <c r="F75" s="20" t="n">
        <v>2.1167122</v>
      </c>
      <c r="G75" s="18" t="n">
        <v>392.87026825</v>
      </c>
      <c r="H75" s="20" t="n">
        <v>3.69586162</v>
      </c>
      <c r="I75" s="18" t="n">
        <v>370.82560184</v>
      </c>
      <c r="J75" s="20" t="n">
        <v>4.88133759</v>
      </c>
      <c r="K75" s="18" t="n">
        <v>375.11015164</v>
      </c>
      <c r="L75" s="20" t="n">
        <v>4.83799508</v>
      </c>
      <c r="M75" s="18" t="s">
        <v>481</v>
      </c>
      <c r="N75" s="20" t="s">
        <v>481</v>
      </c>
      <c r="O75" s="18" t="s">
        <v>481</v>
      </c>
      <c r="P75" s="20" t="s">
        <v>481</v>
      </c>
      <c r="Q75" s="18" t="s">
        <v>481</v>
      </c>
      <c r="R75" s="20" t="s">
        <v>481</v>
      </c>
      <c r="S75" s="18" t="s">
        <v>481</v>
      </c>
      <c r="T75" s="20" t="s">
        <v>481</v>
      </c>
      <c r="U75" s="18" t="n">
        <v>347.90385335</v>
      </c>
      <c r="V75" s="20" t="n">
        <v>4.40268046</v>
      </c>
    </row>
    <row r="76" spans="1:22">
      <c r="A76" s="15" t="s">
        <v>551</v>
      </c>
      <c r="B76" s="17" t="n">
        <v>14167</v>
      </c>
      <c r="C76" s="18">
        <f>(229.0/B76*100)</f>
        <v/>
      </c>
      <c r="D76" s="19" t="n">
        <v>13938</v>
      </c>
      <c r="E76" s="18" t="n">
        <v>451.46468042</v>
      </c>
      <c r="F76" s="20" t="n">
        <v>2.42763955</v>
      </c>
      <c r="G76" s="18" t="n">
        <v>440.80410426</v>
      </c>
      <c r="H76" s="20" t="n">
        <v>3.86559614</v>
      </c>
      <c r="I76" s="18" t="n">
        <v>405.4910633</v>
      </c>
      <c r="J76" s="20" t="n">
        <v>4.51282509</v>
      </c>
      <c r="K76" s="18" t="n">
        <v>394.05081786</v>
      </c>
      <c r="L76" s="20" t="n">
        <v>4.37242949</v>
      </c>
      <c r="M76" s="18" t="s">
        <v>481</v>
      </c>
      <c r="N76" s="20" t="s">
        <v>481</v>
      </c>
      <c r="O76" s="18" t="s">
        <v>481</v>
      </c>
      <c r="P76" s="20" t="s">
        <v>481</v>
      </c>
      <c r="Q76" s="18" t="s">
        <v>481</v>
      </c>
      <c r="R76" s="20" t="s">
        <v>481</v>
      </c>
      <c r="S76" s="18" t="s">
        <v>481</v>
      </c>
      <c r="T76" s="20" t="s">
        <v>481</v>
      </c>
      <c r="U76" s="18" t="n">
        <v>348.28970677</v>
      </c>
      <c r="V76" s="20" t="n">
        <v>4.40167395</v>
      </c>
    </row>
    <row r="77" spans="1:22">
      <c r="A77" s="15" t="s">
        <v>552</v>
      </c>
      <c r="B77" s="17" t="n">
        <v>6062</v>
      </c>
      <c r="C77" s="18">
        <f>(92.0/B77*100)</f>
        <v/>
      </c>
      <c r="D77" s="19" t="n">
        <v>5970</v>
      </c>
      <c r="E77" s="18" t="n">
        <v>444.6402935</v>
      </c>
      <c r="F77" s="20" t="n">
        <v>2.17267697</v>
      </c>
      <c r="G77" s="18" t="n">
        <v>448.57425154</v>
      </c>
      <c r="H77" s="20" t="n">
        <v>4.17774044</v>
      </c>
      <c r="I77" s="18" t="n">
        <v>428.45662151</v>
      </c>
      <c r="J77" s="20" t="n">
        <v>6.30176267</v>
      </c>
      <c r="K77" s="18" t="n">
        <v>397.55490953</v>
      </c>
      <c r="L77" s="20" t="n">
        <v>7.69364755</v>
      </c>
      <c r="M77" s="18" t="s">
        <v>481</v>
      </c>
      <c r="N77" s="20" t="s">
        <v>481</v>
      </c>
      <c r="O77" s="18" t="s">
        <v>481</v>
      </c>
      <c r="P77" s="20" t="s">
        <v>481</v>
      </c>
      <c r="Q77" s="18" t="s">
        <v>481</v>
      </c>
      <c r="R77" s="20" t="s">
        <v>481</v>
      </c>
      <c r="S77" s="18" t="s">
        <v>481</v>
      </c>
      <c r="T77" s="20" t="s">
        <v>481</v>
      </c>
      <c r="U77" s="18" t="n">
        <v>345.50700692</v>
      </c>
      <c r="V77" s="20" t="n">
        <v>3.62748702</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449.85612632</v>
      </c>
      <c r="F81" s="20" t="n">
        <v>3.00314128</v>
      </c>
      <c r="G81" s="18" t="n">
        <v>450.9948234</v>
      </c>
      <c r="H81" s="20" t="n">
        <v>3.3670344</v>
      </c>
      <c r="I81" s="18" t="n">
        <v>416.06781869</v>
      </c>
      <c r="J81" s="20" t="n">
        <v>4.38963037</v>
      </c>
      <c r="K81" s="18" t="n">
        <v>398.67091326</v>
      </c>
      <c r="L81" s="20" t="n">
        <v>5.69515098</v>
      </c>
      <c r="M81" s="18" t="s">
        <v>481</v>
      </c>
      <c r="N81" s="20" t="s">
        <v>481</v>
      </c>
      <c r="O81" s="18" t="s">
        <v>481</v>
      </c>
      <c r="P81" s="20" t="s">
        <v>481</v>
      </c>
      <c r="Q81" s="18" t="s">
        <v>481</v>
      </c>
      <c r="R81" s="20" t="s">
        <v>481</v>
      </c>
      <c r="S81" s="18" t="s">
        <v>481</v>
      </c>
      <c r="T81" s="20" t="s">
        <v>481</v>
      </c>
      <c r="U81" s="18" t="n">
        <v>388.72331822</v>
      </c>
      <c r="V81" s="20" t="n">
        <v>14.24479165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741</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(394.0/B7*100)</f>
        <v/>
      </c>
      <c r="D7" s="19" t="n">
        <v>14136</v>
      </c>
      <c r="E7" s="18" t="n">
        <v>527.96469397</v>
      </c>
      <c r="F7" s="20" t="n">
        <v>1.79526846</v>
      </c>
      <c r="G7" s="18" t="n">
        <v>498.69986836</v>
      </c>
      <c r="H7" s="20" t="n">
        <v>2.37790646</v>
      </c>
      <c r="I7" s="18" t="n">
        <v>470.95425937</v>
      </c>
      <c r="J7" s="20" t="n">
        <v>4.18228102</v>
      </c>
      <c r="K7" s="18" t="n">
        <v>446.53647498</v>
      </c>
      <c r="L7" s="20" t="n">
        <v>5.08543108</v>
      </c>
      <c r="M7" s="18" t="s">
        <v>481</v>
      </c>
      <c r="N7" s="20" t="s">
        <v>481</v>
      </c>
      <c r="O7" s="18" t="s">
        <v>481</v>
      </c>
      <c r="P7" s="20" t="s">
        <v>481</v>
      </c>
      <c r="Q7" s="18" t="s">
        <v>481</v>
      </c>
      <c r="R7" s="20" t="s">
        <v>481</v>
      </c>
      <c r="S7" s="18" t="s">
        <v>481</v>
      </c>
      <c r="T7" s="20" t="s">
        <v>481</v>
      </c>
      <c r="U7" s="18" t="n">
        <v>424.96502122</v>
      </c>
      <c r="V7" s="20" t="n">
        <v>5.8032876</v>
      </c>
    </row>
    <row r="8" spans="1:22">
      <c r="A8" s="15" t="s">
        <v>483</v>
      </c>
      <c r="B8" s="17" t="n">
        <v>7007</v>
      </c>
      <c r="C8" s="18">
        <f>(28.0/B8*100)</f>
        <v/>
      </c>
      <c r="D8" s="19" t="n">
        <v>6979</v>
      </c>
      <c r="E8" s="18" t="n">
        <v>504.62977875</v>
      </c>
      <c r="F8" s="20" t="n">
        <v>2.42241655</v>
      </c>
      <c r="G8" s="18" t="n">
        <v>487.69889003</v>
      </c>
      <c r="H8" s="20" t="n">
        <v>4.32391874</v>
      </c>
      <c r="I8" s="18" t="n">
        <v>464.77320945</v>
      </c>
      <c r="J8" s="20" t="n">
        <v>7.2196764</v>
      </c>
      <c r="K8" s="18" t="n">
        <v>448.17431039</v>
      </c>
      <c r="L8" s="20" t="n">
        <v>6.4125462</v>
      </c>
      <c r="M8" s="18" t="s">
        <v>481</v>
      </c>
      <c r="N8" s="20" t="s">
        <v>481</v>
      </c>
      <c r="O8" s="18" t="s">
        <v>481</v>
      </c>
      <c r="P8" s="20" t="s">
        <v>481</v>
      </c>
      <c r="Q8" s="18" t="n">
        <v>368.48347797</v>
      </c>
      <c r="R8" s="20" t="n">
        <v>14.99112476</v>
      </c>
      <c r="S8" s="18" t="s">
        <v>481</v>
      </c>
      <c r="T8" s="20" t="s">
        <v>481</v>
      </c>
      <c r="U8" s="18" t="n">
        <v>378.30111545</v>
      </c>
      <c r="V8" s="20" t="n">
        <v>10.68668972</v>
      </c>
    </row>
    <row r="9" spans="1:22">
      <c r="A9" s="15" t="s">
        <v>484</v>
      </c>
      <c r="B9" s="17" t="n">
        <v>9651</v>
      </c>
      <c r="C9" s="18">
        <f>(127.0/B9*100)</f>
        <v/>
      </c>
      <c r="D9" s="19" t="n">
        <v>9524</v>
      </c>
      <c r="E9" s="18" t="n">
        <v>516.63733579</v>
      </c>
      <c r="F9" s="20" t="n">
        <v>2.28601892</v>
      </c>
      <c r="G9" s="18" t="n">
        <v>509.88418106</v>
      </c>
      <c r="H9" s="20" t="n">
        <v>3.44975436</v>
      </c>
      <c r="I9" s="18" t="n">
        <v>471.57106548</v>
      </c>
      <c r="J9" s="20" t="n">
        <v>5.16869047</v>
      </c>
      <c r="K9" s="18" t="n">
        <v>443.50761689</v>
      </c>
      <c r="L9" s="20" t="n">
        <v>7.19068748</v>
      </c>
      <c r="M9" s="18" t="s">
        <v>481</v>
      </c>
      <c r="N9" s="20" t="s">
        <v>481</v>
      </c>
      <c r="O9" s="18" t="s">
        <v>481</v>
      </c>
      <c r="P9" s="20" t="s">
        <v>481</v>
      </c>
      <c r="Q9" s="18" t="n">
        <v>374.78530698</v>
      </c>
      <c r="R9" s="20" t="n">
        <v>11.62763904</v>
      </c>
      <c r="S9" s="18" t="s">
        <v>481</v>
      </c>
      <c r="T9" s="20" t="s">
        <v>481</v>
      </c>
      <c r="U9" s="18" t="n">
        <v>399.19932179</v>
      </c>
      <c r="V9" s="20" t="n">
        <v>6.53081675</v>
      </c>
    </row>
    <row r="10" spans="1:22">
      <c r="A10" s="15" t="s">
        <v>485</v>
      </c>
      <c r="B10" s="17" t="n">
        <v>20058</v>
      </c>
      <c r="C10" s="18">
        <f>(0.0/B10*100)</f>
        <v/>
      </c>
      <c r="D10" s="19" t="n">
        <v>20058</v>
      </c>
      <c r="E10" s="18" t="s">
        <v>481</v>
      </c>
      <c r="F10" s="20" t="s">
        <v>481</v>
      </c>
      <c r="G10" s="18" t="s">
        <v>481</v>
      </c>
      <c r="H10" s="20" t="s">
        <v>481</v>
      </c>
      <c r="I10" s="18" t="s">
        <v>481</v>
      </c>
      <c r="J10" s="20" t="s">
        <v>481</v>
      </c>
      <c r="K10" s="18" t="s">
        <v>481</v>
      </c>
      <c r="L10" s="20" t="s">
        <v>481</v>
      </c>
      <c r="M10" s="18" t="s">
        <v>481</v>
      </c>
      <c r="N10" s="20" t="s">
        <v>481</v>
      </c>
      <c r="O10" s="18" t="s">
        <v>481</v>
      </c>
      <c r="P10" s="20" t="s">
        <v>481</v>
      </c>
      <c r="Q10" s="18" t="n">
        <v>527.70468432</v>
      </c>
      <c r="R10" s="20" t="n">
        <v>2.08026152</v>
      </c>
      <c r="S10" s="18" t="s">
        <v>481</v>
      </c>
      <c r="T10" s="20" t="s">
        <v>481</v>
      </c>
      <c r="U10" s="18" t="s">
        <v>481</v>
      </c>
      <c r="V10" s="20" t="s">
        <v>481</v>
      </c>
    </row>
    <row r="11" spans="1:22">
      <c r="A11" s="15" t="s">
        <v>486</v>
      </c>
      <c r="B11" s="17" t="n">
        <v>7053</v>
      </c>
      <c r="C11" s="18">
        <f>(55.0/B11*100)</f>
        <v/>
      </c>
      <c r="D11" s="19" t="n">
        <v>6998</v>
      </c>
      <c r="E11" s="18" t="n">
        <v>453.74160392</v>
      </c>
      <c r="F11" s="20" t="n">
        <v>2.37293084</v>
      </c>
      <c r="G11" s="18" t="n">
        <v>434.67904146</v>
      </c>
      <c r="H11" s="20" t="n">
        <v>6.06093462</v>
      </c>
      <c r="I11" s="18" t="n">
        <v>394.38984413</v>
      </c>
      <c r="J11" s="20" t="n">
        <v>9.859878780000001</v>
      </c>
      <c r="K11" s="18" t="n">
        <v>377.90096903</v>
      </c>
      <c r="L11" s="20" t="n">
        <v>10.95447419</v>
      </c>
      <c r="M11" s="18" t="s">
        <v>481</v>
      </c>
      <c r="N11" s="20" t="s">
        <v>481</v>
      </c>
      <c r="O11" s="18" t="s">
        <v>481</v>
      </c>
      <c r="P11" s="20" t="s">
        <v>481</v>
      </c>
      <c r="Q11" s="18" t="s">
        <v>481</v>
      </c>
      <c r="R11" s="20" t="s">
        <v>481</v>
      </c>
      <c r="S11" s="18" t="s">
        <v>481</v>
      </c>
      <c r="T11" s="20" t="s">
        <v>481</v>
      </c>
      <c r="U11" s="18" t="n">
        <v>363.04024516</v>
      </c>
      <c r="V11" s="20" t="n">
        <v>7.3675041</v>
      </c>
    </row>
    <row r="12" spans="1:22">
      <c r="A12" s="15" t="s">
        <v>487</v>
      </c>
      <c r="B12" s="17" t="n">
        <v>6894</v>
      </c>
      <c r="C12" s="18">
        <f>(58.0/B12*100)</f>
        <v/>
      </c>
      <c r="D12" s="19" t="n">
        <v>6836</v>
      </c>
      <c r="E12" s="18" t="n">
        <v>504.59185053</v>
      </c>
      <c r="F12" s="20" t="n">
        <v>2.24643321</v>
      </c>
      <c r="G12" s="18" t="n">
        <v>497.98760917</v>
      </c>
      <c r="H12" s="20" t="n">
        <v>2.61894144</v>
      </c>
      <c r="I12" s="18" t="n">
        <v>473.54866498</v>
      </c>
      <c r="J12" s="20" t="n">
        <v>5.51080098</v>
      </c>
      <c r="K12" s="18" t="n">
        <v>443.61240645</v>
      </c>
      <c r="L12" s="20" t="n">
        <v>6.44837754</v>
      </c>
      <c r="M12" s="18" t="s">
        <v>481</v>
      </c>
      <c r="N12" s="20" t="s">
        <v>481</v>
      </c>
      <c r="O12" s="18" t="s">
        <v>481</v>
      </c>
      <c r="P12" s="20" t="s">
        <v>481</v>
      </c>
      <c r="Q12" s="18" t="n">
        <v>366.6777112</v>
      </c>
      <c r="R12" s="20" t="n">
        <v>14.39052153</v>
      </c>
      <c r="S12" s="18" t="s">
        <v>481</v>
      </c>
      <c r="T12" s="20" t="s">
        <v>481</v>
      </c>
      <c r="U12" s="18" t="n">
        <v>400.92645588</v>
      </c>
      <c r="V12" s="20" t="n">
        <v>8.911188750000001</v>
      </c>
    </row>
    <row r="13" spans="1:22">
      <c r="A13" s="15" t="s">
        <v>488</v>
      </c>
      <c r="B13" s="17" t="n">
        <v>7161</v>
      </c>
      <c r="C13" s="18">
        <f>(96.0/B13*100)</f>
        <v/>
      </c>
      <c r="D13" s="19" t="n">
        <v>7065</v>
      </c>
      <c r="E13" s="18" t="n">
        <v>519.25156823</v>
      </c>
      <c r="F13" s="20" t="n">
        <v>2.19847069</v>
      </c>
      <c r="G13" s="18" t="n">
        <v>492.69291513</v>
      </c>
      <c r="H13" s="20" t="n">
        <v>3.39168759</v>
      </c>
      <c r="I13" s="18" t="n">
        <v>461.72919433</v>
      </c>
      <c r="J13" s="20" t="n">
        <v>5.60345941</v>
      </c>
      <c r="K13" s="18" t="n">
        <v>440.17130557</v>
      </c>
      <c r="L13" s="20" t="n">
        <v>7.5291812</v>
      </c>
      <c r="M13" s="18" t="s">
        <v>481</v>
      </c>
      <c r="N13" s="20" t="s">
        <v>481</v>
      </c>
      <c r="O13" s="18" t="s">
        <v>481</v>
      </c>
      <c r="P13" s="20" t="s">
        <v>481</v>
      </c>
      <c r="Q13" s="18" t="n">
        <v>436.36003517</v>
      </c>
      <c r="R13" s="20" t="n">
        <v>6.43426798</v>
      </c>
      <c r="S13" s="18" t="s">
        <v>481</v>
      </c>
      <c r="T13" s="20" t="s">
        <v>481</v>
      </c>
      <c r="U13" s="18" t="n">
        <v>384.27287923</v>
      </c>
      <c r="V13" s="20" t="n">
        <v>8.93027305</v>
      </c>
    </row>
    <row r="14" spans="1:22">
      <c r="A14" s="15" t="s">
        <v>489</v>
      </c>
      <c r="B14" s="17" t="n">
        <v>5587</v>
      </c>
      <c r="C14" s="18">
        <f>(76.0/B14*100)</f>
        <v/>
      </c>
      <c r="D14" s="19" t="n">
        <v>5511</v>
      </c>
      <c r="E14" s="18" t="n">
        <v>545.29126375</v>
      </c>
      <c r="F14" s="20" t="n">
        <v>2.16193684</v>
      </c>
      <c r="G14" s="18" t="n">
        <v>531.57704162</v>
      </c>
      <c r="H14" s="20" t="n">
        <v>3.10060054</v>
      </c>
      <c r="I14" s="18" t="n">
        <v>511.87719203</v>
      </c>
      <c r="J14" s="20" t="n">
        <v>5.12026923</v>
      </c>
      <c r="K14" s="18" t="n">
        <v>478.99189399</v>
      </c>
      <c r="L14" s="20" t="n">
        <v>7.57586707</v>
      </c>
      <c r="M14" s="18" t="s">
        <v>481</v>
      </c>
      <c r="N14" s="20" t="s">
        <v>481</v>
      </c>
      <c r="O14" s="18" t="s">
        <v>481</v>
      </c>
      <c r="P14" s="20" t="s">
        <v>481</v>
      </c>
      <c r="Q14" s="18" t="s">
        <v>481</v>
      </c>
      <c r="R14" s="20" t="s">
        <v>481</v>
      </c>
      <c r="S14" s="18" t="s">
        <v>481</v>
      </c>
      <c r="T14" s="20" t="s">
        <v>481</v>
      </c>
      <c r="U14" s="18" t="n">
        <v>428.22413141</v>
      </c>
      <c r="V14" s="20" t="n">
        <v>16.28867215</v>
      </c>
    </row>
    <row r="15" spans="1:22">
      <c r="A15" s="15" t="s">
        <v>490</v>
      </c>
      <c r="B15" s="17" t="n">
        <v>5882</v>
      </c>
      <c r="C15" s="18">
        <f>(53.0/B15*100)</f>
        <v/>
      </c>
      <c r="D15" s="19" t="n">
        <v>5829</v>
      </c>
      <c r="E15" s="18" t="n">
        <v>543.20060028</v>
      </c>
      <c r="F15" s="20" t="n">
        <v>2.32631631</v>
      </c>
      <c r="G15" s="18" t="n">
        <v>520.78068791</v>
      </c>
      <c r="H15" s="20" t="n">
        <v>3.78467277</v>
      </c>
      <c r="I15" s="18" t="n">
        <v>484.68316191</v>
      </c>
      <c r="J15" s="20" t="n">
        <v>6.54462407</v>
      </c>
      <c r="K15" s="18" t="n">
        <v>465.45175056</v>
      </c>
      <c r="L15" s="20" t="n">
        <v>7.07483734</v>
      </c>
      <c r="M15" s="18" t="s">
        <v>481</v>
      </c>
      <c r="N15" s="20" t="s">
        <v>481</v>
      </c>
      <c r="O15" s="18" t="s">
        <v>481</v>
      </c>
      <c r="P15" s="20" t="s">
        <v>481</v>
      </c>
      <c r="Q15" s="18" t="n">
        <v>375.95013089</v>
      </c>
      <c r="R15" s="20" t="n">
        <v>17.42774697</v>
      </c>
      <c r="S15" s="18" t="s">
        <v>481</v>
      </c>
      <c r="T15" s="20" t="s">
        <v>481</v>
      </c>
      <c r="U15" s="18" t="n">
        <v>421.86231394</v>
      </c>
      <c r="V15" s="20" t="n">
        <v>10.14452106</v>
      </c>
    </row>
    <row r="16" spans="1:22">
      <c r="A16" s="15" t="s">
        <v>491</v>
      </c>
      <c r="B16" s="17" t="n">
        <v>6108</v>
      </c>
      <c r="C16" s="18">
        <f>(110.0/B16*100)</f>
        <v/>
      </c>
      <c r="D16" s="19" t="n">
        <v>5998</v>
      </c>
      <c r="E16" s="18" t="n">
        <v>511.10981618</v>
      </c>
      <c r="F16" s="20" t="n">
        <v>1.93679568</v>
      </c>
      <c r="G16" s="18" t="n">
        <v>494.77549497</v>
      </c>
      <c r="H16" s="20" t="n">
        <v>3.78540603</v>
      </c>
      <c r="I16" s="18" t="n">
        <v>453.80361551</v>
      </c>
      <c r="J16" s="20" t="n">
        <v>7.39879911</v>
      </c>
      <c r="K16" s="18" t="n">
        <v>420.29522063</v>
      </c>
      <c r="L16" s="20" t="n">
        <v>6.68310369</v>
      </c>
      <c r="M16" s="18" t="s">
        <v>481</v>
      </c>
      <c r="N16" s="20" t="s">
        <v>481</v>
      </c>
      <c r="O16" s="18" t="s">
        <v>481</v>
      </c>
      <c r="P16" s="20" t="s">
        <v>481</v>
      </c>
      <c r="Q16" s="18" t="s">
        <v>481</v>
      </c>
      <c r="R16" s="20" t="s">
        <v>481</v>
      </c>
      <c r="S16" s="18" t="s">
        <v>481</v>
      </c>
      <c r="T16" s="20" t="s">
        <v>481</v>
      </c>
      <c r="U16" s="18" t="n">
        <v>371.4426074</v>
      </c>
      <c r="V16" s="20" t="n">
        <v>8.6762038</v>
      </c>
    </row>
    <row r="17" spans="1:22">
      <c r="A17" s="15" t="s">
        <v>492</v>
      </c>
      <c r="B17" s="17" t="n">
        <v>6504</v>
      </c>
      <c r="C17" s="18">
        <f>(734.0/B17*100)</f>
        <v/>
      </c>
      <c r="D17" s="19" t="n">
        <v>5770</v>
      </c>
      <c r="E17" s="18" t="n">
        <v>528.16490208</v>
      </c>
      <c r="F17" s="20" t="n">
        <v>2.4985023</v>
      </c>
      <c r="G17" s="18" t="n">
        <v>495.02847187</v>
      </c>
      <c r="H17" s="20" t="n">
        <v>5.68886929</v>
      </c>
      <c r="I17" s="18" t="n">
        <v>461.16956927</v>
      </c>
      <c r="J17" s="20" t="n">
        <v>10.1980334</v>
      </c>
      <c r="K17" s="18" t="n">
        <v>446.25563266</v>
      </c>
      <c r="L17" s="20" t="n">
        <v>9.327444079999999</v>
      </c>
      <c r="M17" s="18" t="s">
        <v>481</v>
      </c>
      <c r="N17" s="20" t="s">
        <v>481</v>
      </c>
      <c r="O17" s="18" t="s">
        <v>481</v>
      </c>
      <c r="P17" s="20" t="s">
        <v>481</v>
      </c>
      <c r="Q17" s="18" t="n">
        <v>360.48925247</v>
      </c>
      <c r="R17" s="20" t="n">
        <v>12.44339086</v>
      </c>
      <c r="S17" s="18" t="s">
        <v>481</v>
      </c>
      <c r="T17" s="20" t="s">
        <v>481</v>
      </c>
      <c r="U17" s="18" t="n">
        <v>428.35568658</v>
      </c>
      <c r="V17" s="20" t="n">
        <v>10.0037622</v>
      </c>
    </row>
    <row r="18" spans="1:22">
      <c r="A18" s="15" t="s">
        <v>493</v>
      </c>
      <c r="B18" s="17" t="n">
        <v>5532</v>
      </c>
      <c r="C18" s="18">
        <f>(28.0/B18*100)</f>
        <v/>
      </c>
      <c r="D18" s="19" t="n">
        <v>5504</v>
      </c>
      <c r="E18" s="18" t="n">
        <v>462.74780767</v>
      </c>
      <c r="F18" s="20" t="n">
        <v>3.76456191</v>
      </c>
      <c r="G18" s="18" t="n">
        <v>457.34038244</v>
      </c>
      <c r="H18" s="20" t="n">
        <v>5.261707</v>
      </c>
      <c r="I18" s="18" t="n">
        <v>422.80037709</v>
      </c>
      <c r="J18" s="20" t="n">
        <v>8.797111559999999</v>
      </c>
      <c r="K18" s="18" t="n">
        <v>406.93233278</v>
      </c>
      <c r="L18" s="20" t="n">
        <v>7.24242826</v>
      </c>
      <c r="M18" s="18" t="s">
        <v>481</v>
      </c>
      <c r="N18" s="20" t="s">
        <v>481</v>
      </c>
      <c r="O18" s="18" t="s">
        <v>481</v>
      </c>
      <c r="P18" s="20" t="s">
        <v>481</v>
      </c>
      <c r="Q18" s="18" t="s">
        <v>481</v>
      </c>
      <c r="R18" s="20" t="s">
        <v>481</v>
      </c>
      <c r="S18" s="18" t="s">
        <v>481</v>
      </c>
      <c r="T18" s="20" t="s">
        <v>481</v>
      </c>
      <c r="U18" s="18" t="n">
        <v>366.69131441</v>
      </c>
      <c r="V18" s="20" t="n">
        <v>9.48822947</v>
      </c>
    </row>
    <row r="19" spans="1:22">
      <c r="A19" s="15" t="s">
        <v>494</v>
      </c>
      <c r="B19" s="17" t="n">
        <v>5658</v>
      </c>
      <c r="C19" s="18">
        <f>(75.0/B19*100)</f>
        <v/>
      </c>
      <c r="D19" s="19" t="n">
        <v>5583</v>
      </c>
      <c r="E19" s="18" t="n">
        <v>485.36089278</v>
      </c>
      <c r="F19" s="20" t="n">
        <v>2.8696985</v>
      </c>
      <c r="G19" s="18" t="n">
        <v>488.64501433</v>
      </c>
      <c r="H19" s="20" t="n">
        <v>3.41076422</v>
      </c>
      <c r="I19" s="18" t="n">
        <v>451.76654336</v>
      </c>
      <c r="J19" s="20" t="n">
        <v>6.01470904</v>
      </c>
      <c r="K19" s="18" t="n">
        <v>415.63662227</v>
      </c>
      <c r="L19" s="20" t="n">
        <v>6.61077297</v>
      </c>
      <c r="M19" s="18" t="s">
        <v>481</v>
      </c>
      <c r="N19" s="20" t="s">
        <v>481</v>
      </c>
      <c r="O19" s="18" t="s">
        <v>481</v>
      </c>
      <c r="P19" s="20" t="s">
        <v>481</v>
      </c>
      <c r="Q19" s="18" t="s">
        <v>481</v>
      </c>
      <c r="R19" s="20" t="s">
        <v>481</v>
      </c>
      <c r="S19" s="18" t="s">
        <v>481</v>
      </c>
      <c r="T19" s="20" t="s">
        <v>481</v>
      </c>
      <c r="U19" s="18" t="n">
        <v>379.45044796</v>
      </c>
      <c r="V19" s="20" t="n">
        <v>10.3596396</v>
      </c>
    </row>
    <row r="20" spans="1:22">
      <c r="A20" s="15" t="s">
        <v>495</v>
      </c>
      <c r="B20" s="17" t="n">
        <v>3371</v>
      </c>
      <c r="C20" s="18">
        <f>(75.0/B20*100)</f>
        <v/>
      </c>
      <c r="D20" s="19" t="n">
        <v>3296</v>
      </c>
      <c r="E20" s="18" t="n">
        <v>484.19299764</v>
      </c>
      <c r="F20" s="20" t="n">
        <v>1.78087243</v>
      </c>
      <c r="G20" s="18" t="n">
        <v>452.76696509</v>
      </c>
      <c r="H20" s="20" t="n">
        <v>4.26717211</v>
      </c>
      <c r="I20" s="18" t="n">
        <v>439.73351759</v>
      </c>
      <c r="J20" s="20" t="n">
        <v>9.174678589999999</v>
      </c>
      <c r="K20" s="18" t="n">
        <v>416.12419584</v>
      </c>
      <c r="L20" s="20" t="n">
        <v>12.0084663</v>
      </c>
      <c r="M20" s="18" t="s">
        <v>481</v>
      </c>
      <c r="N20" s="20" t="s">
        <v>481</v>
      </c>
      <c r="O20" s="18" t="s">
        <v>481</v>
      </c>
      <c r="P20" s="20" t="s">
        <v>481</v>
      </c>
      <c r="Q20" s="18" t="s">
        <v>481</v>
      </c>
      <c r="R20" s="20" t="s">
        <v>481</v>
      </c>
      <c r="S20" s="18" t="s">
        <v>481</v>
      </c>
      <c r="T20" s="20" t="s">
        <v>481</v>
      </c>
      <c r="U20" s="18" t="n">
        <v>366.31148217</v>
      </c>
      <c r="V20" s="20" t="n">
        <v>9.96378904</v>
      </c>
    </row>
    <row r="21" spans="1:22">
      <c r="A21" s="15" t="s">
        <v>496</v>
      </c>
      <c r="B21" s="17" t="n">
        <v>5741</v>
      </c>
      <c r="C21" s="18">
        <f>(45.0/B21*100)</f>
        <v/>
      </c>
      <c r="D21" s="19" t="n">
        <v>5696</v>
      </c>
      <c r="E21" s="18" t="n">
        <v>509.35541066</v>
      </c>
      <c r="F21" s="20" t="n">
        <v>2.18984072</v>
      </c>
      <c r="G21" s="18" t="n">
        <v>496.00559905</v>
      </c>
      <c r="H21" s="20" t="n">
        <v>3.4593245</v>
      </c>
      <c r="I21" s="18" t="n">
        <v>481.66589642</v>
      </c>
      <c r="J21" s="20" t="n">
        <v>6.55130215</v>
      </c>
      <c r="K21" s="18" t="n">
        <v>464.20876666</v>
      </c>
      <c r="L21" s="20" t="n">
        <v>7.65060765</v>
      </c>
      <c r="M21" s="18" t="s">
        <v>481</v>
      </c>
      <c r="N21" s="20" t="s">
        <v>481</v>
      </c>
      <c r="O21" s="18" t="s">
        <v>481</v>
      </c>
      <c r="P21" s="20" t="s">
        <v>481</v>
      </c>
      <c r="Q21" s="18" t="s">
        <v>481</v>
      </c>
      <c r="R21" s="20" t="s">
        <v>481</v>
      </c>
      <c r="S21" s="18" t="s">
        <v>481</v>
      </c>
      <c r="T21" s="20" t="s">
        <v>481</v>
      </c>
      <c r="U21" s="18" t="n">
        <v>425.07860628</v>
      </c>
      <c r="V21" s="20" t="n">
        <v>17.83327391</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466.55281214</v>
      </c>
      <c r="R22" s="20" t="n">
        <v>3.43755424</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480.54676244</v>
      </c>
      <c r="R23" s="20" t="n">
        <v>2.51595285</v>
      </c>
      <c r="S23" s="18" t="s">
        <v>481</v>
      </c>
      <c r="T23" s="20" t="s">
        <v>481</v>
      </c>
      <c r="U23" s="18" t="s">
        <v>481</v>
      </c>
      <c r="V23" s="20" t="s">
        <v>481</v>
      </c>
    </row>
    <row r="24" spans="1:22">
      <c r="A24" s="15" t="s">
        <v>499</v>
      </c>
      <c r="B24" s="17" t="n">
        <v>6647</v>
      </c>
      <c r="C24" s="18">
        <f>(7.0/B24*100)</f>
        <v/>
      </c>
      <c r="D24" s="19" t="n">
        <v>6640</v>
      </c>
      <c r="E24" s="18" t="n">
        <v>542.21554323</v>
      </c>
      <c r="F24" s="20" t="n">
        <v>2.91773393</v>
      </c>
      <c r="G24" s="18" t="n">
        <v>537.73061681</v>
      </c>
      <c r="H24" s="20" t="n">
        <v>5.75939711</v>
      </c>
      <c r="I24" s="18" t="n">
        <v>493.33258442</v>
      </c>
      <c r="J24" s="20" t="n">
        <v>8.35971412</v>
      </c>
      <c r="K24" s="18" t="n">
        <v>481.04627037</v>
      </c>
      <c r="L24" s="20" t="n">
        <v>8.895614309999999</v>
      </c>
      <c r="M24" s="18" t="s">
        <v>481</v>
      </c>
      <c r="N24" s="20" t="s">
        <v>481</v>
      </c>
      <c r="O24" s="18" t="s">
        <v>481</v>
      </c>
      <c r="P24" s="20" t="s">
        <v>481</v>
      </c>
      <c r="Q24" s="18" t="s">
        <v>481</v>
      </c>
      <c r="R24" s="20" t="s">
        <v>481</v>
      </c>
      <c r="S24" s="18" t="s">
        <v>481</v>
      </c>
      <c r="T24" s="20" t="s">
        <v>481</v>
      </c>
      <c r="U24" s="18" t="n">
        <v>453.26350774</v>
      </c>
      <c r="V24" s="20" t="n">
        <v>15.63282993</v>
      </c>
    </row>
    <row r="25" spans="1:22">
      <c r="A25" s="15" t="s">
        <v>500</v>
      </c>
      <c r="B25" s="17" t="n">
        <v>5581</v>
      </c>
      <c r="C25" s="18">
        <f>(24.0/B25*100)</f>
        <v/>
      </c>
      <c r="D25" s="19" t="n">
        <v>5557</v>
      </c>
      <c r="E25" s="18" t="n">
        <v>519.38717345</v>
      </c>
      <c r="F25" s="20" t="n">
        <v>3.18914021</v>
      </c>
      <c r="G25" s="18" t="n">
        <v>514.59592905</v>
      </c>
      <c r="H25" s="20" t="n">
        <v>5.17747748</v>
      </c>
      <c r="I25" s="18" t="n">
        <v>474.20203243</v>
      </c>
      <c r="J25" s="20" t="n">
        <v>7.83618652</v>
      </c>
      <c r="K25" s="18" t="n">
        <v>442.15604884</v>
      </c>
      <c r="L25" s="20" t="n">
        <v>13.23595696</v>
      </c>
      <c r="M25" s="18" t="s">
        <v>481</v>
      </c>
      <c r="N25" s="20" t="s">
        <v>481</v>
      </c>
      <c r="O25" s="18" t="s">
        <v>481</v>
      </c>
      <c r="P25" s="20" t="s">
        <v>481</v>
      </c>
      <c r="Q25" s="18" t="s">
        <v>481</v>
      </c>
      <c r="R25" s="20" t="s">
        <v>481</v>
      </c>
      <c r="S25" s="18" t="s">
        <v>481</v>
      </c>
      <c r="T25" s="20" t="s">
        <v>481</v>
      </c>
      <c r="U25" s="18" t="n">
        <v>442.16361766</v>
      </c>
      <c r="V25" s="20" t="n">
        <v>26.89023924</v>
      </c>
    </row>
    <row r="26" spans="1:22">
      <c r="A26" s="15" t="s">
        <v>501</v>
      </c>
      <c r="B26" s="17" t="n">
        <v>4869</v>
      </c>
      <c r="C26" s="18">
        <f>(38.0/B26*100)</f>
        <v/>
      </c>
      <c r="D26" s="19" t="n">
        <v>4831</v>
      </c>
      <c r="E26" s="18" t="n">
        <v>498.63376464</v>
      </c>
      <c r="F26" s="20" t="n">
        <v>2.05557143</v>
      </c>
      <c r="G26" s="18" t="n">
        <v>489.29327824</v>
      </c>
      <c r="H26" s="20" t="n">
        <v>2.58101787</v>
      </c>
      <c r="I26" s="18" t="n">
        <v>469.66039972</v>
      </c>
      <c r="J26" s="20" t="n">
        <v>4.55106362</v>
      </c>
      <c r="K26" s="18" t="n">
        <v>448.35608788</v>
      </c>
      <c r="L26" s="20" t="n">
        <v>7.18720902</v>
      </c>
      <c r="M26" s="18" t="s">
        <v>481</v>
      </c>
      <c r="N26" s="20" t="s">
        <v>481</v>
      </c>
      <c r="O26" s="18" t="s">
        <v>481</v>
      </c>
      <c r="P26" s="20" t="s">
        <v>481</v>
      </c>
      <c r="Q26" s="18" t="s">
        <v>481</v>
      </c>
      <c r="R26" s="20" t="s">
        <v>481</v>
      </c>
      <c r="S26" s="18" t="s">
        <v>481</v>
      </c>
      <c r="T26" s="20" t="s">
        <v>481</v>
      </c>
      <c r="U26" s="18" t="n">
        <v>429.60418652</v>
      </c>
      <c r="V26" s="20" t="n">
        <v>9.45377377</v>
      </c>
    </row>
    <row r="27" spans="1:22">
      <c r="A27" s="15" t="s">
        <v>502</v>
      </c>
      <c r="B27" s="17" t="n">
        <v>5299</v>
      </c>
      <c r="C27" s="18">
        <f>(20.0/B27*100)</f>
        <v/>
      </c>
      <c r="D27" s="19" t="n">
        <v>5279</v>
      </c>
      <c r="E27" s="18" t="n">
        <v>497.19770292</v>
      </c>
      <c r="F27" s="20" t="n">
        <v>1.29710535</v>
      </c>
      <c r="G27" s="18" t="n">
        <v>470.69705372</v>
      </c>
      <c r="H27" s="20" t="n">
        <v>3.37551371</v>
      </c>
      <c r="I27" s="18" t="n">
        <v>435.34802529</v>
      </c>
      <c r="J27" s="20" t="n">
        <v>6.34696555</v>
      </c>
      <c r="K27" s="18" t="n">
        <v>424.32204472</v>
      </c>
      <c r="L27" s="20" t="n">
        <v>6.12950666</v>
      </c>
      <c r="M27" s="18" t="s">
        <v>481</v>
      </c>
      <c r="N27" s="20" t="s">
        <v>481</v>
      </c>
      <c r="O27" s="18" t="s">
        <v>481</v>
      </c>
      <c r="P27" s="20" t="s">
        <v>481</v>
      </c>
      <c r="Q27" s="18" t="s">
        <v>481</v>
      </c>
      <c r="R27" s="20" t="s">
        <v>481</v>
      </c>
      <c r="S27" s="18" t="s">
        <v>481</v>
      </c>
      <c r="T27" s="20" t="s">
        <v>481</v>
      </c>
      <c r="U27" s="18" t="n">
        <v>378.35492606</v>
      </c>
      <c r="V27" s="20" t="n">
        <v>5.76721076</v>
      </c>
    </row>
    <row r="28" spans="1:22">
      <c r="A28" s="15" t="s">
        <v>503</v>
      </c>
      <c r="B28" s="17" t="n">
        <v>7568</v>
      </c>
      <c r="C28" s="18">
        <f>(68.0/B28*100)</f>
        <v/>
      </c>
      <c r="D28" s="19" t="n">
        <v>7500</v>
      </c>
      <c r="E28" s="18" t="n">
        <v>419.69602752</v>
      </c>
      <c r="F28" s="20" t="n">
        <v>2.14934002</v>
      </c>
      <c r="G28" s="18" t="n">
        <v>409.99677392</v>
      </c>
      <c r="H28" s="20" t="n">
        <v>4.45997362</v>
      </c>
      <c r="I28" s="18" t="n">
        <v>368.66618351</v>
      </c>
      <c r="J28" s="20" t="n">
        <v>6.60776547</v>
      </c>
      <c r="K28" s="18" t="n">
        <v>365.83034092</v>
      </c>
      <c r="L28" s="20" t="n">
        <v>8.43245007</v>
      </c>
      <c r="M28" s="18" t="s">
        <v>481</v>
      </c>
      <c r="N28" s="20" t="s">
        <v>481</v>
      </c>
      <c r="O28" s="18" t="s">
        <v>481</v>
      </c>
      <c r="P28" s="20" t="s">
        <v>481</v>
      </c>
      <c r="Q28" s="18" t="s">
        <v>481</v>
      </c>
      <c r="R28" s="20" t="s">
        <v>481</v>
      </c>
      <c r="S28" s="18" t="s">
        <v>481</v>
      </c>
      <c r="T28" s="20" t="s">
        <v>481</v>
      </c>
      <c r="U28" s="18" t="n">
        <v>370.47307618</v>
      </c>
      <c r="V28" s="20" t="n">
        <v>7.36114537</v>
      </c>
    </row>
    <row r="29" spans="1:22">
      <c r="A29" s="15" t="s">
        <v>504</v>
      </c>
      <c r="B29" s="17" t="n">
        <v>5385</v>
      </c>
      <c r="C29" s="18">
        <f>(30.0/B29*100)</f>
        <v/>
      </c>
      <c r="D29" s="19" t="n">
        <v>5355</v>
      </c>
      <c r="E29" s="18" t="n">
        <v>518.94552044</v>
      </c>
      <c r="F29" s="20" t="n">
        <v>2.41007571</v>
      </c>
      <c r="G29" s="18" t="n">
        <v>501.18897019</v>
      </c>
      <c r="H29" s="20" t="n">
        <v>5.31361362</v>
      </c>
      <c r="I29" s="18" t="n">
        <v>461.1021276</v>
      </c>
      <c r="J29" s="20" t="n">
        <v>10.17782013</v>
      </c>
      <c r="K29" s="18" t="n">
        <v>450.17988881</v>
      </c>
      <c r="L29" s="20" t="n">
        <v>14.14804862</v>
      </c>
      <c r="M29" s="18" t="s">
        <v>481</v>
      </c>
      <c r="N29" s="20" t="s">
        <v>481</v>
      </c>
      <c r="O29" s="18" t="s">
        <v>481</v>
      </c>
      <c r="P29" s="20" t="s">
        <v>481</v>
      </c>
      <c r="Q29" s="18" t="n">
        <v>358.28551468</v>
      </c>
      <c r="R29" s="20" t="n">
        <v>8.567023300000001</v>
      </c>
      <c r="S29" s="18" t="s">
        <v>481</v>
      </c>
      <c r="T29" s="20" t="s">
        <v>481</v>
      </c>
      <c r="U29" s="18" t="n">
        <v>426.19862463</v>
      </c>
      <c r="V29" s="20" t="n">
        <v>16.67794524</v>
      </c>
    </row>
    <row r="30" spans="1:22">
      <c r="A30" s="15" t="s">
        <v>505</v>
      </c>
      <c r="B30" s="17" t="n">
        <v>4520</v>
      </c>
      <c r="C30" s="18">
        <f>(109.0/B30*100)</f>
        <v/>
      </c>
      <c r="D30" s="19" t="n">
        <v>4411</v>
      </c>
      <c r="E30" s="18" t="n">
        <v>531.8428337</v>
      </c>
      <c r="F30" s="20" t="n">
        <v>2.81421874</v>
      </c>
      <c r="G30" s="18" t="n">
        <v>503.42962915</v>
      </c>
      <c r="H30" s="20" t="n">
        <v>4.08659309</v>
      </c>
      <c r="I30" s="18" t="n">
        <v>482.8184335</v>
      </c>
      <c r="J30" s="20" t="n">
        <v>5.70179959</v>
      </c>
      <c r="K30" s="18" t="n">
        <v>454.00033515</v>
      </c>
      <c r="L30" s="20" t="n">
        <v>6.43042405</v>
      </c>
      <c r="M30" s="18" t="s">
        <v>481</v>
      </c>
      <c r="N30" s="20" t="s">
        <v>481</v>
      </c>
      <c r="O30" s="18" t="s">
        <v>481</v>
      </c>
      <c r="P30" s="20" t="s">
        <v>481</v>
      </c>
      <c r="Q30" s="18" t="s">
        <v>481</v>
      </c>
      <c r="R30" s="20" t="s">
        <v>481</v>
      </c>
      <c r="S30" s="18" t="s">
        <v>481</v>
      </c>
      <c r="T30" s="20" t="s">
        <v>481</v>
      </c>
      <c r="U30" s="18" t="n">
        <v>409.57175097</v>
      </c>
      <c r="V30" s="20" t="n">
        <v>10.5187264</v>
      </c>
    </row>
    <row r="31" spans="1:22">
      <c r="A31" s="15" t="s">
        <v>506</v>
      </c>
      <c r="B31" s="17" t="n">
        <v>5456</v>
      </c>
      <c r="C31" s="18">
        <f>(127.0/B31*100)</f>
        <v/>
      </c>
      <c r="D31" s="19" t="n">
        <v>5329</v>
      </c>
      <c r="E31" s="18" t="n">
        <v>513.96133839</v>
      </c>
      <c r="F31" s="20" t="n">
        <v>2.25828343</v>
      </c>
      <c r="G31" s="18" t="n">
        <v>488.59097908</v>
      </c>
      <c r="H31" s="20" t="n">
        <v>3.67880896</v>
      </c>
      <c r="I31" s="18" t="n">
        <v>454.08155551</v>
      </c>
      <c r="J31" s="20" t="n">
        <v>5.77249012</v>
      </c>
      <c r="K31" s="18" t="n">
        <v>442.31870961</v>
      </c>
      <c r="L31" s="20" t="n">
        <v>6.84217796</v>
      </c>
      <c r="M31" s="18" t="s">
        <v>481</v>
      </c>
      <c r="N31" s="20" t="s">
        <v>481</v>
      </c>
      <c r="O31" s="18" t="s">
        <v>481</v>
      </c>
      <c r="P31" s="20" t="s">
        <v>481</v>
      </c>
      <c r="Q31" s="18" t="s">
        <v>481</v>
      </c>
      <c r="R31" s="20" t="s">
        <v>481</v>
      </c>
      <c r="S31" s="18" t="s">
        <v>481</v>
      </c>
      <c r="T31" s="20" t="s">
        <v>481</v>
      </c>
      <c r="U31" s="18" t="n">
        <v>402.21421017</v>
      </c>
      <c r="V31" s="20" t="n">
        <v>6.9487813</v>
      </c>
    </row>
    <row r="32" spans="1:22">
      <c r="A32" s="15" t="s">
        <v>507</v>
      </c>
      <c r="B32" s="17" t="n">
        <v>4478</v>
      </c>
      <c r="C32" s="18">
        <f>(5.0/B32*100)</f>
        <v/>
      </c>
      <c r="D32" s="19" t="n">
        <v>4473</v>
      </c>
      <c r="E32" s="18" t="n">
        <v>509.13271914</v>
      </c>
      <c r="F32" s="20" t="n">
        <v>2.67560045</v>
      </c>
      <c r="G32" s="18" t="n">
        <v>495.06763551</v>
      </c>
      <c r="H32" s="20" t="n">
        <v>3.72234299</v>
      </c>
      <c r="I32" s="18" t="n">
        <v>475.30811619</v>
      </c>
      <c r="J32" s="20" t="n">
        <v>7.151601</v>
      </c>
      <c r="K32" s="18" t="n">
        <v>460.58505708</v>
      </c>
      <c r="L32" s="20" t="n">
        <v>7.20413629</v>
      </c>
      <c r="M32" s="18" t="s">
        <v>481</v>
      </c>
      <c r="N32" s="20" t="s">
        <v>481</v>
      </c>
      <c r="O32" s="18" t="s">
        <v>481</v>
      </c>
      <c r="P32" s="20" t="s">
        <v>481</v>
      </c>
      <c r="Q32" s="18" t="s">
        <v>481</v>
      </c>
      <c r="R32" s="20" t="s">
        <v>481</v>
      </c>
      <c r="S32" s="18" t="s">
        <v>481</v>
      </c>
      <c r="T32" s="20" t="s">
        <v>481</v>
      </c>
      <c r="U32" s="18" t="n">
        <v>397.93042379</v>
      </c>
      <c r="V32" s="20" t="n">
        <v>15.51003941</v>
      </c>
    </row>
    <row r="33" spans="1:22">
      <c r="A33" s="15" t="s">
        <v>508</v>
      </c>
      <c r="B33" s="17" t="n">
        <v>7325</v>
      </c>
      <c r="C33" s="18">
        <f>(76.0/B33*100)</f>
        <v/>
      </c>
      <c r="D33" s="19" t="n">
        <v>7249</v>
      </c>
      <c r="E33" s="18" t="n">
        <v>511.65243037</v>
      </c>
      <c r="F33" s="20" t="n">
        <v>2.34924791</v>
      </c>
      <c r="G33" s="18" t="n">
        <v>485.16589474</v>
      </c>
      <c r="H33" s="20" t="n">
        <v>4.57721349</v>
      </c>
      <c r="I33" s="18" t="n">
        <v>426.48577633</v>
      </c>
      <c r="J33" s="20" t="n">
        <v>6.38466631</v>
      </c>
      <c r="K33" s="18" t="n">
        <v>435.15925308</v>
      </c>
      <c r="L33" s="20" t="n">
        <v>6.7067096</v>
      </c>
      <c r="M33" s="18" t="s">
        <v>481</v>
      </c>
      <c r="N33" s="20" t="s">
        <v>481</v>
      </c>
      <c r="O33" s="18" t="s">
        <v>481</v>
      </c>
      <c r="P33" s="20" t="s">
        <v>481</v>
      </c>
      <c r="Q33" s="18" t="s">
        <v>481</v>
      </c>
      <c r="R33" s="20" t="s">
        <v>481</v>
      </c>
      <c r="S33" s="18" t="s">
        <v>481</v>
      </c>
      <c r="T33" s="20" t="s">
        <v>481</v>
      </c>
      <c r="U33" s="18" t="n">
        <v>398.40332143</v>
      </c>
      <c r="V33" s="20" t="n">
        <v>10.68929036</v>
      </c>
    </row>
    <row r="34" spans="1:22">
      <c r="A34" s="15" t="s">
        <v>509</v>
      </c>
      <c r="B34" s="17" t="n">
        <v>6350</v>
      </c>
      <c r="C34" s="18">
        <f>(40.0/B34*100)</f>
        <v/>
      </c>
      <c r="D34" s="19" t="n">
        <v>6310</v>
      </c>
      <c r="E34" s="18" t="n">
        <v>476.3854824</v>
      </c>
      <c r="F34" s="20" t="n">
        <v>2.55346788</v>
      </c>
      <c r="G34" s="18" t="n">
        <v>462.22876643</v>
      </c>
      <c r="H34" s="20" t="n">
        <v>4.12406918</v>
      </c>
      <c r="I34" s="18" t="n">
        <v>435.48069367</v>
      </c>
      <c r="J34" s="20" t="n">
        <v>5.17407012</v>
      </c>
      <c r="K34" s="18" t="n">
        <v>420.57485659</v>
      </c>
      <c r="L34" s="20" t="n">
        <v>6.94902543</v>
      </c>
      <c r="M34" s="18" t="s">
        <v>481</v>
      </c>
      <c r="N34" s="20" t="s">
        <v>481</v>
      </c>
      <c r="O34" s="18" t="s">
        <v>481</v>
      </c>
      <c r="P34" s="20" t="s">
        <v>481</v>
      </c>
      <c r="Q34" s="18" t="n">
        <v>306.56969545</v>
      </c>
      <c r="R34" s="20" t="n">
        <v>10.27624616</v>
      </c>
      <c r="S34" s="18" t="s">
        <v>481</v>
      </c>
      <c r="T34" s="20" t="s">
        <v>481</v>
      </c>
      <c r="U34" s="18" t="n">
        <v>350.48722383</v>
      </c>
      <c r="V34" s="20" t="n">
        <v>9.20973</v>
      </c>
    </row>
    <row r="35" spans="1:22">
      <c r="A35" s="15" t="s">
        <v>510</v>
      </c>
      <c r="B35" s="17" t="n">
        <v>6406</v>
      </c>
      <c r="C35" s="18">
        <f>(39.0/B35*100)</f>
        <v/>
      </c>
      <c r="D35" s="19" t="n">
        <v>6367</v>
      </c>
      <c r="E35" s="18" t="n">
        <v>522.8628848</v>
      </c>
      <c r="F35" s="20" t="n">
        <v>1.73160204</v>
      </c>
      <c r="G35" s="18" t="n">
        <v>508.66328039</v>
      </c>
      <c r="H35" s="20" t="n">
        <v>3.69716831</v>
      </c>
      <c r="I35" s="18" t="n">
        <v>470.30479797</v>
      </c>
      <c r="J35" s="20" t="n">
        <v>7.02013455</v>
      </c>
      <c r="K35" s="18" t="n">
        <v>458.36031852</v>
      </c>
      <c r="L35" s="20" t="n">
        <v>8.24656044</v>
      </c>
      <c r="M35" s="18" t="s">
        <v>481</v>
      </c>
      <c r="N35" s="20" t="s">
        <v>481</v>
      </c>
      <c r="O35" s="18" t="s">
        <v>481</v>
      </c>
      <c r="P35" s="20" t="s">
        <v>481</v>
      </c>
      <c r="Q35" s="18" t="n">
        <v>374.85244494</v>
      </c>
      <c r="R35" s="20" t="n">
        <v>5.84040672</v>
      </c>
      <c r="S35" s="18" t="s">
        <v>481</v>
      </c>
      <c r="T35" s="20" t="s">
        <v>481</v>
      </c>
      <c r="U35" s="18" t="n">
        <v>424.03086949</v>
      </c>
      <c r="V35" s="20" t="n">
        <v>11.15878755</v>
      </c>
    </row>
    <row r="36" spans="1:22">
      <c r="A36" s="15" t="s">
        <v>511</v>
      </c>
      <c r="B36" s="17" t="n">
        <v>6736</v>
      </c>
      <c r="C36" s="18">
        <f>(33.0/B36*100)</f>
        <v/>
      </c>
      <c r="D36" s="19" t="n">
        <v>6703</v>
      </c>
      <c r="E36" s="18" t="n">
        <v>499.47221836</v>
      </c>
      <c r="F36" s="20" t="n">
        <v>2.17003389</v>
      </c>
      <c r="G36" s="18" t="n">
        <v>484.68857656</v>
      </c>
      <c r="H36" s="20" t="n">
        <v>3.82592231</v>
      </c>
      <c r="I36" s="18" t="n">
        <v>461.1265976</v>
      </c>
      <c r="J36" s="20" t="n">
        <v>5.98587949</v>
      </c>
      <c r="K36" s="18" t="n">
        <v>452.75233281</v>
      </c>
      <c r="L36" s="20" t="n">
        <v>6.80252072</v>
      </c>
      <c r="M36" s="18" t="s">
        <v>481</v>
      </c>
      <c r="N36" s="20" t="s">
        <v>481</v>
      </c>
      <c r="O36" s="18" t="s">
        <v>481</v>
      </c>
      <c r="P36" s="20" t="s">
        <v>481</v>
      </c>
      <c r="Q36" s="18" t="s">
        <v>481</v>
      </c>
      <c r="R36" s="20" t="s">
        <v>481</v>
      </c>
      <c r="S36" s="18" t="s">
        <v>481</v>
      </c>
      <c r="T36" s="20" t="s">
        <v>481</v>
      </c>
      <c r="U36" s="18" t="n">
        <v>405.10622814</v>
      </c>
      <c r="V36" s="20" t="n">
        <v>10.25137548</v>
      </c>
    </row>
    <row r="37" spans="1:22">
      <c r="A37" s="15" t="s">
        <v>512</v>
      </c>
      <c r="B37" s="17" t="n">
        <v>5458</v>
      </c>
      <c r="C37" s="18">
        <f>(66.0/B37*100)</f>
        <v/>
      </c>
      <c r="D37" s="19" t="n">
        <v>5392</v>
      </c>
      <c r="E37" s="18" t="n">
        <v>509.1968012</v>
      </c>
      <c r="F37" s="20" t="n">
        <v>3.42909857</v>
      </c>
      <c r="G37" s="18" t="n">
        <v>479.33286996</v>
      </c>
      <c r="H37" s="20" t="n">
        <v>5.43165347</v>
      </c>
      <c r="I37" s="18" t="n">
        <v>439.54917147</v>
      </c>
      <c r="J37" s="20" t="n">
        <v>6.50390107</v>
      </c>
      <c r="K37" s="18" t="n">
        <v>432.94510826</v>
      </c>
      <c r="L37" s="20" t="n">
        <v>9.02081018</v>
      </c>
      <c r="M37" s="18" t="s">
        <v>481</v>
      </c>
      <c r="N37" s="20" t="s">
        <v>481</v>
      </c>
      <c r="O37" s="18" t="s">
        <v>481</v>
      </c>
      <c r="P37" s="20" t="s">
        <v>481</v>
      </c>
      <c r="Q37" s="18" t="s">
        <v>481</v>
      </c>
      <c r="R37" s="20" t="s">
        <v>481</v>
      </c>
      <c r="S37" s="18" t="s">
        <v>481</v>
      </c>
      <c r="T37" s="20" t="s">
        <v>481</v>
      </c>
      <c r="U37" s="18" t="n">
        <v>385.00832394</v>
      </c>
      <c r="V37" s="20" t="n">
        <v>7.36878455</v>
      </c>
    </row>
    <row r="38" spans="1:22">
      <c r="A38" s="15" t="s">
        <v>513</v>
      </c>
      <c r="B38" s="17" t="n">
        <v>5860</v>
      </c>
      <c r="C38" s="18">
        <f>(17.0/B38*100)</f>
        <v/>
      </c>
      <c r="D38" s="19" t="n">
        <v>5843</v>
      </c>
      <c r="E38" s="18" t="n">
        <v>516.70972087</v>
      </c>
      <c r="F38" s="20" t="n">
        <v>2.85969471</v>
      </c>
      <c r="G38" s="18" t="n">
        <v>496.08157492</v>
      </c>
      <c r="H38" s="20" t="n">
        <v>4.98799194</v>
      </c>
      <c r="I38" s="18" t="n">
        <v>454.06855087</v>
      </c>
      <c r="J38" s="20" t="n">
        <v>8.407639680000001</v>
      </c>
      <c r="K38" s="18" t="n">
        <v>428.03796687</v>
      </c>
      <c r="L38" s="20" t="n">
        <v>8.809171559999999</v>
      </c>
      <c r="M38" s="18" t="s">
        <v>481</v>
      </c>
      <c r="N38" s="20" t="s">
        <v>481</v>
      </c>
      <c r="O38" s="18" t="s">
        <v>481</v>
      </c>
      <c r="P38" s="20" t="s">
        <v>481</v>
      </c>
      <c r="Q38" s="18" t="s">
        <v>481</v>
      </c>
      <c r="R38" s="20" t="s">
        <v>481</v>
      </c>
      <c r="S38" s="18" t="s">
        <v>481</v>
      </c>
      <c r="T38" s="20" t="s">
        <v>481</v>
      </c>
      <c r="U38" s="18" t="n">
        <v>384.45500661</v>
      </c>
      <c r="V38" s="20" t="n">
        <v>9.433040999999999</v>
      </c>
    </row>
    <row r="39" spans="1:22">
      <c r="A39" s="15" t="s">
        <v>514</v>
      </c>
      <c r="B39" s="17" t="n">
        <v>5895</v>
      </c>
      <c r="C39" s="18">
        <f>(32.0/B39*100)</f>
        <v/>
      </c>
      <c r="D39" s="19" t="n">
        <v>5863</v>
      </c>
      <c r="E39" s="18" t="n">
        <v>431.25605286</v>
      </c>
      <c r="F39" s="20" t="n">
        <v>4.05467533</v>
      </c>
      <c r="G39" s="18" t="n">
        <v>427.53664032</v>
      </c>
      <c r="H39" s="20" t="n">
        <v>5.24354928</v>
      </c>
      <c r="I39" s="18" t="n">
        <v>405.73717943</v>
      </c>
      <c r="J39" s="20" t="n">
        <v>6.14936644</v>
      </c>
      <c r="K39" s="18" t="n">
        <v>404.81241197</v>
      </c>
      <c r="L39" s="20" t="n">
        <v>6.18376122</v>
      </c>
      <c r="M39" s="18" t="s">
        <v>481</v>
      </c>
      <c r="N39" s="20" t="s">
        <v>481</v>
      </c>
      <c r="O39" s="18" t="s">
        <v>481</v>
      </c>
      <c r="P39" s="20" t="s">
        <v>481</v>
      </c>
      <c r="Q39" s="18" t="s">
        <v>481</v>
      </c>
      <c r="R39" s="20" t="s">
        <v>481</v>
      </c>
      <c r="S39" s="18" t="s">
        <v>481</v>
      </c>
      <c r="T39" s="20" t="s">
        <v>481</v>
      </c>
      <c r="U39" s="18" t="n">
        <v>373.46261286</v>
      </c>
      <c r="V39" s="20" t="n">
        <v>9.21533267</v>
      </c>
    </row>
    <row r="40" spans="1:22">
      <c r="A40" s="15" t="s">
        <v>515</v>
      </c>
      <c r="B40" s="17" t="n">
        <v>14157</v>
      </c>
      <c r="C40" s="18">
        <f>(292.0/B40*100)</f>
        <v/>
      </c>
      <c r="D40" s="19" t="n">
        <v>13865</v>
      </c>
      <c r="E40" s="18" t="n">
        <v>524.93385564</v>
      </c>
      <c r="F40" s="20" t="n">
        <v>2.91051274</v>
      </c>
      <c r="G40" s="18" t="n">
        <v>503.93762806</v>
      </c>
      <c r="H40" s="20" t="n">
        <v>3.1274791</v>
      </c>
      <c r="I40" s="18" t="n">
        <v>480.68947903</v>
      </c>
      <c r="J40" s="20" t="n">
        <v>5.17107766</v>
      </c>
      <c r="K40" s="18" t="n">
        <v>470.21455372</v>
      </c>
      <c r="L40" s="20" t="n">
        <v>5.0067467</v>
      </c>
      <c r="M40" s="18" t="s">
        <v>481</v>
      </c>
      <c r="N40" s="20" t="s">
        <v>481</v>
      </c>
      <c r="O40" s="18" t="s">
        <v>481</v>
      </c>
      <c r="P40" s="20" t="s">
        <v>481</v>
      </c>
      <c r="Q40" s="18" t="s">
        <v>481</v>
      </c>
      <c r="R40" s="20" t="s">
        <v>481</v>
      </c>
      <c r="S40" s="18" t="s">
        <v>481</v>
      </c>
      <c r="T40" s="20" t="s">
        <v>481</v>
      </c>
      <c r="U40" s="18" t="n">
        <v>400.43640311</v>
      </c>
      <c r="V40" s="20" t="n">
        <v>7.35903045</v>
      </c>
    </row>
    <row r="41" spans="1:22">
      <c r="A41" s="15" t="s">
        <v>516</v>
      </c>
      <c r="B41" s="17" t="n">
        <v>5712</v>
      </c>
      <c r="C41" s="18">
        <f>(39.0/B41*100)</f>
        <v/>
      </c>
      <c r="D41" s="19" t="n">
        <v>5673</v>
      </c>
      <c r="E41" s="18" t="n">
        <v>506.65484</v>
      </c>
      <c r="F41" s="20" t="n">
        <v>2.94535127</v>
      </c>
      <c r="G41" s="18" t="n">
        <v>495.4078091</v>
      </c>
      <c r="H41" s="20" t="n">
        <v>4.37907249</v>
      </c>
      <c r="I41" s="18" t="n">
        <v>458.08186548</v>
      </c>
      <c r="J41" s="20" t="n">
        <v>7.64456304</v>
      </c>
      <c r="K41" s="18" t="n">
        <v>454.98543178</v>
      </c>
      <c r="L41" s="20" t="n">
        <v>7.89428982</v>
      </c>
      <c r="M41" s="18" t="s">
        <v>481</v>
      </c>
      <c r="N41" s="20" t="s">
        <v>481</v>
      </c>
      <c r="O41" s="18" t="s">
        <v>481</v>
      </c>
      <c r="P41" s="20" t="s">
        <v>481</v>
      </c>
      <c r="Q41" s="18" t="n">
        <v>387.44235424</v>
      </c>
      <c r="R41" s="20" t="n">
        <v>14.52510266</v>
      </c>
      <c r="S41" s="18" t="s">
        <v>481</v>
      </c>
      <c r="T41" s="20" t="s">
        <v>481</v>
      </c>
      <c r="U41" s="18" t="n">
        <v>394.06940846</v>
      </c>
      <c r="V41" s="20" t="n">
        <v>13.44501245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(1379.0/B46*100)</f>
        <v/>
      </c>
      <c r="D46" s="19" t="n">
        <v>21762</v>
      </c>
      <c r="E46" s="18" t="n">
        <v>418.49141479</v>
      </c>
      <c r="F46" s="20" t="n">
        <v>2.43898961</v>
      </c>
      <c r="G46" s="18" t="n">
        <v>398.36669449</v>
      </c>
      <c r="H46" s="20" t="n">
        <v>3.77896232</v>
      </c>
      <c r="I46" s="18" t="n">
        <v>363.62271522</v>
      </c>
      <c r="J46" s="20" t="n">
        <v>4.90432258</v>
      </c>
      <c r="K46" s="18" t="n">
        <v>363.98915692</v>
      </c>
      <c r="L46" s="20" t="n">
        <v>5.73096559</v>
      </c>
      <c r="M46" s="18" t="s">
        <v>481</v>
      </c>
      <c r="N46" s="20" t="s">
        <v>481</v>
      </c>
      <c r="O46" s="18" t="s">
        <v>481</v>
      </c>
      <c r="P46" s="20" t="s">
        <v>481</v>
      </c>
      <c r="Q46" s="18" t="s">
        <v>481</v>
      </c>
      <c r="R46" s="20" t="s">
        <v>481</v>
      </c>
      <c r="S46" s="18" t="s">
        <v>481</v>
      </c>
      <c r="T46" s="20" t="s">
        <v>481</v>
      </c>
      <c r="U46" s="18" t="n">
        <v>345.97453043</v>
      </c>
      <c r="V46" s="20" t="n">
        <v>2.88764273</v>
      </c>
    </row>
    <row r="47" spans="1:22">
      <c r="A47" s="15" t="s">
        <v>522</v>
      </c>
      <c r="B47" s="17" t="n">
        <v>5928</v>
      </c>
      <c r="C47" s="18">
        <f>(101.0/B47*100)</f>
        <v/>
      </c>
      <c r="D47" s="19" t="n">
        <v>5827</v>
      </c>
      <c r="E47" s="18" t="n">
        <v>466.08277502</v>
      </c>
      <c r="F47" s="20" t="n">
        <v>3.99836975</v>
      </c>
      <c r="G47" s="18" t="n">
        <v>448.12848847</v>
      </c>
      <c r="H47" s="20" t="n">
        <v>4.7219867</v>
      </c>
      <c r="I47" s="18" t="n">
        <v>420.73170516</v>
      </c>
      <c r="J47" s="20" t="n">
        <v>6.90683814</v>
      </c>
      <c r="K47" s="18" t="n">
        <v>399.76288012</v>
      </c>
      <c r="L47" s="20" t="n">
        <v>6.21477919</v>
      </c>
      <c r="M47" s="18" t="s">
        <v>481</v>
      </c>
      <c r="N47" s="20" t="s">
        <v>481</v>
      </c>
      <c r="O47" s="18" t="s">
        <v>481</v>
      </c>
      <c r="P47" s="20" t="s">
        <v>481</v>
      </c>
      <c r="Q47" s="18" t="s">
        <v>481</v>
      </c>
      <c r="R47" s="20" t="s">
        <v>481</v>
      </c>
      <c r="S47" s="18" t="s">
        <v>481</v>
      </c>
      <c r="T47" s="20" t="s">
        <v>481</v>
      </c>
      <c r="U47" s="18" t="n">
        <v>347.249213</v>
      </c>
      <c r="V47" s="20" t="n">
        <v>6.42757019</v>
      </c>
    </row>
    <row r="48" spans="1:22">
      <c r="A48" s="15" t="s">
        <v>523</v>
      </c>
      <c r="B48" s="17" t="n">
        <v>9841</v>
      </c>
      <c r="C48" s="18">
        <f>(7.0/B48*100)</f>
        <v/>
      </c>
      <c r="D48" s="19" t="n">
        <v>9834</v>
      </c>
      <c r="E48" s="18" t="n">
        <v>521.19561877</v>
      </c>
      <c r="F48" s="20" t="n">
        <v>4.77403415</v>
      </c>
      <c r="G48" s="18" t="n">
        <v>513.81601734</v>
      </c>
      <c r="H48" s="20" t="n">
        <v>6.34209994</v>
      </c>
      <c r="I48" s="18" t="n">
        <v>486.45220954</v>
      </c>
      <c r="J48" s="20" t="n">
        <v>9.05574275</v>
      </c>
      <c r="K48" s="18" t="n">
        <v>486.52069447</v>
      </c>
      <c r="L48" s="20" t="n">
        <v>10.42741095</v>
      </c>
      <c r="M48" s="18" t="s">
        <v>481</v>
      </c>
      <c r="N48" s="20" t="s">
        <v>481</v>
      </c>
      <c r="O48" s="18" t="s">
        <v>481</v>
      </c>
      <c r="P48" s="20" t="s">
        <v>481</v>
      </c>
      <c r="Q48" s="18" t="s">
        <v>481</v>
      </c>
      <c r="R48" s="20" t="s">
        <v>481</v>
      </c>
      <c r="S48" s="18" t="s">
        <v>481</v>
      </c>
      <c r="T48" s="20" t="s">
        <v>481</v>
      </c>
      <c r="U48" s="18" t="n">
        <v>459.27757694</v>
      </c>
      <c r="V48" s="20" t="n">
        <v>32.90938529</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(225.0/B50*100)</f>
        <v/>
      </c>
      <c r="D50" s="19" t="n">
        <v>11570</v>
      </c>
      <c r="E50" s="18" t="n">
        <v>419.4274813</v>
      </c>
      <c r="F50" s="20" t="n">
        <v>2.32822285</v>
      </c>
      <c r="G50" s="18" t="n">
        <v>423.35370989</v>
      </c>
      <c r="H50" s="20" t="n">
        <v>3.44481803</v>
      </c>
      <c r="I50" s="18" t="n">
        <v>410.82789723</v>
      </c>
      <c r="J50" s="20" t="n">
        <v>5.92630507</v>
      </c>
      <c r="K50" s="18" t="n">
        <v>373.20082515</v>
      </c>
      <c r="L50" s="20" t="n">
        <v>6.3879473</v>
      </c>
      <c r="M50" s="18" t="s">
        <v>481</v>
      </c>
      <c r="N50" s="20" t="s">
        <v>481</v>
      </c>
      <c r="O50" s="18" t="s">
        <v>481</v>
      </c>
      <c r="P50" s="20" t="s">
        <v>481</v>
      </c>
      <c r="Q50" s="18" t="s">
        <v>481</v>
      </c>
      <c r="R50" s="20" t="s">
        <v>481</v>
      </c>
      <c r="S50" s="18" t="s">
        <v>481</v>
      </c>
      <c r="T50" s="20" t="s">
        <v>481</v>
      </c>
      <c r="U50" s="18" t="n">
        <v>345.35251307</v>
      </c>
      <c r="V50" s="20" t="n">
        <v>7.59585789</v>
      </c>
    </row>
    <row r="51" spans="1:22">
      <c r="A51" s="15" t="s">
        <v>526</v>
      </c>
      <c r="B51" s="17" t="n">
        <v>6866</v>
      </c>
      <c r="C51" s="18">
        <f>(109.0/B51*100)</f>
        <v/>
      </c>
      <c r="D51" s="19" t="n">
        <v>6757</v>
      </c>
      <c r="E51" s="18" t="n">
        <v>423.2669076</v>
      </c>
      <c r="F51" s="20" t="n">
        <v>2.15401186</v>
      </c>
      <c r="G51" s="18" t="n">
        <v>420.86400403</v>
      </c>
      <c r="H51" s="20" t="n">
        <v>6.01601084</v>
      </c>
      <c r="I51" s="18" t="n">
        <v>402.3152799</v>
      </c>
      <c r="J51" s="20" t="n">
        <v>10.46716285</v>
      </c>
      <c r="K51" s="18" t="n">
        <v>376.24710873</v>
      </c>
      <c r="L51" s="20" t="n">
        <v>9.82564767</v>
      </c>
      <c r="M51" s="18" t="s">
        <v>481</v>
      </c>
      <c r="N51" s="20" t="s">
        <v>481</v>
      </c>
      <c r="O51" s="18" t="s">
        <v>481</v>
      </c>
      <c r="P51" s="20" t="s">
        <v>481</v>
      </c>
      <c r="Q51" s="18" t="n">
        <v>410.85572185</v>
      </c>
      <c r="R51" s="20" t="n">
        <v>3.7997542</v>
      </c>
      <c r="S51" s="18" t="s">
        <v>481</v>
      </c>
      <c r="T51" s="20" t="s">
        <v>481</v>
      </c>
      <c r="U51" s="18" t="n">
        <v>374.36083699</v>
      </c>
      <c r="V51" s="20" t="n">
        <v>7.36919056</v>
      </c>
    </row>
    <row r="52" spans="1:22">
      <c r="A52" s="15" t="s">
        <v>527</v>
      </c>
      <c r="B52" s="17" t="n">
        <v>5809</v>
      </c>
      <c r="C52" s="18">
        <f>(77.0/B52*100)</f>
        <v/>
      </c>
      <c r="D52" s="19" t="n">
        <v>5732</v>
      </c>
      <c r="E52" s="18" t="n">
        <v>478.21044308</v>
      </c>
      <c r="F52" s="20" t="n">
        <v>2.54547186</v>
      </c>
      <c r="G52" s="18" t="n">
        <v>482.10413065</v>
      </c>
      <c r="H52" s="20" t="n">
        <v>3.87524941</v>
      </c>
      <c r="I52" s="18" t="n">
        <v>464.49156965</v>
      </c>
      <c r="J52" s="20" t="n">
        <v>6.16112805</v>
      </c>
      <c r="K52" s="18" t="n">
        <v>432.68286103</v>
      </c>
      <c r="L52" s="20" t="n">
        <v>8.126750660000001</v>
      </c>
      <c r="M52" s="18" t="s">
        <v>481</v>
      </c>
      <c r="N52" s="20" t="s">
        <v>481</v>
      </c>
      <c r="O52" s="18" t="s">
        <v>481</v>
      </c>
      <c r="P52" s="20" t="s">
        <v>481</v>
      </c>
      <c r="Q52" s="18" t="s">
        <v>481</v>
      </c>
      <c r="R52" s="20" t="s">
        <v>481</v>
      </c>
      <c r="S52" s="18" t="s">
        <v>481</v>
      </c>
      <c r="T52" s="20" t="s">
        <v>481</v>
      </c>
      <c r="U52" s="18" t="n">
        <v>367.97283018</v>
      </c>
      <c r="V52" s="20" t="n">
        <v>12.42892671</v>
      </c>
    </row>
    <row r="53" spans="1:22">
      <c r="A53" s="15" t="s">
        <v>528</v>
      </c>
      <c r="B53" s="17" t="n">
        <v>5571</v>
      </c>
      <c r="C53" s="18">
        <f>(85.0/B53*100)</f>
        <v/>
      </c>
      <c r="D53" s="19" t="n">
        <v>5486</v>
      </c>
      <c r="E53" s="18" t="n">
        <v>447.29033788</v>
      </c>
      <c r="F53" s="20" t="n">
        <v>1.72213522</v>
      </c>
      <c r="G53" s="18" t="n">
        <v>430.65434458</v>
      </c>
      <c r="H53" s="20" t="n">
        <v>2.78750622</v>
      </c>
      <c r="I53" s="18" t="n">
        <v>395.46228676</v>
      </c>
      <c r="J53" s="20" t="n">
        <v>5.24610246</v>
      </c>
      <c r="K53" s="18" t="n">
        <v>392.43549322</v>
      </c>
      <c r="L53" s="20" t="n">
        <v>4.94961005</v>
      </c>
      <c r="M53" s="18" t="s">
        <v>481</v>
      </c>
      <c r="N53" s="20" t="s">
        <v>481</v>
      </c>
      <c r="O53" s="18" t="s">
        <v>481</v>
      </c>
      <c r="P53" s="20" t="s">
        <v>481</v>
      </c>
      <c r="Q53" s="18" t="s">
        <v>481</v>
      </c>
      <c r="R53" s="20" t="s">
        <v>481</v>
      </c>
      <c r="S53" s="18" t="s">
        <v>481</v>
      </c>
      <c r="T53" s="20" t="s">
        <v>481</v>
      </c>
      <c r="U53" s="18" t="n">
        <v>340.57029926</v>
      </c>
      <c r="V53" s="20" t="n">
        <v>6.23201547</v>
      </c>
    </row>
    <row r="54" spans="1:22">
      <c r="A54" s="15" t="s">
        <v>529</v>
      </c>
      <c r="B54" s="17" t="n">
        <v>4740</v>
      </c>
      <c r="C54" s="18">
        <f>(113.0/B54*100)</f>
        <v/>
      </c>
      <c r="D54" s="19" t="n">
        <v>4627</v>
      </c>
      <c r="E54" s="18" t="n">
        <v>341.78304807</v>
      </c>
      <c r="F54" s="20" t="n">
        <v>2.67745705</v>
      </c>
      <c r="G54" s="18" t="n">
        <v>342.42735457</v>
      </c>
      <c r="H54" s="20" t="n">
        <v>5.16005309</v>
      </c>
      <c r="I54" s="18" t="n">
        <v>317.98735715</v>
      </c>
      <c r="J54" s="20" t="n">
        <v>5.93284147</v>
      </c>
      <c r="K54" s="18" t="n">
        <v>315.67663014</v>
      </c>
      <c r="L54" s="20" t="n">
        <v>5.62911525</v>
      </c>
      <c r="M54" s="18" t="s">
        <v>481</v>
      </c>
      <c r="N54" s="20" t="s">
        <v>481</v>
      </c>
      <c r="O54" s="18" t="s">
        <v>481</v>
      </c>
      <c r="P54" s="20" t="s">
        <v>481</v>
      </c>
      <c r="Q54" s="18" t="s">
        <v>481</v>
      </c>
      <c r="R54" s="20" t="s">
        <v>481</v>
      </c>
      <c r="S54" s="18" t="s">
        <v>481</v>
      </c>
      <c r="T54" s="20" t="s">
        <v>481</v>
      </c>
      <c r="U54" s="18" t="n">
        <v>268.43263451</v>
      </c>
      <c r="V54" s="20" t="n">
        <v>3.93955726</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532.10356892</v>
      </c>
      <c r="F56" s="20" t="n">
        <v>2.40463798</v>
      </c>
      <c r="G56" s="18" t="n">
        <v>504.05778165</v>
      </c>
      <c r="H56" s="20" t="n">
        <v>3.58369167</v>
      </c>
      <c r="I56" s="18" t="n">
        <v>476.06806259</v>
      </c>
      <c r="J56" s="20" t="n">
        <v>7.11537717</v>
      </c>
      <c r="K56" s="18" t="n">
        <v>477.89754848</v>
      </c>
      <c r="L56" s="20" t="n">
        <v>6.48430942</v>
      </c>
      <c r="M56" s="18" t="s">
        <v>481</v>
      </c>
      <c r="N56" s="20" t="s">
        <v>481</v>
      </c>
      <c r="O56" s="18" t="s">
        <v>481</v>
      </c>
      <c r="P56" s="20" t="s">
        <v>481</v>
      </c>
      <c r="Q56" s="18" t="s">
        <v>481</v>
      </c>
      <c r="R56" s="20" t="s">
        <v>481</v>
      </c>
      <c r="S56" s="18" t="s">
        <v>481</v>
      </c>
      <c r="T56" s="20" t="s">
        <v>481</v>
      </c>
      <c r="U56" s="18" t="n">
        <v>459.95023092</v>
      </c>
      <c r="V56" s="20" t="n">
        <v>15.40167414</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(138.0/B61*100)</f>
        <v/>
      </c>
      <c r="D61" s="19" t="n">
        <v>6387</v>
      </c>
      <c r="E61" s="18" t="n">
        <v>485.11758339</v>
      </c>
      <c r="F61" s="20" t="n">
        <v>2.5403298</v>
      </c>
      <c r="G61" s="18" t="n">
        <v>478.17632815</v>
      </c>
      <c r="H61" s="20" t="n">
        <v>3.4036117</v>
      </c>
      <c r="I61" s="18" t="n">
        <v>449.69069656</v>
      </c>
      <c r="J61" s="20" t="n">
        <v>5.87343586</v>
      </c>
      <c r="K61" s="18" t="n">
        <v>422.3293443</v>
      </c>
      <c r="L61" s="20" t="n">
        <v>7.62479334</v>
      </c>
      <c r="M61" s="18" t="s">
        <v>481</v>
      </c>
      <c r="N61" s="20" t="s">
        <v>481</v>
      </c>
      <c r="O61" s="18" t="s">
        <v>481</v>
      </c>
      <c r="P61" s="20" t="s">
        <v>481</v>
      </c>
      <c r="Q61" s="18" t="s">
        <v>481</v>
      </c>
      <c r="R61" s="20" t="s">
        <v>481</v>
      </c>
      <c r="S61" s="18" t="s">
        <v>481</v>
      </c>
      <c r="T61" s="20" t="s">
        <v>481</v>
      </c>
      <c r="U61" s="18" t="n">
        <v>387.14571611</v>
      </c>
      <c r="V61" s="20" t="n">
        <v>9.548827080000001</v>
      </c>
    </row>
    <row r="62" spans="1:22">
      <c r="A62" s="15" t="s">
        <v>537</v>
      </c>
      <c r="B62" s="17" t="n">
        <v>4476</v>
      </c>
      <c r="C62" s="18">
        <f>(3.0/B62*100)</f>
        <v/>
      </c>
      <c r="D62" s="19" t="n">
        <v>4473</v>
      </c>
      <c r="E62" s="18" t="n">
        <v>535.08929748</v>
      </c>
      <c r="F62" s="20" t="n">
        <v>1.28469355</v>
      </c>
      <c r="G62" s="18" t="n">
        <v>518.1117907</v>
      </c>
      <c r="H62" s="20" t="n">
        <v>2.89714263</v>
      </c>
      <c r="I62" s="18" t="n">
        <v>489.29640677</v>
      </c>
      <c r="J62" s="20" t="n">
        <v>6.71880271</v>
      </c>
      <c r="K62" s="18" t="n">
        <v>476.02726033</v>
      </c>
      <c r="L62" s="20" t="n">
        <v>6.99931164</v>
      </c>
      <c r="M62" s="18" t="s">
        <v>481</v>
      </c>
      <c r="N62" s="20" t="s">
        <v>481</v>
      </c>
      <c r="O62" s="18" t="s">
        <v>481</v>
      </c>
      <c r="P62" s="20" t="s">
        <v>481</v>
      </c>
      <c r="Q62" s="18" t="s">
        <v>481</v>
      </c>
      <c r="R62" s="20" t="s">
        <v>481</v>
      </c>
      <c r="S62" s="18" t="s">
        <v>481</v>
      </c>
      <c r="T62" s="20" t="s">
        <v>481</v>
      </c>
      <c r="U62" s="18" t="n">
        <v>471.70405646</v>
      </c>
      <c r="V62" s="20" t="n">
        <v>42.55431009</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(77.0/B66*100)</f>
        <v/>
      </c>
      <c r="D66" s="19" t="n">
        <v>5588</v>
      </c>
      <c r="E66" s="18" t="n">
        <v>419.23494018</v>
      </c>
      <c r="F66" s="20" t="n">
        <v>1.22776303</v>
      </c>
      <c r="G66" s="18" t="n">
        <v>423.3447075</v>
      </c>
      <c r="H66" s="20" t="n">
        <v>4.0086123</v>
      </c>
      <c r="I66" s="18" t="n">
        <v>381.95474258</v>
      </c>
      <c r="J66" s="20" t="n">
        <v>5.71425024</v>
      </c>
      <c r="K66" s="18" t="n">
        <v>390.0500889</v>
      </c>
      <c r="L66" s="20" t="n">
        <v>6.44401446</v>
      </c>
      <c r="M66" s="18" t="s">
        <v>481</v>
      </c>
      <c r="N66" s="20" t="s">
        <v>481</v>
      </c>
      <c r="O66" s="18" t="s">
        <v>481</v>
      </c>
      <c r="P66" s="20" t="s">
        <v>481</v>
      </c>
      <c r="Q66" s="18" t="s">
        <v>481</v>
      </c>
      <c r="R66" s="20" t="s">
        <v>481</v>
      </c>
      <c r="S66" s="18" t="s">
        <v>481</v>
      </c>
      <c r="T66" s="20" t="s">
        <v>481</v>
      </c>
      <c r="U66" s="18" t="n">
        <v>334.29148147</v>
      </c>
      <c r="V66" s="20" t="n">
        <v>4.3383982</v>
      </c>
    </row>
    <row r="67" spans="1:22">
      <c r="A67" s="15" t="s">
        <v>542</v>
      </c>
      <c r="B67" s="17" t="n">
        <v>6971</v>
      </c>
      <c r="C67" s="18">
        <f>(117.0/B67*100)</f>
        <v/>
      </c>
      <c r="D67" s="19" t="n">
        <v>6854</v>
      </c>
      <c r="E67" s="18" t="n">
        <v>404.89946626</v>
      </c>
      <c r="F67" s="20" t="n">
        <v>2.47257889</v>
      </c>
      <c r="G67" s="18" t="n">
        <v>383.02069252</v>
      </c>
      <c r="H67" s="20" t="n">
        <v>4.34607762</v>
      </c>
      <c r="I67" s="18" t="n">
        <v>352.23385217</v>
      </c>
      <c r="J67" s="20" t="n">
        <v>6.31772166</v>
      </c>
      <c r="K67" s="18" t="n">
        <v>347.18763213</v>
      </c>
      <c r="L67" s="20" t="n">
        <v>6.94227778</v>
      </c>
      <c r="M67" s="18" t="s">
        <v>481</v>
      </c>
      <c r="N67" s="20" t="s">
        <v>481</v>
      </c>
      <c r="O67" s="18" t="s">
        <v>481</v>
      </c>
      <c r="P67" s="20" t="s">
        <v>481</v>
      </c>
      <c r="Q67" s="18" t="s">
        <v>481</v>
      </c>
      <c r="R67" s="20" t="s">
        <v>481</v>
      </c>
      <c r="S67" s="18" t="s">
        <v>481</v>
      </c>
      <c r="T67" s="20" t="s">
        <v>481</v>
      </c>
      <c r="U67" s="18" t="n">
        <v>312.90853481</v>
      </c>
      <c r="V67" s="20" t="n">
        <v>5.49693424</v>
      </c>
    </row>
    <row r="68" spans="1:22">
      <c r="A68" s="15" t="s">
        <v>543</v>
      </c>
      <c r="B68" s="17" t="n">
        <v>12083</v>
      </c>
      <c r="C68" s="18">
        <f>(26.0/B68*100)</f>
        <v/>
      </c>
      <c r="D68" s="19" t="n">
        <v>12057</v>
      </c>
      <c r="E68" s="18" t="n">
        <v>443.67728129</v>
      </c>
      <c r="F68" s="20" t="n">
        <v>1.39076753</v>
      </c>
      <c r="G68" s="18" t="n">
        <v>413.73023568</v>
      </c>
      <c r="H68" s="20" t="n">
        <v>2.2791138</v>
      </c>
      <c r="I68" s="18" t="n">
        <v>386.30722635</v>
      </c>
      <c r="J68" s="20" t="n">
        <v>3.00765254</v>
      </c>
      <c r="K68" s="18" t="n">
        <v>367.04103401</v>
      </c>
      <c r="L68" s="20" t="n">
        <v>3.4708633</v>
      </c>
      <c r="M68" s="18" t="s">
        <v>481</v>
      </c>
      <c r="N68" s="20" t="s">
        <v>481</v>
      </c>
      <c r="O68" s="18" t="s">
        <v>481</v>
      </c>
      <c r="P68" s="20" t="s">
        <v>481</v>
      </c>
      <c r="Q68" s="18" t="s">
        <v>481</v>
      </c>
      <c r="R68" s="20" t="s">
        <v>481</v>
      </c>
      <c r="S68" s="18" t="s">
        <v>481</v>
      </c>
      <c r="T68" s="20" t="s">
        <v>481</v>
      </c>
      <c r="U68" s="18" t="n">
        <v>336.05420418</v>
      </c>
      <c r="V68" s="20" t="n">
        <v>3.45411609</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495.42644833</v>
      </c>
      <c r="F70" s="20" t="n">
        <v>2.75103481</v>
      </c>
      <c r="G70" s="18" t="n">
        <v>490.18081748</v>
      </c>
      <c r="H70" s="20" t="n">
        <v>3.57972443</v>
      </c>
      <c r="I70" s="18" t="n">
        <v>466.8773456</v>
      </c>
      <c r="J70" s="20" t="n">
        <v>5.55022685</v>
      </c>
      <c r="K70" s="18" t="n">
        <v>445.61387184</v>
      </c>
      <c r="L70" s="20" t="n">
        <v>6.80257481</v>
      </c>
      <c r="M70" s="18" t="s">
        <v>481</v>
      </c>
      <c r="N70" s="20" t="s">
        <v>481</v>
      </c>
      <c r="O70" s="18" t="s">
        <v>481</v>
      </c>
      <c r="P70" s="20" t="s">
        <v>481</v>
      </c>
      <c r="Q70" s="18" t="s">
        <v>481</v>
      </c>
      <c r="R70" s="20" t="s">
        <v>481</v>
      </c>
      <c r="S70" s="18" t="s">
        <v>481</v>
      </c>
      <c r="T70" s="20" t="s">
        <v>481</v>
      </c>
      <c r="U70" s="18" t="n">
        <v>417.34350745</v>
      </c>
      <c r="V70" s="20" t="n">
        <v>9.10633496</v>
      </c>
    </row>
    <row r="71" spans="1:22">
      <c r="A71" s="15" t="s">
        <v>546</v>
      </c>
      <c r="B71" s="17" t="n">
        <v>6115</v>
      </c>
      <c r="C71" s="18">
        <f>(17.0/B71*100)</f>
        <v/>
      </c>
      <c r="D71" s="19" t="n">
        <v>6098</v>
      </c>
      <c r="E71" s="18" t="n">
        <v>564.7779335499999</v>
      </c>
      <c r="F71" s="20" t="n">
        <v>1.57864789</v>
      </c>
      <c r="G71" s="18" t="n">
        <v>544.26671655</v>
      </c>
      <c r="H71" s="20" t="n">
        <v>2.93380183</v>
      </c>
      <c r="I71" s="18" t="n">
        <v>512.4558125900001</v>
      </c>
      <c r="J71" s="20" t="n">
        <v>6.98790133</v>
      </c>
      <c r="K71" s="18" t="n">
        <v>503.51776819</v>
      </c>
      <c r="L71" s="20" t="n">
        <v>7.47870873</v>
      </c>
      <c r="M71" s="18" t="s">
        <v>481</v>
      </c>
      <c r="N71" s="20" t="s">
        <v>481</v>
      </c>
      <c r="O71" s="18" t="s">
        <v>481</v>
      </c>
      <c r="P71" s="20" t="s">
        <v>481</v>
      </c>
      <c r="Q71" s="18" t="s">
        <v>481</v>
      </c>
      <c r="R71" s="20" t="s">
        <v>481</v>
      </c>
      <c r="S71" s="18" t="s">
        <v>481</v>
      </c>
      <c r="T71" s="20" t="s">
        <v>481</v>
      </c>
      <c r="U71" s="18" t="n">
        <v>541.29148453</v>
      </c>
      <c r="V71" s="20" t="n">
        <v>24.2645039</v>
      </c>
    </row>
    <row r="72" spans="1:22">
      <c r="A72" s="15" t="s">
        <v>547</v>
      </c>
      <c r="B72" s="17" t="n">
        <v>7708</v>
      </c>
      <c r="C72" s="18">
        <f>(5.0/B72*100)</f>
        <v/>
      </c>
      <c r="D72" s="19" t="n">
        <v>7703</v>
      </c>
      <c r="E72" s="18" t="n">
        <v>534.87401649</v>
      </c>
      <c r="F72" s="20" t="n">
        <v>2.82550865</v>
      </c>
      <c r="G72" s="18" t="n">
        <v>526.82044251</v>
      </c>
      <c r="H72" s="20" t="n">
        <v>5.22947352</v>
      </c>
      <c r="I72" s="18" t="n">
        <v>493.90664726</v>
      </c>
      <c r="J72" s="20" t="n">
        <v>9.426619150000001</v>
      </c>
      <c r="K72" s="18" t="n">
        <v>473.60909765</v>
      </c>
      <c r="L72" s="20" t="n">
        <v>10.68538328</v>
      </c>
      <c r="M72" s="18" t="s">
        <v>481</v>
      </c>
      <c r="N72" s="20" t="s">
        <v>481</v>
      </c>
      <c r="O72" s="18" t="s">
        <v>481</v>
      </c>
      <c r="P72" s="20" t="s">
        <v>481</v>
      </c>
      <c r="Q72" s="18" t="s">
        <v>481</v>
      </c>
      <c r="R72" s="20" t="s">
        <v>481</v>
      </c>
      <c r="S72" s="18" t="s">
        <v>481</v>
      </c>
      <c r="T72" s="20" t="s">
        <v>481</v>
      </c>
      <c r="U72" s="18" t="n">
        <v>448.67877235</v>
      </c>
      <c r="V72" s="20" t="n">
        <v>28.90272024</v>
      </c>
    </row>
    <row r="73" spans="1:22">
      <c r="A73" s="15" t="s">
        <v>548</v>
      </c>
      <c r="B73" s="17" t="n">
        <v>8249</v>
      </c>
      <c r="C73" s="18">
        <f>(147.0/B73*100)</f>
        <v/>
      </c>
      <c r="D73" s="19" t="n">
        <v>8102</v>
      </c>
      <c r="E73" s="18" t="n">
        <v>428.48407971</v>
      </c>
      <c r="F73" s="20" t="n">
        <v>2.97586381</v>
      </c>
      <c r="G73" s="18" t="n">
        <v>427.16664333</v>
      </c>
      <c r="H73" s="20" t="n">
        <v>4.65924418</v>
      </c>
      <c r="I73" s="18" t="n">
        <v>396.81528242</v>
      </c>
      <c r="J73" s="20" t="n">
        <v>4.47662807</v>
      </c>
      <c r="K73" s="18" t="n">
        <v>387.7179362</v>
      </c>
      <c r="L73" s="20" t="n">
        <v>4.95512552</v>
      </c>
      <c r="M73" s="18" t="s">
        <v>481</v>
      </c>
      <c r="N73" s="20" t="s">
        <v>481</v>
      </c>
      <c r="O73" s="18" t="s">
        <v>481</v>
      </c>
      <c r="P73" s="20" t="s">
        <v>481</v>
      </c>
      <c r="Q73" s="18" t="s">
        <v>481</v>
      </c>
      <c r="R73" s="20" t="s">
        <v>481</v>
      </c>
      <c r="S73" s="18" t="s">
        <v>481</v>
      </c>
      <c r="T73" s="20" t="s">
        <v>481</v>
      </c>
      <c r="U73" s="18" t="n">
        <v>371.24013529</v>
      </c>
      <c r="V73" s="20" t="n">
        <v>7.61927753</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(211.0/B75*100)</f>
        <v/>
      </c>
      <c r="D75" s="19" t="n">
        <v>5164</v>
      </c>
      <c r="E75" s="18" t="n">
        <v>396.3162994</v>
      </c>
      <c r="F75" s="20" t="n">
        <v>2.44213086</v>
      </c>
      <c r="G75" s="18" t="n">
        <v>384.47167933</v>
      </c>
      <c r="H75" s="20" t="n">
        <v>3.22214162</v>
      </c>
      <c r="I75" s="18" t="n">
        <v>371.1083976</v>
      </c>
      <c r="J75" s="20" t="n">
        <v>5.07810274</v>
      </c>
      <c r="K75" s="18" t="n">
        <v>368.78426492</v>
      </c>
      <c r="L75" s="20" t="n">
        <v>4.92521277</v>
      </c>
      <c r="M75" s="18" t="s">
        <v>481</v>
      </c>
      <c r="N75" s="20" t="s">
        <v>481</v>
      </c>
      <c r="O75" s="18" t="s">
        <v>481</v>
      </c>
      <c r="P75" s="20" t="s">
        <v>481</v>
      </c>
      <c r="Q75" s="18" t="s">
        <v>481</v>
      </c>
      <c r="R75" s="20" t="s">
        <v>481</v>
      </c>
      <c r="S75" s="18" t="s">
        <v>481</v>
      </c>
      <c r="T75" s="20" t="s">
        <v>481</v>
      </c>
      <c r="U75" s="18" t="n">
        <v>348.7999138</v>
      </c>
      <c r="V75" s="20" t="n">
        <v>4.18468256</v>
      </c>
    </row>
    <row r="76" spans="1:22">
      <c r="A76" s="15" t="s">
        <v>551</v>
      </c>
      <c r="B76" s="17" t="n">
        <v>14167</v>
      </c>
      <c r="C76" s="18">
        <f>(229.0/B76*100)</f>
        <v/>
      </c>
      <c r="D76" s="19" t="n">
        <v>13938</v>
      </c>
      <c r="E76" s="18" t="n">
        <v>455.88184657</v>
      </c>
      <c r="F76" s="20" t="n">
        <v>2.42924437</v>
      </c>
      <c r="G76" s="18" t="n">
        <v>431.98978546</v>
      </c>
      <c r="H76" s="20" t="n">
        <v>4.0863119</v>
      </c>
      <c r="I76" s="18" t="n">
        <v>399.15352415</v>
      </c>
      <c r="J76" s="20" t="n">
        <v>3.8317742</v>
      </c>
      <c r="K76" s="18" t="n">
        <v>389.17806675</v>
      </c>
      <c r="L76" s="20" t="n">
        <v>4.35762029</v>
      </c>
      <c r="M76" s="18" t="s">
        <v>481</v>
      </c>
      <c r="N76" s="20" t="s">
        <v>481</v>
      </c>
      <c r="O76" s="18" t="s">
        <v>481</v>
      </c>
      <c r="P76" s="20" t="s">
        <v>481</v>
      </c>
      <c r="Q76" s="18" t="s">
        <v>481</v>
      </c>
      <c r="R76" s="20" t="s">
        <v>481</v>
      </c>
      <c r="S76" s="18" t="s">
        <v>481</v>
      </c>
      <c r="T76" s="20" t="s">
        <v>481</v>
      </c>
      <c r="U76" s="18" t="n">
        <v>351.75479597</v>
      </c>
      <c r="V76" s="20" t="n">
        <v>4.70556407</v>
      </c>
    </row>
    <row r="77" spans="1:22">
      <c r="A77" s="15" t="s">
        <v>552</v>
      </c>
      <c r="B77" s="17" t="n">
        <v>6062</v>
      </c>
      <c r="C77" s="18">
        <f>(92.0/B77*100)</f>
        <v/>
      </c>
      <c r="D77" s="19" t="n">
        <v>5970</v>
      </c>
      <c r="E77" s="18" t="n">
        <v>446.00587346</v>
      </c>
      <c r="F77" s="20" t="n">
        <v>2.08134132</v>
      </c>
      <c r="G77" s="18" t="n">
        <v>425.92634445</v>
      </c>
      <c r="H77" s="20" t="n">
        <v>7.4566036</v>
      </c>
      <c r="I77" s="18" t="n">
        <v>396.58907093</v>
      </c>
      <c r="J77" s="20" t="n">
        <v>8.02490942</v>
      </c>
      <c r="K77" s="18" t="n">
        <v>389.67456598</v>
      </c>
      <c r="L77" s="20" t="n">
        <v>8.045563720000001</v>
      </c>
      <c r="M77" s="18" t="s">
        <v>481</v>
      </c>
      <c r="N77" s="20" t="s">
        <v>481</v>
      </c>
      <c r="O77" s="18" t="s">
        <v>481</v>
      </c>
      <c r="P77" s="20" t="s">
        <v>481</v>
      </c>
      <c r="Q77" s="18" t="s">
        <v>481</v>
      </c>
      <c r="R77" s="20" t="s">
        <v>481</v>
      </c>
      <c r="S77" s="18" t="s">
        <v>481</v>
      </c>
      <c r="T77" s="20" t="s">
        <v>481</v>
      </c>
      <c r="U77" s="18" t="n">
        <v>349.21687089</v>
      </c>
      <c r="V77" s="20" t="n">
        <v>3.80181899</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450.70010056</v>
      </c>
      <c r="F81" s="20" t="n">
        <v>2.94452767</v>
      </c>
      <c r="G81" s="18" t="n">
        <v>442.95701784</v>
      </c>
      <c r="H81" s="20" t="n">
        <v>4.14954681</v>
      </c>
      <c r="I81" s="18" t="n">
        <v>404.14841102</v>
      </c>
      <c r="J81" s="20" t="n">
        <v>4.82649616</v>
      </c>
      <c r="K81" s="18" t="n">
        <v>387.28851721</v>
      </c>
      <c r="L81" s="20" t="n">
        <v>6.3326284</v>
      </c>
      <c r="M81" s="18" t="s">
        <v>481</v>
      </c>
      <c r="N81" s="20" t="s">
        <v>481</v>
      </c>
      <c r="O81" s="18" t="s">
        <v>481</v>
      </c>
      <c r="P81" s="20" t="s">
        <v>481</v>
      </c>
      <c r="Q81" s="18" t="s">
        <v>481</v>
      </c>
      <c r="R81" s="20" t="s">
        <v>481</v>
      </c>
      <c r="S81" s="18" t="s">
        <v>481</v>
      </c>
      <c r="T81" s="20" t="s">
        <v>481</v>
      </c>
      <c r="U81" s="18" t="n">
        <v>399.95756492</v>
      </c>
      <c r="V81" s="20" t="n">
        <v>12.81025105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742</v>
      </c>
    </row>
    <row customHeight="1" ht="30" r="4" spans="1:22">
      <c r="A4" s="6" t="n"/>
      <c r="B4" s="7" t="s">
        <v>462</v>
      </c>
      <c r="C4" s="7" t="s">
        <v>463</v>
      </c>
      <c r="D4" s="8" t="s">
        <v>462</v>
      </c>
      <c r="E4" s="9" t="s">
        <v>622</v>
      </c>
      <c r="F4" s="10" t="n"/>
      <c r="G4" s="9" t="s">
        <v>743</v>
      </c>
      <c r="H4" s="10" t="n"/>
      <c r="I4" s="9" t="s">
        <v>744</v>
      </c>
      <c r="J4" s="10" t="n"/>
      <c r="K4" s="9" t="s">
        <v>745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(457.0/B7*100)</f>
        <v/>
      </c>
      <c r="D7" s="19" t="n">
        <v>14073</v>
      </c>
      <c r="E7" s="18" t="n">
        <v>522.94912789</v>
      </c>
      <c r="F7" s="20" t="n">
        <v>1.67603529</v>
      </c>
      <c r="G7" s="18" t="n">
        <v>496.51285078</v>
      </c>
      <c r="H7" s="20" t="n">
        <v>2.55119281</v>
      </c>
      <c r="I7" s="18" t="n">
        <v>477.73624607</v>
      </c>
      <c r="J7" s="20" t="n">
        <v>5.41148085</v>
      </c>
      <c r="K7" s="18" t="n">
        <v>433.7464121</v>
      </c>
      <c r="L7" s="20" t="n">
        <v>6.39330316</v>
      </c>
      <c r="M7" s="18" t="s">
        <v>481</v>
      </c>
      <c r="N7" s="20" t="s">
        <v>481</v>
      </c>
      <c r="O7" s="18" t="s">
        <v>481</v>
      </c>
      <c r="P7" s="20" t="s">
        <v>481</v>
      </c>
      <c r="Q7" s="18" t="s">
        <v>481</v>
      </c>
      <c r="R7" s="20" t="s">
        <v>481</v>
      </c>
      <c r="S7" s="18" t="s">
        <v>481</v>
      </c>
      <c r="T7" s="20" t="s">
        <v>481</v>
      </c>
      <c r="U7" s="18" t="n">
        <v>448.37327013</v>
      </c>
      <c r="V7" s="20" t="n">
        <v>7.49714627</v>
      </c>
    </row>
    <row r="8" spans="1:22">
      <c r="A8" s="15" t="s">
        <v>483</v>
      </c>
      <c r="B8" s="17" t="n">
        <v>7007</v>
      </c>
      <c r="C8" s="18">
        <f>(32.0/B8*100)</f>
        <v/>
      </c>
      <c r="D8" s="19" t="n">
        <v>6975</v>
      </c>
      <c r="E8" s="18" t="n">
        <v>499.85834207</v>
      </c>
      <c r="F8" s="20" t="n">
        <v>2.48978322</v>
      </c>
      <c r="G8" s="18" t="n">
        <v>476.03649962</v>
      </c>
      <c r="H8" s="20" t="n">
        <v>5.51311603</v>
      </c>
      <c r="I8" s="18" t="n">
        <v>467.65087973</v>
      </c>
      <c r="J8" s="20" t="n">
        <v>11.22807865</v>
      </c>
      <c r="K8" s="18" t="n">
        <v>427.79426148</v>
      </c>
      <c r="L8" s="20" t="n">
        <v>10.6054783</v>
      </c>
      <c r="M8" s="18" t="s">
        <v>481</v>
      </c>
      <c r="N8" s="20" t="s">
        <v>481</v>
      </c>
      <c r="O8" s="18" t="s">
        <v>481</v>
      </c>
      <c r="P8" s="20" t="s">
        <v>481</v>
      </c>
      <c r="Q8" s="18" t="n">
        <v>368.48347797</v>
      </c>
      <c r="R8" s="20" t="n">
        <v>14.99112476</v>
      </c>
      <c r="S8" s="18" t="s">
        <v>481</v>
      </c>
      <c r="T8" s="20" t="s">
        <v>481</v>
      </c>
      <c r="U8" s="18" t="n">
        <v>428.06112595</v>
      </c>
      <c r="V8" s="20" t="n">
        <v>20.10945597</v>
      </c>
    </row>
    <row r="9" spans="1:22">
      <c r="A9" s="15" t="s">
        <v>484</v>
      </c>
      <c r="B9" s="17" t="n">
        <v>9651</v>
      </c>
      <c r="C9" s="18">
        <f>(152.0/B9*100)</f>
        <v/>
      </c>
      <c r="D9" s="19" t="n">
        <v>9499</v>
      </c>
      <c r="E9" s="18" t="n">
        <v>513.02783883</v>
      </c>
      <c r="F9" s="20" t="n">
        <v>2.15816454</v>
      </c>
      <c r="G9" s="18" t="n">
        <v>459.05542982</v>
      </c>
      <c r="H9" s="20" t="n">
        <v>5.41378793</v>
      </c>
      <c r="I9" s="18" t="n">
        <v>433.12210555</v>
      </c>
      <c r="J9" s="20" t="n">
        <v>11.20699475</v>
      </c>
      <c r="K9" s="18" t="n">
        <v>406.77620086</v>
      </c>
      <c r="L9" s="20" t="n">
        <v>12.37287833</v>
      </c>
      <c r="M9" s="18" t="s">
        <v>481</v>
      </c>
      <c r="N9" s="20" t="s">
        <v>481</v>
      </c>
      <c r="O9" s="18" t="s">
        <v>481</v>
      </c>
      <c r="P9" s="20" t="s">
        <v>481</v>
      </c>
      <c r="Q9" s="18" t="n">
        <v>374.78530698</v>
      </c>
      <c r="R9" s="20" t="n">
        <v>11.62763904</v>
      </c>
      <c r="S9" s="18" t="s">
        <v>481</v>
      </c>
      <c r="T9" s="20" t="s">
        <v>481</v>
      </c>
      <c r="U9" s="18" t="n">
        <v>384.96732068</v>
      </c>
      <c r="V9" s="20" t="n">
        <v>9.153942199999999</v>
      </c>
    </row>
    <row r="10" spans="1:22">
      <c r="A10" s="15" t="s">
        <v>485</v>
      </c>
      <c r="B10" s="17" t="n">
        <v>20058</v>
      </c>
      <c r="C10" s="18">
        <f>(536.0/B10*100)</f>
        <v/>
      </c>
      <c r="D10" s="19" t="n">
        <v>19522</v>
      </c>
      <c r="E10" s="18" t="n">
        <v>536.79110524</v>
      </c>
      <c r="F10" s="20" t="n">
        <v>1.9489222</v>
      </c>
      <c r="G10" s="18" t="n">
        <v>505.82627207</v>
      </c>
      <c r="H10" s="20" t="n">
        <v>3.43142389</v>
      </c>
      <c r="I10" s="18" t="n">
        <v>474.54879964</v>
      </c>
      <c r="J10" s="20" t="n">
        <v>7.3175749</v>
      </c>
      <c r="K10" s="18" t="n">
        <v>459.07673736</v>
      </c>
      <c r="L10" s="20" t="n">
        <v>8.958762330000001</v>
      </c>
      <c r="M10" s="18" t="s">
        <v>481</v>
      </c>
      <c r="N10" s="20" t="s">
        <v>481</v>
      </c>
      <c r="O10" s="18" t="s">
        <v>481</v>
      </c>
      <c r="P10" s="20" t="s">
        <v>481</v>
      </c>
      <c r="Q10" s="18" t="s">
        <v>481</v>
      </c>
      <c r="R10" s="20" t="s">
        <v>481</v>
      </c>
      <c r="S10" s="18" t="s">
        <v>481</v>
      </c>
      <c r="T10" s="20" t="s">
        <v>481</v>
      </c>
      <c r="U10" s="18" t="n">
        <v>446.99850146</v>
      </c>
      <c r="V10" s="20" t="n">
        <v>8.092630420000001</v>
      </c>
    </row>
    <row r="11" spans="1:22">
      <c r="A11" s="15" t="s">
        <v>486</v>
      </c>
      <c r="B11" s="17" t="n">
        <v>7053</v>
      </c>
      <c r="C11" s="18">
        <f>(72.0/B11*100)</f>
        <v/>
      </c>
      <c r="D11" s="19" t="n">
        <v>6981</v>
      </c>
      <c r="E11" s="18" t="n">
        <v>452.57226661</v>
      </c>
      <c r="F11" s="20" t="n">
        <v>2.38806533</v>
      </c>
      <c r="G11" s="18" t="n">
        <v>411.90455108</v>
      </c>
      <c r="H11" s="20" t="n">
        <v>5.72789538</v>
      </c>
      <c r="I11" s="18" t="n">
        <v>400.21439159</v>
      </c>
      <c r="J11" s="20" t="n">
        <v>12.44644543</v>
      </c>
      <c r="K11" s="18" t="n">
        <v>409.85933562</v>
      </c>
      <c r="L11" s="20" t="n">
        <v>13.80855663</v>
      </c>
      <c r="M11" s="18" t="s">
        <v>481</v>
      </c>
      <c r="N11" s="20" t="s">
        <v>481</v>
      </c>
      <c r="O11" s="18" t="s">
        <v>481</v>
      </c>
      <c r="P11" s="20" t="s">
        <v>481</v>
      </c>
      <c r="Q11" s="18" t="s">
        <v>481</v>
      </c>
      <c r="R11" s="20" t="s">
        <v>481</v>
      </c>
      <c r="S11" s="18" t="s">
        <v>481</v>
      </c>
      <c r="T11" s="20" t="s">
        <v>481</v>
      </c>
      <c r="U11" s="18" t="n">
        <v>388.598606</v>
      </c>
      <c r="V11" s="20" t="n">
        <v>10.96728314</v>
      </c>
    </row>
    <row r="12" spans="1:22">
      <c r="A12" s="15" t="s">
        <v>487</v>
      </c>
      <c r="B12" s="17" t="n">
        <v>6894</v>
      </c>
      <c r="C12" s="18">
        <f>(59.0/B12*100)</f>
        <v/>
      </c>
      <c r="D12" s="19" t="n">
        <v>6835</v>
      </c>
      <c r="E12" s="18" t="n">
        <v>500.71766948</v>
      </c>
      <c r="F12" s="20" t="n">
        <v>1.92542962</v>
      </c>
      <c r="G12" s="18" t="n">
        <v>463.15924981</v>
      </c>
      <c r="H12" s="20" t="n">
        <v>6.28008328</v>
      </c>
      <c r="I12" s="18" t="n">
        <v>460.7073864</v>
      </c>
      <c r="J12" s="20" t="n">
        <v>13.11045518</v>
      </c>
      <c r="K12" s="18" t="n">
        <v>425.64185449</v>
      </c>
      <c r="L12" s="20" t="n">
        <v>11.3402133</v>
      </c>
      <c r="M12" s="18" t="s">
        <v>481</v>
      </c>
      <c r="N12" s="20" t="s">
        <v>481</v>
      </c>
      <c r="O12" s="18" t="s">
        <v>481</v>
      </c>
      <c r="P12" s="20" t="s">
        <v>481</v>
      </c>
      <c r="Q12" s="18" t="n">
        <v>366.6777112</v>
      </c>
      <c r="R12" s="20" t="n">
        <v>14.39052153</v>
      </c>
      <c r="S12" s="18" t="s">
        <v>481</v>
      </c>
      <c r="T12" s="20" t="s">
        <v>481</v>
      </c>
      <c r="U12" s="18" t="n">
        <v>381.20084806</v>
      </c>
      <c r="V12" s="20" t="n">
        <v>11.03528771</v>
      </c>
    </row>
    <row r="13" spans="1:22">
      <c r="A13" s="15" t="s">
        <v>488</v>
      </c>
      <c r="B13" s="17" t="n">
        <v>7161</v>
      </c>
      <c r="C13" s="18">
        <f>(101.0/B13*100)</f>
        <v/>
      </c>
      <c r="D13" s="19" t="n">
        <v>7060</v>
      </c>
      <c r="E13" s="18" t="n">
        <v>514.61146894</v>
      </c>
      <c r="F13" s="20" t="n">
        <v>2.30147503</v>
      </c>
      <c r="G13" s="18" t="n">
        <v>478.04373477</v>
      </c>
      <c r="H13" s="20" t="n">
        <v>4.16836782</v>
      </c>
      <c r="I13" s="18" t="n">
        <v>448.03741548</v>
      </c>
      <c r="J13" s="20" t="n">
        <v>7.84678837</v>
      </c>
      <c r="K13" s="18" t="n">
        <v>426.80253447</v>
      </c>
      <c r="L13" s="20" t="n">
        <v>8.66944979</v>
      </c>
      <c r="M13" s="18" t="s">
        <v>481</v>
      </c>
      <c r="N13" s="20" t="s">
        <v>481</v>
      </c>
      <c r="O13" s="18" t="s">
        <v>481</v>
      </c>
      <c r="P13" s="20" t="s">
        <v>481</v>
      </c>
      <c r="Q13" s="18" t="n">
        <v>436.36003517</v>
      </c>
      <c r="R13" s="20" t="n">
        <v>6.43426798</v>
      </c>
      <c r="S13" s="18" t="s">
        <v>481</v>
      </c>
      <c r="T13" s="20" t="s">
        <v>481</v>
      </c>
      <c r="U13" s="18" t="n">
        <v>382.34246284</v>
      </c>
      <c r="V13" s="20" t="n">
        <v>12.9322798</v>
      </c>
    </row>
    <row r="14" spans="1:22">
      <c r="A14" s="15" t="s">
        <v>489</v>
      </c>
      <c r="B14" s="17" t="n">
        <v>5587</v>
      </c>
      <c r="C14" s="18">
        <f>(78.0/B14*100)</f>
        <v/>
      </c>
      <c r="D14" s="19" t="n">
        <v>5509</v>
      </c>
      <c r="E14" s="18" t="n">
        <v>545.06174513</v>
      </c>
      <c r="F14" s="20" t="n">
        <v>2.2355218</v>
      </c>
      <c r="G14" s="18" t="n">
        <v>510.46805793</v>
      </c>
      <c r="H14" s="20" t="n">
        <v>3.73942784</v>
      </c>
      <c r="I14" s="18" t="n">
        <v>489.24670038</v>
      </c>
      <c r="J14" s="20" t="n">
        <v>8.87173658</v>
      </c>
      <c r="K14" s="18" t="n">
        <v>471.0365381</v>
      </c>
      <c r="L14" s="20" t="n">
        <v>7.80141436</v>
      </c>
      <c r="M14" s="18" t="s">
        <v>481</v>
      </c>
      <c r="N14" s="20" t="s">
        <v>481</v>
      </c>
      <c r="O14" s="18" t="s">
        <v>481</v>
      </c>
      <c r="P14" s="20" t="s">
        <v>481</v>
      </c>
      <c r="Q14" s="18" t="s">
        <v>481</v>
      </c>
      <c r="R14" s="20" t="s">
        <v>481</v>
      </c>
      <c r="S14" s="18" t="s">
        <v>481</v>
      </c>
      <c r="T14" s="20" t="s">
        <v>481</v>
      </c>
      <c r="U14" s="18" t="n">
        <v>462.56962814</v>
      </c>
      <c r="V14" s="20" t="n">
        <v>13.95025981</v>
      </c>
    </row>
    <row r="15" spans="1:22">
      <c r="A15" s="15" t="s">
        <v>490</v>
      </c>
      <c r="B15" s="17" t="n">
        <v>5882</v>
      </c>
      <c r="C15" s="18">
        <f>(56.0/B15*100)</f>
        <v/>
      </c>
      <c r="D15" s="19" t="n">
        <v>5826</v>
      </c>
      <c r="E15" s="18" t="n">
        <v>541.58490199</v>
      </c>
      <c r="F15" s="20" t="n">
        <v>2.36984777</v>
      </c>
      <c r="G15" s="18" t="n">
        <v>520.41900475</v>
      </c>
      <c r="H15" s="20" t="n">
        <v>3.65998713</v>
      </c>
      <c r="I15" s="18" t="n">
        <v>514.12027353</v>
      </c>
      <c r="J15" s="20" t="n">
        <v>7.10265774</v>
      </c>
      <c r="K15" s="18" t="n">
        <v>509.51261745</v>
      </c>
      <c r="L15" s="20" t="n">
        <v>8.66004996</v>
      </c>
      <c r="M15" s="18" t="s">
        <v>481</v>
      </c>
      <c r="N15" s="20" t="s">
        <v>481</v>
      </c>
      <c r="O15" s="18" t="s">
        <v>481</v>
      </c>
      <c r="P15" s="20" t="s">
        <v>481</v>
      </c>
      <c r="Q15" s="18" t="n">
        <v>375.95013089</v>
      </c>
      <c r="R15" s="20" t="n">
        <v>17.42774697</v>
      </c>
      <c r="S15" s="18" t="s">
        <v>481</v>
      </c>
      <c r="T15" s="20" t="s">
        <v>481</v>
      </c>
      <c r="U15" s="18" t="n">
        <v>442.60829226</v>
      </c>
      <c r="V15" s="20" t="n">
        <v>15.58369118</v>
      </c>
    </row>
    <row r="16" spans="1:22">
      <c r="A16" s="15" t="s">
        <v>491</v>
      </c>
      <c r="B16" s="17" t="n">
        <v>6108</v>
      </c>
      <c r="C16" s="18">
        <f>(114.0/B16*100)</f>
        <v/>
      </c>
      <c r="D16" s="19" t="n">
        <v>5994</v>
      </c>
      <c r="E16" s="18" t="n">
        <v>507.82265123</v>
      </c>
      <c r="F16" s="20" t="n">
        <v>1.98209188</v>
      </c>
      <c r="G16" s="18" t="n">
        <v>452.48968614</v>
      </c>
      <c r="H16" s="20" t="n">
        <v>5.9821461</v>
      </c>
      <c r="I16" s="18" t="n">
        <v>411.5314534</v>
      </c>
      <c r="J16" s="20" t="n">
        <v>11.5763733</v>
      </c>
      <c r="K16" s="18" t="n">
        <v>405.39721137</v>
      </c>
      <c r="L16" s="20" t="n">
        <v>9.459934799999999</v>
      </c>
      <c r="M16" s="18" t="s">
        <v>481</v>
      </c>
      <c r="N16" s="20" t="s">
        <v>481</v>
      </c>
      <c r="O16" s="18" t="s">
        <v>481</v>
      </c>
      <c r="P16" s="20" t="s">
        <v>481</v>
      </c>
      <c r="Q16" s="18" t="s">
        <v>481</v>
      </c>
      <c r="R16" s="20" t="s">
        <v>481</v>
      </c>
      <c r="S16" s="18" t="s">
        <v>481</v>
      </c>
      <c r="T16" s="20" t="s">
        <v>481</v>
      </c>
      <c r="U16" s="18" t="n">
        <v>361.79303779</v>
      </c>
      <c r="V16" s="20" t="n">
        <v>10.33289395</v>
      </c>
    </row>
    <row r="17" spans="1:22">
      <c r="A17" s="15" t="s">
        <v>492</v>
      </c>
      <c r="B17" s="17" t="n">
        <v>6504</v>
      </c>
      <c r="C17" s="18">
        <f>(916.0/B17*100)</f>
        <v/>
      </c>
      <c r="D17" s="19" t="n">
        <v>5588</v>
      </c>
      <c r="E17" s="18" t="n">
        <v>524.50407633</v>
      </c>
      <c r="F17" s="20" t="n">
        <v>2.71214882</v>
      </c>
      <c r="G17" s="18" t="n">
        <v>483.71193897</v>
      </c>
      <c r="H17" s="20" t="n">
        <v>7.09750824</v>
      </c>
      <c r="I17" s="18" t="n">
        <v>450.66330487</v>
      </c>
      <c r="J17" s="20" t="n">
        <v>16.30623634</v>
      </c>
      <c r="K17" s="18" t="n">
        <v>430.37991489</v>
      </c>
      <c r="L17" s="20" t="n">
        <v>13.56526218</v>
      </c>
      <c r="M17" s="18" t="s">
        <v>481</v>
      </c>
      <c r="N17" s="20" t="s">
        <v>481</v>
      </c>
      <c r="O17" s="18" t="s">
        <v>481</v>
      </c>
      <c r="P17" s="20" t="s">
        <v>481</v>
      </c>
      <c r="Q17" s="18" t="n">
        <v>360.48925247</v>
      </c>
      <c r="R17" s="20" t="n">
        <v>12.44339086</v>
      </c>
      <c r="S17" s="18" t="s">
        <v>481</v>
      </c>
      <c r="T17" s="20" t="s">
        <v>481</v>
      </c>
      <c r="U17" s="18" t="n">
        <v>433.60679154</v>
      </c>
      <c r="V17" s="20" t="n">
        <v>13.02708719</v>
      </c>
    </row>
    <row r="18" spans="1:22">
      <c r="A18" s="15" t="s">
        <v>493</v>
      </c>
      <c r="B18" s="17" t="n">
        <v>5532</v>
      </c>
      <c r="C18" s="18">
        <f>(28.0/B18*100)</f>
        <v/>
      </c>
      <c r="D18" s="19" t="n">
        <v>5504</v>
      </c>
      <c r="E18" s="18" t="n">
        <v>465.94038069</v>
      </c>
      <c r="F18" s="20" t="n">
        <v>3.4548348</v>
      </c>
      <c r="G18" s="18" t="n">
        <v>428.80391792</v>
      </c>
      <c r="H18" s="20" t="n">
        <v>5.88225852</v>
      </c>
      <c r="I18" s="18" t="n">
        <v>402.49747888</v>
      </c>
      <c r="J18" s="20" t="n">
        <v>11.47558722</v>
      </c>
      <c r="K18" s="18" t="n">
        <v>379.20163233</v>
      </c>
      <c r="L18" s="20" t="n">
        <v>9.01178833</v>
      </c>
      <c r="M18" s="18" t="s">
        <v>481</v>
      </c>
      <c r="N18" s="20" t="s">
        <v>481</v>
      </c>
      <c r="O18" s="18" t="s">
        <v>481</v>
      </c>
      <c r="P18" s="20" t="s">
        <v>481</v>
      </c>
      <c r="Q18" s="18" t="s">
        <v>481</v>
      </c>
      <c r="R18" s="20" t="s">
        <v>481</v>
      </c>
      <c r="S18" s="18" t="s">
        <v>481</v>
      </c>
      <c r="T18" s="20" t="s">
        <v>481</v>
      </c>
      <c r="U18" s="18" t="n">
        <v>373.90148866</v>
      </c>
      <c r="V18" s="20" t="n">
        <v>11.82985576</v>
      </c>
    </row>
    <row r="19" spans="1:22">
      <c r="A19" s="15" t="s">
        <v>494</v>
      </c>
      <c r="B19" s="17" t="n">
        <v>5658</v>
      </c>
      <c r="C19" s="18">
        <f>(101.0/B19*100)</f>
        <v/>
      </c>
      <c r="D19" s="19" t="n">
        <v>5557</v>
      </c>
      <c r="E19" s="18" t="n">
        <v>483.89511025</v>
      </c>
      <c r="F19" s="20" t="n">
        <v>2.48353758</v>
      </c>
      <c r="G19" s="18" t="n">
        <v>422.66022728</v>
      </c>
      <c r="H19" s="20" t="n">
        <v>6.21130631</v>
      </c>
      <c r="I19" s="18" t="n">
        <v>403.11105077</v>
      </c>
      <c r="J19" s="20" t="n">
        <v>16.20976942</v>
      </c>
      <c r="K19" s="18" t="n">
        <v>416.54626767</v>
      </c>
      <c r="L19" s="20" t="n">
        <v>18.45746024</v>
      </c>
      <c r="M19" s="18" t="s">
        <v>481</v>
      </c>
      <c r="N19" s="20" t="s">
        <v>481</v>
      </c>
      <c r="O19" s="18" t="s">
        <v>481</v>
      </c>
      <c r="P19" s="20" t="s">
        <v>481</v>
      </c>
      <c r="Q19" s="18" t="s">
        <v>481</v>
      </c>
      <c r="R19" s="20" t="s">
        <v>481</v>
      </c>
      <c r="S19" s="18" t="s">
        <v>481</v>
      </c>
      <c r="T19" s="20" t="s">
        <v>481</v>
      </c>
      <c r="U19" s="18" t="n">
        <v>366.37915725</v>
      </c>
      <c r="V19" s="20" t="n">
        <v>16.98035438</v>
      </c>
    </row>
    <row r="20" spans="1:22">
      <c r="A20" s="15" t="s">
        <v>495</v>
      </c>
      <c r="B20" s="17" t="n">
        <v>3371</v>
      </c>
      <c r="C20" s="18">
        <f>(75.0/B20*100)</f>
        <v/>
      </c>
      <c r="D20" s="19" t="n">
        <v>3296</v>
      </c>
      <c r="E20" s="18" t="n">
        <v>477.83380042</v>
      </c>
      <c r="F20" s="20" t="n">
        <v>1.73498229</v>
      </c>
      <c r="G20" s="18" t="n">
        <v>425.44875005</v>
      </c>
      <c r="H20" s="20" t="n">
        <v>10.37191851</v>
      </c>
      <c r="I20" s="18" t="n">
        <v>376.88902737</v>
      </c>
      <c r="J20" s="20" t="n">
        <v>23.56694712</v>
      </c>
      <c r="K20" s="18" t="n">
        <v>373.29136026</v>
      </c>
      <c r="L20" s="20" t="n">
        <v>17.90890056</v>
      </c>
      <c r="M20" s="18" t="s">
        <v>481</v>
      </c>
      <c r="N20" s="20" t="s">
        <v>481</v>
      </c>
      <c r="O20" s="18" t="s">
        <v>481</v>
      </c>
      <c r="P20" s="20" t="s">
        <v>481</v>
      </c>
      <c r="Q20" s="18" t="s">
        <v>481</v>
      </c>
      <c r="R20" s="20" t="s">
        <v>481</v>
      </c>
      <c r="S20" s="18" t="s">
        <v>481</v>
      </c>
      <c r="T20" s="20" t="s">
        <v>481</v>
      </c>
      <c r="U20" s="18" t="n">
        <v>395.72193719</v>
      </c>
      <c r="V20" s="20" t="n">
        <v>14.00756947</v>
      </c>
    </row>
    <row r="21" spans="1:22">
      <c r="A21" s="15" t="s">
        <v>496</v>
      </c>
      <c r="B21" s="17" t="n">
        <v>5741</v>
      </c>
      <c r="C21" s="18">
        <f>(45.0/B21*100)</f>
        <v/>
      </c>
      <c r="D21" s="19" t="n">
        <v>5696</v>
      </c>
      <c r="E21" s="18" t="n">
        <v>508.22309495</v>
      </c>
      <c r="F21" s="20" t="n">
        <v>2.37366076</v>
      </c>
      <c r="G21" s="18" t="n">
        <v>489.62680736</v>
      </c>
      <c r="H21" s="20" t="n">
        <v>3.86722633</v>
      </c>
      <c r="I21" s="18" t="n">
        <v>484.14860393</v>
      </c>
      <c r="J21" s="20" t="n">
        <v>8.45183656</v>
      </c>
      <c r="K21" s="18" t="n">
        <v>448.04956287</v>
      </c>
      <c r="L21" s="20" t="n">
        <v>12.21981582</v>
      </c>
      <c r="M21" s="18" t="s">
        <v>481</v>
      </c>
      <c r="N21" s="20" t="s">
        <v>481</v>
      </c>
      <c r="O21" s="18" t="s">
        <v>481</v>
      </c>
      <c r="P21" s="20" t="s">
        <v>481</v>
      </c>
      <c r="Q21" s="18" t="s">
        <v>481</v>
      </c>
      <c r="R21" s="20" t="s">
        <v>481</v>
      </c>
      <c r="S21" s="18" t="s">
        <v>481</v>
      </c>
      <c r="T21" s="20" t="s">
        <v>481</v>
      </c>
      <c r="U21" s="18" t="n">
        <v>461.76864329</v>
      </c>
      <c r="V21" s="20" t="n">
        <v>20.46091231</v>
      </c>
    </row>
    <row r="22" spans="1:22">
      <c r="A22" s="15" t="s">
        <v>497</v>
      </c>
      <c r="B22" s="17" t="n">
        <v>6598</v>
      </c>
      <c r="C22" s="18">
        <f>(34.0/B22*100)</f>
        <v/>
      </c>
      <c r="D22" s="19" t="n">
        <v>6564</v>
      </c>
      <c r="E22" s="18" t="n">
        <v>475.69214278</v>
      </c>
      <c r="F22" s="20" t="n">
        <v>3.60499486</v>
      </c>
      <c r="G22" s="18" t="n">
        <v>465.54388054</v>
      </c>
      <c r="H22" s="20" t="n">
        <v>3.95662791</v>
      </c>
      <c r="I22" s="18" t="n">
        <v>456.49772733</v>
      </c>
      <c r="J22" s="20" t="n">
        <v>6.98975228</v>
      </c>
      <c r="K22" s="18" t="n">
        <v>437.33416332</v>
      </c>
      <c r="L22" s="20" t="n">
        <v>9.63766719</v>
      </c>
      <c r="M22" s="18" t="s">
        <v>481</v>
      </c>
      <c r="N22" s="20" t="s">
        <v>481</v>
      </c>
      <c r="O22" s="18" t="s">
        <v>481</v>
      </c>
      <c r="P22" s="20" t="s">
        <v>481</v>
      </c>
      <c r="Q22" s="18" t="s">
        <v>481</v>
      </c>
      <c r="R22" s="20" t="s">
        <v>481</v>
      </c>
      <c r="S22" s="18" t="n">
        <v>376.36519864</v>
      </c>
      <c r="T22" s="20" t="n">
        <v>34.532066</v>
      </c>
      <c r="U22" s="18" t="n">
        <v>335.98263061</v>
      </c>
      <c r="V22" s="20" t="n">
        <v>11.02588804</v>
      </c>
    </row>
    <row r="23" spans="1:22">
      <c r="A23" s="15" t="s">
        <v>498</v>
      </c>
      <c r="B23" s="17" t="n">
        <v>11583</v>
      </c>
      <c r="C23" s="18">
        <f>(225.0/B23*100)</f>
        <v/>
      </c>
      <c r="D23" s="19" t="n">
        <v>11358</v>
      </c>
      <c r="E23" s="18" t="n">
        <v>499.56419252</v>
      </c>
      <c r="F23" s="20" t="n">
        <v>2.86806131</v>
      </c>
      <c r="G23" s="18" t="n">
        <v>476.70152321</v>
      </c>
      <c r="H23" s="20" t="n">
        <v>2.88137604</v>
      </c>
      <c r="I23" s="18" t="n">
        <v>452.78758692</v>
      </c>
      <c r="J23" s="20" t="n">
        <v>5.18897264</v>
      </c>
      <c r="K23" s="18" t="n">
        <v>434.07609914</v>
      </c>
      <c r="L23" s="20" t="n">
        <v>5.66794525</v>
      </c>
      <c r="M23" s="18" t="s">
        <v>481</v>
      </c>
      <c r="N23" s="20" t="s">
        <v>481</v>
      </c>
      <c r="O23" s="18" t="s">
        <v>481</v>
      </c>
      <c r="P23" s="20" t="s">
        <v>481</v>
      </c>
      <c r="Q23" s="18" t="s">
        <v>481</v>
      </c>
      <c r="R23" s="20" t="s">
        <v>481</v>
      </c>
      <c r="S23" s="18" t="s">
        <v>481</v>
      </c>
      <c r="T23" s="20" t="s">
        <v>481</v>
      </c>
      <c r="U23" s="18" t="n">
        <v>392.80625994</v>
      </c>
      <c r="V23" s="20" t="n">
        <v>10.24492903</v>
      </c>
    </row>
    <row r="24" spans="1:22">
      <c r="A24" s="15" t="s">
        <v>499</v>
      </c>
      <c r="B24" s="17" t="n">
        <v>6647</v>
      </c>
      <c r="C24" s="18">
        <f>(7.0/B24*100)</f>
        <v/>
      </c>
      <c r="D24" s="19" t="n">
        <v>6640</v>
      </c>
      <c r="E24" s="18" t="n">
        <v>540.34450524</v>
      </c>
      <c r="F24" s="20" t="n">
        <v>2.90569184</v>
      </c>
      <c r="G24" s="18" t="n">
        <v>465.72684813</v>
      </c>
      <c r="H24" s="20" t="n">
        <v>11.46790414</v>
      </c>
      <c r="I24" s="18" t="n">
        <v>450.44660146</v>
      </c>
      <c r="J24" s="20" t="n">
        <v>23.47263064</v>
      </c>
      <c r="K24" s="18" t="n">
        <v>462.53216423</v>
      </c>
      <c r="L24" s="20" t="n">
        <v>24.17278981</v>
      </c>
      <c r="M24" s="18" t="s">
        <v>481</v>
      </c>
      <c r="N24" s="20" t="s">
        <v>481</v>
      </c>
      <c r="O24" s="18" t="s">
        <v>481</v>
      </c>
      <c r="P24" s="20" t="s">
        <v>481</v>
      </c>
      <c r="Q24" s="18" t="s">
        <v>481</v>
      </c>
      <c r="R24" s="20" t="s">
        <v>481</v>
      </c>
      <c r="S24" s="18" t="s">
        <v>481</v>
      </c>
      <c r="T24" s="20" t="s">
        <v>481</v>
      </c>
      <c r="U24" s="18" t="n">
        <v>410.6810359</v>
      </c>
      <c r="V24" s="20" t="n">
        <v>25.58706917</v>
      </c>
    </row>
    <row r="25" spans="1:22">
      <c r="A25" s="15" t="s">
        <v>500</v>
      </c>
      <c r="B25" s="17" t="n">
        <v>5581</v>
      </c>
      <c r="C25" s="18">
        <f>(25.0/B25*100)</f>
        <v/>
      </c>
      <c r="D25" s="19" t="n">
        <v>5556</v>
      </c>
      <c r="E25" s="18" t="n">
        <v>518.46757631</v>
      </c>
      <c r="F25" s="20" t="n">
        <v>3.08913209</v>
      </c>
      <c r="G25" s="18" t="n">
        <v>413.39786627</v>
      </c>
      <c r="H25" s="20" t="n">
        <v>10.34201693</v>
      </c>
      <c r="I25" s="18" t="n">
        <v>467.21044067</v>
      </c>
      <c r="J25" s="20" t="n">
        <v>28.56976786</v>
      </c>
      <c r="K25" s="18" t="n">
        <v>414.21139636</v>
      </c>
      <c r="L25" s="20" t="n">
        <v>27.09902588</v>
      </c>
      <c r="M25" s="18" t="s">
        <v>481</v>
      </c>
      <c r="N25" s="20" t="s">
        <v>481</v>
      </c>
      <c r="O25" s="18" t="s">
        <v>481</v>
      </c>
      <c r="P25" s="20" t="s">
        <v>481</v>
      </c>
      <c r="Q25" s="18" t="s">
        <v>481</v>
      </c>
      <c r="R25" s="20" t="s">
        <v>481</v>
      </c>
      <c r="S25" s="18" t="s">
        <v>481</v>
      </c>
      <c r="T25" s="20" t="s">
        <v>481</v>
      </c>
      <c r="U25" s="18" t="n">
        <v>406.97140082</v>
      </c>
      <c r="V25" s="20" t="n">
        <v>20.1485044</v>
      </c>
    </row>
    <row r="26" spans="1:22">
      <c r="A26" s="15" t="s">
        <v>501</v>
      </c>
      <c r="B26" s="17" t="n">
        <v>4869</v>
      </c>
      <c r="C26" s="18">
        <f>(41.0/B26*100)</f>
        <v/>
      </c>
      <c r="D26" s="19" t="n">
        <v>4828</v>
      </c>
      <c r="E26" s="18" t="n">
        <v>502.07366979</v>
      </c>
      <c r="F26" s="20" t="n">
        <v>1.72238799</v>
      </c>
      <c r="G26" s="18" t="n">
        <v>461.64991885</v>
      </c>
      <c r="H26" s="20" t="n">
        <v>3.15034488</v>
      </c>
      <c r="I26" s="18" t="n">
        <v>452.13184639</v>
      </c>
      <c r="J26" s="20" t="n">
        <v>6.9247712</v>
      </c>
      <c r="K26" s="18" t="n">
        <v>438.80033445</v>
      </c>
      <c r="L26" s="20" t="n">
        <v>8.450470019999999</v>
      </c>
      <c r="M26" s="18" t="s">
        <v>481</v>
      </c>
      <c r="N26" s="20" t="s">
        <v>481</v>
      </c>
      <c r="O26" s="18" t="s">
        <v>481</v>
      </c>
      <c r="P26" s="20" t="s">
        <v>481</v>
      </c>
      <c r="Q26" s="18" t="s">
        <v>481</v>
      </c>
      <c r="R26" s="20" t="s">
        <v>481</v>
      </c>
      <c r="S26" s="18" t="s">
        <v>481</v>
      </c>
      <c r="T26" s="20" t="s">
        <v>481</v>
      </c>
      <c r="U26" s="18" t="n">
        <v>442.13886822</v>
      </c>
      <c r="V26" s="20" t="n">
        <v>13.5950321</v>
      </c>
    </row>
    <row r="27" spans="1:22">
      <c r="A27" s="15" t="s">
        <v>502</v>
      </c>
      <c r="B27" s="17" t="n">
        <v>5299</v>
      </c>
      <c r="C27" s="18">
        <f>(32.0/B27*100)</f>
        <v/>
      </c>
      <c r="D27" s="19" t="n">
        <v>5267</v>
      </c>
      <c r="E27" s="18" t="n">
        <v>491.41768701</v>
      </c>
      <c r="F27" s="20" t="n">
        <v>1.14578919</v>
      </c>
      <c r="G27" s="18" t="n">
        <v>443.97614919</v>
      </c>
      <c r="H27" s="20" t="n">
        <v>5.4735875</v>
      </c>
      <c r="I27" s="18" t="n">
        <v>422.28369871</v>
      </c>
      <c r="J27" s="20" t="n">
        <v>10.51533266</v>
      </c>
      <c r="K27" s="18" t="n">
        <v>430.99804917</v>
      </c>
      <c r="L27" s="20" t="n">
        <v>8.226940989999999</v>
      </c>
      <c r="M27" s="18" t="s">
        <v>481</v>
      </c>
      <c r="N27" s="20" t="s">
        <v>481</v>
      </c>
      <c r="O27" s="18" t="s">
        <v>481</v>
      </c>
      <c r="P27" s="20" t="s">
        <v>481</v>
      </c>
      <c r="Q27" s="18" t="s">
        <v>481</v>
      </c>
      <c r="R27" s="20" t="s">
        <v>481</v>
      </c>
      <c r="S27" s="18" t="s">
        <v>481</v>
      </c>
      <c r="T27" s="20" t="s">
        <v>481</v>
      </c>
      <c r="U27" s="18" t="n">
        <v>377.52760302</v>
      </c>
      <c r="V27" s="20" t="n">
        <v>8.35618711</v>
      </c>
    </row>
    <row r="28" spans="1:22">
      <c r="A28" s="15" t="s">
        <v>503</v>
      </c>
      <c r="B28" s="17" t="n">
        <v>7568</v>
      </c>
      <c r="C28" s="18">
        <f>(114.0/B28*100)</f>
        <v/>
      </c>
      <c r="D28" s="19" t="n">
        <v>7454</v>
      </c>
      <c r="E28" s="18" t="n">
        <v>423.12636396</v>
      </c>
      <c r="F28" s="20" t="n">
        <v>2.2361386</v>
      </c>
      <c r="G28" s="18" t="n">
        <v>399.65350371</v>
      </c>
      <c r="H28" s="20" t="n">
        <v>3.20417691</v>
      </c>
      <c r="I28" s="18" t="n">
        <v>400.9304979</v>
      </c>
      <c r="J28" s="20" t="n">
        <v>5.38495069</v>
      </c>
      <c r="K28" s="18" t="n">
        <v>387.53322189</v>
      </c>
      <c r="L28" s="20" t="n">
        <v>10.80872084</v>
      </c>
      <c r="M28" s="18" t="s">
        <v>481</v>
      </c>
      <c r="N28" s="20" t="s">
        <v>481</v>
      </c>
      <c r="O28" s="18" t="s">
        <v>481</v>
      </c>
      <c r="P28" s="20" t="s">
        <v>481</v>
      </c>
      <c r="Q28" s="18" t="s">
        <v>481</v>
      </c>
      <c r="R28" s="20" t="s">
        <v>481</v>
      </c>
      <c r="S28" s="18" t="s">
        <v>481</v>
      </c>
      <c r="T28" s="20" t="s">
        <v>481</v>
      </c>
      <c r="U28" s="18" t="n">
        <v>372.34986162</v>
      </c>
      <c r="V28" s="20" t="n">
        <v>11.76786673</v>
      </c>
    </row>
    <row r="29" spans="1:22">
      <c r="A29" s="15" t="s">
        <v>504</v>
      </c>
      <c r="B29" s="17" t="n">
        <v>5385</v>
      </c>
      <c r="C29" s="18">
        <f>(30.0/B29*100)</f>
        <v/>
      </c>
      <c r="D29" s="19" t="n">
        <v>5355</v>
      </c>
      <c r="E29" s="18" t="n">
        <v>517.34786147</v>
      </c>
      <c r="F29" s="20" t="n">
        <v>2.22562752</v>
      </c>
      <c r="G29" s="18" t="n">
        <v>459.37466563</v>
      </c>
      <c r="H29" s="20" t="n">
        <v>7.21877397</v>
      </c>
      <c r="I29" s="18" t="n">
        <v>400.36886124</v>
      </c>
      <c r="J29" s="20" t="n">
        <v>15.79587087</v>
      </c>
      <c r="K29" s="18" t="n">
        <v>426.83923595</v>
      </c>
      <c r="L29" s="20" t="n">
        <v>20.79135287</v>
      </c>
      <c r="M29" s="18" t="s">
        <v>481</v>
      </c>
      <c r="N29" s="20" t="s">
        <v>481</v>
      </c>
      <c r="O29" s="18" t="s">
        <v>481</v>
      </c>
      <c r="P29" s="20" t="s">
        <v>481</v>
      </c>
      <c r="Q29" s="18" t="n">
        <v>358.28551468</v>
      </c>
      <c r="R29" s="20" t="n">
        <v>8.567023300000001</v>
      </c>
      <c r="S29" s="18" t="s">
        <v>481</v>
      </c>
      <c r="T29" s="20" t="s">
        <v>481</v>
      </c>
      <c r="U29" s="18" t="n">
        <v>418.75398436</v>
      </c>
      <c r="V29" s="20" t="n">
        <v>18.29878803</v>
      </c>
    </row>
    <row r="30" spans="1:22">
      <c r="A30" s="15" t="s">
        <v>505</v>
      </c>
      <c r="B30" s="17" t="n">
        <v>4520</v>
      </c>
      <c r="C30" s="18">
        <f>(118.0/B30*100)</f>
        <v/>
      </c>
      <c r="D30" s="19" t="n">
        <v>4402</v>
      </c>
      <c r="E30" s="18" t="n">
        <v>526.72715886</v>
      </c>
      <c r="F30" s="20" t="n">
        <v>2.68268534</v>
      </c>
      <c r="G30" s="18" t="n">
        <v>493.56968693</v>
      </c>
      <c r="H30" s="20" t="n">
        <v>4.35969681</v>
      </c>
      <c r="I30" s="18" t="n">
        <v>477.42588374</v>
      </c>
      <c r="J30" s="20" t="n">
        <v>9.95006744</v>
      </c>
      <c r="K30" s="18" t="n">
        <v>435.41070164</v>
      </c>
      <c r="L30" s="20" t="n">
        <v>9.07629485</v>
      </c>
      <c r="M30" s="18" t="s">
        <v>481</v>
      </c>
      <c r="N30" s="20" t="s">
        <v>481</v>
      </c>
      <c r="O30" s="18" t="s">
        <v>481</v>
      </c>
      <c r="P30" s="20" t="s">
        <v>481</v>
      </c>
      <c r="Q30" s="18" t="s">
        <v>481</v>
      </c>
      <c r="R30" s="20" t="s">
        <v>481</v>
      </c>
      <c r="S30" s="18" t="s">
        <v>481</v>
      </c>
      <c r="T30" s="20" t="s">
        <v>481</v>
      </c>
      <c r="U30" s="18" t="n">
        <v>428.26441143</v>
      </c>
      <c r="V30" s="20" t="n">
        <v>16.38762126</v>
      </c>
    </row>
    <row r="31" spans="1:22">
      <c r="A31" s="15" t="s">
        <v>506</v>
      </c>
      <c r="B31" s="17" t="n">
        <v>5456</v>
      </c>
      <c r="C31" s="18">
        <f>(130.0/B31*100)</f>
        <v/>
      </c>
      <c r="D31" s="19" t="n">
        <v>5326</v>
      </c>
      <c r="E31" s="18" t="n">
        <v>508.2436986</v>
      </c>
      <c r="F31" s="20" t="n">
        <v>2.18972705</v>
      </c>
      <c r="G31" s="18" t="n">
        <v>460.34666665</v>
      </c>
      <c r="H31" s="20" t="n">
        <v>4.41123837</v>
      </c>
      <c r="I31" s="18" t="n">
        <v>452.32470354</v>
      </c>
      <c r="J31" s="20" t="n">
        <v>11.03833148</v>
      </c>
      <c r="K31" s="18" t="n">
        <v>435.15414094</v>
      </c>
      <c r="L31" s="20" t="n">
        <v>10.69165846</v>
      </c>
      <c r="M31" s="18" t="s">
        <v>481</v>
      </c>
      <c r="N31" s="20" t="s">
        <v>481</v>
      </c>
      <c r="O31" s="18" t="s">
        <v>481</v>
      </c>
      <c r="P31" s="20" t="s">
        <v>481</v>
      </c>
      <c r="Q31" s="18" t="s">
        <v>481</v>
      </c>
      <c r="R31" s="20" t="s">
        <v>481</v>
      </c>
      <c r="S31" s="18" t="s">
        <v>481</v>
      </c>
      <c r="T31" s="20" t="s">
        <v>481</v>
      </c>
      <c r="U31" s="18" t="n">
        <v>408.62065467</v>
      </c>
      <c r="V31" s="20" t="n">
        <v>11.08075641</v>
      </c>
    </row>
    <row r="32" spans="1:22">
      <c r="A32" s="15" t="s">
        <v>507</v>
      </c>
      <c r="B32" s="17" t="n">
        <v>4478</v>
      </c>
      <c r="C32" s="18">
        <f>(6.0/B32*100)</f>
        <v/>
      </c>
      <c r="D32" s="19" t="n">
        <v>4472</v>
      </c>
      <c r="E32" s="18" t="n">
        <v>508.66712749</v>
      </c>
      <c r="F32" s="20" t="n">
        <v>2.53400724</v>
      </c>
      <c r="G32" s="18" t="n">
        <v>482.16752913</v>
      </c>
      <c r="H32" s="20" t="n">
        <v>4.25731961</v>
      </c>
      <c r="I32" s="18" t="n">
        <v>468.72456203</v>
      </c>
      <c r="J32" s="20" t="n">
        <v>8.626794070000001</v>
      </c>
      <c r="K32" s="18" t="n">
        <v>456.98495959</v>
      </c>
      <c r="L32" s="20" t="n">
        <v>8.24467102</v>
      </c>
      <c r="M32" s="18" t="s">
        <v>481</v>
      </c>
      <c r="N32" s="20" t="s">
        <v>481</v>
      </c>
      <c r="O32" s="18" t="s">
        <v>481</v>
      </c>
      <c r="P32" s="20" t="s">
        <v>481</v>
      </c>
      <c r="Q32" s="18" t="s">
        <v>481</v>
      </c>
      <c r="R32" s="20" t="s">
        <v>481</v>
      </c>
      <c r="S32" s="18" t="s">
        <v>481</v>
      </c>
      <c r="T32" s="20" t="s">
        <v>481</v>
      </c>
      <c r="U32" s="18" t="n">
        <v>406.73372021</v>
      </c>
      <c r="V32" s="20" t="n">
        <v>27.32523085</v>
      </c>
    </row>
    <row r="33" spans="1:22">
      <c r="A33" s="15" t="s">
        <v>508</v>
      </c>
      <c r="B33" s="17" t="n">
        <v>7325</v>
      </c>
      <c r="C33" s="18">
        <f>(76.0/B33*100)</f>
        <v/>
      </c>
      <c r="D33" s="19" t="n">
        <v>7249</v>
      </c>
      <c r="E33" s="18" t="n">
        <v>510.88281688</v>
      </c>
      <c r="F33" s="20" t="n">
        <v>2.47811857</v>
      </c>
      <c r="G33" s="18" t="n">
        <v>473.87916982</v>
      </c>
      <c r="H33" s="20" t="n">
        <v>3.5841178</v>
      </c>
      <c r="I33" s="18" t="n">
        <v>467.57302227</v>
      </c>
      <c r="J33" s="20" t="n">
        <v>9.11909765</v>
      </c>
      <c r="K33" s="18" t="n">
        <v>432.7905385</v>
      </c>
      <c r="L33" s="20" t="n">
        <v>8.874496450000001</v>
      </c>
      <c r="M33" s="18" t="s">
        <v>481</v>
      </c>
      <c r="N33" s="20" t="s">
        <v>481</v>
      </c>
      <c r="O33" s="18" t="s">
        <v>481</v>
      </c>
      <c r="P33" s="20" t="s">
        <v>481</v>
      </c>
      <c r="Q33" s="18" t="s">
        <v>481</v>
      </c>
      <c r="R33" s="20" t="s">
        <v>481</v>
      </c>
      <c r="S33" s="18" t="s">
        <v>481</v>
      </c>
      <c r="T33" s="20" t="s">
        <v>481</v>
      </c>
      <c r="U33" s="18" t="n">
        <v>413.45837052</v>
      </c>
      <c r="V33" s="20" t="n">
        <v>12.26370383</v>
      </c>
    </row>
    <row r="34" spans="1:22">
      <c r="A34" s="15" t="s">
        <v>509</v>
      </c>
      <c r="B34" s="17" t="n">
        <v>6350</v>
      </c>
      <c r="C34" s="18">
        <f>(50.0/B34*100)</f>
        <v/>
      </c>
      <c r="D34" s="19" t="n">
        <v>6300</v>
      </c>
      <c r="E34" s="18" t="n">
        <v>480.73411307</v>
      </c>
      <c r="F34" s="20" t="n">
        <v>2.6347574</v>
      </c>
      <c r="G34" s="18" t="n">
        <v>466.70433532</v>
      </c>
      <c r="H34" s="20" t="n">
        <v>3.13566324</v>
      </c>
      <c r="I34" s="18" t="n">
        <v>449.52518773</v>
      </c>
      <c r="J34" s="20" t="n">
        <v>5.82673653</v>
      </c>
      <c r="K34" s="18" t="n">
        <v>424.0693882</v>
      </c>
      <c r="L34" s="20" t="n">
        <v>4.19456115</v>
      </c>
      <c r="M34" s="18" t="s">
        <v>481</v>
      </c>
      <c r="N34" s="20" t="s">
        <v>481</v>
      </c>
      <c r="O34" s="18" t="s">
        <v>481</v>
      </c>
      <c r="P34" s="20" t="s">
        <v>481</v>
      </c>
      <c r="Q34" s="18" t="n">
        <v>306.56969545</v>
      </c>
      <c r="R34" s="20" t="n">
        <v>10.27624616</v>
      </c>
      <c r="S34" s="18" t="s">
        <v>481</v>
      </c>
      <c r="T34" s="20" t="s">
        <v>481</v>
      </c>
      <c r="U34" s="18" t="n">
        <v>365.25697669</v>
      </c>
      <c r="V34" s="20" t="n">
        <v>12.51093785</v>
      </c>
    </row>
    <row r="35" spans="1:22">
      <c r="A35" s="15" t="s">
        <v>510</v>
      </c>
      <c r="B35" s="17" t="n">
        <v>6406</v>
      </c>
      <c r="C35" s="18">
        <f>(44.0/B35*100)</f>
        <v/>
      </c>
      <c r="D35" s="19" t="n">
        <v>6362</v>
      </c>
      <c r="E35" s="18" t="n">
        <v>524.30867684</v>
      </c>
      <c r="F35" s="20" t="n">
        <v>1.33528436</v>
      </c>
      <c r="G35" s="18" t="n">
        <v>457.08260075</v>
      </c>
      <c r="H35" s="20" t="n">
        <v>4.42362652</v>
      </c>
      <c r="I35" s="18" t="n">
        <v>431.14998843</v>
      </c>
      <c r="J35" s="20" t="n">
        <v>9.03128474</v>
      </c>
      <c r="K35" s="18" t="n">
        <v>433.41390384</v>
      </c>
      <c r="L35" s="20" t="n">
        <v>10.58215406</v>
      </c>
      <c r="M35" s="18" t="s">
        <v>481</v>
      </c>
      <c r="N35" s="20" t="s">
        <v>481</v>
      </c>
      <c r="O35" s="18" t="s">
        <v>481</v>
      </c>
      <c r="P35" s="20" t="s">
        <v>481</v>
      </c>
      <c r="Q35" s="18" t="n">
        <v>374.85244494</v>
      </c>
      <c r="R35" s="20" t="n">
        <v>5.84040672</v>
      </c>
      <c r="S35" s="18" t="s">
        <v>481</v>
      </c>
      <c r="T35" s="20" t="s">
        <v>481</v>
      </c>
      <c r="U35" s="18" t="n">
        <v>438.63081889</v>
      </c>
      <c r="V35" s="20" t="n">
        <v>19.09794465</v>
      </c>
    </row>
    <row r="36" spans="1:22">
      <c r="A36" s="15" t="s">
        <v>511</v>
      </c>
      <c r="B36" s="17" t="n">
        <v>6736</v>
      </c>
      <c r="C36" s="18">
        <f>(34.0/B36*100)</f>
        <v/>
      </c>
      <c r="D36" s="19" t="n">
        <v>6702</v>
      </c>
      <c r="E36" s="18" t="n">
        <v>503.14086949</v>
      </c>
      <c r="F36" s="20" t="n">
        <v>1.98970324</v>
      </c>
      <c r="G36" s="18" t="n">
        <v>471.48170769</v>
      </c>
      <c r="H36" s="20" t="n">
        <v>3.26264885</v>
      </c>
      <c r="I36" s="18" t="n">
        <v>463.27676063</v>
      </c>
      <c r="J36" s="20" t="n">
        <v>8.83860585</v>
      </c>
      <c r="K36" s="18" t="n">
        <v>426.17323286</v>
      </c>
      <c r="L36" s="20" t="n">
        <v>8.69423611</v>
      </c>
      <c r="M36" s="18" t="s">
        <v>481</v>
      </c>
      <c r="N36" s="20" t="s">
        <v>481</v>
      </c>
      <c r="O36" s="18" t="s">
        <v>481</v>
      </c>
      <c r="P36" s="20" t="s">
        <v>481</v>
      </c>
      <c r="Q36" s="18" t="s">
        <v>481</v>
      </c>
      <c r="R36" s="20" t="s">
        <v>481</v>
      </c>
      <c r="S36" s="18" t="s">
        <v>481</v>
      </c>
      <c r="T36" s="20" t="s">
        <v>481</v>
      </c>
      <c r="U36" s="18" t="n">
        <v>403.46400717</v>
      </c>
      <c r="V36" s="20" t="n">
        <v>11.47131592</v>
      </c>
    </row>
    <row r="37" spans="1:22">
      <c r="A37" s="15" t="s">
        <v>512</v>
      </c>
      <c r="B37" s="17" t="n">
        <v>5458</v>
      </c>
      <c r="C37" s="18">
        <f>(74.0/B37*100)</f>
        <v/>
      </c>
      <c r="D37" s="19" t="n">
        <v>5384</v>
      </c>
      <c r="E37" s="18" t="n">
        <v>503.5365852</v>
      </c>
      <c r="F37" s="20" t="n">
        <v>3.34789391</v>
      </c>
      <c r="G37" s="18" t="n">
        <v>445.07695692</v>
      </c>
      <c r="H37" s="20" t="n">
        <v>6.40046932</v>
      </c>
      <c r="I37" s="18" t="n">
        <v>441.4591651</v>
      </c>
      <c r="J37" s="20" t="n">
        <v>13.9082786</v>
      </c>
      <c r="K37" s="18" t="n">
        <v>393.54419961</v>
      </c>
      <c r="L37" s="20" t="n">
        <v>12.23596849</v>
      </c>
      <c r="M37" s="18" t="s">
        <v>481</v>
      </c>
      <c r="N37" s="20" t="s">
        <v>481</v>
      </c>
      <c r="O37" s="18" t="s">
        <v>481</v>
      </c>
      <c r="P37" s="20" t="s">
        <v>481</v>
      </c>
      <c r="Q37" s="18" t="s">
        <v>481</v>
      </c>
      <c r="R37" s="20" t="s">
        <v>481</v>
      </c>
      <c r="S37" s="18" t="s">
        <v>481</v>
      </c>
      <c r="T37" s="20" t="s">
        <v>481</v>
      </c>
      <c r="U37" s="18" t="n">
        <v>381.74629512</v>
      </c>
      <c r="V37" s="20" t="n">
        <v>8.93371526</v>
      </c>
    </row>
    <row r="38" spans="1:22">
      <c r="A38" s="15" t="s">
        <v>513</v>
      </c>
      <c r="B38" s="17" t="n">
        <v>5860</v>
      </c>
      <c r="C38" s="18">
        <f>(17.0/B38*100)</f>
        <v/>
      </c>
      <c r="D38" s="19" t="n">
        <v>5843</v>
      </c>
      <c r="E38" s="18" t="n">
        <v>512.1380046199999</v>
      </c>
      <c r="F38" s="20" t="n">
        <v>2.70650814</v>
      </c>
      <c r="G38" s="18" t="n">
        <v>472.35500194</v>
      </c>
      <c r="H38" s="20" t="n">
        <v>6.52915128</v>
      </c>
      <c r="I38" s="18" t="n">
        <v>455.24542201</v>
      </c>
      <c r="J38" s="20" t="n">
        <v>18.57942174</v>
      </c>
      <c r="K38" s="18" t="n">
        <v>435.47373178</v>
      </c>
      <c r="L38" s="20" t="n">
        <v>13.64550573</v>
      </c>
      <c r="M38" s="18" t="s">
        <v>481</v>
      </c>
      <c r="N38" s="20" t="s">
        <v>481</v>
      </c>
      <c r="O38" s="18" t="s">
        <v>481</v>
      </c>
      <c r="P38" s="20" t="s">
        <v>481</v>
      </c>
      <c r="Q38" s="18" t="s">
        <v>481</v>
      </c>
      <c r="R38" s="20" t="s">
        <v>481</v>
      </c>
      <c r="S38" s="18" t="s">
        <v>481</v>
      </c>
      <c r="T38" s="20" t="s">
        <v>481</v>
      </c>
      <c r="U38" s="18" t="n">
        <v>408.56847005</v>
      </c>
      <c r="V38" s="20" t="n">
        <v>14.09502824</v>
      </c>
    </row>
    <row r="39" spans="1:22">
      <c r="A39" s="15" t="s">
        <v>514</v>
      </c>
      <c r="B39" s="17" t="n">
        <v>5895</v>
      </c>
      <c r="C39" s="18">
        <f>(33.0/B39*100)</f>
        <v/>
      </c>
      <c r="D39" s="19" t="n">
        <v>5862</v>
      </c>
      <c r="E39" s="18" t="n">
        <v>424.17228669</v>
      </c>
      <c r="F39" s="20" t="n">
        <v>4.29094712</v>
      </c>
      <c r="G39" s="18" t="n">
        <v>426.17252489</v>
      </c>
      <c r="H39" s="20" t="n">
        <v>4.62536027</v>
      </c>
      <c r="I39" s="18" t="n">
        <v>439.49860228</v>
      </c>
      <c r="J39" s="20" t="n">
        <v>5.01448367</v>
      </c>
      <c r="K39" s="18" t="n">
        <v>426.99591815</v>
      </c>
      <c r="L39" s="20" t="n">
        <v>6.487828</v>
      </c>
      <c r="M39" s="18" t="s">
        <v>481</v>
      </c>
      <c r="N39" s="20" t="s">
        <v>481</v>
      </c>
      <c r="O39" s="18" t="s">
        <v>481</v>
      </c>
      <c r="P39" s="20" t="s">
        <v>481</v>
      </c>
      <c r="Q39" s="18" t="s">
        <v>481</v>
      </c>
      <c r="R39" s="20" t="s">
        <v>481</v>
      </c>
      <c r="S39" s="18" t="s">
        <v>481</v>
      </c>
      <c r="T39" s="20" t="s">
        <v>481</v>
      </c>
      <c r="U39" s="18" t="n">
        <v>386.80821341</v>
      </c>
      <c r="V39" s="20" t="n">
        <v>12.26768864</v>
      </c>
    </row>
    <row r="40" spans="1:22">
      <c r="A40" s="15" t="s">
        <v>515</v>
      </c>
      <c r="B40" s="17" t="n">
        <v>14157</v>
      </c>
      <c r="C40" s="18">
        <f>(308.0/B40*100)</f>
        <v/>
      </c>
      <c r="D40" s="19" t="n">
        <v>13849</v>
      </c>
      <c r="E40" s="18" t="n">
        <v>520.48853858</v>
      </c>
      <c r="F40" s="20" t="n">
        <v>2.63408038</v>
      </c>
      <c r="G40" s="18" t="n">
        <v>490.56312189</v>
      </c>
      <c r="H40" s="20" t="n">
        <v>4.20023908</v>
      </c>
      <c r="I40" s="18" t="n">
        <v>476.75352431</v>
      </c>
      <c r="J40" s="20" t="n">
        <v>9.6943538</v>
      </c>
      <c r="K40" s="18" t="n">
        <v>425.06232294</v>
      </c>
      <c r="L40" s="20" t="n">
        <v>8.040959989999999</v>
      </c>
      <c r="M40" s="18" t="s">
        <v>481</v>
      </c>
      <c r="N40" s="20" t="s">
        <v>481</v>
      </c>
      <c r="O40" s="18" t="s">
        <v>481</v>
      </c>
      <c r="P40" s="20" t="s">
        <v>481</v>
      </c>
      <c r="Q40" s="18" t="s">
        <v>481</v>
      </c>
      <c r="R40" s="20" t="s">
        <v>481</v>
      </c>
      <c r="S40" s="18" t="s">
        <v>481</v>
      </c>
      <c r="T40" s="20" t="s">
        <v>481</v>
      </c>
      <c r="U40" s="18" t="n">
        <v>405.80416726</v>
      </c>
      <c r="V40" s="20" t="n">
        <v>10.4951838</v>
      </c>
    </row>
    <row r="41" spans="1:22">
      <c r="A41" s="15" t="s">
        <v>516</v>
      </c>
      <c r="B41" s="17" t="n">
        <v>5712</v>
      </c>
      <c r="C41" s="18">
        <f>(43.0/B41*100)</f>
        <v/>
      </c>
      <c r="D41" s="19" t="n">
        <v>5669</v>
      </c>
      <c r="E41" s="18" t="n">
        <v>509.85388314</v>
      </c>
      <c r="F41" s="20" t="n">
        <v>2.96518266</v>
      </c>
      <c r="G41" s="18" t="n">
        <v>488.97913178</v>
      </c>
      <c r="H41" s="20" t="n">
        <v>3.60716257</v>
      </c>
      <c r="I41" s="18" t="n">
        <v>446.51346229</v>
      </c>
      <c r="J41" s="20" t="n">
        <v>6.84226914</v>
      </c>
      <c r="K41" s="18" t="n">
        <v>425.25343567</v>
      </c>
      <c r="L41" s="20" t="n">
        <v>11.64190303</v>
      </c>
      <c r="M41" s="18" t="s">
        <v>481</v>
      </c>
      <c r="N41" s="20" t="s">
        <v>481</v>
      </c>
      <c r="O41" s="18" t="s">
        <v>481</v>
      </c>
      <c r="P41" s="20" t="s">
        <v>481</v>
      </c>
      <c r="Q41" s="18" t="n">
        <v>387.44235424</v>
      </c>
      <c r="R41" s="20" t="n">
        <v>14.52510266</v>
      </c>
      <c r="S41" s="18" t="s">
        <v>481</v>
      </c>
      <c r="T41" s="20" t="s">
        <v>481</v>
      </c>
      <c r="U41" s="18" t="n">
        <v>419.33039945</v>
      </c>
      <c r="V41" s="20" t="n">
        <v>17.46072276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(1586.0/B46*100)</f>
        <v/>
      </c>
      <c r="D46" s="19" t="n">
        <v>21555</v>
      </c>
      <c r="E46" s="18" t="n">
        <v>414.59394711</v>
      </c>
      <c r="F46" s="20" t="n">
        <v>2.82544171</v>
      </c>
      <c r="G46" s="18" t="n">
        <v>406.34450467</v>
      </c>
      <c r="H46" s="20" t="n">
        <v>2.33713399</v>
      </c>
      <c r="I46" s="18" t="n">
        <v>398.91250297</v>
      </c>
      <c r="J46" s="20" t="n">
        <v>4.89640776</v>
      </c>
      <c r="K46" s="18" t="n">
        <v>377.20593962</v>
      </c>
      <c r="L46" s="20" t="n">
        <v>5.37696655</v>
      </c>
      <c r="M46" s="18" t="s">
        <v>481</v>
      </c>
      <c r="N46" s="20" t="s">
        <v>481</v>
      </c>
      <c r="O46" s="18" t="s">
        <v>481</v>
      </c>
      <c r="P46" s="20" t="s">
        <v>481</v>
      </c>
      <c r="Q46" s="18" t="s">
        <v>481</v>
      </c>
      <c r="R46" s="20" t="s">
        <v>481</v>
      </c>
      <c r="S46" s="18" t="s">
        <v>481</v>
      </c>
      <c r="T46" s="20" t="s">
        <v>481</v>
      </c>
      <c r="U46" s="18" t="n">
        <v>356.5355977</v>
      </c>
      <c r="V46" s="20" t="n">
        <v>2.81959117</v>
      </c>
    </row>
    <row r="47" spans="1:22">
      <c r="A47" s="15" t="s">
        <v>522</v>
      </c>
      <c r="B47" s="17" t="n">
        <v>5928</v>
      </c>
      <c r="C47" s="18">
        <f>(136.0/B47*100)</f>
        <v/>
      </c>
      <c r="D47" s="19" t="n">
        <v>5792</v>
      </c>
      <c r="E47" s="18" t="n">
        <v>465.70565694</v>
      </c>
      <c r="F47" s="20" t="n">
        <v>4.353958</v>
      </c>
      <c r="G47" s="18" t="n">
        <v>443.42867903</v>
      </c>
      <c r="H47" s="20" t="n">
        <v>4.65924866</v>
      </c>
      <c r="I47" s="18" t="n">
        <v>422.7842282</v>
      </c>
      <c r="J47" s="20" t="n">
        <v>7.63748645</v>
      </c>
      <c r="K47" s="18" t="n">
        <v>413.6675351</v>
      </c>
      <c r="L47" s="20" t="n">
        <v>5.92108538</v>
      </c>
      <c r="M47" s="18" t="s">
        <v>481</v>
      </c>
      <c r="N47" s="20" t="s">
        <v>481</v>
      </c>
      <c r="O47" s="18" t="s">
        <v>481</v>
      </c>
      <c r="P47" s="20" t="s">
        <v>481</v>
      </c>
      <c r="Q47" s="18" t="s">
        <v>481</v>
      </c>
      <c r="R47" s="20" t="s">
        <v>481</v>
      </c>
      <c r="S47" s="18" t="s">
        <v>481</v>
      </c>
      <c r="T47" s="20" t="s">
        <v>481</v>
      </c>
      <c r="U47" s="18" t="n">
        <v>346.61798461</v>
      </c>
      <c r="V47" s="20" t="n">
        <v>8.86944345</v>
      </c>
    </row>
    <row r="48" spans="1:22">
      <c r="A48" s="15" t="s">
        <v>523</v>
      </c>
      <c r="B48" s="17" t="n">
        <v>9841</v>
      </c>
      <c r="C48" s="18">
        <f>(7.0/B48*100)</f>
        <v/>
      </c>
      <c r="D48" s="19" t="n">
        <v>9834</v>
      </c>
      <c r="E48" s="18" t="n">
        <v>520.90812439</v>
      </c>
      <c r="F48" s="20" t="n">
        <v>4.63021498</v>
      </c>
      <c r="G48" s="18" t="n">
        <v>419.5156176</v>
      </c>
      <c r="H48" s="20" t="n">
        <v>11.74547646</v>
      </c>
      <c r="I48" s="18" t="n">
        <v>365.61719996</v>
      </c>
      <c r="J48" s="20" t="n">
        <v>25.81324434</v>
      </c>
      <c r="K48" s="18" t="n">
        <v>426.8507974</v>
      </c>
      <c r="L48" s="20" t="n">
        <v>24.29730814</v>
      </c>
      <c r="M48" s="18" t="s">
        <v>481</v>
      </c>
      <c r="N48" s="20" t="s">
        <v>481</v>
      </c>
      <c r="O48" s="18" t="s">
        <v>481</v>
      </c>
      <c r="P48" s="20" t="s">
        <v>481</v>
      </c>
      <c r="Q48" s="18" t="s">
        <v>481</v>
      </c>
      <c r="R48" s="20" t="s">
        <v>481</v>
      </c>
      <c r="S48" s="18" t="s">
        <v>481</v>
      </c>
      <c r="T48" s="20" t="s">
        <v>481</v>
      </c>
      <c r="U48" s="18" t="n">
        <v>460.43765832</v>
      </c>
      <c r="V48" s="20" t="n">
        <v>33.39468866</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(234.0/B50*100)</f>
        <v/>
      </c>
      <c r="D50" s="19" t="n">
        <v>11561</v>
      </c>
      <c r="E50" s="18" t="n">
        <v>425.14803429</v>
      </c>
      <c r="F50" s="20" t="n">
        <v>2.61290285</v>
      </c>
      <c r="G50" s="18" t="n">
        <v>407.88282638</v>
      </c>
      <c r="H50" s="20" t="n">
        <v>2.72093823</v>
      </c>
      <c r="I50" s="18" t="n">
        <v>402.3565784</v>
      </c>
      <c r="J50" s="20" t="n">
        <v>5.68374384</v>
      </c>
      <c r="K50" s="18" t="n">
        <v>388.73410412</v>
      </c>
      <c r="L50" s="20" t="n">
        <v>6.97254208</v>
      </c>
      <c r="M50" s="18" t="s">
        <v>481</v>
      </c>
      <c r="N50" s="20" t="s">
        <v>481</v>
      </c>
      <c r="O50" s="18" t="s">
        <v>481</v>
      </c>
      <c r="P50" s="20" t="s">
        <v>481</v>
      </c>
      <c r="Q50" s="18" t="s">
        <v>481</v>
      </c>
      <c r="R50" s="20" t="s">
        <v>481</v>
      </c>
      <c r="S50" s="18" t="s">
        <v>481</v>
      </c>
      <c r="T50" s="20" t="s">
        <v>481</v>
      </c>
      <c r="U50" s="18" t="n">
        <v>346.16832646</v>
      </c>
      <c r="V50" s="20" t="n">
        <v>8.024919089999999</v>
      </c>
    </row>
    <row r="51" spans="1:22">
      <c r="A51" s="15" t="s">
        <v>526</v>
      </c>
      <c r="B51" s="17" t="n">
        <v>6866</v>
      </c>
      <c r="C51" s="18">
        <f>(109.0/B51*100)</f>
        <v/>
      </c>
      <c r="D51" s="19" t="n">
        <v>6757</v>
      </c>
      <c r="E51" s="18" t="n">
        <v>429.75821665</v>
      </c>
      <c r="F51" s="20" t="n">
        <v>2.19422506</v>
      </c>
      <c r="G51" s="18" t="n">
        <v>413.16464847</v>
      </c>
      <c r="H51" s="20" t="n">
        <v>2.60513438</v>
      </c>
      <c r="I51" s="18" t="n">
        <v>405.63942094</v>
      </c>
      <c r="J51" s="20" t="n">
        <v>7.82183174</v>
      </c>
      <c r="K51" s="18" t="n">
        <v>375.36898442</v>
      </c>
      <c r="L51" s="20" t="n">
        <v>7.60329299</v>
      </c>
      <c r="M51" s="18" t="s">
        <v>481</v>
      </c>
      <c r="N51" s="20" t="s">
        <v>481</v>
      </c>
      <c r="O51" s="18" t="s">
        <v>481</v>
      </c>
      <c r="P51" s="20" t="s">
        <v>481</v>
      </c>
      <c r="Q51" s="18" t="n">
        <v>410.85572185</v>
      </c>
      <c r="R51" s="20" t="n">
        <v>3.7997542</v>
      </c>
      <c r="S51" s="18" t="s">
        <v>481</v>
      </c>
      <c r="T51" s="20" t="s">
        <v>481</v>
      </c>
      <c r="U51" s="18" t="n">
        <v>382.55964676</v>
      </c>
      <c r="V51" s="20" t="n">
        <v>9.48555524</v>
      </c>
    </row>
    <row r="52" spans="1:22">
      <c r="A52" s="15" t="s">
        <v>527</v>
      </c>
      <c r="B52" s="17" t="n">
        <v>5809</v>
      </c>
      <c r="C52" s="18">
        <f>(82.0/B52*100)</f>
        <v/>
      </c>
      <c r="D52" s="19" t="n">
        <v>5727</v>
      </c>
      <c r="E52" s="18" t="n">
        <v>483.78199698</v>
      </c>
      <c r="F52" s="20" t="n">
        <v>2.44714288</v>
      </c>
      <c r="G52" s="18" t="n">
        <v>430.2628013</v>
      </c>
      <c r="H52" s="20" t="n">
        <v>3.81385167</v>
      </c>
      <c r="I52" s="18" t="n">
        <v>409.22794781</v>
      </c>
      <c r="J52" s="20" t="n">
        <v>9.425629170000001</v>
      </c>
      <c r="K52" s="18" t="n">
        <v>399.54333779</v>
      </c>
      <c r="L52" s="20" t="n">
        <v>9.289404940000001</v>
      </c>
      <c r="M52" s="18" t="s">
        <v>481</v>
      </c>
      <c r="N52" s="20" t="s">
        <v>481</v>
      </c>
      <c r="O52" s="18" t="s">
        <v>481</v>
      </c>
      <c r="P52" s="20" t="s">
        <v>481</v>
      </c>
      <c r="Q52" s="18" t="s">
        <v>481</v>
      </c>
      <c r="R52" s="20" t="s">
        <v>481</v>
      </c>
      <c r="S52" s="18" t="s">
        <v>481</v>
      </c>
      <c r="T52" s="20" t="s">
        <v>481</v>
      </c>
      <c r="U52" s="18" t="n">
        <v>384.8846427</v>
      </c>
      <c r="V52" s="20" t="n">
        <v>16.67504278</v>
      </c>
    </row>
    <row r="53" spans="1:22">
      <c r="A53" s="15" t="s">
        <v>528</v>
      </c>
      <c r="B53" s="17" t="n">
        <v>5571</v>
      </c>
      <c r="C53" s="18">
        <f>(89.0/B53*100)</f>
        <v/>
      </c>
      <c r="D53" s="19" t="n">
        <v>5482</v>
      </c>
      <c r="E53" s="18" t="n">
        <v>445.55736451</v>
      </c>
      <c r="F53" s="20" t="n">
        <v>1.45730327</v>
      </c>
      <c r="G53" s="18" t="n">
        <v>415.27619054</v>
      </c>
      <c r="H53" s="20" t="n">
        <v>3.47570757</v>
      </c>
      <c r="I53" s="18" t="n">
        <v>379.18059237</v>
      </c>
      <c r="J53" s="20" t="n">
        <v>7.76355778</v>
      </c>
      <c r="K53" s="18" t="n">
        <v>368.18872809</v>
      </c>
      <c r="L53" s="20" t="n">
        <v>7.2420106</v>
      </c>
      <c r="M53" s="18" t="s">
        <v>481</v>
      </c>
      <c r="N53" s="20" t="s">
        <v>481</v>
      </c>
      <c r="O53" s="18" t="s">
        <v>481</v>
      </c>
      <c r="P53" s="20" t="s">
        <v>481</v>
      </c>
      <c r="Q53" s="18" t="s">
        <v>481</v>
      </c>
      <c r="R53" s="20" t="s">
        <v>481</v>
      </c>
      <c r="S53" s="18" t="s">
        <v>481</v>
      </c>
      <c r="T53" s="20" t="s">
        <v>481</v>
      </c>
      <c r="U53" s="18" t="n">
        <v>340.45704836</v>
      </c>
      <c r="V53" s="20" t="n">
        <v>6.4950875</v>
      </c>
    </row>
    <row r="54" spans="1:22">
      <c r="A54" s="15" t="s">
        <v>529</v>
      </c>
      <c r="B54" s="17" t="n">
        <v>4740</v>
      </c>
      <c r="C54" s="18">
        <f>(180.0/B54*100)</f>
        <v/>
      </c>
      <c r="D54" s="19" t="n">
        <v>4560</v>
      </c>
      <c r="E54" s="18" t="n">
        <v>345.22361185</v>
      </c>
      <c r="F54" s="20" t="n">
        <v>3.44986837</v>
      </c>
      <c r="G54" s="18" t="n">
        <v>328.90885574</v>
      </c>
      <c r="H54" s="20" t="n">
        <v>2.79313231</v>
      </c>
      <c r="I54" s="18" t="n">
        <v>324.2255297</v>
      </c>
      <c r="J54" s="20" t="n">
        <v>5.78178084</v>
      </c>
      <c r="K54" s="18" t="n">
        <v>308.73991467</v>
      </c>
      <c r="L54" s="20" t="n">
        <v>8.209792589999999</v>
      </c>
      <c r="M54" s="18" t="s">
        <v>481</v>
      </c>
      <c r="N54" s="20" t="s">
        <v>481</v>
      </c>
      <c r="O54" s="18" t="s">
        <v>481</v>
      </c>
      <c r="P54" s="20" t="s">
        <v>481</v>
      </c>
      <c r="Q54" s="18" t="s">
        <v>481</v>
      </c>
      <c r="R54" s="20" t="s">
        <v>481</v>
      </c>
      <c r="S54" s="18" t="s">
        <v>481</v>
      </c>
      <c r="T54" s="20" t="s">
        <v>481</v>
      </c>
      <c r="U54" s="18" t="n">
        <v>281.57400618</v>
      </c>
      <c r="V54" s="20" t="n">
        <v>5.25094508</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525.78565541</v>
      </c>
      <c r="F56" s="20" t="n">
        <v>2.47538654</v>
      </c>
      <c r="G56" s="18" t="n">
        <v>467.39537231</v>
      </c>
      <c r="H56" s="20" t="n">
        <v>8.60146576</v>
      </c>
      <c r="I56" s="18" t="n">
        <v>490.84259753</v>
      </c>
      <c r="J56" s="20" t="n">
        <v>38.64888638</v>
      </c>
      <c r="K56" s="18" t="n">
        <v>446.99478345</v>
      </c>
      <c r="L56" s="20" t="n">
        <v>17.001614</v>
      </c>
      <c r="M56" s="18" t="s">
        <v>481</v>
      </c>
      <c r="N56" s="20" t="s">
        <v>481</v>
      </c>
      <c r="O56" s="18" t="s">
        <v>481</v>
      </c>
      <c r="P56" s="20" t="s">
        <v>481</v>
      </c>
      <c r="Q56" s="18" t="s">
        <v>481</v>
      </c>
      <c r="R56" s="20" t="s">
        <v>481</v>
      </c>
      <c r="S56" s="18" t="s">
        <v>481</v>
      </c>
      <c r="T56" s="20" t="s">
        <v>481</v>
      </c>
      <c r="U56" s="18" t="n">
        <v>438.05547229</v>
      </c>
      <c r="V56" s="20" t="n">
        <v>28.18517226</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(143.0/B61*100)</f>
        <v/>
      </c>
      <c r="D61" s="19" t="n">
        <v>6382</v>
      </c>
      <c r="E61" s="18" t="n">
        <v>489.0032464</v>
      </c>
      <c r="F61" s="20" t="n">
        <v>2.66008624</v>
      </c>
      <c r="G61" s="18" t="n">
        <v>444.56543677</v>
      </c>
      <c r="H61" s="20" t="n">
        <v>3.6915793</v>
      </c>
      <c r="I61" s="18" t="n">
        <v>422.81276093</v>
      </c>
      <c r="J61" s="20" t="n">
        <v>9.23975291</v>
      </c>
      <c r="K61" s="18" t="n">
        <v>403.35715088</v>
      </c>
      <c r="L61" s="20" t="n">
        <v>8.147806170000001</v>
      </c>
      <c r="M61" s="18" t="s">
        <v>481</v>
      </c>
      <c r="N61" s="20" t="s">
        <v>481</v>
      </c>
      <c r="O61" s="18" t="s">
        <v>481</v>
      </c>
      <c r="P61" s="20" t="s">
        <v>481</v>
      </c>
      <c r="Q61" s="18" t="s">
        <v>481</v>
      </c>
      <c r="R61" s="20" t="s">
        <v>481</v>
      </c>
      <c r="S61" s="18" t="s">
        <v>481</v>
      </c>
      <c r="T61" s="20" t="s">
        <v>481</v>
      </c>
      <c r="U61" s="18" t="n">
        <v>378.53174903</v>
      </c>
      <c r="V61" s="20" t="n">
        <v>11.21817085</v>
      </c>
    </row>
    <row r="62" spans="1:22">
      <c r="A62" s="15" t="s">
        <v>537</v>
      </c>
      <c r="B62" s="17" t="n">
        <v>4476</v>
      </c>
      <c r="C62" s="18">
        <f>(3.0/B62*100)</f>
        <v/>
      </c>
      <c r="D62" s="19" t="n">
        <v>4473</v>
      </c>
      <c r="E62" s="18" t="n">
        <v>531.45261608</v>
      </c>
      <c r="F62" s="20" t="n">
        <v>1.13694775</v>
      </c>
      <c r="G62" s="18" t="n">
        <v>484.86376082</v>
      </c>
      <c r="H62" s="20" t="n">
        <v>6.41869746</v>
      </c>
      <c r="I62" s="18" t="n">
        <v>497.96565525</v>
      </c>
      <c r="J62" s="20" t="n">
        <v>14.41475305</v>
      </c>
      <c r="K62" s="18" t="n">
        <v>479.07223461</v>
      </c>
      <c r="L62" s="20" t="n">
        <v>20.56561735</v>
      </c>
      <c r="M62" s="18" t="s">
        <v>481</v>
      </c>
      <c r="N62" s="20" t="s">
        <v>481</v>
      </c>
      <c r="O62" s="18" t="s">
        <v>481</v>
      </c>
      <c r="P62" s="20" t="s">
        <v>481</v>
      </c>
      <c r="Q62" s="18" t="s">
        <v>481</v>
      </c>
      <c r="R62" s="20" t="s">
        <v>481</v>
      </c>
      <c r="S62" s="18" t="s">
        <v>481</v>
      </c>
      <c r="T62" s="20" t="s">
        <v>481</v>
      </c>
      <c r="U62" s="18" t="s">
        <v>481</v>
      </c>
      <c r="V62" s="20" t="s">
        <v>481</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(77.0/B66*100)</f>
        <v/>
      </c>
      <c r="D66" s="19" t="n">
        <v>5588</v>
      </c>
      <c r="E66" s="18" t="n">
        <v>420.92293627</v>
      </c>
      <c r="F66" s="20" t="n">
        <v>1.91804093</v>
      </c>
      <c r="G66" s="18" t="n">
        <v>419.69062869</v>
      </c>
      <c r="H66" s="20" t="n">
        <v>1.84724309</v>
      </c>
      <c r="I66" s="18" t="n">
        <v>408.37454802</v>
      </c>
      <c r="J66" s="20" t="n">
        <v>3.7098086</v>
      </c>
      <c r="K66" s="18" t="n">
        <v>392.05134762</v>
      </c>
      <c r="L66" s="20" t="n">
        <v>3.71988103</v>
      </c>
      <c r="M66" s="18" t="s">
        <v>481</v>
      </c>
      <c r="N66" s="20" t="s">
        <v>481</v>
      </c>
      <c r="O66" s="18" t="s">
        <v>481</v>
      </c>
      <c r="P66" s="20" t="s">
        <v>481</v>
      </c>
      <c r="Q66" s="18" t="s">
        <v>481</v>
      </c>
      <c r="R66" s="20" t="s">
        <v>481</v>
      </c>
      <c r="S66" s="18" t="s">
        <v>481</v>
      </c>
      <c r="T66" s="20" t="s">
        <v>481</v>
      </c>
      <c r="U66" s="18" t="n">
        <v>334.581091</v>
      </c>
      <c r="V66" s="20" t="n">
        <v>5.22512947</v>
      </c>
    </row>
    <row r="67" spans="1:22">
      <c r="A67" s="15" t="s">
        <v>542</v>
      </c>
      <c r="B67" s="17" t="n">
        <v>6971</v>
      </c>
      <c r="C67" s="18">
        <f>(263.0/B67*100)</f>
        <v/>
      </c>
      <c r="D67" s="19" t="n">
        <v>6708</v>
      </c>
      <c r="E67" s="18" t="n">
        <v>404.14521434</v>
      </c>
      <c r="F67" s="20" t="n">
        <v>2.52637925</v>
      </c>
      <c r="G67" s="18" t="n">
        <v>397.12964963</v>
      </c>
      <c r="H67" s="20" t="n">
        <v>2.95338481</v>
      </c>
      <c r="I67" s="18" t="n">
        <v>401.58265706</v>
      </c>
      <c r="J67" s="20" t="n">
        <v>4.00947882</v>
      </c>
      <c r="K67" s="18" t="n">
        <v>400.6623616</v>
      </c>
      <c r="L67" s="20" t="n">
        <v>6.32874324</v>
      </c>
      <c r="M67" s="18" t="s">
        <v>481</v>
      </c>
      <c r="N67" s="20" t="s">
        <v>481</v>
      </c>
      <c r="O67" s="18" t="s">
        <v>481</v>
      </c>
      <c r="P67" s="20" t="s">
        <v>481</v>
      </c>
      <c r="Q67" s="18" t="s">
        <v>481</v>
      </c>
      <c r="R67" s="20" t="s">
        <v>481</v>
      </c>
      <c r="S67" s="18" t="s">
        <v>481</v>
      </c>
      <c r="T67" s="20" t="s">
        <v>481</v>
      </c>
      <c r="U67" s="18" t="n">
        <v>319.06228311</v>
      </c>
      <c r="V67" s="20" t="n">
        <v>7.53581516</v>
      </c>
    </row>
    <row r="68" spans="1:22">
      <c r="A68" s="15" t="s">
        <v>543</v>
      </c>
      <c r="B68" s="17" t="n">
        <v>12083</v>
      </c>
      <c r="C68" s="18">
        <f>(27.0/B68*100)</f>
        <v/>
      </c>
      <c r="D68" s="19" t="n">
        <v>12056</v>
      </c>
      <c r="E68" s="18" t="n">
        <v>441.75997781</v>
      </c>
      <c r="F68" s="20" t="n">
        <v>1.37433496</v>
      </c>
      <c r="G68" s="18" t="n">
        <v>411.29075118</v>
      </c>
      <c r="H68" s="20" t="n">
        <v>1.92939918</v>
      </c>
      <c r="I68" s="18" t="n">
        <v>383.96824012</v>
      </c>
      <c r="J68" s="20" t="n">
        <v>3.8096346</v>
      </c>
      <c r="K68" s="18" t="n">
        <v>368.43492141</v>
      </c>
      <c r="L68" s="20" t="n">
        <v>4.64747632</v>
      </c>
      <c r="M68" s="18" t="s">
        <v>481</v>
      </c>
      <c r="N68" s="20" t="s">
        <v>481</v>
      </c>
      <c r="O68" s="18" t="s">
        <v>481</v>
      </c>
      <c r="P68" s="20" t="s">
        <v>481</v>
      </c>
      <c r="Q68" s="18" t="s">
        <v>481</v>
      </c>
      <c r="R68" s="20" t="s">
        <v>481</v>
      </c>
      <c r="S68" s="18" t="s">
        <v>481</v>
      </c>
      <c r="T68" s="20" t="s">
        <v>481</v>
      </c>
      <c r="U68" s="18" t="n">
        <v>332.68795987</v>
      </c>
      <c r="V68" s="20" t="n">
        <v>3.70565488</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491.68942575</v>
      </c>
      <c r="F70" s="20" t="n">
        <v>2.85517921</v>
      </c>
      <c r="G70" s="18" t="n">
        <v>482.83937419</v>
      </c>
      <c r="H70" s="20" t="n">
        <v>4.05816354</v>
      </c>
      <c r="I70" s="18" t="n">
        <v>477.66211118</v>
      </c>
      <c r="J70" s="20" t="n">
        <v>9.43962733</v>
      </c>
      <c r="K70" s="18" t="n">
        <v>459.98087561</v>
      </c>
      <c r="L70" s="20" t="n">
        <v>6.97529099</v>
      </c>
      <c r="M70" s="18" t="s">
        <v>481</v>
      </c>
      <c r="N70" s="20" t="s">
        <v>481</v>
      </c>
      <c r="O70" s="18" t="s">
        <v>481</v>
      </c>
      <c r="P70" s="20" t="s">
        <v>481</v>
      </c>
      <c r="Q70" s="18" t="s">
        <v>481</v>
      </c>
      <c r="R70" s="20" t="s">
        <v>481</v>
      </c>
      <c r="S70" s="18" t="s">
        <v>481</v>
      </c>
      <c r="T70" s="20" t="s">
        <v>481</v>
      </c>
      <c r="U70" s="18" t="n">
        <v>437.46822124</v>
      </c>
      <c r="V70" s="20" t="n">
        <v>8.91151037</v>
      </c>
    </row>
    <row r="71" spans="1:22">
      <c r="A71" s="15" t="s">
        <v>546</v>
      </c>
      <c r="B71" s="17" t="n">
        <v>6115</v>
      </c>
      <c r="C71" s="18">
        <f>(18.0/B71*100)</f>
        <v/>
      </c>
      <c r="D71" s="19" t="n">
        <v>6097</v>
      </c>
      <c r="E71" s="18" t="n">
        <v>559.99171724</v>
      </c>
      <c r="F71" s="20" t="n">
        <v>1.31743881</v>
      </c>
      <c r="G71" s="18" t="n">
        <v>532.8769075599999</v>
      </c>
      <c r="H71" s="20" t="n">
        <v>3.80756573</v>
      </c>
      <c r="I71" s="18" t="n">
        <v>527.43492436</v>
      </c>
      <c r="J71" s="20" t="n">
        <v>12.65616918</v>
      </c>
      <c r="K71" s="18" t="n">
        <v>503.3462791</v>
      </c>
      <c r="L71" s="20" t="n">
        <v>19.11317285</v>
      </c>
      <c r="M71" s="18" t="s">
        <v>481</v>
      </c>
      <c r="N71" s="20" t="s">
        <v>481</v>
      </c>
      <c r="O71" s="18" t="s">
        <v>481</v>
      </c>
      <c r="P71" s="20" t="s">
        <v>481</v>
      </c>
      <c r="Q71" s="18" t="s">
        <v>481</v>
      </c>
      <c r="R71" s="20" t="s">
        <v>481</v>
      </c>
      <c r="S71" s="18" t="s">
        <v>481</v>
      </c>
      <c r="T71" s="20" t="s">
        <v>481</v>
      </c>
      <c r="U71" s="18" t="n">
        <v>514.35449379</v>
      </c>
      <c r="V71" s="20" t="n">
        <v>29.08323288</v>
      </c>
    </row>
    <row r="72" spans="1:22">
      <c r="A72" s="15" t="s">
        <v>547</v>
      </c>
      <c r="B72" s="17" t="n">
        <v>7708</v>
      </c>
      <c r="C72" s="18">
        <f>(5.0/B72*100)</f>
        <v/>
      </c>
      <c r="D72" s="19" t="n">
        <v>7703</v>
      </c>
      <c r="E72" s="18" t="n">
        <v>536.45096883</v>
      </c>
      <c r="F72" s="20" t="n">
        <v>2.68074421</v>
      </c>
      <c r="G72" s="18" t="n">
        <v>421.78984867</v>
      </c>
      <c r="H72" s="20" t="n">
        <v>8.67663056</v>
      </c>
      <c r="I72" s="18" t="n">
        <v>426.02801768</v>
      </c>
      <c r="J72" s="20" t="n">
        <v>14.37553514</v>
      </c>
      <c r="K72" s="18" t="n">
        <v>390.55388762</v>
      </c>
      <c r="L72" s="20" t="n">
        <v>13.53026416</v>
      </c>
      <c r="M72" s="18" t="s">
        <v>481</v>
      </c>
      <c r="N72" s="20" t="s">
        <v>481</v>
      </c>
      <c r="O72" s="18" t="s">
        <v>481</v>
      </c>
      <c r="P72" s="20" t="s">
        <v>481</v>
      </c>
      <c r="Q72" s="18" t="s">
        <v>481</v>
      </c>
      <c r="R72" s="20" t="s">
        <v>481</v>
      </c>
      <c r="S72" s="18" t="s">
        <v>481</v>
      </c>
      <c r="T72" s="20" t="s">
        <v>481</v>
      </c>
      <c r="U72" s="18" t="n">
        <v>438.12461789</v>
      </c>
      <c r="V72" s="20" t="n">
        <v>27.71453704</v>
      </c>
    </row>
    <row r="73" spans="1:22">
      <c r="A73" s="15" t="s">
        <v>548</v>
      </c>
      <c r="B73" s="17" t="n">
        <v>8249</v>
      </c>
      <c r="C73" s="18">
        <f>(149.0/B73*100)</f>
        <v/>
      </c>
      <c r="D73" s="19" t="n">
        <v>8100</v>
      </c>
      <c r="E73" s="18" t="n">
        <v>430.26443582</v>
      </c>
      <c r="F73" s="20" t="n">
        <v>3.00621944</v>
      </c>
      <c r="G73" s="18" t="n">
        <v>406.797503</v>
      </c>
      <c r="H73" s="20" t="n">
        <v>3.25965993</v>
      </c>
      <c r="I73" s="18" t="n">
        <v>398.83718103</v>
      </c>
      <c r="J73" s="20" t="n">
        <v>5.57828296</v>
      </c>
      <c r="K73" s="18" t="n">
        <v>383.32373369</v>
      </c>
      <c r="L73" s="20" t="n">
        <v>9.686784510000001</v>
      </c>
      <c r="M73" s="18" t="s">
        <v>481</v>
      </c>
      <c r="N73" s="20" t="s">
        <v>481</v>
      </c>
      <c r="O73" s="18" t="s">
        <v>481</v>
      </c>
      <c r="P73" s="20" t="s">
        <v>481</v>
      </c>
      <c r="Q73" s="18" t="s">
        <v>481</v>
      </c>
      <c r="R73" s="20" t="s">
        <v>481</v>
      </c>
      <c r="S73" s="18" t="s">
        <v>481</v>
      </c>
      <c r="T73" s="20" t="s">
        <v>481</v>
      </c>
      <c r="U73" s="18" t="n">
        <v>375.10470067</v>
      </c>
      <c r="V73" s="20" t="n">
        <v>12.6765825</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(229.0/B75*100)</f>
        <v/>
      </c>
      <c r="D75" s="19" t="n">
        <v>5146</v>
      </c>
      <c r="E75" s="18" t="n">
        <v>395.75032632</v>
      </c>
      <c r="F75" s="20" t="n">
        <v>2.40608697</v>
      </c>
      <c r="G75" s="18" t="n">
        <v>378.39589861</v>
      </c>
      <c r="H75" s="20" t="n">
        <v>2.76198338</v>
      </c>
      <c r="I75" s="18" t="n">
        <v>366.16929817</v>
      </c>
      <c r="J75" s="20" t="n">
        <v>6.54524621</v>
      </c>
      <c r="K75" s="18" t="n">
        <v>358.31265889</v>
      </c>
      <c r="L75" s="20" t="n">
        <v>5.0173851</v>
      </c>
      <c r="M75" s="18" t="s">
        <v>481</v>
      </c>
      <c r="N75" s="20" t="s">
        <v>481</v>
      </c>
      <c r="O75" s="18" t="s">
        <v>481</v>
      </c>
      <c r="P75" s="20" t="s">
        <v>481</v>
      </c>
      <c r="Q75" s="18" t="s">
        <v>481</v>
      </c>
      <c r="R75" s="20" t="s">
        <v>481</v>
      </c>
      <c r="S75" s="18" t="s">
        <v>481</v>
      </c>
      <c r="T75" s="20" t="s">
        <v>481</v>
      </c>
      <c r="U75" s="18" t="n">
        <v>346.63947737</v>
      </c>
      <c r="V75" s="20" t="n">
        <v>5.15731177</v>
      </c>
    </row>
    <row r="76" spans="1:22">
      <c r="A76" s="15" t="s">
        <v>551</v>
      </c>
      <c r="B76" s="17" t="n">
        <v>14167</v>
      </c>
      <c r="C76" s="18">
        <f>(230.0/B76*100)</f>
        <v/>
      </c>
      <c r="D76" s="19" t="n">
        <v>13937</v>
      </c>
      <c r="E76" s="18" t="n">
        <v>440.19485056</v>
      </c>
      <c r="F76" s="20" t="n">
        <v>2.38280719</v>
      </c>
      <c r="G76" s="18" t="n">
        <v>450.52660705</v>
      </c>
      <c r="H76" s="20" t="n">
        <v>4.54852562</v>
      </c>
      <c r="I76" s="18" t="n">
        <v>414.40282685</v>
      </c>
      <c r="J76" s="20" t="n">
        <v>9.082517230000001</v>
      </c>
      <c r="K76" s="18" t="n">
        <v>408.08869435</v>
      </c>
      <c r="L76" s="20" t="n">
        <v>12.89557056</v>
      </c>
      <c r="M76" s="18" t="s">
        <v>481</v>
      </c>
      <c r="N76" s="20" t="s">
        <v>481</v>
      </c>
      <c r="O76" s="18" t="s">
        <v>481</v>
      </c>
      <c r="P76" s="20" t="s">
        <v>481</v>
      </c>
      <c r="Q76" s="18" t="s">
        <v>481</v>
      </c>
      <c r="R76" s="20" t="s">
        <v>481</v>
      </c>
      <c r="S76" s="18" t="s">
        <v>481</v>
      </c>
      <c r="T76" s="20" t="s">
        <v>481</v>
      </c>
      <c r="U76" s="18" t="n">
        <v>348.2525011</v>
      </c>
      <c r="V76" s="20" t="n">
        <v>5.59381484</v>
      </c>
    </row>
    <row r="77" spans="1:22">
      <c r="A77" s="15" t="s">
        <v>552</v>
      </c>
      <c r="B77" s="17" t="n">
        <v>6062</v>
      </c>
      <c r="C77" s="18">
        <f>(124.0/B77*100)</f>
        <v/>
      </c>
      <c r="D77" s="19" t="n">
        <v>5938</v>
      </c>
      <c r="E77" s="18" t="n">
        <v>446.10717814</v>
      </c>
      <c r="F77" s="20" t="n">
        <v>2.75989361</v>
      </c>
      <c r="G77" s="18" t="n">
        <v>437.59380239</v>
      </c>
      <c r="H77" s="20" t="n">
        <v>2.54961963</v>
      </c>
      <c r="I77" s="18" t="n">
        <v>424.12719765</v>
      </c>
      <c r="J77" s="20" t="n">
        <v>4.83852912</v>
      </c>
      <c r="K77" s="18" t="n">
        <v>411.05433254</v>
      </c>
      <c r="L77" s="20" t="n">
        <v>5.15147673</v>
      </c>
      <c r="M77" s="18" t="s">
        <v>481</v>
      </c>
      <c r="N77" s="20" t="s">
        <v>481</v>
      </c>
      <c r="O77" s="18" t="s">
        <v>481</v>
      </c>
      <c r="P77" s="20" t="s">
        <v>481</v>
      </c>
      <c r="Q77" s="18" t="s">
        <v>481</v>
      </c>
      <c r="R77" s="20" t="s">
        <v>481</v>
      </c>
      <c r="S77" s="18" t="s">
        <v>481</v>
      </c>
      <c r="T77" s="20" t="s">
        <v>481</v>
      </c>
      <c r="U77" s="18" t="n">
        <v>357.03035366</v>
      </c>
      <c r="V77" s="20" t="n">
        <v>6.51568072</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445.73963585</v>
      </c>
      <c r="F81" s="20" t="n">
        <v>2.89996991</v>
      </c>
      <c r="G81" s="18" t="n">
        <v>421.26281569</v>
      </c>
      <c r="H81" s="20" t="n">
        <v>5.39388422</v>
      </c>
      <c r="I81" s="18" t="n">
        <v>448.05815012</v>
      </c>
      <c r="J81" s="20" t="n">
        <v>13.55334131</v>
      </c>
      <c r="K81" s="18" t="n">
        <v>442.50299604</v>
      </c>
      <c r="L81" s="20" t="n">
        <v>17.96325729</v>
      </c>
      <c r="M81" s="18" t="s">
        <v>481</v>
      </c>
      <c r="N81" s="20" t="s">
        <v>481</v>
      </c>
      <c r="O81" s="18" t="s">
        <v>481</v>
      </c>
      <c r="P81" s="20" t="s">
        <v>481</v>
      </c>
      <c r="Q81" s="18" t="s">
        <v>481</v>
      </c>
      <c r="R81" s="20" t="s">
        <v>481</v>
      </c>
      <c r="S81" s="18" t="s">
        <v>481</v>
      </c>
      <c r="T81" s="20" t="s">
        <v>481</v>
      </c>
      <c r="U81" s="18" t="n">
        <v>365.72524789</v>
      </c>
      <c r="V81" s="20" t="n">
        <v>22.10440834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746</v>
      </c>
    </row>
    <row customHeight="1" ht="30" r="4" spans="1:22">
      <c r="A4" s="6" t="n"/>
      <c r="B4" s="7" t="s">
        <v>462</v>
      </c>
      <c r="C4" s="7" t="s">
        <v>463</v>
      </c>
      <c r="D4" s="8" t="s">
        <v>462</v>
      </c>
      <c r="E4" s="9" t="s">
        <v>622</v>
      </c>
      <c r="F4" s="10" t="n"/>
      <c r="G4" s="9" t="s">
        <v>743</v>
      </c>
      <c r="H4" s="10" t="n"/>
      <c r="I4" s="9" t="s">
        <v>744</v>
      </c>
      <c r="J4" s="10" t="n"/>
      <c r="K4" s="9" t="s">
        <v>745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(457.0/B7*100)</f>
        <v/>
      </c>
      <c r="D7" s="19" t="n">
        <v>14073</v>
      </c>
      <c r="E7" s="18" t="n">
        <v>520.88825783</v>
      </c>
      <c r="F7" s="20" t="n">
        <v>1.69566292</v>
      </c>
      <c r="G7" s="18" t="n">
        <v>483.83915824</v>
      </c>
      <c r="H7" s="20" t="n">
        <v>3.01702482</v>
      </c>
      <c r="I7" s="18" t="n">
        <v>456.71696898</v>
      </c>
      <c r="J7" s="20" t="n">
        <v>7.25680623</v>
      </c>
      <c r="K7" s="18" t="n">
        <v>413.76698521</v>
      </c>
      <c r="L7" s="20" t="n">
        <v>7.88441435</v>
      </c>
      <c r="M7" s="18" t="s">
        <v>481</v>
      </c>
      <c r="N7" s="20" t="s">
        <v>481</v>
      </c>
      <c r="O7" s="18" t="s">
        <v>481</v>
      </c>
      <c r="P7" s="20" t="s">
        <v>481</v>
      </c>
      <c r="Q7" s="18" t="s">
        <v>481</v>
      </c>
      <c r="R7" s="20" t="s">
        <v>481</v>
      </c>
      <c r="S7" s="18" t="s">
        <v>481</v>
      </c>
      <c r="T7" s="20" t="s">
        <v>481</v>
      </c>
      <c r="U7" s="18" t="n">
        <v>453.54985909</v>
      </c>
      <c r="V7" s="20" t="n">
        <v>5.81909566</v>
      </c>
    </row>
    <row r="8" spans="1:22">
      <c r="A8" s="15" t="s">
        <v>483</v>
      </c>
      <c r="B8" s="17" t="n">
        <v>7007</v>
      </c>
      <c r="C8" s="18">
        <f>(32.0/B8*100)</f>
        <v/>
      </c>
      <c r="D8" s="19" t="n">
        <v>6975</v>
      </c>
      <c r="E8" s="18" t="n">
        <v>499.30453098</v>
      </c>
      <c r="F8" s="20" t="n">
        <v>2.47134101</v>
      </c>
      <c r="G8" s="18" t="n">
        <v>490.38733699</v>
      </c>
      <c r="H8" s="20" t="n">
        <v>4.75258836</v>
      </c>
      <c r="I8" s="18" t="n">
        <v>472.88313899</v>
      </c>
      <c r="J8" s="20" t="n">
        <v>9.52517682</v>
      </c>
      <c r="K8" s="18" t="n">
        <v>458.72288522</v>
      </c>
      <c r="L8" s="20" t="n">
        <v>9.316903249999999</v>
      </c>
      <c r="M8" s="18" t="s">
        <v>481</v>
      </c>
      <c r="N8" s="20" t="s">
        <v>481</v>
      </c>
      <c r="O8" s="18" t="s">
        <v>481</v>
      </c>
      <c r="P8" s="20" t="s">
        <v>481</v>
      </c>
      <c r="Q8" s="18" t="n">
        <v>368.48347797</v>
      </c>
      <c r="R8" s="20" t="n">
        <v>14.99112476</v>
      </c>
      <c r="S8" s="18" t="s">
        <v>481</v>
      </c>
      <c r="T8" s="20" t="s">
        <v>481</v>
      </c>
      <c r="U8" s="18" t="n">
        <v>422.49181435</v>
      </c>
      <c r="V8" s="20" t="n">
        <v>15.22724393</v>
      </c>
    </row>
    <row r="9" spans="1:22">
      <c r="A9" s="15" t="s">
        <v>484</v>
      </c>
      <c r="B9" s="17" t="n">
        <v>9651</v>
      </c>
      <c r="C9" s="18">
        <f>(152.0/B9*100)</f>
        <v/>
      </c>
      <c r="D9" s="19" t="n">
        <v>9499</v>
      </c>
      <c r="E9" s="18" t="n">
        <v>515.45920244</v>
      </c>
      <c r="F9" s="20" t="n">
        <v>2.11050961</v>
      </c>
      <c r="G9" s="18" t="n">
        <v>463.71585835</v>
      </c>
      <c r="H9" s="20" t="n">
        <v>5.2662637</v>
      </c>
      <c r="I9" s="18" t="n">
        <v>461.0417996</v>
      </c>
      <c r="J9" s="20" t="n">
        <v>7.72062175</v>
      </c>
      <c r="K9" s="18" t="n">
        <v>412.30302012</v>
      </c>
      <c r="L9" s="20" t="n">
        <v>10.32157741</v>
      </c>
      <c r="M9" s="18" t="s">
        <v>481</v>
      </c>
      <c r="N9" s="20" t="s">
        <v>481</v>
      </c>
      <c r="O9" s="18" t="s">
        <v>481</v>
      </c>
      <c r="P9" s="20" t="s">
        <v>481</v>
      </c>
      <c r="Q9" s="18" t="n">
        <v>374.78530698</v>
      </c>
      <c r="R9" s="20" t="n">
        <v>11.62763904</v>
      </c>
      <c r="S9" s="18" t="s">
        <v>481</v>
      </c>
      <c r="T9" s="20" t="s">
        <v>481</v>
      </c>
      <c r="U9" s="18" t="n">
        <v>401.47479376</v>
      </c>
      <c r="V9" s="20" t="n">
        <v>8.635648809999999</v>
      </c>
    </row>
    <row r="10" spans="1:22">
      <c r="A10" s="15" t="s">
        <v>485</v>
      </c>
      <c r="B10" s="17" t="n">
        <v>20058</v>
      </c>
      <c r="C10" s="18">
        <f>(536.0/B10*100)</f>
        <v/>
      </c>
      <c r="D10" s="19" t="n">
        <v>19522</v>
      </c>
      <c r="E10" s="18" t="n">
        <v>539.82003904</v>
      </c>
      <c r="F10" s="20" t="n">
        <v>2.04665657</v>
      </c>
      <c r="G10" s="18" t="n">
        <v>511.73827904</v>
      </c>
      <c r="H10" s="20" t="n">
        <v>3.22457955</v>
      </c>
      <c r="I10" s="18" t="n">
        <v>482.80887145</v>
      </c>
      <c r="J10" s="20" t="n">
        <v>6.01277677</v>
      </c>
      <c r="K10" s="18" t="n">
        <v>460.84186823</v>
      </c>
      <c r="L10" s="20" t="n">
        <v>5.79814126</v>
      </c>
      <c r="M10" s="18" t="s">
        <v>481</v>
      </c>
      <c r="N10" s="20" t="s">
        <v>481</v>
      </c>
      <c r="O10" s="18" t="s">
        <v>481</v>
      </c>
      <c r="P10" s="20" t="s">
        <v>481</v>
      </c>
      <c r="Q10" s="18" t="s">
        <v>481</v>
      </c>
      <c r="R10" s="20" t="s">
        <v>481</v>
      </c>
      <c r="S10" s="18" t="s">
        <v>481</v>
      </c>
      <c r="T10" s="20" t="s">
        <v>481</v>
      </c>
      <c r="U10" s="18" t="n">
        <v>440.80528116</v>
      </c>
      <c r="V10" s="20" t="n">
        <v>8.691961149999999</v>
      </c>
    </row>
    <row r="11" spans="1:22">
      <c r="A11" s="15" t="s">
        <v>486</v>
      </c>
      <c r="B11" s="17" t="n">
        <v>7053</v>
      </c>
      <c r="C11" s="18">
        <f>(72.0/B11*100)</f>
        <v/>
      </c>
      <c r="D11" s="19" t="n">
        <v>6981</v>
      </c>
      <c r="E11" s="18" t="n">
        <v>453.15557484</v>
      </c>
      <c r="F11" s="20" t="n">
        <v>2.52734313</v>
      </c>
      <c r="G11" s="18" t="n">
        <v>432.44640133</v>
      </c>
      <c r="H11" s="20" t="n">
        <v>4.43969394</v>
      </c>
      <c r="I11" s="18" t="n">
        <v>420.31906679</v>
      </c>
      <c r="J11" s="20" t="n">
        <v>9.16092117</v>
      </c>
      <c r="K11" s="18" t="n">
        <v>418.60559296</v>
      </c>
      <c r="L11" s="20" t="n">
        <v>12.07161415</v>
      </c>
      <c r="M11" s="18" t="s">
        <v>481</v>
      </c>
      <c r="N11" s="20" t="s">
        <v>481</v>
      </c>
      <c r="O11" s="18" t="s">
        <v>481</v>
      </c>
      <c r="P11" s="20" t="s">
        <v>481</v>
      </c>
      <c r="Q11" s="18" t="s">
        <v>481</v>
      </c>
      <c r="R11" s="20" t="s">
        <v>481</v>
      </c>
      <c r="S11" s="18" t="s">
        <v>481</v>
      </c>
      <c r="T11" s="20" t="s">
        <v>481</v>
      </c>
      <c r="U11" s="18" t="n">
        <v>397.73554696</v>
      </c>
      <c r="V11" s="20" t="n">
        <v>8.953987870000001</v>
      </c>
    </row>
    <row r="12" spans="1:22">
      <c r="A12" s="15" t="s">
        <v>487</v>
      </c>
      <c r="B12" s="17" t="n">
        <v>6894</v>
      </c>
      <c r="C12" s="18">
        <f>(59.0/B12*100)</f>
        <v/>
      </c>
      <c r="D12" s="19" t="n">
        <v>6835</v>
      </c>
      <c r="E12" s="18" t="n">
        <v>499.95689399</v>
      </c>
      <c r="F12" s="20" t="n">
        <v>1.91617063</v>
      </c>
      <c r="G12" s="18" t="n">
        <v>478.79675759</v>
      </c>
      <c r="H12" s="20" t="n">
        <v>5.39760591</v>
      </c>
      <c r="I12" s="18" t="n">
        <v>468.58199586</v>
      </c>
      <c r="J12" s="20" t="n">
        <v>13.94164909</v>
      </c>
      <c r="K12" s="18" t="n">
        <v>455.36902746</v>
      </c>
      <c r="L12" s="20" t="n">
        <v>11.49723341</v>
      </c>
      <c r="M12" s="18" t="s">
        <v>481</v>
      </c>
      <c r="N12" s="20" t="s">
        <v>481</v>
      </c>
      <c r="O12" s="18" t="s">
        <v>481</v>
      </c>
      <c r="P12" s="20" t="s">
        <v>481</v>
      </c>
      <c r="Q12" s="18" t="n">
        <v>366.6777112</v>
      </c>
      <c r="R12" s="20" t="n">
        <v>14.39052153</v>
      </c>
      <c r="S12" s="18" t="s">
        <v>481</v>
      </c>
      <c r="T12" s="20" t="s">
        <v>481</v>
      </c>
      <c r="U12" s="18" t="n">
        <v>417.32458907</v>
      </c>
      <c r="V12" s="20" t="n">
        <v>10.18677539</v>
      </c>
    </row>
    <row r="13" spans="1:22">
      <c r="A13" s="15" t="s">
        <v>488</v>
      </c>
      <c r="B13" s="17" t="n">
        <v>7161</v>
      </c>
      <c r="C13" s="18">
        <f>(101.0/B13*100)</f>
        <v/>
      </c>
      <c r="D13" s="19" t="n">
        <v>7060</v>
      </c>
      <c r="E13" s="18" t="n">
        <v>515.65341045</v>
      </c>
      <c r="F13" s="20" t="n">
        <v>2.22015054</v>
      </c>
      <c r="G13" s="18" t="n">
        <v>483.92594734</v>
      </c>
      <c r="H13" s="20" t="n">
        <v>3.8188136</v>
      </c>
      <c r="I13" s="18" t="n">
        <v>480.80174142</v>
      </c>
      <c r="J13" s="20" t="n">
        <v>9.68596529</v>
      </c>
      <c r="K13" s="18" t="n">
        <v>434.41817992</v>
      </c>
      <c r="L13" s="20" t="n">
        <v>8.609606960000001</v>
      </c>
      <c r="M13" s="18" t="s">
        <v>481</v>
      </c>
      <c r="N13" s="20" t="s">
        <v>481</v>
      </c>
      <c r="O13" s="18" t="s">
        <v>481</v>
      </c>
      <c r="P13" s="20" t="s">
        <v>481</v>
      </c>
      <c r="Q13" s="18" t="n">
        <v>436.36003517</v>
      </c>
      <c r="R13" s="20" t="n">
        <v>6.43426798</v>
      </c>
      <c r="S13" s="18" t="s">
        <v>481</v>
      </c>
      <c r="T13" s="20" t="s">
        <v>481</v>
      </c>
      <c r="U13" s="18" t="n">
        <v>393.33048077</v>
      </c>
      <c r="V13" s="20" t="n">
        <v>14.17758242</v>
      </c>
    </row>
    <row r="14" spans="1:22">
      <c r="A14" s="15" t="s">
        <v>489</v>
      </c>
      <c r="B14" s="17" t="n">
        <v>5587</v>
      </c>
      <c r="C14" s="18">
        <f>(78.0/B14*100)</f>
        <v/>
      </c>
      <c r="D14" s="19" t="n">
        <v>5509</v>
      </c>
      <c r="E14" s="18" t="n">
        <v>549.38724904</v>
      </c>
      <c r="F14" s="20" t="n">
        <v>2.24431767</v>
      </c>
      <c r="G14" s="18" t="n">
        <v>516.9264457199999</v>
      </c>
      <c r="H14" s="20" t="n">
        <v>3.08920211</v>
      </c>
      <c r="I14" s="18" t="n">
        <v>494.38685439</v>
      </c>
      <c r="J14" s="20" t="n">
        <v>5.84912352</v>
      </c>
      <c r="K14" s="18" t="n">
        <v>470.06806114</v>
      </c>
      <c r="L14" s="20" t="n">
        <v>7.12529213</v>
      </c>
      <c r="M14" s="18" t="s">
        <v>481</v>
      </c>
      <c r="N14" s="20" t="s">
        <v>481</v>
      </c>
      <c r="O14" s="18" t="s">
        <v>481</v>
      </c>
      <c r="P14" s="20" t="s">
        <v>481</v>
      </c>
      <c r="Q14" s="18" t="s">
        <v>481</v>
      </c>
      <c r="R14" s="20" t="s">
        <v>481</v>
      </c>
      <c r="S14" s="18" t="s">
        <v>481</v>
      </c>
      <c r="T14" s="20" t="s">
        <v>481</v>
      </c>
      <c r="U14" s="18" t="n">
        <v>468.10639707</v>
      </c>
      <c r="V14" s="20" t="n">
        <v>15.17930959</v>
      </c>
    </row>
    <row r="15" spans="1:22">
      <c r="A15" s="15" t="s">
        <v>490</v>
      </c>
      <c r="B15" s="17" t="n">
        <v>5882</v>
      </c>
      <c r="C15" s="18">
        <f>(56.0/B15*100)</f>
        <v/>
      </c>
      <c r="D15" s="19" t="n">
        <v>5826</v>
      </c>
      <c r="E15" s="18" t="n">
        <v>540.03426767</v>
      </c>
      <c r="F15" s="20" t="n">
        <v>2.6436298</v>
      </c>
      <c r="G15" s="18" t="n">
        <v>529.38373074</v>
      </c>
      <c r="H15" s="20" t="n">
        <v>3.01620361</v>
      </c>
      <c r="I15" s="18" t="n">
        <v>515.23000086</v>
      </c>
      <c r="J15" s="20" t="n">
        <v>5.95821953</v>
      </c>
      <c r="K15" s="18" t="n">
        <v>507.47882585</v>
      </c>
      <c r="L15" s="20" t="n">
        <v>7.77275362</v>
      </c>
      <c r="M15" s="18" t="s">
        <v>481</v>
      </c>
      <c r="N15" s="20" t="s">
        <v>481</v>
      </c>
      <c r="O15" s="18" t="s">
        <v>481</v>
      </c>
      <c r="P15" s="20" t="s">
        <v>481</v>
      </c>
      <c r="Q15" s="18" t="n">
        <v>375.95013089</v>
      </c>
      <c r="R15" s="20" t="n">
        <v>17.42774697</v>
      </c>
      <c r="S15" s="18" t="s">
        <v>481</v>
      </c>
      <c r="T15" s="20" t="s">
        <v>481</v>
      </c>
      <c r="U15" s="18" t="n">
        <v>455.43285721</v>
      </c>
      <c r="V15" s="20" t="n">
        <v>15.60194859</v>
      </c>
    </row>
    <row r="16" spans="1:22">
      <c r="A16" s="15" t="s">
        <v>491</v>
      </c>
      <c r="B16" s="17" t="n">
        <v>6108</v>
      </c>
      <c r="C16" s="18">
        <f>(114.0/B16*100)</f>
        <v/>
      </c>
      <c r="D16" s="19" t="n">
        <v>5994</v>
      </c>
      <c r="E16" s="18" t="n">
        <v>511.34056518</v>
      </c>
      <c r="F16" s="20" t="n">
        <v>2.20499535</v>
      </c>
      <c r="G16" s="18" t="n">
        <v>477.0123236</v>
      </c>
      <c r="H16" s="20" t="n">
        <v>4.37170906</v>
      </c>
      <c r="I16" s="18" t="n">
        <v>458.43223468</v>
      </c>
      <c r="J16" s="20" t="n">
        <v>7.02746683</v>
      </c>
      <c r="K16" s="18" t="n">
        <v>429.02417456</v>
      </c>
      <c r="L16" s="20" t="n">
        <v>7.51828287</v>
      </c>
      <c r="M16" s="18" t="s">
        <v>481</v>
      </c>
      <c r="N16" s="20" t="s">
        <v>481</v>
      </c>
      <c r="O16" s="18" t="s">
        <v>481</v>
      </c>
      <c r="P16" s="20" t="s">
        <v>481</v>
      </c>
      <c r="Q16" s="18" t="s">
        <v>481</v>
      </c>
      <c r="R16" s="20" t="s">
        <v>481</v>
      </c>
      <c r="S16" s="18" t="s">
        <v>481</v>
      </c>
      <c r="T16" s="20" t="s">
        <v>481</v>
      </c>
      <c r="U16" s="18" t="n">
        <v>360.77601675</v>
      </c>
      <c r="V16" s="20" t="n">
        <v>9.512952350000001</v>
      </c>
    </row>
    <row r="17" spans="1:22">
      <c r="A17" s="15" t="s">
        <v>492</v>
      </c>
      <c r="B17" s="17" t="n">
        <v>6504</v>
      </c>
      <c r="C17" s="18">
        <f>(916.0/B17*100)</f>
        <v/>
      </c>
      <c r="D17" s="19" t="n">
        <v>5588</v>
      </c>
      <c r="E17" s="18" t="n">
        <v>524.7255409099999</v>
      </c>
      <c r="F17" s="20" t="n">
        <v>2.65165619</v>
      </c>
      <c r="G17" s="18" t="n">
        <v>503.08775751</v>
      </c>
      <c r="H17" s="20" t="n">
        <v>5.94979317</v>
      </c>
      <c r="I17" s="18" t="n">
        <v>482.97335802</v>
      </c>
      <c r="J17" s="20" t="n">
        <v>11.35614806</v>
      </c>
      <c r="K17" s="18" t="n">
        <v>446.89599836</v>
      </c>
      <c r="L17" s="20" t="n">
        <v>13.27458835</v>
      </c>
      <c r="M17" s="18" t="s">
        <v>481</v>
      </c>
      <c r="N17" s="20" t="s">
        <v>481</v>
      </c>
      <c r="O17" s="18" t="s">
        <v>481</v>
      </c>
      <c r="P17" s="20" t="s">
        <v>481</v>
      </c>
      <c r="Q17" s="18" t="n">
        <v>360.48925247</v>
      </c>
      <c r="R17" s="20" t="n">
        <v>12.44339086</v>
      </c>
      <c r="S17" s="18" t="s">
        <v>481</v>
      </c>
      <c r="T17" s="20" t="s">
        <v>481</v>
      </c>
      <c r="U17" s="18" t="n">
        <v>436.70874279</v>
      </c>
      <c r="V17" s="20" t="n">
        <v>12.69296382</v>
      </c>
    </row>
    <row r="18" spans="1:22">
      <c r="A18" s="15" t="s">
        <v>493</v>
      </c>
      <c r="B18" s="17" t="n">
        <v>5532</v>
      </c>
      <c r="C18" s="18">
        <f>(28.0/B18*100)</f>
        <v/>
      </c>
      <c r="D18" s="19" t="n">
        <v>5504</v>
      </c>
      <c r="E18" s="18" t="n">
        <v>473.24355927</v>
      </c>
      <c r="F18" s="20" t="n">
        <v>3.71329342</v>
      </c>
      <c r="G18" s="18" t="n">
        <v>445.46482024</v>
      </c>
      <c r="H18" s="20" t="n">
        <v>4.61503012</v>
      </c>
      <c r="I18" s="18" t="n">
        <v>421.9664493</v>
      </c>
      <c r="J18" s="20" t="n">
        <v>6.16394242</v>
      </c>
      <c r="K18" s="18" t="n">
        <v>403.21731299</v>
      </c>
      <c r="L18" s="20" t="n">
        <v>7.31222838</v>
      </c>
      <c r="M18" s="18" t="s">
        <v>481</v>
      </c>
      <c r="N18" s="20" t="s">
        <v>481</v>
      </c>
      <c r="O18" s="18" t="s">
        <v>481</v>
      </c>
      <c r="P18" s="20" t="s">
        <v>481</v>
      </c>
      <c r="Q18" s="18" t="s">
        <v>481</v>
      </c>
      <c r="R18" s="20" t="s">
        <v>481</v>
      </c>
      <c r="S18" s="18" t="s">
        <v>481</v>
      </c>
      <c r="T18" s="20" t="s">
        <v>481</v>
      </c>
      <c r="U18" s="18" t="n">
        <v>388.46607509</v>
      </c>
      <c r="V18" s="20" t="n">
        <v>11.15324983</v>
      </c>
    </row>
    <row r="19" spans="1:22">
      <c r="A19" s="15" t="s">
        <v>494</v>
      </c>
      <c r="B19" s="17" t="n">
        <v>5658</v>
      </c>
      <c r="C19" s="18">
        <f>(101.0/B19*100)</f>
        <v/>
      </c>
      <c r="D19" s="19" t="n">
        <v>5557</v>
      </c>
      <c r="E19" s="18" t="n">
        <v>489.05891612</v>
      </c>
      <c r="F19" s="20" t="n">
        <v>2.61946424</v>
      </c>
      <c r="G19" s="18" t="n">
        <v>437.37888728</v>
      </c>
      <c r="H19" s="20" t="n">
        <v>5.19873169</v>
      </c>
      <c r="I19" s="18" t="n">
        <v>415.58066317</v>
      </c>
      <c r="J19" s="20" t="n">
        <v>8.274185259999999</v>
      </c>
      <c r="K19" s="18" t="n">
        <v>392.27252073</v>
      </c>
      <c r="L19" s="20" t="n">
        <v>8.779889430000001</v>
      </c>
      <c r="M19" s="18" t="s">
        <v>481</v>
      </c>
      <c r="N19" s="20" t="s">
        <v>481</v>
      </c>
      <c r="O19" s="18" t="s">
        <v>481</v>
      </c>
      <c r="P19" s="20" t="s">
        <v>481</v>
      </c>
      <c r="Q19" s="18" t="s">
        <v>481</v>
      </c>
      <c r="R19" s="20" t="s">
        <v>481</v>
      </c>
      <c r="S19" s="18" t="s">
        <v>481</v>
      </c>
      <c r="T19" s="20" t="s">
        <v>481</v>
      </c>
      <c r="U19" s="18" t="n">
        <v>377.663173</v>
      </c>
      <c r="V19" s="20" t="n">
        <v>14.81243914</v>
      </c>
    </row>
    <row r="20" spans="1:22">
      <c r="A20" s="15" t="s">
        <v>495</v>
      </c>
      <c r="B20" s="17" t="n">
        <v>3371</v>
      </c>
      <c r="C20" s="18">
        <f>(75.0/B20*100)</f>
        <v/>
      </c>
      <c r="D20" s="19" t="n">
        <v>3296</v>
      </c>
      <c r="E20" s="18" t="n">
        <v>485.05170078</v>
      </c>
      <c r="F20" s="20" t="n">
        <v>1.82917038</v>
      </c>
      <c r="G20" s="18" t="n">
        <v>441.89279206</v>
      </c>
      <c r="H20" s="20" t="n">
        <v>4.51767307</v>
      </c>
      <c r="I20" s="18" t="n">
        <v>414.01059679</v>
      </c>
      <c r="J20" s="20" t="n">
        <v>11.68686369</v>
      </c>
      <c r="K20" s="18" t="n">
        <v>388.04457212</v>
      </c>
      <c r="L20" s="20" t="n">
        <v>11.61119304</v>
      </c>
      <c r="M20" s="18" t="s">
        <v>481</v>
      </c>
      <c r="N20" s="20" t="s">
        <v>481</v>
      </c>
      <c r="O20" s="18" t="s">
        <v>481</v>
      </c>
      <c r="P20" s="20" t="s">
        <v>481</v>
      </c>
      <c r="Q20" s="18" t="s">
        <v>481</v>
      </c>
      <c r="R20" s="20" t="s">
        <v>481</v>
      </c>
      <c r="S20" s="18" t="s">
        <v>481</v>
      </c>
      <c r="T20" s="20" t="s">
        <v>481</v>
      </c>
      <c r="U20" s="18" t="n">
        <v>409.00713152</v>
      </c>
      <c r="V20" s="20" t="n">
        <v>13.82293031</v>
      </c>
    </row>
    <row r="21" spans="1:22">
      <c r="A21" s="15" t="s">
        <v>496</v>
      </c>
      <c r="B21" s="17" t="n">
        <v>5741</v>
      </c>
      <c r="C21" s="18">
        <f>(45.0/B21*100)</f>
        <v/>
      </c>
      <c r="D21" s="19" t="n">
        <v>5696</v>
      </c>
      <c r="E21" s="18" t="n">
        <v>505.67883477</v>
      </c>
      <c r="F21" s="20" t="n">
        <v>2.31996113</v>
      </c>
      <c r="G21" s="18" t="n">
        <v>495.59948577</v>
      </c>
      <c r="H21" s="20" t="n">
        <v>3.91027756</v>
      </c>
      <c r="I21" s="18" t="n">
        <v>488.67574321</v>
      </c>
      <c r="J21" s="20" t="n">
        <v>7.92798293</v>
      </c>
      <c r="K21" s="18" t="n">
        <v>499.25274899</v>
      </c>
      <c r="L21" s="20" t="n">
        <v>12.97440632</v>
      </c>
      <c r="M21" s="18" t="s">
        <v>481</v>
      </c>
      <c r="N21" s="20" t="s">
        <v>481</v>
      </c>
      <c r="O21" s="18" t="s">
        <v>481</v>
      </c>
      <c r="P21" s="20" t="s">
        <v>481</v>
      </c>
      <c r="Q21" s="18" t="s">
        <v>481</v>
      </c>
      <c r="R21" s="20" t="s">
        <v>481</v>
      </c>
      <c r="S21" s="18" t="s">
        <v>481</v>
      </c>
      <c r="T21" s="20" t="s">
        <v>481</v>
      </c>
      <c r="U21" s="18" t="n">
        <v>466.37594878</v>
      </c>
      <c r="V21" s="20" t="n">
        <v>14.25629994</v>
      </c>
    </row>
    <row r="22" spans="1:22">
      <c r="A22" s="15" t="s">
        <v>497</v>
      </c>
      <c r="B22" s="17" t="n">
        <v>6598</v>
      </c>
      <c r="C22" s="18">
        <f>(34.0/B22*100)</f>
        <v/>
      </c>
      <c r="D22" s="19" t="n">
        <v>6564</v>
      </c>
      <c r="E22" s="18" t="n">
        <v>469.15805525</v>
      </c>
      <c r="F22" s="20" t="n">
        <v>3.41311111</v>
      </c>
      <c r="G22" s="18" t="n">
        <v>480.84241806</v>
      </c>
      <c r="H22" s="20" t="n">
        <v>4.22338217</v>
      </c>
      <c r="I22" s="18" t="n">
        <v>467.31937929</v>
      </c>
      <c r="J22" s="20" t="n">
        <v>8.01913019</v>
      </c>
      <c r="K22" s="18" t="n">
        <v>458.8346067</v>
      </c>
      <c r="L22" s="20" t="n">
        <v>11.17266279</v>
      </c>
      <c r="M22" s="18" t="s">
        <v>481</v>
      </c>
      <c r="N22" s="20" t="s">
        <v>481</v>
      </c>
      <c r="O22" s="18" t="s">
        <v>481</v>
      </c>
      <c r="P22" s="20" t="s">
        <v>481</v>
      </c>
      <c r="Q22" s="18" t="s">
        <v>481</v>
      </c>
      <c r="R22" s="20" t="s">
        <v>481</v>
      </c>
      <c r="S22" s="18" t="s">
        <v>481</v>
      </c>
      <c r="T22" s="20" t="s">
        <v>481</v>
      </c>
      <c r="U22" s="18" t="n">
        <v>333.9368021</v>
      </c>
      <c r="V22" s="20" t="n">
        <v>10.14162016</v>
      </c>
    </row>
    <row r="23" spans="1:22">
      <c r="A23" s="15" t="s">
        <v>498</v>
      </c>
      <c r="B23" s="17" t="n">
        <v>11583</v>
      </c>
      <c r="C23" s="18">
        <f>(225.0/B23*100)</f>
        <v/>
      </c>
      <c r="D23" s="19" t="n">
        <v>11358</v>
      </c>
      <c r="E23" s="18" t="n">
        <v>493.89316888</v>
      </c>
      <c r="F23" s="20" t="n">
        <v>2.42081917</v>
      </c>
      <c r="G23" s="18" t="n">
        <v>472.50450374</v>
      </c>
      <c r="H23" s="20" t="n">
        <v>3.69484944</v>
      </c>
      <c r="I23" s="18" t="n">
        <v>447.15448626</v>
      </c>
      <c r="J23" s="20" t="n">
        <v>4.95057786</v>
      </c>
      <c r="K23" s="18" t="n">
        <v>440.84812262</v>
      </c>
      <c r="L23" s="20" t="n">
        <v>8.92838583</v>
      </c>
      <c r="M23" s="18" t="s">
        <v>481</v>
      </c>
      <c r="N23" s="20" t="s">
        <v>481</v>
      </c>
      <c r="O23" s="18" t="s">
        <v>481</v>
      </c>
      <c r="P23" s="20" t="s">
        <v>481</v>
      </c>
      <c r="Q23" s="18" t="s">
        <v>481</v>
      </c>
      <c r="R23" s="20" t="s">
        <v>481</v>
      </c>
      <c r="S23" s="18" t="s">
        <v>481</v>
      </c>
      <c r="T23" s="20" t="s">
        <v>481</v>
      </c>
      <c r="U23" s="18" t="n">
        <v>411.90670166</v>
      </c>
      <c r="V23" s="20" t="n">
        <v>10.80468679</v>
      </c>
    </row>
    <row r="24" spans="1:22">
      <c r="A24" s="15" t="s">
        <v>499</v>
      </c>
      <c r="B24" s="17" t="n">
        <v>6647</v>
      </c>
      <c r="C24" s="18">
        <f>(7.0/B24*100)</f>
        <v/>
      </c>
      <c r="D24" s="19" t="n">
        <v>6640</v>
      </c>
      <c r="E24" s="18" t="n">
        <v>541.39685517</v>
      </c>
      <c r="F24" s="20" t="n">
        <v>2.89300174</v>
      </c>
      <c r="G24" s="18" t="n">
        <v>471.50190049</v>
      </c>
      <c r="H24" s="20" t="n">
        <v>8.96382816</v>
      </c>
      <c r="I24" s="18" t="n">
        <v>412.23960137</v>
      </c>
      <c r="J24" s="20" t="n">
        <v>15.53983533</v>
      </c>
      <c r="K24" s="18" t="n">
        <v>469.10911916</v>
      </c>
      <c r="L24" s="20" t="n">
        <v>25.7828931</v>
      </c>
      <c r="M24" s="18" t="s">
        <v>481</v>
      </c>
      <c r="N24" s="20" t="s">
        <v>481</v>
      </c>
      <c r="O24" s="18" t="s">
        <v>481</v>
      </c>
      <c r="P24" s="20" t="s">
        <v>481</v>
      </c>
      <c r="Q24" s="18" t="s">
        <v>481</v>
      </c>
      <c r="R24" s="20" t="s">
        <v>481</v>
      </c>
      <c r="S24" s="18" t="s">
        <v>481</v>
      </c>
      <c r="T24" s="20" t="s">
        <v>481</v>
      </c>
      <c r="U24" s="18" t="n">
        <v>405.58792002</v>
      </c>
      <c r="V24" s="20" t="n">
        <v>26.5289135</v>
      </c>
    </row>
    <row r="25" spans="1:22">
      <c r="A25" s="15" t="s">
        <v>500</v>
      </c>
      <c r="B25" s="17" t="n">
        <v>5581</v>
      </c>
      <c r="C25" s="18">
        <f>(25.0/B25*100)</f>
        <v/>
      </c>
      <c r="D25" s="19" t="n">
        <v>5556</v>
      </c>
      <c r="E25" s="18" t="n">
        <v>519.24851345</v>
      </c>
      <c r="F25" s="20" t="n">
        <v>3.08336759</v>
      </c>
      <c r="G25" s="18" t="n">
        <v>426.41718453</v>
      </c>
      <c r="H25" s="20" t="n">
        <v>9.367624879999999</v>
      </c>
      <c r="I25" s="18" t="n">
        <v>443.69895937</v>
      </c>
      <c r="J25" s="20" t="n">
        <v>24.16402524</v>
      </c>
      <c r="K25" s="18" t="n">
        <v>398.88086299</v>
      </c>
      <c r="L25" s="20" t="n">
        <v>28.18752459</v>
      </c>
      <c r="M25" s="18" t="s">
        <v>481</v>
      </c>
      <c r="N25" s="20" t="s">
        <v>481</v>
      </c>
      <c r="O25" s="18" t="s">
        <v>481</v>
      </c>
      <c r="P25" s="20" t="s">
        <v>481</v>
      </c>
      <c r="Q25" s="18" t="s">
        <v>481</v>
      </c>
      <c r="R25" s="20" t="s">
        <v>481</v>
      </c>
      <c r="S25" s="18" t="s">
        <v>481</v>
      </c>
      <c r="T25" s="20" t="s">
        <v>481</v>
      </c>
      <c r="U25" s="18" t="n">
        <v>407.16006687</v>
      </c>
      <c r="V25" s="20" t="n">
        <v>17.2620005</v>
      </c>
    </row>
    <row r="26" spans="1:22">
      <c r="A26" s="15" t="s">
        <v>501</v>
      </c>
      <c r="B26" s="17" t="n">
        <v>4869</v>
      </c>
      <c r="C26" s="18">
        <f>(41.0/B26*100)</f>
        <v/>
      </c>
      <c r="D26" s="19" t="n">
        <v>4828</v>
      </c>
      <c r="E26" s="18" t="n">
        <v>500.97017751</v>
      </c>
      <c r="F26" s="20" t="n">
        <v>1.91514073</v>
      </c>
      <c r="G26" s="18" t="n">
        <v>482.43079376</v>
      </c>
      <c r="H26" s="20" t="n">
        <v>2.55541985</v>
      </c>
      <c r="I26" s="18" t="n">
        <v>463.61544734</v>
      </c>
      <c r="J26" s="20" t="n">
        <v>5.50491675</v>
      </c>
      <c r="K26" s="18" t="n">
        <v>452.97578756</v>
      </c>
      <c r="L26" s="20" t="n">
        <v>6.55584679</v>
      </c>
      <c r="M26" s="18" t="s">
        <v>481</v>
      </c>
      <c r="N26" s="20" t="s">
        <v>481</v>
      </c>
      <c r="O26" s="18" t="s">
        <v>481</v>
      </c>
      <c r="P26" s="20" t="s">
        <v>481</v>
      </c>
      <c r="Q26" s="18" t="s">
        <v>481</v>
      </c>
      <c r="R26" s="20" t="s">
        <v>481</v>
      </c>
      <c r="S26" s="18" t="s">
        <v>481</v>
      </c>
      <c r="T26" s="20" t="s">
        <v>481</v>
      </c>
      <c r="U26" s="18" t="n">
        <v>422.96521227</v>
      </c>
      <c r="V26" s="20" t="n">
        <v>11.11780564</v>
      </c>
    </row>
    <row r="27" spans="1:22">
      <c r="A27" s="15" t="s">
        <v>502</v>
      </c>
      <c r="B27" s="17" t="n">
        <v>5299</v>
      </c>
      <c r="C27" s="18">
        <f>(32.0/B27*100)</f>
        <v/>
      </c>
      <c r="D27" s="19" t="n">
        <v>5267</v>
      </c>
      <c r="E27" s="18" t="n">
        <v>491.08273759</v>
      </c>
      <c r="F27" s="20" t="n">
        <v>1.21106293</v>
      </c>
      <c r="G27" s="18" t="n">
        <v>460.57346663</v>
      </c>
      <c r="H27" s="20" t="n">
        <v>4.40878777</v>
      </c>
      <c r="I27" s="18" t="n">
        <v>432.10526172</v>
      </c>
      <c r="J27" s="20" t="n">
        <v>9.74418812</v>
      </c>
      <c r="K27" s="18" t="n">
        <v>440.38933442</v>
      </c>
      <c r="L27" s="20" t="n">
        <v>8.583023369999999</v>
      </c>
      <c r="M27" s="18" t="s">
        <v>481</v>
      </c>
      <c r="N27" s="20" t="s">
        <v>481</v>
      </c>
      <c r="O27" s="18" t="s">
        <v>481</v>
      </c>
      <c r="P27" s="20" t="s">
        <v>481</v>
      </c>
      <c r="Q27" s="18" t="s">
        <v>481</v>
      </c>
      <c r="R27" s="20" t="s">
        <v>481</v>
      </c>
      <c r="S27" s="18" t="s">
        <v>481</v>
      </c>
      <c r="T27" s="20" t="s">
        <v>481</v>
      </c>
      <c r="U27" s="18" t="n">
        <v>399.7137314</v>
      </c>
      <c r="V27" s="20" t="n">
        <v>8.09732531</v>
      </c>
    </row>
    <row r="28" spans="1:22">
      <c r="A28" s="15" t="s">
        <v>503</v>
      </c>
      <c r="B28" s="17" t="n">
        <v>7568</v>
      </c>
      <c r="C28" s="18">
        <f>(114.0/B28*100)</f>
        <v/>
      </c>
      <c r="D28" s="19" t="n">
        <v>7454</v>
      </c>
      <c r="E28" s="18" t="n">
        <v>418.8902907</v>
      </c>
      <c r="F28" s="20" t="n">
        <v>2.23969106</v>
      </c>
      <c r="G28" s="18" t="n">
        <v>412.21739994</v>
      </c>
      <c r="H28" s="20" t="n">
        <v>3.35823487</v>
      </c>
      <c r="I28" s="18" t="n">
        <v>423.73048619</v>
      </c>
      <c r="J28" s="20" t="n">
        <v>6.42225309</v>
      </c>
      <c r="K28" s="18" t="n">
        <v>402.10429125</v>
      </c>
      <c r="L28" s="20" t="n">
        <v>10.62218712</v>
      </c>
      <c r="M28" s="18" t="s">
        <v>481</v>
      </c>
      <c r="N28" s="20" t="s">
        <v>481</v>
      </c>
      <c r="O28" s="18" t="s">
        <v>481</v>
      </c>
      <c r="P28" s="20" t="s">
        <v>481</v>
      </c>
      <c r="Q28" s="18" t="s">
        <v>481</v>
      </c>
      <c r="R28" s="20" t="s">
        <v>481</v>
      </c>
      <c r="S28" s="18" t="s">
        <v>481</v>
      </c>
      <c r="T28" s="20" t="s">
        <v>481</v>
      </c>
      <c r="U28" s="18" t="n">
        <v>358.31714267</v>
      </c>
      <c r="V28" s="20" t="n">
        <v>8.82372915</v>
      </c>
    </row>
    <row r="29" spans="1:22">
      <c r="A29" s="15" t="s">
        <v>504</v>
      </c>
      <c r="B29" s="17" t="n">
        <v>5385</v>
      </c>
      <c r="C29" s="18">
        <f>(30.0/B29*100)</f>
        <v/>
      </c>
      <c r="D29" s="19" t="n">
        <v>5355</v>
      </c>
      <c r="E29" s="18" t="n">
        <v>519.60870819</v>
      </c>
      <c r="F29" s="20" t="n">
        <v>2.45340622</v>
      </c>
      <c r="G29" s="18" t="n">
        <v>495.09052186</v>
      </c>
      <c r="H29" s="20" t="n">
        <v>4.93962734</v>
      </c>
      <c r="I29" s="18" t="n">
        <v>483.10370847</v>
      </c>
      <c r="J29" s="20" t="n">
        <v>9.186948539999999</v>
      </c>
      <c r="K29" s="18" t="n">
        <v>454.74068283</v>
      </c>
      <c r="L29" s="20" t="n">
        <v>10.7519113</v>
      </c>
      <c r="M29" s="18" t="s">
        <v>481</v>
      </c>
      <c r="N29" s="20" t="s">
        <v>481</v>
      </c>
      <c r="O29" s="18" t="s">
        <v>481</v>
      </c>
      <c r="P29" s="20" t="s">
        <v>481</v>
      </c>
      <c r="Q29" s="18" t="n">
        <v>358.28551468</v>
      </c>
      <c r="R29" s="20" t="n">
        <v>8.567023300000001</v>
      </c>
      <c r="S29" s="18" t="s">
        <v>481</v>
      </c>
      <c r="T29" s="20" t="s">
        <v>481</v>
      </c>
      <c r="U29" s="18" t="n">
        <v>404.55292104</v>
      </c>
      <c r="V29" s="20" t="n">
        <v>17.43902922</v>
      </c>
    </row>
    <row r="30" spans="1:22">
      <c r="A30" s="15" t="s">
        <v>505</v>
      </c>
      <c r="B30" s="17" t="n">
        <v>4520</v>
      </c>
      <c r="C30" s="18">
        <f>(118.0/B30*100)</f>
        <v/>
      </c>
      <c r="D30" s="19" t="n">
        <v>4402</v>
      </c>
      <c r="E30" s="18" t="n">
        <v>527.89758569</v>
      </c>
      <c r="F30" s="20" t="n">
        <v>2.69556074</v>
      </c>
      <c r="G30" s="18" t="n">
        <v>487.58083469</v>
      </c>
      <c r="H30" s="20" t="n">
        <v>4.83191564</v>
      </c>
      <c r="I30" s="18" t="n">
        <v>460.95408653</v>
      </c>
      <c r="J30" s="20" t="n">
        <v>7.9142068</v>
      </c>
      <c r="K30" s="18" t="n">
        <v>431.27580794</v>
      </c>
      <c r="L30" s="20" t="n">
        <v>8.66383055</v>
      </c>
      <c r="M30" s="18" t="s">
        <v>481</v>
      </c>
      <c r="N30" s="20" t="s">
        <v>481</v>
      </c>
      <c r="O30" s="18" t="s">
        <v>481</v>
      </c>
      <c r="P30" s="20" t="s">
        <v>481</v>
      </c>
      <c r="Q30" s="18" t="s">
        <v>481</v>
      </c>
      <c r="R30" s="20" t="s">
        <v>481</v>
      </c>
      <c r="S30" s="18" t="s">
        <v>481</v>
      </c>
      <c r="T30" s="20" t="s">
        <v>481</v>
      </c>
      <c r="U30" s="18" t="n">
        <v>423.40913884</v>
      </c>
      <c r="V30" s="20" t="n">
        <v>11.76763533</v>
      </c>
    </row>
    <row r="31" spans="1:22">
      <c r="A31" s="15" t="s">
        <v>506</v>
      </c>
      <c r="B31" s="17" t="n">
        <v>5456</v>
      </c>
      <c r="C31" s="18">
        <f>(130.0/B31*100)</f>
        <v/>
      </c>
      <c r="D31" s="19" t="n">
        <v>5326</v>
      </c>
      <c r="E31" s="18" t="n">
        <v>511.18393481</v>
      </c>
      <c r="F31" s="20" t="n">
        <v>2.40077638</v>
      </c>
      <c r="G31" s="18" t="n">
        <v>466.48718552</v>
      </c>
      <c r="H31" s="20" t="n">
        <v>4.04199009</v>
      </c>
      <c r="I31" s="18" t="n">
        <v>461.60501014</v>
      </c>
      <c r="J31" s="20" t="n">
        <v>8.80275801</v>
      </c>
      <c r="K31" s="18" t="n">
        <v>426.68771716</v>
      </c>
      <c r="L31" s="20" t="n">
        <v>9.799666009999999</v>
      </c>
      <c r="M31" s="18" t="s">
        <v>481</v>
      </c>
      <c r="N31" s="20" t="s">
        <v>481</v>
      </c>
      <c r="O31" s="18" t="s">
        <v>481</v>
      </c>
      <c r="P31" s="20" t="s">
        <v>481</v>
      </c>
      <c r="Q31" s="18" t="s">
        <v>481</v>
      </c>
      <c r="R31" s="20" t="s">
        <v>481</v>
      </c>
      <c r="S31" s="18" t="s">
        <v>481</v>
      </c>
      <c r="T31" s="20" t="s">
        <v>481</v>
      </c>
      <c r="U31" s="18" t="n">
        <v>415.19536824</v>
      </c>
      <c r="V31" s="20" t="n">
        <v>10.16598535</v>
      </c>
    </row>
    <row r="32" spans="1:22">
      <c r="A32" s="15" t="s">
        <v>507</v>
      </c>
      <c r="B32" s="17" t="n">
        <v>4478</v>
      </c>
      <c r="C32" s="18">
        <f>(6.0/B32*100)</f>
        <v/>
      </c>
      <c r="D32" s="19" t="n">
        <v>4472</v>
      </c>
      <c r="E32" s="18" t="n">
        <v>511.12299184</v>
      </c>
      <c r="F32" s="20" t="n">
        <v>2.89540545</v>
      </c>
      <c r="G32" s="18" t="n">
        <v>492.76568513</v>
      </c>
      <c r="H32" s="20" t="n">
        <v>3.48755708</v>
      </c>
      <c r="I32" s="18" t="n">
        <v>484.84312685</v>
      </c>
      <c r="J32" s="20" t="n">
        <v>5.7360536</v>
      </c>
      <c r="K32" s="18" t="n">
        <v>468.97952155</v>
      </c>
      <c r="L32" s="20" t="n">
        <v>5.65859905</v>
      </c>
      <c r="M32" s="18" t="s">
        <v>481</v>
      </c>
      <c r="N32" s="20" t="s">
        <v>481</v>
      </c>
      <c r="O32" s="18" t="s">
        <v>481</v>
      </c>
      <c r="P32" s="20" t="s">
        <v>481</v>
      </c>
      <c r="Q32" s="18" t="s">
        <v>481</v>
      </c>
      <c r="R32" s="20" t="s">
        <v>481</v>
      </c>
      <c r="S32" s="18" t="s">
        <v>481</v>
      </c>
      <c r="T32" s="20" t="s">
        <v>481</v>
      </c>
      <c r="U32" s="18" t="n">
        <v>432.99456284</v>
      </c>
      <c r="V32" s="20" t="n">
        <v>22.06198048</v>
      </c>
    </row>
    <row r="33" spans="1:22">
      <c r="A33" s="15" t="s">
        <v>508</v>
      </c>
      <c r="B33" s="17" t="n">
        <v>7325</v>
      </c>
      <c r="C33" s="18">
        <f>(76.0/B33*100)</f>
        <v/>
      </c>
      <c r="D33" s="19" t="n">
        <v>7249</v>
      </c>
      <c r="E33" s="18" t="n">
        <v>513.5124597400001</v>
      </c>
      <c r="F33" s="20" t="n">
        <v>2.58530103</v>
      </c>
      <c r="G33" s="18" t="n">
        <v>486.76331914</v>
      </c>
      <c r="H33" s="20" t="n">
        <v>3.53783671</v>
      </c>
      <c r="I33" s="18" t="n">
        <v>463.54534362</v>
      </c>
      <c r="J33" s="20" t="n">
        <v>6.85130589</v>
      </c>
      <c r="K33" s="18" t="n">
        <v>437.26354316</v>
      </c>
      <c r="L33" s="20" t="n">
        <v>8.46871522</v>
      </c>
      <c r="M33" s="18" t="s">
        <v>481</v>
      </c>
      <c r="N33" s="20" t="s">
        <v>481</v>
      </c>
      <c r="O33" s="18" t="s">
        <v>481</v>
      </c>
      <c r="P33" s="20" t="s">
        <v>481</v>
      </c>
      <c r="Q33" s="18" t="s">
        <v>481</v>
      </c>
      <c r="R33" s="20" t="s">
        <v>481</v>
      </c>
      <c r="S33" s="18" t="s">
        <v>481</v>
      </c>
      <c r="T33" s="20" t="s">
        <v>481</v>
      </c>
      <c r="U33" s="18" t="n">
        <v>417.36465145</v>
      </c>
      <c r="V33" s="20" t="n">
        <v>11.2074827</v>
      </c>
    </row>
    <row r="34" spans="1:22">
      <c r="A34" s="15" t="s">
        <v>509</v>
      </c>
      <c r="B34" s="17" t="n">
        <v>6350</v>
      </c>
      <c r="C34" s="18">
        <f>(50.0/B34*100)</f>
        <v/>
      </c>
      <c r="D34" s="19" t="n">
        <v>6300</v>
      </c>
      <c r="E34" s="18" t="n">
        <v>484.0830805</v>
      </c>
      <c r="F34" s="20" t="n">
        <v>2.55362195</v>
      </c>
      <c r="G34" s="18" t="n">
        <v>460.94385028</v>
      </c>
      <c r="H34" s="20" t="n">
        <v>3.67166405</v>
      </c>
      <c r="I34" s="18" t="n">
        <v>441.11431303</v>
      </c>
      <c r="J34" s="20" t="n">
        <v>5.21165227</v>
      </c>
      <c r="K34" s="18" t="n">
        <v>428.381521</v>
      </c>
      <c r="L34" s="20" t="n">
        <v>4.75873827</v>
      </c>
      <c r="M34" s="18" t="s">
        <v>481</v>
      </c>
      <c r="N34" s="20" t="s">
        <v>481</v>
      </c>
      <c r="O34" s="18" t="s">
        <v>481</v>
      </c>
      <c r="P34" s="20" t="s">
        <v>481</v>
      </c>
      <c r="Q34" s="18" t="n">
        <v>306.56969545</v>
      </c>
      <c r="R34" s="20" t="n">
        <v>10.27624616</v>
      </c>
      <c r="S34" s="18" t="s">
        <v>481</v>
      </c>
      <c r="T34" s="20" t="s">
        <v>481</v>
      </c>
      <c r="U34" s="18" t="n">
        <v>367.80984692</v>
      </c>
      <c r="V34" s="20" t="n">
        <v>11.72895774</v>
      </c>
    </row>
    <row r="35" spans="1:22">
      <c r="A35" s="15" t="s">
        <v>510</v>
      </c>
      <c r="B35" s="17" t="n">
        <v>6406</v>
      </c>
      <c r="C35" s="18">
        <f>(44.0/B35*100)</f>
        <v/>
      </c>
      <c r="D35" s="19" t="n">
        <v>6362</v>
      </c>
      <c r="E35" s="18" t="n">
        <v>529.78943473</v>
      </c>
      <c r="F35" s="20" t="n">
        <v>1.58083195</v>
      </c>
      <c r="G35" s="18" t="n">
        <v>487.62920631</v>
      </c>
      <c r="H35" s="20" t="n">
        <v>3.1164578</v>
      </c>
      <c r="I35" s="18" t="n">
        <v>465.70967147</v>
      </c>
      <c r="J35" s="20" t="n">
        <v>6.49247664</v>
      </c>
      <c r="K35" s="18" t="n">
        <v>456.98970637</v>
      </c>
      <c r="L35" s="20" t="n">
        <v>7.99451077</v>
      </c>
      <c r="M35" s="18" t="s">
        <v>481</v>
      </c>
      <c r="N35" s="20" t="s">
        <v>481</v>
      </c>
      <c r="O35" s="18" t="s">
        <v>481</v>
      </c>
      <c r="P35" s="20" t="s">
        <v>481</v>
      </c>
      <c r="Q35" s="18" t="n">
        <v>374.85244494</v>
      </c>
      <c r="R35" s="20" t="n">
        <v>5.84040672</v>
      </c>
      <c r="S35" s="18" t="s">
        <v>481</v>
      </c>
      <c r="T35" s="20" t="s">
        <v>481</v>
      </c>
      <c r="U35" s="18" t="n">
        <v>418.92333449</v>
      </c>
      <c r="V35" s="20" t="n">
        <v>13.77873013</v>
      </c>
    </row>
    <row r="36" spans="1:22">
      <c r="A36" s="15" t="s">
        <v>511</v>
      </c>
      <c r="B36" s="17" t="n">
        <v>6736</v>
      </c>
      <c r="C36" s="18">
        <f>(34.0/B36*100)</f>
        <v/>
      </c>
      <c r="D36" s="19" t="n">
        <v>6702</v>
      </c>
      <c r="E36" s="18" t="n">
        <v>501.80056525</v>
      </c>
      <c r="F36" s="20" t="n">
        <v>2.34763843</v>
      </c>
      <c r="G36" s="18" t="n">
        <v>485.17144186</v>
      </c>
      <c r="H36" s="20" t="n">
        <v>2.75735643</v>
      </c>
      <c r="I36" s="18" t="n">
        <v>469.3188076</v>
      </c>
      <c r="J36" s="20" t="n">
        <v>5.57221902</v>
      </c>
      <c r="K36" s="18" t="n">
        <v>449.99518974</v>
      </c>
      <c r="L36" s="20" t="n">
        <v>9.44032421</v>
      </c>
      <c r="M36" s="18" t="s">
        <v>481</v>
      </c>
      <c r="N36" s="20" t="s">
        <v>481</v>
      </c>
      <c r="O36" s="18" t="s">
        <v>481</v>
      </c>
      <c r="P36" s="20" t="s">
        <v>481</v>
      </c>
      <c r="Q36" s="18" t="s">
        <v>481</v>
      </c>
      <c r="R36" s="20" t="s">
        <v>481</v>
      </c>
      <c r="S36" s="18" t="s">
        <v>481</v>
      </c>
      <c r="T36" s="20" t="s">
        <v>481</v>
      </c>
      <c r="U36" s="18" t="n">
        <v>390.33648081</v>
      </c>
      <c r="V36" s="20" t="n">
        <v>10.86142182</v>
      </c>
    </row>
    <row r="37" spans="1:22">
      <c r="A37" s="15" t="s">
        <v>512</v>
      </c>
      <c r="B37" s="17" t="n">
        <v>5458</v>
      </c>
      <c r="C37" s="18">
        <f>(74.0/B37*100)</f>
        <v/>
      </c>
      <c r="D37" s="19" t="n">
        <v>5384</v>
      </c>
      <c r="E37" s="18" t="n">
        <v>507.09175865</v>
      </c>
      <c r="F37" s="20" t="n">
        <v>3.17811698</v>
      </c>
      <c r="G37" s="18" t="n">
        <v>457.19312186</v>
      </c>
      <c r="H37" s="20" t="n">
        <v>5.69016386</v>
      </c>
      <c r="I37" s="18" t="n">
        <v>445.2465412</v>
      </c>
      <c r="J37" s="20" t="n">
        <v>11.6058521</v>
      </c>
      <c r="K37" s="18" t="n">
        <v>400.41065768</v>
      </c>
      <c r="L37" s="20" t="n">
        <v>9.720168360000001</v>
      </c>
      <c r="M37" s="18" t="s">
        <v>481</v>
      </c>
      <c r="N37" s="20" t="s">
        <v>481</v>
      </c>
      <c r="O37" s="18" t="s">
        <v>481</v>
      </c>
      <c r="P37" s="20" t="s">
        <v>481</v>
      </c>
      <c r="Q37" s="18" t="s">
        <v>481</v>
      </c>
      <c r="R37" s="20" t="s">
        <v>481</v>
      </c>
      <c r="S37" s="18" t="s">
        <v>481</v>
      </c>
      <c r="T37" s="20" t="s">
        <v>481</v>
      </c>
      <c r="U37" s="18" t="n">
        <v>382.94910361</v>
      </c>
      <c r="V37" s="20" t="n">
        <v>8.893267809999999</v>
      </c>
    </row>
    <row r="38" spans="1:22">
      <c r="A38" s="15" t="s">
        <v>513</v>
      </c>
      <c r="B38" s="17" t="n">
        <v>5860</v>
      </c>
      <c r="C38" s="18">
        <f>(17.0/B38*100)</f>
        <v/>
      </c>
      <c r="D38" s="19" t="n">
        <v>5843</v>
      </c>
      <c r="E38" s="18" t="n">
        <v>512.07057213</v>
      </c>
      <c r="F38" s="20" t="n">
        <v>2.76308488</v>
      </c>
      <c r="G38" s="18" t="n">
        <v>494.82524199</v>
      </c>
      <c r="H38" s="20" t="n">
        <v>5.81382967</v>
      </c>
      <c r="I38" s="18" t="n">
        <v>473.10221891</v>
      </c>
      <c r="J38" s="20" t="n">
        <v>10.89303325</v>
      </c>
      <c r="K38" s="18" t="n">
        <v>452.2917159</v>
      </c>
      <c r="L38" s="20" t="n">
        <v>10.83995948</v>
      </c>
      <c r="M38" s="18" t="s">
        <v>481</v>
      </c>
      <c r="N38" s="20" t="s">
        <v>481</v>
      </c>
      <c r="O38" s="18" t="s">
        <v>481</v>
      </c>
      <c r="P38" s="20" t="s">
        <v>481</v>
      </c>
      <c r="Q38" s="18" t="s">
        <v>481</v>
      </c>
      <c r="R38" s="20" t="s">
        <v>481</v>
      </c>
      <c r="S38" s="18" t="s">
        <v>481</v>
      </c>
      <c r="T38" s="20" t="s">
        <v>481</v>
      </c>
      <c r="U38" s="18" t="n">
        <v>415.84716029</v>
      </c>
      <c r="V38" s="20" t="n">
        <v>12.93047208</v>
      </c>
    </row>
    <row r="39" spans="1:22">
      <c r="A39" s="15" t="s">
        <v>514</v>
      </c>
      <c r="B39" s="17" t="n">
        <v>5895</v>
      </c>
      <c r="C39" s="18">
        <f>(33.0/B39*100)</f>
        <v/>
      </c>
      <c r="D39" s="19" t="n">
        <v>5862</v>
      </c>
      <c r="E39" s="18" t="n">
        <v>423.62713451</v>
      </c>
      <c r="F39" s="20" t="n">
        <v>4.1861256</v>
      </c>
      <c r="G39" s="18" t="n">
        <v>428.61203708</v>
      </c>
      <c r="H39" s="20" t="n">
        <v>4.90714617</v>
      </c>
      <c r="I39" s="18" t="n">
        <v>435.72620763</v>
      </c>
      <c r="J39" s="20" t="n">
        <v>5.41119337</v>
      </c>
      <c r="K39" s="18" t="n">
        <v>432.64214001</v>
      </c>
      <c r="L39" s="20" t="n">
        <v>7.28606729</v>
      </c>
      <c r="M39" s="18" t="s">
        <v>481</v>
      </c>
      <c r="N39" s="20" t="s">
        <v>481</v>
      </c>
      <c r="O39" s="18" t="s">
        <v>481</v>
      </c>
      <c r="P39" s="20" t="s">
        <v>481</v>
      </c>
      <c r="Q39" s="18" t="s">
        <v>481</v>
      </c>
      <c r="R39" s="20" t="s">
        <v>481</v>
      </c>
      <c r="S39" s="18" t="s">
        <v>481</v>
      </c>
      <c r="T39" s="20" t="s">
        <v>481</v>
      </c>
      <c r="U39" s="18" t="n">
        <v>383.02390486</v>
      </c>
      <c r="V39" s="20" t="n">
        <v>10.38203079</v>
      </c>
    </row>
    <row r="40" spans="1:22">
      <c r="A40" s="15" t="s">
        <v>515</v>
      </c>
      <c r="B40" s="17" t="n">
        <v>14157</v>
      </c>
      <c r="C40" s="18">
        <f>(308.0/B40*100)</f>
        <v/>
      </c>
      <c r="D40" s="19" t="n">
        <v>13849</v>
      </c>
      <c r="E40" s="18" t="n">
        <v>516.44411977</v>
      </c>
      <c r="F40" s="20" t="n">
        <v>2.74705899</v>
      </c>
      <c r="G40" s="18" t="n">
        <v>506.84705352</v>
      </c>
      <c r="H40" s="20" t="n">
        <v>3.64062551</v>
      </c>
      <c r="I40" s="18" t="n">
        <v>488.25623767</v>
      </c>
      <c r="J40" s="20" t="n">
        <v>6.937777</v>
      </c>
      <c r="K40" s="18" t="n">
        <v>456.36608865</v>
      </c>
      <c r="L40" s="20" t="n">
        <v>9.17951631</v>
      </c>
      <c r="M40" s="18" t="s">
        <v>481</v>
      </c>
      <c r="N40" s="20" t="s">
        <v>481</v>
      </c>
      <c r="O40" s="18" t="s">
        <v>481</v>
      </c>
      <c r="P40" s="20" t="s">
        <v>481</v>
      </c>
      <c r="Q40" s="18" t="s">
        <v>481</v>
      </c>
      <c r="R40" s="20" t="s">
        <v>481</v>
      </c>
      <c r="S40" s="18" t="s">
        <v>481</v>
      </c>
      <c r="T40" s="20" t="s">
        <v>481</v>
      </c>
      <c r="U40" s="18" t="n">
        <v>422.72103281</v>
      </c>
      <c r="V40" s="20" t="n">
        <v>11.36197977</v>
      </c>
    </row>
    <row r="41" spans="1:22">
      <c r="A41" s="15" t="s">
        <v>516</v>
      </c>
      <c r="B41" s="17" t="n">
        <v>5712</v>
      </c>
      <c r="C41" s="18">
        <f>(43.0/B41*100)</f>
        <v/>
      </c>
      <c r="D41" s="19" t="n">
        <v>5669</v>
      </c>
      <c r="E41" s="18" t="n">
        <v>508.18144099</v>
      </c>
      <c r="F41" s="20" t="n">
        <v>2.9952013</v>
      </c>
      <c r="G41" s="18" t="n">
        <v>491.73008089</v>
      </c>
      <c r="H41" s="20" t="n">
        <v>3.80051764</v>
      </c>
      <c r="I41" s="18" t="n">
        <v>476.17178195</v>
      </c>
      <c r="J41" s="20" t="n">
        <v>7.82803659</v>
      </c>
      <c r="K41" s="18" t="n">
        <v>439.36218637</v>
      </c>
      <c r="L41" s="20" t="n">
        <v>11.5720529</v>
      </c>
      <c r="M41" s="18" t="s">
        <v>481</v>
      </c>
      <c r="N41" s="20" t="s">
        <v>481</v>
      </c>
      <c r="O41" s="18" t="s">
        <v>481</v>
      </c>
      <c r="P41" s="20" t="s">
        <v>481</v>
      </c>
      <c r="Q41" s="18" t="n">
        <v>387.44235424</v>
      </c>
      <c r="R41" s="20" t="n">
        <v>14.52510266</v>
      </c>
      <c r="S41" s="18" t="s">
        <v>481</v>
      </c>
      <c r="T41" s="20" t="s">
        <v>481</v>
      </c>
      <c r="U41" s="18" t="n">
        <v>409.3266929</v>
      </c>
      <c r="V41" s="20" t="n">
        <v>14.81877131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(1586.0/B46*100)</f>
        <v/>
      </c>
      <c r="D46" s="19" t="n">
        <v>21555</v>
      </c>
      <c r="E46" s="18" t="n">
        <v>425.65126498</v>
      </c>
      <c r="F46" s="20" t="n">
        <v>2.63011601</v>
      </c>
      <c r="G46" s="18" t="n">
        <v>392.5231334</v>
      </c>
      <c r="H46" s="20" t="n">
        <v>2.55724698</v>
      </c>
      <c r="I46" s="18" t="n">
        <v>381.401252</v>
      </c>
      <c r="J46" s="20" t="n">
        <v>4.19429932</v>
      </c>
      <c r="K46" s="18" t="n">
        <v>368.19567717</v>
      </c>
      <c r="L46" s="20" t="n">
        <v>4.97918335</v>
      </c>
      <c r="M46" s="18" t="s">
        <v>481</v>
      </c>
      <c r="N46" s="20" t="s">
        <v>481</v>
      </c>
      <c r="O46" s="18" t="s">
        <v>481</v>
      </c>
      <c r="P46" s="20" t="s">
        <v>481</v>
      </c>
      <c r="Q46" s="18" t="s">
        <v>481</v>
      </c>
      <c r="R46" s="20" t="s">
        <v>481</v>
      </c>
      <c r="S46" s="18" t="s">
        <v>481</v>
      </c>
      <c r="T46" s="20" t="s">
        <v>481</v>
      </c>
      <c r="U46" s="18" t="n">
        <v>358.19417478</v>
      </c>
      <c r="V46" s="20" t="n">
        <v>2.80753444</v>
      </c>
    </row>
    <row r="47" spans="1:22">
      <c r="A47" s="15" t="s">
        <v>522</v>
      </c>
      <c r="B47" s="17" t="n">
        <v>5928</v>
      </c>
      <c r="C47" s="18">
        <f>(136.0/B47*100)</f>
        <v/>
      </c>
      <c r="D47" s="19" t="n">
        <v>5792</v>
      </c>
      <c r="E47" s="18" t="n">
        <v>473.66198925</v>
      </c>
      <c r="F47" s="20" t="n">
        <v>4.45633618</v>
      </c>
      <c r="G47" s="18" t="n">
        <v>438.38681151</v>
      </c>
      <c r="H47" s="20" t="n">
        <v>4.56366574</v>
      </c>
      <c r="I47" s="18" t="n">
        <v>420.81803386</v>
      </c>
      <c r="J47" s="20" t="n">
        <v>6.33651948</v>
      </c>
      <c r="K47" s="18" t="n">
        <v>403.50830305</v>
      </c>
      <c r="L47" s="20" t="n">
        <v>6.40851373</v>
      </c>
      <c r="M47" s="18" t="s">
        <v>481</v>
      </c>
      <c r="N47" s="20" t="s">
        <v>481</v>
      </c>
      <c r="O47" s="18" t="s">
        <v>481</v>
      </c>
      <c r="P47" s="20" t="s">
        <v>481</v>
      </c>
      <c r="Q47" s="18" t="s">
        <v>481</v>
      </c>
      <c r="R47" s="20" t="s">
        <v>481</v>
      </c>
      <c r="S47" s="18" t="s">
        <v>481</v>
      </c>
      <c r="T47" s="20" t="s">
        <v>481</v>
      </c>
      <c r="U47" s="18" t="n">
        <v>349.95503834</v>
      </c>
      <c r="V47" s="20" t="n">
        <v>7.84089388</v>
      </c>
    </row>
    <row r="48" spans="1:22">
      <c r="A48" s="15" t="s">
        <v>523</v>
      </c>
      <c r="B48" s="17" t="n">
        <v>9841</v>
      </c>
      <c r="C48" s="18">
        <f>(7.0/B48*100)</f>
        <v/>
      </c>
      <c r="D48" s="19" t="n">
        <v>9834</v>
      </c>
      <c r="E48" s="18" t="n">
        <v>524.79489412</v>
      </c>
      <c r="F48" s="20" t="n">
        <v>4.5645388</v>
      </c>
      <c r="G48" s="18" t="n">
        <v>464.19724673</v>
      </c>
      <c r="H48" s="20" t="n">
        <v>7.16185993</v>
      </c>
      <c r="I48" s="18" t="n">
        <v>445.31972418</v>
      </c>
      <c r="J48" s="20" t="n">
        <v>11.92514061</v>
      </c>
      <c r="K48" s="18" t="n">
        <v>443.92043572</v>
      </c>
      <c r="L48" s="20" t="n">
        <v>20.01435972</v>
      </c>
      <c r="M48" s="18" t="s">
        <v>481</v>
      </c>
      <c r="N48" s="20" t="s">
        <v>481</v>
      </c>
      <c r="O48" s="18" t="s">
        <v>481</v>
      </c>
      <c r="P48" s="20" t="s">
        <v>481</v>
      </c>
      <c r="Q48" s="18" t="s">
        <v>481</v>
      </c>
      <c r="R48" s="20" t="s">
        <v>481</v>
      </c>
      <c r="S48" s="18" t="s">
        <v>481</v>
      </c>
      <c r="T48" s="20" t="s">
        <v>481</v>
      </c>
      <c r="U48" s="18" t="n">
        <v>463.71598984</v>
      </c>
      <c r="V48" s="20" t="n">
        <v>36.51848493</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(234.0/B50*100)</f>
        <v/>
      </c>
      <c r="D50" s="19" t="n">
        <v>11561</v>
      </c>
      <c r="E50" s="18" t="n">
        <v>424.12672293</v>
      </c>
      <c r="F50" s="20" t="n">
        <v>2.44168039</v>
      </c>
      <c r="G50" s="18" t="n">
        <v>410.11640308</v>
      </c>
      <c r="H50" s="20" t="n">
        <v>2.91483314</v>
      </c>
      <c r="I50" s="18" t="n">
        <v>408.8393634</v>
      </c>
      <c r="J50" s="20" t="n">
        <v>5.86550888</v>
      </c>
      <c r="K50" s="18" t="n">
        <v>390.95606576</v>
      </c>
      <c r="L50" s="20" t="n">
        <v>6.69747499</v>
      </c>
      <c r="M50" s="18" t="s">
        <v>481</v>
      </c>
      <c r="N50" s="20" t="s">
        <v>481</v>
      </c>
      <c r="O50" s="18" t="s">
        <v>481</v>
      </c>
      <c r="P50" s="20" t="s">
        <v>481</v>
      </c>
      <c r="Q50" s="18" t="s">
        <v>481</v>
      </c>
      <c r="R50" s="20" t="s">
        <v>481</v>
      </c>
      <c r="S50" s="18" t="s">
        <v>481</v>
      </c>
      <c r="T50" s="20" t="s">
        <v>481</v>
      </c>
      <c r="U50" s="18" t="n">
        <v>350.54910869</v>
      </c>
      <c r="V50" s="20" t="n">
        <v>6.48786537</v>
      </c>
    </row>
    <row r="51" spans="1:22">
      <c r="A51" s="15" t="s">
        <v>526</v>
      </c>
      <c r="B51" s="17" t="n">
        <v>6866</v>
      </c>
      <c r="C51" s="18">
        <f>(109.0/B51*100)</f>
        <v/>
      </c>
      <c r="D51" s="19" t="n">
        <v>6757</v>
      </c>
      <c r="E51" s="18" t="n">
        <v>426.01715082</v>
      </c>
      <c r="F51" s="20" t="n">
        <v>2.49289849</v>
      </c>
      <c r="G51" s="18" t="n">
        <v>418.15953392</v>
      </c>
      <c r="H51" s="20" t="n">
        <v>2.52572651</v>
      </c>
      <c r="I51" s="18" t="n">
        <v>415.00441478</v>
      </c>
      <c r="J51" s="20" t="n">
        <v>4.58917696</v>
      </c>
      <c r="K51" s="18" t="n">
        <v>393.27420205</v>
      </c>
      <c r="L51" s="20" t="n">
        <v>7.43806752</v>
      </c>
      <c r="M51" s="18" t="s">
        <v>481</v>
      </c>
      <c r="N51" s="20" t="s">
        <v>481</v>
      </c>
      <c r="O51" s="18" t="s">
        <v>481</v>
      </c>
      <c r="P51" s="20" t="s">
        <v>481</v>
      </c>
      <c r="Q51" s="18" t="n">
        <v>410.85572185</v>
      </c>
      <c r="R51" s="20" t="n">
        <v>3.7997542</v>
      </c>
      <c r="S51" s="18" t="s">
        <v>481</v>
      </c>
      <c r="T51" s="20" t="s">
        <v>481</v>
      </c>
      <c r="U51" s="18" t="n">
        <v>382.79882372</v>
      </c>
      <c r="V51" s="20" t="n">
        <v>10.01882548</v>
      </c>
    </row>
    <row r="52" spans="1:22">
      <c r="A52" s="15" t="s">
        <v>527</v>
      </c>
      <c r="B52" s="17" t="n">
        <v>5809</v>
      </c>
      <c r="C52" s="18">
        <f>(82.0/B52*100)</f>
        <v/>
      </c>
      <c r="D52" s="19" t="n">
        <v>5727</v>
      </c>
      <c r="E52" s="18" t="n">
        <v>485.91115188</v>
      </c>
      <c r="F52" s="20" t="n">
        <v>2.37774511</v>
      </c>
      <c r="G52" s="18" t="n">
        <v>450.77367202</v>
      </c>
      <c r="H52" s="20" t="n">
        <v>4.01921963</v>
      </c>
      <c r="I52" s="18" t="n">
        <v>447.97269256</v>
      </c>
      <c r="J52" s="20" t="n">
        <v>7.11400176</v>
      </c>
      <c r="K52" s="18" t="n">
        <v>420.22571686</v>
      </c>
      <c r="L52" s="20" t="n">
        <v>8.92480769</v>
      </c>
      <c r="M52" s="18" t="s">
        <v>481</v>
      </c>
      <c r="N52" s="20" t="s">
        <v>481</v>
      </c>
      <c r="O52" s="18" t="s">
        <v>481</v>
      </c>
      <c r="P52" s="20" t="s">
        <v>481</v>
      </c>
      <c r="Q52" s="18" t="s">
        <v>481</v>
      </c>
      <c r="R52" s="20" t="s">
        <v>481</v>
      </c>
      <c r="S52" s="18" t="s">
        <v>481</v>
      </c>
      <c r="T52" s="20" t="s">
        <v>481</v>
      </c>
      <c r="U52" s="18" t="n">
        <v>377.10589572</v>
      </c>
      <c r="V52" s="20" t="n">
        <v>14.41198533</v>
      </c>
    </row>
    <row r="53" spans="1:22">
      <c r="A53" s="15" t="s">
        <v>528</v>
      </c>
      <c r="B53" s="17" t="n">
        <v>5571</v>
      </c>
      <c r="C53" s="18">
        <f>(89.0/B53*100)</f>
        <v/>
      </c>
      <c r="D53" s="19" t="n">
        <v>5482</v>
      </c>
      <c r="E53" s="18" t="n">
        <v>454.99125234</v>
      </c>
      <c r="F53" s="20" t="n">
        <v>1.68513839</v>
      </c>
      <c r="G53" s="18" t="n">
        <v>416.25546398</v>
      </c>
      <c r="H53" s="20" t="n">
        <v>2.51132456</v>
      </c>
      <c r="I53" s="18" t="n">
        <v>397.19260962</v>
      </c>
      <c r="J53" s="20" t="n">
        <v>4.97317825</v>
      </c>
      <c r="K53" s="18" t="n">
        <v>377.31823045</v>
      </c>
      <c r="L53" s="20" t="n">
        <v>5.39631637</v>
      </c>
      <c r="M53" s="18" t="s">
        <v>481</v>
      </c>
      <c r="N53" s="20" t="s">
        <v>481</v>
      </c>
      <c r="O53" s="18" t="s">
        <v>481</v>
      </c>
      <c r="P53" s="20" t="s">
        <v>481</v>
      </c>
      <c r="Q53" s="18" t="s">
        <v>481</v>
      </c>
      <c r="R53" s="20" t="s">
        <v>481</v>
      </c>
      <c r="S53" s="18" t="s">
        <v>481</v>
      </c>
      <c r="T53" s="20" t="s">
        <v>481</v>
      </c>
      <c r="U53" s="18" t="n">
        <v>348.77076863</v>
      </c>
      <c r="V53" s="20" t="n">
        <v>6.51756759</v>
      </c>
    </row>
    <row r="54" spans="1:22">
      <c r="A54" s="15" t="s">
        <v>529</v>
      </c>
      <c r="B54" s="17" t="n">
        <v>4740</v>
      </c>
      <c r="C54" s="18">
        <f>(180.0/B54*100)</f>
        <v/>
      </c>
      <c r="D54" s="19" t="n">
        <v>4560</v>
      </c>
      <c r="E54" s="18" t="n">
        <v>343.97663267</v>
      </c>
      <c r="F54" s="20" t="n">
        <v>3.32394274</v>
      </c>
      <c r="G54" s="18" t="n">
        <v>333.25445274</v>
      </c>
      <c r="H54" s="20" t="n">
        <v>3.05874059</v>
      </c>
      <c r="I54" s="18" t="n">
        <v>328.60060281</v>
      </c>
      <c r="J54" s="20" t="n">
        <v>5.86772308</v>
      </c>
      <c r="K54" s="18" t="n">
        <v>312.54476858</v>
      </c>
      <c r="L54" s="20" t="n">
        <v>9.048790289999999</v>
      </c>
      <c r="M54" s="18" t="s">
        <v>481</v>
      </c>
      <c r="N54" s="20" t="s">
        <v>481</v>
      </c>
      <c r="O54" s="18" t="s">
        <v>481</v>
      </c>
      <c r="P54" s="20" t="s">
        <v>481</v>
      </c>
      <c r="Q54" s="18" t="s">
        <v>481</v>
      </c>
      <c r="R54" s="20" t="s">
        <v>481</v>
      </c>
      <c r="S54" s="18" t="s">
        <v>481</v>
      </c>
      <c r="T54" s="20" t="s">
        <v>481</v>
      </c>
      <c r="U54" s="18" t="n">
        <v>277.263659</v>
      </c>
      <c r="V54" s="20" t="n">
        <v>4.17848958</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525.91894381</v>
      </c>
      <c r="F56" s="20" t="n">
        <v>2.43241469</v>
      </c>
      <c r="G56" s="18" t="n">
        <v>497.03618453</v>
      </c>
      <c r="H56" s="20" t="n">
        <v>6.13670038</v>
      </c>
      <c r="I56" s="18" t="n">
        <v>470.44217312</v>
      </c>
      <c r="J56" s="20" t="n">
        <v>36.19507405</v>
      </c>
      <c r="K56" s="18" t="n">
        <v>432.66564773</v>
      </c>
      <c r="L56" s="20" t="n">
        <v>13.24125867</v>
      </c>
      <c r="M56" s="18" t="s">
        <v>481</v>
      </c>
      <c r="N56" s="20" t="s">
        <v>481</v>
      </c>
      <c r="O56" s="18" t="s">
        <v>481</v>
      </c>
      <c r="P56" s="20" t="s">
        <v>481</v>
      </c>
      <c r="Q56" s="18" t="s">
        <v>481</v>
      </c>
      <c r="R56" s="20" t="s">
        <v>481</v>
      </c>
      <c r="S56" s="18" t="s">
        <v>481</v>
      </c>
      <c r="T56" s="20" t="s">
        <v>481</v>
      </c>
      <c r="U56" s="18" t="n">
        <v>452.47157308</v>
      </c>
      <c r="V56" s="20" t="n">
        <v>23.78150423</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(143.0/B61*100)</f>
        <v/>
      </c>
      <c r="D61" s="19" t="n">
        <v>6382</v>
      </c>
      <c r="E61" s="18" t="n">
        <v>491.18542321</v>
      </c>
      <c r="F61" s="20" t="n">
        <v>2.57802913</v>
      </c>
      <c r="G61" s="18" t="n">
        <v>464.57331115</v>
      </c>
      <c r="H61" s="20" t="n">
        <v>3.26744926</v>
      </c>
      <c r="I61" s="18" t="n">
        <v>443.79381675</v>
      </c>
      <c r="J61" s="20" t="n">
        <v>5.83585028</v>
      </c>
      <c r="K61" s="18" t="n">
        <v>427.76060389</v>
      </c>
      <c r="L61" s="20" t="n">
        <v>7.44449851</v>
      </c>
      <c r="M61" s="18" t="s">
        <v>481</v>
      </c>
      <c r="N61" s="20" t="s">
        <v>481</v>
      </c>
      <c r="O61" s="18" t="s">
        <v>481</v>
      </c>
      <c r="P61" s="20" t="s">
        <v>481</v>
      </c>
      <c r="Q61" s="18" t="s">
        <v>481</v>
      </c>
      <c r="R61" s="20" t="s">
        <v>481</v>
      </c>
      <c r="S61" s="18" t="s">
        <v>481</v>
      </c>
      <c r="T61" s="20" t="s">
        <v>481</v>
      </c>
      <c r="U61" s="18" t="n">
        <v>393.71325483</v>
      </c>
      <c r="V61" s="20" t="n">
        <v>11.51408384</v>
      </c>
    </row>
    <row r="62" spans="1:22">
      <c r="A62" s="15" t="s">
        <v>537</v>
      </c>
      <c r="B62" s="17" t="n">
        <v>4476</v>
      </c>
      <c r="C62" s="18">
        <f>(3.0/B62*100)</f>
        <v/>
      </c>
      <c r="D62" s="19" t="n">
        <v>4473</v>
      </c>
      <c r="E62" s="18" t="n">
        <v>531.29066647</v>
      </c>
      <c r="F62" s="20" t="n">
        <v>1.1597977</v>
      </c>
      <c r="G62" s="18" t="n">
        <v>501.06257062</v>
      </c>
      <c r="H62" s="20" t="n">
        <v>4.87084393</v>
      </c>
      <c r="I62" s="18" t="n">
        <v>496.44287838</v>
      </c>
      <c r="J62" s="20" t="n">
        <v>15.69108549</v>
      </c>
      <c r="K62" s="18" t="n">
        <v>528.34586302</v>
      </c>
      <c r="L62" s="20" t="n">
        <v>17.77450843</v>
      </c>
      <c r="M62" s="18" t="s">
        <v>481</v>
      </c>
      <c r="N62" s="20" t="s">
        <v>481</v>
      </c>
      <c r="O62" s="18" t="s">
        <v>481</v>
      </c>
      <c r="P62" s="20" t="s">
        <v>481</v>
      </c>
      <c r="Q62" s="18" t="s">
        <v>481</v>
      </c>
      <c r="R62" s="20" t="s">
        <v>481</v>
      </c>
      <c r="S62" s="18" t="s">
        <v>481</v>
      </c>
      <c r="T62" s="20" t="s">
        <v>481</v>
      </c>
      <c r="U62" s="18" t="n">
        <v>477.88459047</v>
      </c>
      <c r="V62" s="20" t="n">
        <v>22.29430755</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(77.0/B66*100)</f>
        <v/>
      </c>
      <c r="D66" s="19" t="n">
        <v>5588</v>
      </c>
      <c r="E66" s="18" t="n">
        <v>430.00746229</v>
      </c>
      <c r="F66" s="20" t="n">
        <v>1.64623109</v>
      </c>
      <c r="G66" s="18" t="n">
        <v>410.29218864</v>
      </c>
      <c r="H66" s="20" t="n">
        <v>2.13472055</v>
      </c>
      <c r="I66" s="18" t="n">
        <v>399.05766586</v>
      </c>
      <c r="J66" s="20" t="n">
        <v>3.81588727</v>
      </c>
      <c r="K66" s="18" t="n">
        <v>393.641161</v>
      </c>
      <c r="L66" s="20" t="n">
        <v>3.43094297</v>
      </c>
      <c r="M66" s="18" t="s">
        <v>481</v>
      </c>
      <c r="N66" s="20" t="s">
        <v>481</v>
      </c>
      <c r="O66" s="18" t="s">
        <v>481</v>
      </c>
      <c r="P66" s="20" t="s">
        <v>481</v>
      </c>
      <c r="Q66" s="18" t="s">
        <v>481</v>
      </c>
      <c r="R66" s="20" t="s">
        <v>481</v>
      </c>
      <c r="S66" s="18" t="s">
        <v>481</v>
      </c>
      <c r="T66" s="20" t="s">
        <v>481</v>
      </c>
      <c r="U66" s="18" t="n">
        <v>328.89774198</v>
      </c>
      <c r="V66" s="20" t="n">
        <v>4.87120813</v>
      </c>
    </row>
    <row r="67" spans="1:22">
      <c r="A67" s="15" t="s">
        <v>542</v>
      </c>
      <c r="B67" s="17" t="n">
        <v>6971</v>
      </c>
      <c r="C67" s="18">
        <f>(263.0/B67*100)</f>
        <v/>
      </c>
      <c r="D67" s="19" t="n">
        <v>6708</v>
      </c>
      <c r="E67" s="18" t="n">
        <v>406.29867144</v>
      </c>
      <c r="F67" s="20" t="n">
        <v>2.50508221</v>
      </c>
      <c r="G67" s="18" t="n">
        <v>394.77480309</v>
      </c>
      <c r="H67" s="20" t="n">
        <v>2.83572427</v>
      </c>
      <c r="I67" s="18" t="n">
        <v>391.72590083</v>
      </c>
      <c r="J67" s="20" t="n">
        <v>5.04504065</v>
      </c>
      <c r="K67" s="18" t="n">
        <v>404.83802948</v>
      </c>
      <c r="L67" s="20" t="n">
        <v>8.21524758</v>
      </c>
      <c r="M67" s="18" t="s">
        <v>481</v>
      </c>
      <c r="N67" s="20" t="s">
        <v>481</v>
      </c>
      <c r="O67" s="18" t="s">
        <v>481</v>
      </c>
      <c r="P67" s="20" t="s">
        <v>481</v>
      </c>
      <c r="Q67" s="18" t="s">
        <v>481</v>
      </c>
      <c r="R67" s="20" t="s">
        <v>481</v>
      </c>
      <c r="S67" s="18" t="s">
        <v>481</v>
      </c>
      <c r="T67" s="20" t="s">
        <v>481</v>
      </c>
      <c r="U67" s="18" t="n">
        <v>329.81442826</v>
      </c>
      <c r="V67" s="20" t="n">
        <v>7.78314245</v>
      </c>
    </row>
    <row r="68" spans="1:22">
      <c r="A68" s="15" t="s">
        <v>543</v>
      </c>
      <c r="B68" s="17" t="n">
        <v>12083</v>
      </c>
      <c r="C68" s="18">
        <f>(27.0/B68*100)</f>
        <v/>
      </c>
      <c r="D68" s="19" t="n">
        <v>12056</v>
      </c>
      <c r="E68" s="18" t="n">
        <v>440.89071754</v>
      </c>
      <c r="F68" s="20" t="n">
        <v>1.27146066</v>
      </c>
      <c r="G68" s="18" t="n">
        <v>401.44982336</v>
      </c>
      <c r="H68" s="20" t="n">
        <v>1.88180053</v>
      </c>
      <c r="I68" s="18" t="n">
        <v>384.48094673</v>
      </c>
      <c r="J68" s="20" t="n">
        <v>3.81933254</v>
      </c>
      <c r="K68" s="18" t="n">
        <v>386.90124235</v>
      </c>
      <c r="L68" s="20" t="n">
        <v>6.07506827</v>
      </c>
      <c r="M68" s="18" t="s">
        <v>481</v>
      </c>
      <c r="N68" s="20" t="s">
        <v>481</v>
      </c>
      <c r="O68" s="18" t="s">
        <v>481</v>
      </c>
      <c r="P68" s="20" t="s">
        <v>481</v>
      </c>
      <c r="Q68" s="18" t="s">
        <v>481</v>
      </c>
      <c r="R68" s="20" t="s">
        <v>481</v>
      </c>
      <c r="S68" s="18" t="s">
        <v>481</v>
      </c>
      <c r="T68" s="20" t="s">
        <v>481</v>
      </c>
      <c r="U68" s="18" t="n">
        <v>335.2863306</v>
      </c>
      <c r="V68" s="20" t="n">
        <v>3.70105837</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496.87120887</v>
      </c>
      <c r="F70" s="20" t="n">
        <v>2.61645507</v>
      </c>
      <c r="G70" s="18" t="n">
        <v>478.33825857</v>
      </c>
      <c r="H70" s="20" t="n">
        <v>3.63776945</v>
      </c>
      <c r="I70" s="18" t="n">
        <v>473.54403661</v>
      </c>
      <c r="J70" s="20" t="n">
        <v>6.29477461</v>
      </c>
      <c r="K70" s="18" t="n">
        <v>467.86323886</v>
      </c>
      <c r="L70" s="20" t="n">
        <v>5.91840161</v>
      </c>
      <c r="M70" s="18" t="s">
        <v>481</v>
      </c>
      <c r="N70" s="20" t="s">
        <v>481</v>
      </c>
      <c r="O70" s="18" t="s">
        <v>481</v>
      </c>
      <c r="P70" s="20" t="s">
        <v>481</v>
      </c>
      <c r="Q70" s="18" t="s">
        <v>481</v>
      </c>
      <c r="R70" s="20" t="s">
        <v>481</v>
      </c>
      <c r="S70" s="18" t="s">
        <v>481</v>
      </c>
      <c r="T70" s="20" t="s">
        <v>481</v>
      </c>
      <c r="U70" s="18" t="n">
        <v>430.64198017</v>
      </c>
      <c r="V70" s="20" t="n">
        <v>9.22986369</v>
      </c>
    </row>
    <row r="71" spans="1:22">
      <c r="A71" s="15" t="s">
        <v>546</v>
      </c>
      <c r="B71" s="17" t="n">
        <v>6115</v>
      </c>
      <c r="C71" s="18">
        <f>(18.0/B71*100)</f>
        <v/>
      </c>
      <c r="D71" s="19" t="n">
        <v>6097</v>
      </c>
      <c r="E71" s="18" t="n">
        <v>556.52073325</v>
      </c>
      <c r="F71" s="20" t="n">
        <v>1.31234601</v>
      </c>
      <c r="G71" s="18" t="n">
        <v>556.82514795</v>
      </c>
      <c r="H71" s="20" t="n">
        <v>4.19957929</v>
      </c>
      <c r="I71" s="18" t="n">
        <v>525.1991735</v>
      </c>
      <c r="J71" s="20" t="n">
        <v>15.15064732</v>
      </c>
      <c r="K71" s="18" t="n">
        <v>506.65112019</v>
      </c>
      <c r="L71" s="20" t="n">
        <v>19.74384621</v>
      </c>
      <c r="M71" s="18" t="s">
        <v>481</v>
      </c>
      <c r="N71" s="20" t="s">
        <v>481</v>
      </c>
      <c r="O71" s="18" t="s">
        <v>481</v>
      </c>
      <c r="P71" s="20" t="s">
        <v>481</v>
      </c>
      <c r="Q71" s="18" t="s">
        <v>481</v>
      </c>
      <c r="R71" s="20" t="s">
        <v>481</v>
      </c>
      <c r="S71" s="18" t="s">
        <v>481</v>
      </c>
      <c r="T71" s="20" t="s">
        <v>481</v>
      </c>
      <c r="U71" s="18" t="n">
        <v>509.29125918</v>
      </c>
      <c r="V71" s="20" t="n">
        <v>22.62558477</v>
      </c>
    </row>
    <row r="72" spans="1:22">
      <c r="A72" s="15" t="s">
        <v>547</v>
      </c>
      <c r="B72" s="17" t="n">
        <v>7708</v>
      </c>
      <c r="C72" s="18">
        <f>(5.0/B72*100)</f>
        <v/>
      </c>
      <c r="D72" s="19" t="n">
        <v>7703</v>
      </c>
      <c r="E72" s="18" t="n">
        <v>540.10991675</v>
      </c>
      <c r="F72" s="20" t="n">
        <v>2.56034419</v>
      </c>
      <c r="G72" s="18" t="n">
        <v>479.02755692</v>
      </c>
      <c r="H72" s="20" t="n">
        <v>5.89612722</v>
      </c>
      <c r="I72" s="18" t="n">
        <v>467.06281989</v>
      </c>
      <c r="J72" s="20" t="n">
        <v>15.53853109</v>
      </c>
      <c r="K72" s="18" t="n">
        <v>406.22036823</v>
      </c>
      <c r="L72" s="20" t="n">
        <v>9.376276409999999</v>
      </c>
      <c r="M72" s="18" t="s">
        <v>481</v>
      </c>
      <c r="N72" s="20" t="s">
        <v>481</v>
      </c>
      <c r="O72" s="18" t="s">
        <v>481</v>
      </c>
      <c r="P72" s="20" t="s">
        <v>481</v>
      </c>
      <c r="Q72" s="18" t="s">
        <v>481</v>
      </c>
      <c r="R72" s="20" t="s">
        <v>481</v>
      </c>
      <c r="S72" s="18" t="s">
        <v>481</v>
      </c>
      <c r="T72" s="20" t="s">
        <v>481</v>
      </c>
      <c r="U72" s="18" t="n">
        <v>457.46191694</v>
      </c>
      <c r="V72" s="20" t="n">
        <v>35.18109796</v>
      </c>
    </row>
    <row r="73" spans="1:22">
      <c r="A73" s="15" t="s">
        <v>548</v>
      </c>
      <c r="B73" s="17" t="n">
        <v>8249</v>
      </c>
      <c r="C73" s="18">
        <f>(149.0/B73*100)</f>
        <v/>
      </c>
      <c r="D73" s="19" t="n">
        <v>8100</v>
      </c>
      <c r="E73" s="18" t="n">
        <v>423.13318947</v>
      </c>
      <c r="F73" s="20" t="n">
        <v>2.76962574</v>
      </c>
      <c r="G73" s="18" t="n">
        <v>420.89971234</v>
      </c>
      <c r="H73" s="20" t="n">
        <v>3.85820456</v>
      </c>
      <c r="I73" s="18" t="n">
        <v>426.93852898</v>
      </c>
      <c r="J73" s="20" t="n">
        <v>7.94919339</v>
      </c>
      <c r="K73" s="18" t="n">
        <v>402.96239473</v>
      </c>
      <c r="L73" s="20" t="n">
        <v>12.86730238</v>
      </c>
      <c r="M73" s="18" t="s">
        <v>481</v>
      </c>
      <c r="N73" s="20" t="s">
        <v>481</v>
      </c>
      <c r="O73" s="18" t="s">
        <v>481</v>
      </c>
      <c r="P73" s="20" t="s">
        <v>481</v>
      </c>
      <c r="Q73" s="18" t="s">
        <v>481</v>
      </c>
      <c r="R73" s="20" t="s">
        <v>481</v>
      </c>
      <c r="S73" s="18" t="s">
        <v>481</v>
      </c>
      <c r="T73" s="20" t="s">
        <v>481</v>
      </c>
      <c r="U73" s="18" t="n">
        <v>375.27242172</v>
      </c>
      <c r="V73" s="20" t="n">
        <v>11.56525362</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(229.0/B75*100)</f>
        <v/>
      </c>
      <c r="D75" s="19" t="n">
        <v>5146</v>
      </c>
      <c r="E75" s="18" t="n">
        <v>389.91457874</v>
      </c>
      <c r="F75" s="20" t="n">
        <v>2.45479035</v>
      </c>
      <c r="G75" s="18" t="n">
        <v>391.47551252</v>
      </c>
      <c r="H75" s="20" t="n">
        <v>2.85714095</v>
      </c>
      <c r="I75" s="18" t="n">
        <v>387.49253022</v>
      </c>
      <c r="J75" s="20" t="n">
        <v>4.08056027</v>
      </c>
      <c r="K75" s="18" t="n">
        <v>374.83670582</v>
      </c>
      <c r="L75" s="20" t="n">
        <v>5.02674229</v>
      </c>
      <c r="M75" s="18" t="s">
        <v>481</v>
      </c>
      <c r="N75" s="20" t="s">
        <v>481</v>
      </c>
      <c r="O75" s="18" t="s">
        <v>481</v>
      </c>
      <c r="P75" s="20" t="s">
        <v>481</v>
      </c>
      <c r="Q75" s="18" t="s">
        <v>481</v>
      </c>
      <c r="R75" s="20" t="s">
        <v>481</v>
      </c>
      <c r="S75" s="18" t="s">
        <v>481</v>
      </c>
      <c r="T75" s="20" t="s">
        <v>481</v>
      </c>
      <c r="U75" s="18" t="n">
        <v>347.30959759</v>
      </c>
      <c r="V75" s="20" t="n">
        <v>5.22973643</v>
      </c>
    </row>
    <row r="76" spans="1:22">
      <c r="A76" s="15" t="s">
        <v>551</v>
      </c>
      <c r="B76" s="17" t="n">
        <v>14167</v>
      </c>
      <c r="C76" s="18">
        <f>(230.0/B76*100)</f>
        <v/>
      </c>
      <c r="D76" s="19" t="n">
        <v>13937</v>
      </c>
      <c r="E76" s="18" t="n">
        <v>446.27379284</v>
      </c>
      <c r="F76" s="20" t="n">
        <v>2.61590611</v>
      </c>
      <c r="G76" s="18" t="n">
        <v>433.30991727</v>
      </c>
      <c r="H76" s="20" t="n">
        <v>2.88612354</v>
      </c>
      <c r="I76" s="18" t="n">
        <v>415.76702752</v>
      </c>
      <c r="J76" s="20" t="n">
        <v>6.04375877</v>
      </c>
      <c r="K76" s="18" t="n">
        <v>417.59125887</v>
      </c>
      <c r="L76" s="20" t="n">
        <v>9.589865</v>
      </c>
      <c r="M76" s="18" t="s">
        <v>481</v>
      </c>
      <c r="N76" s="20" t="s">
        <v>481</v>
      </c>
      <c r="O76" s="18" t="s">
        <v>481</v>
      </c>
      <c r="P76" s="20" t="s">
        <v>481</v>
      </c>
      <c r="Q76" s="18" t="s">
        <v>481</v>
      </c>
      <c r="R76" s="20" t="s">
        <v>481</v>
      </c>
      <c r="S76" s="18" t="s">
        <v>481</v>
      </c>
      <c r="T76" s="20" t="s">
        <v>481</v>
      </c>
      <c r="U76" s="18" t="n">
        <v>353.19795896</v>
      </c>
      <c r="V76" s="20" t="n">
        <v>4.84418649</v>
      </c>
    </row>
    <row r="77" spans="1:22">
      <c r="A77" s="15" t="s">
        <v>552</v>
      </c>
      <c r="B77" s="17" t="n">
        <v>6062</v>
      </c>
      <c r="C77" s="18">
        <f>(124.0/B77*100)</f>
        <v/>
      </c>
      <c r="D77" s="19" t="n">
        <v>5938</v>
      </c>
      <c r="E77" s="18" t="n">
        <v>450.08912152</v>
      </c>
      <c r="F77" s="20" t="n">
        <v>2.33566077</v>
      </c>
      <c r="G77" s="18" t="n">
        <v>428.86907389</v>
      </c>
      <c r="H77" s="20" t="n">
        <v>3.05760674</v>
      </c>
      <c r="I77" s="18" t="n">
        <v>421.28597246</v>
      </c>
      <c r="J77" s="20" t="n">
        <v>5.03912723</v>
      </c>
      <c r="K77" s="18" t="n">
        <v>411.23865016</v>
      </c>
      <c r="L77" s="20" t="n">
        <v>5.81963034</v>
      </c>
      <c r="M77" s="18" t="s">
        <v>481</v>
      </c>
      <c r="N77" s="20" t="s">
        <v>481</v>
      </c>
      <c r="O77" s="18" t="s">
        <v>481</v>
      </c>
      <c r="P77" s="20" t="s">
        <v>481</v>
      </c>
      <c r="Q77" s="18" t="s">
        <v>481</v>
      </c>
      <c r="R77" s="20" t="s">
        <v>481</v>
      </c>
      <c r="S77" s="18" t="s">
        <v>481</v>
      </c>
      <c r="T77" s="20" t="s">
        <v>481</v>
      </c>
      <c r="U77" s="18" t="n">
        <v>358.06067056</v>
      </c>
      <c r="V77" s="20" t="n">
        <v>5.37936601</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444.29144587</v>
      </c>
      <c r="F81" s="20" t="n">
        <v>2.90337251</v>
      </c>
      <c r="G81" s="18" t="n">
        <v>438.83695311</v>
      </c>
      <c r="H81" s="20" t="n">
        <v>4.39810211</v>
      </c>
      <c r="I81" s="18" t="n">
        <v>441.05476444</v>
      </c>
      <c r="J81" s="20" t="n">
        <v>9.247351569999999</v>
      </c>
      <c r="K81" s="18" t="n">
        <v>444.45863259</v>
      </c>
      <c r="L81" s="20" t="n">
        <v>16.00621774</v>
      </c>
      <c r="M81" s="18" t="s">
        <v>481</v>
      </c>
      <c r="N81" s="20" t="s">
        <v>481</v>
      </c>
      <c r="O81" s="18" t="s">
        <v>481</v>
      </c>
      <c r="P81" s="20" t="s">
        <v>481</v>
      </c>
      <c r="Q81" s="18" t="s">
        <v>481</v>
      </c>
      <c r="R81" s="20" t="s">
        <v>481</v>
      </c>
      <c r="S81" s="18" t="s">
        <v>481</v>
      </c>
      <c r="T81" s="20" t="s">
        <v>481</v>
      </c>
      <c r="U81" s="18" t="n">
        <v>407.20946329</v>
      </c>
      <c r="V81" s="20" t="n">
        <v>20.1527135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747</v>
      </c>
    </row>
    <row customHeight="1" ht="30" r="4" spans="1:22">
      <c r="A4" s="6" t="n"/>
      <c r="B4" s="7" t="s">
        <v>462</v>
      </c>
      <c r="C4" s="7" t="s">
        <v>463</v>
      </c>
      <c r="D4" s="8" t="s">
        <v>462</v>
      </c>
      <c r="E4" s="9" t="s">
        <v>622</v>
      </c>
      <c r="F4" s="10" t="n"/>
      <c r="G4" s="9" t="s">
        <v>743</v>
      </c>
      <c r="H4" s="10" t="n"/>
      <c r="I4" s="9" t="s">
        <v>744</v>
      </c>
      <c r="J4" s="10" t="n"/>
      <c r="K4" s="9" t="s">
        <v>745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(457.0/B7*100)</f>
        <v/>
      </c>
      <c r="D7" s="19" t="n">
        <v>14073</v>
      </c>
      <c r="E7" s="18" t="n">
        <v>526.84673963</v>
      </c>
      <c r="F7" s="20" t="n">
        <v>1.75959301</v>
      </c>
      <c r="G7" s="18" t="n">
        <v>501.35294813</v>
      </c>
      <c r="H7" s="20" t="n">
        <v>2.23419259</v>
      </c>
      <c r="I7" s="18" t="n">
        <v>487.86896271</v>
      </c>
      <c r="J7" s="20" t="n">
        <v>4.37521052</v>
      </c>
      <c r="K7" s="18" t="n">
        <v>462.40683183</v>
      </c>
      <c r="L7" s="20" t="n">
        <v>5.24394748</v>
      </c>
      <c r="M7" s="18" t="s">
        <v>481</v>
      </c>
      <c r="N7" s="20" t="s">
        <v>481</v>
      </c>
      <c r="O7" s="18" t="s">
        <v>481</v>
      </c>
      <c r="P7" s="20" t="s">
        <v>481</v>
      </c>
      <c r="Q7" s="18" t="s">
        <v>481</v>
      </c>
      <c r="R7" s="20" t="s">
        <v>481</v>
      </c>
      <c r="S7" s="18" t="s">
        <v>481</v>
      </c>
      <c r="T7" s="20" t="s">
        <v>481</v>
      </c>
      <c r="U7" s="18" t="n">
        <v>447.23772568</v>
      </c>
      <c r="V7" s="20" t="n">
        <v>7.20267774</v>
      </c>
    </row>
    <row r="8" spans="1:22">
      <c r="A8" s="15" t="s">
        <v>483</v>
      </c>
      <c r="B8" s="17" t="n">
        <v>7007</v>
      </c>
      <c r="C8" s="18">
        <f>(32.0/B8*100)</f>
        <v/>
      </c>
      <c r="D8" s="19" t="n">
        <v>6975</v>
      </c>
      <c r="E8" s="18" t="n">
        <v>504.79720148</v>
      </c>
      <c r="F8" s="20" t="n">
        <v>2.63429131</v>
      </c>
      <c r="G8" s="18" t="n">
        <v>485.24569172</v>
      </c>
      <c r="H8" s="20" t="n">
        <v>3.48988984</v>
      </c>
      <c r="I8" s="18" t="n">
        <v>474.57700592</v>
      </c>
      <c r="J8" s="20" t="n">
        <v>7.76072263</v>
      </c>
      <c r="K8" s="18" t="n">
        <v>470.81676547</v>
      </c>
      <c r="L8" s="20" t="n">
        <v>7.22959939</v>
      </c>
      <c r="M8" s="18" t="s">
        <v>481</v>
      </c>
      <c r="N8" s="20" t="s">
        <v>481</v>
      </c>
      <c r="O8" s="18" t="s">
        <v>481</v>
      </c>
      <c r="P8" s="20" t="s">
        <v>481</v>
      </c>
      <c r="Q8" s="18" t="n">
        <v>368.48347797</v>
      </c>
      <c r="R8" s="20" t="n">
        <v>14.99112476</v>
      </c>
      <c r="S8" s="18" t="s">
        <v>481</v>
      </c>
      <c r="T8" s="20" t="s">
        <v>481</v>
      </c>
      <c r="U8" s="18" t="n">
        <v>393.67791116</v>
      </c>
      <c r="V8" s="20" t="n">
        <v>14.62680601</v>
      </c>
    </row>
    <row r="9" spans="1:22">
      <c r="A9" s="15" t="s">
        <v>484</v>
      </c>
      <c r="B9" s="17" t="n">
        <v>9651</v>
      </c>
      <c r="C9" s="18">
        <f>(152.0/B9*100)</f>
        <v/>
      </c>
      <c r="D9" s="19" t="n">
        <v>9499</v>
      </c>
      <c r="E9" s="18" t="n">
        <v>531.29296946</v>
      </c>
      <c r="F9" s="20" t="n">
        <v>2.29068114</v>
      </c>
      <c r="G9" s="18" t="n">
        <v>497.42971671</v>
      </c>
      <c r="H9" s="20" t="n">
        <v>2.74191338</v>
      </c>
      <c r="I9" s="18" t="n">
        <v>477.15415503</v>
      </c>
      <c r="J9" s="20" t="n">
        <v>3.91826228</v>
      </c>
      <c r="K9" s="18" t="n">
        <v>460.48495018</v>
      </c>
      <c r="L9" s="20" t="n">
        <v>5.08797419</v>
      </c>
      <c r="M9" s="18" t="s">
        <v>481</v>
      </c>
      <c r="N9" s="20" t="s">
        <v>481</v>
      </c>
      <c r="O9" s="18" t="s">
        <v>481</v>
      </c>
      <c r="P9" s="20" t="s">
        <v>481</v>
      </c>
      <c r="Q9" s="18" t="n">
        <v>374.78530698</v>
      </c>
      <c r="R9" s="20" t="n">
        <v>11.62763904</v>
      </c>
      <c r="S9" s="18" t="s">
        <v>481</v>
      </c>
      <c r="T9" s="20" t="s">
        <v>481</v>
      </c>
      <c r="U9" s="18" t="n">
        <v>390.31594277</v>
      </c>
      <c r="V9" s="20" t="n">
        <v>10.60574474</v>
      </c>
    </row>
    <row r="10" spans="1:22">
      <c r="A10" s="15" t="s">
        <v>485</v>
      </c>
      <c r="B10" s="17" t="n">
        <v>20058</v>
      </c>
      <c r="C10" s="18">
        <f>(536.0/B10*100)</f>
        <v/>
      </c>
      <c r="D10" s="19" t="n">
        <v>19522</v>
      </c>
      <c r="E10" s="18" t="n">
        <v>545.83413269</v>
      </c>
      <c r="F10" s="20" t="n">
        <v>2.04694224</v>
      </c>
      <c r="G10" s="18" t="n">
        <v>519.94429397</v>
      </c>
      <c r="H10" s="20" t="n">
        <v>2.59167834</v>
      </c>
      <c r="I10" s="18" t="n">
        <v>508.95296842</v>
      </c>
      <c r="J10" s="20" t="n">
        <v>3.53903764</v>
      </c>
      <c r="K10" s="18" t="n">
        <v>487.6049479</v>
      </c>
      <c r="L10" s="20" t="n">
        <v>3.99923787</v>
      </c>
      <c r="M10" s="18" t="s">
        <v>481</v>
      </c>
      <c r="N10" s="20" t="s">
        <v>481</v>
      </c>
      <c r="O10" s="18" t="s">
        <v>481</v>
      </c>
      <c r="P10" s="20" t="s">
        <v>481</v>
      </c>
      <c r="Q10" s="18" t="s">
        <v>481</v>
      </c>
      <c r="R10" s="20" t="s">
        <v>481</v>
      </c>
      <c r="S10" s="18" t="s">
        <v>481</v>
      </c>
      <c r="T10" s="20" t="s">
        <v>481</v>
      </c>
      <c r="U10" s="18" t="n">
        <v>437.37791578</v>
      </c>
      <c r="V10" s="20" t="n">
        <v>9.71722649</v>
      </c>
    </row>
    <row r="11" spans="1:22">
      <c r="A11" s="15" t="s">
        <v>486</v>
      </c>
      <c r="B11" s="17" t="n">
        <v>7053</v>
      </c>
      <c r="C11" s="18">
        <f>(72.0/B11*100)</f>
        <v/>
      </c>
      <c r="D11" s="19" t="n">
        <v>6981</v>
      </c>
      <c r="E11" s="18" t="n">
        <v>466.515695</v>
      </c>
      <c r="F11" s="20" t="n">
        <v>3.45496146</v>
      </c>
      <c r="G11" s="18" t="n">
        <v>442.37122211</v>
      </c>
      <c r="H11" s="20" t="n">
        <v>2.65697799</v>
      </c>
      <c r="I11" s="18" t="n">
        <v>442.59218512</v>
      </c>
      <c r="J11" s="20" t="n">
        <v>4.06151093</v>
      </c>
      <c r="K11" s="18" t="n">
        <v>430.41609916</v>
      </c>
      <c r="L11" s="20" t="n">
        <v>4.21288636</v>
      </c>
      <c r="M11" s="18" t="s">
        <v>481</v>
      </c>
      <c r="N11" s="20" t="s">
        <v>481</v>
      </c>
      <c r="O11" s="18" t="s">
        <v>481</v>
      </c>
      <c r="P11" s="20" t="s">
        <v>481</v>
      </c>
      <c r="Q11" s="18" t="s">
        <v>481</v>
      </c>
      <c r="R11" s="20" t="s">
        <v>481</v>
      </c>
      <c r="S11" s="18" t="s">
        <v>481</v>
      </c>
      <c r="T11" s="20" t="s">
        <v>481</v>
      </c>
      <c r="U11" s="18" t="n">
        <v>387.2389849</v>
      </c>
      <c r="V11" s="20" t="n">
        <v>11.86897717</v>
      </c>
    </row>
    <row r="12" spans="1:22">
      <c r="A12" s="15" t="s">
        <v>487</v>
      </c>
      <c r="B12" s="17" t="n">
        <v>6894</v>
      </c>
      <c r="C12" s="18">
        <f>(59.0/B12*100)</f>
        <v/>
      </c>
      <c r="D12" s="19" t="n">
        <v>6835</v>
      </c>
      <c r="E12" s="18" t="n">
        <v>513.84362521</v>
      </c>
      <c r="F12" s="20" t="n">
        <v>2.32999288</v>
      </c>
      <c r="G12" s="18" t="n">
        <v>485.87796218</v>
      </c>
      <c r="H12" s="20" t="n">
        <v>2.85186563</v>
      </c>
      <c r="I12" s="18" t="n">
        <v>475.88041441</v>
      </c>
      <c r="J12" s="20" t="n">
        <v>4.53496955</v>
      </c>
      <c r="K12" s="18" t="n">
        <v>473.26333908</v>
      </c>
      <c r="L12" s="20" t="n">
        <v>4.86685212</v>
      </c>
      <c r="M12" s="18" t="s">
        <v>481</v>
      </c>
      <c r="N12" s="20" t="s">
        <v>481</v>
      </c>
      <c r="O12" s="18" t="s">
        <v>481</v>
      </c>
      <c r="P12" s="20" t="s">
        <v>481</v>
      </c>
      <c r="Q12" s="18" t="n">
        <v>366.6777112</v>
      </c>
      <c r="R12" s="20" t="n">
        <v>14.39052153</v>
      </c>
      <c r="S12" s="18" t="s">
        <v>481</v>
      </c>
      <c r="T12" s="20" t="s">
        <v>481</v>
      </c>
      <c r="U12" s="18" t="n">
        <v>383.11364093</v>
      </c>
      <c r="V12" s="20" t="n">
        <v>10.14526429</v>
      </c>
    </row>
    <row r="13" spans="1:22">
      <c r="A13" s="15" t="s">
        <v>488</v>
      </c>
      <c r="B13" s="17" t="n">
        <v>7161</v>
      </c>
      <c r="C13" s="18">
        <f>(101.0/B13*100)</f>
        <v/>
      </c>
      <c r="D13" s="19" t="n">
        <v>7060</v>
      </c>
      <c r="E13" s="18" t="n">
        <v>513.44003457</v>
      </c>
      <c r="F13" s="20" t="n">
        <v>2.38044425</v>
      </c>
      <c r="G13" s="18" t="n">
        <v>503.69813314</v>
      </c>
      <c r="H13" s="20" t="n">
        <v>3.09252588</v>
      </c>
      <c r="I13" s="18" t="n">
        <v>499.6814107</v>
      </c>
      <c r="J13" s="20" t="n">
        <v>5.4457057</v>
      </c>
      <c r="K13" s="18" t="n">
        <v>481.90497131</v>
      </c>
      <c r="L13" s="20" t="n">
        <v>5.37526021</v>
      </c>
      <c r="M13" s="18" t="s">
        <v>481</v>
      </c>
      <c r="N13" s="20" t="s">
        <v>481</v>
      </c>
      <c r="O13" s="18" t="s">
        <v>481</v>
      </c>
      <c r="P13" s="20" t="s">
        <v>481</v>
      </c>
      <c r="Q13" s="18" t="n">
        <v>436.36003517</v>
      </c>
      <c r="R13" s="20" t="n">
        <v>6.43426798</v>
      </c>
      <c r="S13" s="18" t="s">
        <v>481</v>
      </c>
      <c r="T13" s="20" t="s">
        <v>481</v>
      </c>
      <c r="U13" s="18" t="n">
        <v>374.9484988</v>
      </c>
      <c r="V13" s="20" t="n">
        <v>13.91437008</v>
      </c>
    </row>
    <row r="14" spans="1:22">
      <c r="A14" s="15" t="s">
        <v>489</v>
      </c>
      <c r="B14" s="17" t="n">
        <v>5587</v>
      </c>
      <c r="C14" s="18">
        <f>(78.0/B14*100)</f>
        <v/>
      </c>
      <c r="D14" s="19" t="n">
        <v>5509</v>
      </c>
      <c r="E14" s="18" t="n">
        <v>544.1363298</v>
      </c>
      <c r="F14" s="20" t="n">
        <v>2.07719146</v>
      </c>
      <c r="G14" s="18" t="n">
        <v>530.81306022</v>
      </c>
      <c r="H14" s="20" t="n">
        <v>3.25167374</v>
      </c>
      <c r="I14" s="18" t="n">
        <v>518.1844818</v>
      </c>
      <c r="J14" s="20" t="n">
        <v>5.28674745</v>
      </c>
      <c r="K14" s="18" t="n">
        <v>496.32814634</v>
      </c>
      <c r="L14" s="20" t="n">
        <v>6.08447064</v>
      </c>
      <c r="M14" s="18" t="s">
        <v>481</v>
      </c>
      <c r="N14" s="20" t="s">
        <v>481</v>
      </c>
      <c r="O14" s="18" t="s">
        <v>481</v>
      </c>
      <c r="P14" s="20" t="s">
        <v>481</v>
      </c>
      <c r="Q14" s="18" t="s">
        <v>481</v>
      </c>
      <c r="R14" s="20" t="s">
        <v>481</v>
      </c>
      <c r="S14" s="18" t="s">
        <v>481</v>
      </c>
      <c r="T14" s="20" t="s">
        <v>481</v>
      </c>
      <c r="U14" s="18" t="n">
        <v>434.16714357</v>
      </c>
      <c r="V14" s="20" t="n">
        <v>15.41762376</v>
      </c>
    </row>
    <row r="15" spans="1:22">
      <c r="A15" s="15" t="s">
        <v>490</v>
      </c>
      <c r="B15" s="17" t="n">
        <v>5882</v>
      </c>
      <c r="C15" s="18">
        <f>(56.0/B15*100)</f>
        <v/>
      </c>
      <c r="D15" s="19" t="n">
        <v>5826</v>
      </c>
      <c r="E15" s="18" t="n">
        <v>543.7945178</v>
      </c>
      <c r="F15" s="20" t="n">
        <v>2.30408094</v>
      </c>
      <c r="G15" s="18" t="n">
        <v>523.58214386</v>
      </c>
      <c r="H15" s="20" t="n">
        <v>3.5672833</v>
      </c>
      <c r="I15" s="18" t="n">
        <v>504.33383828</v>
      </c>
      <c r="J15" s="20" t="n">
        <v>5.90644524</v>
      </c>
      <c r="K15" s="18" t="n">
        <v>469.59387973</v>
      </c>
      <c r="L15" s="20" t="n">
        <v>7.55641851</v>
      </c>
      <c r="M15" s="18" t="s">
        <v>481</v>
      </c>
      <c r="N15" s="20" t="s">
        <v>481</v>
      </c>
      <c r="O15" s="18" t="s">
        <v>481</v>
      </c>
      <c r="P15" s="20" t="s">
        <v>481</v>
      </c>
      <c r="Q15" s="18" t="n">
        <v>375.95013089</v>
      </c>
      <c r="R15" s="20" t="n">
        <v>17.42774697</v>
      </c>
      <c r="S15" s="18" t="s">
        <v>481</v>
      </c>
      <c r="T15" s="20" t="s">
        <v>481</v>
      </c>
      <c r="U15" s="18" t="n">
        <v>458.65901032</v>
      </c>
      <c r="V15" s="20" t="n">
        <v>15.57755543</v>
      </c>
    </row>
    <row r="16" spans="1:22">
      <c r="A16" s="15" t="s">
        <v>491</v>
      </c>
      <c r="B16" s="17" t="n">
        <v>6108</v>
      </c>
      <c r="C16" s="18">
        <f>(114.0/B16*100)</f>
        <v/>
      </c>
      <c r="D16" s="19" t="n">
        <v>5994</v>
      </c>
      <c r="E16" s="18" t="n">
        <v>525.09073184</v>
      </c>
      <c r="F16" s="20" t="n">
        <v>2.36745188</v>
      </c>
      <c r="G16" s="18" t="n">
        <v>492.39613602</v>
      </c>
      <c r="H16" s="20" t="n">
        <v>2.85904812</v>
      </c>
      <c r="I16" s="18" t="n">
        <v>464.64525979</v>
      </c>
      <c r="J16" s="20" t="n">
        <v>4.70968759</v>
      </c>
      <c r="K16" s="18" t="n">
        <v>443.89120194</v>
      </c>
      <c r="L16" s="20" t="n">
        <v>5.17319948</v>
      </c>
      <c r="M16" s="18" t="s">
        <v>481</v>
      </c>
      <c r="N16" s="20" t="s">
        <v>481</v>
      </c>
      <c r="O16" s="18" t="s">
        <v>481</v>
      </c>
      <c r="P16" s="20" t="s">
        <v>481</v>
      </c>
      <c r="Q16" s="18" t="s">
        <v>481</v>
      </c>
      <c r="R16" s="20" t="s">
        <v>481</v>
      </c>
      <c r="S16" s="18" t="s">
        <v>481</v>
      </c>
      <c r="T16" s="20" t="s">
        <v>481</v>
      </c>
      <c r="U16" s="18" t="n">
        <v>350.58933431</v>
      </c>
      <c r="V16" s="20" t="n">
        <v>9.76531617</v>
      </c>
    </row>
    <row r="17" spans="1:22">
      <c r="A17" s="15" t="s">
        <v>492</v>
      </c>
      <c r="B17" s="17" t="n">
        <v>6504</v>
      </c>
      <c r="C17" s="18">
        <f>(916.0/B17*100)</f>
        <v/>
      </c>
      <c r="D17" s="19" t="n">
        <v>5588</v>
      </c>
      <c r="E17" s="18" t="n">
        <v>532.38549593</v>
      </c>
      <c r="F17" s="20" t="n">
        <v>3.03999154</v>
      </c>
      <c r="G17" s="18" t="n">
        <v>504.48752676</v>
      </c>
      <c r="H17" s="20" t="n">
        <v>3.73955894</v>
      </c>
      <c r="I17" s="18" t="n">
        <v>498.32566976</v>
      </c>
      <c r="J17" s="20" t="n">
        <v>5.75317853</v>
      </c>
      <c r="K17" s="18" t="n">
        <v>489.88237275</v>
      </c>
      <c r="L17" s="20" t="n">
        <v>7.46610613</v>
      </c>
      <c r="M17" s="18" t="s">
        <v>481</v>
      </c>
      <c r="N17" s="20" t="s">
        <v>481</v>
      </c>
      <c r="O17" s="18" t="s">
        <v>481</v>
      </c>
      <c r="P17" s="20" t="s">
        <v>481</v>
      </c>
      <c r="Q17" s="18" t="n">
        <v>360.48925247</v>
      </c>
      <c r="R17" s="20" t="n">
        <v>12.44339086</v>
      </c>
      <c r="S17" s="18" t="s">
        <v>481</v>
      </c>
      <c r="T17" s="20" t="s">
        <v>481</v>
      </c>
      <c r="U17" s="18" t="n">
        <v>426.40953956</v>
      </c>
      <c r="V17" s="20" t="n">
        <v>14.39911458</v>
      </c>
    </row>
    <row r="18" spans="1:22">
      <c r="A18" s="15" t="s">
        <v>493</v>
      </c>
      <c r="B18" s="17" t="n">
        <v>5532</v>
      </c>
      <c r="C18" s="18">
        <f>(28.0/B18*100)</f>
        <v/>
      </c>
      <c r="D18" s="19" t="n">
        <v>5504</v>
      </c>
      <c r="E18" s="18" t="n">
        <v>463.04705037</v>
      </c>
      <c r="F18" s="20" t="n">
        <v>3.95660891</v>
      </c>
      <c r="G18" s="18" t="n">
        <v>457.71576297</v>
      </c>
      <c r="H18" s="20" t="n">
        <v>4.3151987</v>
      </c>
      <c r="I18" s="18" t="n">
        <v>447.88645021</v>
      </c>
      <c r="J18" s="20" t="n">
        <v>5.74862449</v>
      </c>
      <c r="K18" s="18" t="n">
        <v>436.24301424</v>
      </c>
      <c r="L18" s="20" t="n">
        <v>5.50833746</v>
      </c>
      <c r="M18" s="18" t="s">
        <v>481</v>
      </c>
      <c r="N18" s="20" t="s">
        <v>481</v>
      </c>
      <c r="O18" s="18" t="s">
        <v>481</v>
      </c>
      <c r="P18" s="20" t="s">
        <v>481</v>
      </c>
      <c r="Q18" s="18" t="s">
        <v>481</v>
      </c>
      <c r="R18" s="20" t="s">
        <v>481</v>
      </c>
      <c r="S18" s="18" t="s">
        <v>481</v>
      </c>
      <c r="T18" s="20" t="s">
        <v>481</v>
      </c>
      <c r="U18" s="18" t="n">
        <v>363.66908966</v>
      </c>
      <c r="V18" s="20" t="n">
        <v>10.99269331</v>
      </c>
    </row>
    <row r="19" spans="1:22">
      <c r="A19" s="15" t="s">
        <v>494</v>
      </c>
      <c r="B19" s="17" t="n">
        <v>5658</v>
      </c>
      <c r="C19" s="18">
        <f>(101.0/B19*100)</f>
        <v/>
      </c>
      <c r="D19" s="19" t="n">
        <v>5557</v>
      </c>
      <c r="E19" s="18" t="n">
        <v>492.86450915</v>
      </c>
      <c r="F19" s="20" t="n">
        <v>2.74465143</v>
      </c>
      <c r="G19" s="18" t="n">
        <v>461.59021313</v>
      </c>
      <c r="H19" s="20" t="n">
        <v>3.69394471</v>
      </c>
      <c r="I19" s="18" t="n">
        <v>441.96936657</v>
      </c>
      <c r="J19" s="20" t="n">
        <v>6.56679045</v>
      </c>
      <c r="K19" s="18" t="n">
        <v>422.78859814</v>
      </c>
      <c r="L19" s="20" t="n">
        <v>6.36831831</v>
      </c>
      <c r="M19" s="18" t="s">
        <v>481</v>
      </c>
      <c r="N19" s="20" t="s">
        <v>481</v>
      </c>
      <c r="O19" s="18" t="s">
        <v>481</v>
      </c>
      <c r="P19" s="20" t="s">
        <v>481</v>
      </c>
      <c r="Q19" s="18" t="s">
        <v>481</v>
      </c>
      <c r="R19" s="20" t="s">
        <v>481</v>
      </c>
      <c r="S19" s="18" t="s">
        <v>481</v>
      </c>
      <c r="T19" s="20" t="s">
        <v>481</v>
      </c>
      <c r="U19" s="18" t="n">
        <v>369.08385444</v>
      </c>
      <c r="V19" s="20" t="n">
        <v>14.15789672</v>
      </c>
    </row>
    <row r="20" spans="1:22">
      <c r="A20" s="15" t="s">
        <v>495</v>
      </c>
      <c r="B20" s="17" t="n">
        <v>3371</v>
      </c>
      <c r="C20" s="18">
        <f>(75.0/B20*100)</f>
        <v/>
      </c>
      <c r="D20" s="19" t="n">
        <v>3296</v>
      </c>
      <c r="E20" s="18" t="n">
        <v>486.21494302</v>
      </c>
      <c r="F20" s="20" t="n">
        <v>2.31777373</v>
      </c>
      <c r="G20" s="18" t="n">
        <v>473.85497183</v>
      </c>
      <c r="H20" s="20" t="n">
        <v>2.72010753</v>
      </c>
      <c r="I20" s="18" t="n">
        <v>455.66084036</v>
      </c>
      <c r="J20" s="20" t="n">
        <v>5.57442259</v>
      </c>
      <c r="K20" s="18" t="n">
        <v>433.7570417</v>
      </c>
      <c r="L20" s="20" t="n">
        <v>6.27501322</v>
      </c>
      <c r="M20" s="18" t="s">
        <v>481</v>
      </c>
      <c r="N20" s="20" t="s">
        <v>481</v>
      </c>
      <c r="O20" s="18" t="s">
        <v>481</v>
      </c>
      <c r="P20" s="20" t="s">
        <v>481</v>
      </c>
      <c r="Q20" s="18" t="s">
        <v>481</v>
      </c>
      <c r="R20" s="20" t="s">
        <v>481</v>
      </c>
      <c r="S20" s="18" t="s">
        <v>481</v>
      </c>
      <c r="T20" s="20" t="s">
        <v>481</v>
      </c>
      <c r="U20" s="18" t="n">
        <v>396.08051742</v>
      </c>
      <c r="V20" s="20" t="n">
        <v>14.7008542</v>
      </c>
    </row>
    <row r="21" spans="1:22">
      <c r="A21" s="15" t="s">
        <v>496</v>
      </c>
      <c r="B21" s="17" t="n">
        <v>5741</v>
      </c>
      <c r="C21" s="18">
        <f>(45.0/B21*100)</f>
        <v/>
      </c>
      <c r="D21" s="19" t="n">
        <v>5696</v>
      </c>
      <c r="E21" s="18" t="n">
        <v>509.73944303</v>
      </c>
      <c r="F21" s="20" t="n">
        <v>2.28658405</v>
      </c>
      <c r="G21" s="18" t="n">
        <v>491.76977905</v>
      </c>
      <c r="H21" s="20" t="n">
        <v>3.87938224</v>
      </c>
      <c r="I21" s="18" t="n">
        <v>482.39532979</v>
      </c>
      <c r="J21" s="20" t="n">
        <v>6.16791135</v>
      </c>
      <c r="K21" s="18" t="n">
        <v>471.68537915</v>
      </c>
      <c r="L21" s="20" t="n">
        <v>11.10143345</v>
      </c>
      <c r="M21" s="18" t="s">
        <v>481</v>
      </c>
      <c r="N21" s="20" t="s">
        <v>481</v>
      </c>
      <c r="O21" s="18" t="s">
        <v>481</v>
      </c>
      <c r="P21" s="20" t="s">
        <v>481</v>
      </c>
      <c r="Q21" s="18" t="s">
        <v>481</v>
      </c>
      <c r="R21" s="20" t="s">
        <v>481</v>
      </c>
      <c r="S21" s="18" t="s">
        <v>481</v>
      </c>
      <c r="T21" s="20" t="s">
        <v>481</v>
      </c>
      <c r="U21" s="18" t="n">
        <v>460.74130088</v>
      </c>
      <c r="V21" s="20" t="n">
        <v>14.78601558</v>
      </c>
    </row>
    <row r="22" spans="1:22">
      <c r="A22" s="15" t="s">
        <v>497</v>
      </c>
      <c r="B22" s="17" t="n">
        <v>6598</v>
      </c>
      <c r="C22" s="18">
        <f>(34.0/B22*100)</f>
        <v/>
      </c>
      <c r="D22" s="19" t="n">
        <v>6564</v>
      </c>
      <c r="E22" s="18" t="n">
        <v>479.83935773</v>
      </c>
      <c r="F22" s="20" t="n">
        <v>3.5709408</v>
      </c>
      <c r="G22" s="18" t="n">
        <v>467.34179474</v>
      </c>
      <c r="H22" s="20" t="n">
        <v>3.93898929</v>
      </c>
      <c r="I22" s="18" t="n">
        <v>464.81212205</v>
      </c>
      <c r="J22" s="20" t="n">
        <v>5.59847453</v>
      </c>
      <c r="K22" s="18" t="n">
        <v>455.26051552</v>
      </c>
      <c r="L22" s="20" t="n">
        <v>6.56212482</v>
      </c>
      <c r="M22" s="18" t="s">
        <v>481</v>
      </c>
      <c r="N22" s="20" t="s">
        <v>481</v>
      </c>
      <c r="O22" s="18" t="s">
        <v>481</v>
      </c>
      <c r="P22" s="20" t="s">
        <v>481</v>
      </c>
      <c r="Q22" s="18" t="s">
        <v>481</v>
      </c>
      <c r="R22" s="20" t="s">
        <v>481</v>
      </c>
      <c r="S22" s="18" t="n">
        <v>356.74008068</v>
      </c>
      <c r="T22" s="20" t="n">
        <v>68.74837626</v>
      </c>
      <c r="U22" s="18" t="n">
        <v>335.79653868</v>
      </c>
      <c r="V22" s="20" t="n">
        <v>11.38649936</v>
      </c>
    </row>
    <row r="23" spans="1:22">
      <c r="A23" s="15" t="s">
        <v>498</v>
      </c>
      <c r="B23" s="17" t="n">
        <v>11583</v>
      </c>
      <c r="C23" s="18">
        <f>(225.0/B23*100)</f>
        <v/>
      </c>
      <c r="D23" s="19" t="n">
        <v>11358</v>
      </c>
      <c r="E23" s="18" t="n">
        <v>493.06306951</v>
      </c>
      <c r="F23" s="20" t="n">
        <v>2.44991818</v>
      </c>
      <c r="G23" s="18" t="n">
        <v>470.5477289</v>
      </c>
      <c r="H23" s="20" t="n">
        <v>3.67149131</v>
      </c>
      <c r="I23" s="18" t="n">
        <v>456.61737457</v>
      </c>
      <c r="J23" s="20" t="n">
        <v>6.78069833</v>
      </c>
      <c r="K23" s="18" t="n">
        <v>441.21052134</v>
      </c>
      <c r="L23" s="20" t="n">
        <v>7.14781088</v>
      </c>
      <c r="M23" s="18" t="s">
        <v>481</v>
      </c>
      <c r="N23" s="20" t="s">
        <v>481</v>
      </c>
      <c r="O23" s="18" t="s">
        <v>481</v>
      </c>
      <c r="P23" s="20" t="s">
        <v>481</v>
      </c>
      <c r="Q23" s="18" t="s">
        <v>481</v>
      </c>
      <c r="R23" s="20" t="s">
        <v>481</v>
      </c>
      <c r="S23" s="18" t="s">
        <v>481</v>
      </c>
      <c r="T23" s="20" t="s">
        <v>481</v>
      </c>
      <c r="U23" s="18" t="n">
        <v>415.11537903</v>
      </c>
      <c r="V23" s="20" t="n">
        <v>11.20262218</v>
      </c>
    </row>
    <row r="24" spans="1:22">
      <c r="A24" s="15" t="s">
        <v>499</v>
      </c>
      <c r="B24" s="17" t="n">
        <v>6647</v>
      </c>
      <c r="C24" s="18">
        <f>(7.0/B24*100)</f>
        <v/>
      </c>
      <c r="D24" s="19" t="n">
        <v>6640</v>
      </c>
      <c r="E24" s="18" t="n">
        <v>543.1249777100001</v>
      </c>
      <c r="F24" s="20" t="n">
        <v>2.8796697</v>
      </c>
      <c r="G24" s="18" t="n">
        <v>513.83197431</v>
      </c>
      <c r="H24" s="20" t="n">
        <v>6.31548233</v>
      </c>
      <c r="I24" s="18" t="n">
        <v>481.04779209</v>
      </c>
      <c r="J24" s="20" t="n">
        <v>12.97276077</v>
      </c>
      <c r="K24" s="18" t="n">
        <v>480.81690403</v>
      </c>
      <c r="L24" s="20" t="n">
        <v>14.42793683</v>
      </c>
      <c r="M24" s="18" t="s">
        <v>481</v>
      </c>
      <c r="N24" s="20" t="s">
        <v>481</v>
      </c>
      <c r="O24" s="18" t="s">
        <v>481</v>
      </c>
      <c r="P24" s="20" t="s">
        <v>481</v>
      </c>
      <c r="Q24" s="18" t="s">
        <v>481</v>
      </c>
      <c r="R24" s="20" t="s">
        <v>481</v>
      </c>
      <c r="S24" s="18" t="s">
        <v>481</v>
      </c>
      <c r="T24" s="20" t="s">
        <v>481</v>
      </c>
      <c r="U24" s="18" t="n">
        <v>423.71469414</v>
      </c>
      <c r="V24" s="20" t="n">
        <v>28.50738064</v>
      </c>
    </row>
    <row r="25" spans="1:22">
      <c r="A25" s="15" t="s">
        <v>500</v>
      </c>
      <c r="B25" s="17" t="n">
        <v>5581</v>
      </c>
      <c r="C25" s="18">
        <f>(25.0/B25*100)</f>
        <v/>
      </c>
      <c r="D25" s="19" t="n">
        <v>5556</v>
      </c>
      <c r="E25" s="18" t="n">
        <v>525.69181258</v>
      </c>
      <c r="F25" s="20" t="n">
        <v>3.21644174</v>
      </c>
      <c r="G25" s="18" t="n">
        <v>487.68106987</v>
      </c>
      <c r="H25" s="20" t="n">
        <v>4.48444003</v>
      </c>
      <c r="I25" s="18" t="n">
        <v>455.05352714</v>
      </c>
      <c r="J25" s="20" t="n">
        <v>8.68988849</v>
      </c>
      <c r="K25" s="18" t="n">
        <v>443.89932599</v>
      </c>
      <c r="L25" s="20" t="n">
        <v>10.09134539</v>
      </c>
      <c r="M25" s="18" t="s">
        <v>481</v>
      </c>
      <c r="N25" s="20" t="s">
        <v>481</v>
      </c>
      <c r="O25" s="18" t="s">
        <v>481</v>
      </c>
      <c r="P25" s="20" t="s">
        <v>481</v>
      </c>
      <c r="Q25" s="18" t="s">
        <v>481</v>
      </c>
      <c r="R25" s="20" t="s">
        <v>481</v>
      </c>
      <c r="S25" s="18" t="s">
        <v>481</v>
      </c>
      <c r="T25" s="20" t="s">
        <v>481</v>
      </c>
      <c r="U25" s="18" t="n">
        <v>382.36641634</v>
      </c>
      <c r="V25" s="20" t="n">
        <v>29.30455085</v>
      </c>
    </row>
    <row r="26" spans="1:22">
      <c r="A26" s="15" t="s">
        <v>501</v>
      </c>
      <c r="B26" s="17" t="n">
        <v>4869</v>
      </c>
      <c r="C26" s="18">
        <f>(41.0/B26*100)</f>
        <v/>
      </c>
      <c r="D26" s="19" t="n">
        <v>4828</v>
      </c>
      <c r="E26" s="18" t="n">
        <v>494.80589062</v>
      </c>
      <c r="F26" s="20" t="n">
        <v>2.29864087</v>
      </c>
      <c r="G26" s="18" t="n">
        <v>489.51444997</v>
      </c>
      <c r="H26" s="20" t="n">
        <v>2.41920329</v>
      </c>
      <c r="I26" s="18" t="n">
        <v>495.41041072</v>
      </c>
      <c r="J26" s="20" t="n">
        <v>3.99662951</v>
      </c>
      <c r="K26" s="18" t="n">
        <v>479.49822893</v>
      </c>
      <c r="L26" s="20" t="n">
        <v>4.55982249</v>
      </c>
      <c r="M26" s="18" t="s">
        <v>481</v>
      </c>
      <c r="N26" s="20" t="s">
        <v>481</v>
      </c>
      <c r="O26" s="18" t="s">
        <v>481</v>
      </c>
      <c r="P26" s="20" t="s">
        <v>481</v>
      </c>
      <c r="Q26" s="18" t="s">
        <v>481</v>
      </c>
      <c r="R26" s="20" t="s">
        <v>481</v>
      </c>
      <c r="S26" s="18" t="s">
        <v>481</v>
      </c>
      <c r="T26" s="20" t="s">
        <v>481</v>
      </c>
      <c r="U26" s="18" t="n">
        <v>412.61551318</v>
      </c>
      <c r="V26" s="20" t="n">
        <v>11.24097345</v>
      </c>
    </row>
    <row r="27" spans="1:22">
      <c r="A27" s="15" t="s">
        <v>502</v>
      </c>
      <c r="B27" s="17" t="n">
        <v>5299</v>
      </c>
      <c r="C27" s="18">
        <f>(32.0/B27*100)</f>
        <v/>
      </c>
      <c r="D27" s="19" t="n">
        <v>5267</v>
      </c>
      <c r="E27" s="18" t="n">
        <v>500.83398982</v>
      </c>
      <c r="F27" s="20" t="n">
        <v>1.84392069</v>
      </c>
      <c r="G27" s="18" t="n">
        <v>477.19928648</v>
      </c>
      <c r="H27" s="20" t="n">
        <v>2.15061176</v>
      </c>
      <c r="I27" s="18" t="n">
        <v>458.94953817</v>
      </c>
      <c r="J27" s="20" t="n">
        <v>4.64423977</v>
      </c>
      <c r="K27" s="18" t="n">
        <v>466.54890622</v>
      </c>
      <c r="L27" s="20" t="n">
        <v>4.25427088</v>
      </c>
      <c r="M27" s="18" t="s">
        <v>481</v>
      </c>
      <c r="N27" s="20" t="s">
        <v>481</v>
      </c>
      <c r="O27" s="18" t="s">
        <v>481</v>
      </c>
      <c r="P27" s="20" t="s">
        <v>481</v>
      </c>
      <c r="Q27" s="18" t="s">
        <v>481</v>
      </c>
      <c r="R27" s="20" t="s">
        <v>481</v>
      </c>
      <c r="S27" s="18" t="s">
        <v>481</v>
      </c>
      <c r="T27" s="20" t="s">
        <v>481</v>
      </c>
      <c r="U27" s="18" t="n">
        <v>380.26627268</v>
      </c>
      <c r="V27" s="20" t="n">
        <v>8.03595994</v>
      </c>
    </row>
    <row r="28" spans="1:22">
      <c r="A28" s="15" t="s">
        <v>503</v>
      </c>
      <c r="B28" s="17" t="n">
        <v>7568</v>
      </c>
      <c r="C28" s="18">
        <f>(114.0/B28*100)</f>
        <v/>
      </c>
      <c r="D28" s="19" t="n">
        <v>7454</v>
      </c>
      <c r="E28" s="18" t="n">
        <v>420.95177052</v>
      </c>
      <c r="F28" s="20" t="n">
        <v>2.52107424</v>
      </c>
      <c r="G28" s="18" t="n">
        <v>412.4759772</v>
      </c>
      <c r="H28" s="20" t="n">
        <v>2.47587124</v>
      </c>
      <c r="I28" s="18" t="n">
        <v>413.98479391</v>
      </c>
      <c r="J28" s="20" t="n">
        <v>4.99901352</v>
      </c>
      <c r="K28" s="18" t="n">
        <v>413.32657301</v>
      </c>
      <c r="L28" s="20" t="n">
        <v>6.14271644</v>
      </c>
      <c r="M28" s="18" t="s">
        <v>481</v>
      </c>
      <c r="N28" s="20" t="s">
        <v>481</v>
      </c>
      <c r="O28" s="18" t="s">
        <v>481</v>
      </c>
      <c r="P28" s="20" t="s">
        <v>481</v>
      </c>
      <c r="Q28" s="18" t="s">
        <v>481</v>
      </c>
      <c r="R28" s="20" t="s">
        <v>481</v>
      </c>
      <c r="S28" s="18" t="s">
        <v>481</v>
      </c>
      <c r="T28" s="20" t="s">
        <v>481</v>
      </c>
      <c r="U28" s="18" t="n">
        <v>386.36799535</v>
      </c>
      <c r="V28" s="20" t="n">
        <v>8.6736381</v>
      </c>
    </row>
    <row r="29" spans="1:22">
      <c r="A29" s="15" t="s">
        <v>504</v>
      </c>
      <c r="B29" s="17" t="n">
        <v>5385</v>
      </c>
      <c r="C29" s="18">
        <f>(30.0/B29*100)</f>
        <v/>
      </c>
      <c r="D29" s="19" t="n">
        <v>5355</v>
      </c>
      <c r="E29" s="18" t="n">
        <v>537.58486513</v>
      </c>
      <c r="F29" s="20" t="n">
        <v>2.6235617</v>
      </c>
      <c r="G29" s="18" t="n">
        <v>502.97243219</v>
      </c>
      <c r="H29" s="20" t="n">
        <v>2.93418973</v>
      </c>
      <c r="I29" s="18" t="n">
        <v>471.79464872</v>
      </c>
      <c r="J29" s="20" t="n">
        <v>5.33480428</v>
      </c>
      <c r="K29" s="18" t="n">
        <v>467.89890214</v>
      </c>
      <c r="L29" s="20" t="n">
        <v>5.436244</v>
      </c>
      <c r="M29" s="18" t="s">
        <v>481</v>
      </c>
      <c r="N29" s="20" t="s">
        <v>481</v>
      </c>
      <c r="O29" s="18" t="s">
        <v>481</v>
      </c>
      <c r="P29" s="20" t="s">
        <v>481</v>
      </c>
      <c r="Q29" s="18" t="n">
        <v>358.28551468</v>
      </c>
      <c r="R29" s="20" t="n">
        <v>8.567023300000001</v>
      </c>
      <c r="S29" s="18" t="s">
        <v>481</v>
      </c>
      <c r="T29" s="20" t="s">
        <v>481</v>
      </c>
      <c r="U29" s="18" t="n">
        <v>410.27769629</v>
      </c>
      <c r="V29" s="20" t="n">
        <v>20.90963727</v>
      </c>
    </row>
    <row r="30" spans="1:22">
      <c r="A30" s="15" t="s">
        <v>505</v>
      </c>
      <c r="B30" s="17" t="n">
        <v>4520</v>
      </c>
      <c r="C30" s="18">
        <f>(118.0/B30*100)</f>
        <v/>
      </c>
      <c r="D30" s="19" t="n">
        <v>4402</v>
      </c>
      <c r="E30" s="18" t="n">
        <v>535.88288416</v>
      </c>
      <c r="F30" s="20" t="n">
        <v>3.06275107</v>
      </c>
      <c r="G30" s="18" t="n">
        <v>506.89057667</v>
      </c>
      <c r="H30" s="20" t="n">
        <v>3.28973721</v>
      </c>
      <c r="I30" s="18" t="n">
        <v>481.1104404</v>
      </c>
      <c r="J30" s="20" t="n">
        <v>5.64519252</v>
      </c>
      <c r="K30" s="18" t="n">
        <v>451.85433651</v>
      </c>
      <c r="L30" s="20" t="n">
        <v>5.91171399</v>
      </c>
      <c r="M30" s="18" t="s">
        <v>481</v>
      </c>
      <c r="N30" s="20" t="s">
        <v>481</v>
      </c>
      <c r="O30" s="18" t="s">
        <v>481</v>
      </c>
      <c r="P30" s="20" t="s">
        <v>481</v>
      </c>
      <c r="Q30" s="18" t="s">
        <v>481</v>
      </c>
      <c r="R30" s="20" t="s">
        <v>481</v>
      </c>
      <c r="S30" s="18" t="s">
        <v>481</v>
      </c>
      <c r="T30" s="20" t="s">
        <v>481</v>
      </c>
      <c r="U30" s="18" t="n">
        <v>420.63678905</v>
      </c>
      <c r="V30" s="20" t="n">
        <v>13.2092572</v>
      </c>
    </row>
    <row r="31" spans="1:22">
      <c r="A31" s="15" t="s">
        <v>506</v>
      </c>
      <c r="B31" s="17" t="n">
        <v>5456</v>
      </c>
      <c r="C31" s="18">
        <f>(130.0/B31*100)</f>
        <v/>
      </c>
      <c r="D31" s="19" t="n">
        <v>5326</v>
      </c>
      <c r="E31" s="18" t="n">
        <v>516.09579969</v>
      </c>
      <c r="F31" s="20" t="n">
        <v>2.43980039</v>
      </c>
      <c r="G31" s="18" t="n">
        <v>488.46806334</v>
      </c>
      <c r="H31" s="20" t="n">
        <v>3.00273363</v>
      </c>
      <c r="I31" s="18" t="n">
        <v>485.54819586</v>
      </c>
      <c r="J31" s="20" t="n">
        <v>4.9212399</v>
      </c>
      <c r="K31" s="18" t="n">
        <v>465.58064067</v>
      </c>
      <c r="L31" s="20" t="n">
        <v>5.35490053</v>
      </c>
      <c r="M31" s="18" t="s">
        <v>481</v>
      </c>
      <c r="N31" s="20" t="s">
        <v>481</v>
      </c>
      <c r="O31" s="18" t="s">
        <v>481</v>
      </c>
      <c r="P31" s="20" t="s">
        <v>481</v>
      </c>
      <c r="Q31" s="18" t="s">
        <v>481</v>
      </c>
      <c r="R31" s="20" t="s">
        <v>481</v>
      </c>
      <c r="S31" s="18" t="s">
        <v>481</v>
      </c>
      <c r="T31" s="20" t="s">
        <v>481</v>
      </c>
      <c r="U31" s="18" t="n">
        <v>401.33122981</v>
      </c>
      <c r="V31" s="20" t="n">
        <v>11.13427358</v>
      </c>
    </row>
    <row r="32" spans="1:22">
      <c r="A32" s="15" t="s">
        <v>507</v>
      </c>
      <c r="B32" s="17" t="n">
        <v>4478</v>
      </c>
      <c r="C32" s="18">
        <f>(6.0/B32*100)</f>
        <v/>
      </c>
      <c r="D32" s="19" t="n">
        <v>4472</v>
      </c>
      <c r="E32" s="18" t="n">
        <v>509.53530409</v>
      </c>
      <c r="F32" s="20" t="n">
        <v>2.86713291</v>
      </c>
      <c r="G32" s="18" t="n">
        <v>501.82174745</v>
      </c>
      <c r="H32" s="20" t="n">
        <v>3.70238226</v>
      </c>
      <c r="I32" s="18" t="n">
        <v>494.7744624</v>
      </c>
      <c r="J32" s="20" t="n">
        <v>4.72380187</v>
      </c>
      <c r="K32" s="18" t="n">
        <v>485.59958594</v>
      </c>
      <c r="L32" s="20" t="n">
        <v>4.9787071</v>
      </c>
      <c r="M32" s="18" t="s">
        <v>481</v>
      </c>
      <c r="N32" s="20" t="s">
        <v>481</v>
      </c>
      <c r="O32" s="18" t="s">
        <v>481</v>
      </c>
      <c r="P32" s="20" t="s">
        <v>481</v>
      </c>
      <c r="Q32" s="18" t="s">
        <v>481</v>
      </c>
      <c r="R32" s="20" t="s">
        <v>481</v>
      </c>
      <c r="S32" s="18" t="s">
        <v>481</v>
      </c>
      <c r="T32" s="20" t="s">
        <v>481</v>
      </c>
      <c r="U32" s="18" t="n">
        <v>398.65805133</v>
      </c>
      <c r="V32" s="20" t="n">
        <v>36.00079667</v>
      </c>
    </row>
    <row r="33" spans="1:22">
      <c r="A33" s="15" t="s">
        <v>508</v>
      </c>
      <c r="B33" s="17" t="n">
        <v>7325</v>
      </c>
      <c r="C33" s="18">
        <f>(76.0/B33*100)</f>
        <v/>
      </c>
      <c r="D33" s="19" t="n">
        <v>7249</v>
      </c>
      <c r="E33" s="18" t="n">
        <v>507.5748932</v>
      </c>
      <c r="F33" s="20" t="n">
        <v>2.68008217</v>
      </c>
      <c r="G33" s="18" t="n">
        <v>498.10111543</v>
      </c>
      <c r="H33" s="20" t="n">
        <v>3.66511872</v>
      </c>
      <c r="I33" s="18" t="n">
        <v>500.12315456</v>
      </c>
      <c r="J33" s="20" t="n">
        <v>6.06864437</v>
      </c>
      <c r="K33" s="18" t="n">
        <v>487.68437347</v>
      </c>
      <c r="L33" s="20" t="n">
        <v>6.17656686</v>
      </c>
      <c r="M33" s="18" t="s">
        <v>481</v>
      </c>
      <c r="N33" s="20" t="s">
        <v>481</v>
      </c>
      <c r="O33" s="18" t="s">
        <v>481</v>
      </c>
      <c r="P33" s="20" t="s">
        <v>481</v>
      </c>
      <c r="Q33" s="18" t="s">
        <v>481</v>
      </c>
      <c r="R33" s="20" t="s">
        <v>481</v>
      </c>
      <c r="S33" s="18" t="s">
        <v>481</v>
      </c>
      <c r="T33" s="20" t="s">
        <v>481</v>
      </c>
      <c r="U33" s="18" t="n">
        <v>413.34045559</v>
      </c>
      <c r="V33" s="20" t="n">
        <v>12.58355368</v>
      </c>
    </row>
    <row r="34" spans="1:22">
      <c r="A34" s="15" t="s">
        <v>509</v>
      </c>
      <c r="B34" s="17" t="n">
        <v>6350</v>
      </c>
      <c r="C34" s="18">
        <f>(50.0/B34*100)</f>
        <v/>
      </c>
      <c r="D34" s="19" t="n">
        <v>6300</v>
      </c>
      <c r="E34" s="18" t="n">
        <v>482.18436321</v>
      </c>
      <c r="F34" s="20" t="n">
        <v>2.65784622</v>
      </c>
      <c r="G34" s="18" t="n">
        <v>450.64125935</v>
      </c>
      <c r="H34" s="20" t="n">
        <v>3.52607278</v>
      </c>
      <c r="I34" s="18" t="n">
        <v>442.11694751</v>
      </c>
      <c r="J34" s="20" t="n">
        <v>5.86795062</v>
      </c>
      <c r="K34" s="18" t="n">
        <v>419.97305366</v>
      </c>
      <c r="L34" s="20" t="n">
        <v>5.90330447</v>
      </c>
      <c r="M34" s="18" t="s">
        <v>481</v>
      </c>
      <c r="N34" s="20" t="s">
        <v>481</v>
      </c>
      <c r="O34" s="18" t="s">
        <v>481</v>
      </c>
      <c r="P34" s="20" t="s">
        <v>481</v>
      </c>
      <c r="Q34" s="18" t="n">
        <v>306.56969545</v>
      </c>
      <c r="R34" s="20" t="n">
        <v>10.27624616</v>
      </c>
      <c r="S34" s="18" t="s">
        <v>481</v>
      </c>
      <c r="T34" s="20" t="s">
        <v>481</v>
      </c>
      <c r="U34" s="18" t="n">
        <v>363.07288992</v>
      </c>
      <c r="V34" s="20" t="n">
        <v>10.62832711</v>
      </c>
    </row>
    <row r="35" spans="1:22">
      <c r="A35" s="15" t="s">
        <v>510</v>
      </c>
      <c r="B35" s="17" t="n">
        <v>6406</v>
      </c>
      <c r="C35" s="18">
        <f>(44.0/B35*100)</f>
        <v/>
      </c>
      <c r="D35" s="19" t="n">
        <v>6362</v>
      </c>
      <c r="E35" s="18" t="n">
        <v>524.0708127299999</v>
      </c>
      <c r="F35" s="20" t="n">
        <v>2.06927511</v>
      </c>
      <c r="G35" s="18" t="n">
        <v>515.21041647</v>
      </c>
      <c r="H35" s="20" t="n">
        <v>2.85787369</v>
      </c>
      <c r="I35" s="18" t="n">
        <v>486.06741716</v>
      </c>
      <c r="J35" s="20" t="n">
        <v>5.41989013</v>
      </c>
      <c r="K35" s="18" t="n">
        <v>483.62960018</v>
      </c>
      <c r="L35" s="20" t="n">
        <v>5.93877063</v>
      </c>
      <c r="M35" s="18" t="s">
        <v>481</v>
      </c>
      <c r="N35" s="20" t="s">
        <v>481</v>
      </c>
      <c r="O35" s="18" t="s">
        <v>481</v>
      </c>
      <c r="P35" s="20" t="s">
        <v>481</v>
      </c>
      <c r="Q35" s="18" t="n">
        <v>374.85244494</v>
      </c>
      <c r="R35" s="20" t="n">
        <v>5.84040672</v>
      </c>
      <c r="S35" s="18" t="s">
        <v>481</v>
      </c>
      <c r="T35" s="20" t="s">
        <v>481</v>
      </c>
      <c r="U35" s="18" t="n">
        <v>405.94997405</v>
      </c>
      <c r="V35" s="20" t="n">
        <v>13.41272489</v>
      </c>
    </row>
    <row r="36" spans="1:22">
      <c r="A36" s="15" t="s">
        <v>511</v>
      </c>
      <c r="B36" s="17" t="n">
        <v>6736</v>
      </c>
      <c r="C36" s="18">
        <f>(34.0/B36*100)</f>
        <v/>
      </c>
      <c r="D36" s="19" t="n">
        <v>6702</v>
      </c>
      <c r="E36" s="18" t="n">
        <v>503.75573882</v>
      </c>
      <c r="F36" s="20" t="n">
        <v>2.32929507</v>
      </c>
      <c r="G36" s="18" t="n">
        <v>484.41733752</v>
      </c>
      <c r="H36" s="20" t="n">
        <v>2.58324726</v>
      </c>
      <c r="I36" s="18" t="n">
        <v>483.83167997</v>
      </c>
      <c r="J36" s="20" t="n">
        <v>5.20062709</v>
      </c>
      <c r="K36" s="18" t="n">
        <v>461.73395756</v>
      </c>
      <c r="L36" s="20" t="n">
        <v>5.31586021</v>
      </c>
      <c r="M36" s="18" t="s">
        <v>481</v>
      </c>
      <c r="N36" s="20" t="s">
        <v>481</v>
      </c>
      <c r="O36" s="18" t="s">
        <v>481</v>
      </c>
      <c r="P36" s="20" t="s">
        <v>481</v>
      </c>
      <c r="Q36" s="18" t="s">
        <v>481</v>
      </c>
      <c r="R36" s="20" t="s">
        <v>481</v>
      </c>
      <c r="S36" s="18" t="s">
        <v>481</v>
      </c>
      <c r="T36" s="20" t="s">
        <v>481</v>
      </c>
      <c r="U36" s="18" t="n">
        <v>398.27259618</v>
      </c>
      <c r="V36" s="20" t="n">
        <v>13.19001433</v>
      </c>
    </row>
    <row r="37" spans="1:22">
      <c r="A37" s="15" t="s">
        <v>512</v>
      </c>
      <c r="B37" s="17" t="n">
        <v>5458</v>
      </c>
      <c r="C37" s="18">
        <f>(74.0/B37*100)</f>
        <v/>
      </c>
      <c r="D37" s="19" t="n">
        <v>5384</v>
      </c>
      <c r="E37" s="18" t="n">
        <v>512.4581902800001</v>
      </c>
      <c r="F37" s="20" t="n">
        <v>3.51433364</v>
      </c>
      <c r="G37" s="18" t="n">
        <v>493.06061929</v>
      </c>
      <c r="H37" s="20" t="n">
        <v>4.17972648</v>
      </c>
      <c r="I37" s="18" t="n">
        <v>482.34788162</v>
      </c>
      <c r="J37" s="20" t="n">
        <v>5.75808583</v>
      </c>
      <c r="K37" s="18" t="n">
        <v>455.04346826</v>
      </c>
      <c r="L37" s="20" t="n">
        <v>6.54942207</v>
      </c>
      <c r="M37" s="18" t="s">
        <v>481</v>
      </c>
      <c r="N37" s="20" t="s">
        <v>481</v>
      </c>
      <c r="O37" s="18" t="s">
        <v>481</v>
      </c>
      <c r="P37" s="20" t="s">
        <v>481</v>
      </c>
      <c r="Q37" s="18" t="s">
        <v>481</v>
      </c>
      <c r="R37" s="20" t="s">
        <v>481</v>
      </c>
      <c r="S37" s="18" t="s">
        <v>481</v>
      </c>
      <c r="T37" s="20" t="s">
        <v>481</v>
      </c>
      <c r="U37" s="18" t="n">
        <v>376.55459512</v>
      </c>
      <c r="V37" s="20" t="n">
        <v>9.79579683</v>
      </c>
    </row>
    <row r="38" spans="1:22">
      <c r="A38" s="15" t="s">
        <v>513</v>
      </c>
      <c r="B38" s="17" t="n">
        <v>5860</v>
      </c>
      <c r="C38" s="18">
        <f>(17.0/B38*100)</f>
        <v/>
      </c>
      <c r="D38" s="19" t="n">
        <v>5843</v>
      </c>
      <c r="E38" s="18" t="n">
        <v>519.0187619</v>
      </c>
      <c r="F38" s="20" t="n">
        <v>2.99616351</v>
      </c>
      <c r="G38" s="18" t="n">
        <v>501.49878906</v>
      </c>
      <c r="H38" s="20" t="n">
        <v>4.05799481</v>
      </c>
      <c r="I38" s="18" t="n">
        <v>484.57387741</v>
      </c>
      <c r="J38" s="20" t="n">
        <v>5.50314374</v>
      </c>
      <c r="K38" s="18" t="n">
        <v>470.39073089</v>
      </c>
      <c r="L38" s="20" t="n">
        <v>7.24498538</v>
      </c>
      <c r="M38" s="18" t="s">
        <v>481</v>
      </c>
      <c r="N38" s="20" t="s">
        <v>481</v>
      </c>
      <c r="O38" s="18" t="s">
        <v>481</v>
      </c>
      <c r="P38" s="20" t="s">
        <v>481</v>
      </c>
      <c r="Q38" s="18" t="s">
        <v>481</v>
      </c>
      <c r="R38" s="20" t="s">
        <v>481</v>
      </c>
      <c r="S38" s="18" t="s">
        <v>481</v>
      </c>
      <c r="T38" s="20" t="s">
        <v>481</v>
      </c>
      <c r="U38" s="18" t="n">
        <v>413.18986506</v>
      </c>
      <c r="V38" s="20" t="n">
        <v>15.78514572</v>
      </c>
    </row>
    <row r="39" spans="1:22">
      <c r="A39" s="15" t="s">
        <v>514</v>
      </c>
      <c r="B39" s="17" t="n">
        <v>5895</v>
      </c>
      <c r="C39" s="18">
        <f>(33.0/B39*100)</f>
        <v/>
      </c>
      <c r="D39" s="19" t="n">
        <v>5862</v>
      </c>
      <c r="E39" s="18" t="n">
        <v>432.33232091</v>
      </c>
      <c r="F39" s="20" t="n">
        <v>4.58888631</v>
      </c>
      <c r="G39" s="18" t="n">
        <v>420.23644025</v>
      </c>
      <c r="H39" s="20" t="n">
        <v>4.20477867</v>
      </c>
      <c r="I39" s="18" t="n">
        <v>423.16392193</v>
      </c>
      <c r="J39" s="20" t="n">
        <v>5.97353936</v>
      </c>
      <c r="K39" s="18" t="n">
        <v>420.90806685</v>
      </c>
      <c r="L39" s="20" t="n">
        <v>7.22082898</v>
      </c>
      <c r="M39" s="18" t="s">
        <v>481</v>
      </c>
      <c r="N39" s="20" t="s">
        <v>481</v>
      </c>
      <c r="O39" s="18" t="s">
        <v>481</v>
      </c>
      <c r="P39" s="20" t="s">
        <v>481</v>
      </c>
      <c r="Q39" s="18" t="s">
        <v>481</v>
      </c>
      <c r="R39" s="20" t="s">
        <v>481</v>
      </c>
      <c r="S39" s="18" t="s">
        <v>481</v>
      </c>
      <c r="T39" s="20" t="s">
        <v>481</v>
      </c>
      <c r="U39" s="18" t="n">
        <v>377.4223788</v>
      </c>
      <c r="V39" s="20" t="n">
        <v>10.99500276</v>
      </c>
    </row>
    <row r="40" spans="1:22">
      <c r="A40" s="15" t="s">
        <v>515</v>
      </c>
      <c r="B40" s="17" t="n">
        <v>14157</v>
      </c>
      <c r="C40" s="18">
        <f>(308.0/B40*100)</f>
        <v/>
      </c>
      <c r="D40" s="19" t="n">
        <v>13849</v>
      </c>
      <c r="E40" s="18" t="n">
        <v>521.3389363</v>
      </c>
      <c r="F40" s="20" t="n">
        <v>2.83408886</v>
      </c>
      <c r="G40" s="18" t="n">
        <v>498.55901833</v>
      </c>
      <c r="H40" s="20" t="n">
        <v>3.56002604</v>
      </c>
      <c r="I40" s="18" t="n">
        <v>484.7613805</v>
      </c>
      <c r="J40" s="20" t="n">
        <v>5.65299644</v>
      </c>
      <c r="K40" s="18" t="n">
        <v>442.86516826</v>
      </c>
      <c r="L40" s="20" t="n">
        <v>6.90090242</v>
      </c>
      <c r="M40" s="18" t="s">
        <v>481</v>
      </c>
      <c r="N40" s="20" t="s">
        <v>481</v>
      </c>
      <c r="O40" s="18" t="s">
        <v>481</v>
      </c>
      <c r="P40" s="20" t="s">
        <v>481</v>
      </c>
      <c r="Q40" s="18" t="s">
        <v>481</v>
      </c>
      <c r="R40" s="20" t="s">
        <v>481</v>
      </c>
      <c r="S40" s="18" t="s">
        <v>481</v>
      </c>
      <c r="T40" s="20" t="s">
        <v>481</v>
      </c>
      <c r="U40" s="18" t="n">
        <v>424.63146617</v>
      </c>
      <c r="V40" s="20" t="n">
        <v>12.49373154</v>
      </c>
    </row>
    <row r="41" spans="1:22">
      <c r="A41" s="15" t="s">
        <v>516</v>
      </c>
      <c r="B41" s="17" t="n">
        <v>5712</v>
      </c>
      <c r="C41" s="18">
        <f>(43.0/B41*100)</f>
        <v/>
      </c>
      <c r="D41" s="19" t="n">
        <v>5669</v>
      </c>
      <c r="E41" s="18" t="n">
        <v>513.02280787</v>
      </c>
      <c r="F41" s="20" t="n">
        <v>2.85254798</v>
      </c>
      <c r="G41" s="18" t="n">
        <v>479.50723121</v>
      </c>
      <c r="H41" s="20" t="n">
        <v>3.55593279</v>
      </c>
      <c r="I41" s="18" t="n">
        <v>463.54543793</v>
      </c>
      <c r="J41" s="20" t="n">
        <v>7.26546339</v>
      </c>
      <c r="K41" s="18" t="n">
        <v>441.16806053</v>
      </c>
      <c r="L41" s="20" t="n">
        <v>10.35158623</v>
      </c>
      <c r="M41" s="18" t="s">
        <v>481</v>
      </c>
      <c r="N41" s="20" t="s">
        <v>481</v>
      </c>
      <c r="O41" s="18" t="s">
        <v>481</v>
      </c>
      <c r="P41" s="20" t="s">
        <v>481</v>
      </c>
      <c r="Q41" s="18" t="n">
        <v>387.44235424</v>
      </c>
      <c r="R41" s="20" t="n">
        <v>14.52510266</v>
      </c>
      <c r="S41" s="18" t="s">
        <v>481</v>
      </c>
      <c r="T41" s="20" t="s">
        <v>481</v>
      </c>
      <c r="U41" s="18" t="n">
        <v>420.76439814</v>
      </c>
      <c r="V41" s="20" t="n">
        <v>15.40476985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(1586.0/B46*100)</f>
        <v/>
      </c>
      <c r="D46" s="19" t="n">
        <v>21555</v>
      </c>
      <c r="E46" s="18" t="n">
        <v>412.7248134</v>
      </c>
      <c r="F46" s="20" t="n">
        <v>2.59956224</v>
      </c>
      <c r="G46" s="18" t="n">
        <v>406.98300803</v>
      </c>
      <c r="H46" s="20" t="n">
        <v>2.62754304</v>
      </c>
      <c r="I46" s="18" t="n">
        <v>409.61650955</v>
      </c>
      <c r="J46" s="20" t="n">
        <v>4.95432025</v>
      </c>
      <c r="K46" s="18" t="n">
        <v>392.17553292</v>
      </c>
      <c r="L46" s="20" t="n">
        <v>5.62253325</v>
      </c>
      <c r="M46" s="18" t="s">
        <v>481</v>
      </c>
      <c r="N46" s="20" t="s">
        <v>481</v>
      </c>
      <c r="O46" s="18" t="s">
        <v>481</v>
      </c>
      <c r="P46" s="20" t="s">
        <v>481</v>
      </c>
      <c r="Q46" s="18" t="s">
        <v>481</v>
      </c>
      <c r="R46" s="20" t="s">
        <v>481</v>
      </c>
      <c r="S46" s="18" t="s">
        <v>481</v>
      </c>
      <c r="T46" s="20" t="s">
        <v>481</v>
      </c>
      <c r="U46" s="18" t="n">
        <v>356.06669012</v>
      </c>
      <c r="V46" s="20" t="n">
        <v>2.73378266</v>
      </c>
    </row>
    <row r="47" spans="1:22">
      <c r="A47" s="15" t="s">
        <v>522</v>
      </c>
      <c r="B47" s="17" t="n">
        <v>5928</v>
      </c>
      <c r="C47" s="18">
        <f>(136.0/B47*100)</f>
        <v/>
      </c>
      <c r="D47" s="19" t="n">
        <v>5792</v>
      </c>
      <c r="E47" s="18" t="n">
        <v>471.42543312</v>
      </c>
      <c r="F47" s="20" t="n">
        <v>4.54999998</v>
      </c>
      <c r="G47" s="18" t="n">
        <v>445.31967593</v>
      </c>
      <c r="H47" s="20" t="n">
        <v>4.72629766</v>
      </c>
      <c r="I47" s="18" t="n">
        <v>441.18653916</v>
      </c>
      <c r="J47" s="20" t="n">
        <v>5.74159492</v>
      </c>
      <c r="K47" s="18" t="n">
        <v>421.47973307</v>
      </c>
      <c r="L47" s="20" t="n">
        <v>4.58714661</v>
      </c>
      <c r="M47" s="18" t="s">
        <v>481</v>
      </c>
      <c r="N47" s="20" t="s">
        <v>481</v>
      </c>
      <c r="O47" s="18" t="s">
        <v>481</v>
      </c>
      <c r="P47" s="20" t="s">
        <v>481</v>
      </c>
      <c r="Q47" s="18" t="s">
        <v>481</v>
      </c>
      <c r="R47" s="20" t="s">
        <v>481</v>
      </c>
      <c r="S47" s="18" t="s">
        <v>481</v>
      </c>
      <c r="T47" s="20" t="s">
        <v>481</v>
      </c>
      <c r="U47" s="18" t="n">
        <v>344.09301724</v>
      </c>
      <c r="V47" s="20" t="n">
        <v>7.87034974</v>
      </c>
    </row>
    <row r="48" spans="1:22">
      <c r="A48" s="15" t="s">
        <v>523</v>
      </c>
      <c r="B48" s="17" t="n">
        <v>9841</v>
      </c>
      <c r="C48" s="18">
        <f>(7.0/B48*100)</f>
        <v/>
      </c>
      <c r="D48" s="19" t="n">
        <v>9834</v>
      </c>
      <c r="E48" s="18" t="n">
        <v>536.13413546</v>
      </c>
      <c r="F48" s="20" t="n">
        <v>5.00427295</v>
      </c>
      <c r="G48" s="18" t="n">
        <v>499.2778161</v>
      </c>
      <c r="H48" s="20" t="n">
        <v>4.61122812</v>
      </c>
      <c r="I48" s="18" t="n">
        <v>468.8002532</v>
      </c>
      <c r="J48" s="20" t="n">
        <v>7.7273934</v>
      </c>
      <c r="K48" s="18" t="n">
        <v>464.70144289</v>
      </c>
      <c r="L48" s="20" t="n">
        <v>8.47413094</v>
      </c>
      <c r="M48" s="18" t="s">
        <v>481</v>
      </c>
      <c r="N48" s="20" t="s">
        <v>481</v>
      </c>
      <c r="O48" s="18" t="s">
        <v>481</v>
      </c>
      <c r="P48" s="20" t="s">
        <v>481</v>
      </c>
      <c r="Q48" s="18" t="s">
        <v>481</v>
      </c>
      <c r="R48" s="20" t="s">
        <v>481</v>
      </c>
      <c r="S48" s="18" t="s">
        <v>481</v>
      </c>
      <c r="T48" s="20" t="s">
        <v>481</v>
      </c>
      <c r="U48" s="18" t="n">
        <v>470.88117247</v>
      </c>
      <c r="V48" s="20" t="n">
        <v>32.8356522</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(234.0/B50*100)</f>
        <v/>
      </c>
      <c r="D50" s="19" t="n">
        <v>11561</v>
      </c>
      <c r="E50" s="18" t="n">
        <v>418.27419895</v>
      </c>
      <c r="F50" s="20" t="n">
        <v>2.66008041</v>
      </c>
      <c r="G50" s="18" t="n">
        <v>416.50626733</v>
      </c>
      <c r="H50" s="20" t="n">
        <v>2.87974305</v>
      </c>
      <c r="I50" s="18" t="n">
        <v>418.8533121</v>
      </c>
      <c r="J50" s="20" t="n">
        <v>4.93309724</v>
      </c>
      <c r="K50" s="18" t="n">
        <v>414.90374476</v>
      </c>
      <c r="L50" s="20" t="n">
        <v>6.86037079</v>
      </c>
      <c r="M50" s="18" t="s">
        <v>481</v>
      </c>
      <c r="N50" s="20" t="s">
        <v>481</v>
      </c>
      <c r="O50" s="18" t="s">
        <v>481</v>
      </c>
      <c r="P50" s="20" t="s">
        <v>481</v>
      </c>
      <c r="Q50" s="18" t="s">
        <v>481</v>
      </c>
      <c r="R50" s="20" t="s">
        <v>481</v>
      </c>
      <c r="S50" s="18" t="s">
        <v>481</v>
      </c>
      <c r="T50" s="20" t="s">
        <v>481</v>
      </c>
      <c r="U50" s="18" t="n">
        <v>348.26710144</v>
      </c>
      <c r="V50" s="20" t="n">
        <v>6.94978864</v>
      </c>
    </row>
    <row r="51" spans="1:22">
      <c r="A51" s="15" t="s">
        <v>526</v>
      </c>
      <c r="B51" s="17" t="n">
        <v>6866</v>
      </c>
      <c r="C51" s="18">
        <f>(109.0/B51*100)</f>
        <v/>
      </c>
      <c r="D51" s="19" t="n">
        <v>6757</v>
      </c>
      <c r="E51" s="18" t="n">
        <v>422.33425929</v>
      </c>
      <c r="F51" s="20" t="n">
        <v>2.50565096</v>
      </c>
      <c r="G51" s="18" t="n">
        <v>419.81792842</v>
      </c>
      <c r="H51" s="20" t="n">
        <v>2.83163119</v>
      </c>
      <c r="I51" s="18" t="n">
        <v>426.55587124</v>
      </c>
      <c r="J51" s="20" t="n">
        <v>3.81365381</v>
      </c>
      <c r="K51" s="18" t="n">
        <v>420.82344752</v>
      </c>
      <c r="L51" s="20" t="n">
        <v>5.62442168</v>
      </c>
      <c r="M51" s="18" t="s">
        <v>481</v>
      </c>
      <c r="N51" s="20" t="s">
        <v>481</v>
      </c>
      <c r="O51" s="18" t="s">
        <v>481</v>
      </c>
      <c r="P51" s="20" t="s">
        <v>481</v>
      </c>
      <c r="Q51" s="18" t="n">
        <v>410.85572185</v>
      </c>
      <c r="R51" s="20" t="n">
        <v>3.7997542</v>
      </c>
      <c r="S51" s="18" t="s">
        <v>481</v>
      </c>
      <c r="T51" s="20" t="s">
        <v>481</v>
      </c>
      <c r="U51" s="18" t="n">
        <v>379.09158419</v>
      </c>
      <c r="V51" s="20" t="n">
        <v>9.333866009999999</v>
      </c>
    </row>
    <row r="52" spans="1:22">
      <c r="A52" s="15" t="s">
        <v>527</v>
      </c>
      <c r="B52" s="17" t="n">
        <v>5809</v>
      </c>
      <c r="C52" s="18">
        <f>(82.0/B52*100)</f>
        <v/>
      </c>
      <c r="D52" s="19" t="n">
        <v>5727</v>
      </c>
      <c r="E52" s="18" t="n">
        <v>483.78991888</v>
      </c>
      <c r="F52" s="20" t="n">
        <v>2.58731853</v>
      </c>
      <c r="G52" s="18" t="n">
        <v>468.21623533</v>
      </c>
      <c r="H52" s="20" t="n">
        <v>3.15860576</v>
      </c>
      <c r="I52" s="18" t="n">
        <v>475.28285903</v>
      </c>
      <c r="J52" s="20" t="n">
        <v>6.03908208</v>
      </c>
      <c r="K52" s="18" t="n">
        <v>447.06875268</v>
      </c>
      <c r="L52" s="20" t="n">
        <v>5.9622488</v>
      </c>
      <c r="M52" s="18" t="s">
        <v>481</v>
      </c>
      <c r="N52" s="20" t="s">
        <v>481</v>
      </c>
      <c r="O52" s="18" t="s">
        <v>481</v>
      </c>
      <c r="P52" s="20" t="s">
        <v>481</v>
      </c>
      <c r="Q52" s="18" t="s">
        <v>481</v>
      </c>
      <c r="R52" s="20" t="s">
        <v>481</v>
      </c>
      <c r="S52" s="18" t="s">
        <v>481</v>
      </c>
      <c r="T52" s="20" t="s">
        <v>481</v>
      </c>
      <c r="U52" s="18" t="n">
        <v>389.08608634</v>
      </c>
      <c r="V52" s="20" t="n">
        <v>13.94343957</v>
      </c>
    </row>
    <row r="53" spans="1:22">
      <c r="A53" s="15" t="s">
        <v>528</v>
      </c>
      <c r="B53" s="17" t="n">
        <v>5571</v>
      </c>
      <c r="C53" s="18">
        <f>(89.0/B53*100)</f>
        <v/>
      </c>
      <c r="D53" s="19" t="n">
        <v>5482</v>
      </c>
      <c r="E53" s="18" t="n">
        <v>447.12068894</v>
      </c>
      <c r="F53" s="20" t="n">
        <v>1.75698913</v>
      </c>
      <c r="G53" s="18" t="n">
        <v>440.27312696</v>
      </c>
      <c r="H53" s="20" t="n">
        <v>2.29401834</v>
      </c>
      <c r="I53" s="18" t="n">
        <v>414.97142892</v>
      </c>
      <c r="J53" s="20" t="n">
        <v>3.78170345</v>
      </c>
      <c r="K53" s="18" t="n">
        <v>408.93847141</v>
      </c>
      <c r="L53" s="20" t="n">
        <v>4.0214795</v>
      </c>
      <c r="M53" s="18" t="s">
        <v>481</v>
      </c>
      <c r="N53" s="20" t="s">
        <v>481</v>
      </c>
      <c r="O53" s="18" t="s">
        <v>481</v>
      </c>
      <c r="P53" s="20" t="s">
        <v>481</v>
      </c>
      <c r="Q53" s="18" t="s">
        <v>481</v>
      </c>
      <c r="R53" s="20" t="s">
        <v>481</v>
      </c>
      <c r="S53" s="18" t="s">
        <v>481</v>
      </c>
      <c r="T53" s="20" t="s">
        <v>481</v>
      </c>
      <c r="U53" s="18" t="n">
        <v>344.99037899</v>
      </c>
      <c r="V53" s="20" t="n">
        <v>7.35643511</v>
      </c>
    </row>
    <row r="54" spans="1:22">
      <c r="A54" s="15" t="s">
        <v>529</v>
      </c>
      <c r="B54" s="17" t="n">
        <v>4740</v>
      </c>
      <c r="C54" s="18">
        <f>(180.0/B54*100)</f>
        <v/>
      </c>
      <c r="D54" s="19" t="n">
        <v>4560</v>
      </c>
      <c r="E54" s="18" t="n">
        <v>339.01910573</v>
      </c>
      <c r="F54" s="20" t="n">
        <v>3.213782</v>
      </c>
      <c r="G54" s="18" t="n">
        <v>335.57939185</v>
      </c>
      <c r="H54" s="20" t="n">
        <v>2.8723484</v>
      </c>
      <c r="I54" s="18" t="n">
        <v>340.15270461</v>
      </c>
      <c r="J54" s="20" t="n">
        <v>5.85497759</v>
      </c>
      <c r="K54" s="18" t="n">
        <v>332.23951095</v>
      </c>
      <c r="L54" s="20" t="n">
        <v>7.6522029</v>
      </c>
      <c r="M54" s="18" t="s">
        <v>481</v>
      </c>
      <c r="N54" s="20" t="s">
        <v>481</v>
      </c>
      <c r="O54" s="18" t="s">
        <v>481</v>
      </c>
      <c r="P54" s="20" t="s">
        <v>481</v>
      </c>
      <c r="Q54" s="18" t="s">
        <v>481</v>
      </c>
      <c r="R54" s="20" t="s">
        <v>481</v>
      </c>
      <c r="S54" s="18" t="s">
        <v>481</v>
      </c>
      <c r="T54" s="20" t="s">
        <v>481</v>
      </c>
      <c r="U54" s="18" t="n">
        <v>277.7722273</v>
      </c>
      <c r="V54" s="20" t="n">
        <v>4.29627603</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530.99890323</v>
      </c>
      <c r="F56" s="20" t="n">
        <v>2.67334803</v>
      </c>
      <c r="G56" s="18" t="n">
        <v>507.33485273</v>
      </c>
      <c r="H56" s="20" t="n">
        <v>3.82537645</v>
      </c>
      <c r="I56" s="18" t="n">
        <v>489.14505267</v>
      </c>
      <c r="J56" s="20" t="n">
        <v>5.97081126</v>
      </c>
      <c r="K56" s="18" t="n">
        <v>466.97882891</v>
      </c>
      <c r="L56" s="20" t="n">
        <v>7.45901148</v>
      </c>
      <c r="M56" s="18" t="s">
        <v>481</v>
      </c>
      <c r="N56" s="20" t="s">
        <v>481</v>
      </c>
      <c r="O56" s="18" t="s">
        <v>481</v>
      </c>
      <c r="P56" s="20" t="s">
        <v>481</v>
      </c>
      <c r="Q56" s="18" t="s">
        <v>481</v>
      </c>
      <c r="R56" s="20" t="s">
        <v>481</v>
      </c>
      <c r="S56" s="18" t="s">
        <v>481</v>
      </c>
      <c r="T56" s="20" t="s">
        <v>481</v>
      </c>
      <c r="U56" s="18" t="n">
        <v>428.47460925</v>
      </c>
      <c r="V56" s="20" t="n">
        <v>31.97862333</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(143.0/B61*100)</f>
        <v/>
      </c>
      <c r="D61" s="19" t="n">
        <v>6382</v>
      </c>
      <c r="E61" s="18" t="n">
        <v>484.97268398</v>
      </c>
      <c r="F61" s="20" t="n">
        <v>2.56837498</v>
      </c>
      <c r="G61" s="18" t="n">
        <v>479.43423164</v>
      </c>
      <c r="H61" s="20" t="n">
        <v>3.9080926</v>
      </c>
      <c r="I61" s="18" t="n">
        <v>458.28967156</v>
      </c>
      <c r="J61" s="20" t="n">
        <v>4.12666382</v>
      </c>
      <c r="K61" s="18" t="n">
        <v>445.88988268</v>
      </c>
      <c r="L61" s="20" t="n">
        <v>5.58569514</v>
      </c>
      <c r="M61" s="18" t="s">
        <v>481</v>
      </c>
      <c r="N61" s="20" t="s">
        <v>481</v>
      </c>
      <c r="O61" s="18" t="s">
        <v>481</v>
      </c>
      <c r="P61" s="20" t="s">
        <v>481</v>
      </c>
      <c r="Q61" s="18" t="s">
        <v>481</v>
      </c>
      <c r="R61" s="20" t="s">
        <v>481</v>
      </c>
      <c r="S61" s="18" t="s">
        <v>481</v>
      </c>
      <c r="T61" s="20" t="s">
        <v>481</v>
      </c>
      <c r="U61" s="18" t="n">
        <v>381.28848724</v>
      </c>
      <c r="V61" s="20" t="n">
        <v>11.74553295</v>
      </c>
    </row>
    <row r="62" spans="1:22">
      <c r="A62" s="15" t="s">
        <v>537</v>
      </c>
      <c r="B62" s="17" t="n">
        <v>4476</v>
      </c>
      <c r="C62" s="18">
        <f>(3.0/B62*100)</f>
        <v/>
      </c>
      <c r="D62" s="19" t="n">
        <v>4473</v>
      </c>
      <c r="E62" s="18" t="n">
        <v>537.95809657</v>
      </c>
      <c r="F62" s="20" t="n">
        <v>1.34213122</v>
      </c>
      <c r="G62" s="18" t="n">
        <v>513.0443036</v>
      </c>
      <c r="H62" s="20" t="n">
        <v>2.31359224</v>
      </c>
      <c r="I62" s="18" t="n">
        <v>480.28916548</v>
      </c>
      <c r="J62" s="20" t="n">
        <v>6.62602363</v>
      </c>
      <c r="K62" s="18" t="n">
        <v>469.66800775</v>
      </c>
      <c r="L62" s="20" t="n">
        <v>7.69626294</v>
      </c>
      <c r="M62" s="18" t="s">
        <v>481</v>
      </c>
      <c r="N62" s="20" t="s">
        <v>481</v>
      </c>
      <c r="O62" s="18" t="s">
        <v>481</v>
      </c>
      <c r="P62" s="20" t="s">
        <v>481</v>
      </c>
      <c r="Q62" s="18" t="s">
        <v>481</v>
      </c>
      <c r="R62" s="20" t="s">
        <v>481</v>
      </c>
      <c r="S62" s="18" t="s">
        <v>481</v>
      </c>
      <c r="T62" s="20" t="s">
        <v>481</v>
      </c>
      <c r="U62" s="18" t="n">
        <v>493.83148</v>
      </c>
      <c r="V62" s="20" t="n">
        <v>37.77575728</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(77.0/B66*100)</f>
        <v/>
      </c>
      <c r="D66" s="19" t="n">
        <v>5588</v>
      </c>
      <c r="E66" s="18" t="n">
        <v>428.86162228</v>
      </c>
      <c r="F66" s="20" t="n">
        <v>2.04959461</v>
      </c>
      <c r="G66" s="18" t="n">
        <v>416.69627049</v>
      </c>
      <c r="H66" s="20" t="n">
        <v>2.04056424</v>
      </c>
      <c r="I66" s="18" t="n">
        <v>402.32858796</v>
      </c>
      <c r="J66" s="20" t="n">
        <v>3.48444877</v>
      </c>
      <c r="K66" s="18" t="n">
        <v>395.04029341</v>
      </c>
      <c r="L66" s="20" t="n">
        <v>2.96897076</v>
      </c>
      <c r="M66" s="18" t="s">
        <v>481</v>
      </c>
      <c r="N66" s="20" t="s">
        <v>481</v>
      </c>
      <c r="O66" s="18" t="s">
        <v>481</v>
      </c>
      <c r="P66" s="20" t="s">
        <v>481</v>
      </c>
      <c r="Q66" s="18" t="s">
        <v>481</v>
      </c>
      <c r="R66" s="20" t="s">
        <v>481</v>
      </c>
      <c r="S66" s="18" t="s">
        <v>481</v>
      </c>
      <c r="T66" s="20" t="s">
        <v>481</v>
      </c>
      <c r="U66" s="18" t="n">
        <v>328.39340742</v>
      </c>
      <c r="V66" s="20" t="n">
        <v>4.59037147</v>
      </c>
    </row>
    <row r="67" spans="1:22">
      <c r="A67" s="15" t="s">
        <v>542</v>
      </c>
      <c r="B67" s="17" t="n">
        <v>6971</v>
      </c>
      <c r="C67" s="18">
        <f>(263.0/B67*100)</f>
        <v/>
      </c>
      <c r="D67" s="19" t="n">
        <v>6708</v>
      </c>
      <c r="E67" s="18" t="n">
        <v>406.33060067</v>
      </c>
      <c r="F67" s="20" t="n">
        <v>3.0249723</v>
      </c>
      <c r="G67" s="18" t="n">
        <v>397.08495187</v>
      </c>
      <c r="H67" s="20" t="n">
        <v>2.44802783</v>
      </c>
      <c r="I67" s="18" t="n">
        <v>404.82918022</v>
      </c>
      <c r="J67" s="20" t="n">
        <v>4.12365035</v>
      </c>
      <c r="K67" s="18" t="n">
        <v>403.36477147</v>
      </c>
      <c r="L67" s="20" t="n">
        <v>4.29436947</v>
      </c>
      <c r="M67" s="18" t="s">
        <v>481</v>
      </c>
      <c r="N67" s="20" t="s">
        <v>481</v>
      </c>
      <c r="O67" s="18" t="s">
        <v>481</v>
      </c>
      <c r="P67" s="20" t="s">
        <v>481</v>
      </c>
      <c r="Q67" s="18" t="s">
        <v>481</v>
      </c>
      <c r="R67" s="20" t="s">
        <v>481</v>
      </c>
      <c r="S67" s="18" t="s">
        <v>481</v>
      </c>
      <c r="T67" s="20" t="s">
        <v>481</v>
      </c>
      <c r="U67" s="18" t="n">
        <v>320.16358274</v>
      </c>
      <c r="V67" s="20" t="n">
        <v>6.31233731</v>
      </c>
    </row>
    <row r="68" spans="1:22">
      <c r="A68" s="15" t="s">
        <v>543</v>
      </c>
      <c r="B68" s="17" t="n">
        <v>12083</v>
      </c>
      <c r="C68" s="18">
        <f>(27.0/B68*100)</f>
        <v/>
      </c>
      <c r="D68" s="19" t="n">
        <v>12056</v>
      </c>
      <c r="E68" s="18" t="n">
        <v>444.42164216</v>
      </c>
      <c r="F68" s="20" t="n">
        <v>1.39465236</v>
      </c>
      <c r="G68" s="18" t="n">
        <v>413.44579917</v>
      </c>
      <c r="H68" s="20" t="n">
        <v>1.84646804</v>
      </c>
      <c r="I68" s="18" t="n">
        <v>390.21343342</v>
      </c>
      <c r="J68" s="20" t="n">
        <v>3.0865216</v>
      </c>
      <c r="K68" s="18" t="n">
        <v>385.35080782</v>
      </c>
      <c r="L68" s="20" t="n">
        <v>3.80699834</v>
      </c>
      <c r="M68" s="18" t="s">
        <v>481</v>
      </c>
      <c r="N68" s="20" t="s">
        <v>481</v>
      </c>
      <c r="O68" s="18" t="s">
        <v>481</v>
      </c>
      <c r="P68" s="20" t="s">
        <v>481</v>
      </c>
      <c r="Q68" s="18" t="s">
        <v>481</v>
      </c>
      <c r="R68" s="20" t="s">
        <v>481</v>
      </c>
      <c r="S68" s="18" t="s">
        <v>481</v>
      </c>
      <c r="T68" s="20" t="s">
        <v>481</v>
      </c>
      <c r="U68" s="18" t="n">
        <v>334.60546953</v>
      </c>
      <c r="V68" s="20" t="n">
        <v>3.61621947</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497.1653324</v>
      </c>
      <c r="F70" s="20" t="n">
        <v>2.67068173</v>
      </c>
      <c r="G70" s="18" t="n">
        <v>484.38499377</v>
      </c>
      <c r="H70" s="20" t="n">
        <v>3.39160998</v>
      </c>
      <c r="I70" s="18" t="n">
        <v>482.84163159</v>
      </c>
      <c r="J70" s="20" t="n">
        <v>5.13510556</v>
      </c>
      <c r="K70" s="18" t="n">
        <v>476.75886898</v>
      </c>
      <c r="L70" s="20" t="n">
        <v>4.76479416</v>
      </c>
      <c r="M70" s="18" t="s">
        <v>481</v>
      </c>
      <c r="N70" s="20" t="s">
        <v>481</v>
      </c>
      <c r="O70" s="18" t="s">
        <v>481</v>
      </c>
      <c r="P70" s="20" t="s">
        <v>481</v>
      </c>
      <c r="Q70" s="18" t="s">
        <v>481</v>
      </c>
      <c r="R70" s="20" t="s">
        <v>481</v>
      </c>
      <c r="S70" s="18" t="s">
        <v>481</v>
      </c>
      <c r="T70" s="20" t="s">
        <v>481</v>
      </c>
      <c r="U70" s="18" t="n">
        <v>421.58955928</v>
      </c>
      <c r="V70" s="20" t="n">
        <v>9.215358139999999</v>
      </c>
    </row>
    <row r="71" spans="1:22">
      <c r="A71" s="15" t="s">
        <v>546</v>
      </c>
      <c r="B71" s="17" t="n">
        <v>6115</v>
      </c>
      <c r="C71" s="18">
        <f>(18.0/B71*100)</f>
        <v/>
      </c>
      <c r="D71" s="19" t="n">
        <v>6097</v>
      </c>
      <c r="E71" s="18" t="n">
        <v>569.60583952</v>
      </c>
      <c r="F71" s="20" t="n">
        <v>1.44887394</v>
      </c>
      <c r="G71" s="18" t="n">
        <v>522.7863467</v>
      </c>
      <c r="H71" s="20" t="n">
        <v>3.15148888</v>
      </c>
      <c r="I71" s="18" t="n">
        <v>481.78254645</v>
      </c>
      <c r="J71" s="20" t="n">
        <v>7.80461198</v>
      </c>
      <c r="K71" s="18" t="n">
        <v>475.39287533</v>
      </c>
      <c r="L71" s="20" t="n">
        <v>10.15225682</v>
      </c>
      <c r="M71" s="18" t="s">
        <v>481</v>
      </c>
      <c r="N71" s="20" t="s">
        <v>481</v>
      </c>
      <c r="O71" s="18" t="s">
        <v>481</v>
      </c>
      <c r="P71" s="20" t="s">
        <v>481</v>
      </c>
      <c r="Q71" s="18" t="s">
        <v>481</v>
      </c>
      <c r="R71" s="20" t="s">
        <v>481</v>
      </c>
      <c r="S71" s="18" t="s">
        <v>481</v>
      </c>
      <c r="T71" s="20" t="s">
        <v>481</v>
      </c>
      <c r="U71" s="18" t="n">
        <v>476.42533629</v>
      </c>
      <c r="V71" s="20" t="n">
        <v>18.79194766</v>
      </c>
    </row>
    <row r="72" spans="1:22">
      <c r="A72" s="15" t="s">
        <v>547</v>
      </c>
      <c r="B72" s="17" t="n">
        <v>7708</v>
      </c>
      <c r="C72" s="18">
        <f>(5.0/B72*100)</f>
        <v/>
      </c>
      <c r="D72" s="19" t="n">
        <v>7703</v>
      </c>
      <c r="E72" s="18" t="n">
        <v>542.24585595</v>
      </c>
      <c r="F72" s="20" t="n">
        <v>2.89694341</v>
      </c>
      <c r="G72" s="18" t="n">
        <v>522.28617141</v>
      </c>
      <c r="H72" s="20" t="n">
        <v>3.17313781</v>
      </c>
      <c r="I72" s="18" t="n">
        <v>506.10001913</v>
      </c>
      <c r="J72" s="20" t="n">
        <v>6.85110642</v>
      </c>
      <c r="K72" s="18" t="n">
        <v>478.22550316</v>
      </c>
      <c r="L72" s="20" t="n">
        <v>6.79133542</v>
      </c>
      <c r="M72" s="18" t="s">
        <v>481</v>
      </c>
      <c r="N72" s="20" t="s">
        <v>481</v>
      </c>
      <c r="O72" s="18" t="s">
        <v>481</v>
      </c>
      <c r="P72" s="20" t="s">
        <v>481</v>
      </c>
      <c r="Q72" s="18" t="s">
        <v>481</v>
      </c>
      <c r="R72" s="20" t="s">
        <v>481</v>
      </c>
      <c r="S72" s="18" t="s">
        <v>481</v>
      </c>
      <c r="T72" s="20" t="s">
        <v>481</v>
      </c>
      <c r="U72" s="18" t="n">
        <v>424.59054321</v>
      </c>
      <c r="V72" s="20" t="n">
        <v>39.40932575</v>
      </c>
    </row>
    <row r="73" spans="1:22">
      <c r="A73" s="15" t="s">
        <v>548</v>
      </c>
      <c r="B73" s="17" t="n">
        <v>8249</v>
      </c>
      <c r="C73" s="18">
        <f>(149.0/B73*100)</f>
        <v/>
      </c>
      <c r="D73" s="19" t="n">
        <v>8100</v>
      </c>
      <c r="E73" s="18" t="n">
        <v>427.88864813</v>
      </c>
      <c r="F73" s="20" t="n">
        <v>2.92356502</v>
      </c>
      <c r="G73" s="18" t="n">
        <v>414.63267226</v>
      </c>
      <c r="H73" s="20" t="n">
        <v>3.42862646</v>
      </c>
      <c r="I73" s="18" t="n">
        <v>409.20710518</v>
      </c>
      <c r="J73" s="20" t="n">
        <v>5.77933065</v>
      </c>
      <c r="K73" s="18" t="n">
        <v>406.24215482</v>
      </c>
      <c r="L73" s="20" t="n">
        <v>5.47155249</v>
      </c>
      <c r="M73" s="18" t="s">
        <v>481</v>
      </c>
      <c r="N73" s="20" t="s">
        <v>481</v>
      </c>
      <c r="O73" s="18" t="s">
        <v>481</v>
      </c>
      <c r="P73" s="20" t="s">
        <v>481</v>
      </c>
      <c r="Q73" s="18" t="s">
        <v>481</v>
      </c>
      <c r="R73" s="20" t="s">
        <v>481</v>
      </c>
      <c r="S73" s="18" t="s">
        <v>481</v>
      </c>
      <c r="T73" s="20" t="s">
        <v>481</v>
      </c>
      <c r="U73" s="18" t="n">
        <v>374.38996291</v>
      </c>
      <c r="V73" s="20" t="n">
        <v>11.67578845</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(229.0/B75*100)</f>
        <v/>
      </c>
      <c r="D75" s="19" t="n">
        <v>5146</v>
      </c>
      <c r="E75" s="18" t="n">
        <v>392.43782421</v>
      </c>
      <c r="F75" s="20" t="n">
        <v>3.13739605</v>
      </c>
      <c r="G75" s="18" t="n">
        <v>387.6117121</v>
      </c>
      <c r="H75" s="20" t="n">
        <v>2.37249591</v>
      </c>
      <c r="I75" s="18" t="n">
        <v>389.2389547</v>
      </c>
      <c r="J75" s="20" t="n">
        <v>3.03155185</v>
      </c>
      <c r="K75" s="18" t="n">
        <v>386.96631758</v>
      </c>
      <c r="L75" s="20" t="n">
        <v>3.17689371</v>
      </c>
      <c r="M75" s="18" t="s">
        <v>481</v>
      </c>
      <c r="N75" s="20" t="s">
        <v>481</v>
      </c>
      <c r="O75" s="18" t="s">
        <v>481</v>
      </c>
      <c r="P75" s="20" t="s">
        <v>481</v>
      </c>
      <c r="Q75" s="18" t="s">
        <v>481</v>
      </c>
      <c r="R75" s="20" t="s">
        <v>481</v>
      </c>
      <c r="S75" s="18" t="s">
        <v>481</v>
      </c>
      <c r="T75" s="20" t="s">
        <v>481</v>
      </c>
      <c r="U75" s="18" t="n">
        <v>347.33603009</v>
      </c>
      <c r="V75" s="20" t="n">
        <v>5.18336218</v>
      </c>
    </row>
    <row r="76" spans="1:22">
      <c r="A76" s="15" t="s">
        <v>551</v>
      </c>
      <c r="B76" s="17" t="n">
        <v>14167</v>
      </c>
      <c r="C76" s="18">
        <f>(230.0/B76*100)</f>
        <v/>
      </c>
      <c r="D76" s="19" t="n">
        <v>13937</v>
      </c>
      <c r="E76" s="18" t="n">
        <v>456.71333985</v>
      </c>
      <c r="F76" s="20" t="n">
        <v>2.88731938</v>
      </c>
      <c r="G76" s="18" t="n">
        <v>425.47599277</v>
      </c>
      <c r="H76" s="20" t="n">
        <v>2.48493409</v>
      </c>
      <c r="I76" s="18" t="n">
        <v>411.85199981</v>
      </c>
      <c r="J76" s="20" t="n">
        <v>4.8268891</v>
      </c>
      <c r="K76" s="18" t="n">
        <v>401.75755189</v>
      </c>
      <c r="L76" s="20" t="n">
        <v>4.7613143</v>
      </c>
      <c r="M76" s="18" t="s">
        <v>481</v>
      </c>
      <c r="N76" s="20" t="s">
        <v>481</v>
      </c>
      <c r="O76" s="18" t="s">
        <v>481</v>
      </c>
      <c r="P76" s="20" t="s">
        <v>481</v>
      </c>
      <c r="Q76" s="18" t="s">
        <v>481</v>
      </c>
      <c r="R76" s="20" t="s">
        <v>481</v>
      </c>
      <c r="S76" s="18" t="s">
        <v>481</v>
      </c>
      <c r="T76" s="20" t="s">
        <v>481</v>
      </c>
      <c r="U76" s="18" t="n">
        <v>348.79031506</v>
      </c>
      <c r="V76" s="20" t="n">
        <v>5.40367014</v>
      </c>
    </row>
    <row r="77" spans="1:22">
      <c r="A77" s="15" t="s">
        <v>552</v>
      </c>
      <c r="B77" s="17" t="n">
        <v>6062</v>
      </c>
      <c r="C77" s="18">
        <f>(124.0/B77*100)</f>
        <v/>
      </c>
      <c r="D77" s="19" t="n">
        <v>5938</v>
      </c>
      <c r="E77" s="18" t="n">
        <v>449.62061204</v>
      </c>
      <c r="F77" s="20" t="n">
        <v>2.84277632</v>
      </c>
      <c r="G77" s="18" t="n">
        <v>438.07857079</v>
      </c>
      <c r="H77" s="20" t="n">
        <v>2.63934227</v>
      </c>
      <c r="I77" s="18" t="n">
        <v>434.27822516</v>
      </c>
      <c r="J77" s="20" t="n">
        <v>3.89383582</v>
      </c>
      <c r="K77" s="18" t="n">
        <v>424.02367115</v>
      </c>
      <c r="L77" s="20" t="n">
        <v>3.65105833</v>
      </c>
      <c r="M77" s="18" t="s">
        <v>481</v>
      </c>
      <c r="N77" s="20" t="s">
        <v>481</v>
      </c>
      <c r="O77" s="18" t="s">
        <v>481</v>
      </c>
      <c r="P77" s="20" t="s">
        <v>481</v>
      </c>
      <c r="Q77" s="18" t="s">
        <v>481</v>
      </c>
      <c r="R77" s="20" t="s">
        <v>481</v>
      </c>
      <c r="S77" s="18" t="s">
        <v>481</v>
      </c>
      <c r="T77" s="20" t="s">
        <v>481</v>
      </c>
      <c r="U77" s="18" t="n">
        <v>355.59114986</v>
      </c>
      <c r="V77" s="20" t="n">
        <v>5.29639965</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448.01221999</v>
      </c>
      <c r="F81" s="20" t="n">
        <v>3.34013828</v>
      </c>
      <c r="G81" s="18" t="n">
        <v>435.97510799</v>
      </c>
      <c r="H81" s="20" t="n">
        <v>3.33766744</v>
      </c>
      <c r="I81" s="18" t="n">
        <v>436.3550012</v>
      </c>
      <c r="J81" s="20" t="n">
        <v>5.18471937</v>
      </c>
      <c r="K81" s="18" t="n">
        <v>416.56076022</v>
      </c>
      <c r="L81" s="20" t="n">
        <v>7.01325018</v>
      </c>
      <c r="M81" s="18" t="s">
        <v>481</v>
      </c>
      <c r="N81" s="20" t="s">
        <v>481</v>
      </c>
      <c r="O81" s="18" t="s">
        <v>481</v>
      </c>
      <c r="P81" s="20" t="s">
        <v>481</v>
      </c>
      <c r="Q81" s="18" t="s">
        <v>481</v>
      </c>
      <c r="R81" s="20" t="s">
        <v>481</v>
      </c>
      <c r="S81" s="18" t="s">
        <v>481</v>
      </c>
      <c r="T81" s="20" t="s">
        <v>481</v>
      </c>
      <c r="U81" s="18" t="n">
        <v>400.86280252</v>
      </c>
      <c r="V81" s="20" t="n">
        <v>17.99729993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AD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0">
      <c r="A1" s="4" t="s">
        <v>460</v>
      </c>
    </row>
    <row r="2" spans="1:30">
      <c r="A2" s="5" t="s">
        <v>748</v>
      </c>
    </row>
    <row customHeight="1" ht="30" r="4" spans="1:30">
      <c r="A4" s="6" t="n"/>
      <c r="B4" s="7" t="s">
        <v>462</v>
      </c>
      <c r="C4" s="7" t="s">
        <v>463</v>
      </c>
      <c r="D4" s="8" t="s">
        <v>462</v>
      </c>
      <c r="E4" s="9" t="s">
        <v>749</v>
      </c>
      <c r="F4" s="10" t="n"/>
      <c r="G4" s="9" t="s">
        <v>750</v>
      </c>
      <c r="H4" s="10" t="n"/>
      <c r="I4" s="9" t="s">
        <v>751</v>
      </c>
      <c r="J4" s="10" t="n"/>
      <c r="K4" s="9" t="s">
        <v>752</v>
      </c>
      <c r="L4" s="10" t="n"/>
      <c r="M4" s="9" t="s">
        <v>753</v>
      </c>
      <c r="N4" s="10" t="n"/>
      <c r="O4" s="9" t="s">
        <v>754</v>
      </c>
      <c r="P4" s="10" t="n"/>
      <c r="Q4" s="9" t="s">
        <v>755</v>
      </c>
      <c r="R4" s="10" t="n"/>
      <c r="S4" s="9" t="s">
        <v>756</v>
      </c>
      <c r="T4" s="10" t="n"/>
      <c r="U4" s="9" t="s">
        <v>584</v>
      </c>
      <c r="V4" s="10" t="n"/>
      <c r="W4" s="9" t="s">
        <v>585</v>
      </c>
      <c r="X4" s="10" t="n"/>
      <c r="Y4" s="9" t="s">
        <v>472</v>
      </c>
      <c r="Z4" s="10" t="n"/>
      <c r="AA4" s="9" t="s">
        <v>473</v>
      </c>
      <c r="AB4" s="10" t="n"/>
      <c r="AC4" s="9" t="s">
        <v>586</v>
      </c>
      <c r="AD4" s="10" t="n"/>
    </row>
    <row r="5" spans="1:3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c r="AC5" s="12" t="s">
        <v>478</v>
      </c>
      <c r="AD5" s="11" t="s">
        <v>479</v>
      </c>
    </row>
    <row r="6" spans="1:30">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6" t="n"/>
    </row>
    <row r="7" spans="1:30">
      <c r="A7" s="15" t="s">
        <v>480</v>
      </c>
      <c r="B7" s="17" t="n">
        <v>14530</v>
      </c>
      <c r="C7" s="18">
        <f>(480.0/B7*100)</f>
        <v/>
      </c>
      <c r="D7" s="19" t="n">
        <v>14050</v>
      </c>
      <c r="E7" s="18" t="n">
        <v>525.44893336</v>
      </c>
      <c r="F7" s="20" t="n">
        <v>3.37703299</v>
      </c>
      <c r="G7" s="18" t="n">
        <v>537.98329065</v>
      </c>
      <c r="H7" s="20" t="n">
        <v>3.41218307</v>
      </c>
      <c r="I7" s="18" t="n">
        <v>527.54476497</v>
      </c>
      <c r="J7" s="20" t="n">
        <v>2.4466887</v>
      </c>
      <c r="K7" s="18" t="n">
        <v>506.9568927</v>
      </c>
      <c r="L7" s="20" t="n">
        <v>2.44246711</v>
      </c>
      <c r="M7" s="18" t="n">
        <v>491.2238519</v>
      </c>
      <c r="N7" s="20" t="n">
        <v>3.84760675</v>
      </c>
      <c r="O7" s="18" t="n">
        <v>441.66588362</v>
      </c>
      <c r="P7" s="20" t="n">
        <v>4.00152017</v>
      </c>
      <c r="Q7" s="18" t="s">
        <v>481</v>
      </c>
      <c r="R7" s="20" t="s">
        <v>481</v>
      </c>
      <c r="S7" s="18" t="s">
        <v>481</v>
      </c>
      <c r="T7" s="20" t="s">
        <v>481</v>
      </c>
      <c r="U7" s="18" t="s">
        <v>481</v>
      </c>
      <c r="V7" s="20" t="s">
        <v>481</v>
      </c>
      <c r="W7" s="18" t="s">
        <v>481</v>
      </c>
      <c r="X7" s="20" t="s">
        <v>481</v>
      </c>
      <c r="Y7" s="18" t="s">
        <v>481</v>
      </c>
      <c r="Z7" s="20" t="s">
        <v>481</v>
      </c>
      <c r="AA7" s="18" t="s">
        <v>481</v>
      </c>
      <c r="AB7" s="20" t="s">
        <v>481</v>
      </c>
      <c r="AC7" s="18" t="n">
        <v>434.70648777</v>
      </c>
      <c r="AD7" s="20" t="n">
        <v>5.9649496</v>
      </c>
    </row>
    <row r="8" spans="1:30">
      <c r="A8" s="15" t="s">
        <v>483</v>
      </c>
      <c r="B8" s="17" t="n">
        <v>7007</v>
      </c>
      <c r="C8" s="18">
        <f>(38.0/B8*100)</f>
        <v/>
      </c>
      <c r="D8" s="19" t="n">
        <v>6969</v>
      </c>
      <c r="E8" s="18" t="n">
        <v>445.80232273</v>
      </c>
      <c r="F8" s="20" t="n">
        <v>4.01711093</v>
      </c>
      <c r="G8" s="18" t="n">
        <v>513.63873615</v>
      </c>
      <c r="H8" s="20" t="n">
        <v>3.11524943</v>
      </c>
      <c r="I8" s="18" t="n">
        <v>495.029539</v>
      </c>
      <c r="J8" s="20" t="n">
        <v>7.41017205</v>
      </c>
      <c r="K8" s="18" t="n">
        <v>465.36536545</v>
      </c>
      <c r="L8" s="20" t="n">
        <v>13.61755055</v>
      </c>
      <c r="M8" s="18" t="n">
        <v>482.66843799</v>
      </c>
      <c r="N8" s="20" t="n">
        <v>16.99069977</v>
      </c>
      <c r="O8" s="18" t="n">
        <v>421.98177395</v>
      </c>
      <c r="P8" s="20" t="n">
        <v>9.6157319</v>
      </c>
      <c r="Q8" s="18" t="n">
        <v>422.03075551</v>
      </c>
      <c r="R8" s="20" t="n">
        <v>17.48788399</v>
      </c>
      <c r="S8" s="18" t="s">
        <v>481</v>
      </c>
      <c r="T8" s="20" t="s">
        <v>481</v>
      </c>
      <c r="U8" s="18" t="s">
        <v>481</v>
      </c>
      <c r="V8" s="20" t="s">
        <v>481</v>
      </c>
      <c r="W8" s="18" t="s">
        <v>481</v>
      </c>
      <c r="X8" s="20" t="s">
        <v>481</v>
      </c>
      <c r="Y8" s="18" t="n">
        <v>368.48347797</v>
      </c>
      <c r="Z8" s="20" t="n">
        <v>14.99112476</v>
      </c>
      <c r="AA8" s="18" t="s">
        <v>481</v>
      </c>
      <c r="AB8" s="20" t="s">
        <v>481</v>
      </c>
      <c r="AC8" s="18" t="n">
        <v>395.16505216</v>
      </c>
      <c r="AD8" s="20" t="n">
        <v>10.31894466</v>
      </c>
    </row>
    <row r="9" spans="1:30">
      <c r="A9" s="15" t="s">
        <v>484</v>
      </c>
      <c r="B9" s="17" t="n">
        <v>9651</v>
      </c>
      <c r="C9" s="18">
        <f>(162.0/B9*100)</f>
        <v/>
      </c>
      <c r="D9" s="19" t="n">
        <v>9489</v>
      </c>
      <c r="E9" s="18" t="n">
        <v>453.06928221</v>
      </c>
      <c r="F9" s="20" t="n">
        <v>9.550151270000001</v>
      </c>
      <c r="G9" s="18" t="n">
        <v>507.01980079</v>
      </c>
      <c r="H9" s="20" t="n">
        <v>3.21766004</v>
      </c>
      <c r="I9" s="18" t="n">
        <v>522.83628933</v>
      </c>
      <c r="J9" s="20" t="n">
        <v>4.35554705</v>
      </c>
      <c r="K9" s="18" t="n">
        <v>466.68584945</v>
      </c>
      <c r="L9" s="20" t="n">
        <v>10.29426806</v>
      </c>
      <c r="M9" s="18" t="n">
        <v>491.54016191</v>
      </c>
      <c r="N9" s="20" t="n">
        <v>9.31764276</v>
      </c>
      <c r="O9" s="18" t="n">
        <v>459.08573583</v>
      </c>
      <c r="P9" s="20" t="n">
        <v>11.74716019</v>
      </c>
      <c r="Q9" s="18" t="n">
        <v>500.71876017</v>
      </c>
      <c r="R9" s="20" t="n">
        <v>42.79806535</v>
      </c>
      <c r="S9" s="18" t="n">
        <v>431.06087749</v>
      </c>
      <c r="T9" s="20" t="n">
        <v>19.78028962</v>
      </c>
      <c r="U9" s="18" t="s">
        <v>481</v>
      </c>
      <c r="V9" s="20" t="s">
        <v>481</v>
      </c>
      <c r="W9" s="18" t="s">
        <v>481</v>
      </c>
      <c r="X9" s="20" t="s">
        <v>481</v>
      </c>
      <c r="Y9" s="18" t="n">
        <v>374.78530698</v>
      </c>
      <c r="Z9" s="20" t="n">
        <v>11.62763904</v>
      </c>
      <c r="AA9" s="18" t="s">
        <v>481</v>
      </c>
      <c r="AB9" s="20" t="s">
        <v>481</v>
      </c>
      <c r="AC9" s="18" t="n">
        <v>399.71427327</v>
      </c>
      <c r="AD9" s="20" t="n">
        <v>8.13533213</v>
      </c>
    </row>
    <row r="10" spans="1:30">
      <c r="A10" s="15" t="s">
        <v>485</v>
      </c>
      <c r="B10" s="17" t="n">
        <v>20058</v>
      </c>
      <c r="C10" s="18">
        <f>(548.0/B10*100)</f>
        <v/>
      </c>
      <c r="D10" s="19" t="n">
        <v>19510</v>
      </c>
      <c r="E10" s="18" t="n">
        <v>542.47342081</v>
      </c>
      <c r="F10" s="20" t="n">
        <v>3.36897372</v>
      </c>
      <c r="G10" s="18" t="n">
        <v>555.37752101</v>
      </c>
      <c r="H10" s="20" t="n">
        <v>4.09170715</v>
      </c>
      <c r="I10" s="18" t="n">
        <v>540.00808015</v>
      </c>
      <c r="J10" s="20" t="n">
        <v>5.12833396</v>
      </c>
      <c r="K10" s="18" t="n">
        <v>546.26570287</v>
      </c>
      <c r="L10" s="20" t="n">
        <v>3.83817007</v>
      </c>
      <c r="M10" s="18" t="n">
        <v>516.36311297</v>
      </c>
      <c r="N10" s="20" t="n">
        <v>6.154021</v>
      </c>
      <c r="O10" s="18" t="n">
        <v>506.91409215</v>
      </c>
      <c r="P10" s="20" t="n">
        <v>2.16854221</v>
      </c>
      <c r="Q10" s="18" t="s">
        <v>481</v>
      </c>
      <c r="R10" s="20" t="s">
        <v>481</v>
      </c>
      <c r="S10" s="18" t="s">
        <v>481</v>
      </c>
      <c r="T10" s="20" t="s">
        <v>481</v>
      </c>
      <c r="U10" s="18" t="s">
        <v>481</v>
      </c>
      <c r="V10" s="20" t="s">
        <v>481</v>
      </c>
      <c r="W10" s="18" t="s">
        <v>481</v>
      </c>
      <c r="X10" s="20" t="s">
        <v>481</v>
      </c>
      <c r="Y10" s="18" t="s">
        <v>481</v>
      </c>
      <c r="Z10" s="20" t="s">
        <v>481</v>
      </c>
      <c r="AA10" s="18" t="s">
        <v>481</v>
      </c>
      <c r="AB10" s="20" t="s">
        <v>481</v>
      </c>
      <c r="AC10" s="18" t="n">
        <v>441.96936824</v>
      </c>
      <c r="AD10" s="20" t="n">
        <v>8.18578742</v>
      </c>
    </row>
    <row r="11" spans="1:30">
      <c r="A11" s="15" t="s">
        <v>486</v>
      </c>
      <c r="B11" s="17" t="n">
        <v>7053</v>
      </c>
      <c r="C11" s="18">
        <f>(77.0/B11*100)</f>
        <v/>
      </c>
      <c r="D11" s="19" t="n">
        <v>6976</v>
      </c>
      <c r="E11" s="18" t="n">
        <v>440.07539795</v>
      </c>
      <c r="F11" s="20" t="n">
        <v>11.20604162</v>
      </c>
      <c r="G11" s="18" t="n">
        <v>453.76194194</v>
      </c>
      <c r="H11" s="20" t="n">
        <v>3.30361664</v>
      </c>
      <c r="I11" s="18" t="n">
        <v>463.70721985</v>
      </c>
      <c r="J11" s="20" t="n">
        <v>5.56225183</v>
      </c>
      <c r="K11" s="18" t="n">
        <v>423.4826501</v>
      </c>
      <c r="L11" s="20" t="n">
        <v>11.22606091</v>
      </c>
      <c r="M11" s="18" t="n">
        <v>415.44003913</v>
      </c>
      <c r="N11" s="20" t="n">
        <v>9.71959631</v>
      </c>
      <c r="O11" s="18" t="n">
        <v>389.15445417</v>
      </c>
      <c r="P11" s="20" t="n">
        <v>4.30097664</v>
      </c>
      <c r="Q11" s="18" t="s">
        <v>481</v>
      </c>
      <c r="R11" s="20" t="s">
        <v>481</v>
      </c>
      <c r="S11" s="18" t="s">
        <v>481</v>
      </c>
      <c r="T11" s="20" t="s">
        <v>481</v>
      </c>
      <c r="U11" s="18" t="s">
        <v>481</v>
      </c>
      <c r="V11" s="20" t="s">
        <v>481</v>
      </c>
      <c r="W11" s="18" t="s">
        <v>481</v>
      </c>
      <c r="X11" s="20" t="s">
        <v>481</v>
      </c>
      <c r="Y11" s="18" t="s">
        <v>481</v>
      </c>
      <c r="Z11" s="20" t="s">
        <v>481</v>
      </c>
      <c r="AA11" s="18" t="s">
        <v>481</v>
      </c>
      <c r="AB11" s="20" t="s">
        <v>481</v>
      </c>
      <c r="AC11" s="18" t="n">
        <v>385.71906223</v>
      </c>
      <c r="AD11" s="20" t="n">
        <v>7.97244794</v>
      </c>
    </row>
    <row r="12" spans="1:30">
      <c r="A12" s="15" t="s">
        <v>487</v>
      </c>
      <c r="B12" s="17" t="n">
        <v>6894</v>
      </c>
      <c r="C12" s="18">
        <f>(59.0/B12*100)</f>
        <v/>
      </c>
      <c r="D12" s="19" t="n">
        <v>6835</v>
      </c>
      <c r="E12" s="18" t="n">
        <v>473.39372242</v>
      </c>
      <c r="F12" s="20" t="n">
        <v>7.4925809</v>
      </c>
      <c r="G12" s="18" t="n">
        <v>504.01387237</v>
      </c>
      <c r="H12" s="20" t="n">
        <v>3.96605764</v>
      </c>
      <c r="I12" s="18" t="n">
        <v>505.31239242</v>
      </c>
      <c r="J12" s="20" t="n">
        <v>3.56317016</v>
      </c>
      <c r="K12" s="18" t="n">
        <v>478.41298576</v>
      </c>
      <c r="L12" s="20" t="n">
        <v>6.91656032</v>
      </c>
      <c r="M12" s="18" t="n">
        <v>448.51163551</v>
      </c>
      <c r="N12" s="20" t="n">
        <v>10.49977871</v>
      </c>
      <c r="O12" s="18" t="n">
        <v>427.83336794</v>
      </c>
      <c r="P12" s="20" t="n">
        <v>6.19340836</v>
      </c>
      <c r="Q12" s="18" t="s">
        <v>481</v>
      </c>
      <c r="R12" s="20" t="s">
        <v>481</v>
      </c>
      <c r="S12" s="18" t="s">
        <v>481</v>
      </c>
      <c r="T12" s="20" t="s">
        <v>481</v>
      </c>
      <c r="U12" s="18" t="s">
        <v>481</v>
      </c>
      <c r="V12" s="20" t="s">
        <v>481</v>
      </c>
      <c r="W12" s="18" t="s">
        <v>481</v>
      </c>
      <c r="X12" s="20" t="s">
        <v>481</v>
      </c>
      <c r="Y12" s="18" t="n">
        <v>366.6777112</v>
      </c>
      <c r="Z12" s="20" t="n">
        <v>14.39052153</v>
      </c>
      <c r="AA12" s="18" t="s">
        <v>481</v>
      </c>
      <c r="AB12" s="20" t="s">
        <v>481</v>
      </c>
      <c r="AC12" s="18" t="n">
        <v>409.44742728</v>
      </c>
      <c r="AD12" s="20" t="n">
        <v>7.99723852</v>
      </c>
    </row>
    <row r="13" spans="1:30">
      <c r="A13" s="15" t="s">
        <v>488</v>
      </c>
      <c r="B13" s="17" t="n">
        <v>7161</v>
      </c>
      <c r="C13" s="18">
        <f>(109.0/B13*100)</f>
        <v/>
      </c>
      <c r="D13" s="19" t="n">
        <v>7052</v>
      </c>
      <c r="E13" s="18" t="n">
        <v>494.70134891</v>
      </c>
      <c r="F13" s="20" t="n">
        <v>15.7725335</v>
      </c>
      <c r="G13" s="18" t="n">
        <v>512.44084077</v>
      </c>
      <c r="H13" s="20" t="n">
        <v>2.36633381</v>
      </c>
      <c r="I13" s="18" t="n">
        <v>500.98524988</v>
      </c>
      <c r="J13" s="20" t="n">
        <v>4.37908995</v>
      </c>
      <c r="K13" s="18" t="n">
        <v>496.1327152</v>
      </c>
      <c r="L13" s="20" t="n">
        <v>7.62870043</v>
      </c>
      <c r="M13" s="18" t="n">
        <v>481.60222535</v>
      </c>
      <c r="N13" s="20" t="n">
        <v>10.17630088</v>
      </c>
      <c r="O13" s="18" t="n">
        <v>465.65989586</v>
      </c>
      <c r="P13" s="20" t="n">
        <v>8.587882370000001</v>
      </c>
      <c r="Q13" s="18" t="s">
        <v>481</v>
      </c>
      <c r="R13" s="20" t="s">
        <v>481</v>
      </c>
      <c r="S13" s="18" t="s">
        <v>481</v>
      </c>
      <c r="T13" s="20" t="s">
        <v>481</v>
      </c>
      <c r="U13" s="18" t="s">
        <v>481</v>
      </c>
      <c r="V13" s="20" t="s">
        <v>481</v>
      </c>
      <c r="W13" s="18" t="s">
        <v>481</v>
      </c>
      <c r="X13" s="20" t="s">
        <v>481</v>
      </c>
      <c r="Y13" s="18" t="n">
        <v>436.36003517</v>
      </c>
      <c r="Z13" s="20" t="n">
        <v>6.43426798</v>
      </c>
      <c r="AA13" s="18" t="s">
        <v>481</v>
      </c>
      <c r="AB13" s="20" t="s">
        <v>481</v>
      </c>
      <c r="AC13" s="18" t="n">
        <v>405.9242528</v>
      </c>
      <c r="AD13" s="20" t="n">
        <v>10.84027192</v>
      </c>
    </row>
    <row r="14" spans="1:30">
      <c r="A14" s="15" t="s">
        <v>489</v>
      </c>
      <c r="B14" s="17" t="n">
        <v>5587</v>
      </c>
      <c r="C14" s="18">
        <f>(78.0/B14*100)</f>
        <v/>
      </c>
      <c r="D14" s="19" t="n">
        <v>5509</v>
      </c>
      <c r="E14" s="18" t="n">
        <v>530.69275469</v>
      </c>
      <c r="F14" s="20" t="n">
        <v>7.0569608</v>
      </c>
      <c r="G14" s="18" t="n">
        <v>548.4529612600001</v>
      </c>
      <c r="H14" s="20" t="n">
        <v>3.70178432</v>
      </c>
      <c r="I14" s="18" t="n">
        <v>533.58848571</v>
      </c>
      <c r="J14" s="20" t="n">
        <v>2.47749618</v>
      </c>
      <c r="K14" s="18" t="n">
        <v>487.48433362</v>
      </c>
      <c r="L14" s="20" t="n">
        <v>14.1646562</v>
      </c>
      <c r="M14" s="18" t="n">
        <v>464.40652762</v>
      </c>
      <c r="N14" s="20" t="n">
        <v>19.75103366</v>
      </c>
      <c r="O14" s="18" t="n">
        <v>459.68606794</v>
      </c>
      <c r="P14" s="20" t="n">
        <v>10.46847139</v>
      </c>
      <c r="Q14" s="18" t="s">
        <v>481</v>
      </c>
      <c r="R14" s="20" t="s">
        <v>481</v>
      </c>
      <c r="S14" s="18" t="s">
        <v>481</v>
      </c>
      <c r="T14" s="20" t="s">
        <v>481</v>
      </c>
      <c r="U14" s="18" t="s">
        <v>481</v>
      </c>
      <c r="V14" s="20" t="s">
        <v>481</v>
      </c>
      <c r="W14" s="18" t="s">
        <v>481</v>
      </c>
      <c r="X14" s="20" t="s">
        <v>481</v>
      </c>
      <c r="Y14" s="18" t="s">
        <v>481</v>
      </c>
      <c r="Z14" s="20" t="s">
        <v>481</v>
      </c>
      <c r="AA14" s="18" t="s">
        <v>481</v>
      </c>
      <c r="AB14" s="20" t="s">
        <v>481</v>
      </c>
      <c r="AC14" s="18" t="n">
        <v>439.43239018</v>
      </c>
      <c r="AD14" s="20" t="n">
        <v>14.70168623</v>
      </c>
    </row>
    <row r="15" spans="1:30">
      <c r="A15" s="15" t="s">
        <v>490</v>
      </c>
      <c r="B15" s="17" t="n">
        <v>5882</v>
      </c>
      <c r="C15" s="18">
        <f>(58.0/B15*100)</f>
        <v/>
      </c>
      <c r="D15" s="19" t="n">
        <v>5824</v>
      </c>
      <c r="E15" s="18" t="n">
        <v>533.28918874</v>
      </c>
      <c r="F15" s="20" t="n">
        <v>14.39684971</v>
      </c>
      <c r="G15" s="18" t="n">
        <v>549.8078738200001</v>
      </c>
      <c r="H15" s="20" t="n">
        <v>2.72678697</v>
      </c>
      <c r="I15" s="18" t="n">
        <v>534.72383161</v>
      </c>
      <c r="J15" s="20" t="n">
        <v>2.72397458</v>
      </c>
      <c r="K15" s="18" t="n">
        <v>520.9202941</v>
      </c>
      <c r="L15" s="20" t="n">
        <v>4.99912571</v>
      </c>
      <c r="M15" s="18" t="n">
        <v>480.72617864</v>
      </c>
      <c r="N15" s="20" t="n">
        <v>8.881930629999999</v>
      </c>
      <c r="O15" s="18" t="n">
        <v>454.37121694</v>
      </c>
      <c r="P15" s="20" t="n">
        <v>6.02023931</v>
      </c>
      <c r="Q15" s="18" t="s">
        <v>481</v>
      </c>
      <c r="R15" s="20" t="s">
        <v>481</v>
      </c>
      <c r="S15" s="18" t="s">
        <v>481</v>
      </c>
      <c r="T15" s="20" t="s">
        <v>481</v>
      </c>
      <c r="U15" s="18" t="s">
        <v>481</v>
      </c>
      <c r="V15" s="20" t="s">
        <v>481</v>
      </c>
      <c r="W15" s="18" t="s">
        <v>481</v>
      </c>
      <c r="X15" s="20" t="s">
        <v>481</v>
      </c>
      <c r="Y15" s="18" t="n">
        <v>375.95013089</v>
      </c>
      <c r="Z15" s="20" t="n">
        <v>17.42774697</v>
      </c>
      <c r="AA15" s="18" t="s">
        <v>481</v>
      </c>
      <c r="AB15" s="20" t="s">
        <v>481</v>
      </c>
      <c r="AC15" s="18" t="n">
        <v>417.19712183</v>
      </c>
      <c r="AD15" s="20" t="n">
        <v>8.73885218</v>
      </c>
    </row>
    <row r="16" spans="1:30">
      <c r="A16" s="15" t="s">
        <v>491</v>
      </c>
      <c r="B16" s="17" t="n">
        <v>6108</v>
      </c>
      <c r="C16" s="18">
        <f>(117.0/B16*100)</f>
        <v/>
      </c>
      <c r="D16" s="19" t="n">
        <v>5991</v>
      </c>
      <c r="E16" s="18" t="n">
        <v>459.81195783</v>
      </c>
      <c r="F16" s="20" t="n">
        <v>8.66740001</v>
      </c>
      <c r="G16" s="18" t="n">
        <v>526.54763985</v>
      </c>
      <c r="H16" s="20" t="n">
        <v>2.27267727</v>
      </c>
      <c r="I16" s="18" t="n">
        <v>445.01880412</v>
      </c>
      <c r="J16" s="20" t="n">
        <v>4.17190512</v>
      </c>
      <c r="K16" s="18" t="n">
        <v>465.39702436</v>
      </c>
      <c r="L16" s="20" t="n">
        <v>9.63387473</v>
      </c>
      <c r="M16" s="18" t="n">
        <v>447.9887662</v>
      </c>
      <c r="N16" s="20" t="n">
        <v>10.72200441</v>
      </c>
      <c r="O16" s="18" t="n">
        <v>407.10817113</v>
      </c>
      <c r="P16" s="20" t="n">
        <v>7.86123893</v>
      </c>
      <c r="Q16" s="18" t="s">
        <v>481</v>
      </c>
      <c r="R16" s="20" t="s">
        <v>481</v>
      </c>
      <c r="S16" s="18" t="s">
        <v>481</v>
      </c>
      <c r="T16" s="20" t="s">
        <v>481</v>
      </c>
      <c r="U16" s="18" t="s">
        <v>481</v>
      </c>
      <c r="V16" s="20" t="s">
        <v>481</v>
      </c>
      <c r="W16" s="18" t="s">
        <v>481</v>
      </c>
      <c r="X16" s="20" t="s">
        <v>481</v>
      </c>
      <c r="Y16" s="18" t="s">
        <v>481</v>
      </c>
      <c r="Z16" s="20" t="s">
        <v>481</v>
      </c>
      <c r="AA16" s="18" t="s">
        <v>481</v>
      </c>
      <c r="AB16" s="20" t="s">
        <v>481</v>
      </c>
      <c r="AC16" s="18" t="n">
        <v>390.24017606</v>
      </c>
      <c r="AD16" s="20" t="n">
        <v>7.84044473</v>
      </c>
    </row>
    <row r="17" spans="1:30">
      <c r="A17" s="15" t="s">
        <v>492</v>
      </c>
      <c r="B17" s="17" t="n">
        <v>6504</v>
      </c>
      <c r="C17" s="18">
        <f>(998.0/B17*100)</f>
        <v/>
      </c>
      <c r="D17" s="19" t="n">
        <v>5506</v>
      </c>
      <c r="E17" s="18" t="n">
        <v>498.00253718</v>
      </c>
      <c r="F17" s="20" t="n">
        <v>16.99976111</v>
      </c>
      <c r="G17" s="18" t="n">
        <v>531.13679573</v>
      </c>
      <c r="H17" s="20" t="n">
        <v>2.78253963</v>
      </c>
      <c r="I17" s="18" t="n">
        <v>516.70719822</v>
      </c>
      <c r="J17" s="20" t="n">
        <v>6.16807689</v>
      </c>
      <c r="K17" s="18" t="n">
        <v>468.34356713</v>
      </c>
      <c r="L17" s="20" t="n">
        <v>11.76514417</v>
      </c>
      <c r="M17" s="18" t="n">
        <v>447.65832734</v>
      </c>
      <c r="N17" s="20" t="n">
        <v>14.9498089</v>
      </c>
      <c r="O17" s="18" t="n">
        <v>454.30593582</v>
      </c>
      <c r="P17" s="20" t="n">
        <v>12.06614842</v>
      </c>
      <c r="Q17" s="18" t="n">
        <v>421.50516562</v>
      </c>
      <c r="R17" s="20" t="n">
        <v>15.70824482</v>
      </c>
      <c r="S17" s="18" t="s">
        <v>481</v>
      </c>
      <c r="T17" s="20" t="s">
        <v>481</v>
      </c>
      <c r="U17" s="18" t="s">
        <v>481</v>
      </c>
      <c r="V17" s="20" t="s">
        <v>481</v>
      </c>
      <c r="W17" s="18" t="s">
        <v>481</v>
      </c>
      <c r="X17" s="20" t="s">
        <v>481</v>
      </c>
      <c r="Y17" s="18" t="n">
        <v>360.48925247</v>
      </c>
      <c r="Z17" s="20" t="n">
        <v>12.44339086</v>
      </c>
      <c r="AA17" s="18" t="s">
        <v>481</v>
      </c>
      <c r="AB17" s="20" t="s">
        <v>481</v>
      </c>
      <c r="AC17" s="18" t="n">
        <v>435.12411297</v>
      </c>
      <c r="AD17" s="20" t="n">
        <v>8.140365839999999</v>
      </c>
    </row>
    <row r="18" spans="1:30">
      <c r="A18" s="15" t="s">
        <v>493</v>
      </c>
      <c r="B18" s="17" t="n">
        <v>5532</v>
      </c>
      <c r="C18" s="18">
        <f>(28.0/B18*100)</f>
        <v/>
      </c>
      <c r="D18" s="19" t="n">
        <v>5504</v>
      </c>
      <c r="E18" s="18" t="n">
        <v>438.02079028</v>
      </c>
      <c r="F18" s="20" t="n">
        <v>7.78390078</v>
      </c>
      <c r="G18" s="18" t="n">
        <v>471.92317558</v>
      </c>
      <c r="H18" s="20" t="n">
        <v>7.66890758</v>
      </c>
      <c r="I18" s="18" t="n">
        <v>468.81400911</v>
      </c>
      <c r="J18" s="20" t="n">
        <v>3.64003769</v>
      </c>
      <c r="K18" s="18" t="n">
        <v>426.34977193</v>
      </c>
      <c r="L18" s="20" t="n">
        <v>7.59673125</v>
      </c>
      <c r="M18" s="18" t="n">
        <v>423.92277768</v>
      </c>
      <c r="N18" s="20" t="n">
        <v>10.37874998</v>
      </c>
      <c r="O18" s="18" t="n">
        <v>411.57495284</v>
      </c>
      <c r="P18" s="20" t="n">
        <v>10.60737593</v>
      </c>
      <c r="Q18" s="18" t="n">
        <v>418.1861006</v>
      </c>
      <c r="R18" s="20" t="n">
        <v>14.95726071</v>
      </c>
      <c r="S18" s="18" t="n">
        <v>405.76398612</v>
      </c>
      <c r="T18" s="20" t="n">
        <v>5.04542569</v>
      </c>
      <c r="U18" s="18" t="s">
        <v>481</v>
      </c>
      <c r="V18" s="20" t="s">
        <v>481</v>
      </c>
      <c r="W18" s="18" t="s">
        <v>481</v>
      </c>
      <c r="X18" s="20" t="s">
        <v>481</v>
      </c>
      <c r="Y18" s="18" t="s">
        <v>481</v>
      </c>
      <c r="Z18" s="20" t="s">
        <v>481</v>
      </c>
      <c r="AA18" s="18" t="s">
        <v>481</v>
      </c>
      <c r="AB18" s="20" t="s">
        <v>481</v>
      </c>
      <c r="AC18" s="18" t="n">
        <v>383.6621281</v>
      </c>
      <c r="AD18" s="20" t="n">
        <v>9.40044324</v>
      </c>
    </row>
    <row r="19" spans="1:30">
      <c r="A19" s="15" t="s">
        <v>494</v>
      </c>
      <c r="B19" s="17" t="n">
        <v>5658</v>
      </c>
      <c r="C19" s="18">
        <f>(119.0/B19*100)</f>
        <v/>
      </c>
      <c r="D19" s="19" t="n">
        <v>5539</v>
      </c>
      <c r="E19" s="18" t="n">
        <v>432.83589877</v>
      </c>
      <c r="F19" s="20" t="n">
        <v>13.51462619</v>
      </c>
      <c r="G19" s="18" t="n">
        <v>385.28179873</v>
      </c>
      <c r="H19" s="20" t="n">
        <v>11.69311183</v>
      </c>
      <c r="I19" s="18" t="n">
        <v>439.13037926</v>
      </c>
      <c r="J19" s="20" t="n">
        <v>12.81119277</v>
      </c>
      <c r="K19" s="18" t="n">
        <v>492.74992445</v>
      </c>
      <c r="L19" s="20" t="n">
        <v>5.05627426</v>
      </c>
      <c r="M19" s="18" t="n">
        <v>482.77880038</v>
      </c>
      <c r="N19" s="20" t="n">
        <v>5.6496171</v>
      </c>
      <c r="O19" s="18" t="n">
        <v>484.50659346</v>
      </c>
      <c r="P19" s="20" t="n">
        <v>4.99280091</v>
      </c>
      <c r="Q19" s="18" t="n">
        <v>398.97731465</v>
      </c>
      <c r="R19" s="20" t="n">
        <v>18.79819587</v>
      </c>
      <c r="S19" s="18" t="n">
        <v>387.76900324</v>
      </c>
      <c r="T19" s="20" t="n">
        <v>11.51664999</v>
      </c>
      <c r="U19" s="18" t="s">
        <v>481</v>
      </c>
      <c r="V19" s="20" t="s">
        <v>481</v>
      </c>
      <c r="W19" s="18" t="s">
        <v>481</v>
      </c>
      <c r="X19" s="20" t="s">
        <v>481</v>
      </c>
      <c r="Y19" s="18" t="s">
        <v>481</v>
      </c>
      <c r="Z19" s="20" t="s">
        <v>481</v>
      </c>
      <c r="AA19" s="18" t="s">
        <v>481</v>
      </c>
      <c r="AB19" s="20" t="s">
        <v>481</v>
      </c>
      <c r="AC19" s="18" t="n">
        <v>368.12362415</v>
      </c>
      <c r="AD19" s="20" t="n">
        <v>19.37264615</v>
      </c>
    </row>
    <row r="20" spans="1:30">
      <c r="A20" s="15" t="s">
        <v>495</v>
      </c>
      <c r="B20" s="17" t="n">
        <v>3371</v>
      </c>
      <c r="C20" s="18">
        <f>(75.0/B20*100)</f>
        <v/>
      </c>
      <c r="D20" s="19" t="n">
        <v>3296</v>
      </c>
      <c r="E20" s="18" t="n">
        <v>455.49746112</v>
      </c>
      <c r="F20" s="20" t="n">
        <v>10.32074911</v>
      </c>
      <c r="G20" s="18" t="n">
        <v>480.53274504</v>
      </c>
      <c r="H20" s="20" t="n">
        <v>4.47294424</v>
      </c>
      <c r="I20" s="18" t="n">
        <v>481.99651963</v>
      </c>
      <c r="J20" s="20" t="n">
        <v>2.15328725</v>
      </c>
      <c r="K20" s="18" t="n">
        <v>481.26610192</v>
      </c>
      <c r="L20" s="20" t="n">
        <v>3.7750284</v>
      </c>
      <c r="M20" s="18" t="n">
        <v>464.54319452</v>
      </c>
      <c r="N20" s="20" t="n">
        <v>7.04332567</v>
      </c>
      <c r="O20" s="18" t="n">
        <v>460.50328756</v>
      </c>
      <c r="P20" s="20" t="n">
        <v>10.1604079</v>
      </c>
      <c r="Q20" s="18" t="n">
        <v>454.01181585</v>
      </c>
      <c r="R20" s="20" t="n">
        <v>12.12744637</v>
      </c>
      <c r="S20" s="18" t="n">
        <v>415.73807658</v>
      </c>
      <c r="T20" s="20" t="n">
        <v>7.02530437</v>
      </c>
      <c r="U20" s="18" t="s">
        <v>481</v>
      </c>
      <c r="V20" s="20" t="s">
        <v>481</v>
      </c>
      <c r="W20" s="18" t="s">
        <v>481</v>
      </c>
      <c r="X20" s="20" t="s">
        <v>481</v>
      </c>
      <c r="Y20" s="18" t="s">
        <v>481</v>
      </c>
      <c r="Z20" s="20" t="s">
        <v>481</v>
      </c>
      <c r="AA20" s="18" t="s">
        <v>481</v>
      </c>
      <c r="AB20" s="20" t="s">
        <v>481</v>
      </c>
      <c r="AC20" s="18" t="n">
        <v>400.92991051</v>
      </c>
      <c r="AD20" s="20" t="n">
        <v>12.03938187</v>
      </c>
    </row>
    <row r="21" spans="1:30">
      <c r="A21" s="15" t="s">
        <v>496</v>
      </c>
      <c r="B21" s="17" t="n">
        <v>5741</v>
      </c>
      <c r="C21" s="18">
        <f>(45.0/B21*100)</f>
        <v/>
      </c>
      <c r="D21" s="19" t="n">
        <v>5696</v>
      </c>
      <c r="E21" s="18" t="n">
        <v>507.33844504</v>
      </c>
      <c r="F21" s="20" t="n">
        <v>6.13614716</v>
      </c>
      <c r="G21" s="18" t="n">
        <v>506.90518823</v>
      </c>
      <c r="H21" s="20" t="n">
        <v>2.26592551</v>
      </c>
      <c r="I21" s="18" t="n">
        <v>501.75776257</v>
      </c>
      <c r="J21" s="20" t="n">
        <v>7.9165399</v>
      </c>
      <c r="K21" s="18" t="n">
        <v>475.78634875</v>
      </c>
      <c r="L21" s="20" t="n">
        <v>14.61902019</v>
      </c>
      <c r="M21" s="18" t="n">
        <v>436.79721187</v>
      </c>
      <c r="N21" s="20" t="n">
        <v>15.30381803</v>
      </c>
      <c r="O21" s="18" t="n">
        <v>436.28049472</v>
      </c>
      <c r="P21" s="20" t="n">
        <v>11.79369263</v>
      </c>
      <c r="Q21" s="18" t="s">
        <v>481</v>
      </c>
      <c r="R21" s="20" t="s">
        <v>481</v>
      </c>
      <c r="S21" s="18" t="s">
        <v>481</v>
      </c>
      <c r="T21" s="20" t="s">
        <v>481</v>
      </c>
      <c r="U21" s="18" t="s">
        <v>481</v>
      </c>
      <c r="V21" s="20" t="s">
        <v>481</v>
      </c>
      <c r="W21" s="18" t="s">
        <v>481</v>
      </c>
      <c r="X21" s="20" t="s">
        <v>481</v>
      </c>
      <c r="Y21" s="18" t="s">
        <v>481</v>
      </c>
      <c r="Z21" s="20" t="s">
        <v>481</v>
      </c>
      <c r="AA21" s="18" t="s">
        <v>481</v>
      </c>
      <c r="AB21" s="20" t="s">
        <v>481</v>
      </c>
      <c r="AC21" s="18" t="n">
        <v>417.73828411</v>
      </c>
      <c r="AD21" s="20" t="n">
        <v>9.49966712</v>
      </c>
    </row>
    <row r="22" spans="1:30">
      <c r="A22" s="15" t="s">
        <v>497</v>
      </c>
      <c r="B22" s="17" t="n">
        <v>6598</v>
      </c>
      <c r="C22" s="18">
        <f>(34.0/B22*100)</f>
        <v/>
      </c>
      <c r="D22" s="19" t="n">
        <v>6564</v>
      </c>
      <c r="E22" s="18" t="n">
        <v>468.76143067</v>
      </c>
      <c r="F22" s="20" t="n">
        <v>11.22688088</v>
      </c>
      <c r="G22" s="18" t="n">
        <v>467.0531871</v>
      </c>
      <c r="H22" s="20" t="n">
        <v>5.79759019</v>
      </c>
      <c r="I22" s="18" t="n">
        <v>495.38111466</v>
      </c>
      <c r="J22" s="20" t="n">
        <v>4.23457501</v>
      </c>
      <c r="K22" s="18" t="n">
        <v>425.19559191</v>
      </c>
      <c r="L22" s="20" t="n">
        <v>10.61310593</v>
      </c>
      <c r="M22" s="18" t="n">
        <v>396.36622958</v>
      </c>
      <c r="N22" s="20" t="n">
        <v>8.40014757</v>
      </c>
      <c r="O22" s="18" t="n">
        <v>403.60913048</v>
      </c>
      <c r="P22" s="20" t="n">
        <v>9.39562379</v>
      </c>
      <c r="Q22" s="18" t="n">
        <v>390.91937992</v>
      </c>
      <c r="R22" s="20" t="n">
        <v>13.15793982</v>
      </c>
      <c r="S22" s="18" t="n">
        <v>405.88675697</v>
      </c>
      <c r="T22" s="20" t="n">
        <v>4.46649023</v>
      </c>
      <c r="U22" s="18" t="s">
        <v>481</v>
      </c>
      <c r="V22" s="20" t="s">
        <v>481</v>
      </c>
      <c r="W22" s="18" t="s">
        <v>481</v>
      </c>
      <c r="X22" s="20" t="s">
        <v>481</v>
      </c>
      <c r="Y22" s="18" t="s">
        <v>481</v>
      </c>
      <c r="Z22" s="20" t="s">
        <v>481</v>
      </c>
      <c r="AA22" s="18" t="n">
        <v>433.89889196</v>
      </c>
      <c r="AB22" s="20" t="n">
        <v>30.56881734</v>
      </c>
      <c r="AC22" s="18" t="n">
        <v>339.78454179</v>
      </c>
      <c r="AD22" s="20" t="n">
        <v>12.21742663</v>
      </c>
    </row>
    <row r="23" spans="1:30">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s">
        <v>481</v>
      </c>
      <c r="R23" s="20" t="s">
        <v>481</v>
      </c>
      <c r="S23" s="18" t="s">
        <v>481</v>
      </c>
      <c r="T23" s="20" t="s">
        <v>481</v>
      </c>
      <c r="U23" s="18" t="s">
        <v>481</v>
      </c>
      <c r="V23" s="20" t="s">
        <v>481</v>
      </c>
      <c r="W23" s="18" t="s">
        <v>481</v>
      </c>
      <c r="X23" s="20" t="s">
        <v>481</v>
      </c>
      <c r="Y23" s="18" t="n">
        <v>480.54676244</v>
      </c>
      <c r="Z23" s="20" t="n">
        <v>2.51595285</v>
      </c>
      <c r="AA23" s="18" t="s">
        <v>481</v>
      </c>
      <c r="AB23" s="20" t="s">
        <v>481</v>
      </c>
      <c r="AC23" s="18" t="s">
        <v>481</v>
      </c>
      <c r="AD23" s="20" t="s">
        <v>481</v>
      </c>
    </row>
    <row r="24" spans="1:30">
      <c r="A24" s="15" t="s">
        <v>499</v>
      </c>
      <c r="B24" s="17" t="n">
        <v>6647</v>
      </c>
      <c r="C24" s="18">
        <f>(7.0/B24*100)</f>
        <v/>
      </c>
      <c r="D24" s="19" t="n">
        <v>6640</v>
      </c>
      <c r="E24" s="18" t="n">
        <v>506.57627551</v>
      </c>
      <c r="F24" s="20" t="n">
        <v>60.35149366</v>
      </c>
      <c r="G24" s="18" t="n">
        <v>566.362338</v>
      </c>
      <c r="H24" s="20" t="n">
        <v>10.66206042</v>
      </c>
      <c r="I24" s="18" t="n">
        <v>548.37146745</v>
      </c>
      <c r="J24" s="20" t="n">
        <v>4.9541761</v>
      </c>
      <c r="K24" s="18" t="n">
        <v>532.51838577</v>
      </c>
      <c r="L24" s="20" t="n">
        <v>3.72304112</v>
      </c>
      <c r="M24" s="18" t="n">
        <v>529.92756071</v>
      </c>
      <c r="N24" s="20" t="n">
        <v>26.55569258</v>
      </c>
      <c r="O24" s="18" t="n">
        <v>502.79538536</v>
      </c>
      <c r="P24" s="20" t="n">
        <v>39.50241037</v>
      </c>
      <c r="Q24" s="18" t="n">
        <v>431.37784298</v>
      </c>
      <c r="R24" s="20" t="n">
        <v>19.74694757</v>
      </c>
      <c r="S24" s="18" t="s">
        <v>481</v>
      </c>
      <c r="T24" s="20" t="s">
        <v>481</v>
      </c>
      <c r="U24" s="18" t="s">
        <v>481</v>
      </c>
      <c r="V24" s="20" t="s">
        <v>481</v>
      </c>
      <c r="W24" s="18" t="s">
        <v>481</v>
      </c>
      <c r="X24" s="20" t="s">
        <v>481</v>
      </c>
      <c r="Y24" s="18" t="s">
        <v>481</v>
      </c>
      <c r="Z24" s="20" t="s">
        <v>481</v>
      </c>
      <c r="AA24" s="18" t="s">
        <v>481</v>
      </c>
      <c r="AB24" s="20" t="s">
        <v>481</v>
      </c>
      <c r="AC24" s="18" t="n">
        <v>439.87490888</v>
      </c>
      <c r="AD24" s="20" t="n">
        <v>10.92517554</v>
      </c>
    </row>
    <row r="25" spans="1:30">
      <c r="A25" s="15" t="s">
        <v>500</v>
      </c>
      <c r="B25" s="17" t="n">
        <v>5581</v>
      </c>
      <c r="C25" s="18">
        <f>(25.0/B25*100)</f>
        <v/>
      </c>
      <c r="D25" s="19" t="n">
        <v>5556</v>
      </c>
      <c r="E25" s="18" t="n">
        <v>464.0063173</v>
      </c>
      <c r="F25" s="20" t="n">
        <v>24.83505652</v>
      </c>
      <c r="G25" s="18" t="n">
        <v>504.12043791</v>
      </c>
      <c r="H25" s="20" t="n">
        <v>10.35223015</v>
      </c>
      <c r="I25" s="18" t="n">
        <v>521.09107782</v>
      </c>
      <c r="J25" s="20" t="n">
        <v>3.27371538</v>
      </c>
      <c r="K25" s="18" t="n">
        <v>510.02919131</v>
      </c>
      <c r="L25" s="20" t="n">
        <v>8.36244664</v>
      </c>
      <c r="M25" s="18" t="n">
        <v>517.49065918</v>
      </c>
      <c r="N25" s="20" t="n">
        <v>10.39303284</v>
      </c>
      <c r="O25" s="18" t="n">
        <v>447.85492687</v>
      </c>
      <c r="P25" s="20" t="n">
        <v>10.3356173</v>
      </c>
      <c r="Q25" s="18" t="s">
        <v>481</v>
      </c>
      <c r="R25" s="20" t="s">
        <v>481</v>
      </c>
      <c r="S25" s="18" t="s">
        <v>481</v>
      </c>
      <c r="T25" s="20" t="s">
        <v>481</v>
      </c>
      <c r="U25" s="18" t="s">
        <v>481</v>
      </c>
      <c r="V25" s="20" t="s">
        <v>481</v>
      </c>
      <c r="W25" s="18" t="s">
        <v>481</v>
      </c>
      <c r="X25" s="20" t="s">
        <v>481</v>
      </c>
      <c r="Y25" s="18" t="s">
        <v>481</v>
      </c>
      <c r="Z25" s="20" t="s">
        <v>481</v>
      </c>
      <c r="AA25" s="18" t="s">
        <v>481</v>
      </c>
      <c r="AB25" s="20" t="s">
        <v>481</v>
      </c>
      <c r="AC25" s="18" t="n">
        <v>379.23322313</v>
      </c>
      <c r="AD25" s="20" t="n">
        <v>26.84430986</v>
      </c>
    </row>
    <row r="26" spans="1:30">
      <c r="A26" s="15" t="s">
        <v>501</v>
      </c>
      <c r="B26" s="17" t="n">
        <v>4869</v>
      </c>
      <c r="C26" s="18">
        <f>(47.0/B26*100)</f>
        <v/>
      </c>
      <c r="D26" s="19" t="n">
        <v>4822</v>
      </c>
      <c r="E26" s="18" t="n">
        <v>483.13462863</v>
      </c>
      <c r="F26" s="20" t="n">
        <v>6.88090933</v>
      </c>
      <c r="G26" s="18" t="n">
        <v>498.55673046</v>
      </c>
      <c r="H26" s="20" t="n">
        <v>4.41064149</v>
      </c>
      <c r="I26" s="18" t="n">
        <v>498.4039283</v>
      </c>
      <c r="J26" s="20" t="n">
        <v>1.74921734</v>
      </c>
      <c r="K26" s="18" t="n">
        <v>468.76923224</v>
      </c>
      <c r="L26" s="20" t="n">
        <v>6.42396916</v>
      </c>
      <c r="M26" s="18" t="n">
        <v>464.54815891</v>
      </c>
      <c r="N26" s="20" t="n">
        <v>12.77642119</v>
      </c>
      <c r="O26" s="18" t="n">
        <v>442.50785735</v>
      </c>
      <c r="P26" s="20" t="n">
        <v>5.99447077</v>
      </c>
      <c r="Q26" s="18" t="s">
        <v>481</v>
      </c>
      <c r="R26" s="20" t="s">
        <v>481</v>
      </c>
      <c r="S26" s="18" t="s">
        <v>481</v>
      </c>
      <c r="T26" s="20" t="s">
        <v>481</v>
      </c>
      <c r="U26" s="18" t="s">
        <v>481</v>
      </c>
      <c r="V26" s="20" t="s">
        <v>481</v>
      </c>
      <c r="W26" s="18" t="s">
        <v>481</v>
      </c>
      <c r="X26" s="20" t="s">
        <v>481</v>
      </c>
      <c r="Y26" s="18" t="s">
        <v>481</v>
      </c>
      <c r="Z26" s="20" t="s">
        <v>481</v>
      </c>
      <c r="AA26" s="18" t="s">
        <v>481</v>
      </c>
      <c r="AB26" s="20" t="s">
        <v>481</v>
      </c>
      <c r="AC26" s="18" t="n">
        <v>434.05333275</v>
      </c>
      <c r="AD26" s="20" t="n">
        <v>12.35340304</v>
      </c>
    </row>
    <row r="27" spans="1:30">
      <c r="A27" s="15" t="s">
        <v>502</v>
      </c>
      <c r="B27" s="17" t="n">
        <v>5299</v>
      </c>
      <c r="C27" s="18">
        <f>(43.0/B27*100)</f>
        <v/>
      </c>
      <c r="D27" s="19" t="n">
        <v>5256</v>
      </c>
      <c r="E27" s="18" t="n">
        <v>430.20776634</v>
      </c>
      <c r="F27" s="20" t="n">
        <v>7.14539054</v>
      </c>
      <c r="G27" s="18" t="n">
        <v>500.76931398</v>
      </c>
      <c r="H27" s="20" t="n">
        <v>1.43734113</v>
      </c>
      <c r="I27" s="18" t="n">
        <v>470.03024883</v>
      </c>
      <c r="J27" s="20" t="n">
        <v>2.57439636</v>
      </c>
      <c r="K27" s="18" t="n">
        <v>457.51446876</v>
      </c>
      <c r="L27" s="20" t="n">
        <v>7.379842</v>
      </c>
      <c r="M27" s="18" t="n">
        <v>494.90482429</v>
      </c>
      <c r="N27" s="20" t="n">
        <v>8.396146140000001</v>
      </c>
      <c r="O27" s="18" t="n">
        <v>446.07925773</v>
      </c>
      <c r="P27" s="20" t="n">
        <v>6.27114948</v>
      </c>
      <c r="Q27" s="18" t="s">
        <v>481</v>
      </c>
      <c r="R27" s="20" t="s">
        <v>481</v>
      </c>
      <c r="S27" s="18" t="s">
        <v>481</v>
      </c>
      <c r="T27" s="20" t="s">
        <v>481</v>
      </c>
      <c r="U27" s="18" t="s">
        <v>481</v>
      </c>
      <c r="V27" s="20" t="s">
        <v>481</v>
      </c>
      <c r="W27" s="18" t="s">
        <v>481</v>
      </c>
      <c r="X27" s="20" t="s">
        <v>481</v>
      </c>
      <c r="Y27" s="18" t="s">
        <v>481</v>
      </c>
      <c r="Z27" s="20" t="s">
        <v>481</v>
      </c>
      <c r="AA27" s="18" t="s">
        <v>481</v>
      </c>
      <c r="AB27" s="20" t="s">
        <v>481</v>
      </c>
      <c r="AC27" s="18" t="n">
        <v>404.14642919</v>
      </c>
      <c r="AD27" s="20" t="n">
        <v>7.934937</v>
      </c>
    </row>
    <row r="28" spans="1:30">
      <c r="A28" s="15" t="s">
        <v>503</v>
      </c>
      <c r="B28" s="17" t="n">
        <v>7568</v>
      </c>
      <c r="C28" s="18">
        <f>(136.0/B28*100)</f>
        <v/>
      </c>
      <c r="D28" s="19" t="n">
        <v>7432</v>
      </c>
      <c r="E28" s="18" t="n">
        <v>434.56995987</v>
      </c>
      <c r="F28" s="20" t="n">
        <v>3.86971814</v>
      </c>
      <c r="G28" s="18" t="n">
        <v>424.94796023</v>
      </c>
      <c r="H28" s="20" t="n">
        <v>4.24529268</v>
      </c>
      <c r="I28" s="18" t="n">
        <v>409.86427293</v>
      </c>
      <c r="J28" s="20" t="n">
        <v>3.91432436</v>
      </c>
      <c r="K28" s="18" t="n">
        <v>416.1679247</v>
      </c>
      <c r="L28" s="20" t="n">
        <v>5.81992558</v>
      </c>
      <c r="M28" s="18" t="n">
        <v>394.90822081</v>
      </c>
      <c r="N28" s="20" t="n">
        <v>12.60928552</v>
      </c>
      <c r="O28" s="18" t="n">
        <v>389.59742933</v>
      </c>
      <c r="P28" s="20" t="n">
        <v>8.21196885</v>
      </c>
      <c r="Q28" s="18" t="n">
        <v>399.65520553</v>
      </c>
      <c r="R28" s="20" t="n">
        <v>5.45230579</v>
      </c>
      <c r="S28" s="18" t="s">
        <v>481</v>
      </c>
      <c r="T28" s="20" t="s">
        <v>481</v>
      </c>
      <c r="U28" s="18" t="s">
        <v>481</v>
      </c>
      <c r="V28" s="20" t="s">
        <v>481</v>
      </c>
      <c r="W28" s="18" t="s">
        <v>481</v>
      </c>
      <c r="X28" s="20" t="s">
        <v>481</v>
      </c>
      <c r="Y28" s="18" t="s">
        <v>481</v>
      </c>
      <c r="Z28" s="20" t="s">
        <v>481</v>
      </c>
      <c r="AA28" s="18" t="s">
        <v>481</v>
      </c>
      <c r="AB28" s="20" t="s">
        <v>481</v>
      </c>
      <c r="AC28" s="18" t="n">
        <v>374.96118415</v>
      </c>
      <c r="AD28" s="20" t="n">
        <v>4.08706553</v>
      </c>
    </row>
    <row r="29" spans="1:30">
      <c r="A29" s="15" t="s">
        <v>504</v>
      </c>
      <c r="B29" s="17" t="n">
        <v>5385</v>
      </c>
      <c r="C29" s="18">
        <f>(30.0/B29*100)</f>
        <v/>
      </c>
      <c r="D29" s="19" t="n">
        <v>5355</v>
      </c>
      <c r="E29" s="18" t="n">
        <v>488.73901642</v>
      </c>
      <c r="F29" s="20" t="n">
        <v>10.2715417</v>
      </c>
      <c r="G29" s="18" t="n">
        <v>530.30443817</v>
      </c>
      <c r="H29" s="20" t="n">
        <v>3.41210014</v>
      </c>
      <c r="I29" s="18" t="n">
        <v>495.14077147</v>
      </c>
      <c r="J29" s="20" t="n">
        <v>5.52993823</v>
      </c>
      <c r="K29" s="18" t="n">
        <v>465.55116749</v>
      </c>
      <c r="L29" s="20" t="n">
        <v>8.38770967</v>
      </c>
      <c r="M29" s="18" t="n">
        <v>459.24896456</v>
      </c>
      <c r="N29" s="20" t="n">
        <v>13.44771767</v>
      </c>
      <c r="O29" s="18" t="n">
        <v>455.22815538</v>
      </c>
      <c r="P29" s="20" t="n">
        <v>18.30644863</v>
      </c>
      <c r="Q29" s="18" t="s">
        <v>481</v>
      </c>
      <c r="R29" s="20" t="s">
        <v>481</v>
      </c>
      <c r="S29" s="18" t="s">
        <v>481</v>
      </c>
      <c r="T29" s="20" t="s">
        <v>481</v>
      </c>
      <c r="U29" s="18" t="s">
        <v>481</v>
      </c>
      <c r="V29" s="20" t="s">
        <v>481</v>
      </c>
      <c r="W29" s="18" t="s">
        <v>481</v>
      </c>
      <c r="X29" s="20" t="s">
        <v>481</v>
      </c>
      <c r="Y29" s="18" t="n">
        <v>358.28551468</v>
      </c>
      <c r="Z29" s="20" t="n">
        <v>8.567023300000001</v>
      </c>
      <c r="AA29" s="18" t="s">
        <v>481</v>
      </c>
      <c r="AB29" s="20" t="s">
        <v>481</v>
      </c>
      <c r="AC29" s="18" t="n">
        <v>428.54170098</v>
      </c>
      <c r="AD29" s="20" t="n">
        <v>13.35002694</v>
      </c>
    </row>
    <row r="30" spans="1:30">
      <c r="A30" s="15" t="s">
        <v>505</v>
      </c>
      <c r="B30" s="17" t="n">
        <v>4520</v>
      </c>
      <c r="C30" s="18">
        <f>(128.0/B30*100)</f>
        <v/>
      </c>
      <c r="D30" s="19" t="n">
        <v>4392</v>
      </c>
      <c r="E30" s="18" t="n">
        <v>540.34273738</v>
      </c>
      <c r="F30" s="20" t="n">
        <v>3.11714775</v>
      </c>
      <c r="G30" s="18" t="n">
        <v>537.3474578399999</v>
      </c>
      <c r="H30" s="20" t="n">
        <v>9.27433974</v>
      </c>
      <c r="I30" s="18" t="n">
        <v>515.68120127</v>
      </c>
      <c r="J30" s="20" t="n">
        <v>7.49376096</v>
      </c>
      <c r="K30" s="18" t="n">
        <v>514.4046465</v>
      </c>
      <c r="L30" s="20" t="n">
        <v>5.75162297</v>
      </c>
      <c r="M30" s="18" t="n">
        <v>498.92468371</v>
      </c>
      <c r="N30" s="20" t="n">
        <v>4.61308737</v>
      </c>
      <c r="O30" s="18" t="n">
        <v>474.90364176</v>
      </c>
      <c r="P30" s="20" t="n">
        <v>6.49459556</v>
      </c>
      <c r="Q30" s="18" t="n">
        <v>436.28101787</v>
      </c>
      <c r="R30" s="20" t="n">
        <v>9.654834620000001</v>
      </c>
      <c r="S30" s="18" t="s">
        <v>481</v>
      </c>
      <c r="T30" s="20" t="s">
        <v>481</v>
      </c>
      <c r="U30" s="18" t="s">
        <v>481</v>
      </c>
      <c r="V30" s="20" t="s">
        <v>481</v>
      </c>
      <c r="W30" s="18" t="s">
        <v>481</v>
      </c>
      <c r="X30" s="20" t="s">
        <v>481</v>
      </c>
      <c r="Y30" s="18" t="s">
        <v>481</v>
      </c>
      <c r="Z30" s="20" t="s">
        <v>481</v>
      </c>
      <c r="AA30" s="18" t="s">
        <v>481</v>
      </c>
      <c r="AB30" s="20" t="s">
        <v>481</v>
      </c>
      <c r="AC30" s="18" t="n">
        <v>422.08883066</v>
      </c>
      <c r="AD30" s="20" t="n">
        <v>8.97298363</v>
      </c>
    </row>
    <row r="31" spans="1:30">
      <c r="A31" s="15" t="s">
        <v>506</v>
      </c>
      <c r="B31" s="17" t="n">
        <v>5456</v>
      </c>
      <c r="C31" s="18">
        <f>(134.0/B31*100)</f>
        <v/>
      </c>
      <c r="D31" s="19" t="n">
        <v>5322</v>
      </c>
      <c r="E31" s="18" t="n">
        <v>441.20030115</v>
      </c>
      <c r="F31" s="20" t="n">
        <v>21.04162737</v>
      </c>
      <c r="G31" s="18" t="n">
        <v>502.74229136</v>
      </c>
      <c r="H31" s="20" t="n">
        <v>3.10986092</v>
      </c>
      <c r="I31" s="18" t="n">
        <v>507.23187361</v>
      </c>
      <c r="J31" s="20" t="n">
        <v>2.77063938</v>
      </c>
      <c r="K31" s="18" t="n">
        <v>489.86155935</v>
      </c>
      <c r="L31" s="20" t="n">
        <v>5.04067559</v>
      </c>
      <c r="M31" s="18" t="n">
        <v>470.5288124</v>
      </c>
      <c r="N31" s="20" t="n">
        <v>13.78401418</v>
      </c>
      <c r="O31" s="18" t="n">
        <v>447.52418334</v>
      </c>
      <c r="P31" s="20" t="n">
        <v>15.5243218</v>
      </c>
      <c r="Q31" s="18" t="n">
        <v>475.7216396</v>
      </c>
      <c r="R31" s="20" t="n">
        <v>28.65779169</v>
      </c>
      <c r="S31" s="18" t="n">
        <v>424.9081598</v>
      </c>
      <c r="T31" s="20" t="n">
        <v>16.98150532</v>
      </c>
      <c r="U31" s="18" t="s">
        <v>481</v>
      </c>
      <c r="V31" s="20" t="s">
        <v>481</v>
      </c>
      <c r="W31" s="18" t="s">
        <v>481</v>
      </c>
      <c r="X31" s="20" t="s">
        <v>481</v>
      </c>
      <c r="Y31" s="18" t="s">
        <v>481</v>
      </c>
      <c r="Z31" s="20" t="s">
        <v>481</v>
      </c>
      <c r="AA31" s="18" t="s">
        <v>481</v>
      </c>
      <c r="AB31" s="20" t="s">
        <v>481</v>
      </c>
      <c r="AC31" s="18" t="n">
        <v>422.32569163</v>
      </c>
      <c r="AD31" s="20" t="n">
        <v>8.826265449999999</v>
      </c>
    </row>
    <row r="32" spans="1:30">
      <c r="A32" s="15" t="s">
        <v>507</v>
      </c>
      <c r="B32" s="17" t="n">
        <v>4478</v>
      </c>
      <c r="C32" s="18">
        <f>(6.0/B32*100)</f>
        <v/>
      </c>
      <c r="D32" s="19" t="n">
        <v>4472</v>
      </c>
      <c r="E32" s="18" t="n">
        <v>505.51539863</v>
      </c>
      <c r="F32" s="20" t="n">
        <v>17.70597153</v>
      </c>
      <c r="G32" s="18" t="n">
        <v>534.01718485</v>
      </c>
      <c r="H32" s="20" t="n">
        <v>28.35817371</v>
      </c>
      <c r="I32" s="18" t="n">
        <v>507.42442173</v>
      </c>
      <c r="J32" s="20" t="n">
        <v>5.88415095</v>
      </c>
      <c r="K32" s="18" t="n">
        <v>513.35511963</v>
      </c>
      <c r="L32" s="20" t="n">
        <v>3.9351297</v>
      </c>
      <c r="M32" s="18" t="n">
        <v>497.08017831</v>
      </c>
      <c r="N32" s="20" t="n">
        <v>3.98124186</v>
      </c>
      <c r="O32" s="18" t="n">
        <v>468.12861398</v>
      </c>
      <c r="P32" s="20" t="n">
        <v>6.63898635</v>
      </c>
      <c r="Q32" s="18" t="s">
        <v>481</v>
      </c>
      <c r="R32" s="20" t="s">
        <v>481</v>
      </c>
      <c r="S32" s="18" t="s">
        <v>481</v>
      </c>
      <c r="T32" s="20" t="s">
        <v>481</v>
      </c>
      <c r="U32" s="18" t="s">
        <v>481</v>
      </c>
      <c r="V32" s="20" t="s">
        <v>481</v>
      </c>
      <c r="W32" s="18" t="s">
        <v>481</v>
      </c>
      <c r="X32" s="20" t="s">
        <v>481</v>
      </c>
      <c r="Y32" s="18" t="s">
        <v>481</v>
      </c>
      <c r="Z32" s="20" t="s">
        <v>481</v>
      </c>
      <c r="AA32" s="18" t="s">
        <v>481</v>
      </c>
      <c r="AB32" s="20" t="s">
        <v>481</v>
      </c>
      <c r="AC32" s="18" t="n">
        <v>428.48237967</v>
      </c>
      <c r="AD32" s="20" t="n">
        <v>11.60233426</v>
      </c>
    </row>
    <row r="33" spans="1:30">
      <c r="A33" s="15" t="s">
        <v>508</v>
      </c>
      <c r="B33" s="17" t="n">
        <v>7325</v>
      </c>
      <c r="C33" s="18">
        <f>(77.0/B33*100)</f>
        <v/>
      </c>
      <c r="D33" s="19" t="n">
        <v>7248</v>
      </c>
      <c r="E33" s="18" t="n">
        <v>433.17548896</v>
      </c>
      <c r="F33" s="20" t="n">
        <v>14.79338609</v>
      </c>
      <c r="G33" s="18" t="n">
        <v>474.16753321</v>
      </c>
      <c r="H33" s="20" t="n">
        <v>8.01501481</v>
      </c>
      <c r="I33" s="18" t="n">
        <v>511.96145712</v>
      </c>
      <c r="J33" s="20" t="n">
        <v>2.80287447</v>
      </c>
      <c r="K33" s="18" t="n">
        <v>506.88338727</v>
      </c>
      <c r="L33" s="20" t="n">
        <v>10.29027481</v>
      </c>
      <c r="M33" s="18" t="n">
        <v>429.86258174</v>
      </c>
      <c r="N33" s="20" t="n">
        <v>18.60552581</v>
      </c>
      <c r="O33" s="18" t="n">
        <v>452.82937597</v>
      </c>
      <c r="P33" s="20" t="n">
        <v>13.74551634</v>
      </c>
      <c r="Q33" s="18" t="n">
        <v>414.62606618</v>
      </c>
      <c r="R33" s="20" t="n">
        <v>17.14295172</v>
      </c>
      <c r="S33" s="18" t="n">
        <v>411.31354721</v>
      </c>
      <c r="T33" s="20" t="n">
        <v>8.44588897</v>
      </c>
      <c r="U33" s="18" t="s">
        <v>481</v>
      </c>
      <c r="V33" s="20" t="s">
        <v>481</v>
      </c>
      <c r="W33" s="18" t="s">
        <v>481</v>
      </c>
      <c r="X33" s="20" t="s">
        <v>481</v>
      </c>
      <c r="Y33" s="18" t="s">
        <v>481</v>
      </c>
      <c r="Z33" s="20" t="s">
        <v>481</v>
      </c>
      <c r="AA33" s="18" t="s">
        <v>481</v>
      </c>
      <c r="AB33" s="20" t="s">
        <v>481</v>
      </c>
      <c r="AC33" s="18" t="n">
        <v>418.47160125</v>
      </c>
      <c r="AD33" s="20" t="n">
        <v>5.99661161</v>
      </c>
    </row>
    <row r="34" spans="1:30">
      <c r="A34" s="15" t="s">
        <v>509</v>
      </c>
      <c r="B34" s="17" t="n">
        <v>6350</v>
      </c>
      <c r="C34" s="18">
        <f>(53.0/B34*100)</f>
        <v/>
      </c>
      <c r="D34" s="19" t="n">
        <v>6297</v>
      </c>
      <c r="E34" s="18" t="n">
        <v>444.94033783</v>
      </c>
      <c r="F34" s="20" t="n">
        <v>7.65199704</v>
      </c>
      <c r="G34" s="18" t="n">
        <v>462.28380076</v>
      </c>
      <c r="H34" s="20" t="n">
        <v>9.483273629999999</v>
      </c>
      <c r="I34" s="18" t="n">
        <v>474.97353462</v>
      </c>
      <c r="J34" s="20" t="n">
        <v>3.29028142</v>
      </c>
      <c r="K34" s="18" t="n">
        <v>462.76841547</v>
      </c>
      <c r="L34" s="20" t="n">
        <v>7.88879078</v>
      </c>
      <c r="M34" s="18" t="n">
        <v>423.09337027</v>
      </c>
      <c r="N34" s="20" t="n">
        <v>9.24784942</v>
      </c>
      <c r="O34" s="18" t="n">
        <v>399.96381464</v>
      </c>
      <c r="P34" s="20" t="n">
        <v>6.81139271</v>
      </c>
      <c r="Q34" s="18" t="s">
        <v>481</v>
      </c>
      <c r="R34" s="20" t="s">
        <v>481</v>
      </c>
      <c r="S34" s="18" t="s">
        <v>481</v>
      </c>
      <c r="T34" s="20" t="s">
        <v>481</v>
      </c>
      <c r="U34" s="18" t="s">
        <v>481</v>
      </c>
      <c r="V34" s="20" t="s">
        <v>481</v>
      </c>
      <c r="W34" s="18" t="s">
        <v>481</v>
      </c>
      <c r="X34" s="20" t="s">
        <v>481</v>
      </c>
      <c r="Y34" s="18" t="n">
        <v>306.56969545</v>
      </c>
      <c r="Z34" s="20" t="n">
        <v>10.27624616</v>
      </c>
      <c r="AA34" s="18" t="s">
        <v>481</v>
      </c>
      <c r="AB34" s="20" t="s">
        <v>481</v>
      </c>
      <c r="AC34" s="18" t="n">
        <v>364.42288406</v>
      </c>
      <c r="AD34" s="20" t="n">
        <v>12.18900116</v>
      </c>
    </row>
    <row r="35" spans="1:30">
      <c r="A35" s="15" t="s">
        <v>510</v>
      </c>
      <c r="B35" s="17" t="n">
        <v>6406</v>
      </c>
      <c r="C35" s="18">
        <f>(46.0/B35*100)</f>
        <v/>
      </c>
      <c r="D35" s="19" t="n">
        <v>6360</v>
      </c>
      <c r="E35" s="18" t="n">
        <v>449.17012952</v>
      </c>
      <c r="F35" s="20" t="n">
        <v>14.7204791</v>
      </c>
      <c r="G35" s="18" t="n">
        <v>474.525831</v>
      </c>
      <c r="H35" s="20" t="n">
        <v>2.31185924</v>
      </c>
      <c r="I35" s="18" t="n">
        <v>528.64489897</v>
      </c>
      <c r="J35" s="20" t="n">
        <v>2.16108212</v>
      </c>
      <c r="K35" s="18" t="n">
        <v>532.2882066</v>
      </c>
      <c r="L35" s="20" t="n">
        <v>3.03887579</v>
      </c>
      <c r="M35" s="18" t="n">
        <v>470.03742001</v>
      </c>
      <c r="N35" s="20" t="n">
        <v>8.66268473</v>
      </c>
      <c r="O35" s="18" t="n">
        <v>471.29211392</v>
      </c>
      <c r="P35" s="20" t="n">
        <v>8.38299904</v>
      </c>
      <c r="Q35" s="18" t="s">
        <v>481</v>
      </c>
      <c r="R35" s="20" t="s">
        <v>481</v>
      </c>
      <c r="S35" s="18" t="s">
        <v>481</v>
      </c>
      <c r="T35" s="20" t="s">
        <v>481</v>
      </c>
      <c r="U35" s="18" t="s">
        <v>481</v>
      </c>
      <c r="V35" s="20" t="s">
        <v>481</v>
      </c>
      <c r="W35" s="18" t="s">
        <v>481</v>
      </c>
      <c r="X35" s="20" t="s">
        <v>481</v>
      </c>
      <c r="Y35" s="18" t="n">
        <v>374.85244494</v>
      </c>
      <c r="Z35" s="20" t="n">
        <v>5.84040672</v>
      </c>
      <c r="AA35" s="18" t="s">
        <v>481</v>
      </c>
      <c r="AB35" s="20" t="s">
        <v>481</v>
      </c>
      <c r="AC35" s="18" t="n">
        <v>407.26541616</v>
      </c>
      <c r="AD35" s="20" t="n">
        <v>10.95393357</v>
      </c>
    </row>
    <row r="36" spans="1:30">
      <c r="A36" s="15" t="s">
        <v>511</v>
      </c>
      <c r="B36" s="17" t="n">
        <v>6736</v>
      </c>
      <c r="C36" s="18">
        <f>(38.0/B36*100)</f>
        <v/>
      </c>
      <c r="D36" s="19" t="n">
        <v>6698</v>
      </c>
      <c r="E36" s="18" t="n">
        <v>448.7047279</v>
      </c>
      <c r="F36" s="20" t="n">
        <v>11.78806795</v>
      </c>
      <c r="G36" s="18" t="n">
        <v>501.79278749</v>
      </c>
      <c r="H36" s="20" t="n">
        <v>6.60017066</v>
      </c>
      <c r="I36" s="18" t="n">
        <v>496.40339507</v>
      </c>
      <c r="J36" s="20" t="n">
        <v>2.14411144</v>
      </c>
      <c r="K36" s="18" t="n">
        <v>447.98879332</v>
      </c>
      <c r="L36" s="20" t="n">
        <v>15.6386935</v>
      </c>
      <c r="M36" s="18" t="n">
        <v>458.82314938</v>
      </c>
      <c r="N36" s="20" t="n">
        <v>19.76551996</v>
      </c>
      <c r="O36" s="18" t="n">
        <v>434.05673238</v>
      </c>
      <c r="P36" s="20" t="n">
        <v>12.35670901</v>
      </c>
      <c r="Q36" s="18" t="s">
        <v>481</v>
      </c>
      <c r="R36" s="20" t="s">
        <v>481</v>
      </c>
      <c r="S36" s="18" t="s">
        <v>481</v>
      </c>
      <c r="T36" s="20" t="s">
        <v>481</v>
      </c>
      <c r="U36" s="18" t="s">
        <v>481</v>
      </c>
      <c r="V36" s="20" t="s">
        <v>481</v>
      </c>
      <c r="W36" s="18" t="s">
        <v>481</v>
      </c>
      <c r="X36" s="20" t="s">
        <v>481</v>
      </c>
      <c r="Y36" s="18" t="s">
        <v>481</v>
      </c>
      <c r="Z36" s="20" t="s">
        <v>481</v>
      </c>
      <c r="AA36" s="18" t="s">
        <v>481</v>
      </c>
      <c r="AB36" s="20" t="s">
        <v>481</v>
      </c>
      <c r="AC36" s="18" t="n">
        <v>395.09994196</v>
      </c>
      <c r="AD36" s="20" t="n">
        <v>8.90915787</v>
      </c>
    </row>
    <row r="37" spans="1:30">
      <c r="A37" s="15" t="s">
        <v>512</v>
      </c>
      <c r="B37" s="17" t="n">
        <v>5458</v>
      </c>
      <c r="C37" s="18">
        <f>(78.0/B37*100)</f>
        <v/>
      </c>
      <c r="D37" s="19" t="n">
        <v>5380</v>
      </c>
      <c r="E37" s="18" t="n">
        <v>458.53092815</v>
      </c>
      <c r="F37" s="20" t="n">
        <v>17.80002876</v>
      </c>
      <c r="G37" s="18" t="n">
        <v>519.31945498</v>
      </c>
      <c r="H37" s="20" t="n">
        <v>7.68250457</v>
      </c>
      <c r="I37" s="18" t="n">
        <v>501.16573686</v>
      </c>
      <c r="J37" s="20" t="n">
        <v>3.55976199</v>
      </c>
      <c r="K37" s="18" t="n">
        <v>498.39759601</v>
      </c>
      <c r="L37" s="20" t="n">
        <v>8.01060361</v>
      </c>
      <c r="M37" s="18" t="n">
        <v>491.12682181</v>
      </c>
      <c r="N37" s="20" t="n">
        <v>11.32451589</v>
      </c>
      <c r="O37" s="18" t="n">
        <v>442.8860685</v>
      </c>
      <c r="P37" s="20" t="n">
        <v>11.34388805</v>
      </c>
      <c r="Q37" s="18" t="n">
        <v>419.14953773</v>
      </c>
      <c r="R37" s="20" t="n">
        <v>17.51737606</v>
      </c>
      <c r="S37" s="18" t="n">
        <v>448.37324336</v>
      </c>
      <c r="T37" s="20" t="n">
        <v>6.18050629</v>
      </c>
      <c r="U37" s="18" t="s">
        <v>481</v>
      </c>
      <c r="V37" s="20" t="s">
        <v>481</v>
      </c>
      <c r="W37" s="18" t="s">
        <v>481</v>
      </c>
      <c r="X37" s="20" t="s">
        <v>481</v>
      </c>
      <c r="Y37" s="18" t="s">
        <v>481</v>
      </c>
      <c r="Z37" s="20" t="s">
        <v>481</v>
      </c>
      <c r="AA37" s="18" t="s">
        <v>481</v>
      </c>
      <c r="AB37" s="20" t="s">
        <v>481</v>
      </c>
      <c r="AC37" s="18" t="n">
        <v>391.41897152</v>
      </c>
      <c r="AD37" s="20" t="n">
        <v>8.205163560000001</v>
      </c>
    </row>
    <row r="38" spans="1:30">
      <c r="A38" s="15" t="s">
        <v>513</v>
      </c>
      <c r="B38" s="17" t="n">
        <v>5860</v>
      </c>
      <c r="C38" s="18">
        <f>(19.0/B38*100)</f>
        <v/>
      </c>
      <c r="D38" s="19" t="n">
        <v>5841</v>
      </c>
      <c r="E38" s="18" t="n">
        <v>534.79773425</v>
      </c>
      <c r="F38" s="20" t="n">
        <v>10.15378325</v>
      </c>
      <c r="G38" s="18" t="n">
        <v>518.34241402</v>
      </c>
      <c r="H38" s="20" t="n">
        <v>4.29822551</v>
      </c>
      <c r="I38" s="18" t="n">
        <v>508.28592786</v>
      </c>
      <c r="J38" s="20" t="n">
        <v>3.95368859</v>
      </c>
      <c r="K38" s="18" t="n">
        <v>493.92132238</v>
      </c>
      <c r="L38" s="20" t="n">
        <v>9.883186889999999</v>
      </c>
      <c r="M38" s="18" t="n">
        <v>489.62494984</v>
      </c>
      <c r="N38" s="20" t="n">
        <v>10.96954569</v>
      </c>
      <c r="O38" s="18" t="n">
        <v>464.98458292</v>
      </c>
      <c r="P38" s="20" t="n">
        <v>10.51856626</v>
      </c>
      <c r="Q38" s="18" t="n">
        <v>452.77159461</v>
      </c>
      <c r="R38" s="20" t="n">
        <v>12.28563876</v>
      </c>
      <c r="S38" s="18" t="s">
        <v>481</v>
      </c>
      <c r="T38" s="20" t="s">
        <v>481</v>
      </c>
      <c r="U38" s="18" t="s">
        <v>481</v>
      </c>
      <c r="V38" s="20" t="s">
        <v>481</v>
      </c>
      <c r="W38" s="18" t="s">
        <v>481</v>
      </c>
      <c r="X38" s="20" t="s">
        <v>481</v>
      </c>
      <c r="Y38" s="18" t="s">
        <v>481</v>
      </c>
      <c r="Z38" s="20" t="s">
        <v>481</v>
      </c>
      <c r="AA38" s="18" t="s">
        <v>481</v>
      </c>
      <c r="AB38" s="20" t="s">
        <v>481</v>
      </c>
      <c r="AC38" s="18" t="n">
        <v>434.85254069</v>
      </c>
      <c r="AD38" s="20" t="n">
        <v>9.13937295</v>
      </c>
    </row>
    <row r="39" spans="1:30">
      <c r="A39" s="15" t="s">
        <v>514</v>
      </c>
      <c r="B39" s="17" t="n">
        <v>5895</v>
      </c>
      <c r="C39" s="18">
        <f>(33.0/B39*100)</f>
        <v/>
      </c>
      <c r="D39" s="19" t="n">
        <v>5862</v>
      </c>
      <c r="E39" s="18" t="n">
        <v>444.53182768</v>
      </c>
      <c r="F39" s="20" t="n">
        <v>12.6577094</v>
      </c>
      <c r="G39" s="18" t="n">
        <v>431.04155886</v>
      </c>
      <c r="H39" s="20" t="n">
        <v>4.88301432</v>
      </c>
      <c r="I39" s="18" t="n">
        <v>437.91166305</v>
      </c>
      <c r="J39" s="20" t="n">
        <v>6.06173806</v>
      </c>
      <c r="K39" s="18" t="n">
        <v>410.50116331</v>
      </c>
      <c r="L39" s="20" t="n">
        <v>10.40771152</v>
      </c>
      <c r="M39" s="18" t="n">
        <v>448.36766737</v>
      </c>
      <c r="N39" s="20" t="n">
        <v>8.491008839999999</v>
      </c>
      <c r="O39" s="18" t="n">
        <v>399.48697299</v>
      </c>
      <c r="P39" s="20" t="n">
        <v>3.53839907</v>
      </c>
      <c r="Q39" s="18" t="s">
        <v>481</v>
      </c>
      <c r="R39" s="20" t="s">
        <v>481</v>
      </c>
      <c r="S39" s="18" t="s">
        <v>481</v>
      </c>
      <c r="T39" s="20" t="s">
        <v>481</v>
      </c>
      <c r="U39" s="18" t="s">
        <v>481</v>
      </c>
      <c r="V39" s="20" t="s">
        <v>481</v>
      </c>
      <c r="W39" s="18" t="s">
        <v>481</v>
      </c>
      <c r="X39" s="20" t="s">
        <v>481</v>
      </c>
      <c r="Y39" s="18" t="s">
        <v>481</v>
      </c>
      <c r="Z39" s="20" t="s">
        <v>481</v>
      </c>
      <c r="AA39" s="18" t="s">
        <v>481</v>
      </c>
      <c r="AB39" s="20" t="s">
        <v>481</v>
      </c>
      <c r="AC39" s="18" t="n">
        <v>365.39801748</v>
      </c>
      <c r="AD39" s="20" t="n">
        <v>8.60818577</v>
      </c>
    </row>
    <row r="40" spans="1:30">
      <c r="A40" s="15" t="s">
        <v>515</v>
      </c>
      <c r="B40" s="17" t="n">
        <v>14157</v>
      </c>
      <c r="C40" s="18">
        <f>(313.0/B40*100)</f>
        <v/>
      </c>
      <c r="D40" s="19" t="n">
        <v>13844</v>
      </c>
      <c r="E40" s="18" t="n">
        <v>491.07052716</v>
      </c>
      <c r="F40" s="20" t="n">
        <v>5.99951137</v>
      </c>
      <c r="G40" s="18" t="n">
        <v>516.99697764</v>
      </c>
      <c r="H40" s="20" t="n">
        <v>3.76131848</v>
      </c>
      <c r="I40" s="18" t="n">
        <v>530.01610722</v>
      </c>
      <c r="J40" s="20" t="n">
        <v>3.71581627</v>
      </c>
      <c r="K40" s="18" t="n">
        <v>501.29975572</v>
      </c>
      <c r="L40" s="20" t="n">
        <v>4.91495258</v>
      </c>
      <c r="M40" s="18" t="n">
        <v>481.64490869</v>
      </c>
      <c r="N40" s="20" t="n">
        <v>5.17139845</v>
      </c>
      <c r="O40" s="18" t="n">
        <v>438.99617911</v>
      </c>
      <c r="P40" s="20" t="n">
        <v>6.14826625</v>
      </c>
      <c r="Q40" s="18" t="s">
        <v>481</v>
      </c>
      <c r="R40" s="20" t="s">
        <v>481</v>
      </c>
      <c r="S40" s="18" t="s">
        <v>481</v>
      </c>
      <c r="T40" s="20" t="s">
        <v>481</v>
      </c>
      <c r="U40" s="18" t="s">
        <v>481</v>
      </c>
      <c r="V40" s="20" t="s">
        <v>481</v>
      </c>
      <c r="W40" s="18" t="s">
        <v>481</v>
      </c>
      <c r="X40" s="20" t="s">
        <v>481</v>
      </c>
      <c r="Y40" s="18" t="s">
        <v>481</v>
      </c>
      <c r="Z40" s="20" t="s">
        <v>481</v>
      </c>
      <c r="AA40" s="18" t="s">
        <v>481</v>
      </c>
      <c r="AB40" s="20" t="s">
        <v>481</v>
      </c>
      <c r="AC40" s="18" t="n">
        <v>393.74693026</v>
      </c>
      <c r="AD40" s="20" t="n">
        <v>8.87717917</v>
      </c>
    </row>
    <row r="41" spans="1:30">
      <c r="A41" s="15" t="s">
        <v>516</v>
      </c>
      <c r="B41" s="17" t="n">
        <v>5712</v>
      </c>
      <c r="C41" s="18">
        <f>(44.0/B41*100)</f>
        <v/>
      </c>
      <c r="D41" s="19" t="n">
        <v>5668</v>
      </c>
      <c r="E41" s="18" t="n">
        <v>516.5533689599999</v>
      </c>
      <c r="F41" s="20" t="n">
        <v>4.05083324</v>
      </c>
      <c r="G41" s="18" t="n">
        <v>454.83793307</v>
      </c>
      <c r="H41" s="20" t="n">
        <v>15.70853672</v>
      </c>
      <c r="I41" s="18" t="n">
        <v>508.57286563</v>
      </c>
      <c r="J41" s="20" t="n">
        <v>11.33549933</v>
      </c>
      <c r="K41" s="18" t="n">
        <v>496.22875751</v>
      </c>
      <c r="L41" s="20" t="n">
        <v>7.58644453</v>
      </c>
      <c r="M41" s="18" t="n">
        <v>504.30228349</v>
      </c>
      <c r="N41" s="20" t="n">
        <v>7.17609538</v>
      </c>
      <c r="O41" s="18" t="n">
        <v>484.19531892</v>
      </c>
      <c r="P41" s="20" t="n">
        <v>4.14237864</v>
      </c>
      <c r="Q41" s="18" t="s">
        <v>481</v>
      </c>
      <c r="R41" s="20" t="s">
        <v>481</v>
      </c>
      <c r="S41" s="18" t="s">
        <v>481</v>
      </c>
      <c r="T41" s="20" t="s">
        <v>481</v>
      </c>
      <c r="U41" s="18" t="s">
        <v>481</v>
      </c>
      <c r="V41" s="20" t="s">
        <v>481</v>
      </c>
      <c r="W41" s="18" t="s">
        <v>481</v>
      </c>
      <c r="X41" s="20" t="s">
        <v>481</v>
      </c>
      <c r="Y41" s="18" t="n">
        <v>387.44235424</v>
      </c>
      <c r="Z41" s="20" t="n">
        <v>14.52510266</v>
      </c>
      <c r="AA41" s="18" t="s">
        <v>481</v>
      </c>
      <c r="AB41" s="20" t="s">
        <v>481</v>
      </c>
      <c r="AC41" s="18" t="n">
        <v>413.30390888</v>
      </c>
      <c r="AD41" s="20" t="n">
        <v>9.22327149</v>
      </c>
    </row>
    <row r="42" spans="1:3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row>
    <row r="43" spans="1:3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6" t="n"/>
    </row>
    <row r="44" spans="1:3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c r="AC44" s="18" t="s">
        <v>481</v>
      </c>
      <c r="AD44" s="20" t="s">
        <v>481</v>
      </c>
    </row>
    <row r="45" spans="1:3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s">
        <v>481</v>
      </c>
      <c r="T45" s="20" t="s">
        <v>481</v>
      </c>
      <c r="U45" s="18" t="s">
        <v>481</v>
      </c>
      <c r="V45" s="20" t="s">
        <v>481</v>
      </c>
      <c r="W45" s="18" t="s">
        <v>481</v>
      </c>
      <c r="X45" s="20" t="s">
        <v>481</v>
      </c>
      <c r="Y45" s="18" t="n">
        <v>375.7451021</v>
      </c>
      <c r="Z45" s="20" t="n">
        <v>2.64238063</v>
      </c>
      <c r="AA45" s="18" t="s">
        <v>481</v>
      </c>
      <c r="AB45" s="20" t="s">
        <v>481</v>
      </c>
      <c r="AC45" s="18" t="s">
        <v>481</v>
      </c>
      <c r="AD45" s="20" t="s">
        <v>481</v>
      </c>
    </row>
    <row r="46" spans="1:30">
      <c r="A46" s="15" t="s">
        <v>521</v>
      </c>
      <c r="B46" s="17" t="n">
        <v>23141</v>
      </c>
      <c r="C46" s="18">
        <f>(1697.0/B46*100)</f>
        <v/>
      </c>
      <c r="D46" s="19" t="n">
        <v>21444</v>
      </c>
      <c r="E46" s="18" t="n">
        <v>421.05381146</v>
      </c>
      <c r="F46" s="20" t="n">
        <v>7.47255156</v>
      </c>
      <c r="G46" s="18" t="n">
        <v>429.95672886</v>
      </c>
      <c r="H46" s="20" t="n">
        <v>3.50015106</v>
      </c>
      <c r="I46" s="18" t="n">
        <v>407.19349346</v>
      </c>
      <c r="J46" s="20" t="n">
        <v>2.62219005</v>
      </c>
      <c r="K46" s="18" t="n">
        <v>372.0745854</v>
      </c>
      <c r="L46" s="20" t="n">
        <v>5.9899222</v>
      </c>
      <c r="M46" s="18" t="n">
        <v>372.39751885</v>
      </c>
      <c r="N46" s="20" t="n">
        <v>8.673029359999999</v>
      </c>
      <c r="O46" s="18" t="n">
        <v>362.65920398</v>
      </c>
      <c r="P46" s="20" t="n">
        <v>5.6401688</v>
      </c>
      <c r="Q46" s="18" t="n">
        <v>356.81231487</v>
      </c>
      <c r="R46" s="20" t="n">
        <v>9.767734559999999</v>
      </c>
      <c r="S46" s="18" t="n">
        <v>361.14200824</v>
      </c>
      <c r="T46" s="20" t="n">
        <v>4.73429651</v>
      </c>
      <c r="U46" s="18" t="s">
        <v>481</v>
      </c>
      <c r="V46" s="20" t="s">
        <v>481</v>
      </c>
      <c r="W46" s="18" t="s">
        <v>481</v>
      </c>
      <c r="X46" s="20" t="s">
        <v>481</v>
      </c>
      <c r="Y46" s="18" t="s">
        <v>481</v>
      </c>
      <c r="Z46" s="20" t="s">
        <v>481</v>
      </c>
      <c r="AA46" s="18" t="s">
        <v>481</v>
      </c>
      <c r="AB46" s="20" t="s">
        <v>481</v>
      </c>
      <c r="AC46" s="18" t="n">
        <v>358.23562645</v>
      </c>
      <c r="AD46" s="20" t="n">
        <v>2.65547692</v>
      </c>
    </row>
    <row r="47" spans="1:30">
      <c r="A47" s="15" t="s">
        <v>522</v>
      </c>
      <c r="B47" s="17" t="n">
        <v>5928</v>
      </c>
      <c r="C47" s="18">
        <f>(161.0/B47*100)</f>
        <v/>
      </c>
      <c r="D47" s="19" t="n">
        <v>5767</v>
      </c>
      <c r="E47" s="18" t="n">
        <v>408.79385138</v>
      </c>
      <c r="F47" s="20" t="n">
        <v>11.08214269</v>
      </c>
      <c r="G47" s="18" t="n">
        <v>511.95674665</v>
      </c>
      <c r="H47" s="20" t="n">
        <v>19.49748122</v>
      </c>
      <c r="I47" s="18" t="n">
        <v>462.78063682</v>
      </c>
      <c r="J47" s="20" t="n">
        <v>4.33782531</v>
      </c>
      <c r="K47" s="18" t="n">
        <v>449.1458142</v>
      </c>
      <c r="L47" s="20" t="n">
        <v>4.93146953</v>
      </c>
      <c r="M47" s="18" t="n">
        <v>419.99404236</v>
      </c>
      <c r="N47" s="20" t="n">
        <v>10.62503891</v>
      </c>
      <c r="O47" s="18" t="n">
        <v>431.45013702</v>
      </c>
      <c r="P47" s="20" t="n">
        <v>9.26538145</v>
      </c>
      <c r="Q47" s="18" t="n">
        <v>426.9727133</v>
      </c>
      <c r="R47" s="20" t="n">
        <v>12.76500066</v>
      </c>
      <c r="S47" s="18" t="n">
        <v>415.10681232</v>
      </c>
      <c r="T47" s="20" t="n">
        <v>5.70897878</v>
      </c>
      <c r="U47" s="18" t="s">
        <v>481</v>
      </c>
      <c r="V47" s="20" t="s">
        <v>481</v>
      </c>
      <c r="W47" s="18" t="s">
        <v>481</v>
      </c>
      <c r="X47" s="20" t="s">
        <v>481</v>
      </c>
      <c r="Y47" s="18" t="s">
        <v>481</v>
      </c>
      <c r="Z47" s="20" t="s">
        <v>481</v>
      </c>
      <c r="AA47" s="18" t="s">
        <v>481</v>
      </c>
      <c r="AB47" s="20" t="s">
        <v>481</v>
      </c>
      <c r="AC47" s="18" t="n">
        <v>360.63571198</v>
      </c>
      <c r="AD47" s="20" t="n">
        <v>7.25459537</v>
      </c>
    </row>
    <row r="48" spans="1:30">
      <c r="A48" s="15" t="s">
        <v>523</v>
      </c>
      <c r="B48" s="17" t="n">
        <v>9841</v>
      </c>
      <c r="C48" s="18">
        <f>(7.0/B48*100)</f>
        <v/>
      </c>
      <c r="D48" s="19" t="n">
        <v>9834</v>
      </c>
      <c r="E48" s="18" t="n">
        <v>479.21725237</v>
      </c>
      <c r="F48" s="20" t="n">
        <v>13.48734766</v>
      </c>
      <c r="G48" s="18" t="n">
        <v>484.34047608</v>
      </c>
      <c r="H48" s="20" t="n">
        <v>11.5353367</v>
      </c>
      <c r="I48" s="18" t="n">
        <v>517.70673924</v>
      </c>
      <c r="J48" s="20" t="n">
        <v>7.29516924</v>
      </c>
      <c r="K48" s="18" t="n">
        <v>534.08242776</v>
      </c>
      <c r="L48" s="20" t="n">
        <v>6.4221914</v>
      </c>
      <c r="M48" s="18" t="n">
        <v>559.10708731</v>
      </c>
      <c r="N48" s="20" t="n">
        <v>12.02047184</v>
      </c>
      <c r="O48" s="18" t="n">
        <v>544.2380537400001</v>
      </c>
      <c r="P48" s="20" t="n">
        <v>12.19090681</v>
      </c>
      <c r="Q48" s="18" t="n">
        <v>438.96844131</v>
      </c>
      <c r="R48" s="20" t="n">
        <v>54.42313106</v>
      </c>
      <c r="S48" s="18" t="n">
        <v>423.96131806</v>
      </c>
      <c r="T48" s="20" t="n">
        <v>17.76023837</v>
      </c>
      <c r="U48" s="18" t="s">
        <v>481</v>
      </c>
      <c r="V48" s="20" t="s">
        <v>481</v>
      </c>
      <c r="W48" s="18" t="s">
        <v>481</v>
      </c>
      <c r="X48" s="20" t="s">
        <v>481</v>
      </c>
      <c r="Y48" s="18" t="s">
        <v>481</v>
      </c>
      <c r="Z48" s="20" t="s">
        <v>481</v>
      </c>
      <c r="AA48" s="18" t="s">
        <v>481</v>
      </c>
      <c r="AB48" s="20" t="s">
        <v>481</v>
      </c>
      <c r="AC48" s="18" t="n">
        <v>474.17328661</v>
      </c>
      <c r="AD48" s="20" t="n">
        <v>18.08513382</v>
      </c>
    </row>
    <row r="49" spans="1:3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s">
        <v>481</v>
      </c>
      <c r="T49" s="20" t="s">
        <v>481</v>
      </c>
      <c r="U49" s="18" t="s">
        <v>481</v>
      </c>
      <c r="V49" s="20" t="s">
        <v>481</v>
      </c>
      <c r="W49" s="18" t="s">
        <v>481</v>
      </c>
      <c r="X49" s="20" t="s">
        <v>481</v>
      </c>
      <c r="Y49" s="18" t="n">
        <v>432.22624802</v>
      </c>
      <c r="Z49" s="20" t="n">
        <v>2.8653235</v>
      </c>
      <c r="AA49" s="18" t="s">
        <v>481</v>
      </c>
      <c r="AB49" s="20" t="s">
        <v>481</v>
      </c>
      <c r="AC49" s="18" t="s">
        <v>481</v>
      </c>
      <c r="AD49" s="20" t="s">
        <v>481</v>
      </c>
    </row>
    <row r="50" spans="1:30">
      <c r="A50" s="15" t="s">
        <v>525</v>
      </c>
      <c r="B50" s="17" t="n">
        <v>11795</v>
      </c>
      <c r="C50" s="18">
        <f>(242.0/B50*100)</f>
        <v/>
      </c>
      <c r="D50" s="19" t="n">
        <v>11553</v>
      </c>
      <c r="E50" s="18" t="n">
        <v>398.9273331</v>
      </c>
      <c r="F50" s="20" t="n">
        <v>14.47561408</v>
      </c>
      <c r="G50" s="18" t="n">
        <v>429.52204503</v>
      </c>
      <c r="H50" s="20" t="n">
        <v>2.69547147</v>
      </c>
      <c r="I50" s="18" t="n">
        <v>414.66582429</v>
      </c>
      <c r="J50" s="20" t="n">
        <v>5.54645889</v>
      </c>
      <c r="K50" s="18" t="n">
        <v>386.77821384</v>
      </c>
      <c r="L50" s="20" t="n">
        <v>11.75888054</v>
      </c>
      <c r="M50" s="18" t="n">
        <v>378.40104952</v>
      </c>
      <c r="N50" s="20" t="n">
        <v>13.5868431</v>
      </c>
      <c r="O50" s="18" t="n">
        <v>370.85066228</v>
      </c>
      <c r="P50" s="20" t="n">
        <v>5.1933029</v>
      </c>
      <c r="Q50" s="18" t="n">
        <v>377.42454128</v>
      </c>
      <c r="R50" s="20" t="n">
        <v>5.27370726</v>
      </c>
      <c r="S50" s="18" t="s">
        <v>481</v>
      </c>
      <c r="T50" s="20" t="s">
        <v>481</v>
      </c>
      <c r="U50" s="18" t="s">
        <v>481</v>
      </c>
      <c r="V50" s="20" t="s">
        <v>481</v>
      </c>
      <c r="W50" s="18" t="s">
        <v>481</v>
      </c>
      <c r="X50" s="20" t="s">
        <v>481</v>
      </c>
      <c r="Y50" s="18" t="s">
        <v>481</v>
      </c>
      <c r="Z50" s="20" t="s">
        <v>481</v>
      </c>
      <c r="AA50" s="18" t="s">
        <v>481</v>
      </c>
      <c r="AB50" s="20" t="s">
        <v>481</v>
      </c>
      <c r="AC50" s="18" t="n">
        <v>356.82144025</v>
      </c>
      <c r="AD50" s="20" t="n">
        <v>5.35997484</v>
      </c>
    </row>
    <row r="51" spans="1:30">
      <c r="A51" s="15" t="s">
        <v>526</v>
      </c>
      <c r="B51" s="17" t="n">
        <v>6866</v>
      </c>
      <c r="C51" s="18">
        <f>(109.0/B51*100)</f>
        <v/>
      </c>
      <c r="D51" s="19" t="n">
        <v>6757</v>
      </c>
      <c r="E51" s="18" t="n">
        <v>395.48407223</v>
      </c>
      <c r="F51" s="20" t="n">
        <v>6.71095295</v>
      </c>
      <c r="G51" s="18" t="n">
        <v>427.09470906</v>
      </c>
      <c r="H51" s="20" t="n">
        <v>2.11000868</v>
      </c>
      <c r="I51" s="18" t="n">
        <v>393.82788091</v>
      </c>
      <c r="J51" s="20" t="n">
        <v>10.20016671</v>
      </c>
      <c r="K51" s="18" t="n">
        <v>328.66521641</v>
      </c>
      <c r="L51" s="20" t="n">
        <v>22.73703804</v>
      </c>
      <c r="M51" s="18" t="n">
        <v>396.57727594</v>
      </c>
      <c r="N51" s="20" t="n">
        <v>34.03479172</v>
      </c>
      <c r="O51" s="18" t="n">
        <v>368.89523223</v>
      </c>
      <c r="P51" s="20" t="n">
        <v>12.0331147</v>
      </c>
      <c r="Q51" s="18" t="s">
        <v>481</v>
      </c>
      <c r="R51" s="20" t="s">
        <v>481</v>
      </c>
      <c r="S51" s="18" t="s">
        <v>481</v>
      </c>
      <c r="T51" s="20" t="s">
        <v>481</v>
      </c>
      <c r="U51" s="18" t="s">
        <v>481</v>
      </c>
      <c r="V51" s="20" t="s">
        <v>481</v>
      </c>
      <c r="W51" s="18" t="s">
        <v>481</v>
      </c>
      <c r="X51" s="20" t="s">
        <v>481</v>
      </c>
      <c r="Y51" s="18" t="n">
        <v>410.85572185</v>
      </c>
      <c r="Z51" s="20" t="n">
        <v>3.7997542</v>
      </c>
      <c r="AA51" s="18" t="s">
        <v>481</v>
      </c>
      <c r="AB51" s="20" t="s">
        <v>481</v>
      </c>
      <c r="AC51" s="18" t="n">
        <v>374.78192409</v>
      </c>
      <c r="AD51" s="20" t="n">
        <v>6.7015167</v>
      </c>
    </row>
    <row r="52" spans="1:30">
      <c r="A52" s="15" t="s">
        <v>527</v>
      </c>
      <c r="B52" s="17" t="n">
        <v>5809</v>
      </c>
      <c r="C52" s="18">
        <f>(85.0/B52*100)</f>
        <v/>
      </c>
      <c r="D52" s="19" t="n">
        <v>5724</v>
      </c>
      <c r="E52" s="18" t="n">
        <v>470.11180278</v>
      </c>
      <c r="F52" s="20" t="n">
        <v>13.47624199</v>
      </c>
      <c r="G52" s="18" t="n">
        <v>469.00329748</v>
      </c>
      <c r="H52" s="20" t="n">
        <v>4.8724472</v>
      </c>
      <c r="I52" s="18" t="n">
        <v>483.1087478</v>
      </c>
      <c r="J52" s="20" t="n">
        <v>3.56322818</v>
      </c>
      <c r="K52" s="18" t="n">
        <v>424.35730669</v>
      </c>
      <c r="L52" s="20" t="n">
        <v>11.42372604</v>
      </c>
      <c r="M52" s="18" t="n">
        <v>428.39906364</v>
      </c>
      <c r="N52" s="20" t="n">
        <v>14.49077224</v>
      </c>
      <c r="O52" s="18" t="n">
        <v>432.84138329</v>
      </c>
      <c r="P52" s="20" t="n">
        <v>23.38470535</v>
      </c>
      <c r="Q52" s="18" t="n">
        <v>393.73592328</v>
      </c>
      <c r="R52" s="20" t="n">
        <v>19.11480221</v>
      </c>
      <c r="S52" s="18" t="s">
        <v>481</v>
      </c>
      <c r="T52" s="20" t="s">
        <v>481</v>
      </c>
      <c r="U52" s="18" t="s">
        <v>481</v>
      </c>
      <c r="V52" s="20" t="s">
        <v>481</v>
      </c>
      <c r="W52" s="18" t="s">
        <v>481</v>
      </c>
      <c r="X52" s="20" t="s">
        <v>481</v>
      </c>
      <c r="Y52" s="18" t="s">
        <v>481</v>
      </c>
      <c r="Z52" s="20" t="s">
        <v>481</v>
      </c>
      <c r="AA52" s="18" t="s">
        <v>481</v>
      </c>
      <c r="AB52" s="20" t="s">
        <v>481</v>
      </c>
      <c r="AC52" s="18" t="n">
        <v>399.99439434</v>
      </c>
      <c r="AD52" s="20" t="n">
        <v>11.16856191</v>
      </c>
    </row>
    <row r="53" spans="1:30">
      <c r="A53" s="15" t="s">
        <v>528</v>
      </c>
      <c r="B53" s="17" t="n">
        <v>5571</v>
      </c>
      <c r="C53" s="18">
        <f>(89.0/B53*100)</f>
        <v/>
      </c>
      <c r="D53" s="19" t="n">
        <v>5482</v>
      </c>
      <c r="E53" s="18" t="n">
        <v>424.32156843</v>
      </c>
      <c r="F53" s="20" t="n">
        <v>8.58284555</v>
      </c>
      <c r="G53" s="18" t="n">
        <v>435.64243276</v>
      </c>
      <c r="H53" s="20" t="n">
        <v>3.07564166</v>
      </c>
      <c r="I53" s="18" t="n">
        <v>452.61148128</v>
      </c>
      <c r="J53" s="20" t="n">
        <v>1.89832794</v>
      </c>
      <c r="K53" s="18" t="n">
        <v>405.9422525</v>
      </c>
      <c r="L53" s="20" t="n">
        <v>4.39372437</v>
      </c>
      <c r="M53" s="18" t="n">
        <v>423.04561526</v>
      </c>
      <c r="N53" s="20" t="n">
        <v>9.42977194</v>
      </c>
      <c r="O53" s="18" t="n">
        <v>390.61469355</v>
      </c>
      <c r="P53" s="20" t="n">
        <v>4.17771042</v>
      </c>
      <c r="Q53" s="18" t="s">
        <v>481</v>
      </c>
      <c r="R53" s="20" t="s">
        <v>481</v>
      </c>
      <c r="S53" s="18" t="s">
        <v>481</v>
      </c>
      <c r="T53" s="20" t="s">
        <v>481</v>
      </c>
      <c r="U53" s="18" t="s">
        <v>481</v>
      </c>
      <c r="V53" s="20" t="s">
        <v>481</v>
      </c>
      <c r="W53" s="18" t="s">
        <v>481</v>
      </c>
      <c r="X53" s="20" t="s">
        <v>481</v>
      </c>
      <c r="Y53" s="18" t="s">
        <v>481</v>
      </c>
      <c r="Z53" s="20" t="s">
        <v>481</v>
      </c>
      <c r="AA53" s="18" t="s">
        <v>481</v>
      </c>
      <c r="AB53" s="20" t="s">
        <v>481</v>
      </c>
      <c r="AC53" s="18" t="n">
        <v>353.0531813</v>
      </c>
      <c r="AD53" s="20" t="n">
        <v>5.1280449</v>
      </c>
    </row>
    <row r="54" spans="1:30">
      <c r="A54" s="15" t="s">
        <v>529</v>
      </c>
      <c r="B54" s="17" t="n">
        <v>4740</v>
      </c>
      <c r="C54" s="18">
        <f>(206.0/B54*100)</f>
        <v/>
      </c>
      <c r="D54" s="19" t="n">
        <v>4534</v>
      </c>
      <c r="E54" s="18" t="n">
        <v>353.10857829</v>
      </c>
      <c r="F54" s="20" t="n">
        <v>6.95012134</v>
      </c>
      <c r="G54" s="18" t="n">
        <v>353.23735094</v>
      </c>
      <c r="H54" s="20" t="n">
        <v>6.58220192</v>
      </c>
      <c r="I54" s="18" t="n">
        <v>350.51014556</v>
      </c>
      <c r="J54" s="20" t="n">
        <v>5.37020964</v>
      </c>
      <c r="K54" s="18" t="n">
        <v>338.26594554</v>
      </c>
      <c r="L54" s="20" t="n">
        <v>14.82506335</v>
      </c>
      <c r="M54" s="18" t="n">
        <v>313.4706106</v>
      </c>
      <c r="N54" s="20" t="n">
        <v>9.19477068</v>
      </c>
      <c r="O54" s="18" t="n">
        <v>310.5921297</v>
      </c>
      <c r="P54" s="20" t="n">
        <v>3.05435698</v>
      </c>
      <c r="Q54" s="18" t="s">
        <v>481</v>
      </c>
      <c r="R54" s="20" t="s">
        <v>481</v>
      </c>
      <c r="S54" s="18" t="s">
        <v>481</v>
      </c>
      <c r="T54" s="20" t="s">
        <v>481</v>
      </c>
      <c r="U54" s="18" t="s">
        <v>481</v>
      </c>
      <c r="V54" s="20" t="s">
        <v>481</v>
      </c>
      <c r="W54" s="18" t="s">
        <v>481</v>
      </c>
      <c r="X54" s="20" t="s">
        <v>481</v>
      </c>
      <c r="Y54" s="18" t="s">
        <v>481</v>
      </c>
      <c r="Z54" s="20" t="s">
        <v>481</v>
      </c>
      <c r="AA54" s="18" t="s">
        <v>481</v>
      </c>
      <c r="AB54" s="20" t="s">
        <v>481</v>
      </c>
      <c r="AC54" s="18" t="n">
        <v>291.40911992</v>
      </c>
      <c r="AD54" s="20" t="n">
        <v>3.55032362</v>
      </c>
    </row>
    <row r="55" spans="1:3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s">
        <v>481</v>
      </c>
      <c r="T55" s="20" t="s">
        <v>481</v>
      </c>
      <c r="U55" s="18" t="s">
        <v>481</v>
      </c>
      <c r="V55" s="20" t="s">
        <v>481</v>
      </c>
      <c r="W55" s="18" t="s">
        <v>481</v>
      </c>
      <c r="X55" s="20" t="s">
        <v>481</v>
      </c>
      <c r="Y55" s="18" t="n">
        <v>411.13152395</v>
      </c>
      <c r="Z55" s="20" t="n">
        <v>2.41692503</v>
      </c>
      <c r="AA55" s="18" t="s">
        <v>481</v>
      </c>
      <c r="AB55" s="20" t="s">
        <v>481</v>
      </c>
      <c r="AC55" s="18" t="s">
        <v>481</v>
      </c>
      <c r="AD55" s="20" t="s">
        <v>481</v>
      </c>
    </row>
    <row r="56" spans="1:30">
      <c r="A56" s="15" t="s">
        <v>531</v>
      </c>
      <c r="B56" s="17" t="n">
        <v>5359</v>
      </c>
      <c r="C56" s="18">
        <f>(77.0/B56*100)</f>
        <v/>
      </c>
      <c r="D56" s="19" t="n">
        <v>5282</v>
      </c>
      <c r="E56" s="18" t="n">
        <v>484.32818859</v>
      </c>
      <c r="F56" s="20" t="n">
        <v>14.98806805</v>
      </c>
      <c r="G56" s="18" t="n">
        <v>526.92808089</v>
      </c>
      <c r="H56" s="20" t="n">
        <v>2.29546016</v>
      </c>
      <c r="I56" s="18" t="n">
        <v>508.25091876</v>
      </c>
      <c r="J56" s="20" t="n">
        <v>14.2943839</v>
      </c>
      <c r="K56" s="18" t="n">
        <v>467.70118062</v>
      </c>
      <c r="L56" s="20" t="n">
        <v>12.43803024</v>
      </c>
      <c r="M56" s="18" t="n">
        <v>459.17544227</v>
      </c>
      <c r="N56" s="20" t="n">
        <v>19.96648218</v>
      </c>
      <c r="O56" s="18" t="n">
        <v>457.23723818</v>
      </c>
      <c r="P56" s="20" t="n">
        <v>19.51177317</v>
      </c>
      <c r="Q56" s="18" t="s">
        <v>481</v>
      </c>
      <c r="R56" s="20" t="s">
        <v>481</v>
      </c>
      <c r="S56" s="18" t="s">
        <v>481</v>
      </c>
      <c r="T56" s="20" t="s">
        <v>481</v>
      </c>
      <c r="U56" s="18" t="s">
        <v>481</v>
      </c>
      <c r="V56" s="20" t="s">
        <v>481</v>
      </c>
      <c r="W56" s="18" t="s">
        <v>481</v>
      </c>
      <c r="X56" s="20" t="s">
        <v>481</v>
      </c>
      <c r="Y56" s="18" t="s">
        <v>481</v>
      </c>
      <c r="Z56" s="20" t="s">
        <v>481</v>
      </c>
      <c r="AA56" s="18" t="s">
        <v>481</v>
      </c>
      <c r="AB56" s="20" t="s">
        <v>481</v>
      </c>
      <c r="AC56" s="18" t="n">
        <v>478.86477047</v>
      </c>
      <c r="AD56" s="20" t="n">
        <v>16.59583151</v>
      </c>
    </row>
    <row r="57" spans="1:3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s">
        <v>481</v>
      </c>
      <c r="T57" s="20" t="s">
        <v>481</v>
      </c>
      <c r="U57" s="18" t="s">
        <v>481</v>
      </c>
      <c r="V57" s="20" t="s">
        <v>481</v>
      </c>
      <c r="W57" s="18" t="s">
        <v>481</v>
      </c>
      <c r="X57" s="20" t="s">
        <v>481</v>
      </c>
      <c r="Y57" s="18" t="n">
        <v>403.09974532</v>
      </c>
      <c r="Z57" s="20" t="n">
        <v>2.56579015</v>
      </c>
      <c r="AA57" s="18" t="s">
        <v>481</v>
      </c>
      <c r="AB57" s="20" t="s">
        <v>481</v>
      </c>
      <c r="AC57" s="18" t="s">
        <v>481</v>
      </c>
      <c r="AD57" s="20" t="s">
        <v>481</v>
      </c>
    </row>
    <row r="58" spans="1:3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s">
        <v>481</v>
      </c>
      <c r="V58" s="20" t="s">
        <v>481</v>
      </c>
      <c r="W58" s="18" t="s">
        <v>481</v>
      </c>
      <c r="X58" s="20" t="s">
        <v>481</v>
      </c>
      <c r="Y58" s="18" t="n">
        <v>408.6691134</v>
      </c>
      <c r="Z58" s="20" t="n">
        <v>2.67440156</v>
      </c>
      <c r="AA58" s="18" t="s">
        <v>481</v>
      </c>
      <c r="AB58" s="20" t="s">
        <v>481</v>
      </c>
      <c r="AC58" s="18" t="s">
        <v>481</v>
      </c>
      <c r="AD58" s="20" t="s">
        <v>481</v>
      </c>
    </row>
    <row r="59" spans="1:3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s">
        <v>481</v>
      </c>
      <c r="T59" s="20" t="s">
        <v>481</v>
      </c>
      <c r="U59" s="18" t="s">
        <v>481</v>
      </c>
      <c r="V59" s="20" t="s">
        <v>481</v>
      </c>
      <c r="W59" s="18" t="s">
        <v>481</v>
      </c>
      <c r="X59" s="20" t="s">
        <v>481</v>
      </c>
      <c r="Y59" s="18" t="n">
        <v>378.44218506</v>
      </c>
      <c r="Z59" s="20" t="n">
        <v>1.6995879</v>
      </c>
      <c r="AA59" s="18" t="s">
        <v>481</v>
      </c>
      <c r="AB59" s="20" t="s">
        <v>481</v>
      </c>
      <c r="AC59" s="18" t="s">
        <v>481</v>
      </c>
      <c r="AD59" s="20" t="s">
        <v>481</v>
      </c>
    </row>
    <row r="60" spans="1:3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s">
        <v>481</v>
      </c>
      <c r="T60" s="20" t="s">
        <v>481</v>
      </c>
      <c r="U60" s="18" t="s">
        <v>481</v>
      </c>
      <c r="V60" s="20" t="s">
        <v>481</v>
      </c>
      <c r="W60" s="18" t="s">
        <v>481</v>
      </c>
      <c r="X60" s="20" t="s">
        <v>481</v>
      </c>
      <c r="Y60" s="18" t="n">
        <v>386.48537246</v>
      </c>
      <c r="Z60" s="20" t="n">
        <v>3.39522632</v>
      </c>
      <c r="AA60" s="18" t="s">
        <v>481</v>
      </c>
      <c r="AB60" s="20" t="s">
        <v>481</v>
      </c>
      <c r="AC60" s="18" t="s">
        <v>481</v>
      </c>
      <c r="AD60" s="20" t="s">
        <v>481</v>
      </c>
    </row>
    <row r="61" spans="1:30">
      <c r="A61" s="15" t="s">
        <v>536</v>
      </c>
      <c r="B61" s="17" t="n">
        <v>6525</v>
      </c>
      <c r="C61" s="18">
        <f>(146.0/B61*100)</f>
        <v/>
      </c>
      <c r="D61" s="19" t="n">
        <v>6379</v>
      </c>
      <c r="E61" s="18" t="n">
        <v>462.031394</v>
      </c>
      <c r="F61" s="20" t="n">
        <v>5.58951295</v>
      </c>
      <c r="G61" s="18" t="n">
        <v>465.61951347</v>
      </c>
      <c r="H61" s="20" t="n">
        <v>7.49602568</v>
      </c>
      <c r="I61" s="18" t="n">
        <v>486.95115762</v>
      </c>
      <c r="J61" s="20" t="n">
        <v>2.688348</v>
      </c>
      <c r="K61" s="18" t="n">
        <v>446.04758052</v>
      </c>
      <c r="L61" s="20" t="n">
        <v>7.7216551</v>
      </c>
      <c r="M61" s="18" t="n">
        <v>444.17553274</v>
      </c>
      <c r="N61" s="20" t="n">
        <v>11.36094164</v>
      </c>
      <c r="O61" s="18" t="n">
        <v>427.74053513</v>
      </c>
      <c r="P61" s="20" t="n">
        <v>5.86003993</v>
      </c>
      <c r="Q61" s="18" t="s">
        <v>481</v>
      </c>
      <c r="R61" s="20" t="s">
        <v>481</v>
      </c>
      <c r="S61" s="18" t="s">
        <v>481</v>
      </c>
      <c r="T61" s="20" t="s">
        <v>481</v>
      </c>
      <c r="U61" s="18" t="s">
        <v>481</v>
      </c>
      <c r="V61" s="20" t="s">
        <v>481</v>
      </c>
      <c r="W61" s="18" t="s">
        <v>481</v>
      </c>
      <c r="X61" s="20" t="s">
        <v>481</v>
      </c>
      <c r="Y61" s="18" t="s">
        <v>481</v>
      </c>
      <c r="Z61" s="20" t="s">
        <v>481</v>
      </c>
      <c r="AA61" s="18" t="s">
        <v>481</v>
      </c>
      <c r="AB61" s="20" t="s">
        <v>481</v>
      </c>
      <c r="AC61" s="18" t="n">
        <v>377.00560131</v>
      </c>
      <c r="AD61" s="20" t="n">
        <v>8.432334559999999</v>
      </c>
    </row>
    <row r="62" spans="1:30">
      <c r="A62" s="15" t="s">
        <v>537</v>
      </c>
      <c r="B62" s="17" t="n">
        <v>4476</v>
      </c>
      <c r="C62" s="18">
        <f>(3.0/B62*100)</f>
        <v/>
      </c>
      <c r="D62" s="19" t="n">
        <v>4473</v>
      </c>
      <c r="E62" s="18" t="n">
        <v>449.81158598</v>
      </c>
      <c r="F62" s="20" t="n">
        <v>12.58578284</v>
      </c>
      <c r="G62" s="18" t="n">
        <v>534.02923309</v>
      </c>
      <c r="H62" s="20" t="n">
        <v>1.79748491</v>
      </c>
      <c r="I62" s="18" t="n">
        <v>533.79035989</v>
      </c>
      <c r="J62" s="20" t="n">
        <v>1.55486798</v>
      </c>
      <c r="K62" s="18" t="n">
        <v>481.18651186</v>
      </c>
      <c r="L62" s="20" t="n">
        <v>7.3267245</v>
      </c>
      <c r="M62" s="18" t="n">
        <v>447.47473554</v>
      </c>
      <c r="N62" s="20" t="n">
        <v>14.96568111</v>
      </c>
      <c r="O62" s="18" t="n">
        <v>499.15547158</v>
      </c>
      <c r="P62" s="20" t="n">
        <v>9.006734270000001</v>
      </c>
      <c r="Q62" s="18" t="n">
        <v>453.53634591</v>
      </c>
      <c r="R62" s="20" t="n">
        <v>20.233345</v>
      </c>
      <c r="S62" s="18" t="n">
        <v>453.02422666</v>
      </c>
      <c r="T62" s="20" t="n">
        <v>21.76830095</v>
      </c>
      <c r="U62" s="18" t="s">
        <v>481</v>
      </c>
      <c r="V62" s="20" t="s">
        <v>481</v>
      </c>
      <c r="W62" s="18" t="s">
        <v>481</v>
      </c>
      <c r="X62" s="20" t="s">
        <v>481</v>
      </c>
      <c r="Y62" s="18" t="s">
        <v>481</v>
      </c>
      <c r="Z62" s="20" t="s">
        <v>481</v>
      </c>
      <c r="AA62" s="18" t="s">
        <v>481</v>
      </c>
      <c r="AB62" s="20" t="s">
        <v>481</v>
      </c>
      <c r="AC62" s="18" t="n">
        <v>489.99370116</v>
      </c>
      <c r="AD62" s="20" t="n">
        <v>12.46901226</v>
      </c>
    </row>
    <row r="63" spans="1:3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s">
        <v>481</v>
      </c>
      <c r="T63" s="20" t="s">
        <v>481</v>
      </c>
      <c r="U63" s="18" t="s">
        <v>481</v>
      </c>
      <c r="V63" s="20" t="s">
        <v>481</v>
      </c>
      <c r="W63" s="18" t="s">
        <v>481</v>
      </c>
      <c r="X63" s="20" t="s">
        <v>481</v>
      </c>
      <c r="Y63" s="18" t="n">
        <v>383.68238779</v>
      </c>
      <c r="Z63" s="20" t="n">
        <v>1.24851448</v>
      </c>
      <c r="AA63" s="18" t="s">
        <v>481</v>
      </c>
      <c r="AB63" s="20" t="s">
        <v>481</v>
      </c>
      <c r="AC63" s="18" t="s">
        <v>481</v>
      </c>
      <c r="AD63" s="20" t="s">
        <v>481</v>
      </c>
    </row>
    <row r="64" spans="1:3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s">
        <v>481</v>
      </c>
      <c r="T64" s="20" t="s">
        <v>481</v>
      </c>
      <c r="U64" s="18" t="s">
        <v>481</v>
      </c>
      <c r="V64" s="20" t="s">
        <v>481</v>
      </c>
      <c r="W64" s="18" t="s">
        <v>481</v>
      </c>
      <c r="X64" s="20" t="s">
        <v>481</v>
      </c>
      <c r="Y64" s="18" t="n">
        <v>464.78196465</v>
      </c>
      <c r="Z64" s="20" t="n">
        <v>1.64197035</v>
      </c>
      <c r="AA64" s="18" t="s">
        <v>481</v>
      </c>
      <c r="AB64" s="20" t="s">
        <v>481</v>
      </c>
      <c r="AC64" s="18" t="s">
        <v>481</v>
      </c>
      <c r="AD64" s="20" t="s">
        <v>481</v>
      </c>
    </row>
    <row r="65" spans="1:3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s">
        <v>481</v>
      </c>
      <c r="T65" s="20" t="s">
        <v>481</v>
      </c>
      <c r="U65" s="18" t="s">
        <v>481</v>
      </c>
      <c r="V65" s="20" t="s">
        <v>481</v>
      </c>
      <c r="W65" s="18" t="s">
        <v>481</v>
      </c>
      <c r="X65" s="20" t="s">
        <v>481</v>
      </c>
      <c r="Y65" s="18" t="n">
        <v>427.99780567</v>
      </c>
      <c r="Z65" s="20" t="n">
        <v>1.97258457</v>
      </c>
      <c r="AA65" s="18" t="s">
        <v>481</v>
      </c>
      <c r="AB65" s="20" t="s">
        <v>481</v>
      </c>
      <c r="AC65" s="18" t="s">
        <v>481</v>
      </c>
      <c r="AD65" s="20" t="s">
        <v>481</v>
      </c>
    </row>
    <row r="66" spans="1:30">
      <c r="A66" s="15" t="s">
        <v>541</v>
      </c>
      <c r="B66" s="17" t="n">
        <v>5665</v>
      </c>
      <c r="C66" s="18">
        <f>(78.0/B66*100)</f>
        <v/>
      </c>
      <c r="D66" s="19" t="n">
        <v>5587</v>
      </c>
      <c r="E66" s="18" t="n">
        <v>417.3359631</v>
      </c>
      <c r="F66" s="20" t="n">
        <v>7.3756647</v>
      </c>
      <c r="G66" s="18" t="n">
        <v>428.05031335</v>
      </c>
      <c r="H66" s="20" t="n">
        <v>4.97481274</v>
      </c>
      <c r="I66" s="18" t="n">
        <v>428.42490573</v>
      </c>
      <c r="J66" s="20" t="n">
        <v>1.56493467</v>
      </c>
      <c r="K66" s="18" t="n">
        <v>422.32798622</v>
      </c>
      <c r="L66" s="20" t="n">
        <v>3.9689168</v>
      </c>
      <c r="M66" s="18" t="n">
        <v>405.467406</v>
      </c>
      <c r="N66" s="20" t="n">
        <v>6.35220498</v>
      </c>
      <c r="O66" s="18" t="n">
        <v>397.78723976</v>
      </c>
      <c r="P66" s="20" t="n">
        <v>6.13390827</v>
      </c>
      <c r="Q66" s="18" t="n">
        <v>408.67040164</v>
      </c>
      <c r="R66" s="20" t="n">
        <v>9.32420735</v>
      </c>
      <c r="S66" s="18" t="n">
        <v>386.02422313</v>
      </c>
      <c r="T66" s="20" t="n">
        <v>2.95879622</v>
      </c>
      <c r="U66" s="18" t="s">
        <v>481</v>
      </c>
      <c r="V66" s="20" t="s">
        <v>481</v>
      </c>
      <c r="W66" s="18" t="s">
        <v>481</v>
      </c>
      <c r="X66" s="20" t="s">
        <v>481</v>
      </c>
      <c r="Y66" s="18" t="s">
        <v>481</v>
      </c>
      <c r="Z66" s="20" t="s">
        <v>481</v>
      </c>
      <c r="AA66" s="18" t="s">
        <v>481</v>
      </c>
      <c r="AB66" s="20" t="s">
        <v>481</v>
      </c>
      <c r="AC66" s="18" t="n">
        <v>356.18778831</v>
      </c>
      <c r="AD66" s="20" t="n">
        <v>3.94846927</v>
      </c>
    </row>
    <row r="67" spans="1:30">
      <c r="A67" s="15" t="s">
        <v>542</v>
      </c>
      <c r="B67" s="17" t="n">
        <v>6971</v>
      </c>
      <c r="C67" s="18">
        <f>(326.0/B67*100)</f>
        <v/>
      </c>
      <c r="D67" s="19" t="n">
        <v>6645</v>
      </c>
      <c r="E67" s="18" t="n">
        <v>412.11173215</v>
      </c>
      <c r="F67" s="20" t="n">
        <v>11.23822325</v>
      </c>
      <c r="G67" s="18" t="n">
        <v>411.60981622</v>
      </c>
      <c r="H67" s="20" t="n">
        <v>2.6283514</v>
      </c>
      <c r="I67" s="18" t="n">
        <v>409.41231297</v>
      </c>
      <c r="J67" s="20" t="n">
        <v>5.91210785</v>
      </c>
      <c r="K67" s="18" t="n">
        <v>382.20497032</v>
      </c>
      <c r="L67" s="20" t="n">
        <v>13.89271135</v>
      </c>
      <c r="M67" s="18" t="n">
        <v>363.45307198</v>
      </c>
      <c r="N67" s="20" t="n">
        <v>10.084412</v>
      </c>
      <c r="O67" s="18" t="n">
        <v>355.39639078</v>
      </c>
      <c r="P67" s="20" t="n">
        <v>2.81207031</v>
      </c>
      <c r="Q67" s="18" t="s">
        <v>481</v>
      </c>
      <c r="R67" s="20" t="s">
        <v>481</v>
      </c>
      <c r="S67" s="18" t="s">
        <v>481</v>
      </c>
      <c r="T67" s="20" t="s">
        <v>481</v>
      </c>
      <c r="U67" s="18" t="s">
        <v>481</v>
      </c>
      <c r="V67" s="20" t="s">
        <v>481</v>
      </c>
      <c r="W67" s="18" t="s">
        <v>481</v>
      </c>
      <c r="X67" s="20" t="s">
        <v>481</v>
      </c>
      <c r="Y67" s="18" t="s">
        <v>481</v>
      </c>
      <c r="Z67" s="20" t="s">
        <v>481</v>
      </c>
      <c r="AA67" s="18" t="s">
        <v>481</v>
      </c>
      <c r="AB67" s="20" t="s">
        <v>481</v>
      </c>
      <c r="AC67" s="18" t="n">
        <v>338.10753145</v>
      </c>
      <c r="AD67" s="20" t="n">
        <v>5.28591177</v>
      </c>
    </row>
    <row r="68" spans="1:30">
      <c r="A68" s="15" t="s">
        <v>543</v>
      </c>
      <c r="B68" s="17" t="n">
        <v>12083</v>
      </c>
      <c r="C68" s="18">
        <f>(28.0/B68*100)</f>
        <v/>
      </c>
      <c r="D68" s="19" t="n">
        <v>12055</v>
      </c>
      <c r="E68" s="18" t="n">
        <v>416.88153537</v>
      </c>
      <c r="F68" s="20" t="n">
        <v>2.57658075</v>
      </c>
      <c r="G68" s="18" t="n">
        <v>448.86891604</v>
      </c>
      <c r="H68" s="20" t="n">
        <v>1.62269427</v>
      </c>
      <c r="I68" s="18" t="n">
        <v>418.40682365</v>
      </c>
      <c r="J68" s="20" t="n">
        <v>2.78889711</v>
      </c>
      <c r="K68" s="18" t="n">
        <v>413.37735105</v>
      </c>
      <c r="L68" s="20" t="n">
        <v>3.80331451</v>
      </c>
      <c r="M68" s="18" t="n">
        <v>385.65033286</v>
      </c>
      <c r="N68" s="20" t="n">
        <v>5.29942937</v>
      </c>
      <c r="O68" s="18" t="n">
        <v>391.34375279</v>
      </c>
      <c r="P68" s="20" t="n">
        <v>2.3145689</v>
      </c>
      <c r="Q68" s="18" t="s">
        <v>481</v>
      </c>
      <c r="R68" s="20" t="s">
        <v>481</v>
      </c>
      <c r="S68" s="18" t="s">
        <v>481</v>
      </c>
      <c r="T68" s="20" t="s">
        <v>481</v>
      </c>
      <c r="U68" s="18" t="s">
        <v>481</v>
      </c>
      <c r="V68" s="20" t="s">
        <v>481</v>
      </c>
      <c r="W68" s="18" t="s">
        <v>481</v>
      </c>
      <c r="X68" s="20" t="s">
        <v>481</v>
      </c>
      <c r="Y68" s="18" t="s">
        <v>481</v>
      </c>
      <c r="Z68" s="20" t="s">
        <v>481</v>
      </c>
      <c r="AA68" s="18" t="s">
        <v>481</v>
      </c>
      <c r="AB68" s="20" t="s">
        <v>481</v>
      </c>
      <c r="AC68" s="18" t="n">
        <v>339.71255774</v>
      </c>
      <c r="AD68" s="20" t="n">
        <v>2.91448973</v>
      </c>
    </row>
    <row r="69" spans="1:3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s">
        <v>481</v>
      </c>
      <c r="T69" s="20" t="s">
        <v>481</v>
      </c>
      <c r="U69" s="18" t="s">
        <v>481</v>
      </c>
      <c r="V69" s="20" t="s">
        <v>481</v>
      </c>
      <c r="W69" s="18" t="s">
        <v>481</v>
      </c>
      <c r="X69" s="20" t="s">
        <v>481</v>
      </c>
      <c r="Y69" s="18" t="n">
        <v>434.88486177</v>
      </c>
      <c r="Z69" s="20" t="n">
        <v>3.2334538</v>
      </c>
      <c r="AA69" s="18" t="s">
        <v>481</v>
      </c>
      <c r="AB69" s="20" t="s">
        <v>481</v>
      </c>
      <c r="AC69" s="18" t="s">
        <v>481</v>
      </c>
      <c r="AD69" s="20" t="s">
        <v>481</v>
      </c>
    </row>
    <row r="70" spans="1:30">
      <c r="A70" s="15" t="s">
        <v>545</v>
      </c>
      <c r="B70" s="17" t="n">
        <v>6036</v>
      </c>
      <c r="C70" s="18">
        <f>(223.0/B70*100)</f>
        <v/>
      </c>
      <c r="D70" s="19" t="n">
        <v>5813</v>
      </c>
      <c r="E70" s="18" t="n">
        <v>470.78828401</v>
      </c>
      <c r="F70" s="20" t="n">
        <v>12.26728517</v>
      </c>
      <c r="G70" s="18" t="n">
        <v>510.31239683</v>
      </c>
      <c r="H70" s="20" t="n">
        <v>8.188734050000001</v>
      </c>
      <c r="I70" s="18" t="n">
        <v>501.61986651</v>
      </c>
      <c r="J70" s="20" t="n">
        <v>4.49023176</v>
      </c>
      <c r="K70" s="18" t="n">
        <v>494.88943335</v>
      </c>
      <c r="L70" s="20" t="n">
        <v>3.16929986</v>
      </c>
      <c r="M70" s="18" t="n">
        <v>451.15034211</v>
      </c>
      <c r="N70" s="20" t="n">
        <v>7.05273869</v>
      </c>
      <c r="O70" s="18" t="n">
        <v>442.83722961</v>
      </c>
      <c r="P70" s="20" t="n">
        <v>8.92982969</v>
      </c>
      <c r="Q70" s="18" t="n">
        <v>430.10301218</v>
      </c>
      <c r="R70" s="20" t="n">
        <v>9.40138</v>
      </c>
      <c r="S70" s="18" t="n">
        <v>439.84973576</v>
      </c>
      <c r="T70" s="20" t="n">
        <v>6.50711936</v>
      </c>
      <c r="U70" s="18" t="s">
        <v>481</v>
      </c>
      <c r="V70" s="20" t="s">
        <v>481</v>
      </c>
      <c r="W70" s="18" t="s">
        <v>481</v>
      </c>
      <c r="X70" s="20" t="s">
        <v>481</v>
      </c>
      <c r="Y70" s="18" t="s">
        <v>481</v>
      </c>
      <c r="Z70" s="20" t="s">
        <v>481</v>
      </c>
      <c r="AA70" s="18" t="s">
        <v>481</v>
      </c>
      <c r="AB70" s="20" t="s">
        <v>481</v>
      </c>
      <c r="AC70" s="18" t="n">
        <v>415.38996495</v>
      </c>
      <c r="AD70" s="20" t="n">
        <v>11.54985557</v>
      </c>
    </row>
    <row r="71" spans="1:30">
      <c r="A71" s="15" t="s">
        <v>546</v>
      </c>
      <c r="B71" s="17" t="n">
        <v>6115</v>
      </c>
      <c r="C71" s="18">
        <f>(18.0/B71*100)</f>
        <v/>
      </c>
      <c r="D71" s="19" t="n">
        <v>6097</v>
      </c>
      <c r="E71" s="18" t="n">
        <v>525.12287284</v>
      </c>
      <c r="F71" s="20" t="n">
        <v>18.49154796</v>
      </c>
      <c r="G71" s="18" t="n">
        <v>580.33594564</v>
      </c>
      <c r="H71" s="20" t="n">
        <v>1.79697005</v>
      </c>
      <c r="I71" s="18" t="n">
        <v>544.75989293</v>
      </c>
      <c r="J71" s="20" t="n">
        <v>1.78935948</v>
      </c>
      <c r="K71" s="18" t="n">
        <v>553.75237509</v>
      </c>
      <c r="L71" s="20" t="n">
        <v>5.10636705</v>
      </c>
      <c r="M71" s="18" t="n">
        <v>494.49593809</v>
      </c>
      <c r="N71" s="20" t="n">
        <v>13.41576914</v>
      </c>
      <c r="O71" s="18" t="n">
        <v>452.33209059</v>
      </c>
      <c r="P71" s="20" t="n">
        <v>12.43297188</v>
      </c>
      <c r="Q71" s="18" t="s">
        <v>481</v>
      </c>
      <c r="R71" s="20" t="s">
        <v>481</v>
      </c>
      <c r="S71" s="18" t="s">
        <v>481</v>
      </c>
      <c r="T71" s="20" t="s">
        <v>481</v>
      </c>
      <c r="U71" s="18" t="s">
        <v>481</v>
      </c>
      <c r="V71" s="20" t="s">
        <v>481</v>
      </c>
      <c r="W71" s="18" t="s">
        <v>481</v>
      </c>
      <c r="X71" s="20" t="s">
        <v>481</v>
      </c>
      <c r="Y71" s="18" t="s">
        <v>481</v>
      </c>
      <c r="Z71" s="20" t="s">
        <v>481</v>
      </c>
      <c r="AA71" s="18" t="s">
        <v>481</v>
      </c>
      <c r="AB71" s="20" t="s">
        <v>481</v>
      </c>
      <c r="AC71" s="18" t="n">
        <v>472.51602536</v>
      </c>
      <c r="AD71" s="20" t="n">
        <v>13.38849086</v>
      </c>
    </row>
    <row r="72" spans="1:30">
      <c r="A72" s="15" t="s">
        <v>547</v>
      </c>
      <c r="B72" s="17" t="n">
        <v>7708</v>
      </c>
      <c r="C72" s="18">
        <f>(5.0/B72*100)</f>
        <v/>
      </c>
      <c r="D72" s="19" t="n">
        <v>7703</v>
      </c>
      <c r="E72" s="18" t="n">
        <v>437.99528812</v>
      </c>
      <c r="F72" s="20" t="n">
        <v>11.86897268</v>
      </c>
      <c r="G72" s="18" t="n">
        <v>520.2542886799999</v>
      </c>
      <c r="H72" s="20" t="n">
        <v>7.29213795</v>
      </c>
      <c r="I72" s="18" t="n">
        <v>541.09245996</v>
      </c>
      <c r="J72" s="20" t="n">
        <v>3.48917822</v>
      </c>
      <c r="K72" s="18" t="n">
        <v>515.6657093600001</v>
      </c>
      <c r="L72" s="20" t="n">
        <v>9.28117349</v>
      </c>
      <c r="M72" s="18" t="n">
        <v>514.89297406</v>
      </c>
      <c r="N72" s="20" t="n">
        <v>28.96125166</v>
      </c>
      <c r="O72" s="18" t="n">
        <v>462.3430939</v>
      </c>
      <c r="P72" s="20" t="n">
        <v>9.04894957</v>
      </c>
      <c r="Q72" s="18" t="s">
        <v>481</v>
      </c>
      <c r="R72" s="20" t="s">
        <v>481</v>
      </c>
      <c r="S72" s="18" t="s">
        <v>481</v>
      </c>
      <c r="T72" s="20" t="s">
        <v>481</v>
      </c>
      <c r="U72" s="18" t="s">
        <v>481</v>
      </c>
      <c r="V72" s="20" t="s">
        <v>481</v>
      </c>
      <c r="W72" s="18" t="s">
        <v>481</v>
      </c>
      <c r="X72" s="20" t="s">
        <v>481</v>
      </c>
      <c r="Y72" s="18" t="s">
        <v>481</v>
      </c>
      <c r="Z72" s="20" t="s">
        <v>481</v>
      </c>
      <c r="AA72" s="18" t="s">
        <v>481</v>
      </c>
      <c r="AB72" s="20" t="s">
        <v>481</v>
      </c>
      <c r="AC72" s="18" t="n">
        <v>432.09189834</v>
      </c>
      <c r="AD72" s="20" t="n">
        <v>13.57600783</v>
      </c>
    </row>
    <row r="73" spans="1:30">
      <c r="A73" s="15" t="s">
        <v>548</v>
      </c>
      <c r="B73" s="17" t="n">
        <v>8249</v>
      </c>
      <c r="C73" s="18">
        <f>(151.0/B73*100)</f>
        <v/>
      </c>
      <c r="D73" s="19" t="n">
        <v>8098</v>
      </c>
      <c r="E73" s="18" t="n">
        <v>404.45586428</v>
      </c>
      <c r="F73" s="20" t="n">
        <v>6.10986092</v>
      </c>
      <c r="G73" s="18" t="n">
        <v>434.94793157</v>
      </c>
      <c r="H73" s="20" t="n">
        <v>3.09660982</v>
      </c>
      <c r="I73" s="18" t="n">
        <v>405.9636071</v>
      </c>
      <c r="J73" s="20" t="n">
        <v>5.01297532</v>
      </c>
      <c r="K73" s="18" t="n">
        <v>351.53898937</v>
      </c>
      <c r="L73" s="20" t="n">
        <v>7.91252571</v>
      </c>
      <c r="M73" s="18" t="n">
        <v>362.66351657</v>
      </c>
      <c r="N73" s="20" t="n">
        <v>10.17629223</v>
      </c>
      <c r="O73" s="18" t="n">
        <v>363.16152554</v>
      </c>
      <c r="P73" s="20" t="n">
        <v>4.67000447</v>
      </c>
      <c r="Q73" s="18" t="s">
        <v>481</v>
      </c>
      <c r="R73" s="20" t="s">
        <v>481</v>
      </c>
      <c r="S73" s="18" t="s">
        <v>481</v>
      </c>
      <c r="T73" s="20" t="s">
        <v>481</v>
      </c>
      <c r="U73" s="18" t="s">
        <v>481</v>
      </c>
      <c r="V73" s="20" t="s">
        <v>481</v>
      </c>
      <c r="W73" s="18" t="s">
        <v>481</v>
      </c>
      <c r="X73" s="20" t="s">
        <v>481</v>
      </c>
      <c r="Y73" s="18" t="s">
        <v>481</v>
      </c>
      <c r="Z73" s="20" t="s">
        <v>481</v>
      </c>
      <c r="AA73" s="18" t="s">
        <v>481</v>
      </c>
      <c r="AB73" s="20" t="s">
        <v>481</v>
      </c>
      <c r="AC73" s="18" t="n">
        <v>388.76578786</v>
      </c>
      <c r="AD73" s="20" t="n">
        <v>4.78199159</v>
      </c>
    </row>
    <row r="74" spans="1:3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s">
        <v>481</v>
      </c>
      <c r="T74" s="20" t="s">
        <v>481</v>
      </c>
      <c r="U74" s="18" t="s">
        <v>481</v>
      </c>
      <c r="V74" s="20" t="s">
        <v>481</v>
      </c>
      <c r="W74" s="18" t="s">
        <v>481</v>
      </c>
      <c r="X74" s="20" t="s">
        <v>481</v>
      </c>
      <c r="Y74" s="18" t="n">
        <v>424.59045417</v>
      </c>
      <c r="Z74" s="20" t="n">
        <v>1.40919814</v>
      </c>
      <c r="AA74" s="18" t="s">
        <v>481</v>
      </c>
      <c r="AB74" s="20" t="s">
        <v>481</v>
      </c>
      <c r="AC74" s="18" t="s">
        <v>481</v>
      </c>
      <c r="AD74" s="20" t="s">
        <v>481</v>
      </c>
    </row>
    <row r="75" spans="1:30">
      <c r="A75" s="15" t="s">
        <v>550</v>
      </c>
      <c r="B75" s="17" t="n">
        <v>5375</v>
      </c>
      <c r="C75" s="18">
        <f>(238.0/B75*100)</f>
        <v/>
      </c>
      <c r="D75" s="19" t="n">
        <v>5137</v>
      </c>
      <c r="E75" s="18" t="n">
        <v>400.2584426</v>
      </c>
      <c r="F75" s="20" t="n">
        <v>5.5204185</v>
      </c>
      <c r="G75" s="18" t="n">
        <v>405.115336</v>
      </c>
      <c r="H75" s="20" t="n">
        <v>3.85332688</v>
      </c>
      <c r="I75" s="18" t="n">
        <v>383.97366812</v>
      </c>
      <c r="J75" s="20" t="n">
        <v>3.10230851</v>
      </c>
      <c r="K75" s="18" t="n">
        <v>362.92641994</v>
      </c>
      <c r="L75" s="20" t="n">
        <v>4.50608765</v>
      </c>
      <c r="M75" s="18" t="n">
        <v>372.35993851</v>
      </c>
      <c r="N75" s="20" t="n">
        <v>7.45980877</v>
      </c>
      <c r="O75" s="18" t="n">
        <v>363.43883919</v>
      </c>
      <c r="P75" s="20" t="n">
        <v>3.77905037</v>
      </c>
      <c r="Q75" s="18" t="s">
        <v>481</v>
      </c>
      <c r="R75" s="20" t="s">
        <v>481</v>
      </c>
      <c r="S75" s="18" t="s">
        <v>481</v>
      </c>
      <c r="T75" s="20" t="s">
        <v>481</v>
      </c>
      <c r="U75" s="18" t="s">
        <v>481</v>
      </c>
      <c r="V75" s="20" t="s">
        <v>481</v>
      </c>
      <c r="W75" s="18" t="s">
        <v>481</v>
      </c>
      <c r="X75" s="20" t="s">
        <v>481</v>
      </c>
      <c r="Y75" s="18" t="s">
        <v>481</v>
      </c>
      <c r="Z75" s="20" t="s">
        <v>481</v>
      </c>
      <c r="AA75" s="18" t="s">
        <v>481</v>
      </c>
      <c r="AB75" s="20" t="s">
        <v>481</v>
      </c>
      <c r="AC75" s="18" t="n">
        <v>355.29366877</v>
      </c>
      <c r="AD75" s="20" t="n">
        <v>5.74563598</v>
      </c>
    </row>
    <row r="76" spans="1:30">
      <c r="A76" s="15" t="s">
        <v>551</v>
      </c>
      <c r="B76" s="17" t="n">
        <v>14167</v>
      </c>
      <c r="C76" s="18">
        <f>(230.0/B76*100)</f>
        <v/>
      </c>
      <c r="D76" s="19" t="n">
        <v>13937</v>
      </c>
      <c r="E76" s="18" t="n">
        <v>463.38967194</v>
      </c>
      <c r="F76" s="20" t="n">
        <v>6.79545102</v>
      </c>
      <c r="G76" s="18" t="n">
        <v>461.01162931</v>
      </c>
      <c r="H76" s="20" t="n">
        <v>3.49006866</v>
      </c>
      <c r="I76" s="18" t="n">
        <v>431.40196505</v>
      </c>
      <c r="J76" s="20" t="n">
        <v>3.06227623</v>
      </c>
      <c r="K76" s="18" t="n">
        <v>438.00807819</v>
      </c>
      <c r="L76" s="20" t="n">
        <v>6.33394686</v>
      </c>
      <c r="M76" s="18" t="n">
        <v>398.49775728</v>
      </c>
      <c r="N76" s="20" t="n">
        <v>8.19002543</v>
      </c>
      <c r="O76" s="18" t="n">
        <v>386.04102001</v>
      </c>
      <c r="P76" s="20" t="n">
        <v>4.12233765</v>
      </c>
      <c r="Q76" s="18" t="s">
        <v>481</v>
      </c>
      <c r="R76" s="20" t="s">
        <v>481</v>
      </c>
      <c r="S76" s="18" t="s">
        <v>481</v>
      </c>
      <c r="T76" s="20" t="s">
        <v>481</v>
      </c>
      <c r="U76" s="18" t="s">
        <v>481</v>
      </c>
      <c r="V76" s="20" t="s">
        <v>481</v>
      </c>
      <c r="W76" s="18" t="s">
        <v>481</v>
      </c>
      <c r="X76" s="20" t="s">
        <v>481</v>
      </c>
      <c r="Y76" s="18" t="s">
        <v>481</v>
      </c>
      <c r="Z76" s="20" t="s">
        <v>481</v>
      </c>
      <c r="AA76" s="18" t="s">
        <v>481</v>
      </c>
      <c r="AB76" s="20" t="s">
        <v>481</v>
      </c>
      <c r="AC76" s="18" t="n">
        <v>342.17208642</v>
      </c>
      <c r="AD76" s="20" t="n">
        <v>5.65291538</v>
      </c>
    </row>
    <row r="77" spans="1:30">
      <c r="A77" s="15" t="s">
        <v>552</v>
      </c>
      <c r="B77" s="17" t="n">
        <v>6062</v>
      </c>
      <c r="C77" s="18">
        <f>(147.0/B77*100)</f>
        <v/>
      </c>
      <c r="D77" s="19" t="n">
        <v>5915</v>
      </c>
      <c r="E77" s="18" t="n">
        <v>439.16523724</v>
      </c>
      <c r="F77" s="20" t="n">
        <v>5.13133741</v>
      </c>
      <c r="G77" s="18" t="n">
        <v>458.03116745</v>
      </c>
      <c r="H77" s="20" t="n">
        <v>5.7561808</v>
      </c>
      <c r="I77" s="18" t="n">
        <v>446.85579305</v>
      </c>
      <c r="J77" s="20" t="n">
        <v>2.70924321</v>
      </c>
      <c r="K77" s="18" t="n">
        <v>426.36978108</v>
      </c>
      <c r="L77" s="20" t="n">
        <v>7.26067545</v>
      </c>
      <c r="M77" s="18" t="n">
        <v>430.92324043</v>
      </c>
      <c r="N77" s="20" t="n">
        <v>9.648781530000001</v>
      </c>
      <c r="O77" s="18" t="n">
        <v>404.54818539</v>
      </c>
      <c r="P77" s="20" t="n">
        <v>6.70885741</v>
      </c>
      <c r="Q77" s="18" t="n">
        <v>383.68072391</v>
      </c>
      <c r="R77" s="20" t="n">
        <v>5.28273686</v>
      </c>
      <c r="S77" s="18" t="s">
        <v>481</v>
      </c>
      <c r="T77" s="20" t="s">
        <v>481</v>
      </c>
      <c r="U77" s="18" t="s">
        <v>481</v>
      </c>
      <c r="V77" s="20" t="s">
        <v>481</v>
      </c>
      <c r="W77" s="18" t="s">
        <v>481</v>
      </c>
      <c r="X77" s="20" t="s">
        <v>481</v>
      </c>
      <c r="Y77" s="18" t="s">
        <v>481</v>
      </c>
      <c r="Z77" s="20" t="s">
        <v>481</v>
      </c>
      <c r="AA77" s="18" t="s">
        <v>481</v>
      </c>
      <c r="AB77" s="20" t="s">
        <v>481</v>
      </c>
      <c r="AC77" s="18" t="n">
        <v>376.10430697</v>
      </c>
      <c r="AD77" s="20" t="n">
        <v>5.83849616</v>
      </c>
    </row>
    <row r="78" spans="1:3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s">
        <v>481</v>
      </c>
      <c r="T78" s="20" t="s">
        <v>481</v>
      </c>
      <c r="U78" s="18" t="s">
        <v>481</v>
      </c>
      <c r="V78" s="20" t="s">
        <v>481</v>
      </c>
      <c r="W78" s="18" t="s">
        <v>481</v>
      </c>
      <c r="X78" s="20" t="s">
        <v>481</v>
      </c>
      <c r="Y78" s="18" t="n">
        <v>524.64451931</v>
      </c>
      <c r="Z78" s="20" t="n">
        <v>3.91006783</v>
      </c>
      <c r="AA78" s="18" t="s">
        <v>481</v>
      </c>
      <c r="AB78" s="20" t="s">
        <v>481</v>
      </c>
      <c r="AC78" s="18" t="s">
        <v>481</v>
      </c>
      <c r="AD78" s="20" t="s">
        <v>481</v>
      </c>
    </row>
    <row customHeight="1" ht="25" r="79" spans="1:3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s">
        <v>481</v>
      </c>
      <c r="T79" s="20" t="s">
        <v>481</v>
      </c>
      <c r="U79" s="18" t="s">
        <v>481</v>
      </c>
      <c r="V79" s="20" t="s">
        <v>481</v>
      </c>
      <c r="W79" s="18" t="s">
        <v>481</v>
      </c>
      <c r="X79" s="20" t="s">
        <v>481</v>
      </c>
      <c r="Y79" s="18" t="n">
        <v>475.18659836</v>
      </c>
      <c r="Z79" s="20" t="n">
        <v>6.280552</v>
      </c>
      <c r="AA79" s="18" t="s">
        <v>481</v>
      </c>
      <c r="AB79" s="20" t="s">
        <v>481</v>
      </c>
      <c r="AC79" s="18" t="s">
        <v>481</v>
      </c>
      <c r="AD79" s="20" t="s">
        <v>481</v>
      </c>
    </row>
    <row r="80" spans="1:3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s">
        <v>481</v>
      </c>
      <c r="T80" s="20" t="s">
        <v>481</v>
      </c>
      <c r="U80" s="18" t="s">
        <v>481</v>
      </c>
      <c r="V80" s="20" t="s">
        <v>481</v>
      </c>
      <c r="W80" s="18" t="s">
        <v>481</v>
      </c>
      <c r="X80" s="20" t="s">
        <v>481</v>
      </c>
      <c r="Y80" s="18" t="n">
        <v>456.48357586</v>
      </c>
      <c r="Z80" s="20" t="n">
        <v>3.67164431</v>
      </c>
      <c r="AA80" s="18" t="s">
        <v>481</v>
      </c>
      <c r="AB80" s="20" t="s">
        <v>481</v>
      </c>
      <c r="AC80" s="18" t="s">
        <v>481</v>
      </c>
      <c r="AD80" s="20" t="s">
        <v>481</v>
      </c>
    </row>
    <row r="81" spans="1:30">
      <c r="A81" s="23" t="s">
        <v>556</v>
      </c>
      <c r="B81" s="17" t="n">
        <v>8861</v>
      </c>
      <c r="C81" s="18">
        <f>(76.0/B81*100)</f>
        <v/>
      </c>
      <c r="D81" s="19" t="n">
        <v>8785</v>
      </c>
      <c r="E81" s="18" t="n">
        <v>424.86812941</v>
      </c>
      <c r="F81" s="20" t="n">
        <v>12.33629324</v>
      </c>
      <c r="G81" s="18" t="n">
        <v>455.58067772</v>
      </c>
      <c r="H81" s="20" t="n">
        <v>4.0184905</v>
      </c>
      <c r="I81" s="18" t="n">
        <v>441.88221711</v>
      </c>
      <c r="J81" s="20" t="n">
        <v>3.79611459</v>
      </c>
      <c r="K81" s="18" t="n">
        <v>416.59838426</v>
      </c>
      <c r="L81" s="20" t="n">
        <v>8.063565840000001</v>
      </c>
      <c r="M81" s="18" t="n">
        <v>417.39531343</v>
      </c>
      <c r="N81" s="20" t="n">
        <v>9.22570874</v>
      </c>
      <c r="O81" s="18" t="n">
        <v>403.4819817</v>
      </c>
      <c r="P81" s="20" t="n">
        <v>5.36981075</v>
      </c>
      <c r="Q81" s="18" t="s">
        <v>481</v>
      </c>
      <c r="R81" s="20" t="s">
        <v>481</v>
      </c>
      <c r="S81" s="18" t="s">
        <v>481</v>
      </c>
      <c r="T81" s="20" t="s">
        <v>481</v>
      </c>
      <c r="U81" s="18" t="s">
        <v>481</v>
      </c>
      <c r="V81" s="20" t="s">
        <v>481</v>
      </c>
      <c r="W81" s="18" t="s">
        <v>481</v>
      </c>
      <c r="X81" s="20" t="s">
        <v>481</v>
      </c>
      <c r="Y81" s="18" t="s">
        <v>481</v>
      </c>
      <c r="Z81" s="20" t="s">
        <v>481</v>
      </c>
      <c r="AA81" s="18" t="s">
        <v>481</v>
      </c>
      <c r="AB81" s="20" t="s">
        <v>481</v>
      </c>
      <c r="AC81" s="18" t="n">
        <v>410.60369899</v>
      </c>
      <c r="AD81" s="20" t="n">
        <v>15.03562931</v>
      </c>
    </row>
    <row r="82" spans="1:3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c r="AC82" s="24" t="s">
        <v>557</v>
      </c>
      <c r="AD82" s="24" t="s">
        <v>557</v>
      </c>
    </row>
    <row r="83" spans="1:30">
      <c r="A83" s="3" t="s">
        <v>558</v>
      </c>
    </row>
    <row r="84" spans="1:30">
      <c r="A84" s="25" t="s">
        <v>559</v>
      </c>
    </row>
    <row r="85" spans="1:30">
      <c r="A85" s="25" t="s">
        <v>560</v>
      </c>
    </row>
    <row customHeight="1" ht="30" r="86" spans="1:30">
      <c r="A86" s="25" t="s">
        <v>561</v>
      </c>
    </row>
    <row customHeight="1" ht="30" r="87" spans="1:30">
      <c r="A87" s="25" t="s">
        <v>557</v>
      </c>
    </row>
    <row customHeight="1" ht="30" r="88" spans="1:30">
      <c r="A88" s="25" t="s">
        <v>562</v>
      </c>
    </row>
    <row customHeight="1" ht="30" r="89" spans="1:30">
      <c r="A89" s="25" t="s">
        <v>563</v>
      </c>
    </row>
    <row customHeight="1" ht="30" r="90" spans="1:30">
      <c r="A90" s="25" t="s">
        <v>564</v>
      </c>
    </row>
    <row customHeight="1" ht="30" r="91" spans="1:30">
      <c r="A91" s="25" t="s">
        <v>565</v>
      </c>
    </row>
    <row customHeight="1" ht="30" r="92" spans="1:30">
      <c r="A92" s="25" t="s">
        <v>566</v>
      </c>
    </row>
    <row customHeight="1" ht="30" r="93" spans="1:30">
      <c r="A93" s="25" t="s">
        <v>567</v>
      </c>
    </row>
    <row customHeight="1" ht="30" r="94" spans="1:30">
      <c r="A94" s="25" t="s">
        <v>568</v>
      </c>
    </row>
    <row customHeight="1" ht="30" r="95" spans="1:30">
      <c r="A95" s="25" t="s">
        <v>569</v>
      </c>
    </row>
    <row customHeight="1" ht="30" r="96" spans="1:30">
      <c r="A96" s="25" t="s">
        <v>570</v>
      </c>
    </row>
  </sheetData>
  <mergeCells count="28">
    <mergeCell ref="E4:F4"/>
    <mergeCell ref="G4:H4"/>
    <mergeCell ref="I4:J4"/>
    <mergeCell ref="K4:L4"/>
    <mergeCell ref="M4:N4"/>
    <mergeCell ref="O4:P4"/>
    <mergeCell ref="Q4:R4"/>
    <mergeCell ref="S4:T4"/>
    <mergeCell ref="U4:V4"/>
    <mergeCell ref="W4:X4"/>
    <mergeCell ref="Y4:Z4"/>
    <mergeCell ref="AA4:AB4"/>
    <mergeCell ref="AC4:AD4"/>
    <mergeCell ref="A1:AD1"/>
    <mergeCell ref="A2:AD2"/>
    <mergeCell ref="A84:AD84"/>
    <mergeCell ref="A85:AD85"/>
    <mergeCell ref="A86:AD86"/>
    <mergeCell ref="A87:AD87"/>
    <mergeCell ref="A88:AD88"/>
    <mergeCell ref="A89:AD89"/>
    <mergeCell ref="A90:AD90"/>
    <mergeCell ref="A91:AD91"/>
    <mergeCell ref="A92:AD92"/>
    <mergeCell ref="A93:AD93"/>
    <mergeCell ref="A94:AD94"/>
    <mergeCell ref="A95:AD95"/>
    <mergeCell ref="A96:AD96"/>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AD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0">
      <c r="A1" s="4" t="s">
        <v>460</v>
      </c>
    </row>
    <row r="2" spans="1:30">
      <c r="A2" s="5" t="s">
        <v>757</v>
      </c>
    </row>
    <row customHeight="1" ht="30" r="4" spans="1:30">
      <c r="A4" s="6" t="n"/>
      <c r="B4" s="7" t="s">
        <v>462</v>
      </c>
      <c r="C4" s="7" t="s">
        <v>463</v>
      </c>
      <c r="D4" s="8" t="s">
        <v>462</v>
      </c>
      <c r="E4" s="9" t="s">
        <v>749</v>
      </c>
      <c r="F4" s="10" t="n"/>
      <c r="G4" s="9" t="s">
        <v>750</v>
      </c>
      <c r="H4" s="10" t="n"/>
      <c r="I4" s="9" t="s">
        <v>751</v>
      </c>
      <c r="J4" s="10" t="n"/>
      <c r="K4" s="9" t="s">
        <v>752</v>
      </c>
      <c r="L4" s="10" t="n"/>
      <c r="M4" s="9" t="s">
        <v>753</v>
      </c>
      <c r="N4" s="10" t="n"/>
      <c r="O4" s="9" t="s">
        <v>754</v>
      </c>
      <c r="P4" s="10" t="n"/>
      <c r="Q4" s="9" t="s">
        <v>755</v>
      </c>
      <c r="R4" s="10" t="n"/>
      <c r="S4" s="9" t="s">
        <v>756</v>
      </c>
      <c r="T4" s="10" t="n"/>
      <c r="U4" s="9" t="s">
        <v>584</v>
      </c>
      <c r="V4" s="10" t="n"/>
      <c r="W4" s="9" t="s">
        <v>585</v>
      </c>
      <c r="X4" s="10" t="n"/>
      <c r="Y4" s="9" t="s">
        <v>472</v>
      </c>
      <c r="Z4" s="10" t="n"/>
      <c r="AA4" s="9" t="s">
        <v>473</v>
      </c>
      <c r="AB4" s="10" t="n"/>
      <c r="AC4" s="9" t="s">
        <v>586</v>
      </c>
      <c r="AD4" s="10" t="n"/>
    </row>
    <row r="5" spans="1:3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c r="AC5" s="12" t="s">
        <v>478</v>
      </c>
      <c r="AD5" s="11" t="s">
        <v>479</v>
      </c>
    </row>
    <row r="6" spans="1:30">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6" t="n"/>
    </row>
    <row r="7" spans="1:30">
      <c r="A7" s="15" t="s">
        <v>480</v>
      </c>
      <c r="B7" s="17" t="n">
        <v>14530</v>
      </c>
      <c r="C7" s="18">
        <f>(492.0/B7*100)</f>
        <v/>
      </c>
      <c r="D7" s="19" t="n">
        <v>14038</v>
      </c>
      <c r="E7" s="18" t="n">
        <v>502.94346132</v>
      </c>
      <c r="F7" s="20" t="n">
        <v>3.60636446</v>
      </c>
      <c r="G7" s="18" t="n">
        <v>520.68135292</v>
      </c>
      <c r="H7" s="20" t="n">
        <v>3.25743701</v>
      </c>
      <c r="I7" s="18" t="n">
        <v>516.20407312</v>
      </c>
      <c r="J7" s="20" t="n">
        <v>2.9644653</v>
      </c>
      <c r="K7" s="18" t="n">
        <v>512.65234198</v>
      </c>
      <c r="L7" s="20" t="n">
        <v>3.26423686</v>
      </c>
      <c r="M7" s="18" t="n">
        <v>511.43199689</v>
      </c>
      <c r="N7" s="20" t="n">
        <v>4.3025487</v>
      </c>
      <c r="O7" s="18" t="n">
        <v>518.06256811</v>
      </c>
      <c r="P7" s="20" t="n">
        <v>2.99813836</v>
      </c>
      <c r="Q7" s="18" t="n">
        <v>527.93047538</v>
      </c>
      <c r="R7" s="20" t="n">
        <v>4.2814784</v>
      </c>
      <c r="S7" s="18" t="n">
        <v>512.25529886</v>
      </c>
      <c r="T7" s="20" t="n">
        <v>2.80117371</v>
      </c>
      <c r="U7" s="18" t="s">
        <v>481</v>
      </c>
      <c r="V7" s="20" t="s">
        <v>481</v>
      </c>
      <c r="W7" s="18" t="s">
        <v>481</v>
      </c>
      <c r="X7" s="20" t="s">
        <v>481</v>
      </c>
      <c r="Y7" s="18" t="s">
        <v>481</v>
      </c>
      <c r="Z7" s="20" t="s">
        <v>481</v>
      </c>
      <c r="AA7" s="18" t="s">
        <v>481</v>
      </c>
      <c r="AB7" s="20" t="s">
        <v>481</v>
      </c>
      <c r="AC7" s="18" t="n">
        <v>445.73835661</v>
      </c>
      <c r="AD7" s="20" t="n">
        <v>5.94718616</v>
      </c>
    </row>
    <row r="8" spans="1:30">
      <c r="A8" s="15" t="s">
        <v>483</v>
      </c>
      <c r="B8" s="17" t="n">
        <v>7007</v>
      </c>
      <c r="C8" s="18">
        <f>(42.0/B8*100)</f>
        <v/>
      </c>
      <c r="D8" s="19" t="n">
        <v>6965</v>
      </c>
      <c r="E8" s="18" t="n">
        <v>481.53344368</v>
      </c>
      <c r="F8" s="20" t="n">
        <v>5.47304285</v>
      </c>
      <c r="G8" s="18" t="n">
        <v>482.09109142</v>
      </c>
      <c r="H8" s="20" t="n">
        <v>4.55876152</v>
      </c>
      <c r="I8" s="18" t="n">
        <v>486.72676541</v>
      </c>
      <c r="J8" s="20" t="n">
        <v>4.24576347</v>
      </c>
      <c r="K8" s="18" t="n">
        <v>498.76442363</v>
      </c>
      <c r="L8" s="20" t="n">
        <v>4.60519145</v>
      </c>
      <c r="M8" s="18" t="n">
        <v>509.79160658</v>
      </c>
      <c r="N8" s="20" t="n">
        <v>5.93938969</v>
      </c>
      <c r="O8" s="18" t="n">
        <v>500.85026354</v>
      </c>
      <c r="P8" s="20" t="n">
        <v>5.20436661</v>
      </c>
      <c r="Q8" s="18" t="n">
        <v>525.44873186</v>
      </c>
      <c r="R8" s="20" t="n">
        <v>7.45186419</v>
      </c>
      <c r="S8" s="18" t="n">
        <v>507.37562856</v>
      </c>
      <c r="T8" s="20" t="n">
        <v>2.90536714</v>
      </c>
      <c r="U8" s="18" t="s">
        <v>481</v>
      </c>
      <c r="V8" s="20" t="s">
        <v>481</v>
      </c>
      <c r="W8" s="18" t="s">
        <v>481</v>
      </c>
      <c r="X8" s="20" t="s">
        <v>481</v>
      </c>
      <c r="Y8" s="18" t="n">
        <v>368.48347797</v>
      </c>
      <c r="Z8" s="20" t="n">
        <v>14.99112476</v>
      </c>
      <c r="AA8" s="18" t="s">
        <v>481</v>
      </c>
      <c r="AB8" s="20" t="s">
        <v>481</v>
      </c>
      <c r="AC8" s="18" t="n">
        <v>415.99014462</v>
      </c>
      <c r="AD8" s="20" t="n">
        <v>9.451891460000001</v>
      </c>
    </row>
    <row r="9" spans="1:30">
      <c r="A9" s="15" t="s">
        <v>484</v>
      </c>
      <c r="B9" s="17" t="n">
        <v>9651</v>
      </c>
      <c r="C9" s="18">
        <f>(168.0/B9*100)</f>
        <v/>
      </c>
      <c r="D9" s="19" t="n">
        <v>9483</v>
      </c>
      <c r="E9" s="18" t="n">
        <v>476.77822956</v>
      </c>
      <c r="F9" s="20" t="n">
        <v>4.46010316</v>
      </c>
      <c r="G9" s="18" t="n">
        <v>485.91506249</v>
      </c>
      <c r="H9" s="20" t="n">
        <v>3.87323062</v>
      </c>
      <c r="I9" s="18" t="n">
        <v>504.81605453</v>
      </c>
      <c r="J9" s="20" t="n">
        <v>3.46493879</v>
      </c>
      <c r="K9" s="18" t="n">
        <v>509.13168421</v>
      </c>
      <c r="L9" s="20" t="n">
        <v>4.21913615</v>
      </c>
      <c r="M9" s="18" t="n">
        <v>515.8232386</v>
      </c>
      <c r="N9" s="20" t="n">
        <v>4.46341073</v>
      </c>
      <c r="O9" s="18" t="n">
        <v>537.4840948</v>
      </c>
      <c r="P9" s="20" t="n">
        <v>3.63327839</v>
      </c>
      <c r="Q9" s="18" t="n">
        <v>550.50527587</v>
      </c>
      <c r="R9" s="20" t="n">
        <v>4.69129494</v>
      </c>
      <c r="S9" s="18" t="n">
        <v>525.99640346</v>
      </c>
      <c r="T9" s="20" t="n">
        <v>3.03318714</v>
      </c>
      <c r="U9" s="18" t="s">
        <v>481</v>
      </c>
      <c r="V9" s="20" t="s">
        <v>481</v>
      </c>
      <c r="W9" s="18" t="s">
        <v>481</v>
      </c>
      <c r="X9" s="20" t="s">
        <v>481</v>
      </c>
      <c r="Y9" s="18" t="n">
        <v>374.78530698</v>
      </c>
      <c r="Z9" s="20" t="n">
        <v>11.62763904</v>
      </c>
      <c r="AA9" s="18" t="s">
        <v>481</v>
      </c>
      <c r="AB9" s="20" t="s">
        <v>481</v>
      </c>
      <c r="AC9" s="18" t="n">
        <v>417.18992518</v>
      </c>
      <c r="AD9" s="20" t="n">
        <v>6.57783541</v>
      </c>
    </row>
    <row r="10" spans="1:30">
      <c r="A10" s="15" t="s">
        <v>485</v>
      </c>
      <c r="B10" s="17" t="n">
        <v>20058</v>
      </c>
      <c r="C10" s="18">
        <f>(541.0/B10*100)</f>
        <v/>
      </c>
      <c r="D10" s="19" t="n">
        <v>19517</v>
      </c>
      <c r="E10" s="18" t="n">
        <v>523.75818095</v>
      </c>
      <c r="F10" s="20" t="n">
        <v>4.49527367</v>
      </c>
      <c r="G10" s="18" t="n">
        <v>536.02295684</v>
      </c>
      <c r="H10" s="20" t="n">
        <v>4.79750728</v>
      </c>
      <c r="I10" s="18" t="n">
        <v>529.3257618</v>
      </c>
      <c r="J10" s="20" t="n">
        <v>3.62263217</v>
      </c>
      <c r="K10" s="18" t="n">
        <v>526.8600460599999</v>
      </c>
      <c r="L10" s="20" t="n">
        <v>3.44721007</v>
      </c>
      <c r="M10" s="18" t="n">
        <v>525.88053648</v>
      </c>
      <c r="N10" s="20" t="n">
        <v>3.70588476</v>
      </c>
      <c r="O10" s="18" t="n">
        <v>530.3575031</v>
      </c>
      <c r="P10" s="20" t="n">
        <v>3.32588227</v>
      </c>
      <c r="Q10" s="18" t="n">
        <v>542.7360803</v>
      </c>
      <c r="R10" s="20" t="n">
        <v>4.16421011</v>
      </c>
      <c r="S10" s="18" t="n">
        <v>533.33479783</v>
      </c>
      <c r="T10" s="20" t="n">
        <v>2.4868232</v>
      </c>
      <c r="U10" s="18" t="s">
        <v>481</v>
      </c>
      <c r="V10" s="20" t="s">
        <v>481</v>
      </c>
      <c r="W10" s="18" t="s">
        <v>481</v>
      </c>
      <c r="X10" s="20" t="s">
        <v>481</v>
      </c>
      <c r="Y10" s="18" t="s">
        <v>481</v>
      </c>
      <c r="Z10" s="20" t="s">
        <v>481</v>
      </c>
      <c r="AA10" s="18" t="s">
        <v>481</v>
      </c>
      <c r="AB10" s="20" t="s">
        <v>481</v>
      </c>
      <c r="AC10" s="18" t="n">
        <v>439.56310803</v>
      </c>
      <c r="AD10" s="20" t="n">
        <v>8.23576641</v>
      </c>
    </row>
    <row r="11" spans="1:30">
      <c r="A11" s="15" t="s">
        <v>486</v>
      </c>
      <c r="B11" s="17" t="n">
        <v>7053</v>
      </c>
      <c r="C11" s="18">
        <f>(82.0/B11*100)</f>
        <v/>
      </c>
      <c r="D11" s="19" t="n">
        <v>6971</v>
      </c>
      <c r="E11" s="18" t="n">
        <v>458.19395504</v>
      </c>
      <c r="F11" s="20" t="n">
        <v>3.91640285</v>
      </c>
      <c r="G11" s="18" t="n">
        <v>442.31010225</v>
      </c>
      <c r="H11" s="20" t="n">
        <v>4.00500487</v>
      </c>
      <c r="I11" s="18" t="n">
        <v>444.47657947</v>
      </c>
      <c r="J11" s="20" t="n">
        <v>3.52861994</v>
      </c>
      <c r="K11" s="18" t="n">
        <v>442.63367972</v>
      </c>
      <c r="L11" s="20" t="n">
        <v>4.23698472</v>
      </c>
      <c r="M11" s="18" t="n">
        <v>451.84201445</v>
      </c>
      <c r="N11" s="20" t="n">
        <v>4.67673472</v>
      </c>
      <c r="O11" s="18" t="n">
        <v>459.60572081</v>
      </c>
      <c r="P11" s="20" t="n">
        <v>4.562419</v>
      </c>
      <c r="Q11" s="18" t="n">
        <v>462.737978</v>
      </c>
      <c r="R11" s="20" t="n">
        <v>7.80519551</v>
      </c>
      <c r="S11" s="18" t="n">
        <v>450.01024663</v>
      </c>
      <c r="T11" s="20" t="n">
        <v>3.55723682</v>
      </c>
      <c r="U11" s="18" t="s">
        <v>481</v>
      </c>
      <c r="V11" s="20" t="s">
        <v>481</v>
      </c>
      <c r="W11" s="18" t="s">
        <v>481</v>
      </c>
      <c r="X11" s="20" t="s">
        <v>481</v>
      </c>
      <c r="Y11" s="18" t="s">
        <v>481</v>
      </c>
      <c r="Z11" s="20" t="s">
        <v>481</v>
      </c>
      <c r="AA11" s="18" t="s">
        <v>481</v>
      </c>
      <c r="AB11" s="20" t="s">
        <v>481</v>
      </c>
      <c r="AC11" s="18" t="n">
        <v>385.46972018</v>
      </c>
      <c r="AD11" s="20" t="n">
        <v>7.69203076</v>
      </c>
    </row>
    <row r="12" spans="1:30">
      <c r="A12" s="15" t="s">
        <v>487</v>
      </c>
      <c r="B12" s="17" t="n">
        <v>6894</v>
      </c>
      <c r="C12" s="18">
        <f>(59.0/B12*100)</f>
        <v/>
      </c>
      <c r="D12" s="19" t="n">
        <v>6835</v>
      </c>
      <c r="E12" s="18" t="n">
        <v>456.8762026</v>
      </c>
      <c r="F12" s="20" t="n">
        <v>5.76159681</v>
      </c>
      <c r="G12" s="18" t="n">
        <v>492.80499795</v>
      </c>
      <c r="H12" s="20" t="n">
        <v>4.08974467</v>
      </c>
      <c r="I12" s="18" t="n">
        <v>492.16478037</v>
      </c>
      <c r="J12" s="20" t="n">
        <v>4.37948384</v>
      </c>
      <c r="K12" s="18" t="n">
        <v>496.51937838</v>
      </c>
      <c r="L12" s="20" t="n">
        <v>3.32966615</v>
      </c>
      <c r="M12" s="18" t="n">
        <v>492.39184017</v>
      </c>
      <c r="N12" s="20" t="n">
        <v>4.82722821</v>
      </c>
      <c r="O12" s="18" t="n">
        <v>504.36998994</v>
      </c>
      <c r="P12" s="20" t="n">
        <v>3.68981205</v>
      </c>
      <c r="Q12" s="18" t="n">
        <v>525.71130794</v>
      </c>
      <c r="R12" s="20" t="n">
        <v>7.57926781</v>
      </c>
      <c r="S12" s="18" t="n">
        <v>508.80832649</v>
      </c>
      <c r="T12" s="20" t="n">
        <v>2.64153578</v>
      </c>
      <c r="U12" s="18" t="s">
        <v>481</v>
      </c>
      <c r="V12" s="20" t="s">
        <v>481</v>
      </c>
      <c r="W12" s="18" t="s">
        <v>481</v>
      </c>
      <c r="X12" s="20" t="s">
        <v>481</v>
      </c>
      <c r="Y12" s="18" t="n">
        <v>366.6777112</v>
      </c>
      <c r="Z12" s="20" t="n">
        <v>14.39052153</v>
      </c>
      <c r="AA12" s="18" t="s">
        <v>481</v>
      </c>
      <c r="AB12" s="20" t="s">
        <v>481</v>
      </c>
      <c r="AC12" s="18" t="n">
        <v>383.81520183</v>
      </c>
      <c r="AD12" s="20" t="n">
        <v>9.427778399999999</v>
      </c>
    </row>
    <row r="13" spans="1:30">
      <c r="A13" s="15" t="s">
        <v>488</v>
      </c>
      <c r="B13" s="17" t="n">
        <v>7161</v>
      </c>
      <c r="C13" s="18">
        <f>(113.0/B13*100)</f>
        <v/>
      </c>
      <c r="D13" s="19" t="n">
        <v>7048</v>
      </c>
      <c r="E13" s="18" t="n">
        <v>479.71059299</v>
      </c>
      <c r="F13" s="20" t="n">
        <v>5.64077763</v>
      </c>
      <c r="G13" s="18" t="n">
        <v>487.55166634</v>
      </c>
      <c r="H13" s="20" t="n">
        <v>5.47205725</v>
      </c>
      <c r="I13" s="18" t="n">
        <v>508.21709453</v>
      </c>
      <c r="J13" s="20" t="n">
        <v>5.5644571</v>
      </c>
      <c r="K13" s="18" t="n">
        <v>508.69038288</v>
      </c>
      <c r="L13" s="20" t="n">
        <v>4.63124735</v>
      </c>
      <c r="M13" s="18" t="n">
        <v>510.55021919</v>
      </c>
      <c r="N13" s="20" t="n">
        <v>5.02686778</v>
      </c>
      <c r="O13" s="18" t="n">
        <v>519.0658694</v>
      </c>
      <c r="P13" s="20" t="n">
        <v>3.24340903</v>
      </c>
      <c r="Q13" s="18" t="n">
        <v>527.23179046</v>
      </c>
      <c r="R13" s="20" t="n">
        <v>4.09320421</v>
      </c>
      <c r="S13" s="18" t="n">
        <v>507.09987184</v>
      </c>
      <c r="T13" s="20" t="n">
        <v>2.81335609</v>
      </c>
      <c r="U13" s="18" t="s">
        <v>481</v>
      </c>
      <c r="V13" s="20" t="s">
        <v>481</v>
      </c>
      <c r="W13" s="18" t="s">
        <v>481</v>
      </c>
      <c r="X13" s="20" t="s">
        <v>481</v>
      </c>
      <c r="Y13" s="18" t="n">
        <v>436.36003517</v>
      </c>
      <c r="Z13" s="20" t="n">
        <v>6.43426798</v>
      </c>
      <c r="AA13" s="18" t="s">
        <v>481</v>
      </c>
      <c r="AB13" s="20" t="s">
        <v>481</v>
      </c>
      <c r="AC13" s="18" t="n">
        <v>376.20172855</v>
      </c>
      <c r="AD13" s="20" t="n">
        <v>7.43331538</v>
      </c>
    </row>
    <row r="14" spans="1:30">
      <c r="A14" s="15" t="s">
        <v>489</v>
      </c>
      <c r="B14" s="17" t="n">
        <v>5587</v>
      </c>
      <c r="C14" s="18">
        <f>(78.0/B14*100)</f>
        <v/>
      </c>
      <c r="D14" s="19" t="n">
        <v>5509</v>
      </c>
      <c r="E14" s="18" t="n">
        <v>537.11352118</v>
      </c>
      <c r="F14" s="20" t="n">
        <v>4.47939771</v>
      </c>
      <c r="G14" s="18" t="n">
        <v>528.7048700399999</v>
      </c>
      <c r="H14" s="20" t="n">
        <v>4.94131472</v>
      </c>
      <c r="I14" s="18" t="n">
        <v>533.8535772499999</v>
      </c>
      <c r="J14" s="20" t="n">
        <v>3.53300035</v>
      </c>
      <c r="K14" s="18" t="n">
        <v>535.35094049</v>
      </c>
      <c r="L14" s="20" t="n">
        <v>3.72137824</v>
      </c>
      <c r="M14" s="18" t="n">
        <v>534.6190507699999</v>
      </c>
      <c r="N14" s="20" t="n">
        <v>4.27357278</v>
      </c>
      <c r="O14" s="18" t="n">
        <v>544.90247219</v>
      </c>
      <c r="P14" s="20" t="n">
        <v>4.19427322</v>
      </c>
      <c r="Q14" s="18" t="n">
        <v>552.55615062</v>
      </c>
      <c r="R14" s="20" t="n">
        <v>6.91747577</v>
      </c>
      <c r="S14" s="18" t="n">
        <v>530.1238455599999</v>
      </c>
      <c r="T14" s="20" t="n">
        <v>3.49710931</v>
      </c>
      <c r="U14" s="18" t="s">
        <v>481</v>
      </c>
      <c r="V14" s="20" t="s">
        <v>481</v>
      </c>
      <c r="W14" s="18" t="s">
        <v>481</v>
      </c>
      <c r="X14" s="20" t="s">
        <v>481</v>
      </c>
      <c r="Y14" s="18" t="s">
        <v>481</v>
      </c>
      <c r="Z14" s="20" t="s">
        <v>481</v>
      </c>
      <c r="AA14" s="18" t="s">
        <v>481</v>
      </c>
      <c r="AB14" s="20" t="s">
        <v>481</v>
      </c>
      <c r="AC14" s="18" t="n">
        <v>434.99532613</v>
      </c>
      <c r="AD14" s="20" t="n">
        <v>15.53889822</v>
      </c>
    </row>
    <row r="15" spans="1:30">
      <c r="A15" s="15" t="s">
        <v>490</v>
      </c>
      <c r="B15" s="17" t="n">
        <v>5882</v>
      </c>
      <c r="C15" s="18">
        <f>(59.0/B15*100)</f>
        <v/>
      </c>
      <c r="D15" s="19" t="n">
        <v>5823</v>
      </c>
      <c r="E15" s="18" t="n">
        <v>518.87995241</v>
      </c>
      <c r="F15" s="20" t="n">
        <v>5.53235322</v>
      </c>
      <c r="G15" s="18" t="n">
        <v>514.60642734</v>
      </c>
      <c r="H15" s="20" t="n">
        <v>4.95534307</v>
      </c>
      <c r="I15" s="18" t="n">
        <v>526.04558759</v>
      </c>
      <c r="J15" s="20" t="n">
        <v>4.50508665</v>
      </c>
      <c r="K15" s="18" t="n">
        <v>535.9996535</v>
      </c>
      <c r="L15" s="20" t="n">
        <v>3.72204607</v>
      </c>
      <c r="M15" s="18" t="n">
        <v>538.8200510200001</v>
      </c>
      <c r="N15" s="20" t="n">
        <v>4.38511262</v>
      </c>
      <c r="O15" s="18" t="n">
        <v>541.95020844</v>
      </c>
      <c r="P15" s="20" t="n">
        <v>3.89230011</v>
      </c>
      <c r="Q15" s="18" t="n">
        <v>554.83728525</v>
      </c>
      <c r="R15" s="20" t="n">
        <v>4.78816161</v>
      </c>
      <c r="S15" s="18" t="n">
        <v>533.58779408</v>
      </c>
      <c r="T15" s="20" t="n">
        <v>3.28904366</v>
      </c>
      <c r="U15" s="18" t="s">
        <v>481</v>
      </c>
      <c r="V15" s="20" t="s">
        <v>481</v>
      </c>
      <c r="W15" s="18" t="s">
        <v>481</v>
      </c>
      <c r="X15" s="20" t="s">
        <v>481</v>
      </c>
      <c r="Y15" s="18" t="n">
        <v>375.95013089</v>
      </c>
      <c r="Z15" s="20" t="n">
        <v>17.42774697</v>
      </c>
      <c r="AA15" s="18" t="s">
        <v>481</v>
      </c>
      <c r="AB15" s="20" t="s">
        <v>481</v>
      </c>
      <c r="AC15" s="18" t="n">
        <v>436.17839778</v>
      </c>
      <c r="AD15" s="20" t="n">
        <v>11.06536238</v>
      </c>
    </row>
    <row r="16" spans="1:30">
      <c r="A16" s="15" t="s">
        <v>491</v>
      </c>
      <c r="B16" s="17" t="n">
        <v>6108</v>
      </c>
      <c r="C16" s="18">
        <f>(119.0/B16*100)</f>
        <v/>
      </c>
      <c r="D16" s="19" t="n">
        <v>5989</v>
      </c>
      <c r="E16" s="18" t="n">
        <v>481.31617789</v>
      </c>
      <c r="F16" s="20" t="n">
        <v>4.72461689</v>
      </c>
      <c r="G16" s="18" t="n">
        <v>489.50132189</v>
      </c>
      <c r="H16" s="20" t="n">
        <v>3.95504992</v>
      </c>
      <c r="I16" s="18" t="n">
        <v>494.76896289</v>
      </c>
      <c r="J16" s="20" t="n">
        <v>4.10164308</v>
      </c>
      <c r="K16" s="18" t="n">
        <v>504.31647732</v>
      </c>
      <c r="L16" s="20" t="n">
        <v>4.53816526</v>
      </c>
      <c r="M16" s="18" t="n">
        <v>503.19895165</v>
      </c>
      <c r="N16" s="20" t="n">
        <v>5.06070366</v>
      </c>
      <c r="O16" s="18" t="n">
        <v>518.32795975</v>
      </c>
      <c r="P16" s="20" t="n">
        <v>5.55041925</v>
      </c>
      <c r="Q16" s="18" t="n">
        <v>532.8380286399999</v>
      </c>
      <c r="R16" s="20" t="n">
        <v>6.63833189</v>
      </c>
      <c r="S16" s="18" t="n">
        <v>515.7979004699999</v>
      </c>
      <c r="T16" s="20" t="n">
        <v>2.75880272</v>
      </c>
      <c r="U16" s="18" t="s">
        <v>481</v>
      </c>
      <c r="V16" s="20" t="s">
        <v>481</v>
      </c>
      <c r="W16" s="18" t="s">
        <v>481</v>
      </c>
      <c r="X16" s="20" t="s">
        <v>481</v>
      </c>
      <c r="Y16" s="18" t="s">
        <v>481</v>
      </c>
      <c r="Z16" s="20" t="s">
        <v>481</v>
      </c>
      <c r="AA16" s="18" t="s">
        <v>481</v>
      </c>
      <c r="AB16" s="20" t="s">
        <v>481</v>
      </c>
      <c r="AC16" s="18" t="n">
        <v>394.85740953</v>
      </c>
      <c r="AD16" s="20" t="n">
        <v>7.06818882</v>
      </c>
    </row>
    <row r="17" spans="1:30">
      <c r="A17" s="15" t="s">
        <v>492</v>
      </c>
      <c r="B17" s="17" t="n">
        <v>6504</v>
      </c>
      <c r="C17" s="18">
        <f>(1035.0/B17*100)</f>
        <v/>
      </c>
      <c r="D17" s="19" t="n">
        <v>5469</v>
      </c>
      <c r="E17" s="18" t="n">
        <v>507.35097836</v>
      </c>
      <c r="F17" s="20" t="n">
        <v>6.12635998</v>
      </c>
      <c r="G17" s="18" t="n">
        <v>506.80350244</v>
      </c>
      <c r="H17" s="20" t="n">
        <v>5.26293079</v>
      </c>
      <c r="I17" s="18" t="n">
        <v>505.83628135</v>
      </c>
      <c r="J17" s="20" t="n">
        <v>5.12910352</v>
      </c>
      <c r="K17" s="18" t="n">
        <v>509.21172538</v>
      </c>
      <c r="L17" s="20" t="n">
        <v>5.78431827</v>
      </c>
      <c r="M17" s="18" t="n">
        <v>509.61311363</v>
      </c>
      <c r="N17" s="20" t="n">
        <v>5.50262118</v>
      </c>
      <c r="O17" s="18" t="n">
        <v>539.50823696</v>
      </c>
      <c r="P17" s="20" t="n">
        <v>4.7122313</v>
      </c>
      <c r="Q17" s="18" t="n">
        <v>548.50250146</v>
      </c>
      <c r="R17" s="20" t="n">
        <v>7.66413344</v>
      </c>
      <c r="S17" s="18" t="n">
        <v>531.16130372</v>
      </c>
      <c r="T17" s="20" t="n">
        <v>3.45557559</v>
      </c>
      <c r="U17" s="18" t="s">
        <v>481</v>
      </c>
      <c r="V17" s="20" t="s">
        <v>481</v>
      </c>
      <c r="W17" s="18" t="s">
        <v>481</v>
      </c>
      <c r="X17" s="20" t="s">
        <v>481</v>
      </c>
      <c r="Y17" s="18" t="n">
        <v>360.48925247</v>
      </c>
      <c r="Z17" s="20" t="n">
        <v>12.44339086</v>
      </c>
      <c r="AA17" s="18" t="s">
        <v>481</v>
      </c>
      <c r="AB17" s="20" t="s">
        <v>481</v>
      </c>
      <c r="AC17" s="18" t="n">
        <v>448.62936698</v>
      </c>
      <c r="AD17" s="20" t="n">
        <v>7.62914794</v>
      </c>
    </row>
    <row r="18" spans="1:30">
      <c r="A18" s="15" t="s">
        <v>493</v>
      </c>
      <c r="B18" s="17" t="n">
        <v>5532</v>
      </c>
      <c r="C18" s="18">
        <f>(28.0/B18*100)</f>
        <v/>
      </c>
      <c r="D18" s="19" t="n">
        <v>5504</v>
      </c>
      <c r="E18" s="18" t="n">
        <v>457.56733031</v>
      </c>
      <c r="F18" s="20" t="n">
        <v>5.09296385</v>
      </c>
      <c r="G18" s="18" t="n">
        <v>449.83135245</v>
      </c>
      <c r="H18" s="20" t="n">
        <v>5.35015264</v>
      </c>
      <c r="I18" s="18" t="n">
        <v>455.4750238</v>
      </c>
      <c r="J18" s="20" t="n">
        <v>4.43482752</v>
      </c>
      <c r="K18" s="18" t="n">
        <v>451.91298654</v>
      </c>
      <c r="L18" s="20" t="n">
        <v>5.39110326</v>
      </c>
      <c r="M18" s="18" t="n">
        <v>451.80814336</v>
      </c>
      <c r="N18" s="20" t="n">
        <v>6.99887101</v>
      </c>
      <c r="O18" s="18" t="n">
        <v>475.10203815</v>
      </c>
      <c r="P18" s="20" t="n">
        <v>5.17201746</v>
      </c>
      <c r="Q18" s="18" t="n">
        <v>467.8681955</v>
      </c>
      <c r="R18" s="20" t="n">
        <v>7.46669042</v>
      </c>
      <c r="S18" s="18" t="n">
        <v>463.24233887</v>
      </c>
      <c r="T18" s="20" t="n">
        <v>4.22394682</v>
      </c>
      <c r="U18" s="18" t="s">
        <v>481</v>
      </c>
      <c r="V18" s="20" t="s">
        <v>481</v>
      </c>
      <c r="W18" s="18" t="s">
        <v>481</v>
      </c>
      <c r="X18" s="20" t="s">
        <v>481</v>
      </c>
      <c r="Y18" s="18" t="s">
        <v>481</v>
      </c>
      <c r="Z18" s="20" t="s">
        <v>481</v>
      </c>
      <c r="AA18" s="18" t="s">
        <v>481</v>
      </c>
      <c r="AB18" s="20" t="s">
        <v>481</v>
      </c>
      <c r="AC18" s="18" t="n">
        <v>376.13195917</v>
      </c>
      <c r="AD18" s="20" t="n">
        <v>9.46129827</v>
      </c>
    </row>
    <row r="19" spans="1:30">
      <c r="A19" s="15" t="s">
        <v>494</v>
      </c>
      <c r="B19" s="17" t="n">
        <v>5658</v>
      </c>
      <c r="C19" s="18">
        <f>(123.0/B19*100)</f>
        <v/>
      </c>
      <c r="D19" s="19" t="n">
        <v>5535</v>
      </c>
      <c r="E19" s="18" t="n">
        <v>460.7321496</v>
      </c>
      <c r="F19" s="20" t="n">
        <v>5.8445249</v>
      </c>
      <c r="G19" s="18" t="n">
        <v>457.53216136</v>
      </c>
      <c r="H19" s="20" t="n">
        <v>5.67596165</v>
      </c>
      <c r="I19" s="18" t="n">
        <v>466.43114963</v>
      </c>
      <c r="J19" s="20" t="n">
        <v>4.83348137</v>
      </c>
      <c r="K19" s="18" t="n">
        <v>467.84249064</v>
      </c>
      <c r="L19" s="20" t="n">
        <v>4.79198394</v>
      </c>
      <c r="M19" s="18" t="n">
        <v>472.93847103</v>
      </c>
      <c r="N19" s="20" t="n">
        <v>6.31651175</v>
      </c>
      <c r="O19" s="18" t="n">
        <v>481.963852</v>
      </c>
      <c r="P19" s="20" t="n">
        <v>4.87320834</v>
      </c>
      <c r="Q19" s="18" t="n">
        <v>503.85498786</v>
      </c>
      <c r="R19" s="20" t="n">
        <v>7.07857175</v>
      </c>
      <c r="S19" s="18" t="n">
        <v>494.37742986</v>
      </c>
      <c r="T19" s="20" t="n">
        <v>3.29331873</v>
      </c>
      <c r="U19" s="18" t="s">
        <v>481</v>
      </c>
      <c r="V19" s="20" t="s">
        <v>481</v>
      </c>
      <c r="W19" s="18" t="s">
        <v>481</v>
      </c>
      <c r="X19" s="20" t="s">
        <v>481</v>
      </c>
      <c r="Y19" s="18" t="s">
        <v>481</v>
      </c>
      <c r="Z19" s="20" t="s">
        <v>481</v>
      </c>
      <c r="AA19" s="18" t="s">
        <v>481</v>
      </c>
      <c r="AB19" s="20" t="s">
        <v>481</v>
      </c>
      <c r="AC19" s="18" t="n">
        <v>439.80724922</v>
      </c>
      <c r="AD19" s="20" t="n">
        <v>12.67151901</v>
      </c>
    </row>
    <row r="20" spans="1:30">
      <c r="A20" s="15" t="s">
        <v>495</v>
      </c>
      <c r="B20" s="17" t="n">
        <v>3371</v>
      </c>
      <c r="C20" s="18">
        <f>(75.0/B20*100)</f>
        <v/>
      </c>
      <c r="D20" s="19" t="n">
        <v>3296</v>
      </c>
      <c r="E20" s="18" t="n">
        <v>466.25494234</v>
      </c>
      <c r="F20" s="20" t="n">
        <v>6.74144993</v>
      </c>
      <c r="G20" s="18" t="n">
        <v>469.7935085</v>
      </c>
      <c r="H20" s="20" t="n">
        <v>5.64262679</v>
      </c>
      <c r="I20" s="18" t="n">
        <v>478.35032223</v>
      </c>
      <c r="J20" s="20" t="n">
        <v>5.41496857</v>
      </c>
      <c r="K20" s="18" t="n">
        <v>470.00726209</v>
      </c>
      <c r="L20" s="20" t="n">
        <v>5.31907314</v>
      </c>
      <c r="M20" s="18" t="n">
        <v>482.64007231</v>
      </c>
      <c r="N20" s="20" t="n">
        <v>5.19490256</v>
      </c>
      <c r="O20" s="18" t="n">
        <v>478.33776172</v>
      </c>
      <c r="P20" s="20" t="n">
        <v>4.36537526</v>
      </c>
      <c r="Q20" s="18" t="n">
        <v>479.89084332</v>
      </c>
      <c r="R20" s="20" t="n">
        <v>5.33582958</v>
      </c>
      <c r="S20" s="18" t="n">
        <v>477.26221028</v>
      </c>
      <c r="T20" s="20" t="n">
        <v>3.49660659</v>
      </c>
      <c r="U20" s="18" t="s">
        <v>481</v>
      </c>
      <c r="V20" s="20" t="s">
        <v>481</v>
      </c>
      <c r="W20" s="18" t="s">
        <v>481</v>
      </c>
      <c r="X20" s="20" t="s">
        <v>481</v>
      </c>
      <c r="Y20" s="18" t="s">
        <v>481</v>
      </c>
      <c r="Z20" s="20" t="s">
        <v>481</v>
      </c>
      <c r="AA20" s="18" t="s">
        <v>481</v>
      </c>
      <c r="AB20" s="20" t="s">
        <v>481</v>
      </c>
      <c r="AC20" s="18" t="n">
        <v>388.16119346</v>
      </c>
      <c r="AD20" s="20" t="n">
        <v>11.35323998</v>
      </c>
    </row>
    <row r="21" spans="1:30">
      <c r="A21" s="15" t="s">
        <v>496</v>
      </c>
      <c r="B21" s="17" t="n">
        <v>5741</v>
      </c>
      <c r="C21" s="18">
        <f>(45.0/B21*100)</f>
        <v/>
      </c>
      <c r="D21" s="19" t="n">
        <v>5696</v>
      </c>
      <c r="E21" s="18" t="n">
        <v>495.60776546</v>
      </c>
      <c r="F21" s="20" t="n">
        <v>5.16597302</v>
      </c>
      <c r="G21" s="18" t="n">
        <v>509.06855436</v>
      </c>
      <c r="H21" s="20" t="n">
        <v>3.78712136</v>
      </c>
      <c r="I21" s="18" t="n">
        <v>503.06937714</v>
      </c>
      <c r="J21" s="20" t="n">
        <v>3.68259855</v>
      </c>
      <c r="K21" s="18" t="n">
        <v>500.83932646</v>
      </c>
      <c r="L21" s="20" t="n">
        <v>3.70881684</v>
      </c>
      <c r="M21" s="18" t="n">
        <v>506.49655546</v>
      </c>
      <c r="N21" s="20" t="n">
        <v>4.07690934</v>
      </c>
      <c r="O21" s="18" t="n">
        <v>507.12485391</v>
      </c>
      <c r="P21" s="20" t="n">
        <v>3.93368884</v>
      </c>
      <c r="Q21" s="18" t="n">
        <v>515.63204674</v>
      </c>
      <c r="R21" s="20" t="n">
        <v>5.43851231</v>
      </c>
      <c r="S21" s="18" t="n">
        <v>497.57888384</v>
      </c>
      <c r="T21" s="20" t="n">
        <v>3.79043872</v>
      </c>
      <c r="U21" s="18" t="s">
        <v>481</v>
      </c>
      <c r="V21" s="20" t="s">
        <v>481</v>
      </c>
      <c r="W21" s="18" t="s">
        <v>481</v>
      </c>
      <c r="X21" s="20" t="s">
        <v>481</v>
      </c>
      <c r="Y21" s="18" t="s">
        <v>481</v>
      </c>
      <c r="Z21" s="20" t="s">
        <v>481</v>
      </c>
      <c r="AA21" s="18" t="s">
        <v>481</v>
      </c>
      <c r="AB21" s="20" t="s">
        <v>481</v>
      </c>
      <c r="AC21" s="18" t="n">
        <v>453.83836829</v>
      </c>
      <c r="AD21" s="20" t="n">
        <v>12.23036458</v>
      </c>
    </row>
    <row r="22" spans="1:30">
      <c r="A22" s="15" t="s">
        <v>497</v>
      </c>
      <c r="B22" s="17" t="n">
        <v>6598</v>
      </c>
      <c r="C22" s="18">
        <f>(34.0/B22*100)</f>
        <v/>
      </c>
      <c r="D22" s="19" t="n">
        <v>6564</v>
      </c>
      <c r="E22" s="18" t="n">
        <v>476.10436493</v>
      </c>
      <c r="F22" s="20" t="n">
        <v>5.12661744</v>
      </c>
      <c r="G22" s="18" t="n">
        <v>459.87161256</v>
      </c>
      <c r="H22" s="20" t="n">
        <v>5.18156656</v>
      </c>
      <c r="I22" s="18" t="n">
        <v>468.95194803</v>
      </c>
      <c r="J22" s="20" t="n">
        <v>5.6207169</v>
      </c>
      <c r="K22" s="18" t="n">
        <v>459.88761666</v>
      </c>
      <c r="L22" s="20" t="n">
        <v>5.32577943</v>
      </c>
      <c r="M22" s="18" t="n">
        <v>468.94949377</v>
      </c>
      <c r="N22" s="20" t="n">
        <v>6.06851398</v>
      </c>
      <c r="O22" s="18" t="n">
        <v>479.76528378</v>
      </c>
      <c r="P22" s="20" t="n">
        <v>6.4587034</v>
      </c>
      <c r="Q22" s="18" t="n">
        <v>461.4572711</v>
      </c>
      <c r="R22" s="20" t="n">
        <v>7.00537202</v>
      </c>
      <c r="S22" s="18" t="n">
        <v>493.82406024</v>
      </c>
      <c r="T22" s="20" t="n">
        <v>5.0218763</v>
      </c>
      <c r="U22" s="18" t="s">
        <v>481</v>
      </c>
      <c r="V22" s="20" t="s">
        <v>481</v>
      </c>
      <c r="W22" s="18" t="s">
        <v>481</v>
      </c>
      <c r="X22" s="20" t="s">
        <v>481</v>
      </c>
      <c r="Y22" s="18" t="s">
        <v>481</v>
      </c>
      <c r="Z22" s="20" t="s">
        <v>481</v>
      </c>
      <c r="AA22" s="18" t="s">
        <v>481</v>
      </c>
      <c r="AB22" s="20" t="s">
        <v>481</v>
      </c>
      <c r="AC22" s="18" t="n">
        <v>350.30719212</v>
      </c>
      <c r="AD22" s="20" t="n">
        <v>12.75534826</v>
      </c>
    </row>
    <row r="23" spans="1:30">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s">
        <v>481</v>
      </c>
      <c r="R23" s="20" t="s">
        <v>481</v>
      </c>
      <c r="S23" s="18" t="s">
        <v>481</v>
      </c>
      <c r="T23" s="20" t="s">
        <v>481</v>
      </c>
      <c r="U23" s="18" t="s">
        <v>481</v>
      </c>
      <c r="V23" s="20" t="s">
        <v>481</v>
      </c>
      <c r="W23" s="18" t="s">
        <v>481</v>
      </c>
      <c r="X23" s="20" t="s">
        <v>481</v>
      </c>
      <c r="Y23" s="18" t="n">
        <v>480.54676244</v>
      </c>
      <c r="Z23" s="20" t="n">
        <v>2.51595285</v>
      </c>
      <c r="AA23" s="18" t="s">
        <v>481</v>
      </c>
      <c r="AB23" s="20" t="s">
        <v>481</v>
      </c>
      <c r="AC23" s="18" t="s">
        <v>481</v>
      </c>
      <c r="AD23" s="20" t="s">
        <v>481</v>
      </c>
    </row>
    <row r="24" spans="1:30">
      <c r="A24" s="15" t="s">
        <v>499</v>
      </c>
      <c r="B24" s="17" t="n">
        <v>6647</v>
      </c>
      <c r="C24" s="18">
        <f>(7.0/B24*100)</f>
        <v/>
      </c>
      <c r="D24" s="19" t="n">
        <v>6640</v>
      </c>
      <c r="E24" s="18" t="n">
        <v>548.37130181</v>
      </c>
      <c r="F24" s="20" t="n">
        <v>3.39239985</v>
      </c>
      <c r="G24" s="18" t="n">
        <v>524.8632153999999</v>
      </c>
      <c r="H24" s="20" t="n">
        <v>5.66887752</v>
      </c>
      <c r="I24" s="18" t="n">
        <v>534.02954277</v>
      </c>
      <c r="J24" s="20" t="n">
        <v>7.21732977</v>
      </c>
      <c r="K24" s="18" t="n">
        <v>526.95750455</v>
      </c>
      <c r="L24" s="20" t="n">
        <v>5.45594554</v>
      </c>
      <c r="M24" s="18" t="n">
        <v>535.93790418</v>
      </c>
      <c r="N24" s="20" t="n">
        <v>6.83541649</v>
      </c>
      <c r="O24" s="18" t="n">
        <v>537.40334636</v>
      </c>
      <c r="P24" s="20" t="n">
        <v>4.59068079</v>
      </c>
      <c r="Q24" s="18" t="n">
        <v>559.76226084</v>
      </c>
      <c r="R24" s="20" t="n">
        <v>4.06315702</v>
      </c>
      <c r="S24" s="18" t="n">
        <v>534.80152236</v>
      </c>
      <c r="T24" s="20" t="n">
        <v>3.8535114</v>
      </c>
      <c r="U24" s="18" t="s">
        <v>481</v>
      </c>
      <c r="V24" s="20" t="s">
        <v>481</v>
      </c>
      <c r="W24" s="18" t="s">
        <v>481</v>
      </c>
      <c r="X24" s="20" t="s">
        <v>481</v>
      </c>
      <c r="Y24" s="18" t="s">
        <v>481</v>
      </c>
      <c r="Z24" s="20" t="s">
        <v>481</v>
      </c>
      <c r="AA24" s="18" t="s">
        <v>481</v>
      </c>
      <c r="AB24" s="20" t="s">
        <v>481</v>
      </c>
      <c r="AC24" s="18" t="n">
        <v>450.62530857</v>
      </c>
      <c r="AD24" s="20" t="n">
        <v>11.00316941</v>
      </c>
    </row>
    <row r="25" spans="1:30">
      <c r="A25" s="15" t="s">
        <v>500</v>
      </c>
      <c r="B25" s="17" t="n">
        <v>5581</v>
      </c>
      <c r="C25" s="18">
        <f>(25.0/B25*100)</f>
        <v/>
      </c>
      <c r="D25" s="19" t="n">
        <v>5556</v>
      </c>
      <c r="E25" s="18" t="n">
        <v>530.01197116</v>
      </c>
      <c r="F25" s="20" t="n">
        <v>3.75204573</v>
      </c>
      <c r="G25" s="18" t="n">
        <v>514.01645588</v>
      </c>
      <c r="H25" s="20" t="n">
        <v>4.47162119</v>
      </c>
      <c r="I25" s="18" t="n">
        <v>519.89091596</v>
      </c>
      <c r="J25" s="20" t="n">
        <v>4.27947236</v>
      </c>
      <c r="K25" s="18" t="n">
        <v>516.82477964</v>
      </c>
      <c r="L25" s="20" t="n">
        <v>5.60419185</v>
      </c>
      <c r="M25" s="18" t="n">
        <v>509.12173125</v>
      </c>
      <c r="N25" s="20" t="n">
        <v>6.69570555</v>
      </c>
      <c r="O25" s="18" t="n">
        <v>516.34267145</v>
      </c>
      <c r="P25" s="20" t="n">
        <v>4.35441689</v>
      </c>
      <c r="Q25" s="18" t="n">
        <v>525.10147535</v>
      </c>
      <c r="R25" s="20" t="n">
        <v>8.257209769999999</v>
      </c>
      <c r="S25" s="18" t="n">
        <v>503.52725819</v>
      </c>
      <c r="T25" s="20" t="n">
        <v>5.46231716</v>
      </c>
      <c r="U25" s="18" t="s">
        <v>481</v>
      </c>
      <c r="V25" s="20" t="s">
        <v>481</v>
      </c>
      <c r="W25" s="18" t="s">
        <v>481</v>
      </c>
      <c r="X25" s="20" t="s">
        <v>481</v>
      </c>
      <c r="Y25" s="18" t="s">
        <v>481</v>
      </c>
      <c r="Z25" s="20" t="s">
        <v>481</v>
      </c>
      <c r="AA25" s="18" t="s">
        <v>481</v>
      </c>
      <c r="AB25" s="20" t="s">
        <v>481</v>
      </c>
      <c r="AC25" s="18" t="n">
        <v>417.57227748</v>
      </c>
      <c r="AD25" s="20" t="n">
        <v>19.59860892</v>
      </c>
    </row>
    <row r="26" spans="1:30">
      <c r="A26" s="15" t="s">
        <v>501</v>
      </c>
      <c r="B26" s="17" t="n">
        <v>4869</v>
      </c>
      <c r="C26" s="18">
        <f>(49.0/B26*100)</f>
        <v/>
      </c>
      <c r="D26" s="19" t="n">
        <v>4820</v>
      </c>
      <c r="E26" s="18" t="n">
        <v>477.18489074</v>
      </c>
      <c r="F26" s="20" t="n">
        <v>5.55270474</v>
      </c>
      <c r="G26" s="18" t="n">
        <v>470.28556032</v>
      </c>
      <c r="H26" s="20" t="n">
        <v>5.01859035</v>
      </c>
      <c r="I26" s="18" t="n">
        <v>490.60570141</v>
      </c>
      <c r="J26" s="20" t="n">
        <v>3.68103872</v>
      </c>
      <c r="K26" s="18" t="n">
        <v>483.98243588</v>
      </c>
      <c r="L26" s="20" t="n">
        <v>3.55037998</v>
      </c>
      <c r="M26" s="18" t="n">
        <v>496.36927859</v>
      </c>
      <c r="N26" s="20" t="n">
        <v>4.27099244</v>
      </c>
      <c r="O26" s="18" t="n">
        <v>499.13539497</v>
      </c>
      <c r="P26" s="20" t="n">
        <v>3.16755161</v>
      </c>
      <c r="Q26" s="18" t="n">
        <v>502.91949142</v>
      </c>
      <c r="R26" s="20" t="n">
        <v>5.26366585</v>
      </c>
      <c r="S26" s="18" t="n">
        <v>498.78181033</v>
      </c>
      <c r="T26" s="20" t="n">
        <v>2.56172557</v>
      </c>
      <c r="U26" s="18" t="s">
        <v>481</v>
      </c>
      <c r="V26" s="20" t="s">
        <v>481</v>
      </c>
      <c r="W26" s="18" t="s">
        <v>481</v>
      </c>
      <c r="X26" s="20" t="s">
        <v>481</v>
      </c>
      <c r="Y26" s="18" t="s">
        <v>481</v>
      </c>
      <c r="Z26" s="20" t="s">
        <v>481</v>
      </c>
      <c r="AA26" s="18" t="s">
        <v>481</v>
      </c>
      <c r="AB26" s="20" t="s">
        <v>481</v>
      </c>
      <c r="AC26" s="18" t="n">
        <v>446.28480247</v>
      </c>
      <c r="AD26" s="20" t="n">
        <v>12.03060503</v>
      </c>
    </row>
    <row r="27" spans="1:30">
      <c r="A27" s="15" t="s">
        <v>502</v>
      </c>
      <c r="B27" s="17" t="n">
        <v>5299</v>
      </c>
      <c r="C27" s="18">
        <f>(43.0/B27*100)</f>
        <v/>
      </c>
      <c r="D27" s="19" t="n">
        <v>5256</v>
      </c>
      <c r="E27" s="18" t="n">
        <v>475.68847579</v>
      </c>
      <c r="F27" s="20" t="n">
        <v>4.12390507</v>
      </c>
      <c r="G27" s="18" t="n">
        <v>476.73258093</v>
      </c>
      <c r="H27" s="20" t="n">
        <v>3.65556827</v>
      </c>
      <c r="I27" s="18" t="n">
        <v>476.97171413</v>
      </c>
      <c r="J27" s="20" t="n">
        <v>3.72228298</v>
      </c>
      <c r="K27" s="18" t="n">
        <v>482.86668772</v>
      </c>
      <c r="L27" s="20" t="n">
        <v>3.98785987</v>
      </c>
      <c r="M27" s="18" t="n">
        <v>483.06780059</v>
      </c>
      <c r="N27" s="20" t="n">
        <v>4.71634263</v>
      </c>
      <c r="O27" s="18" t="n">
        <v>498.83385342</v>
      </c>
      <c r="P27" s="20" t="n">
        <v>4.21973365</v>
      </c>
      <c r="Q27" s="18" t="n">
        <v>523.7566278199999</v>
      </c>
      <c r="R27" s="20" t="n">
        <v>7.64442141</v>
      </c>
      <c r="S27" s="18" t="n">
        <v>498.9465741</v>
      </c>
      <c r="T27" s="20" t="n">
        <v>3.12009219</v>
      </c>
      <c r="U27" s="18" t="s">
        <v>481</v>
      </c>
      <c r="V27" s="20" t="s">
        <v>481</v>
      </c>
      <c r="W27" s="18" t="s">
        <v>481</v>
      </c>
      <c r="X27" s="20" t="s">
        <v>481</v>
      </c>
      <c r="Y27" s="18" t="s">
        <v>481</v>
      </c>
      <c r="Z27" s="20" t="s">
        <v>481</v>
      </c>
      <c r="AA27" s="18" t="s">
        <v>481</v>
      </c>
      <c r="AB27" s="20" t="s">
        <v>481</v>
      </c>
      <c r="AC27" s="18" t="n">
        <v>411.32454191</v>
      </c>
      <c r="AD27" s="20" t="n">
        <v>6.9136336</v>
      </c>
    </row>
    <row r="28" spans="1:30">
      <c r="A28" s="15" t="s">
        <v>503</v>
      </c>
      <c r="B28" s="17" t="n">
        <v>7568</v>
      </c>
      <c r="C28" s="18">
        <f>(145.0/B28*100)</f>
        <v/>
      </c>
      <c r="D28" s="19" t="n">
        <v>7423</v>
      </c>
      <c r="E28" s="18" t="n">
        <v>415.44196699</v>
      </c>
      <c r="F28" s="20" t="n">
        <v>4.06663959</v>
      </c>
      <c r="G28" s="18" t="n">
        <v>403.56657736</v>
      </c>
      <c r="H28" s="20" t="n">
        <v>2.89017259</v>
      </c>
      <c r="I28" s="18" t="n">
        <v>405.40339829</v>
      </c>
      <c r="J28" s="20" t="n">
        <v>3.37536859</v>
      </c>
      <c r="K28" s="18" t="n">
        <v>418.25893851</v>
      </c>
      <c r="L28" s="20" t="n">
        <v>3.43236461</v>
      </c>
      <c r="M28" s="18" t="n">
        <v>422.72987376</v>
      </c>
      <c r="N28" s="20" t="n">
        <v>4.55604892</v>
      </c>
      <c r="O28" s="18" t="n">
        <v>425.34974606</v>
      </c>
      <c r="P28" s="20" t="n">
        <v>3.74140134</v>
      </c>
      <c r="Q28" s="18" t="n">
        <v>429.11812269</v>
      </c>
      <c r="R28" s="20" t="n">
        <v>4.56368097</v>
      </c>
      <c r="S28" s="18" t="n">
        <v>433.87472132</v>
      </c>
      <c r="T28" s="20" t="n">
        <v>2.70971026</v>
      </c>
      <c r="U28" s="18" t="s">
        <v>481</v>
      </c>
      <c r="V28" s="20" t="s">
        <v>481</v>
      </c>
      <c r="W28" s="18" t="s">
        <v>481</v>
      </c>
      <c r="X28" s="20" t="s">
        <v>481</v>
      </c>
      <c r="Y28" s="18" t="s">
        <v>481</v>
      </c>
      <c r="Z28" s="20" t="s">
        <v>481</v>
      </c>
      <c r="AA28" s="18" t="s">
        <v>481</v>
      </c>
      <c r="AB28" s="20" t="s">
        <v>481</v>
      </c>
      <c r="AC28" s="18" t="n">
        <v>369.82178714</v>
      </c>
      <c r="AD28" s="20" t="n">
        <v>8.00018483</v>
      </c>
    </row>
    <row r="29" spans="1:30">
      <c r="A29" s="15" t="s">
        <v>504</v>
      </c>
      <c r="B29" s="17" t="n">
        <v>5385</v>
      </c>
      <c r="C29" s="18">
        <f>(30.0/B29*100)</f>
        <v/>
      </c>
      <c r="D29" s="19" t="n">
        <v>5355</v>
      </c>
      <c r="E29" s="18" t="n">
        <v>490.1112389</v>
      </c>
      <c r="F29" s="20" t="n">
        <v>7.27503058</v>
      </c>
      <c r="G29" s="18" t="n">
        <v>485.42709747</v>
      </c>
      <c r="H29" s="20" t="n">
        <v>7.91020701</v>
      </c>
      <c r="I29" s="18" t="n">
        <v>490.90780112</v>
      </c>
      <c r="J29" s="20" t="n">
        <v>5.61704632</v>
      </c>
      <c r="K29" s="18" t="n">
        <v>485.90878813</v>
      </c>
      <c r="L29" s="20" t="n">
        <v>5.62566484</v>
      </c>
      <c r="M29" s="18" t="n">
        <v>507.13531739</v>
      </c>
      <c r="N29" s="20" t="n">
        <v>7.24602805</v>
      </c>
      <c r="O29" s="18" t="n">
        <v>523.28548843</v>
      </c>
      <c r="P29" s="20" t="n">
        <v>3.43310492</v>
      </c>
      <c r="Q29" s="18" t="n">
        <v>541.93474549</v>
      </c>
      <c r="R29" s="20" t="n">
        <v>4.43728639</v>
      </c>
      <c r="S29" s="18" t="n">
        <v>524.06277984</v>
      </c>
      <c r="T29" s="20" t="n">
        <v>3.46622902</v>
      </c>
      <c r="U29" s="18" t="s">
        <v>481</v>
      </c>
      <c r="V29" s="20" t="s">
        <v>481</v>
      </c>
      <c r="W29" s="18" t="s">
        <v>481</v>
      </c>
      <c r="X29" s="20" t="s">
        <v>481</v>
      </c>
      <c r="Y29" s="18" t="n">
        <v>358.28551468</v>
      </c>
      <c r="Z29" s="20" t="n">
        <v>8.567023300000001</v>
      </c>
      <c r="AA29" s="18" t="s">
        <v>481</v>
      </c>
      <c r="AB29" s="20" t="s">
        <v>481</v>
      </c>
      <c r="AC29" s="18" t="n">
        <v>439.81559993</v>
      </c>
      <c r="AD29" s="20" t="n">
        <v>14.75842796</v>
      </c>
    </row>
    <row r="30" spans="1:30">
      <c r="A30" s="15" t="s">
        <v>505</v>
      </c>
      <c r="B30" s="17" t="n">
        <v>4520</v>
      </c>
      <c r="C30" s="18">
        <f>(131.0/B30*100)</f>
        <v/>
      </c>
      <c r="D30" s="19" t="n">
        <v>4389</v>
      </c>
      <c r="E30" s="18" t="n">
        <v>505.6358155</v>
      </c>
      <c r="F30" s="20" t="n">
        <v>6.12129612</v>
      </c>
      <c r="G30" s="18" t="n">
        <v>513.23785309</v>
      </c>
      <c r="H30" s="20" t="n">
        <v>5.54658188</v>
      </c>
      <c r="I30" s="18" t="n">
        <v>516.2819988</v>
      </c>
      <c r="J30" s="20" t="n">
        <v>4.48669513</v>
      </c>
      <c r="K30" s="18" t="n">
        <v>508.95909174</v>
      </c>
      <c r="L30" s="20" t="n">
        <v>5.44624872</v>
      </c>
      <c r="M30" s="18" t="n">
        <v>514.45551443</v>
      </c>
      <c r="N30" s="20" t="n">
        <v>5.94820499</v>
      </c>
      <c r="O30" s="18" t="n">
        <v>519.94831979</v>
      </c>
      <c r="P30" s="20" t="n">
        <v>4.61410068</v>
      </c>
      <c r="Q30" s="18" t="n">
        <v>536.14014339</v>
      </c>
      <c r="R30" s="20" t="n">
        <v>5.57619194</v>
      </c>
      <c r="S30" s="18" t="n">
        <v>530.05363132</v>
      </c>
      <c r="T30" s="20" t="n">
        <v>4.35960455</v>
      </c>
      <c r="U30" s="18" t="s">
        <v>481</v>
      </c>
      <c r="V30" s="20" t="s">
        <v>481</v>
      </c>
      <c r="W30" s="18" t="s">
        <v>481</v>
      </c>
      <c r="X30" s="20" t="s">
        <v>481</v>
      </c>
      <c r="Y30" s="18" t="s">
        <v>481</v>
      </c>
      <c r="Z30" s="20" t="s">
        <v>481</v>
      </c>
      <c r="AA30" s="18" t="s">
        <v>481</v>
      </c>
      <c r="AB30" s="20" t="s">
        <v>481</v>
      </c>
      <c r="AC30" s="18" t="n">
        <v>410.93883475</v>
      </c>
      <c r="AD30" s="20" t="n">
        <v>8.14261334</v>
      </c>
    </row>
    <row r="31" spans="1:30">
      <c r="A31" s="15" t="s">
        <v>506</v>
      </c>
      <c r="B31" s="17" t="n">
        <v>5456</v>
      </c>
      <c r="C31" s="18">
        <f>(135.0/B31*100)</f>
        <v/>
      </c>
      <c r="D31" s="19" t="n">
        <v>5321</v>
      </c>
      <c r="E31" s="18" t="n">
        <v>483.7731</v>
      </c>
      <c r="F31" s="20" t="n">
        <v>5.90550946</v>
      </c>
      <c r="G31" s="18" t="n">
        <v>478.61054588</v>
      </c>
      <c r="H31" s="20" t="n">
        <v>6.32388094</v>
      </c>
      <c r="I31" s="18" t="n">
        <v>489.55729133</v>
      </c>
      <c r="J31" s="20" t="n">
        <v>5.48932141</v>
      </c>
      <c r="K31" s="18" t="n">
        <v>490.53782692</v>
      </c>
      <c r="L31" s="20" t="n">
        <v>4.9295863</v>
      </c>
      <c r="M31" s="18" t="n">
        <v>500.42233838</v>
      </c>
      <c r="N31" s="20" t="n">
        <v>4.56814259</v>
      </c>
      <c r="O31" s="18" t="n">
        <v>510.84468883</v>
      </c>
      <c r="P31" s="20" t="n">
        <v>3.71938068</v>
      </c>
      <c r="Q31" s="18" t="n">
        <v>526.60907573</v>
      </c>
      <c r="R31" s="20" t="n">
        <v>5.19096849</v>
      </c>
      <c r="S31" s="18" t="n">
        <v>512.02058984</v>
      </c>
      <c r="T31" s="20" t="n">
        <v>3.03735323</v>
      </c>
      <c r="U31" s="18" t="s">
        <v>481</v>
      </c>
      <c r="V31" s="20" t="s">
        <v>481</v>
      </c>
      <c r="W31" s="18" t="s">
        <v>481</v>
      </c>
      <c r="X31" s="20" t="s">
        <v>481</v>
      </c>
      <c r="Y31" s="18" t="s">
        <v>481</v>
      </c>
      <c r="Z31" s="20" t="s">
        <v>481</v>
      </c>
      <c r="AA31" s="18" t="s">
        <v>481</v>
      </c>
      <c r="AB31" s="20" t="s">
        <v>481</v>
      </c>
      <c r="AC31" s="18" t="n">
        <v>407.04216153</v>
      </c>
      <c r="AD31" s="20" t="n">
        <v>7.60225691</v>
      </c>
    </row>
    <row r="32" spans="1:30">
      <c r="A32" s="15" t="s">
        <v>507</v>
      </c>
      <c r="B32" s="17" t="n">
        <v>4478</v>
      </c>
      <c r="C32" s="18">
        <f>(6.0/B32*100)</f>
        <v/>
      </c>
      <c r="D32" s="19" t="n">
        <v>4472</v>
      </c>
      <c r="E32" s="18" t="n">
        <v>493.43466008</v>
      </c>
      <c r="F32" s="20" t="n">
        <v>7.01443338</v>
      </c>
      <c r="G32" s="18" t="n">
        <v>493.38682948</v>
      </c>
      <c r="H32" s="20" t="n">
        <v>6.28863774</v>
      </c>
      <c r="I32" s="18" t="n">
        <v>496.78845318</v>
      </c>
      <c r="J32" s="20" t="n">
        <v>5.05244913</v>
      </c>
      <c r="K32" s="18" t="n">
        <v>493.69060758</v>
      </c>
      <c r="L32" s="20" t="n">
        <v>5.11780248</v>
      </c>
      <c r="M32" s="18" t="n">
        <v>496.67266748</v>
      </c>
      <c r="N32" s="20" t="n">
        <v>4.85094571</v>
      </c>
      <c r="O32" s="18" t="n">
        <v>509.75843933</v>
      </c>
      <c r="P32" s="20" t="n">
        <v>4.76341209</v>
      </c>
      <c r="Q32" s="18" t="n">
        <v>516.54677716</v>
      </c>
      <c r="R32" s="20" t="n">
        <v>4.75429988</v>
      </c>
      <c r="S32" s="18" t="n">
        <v>507.02032292</v>
      </c>
      <c r="T32" s="20" t="n">
        <v>3.07380374</v>
      </c>
      <c r="U32" s="18" t="s">
        <v>481</v>
      </c>
      <c r="V32" s="20" t="s">
        <v>481</v>
      </c>
      <c r="W32" s="18" t="s">
        <v>481</v>
      </c>
      <c r="X32" s="20" t="s">
        <v>481</v>
      </c>
      <c r="Y32" s="18" t="s">
        <v>481</v>
      </c>
      <c r="Z32" s="20" t="s">
        <v>481</v>
      </c>
      <c r="AA32" s="18" t="s">
        <v>481</v>
      </c>
      <c r="AB32" s="20" t="s">
        <v>481</v>
      </c>
      <c r="AC32" s="18" t="n">
        <v>407.87082022</v>
      </c>
      <c r="AD32" s="20" t="n">
        <v>21.4697576</v>
      </c>
    </row>
    <row r="33" spans="1:30">
      <c r="A33" s="15" t="s">
        <v>508</v>
      </c>
      <c r="B33" s="17" t="n">
        <v>7325</v>
      </c>
      <c r="C33" s="18">
        <f>(77.0/B33*100)</f>
        <v/>
      </c>
      <c r="D33" s="19" t="n">
        <v>7248</v>
      </c>
      <c r="E33" s="18" t="n">
        <v>498.43984006</v>
      </c>
      <c r="F33" s="20" t="n">
        <v>4.58339924</v>
      </c>
      <c r="G33" s="18" t="n">
        <v>495.11677109</v>
      </c>
      <c r="H33" s="20" t="n">
        <v>4.69531579</v>
      </c>
      <c r="I33" s="18" t="n">
        <v>493.87985542</v>
      </c>
      <c r="J33" s="20" t="n">
        <v>3.9830743</v>
      </c>
      <c r="K33" s="18" t="n">
        <v>506.12990576</v>
      </c>
      <c r="L33" s="20" t="n">
        <v>3.71922468</v>
      </c>
      <c r="M33" s="18" t="n">
        <v>506.10100511</v>
      </c>
      <c r="N33" s="20" t="n">
        <v>5.28708406</v>
      </c>
      <c r="O33" s="18" t="n">
        <v>516.39247303</v>
      </c>
      <c r="P33" s="20" t="n">
        <v>4.80058034</v>
      </c>
      <c r="Q33" s="18" t="n">
        <v>527.34533097</v>
      </c>
      <c r="R33" s="20" t="n">
        <v>8.42937401</v>
      </c>
      <c r="S33" s="18" t="n">
        <v>505.75363131</v>
      </c>
      <c r="T33" s="20" t="n">
        <v>3.45926779</v>
      </c>
      <c r="U33" s="18" t="s">
        <v>481</v>
      </c>
      <c r="V33" s="20" t="s">
        <v>481</v>
      </c>
      <c r="W33" s="18" t="s">
        <v>481</v>
      </c>
      <c r="X33" s="20" t="s">
        <v>481</v>
      </c>
      <c r="Y33" s="18" t="s">
        <v>481</v>
      </c>
      <c r="Z33" s="20" t="s">
        <v>481</v>
      </c>
      <c r="AA33" s="18" t="s">
        <v>481</v>
      </c>
      <c r="AB33" s="20" t="s">
        <v>481</v>
      </c>
      <c r="AC33" s="18" t="n">
        <v>437.69775572</v>
      </c>
      <c r="AD33" s="20" t="n">
        <v>8.96118965</v>
      </c>
    </row>
    <row r="34" spans="1:30">
      <c r="A34" s="15" t="s">
        <v>509</v>
      </c>
      <c r="B34" s="17" t="n">
        <v>6350</v>
      </c>
      <c r="C34" s="18">
        <f>(54.0/B34*100)</f>
        <v/>
      </c>
      <c r="D34" s="19" t="n">
        <v>6296</v>
      </c>
      <c r="E34" s="18" t="n">
        <v>429.18829841</v>
      </c>
      <c r="F34" s="20" t="n">
        <v>5.88711437</v>
      </c>
      <c r="G34" s="18" t="n">
        <v>441.82416004</v>
      </c>
      <c r="H34" s="20" t="n">
        <v>5.82241628</v>
      </c>
      <c r="I34" s="18" t="n">
        <v>454.73713829</v>
      </c>
      <c r="J34" s="20" t="n">
        <v>4.71084378</v>
      </c>
      <c r="K34" s="18" t="n">
        <v>467.43694949</v>
      </c>
      <c r="L34" s="20" t="n">
        <v>4.16318315</v>
      </c>
      <c r="M34" s="18" t="n">
        <v>479.33876584</v>
      </c>
      <c r="N34" s="20" t="n">
        <v>4.71682772</v>
      </c>
      <c r="O34" s="18" t="n">
        <v>477.37962144</v>
      </c>
      <c r="P34" s="20" t="n">
        <v>4.97386285</v>
      </c>
      <c r="Q34" s="18" t="n">
        <v>490.20129391</v>
      </c>
      <c r="R34" s="20" t="n">
        <v>6.69471554</v>
      </c>
      <c r="S34" s="18" t="n">
        <v>484.39109666</v>
      </c>
      <c r="T34" s="20" t="n">
        <v>2.62194319</v>
      </c>
      <c r="U34" s="18" t="s">
        <v>481</v>
      </c>
      <c r="V34" s="20" t="s">
        <v>481</v>
      </c>
      <c r="W34" s="18" t="s">
        <v>481</v>
      </c>
      <c r="X34" s="20" t="s">
        <v>481</v>
      </c>
      <c r="Y34" s="18" t="n">
        <v>306.56969545</v>
      </c>
      <c r="Z34" s="20" t="n">
        <v>10.27624616</v>
      </c>
      <c r="AA34" s="18" t="s">
        <v>481</v>
      </c>
      <c r="AB34" s="20" t="s">
        <v>481</v>
      </c>
      <c r="AC34" s="18" t="n">
        <v>381.91969057</v>
      </c>
      <c r="AD34" s="20" t="n">
        <v>8.36192318</v>
      </c>
    </row>
    <row r="35" spans="1:30">
      <c r="A35" s="15" t="s">
        <v>510</v>
      </c>
      <c r="B35" s="17" t="n">
        <v>6406</v>
      </c>
      <c r="C35" s="18">
        <f>(47.0/B35*100)</f>
        <v/>
      </c>
      <c r="D35" s="19" t="n">
        <v>6359</v>
      </c>
      <c r="E35" s="18" t="n">
        <v>504.16254112</v>
      </c>
      <c r="F35" s="20" t="n">
        <v>5.7724136</v>
      </c>
      <c r="G35" s="18" t="n">
        <v>496.41061648</v>
      </c>
      <c r="H35" s="20" t="n">
        <v>4.27774858</v>
      </c>
      <c r="I35" s="18" t="n">
        <v>505.5095141</v>
      </c>
      <c r="J35" s="20" t="n">
        <v>4.10619727</v>
      </c>
      <c r="K35" s="18" t="n">
        <v>508.51826359</v>
      </c>
      <c r="L35" s="20" t="n">
        <v>3.92065782</v>
      </c>
      <c r="M35" s="18" t="n">
        <v>516.40635789</v>
      </c>
      <c r="N35" s="20" t="n">
        <v>4.57456441</v>
      </c>
      <c r="O35" s="18" t="n">
        <v>532.07411658</v>
      </c>
      <c r="P35" s="20" t="n">
        <v>4.88377138</v>
      </c>
      <c r="Q35" s="18" t="n">
        <v>529.7951746799999</v>
      </c>
      <c r="R35" s="20" t="n">
        <v>5.43216601</v>
      </c>
      <c r="S35" s="18" t="n">
        <v>529.59687106</v>
      </c>
      <c r="T35" s="20" t="n">
        <v>2.91639467</v>
      </c>
      <c r="U35" s="18" t="s">
        <v>481</v>
      </c>
      <c r="V35" s="20" t="s">
        <v>481</v>
      </c>
      <c r="W35" s="18" t="s">
        <v>481</v>
      </c>
      <c r="X35" s="20" t="s">
        <v>481</v>
      </c>
      <c r="Y35" s="18" t="n">
        <v>374.85244494</v>
      </c>
      <c r="Z35" s="20" t="n">
        <v>5.84040672</v>
      </c>
      <c r="AA35" s="18" t="s">
        <v>481</v>
      </c>
      <c r="AB35" s="20" t="s">
        <v>481</v>
      </c>
      <c r="AC35" s="18" t="n">
        <v>418.25472687</v>
      </c>
      <c r="AD35" s="20" t="n">
        <v>11.91690588</v>
      </c>
    </row>
    <row r="36" spans="1:30">
      <c r="A36" s="15" t="s">
        <v>511</v>
      </c>
      <c r="B36" s="17" t="n">
        <v>6736</v>
      </c>
      <c r="C36" s="18">
        <f>(38.0/B36*100)</f>
        <v/>
      </c>
      <c r="D36" s="19" t="n">
        <v>6698</v>
      </c>
      <c r="E36" s="18" t="n">
        <v>476.56864441</v>
      </c>
      <c r="F36" s="20" t="n">
        <v>4.03830198</v>
      </c>
      <c r="G36" s="18" t="n">
        <v>491.66890751</v>
      </c>
      <c r="H36" s="20" t="n">
        <v>3.40373893</v>
      </c>
      <c r="I36" s="18" t="n">
        <v>498.07409852</v>
      </c>
      <c r="J36" s="20" t="n">
        <v>3.19229393</v>
      </c>
      <c r="K36" s="18" t="n">
        <v>494.38153661</v>
      </c>
      <c r="L36" s="20" t="n">
        <v>3.62083774</v>
      </c>
      <c r="M36" s="18" t="n">
        <v>493.23112891</v>
      </c>
      <c r="N36" s="20" t="n">
        <v>4.50744717</v>
      </c>
      <c r="O36" s="18" t="n">
        <v>500.58077073</v>
      </c>
      <c r="P36" s="20" t="n">
        <v>4.04204246</v>
      </c>
      <c r="Q36" s="18" t="n">
        <v>512.17052691</v>
      </c>
      <c r="R36" s="20" t="n">
        <v>5.14267894</v>
      </c>
      <c r="S36" s="18" t="n">
        <v>503.45698859</v>
      </c>
      <c r="T36" s="20" t="n">
        <v>2.91009512</v>
      </c>
      <c r="U36" s="18" t="s">
        <v>481</v>
      </c>
      <c r="V36" s="20" t="s">
        <v>481</v>
      </c>
      <c r="W36" s="18" t="s">
        <v>481</v>
      </c>
      <c r="X36" s="20" t="s">
        <v>481</v>
      </c>
      <c r="Y36" s="18" t="s">
        <v>481</v>
      </c>
      <c r="Z36" s="20" t="s">
        <v>481</v>
      </c>
      <c r="AA36" s="18" t="s">
        <v>481</v>
      </c>
      <c r="AB36" s="20" t="s">
        <v>481</v>
      </c>
      <c r="AC36" s="18" t="n">
        <v>414.5292895</v>
      </c>
      <c r="AD36" s="20" t="n">
        <v>10.09533028</v>
      </c>
    </row>
    <row r="37" spans="1:30">
      <c r="A37" s="15" t="s">
        <v>512</v>
      </c>
      <c r="B37" s="17" t="n">
        <v>5458</v>
      </c>
      <c r="C37" s="18">
        <f>(79.0/B37*100)</f>
        <v/>
      </c>
      <c r="D37" s="19" t="n">
        <v>5379</v>
      </c>
      <c r="E37" s="18" t="n">
        <v>465.20793606</v>
      </c>
      <c r="F37" s="20" t="n">
        <v>5.86030204</v>
      </c>
      <c r="G37" s="18" t="n">
        <v>481.95934138</v>
      </c>
      <c r="H37" s="20" t="n">
        <v>5.21373095</v>
      </c>
      <c r="I37" s="18" t="n">
        <v>487.28361052</v>
      </c>
      <c r="J37" s="20" t="n">
        <v>5.38585978</v>
      </c>
      <c r="K37" s="18" t="n">
        <v>494.03988678</v>
      </c>
      <c r="L37" s="20" t="n">
        <v>5.91594297</v>
      </c>
      <c r="M37" s="18" t="n">
        <v>506.28481853</v>
      </c>
      <c r="N37" s="20" t="n">
        <v>6.46728224</v>
      </c>
      <c r="O37" s="18" t="n">
        <v>507.37156698</v>
      </c>
      <c r="P37" s="20" t="n">
        <v>4.44362494</v>
      </c>
      <c r="Q37" s="18" t="n">
        <v>522.69299802</v>
      </c>
      <c r="R37" s="20" t="n">
        <v>6.79970679</v>
      </c>
      <c r="S37" s="18" t="n">
        <v>511.6773227</v>
      </c>
      <c r="T37" s="20" t="n">
        <v>4.36192174</v>
      </c>
      <c r="U37" s="18" t="s">
        <v>481</v>
      </c>
      <c r="V37" s="20" t="s">
        <v>481</v>
      </c>
      <c r="W37" s="18" t="s">
        <v>481</v>
      </c>
      <c r="X37" s="20" t="s">
        <v>481</v>
      </c>
      <c r="Y37" s="18" t="s">
        <v>481</v>
      </c>
      <c r="Z37" s="20" t="s">
        <v>481</v>
      </c>
      <c r="AA37" s="18" t="s">
        <v>481</v>
      </c>
      <c r="AB37" s="20" t="s">
        <v>481</v>
      </c>
      <c r="AC37" s="18" t="n">
        <v>400.98063837</v>
      </c>
      <c r="AD37" s="20" t="n">
        <v>7.86386386</v>
      </c>
    </row>
    <row r="38" spans="1:30">
      <c r="A38" s="15" t="s">
        <v>513</v>
      </c>
      <c r="B38" s="17" t="n">
        <v>5860</v>
      </c>
      <c r="C38" s="18">
        <f>(18.0/B38*100)</f>
        <v/>
      </c>
      <c r="D38" s="19" t="n">
        <v>5842</v>
      </c>
      <c r="E38" s="18" t="n">
        <v>485.45618064</v>
      </c>
      <c r="F38" s="20" t="n">
        <v>5.85764696</v>
      </c>
      <c r="G38" s="18" t="n">
        <v>483.83474179</v>
      </c>
      <c r="H38" s="20" t="n">
        <v>5.61566466</v>
      </c>
      <c r="I38" s="18" t="n">
        <v>488.94192304</v>
      </c>
      <c r="J38" s="20" t="n">
        <v>5.80322125</v>
      </c>
      <c r="K38" s="18" t="n">
        <v>496.52329457</v>
      </c>
      <c r="L38" s="20" t="n">
        <v>5.36230624</v>
      </c>
      <c r="M38" s="18" t="n">
        <v>502.24977692</v>
      </c>
      <c r="N38" s="20" t="n">
        <v>5.63249448</v>
      </c>
      <c r="O38" s="18" t="n">
        <v>526.94037121</v>
      </c>
      <c r="P38" s="20" t="n">
        <v>4.13264728</v>
      </c>
      <c r="Q38" s="18" t="n">
        <v>544.91587716</v>
      </c>
      <c r="R38" s="20" t="n">
        <v>6.57701298</v>
      </c>
      <c r="S38" s="18" t="n">
        <v>522.0450461</v>
      </c>
      <c r="T38" s="20" t="n">
        <v>3.3384423</v>
      </c>
      <c r="U38" s="18" t="s">
        <v>481</v>
      </c>
      <c r="V38" s="20" t="s">
        <v>481</v>
      </c>
      <c r="W38" s="18" t="s">
        <v>481</v>
      </c>
      <c r="X38" s="20" t="s">
        <v>481</v>
      </c>
      <c r="Y38" s="18" t="s">
        <v>481</v>
      </c>
      <c r="Z38" s="20" t="s">
        <v>481</v>
      </c>
      <c r="AA38" s="18" t="s">
        <v>481</v>
      </c>
      <c r="AB38" s="20" t="s">
        <v>481</v>
      </c>
      <c r="AC38" s="18" t="n">
        <v>431.83605979</v>
      </c>
      <c r="AD38" s="20" t="n">
        <v>9.41379841</v>
      </c>
    </row>
    <row r="39" spans="1:30">
      <c r="A39" s="15" t="s">
        <v>514</v>
      </c>
      <c r="B39" s="17" t="n">
        <v>5895</v>
      </c>
      <c r="C39" s="18">
        <f>(33.0/B39*100)</f>
        <v/>
      </c>
      <c r="D39" s="19" t="n">
        <v>5862</v>
      </c>
      <c r="E39" s="18" t="n">
        <v>415.84478693</v>
      </c>
      <c r="F39" s="20" t="n">
        <v>4.73095235</v>
      </c>
      <c r="G39" s="18" t="n">
        <v>411.578764</v>
      </c>
      <c r="H39" s="20" t="n">
        <v>4.40576256</v>
      </c>
      <c r="I39" s="18" t="n">
        <v>418.78819641</v>
      </c>
      <c r="J39" s="20" t="n">
        <v>4.97504449</v>
      </c>
      <c r="K39" s="18" t="n">
        <v>427.19299188</v>
      </c>
      <c r="L39" s="20" t="n">
        <v>5.64782003</v>
      </c>
      <c r="M39" s="18" t="n">
        <v>427.25089021</v>
      </c>
      <c r="N39" s="20" t="n">
        <v>6.62738395</v>
      </c>
      <c r="O39" s="18" t="n">
        <v>442.79458695</v>
      </c>
      <c r="P39" s="20" t="n">
        <v>5.38064175</v>
      </c>
      <c r="Q39" s="18" t="n">
        <v>444.24727682</v>
      </c>
      <c r="R39" s="20" t="n">
        <v>11.26400762</v>
      </c>
      <c r="S39" s="18" t="n">
        <v>451.26744183</v>
      </c>
      <c r="T39" s="20" t="n">
        <v>4.8465469</v>
      </c>
      <c r="U39" s="18" t="s">
        <v>481</v>
      </c>
      <c r="V39" s="20" t="s">
        <v>481</v>
      </c>
      <c r="W39" s="18" t="s">
        <v>481</v>
      </c>
      <c r="X39" s="20" t="s">
        <v>481</v>
      </c>
      <c r="Y39" s="18" t="s">
        <v>481</v>
      </c>
      <c r="Z39" s="20" t="s">
        <v>481</v>
      </c>
      <c r="AA39" s="18" t="s">
        <v>481</v>
      </c>
      <c r="AB39" s="20" t="s">
        <v>481</v>
      </c>
      <c r="AC39" s="18" t="n">
        <v>374.93048054</v>
      </c>
      <c r="AD39" s="20" t="n">
        <v>9.184707899999999</v>
      </c>
    </row>
    <row r="40" spans="1:30">
      <c r="A40" s="15" t="s">
        <v>515</v>
      </c>
      <c r="B40" s="17" t="n">
        <v>14157</v>
      </c>
      <c r="C40" s="18">
        <f>(314.0/B40*100)</f>
        <v/>
      </c>
      <c r="D40" s="19" t="n">
        <v>13843</v>
      </c>
      <c r="E40" s="18" t="n">
        <v>490.95750996</v>
      </c>
      <c r="F40" s="20" t="n">
        <v>4.31998977</v>
      </c>
      <c r="G40" s="18" t="n">
        <v>506.62770375</v>
      </c>
      <c r="H40" s="20" t="n">
        <v>4.78693493</v>
      </c>
      <c r="I40" s="18" t="n">
        <v>509.76362766</v>
      </c>
      <c r="J40" s="20" t="n">
        <v>4.25616906</v>
      </c>
      <c r="K40" s="18" t="n">
        <v>517.8742441000001</v>
      </c>
      <c r="L40" s="20" t="n">
        <v>3.87127935</v>
      </c>
      <c r="M40" s="18" t="n">
        <v>513.1952764599999</v>
      </c>
      <c r="N40" s="20" t="n">
        <v>5.55952193</v>
      </c>
      <c r="O40" s="18" t="n">
        <v>519.55486726</v>
      </c>
      <c r="P40" s="20" t="n">
        <v>3.72534481</v>
      </c>
      <c r="Q40" s="18" t="n">
        <v>536.07103812</v>
      </c>
      <c r="R40" s="20" t="n">
        <v>6.04550487</v>
      </c>
      <c r="S40" s="18" t="n">
        <v>521.3368437399999</v>
      </c>
      <c r="T40" s="20" t="n">
        <v>3.49008847</v>
      </c>
      <c r="U40" s="18" t="s">
        <v>481</v>
      </c>
      <c r="V40" s="20" t="s">
        <v>481</v>
      </c>
      <c r="W40" s="18" t="s">
        <v>481</v>
      </c>
      <c r="X40" s="20" t="s">
        <v>481</v>
      </c>
      <c r="Y40" s="18" t="s">
        <v>481</v>
      </c>
      <c r="Z40" s="20" t="s">
        <v>481</v>
      </c>
      <c r="AA40" s="18" t="s">
        <v>481</v>
      </c>
      <c r="AB40" s="20" t="s">
        <v>481</v>
      </c>
      <c r="AC40" s="18" t="n">
        <v>410.88555235</v>
      </c>
      <c r="AD40" s="20" t="n">
        <v>8.21030524</v>
      </c>
    </row>
    <row r="41" spans="1:30">
      <c r="A41" s="15" t="s">
        <v>516</v>
      </c>
      <c r="B41" s="17" t="n">
        <v>5712</v>
      </c>
      <c r="C41" s="18">
        <f>(45.0/B41*100)</f>
        <v/>
      </c>
      <c r="D41" s="19" t="n">
        <v>5667</v>
      </c>
      <c r="E41" s="18" t="n">
        <v>485.90922263</v>
      </c>
      <c r="F41" s="20" t="n">
        <v>5.81168741</v>
      </c>
      <c r="G41" s="18" t="n">
        <v>486.2720607</v>
      </c>
      <c r="H41" s="20" t="n">
        <v>6.90074232</v>
      </c>
      <c r="I41" s="18" t="n">
        <v>494.8271507</v>
      </c>
      <c r="J41" s="20" t="n">
        <v>5.47552876</v>
      </c>
      <c r="K41" s="18" t="n">
        <v>495.46857464</v>
      </c>
      <c r="L41" s="20" t="n">
        <v>5.92836976</v>
      </c>
      <c r="M41" s="18" t="n">
        <v>499.779088</v>
      </c>
      <c r="N41" s="20" t="n">
        <v>6.03281947</v>
      </c>
      <c r="O41" s="18" t="n">
        <v>498.62748192</v>
      </c>
      <c r="P41" s="20" t="n">
        <v>4.15893611</v>
      </c>
      <c r="Q41" s="18" t="n">
        <v>517.00971253</v>
      </c>
      <c r="R41" s="20" t="n">
        <v>5.04159836</v>
      </c>
      <c r="S41" s="18" t="n">
        <v>510.22081147</v>
      </c>
      <c r="T41" s="20" t="n">
        <v>3.31809972</v>
      </c>
      <c r="U41" s="18" t="s">
        <v>481</v>
      </c>
      <c r="V41" s="20" t="s">
        <v>481</v>
      </c>
      <c r="W41" s="18" t="s">
        <v>481</v>
      </c>
      <c r="X41" s="20" t="s">
        <v>481</v>
      </c>
      <c r="Y41" s="18" t="n">
        <v>387.44235424</v>
      </c>
      <c r="Z41" s="20" t="n">
        <v>14.52510266</v>
      </c>
      <c r="AA41" s="18" t="s">
        <v>481</v>
      </c>
      <c r="AB41" s="20" t="s">
        <v>481</v>
      </c>
      <c r="AC41" s="18" t="n">
        <v>417.92561356</v>
      </c>
      <c r="AD41" s="20" t="n">
        <v>12.40314566</v>
      </c>
    </row>
    <row r="42" spans="1:3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row>
    <row r="43" spans="1:3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6" t="n"/>
    </row>
    <row r="44" spans="1:3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c r="AC44" s="18" t="s">
        <v>481</v>
      </c>
      <c r="AD44" s="20" t="s">
        <v>481</v>
      </c>
    </row>
    <row r="45" spans="1:3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s">
        <v>481</v>
      </c>
      <c r="T45" s="20" t="s">
        <v>481</v>
      </c>
      <c r="U45" s="18" t="s">
        <v>481</v>
      </c>
      <c r="V45" s="20" t="s">
        <v>481</v>
      </c>
      <c r="W45" s="18" t="s">
        <v>481</v>
      </c>
      <c r="X45" s="20" t="s">
        <v>481</v>
      </c>
      <c r="Y45" s="18" t="n">
        <v>375.7451021</v>
      </c>
      <c r="Z45" s="20" t="n">
        <v>2.64238063</v>
      </c>
      <c r="AA45" s="18" t="s">
        <v>481</v>
      </c>
      <c r="AB45" s="20" t="s">
        <v>481</v>
      </c>
      <c r="AC45" s="18" t="s">
        <v>481</v>
      </c>
      <c r="AD45" s="20" t="s">
        <v>481</v>
      </c>
    </row>
    <row r="46" spans="1:30">
      <c r="A46" s="15" t="s">
        <v>521</v>
      </c>
      <c r="B46" s="17" t="n">
        <v>23141</v>
      </c>
      <c r="C46" s="18">
        <f>(1728.0/B46*100)</f>
        <v/>
      </c>
      <c r="D46" s="19" t="n">
        <v>21413</v>
      </c>
      <c r="E46" s="18" t="n">
        <v>419.73286821</v>
      </c>
      <c r="F46" s="20" t="n">
        <v>3.5498036</v>
      </c>
      <c r="G46" s="18" t="n">
        <v>397.53674512</v>
      </c>
      <c r="H46" s="20" t="n">
        <v>3.02098399</v>
      </c>
      <c r="I46" s="18" t="n">
        <v>399.316293</v>
      </c>
      <c r="J46" s="20" t="n">
        <v>3.09174985</v>
      </c>
      <c r="K46" s="18" t="n">
        <v>411.03922111</v>
      </c>
      <c r="L46" s="20" t="n">
        <v>3.71298997</v>
      </c>
      <c r="M46" s="18" t="n">
        <v>410.28983493</v>
      </c>
      <c r="N46" s="20" t="n">
        <v>4.48093126</v>
      </c>
      <c r="O46" s="18" t="n">
        <v>429.96750233</v>
      </c>
      <c r="P46" s="20" t="n">
        <v>4.39050983</v>
      </c>
      <c r="Q46" s="18" t="n">
        <v>424.16658604</v>
      </c>
      <c r="R46" s="20" t="n">
        <v>7.98023726</v>
      </c>
      <c r="S46" s="18" t="n">
        <v>424.01530935</v>
      </c>
      <c r="T46" s="20" t="n">
        <v>3.31065855</v>
      </c>
      <c r="U46" s="18" t="s">
        <v>481</v>
      </c>
      <c r="V46" s="20" t="s">
        <v>481</v>
      </c>
      <c r="W46" s="18" t="s">
        <v>481</v>
      </c>
      <c r="X46" s="20" t="s">
        <v>481</v>
      </c>
      <c r="Y46" s="18" t="s">
        <v>481</v>
      </c>
      <c r="Z46" s="20" t="s">
        <v>481</v>
      </c>
      <c r="AA46" s="18" t="s">
        <v>481</v>
      </c>
      <c r="AB46" s="20" t="s">
        <v>481</v>
      </c>
      <c r="AC46" s="18" t="n">
        <v>357.88319684</v>
      </c>
      <c r="AD46" s="20" t="n">
        <v>2.54645159</v>
      </c>
    </row>
    <row r="47" spans="1:30">
      <c r="A47" s="15" t="s">
        <v>522</v>
      </c>
      <c r="B47" s="17" t="n">
        <v>5928</v>
      </c>
      <c r="C47" s="18">
        <f>(167.0/B47*100)</f>
        <v/>
      </c>
      <c r="D47" s="19" t="n">
        <v>5761</v>
      </c>
      <c r="E47" s="18" t="n">
        <v>435.5573587</v>
      </c>
      <c r="F47" s="20" t="n">
        <v>5.71086885</v>
      </c>
      <c r="G47" s="18" t="n">
        <v>422.67453936</v>
      </c>
      <c r="H47" s="20" t="n">
        <v>5.18730509</v>
      </c>
      <c r="I47" s="18" t="n">
        <v>436.91576521</v>
      </c>
      <c r="J47" s="20" t="n">
        <v>5.61216293</v>
      </c>
      <c r="K47" s="18" t="n">
        <v>444.51667491</v>
      </c>
      <c r="L47" s="20" t="n">
        <v>6.29271416</v>
      </c>
      <c r="M47" s="18" t="n">
        <v>473.7718524</v>
      </c>
      <c r="N47" s="20" t="n">
        <v>5.61249885</v>
      </c>
      <c r="O47" s="18" t="n">
        <v>473.93710565</v>
      </c>
      <c r="P47" s="20" t="n">
        <v>5.3647505</v>
      </c>
      <c r="Q47" s="18" t="n">
        <v>478.88961619</v>
      </c>
      <c r="R47" s="20" t="n">
        <v>6.6696035</v>
      </c>
      <c r="S47" s="18" t="n">
        <v>483.31997773</v>
      </c>
      <c r="T47" s="20" t="n">
        <v>4.52612368</v>
      </c>
      <c r="U47" s="18" t="s">
        <v>481</v>
      </c>
      <c r="V47" s="20" t="s">
        <v>481</v>
      </c>
      <c r="W47" s="18" t="s">
        <v>481</v>
      </c>
      <c r="X47" s="20" t="s">
        <v>481</v>
      </c>
      <c r="Y47" s="18" t="s">
        <v>481</v>
      </c>
      <c r="Z47" s="20" t="s">
        <v>481</v>
      </c>
      <c r="AA47" s="18" t="s">
        <v>481</v>
      </c>
      <c r="AB47" s="20" t="s">
        <v>481</v>
      </c>
      <c r="AC47" s="18" t="n">
        <v>354.45850998</v>
      </c>
      <c r="AD47" s="20" t="n">
        <v>5.85178758</v>
      </c>
    </row>
    <row r="48" spans="1:30">
      <c r="A48" s="15" t="s">
        <v>523</v>
      </c>
      <c r="B48" s="17" t="n">
        <v>9841</v>
      </c>
      <c r="C48" s="18">
        <f>(7.0/B48*100)</f>
        <v/>
      </c>
      <c r="D48" s="19" t="n">
        <v>9834</v>
      </c>
      <c r="E48" s="18" t="n">
        <v>534.00924912</v>
      </c>
      <c r="F48" s="20" t="n">
        <v>5.52758231</v>
      </c>
      <c r="G48" s="18" t="n">
        <v>492.49693852</v>
      </c>
      <c r="H48" s="20" t="n">
        <v>6.61363364</v>
      </c>
      <c r="I48" s="18" t="n">
        <v>503.07717394</v>
      </c>
      <c r="J48" s="20" t="n">
        <v>6.40209695</v>
      </c>
      <c r="K48" s="18" t="n">
        <v>514.15351194</v>
      </c>
      <c r="L48" s="20" t="n">
        <v>7.61909379</v>
      </c>
      <c r="M48" s="18" t="n">
        <v>525.01349356</v>
      </c>
      <c r="N48" s="20" t="n">
        <v>6.9712088</v>
      </c>
      <c r="O48" s="18" t="n">
        <v>511.20899602</v>
      </c>
      <c r="P48" s="20" t="n">
        <v>5.11213213</v>
      </c>
      <c r="Q48" s="18" t="n">
        <v>558.59328635</v>
      </c>
      <c r="R48" s="20" t="n">
        <v>11.28488237</v>
      </c>
      <c r="S48" s="18" t="n">
        <v>540.03065206</v>
      </c>
      <c r="T48" s="20" t="n">
        <v>5.19571877</v>
      </c>
      <c r="U48" s="18" t="s">
        <v>481</v>
      </c>
      <c r="V48" s="20" t="s">
        <v>481</v>
      </c>
      <c r="W48" s="18" t="s">
        <v>481</v>
      </c>
      <c r="X48" s="20" t="s">
        <v>481</v>
      </c>
      <c r="Y48" s="18" t="s">
        <v>481</v>
      </c>
      <c r="Z48" s="20" t="s">
        <v>481</v>
      </c>
      <c r="AA48" s="18" t="s">
        <v>481</v>
      </c>
      <c r="AB48" s="20" t="s">
        <v>481</v>
      </c>
      <c r="AC48" s="18" t="n">
        <v>463.60418532</v>
      </c>
      <c r="AD48" s="20" t="n">
        <v>38.98445144</v>
      </c>
    </row>
    <row r="49" spans="1:3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s">
        <v>481</v>
      </c>
      <c r="T49" s="20" t="s">
        <v>481</v>
      </c>
      <c r="U49" s="18" t="s">
        <v>481</v>
      </c>
      <c r="V49" s="20" t="s">
        <v>481</v>
      </c>
      <c r="W49" s="18" t="s">
        <v>481</v>
      </c>
      <c r="X49" s="20" t="s">
        <v>481</v>
      </c>
      <c r="Y49" s="18" t="n">
        <v>432.22624802</v>
      </c>
      <c r="Z49" s="20" t="n">
        <v>2.8653235</v>
      </c>
      <c r="AA49" s="18" t="s">
        <v>481</v>
      </c>
      <c r="AB49" s="20" t="s">
        <v>481</v>
      </c>
      <c r="AC49" s="18" t="s">
        <v>481</v>
      </c>
      <c r="AD49" s="20" t="s">
        <v>481</v>
      </c>
    </row>
    <row r="50" spans="1:30">
      <c r="A50" s="15" t="s">
        <v>525</v>
      </c>
      <c r="B50" s="17" t="n">
        <v>11795</v>
      </c>
      <c r="C50" s="18">
        <f>(245.0/B50*100)</f>
        <v/>
      </c>
      <c r="D50" s="19" t="n">
        <v>11550</v>
      </c>
      <c r="E50" s="18" t="n">
        <v>404.56496571</v>
      </c>
      <c r="F50" s="20" t="n">
        <v>3.0578564</v>
      </c>
      <c r="G50" s="18" t="n">
        <v>408.28185668</v>
      </c>
      <c r="H50" s="20" t="n">
        <v>3.08821951</v>
      </c>
      <c r="I50" s="18" t="n">
        <v>412.18363373</v>
      </c>
      <c r="J50" s="20" t="n">
        <v>3.36402628</v>
      </c>
      <c r="K50" s="18" t="n">
        <v>415.30704155</v>
      </c>
      <c r="L50" s="20" t="n">
        <v>4.23580702</v>
      </c>
      <c r="M50" s="18" t="n">
        <v>423.84345098</v>
      </c>
      <c r="N50" s="20" t="n">
        <v>6.37630515</v>
      </c>
      <c r="O50" s="18" t="n">
        <v>426.35582116</v>
      </c>
      <c r="P50" s="20" t="n">
        <v>5.10802149</v>
      </c>
      <c r="Q50" s="18" t="n">
        <v>435.50424664</v>
      </c>
      <c r="R50" s="20" t="n">
        <v>6.22412777</v>
      </c>
      <c r="S50" s="18" t="n">
        <v>447.23273585</v>
      </c>
      <c r="T50" s="20" t="n">
        <v>4.04237217</v>
      </c>
      <c r="U50" s="18" t="s">
        <v>481</v>
      </c>
      <c r="V50" s="20" t="s">
        <v>481</v>
      </c>
      <c r="W50" s="18" t="s">
        <v>481</v>
      </c>
      <c r="X50" s="20" t="s">
        <v>481</v>
      </c>
      <c r="Y50" s="18" t="s">
        <v>481</v>
      </c>
      <c r="Z50" s="20" t="s">
        <v>481</v>
      </c>
      <c r="AA50" s="18" t="s">
        <v>481</v>
      </c>
      <c r="AB50" s="20" t="s">
        <v>481</v>
      </c>
      <c r="AC50" s="18" t="n">
        <v>352.89026937</v>
      </c>
      <c r="AD50" s="20" t="n">
        <v>7.70993704</v>
      </c>
    </row>
    <row r="51" spans="1:30">
      <c r="A51" s="15" t="s">
        <v>526</v>
      </c>
      <c r="B51" s="17" t="n">
        <v>6866</v>
      </c>
      <c r="C51" s="18">
        <f>(113.0/B51*100)</f>
        <v/>
      </c>
      <c r="D51" s="19" t="n">
        <v>6753</v>
      </c>
      <c r="E51" s="18" t="n">
        <v>422.07703231</v>
      </c>
      <c r="F51" s="20" t="n">
        <v>3.31701529</v>
      </c>
      <c r="G51" s="18" t="n">
        <v>414.17777436</v>
      </c>
      <c r="H51" s="20" t="n">
        <v>3.72171629</v>
      </c>
      <c r="I51" s="18" t="n">
        <v>421.6335083</v>
      </c>
      <c r="J51" s="20" t="n">
        <v>2.946036</v>
      </c>
      <c r="K51" s="18" t="n">
        <v>423.35746559</v>
      </c>
      <c r="L51" s="20" t="n">
        <v>3.87276356</v>
      </c>
      <c r="M51" s="18" t="n">
        <v>431.00500701</v>
      </c>
      <c r="N51" s="20" t="n">
        <v>4.21049512</v>
      </c>
      <c r="O51" s="18" t="n">
        <v>422.30132703</v>
      </c>
      <c r="P51" s="20" t="n">
        <v>3.76260733</v>
      </c>
      <c r="Q51" s="18" t="n">
        <v>433.26941901</v>
      </c>
      <c r="R51" s="20" t="n">
        <v>6.67635027</v>
      </c>
      <c r="S51" s="18" t="n">
        <v>427.97810217</v>
      </c>
      <c r="T51" s="20" t="n">
        <v>3.99212193</v>
      </c>
      <c r="U51" s="18" t="s">
        <v>481</v>
      </c>
      <c r="V51" s="20" t="s">
        <v>481</v>
      </c>
      <c r="W51" s="18" t="s">
        <v>481</v>
      </c>
      <c r="X51" s="20" t="s">
        <v>481</v>
      </c>
      <c r="Y51" s="18" t="n">
        <v>410.85572185</v>
      </c>
      <c r="Z51" s="20" t="n">
        <v>3.7997542</v>
      </c>
      <c r="AA51" s="18" t="s">
        <v>481</v>
      </c>
      <c r="AB51" s="20" t="s">
        <v>481</v>
      </c>
      <c r="AC51" s="18" t="n">
        <v>376.66917104</v>
      </c>
      <c r="AD51" s="20" t="n">
        <v>8.7138726</v>
      </c>
    </row>
    <row r="52" spans="1:30">
      <c r="A52" s="15" t="s">
        <v>527</v>
      </c>
      <c r="B52" s="17" t="n">
        <v>5809</v>
      </c>
      <c r="C52" s="18">
        <f>(85.0/B52*100)</f>
        <v/>
      </c>
      <c r="D52" s="19" t="n">
        <v>5724</v>
      </c>
      <c r="E52" s="18" t="n">
        <v>456.86438691</v>
      </c>
      <c r="F52" s="20" t="n">
        <v>4.10480541</v>
      </c>
      <c r="G52" s="18" t="n">
        <v>463.57976091</v>
      </c>
      <c r="H52" s="20" t="n">
        <v>4.31632957</v>
      </c>
      <c r="I52" s="18" t="n">
        <v>468.45711032</v>
      </c>
      <c r="J52" s="20" t="n">
        <v>3.64456095</v>
      </c>
      <c r="K52" s="18" t="n">
        <v>471.03852633</v>
      </c>
      <c r="L52" s="20" t="n">
        <v>4.28205993</v>
      </c>
      <c r="M52" s="18" t="n">
        <v>475.70087263</v>
      </c>
      <c r="N52" s="20" t="n">
        <v>5.72411421</v>
      </c>
      <c r="O52" s="18" t="n">
        <v>491.65024323</v>
      </c>
      <c r="P52" s="20" t="n">
        <v>3.90048209</v>
      </c>
      <c r="Q52" s="18" t="n">
        <v>502.34033222</v>
      </c>
      <c r="R52" s="20" t="n">
        <v>7.02332839</v>
      </c>
      <c r="S52" s="18" t="n">
        <v>491.17150965</v>
      </c>
      <c r="T52" s="20" t="n">
        <v>3.3594359</v>
      </c>
      <c r="U52" s="18" t="s">
        <v>481</v>
      </c>
      <c r="V52" s="20" t="s">
        <v>481</v>
      </c>
      <c r="W52" s="18" t="s">
        <v>481</v>
      </c>
      <c r="X52" s="20" t="s">
        <v>481</v>
      </c>
      <c r="Y52" s="18" t="s">
        <v>481</v>
      </c>
      <c r="Z52" s="20" t="s">
        <v>481</v>
      </c>
      <c r="AA52" s="18" t="s">
        <v>481</v>
      </c>
      <c r="AB52" s="20" t="s">
        <v>481</v>
      </c>
      <c r="AC52" s="18" t="n">
        <v>417.35405739</v>
      </c>
      <c r="AD52" s="20" t="n">
        <v>8.60920265</v>
      </c>
    </row>
    <row r="53" spans="1:30">
      <c r="A53" s="15" t="s">
        <v>528</v>
      </c>
      <c r="B53" s="17" t="n">
        <v>5571</v>
      </c>
      <c r="C53" s="18">
        <f>(90.0/B53*100)</f>
        <v/>
      </c>
      <c r="D53" s="19" t="n">
        <v>5481</v>
      </c>
      <c r="E53" s="18" t="n">
        <v>431.02393237</v>
      </c>
      <c r="F53" s="20" t="n">
        <v>3.86267595</v>
      </c>
      <c r="G53" s="18" t="n">
        <v>427.78592633</v>
      </c>
      <c r="H53" s="20" t="n">
        <v>3.40861946</v>
      </c>
      <c r="I53" s="18" t="n">
        <v>435.68725098</v>
      </c>
      <c r="J53" s="20" t="n">
        <v>3.59531021</v>
      </c>
      <c r="K53" s="18" t="n">
        <v>433.26999458</v>
      </c>
      <c r="L53" s="20" t="n">
        <v>3.92295183</v>
      </c>
      <c r="M53" s="18" t="n">
        <v>446.42044819</v>
      </c>
      <c r="N53" s="20" t="n">
        <v>4.00343361</v>
      </c>
      <c r="O53" s="18" t="n">
        <v>439.26107306</v>
      </c>
      <c r="P53" s="20" t="n">
        <v>5.10223854</v>
      </c>
      <c r="Q53" s="18" t="n">
        <v>446.01833629</v>
      </c>
      <c r="R53" s="20" t="n">
        <v>6.26826848</v>
      </c>
      <c r="S53" s="18" t="n">
        <v>444.53131738</v>
      </c>
      <c r="T53" s="20" t="n">
        <v>3.56129075</v>
      </c>
      <c r="U53" s="18" t="s">
        <v>481</v>
      </c>
      <c r="V53" s="20" t="s">
        <v>481</v>
      </c>
      <c r="W53" s="18" t="s">
        <v>481</v>
      </c>
      <c r="X53" s="20" t="s">
        <v>481</v>
      </c>
      <c r="Y53" s="18" t="s">
        <v>481</v>
      </c>
      <c r="Z53" s="20" t="s">
        <v>481</v>
      </c>
      <c r="AA53" s="18" t="s">
        <v>481</v>
      </c>
      <c r="AB53" s="20" t="s">
        <v>481</v>
      </c>
      <c r="AC53" s="18" t="n">
        <v>352.84897968</v>
      </c>
      <c r="AD53" s="20" t="n">
        <v>5.82505872</v>
      </c>
    </row>
    <row r="54" spans="1:30">
      <c r="A54" s="15" t="s">
        <v>529</v>
      </c>
      <c r="B54" s="17" t="n">
        <v>4740</v>
      </c>
      <c r="C54" s="18">
        <f>(224.0/B54*100)</f>
        <v/>
      </c>
      <c r="D54" s="19" t="n">
        <v>4516</v>
      </c>
      <c r="E54" s="18" t="n">
        <v>331.60321695</v>
      </c>
      <c r="F54" s="20" t="n">
        <v>3.98860343</v>
      </c>
      <c r="G54" s="18" t="n">
        <v>321.41587722</v>
      </c>
      <c r="H54" s="20" t="n">
        <v>4.60685726</v>
      </c>
      <c r="I54" s="18" t="n">
        <v>330.12918554</v>
      </c>
      <c r="J54" s="20" t="n">
        <v>3.63782455</v>
      </c>
      <c r="K54" s="18" t="n">
        <v>351.05443371</v>
      </c>
      <c r="L54" s="20" t="n">
        <v>4.63655424</v>
      </c>
      <c r="M54" s="18" t="n">
        <v>344.90616334</v>
      </c>
      <c r="N54" s="20" t="n">
        <v>5.87912659</v>
      </c>
      <c r="O54" s="18" t="n">
        <v>340.36371967</v>
      </c>
      <c r="P54" s="20" t="n">
        <v>4.30995856</v>
      </c>
      <c r="Q54" s="18" t="n">
        <v>337.42326754</v>
      </c>
      <c r="R54" s="20" t="n">
        <v>9.479631210000001</v>
      </c>
      <c r="S54" s="18" t="n">
        <v>353.15610669</v>
      </c>
      <c r="T54" s="20" t="n">
        <v>4.00512238</v>
      </c>
      <c r="U54" s="18" t="s">
        <v>481</v>
      </c>
      <c r="V54" s="20" t="s">
        <v>481</v>
      </c>
      <c r="W54" s="18" t="s">
        <v>481</v>
      </c>
      <c r="X54" s="20" t="s">
        <v>481</v>
      </c>
      <c r="Y54" s="18" t="s">
        <v>481</v>
      </c>
      <c r="Z54" s="20" t="s">
        <v>481</v>
      </c>
      <c r="AA54" s="18" t="s">
        <v>481</v>
      </c>
      <c r="AB54" s="20" t="s">
        <v>481</v>
      </c>
      <c r="AC54" s="18" t="n">
        <v>274.85890469</v>
      </c>
      <c r="AD54" s="20" t="n">
        <v>4.70833259</v>
      </c>
    </row>
    <row r="55" spans="1:3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s">
        <v>481</v>
      </c>
      <c r="T55" s="20" t="s">
        <v>481</v>
      </c>
      <c r="U55" s="18" t="s">
        <v>481</v>
      </c>
      <c r="V55" s="20" t="s">
        <v>481</v>
      </c>
      <c r="W55" s="18" t="s">
        <v>481</v>
      </c>
      <c r="X55" s="20" t="s">
        <v>481</v>
      </c>
      <c r="Y55" s="18" t="n">
        <v>411.13152395</v>
      </c>
      <c r="Z55" s="20" t="n">
        <v>2.41692503</v>
      </c>
      <c r="AA55" s="18" t="s">
        <v>481</v>
      </c>
      <c r="AB55" s="20" t="s">
        <v>481</v>
      </c>
      <c r="AC55" s="18" t="s">
        <v>481</v>
      </c>
      <c r="AD55" s="20" t="s">
        <v>481</v>
      </c>
    </row>
    <row r="56" spans="1:30">
      <c r="A56" s="15" t="s">
        <v>531</v>
      </c>
      <c r="B56" s="17" t="n">
        <v>5359</v>
      </c>
      <c r="C56" s="18">
        <f>(77.0/B56*100)</f>
        <v/>
      </c>
      <c r="D56" s="19" t="n">
        <v>5282</v>
      </c>
      <c r="E56" s="18" t="n">
        <v>537.67178418</v>
      </c>
      <c r="F56" s="20" t="n">
        <v>3.39945999</v>
      </c>
      <c r="G56" s="18" t="n">
        <v>522.16982415</v>
      </c>
      <c r="H56" s="20" t="n">
        <v>3.56497106</v>
      </c>
      <c r="I56" s="18" t="n">
        <v>518.0552315800001</v>
      </c>
      <c r="J56" s="20" t="n">
        <v>4.43500031</v>
      </c>
      <c r="K56" s="18" t="n">
        <v>516.17648251</v>
      </c>
      <c r="L56" s="20" t="n">
        <v>3.73599534</v>
      </c>
      <c r="M56" s="18" t="n">
        <v>509.49989748</v>
      </c>
      <c r="N56" s="20" t="n">
        <v>5.82789368</v>
      </c>
      <c r="O56" s="18" t="n">
        <v>530.19448104</v>
      </c>
      <c r="P56" s="20" t="n">
        <v>4.12972854</v>
      </c>
      <c r="Q56" s="18" t="n">
        <v>525.83941567</v>
      </c>
      <c r="R56" s="20" t="n">
        <v>6.17363586</v>
      </c>
      <c r="S56" s="18" t="n">
        <v>521.0466916</v>
      </c>
      <c r="T56" s="20" t="n">
        <v>3.39434203</v>
      </c>
      <c r="U56" s="18" t="s">
        <v>481</v>
      </c>
      <c r="V56" s="20" t="s">
        <v>481</v>
      </c>
      <c r="W56" s="18" t="s">
        <v>481</v>
      </c>
      <c r="X56" s="20" t="s">
        <v>481</v>
      </c>
      <c r="Y56" s="18" t="s">
        <v>481</v>
      </c>
      <c r="Z56" s="20" t="s">
        <v>481</v>
      </c>
      <c r="AA56" s="18" t="s">
        <v>481</v>
      </c>
      <c r="AB56" s="20" t="s">
        <v>481</v>
      </c>
      <c r="AC56" s="18" t="n">
        <v>452.85570261</v>
      </c>
      <c r="AD56" s="20" t="n">
        <v>20.59499615</v>
      </c>
    </row>
    <row r="57" spans="1:3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s">
        <v>481</v>
      </c>
      <c r="T57" s="20" t="s">
        <v>481</v>
      </c>
      <c r="U57" s="18" t="s">
        <v>481</v>
      </c>
      <c r="V57" s="20" t="s">
        <v>481</v>
      </c>
      <c r="W57" s="18" t="s">
        <v>481</v>
      </c>
      <c r="X57" s="20" t="s">
        <v>481</v>
      </c>
      <c r="Y57" s="18" t="n">
        <v>403.09974532</v>
      </c>
      <c r="Z57" s="20" t="n">
        <v>2.56579015</v>
      </c>
      <c r="AA57" s="18" t="s">
        <v>481</v>
      </c>
      <c r="AB57" s="20" t="s">
        <v>481</v>
      </c>
      <c r="AC57" s="18" t="s">
        <v>481</v>
      </c>
      <c r="AD57" s="20" t="s">
        <v>481</v>
      </c>
    </row>
    <row r="58" spans="1:3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s">
        <v>481</v>
      </c>
      <c r="V58" s="20" t="s">
        <v>481</v>
      </c>
      <c r="W58" s="18" t="s">
        <v>481</v>
      </c>
      <c r="X58" s="20" t="s">
        <v>481</v>
      </c>
      <c r="Y58" s="18" t="n">
        <v>408.6691134</v>
      </c>
      <c r="Z58" s="20" t="n">
        <v>2.67440156</v>
      </c>
      <c r="AA58" s="18" t="s">
        <v>481</v>
      </c>
      <c r="AB58" s="20" t="s">
        <v>481</v>
      </c>
      <c r="AC58" s="18" t="s">
        <v>481</v>
      </c>
      <c r="AD58" s="20" t="s">
        <v>481</v>
      </c>
    </row>
    <row r="59" spans="1:3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s">
        <v>481</v>
      </c>
      <c r="T59" s="20" t="s">
        <v>481</v>
      </c>
      <c r="U59" s="18" t="s">
        <v>481</v>
      </c>
      <c r="V59" s="20" t="s">
        <v>481</v>
      </c>
      <c r="W59" s="18" t="s">
        <v>481</v>
      </c>
      <c r="X59" s="20" t="s">
        <v>481</v>
      </c>
      <c r="Y59" s="18" t="n">
        <v>378.44218506</v>
      </c>
      <c r="Z59" s="20" t="n">
        <v>1.6995879</v>
      </c>
      <c r="AA59" s="18" t="s">
        <v>481</v>
      </c>
      <c r="AB59" s="20" t="s">
        <v>481</v>
      </c>
      <c r="AC59" s="18" t="s">
        <v>481</v>
      </c>
      <c r="AD59" s="20" t="s">
        <v>481</v>
      </c>
    </row>
    <row r="60" spans="1:3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s">
        <v>481</v>
      </c>
      <c r="T60" s="20" t="s">
        <v>481</v>
      </c>
      <c r="U60" s="18" t="s">
        <v>481</v>
      </c>
      <c r="V60" s="20" t="s">
        <v>481</v>
      </c>
      <c r="W60" s="18" t="s">
        <v>481</v>
      </c>
      <c r="X60" s="20" t="s">
        <v>481</v>
      </c>
      <c r="Y60" s="18" t="n">
        <v>386.48537246</v>
      </c>
      <c r="Z60" s="20" t="n">
        <v>3.39522632</v>
      </c>
      <c r="AA60" s="18" t="s">
        <v>481</v>
      </c>
      <c r="AB60" s="20" t="s">
        <v>481</v>
      </c>
      <c r="AC60" s="18" t="s">
        <v>481</v>
      </c>
      <c r="AD60" s="20" t="s">
        <v>481</v>
      </c>
    </row>
    <row r="61" spans="1:30">
      <c r="A61" s="15" t="s">
        <v>536</v>
      </c>
      <c r="B61" s="17" t="n">
        <v>6525</v>
      </c>
      <c r="C61" s="18">
        <f>(147.0/B61*100)</f>
        <v/>
      </c>
      <c r="D61" s="19" t="n">
        <v>6378</v>
      </c>
      <c r="E61" s="18" t="n">
        <v>458.51760309</v>
      </c>
      <c r="F61" s="20" t="n">
        <v>5.64542035</v>
      </c>
      <c r="G61" s="18" t="n">
        <v>459.704613</v>
      </c>
      <c r="H61" s="20" t="n">
        <v>4.74239984</v>
      </c>
      <c r="I61" s="18" t="n">
        <v>466.39123517</v>
      </c>
      <c r="J61" s="20" t="n">
        <v>4.36762675</v>
      </c>
      <c r="K61" s="18" t="n">
        <v>473.93807201</v>
      </c>
      <c r="L61" s="20" t="n">
        <v>4.08669129</v>
      </c>
      <c r="M61" s="18" t="n">
        <v>475.2308676</v>
      </c>
      <c r="N61" s="20" t="n">
        <v>5.48963485</v>
      </c>
      <c r="O61" s="18" t="n">
        <v>487.01434771</v>
      </c>
      <c r="P61" s="20" t="n">
        <v>3.79323357</v>
      </c>
      <c r="Q61" s="18" t="n">
        <v>513.29875427</v>
      </c>
      <c r="R61" s="20" t="n">
        <v>6.13772737</v>
      </c>
      <c r="S61" s="18" t="n">
        <v>491.09107178</v>
      </c>
      <c r="T61" s="20" t="n">
        <v>3.11476546</v>
      </c>
      <c r="U61" s="18" t="s">
        <v>481</v>
      </c>
      <c r="V61" s="20" t="s">
        <v>481</v>
      </c>
      <c r="W61" s="18" t="s">
        <v>481</v>
      </c>
      <c r="X61" s="20" t="s">
        <v>481</v>
      </c>
      <c r="Y61" s="18" t="s">
        <v>481</v>
      </c>
      <c r="Z61" s="20" t="s">
        <v>481</v>
      </c>
      <c r="AA61" s="18" t="s">
        <v>481</v>
      </c>
      <c r="AB61" s="20" t="s">
        <v>481</v>
      </c>
      <c r="AC61" s="18" t="n">
        <v>390.54959282</v>
      </c>
      <c r="AD61" s="20" t="n">
        <v>7.6979542</v>
      </c>
    </row>
    <row r="62" spans="1:30">
      <c r="A62" s="15" t="s">
        <v>537</v>
      </c>
      <c r="B62" s="17" t="n">
        <v>4476</v>
      </c>
      <c r="C62" s="18">
        <f>(3.0/B62*100)</f>
        <v/>
      </c>
      <c r="D62" s="19" t="n">
        <v>4473</v>
      </c>
      <c r="E62" s="18" t="n">
        <v>531.39389782</v>
      </c>
      <c r="F62" s="20" t="n">
        <v>3.0708647</v>
      </c>
      <c r="G62" s="18" t="n">
        <v>517.5710002</v>
      </c>
      <c r="H62" s="20" t="n">
        <v>3.37602603</v>
      </c>
      <c r="I62" s="18" t="n">
        <v>524.5303814</v>
      </c>
      <c r="J62" s="20" t="n">
        <v>3.27380523</v>
      </c>
      <c r="K62" s="18" t="n">
        <v>519.2469356</v>
      </c>
      <c r="L62" s="20" t="n">
        <v>4.570822</v>
      </c>
      <c r="M62" s="18" t="n">
        <v>531.92862053</v>
      </c>
      <c r="N62" s="20" t="n">
        <v>6.86442885</v>
      </c>
      <c r="O62" s="18" t="n">
        <v>537.58226183</v>
      </c>
      <c r="P62" s="20" t="n">
        <v>3.70275913</v>
      </c>
      <c r="Q62" s="18" t="n">
        <v>553.46487138</v>
      </c>
      <c r="R62" s="20" t="n">
        <v>6.07451685</v>
      </c>
      <c r="S62" s="18" t="n">
        <v>533.46665951</v>
      </c>
      <c r="T62" s="20" t="n">
        <v>2.51943391</v>
      </c>
      <c r="U62" s="18" t="s">
        <v>481</v>
      </c>
      <c r="V62" s="20" t="s">
        <v>481</v>
      </c>
      <c r="W62" s="18" t="s">
        <v>481</v>
      </c>
      <c r="X62" s="20" t="s">
        <v>481</v>
      </c>
      <c r="Y62" s="18" t="s">
        <v>481</v>
      </c>
      <c r="Z62" s="20" t="s">
        <v>481</v>
      </c>
      <c r="AA62" s="18" t="s">
        <v>481</v>
      </c>
      <c r="AB62" s="20" t="s">
        <v>481</v>
      </c>
      <c r="AC62" s="18" t="n">
        <v>462.91446064</v>
      </c>
      <c r="AD62" s="20" t="n">
        <v>27.10154281</v>
      </c>
    </row>
    <row r="63" spans="1:3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s">
        <v>481</v>
      </c>
      <c r="T63" s="20" t="s">
        <v>481</v>
      </c>
      <c r="U63" s="18" t="s">
        <v>481</v>
      </c>
      <c r="V63" s="20" t="s">
        <v>481</v>
      </c>
      <c r="W63" s="18" t="s">
        <v>481</v>
      </c>
      <c r="X63" s="20" t="s">
        <v>481</v>
      </c>
      <c r="Y63" s="18" t="n">
        <v>383.68238779</v>
      </c>
      <c r="Z63" s="20" t="n">
        <v>1.24851448</v>
      </c>
      <c r="AA63" s="18" t="s">
        <v>481</v>
      </c>
      <c r="AB63" s="20" t="s">
        <v>481</v>
      </c>
      <c r="AC63" s="18" t="s">
        <v>481</v>
      </c>
      <c r="AD63" s="20" t="s">
        <v>481</v>
      </c>
    </row>
    <row r="64" spans="1:3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s">
        <v>481</v>
      </c>
      <c r="T64" s="20" t="s">
        <v>481</v>
      </c>
      <c r="U64" s="18" t="s">
        <v>481</v>
      </c>
      <c r="V64" s="20" t="s">
        <v>481</v>
      </c>
      <c r="W64" s="18" t="s">
        <v>481</v>
      </c>
      <c r="X64" s="20" t="s">
        <v>481</v>
      </c>
      <c r="Y64" s="18" t="n">
        <v>464.78196465</v>
      </c>
      <c r="Z64" s="20" t="n">
        <v>1.64197035</v>
      </c>
      <c r="AA64" s="18" t="s">
        <v>481</v>
      </c>
      <c r="AB64" s="20" t="s">
        <v>481</v>
      </c>
      <c r="AC64" s="18" t="s">
        <v>481</v>
      </c>
      <c r="AD64" s="20" t="s">
        <v>481</v>
      </c>
    </row>
    <row r="65" spans="1:3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s">
        <v>481</v>
      </c>
      <c r="T65" s="20" t="s">
        <v>481</v>
      </c>
      <c r="U65" s="18" t="s">
        <v>481</v>
      </c>
      <c r="V65" s="20" t="s">
        <v>481</v>
      </c>
      <c r="W65" s="18" t="s">
        <v>481</v>
      </c>
      <c r="X65" s="20" t="s">
        <v>481</v>
      </c>
      <c r="Y65" s="18" t="n">
        <v>427.99780567</v>
      </c>
      <c r="Z65" s="20" t="n">
        <v>1.97258457</v>
      </c>
      <c r="AA65" s="18" t="s">
        <v>481</v>
      </c>
      <c r="AB65" s="20" t="s">
        <v>481</v>
      </c>
      <c r="AC65" s="18" t="s">
        <v>481</v>
      </c>
      <c r="AD65" s="20" t="s">
        <v>481</v>
      </c>
    </row>
    <row r="66" spans="1:30">
      <c r="A66" s="15" t="s">
        <v>541</v>
      </c>
      <c r="B66" s="17" t="n">
        <v>5665</v>
      </c>
      <c r="C66" s="18">
        <f>(79.0/B66*100)</f>
        <v/>
      </c>
      <c r="D66" s="19" t="n">
        <v>5586</v>
      </c>
      <c r="E66" s="18" t="n">
        <v>406.58278275</v>
      </c>
      <c r="F66" s="20" t="n">
        <v>5.89214031</v>
      </c>
      <c r="G66" s="18" t="n">
        <v>393.84585082</v>
      </c>
      <c r="H66" s="20" t="n">
        <v>3.83711703</v>
      </c>
      <c r="I66" s="18" t="n">
        <v>398.83898656</v>
      </c>
      <c r="J66" s="20" t="n">
        <v>3.4164572</v>
      </c>
      <c r="K66" s="18" t="n">
        <v>415.93414362</v>
      </c>
      <c r="L66" s="20" t="n">
        <v>2.80740784</v>
      </c>
      <c r="M66" s="18" t="n">
        <v>419.64308246</v>
      </c>
      <c r="N66" s="20" t="n">
        <v>3.97433735</v>
      </c>
      <c r="O66" s="18" t="n">
        <v>427.3633552</v>
      </c>
      <c r="P66" s="20" t="n">
        <v>3.70552551</v>
      </c>
      <c r="Q66" s="18" t="n">
        <v>432.78088358</v>
      </c>
      <c r="R66" s="20" t="n">
        <v>5.11651083</v>
      </c>
      <c r="S66" s="18" t="n">
        <v>431.93064478</v>
      </c>
      <c r="T66" s="20" t="n">
        <v>2.47501025</v>
      </c>
      <c r="U66" s="18" t="s">
        <v>481</v>
      </c>
      <c r="V66" s="20" t="s">
        <v>481</v>
      </c>
      <c r="W66" s="18" t="s">
        <v>481</v>
      </c>
      <c r="X66" s="20" t="s">
        <v>481</v>
      </c>
      <c r="Y66" s="18" t="s">
        <v>481</v>
      </c>
      <c r="Z66" s="20" t="s">
        <v>481</v>
      </c>
      <c r="AA66" s="18" t="s">
        <v>481</v>
      </c>
      <c r="AB66" s="20" t="s">
        <v>481</v>
      </c>
      <c r="AC66" s="18" t="n">
        <v>344.44181629</v>
      </c>
      <c r="AD66" s="20" t="n">
        <v>4.1618116</v>
      </c>
    </row>
    <row r="67" spans="1:30">
      <c r="A67" s="15" t="s">
        <v>542</v>
      </c>
      <c r="B67" s="17" t="n">
        <v>6971</v>
      </c>
      <c r="C67" s="18">
        <f>(349.0/B67*100)</f>
        <v/>
      </c>
      <c r="D67" s="19" t="n">
        <v>6622</v>
      </c>
      <c r="E67" s="18" t="n">
        <v>394.19620297</v>
      </c>
      <c r="F67" s="20" t="n">
        <v>4.75920498</v>
      </c>
      <c r="G67" s="18" t="n">
        <v>383.23342284</v>
      </c>
      <c r="H67" s="20" t="n">
        <v>3.18568339</v>
      </c>
      <c r="I67" s="18" t="n">
        <v>396.42094014</v>
      </c>
      <c r="J67" s="20" t="n">
        <v>3.00124613</v>
      </c>
      <c r="K67" s="18" t="n">
        <v>404.28403367</v>
      </c>
      <c r="L67" s="20" t="n">
        <v>3.66037285</v>
      </c>
      <c r="M67" s="18" t="n">
        <v>406.83407869</v>
      </c>
      <c r="N67" s="20" t="n">
        <v>4.28773496</v>
      </c>
      <c r="O67" s="18" t="n">
        <v>413.18399349</v>
      </c>
      <c r="P67" s="20" t="n">
        <v>3.45062126</v>
      </c>
      <c r="Q67" s="18" t="n">
        <v>425.73676294</v>
      </c>
      <c r="R67" s="20" t="n">
        <v>7.04769889</v>
      </c>
      <c r="S67" s="18" t="n">
        <v>423.07749878</v>
      </c>
      <c r="T67" s="20" t="n">
        <v>3.40784991</v>
      </c>
      <c r="U67" s="18" t="s">
        <v>481</v>
      </c>
      <c r="V67" s="20" t="s">
        <v>481</v>
      </c>
      <c r="W67" s="18" t="s">
        <v>481</v>
      </c>
      <c r="X67" s="20" t="s">
        <v>481</v>
      </c>
      <c r="Y67" s="18" t="s">
        <v>481</v>
      </c>
      <c r="Z67" s="20" t="s">
        <v>481</v>
      </c>
      <c r="AA67" s="18" t="s">
        <v>481</v>
      </c>
      <c r="AB67" s="20" t="s">
        <v>481</v>
      </c>
      <c r="AC67" s="18" t="n">
        <v>323.52611292</v>
      </c>
      <c r="AD67" s="20" t="n">
        <v>8.78828453</v>
      </c>
    </row>
    <row r="68" spans="1:30">
      <c r="A68" s="15" t="s">
        <v>543</v>
      </c>
      <c r="B68" s="17" t="n">
        <v>12083</v>
      </c>
      <c r="C68" s="18">
        <f>(28.0/B68*100)</f>
        <v/>
      </c>
      <c r="D68" s="19" t="n">
        <v>12055</v>
      </c>
      <c r="E68" s="18" t="n">
        <v>414.66081682</v>
      </c>
      <c r="F68" s="20" t="n">
        <v>2.107727</v>
      </c>
      <c r="G68" s="18" t="n">
        <v>415.64544198</v>
      </c>
      <c r="H68" s="20" t="n">
        <v>2.17849134</v>
      </c>
      <c r="I68" s="18" t="n">
        <v>421.83651158</v>
      </c>
      <c r="J68" s="20" t="n">
        <v>2.49311315</v>
      </c>
      <c r="K68" s="18" t="n">
        <v>426.71496355</v>
      </c>
      <c r="L68" s="20" t="n">
        <v>2.84537506</v>
      </c>
      <c r="M68" s="18" t="n">
        <v>428.73424982</v>
      </c>
      <c r="N68" s="20" t="n">
        <v>3.93829857</v>
      </c>
      <c r="O68" s="18" t="n">
        <v>438.60253861</v>
      </c>
      <c r="P68" s="20" t="n">
        <v>3.63970472</v>
      </c>
      <c r="Q68" s="18" t="n">
        <v>435.34317132</v>
      </c>
      <c r="R68" s="20" t="n">
        <v>7.06876939</v>
      </c>
      <c r="S68" s="18" t="n">
        <v>456.60206117</v>
      </c>
      <c r="T68" s="20" t="n">
        <v>2.58464746</v>
      </c>
      <c r="U68" s="18" t="s">
        <v>481</v>
      </c>
      <c r="V68" s="20" t="s">
        <v>481</v>
      </c>
      <c r="W68" s="18" t="s">
        <v>481</v>
      </c>
      <c r="X68" s="20" t="s">
        <v>481</v>
      </c>
      <c r="Y68" s="18" t="s">
        <v>481</v>
      </c>
      <c r="Z68" s="20" t="s">
        <v>481</v>
      </c>
      <c r="AA68" s="18" t="s">
        <v>481</v>
      </c>
      <c r="AB68" s="20" t="s">
        <v>481</v>
      </c>
      <c r="AC68" s="18" t="n">
        <v>340.95425556</v>
      </c>
      <c r="AD68" s="20" t="n">
        <v>2.71364525</v>
      </c>
    </row>
    <row r="69" spans="1:3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s">
        <v>481</v>
      </c>
      <c r="T69" s="20" t="s">
        <v>481</v>
      </c>
      <c r="U69" s="18" t="s">
        <v>481</v>
      </c>
      <c r="V69" s="20" t="s">
        <v>481</v>
      </c>
      <c r="W69" s="18" t="s">
        <v>481</v>
      </c>
      <c r="X69" s="20" t="s">
        <v>481</v>
      </c>
      <c r="Y69" s="18" t="n">
        <v>434.88486177</v>
      </c>
      <c r="Z69" s="20" t="n">
        <v>3.2334538</v>
      </c>
      <c r="AA69" s="18" t="s">
        <v>481</v>
      </c>
      <c r="AB69" s="20" t="s">
        <v>481</v>
      </c>
      <c r="AC69" s="18" t="s">
        <v>481</v>
      </c>
      <c r="AD69" s="20" t="s">
        <v>481</v>
      </c>
    </row>
    <row r="70" spans="1:30">
      <c r="A70" s="15" t="s">
        <v>545</v>
      </c>
      <c r="B70" s="17" t="n">
        <v>6036</v>
      </c>
      <c r="C70" s="18">
        <f>(223.0/B70*100)</f>
        <v/>
      </c>
      <c r="D70" s="19" t="n">
        <v>5813</v>
      </c>
      <c r="E70" s="18" t="n">
        <v>486.5886631</v>
      </c>
      <c r="F70" s="20" t="n">
        <v>5.23853489</v>
      </c>
      <c r="G70" s="18" t="n">
        <v>483.61589914</v>
      </c>
      <c r="H70" s="20" t="n">
        <v>5.68460017</v>
      </c>
      <c r="I70" s="18" t="n">
        <v>474.82621794</v>
      </c>
      <c r="J70" s="20" t="n">
        <v>4.67948899</v>
      </c>
      <c r="K70" s="18" t="n">
        <v>479.86261469</v>
      </c>
      <c r="L70" s="20" t="n">
        <v>3.88081686</v>
      </c>
      <c r="M70" s="18" t="n">
        <v>486.08080082</v>
      </c>
      <c r="N70" s="20" t="n">
        <v>4.69928564</v>
      </c>
      <c r="O70" s="18" t="n">
        <v>498.71359832</v>
      </c>
      <c r="P70" s="20" t="n">
        <v>4.87172685</v>
      </c>
      <c r="Q70" s="18" t="n">
        <v>495.09564482</v>
      </c>
      <c r="R70" s="20" t="n">
        <v>6.40361195</v>
      </c>
      <c r="S70" s="18" t="n">
        <v>502.00859389</v>
      </c>
      <c r="T70" s="20" t="n">
        <v>3.88976656</v>
      </c>
      <c r="U70" s="18" t="s">
        <v>481</v>
      </c>
      <c r="V70" s="20" t="s">
        <v>481</v>
      </c>
      <c r="W70" s="18" t="s">
        <v>481</v>
      </c>
      <c r="X70" s="20" t="s">
        <v>481</v>
      </c>
      <c r="Y70" s="18" t="s">
        <v>481</v>
      </c>
      <c r="Z70" s="20" t="s">
        <v>481</v>
      </c>
      <c r="AA70" s="18" t="s">
        <v>481</v>
      </c>
      <c r="AB70" s="20" t="s">
        <v>481</v>
      </c>
      <c r="AC70" s="18" t="n">
        <v>435.757681</v>
      </c>
      <c r="AD70" s="20" t="n">
        <v>7.43947276</v>
      </c>
    </row>
    <row r="71" spans="1:30">
      <c r="A71" s="15" t="s">
        <v>546</v>
      </c>
      <c r="B71" s="17" t="n">
        <v>6115</v>
      </c>
      <c r="C71" s="18">
        <f>(18.0/B71*100)</f>
        <v/>
      </c>
      <c r="D71" s="19" t="n">
        <v>6097</v>
      </c>
      <c r="E71" s="18" t="n">
        <v>568.7838796</v>
      </c>
      <c r="F71" s="20" t="n">
        <v>3.58546214</v>
      </c>
      <c r="G71" s="18" t="n">
        <v>541.30280985</v>
      </c>
      <c r="H71" s="20" t="n">
        <v>3.66426124</v>
      </c>
      <c r="I71" s="18" t="n">
        <v>544.01391638</v>
      </c>
      <c r="J71" s="20" t="n">
        <v>3.84377216</v>
      </c>
      <c r="K71" s="18" t="n">
        <v>553.1372136799999</v>
      </c>
      <c r="L71" s="20" t="n">
        <v>4.94165668</v>
      </c>
      <c r="M71" s="18" t="n">
        <v>542.12972049</v>
      </c>
      <c r="N71" s="20" t="n">
        <v>6.23432687</v>
      </c>
      <c r="O71" s="18" t="n">
        <v>559.01532417</v>
      </c>
      <c r="P71" s="20" t="n">
        <v>3.70725046</v>
      </c>
      <c r="Q71" s="18" t="n">
        <v>568.46047034</v>
      </c>
      <c r="R71" s="20" t="n">
        <v>8.375995359999999</v>
      </c>
      <c r="S71" s="18" t="n">
        <v>565.534314</v>
      </c>
      <c r="T71" s="20" t="n">
        <v>2.49470684</v>
      </c>
      <c r="U71" s="18" t="s">
        <v>481</v>
      </c>
      <c r="V71" s="20" t="s">
        <v>481</v>
      </c>
      <c r="W71" s="18" t="s">
        <v>481</v>
      </c>
      <c r="X71" s="20" t="s">
        <v>481</v>
      </c>
      <c r="Y71" s="18" t="s">
        <v>481</v>
      </c>
      <c r="Z71" s="20" t="s">
        <v>481</v>
      </c>
      <c r="AA71" s="18" t="s">
        <v>481</v>
      </c>
      <c r="AB71" s="20" t="s">
        <v>481</v>
      </c>
      <c r="AC71" s="18" t="n">
        <v>454.91911004</v>
      </c>
      <c r="AD71" s="20" t="n">
        <v>24.27896289</v>
      </c>
    </row>
    <row r="72" spans="1:30">
      <c r="A72" s="15" t="s">
        <v>547</v>
      </c>
      <c r="B72" s="17" t="n">
        <v>7708</v>
      </c>
      <c r="C72" s="18">
        <f>(5.0/B72*100)</f>
        <v/>
      </c>
      <c r="D72" s="19" t="n">
        <v>7703</v>
      </c>
      <c r="E72" s="18" t="n">
        <v>539.14442485</v>
      </c>
      <c r="F72" s="20" t="n">
        <v>4.38295951</v>
      </c>
      <c r="G72" s="18" t="n">
        <v>515.54833623</v>
      </c>
      <c r="H72" s="20" t="n">
        <v>4.57611705</v>
      </c>
      <c r="I72" s="18" t="n">
        <v>531.0729844</v>
      </c>
      <c r="J72" s="20" t="n">
        <v>4.06503382</v>
      </c>
      <c r="K72" s="18" t="n">
        <v>532.05318331</v>
      </c>
      <c r="L72" s="20" t="n">
        <v>5.78905999</v>
      </c>
      <c r="M72" s="18" t="n">
        <v>549.56570357</v>
      </c>
      <c r="N72" s="20" t="n">
        <v>5.54667817</v>
      </c>
      <c r="O72" s="18" t="n">
        <v>531.47891511</v>
      </c>
      <c r="P72" s="20" t="n">
        <v>3.72158683</v>
      </c>
      <c r="Q72" s="18" t="n">
        <v>563.03409301</v>
      </c>
      <c r="R72" s="20" t="n">
        <v>6.5376445</v>
      </c>
      <c r="S72" s="18" t="n">
        <v>531.12729934</v>
      </c>
      <c r="T72" s="20" t="n">
        <v>3.43292439</v>
      </c>
      <c r="U72" s="18" t="s">
        <v>481</v>
      </c>
      <c r="V72" s="20" t="s">
        <v>481</v>
      </c>
      <c r="W72" s="18" t="s">
        <v>481</v>
      </c>
      <c r="X72" s="20" t="s">
        <v>481</v>
      </c>
      <c r="Y72" s="18" t="s">
        <v>481</v>
      </c>
      <c r="Z72" s="20" t="s">
        <v>481</v>
      </c>
      <c r="AA72" s="18" t="s">
        <v>481</v>
      </c>
      <c r="AB72" s="20" t="s">
        <v>481</v>
      </c>
      <c r="AC72" s="18" t="n">
        <v>400.98179738</v>
      </c>
      <c r="AD72" s="20" t="n">
        <v>23.96222044</v>
      </c>
    </row>
    <row r="73" spans="1:30">
      <c r="A73" s="15" t="s">
        <v>548</v>
      </c>
      <c r="B73" s="17" t="n">
        <v>8249</v>
      </c>
      <c r="C73" s="18">
        <f>(152.0/B73*100)</f>
        <v/>
      </c>
      <c r="D73" s="19" t="n">
        <v>8097</v>
      </c>
      <c r="E73" s="18" t="n">
        <v>421.53628052</v>
      </c>
      <c r="F73" s="20" t="n">
        <v>5.77587616</v>
      </c>
      <c r="G73" s="18" t="n">
        <v>402.47104447</v>
      </c>
      <c r="H73" s="20" t="n">
        <v>3.6082593</v>
      </c>
      <c r="I73" s="18" t="n">
        <v>412.67267563</v>
      </c>
      <c r="J73" s="20" t="n">
        <v>3.71689212</v>
      </c>
      <c r="K73" s="18" t="n">
        <v>418.73283949</v>
      </c>
      <c r="L73" s="20" t="n">
        <v>4.01577869</v>
      </c>
      <c r="M73" s="18" t="n">
        <v>419.46124767</v>
      </c>
      <c r="N73" s="20" t="n">
        <v>5.17517232</v>
      </c>
      <c r="O73" s="18" t="n">
        <v>430.54321396</v>
      </c>
      <c r="P73" s="20" t="n">
        <v>4.02189973</v>
      </c>
      <c r="Q73" s="18" t="n">
        <v>444.68001088</v>
      </c>
      <c r="R73" s="20" t="n">
        <v>8.600380850000001</v>
      </c>
      <c r="S73" s="18" t="n">
        <v>438.89247034</v>
      </c>
      <c r="T73" s="20" t="n">
        <v>3.26527977</v>
      </c>
      <c r="U73" s="18" t="s">
        <v>481</v>
      </c>
      <c r="V73" s="20" t="s">
        <v>481</v>
      </c>
      <c r="W73" s="18" t="s">
        <v>481</v>
      </c>
      <c r="X73" s="20" t="s">
        <v>481</v>
      </c>
      <c r="Y73" s="18" t="s">
        <v>481</v>
      </c>
      <c r="Z73" s="20" t="s">
        <v>481</v>
      </c>
      <c r="AA73" s="18" t="s">
        <v>481</v>
      </c>
      <c r="AB73" s="20" t="s">
        <v>481</v>
      </c>
      <c r="AC73" s="18" t="n">
        <v>363.77815348</v>
      </c>
      <c r="AD73" s="20" t="n">
        <v>11.42460967</v>
      </c>
    </row>
    <row r="74" spans="1:3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s">
        <v>481</v>
      </c>
      <c r="T74" s="20" t="s">
        <v>481</v>
      </c>
      <c r="U74" s="18" t="s">
        <v>481</v>
      </c>
      <c r="V74" s="20" t="s">
        <v>481</v>
      </c>
      <c r="W74" s="18" t="s">
        <v>481</v>
      </c>
      <c r="X74" s="20" t="s">
        <v>481</v>
      </c>
      <c r="Y74" s="18" t="n">
        <v>424.59045417</v>
      </c>
      <c r="Z74" s="20" t="n">
        <v>1.40919814</v>
      </c>
      <c r="AA74" s="18" t="s">
        <v>481</v>
      </c>
      <c r="AB74" s="20" t="s">
        <v>481</v>
      </c>
      <c r="AC74" s="18" t="s">
        <v>481</v>
      </c>
      <c r="AD74" s="20" t="s">
        <v>481</v>
      </c>
    </row>
    <row r="75" spans="1:30">
      <c r="A75" s="15" t="s">
        <v>550</v>
      </c>
      <c r="B75" s="17" t="n">
        <v>5375</v>
      </c>
      <c r="C75" s="18">
        <f>(240.0/B75*100)</f>
        <v/>
      </c>
      <c r="D75" s="19" t="n">
        <v>5135</v>
      </c>
      <c r="E75" s="18" t="n">
        <v>397.72447167</v>
      </c>
      <c r="F75" s="20" t="n">
        <v>3.16490919</v>
      </c>
      <c r="G75" s="18" t="n">
        <v>392.90849529</v>
      </c>
      <c r="H75" s="20" t="n">
        <v>3.42205778</v>
      </c>
      <c r="I75" s="18" t="n">
        <v>383.34857272</v>
      </c>
      <c r="J75" s="20" t="n">
        <v>3.2884758</v>
      </c>
      <c r="K75" s="18" t="n">
        <v>377.06661649</v>
      </c>
      <c r="L75" s="20" t="n">
        <v>3.33218273</v>
      </c>
      <c r="M75" s="18" t="n">
        <v>383.31777806</v>
      </c>
      <c r="N75" s="20" t="n">
        <v>4.89619777</v>
      </c>
      <c r="O75" s="18" t="n">
        <v>384.02185699</v>
      </c>
      <c r="P75" s="20" t="n">
        <v>5.86145171</v>
      </c>
      <c r="Q75" s="18" t="n">
        <v>393.06844314</v>
      </c>
      <c r="R75" s="20" t="n">
        <v>7.03429286</v>
      </c>
      <c r="S75" s="18" t="n">
        <v>397.04275375</v>
      </c>
      <c r="T75" s="20" t="n">
        <v>3.77239281</v>
      </c>
      <c r="U75" s="18" t="s">
        <v>481</v>
      </c>
      <c r="V75" s="20" t="s">
        <v>481</v>
      </c>
      <c r="W75" s="18" t="s">
        <v>481</v>
      </c>
      <c r="X75" s="20" t="s">
        <v>481</v>
      </c>
      <c r="Y75" s="18" t="s">
        <v>481</v>
      </c>
      <c r="Z75" s="20" t="s">
        <v>481</v>
      </c>
      <c r="AA75" s="18" t="s">
        <v>481</v>
      </c>
      <c r="AB75" s="20" t="s">
        <v>481</v>
      </c>
      <c r="AC75" s="18" t="n">
        <v>351.84034715</v>
      </c>
      <c r="AD75" s="20" t="n">
        <v>4.68353876</v>
      </c>
    </row>
    <row r="76" spans="1:30">
      <c r="A76" s="15" t="s">
        <v>551</v>
      </c>
      <c r="B76" s="17" t="n">
        <v>14167</v>
      </c>
      <c r="C76" s="18">
        <f>(231.0/B76*100)</f>
        <v/>
      </c>
      <c r="D76" s="19" t="n">
        <v>13936</v>
      </c>
      <c r="E76" s="18" t="n">
        <v>432.38624979</v>
      </c>
      <c r="F76" s="20" t="n">
        <v>2.81084936</v>
      </c>
      <c r="G76" s="18" t="n">
        <v>430.07770169</v>
      </c>
      <c r="H76" s="20" t="n">
        <v>3.4547545</v>
      </c>
      <c r="I76" s="18" t="n">
        <v>436.77177296</v>
      </c>
      <c r="J76" s="20" t="n">
        <v>4.51100241</v>
      </c>
      <c r="K76" s="18" t="n">
        <v>437.05487626</v>
      </c>
      <c r="L76" s="20" t="n">
        <v>4.54517985</v>
      </c>
      <c r="M76" s="18" t="n">
        <v>447.58744103</v>
      </c>
      <c r="N76" s="20" t="n">
        <v>5.03299817</v>
      </c>
      <c r="O76" s="18" t="n">
        <v>455.85030765</v>
      </c>
      <c r="P76" s="20" t="n">
        <v>5.01915109</v>
      </c>
      <c r="Q76" s="18" t="n">
        <v>454.69905584</v>
      </c>
      <c r="R76" s="20" t="n">
        <v>9.72337813</v>
      </c>
      <c r="S76" s="18" t="n">
        <v>464.02870134</v>
      </c>
      <c r="T76" s="20" t="n">
        <v>3.82869943</v>
      </c>
      <c r="U76" s="18" t="s">
        <v>481</v>
      </c>
      <c r="V76" s="20" t="s">
        <v>481</v>
      </c>
      <c r="W76" s="18" t="s">
        <v>481</v>
      </c>
      <c r="X76" s="20" t="s">
        <v>481</v>
      </c>
      <c r="Y76" s="18" t="s">
        <v>481</v>
      </c>
      <c r="Z76" s="20" t="s">
        <v>481</v>
      </c>
      <c r="AA76" s="18" t="s">
        <v>481</v>
      </c>
      <c r="AB76" s="20" t="s">
        <v>481</v>
      </c>
      <c r="AC76" s="18" t="n">
        <v>355.38746234</v>
      </c>
      <c r="AD76" s="20" t="n">
        <v>5.25169274</v>
      </c>
    </row>
    <row r="77" spans="1:30">
      <c r="A77" s="15" t="s">
        <v>552</v>
      </c>
      <c r="B77" s="17" t="n">
        <v>6062</v>
      </c>
      <c r="C77" s="18">
        <f>(154.0/B77*100)</f>
        <v/>
      </c>
      <c r="D77" s="19" t="n">
        <v>5908</v>
      </c>
      <c r="E77" s="18" t="n">
        <v>437.33282319</v>
      </c>
      <c r="F77" s="20" t="n">
        <v>3.45609877</v>
      </c>
      <c r="G77" s="18" t="n">
        <v>431.25437667</v>
      </c>
      <c r="H77" s="20" t="n">
        <v>4.10864474</v>
      </c>
      <c r="I77" s="18" t="n">
        <v>428.20473352</v>
      </c>
      <c r="J77" s="20" t="n">
        <v>3.79875328</v>
      </c>
      <c r="K77" s="18" t="n">
        <v>442.95887783</v>
      </c>
      <c r="L77" s="20" t="n">
        <v>3.974914</v>
      </c>
      <c r="M77" s="18" t="n">
        <v>445.07024087</v>
      </c>
      <c r="N77" s="20" t="n">
        <v>4.37791463</v>
      </c>
      <c r="O77" s="18" t="n">
        <v>453.32830757</v>
      </c>
      <c r="P77" s="20" t="n">
        <v>4.27184036</v>
      </c>
      <c r="Q77" s="18" t="n">
        <v>452.66992081</v>
      </c>
      <c r="R77" s="20" t="n">
        <v>6.46578778</v>
      </c>
      <c r="S77" s="18" t="n">
        <v>454.05425317</v>
      </c>
      <c r="T77" s="20" t="n">
        <v>3.91064527</v>
      </c>
      <c r="U77" s="18" t="s">
        <v>481</v>
      </c>
      <c r="V77" s="20" t="s">
        <v>481</v>
      </c>
      <c r="W77" s="18" t="s">
        <v>481</v>
      </c>
      <c r="X77" s="20" t="s">
        <v>481</v>
      </c>
      <c r="Y77" s="18" t="s">
        <v>481</v>
      </c>
      <c r="Z77" s="20" t="s">
        <v>481</v>
      </c>
      <c r="AA77" s="18" t="s">
        <v>481</v>
      </c>
      <c r="AB77" s="20" t="s">
        <v>481</v>
      </c>
      <c r="AC77" s="18" t="n">
        <v>365.3414334</v>
      </c>
      <c r="AD77" s="20" t="n">
        <v>4.14258801</v>
      </c>
    </row>
    <row r="78" spans="1:3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s">
        <v>481</v>
      </c>
      <c r="T78" s="20" t="s">
        <v>481</v>
      </c>
      <c r="U78" s="18" t="s">
        <v>481</v>
      </c>
      <c r="V78" s="20" t="s">
        <v>481</v>
      </c>
      <c r="W78" s="18" t="s">
        <v>481</v>
      </c>
      <c r="X78" s="20" t="s">
        <v>481</v>
      </c>
      <c r="Y78" s="18" t="n">
        <v>524.64451931</v>
      </c>
      <c r="Z78" s="20" t="n">
        <v>3.91006783</v>
      </c>
      <c r="AA78" s="18" t="s">
        <v>481</v>
      </c>
      <c r="AB78" s="20" t="s">
        <v>481</v>
      </c>
      <c r="AC78" s="18" t="s">
        <v>481</v>
      </c>
      <c r="AD78" s="20" t="s">
        <v>481</v>
      </c>
    </row>
    <row customHeight="1" ht="25" r="79" spans="1:3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s">
        <v>481</v>
      </c>
      <c r="T79" s="20" t="s">
        <v>481</v>
      </c>
      <c r="U79" s="18" t="s">
        <v>481</v>
      </c>
      <c r="V79" s="20" t="s">
        <v>481</v>
      </c>
      <c r="W79" s="18" t="s">
        <v>481</v>
      </c>
      <c r="X79" s="20" t="s">
        <v>481</v>
      </c>
      <c r="Y79" s="18" t="n">
        <v>475.18659836</v>
      </c>
      <c r="Z79" s="20" t="n">
        <v>6.280552</v>
      </c>
      <c r="AA79" s="18" t="s">
        <v>481</v>
      </c>
      <c r="AB79" s="20" t="s">
        <v>481</v>
      </c>
      <c r="AC79" s="18" t="s">
        <v>481</v>
      </c>
      <c r="AD79" s="20" t="s">
        <v>481</v>
      </c>
    </row>
    <row r="80" spans="1:3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s">
        <v>481</v>
      </c>
      <c r="T80" s="20" t="s">
        <v>481</v>
      </c>
      <c r="U80" s="18" t="s">
        <v>481</v>
      </c>
      <c r="V80" s="20" t="s">
        <v>481</v>
      </c>
      <c r="W80" s="18" t="s">
        <v>481</v>
      </c>
      <c r="X80" s="20" t="s">
        <v>481</v>
      </c>
      <c r="Y80" s="18" t="n">
        <v>456.48357586</v>
      </c>
      <c r="Z80" s="20" t="n">
        <v>3.67164431</v>
      </c>
      <c r="AA80" s="18" t="s">
        <v>481</v>
      </c>
      <c r="AB80" s="20" t="s">
        <v>481</v>
      </c>
      <c r="AC80" s="18" t="s">
        <v>481</v>
      </c>
      <c r="AD80" s="20" t="s">
        <v>481</v>
      </c>
    </row>
    <row r="81" spans="1:30">
      <c r="A81" s="23" t="s">
        <v>556</v>
      </c>
      <c r="B81" s="17" t="n">
        <v>8861</v>
      </c>
      <c r="C81" s="18">
        <f>(76.0/B81*100)</f>
        <v/>
      </c>
      <c r="D81" s="19" t="n">
        <v>8785</v>
      </c>
      <c r="E81" s="18" t="n">
        <v>427.00517559</v>
      </c>
      <c r="F81" s="20" t="n">
        <v>6.5657544</v>
      </c>
      <c r="G81" s="18" t="n">
        <v>424.03434563</v>
      </c>
      <c r="H81" s="20" t="n">
        <v>4.86081099</v>
      </c>
      <c r="I81" s="18" t="n">
        <v>433.84561722</v>
      </c>
      <c r="J81" s="20" t="n">
        <v>4.49119767</v>
      </c>
      <c r="K81" s="18" t="n">
        <v>430.46097</v>
      </c>
      <c r="L81" s="20" t="n">
        <v>4.08632218</v>
      </c>
      <c r="M81" s="18" t="n">
        <v>440.99992709</v>
      </c>
      <c r="N81" s="20" t="n">
        <v>5.30753971</v>
      </c>
      <c r="O81" s="18" t="n">
        <v>442.92097145</v>
      </c>
      <c r="P81" s="20" t="n">
        <v>3.73836369</v>
      </c>
      <c r="Q81" s="18" t="n">
        <v>449.92490358</v>
      </c>
      <c r="R81" s="20" t="n">
        <v>8.59931373</v>
      </c>
      <c r="S81" s="18" t="n">
        <v>463.46793977</v>
      </c>
      <c r="T81" s="20" t="n">
        <v>2.78933716</v>
      </c>
      <c r="U81" s="18" t="s">
        <v>481</v>
      </c>
      <c r="V81" s="20" t="s">
        <v>481</v>
      </c>
      <c r="W81" s="18" t="s">
        <v>481</v>
      </c>
      <c r="X81" s="20" t="s">
        <v>481</v>
      </c>
      <c r="Y81" s="18" t="s">
        <v>481</v>
      </c>
      <c r="Z81" s="20" t="s">
        <v>481</v>
      </c>
      <c r="AA81" s="18" t="s">
        <v>481</v>
      </c>
      <c r="AB81" s="20" t="s">
        <v>481</v>
      </c>
      <c r="AC81" s="18" t="n">
        <v>379.95295612</v>
      </c>
      <c r="AD81" s="20" t="n">
        <v>14.09817014</v>
      </c>
    </row>
    <row r="82" spans="1:3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c r="AC82" s="24" t="s">
        <v>557</v>
      </c>
      <c r="AD82" s="24" t="s">
        <v>557</v>
      </c>
    </row>
    <row r="83" spans="1:30">
      <c r="A83" s="3" t="s">
        <v>558</v>
      </c>
    </row>
    <row r="84" spans="1:30">
      <c r="A84" s="25" t="s">
        <v>559</v>
      </c>
    </row>
    <row r="85" spans="1:30">
      <c r="A85" s="25" t="s">
        <v>560</v>
      </c>
    </row>
    <row customHeight="1" ht="30" r="86" spans="1:30">
      <c r="A86" s="25" t="s">
        <v>561</v>
      </c>
    </row>
    <row customHeight="1" ht="30" r="87" spans="1:30">
      <c r="A87" s="25" t="s">
        <v>557</v>
      </c>
    </row>
    <row customHeight="1" ht="30" r="88" spans="1:30">
      <c r="A88" s="25" t="s">
        <v>562</v>
      </c>
    </row>
    <row customHeight="1" ht="30" r="89" spans="1:30">
      <c r="A89" s="25" t="s">
        <v>563</v>
      </c>
    </row>
    <row customHeight="1" ht="30" r="90" spans="1:30">
      <c r="A90" s="25" t="s">
        <v>564</v>
      </c>
    </row>
    <row customHeight="1" ht="30" r="91" spans="1:30">
      <c r="A91" s="25" t="s">
        <v>565</v>
      </c>
    </row>
    <row customHeight="1" ht="30" r="92" spans="1:30">
      <c r="A92" s="25" t="s">
        <v>566</v>
      </c>
    </row>
    <row customHeight="1" ht="30" r="93" spans="1:30">
      <c r="A93" s="25" t="s">
        <v>567</v>
      </c>
    </row>
    <row customHeight="1" ht="30" r="94" spans="1:30">
      <c r="A94" s="25" t="s">
        <v>568</v>
      </c>
    </row>
    <row customHeight="1" ht="30" r="95" spans="1:30">
      <c r="A95" s="25" t="s">
        <v>569</v>
      </c>
    </row>
    <row customHeight="1" ht="30" r="96" spans="1:30">
      <c r="A96" s="25" t="s">
        <v>570</v>
      </c>
    </row>
  </sheetData>
  <mergeCells count="28">
    <mergeCell ref="E4:F4"/>
    <mergeCell ref="G4:H4"/>
    <mergeCell ref="I4:J4"/>
    <mergeCell ref="K4:L4"/>
    <mergeCell ref="M4:N4"/>
    <mergeCell ref="O4:P4"/>
    <mergeCell ref="Q4:R4"/>
    <mergeCell ref="S4:T4"/>
    <mergeCell ref="U4:V4"/>
    <mergeCell ref="W4:X4"/>
    <mergeCell ref="Y4:Z4"/>
    <mergeCell ref="AA4:AB4"/>
    <mergeCell ref="AC4:AD4"/>
    <mergeCell ref="A1:AD1"/>
    <mergeCell ref="A2:AD2"/>
    <mergeCell ref="A84:AD84"/>
    <mergeCell ref="A85:AD85"/>
    <mergeCell ref="A86:AD86"/>
    <mergeCell ref="A87:AD87"/>
    <mergeCell ref="A88:AD88"/>
    <mergeCell ref="A89:AD89"/>
    <mergeCell ref="A90:AD90"/>
    <mergeCell ref="A91:AD91"/>
    <mergeCell ref="A92:AD92"/>
    <mergeCell ref="A93:AD93"/>
    <mergeCell ref="A94:AD94"/>
    <mergeCell ref="A95:AD95"/>
    <mergeCell ref="A96:AD96"/>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AD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0">
      <c r="A1" s="4" t="s">
        <v>460</v>
      </c>
    </row>
    <row r="2" spans="1:30">
      <c r="A2" s="5" t="s">
        <v>758</v>
      </c>
    </row>
    <row customHeight="1" ht="30" r="4" spans="1:30">
      <c r="A4" s="6" t="n"/>
      <c r="B4" s="7" t="s">
        <v>462</v>
      </c>
      <c r="C4" s="7" t="s">
        <v>463</v>
      </c>
      <c r="D4" s="8" t="s">
        <v>462</v>
      </c>
      <c r="E4" s="9" t="s">
        <v>749</v>
      </c>
      <c r="F4" s="10" t="n"/>
      <c r="G4" s="9" t="s">
        <v>750</v>
      </c>
      <c r="H4" s="10" t="n"/>
      <c r="I4" s="9" t="s">
        <v>751</v>
      </c>
      <c r="J4" s="10" t="n"/>
      <c r="K4" s="9" t="s">
        <v>752</v>
      </c>
      <c r="L4" s="10" t="n"/>
      <c r="M4" s="9" t="s">
        <v>753</v>
      </c>
      <c r="N4" s="10" t="n"/>
      <c r="O4" s="9" t="s">
        <v>754</v>
      </c>
      <c r="P4" s="10" t="n"/>
      <c r="Q4" s="9" t="s">
        <v>755</v>
      </c>
      <c r="R4" s="10" t="n"/>
      <c r="S4" s="9" t="s">
        <v>756</v>
      </c>
      <c r="T4" s="10" t="n"/>
      <c r="U4" s="9" t="s">
        <v>584</v>
      </c>
      <c r="V4" s="10" t="n"/>
      <c r="W4" s="9" t="s">
        <v>585</v>
      </c>
      <c r="X4" s="10" t="n"/>
      <c r="Y4" s="9" t="s">
        <v>472</v>
      </c>
      <c r="Z4" s="10" t="n"/>
      <c r="AA4" s="9" t="s">
        <v>473</v>
      </c>
      <c r="AB4" s="10" t="n"/>
      <c r="AC4" s="9" t="s">
        <v>586</v>
      </c>
      <c r="AD4" s="10" t="n"/>
    </row>
    <row r="5" spans="1:3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c r="AC5" s="12" t="s">
        <v>478</v>
      </c>
      <c r="AD5" s="11" t="s">
        <v>479</v>
      </c>
    </row>
    <row r="6" spans="1:30">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6" t="n"/>
    </row>
    <row r="7" spans="1:30">
      <c r="A7" s="15" t="s">
        <v>480</v>
      </c>
      <c r="B7" s="17" t="n">
        <v>14530</v>
      </c>
      <c r="C7" s="18">
        <f>(492.0/B7*100)</f>
        <v/>
      </c>
      <c r="D7" s="19" t="n">
        <v>14038</v>
      </c>
      <c r="E7" s="18" t="n">
        <v>522.2579914299999</v>
      </c>
      <c r="F7" s="20" t="n">
        <v>2.91490716</v>
      </c>
      <c r="G7" s="18" t="n">
        <v>522.06737077</v>
      </c>
      <c r="H7" s="20" t="n">
        <v>3.08071017</v>
      </c>
      <c r="I7" s="18" t="n">
        <v>514.59015043</v>
      </c>
      <c r="J7" s="20" t="n">
        <v>3.22899084</v>
      </c>
      <c r="K7" s="18" t="n">
        <v>516.88044311</v>
      </c>
      <c r="L7" s="20" t="n">
        <v>2.74640426</v>
      </c>
      <c r="M7" s="18" t="n">
        <v>520.15665921</v>
      </c>
      <c r="N7" s="20" t="n">
        <v>3.53158</v>
      </c>
      <c r="O7" s="18" t="n">
        <v>509.7794779</v>
      </c>
      <c r="P7" s="20" t="n">
        <v>3.92269621</v>
      </c>
      <c r="Q7" s="18" t="n">
        <v>518.4811343699999</v>
      </c>
      <c r="R7" s="20" t="n">
        <v>5.04799841</v>
      </c>
      <c r="S7" s="18" t="n">
        <v>486.71979774</v>
      </c>
      <c r="T7" s="20" t="n">
        <v>3.57102782</v>
      </c>
      <c r="U7" s="18" t="s">
        <v>481</v>
      </c>
      <c r="V7" s="20" t="s">
        <v>481</v>
      </c>
      <c r="W7" s="18" t="s">
        <v>481</v>
      </c>
      <c r="X7" s="20" t="s">
        <v>481</v>
      </c>
      <c r="Y7" s="18" t="s">
        <v>481</v>
      </c>
      <c r="Z7" s="20" t="s">
        <v>481</v>
      </c>
      <c r="AA7" s="18" t="s">
        <v>481</v>
      </c>
      <c r="AB7" s="20" t="s">
        <v>481</v>
      </c>
      <c r="AC7" s="18" t="n">
        <v>437.23980295</v>
      </c>
      <c r="AD7" s="20" t="n">
        <v>5.97489444</v>
      </c>
    </row>
    <row r="8" spans="1:30">
      <c r="A8" s="15" t="s">
        <v>483</v>
      </c>
      <c r="B8" s="17" t="n">
        <v>7007</v>
      </c>
      <c r="C8" s="18">
        <f>(42.0/B8*100)</f>
        <v/>
      </c>
      <c r="D8" s="19" t="n">
        <v>6965</v>
      </c>
      <c r="E8" s="18" t="n">
        <v>493.18706064</v>
      </c>
      <c r="F8" s="20" t="n">
        <v>3.62916737</v>
      </c>
      <c r="G8" s="18" t="n">
        <v>498.2565719</v>
      </c>
      <c r="H8" s="20" t="n">
        <v>3.48555676</v>
      </c>
      <c r="I8" s="18" t="n">
        <v>509.45931712</v>
      </c>
      <c r="J8" s="20" t="n">
        <v>3.52057855</v>
      </c>
      <c r="K8" s="18" t="n">
        <v>512.0414903</v>
      </c>
      <c r="L8" s="20" t="n">
        <v>4.3592155</v>
      </c>
      <c r="M8" s="18" t="n">
        <v>506.29091887</v>
      </c>
      <c r="N8" s="20" t="n">
        <v>4.9311518</v>
      </c>
      <c r="O8" s="18" t="n">
        <v>490.39937093</v>
      </c>
      <c r="P8" s="20" t="n">
        <v>4.82725179</v>
      </c>
      <c r="Q8" s="18" t="n">
        <v>506.38420137</v>
      </c>
      <c r="R8" s="20" t="n">
        <v>8.154949500000001</v>
      </c>
      <c r="S8" s="18" t="n">
        <v>462.77365802</v>
      </c>
      <c r="T8" s="20" t="n">
        <v>6.43220247</v>
      </c>
      <c r="U8" s="18" t="s">
        <v>481</v>
      </c>
      <c r="V8" s="20" t="s">
        <v>481</v>
      </c>
      <c r="W8" s="18" t="s">
        <v>481</v>
      </c>
      <c r="X8" s="20" t="s">
        <v>481</v>
      </c>
      <c r="Y8" s="18" t="n">
        <v>368.48347797</v>
      </c>
      <c r="Z8" s="20" t="n">
        <v>14.99112476</v>
      </c>
      <c r="AA8" s="18" t="s">
        <v>481</v>
      </c>
      <c r="AB8" s="20" t="s">
        <v>481</v>
      </c>
      <c r="AC8" s="18" t="n">
        <v>404.3211438</v>
      </c>
      <c r="AD8" s="20" t="n">
        <v>8.811392659999999</v>
      </c>
    </row>
    <row r="9" spans="1:30">
      <c r="A9" s="15" t="s">
        <v>484</v>
      </c>
      <c r="B9" s="17" t="n">
        <v>9651</v>
      </c>
      <c r="C9" s="18">
        <f>(168.0/B9*100)</f>
        <v/>
      </c>
      <c r="D9" s="19" t="n">
        <v>9483</v>
      </c>
      <c r="E9" s="18" t="n">
        <v>494.2264917</v>
      </c>
      <c r="F9" s="20" t="n">
        <v>3.19642364</v>
      </c>
      <c r="G9" s="18" t="n">
        <v>500.56413591</v>
      </c>
      <c r="H9" s="20" t="n">
        <v>3.27925974</v>
      </c>
      <c r="I9" s="18" t="n">
        <v>516.16933328</v>
      </c>
      <c r="J9" s="20" t="n">
        <v>3.13041946</v>
      </c>
      <c r="K9" s="18" t="n">
        <v>529.05899821</v>
      </c>
      <c r="L9" s="20" t="n">
        <v>3.54467884</v>
      </c>
      <c r="M9" s="18" t="n">
        <v>528.29282403</v>
      </c>
      <c r="N9" s="20" t="n">
        <v>4.04745251</v>
      </c>
      <c r="O9" s="18" t="n">
        <v>524.20148124</v>
      </c>
      <c r="P9" s="20" t="n">
        <v>4.4471664</v>
      </c>
      <c r="Q9" s="18" t="n">
        <v>518.86393523</v>
      </c>
      <c r="R9" s="20" t="n">
        <v>7.92445384</v>
      </c>
      <c r="S9" s="18" t="n">
        <v>495.64513769</v>
      </c>
      <c r="T9" s="20" t="n">
        <v>4.78793275</v>
      </c>
      <c r="U9" s="18" t="s">
        <v>481</v>
      </c>
      <c r="V9" s="20" t="s">
        <v>481</v>
      </c>
      <c r="W9" s="18" t="s">
        <v>481</v>
      </c>
      <c r="X9" s="20" t="s">
        <v>481</v>
      </c>
      <c r="Y9" s="18" t="n">
        <v>374.78530698</v>
      </c>
      <c r="Z9" s="20" t="n">
        <v>11.62763904</v>
      </c>
      <c r="AA9" s="18" t="s">
        <v>481</v>
      </c>
      <c r="AB9" s="20" t="s">
        <v>481</v>
      </c>
      <c r="AC9" s="18" t="n">
        <v>406.09016387</v>
      </c>
      <c r="AD9" s="20" t="n">
        <v>5.81685387</v>
      </c>
    </row>
    <row r="10" spans="1:30">
      <c r="A10" s="15" t="s">
        <v>485</v>
      </c>
      <c r="B10" s="17" t="n">
        <v>20058</v>
      </c>
      <c r="C10" s="18">
        <f>(541.0/B10*100)</f>
        <v/>
      </c>
      <c r="D10" s="19" t="n">
        <v>19517</v>
      </c>
      <c r="E10" s="18" t="n">
        <v>541.23661665</v>
      </c>
      <c r="F10" s="20" t="n">
        <v>3.04142757</v>
      </c>
      <c r="G10" s="18" t="n">
        <v>533.54560853</v>
      </c>
      <c r="H10" s="20" t="n">
        <v>3.73313082</v>
      </c>
      <c r="I10" s="18" t="n">
        <v>541.89408215</v>
      </c>
      <c r="J10" s="20" t="n">
        <v>3.22542565</v>
      </c>
      <c r="K10" s="18" t="n">
        <v>529.84697171</v>
      </c>
      <c r="L10" s="20" t="n">
        <v>3.09113613</v>
      </c>
      <c r="M10" s="18" t="n">
        <v>532.99497121</v>
      </c>
      <c r="N10" s="20" t="n">
        <v>3.47110734</v>
      </c>
      <c r="O10" s="18" t="n">
        <v>522.21880028</v>
      </c>
      <c r="P10" s="20" t="n">
        <v>3.13823231</v>
      </c>
      <c r="Q10" s="18" t="n">
        <v>537.84206177</v>
      </c>
      <c r="R10" s="20" t="n">
        <v>4.64108207</v>
      </c>
      <c r="S10" s="18" t="n">
        <v>510.93855721</v>
      </c>
      <c r="T10" s="20" t="n">
        <v>3.36661906</v>
      </c>
      <c r="U10" s="18" t="s">
        <v>481</v>
      </c>
      <c r="V10" s="20" t="s">
        <v>481</v>
      </c>
      <c r="W10" s="18" t="s">
        <v>481</v>
      </c>
      <c r="X10" s="20" t="s">
        <v>481</v>
      </c>
      <c r="Y10" s="18" t="s">
        <v>481</v>
      </c>
      <c r="Z10" s="20" t="s">
        <v>481</v>
      </c>
      <c r="AA10" s="18" t="s">
        <v>481</v>
      </c>
      <c r="AB10" s="20" t="s">
        <v>481</v>
      </c>
      <c r="AC10" s="18" t="n">
        <v>435.78422377</v>
      </c>
      <c r="AD10" s="20" t="n">
        <v>6.54350988</v>
      </c>
    </row>
    <row r="11" spans="1:30">
      <c r="A11" s="15" t="s">
        <v>486</v>
      </c>
      <c r="B11" s="17" t="n">
        <v>7053</v>
      </c>
      <c r="C11" s="18">
        <f>(82.0/B11*100)</f>
        <v/>
      </c>
      <c r="D11" s="19" t="n">
        <v>6971</v>
      </c>
      <c r="E11" s="18" t="n">
        <v>462.60067717</v>
      </c>
      <c r="F11" s="20" t="n">
        <v>3.59196755</v>
      </c>
      <c r="G11" s="18" t="n">
        <v>445.69464612</v>
      </c>
      <c r="H11" s="20" t="n">
        <v>3.73606268</v>
      </c>
      <c r="I11" s="18" t="n">
        <v>449.11764716</v>
      </c>
      <c r="J11" s="20" t="n">
        <v>3.35039389</v>
      </c>
      <c r="K11" s="18" t="n">
        <v>450.97979022</v>
      </c>
      <c r="L11" s="20" t="n">
        <v>4.58099246</v>
      </c>
      <c r="M11" s="18" t="n">
        <v>451.30830309</v>
      </c>
      <c r="N11" s="20" t="n">
        <v>4.56638683</v>
      </c>
      <c r="O11" s="18" t="n">
        <v>446.9831818</v>
      </c>
      <c r="P11" s="20" t="n">
        <v>5.48061835</v>
      </c>
      <c r="Q11" s="18" t="n">
        <v>441.56856478</v>
      </c>
      <c r="R11" s="20" t="n">
        <v>9.267185749999999</v>
      </c>
      <c r="S11" s="18" t="n">
        <v>429.12813463</v>
      </c>
      <c r="T11" s="20" t="n">
        <v>5.24477187</v>
      </c>
      <c r="U11" s="18" t="s">
        <v>481</v>
      </c>
      <c r="V11" s="20" t="s">
        <v>481</v>
      </c>
      <c r="W11" s="18" t="s">
        <v>481</v>
      </c>
      <c r="X11" s="20" t="s">
        <v>481</v>
      </c>
      <c r="Y11" s="18" t="s">
        <v>481</v>
      </c>
      <c r="Z11" s="20" t="s">
        <v>481</v>
      </c>
      <c r="AA11" s="18" t="s">
        <v>481</v>
      </c>
      <c r="AB11" s="20" t="s">
        <v>481</v>
      </c>
      <c r="AC11" s="18" t="n">
        <v>389.20237324</v>
      </c>
      <c r="AD11" s="20" t="n">
        <v>7.92734141</v>
      </c>
    </row>
    <row r="12" spans="1:30">
      <c r="A12" s="15" t="s">
        <v>487</v>
      </c>
      <c r="B12" s="17" t="n">
        <v>6894</v>
      </c>
      <c r="C12" s="18">
        <f>(59.0/B12*100)</f>
        <v/>
      </c>
      <c r="D12" s="19" t="n">
        <v>6835</v>
      </c>
      <c r="E12" s="18" t="n">
        <v>491.18688549</v>
      </c>
      <c r="F12" s="20" t="n">
        <v>4.28537582</v>
      </c>
      <c r="G12" s="18" t="n">
        <v>498.95081251</v>
      </c>
      <c r="H12" s="20" t="n">
        <v>3.35665718</v>
      </c>
      <c r="I12" s="18" t="n">
        <v>502.90470949</v>
      </c>
      <c r="J12" s="20" t="n">
        <v>4.15579646</v>
      </c>
      <c r="K12" s="18" t="n">
        <v>502.88958484</v>
      </c>
      <c r="L12" s="20" t="n">
        <v>3.18771088</v>
      </c>
      <c r="M12" s="18" t="n">
        <v>502.3137762</v>
      </c>
      <c r="N12" s="20" t="n">
        <v>3.39296545</v>
      </c>
      <c r="O12" s="18" t="n">
        <v>506.18902346</v>
      </c>
      <c r="P12" s="20" t="n">
        <v>4.39984954</v>
      </c>
      <c r="Q12" s="18" t="n">
        <v>509.7354845</v>
      </c>
      <c r="R12" s="20" t="n">
        <v>5.35974193</v>
      </c>
      <c r="S12" s="18" t="n">
        <v>477.86865369</v>
      </c>
      <c r="T12" s="20" t="n">
        <v>3.96115061</v>
      </c>
      <c r="U12" s="18" t="s">
        <v>481</v>
      </c>
      <c r="V12" s="20" t="s">
        <v>481</v>
      </c>
      <c r="W12" s="18" t="s">
        <v>481</v>
      </c>
      <c r="X12" s="20" t="s">
        <v>481</v>
      </c>
      <c r="Y12" s="18" t="n">
        <v>366.6777112</v>
      </c>
      <c r="Z12" s="20" t="n">
        <v>14.39052153</v>
      </c>
      <c r="AA12" s="18" t="s">
        <v>481</v>
      </c>
      <c r="AB12" s="20" t="s">
        <v>481</v>
      </c>
      <c r="AC12" s="18" t="n">
        <v>384.59161891</v>
      </c>
      <c r="AD12" s="20" t="n">
        <v>9.457521890000001</v>
      </c>
    </row>
    <row r="13" spans="1:30">
      <c r="A13" s="15" t="s">
        <v>488</v>
      </c>
      <c r="B13" s="17" t="n">
        <v>7161</v>
      </c>
      <c r="C13" s="18">
        <f>(113.0/B13*100)</f>
        <v/>
      </c>
      <c r="D13" s="19" t="n">
        <v>7048</v>
      </c>
      <c r="E13" s="18" t="n">
        <v>496.36887074</v>
      </c>
      <c r="F13" s="20" t="n">
        <v>4.6806344</v>
      </c>
      <c r="G13" s="18" t="n">
        <v>506.16657284</v>
      </c>
      <c r="H13" s="20" t="n">
        <v>4.39057118</v>
      </c>
      <c r="I13" s="18" t="n">
        <v>511.94552452</v>
      </c>
      <c r="J13" s="20" t="n">
        <v>3.99912784</v>
      </c>
      <c r="K13" s="18" t="n">
        <v>513.76133264</v>
      </c>
      <c r="L13" s="20" t="n">
        <v>3.61818413</v>
      </c>
      <c r="M13" s="18" t="n">
        <v>519.21198839</v>
      </c>
      <c r="N13" s="20" t="n">
        <v>4.00505292</v>
      </c>
      <c r="O13" s="18" t="n">
        <v>514.62238659</v>
      </c>
      <c r="P13" s="20" t="n">
        <v>4.01042425</v>
      </c>
      <c r="Q13" s="18" t="n">
        <v>511.92665734</v>
      </c>
      <c r="R13" s="20" t="n">
        <v>5.77489761</v>
      </c>
      <c r="S13" s="18" t="n">
        <v>489.80066287</v>
      </c>
      <c r="T13" s="20" t="n">
        <v>3.69110015</v>
      </c>
      <c r="U13" s="18" t="s">
        <v>481</v>
      </c>
      <c r="V13" s="20" t="s">
        <v>481</v>
      </c>
      <c r="W13" s="18" t="s">
        <v>481</v>
      </c>
      <c r="X13" s="20" t="s">
        <v>481</v>
      </c>
      <c r="Y13" s="18" t="n">
        <v>436.36003517</v>
      </c>
      <c r="Z13" s="20" t="n">
        <v>6.43426798</v>
      </c>
      <c r="AA13" s="18" t="s">
        <v>481</v>
      </c>
      <c r="AB13" s="20" t="s">
        <v>481</v>
      </c>
      <c r="AC13" s="18" t="n">
        <v>379.92669978</v>
      </c>
      <c r="AD13" s="20" t="n">
        <v>8.27657164</v>
      </c>
    </row>
    <row r="14" spans="1:30">
      <c r="A14" s="15" t="s">
        <v>489</v>
      </c>
      <c r="B14" s="17" t="n">
        <v>5587</v>
      </c>
      <c r="C14" s="18">
        <f>(78.0/B14*100)</f>
        <v/>
      </c>
      <c r="D14" s="19" t="n">
        <v>5509</v>
      </c>
      <c r="E14" s="18" t="n">
        <v>548.59063912</v>
      </c>
      <c r="F14" s="20" t="n">
        <v>4.10165627</v>
      </c>
      <c r="G14" s="18" t="n">
        <v>539.79284894</v>
      </c>
      <c r="H14" s="20" t="n">
        <v>4.5497603</v>
      </c>
      <c r="I14" s="18" t="n">
        <v>534.29255542</v>
      </c>
      <c r="J14" s="20" t="n">
        <v>3.41545333</v>
      </c>
      <c r="K14" s="18" t="n">
        <v>530.62836921</v>
      </c>
      <c r="L14" s="20" t="n">
        <v>3.72870487</v>
      </c>
      <c r="M14" s="18" t="n">
        <v>536.80208676</v>
      </c>
      <c r="N14" s="20" t="n">
        <v>3.62841638</v>
      </c>
      <c r="O14" s="18" t="n">
        <v>545.56466359</v>
      </c>
      <c r="P14" s="20" t="n">
        <v>4.45667726</v>
      </c>
      <c r="Q14" s="18" t="n">
        <v>541.72517736</v>
      </c>
      <c r="R14" s="20" t="n">
        <v>5.81022113</v>
      </c>
      <c r="S14" s="18" t="n">
        <v>512.86080945</v>
      </c>
      <c r="T14" s="20" t="n">
        <v>4.49466861</v>
      </c>
      <c r="U14" s="18" t="s">
        <v>481</v>
      </c>
      <c r="V14" s="20" t="s">
        <v>481</v>
      </c>
      <c r="W14" s="18" t="s">
        <v>481</v>
      </c>
      <c r="X14" s="20" t="s">
        <v>481</v>
      </c>
      <c r="Y14" s="18" t="s">
        <v>481</v>
      </c>
      <c r="Z14" s="20" t="s">
        <v>481</v>
      </c>
      <c r="AA14" s="18" t="s">
        <v>481</v>
      </c>
      <c r="AB14" s="20" t="s">
        <v>481</v>
      </c>
      <c r="AC14" s="18" t="n">
        <v>434.54032526</v>
      </c>
      <c r="AD14" s="20" t="n">
        <v>14.91120751</v>
      </c>
    </row>
    <row r="15" spans="1:30">
      <c r="A15" s="15" t="s">
        <v>490</v>
      </c>
      <c r="B15" s="17" t="n">
        <v>5882</v>
      </c>
      <c r="C15" s="18">
        <f>(59.0/B15*100)</f>
        <v/>
      </c>
      <c r="D15" s="19" t="n">
        <v>5823</v>
      </c>
      <c r="E15" s="18" t="n">
        <v>523.67747393</v>
      </c>
      <c r="F15" s="20" t="n">
        <v>4.40642574</v>
      </c>
      <c r="G15" s="18" t="n">
        <v>531.29447667</v>
      </c>
      <c r="H15" s="20" t="n">
        <v>3.87594762</v>
      </c>
      <c r="I15" s="18" t="n">
        <v>535.17307286</v>
      </c>
      <c r="J15" s="20" t="n">
        <v>3.63915557</v>
      </c>
      <c r="K15" s="18" t="n">
        <v>534.71868703</v>
      </c>
      <c r="L15" s="20" t="n">
        <v>3.96839649</v>
      </c>
      <c r="M15" s="18" t="n">
        <v>547.00463272</v>
      </c>
      <c r="N15" s="20" t="n">
        <v>4.15461476</v>
      </c>
      <c r="O15" s="18" t="n">
        <v>542.43306928</v>
      </c>
      <c r="P15" s="20" t="n">
        <v>4.11612426</v>
      </c>
      <c r="Q15" s="18" t="n">
        <v>545.47389899</v>
      </c>
      <c r="R15" s="20" t="n">
        <v>6.26406351</v>
      </c>
      <c r="S15" s="18" t="n">
        <v>513.52578119</v>
      </c>
      <c r="T15" s="20" t="n">
        <v>6.34847526</v>
      </c>
      <c r="U15" s="18" t="s">
        <v>481</v>
      </c>
      <c r="V15" s="20" t="s">
        <v>481</v>
      </c>
      <c r="W15" s="18" t="s">
        <v>481</v>
      </c>
      <c r="X15" s="20" t="s">
        <v>481</v>
      </c>
      <c r="Y15" s="18" t="n">
        <v>375.95013089</v>
      </c>
      <c r="Z15" s="20" t="n">
        <v>17.42774697</v>
      </c>
      <c r="AA15" s="18" t="s">
        <v>481</v>
      </c>
      <c r="AB15" s="20" t="s">
        <v>481</v>
      </c>
      <c r="AC15" s="18" t="n">
        <v>440.68834811</v>
      </c>
      <c r="AD15" s="20" t="n">
        <v>10.77192894</v>
      </c>
    </row>
    <row r="16" spans="1:30">
      <c r="A16" s="15" t="s">
        <v>491</v>
      </c>
      <c r="B16" s="17" t="n">
        <v>6108</v>
      </c>
      <c r="C16" s="18">
        <f>(119.0/B16*100)</f>
        <v/>
      </c>
      <c r="D16" s="19" t="n">
        <v>5989</v>
      </c>
      <c r="E16" s="18" t="n">
        <v>495.93477922</v>
      </c>
      <c r="F16" s="20" t="n">
        <v>3.43387436</v>
      </c>
      <c r="G16" s="18" t="n">
        <v>514.03069482</v>
      </c>
      <c r="H16" s="20" t="n">
        <v>3.09647612</v>
      </c>
      <c r="I16" s="18" t="n">
        <v>508.54191983</v>
      </c>
      <c r="J16" s="20" t="n">
        <v>3.62236633</v>
      </c>
      <c r="K16" s="18" t="n">
        <v>510.22344956</v>
      </c>
      <c r="L16" s="20" t="n">
        <v>3.85062224</v>
      </c>
      <c r="M16" s="18" t="n">
        <v>508.06554265</v>
      </c>
      <c r="N16" s="20" t="n">
        <v>5.32595755</v>
      </c>
      <c r="O16" s="18" t="n">
        <v>495.98550206</v>
      </c>
      <c r="P16" s="20" t="n">
        <v>6.71232909</v>
      </c>
      <c r="Q16" s="18" t="n">
        <v>513.75234942</v>
      </c>
      <c r="R16" s="20" t="n">
        <v>9.704352009999999</v>
      </c>
      <c r="S16" s="18" t="n">
        <v>466.91009082</v>
      </c>
      <c r="T16" s="20" t="n">
        <v>4.97004266</v>
      </c>
      <c r="U16" s="18" t="s">
        <v>481</v>
      </c>
      <c r="V16" s="20" t="s">
        <v>481</v>
      </c>
      <c r="W16" s="18" t="s">
        <v>481</v>
      </c>
      <c r="X16" s="20" t="s">
        <v>481</v>
      </c>
      <c r="Y16" s="18" t="s">
        <v>481</v>
      </c>
      <c r="Z16" s="20" t="s">
        <v>481</v>
      </c>
      <c r="AA16" s="18" t="s">
        <v>481</v>
      </c>
      <c r="AB16" s="20" t="s">
        <v>481</v>
      </c>
      <c r="AC16" s="18" t="n">
        <v>394.01723196</v>
      </c>
      <c r="AD16" s="20" t="n">
        <v>6.90510694</v>
      </c>
    </row>
    <row r="17" spans="1:30">
      <c r="A17" s="15" t="s">
        <v>492</v>
      </c>
      <c r="B17" s="17" t="n">
        <v>6504</v>
      </c>
      <c r="C17" s="18">
        <f>(1035.0/B17*100)</f>
        <v/>
      </c>
      <c r="D17" s="19" t="n">
        <v>5469</v>
      </c>
      <c r="E17" s="18" t="n">
        <v>515.19354871</v>
      </c>
      <c r="F17" s="20" t="n">
        <v>4.88335536</v>
      </c>
      <c r="G17" s="18" t="n">
        <v>524.03227721</v>
      </c>
      <c r="H17" s="20" t="n">
        <v>4.88762225</v>
      </c>
      <c r="I17" s="18" t="n">
        <v>522.63630528</v>
      </c>
      <c r="J17" s="20" t="n">
        <v>4.29590256</v>
      </c>
      <c r="K17" s="18" t="n">
        <v>530.3333745</v>
      </c>
      <c r="L17" s="20" t="n">
        <v>4.33006632</v>
      </c>
      <c r="M17" s="18" t="n">
        <v>529.79827816</v>
      </c>
      <c r="N17" s="20" t="n">
        <v>4.04009702</v>
      </c>
      <c r="O17" s="18" t="n">
        <v>535.19596839</v>
      </c>
      <c r="P17" s="20" t="n">
        <v>4.98238623</v>
      </c>
      <c r="Q17" s="18" t="n">
        <v>525.52892006</v>
      </c>
      <c r="R17" s="20" t="n">
        <v>7.93671497</v>
      </c>
      <c r="S17" s="18" t="n">
        <v>493.52769389</v>
      </c>
      <c r="T17" s="20" t="n">
        <v>6.23676615</v>
      </c>
      <c r="U17" s="18" t="s">
        <v>481</v>
      </c>
      <c r="V17" s="20" t="s">
        <v>481</v>
      </c>
      <c r="W17" s="18" t="s">
        <v>481</v>
      </c>
      <c r="X17" s="20" t="s">
        <v>481</v>
      </c>
      <c r="Y17" s="18" t="n">
        <v>360.48925247</v>
      </c>
      <c r="Z17" s="20" t="n">
        <v>12.44339086</v>
      </c>
      <c r="AA17" s="18" t="s">
        <v>481</v>
      </c>
      <c r="AB17" s="20" t="s">
        <v>481</v>
      </c>
      <c r="AC17" s="18" t="n">
        <v>435.38099294</v>
      </c>
      <c r="AD17" s="20" t="n">
        <v>8.35126994</v>
      </c>
    </row>
    <row r="18" spans="1:30">
      <c r="A18" s="15" t="s">
        <v>493</v>
      </c>
      <c r="B18" s="17" t="n">
        <v>5532</v>
      </c>
      <c r="C18" s="18">
        <f>(28.0/B18*100)</f>
        <v/>
      </c>
      <c r="D18" s="19" t="n">
        <v>5504</v>
      </c>
      <c r="E18" s="18" t="n">
        <v>470.33016093</v>
      </c>
      <c r="F18" s="20" t="n">
        <v>4.60091602</v>
      </c>
      <c r="G18" s="18" t="n">
        <v>456.33980187</v>
      </c>
      <c r="H18" s="20" t="n">
        <v>5.40993522</v>
      </c>
      <c r="I18" s="18" t="n">
        <v>454.70660058</v>
      </c>
      <c r="J18" s="20" t="n">
        <v>5.02043446</v>
      </c>
      <c r="K18" s="18" t="n">
        <v>462.34555914</v>
      </c>
      <c r="L18" s="20" t="n">
        <v>5.56405872</v>
      </c>
      <c r="M18" s="18" t="n">
        <v>463.54456045</v>
      </c>
      <c r="N18" s="20" t="n">
        <v>6.28363767</v>
      </c>
      <c r="O18" s="18" t="n">
        <v>458.88927751</v>
      </c>
      <c r="P18" s="20" t="n">
        <v>6.40558276</v>
      </c>
      <c r="Q18" s="18" t="n">
        <v>456.03822841</v>
      </c>
      <c r="R18" s="20" t="n">
        <v>5.90947506</v>
      </c>
      <c r="S18" s="18" t="n">
        <v>434.93141547</v>
      </c>
      <c r="T18" s="20" t="n">
        <v>5.32950219</v>
      </c>
      <c r="U18" s="18" t="s">
        <v>481</v>
      </c>
      <c r="V18" s="20" t="s">
        <v>481</v>
      </c>
      <c r="W18" s="18" t="s">
        <v>481</v>
      </c>
      <c r="X18" s="20" t="s">
        <v>481</v>
      </c>
      <c r="Y18" s="18" t="s">
        <v>481</v>
      </c>
      <c r="Z18" s="20" t="s">
        <v>481</v>
      </c>
      <c r="AA18" s="18" t="s">
        <v>481</v>
      </c>
      <c r="AB18" s="20" t="s">
        <v>481</v>
      </c>
      <c r="AC18" s="18" t="n">
        <v>359.86322829</v>
      </c>
      <c r="AD18" s="20" t="n">
        <v>8.36640633</v>
      </c>
    </row>
    <row r="19" spans="1:30">
      <c r="A19" s="15" t="s">
        <v>494</v>
      </c>
      <c r="B19" s="17" t="n">
        <v>5658</v>
      </c>
      <c r="C19" s="18">
        <f>(123.0/B19*100)</f>
        <v/>
      </c>
      <c r="D19" s="19" t="n">
        <v>5535</v>
      </c>
      <c r="E19" s="18" t="n">
        <v>468.01385169</v>
      </c>
      <c r="F19" s="20" t="n">
        <v>4.47548434</v>
      </c>
      <c r="G19" s="18" t="n">
        <v>467.66302306</v>
      </c>
      <c r="H19" s="20" t="n">
        <v>4.4619047</v>
      </c>
      <c r="I19" s="18" t="n">
        <v>483.95208091</v>
      </c>
      <c r="J19" s="20" t="n">
        <v>3.97876282</v>
      </c>
      <c r="K19" s="18" t="n">
        <v>485.3454047</v>
      </c>
      <c r="L19" s="20" t="n">
        <v>4.25600034</v>
      </c>
      <c r="M19" s="18" t="n">
        <v>491.6749812</v>
      </c>
      <c r="N19" s="20" t="n">
        <v>4.64265583</v>
      </c>
      <c r="O19" s="18" t="n">
        <v>481.47183801</v>
      </c>
      <c r="P19" s="20" t="n">
        <v>4.84572232</v>
      </c>
      <c r="Q19" s="18" t="n">
        <v>497.56342327</v>
      </c>
      <c r="R19" s="20" t="n">
        <v>6.20679094</v>
      </c>
      <c r="S19" s="18" t="n">
        <v>470.61962412</v>
      </c>
      <c r="T19" s="20" t="n">
        <v>4.53910854</v>
      </c>
      <c r="U19" s="18" t="s">
        <v>481</v>
      </c>
      <c r="V19" s="20" t="s">
        <v>481</v>
      </c>
      <c r="W19" s="18" t="s">
        <v>481</v>
      </c>
      <c r="X19" s="20" t="s">
        <v>481</v>
      </c>
      <c r="Y19" s="18" t="s">
        <v>481</v>
      </c>
      <c r="Z19" s="20" t="s">
        <v>481</v>
      </c>
      <c r="AA19" s="18" t="s">
        <v>481</v>
      </c>
      <c r="AB19" s="20" t="s">
        <v>481</v>
      </c>
      <c r="AC19" s="18" t="n">
        <v>400.11005236</v>
      </c>
      <c r="AD19" s="20" t="n">
        <v>11.40215852</v>
      </c>
    </row>
    <row r="20" spans="1:30">
      <c r="A20" s="15" t="s">
        <v>495</v>
      </c>
      <c r="B20" s="17" t="n">
        <v>3371</v>
      </c>
      <c r="C20" s="18">
        <f>(75.0/B20*100)</f>
        <v/>
      </c>
      <c r="D20" s="19" t="n">
        <v>3296</v>
      </c>
      <c r="E20" s="18" t="n">
        <v>475.46901855</v>
      </c>
      <c r="F20" s="20" t="n">
        <v>5.84167655</v>
      </c>
      <c r="G20" s="18" t="n">
        <v>475.5461394</v>
      </c>
      <c r="H20" s="20" t="n">
        <v>5.96254137</v>
      </c>
      <c r="I20" s="18" t="n">
        <v>474.21734818</v>
      </c>
      <c r="J20" s="20" t="n">
        <v>5.34260692</v>
      </c>
      <c r="K20" s="18" t="n">
        <v>474.32104205</v>
      </c>
      <c r="L20" s="20" t="n">
        <v>4.65525641</v>
      </c>
      <c r="M20" s="18" t="n">
        <v>483.60514549</v>
      </c>
      <c r="N20" s="20" t="n">
        <v>4.86385173</v>
      </c>
      <c r="O20" s="18" t="n">
        <v>490.34259891</v>
      </c>
      <c r="P20" s="20" t="n">
        <v>4.57519172</v>
      </c>
      <c r="Q20" s="18" t="n">
        <v>481.1967617</v>
      </c>
      <c r="R20" s="20" t="n">
        <v>4.69105354</v>
      </c>
      <c r="S20" s="18" t="n">
        <v>460.6692804</v>
      </c>
      <c r="T20" s="20" t="n">
        <v>3.87668416</v>
      </c>
      <c r="U20" s="18" t="s">
        <v>481</v>
      </c>
      <c r="V20" s="20" t="s">
        <v>481</v>
      </c>
      <c r="W20" s="18" t="s">
        <v>481</v>
      </c>
      <c r="X20" s="20" t="s">
        <v>481</v>
      </c>
      <c r="Y20" s="18" t="s">
        <v>481</v>
      </c>
      <c r="Z20" s="20" t="s">
        <v>481</v>
      </c>
      <c r="AA20" s="18" t="s">
        <v>481</v>
      </c>
      <c r="AB20" s="20" t="s">
        <v>481</v>
      </c>
      <c r="AC20" s="18" t="n">
        <v>397.22031666</v>
      </c>
      <c r="AD20" s="20" t="n">
        <v>10.38424767</v>
      </c>
    </row>
    <row r="21" spans="1:30">
      <c r="A21" s="15" t="s">
        <v>496</v>
      </c>
      <c r="B21" s="17" t="n">
        <v>5741</v>
      </c>
      <c r="C21" s="18">
        <f>(45.0/B21*100)</f>
        <v/>
      </c>
      <c r="D21" s="19" t="n">
        <v>5696</v>
      </c>
      <c r="E21" s="18" t="n">
        <v>502.98881181</v>
      </c>
      <c r="F21" s="20" t="n">
        <v>3.75315664</v>
      </c>
      <c r="G21" s="18" t="n">
        <v>510.41278869</v>
      </c>
      <c r="H21" s="20" t="n">
        <v>3.93993867</v>
      </c>
      <c r="I21" s="18" t="n">
        <v>502.77405906</v>
      </c>
      <c r="J21" s="20" t="n">
        <v>3.97865209</v>
      </c>
      <c r="K21" s="18" t="n">
        <v>506.10162573</v>
      </c>
      <c r="L21" s="20" t="n">
        <v>4.00466533</v>
      </c>
      <c r="M21" s="18" t="n">
        <v>509.77891587</v>
      </c>
      <c r="N21" s="20" t="n">
        <v>3.96352279</v>
      </c>
      <c r="O21" s="18" t="n">
        <v>503.96657064</v>
      </c>
      <c r="P21" s="20" t="n">
        <v>3.91271616</v>
      </c>
      <c r="Q21" s="18" t="n">
        <v>510.26506692</v>
      </c>
      <c r="R21" s="20" t="n">
        <v>5.81162659</v>
      </c>
      <c r="S21" s="18" t="n">
        <v>482.73345424</v>
      </c>
      <c r="T21" s="20" t="n">
        <v>4.85729505</v>
      </c>
      <c r="U21" s="18" t="s">
        <v>481</v>
      </c>
      <c r="V21" s="20" t="s">
        <v>481</v>
      </c>
      <c r="W21" s="18" t="s">
        <v>481</v>
      </c>
      <c r="X21" s="20" t="s">
        <v>481</v>
      </c>
      <c r="Y21" s="18" t="s">
        <v>481</v>
      </c>
      <c r="Z21" s="20" t="s">
        <v>481</v>
      </c>
      <c r="AA21" s="18" t="s">
        <v>481</v>
      </c>
      <c r="AB21" s="20" t="s">
        <v>481</v>
      </c>
      <c r="AC21" s="18" t="n">
        <v>429.91712311</v>
      </c>
      <c r="AD21" s="20" t="n">
        <v>14.70546156</v>
      </c>
    </row>
    <row r="22" spans="1:30">
      <c r="A22" s="15" t="s">
        <v>497</v>
      </c>
      <c r="B22" s="17" t="n">
        <v>6598</v>
      </c>
      <c r="C22" s="18">
        <f>(34.0/B22*100)</f>
        <v/>
      </c>
      <c r="D22" s="19" t="n">
        <v>6564</v>
      </c>
      <c r="E22" s="18" t="n">
        <v>481.1516269</v>
      </c>
      <c r="F22" s="20" t="n">
        <v>5.31977438</v>
      </c>
      <c r="G22" s="18" t="n">
        <v>466.16347371</v>
      </c>
      <c r="H22" s="20" t="n">
        <v>4.91058322</v>
      </c>
      <c r="I22" s="18" t="n">
        <v>479.28978949</v>
      </c>
      <c r="J22" s="20" t="n">
        <v>4.76885389</v>
      </c>
      <c r="K22" s="18" t="n">
        <v>474.96983341</v>
      </c>
      <c r="L22" s="20" t="n">
        <v>5.40159551</v>
      </c>
      <c r="M22" s="18" t="n">
        <v>471.57905553</v>
      </c>
      <c r="N22" s="20" t="n">
        <v>5.92937973</v>
      </c>
      <c r="O22" s="18" t="n">
        <v>466.91748317</v>
      </c>
      <c r="P22" s="20" t="n">
        <v>6.28085289</v>
      </c>
      <c r="Q22" s="18" t="n">
        <v>456.57912844</v>
      </c>
      <c r="R22" s="20" t="n">
        <v>6.67932628</v>
      </c>
      <c r="S22" s="18" t="n">
        <v>461.79095932</v>
      </c>
      <c r="T22" s="20" t="n">
        <v>6.3705307</v>
      </c>
      <c r="U22" s="18" t="s">
        <v>481</v>
      </c>
      <c r="V22" s="20" t="s">
        <v>481</v>
      </c>
      <c r="W22" s="18" t="s">
        <v>481</v>
      </c>
      <c r="X22" s="20" t="s">
        <v>481</v>
      </c>
      <c r="Y22" s="18" t="s">
        <v>481</v>
      </c>
      <c r="Z22" s="20" t="s">
        <v>481</v>
      </c>
      <c r="AA22" s="18" t="s">
        <v>481</v>
      </c>
      <c r="AB22" s="20" t="s">
        <v>481</v>
      </c>
      <c r="AC22" s="18" t="n">
        <v>350.83329001</v>
      </c>
      <c r="AD22" s="20" t="n">
        <v>12.75571833</v>
      </c>
    </row>
    <row r="23" spans="1:30">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s">
        <v>481</v>
      </c>
      <c r="R23" s="20" t="s">
        <v>481</v>
      </c>
      <c r="S23" s="18" t="s">
        <v>481</v>
      </c>
      <c r="T23" s="20" t="s">
        <v>481</v>
      </c>
      <c r="U23" s="18" t="s">
        <v>481</v>
      </c>
      <c r="V23" s="20" t="s">
        <v>481</v>
      </c>
      <c r="W23" s="18" t="s">
        <v>481</v>
      </c>
      <c r="X23" s="20" t="s">
        <v>481</v>
      </c>
      <c r="Y23" s="18" t="n">
        <v>480.54676244</v>
      </c>
      <c r="Z23" s="20" t="n">
        <v>2.51595285</v>
      </c>
      <c r="AA23" s="18" t="s">
        <v>481</v>
      </c>
      <c r="AB23" s="20" t="s">
        <v>481</v>
      </c>
      <c r="AC23" s="18" t="s">
        <v>481</v>
      </c>
      <c r="AD23" s="20" t="s">
        <v>481</v>
      </c>
    </row>
    <row r="24" spans="1:30">
      <c r="A24" s="15" t="s">
        <v>499</v>
      </c>
      <c r="B24" s="17" t="n">
        <v>6647</v>
      </c>
      <c r="C24" s="18">
        <f>(7.0/B24*100)</f>
        <v/>
      </c>
      <c r="D24" s="19" t="n">
        <v>6640</v>
      </c>
      <c r="E24" s="18" t="n">
        <v>549.40241062</v>
      </c>
      <c r="F24" s="20" t="n">
        <v>3.55801283</v>
      </c>
      <c r="G24" s="18" t="n">
        <v>540.5873097899999</v>
      </c>
      <c r="H24" s="20" t="n">
        <v>5.17317687</v>
      </c>
      <c r="I24" s="18" t="n">
        <v>539.1852374600001</v>
      </c>
      <c r="J24" s="20" t="n">
        <v>5.0943408</v>
      </c>
      <c r="K24" s="18" t="n">
        <v>527.22936816</v>
      </c>
      <c r="L24" s="20" t="n">
        <v>5.24862547</v>
      </c>
      <c r="M24" s="18" t="n">
        <v>536.9811426</v>
      </c>
      <c r="N24" s="20" t="n">
        <v>6.66273355</v>
      </c>
      <c r="O24" s="18" t="n">
        <v>537.23522331</v>
      </c>
      <c r="P24" s="20" t="n">
        <v>6.73639029</v>
      </c>
      <c r="Q24" s="18" t="n">
        <v>553.18821306</v>
      </c>
      <c r="R24" s="20" t="n">
        <v>4.03086239</v>
      </c>
      <c r="S24" s="18" t="n">
        <v>524.73909918</v>
      </c>
      <c r="T24" s="20" t="n">
        <v>3.89272061</v>
      </c>
      <c r="U24" s="18" t="s">
        <v>481</v>
      </c>
      <c r="V24" s="20" t="s">
        <v>481</v>
      </c>
      <c r="W24" s="18" t="s">
        <v>481</v>
      </c>
      <c r="X24" s="20" t="s">
        <v>481</v>
      </c>
      <c r="Y24" s="18" t="s">
        <v>481</v>
      </c>
      <c r="Z24" s="20" t="s">
        <v>481</v>
      </c>
      <c r="AA24" s="18" t="s">
        <v>481</v>
      </c>
      <c r="AB24" s="20" t="s">
        <v>481</v>
      </c>
      <c r="AC24" s="18" t="n">
        <v>436.04158505</v>
      </c>
      <c r="AD24" s="20" t="n">
        <v>10.89988154</v>
      </c>
    </row>
    <row r="25" spans="1:30">
      <c r="A25" s="15" t="s">
        <v>500</v>
      </c>
      <c r="B25" s="17" t="n">
        <v>5581</v>
      </c>
      <c r="C25" s="18">
        <f>(25.0/B25*100)</f>
        <v/>
      </c>
      <c r="D25" s="19" t="n">
        <v>5556</v>
      </c>
      <c r="E25" s="18" t="n">
        <v>531.1737308199999</v>
      </c>
      <c r="F25" s="20" t="n">
        <v>3.40178403</v>
      </c>
      <c r="G25" s="18" t="n">
        <v>521.56506499</v>
      </c>
      <c r="H25" s="20" t="n">
        <v>4.38216234</v>
      </c>
      <c r="I25" s="18" t="n">
        <v>522.78660251</v>
      </c>
      <c r="J25" s="20" t="n">
        <v>3.54240494</v>
      </c>
      <c r="K25" s="18" t="n">
        <v>512.58872042</v>
      </c>
      <c r="L25" s="20" t="n">
        <v>5.6676227</v>
      </c>
      <c r="M25" s="18" t="n">
        <v>511.27007305</v>
      </c>
      <c r="N25" s="20" t="n">
        <v>6.38913889</v>
      </c>
      <c r="O25" s="18" t="n">
        <v>497.92784406</v>
      </c>
      <c r="P25" s="20" t="n">
        <v>6.0473184</v>
      </c>
      <c r="Q25" s="18" t="n">
        <v>495.54936279</v>
      </c>
      <c r="R25" s="20" t="n">
        <v>9.29352476</v>
      </c>
      <c r="S25" s="18" t="n">
        <v>476.87968072</v>
      </c>
      <c r="T25" s="20" t="n">
        <v>7.43016703</v>
      </c>
      <c r="U25" s="18" t="s">
        <v>481</v>
      </c>
      <c r="V25" s="20" t="s">
        <v>481</v>
      </c>
      <c r="W25" s="18" t="s">
        <v>481</v>
      </c>
      <c r="X25" s="20" t="s">
        <v>481</v>
      </c>
      <c r="Y25" s="18" t="s">
        <v>481</v>
      </c>
      <c r="Z25" s="20" t="s">
        <v>481</v>
      </c>
      <c r="AA25" s="18" t="s">
        <v>481</v>
      </c>
      <c r="AB25" s="20" t="s">
        <v>481</v>
      </c>
      <c r="AC25" s="18" t="n">
        <v>413.54843227</v>
      </c>
      <c r="AD25" s="20" t="n">
        <v>17.69543082</v>
      </c>
    </row>
    <row r="26" spans="1:30">
      <c r="A26" s="15" t="s">
        <v>501</v>
      </c>
      <c r="B26" s="17" t="n">
        <v>4869</v>
      </c>
      <c r="C26" s="18">
        <f>(49.0/B26*100)</f>
        <v/>
      </c>
      <c r="D26" s="19" t="n">
        <v>4820</v>
      </c>
      <c r="E26" s="18" t="n">
        <v>502.7837903</v>
      </c>
      <c r="F26" s="20" t="n">
        <v>4.75175404</v>
      </c>
      <c r="G26" s="18" t="n">
        <v>494.52103035</v>
      </c>
      <c r="H26" s="20" t="n">
        <v>3.87008639</v>
      </c>
      <c r="I26" s="18" t="n">
        <v>493.70534309</v>
      </c>
      <c r="J26" s="20" t="n">
        <v>3.48765566</v>
      </c>
      <c r="K26" s="18" t="n">
        <v>493.28604924</v>
      </c>
      <c r="L26" s="20" t="n">
        <v>3.60384354</v>
      </c>
      <c r="M26" s="18" t="n">
        <v>496.90134423</v>
      </c>
      <c r="N26" s="20" t="n">
        <v>4.1643652</v>
      </c>
      <c r="O26" s="18" t="n">
        <v>487.24165604</v>
      </c>
      <c r="P26" s="20" t="n">
        <v>3.65910173</v>
      </c>
      <c r="Q26" s="18" t="n">
        <v>488.26814373</v>
      </c>
      <c r="R26" s="20" t="n">
        <v>6.81139307</v>
      </c>
      <c r="S26" s="18" t="n">
        <v>471.16116013</v>
      </c>
      <c r="T26" s="20" t="n">
        <v>4.06998163</v>
      </c>
      <c r="U26" s="18" t="s">
        <v>481</v>
      </c>
      <c r="V26" s="20" t="s">
        <v>481</v>
      </c>
      <c r="W26" s="18" t="s">
        <v>481</v>
      </c>
      <c r="X26" s="20" t="s">
        <v>481</v>
      </c>
      <c r="Y26" s="18" t="s">
        <v>481</v>
      </c>
      <c r="Z26" s="20" t="s">
        <v>481</v>
      </c>
      <c r="AA26" s="18" t="s">
        <v>481</v>
      </c>
      <c r="AB26" s="20" t="s">
        <v>481</v>
      </c>
      <c r="AC26" s="18" t="n">
        <v>431.79732732</v>
      </c>
      <c r="AD26" s="20" t="n">
        <v>12.08269337</v>
      </c>
    </row>
    <row r="27" spans="1:30">
      <c r="A27" s="15" t="s">
        <v>502</v>
      </c>
      <c r="B27" s="17" t="n">
        <v>5299</v>
      </c>
      <c r="C27" s="18">
        <f>(43.0/B27*100)</f>
        <v/>
      </c>
      <c r="D27" s="19" t="n">
        <v>5256</v>
      </c>
      <c r="E27" s="18" t="n">
        <v>477.46352884</v>
      </c>
      <c r="F27" s="20" t="n">
        <v>3.65794176</v>
      </c>
      <c r="G27" s="18" t="n">
        <v>485.8225141</v>
      </c>
      <c r="H27" s="20" t="n">
        <v>3.77866981</v>
      </c>
      <c r="I27" s="18" t="n">
        <v>482.73929512</v>
      </c>
      <c r="J27" s="20" t="n">
        <v>3.37082537</v>
      </c>
      <c r="K27" s="18" t="n">
        <v>496.51328026</v>
      </c>
      <c r="L27" s="20" t="n">
        <v>3.67232497</v>
      </c>
      <c r="M27" s="18" t="n">
        <v>505.15235429</v>
      </c>
      <c r="N27" s="20" t="n">
        <v>4.07419803</v>
      </c>
      <c r="O27" s="18" t="n">
        <v>509.6019067</v>
      </c>
      <c r="P27" s="20" t="n">
        <v>4.64693427</v>
      </c>
      <c r="Q27" s="18" t="n">
        <v>509.38117801</v>
      </c>
      <c r="R27" s="20" t="n">
        <v>6.67323726</v>
      </c>
      <c r="S27" s="18" t="n">
        <v>457.01129969</v>
      </c>
      <c r="T27" s="20" t="n">
        <v>3.82215252</v>
      </c>
      <c r="U27" s="18" t="s">
        <v>481</v>
      </c>
      <c r="V27" s="20" t="s">
        <v>481</v>
      </c>
      <c r="W27" s="18" t="s">
        <v>481</v>
      </c>
      <c r="X27" s="20" t="s">
        <v>481</v>
      </c>
      <c r="Y27" s="18" t="s">
        <v>481</v>
      </c>
      <c r="Z27" s="20" t="s">
        <v>481</v>
      </c>
      <c r="AA27" s="18" t="s">
        <v>481</v>
      </c>
      <c r="AB27" s="20" t="s">
        <v>481</v>
      </c>
      <c r="AC27" s="18" t="n">
        <v>396.22410147</v>
      </c>
      <c r="AD27" s="20" t="n">
        <v>5.96930934</v>
      </c>
    </row>
    <row r="28" spans="1:30">
      <c r="A28" s="15" t="s">
        <v>503</v>
      </c>
      <c r="B28" s="17" t="n">
        <v>7568</v>
      </c>
      <c r="C28" s="18">
        <f>(145.0/B28*100)</f>
        <v/>
      </c>
      <c r="D28" s="19" t="n">
        <v>7423</v>
      </c>
      <c r="E28" s="18" t="n">
        <v>423.35395216</v>
      </c>
      <c r="F28" s="20" t="n">
        <v>3.41911364</v>
      </c>
      <c r="G28" s="18" t="n">
        <v>407.58900793</v>
      </c>
      <c r="H28" s="20" t="n">
        <v>3.07387824</v>
      </c>
      <c r="I28" s="18" t="n">
        <v>409.92373118</v>
      </c>
      <c r="J28" s="20" t="n">
        <v>3.16201905</v>
      </c>
      <c r="K28" s="18" t="n">
        <v>420.38711932</v>
      </c>
      <c r="L28" s="20" t="n">
        <v>3.04292625</v>
      </c>
      <c r="M28" s="18" t="n">
        <v>426.78658807</v>
      </c>
      <c r="N28" s="20" t="n">
        <v>3.67888452</v>
      </c>
      <c r="O28" s="18" t="n">
        <v>423.9301602</v>
      </c>
      <c r="P28" s="20" t="n">
        <v>3.55743708</v>
      </c>
      <c r="Q28" s="18" t="n">
        <v>429.56647636</v>
      </c>
      <c r="R28" s="20" t="n">
        <v>5.55763137</v>
      </c>
      <c r="S28" s="18" t="n">
        <v>419.10309661</v>
      </c>
      <c r="T28" s="20" t="n">
        <v>3.36820736</v>
      </c>
      <c r="U28" s="18" t="s">
        <v>481</v>
      </c>
      <c r="V28" s="20" t="s">
        <v>481</v>
      </c>
      <c r="W28" s="18" t="s">
        <v>481</v>
      </c>
      <c r="X28" s="20" t="s">
        <v>481</v>
      </c>
      <c r="Y28" s="18" t="s">
        <v>481</v>
      </c>
      <c r="Z28" s="20" t="s">
        <v>481</v>
      </c>
      <c r="AA28" s="18" t="s">
        <v>481</v>
      </c>
      <c r="AB28" s="20" t="s">
        <v>481</v>
      </c>
      <c r="AC28" s="18" t="n">
        <v>375.52424234</v>
      </c>
      <c r="AD28" s="20" t="n">
        <v>8.851781839999999</v>
      </c>
    </row>
    <row r="29" spans="1:30">
      <c r="A29" s="15" t="s">
        <v>504</v>
      </c>
      <c r="B29" s="17" t="n">
        <v>5385</v>
      </c>
      <c r="C29" s="18">
        <f>(30.0/B29*100)</f>
        <v/>
      </c>
      <c r="D29" s="19" t="n">
        <v>5355</v>
      </c>
      <c r="E29" s="18" t="n">
        <v>503.98548057</v>
      </c>
      <c r="F29" s="20" t="n">
        <v>4.37919945</v>
      </c>
      <c r="G29" s="18" t="n">
        <v>502.27476807</v>
      </c>
      <c r="H29" s="20" t="n">
        <v>4.15762834</v>
      </c>
      <c r="I29" s="18" t="n">
        <v>516.01444456</v>
      </c>
      <c r="J29" s="20" t="n">
        <v>4.69776982</v>
      </c>
      <c r="K29" s="18" t="n">
        <v>524.02369177</v>
      </c>
      <c r="L29" s="20" t="n">
        <v>3.17000154</v>
      </c>
      <c r="M29" s="18" t="n">
        <v>527.8171965</v>
      </c>
      <c r="N29" s="20" t="n">
        <v>4.323522</v>
      </c>
      <c r="O29" s="18" t="n">
        <v>515.64242796</v>
      </c>
      <c r="P29" s="20" t="n">
        <v>6.27972607</v>
      </c>
      <c r="Q29" s="18" t="n">
        <v>519.5227975</v>
      </c>
      <c r="R29" s="20" t="n">
        <v>8.114369099999999</v>
      </c>
      <c r="S29" s="18" t="n">
        <v>498.35645055</v>
      </c>
      <c r="T29" s="20" t="n">
        <v>7.75858552</v>
      </c>
      <c r="U29" s="18" t="s">
        <v>481</v>
      </c>
      <c r="V29" s="20" t="s">
        <v>481</v>
      </c>
      <c r="W29" s="18" t="s">
        <v>481</v>
      </c>
      <c r="X29" s="20" t="s">
        <v>481</v>
      </c>
      <c r="Y29" s="18" t="n">
        <v>358.28551468</v>
      </c>
      <c r="Z29" s="20" t="n">
        <v>8.567023300000001</v>
      </c>
      <c r="AA29" s="18" t="s">
        <v>481</v>
      </c>
      <c r="AB29" s="20" t="s">
        <v>481</v>
      </c>
      <c r="AC29" s="18" t="n">
        <v>429.75021569</v>
      </c>
      <c r="AD29" s="20" t="n">
        <v>11.32624552</v>
      </c>
    </row>
    <row r="30" spans="1:30">
      <c r="A30" s="15" t="s">
        <v>505</v>
      </c>
      <c r="B30" s="17" t="n">
        <v>4520</v>
      </c>
      <c r="C30" s="18">
        <f>(131.0/B30*100)</f>
        <v/>
      </c>
      <c r="D30" s="19" t="n">
        <v>4389</v>
      </c>
      <c r="E30" s="18" t="n">
        <v>521.37171615</v>
      </c>
      <c r="F30" s="20" t="n">
        <v>4.48811207</v>
      </c>
      <c r="G30" s="18" t="n">
        <v>525.60403305</v>
      </c>
      <c r="H30" s="20" t="n">
        <v>5.24951344</v>
      </c>
      <c r="I30" s="18" t="n">
        <v>527.29544526</v>
      </c>
      <c r="J30" s="20" t="n">
        <v>4.23212843</v>
      </c>
      <c r="K30" s="18" t="n">
        <v>521.2712900400001</v>
      </c>
      <c r="L30" s="20" t="n">
        <v>4.49339656</v>
      </c>
      <c r="M30" s="18" t="n">
        <v>514.24742059</v>
      </c>
      <c r="N30" s="20" t="n">
        <v>5.20016433</v>
      </c>
      <c r="O30" s="18" t="n">
        <v>513.15499168</v>
      </c>
      <c r="P30" s="20" t="n">
        <v>5.95040187</v>
      </c>
      <c r="Q30" s="18" t="n">
        <v>522.0840551700001</v>
      </c>
      <c r="R30" s="20" t="n">
        <v>6.75537986</v>
      </c>
      <c r="S30" s="18" t="n">
        <v>498.24778019</v>
      </c>
      <c r="T30" s="20" t="n">
        <v>4.9845347</v>
      </c>
      <c r="U30" s="18" t="s">
        <v>481</v>
      </c>
      <c r="V30" s="20" t="s">
        <v>481</v>
      </c>
      <c r="W30" s="18" t="s">
        <v>481</v>
      </c>
      <c r="X30" s="20" t="s">
        <v>481</v>
      </c>
      <c r="Y30" s="18" t="s">
        <v>481</v>
      </c>
      <c r="Z30" s="20" t="s">
        <v>481</v>
      </c>
      <c r="AA30" s="18" t="s">
        <v>481</v>
      </c>
      <c r="AB30" s="20" t="s">
        <v>481</v>
      </c>
      <c r="AC30" s="18" t="n">
        <v>408.4280363</v>
      </c>
      <c r="AD30" s="20" t="n">
        <v>7.7302533</v>
      </c>
    </row>
    <row r="31" spans="1:30">
      <c r="A31" s="15" t="s">
        <v>506</v>
      </c>
      <c r="B31" s="17" t="n">
        <v>5456</v>
      </c>
      <c r="C31" s="18">
        <f>(135.0/B31*100)</f>
        <v/>
      </c>
      <c r="D31" s="19" t="n">
        <v>5321</v>
      </c>
      <c r="E31" s="18" t="n">
        <v>497.08442906</v>
      </c>
      <c r="F31" s="20" t="n">
        <v>4.03040908</v>
      </c>
      <c r="G31" s="18" t="n">
        <v>499.32661959</v>
      </c>
      <c r="H31" s="20" t="n">
        <v>4.35097459</v>
      </c>
      <c r="I31" s="18" t="n">
        <v>502.30151052</v>
      </c>
      <c r="J31" s="20" t="n">
        <v>4.10057921</v>
      </c>
      <c r="K31" s="18" t="n">
        <v>506.32331953</v>
      </c>
      <c r="L31" s="20" t="n">
        <v>4.12901587</v>
      </c>
      <c r="M31" s="18" t="n">
        <v>515.84669235</v>
      </c>
      <c r="N31" s="20" t="n">
        <v>4.49868121</v>
      </c>
      <c r="O31" s="18" t="n">
        <v>506.74727722</v>
      </c>
      <c r="P31" s="20" t="n">
        <v>4.36518358</v>
      </c>
      <c r="Q31" s="18" t="n">
        <v>502.31670513</v>
      </c>
      <c r="R31" s="20" t="n">
        <v>5.21942082</v>
      </c>
      <c r="S31" s="18" t="n">
        <v>494.40029168</v>
      </c>
      <c r="T31" s="20" t="n">
        <v>4.35164683</v>
      </c>
      <c r="U31" s="18" t="s">
        <v>481</v>
      </c>
      <c r="V31" s="20" t="s">
        <v>481</v>
      </c>
      <c r="W31" s="18" t="s">
        <v>481</v>
      </c>
      <c r="X31" s="20" t="s">
        <v>481</v>
      </c>
      <c r="Y31" s="18" t="s">
        <v>481</v>
      </c>
      <c r="Z31" s="20" t="s">
        <v>481</v>
      </c>
      <c r="AA31" s="18" t="s">
        <v>481</v>
      </c>
      <c r="AB31" s="20" t="s">
        <v>481</v>
      </c>
      <c r="AC31" s="18" t="n">
        <v>407.59485032</v>
      </c>
      <c r="AD31" s="20" t="n">
        <v>6.97526921</v>
      </c>
    </row>
    <row r="32" spans="1:30">
      <c r="A32" s="15" t="s">
        <v>507</v>
      </c>
      <c r="B32" s="17" t="n">
        <v>4478</v>
      </c>
      <c r="C32" s="18">
        <f>(6.0/B32*100)</f>
        <v/>
      </c>
      <c r="D32" s="19" t="n">
        <v>4472</v>
      </c>
      <c r="E32" s="18" t="n">
        <v>508.34775838</v>
      </c>
      <c r="F32" s="20" t="n">
        <v>5.204112</v>
      </c>
      <c r="G32" s="18" t="n">
        <v>506.5121421</v>
      </c>
      <c r="H32" s="20" t="n">
        <v>4.7805835</v>
      </c>
      <c r="I32" s="18" t="n">
        <v>503.95107061</v>
      </c>
      <c r="J32" s="20" t="n">
        <v>3.83965423</v>
      </c>
      <c r="K32" s="18" t="n">
        <v>503.46302317</v>
      </c>
      <c r="L32" s="20" t="n">
        <v>4.5907973</v>
      </c>
      <c r="M32" s="18" t="n">
        <v>511.29062238</v>
      </c>
      <c r="N32" s="20" t="n">
        <v>4.40476192</v>
      </c>
      <c r="O32" s="18" t="n">
        <v>508.32078434</v>
      </c>
      <c r="P32" s="20" t="n">
        <v>4.48491233</v>
      </c>
      <c r="Q32" s="18" t="n">
        <v>507.0298735</v>
      </c>
      <c r="R32" s="20" t="n">
        <v>5.42395132</v>
      </c>
      <c r="S32" s="18" t="n">
        <v>486.61482381</v>
      </c>
      <c r="T32" s="20" t="n">
        <v>3.70778636</v>
      </c>
      <c r="U32" s="18" t="s">
        <v>481</v>
      </c>
      <c r="V32" s="20" t="s">
        <v>481</v>
      </c>
      <c r="W32" s="18" t="s">
        <v>481</v>
      </c>
      <c r="X32" s="20" t="s">
        <v>481</v>
      </c>
      <c r="Y32" s="18" t="s">
        <v>481</v>
      </c>
      <c r="Z32" s="20" t="s">
        <v>481</v>
      </c>
      <c r="AA32" s="18" t="s">
        <v>481</v>
      </c>
      <c r="AB32" s="20" t="s">
        <v>481</v>
      </c>
      <c r="AC32" s="18" t="n">
        <v>400.72107544</v>
      </c>
      <c r="AD32" s="20" t="n">
        <v>18.18431505</v>
      </c>
    </row>
    <row r="33" spans="1:30">
      <c r="A33" s="15" t="s">
        <v>508</v>
      </c>
      <c r="B33" s="17" t="n">
        <v>7325</v>
      </c>
      <c r="C33" s="18">
        <f>(77.0/B33*100)</f>
        <v/>
      </c>
      <c r="D33" s="19" t="n">
        <v>7248</v>
      </c>
      <c r="E33" s="18" t="n">
        <v>510.33501492</v>
      </c>
      <c r="F33" s="20" t="n">
        <v>4.04539275</v>
      </c>
      <c r="G33" s="18" t="n">
        <v>494.39083318</v>
      </c>
      <c r="H33" s="20" t="n">
        <v>4.24383805</v>
      </c>
      <c r="I33" s="18" t="n">
        <v>498.43253332</v>
      </c>
      <c r="J33" s="20" t="n">
        <v>4.02838836</v>
      </c>
      <c r="K33" s="18" t="n">
        <v>507.9081474</v>
      </c>
      <c r="L33" s="20" t="n">
        <v>3.79350521</v>
      </c>
      <c r="M33" s="18" t="n">
        <v>513.93074828</v>
      </c>
      <c r="N33" s="20" t="n">
        <v>4.80713822</v>
      </c>
      <c r="O33" s="18" t="n">
        <v>507.55869561</v>
      </c>
      <c r="P33" s="20" t="n">
        <v>5.29878967</v>
      </c>
      <c r="Q33" s="18" t="n">
        <v>524.33715233</v>
      </c>
      <c r="R33" s="20" t="n">
        <v>7.25946887</v>
      </c>
      <c r="S33" s="18" t="n">
        <v>479.65989908</v>
      </c>
      <c r="T33" s="20" t="n">
        <v>4.76353316</v>
      </c>
      <c r="U33" s="18" t="s">
        <v>481</v>
      </c>
      <c r="V33" s="20" t="s">
        <v>481</v>
      </c>
      <c r="W33" s="18" t="s">
        <v>481</v>
      </c>
      <c r="X33" s="20" t="s">
        <v>481</v>
      </c>
      <c r="Y33" s="18" t="s">
        <v>481</v>
      </c>
      <c r="Z33" s="20" t="s">
        <v>481</v>
      </c>
      <c r="AA33" s="18" t="s">
        <v>481</v>
      </c>
      <c r="AB33" s="20" t="s">
        <v>481</v>
      </c>
      <c r="AC33" s="18" t="n">
        <v>422.95441268</v>
      </c>
      <c r="AD33" s="20" t="n">
        <v>8.09127058</v>
      </c>
    </row>
    <row r="34" spans="1:30">
      <c r="A34" s="15" t="s">
        <v>509</v>
      </c>
      <c r="B34" s="17" t="n">
        <v>6350</v>
      </c>
      <c r="C34" s="18">
        <f>(54.0/B34*100)</f>
        <v/>
      </c>
      <c r="D34" s="19" t="n">
        <v>6296</v>
      </c>
      <c r="E34" s="18" t="n">
        <v>470.2405061</v>
      </c>
      <c r="F34" s="20" t="n">
        <v>4.82705631</v>
      </c>
      <c r="G34" s="18" t="n">
        <v>463.61575996</v>
      </c>
      <c r="H34" s="20" t="n">
        <v>4.74205653</v>
      </c>
      <c r="I34" s="18" t="n">
        <v>466.49163145</v>
      </c>
      <c r="J34" s="20" t="n">
        <v>3.6710213</v>
      </c>
      <c r="K34" s="18" t="n">
        <v>470.58093749</v>
      </c>
      <c r="L34" s="20" t="n">
        <v>4.29310315</v>
      </c>
      <c r="M34" s="18" t="n">
        <v>479.97175369</v>
      </c>
      <c r="N34" s="20" t="n">
        <v>4.89942363</v>
      </c>
      <c r="O34" s="18" t="n">
        <v>474.65679694</v>
      </c>
      <c r="P34" s="20" t="n">
        <v>4.61170683</v>
      </c>
      <c r="Q34" s="18" t="n">
        <v>479.98130765</v>
      </c>
      <c r="R34" s="20" t="n">
        <v>5.70641319</v>
      </c>
      <c r="S34" s="18" t="n">
        <v>457.41666562</v>
      </c>
      <c r="T34" s="20" t="n">
        <v>3.32896124</v>
      </c>
      <c r="U34" s="18" t="s">
        <v>481</v>
      </c>
      <c r="V34" s="20" t="s">
        <v>481</v>
      </c>
      <c r="W34" s="18" t="s">
        <v>481</v>
      </c>
      <c r="X34" s="20" t="s">
        <v>481</v>
      </c>
      <c r="Y34" s="18" t="n">
        <v>306.56969545</v>
      </c>
      <c r="Z34" s="20" t="n">
        <v>10.27624616</v>
      </c>
      <c r="AA34" s="18" t="s">
        <v>481</v>
      </c>
      <c r="AB34" s="20" t="s">
        <v>481</v>
      </c>
      <c r="AC34" s="18" t="n">
        <v>371.7464741</v>
      </c>
      <c r="AD34" s="20" t="n">
        <v>9.039882929999999</v>
      </c>
    </row>
    <row r="35" spans="1:30">
      <c r="A35" s="15" t="s">
        <v>510</v>
      </c>
      <c r="B35" s="17" t="n">
        <v>6406</v>
      </c>
      <c r="C35" s="18">
        <f>(47.0/B35*100)</f>
        <v/>
      </c>
      <c r="D35" s="19" t="n">
        <v>6359</v>
      </c>
      <c r="E35" s="18" t="n">
        <v>516.76271065</v>
      </c>
      <c r="F35" s="20" t="n">
        <v>4.39348358</v>
      </c>
      <c r="G35" s="18" t="n">
        <v>506.89388932</v>
      </c>
      <c r="H35" s="20" t="n">
        <v>4.49967866</v>
      </c>
      <c r="I35" s="18" t="n">
        <v>523.7821272899999</v>
      </c>
      <c r="J35" s="20" t="n">
        <v>4.04915711</v>
      </c>
      <c r="K35" s="18" t="n">
        <v>515.74159895</v>
      </c>
      <c r="L35" s="20" t="n">
        <v>3.73678559</v>
      </c>
      <c r="M35" s="18" t="n">
        <v>525.31786672</v>
      </c>
      <c r="N35" s="20" t="n">
        <v>3.67754356</v>
      </c>
      <c r="O35" s="18" t="n">
        <v>522.65094751</v>
      </c>
      <c r="P35" s="20" t="n">
        <v>4.60506013</v>
      </c>
      <c r="Q35" s="18" t="n">
        <v>519.79574958</v>
      </c>
      <c r="R35" s="20" t="n">
        <v>5.49095943</v>
      </c>
      <c r="S35" s="18" t="n">
        <v>506.15633067</v>
      </c>
      <c r="T35" s="20" t="n">
        <v>3.78375195</v>
      </c>
      <c r="U35" s="18" t="s">
        <v>481</v>
      </c>
      <c r="V35" s="20" t="s">
        <v>481</v>
      </c>
      <c r="W35" s="18" t="s">
        <v>481</v>
      </c>
      <c r="X35" s="20" t="s">
        <v>481</v>
      </c>
      <c r="Y35" s="18" t="n">
        <v>374.85244494</v>
      </c>
      <c r="Z35" s="20" t="n">
        <v>5.84040672</v>
      </c>
      <c r="AA35" s="18" t="s">
        <v>481</v>
      </c>
      <c r="AB35" s="20" t="s">
        <v>481</v>
      </c>
      <c r="AC35" s="18" t="n">
        <v>421.3234242</v>
      </c>
      <c r="AD35" s="20" t="n">
        <v>11.26093877</v>
      </c>
    </row>
    <row r="36" spans="1:30">
      <c r="A36" s="15" t="s">
        <v>511</v>
      </c>
      <c r="B36" s="17" t="n">
        <v>6736</v>
      </c>
      <c r="C36" s="18">
        <f>(38.0/B36*100)</f>
        <v/>
      </c>
      <c r="D36" s="19" t="n">
        <v>6698</v>
      </c>
      <c r="E36" s="18" t="n">
        <v>491.79892577</v>
      </c>
      <c r="F36" s="20" t="n">
        <v>3.08867451</v>
      </c>
      <c r="G36" s="18" t="n">
        <v>491.5564149</v>
      </c>
      <c r="H36" s="20" t="n">
        <v>3.39662647</v>
      </c>
      <c r="I36" s="18" t="n">
        <v>491.69119509</v>
      </c>
      <c r="J36" s="20" t="n">
        <v>2.91012138</v>
      </c>
      <c r="K36" s="18" t="n">
        <v>499.13945187</v>
      </c>
      <c r="L36" s="20" t="n">
        <v>3.43703605</v>
      </c>
      <c r="M36" s="18" t="n">
        <v>500.11072774</v>
      </c>
      <c r="N36" s="20" t="n">
        <v>3.80321654</v>
      </c>
      <c r="O36" s="18" t="n">
        <v>503.34204922</v>
      </c>
      <c r="P36" s="20" t="n">
        <v>5.01998251</v>
      </c>
      <c r="Q36" s="18" t="n">
        <v>507.62872426</v>
      </c>
      <c r="R36" s="20" t="n">
        <v>5.78654968</v>
      </c>
      <c r="S36" s="18" t="n">
        <v>479.48621894</v>
      </c>
      <c r="T36" s="20" t="n">
        <v>5.30658628</v>
      </c>
      <c r="U36" s="18" t="s">
        <v>481</v>
      </c>
      <c r="V36" s="20" t="s">
        <v>481</v>
      </c>
      <c r="W36" s="18" t="s">
        <v>481</v>
      </c>
      <c r="X36" s="20" t="s">
        <v>481</v>
      </c>
      <c r="Y36" s="18" t="s">
        <v>481</v>
      </c>
      <c r="Z36" s="20" t="s">
        <v>481</v>
      </c>
      <c r="AA36" s="18" t="s">
        <v>481</v>
      </c>
      <c r="AB36" s="20" t="s">
        <v>481</v>
      </c>
      <c r="AC36" s="18" t="n">
        <v>412.02956664</v>
      </c>
      <c r="AD36" s="20" t="n">
        <v>9.790262759999999</v>
      </c>
    </row>
    <row r="37" spans="1:30">
      <c r="A37" s="15" t="s">
        <v>512</v>
      </c>
      <c r="B37" s="17" t="n">
        <v>5458</v>
      </c>
      <c r="C37" s="18">
        <f>(79.0/B37*100)</f>
        <v/>
      </c>
      <c r="D37" s="19" t="n">
        <v>5379</v>
      </c>
      <c r="E37" s="18" t="n">
        <v>485.92068579</v>
      </c>
      <c r="F37" s="20" t="n">
        <v>5.7669735</v>
      </c>
      <c r="G37" s="18" t="n">
        <v>489.61216964</v>
      </c>
      <c r="H37" s="20" t="n">
        <v>5.73925392</v>
      </c>
      <c r="I37" s="18" t="n">
        <v>505.18258012</v>
      </c>
      <c r="J37" s="20" t="n">
        <v>4.75774271</v>
      </c>
      <c r="K37" s="18" t="n">
        <v>507.55389507</v>
      </c>
      <c r="L37" s="20" t="n">
        <v>4.35118665</v>
      </c>
      <c r="M37" s="18" t="n">
        <v>513.65860934</v>
      </c>
      <c r="N37" s="20" t="n">
        <v>5.44135273</v>
      </c>
      <c r="O37" s="18" t="n">
        <v>502.72184946</v>
      </c>
      <c r="P37" s="20" t="n">
        <v>5.10994046</v>
      </c>
      <c r="Q37" s="18" t="n">
        <v>514.58576438</v>
      </c>
      <c r="R37" s="20" t="n">
        <v>5.39601259</v>
      </c>
      <c r="S37" s="18" t="n">
        <v>482.38346287</v>
      </c>
      <c r="T37" s="20" t="n">
        <v>6.06214534</v>
      </c>
      <c r="U37" s="18" t="s">
        <v>481</v>
      </c>
      <c r="V37" s="20" t="s">
        <v>481</v>
      </c>
      <c r="W37" s="18" t="s">
        <v>481</v>
      </c>
      <c r="X37" s="20" t="s">
        <v>481</v>
      </c>
      <c r="Y37" s="18" t="s">
        <v>481</v>
      </c>
      <c r="Z37" s="20" t="s">
        <v>481</v>
      </c>
      <c r="AA37" s="18" t="s">
        <v>481</v>
      </c>
      <c r="AB37" s="20" t="s">
        <v>481</v>
      </c>
      <c r="AC37" s="18" t="n">
        <v>391.91810391</v>
      </c>
      <c r="AD37" s="20" t="n">
        <v>6.46333928</v>
      </c>
    </row>
    <row r="38" spans="1:30">
      <c r="A38" s="15" t="s">
        <v>513</v>
      </c>
      <c r="B38" s="17" t="n">
        <v>5860</v>
      </c>
      <c r="C38" s="18">
        <f>(18.0/B38*100)</f>
        <v/>
      </c>
      <c r="D38" s="19" t="n">
        <v>5842</v>
      </c>
      <c r="E38" s="18" t="n">
        <v>503.4443621</v>
      </c>
      <c r="F38" s="20" t="n">
        <v>4.09512902</v>
      </c>
      <c r="G38" s="18" t="n">
        <v>512.03257694</v>
      </c>
      <c r="H38" s="20" t="n">
        <v>4.47097478</v>
      </c>
      <c r="I38" s="18" t="n">
        <v>507.5486531</v>
      </c>
      <c r="J38" s="20" t="n">
        <v>4.94110288</v>
      </c>
      <c r="K38" s="18" t="n">
        <v>510.96603697</v>
      </c>
      <c r="L38" s="20" t="n">
        <v>4.19787963</v>
      </c>
      <c r="M38" s="18" t="n">
        <v>521.52972588</v>
      </c>
      <c r="N38" s="20" t="n">
        <v>4.89142214</v>
      </c>
      <c r="O38" s="18" t="n">
        <v>519.33753776</v>
      </c>
      <c r="P38" s="20" t="n">
        <v>5.52926749</v>
      </c>
      <c r="Q38" s="18" t="n">
        <v>510.08018499</v>
      </c>
      <c r="R38" s="20" t="n">
        <v>7.14175172</v>
      </c>
      <c r="S38" s="18" t="n">
        <v>478.61990694</v>
      </c>
      <c r="T38" s="20" t="n">
        <v>6.65676887</v>
      </c>
      <c r="U38" s="18" t="s">
        <v>481</v>
      </c>
      <c r="V38" s="20" t="s">
        <v>481</v>
      </c>
      <c r="W38" s="18" t="s">
        <v>481</v>
      </c>
      <c r="X38" s="20" t="s">
        <v>481</v>
      </c>
      <c r="Y38" s="18" t="s">
        <v>481</v>
      </c>
      <c r="Z38" s="20" t="s">
        <v>481</v>
      </c>
      <c r="AA38" s="18" t="s">
        <v>481</v>
      </c>
      <c r="AB38" s="20" t="s">
        <v>481</v>
      </c>
      <c r="AC38" s="18" t="n">
        <v>421.05022905</v>
      </c>
      <c r="AD38" s="20" t="n">
        <v>8.364722540000001</v>
      </c>
    </row>
    <row r="39" spans="1:30">
      <c r="A39" s="15" t="s">
        <v>514</v>
      </c>
      <c r="B39" s="17" t="n">
        <v>5895</v>
      </c>
      <c r="C39" s="18">
        <f>(33.0/B39*100)</f>
        <v/>
      </c>
      <c r="D39" s="19" t="n">
        <v>5862</v>
      </c>
      <c r="E39" s="18" t="n">
        <v>429.88957772</v>
      </c>
      <c r="F39" s="20" t="n">
        <v>5.01199546</v>
      </c>
      <c r="G39" s="18" t="n">
        <v>420.14169951</v>
      </c>
      <c r="H39" s="20" t="n">
        <v>4.30873577</v>
      </c>
      <c r="I39" s="18" t="n">
        <v>427.25944233</v>
      </c>
      <c r="J39" s="20" t="n">
        <v>5.54179438</v>
      </c>
      <c r="K39" s="18" t="n">
        <v>433.77505437</v>
      </c>
      <c r="L39" s="20" t="n">
        <v>5.37463261</v>
      </c>
      <c r="M39" s="18" t="n">
        <v>421.18212345</v>
      </c>
      <c r="N39" s="20" t="n">
        <v>6.02446056</v>
      </c>
      <c r="O39" s="18" t="n">
        <v>435.27081318</v>
      </c>
      <c r="P39" s="20" t="n">
        <v>6.56980064</v>
      </c>
      <c r="Q39" s="18" t="n">
        <v>419.99996637</v>
      </c>
      <c r="R39" s="20" t="n">
        <v>10.72888412</v>
      </c>
      <c r="S39" s="18" t="n">
        <v>430.32726447</v>
      </c>
      <c r="T39" s="20" t="n">
        <v>4.69123651</v>
      </c>
      <c r="U39" s="18" t="s">
        <v>481</v>
      </c>
      <c r="V39" s="20" t="s">
        <v>481</v>
      </c>
      <c r="W39" s="18" t="s">
        <v>481</v>
      </c>
      <c r="X39" s="20" t="s">
        <v>481</v>
      </c>
      <c r="Y39" s="18" t="s">
        <v>481</v>
      </c>
      <c r="Z39" s="20" t="s">
        <v>481</v>
      </c>
      <c r="AA39" s="18" t="s">
        <v>481</v>
      </c>
      <c r="AB39" s="20" t="s">
        <v>481</v>
      </c>
      <c r="AC39" s="18" t="n">
        <v>370.53983882</v>
      </c>
      <c r="AD39" s="20" t="n">
        <v>9.43611119</v>
      </c>
    </row>
    <row r="40" spans="1:30">
      <c r="A40" s="15" t="s">
        <v>515</v>
      </c>
      <c r="B40" s="17" t="n">
        <v>14157</v>
      </c>
      <c r="C40" s="18">
        <f>(314.0/B40*100)</f>
        <v/>
      </c>
      <c r="D40" s="19" t="n">
        <v>13843</v>
      </c>
      <c r="E40" s="18" t="n">
        <v>512.22145241</v>
      </c>
      <c r="F40" s="20" t="n">
        <v>3.45625349</v>
      </c>
      <c r="G40" s="18" t="n">
        <v>519.23647899</v>
      </c>
      <c r="H40" s="20" t="n">
        <v>3.74592503</v>
      </c>
      <c r="I40" s="18" t="n">
        <v>518.81384236</v>
      </c>
      <c r="J40" s="20" t="n">
        <v>4.04100579</v>
      </c>
      <c r="K40" s="18" t="n">
        <v>517.3424185</v>
      </c>
      <c r="L40" s="20" t="n">
        <v>3.94596278</v>
      </c>
      <c r="M40" s="18" t="n">
        <v>515.34963278</v>
      </c>
      <c r="N40" s="20" t="n">
        <v>4.77804075</v>
      </c>
      <c r="O40" s="18" t="n">
        <v>504.75028813</v>
      </c>
      <c r="P40" s="20" t="n">
        <v>5.22262344</v>
      </c>
      <c r="Q40" s="18" t="n">
        <v>514.54220615</v>
      </c>
      <c r="R40" s="20" t="n">
        <v>8.87508096</v>
      </c>
      <c r="S40" s="18" t="n">
        <v>498.33985841</v>
      </c>
      <c r="T40" s="20" t="n">
        <v>5.6335161</v>
      </c>
      <c r="U40" s="18" t="s">
        <v>481</v>
      </c>
      <c r="V40" s="20" t="s">
        <v>481</v>
      </c>
      <c r="W40" s="18" t="s">
        <v>481</v>
      </c>
      <c r="X40" s="20" t="s">
        <v>481</v>
      </c>
      <c r="Y40" s="18" t="s">
        <v>481</v>
      </c>
      <c r="Z40" s="20" t="s">
        <v>481</v>
      </c>
      <c r="AA40" s="18" t="s">
        <v>481</v>
      </c>
      <c r="AB40" s="20" t="s">
        <v>481</v>
      </c>
      <c r="AC40" s="18" t="n">
        <v>408.03856955</v>
      </c>
      <c r="AD40" s="20" t="n">
        <v>7.6324787</v>
      </c>
    </row>
    <row r="41" spans="1:30">
      <c r="A41" s="15" t="s">
        <v>516</v>
      </c>
      <c r="B41" s="17" t="n">
        <v>5712</v>
      </c>
      <c r="C41" s="18">
        <f>(45.0/B41*100)</f>
        <v/>
      </c>
      <c r="D41" s="19" t="n">
        <v>5667</v>
      </c>
      <c r="E41" s="18" t="n">
        <v>512.30356754</v>
      </c>
      <c r="F41" s="20" t="n">
        <v>4.37832795</v>
      </c>
      <c r="G41" s="18" t="n">
        <v>500.69374238</v>
      </c>
      <c r="H41" s="20" t="n">
        <v>5.69068926</v>
      </c>
      <c r="I41" s="18" t="n">
        <v>503.41400126</v>
      </c>
      <c r="J41" s="20" t="n">
        <v>5.57858155</v>
      </c>
      <c r="K41" s="18" t="n">
        <v>499.64057282</v>
      </c>
      <c r="L41" s="20" t="n">
        <v>5.74956235</v>
      </c>
      <c r="M41" s="18" t="n">
        <v>494.25259422</v>
      </c>
      <c r="N41" s="20" t="n">
        <v>6.61063268</v>
      </c>
      <c r="O41" s="18" t="n">
        <v>497.92672745</v>
      </c>
      <c r="P41" s="20" t="n">
        <v>4.362904</v>
      </c>
      <c r="Q41" s="18" t="n">
        <v>512.87711326</v>
      </c>
      <c r="R41" s="20" t="n">
        <v>5.62589247</v>
      </c>
      <c r="S41" s="18" t="n">
        <v>488.21196389</v>
      </c>
      <c r="T41" s="20" t="n">
        <v>4.12542255</v>
      </c>
      <c r="U41" s="18" t="s">
        <v>481</v>
      </c>
      <c r="V41" s="20" t="s">
        <v>481</v>
      </c>
      <c r="W41" s="18" t="s">
        <v>481</v>
      </c>
      <c r="X41" s="20" t="s">
        <v>481</v>
      </c>
      <c r="Y41" s="18" t="n">
        <v>387.44235424</v>
      </c>
      <c r="Z41" s="20" t="n">
        <v>14.52510266</v>
      </c>
      <c r="AA41" s="18" t="s">
        <v>481</v>
      </c>
      <c r="AB41" s="20" t="s">
        <v>481</v>
      </c>
      <c r="AC41" s="18" t="n">
        <v>408.04089366</v>
      </c>
      <c r="AD41" s="20" t="n">
        <v>12.89353499</v>
      </c>
    </row>
    <row r="42" spans="1:3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row>
    <row r="43" spans="1:3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6" t="n"/>
    </row>
    <row r="44" spans="1:3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c r="AC44" s="18" t="s">
        <v>481</v>
      </c>
      <c r="AD44" s="20" t="s">
        <v>481</v>
      </c>
    </row>
    <row r="45" spans="1:3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s">
        <v>481</v>
      </c>
      <c r="T45" s="20" t="s">
        <v>481</v>
      </c>
      <c r="U45" s="18" t="s">
        <v>481</v>
      </c>
      <c r="V45" s="20" t="s">
        <v>481</v>
      </c>
      <c r="W45" s="18" t="s">
        <v>481</v>
      </c>
      <c r="X45" s="20" t="s">
        <v>481</v>
      </c>
      <c r="Y45" s="18" t="n">
        <v>375.7451021</v>
      </c>
      <c r="Z45" s="20" t="n">
        <v>2.64238063</v>
      </c>
      <c r="AA45" s="18" t="s">
        <v>481</v>
      </c>
      <c r="AB45" s="20" t="s">
        <v>481</v>
      </c>
      <c r="AC45" s="18" t="s">
        <v>481</v>
      </c>
      <c r="AD45" s="20" t="s">
        <v>481</v>
      </c>
    </row>
    <row r="46" spans="1:30">
      <c r="A46" s="15" t="s">
        <v>521</v>
      </c>
      <c r="B46" s="17" t="n">
        <v>23141</v>
      </c>
      <c r="C46" s="18">
        <f>(1728.0/B46*100)</f>
        <v/>
      </c>
      <c r="D46" s="19" t="n">
        <v>21413</v>
      </c>
      <c r="E46" s="18" t="n">
        <v>424.22313068</v>
      </c>
      <c r="F46" s="20" t="n">
        <v>3.04162862</v>
      </c>
      <c r="G46" s="18" t="n">
        <v>400.91149587</v>
      </c>
      <c r="H46" s="20" t="n">
        <v>3.43391162</v>
      </c>
      <c r="I46" s="18" t="n">
        <v>403.29025217</v>
      </c>
      <c r="J46" s="20" t="n">
        <v>3.5691535</v>
      </c>
      <c r="K46" s="18" t="n">
        <v>412.73161981</v>
      </c>
      <c r="L46" s="20" t="n">
        <v>4.17834246</v>
      </c>
      <c r="M46" s="18" t="n">
        <v>408.48307319</v>
      </c>
      <c r="N46" s="20" t="n">
        <v>5.38706773</v>
      </c>
      <c r="O46" s="18" t="n">
        <v>426.86759295</v>
      </c>
      <c r="P46" s="20" t="n">
        <v>4.71442729</v>
      </c>
      <c r="Q46" s="18" t="n">
        <v>416.25641982</v>
      </c>
      <c r="R46" s="20" t="n">
        <v>6.5839998</v>
      </c>
      <c r="S46" s="18" t="n">
        <v>404.44661191</v>
      </c>
      <c r="T46" s="20" t="n">
        <v>3.73314858</v>
      </c>
      <c r="U46" s="18" t="s">
        <v>481</v>
      </c>
      <c r="V46" s="20" t="s">
        <v>481</v>
      </c>
      <c r="W46" s="18" t="s">
        <v>481</v>
      </c>
      <c r="X46" s="20" t="s">
        <v>481</v>
      </c>
      <c r="Y46" s="18" t="s">
        <v>481</v>
      </c>
      <c r="Z46" s="20" t="s">
        <v>481</v>
      </c>
      <c r="AA46" s="18" t="s">
        <v>481</v>
      </c>
      <c r="AB46" s="20" t="s">
        <v>481</v>
      </c>
      <c r="AC46" s="18" t="n">
        <v>356.56868029</v>
      </c>
      <c r="AD46" s="20" t="n">
        <v>2.46884426</v>
      </c>
    </row>
    <row r="47" spans="1:30">
      <c r="A47" s="15" t="s">
        <v>522</v>
      </c>
      <c r="B47" s="17" t="n">
        <v>5928</v>
      </c>
      <c r="C47" s="18">
        <f>(167.0/B47*100)</f>
        <v/>
      </c>
      <c r="D47" s="19" t="n">
        <v>5761</v>
      </c>
      <c r="E47" s="18" t="n">
        <v>456.0088128</v>
      </c>
      <c r="F47" s="20" t="n">
        <v>5.24557815</v>
      </c>
      <c r="G47" s="18" t="n">
        <v>443.0687996</v>
      </c>
      <c r="H47" s="20" t="n">
        <v>5.41789662</v>
      </c>
      <c r="I47" s="18" t="n">
        <v>454.44758453</v>
      </c>
      <c r="J47" s="20" t="n">
        <v>4.72639328</v>
      </c>
      <c r="K47" s="18" t="n">
        <v>454.44469622</v>
      </c>
      <c r="L47" s="20" t="n">
        <v>5.80598211</v>
      </c>
      <c r="M47" s="18" t="n">
        <v>468.0498183</v>
      </c>
      <c r="N47" s="20" t="n">
        <v>6.66170982</v>
      </c>
      <c r="O47" s="18" t="n">
        <v>469.18792507</v>
      </c>
      <c r="P47" s="20" t="n">
        <v>5.94077101</v>
      </c>
      <c r="Q47" s="18" t="n">
        <v>462.84025506</v>
      </c>
      <c r="R47" s="20" t="n">
        <v>7.93196315</v>
      </c>
      <c r="S47" s="18" t="n">
        <v>452.7485215</v>
      </c>
      <c r="T47" s="20" t="n">
        <v>4.91226151</v>
      </c>
      <c r="U47" s="18" t="s">
        <v>481</v>
      </c>
      <c r="V47" s="20" t="s">
        <v>481</v>
      </c>
      <c r="W47" s="18" t="s">
        <v>481</v>
      </c>
      <c r="X47" s="20" t="s">
        <v>481</v>
      </c>
      <c r="Y47" s="18" t="s">
        <v>481</v>
      </c>
      <c r="Z47" s="20" t="s">
        <v>481</v>
      </c>
      <c r="AA47" s="18" t="s">
        <v>481</v>
      </c>
      <c r="AB47" s="20" t="s">
        <v>481</v>
      </c>
      <c r="AC47" s="18" t="n">
        <v>353.50974341</v>
      </c>
      <c r="AD47" s="20" t="n">
        <v>6.07723747</v>
      </c>
    </row>
    <row r="48" spans="1:30">
      <c r="A48" s="15" t="s">
        <v>523</v>
      </c>
      <c r="B48" s="17" t="n">
        <v>9841</v>
      </c>
      <c r="C48" s="18">
        <f>(7.0/B48*100)</f>
        <v/>
      </c>
      <c r="D48" s="19" t="n">
        <v>9834</v>
      </c>
      <c r="E48" s="18" t="n">
        <v>531.10838084</v>
      </c>
      <c r="F48" s="20" t="n">
        <v>7.3538636</v>
      </c>
      <c r="G48" s="18" t="n">
        <v>493.25778174</v>
      </c>
      <c r="H48" s="20" t="n">
        <v>6.24441965</v>
      </c>
      <c r="I48" s="18" t="n">
        <v>507.74046361</v>
      </c>
      <c r="J48" s="20" t="n">
        <v>6.42528974</v>
      </c>
      <c r="K48" s="18" t="n">
        <v>518.19906238</v>
      </c>
      <c r="L48" s="20" t="n">
        <v>5.43292031</v>
      </c>
      <c r="M48" s="18" t="n">
        <v>521.18933012</v>
      </c>
      <c r="N48" s="20" t="n">
        <v>8.10104334</v>
      </c>
      <c r="O48" s="18" t="n">
        <v>526.81143618</v>
      </c>
      <c r="P48" s="20" t="n">
        <v>6.5312564</v>
      </c>
      <c r="Q48" s="18" t="n">
        <v>555.10643375</v>
      </c>
      <c r="R48" s="20" t="n">
        <v>8.897410320000001</v>
      </c>
      <c r="S48" s="18" t="n">
        <v>532.22495513</v>
      </c>
      <c r="T48" s="20" t="n">
        <v>5.0591522</v>
      </c>
      <c r="U48" s="18" t="s">
        <v>481</v>
      </c>
      <c r="V48" s="20" t="s">
        <v>481</v>
      </c>
      <c r="W48" s="18" t="s">
        <v>481</v>
      </c>
      <c r="X48" s="20" t="s">
        <v>481</v>
      </c>
      <c r="Y48" s="18" t="s">
        <v>481</v>
      </c>
      <c r="Z48" s="20" t="s">
        <v>481</v>
      </c>
      <c r="AA48" s="18" t="s">
        <v>481</v>
      </c>
      <c r="AB48" s="20" t="s">
        <v>481</v>
      </c>
      <c r="AC48" s="18" t="n">
        <v>464.11527988</v>
      </c>
      <c r="AD48" s="20" t="n">
        <v>38.60568456</v>
      </c>
    </row>
    <row r="49" spans="1:3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s">
        <v>481</v>
      </c>
      <c r="T49" s="20" t="s">
        <v>481</v>
      </c>
      <c r="U49" s="18" t="s">
        <v>481</v>
      </c>
      <c r="V49" s="20" t="s">
        <v>481</v>
      </c>
      <c r="W49" s="18" t="s">
        <v>481</v>
      </c>
      <c r="X49" s="20" t="s">
        <v>481</v>
      </c>
      <c r="Y49" s="18" t="n">
        <v>432.22624802</v>
      </c>
      <c r="Z49" s="20" t="n">
        <v>2.8653235</v>
      </c>
      <c r="AA49" s="18" t="s">
        <v>481</v>
      </c>
      <c r="AB49" s="20" t="s">
        <v>481</v>
      </c>
      <c r="AC49" s="18" t="s">
        <v>481</v>
      </c>
      <c r="AD49" s="20" t="s">
        <v>481</v>
      </c>
    </row>
    <row r="50" spans="1:30">
      <c r="A50" s="15" t="s">
        <v>525</v>
      </c>
      <c r="B50" s="17" t="n">
        <v>11795</v>
      </c>
      <c r="C50" s="18">
        <f>(245.0/B50*100)</f>
        <v/>
      </c>
      <c r="D50" s="19" t="n">
        <v>11550</v>
      </c>
      <c r="E50" s="18" t="n">
        <v>411.15416119</v>
      </c>
      <c r="F50" s="20" t="n">
        <v>2.99975367</v>
      </c>
      <c r="G50" s="18" t="n">
        <v>409.69972742</v>
      </c>
      <c r="H50" s="20" t="n">
        <v>2.81739382</v>
      </c>
      <c r="I50" s="18" t="n">
        <v>419.66363891</v>
      </c>
      <c r="J50" s="20" t="n">
        <v>3.69131504</v>
      </c>
      <c r="K50" s="18" t="n">
        <v>429.23498528</v>
      </c>
      <c r="L50" s="20" t="n">
        <v>4.05728458</v>
      </c>
      <c r="M50" s="18" t="n">
        <v>423.89902697</v>
      </c>
      <c r="N50" s="20" t="n">
        <v>4.75464004</v>
      </c>
      <c r="O50" s="18" t="n">
        <v>423.24836298</v>
      </c>
      <c r="P50" s="20" t="n">
        <v>4.94363097</v>
      </c>
      <c r="Q50" s="18" t="n">
        <v>420.389039</v>
      </c>
      <c r="R50" s="20" t="n">
        <v>6.66923672</v>
      </c>
      <c r="S50" s="18" t="n">
        <v>419.53294361</v>
      </c>
      <c r="T50" s="20" t="n">
        <v>4.47113194</v>
      </c>
      <c r="U50" s="18" t="s">
        <v>481</v>
      </c>
      <c r="V50" s="20" t="s">
        <v>481</v>
      </c>
      <c r="W50" s="18" t="s">
        <v>481</v>
      </c>
      <c r="X50" s="20" t="s">
        <v>481</v>
      </c>
      <c r="Y50" s="18" t="s">
        <v>481</v>
      </c>
      <c r="Z50" s="20" t="s">
        <v>481</v>
      </c>
      <c r="AA50" s="18" t="s">
        <v>481</v>
      </c>
      <c r="AB50" s="20" t="s">
        <v>481</v>
      </c>
      <c r="AC50" s="18" t="n">
        <v>350.89914501</v>
      </c>
      <c r="AD50" s="20" t="n">
        <v>7.11251834</v>
      </c>
    </row>
    <row r="51" spans="1:30">
      <c r="A51" s="15" t="s">
        <v>526</v>
      </c>
      <c r="B51" s="17" t="n">
        <v>6866</v>
      </c>
      <c r="C51" s="18">
        <f>(113.0/B51*100)</f>
        <v/>
      </c>
      <c r="D51" s="19" t="n">
        <v>6753</v>
      </c>
      <c r="E51" s="18" t="n">
        <v>423.9373011</v>
      </c>
      <c r="F51" s="20" t="n">
        <v>2.6042031</v>
      </c>
      <c r="G51" s="18" t="n">
        <v>416.8290657</v>
      </c>
      <c r="H51" s="20" t="n">
        <v>3.10055605</v>
      </c>
      <c r="I51" s="18" t="n">
        <v>425.9587392</v>
      </c>
      <c r="J51" s="20" t="n">
        <v>3.98346928</v>
      </c>
      <c r="K51" s="18" t="n">
        <v>425.40113034</v>
      </c>
      <c r="L51" s="20" t="n">
        <v>3.90958507</v>
      </c>
      <c r="M51" s="18" t="n">
        <v>431.46429</v>
      </c>
      <c r="N51" s="20" t="n">
        <v>4.38076792</v>
      </c>
      <c r="O51" s="18" t="n">
        <v>429.49506184</v>
      </c>
      <c r="P51" s="20" t="n">
        <v>4.49037285</v>
      </c>
      <c r="Q51" s="18" t="n">
        <v>430.26747784</v>
      </c>
      <c r="R51" s="20" t="n">
        <v>6.84350775</v>
      </c>
      <c r="S51" s="18" t="n">
        <v>407.92494878</v>
      </c>
      <c r="T51" s="20" t="n">
        <v>3.84286505</v>
      </c>
      <c r="U51" s="18" t="s">
        <v>481</v>
      </c>
      <c r="V51" s="20" t="s">
        <v>481</v>
      </c>
      <c r="W51" s="18" t="s">
        <v>481</v>
      </c>
      <c r="X51" s="20" t="s">
        <v>481</v>
      </c>
      <c r="Y51" s="18" t="n">
        <v>410.85572185</v>
      </c>
      <c r="Z51" s="20" t="n">
        <v>3.7997542</v>
      </c>
      <c r="AA51" s="18" t="s">
        <v>481</v>
      </c>
      <c r="AB51" s="20" t="s">
        <v>481</v>
      </c>
      <c r="AC51" s="18" t="n">
        <v>372.27967449</v>
      </c>
      <c r="AD51" s="20" t="n">
        <v>8.139765649999999</v>
      </c>
    </row>
    <row r="52" spans="1:30">
      <c r="A52" s="15" t="s">
        <v>527</v>
      </c>
      <c r="B52" s="17" t="n">
        <v>5809</v>
      </c>
      <c r="C52" s="18">
        <f>(85.0/B52*100)</f>
        <v/>
      </c>
      <c r="D52" s="19" t="n">
        <v>5724</v>
      </c>
      <c r="E52" s="18" t="n">
        <v>479.1456805</v>
      </c>
      <c r="F52" s="20" t="n">
        <v>3.53980079</v>
      </c>
      <c r="G52" s="18" t="n">
        <v>469.7413988</v>
      </c>
      <c r="H52" s="20" t="n">
        <v>3.80541937</v>
      </c>
      <c r="I52" s="18" t="n">
        <v>475.66220583</v>
      </c>
      <c r="J52" s="20" t="n">
        <v>4.22462542</v>
      </c>
      <c r="K52" s="18" t="n">
        <v>486.17209696</v>
      </c>
      <c r="L52" s="20" t="n">
        <v>4.43456543</v>
      </c>
      <c r="M52" s="18" t="n">
        <v>482.06269236</v>
      </c>
      <c r="N52" s="20" t="n">
        <v>3.8428467</v>
      </c>
      <c r="O52" s="18" t="n">
        <v>485.58064943</v>
      </c>
      <c r="P52" s="20" t="n">
        <v>4.9214857</v>
      </c>
      <c r="Q52" s="18" t="n">
        <v>494.34678383</v>
      </c>
      <c r="R52" s="20" t="n">
        <v>6.90005685</v>
      </c>
      <c r="S52" s="18" t="n">
        <v>462.40338412</v>
      </c>
      <c r="T52" s="20" t="n">
        <v>4.30469841</v>
      </c>
      <c r="U52" s="18" t="s">
        <v>481</v>
      </c>
      <c r="V52" s="20" t="s">
        <v>481</v>
      </c>
      <c r="W52" s="18" t="s">
        <v>481</v>
      </c>
      <c r="X52" s="20" t="s">
        <v>481</v>
      </c>
      <c r="Y52" s="18" t="s">
        <v>481</v>
      </c>
      <c r="Z52" s="20" t="s">
        <v>481</v>
      </c>
      <c r="AA52" s="18" t="s">
        <v>481</v>
      </c>
      <c r="AB52" s="20" t="s">
        <v>481</v>
      </c>
      <c r="AC52" s="18" t="n">
        <v>405.70414082</v>
      </c>
      <c r="AD52" s="20" t="n">
        <v>7.18182407</v>
      </c>
    </row>
    <row r="53" spans="1:30">
      <c r="A53" s="15" t="s">
        <v>528</v>
      </c>
      <c r="B53" s="17" t="n">
        <v>5571</v>
      </c>
      <c r="C53" s="18">
        <f>(90.0/B53*100)</f>
        <v/>
      </c>
      <c r="D53" s="19" t="n">
        <v>5481</v>
      </c>
      <c r="E53" s="18" t="n">
        <v>445.34950644</v>
      </c>
      <c r="F53" s="20" t="n">
        <v>3.30186612</v>
      </c>
      <c r="G53" s="18" t="n">
        <v>430.15792346</v>
      </c>
      <c r="H53" s="20" t="n">
        <v>3.39017944</v>
      </c>
      <c r="I53" s="18" t="n">
        <v>440.94191943</v>
      </c>
      <c r="J53" s="20" t="n">
        <v>3.48944996</v>
      </c>
      <c r="K53" s="18" t="n">
        <v>434.97700489</v>
      </c>
      <c r="L53" s="20" t="n">
        <v>4.42184978</v>
      </c>
      <c r="M53" s="18" t="n">
        <v>441.27035684</v>
      </c>
      <c r="N53" s="20" t="n">
        <v>4.20797126</v>
      </c>
      <c r="O53" s="18" t="n">
        <v>435.44301333</v>
      </c>
      <c r="P53" s="20" t="n">
        <v>4.61775678</v>
      </c>
      <c r="Q53" s="18" t="n">
        <v>447.78606987</v>
      </c>
      <c r="R53" s="20" t="n">
        <v>5.90177754</v>
      </c>
      <c r="S53" s="18" t="n">
        <v>426.85448283</v>
      </c>
      <c r="T53" s="20" t="n">
        <v>3.8702815</v>
      </c>
      <c r="U53" s="18" t="s">
        <v>481</v>
      </c>
      <c r="V53" s="20" t="s">
        <v>481</v>
      </c>
      <c r="W53" s="18" t="s">
        <v>481</v>
      </c>
      <c r="X53" s="20" t="s">
        <v>481</v>
      </c>
      <c r="Y53" s="18" t="s">
        <v>481</v>
      </c>
      <c r="Z53" s="20" t="s">
        <v>481</v>
      </c>
      <c r="AA53" s="18" t="s">
        <v>481</v>
      </c>
      <c r="AB53" s="20" t="s">
        <v>481</v>
      </c>
      <c r="AC53" s="18" t="n">
        <v>345.83501886</v>
      </c>
      <c r="AD53" s="20" t="n">
        <v>5.13591436</v>
      </c>
    </row>
    <row r="54" spans="1:30">
      <c r="A54" s="15" t="s">
        <v>529</v>
      </c>
      <c r="B54" s="17" t="n">
        <v>4740</v>
      </c>
      <c r="C54" s="18">
        <f>(224.0/B54*100)</f>
        <v/>
      </c>
      <c r="D54" s="19" t="n">
        <v>4516</v>
      </c>
      <c r="E54" s="18" t="n">
        <v>342.1084535</v>
      </c>
      <c r="F54" s="20" t="n">
        <v>4.25766486</v>
      </c>
      <c r="G54" s="18" t="n">
        <v>332.1617384</v>
      </c>
      <c r="H54" s="20" t="n">
        <v>3.9711887</v>
      </c>
      <c r="I54" s="18" t="n">
        <v>333.50706881</v>
      </c>
      <c r="J54" s="20" t="n">
        <v>4.41308175</v>
      </c>
      <c r="K54" s="18" t="n">
        <v>344.05034595</v>
      </c>
      <c r="L54" s="20" t="n">
        <v>4.38496836</v>
      </c>
      <c r="M54" s="18" t="n">
        <v>344.63193156</v>
      </c>
      <c r="N54" s="20" t="n">
        <v>4.79353017</v>
      </c>
      <c r="O54" s="18" t="n">
        <v>334.52717623</v>
      </c>
      <c r="P54" s="20" t="n">
        <v>4.72012504</v>
      </c>
      <c r="Q54" s="18" t="n">
        <v>350.41042668</v>
      </c>
      <c r="R54" s="20" t="n">
        <v>6.70334421</v>
      </c>
      <c r="S54" s="18" t="n">
        <v>336.70551932</v>
      </c>
      <c r="T54" s="20" t="n">
        <v>4.17666162</v>
      </c>
      <c r="U54" s="18" t="s">
        <v>481</v>
      </c>
      <c r="V54" s="20" t="s">
        <v>481</v>
      </c>
      <c r="W54" s="18" t="s">
        <v>481</v>
      </c>
      <c r="X54" s="20" t="s">
        <v>481</v>
      </c>
      <c r="Y54" s="18" t="s">
        <v>481</v>
      </c>
      <c r="Z54" s="20" t="s">
        <v>481</v>
      </c>
      <c r="AA54" s="18" t="s">
        <v>481</v>
      </c>
      <c r="AB54" s="20" t="s">
        <v>481</v>
      </c>
      <c r="AC54" s="18" t="n">
        <v>273.88853727</v>
      </c>
      <c r="AD54" s="20" t="n">
        <v>3.97875732</v>
      </c>
    </row>
    <row r="55" spans="1:3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s">
        <v>481</v>
      </c>
      <c r="T55" s="20" t="s">
        <v>481</v>
      </c>
      <c r="U55" s="18" t="s">
        <v>481</v>
      </c>
      <c r="V55" s="20" t="s">
        <v>481</v>
      </c>
      <c r="W55" s="18" t="s">
        <v>481</v>
      </c>
      <c r="X55" s="20" t="s">
        <v>481</v>
      </c>
      <c r="Y55" s="18" t="n">
        <v>411.13152395</v>
      </c>
      <c r="Z55" s="20" t="n">
        <v>2.41692503</v>
      </c>
      <c r="AA55" s="18" t="s">
        <v>481</v>
      </c>
      <c r="AB55" s="20" t="s">
        <v>481</v>
      </c>
      <c r="AC55" s="18" t="s">
        <v>481</v>
      </c>
      <c r="AD55" s="20" t="s">
        <v>481</v>
      </c>
    </row>
    <row r="56" spans="1:30">
      <c r="A56" s="15" t="s">
        <v>531</v>
      </c>
      <c r="B56" s="17" t="n">
        <v>5359</v>
      </c>
      <c r="C56" s="18">
        <f>(77.0/B56*100)</f>
        <v/>
      </c>
      <c r="D56" s="19" t="n">
        <v>5282</v>
      </c>
      <c r="E56" s="18" t="n">
        <v>536.61536824</v>
      </c>
      <c r="F56" s="20" t="n">
        <v>3.21210351</v>
      </c>
      <c r="G56" s="18" t="n">
        <v>533.2327510600001</v>
      </c>
      <c r="H56" s="20" t="n">
        <v>3.42594445</v>
      </c>
      <c r="I56" s="18" t="n">
        <v>521.90150957</v>
      </c>
      <c r="J56" s="20" t="n">
        <v>3.20790553</v>
      </c>
      <c r="K56" s="18" t="n">
        <v>519.69280606</v>
      </c>
      <c r="L56" s="20" t="n">
        <v>4.4807197</v>
      </c>
      <c r="M56" s="18" t="n">
        <v>512.55566215</v>
      </c>
      <c r="N56" s="20" t="n">
        <v>6.1105061</v>
      </c>
      <c r="O56" s="18" t="n">
        <v>515.43959232</v>
      </c>
      <c r="P56" s="20" t="n">
        <v>5.2590389</v>
      </c>
      <c r="Q56" s="18" t="n">
        <v>507.1738238</v>
      </c>
      <c r="R56" s="20" t="n">
        <v>8.478825970000001</v>
      </c>
      <c r="S56" s="18" t="n">
        <v>494.64967353</v>
      </c>
      <c r="T56" s="20" t="n">
        <v>4.76297799</v>
      </c>
      <c r="U56" s="18" t="s">
        <v>481</v>
      </c>
      <c r="V56" s="20" t="s">
        <v>481</v>
      </c>
      <c r="W56" s="18" t="s">
        <v>481</v>
      </c>
      <c r="X56" s="20" t="s">
        <v>481</v>
      </c>
      <c r="Y56" s="18" t="s">
        <v>481</v>
      </c>
      <c r="Z56" s="20" t="s">
        <v>481</v>
      </c>
      <c r="AA56" s="18" t="s">
        <v>481</v>
      </c>
      <c r="AB56" s="20" t="s">
        <v>481</v>
      </c>
      <c r="AC56" s="18" t="n">
        <v>439.80428568</v>
      </c>
      <c r="AD56" s="20" t="n">
        <v>18.37175529</v>
      </c>
    </row>
    <row r="57" spans="1:3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s">
        <v>481</v>
      </c>
      <c r="T57" s="20" t="s">
        <v>481</v>
      </c>
      <c r="U57" s="18" t="s">
        <v>481</v>
      </c>
      <c r="V57" s="20" t="s">
        <v>481</v>
      </c>
      <c r="W57" s="18" t="s">
        <v>481</v>
      </c>
      <c r="X57" s="20" t="s">
        <v>481</v>
      </c>
      <c r="Y57" s="18" t="n">
        <v>403.09974532</v>
      </c>
      <c r="Z57" s="20" t="n">
        <v>2.56579015</v>
      </c>
      <c r="AA57" s="18" t="s">
        <v>481</v>
      </c>
      <c r="AB57" s="20" t="s">
        <v>481</v>
      </c>
      <c r="AC57" s="18" t="s">
        <v>481</v>
      </c>
      <c r="AD57" s="20" t="s">
        <v>481</v>
      </c>
    </row>
    <row r="58" spans="1:3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s">
        <v>481</v>
      </c>
      <c r="V58" s="20" t="s">
        <v>481</v>
      </c>
      <c r="W58" s="18" t="s">
        <v>481</v>
      </c>
      <c r="X58" s="20" t="s">
        <v>481</v>
      </c>
      <c r="Y58" s="18" t="n">
        <v>408.6691134</v>
      </c>
      <c r="Z58" s="20" t="n">
        <v>2.67440156</v>
      </c>
      <c r="AA58" s="18" t="s">
        <v>481</v>
      </c>
      <c r="AB58" s="20" t="s">
        <v>481</v>
      </c>
      <c r="AC58" s="18" t="s">
        <v>481</v>
      </c>
      <c r="AD58" s="20" t="s">
        <v>481</v>
      </c>
    </row>
    <row r="59" spans="1:3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s">
        <v>481</v>
      </c>
      <c r="T59" s="20" t="s">
        <v>481</v>
      </c>
      <c r="U59" s="18" t="s">
        <v>481</v>
      </c>
      <c r="V59" s="20" t="s">
        <v>481</v>
      </c>
      <c r="W59" s="18" t="s">
        <v>481</v>
      </c>
      <c r="X59" s="20" t="s">
        <v>481</v>
      </c>
      <c r="Y59" s="18" t="n">
        <v>378.44218506</v>
      </c>
      <c r="Z59" s="20" t="n">
        <v>1.6995879</v>
      </c>
      <c r="AA59" s="18" t="s">
        <v>481</v>
      </c>
      <c r="AB59" s="20" t="s">
        <v>481</v>
      </c>
      <c r="AC59" s="18" t="s">
        <v>481</v>
      </c>
      <c r="AD59" s="20" t="s">
        <v>481</v>
      </c>
    </row>
    <row r="60" spans="1:3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s">
        <v>481</v>
      </c>
      <c r="T60" s="20" t="s">
        <v>481</v>
      </c>
      <c r="U60" s="18" t="s">
        <v>481</v>
      </c>
      <c r="V60" s="20" t="s">
        <v>481</v>
      </c>
      <c r="W60" s="18" t="s">
        <v>481</v>
      </c>
      <c r="X60" s="20" t="s">
        <v>481</v>
      </c>
      <c r="Y60" s="18" t="n">
        <v>386.48537246</v>
      </c>
      <c r="Z60" s="20" t="n">
        <v>3.39522632</v>
      </c>
      <c r="AA60" s="18" t="s">
        <v>481</v>
      </c>
      <c r="AB60" s="20" t="s">
        <v>481</v>
      </c>
      <c r="AC60" s="18" t="s">
        <v>481</v>
      </c>
      <c r="AD60" s="20" t="s">
        <v>481</v>
      </c>
    </row>
    <row r="61" spans="1:30">
      <c r="A61" s="15" t="s">
        <v>536</v>
      </c>
      <c r="B61" s="17" t="n">
        <v>6525</v>
      </c>
      <c r="C61" s="18">
        <f>(147.0/B61*100)</f>
        <v/>
      </c>
      <c r="D61" s="19" t="n">
        <v>6378</v>
      </c>
      <c r="E61" s="18" t="n">
        <v>474.62403559</v>
      </c>
      <c r="F61" s="20" t="n">
        <v>4.5104139</v>
      </c>
      <c r="G61" s="18" t="n">
        <v>474.66374929</v>
      </c>
      <c r="H61" s="20" t="n">
        <v>4.24389041</v>
      </c>
      <c r="I61" s="18" t="n">
        <v>479.05640447</v>
      </c>
      <c r="J61" s="20" t="n">
        <v>3.77823283</v>
      </c>
      <c r="K61" s="18" t="n">
        <v>481.45376592</v>
      </c>
      <c r="L61" s="20" t="n">
        <v>4.92414121</v>
      </c>
      <c r="M61" s="18" t="n">
        <v>489.09568374</v>
      </c>
      <c r="N61" s="20" t="n">
        <v>4.29920307</v>
      </c>
      <c r="O61" s="18" t="n">
        <v>486.56671669</v>
      </c>
      <c r="P61" s="20" t="n">
        <v>5.14848679</v>
      </c>
      <c r="Q61" s="18" t="n">
        <v>492.35782656</v>
      </c>
      <c r="R61" s="20" t="n">
        <v>6.66771854</v>
      </c>
      <c r="S61" s="18" t="n">
        <v>463.18337376</v>
      </c>
      <c r="T61" s="20" t="n">
        <v>3.79078952</v>
      </c>
      <c r="U61" s="18" t="s">
        <v>481</v>
      </c>
      <c r="V61" s="20" t="s">
        <v>481</v>
      </c>
      <c r="W61" s="18" t="s">
        <v>481</v>
      </c>
      <c r="X61" s="20" t="s">
        <v>481</v>
      </c>
      <c r="Y61" s="18" t="s">
        <v>481</v>
      </c>
      <c r="Z61" s="20" t="s">
        <v>481</v>
      </c>
      <c r="AA61" s="18" t="s">
        <v>481</v>
      </c>
      <c r="AB61" s="20" t="s">
        <v>481</v>
      </c>
      <c r="AC61" s="18" t="n">
        <v>378.10715718</v>
      </c>
      <c r="AD61" s="20" t="n">
        <v>7.1541396</v>
      </c>
    </row>
    <row r="62" spans="1:30">
      <c r="A62" s="15" t="s">
        <v>537</v>
      </c>
      <c r="B62" s="17" t="n">
        <v>4476</v>
      </c>
      <c r="C62" s="18">
        <f>(3.0/B62*100)</f>
        <v/>
      </c>
      <c r="D62" s="19" t="n">
        <v>4473</v>
      </c>
      <c r="E62" s="18" t="n">
        <v>538.95116294</v>
      </c>
      <c r="F62" s="20" t="n">
        <v>2.51124259</v>
      </c>
      <c r="G62" s="18" t="n">
        <v>528.42395078</v>
      </c>
      <c r="H62" s="20" t="n">
        <v>2.41732771</v>
      </c>
      <c r="I62" s="18" t="n">
        <v>526.35271464</v>
      </c>
      <c r="J62" s="20" t="n">
        <v>2.68123942</v>
      </c>
      <c r="K62" s="18" t="n">
        <v>523.52007636</v>
      </c>
      <c r="L62" s="20" t="n">
        <v>3.98434074</v>
      </c>
      <c r="M62" s="18" t="n">
        <v>530.8426694</v>
      </c>
      <c r="N62" s="20" t="n">
        <v>5.69145687</v>
      </c>
      <c r="O62" s="18" t="n">
        <v>525.26223028</v>
      </c>
      <c r="P62" s="20" t="n">
        <v>5.271982</v>
      </c>
      <c r="Q62" s="18" t="n">
        <v>530.0233114</v>
      </c>
      <c r="R62" s="20" t="n">
        <v>7.51176207</v>
      </c>
      <c r="S62" s="18" t="n">
        <v>502.87387979</v>
      </c>
      <c r="T62" s="20" t="n">
        <v>5.22935745</v>
      </c>
      <c r="U62" s="18" t="s">
        <v>481</v>
      </c>
      <c r="V62" s="20" t="s">
        <v>481</v>
      </c>
      <c r="W62" s="18" t="s">
        <v>481</v>
      </c>
      <c r="X62" s="20" t="s">
        <v>481</v>
      </c>
      <c r="Y62" s="18" t="s">
        <v>481</v>
      </c>
      <c r="Z62" s="20" t="s">
        <v>481</v>
      </c>
      <c r="AA62" s="18" t="s">
        <v>481</v>
      </c>
      <c r="AB62" s="20" t="s">
        <v>481</v>
      </c>
      <c r="AC62" s="18" t="n">
        <v>468.03295568</v>
      </c>
      <c r="AD62" s="20" t="n">
        <v>24.86398122</v>
      </c>
    </row>
    <row r="63" spans="1:3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s">
        <v>481</v>
      </c>
      <c r="T63" s="20" t="s">
        <v>481</v>
      </c>
      <c r="U63" s="18" t="s">
        <v>481</v>
      </c>
      <c r="V63" s="20" t="s">
        <v>481</v>
      </c>
      <c r="W63" s="18" t="s">
        <v>481</v>
      </c>
      <c r="X63" s="20" t="s">
        <v>481</v>
      </c>
      <c r="Y63" s="18" t="n">
        <v>383.68238779</v>
      </c>
      <c r="Z63" s="20" t="n">
        <v>1.24851448</v>
      </c>
      <c r="AA63" s="18" t="s">
        <v>481</v>
      </c>
      <c r="AB63" s="20" t="s">
        <v>481</v>
      </c>
      <c r="AC63" s="18" t="s">
        <v>481</v>
      </c>
      <c r="AD63" s="20" t="s">
        <v>481</v>
      </c>
    </row>
    <row r="64" spans="1:3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s">
        <v>481</v>
      </c>
      <c r="T64" s="20" t="s">
        <v>481</v>
      </c>
      <c r="U64" s="18" t="s">
        <v>481</v>
      </c>
      <c r="V64" s="20" t="s">
        <v>481</v>
      </c>
      <c r="W64" s="18" t="s">
        <v>481</v>
      </c>
      <c r="X64" s="20" t="s">
        <v>481</v>
      </c>
      <c r="Y64" s="18" t="n">
        <v>464.78196465</v>
      </c>
      <c r="Z64" s="20" t="n">
        <v>1.64197035</v>
      </c>
      <c r="AA64" s="18" t="s">
        <v>481</v>
      </c>
      <c r="AB64" s="20" t="s">
        <v>481</v>
      </c>
      <c r="AC64" s="18" t="s">
        <v>481</v>
      </c>
      <c r="AD64" s="20" t="s">
        <v>481</v>
      </c>
    </row>
    <row r="65" spans="1:3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s">
        <v>481</v>
      </c>
      <c r="T65" s="20" t="s">
        <v>481</v>
      </c>
      <c r="U65" s="18" t="s">
        <v>481</v>
      </c>
      <c r="V65" s="20" t="s">
        <v>481</v>
      </c>
      <c r="W65" s="18" t="s">
        <v>481</v>
      </c>
      <c r="X65" s="20" t="s">
        <v>481</v>
      </c>
      <c r="Y65" s="18" t="n">
        <v>427.99780567</v>
      </c>
      <c r="Z65" s="20" t="n">
        <v>1.97258457</v>
      </c>
      <c r="AA65" s="18" t="s">
        <v>481</v>
      </c>
      <c r="AB65" s="20" t="s">
        <v>481</v>
      </c>
      <c r="AC65" s="18" t="s">
        <v>481</v>
      </c>
      <c r="AD65" s="20" t="s">
        <v>481</v>
      </c>
    </row>
    <row r="66" spans="1:30">
      <c r="A66" s="15" t="s">
        <v>541</v>
      </c>
      <c r="B66" s="17" t="n">
        <v>5665</v>
      </c>
      <c r="C66" s="18">
        <f>(79.0/B66*100)</f>
        <v/>
      </c>
      <c r="D66" s="19" t="n">
        <v>5586</v>
      </c>
      <c r="E66" s="18" t="n">
        <v>422.83130386</v>
      </c>
      <c r="F66" s="20" t="n">
        <v>3.1761414</v>
      </c>
      <c r="G66" s="18" t="n">
        <v>410.63561547</v>
      </c>
      <c r="H66" s="20" t="n">
        <v>4.17612423</v>
      </c>
      <c r="I66" s="18" t="n">
        <v>414.62212327</v>
      </c>
      <c r="J66" s="20" t="n">
        <v>3.24515887</v>
      </c>
      <c r="K66" s="18" t="n">
        <v>421.7163953</v>
      </c>
      <c r="L66" s="20" t="n">
        <v>3.41196214</v>
      </c>
      <c r="M66" s="18" t="n">
        <v>419.87404106</v>
      </c>
      <c r="N66" s="20" t="n">
        <v>4.34892496</v>
      </c>
      <c r="O66" s="18" t="n">
        <v>423.6473922</v>
      </c>
      <c r="P66" s="20" t="n">
        <v>4.07091072</v>
      </c>
      <c r="Q66" s="18" t="n">
        <v>422.29053478</v>
      </c>
      <c r="R66" s="20" t="n">
        <v>4.82460976</v>
      </c>
      <c r="S66" s="18" t="n">
        <v>417.16221419</v>
      </c>
      <c r="T66" s="20" t="n">
        <v>2.91934878</v>
      </c>
      <c r="U66" s="18" t="s">
        <v>481</v>
      </c>
      <c r="V66" s="20" t="s">
        <v>481</v>
      </c>
      <c r="W66" s="18" t="s">
        <v>481</v>
      </c>
      <c r="X66" s="20" t="s">
        <v>481</v>
      </c>
      <c r="Y66" s="18" t="s">
        <v>481</v>
      </c>
      <c r="Z66" s="20" t="s">
        <v>481</v>
      </c>
      <c r="AA66" s="18" t="s">
        <v>481</v>
      </c>
      <c r="AB66" s="20" t="s">
        <v>481</v>
      </c>
      <c r="AC66" s="18" t="n">
        <v>343.70960345</v>
      </c>
      <c r="AD66" s="20" t="n">
        <v>3.74618928</v>
      </c>
    </row>
    <row r="67" spans="1:30">
      <c r="A67" s="15" t="s">
        <v>542</v>
      </c>
      <c r="B67" s="17" t="n">
        <v>6971</v>
      </c>
      <c r="C67" s="18">
        <f>(349.0/B67*100)</f>
        <v/>
      </c>
      <c r="D67" s="19" t="n">
        <v>6622</v>
      </c>
      <c r="E67" s="18" t="n">
        <v>420.53747455</v>
      </c>
      <c r="F67" s="20" t="n">
        <v>3.52568648</v>
      </c>
      <c r="G67" s="18" t="n">
        <v>392.46029053</v>
      </c>
      <c r="H67" s="20" t="n">
        <v>3.18841584</v>
      </c>
      <c r="I67" s="18" t="n">
        <v>399.85954595</v>
      </c>
      <c r="J67" s="20" t="n">
        <v>3.59585638</v>
      </c>
      <c r="K67" s="18" t="n">
        <v>407.31612639</v>
      </c>
      <c r="L67" s="20" t="n">
        <v>3.32707956</v>
      </c>
      <c r="M67" s="18" t="n">
        <v>402.47764202</v>
      </c>
      <c r="N67" s="20" t="n">
        <v>4.3105362</v>
      </c>
      <c r="O67" s="18" t="n">
        <v>397.61321922</v>
      </c>
      <c r="P67" s="20" t="n">
        <v>4.58376273</v>
      </c>
      <c r="Q67" s="18" t="n">
        <v>416.64589779</v>
      </c>
      <c r="R67" s="20" t="n">
        <v>6.85221346</v>
      </c>
      <c r="S67" s="18" t="n">
        <v>397.2768208</v>
      </c>
      <c r="T67" s="20" t="n">
        <v>3.69539849</v>
      </c>
      <c r="U67" s="18" t="s">
        <v>481</v>
      </c>
      <c r="V67" s="20" t="s">
        <v>481</v>
      </c>
      <c r="W67" s="18" t="s">
        <v>481</v>
      </c>
      <c r="X67" s="20" t="s">
        <v>481</v>
      </c>
      <c r="Y67" s="18" t="s">
        <v>481</v>
      </c>
      <c r="Z67" s="20" t="s">
        <v>481</v>
      </c>
      <c r="AA67" s="18" t="s">
        <v>481</v>
      </c>
      <c r="AB67" s="20" t="s">
        <v>481</v>
      </c>
      <c r="AC67" s="18" t="n">
        <v>338.72864842</v>
      </c>
      <c r="AD67" s="20" t="n">
        <v>7.48339317</v>
      </c>
    </row>
    <row r="68" spans="1:30">
      <c r="A68" s="15" t="s">
        <v>543</v>
      </c>
      <c r="B68" s="17" t="n">
        <v>12083</v>
      </c>
      <c r="C68" s="18">
        <f>(28.0/B68*100)</f>
        <v/>
      </c>
      <c r="D68" s="19" t="n">
        <v>12055</v>
      </c>
      <c r="E68" s="18" t="n">
        <v>429.90717492</v>
      </c>
      <c r="F68" s="20" t="n">
        <v>1.91536369</v>
      </c>
      <c r="G68" s="18" t="n">
        <v>426.54947392</v>
      </c>
      <c r="H68" s="20" t="n">
        <v>2.23788365</v>
      </c>
      <c r="I68" s="18" t="n">
        <v>426.68963696</v>
      </c>
      <c r="J68" s="20" t="n">
        <v>2.98660495</v>
      </c>
      <c r="K68" s="18" t="n">
        <v>426.89800012</v>
      </c>
      <c r="L68" s="20" t="n">
        <v>2.87575812</v>
      </c>
      <c r="M68" s="18" t="n">
        <v>426.16683439</v>
      </c>
      <c r="N68" s="20" t="n">
        <v>4.01535938</v>
      </c>
      <c r="O68" s="18" t="n">
        <v>425.57249515</v>
      </c>
      <c r="P68" s="20" t="n">
        <v>4.15336499</v>
      </c>
      <c r="Q68" s="18" t="n">
        <v>424.752967</v>
      </c>
      <c r="R68" s="20" t="n">
        <v>6.59535695</v>
      </c>
      <c r="S68" s="18" t="n">
        <v>426.02948601</v>
      </c>
      <c r="T68" s="20" t="n">
        <v>3.70351331</v>
      </c>
      <c r="U68" s="18" t="s">
        <v>481</v>
      </c>
      <c r="V68" s="20" t="s">
        <v>481</v>
      </c>
      <c r="W68" s="18" t="s">
        <v>481</v>
      </c>
      <c r="X68" s="20" t="s">
        <v>481</v>
      </c>
      <c r="Y68" s="18" t="s">
        <v>481</v>
      </c>
      <c r="Z68" s="20" t="s">
        <v>481</v>
      </c>
      <c r="AA68" s="18" t="s">
        <v>481</v>
      </c>
      <c r="AB68" s="20" t="s">
        <v>481</v>
      </c>
      <c r="AC68" s="18" t="n">
        <v>339.22380283</v>
      </c>
      <c r="AD68" s="20" t="n">
        <v>2.36994165</v>
      </c>
    </row>
    <row r="69" spans="1:3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s">
        <v>481</v>
      </c>
      <c r="T69" s="20" t="s">
        <v>481</v>
      </c>
      <c r="U69" s="18" t="s">
        <v>481</v>
      </c>
      <c r="V69" s="20" t="s">
        <v>481</v>
      </c>
      <c r="W69" s="18" t="s">
        <v>481</v>
      </c>
      <c r="X69" s="20" t="s">
        <v>481</v>
      </c>
      <c r="Y69" s="18" t="n">
        <v>434.88486177</v>
      </c>
      <c r="Z69" s="20" t="n">
        <v>3.2334538</v>
      </c>
      <c r="AA69" s="18" t="s">
        <v>481</v>
      </c>
      <c r="AB69" s="20" t="s">
        <v>481</v>
      </c>
      <c r="AC69" s="18" t="s">
        <v>481</v>
      </c>
      <c r="AD69" s="20" t="s">
        <v>481</v>
      </c>
    </row>
    <row r="70" spans="1:30">
      <c r="A70" s="15" t="s">
        <v>545</v>
      </c>
      <c r="B70" s="17" t="n">
        <v>6036</v>
      </c>
      <c r="C70" s="18">
        <f>(223.0/B70*100)</f>
        <v/>
      </c>
      <c r="D70" s="19" t="n">
        <v>5813</v>
      </c>
      <c r="E70" s="18" t="n">
        <v>501.88259243</v>
      </c>
      <c r="F70" s="20" t="n">
        <v>5.53134594</v>
      </c>
      <c r="G70" s="18" t="n">
        <v>489.64728901</v>
      </c>
      <c r="H70" s="20" t="n">
        <v>3.59633899</v>
      </c>
      <c r="I70" s="18" t="n">
        <v>488.87183784</v>
      </c>
      <c r="J70" s="20" t="n">
        <v>3.15556478</v>
      </c>
      <c r="K70" s="18" t="n">
        <v>492.85795577</v>
      </c>
      <c r="L70" s="20" t="n">
        <v>3.71451574</v>
      </c>
      <c r="M70" s="18" t="n">
        <v>487.72792379</v>
      </c>
      <c r="N70" s="20" t="n">
        <v>4.86658746</v>
      </c>
      <c r="O70" s="18" t="n">
        <v>495.76153723</v>
      </c>
      <c r="P70" s="20" t="n">
        <v>5.70190741</v>
      </c>
      <c r="Q70" s="18" t="n">
        <v>480.07743412</v>
      </c>
      <c r="R70" s="20" t="n">
        <v>6.91517994</v>
      </c>
      <c r="S70" s="18" t="n">
        <v>478.31514092</v>
      </c>
      <c r="T70" s="20" t="n">
        <v>4.1283279</v>
      </c>
      <c r="U70" s="18" t="s">
        <v>481</v>
      </c>
      <c r="V70" s="20" t="s">
        <v>481</v>
      </c>
      <c r="W70" s="18" t="s">
        <v>481</v>
      </c>
      <c r="X70" s="20" t="s">
        <v>481</v>
      </c>
      <c r="Y70" s="18" t="s">
        <v>481</v>
      </c>
      <c r="Z70" s="20" t="s">
        <v>481</v>
      </c>
      <c r="AA70" s="18" t="s">
        <v>481</v>
      </c>
      <c r="AB70" s="20" t="s">
        <v>481</v>
      </c>
      <c r="AC70" s="18" t="n">
        <v>425.11695717</v>
      </c>
      <c r="AD70" s="20" t="n">
        <v>7.20345729</v>
      </c>
    </row>
    <row r="71" spans="1:30">
      <c r="A71" s="15" t="s">
        <v>546</v>
      </c>
      <c r="B71" s="17" t="n">
        <v>6115</v>
      </c>
      <c r="C71" s="18">
        <f>(18.0/B71*100)</f>
        <v/>
      </c>
      <c r="D71" s="19" t="n">
        <v>6097</v>
      </c>
      <c r="E71" s="18" t="n">
        <v>572.3666412699999</v>
      </c>
      <c r="F71" s="20" t="n">
        <v>3.38061387</v>
      </c>
      <c r="G71" s="18" t="n">
        <v>559.92624869</v>
      </c>
      <c r="H71" s="20" t="n">
        <v>2.67839293</v>
      </c>
      <c r="I71" s="18" t="n">
        <v>550.93959896</v>
      </c>
      <c r="J71" s="20" t="n">
        <v>3.0076224</v>
      </c>
      <c r="K71" s="18" t="n">
        <v>556.51644093</v>
      </c>
      <c r="L71" s="20" t="n">
        <v>3.37409332</v>
      </c>
      <c r="M71" s="18" t="n">
        <v>558.22302323</v>
      </c>
      <c r="N71" s="20" t="n">
        <v>4.61667586</v>
      </c>
      <c r="O71" s="18" t="n">
        <v>546.2374018199999</v>
      </c>
      <c r="P71" s="20" t="n">
        <v>6.4174865</v>
      </c>
      <c r="Q71" s="18" t="n">
        <v>551.6447975900001</v>
      </c>
      <c r="R71" s="20" t="n">
        <v>10.20770041</v>
      </c>
      <c r="S71" s="18" t="n">
        <v>514.46547264</v>
      </c>
      <c r="T71" s="20" t="n">
        <v>5.69646878</v>
      </c>
      <c r="U71" s="18" t="s">
        <v>481</v>
      </c>
      <c r="V71" s="20" t="s">
        <v>481</v>
      </c>
      <c r="W71" s="18" t="s">
        <v>481</v>
      </c>
      <c r="X71" s="20" t="s">
        <v>481</v>
      </c>
      <c r="Y71" s="18" t="s">
        <v>481</v>
      </c>
      <c r="Z71" s="20" t="s">
        <v>481</v>
      </c>
      <c r="AA71" s="18" t="s">
        <v>481</v>
      </c>
      <c r="AB71" s="20" t="s">
        <v>481</v>
      </c>
      <c r="AC71" s="18" t="n">
        <v>442.53520069</v>
      </c>
      <c r="AD71" s="20" t="n">
        <v>17.17076384</v>
      </c>
    </row>
    <row r="72" spans="1:30">
      <c r="A72" s="15" t="s">
        <v>547</v>
      </c>
      <c r="B72" s="17" t="n">
        <v>7708</v>
      </c>
      <c r="C72" s="18">
        <f>(5.0/B72*100)</f>
        <v/>
      </c>
      <c r="D72" s="19" t="n">
        <v>7703</v>
      </c>
      <c r="E72" s="18" t="n">
        <v>530.84434182</v>
      </c>
      <c r="F72" s="20" t="n">
        <v>3.7295628</v>
      </c>
      <c r="G72" s="18" t="n">
        <v>525.35142796</v>
      </c>
      <c r="H72" s="20" t="n">
        <v>4.54571097</v>
      </c>
      <c r="I72" s="18" t="n">
        <v>539.90291534</v>
      </c>
      <c r="J72" s="20" t="n">
        <v>3.38463465</v>
      </c>
      <c r="K72" s="18" t="n">
        <v>543.34178912</v>
      </c>
      <c r="L72" s="20" t="n">
        <v>4.27300565</v>
      </c>
      <c r="M72" s="18" t="n">
        <v>555.37918867</v>
      </c>
      <c r="N72" s="20" t="n">
        <v>6.0768395</v>
      </c>
      <c r="O72" s="18" t="n">
        <v>521.19225034</v>
      </c>
      <c r="P72" s="20" t="n">
        <v>5.07713231</v>
      </c>
      <c r="Q72" s="18" t="n">
        <v>542.59760627</v>
      </c>
      <c r="R72" s="20" t="n">
        <v>7.19611296</v>
      </c>
      <c r="S72" s="18" t="n">
        <v>510.56154219</v>
      </c>
      <c r="T72" s="20" t="n">
        <v>4.70058225</v>
      </c>
      <c r="U72" s="18" t="s">
        <v>481</v>
      </c>
      <c r="V72" s="20" t="s">
        <v>481</v>
      </c>
      <c r="W72" s="18" t="s">
        <v>481</v>
      </c>
      <c r="X72" s="20" t="s">
        <v>481</v>
      </c>
      <c r="Y72" s="18" t="s">
        <v>481</v>
      </c>
      <c r="Z72" s="20" t="s">
        <v>481</v>
      </c>
      <c r="AA72" s="18" t="s">
        <v>481</v>
      </c>
      <c r="AB72" s="20" t="s">
        <v>481</v>
      </c>
      <c r="AC72" s="18" t="n">
        <v>410.05694539</v>
      </c>
      <c r="AD72" s="20" t="n">
        <v>31.67260179</v>
      </c>
    </row>
    <row r="73" spans="1:30">
      <c r="A73" s="15" t="s">
        <v>548</v>
      </c>
      <c r="B73" s="17" t="n">
        <v>8249</v>
      </c>
      <c r="C73" s="18">
        <f>(152.0/B73*100)</f>
        <v/>
      </c>
      <c r="D73" s="19" t="n">
        <v>8097</v>
      </c>
      <c r="E73" s="18" t="n">
        <v>435.93378683</v>
      </c>
      <c r="F73" s="20" t="n">
        <v>4.52057214</v>
      </c>
      <c r="G73" s="18" t="n">
        <v>421.9838259</v>
      </c>
      <c r="H73" s="20" t="n">
        <v>3.8491147</v>
      </c>
      <c r="I73" s="18" t="n">
        <v>421.23676751</v>
      </c>
      <c r="J73" s="20" t="n">
        <v>3.54344532</v>
      </c>
      <c r="K73" s="18" t="n">
        <v>425.35172567</v>
      </c>
      <c r="L73" s="20" t="n">
        <v>3.97423401</v>
      </c>
      <c r="M73" s="18" t="n">
        <v>416.55870519</v>
      </c>
      <c r="N73" s="20" t="n">
        <v>5.38874506</v>
      </c>
      <c r="O73" s="18" t="n">
        <v>422.51730451</v>
      </c>
      <c r="P73" s="20" t="n">
        <v>4.09383487</v>
      </c>
      <c r="Q73" s="18" t="n">
        <v>420.06000581</v>
      </c>
      <c r="R73" s="20" t="n">
        <v>7.6222168</v>
      </c>
      <c r="S73" s="18" t="n">
        <v>412.26883339</v>
      </c>
      <c r="T73" s="20" t="n">
        <v>4.0910227</v>
      </c>
      <c r="U73" s="18" t="s">
        <v>481</v>
      </c>
      <c r="V73" s="20" t="s">
        <v>481</v>
      </c>
      <c r="W73" s="18" t="s">
        <v>481</v>
      </c>
      <c r="X73" s="20" t="s">
        <v>481</v>
      </c>
      <c r="Y73" s="18" t="s">
        <v>481</v>
      </c>
      <c r="Z73" s="20" t="s">
        <v>481</v>
      </c>
      <c r="AA73" s="18" t="s">
        <v>481</v>
      </c>
      <c r="AB73" s="20" t="s">
        <v>481</v>
      </c>
      <c r="AC73" s="18" t="n">
        <v>361.45882193</v>
      </c>
      <c r="AD73" s="20" t="n">
        <v>10.84976542</v>
      </c>
    </row>
    <row r="74" spans="1:3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s">
        <v>481</v>
      </c>
      <c r="T74" s="20" t="s">
        <v>481</v>
      </c>
      <c r="U74" s="18" t="s">
        <v>481</v>
      </c>
      <c r="V74" s="20" t="s">
        <v>481</v>
      </c>
      <c r="W74" s="18" t="s">
        <v>481</v>
      </c>
      <c r="X74" s="20" t="s">
        <v>481</v>
      </c>
      <c r="Y74" s="18" t="n">
        <v>424.59045417</v>
      </c>
      <c r="Z74" s="20" t="n">
        <v>1.40919814</v>
      </c>
      <c r="AA74" s="18" t="s">
        <v>481</v>
      </c>
      <c r="AB74" s="20" t="s">
        <v>481</v>
      </c>
      <c r="AC74" s="18" t="s">
        <v>481</v>
      </c>
      <c r="AD74" s="20" t="s">
        <v>481</v>
      </c>
    </row>
    <row r="75" spans="1:30">
      <c r="A75" s="15" t="s">
        <v>550</v>
      </c>
      <c r="B75" s="17" t="n">
        <v>5375</v>
      </c>
      <c r="C75" s="18">
        <f>(240.0/B75*100)</f>
        <v/>
      </c>
      <c r="D75" s="19" t="n">
        <v>5135</v>
      </c>
      <c r="E75" s="18" t="n">
        <v>403.44392322</v>
      </c>
      <c r="F75" s="20" t="n">
        <v>2.81336568</v>
      </c>
      <c r="G75" s="18" t="n">
        <v>389.85132932</v>
      </c>
      <c r="H75" s="20" t="n">
        <v>3.00416737</v>
      </c>
      <c r="I75" s="18" t="n">
        <v>389.5388624</v>
      </c>
      <c r="J75" s="20" t="n">
        <v>3.61161265</v>
      </c>
      <c r="K75" s="18" t="n">
        <v>379.94865391</v>
      </c>
      <c r="L75" s="20" t="n">
        <v>3.38583847</v>
      </c>
      <c r="M75" s="18" t="n">
        <v>379.65275468</v>
      </c>
      <c r="N75" s="20" t="n">
        <v>5.97721221</v>
      </c>
      <c r="O75" s="18" t="n">
        <v>388.5027258</v>
      </c>
      <c r="P75" s="20" t="n">
        <v>6.33258357</v>
      </c>
      <c r="Q75" s="18" t="n">
        <v>383.94638665</v>
      </c>
      <c r="R75" s="20" t="n">
        <v>5.88175389</v>
      </c>
      <c r="S75" s="18" t="n">
        <v>376.60118361</v>
      </c>
      <c r="T75" s="20" t="n">
        <v>4.05265926</v>
      </c>
      <c r="U75" s="18" t="s">
        <v>481</v>
      </c>
      <c r="V75" s="20" t="s">
        <v>481</v>
      </c>
      <c r="W75" s="18" t="s">
        <v>481</v>
      </c>
      <c r="X75" s="20" t="s">
        <v>481</v>
      </c>
      <c r="Y75" s="18" t="s">
        <v>481</v>
      </c>
      <c r="Z75" s="20" t="s">
        <v>481</v>
      </c>
      <c r="AA75" s="18" t="s">
        <v>481</v>
      </c>
      <c r="AB75" s="20" t="s">
        <v>481</v>
      </c>
      <c r="AC75" s="18" t="n">
        <v>351.95481885</v>
      </c>
      <c r="AD75" s="20" t="n">
        <v>4.50706002</v>
      </c>
    </row>
    <row r="76" spans="1:30">
      <c r="A76" s="15" t="s">
        <v>551</v>
      </c>
      <c r="B76" s="17" t="n">
        <v>14167</v>
      </c>
      <c r="C76" s="18">
        <f>(231.0/B76*100)</f>
        <v/>
      </c>
      <c r="D76" s="19" t="n">
        <v>13936</v>
      </c>
      <c r="E76" s="18" t="n">
        <v>442.60113034</v>
      </c>
      <c r="F76" s="20" t="n">
        <v>2.85123572</v>
      </c>
      <c r="G76" s="18" t="n">
        <v>441.462776</v>
      </c>
      <c r="H76" s="20" t="n">
        <v>3.85505413</v>
      </c>
      <c r="I76" s="18" t="n">
        <v>440.50030321</v>
      </c>
      <c r="J76" s="20" t="n">
        <v>3.33874357</v>
      </c>
      <c r="K76" s="18" t="n">
        <v>442.64652038</v>
      </c>
      <c r="L76" s="20" t="n">
        <v>4.60548311</v>
      </c>
      <c r="M76" s="18" t="n">
        <v>443.89699279</v>
      </c>
      <c r="N76" s="20" t="n">
        <v>4.7846917</v>
      </c>
      <c r="O76" s="18" t="n">
        <v>447.68302973</v>
      </c>
      <c r="P76" s="20" t="n">
        <v>4.97221973</v>
      </c>
      <c r="Q76" s="18" t="n">
        <v>435.83289313</v>
      </c>
      <c r="R76" s="20" t="n">
        <v>7.03330513</v>
      </c>
      <c r="S76" s="18" t="n">
        <v>433.05160183</v>
      </c>
      <c r="T76" s="20" t="n">
        <v>4.67404058</v>
      </c>
      <c r="U76" s="18" t="s">
        <v>481</v>
      </c>
      <c r="V76" s="20" t="s">
        <v>481</v>
      </c>
      <c r="W76" s="18" t="s">
        <v>481</v>
      </c>
      <c r="X76" s="20" t="s">
        <v>481</v>
      </c>
      <c r="Y76" s="18" t="s">
        <v>481</v>
      </c>
      <c r="Z76" s="20" t="s">
        <v>481</v>
      </c>
      <c r="AA76" s="18" t="s">
        <v>481</v>
      </c>
      <c r="AB76" s="20" t="s">
        <v>481</v>
      </c>
      <c r="AC76" s="18" t="n">
        <v>352.41529959</v>
      </c>
      <c r="AD76" s="20" t="n">
        <v>4.88946018</v>
      </c>
    </row>
    <row r="77" spans="1:30">
      <c r="A77" s="15" t="s">
        <v>552</v>
      </c>
      <c r="B77" s="17" t="n">
        <v>6062</v>
      </c>
      <c r="C77" s="18">
        <f>(154.0/B77*100)</f>
        <v/>
      </c>
      <c r="D77" s="19" t="n">
        <v>5908</v>
      </c>
      <c r="E77" s="18" t="n">
        <v>447.57941476</v>
      </c>
      <c r="F77" s="20" t="n">
        <v>3.15451004</v>
      </c>
      <c r="G77" s="18" t="n">
        <v>435.3608646</v>
      </c>
      <c r="H77" s="20" t="n">
        <v>3.77002035</v>
      </c>
      <c r="I77" s="18" t="n">
        <v>438.17871412</v>
      </c>
      <c r="J77" s="20" t="n">
        <v>3.75809931</v>
      </c>
      <c r="K77" s="18" t="n">
        <v>447.9968195</v>
      </c>
      <c r="L77" s="20" t="n">
        <v>3.55278587</v>
      </c>
      <c r="M77" s="18" t="n">
        <v>447.11345868</v>
      </c>
      <c r="N77" s="20" t="n">
        <v>5.16719277</v>
      </c>
      <c r="O77" s="18" t="n">
        <v>451.21159405</v>
      </c>
      <c r="P77" s="20" t="n">
        <v>5.14318777</v>
      </c>
      <c r="Q77" s="18" t="n">
        <v>450.8024062</v>
      </c>
      <c r="R77" s="20" t="n">
        <v>5.15773935</v>
      </c>
      <c r="S77" s="18" t="n">
        <v>422.01477056</v>
      </c>
      <c r="T77" s="20" t="n">
        <v>5.18141784</v>
      </c>
      <c r="U77" s="18" t="s">
        <v>481</v>
      </c>
      <c r="V77" s="20" t="s">
        <v>481</v>
      </c>
      <c r="W77" s="18" t="s">
        <v>481</v>
      </c>
      <c r="X77" s="20" t="s">
        <v>481</v>
      </c>
      <c r="Y77" s="18" t="s">
        <v>481</v>
      </c>
      <c r="Z77" s="20" t="s">
        <v>481</v>
      </c>
      <c r="AA77" s="18" t="s">
        <v>481</v>
      </c>
      <c r="AB77" s="20" t="s">
        <v>481</v>
      </c>
      <c r="AC77" s="18" t="n">
        <v>365.08734038</v>
      </c>
      <c r="AD77" s="20" t="n">
        <v>4.05530761</v>
      </c>
    </row>
    <row r="78" spans="1:3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s">
        <v>481</v>
      </c>
      <c r="T78" s="20" t="s">
        <v>481</v>
      </c>
      <c r="U78" s="18" t="s">
        <v>481</v>
      </c>
      <c r="V78" s="20" t="s">
        <v>481</v>
      </c>
      <c r="W78" s="18" t="s">
        <v>481</v>
      </c>
      <c r="X78" s="20" t="s">
        <v>481</v>
      </c>
      <c r="Y78" s="18" t="n">
        <v>524.64451931</v>
      </c>
      <c r="Z78" s="20" t="n">
        <v>3.91006783</v>
      </c>
      <c r="AA78" s="18" t="s">
        <v>481</v>
      </c>
      <c r="AB78" s="20" t="s">
        <v>481</v>
      </c>
      <c r="AC78" s="18" t="s">
        <v>481</v>
      </c>
      <c r="AD78" s="20" t="s">
        <v>481</v>
      </c>
    </row>
    <row customHeight="1" ht="25" r="79" spans="1:3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s">
        <v>481</v>
      </c>
      <c r="T79" s="20" t="s">
        <v>481</v>
      </c>
      <c r="U79" s="18" t="s">
        <v>481</v>
      </c>
      <c r="V79" s="20" t="s">
        <v>481</v>
      </c>
      <c r="W79" s="18" t="s">
        <v>481</v>
      </c>
      <c r="X79" s="20" t="s">
        <v>481</v>
      </c>
      <c r="Y79" s="18" t="n">
        <v>475.18659836</v>
      </c>
      <c r="Z79" s="20" t="n">
        <v>6.280552</v>
      </c>
      <c r="AA79" s="18" t="s">
        <v>481</v>
      </c>
      <c r="AB79" s="20" t="s">
        <v>481</v>
      </c>
      <c r="AC79" s="18" t="s">
        <v>481</v>
      </c>
      <c r="AD79" s="20" t="s">
        <v>481</v>
      </c>
    </row>
    <row r="80" spans="1:3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s">
        <v>481</v>
      </c>
      <c r="T80" s="20" t="s">
        <v>481</v>
      </c>
      <c r="U80" s="18" t="s">
        <v>481</v>
      </c>
      <c r="V80" s="20" t="s">
        <v>481</v>
      </c>
      <c r="W80" s="18" t="s">
        <v>481</v>
      </c>
      <c r="X80" s="20" t="s">
        <v>481</v>
      </c>
      <c r="Y80" s="18" t="n">
        <v>456.48357586</v>
      </c>
      <c r="Z80" s="20" t="n">
        <v>3.67164431</v>
      </c>
      <c r="AA80" s="18" t="s">
        <v>481</v>
      </c>
      <c r="AB80" s="20" t="s">
        <v>481</v>
      </c>
      <c r="AC80" s="18" t="s">
        <v>481</v>
      </c>
      <c r="AD80" s="20" t="s">
        <v>481</v>
      </c>
    </row>
    <row r="81" spans="1:30">
      <c r="A81" s="23" t="s">
        <v>556</v>
      </c>
      <c r="B81" s="17" t="n">
        <v>8861</v>
      </c>
      <c r="C81" s="18">
        <f>(76.0/B81*100)</f>
        <v/>
      </c>
      <c r="D81" s="19" t="n">
        <v>8785</v>
      </c>
      <c r="E81" s="18" t="n">
        <v>447.84149885</v>
      </c>
      <c r="F81" s="20" t="n">
        <v>4.32838583</v>
      </c>
      <c r="G81" s="18" t="n">
        <v>443.60769464</v>
      </c>
      <c r="H81" s="20" t="n">
        <v>4.39518451</v>
      </c>
      <c r="I81" s="18" t="n">
        <v>443.148967</v>
      </c>
      <c r="J81" s="20" t="n">
        <v>3.46865885</v>
      </c>
      <c r="K81" s="18" t="n">
        <v>441.37328531</v>
      </c>
      <c r="L81" s="20" t="n">
        <v>3.79841157</v>
      </c>
      <c r="M81" s="18" t="n">
        <v>447.20498807</v>
      </c>
      <c r="N81" s="20" t="n">
        <v>4.99989473</v>
      </c>
      <c r="O81" s="18" t="n">
        <v>440.9998862</v>
      </c>
      <c r="P81" s="20" t="n">
        <v>4.304025</v>
      </c>
      <c r="Q81" s="18" t="n">
        <v>441.38887198</v>
      </c>
      <c r="R81" s="20" t="n">
        <v>7.2132528</v>
      </c>
      <c r="S81" s="18" t="n">
        <v>442.33803387</v>
      </c>
      <c r="T81" s="20" t="n">
        <v>4.23172079</v>
      </c>
      <c r="U81" s="18" t="s">
        <v>481</v>
      </c>
      <c r="V81" s="20" t="s">
        <v>481</v>
      </c>
      <c r="W81" s="18" t="s">
        <v>481</v>
      </c>
      <c r="X81" s="20" t="s">
        <v>481</v>
      </c>
      <c r="Y81" s="18" t="s">
        <v>481</v>
      </c>
      <c r="Z81" s="20" t="s">
        <v>481</v>
      </c>
      <c r="AA81" s="18" t="s">
        <v>481</v>
      </c>
      <c r="AB81" s="20" t="s">
        <v>481</v>
      </c>
      <c r="AC81" s="18" t="n">
        <v>388.90515844</v>
      </c>
      <c r="AD81" s="20" t="n">
        <v>11.98296526</v>
      </c>
    </row>
    <row r="82" spans="1:3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c r="AC82" s="24" t="s">
        <v>557</v>
      </c>
      <c r="AD82" s="24" t="s">
        <v>557</v>
      </c>
    </row>
    <row r="83" spans="1:30">
      <c r="A83" s="3" t="s">
        <v>558</v>
      </c>
    </row>
    <row r="84" spans="1:30">
      <c r="A84" s="25" t="s">
        <v>559</v>
      </c>
    </row>
    <row r="85" spans="1:30">
      <c r="A85" s="25" t="s">
        <v>560</v>
      </c>
    </row>
    <row customHeight="1" ht="30" r="86" spans="1:30">
      <c r="A86" s="25" t="s">
        <v>561</v>
      </c>
    </row>
    <row customHeight="1" ht="30" r="87" spans="1:30">
      <c r="A87" s="25" t="s">
        <v>557</v>
      </c>
    </row>
    <row customHeight="1" ht="30" r="88" spans="1:30">
      <c r="A88" s="25" t="s">
        <v>562</v>
      </c>
    </row>
    <row customHeight="1" ht="30" r="89" spans="1:30">
      <c r="A89" s="25" t="s">
        <v>563</v>
      </c>
    </row>
    <row customHeight="1" ht="30" r="90" spans="1:30">
      <c r="A90" s="25" t="s">
        <v>564</v>
      </c>
    </row>
    <row customHeight="1" ht="30" r="91" spans="1:30">
      <c r="A91" s="25" t="s">
        <v>565</v>
      </c>
    </row>
    <row customHeight="1" ht="30" r="92" spans="1:30">
      <c r="A92" s="25" t="s">
        <v>566</v>
      </c>
    </row>
    <row customHeight="1" ht="30" r="93" spans="1:30">
      <c r="A93" s="25" t="s">
        <v>567</v>
      </c>
    </row>
    <row customHeight="1" ht="30" r="94" spans="1:30">
      <c r="A94" s="25" t="s">
        <v>568</v>
      </c>
    </row>
    <row customHeight="1" ht="30" r="95" spans="1:30">
      <c r="A95" s="25" t="s">
        <v>569</v>
      </c>
    </row>
    <row customHeight="1" ht="30" r="96" spans="1:30">
      <c r="A96" s="25" t="s">
        <v>570</v>
      </c>
    </row>
  </sheetData>
  <mergeCells count="28">
    <mergeCell ref="E4:F4"/>
    <mergeCell ref="G4:H4"/>
    <mergeCell ref="I4:J4"/>
    <mergeCell ref="K4:L4"/>
    <mergeCell ref="M4:N4"/>
    <mergeCell ref="O4:P4"/>
    <mergeCell ref="Q4:R4"/>
    <mergeCell ref="S4:T4"/>
    <mergeCell ref="U4:V4"/>
    <mergeCell ref="W4:X4"/>
    <mergeCell ref="Y4:Z4"/>
    <mergeCell ref="AA4:AB4"/>
    <mergeCell ref="AC4:AD4"/>
    <mergeCell ref="A1:AD1"/>
    <mergeCell ref="A2:AD2"/>
    <mergeCell ref="A84:AD84"/>
    <mergeCell ref="A85:AD85"/>
    <mergeCell ref="A86:AD86"/>
    <mergeCell ref="A87:AD87"/>
    <mergeCell ref="A88:AD88"/>
    <mergeCell ref="A89:AD89"/>
    <mergeCell ref="A90:AD90"/>
    <mergeCell ref="A91:AD91"/>
    <mergeCell ref="A92:AD92"/>
    <mergeCell ref="A93:AD93"/>
    <mergeCell ref="A94:AD94"/>
    <mergeCell ref="A95:AD95"/>
    <mergeCell ref="A96:AD96"/>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759</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500.84301888</v>
      </c>
      <c r="F7" s="20" t="n">
        <v>1.89709287</v>
      </c>
      <c r="G7" s="18" t="n">
        <v>522.90277035</v>
      </c>
      <c r="H7" s="20" t="n">
        <v>2.07545281</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469.3428716</v>
      </c>
      <c r="F8" s="20" t="n">
        <v>3.13945554</v>
      </c>
      <c r="G8" s="18" t="n">
        <v>527.76175663</v>
      </c>
      <c r="H8" s="20" t="n">
        <v>3.97564639</v>
      </c>
      <c r="I8" s="18" t="s">
        <v>481</v>
      </c>
      <c r="J8" s="20" t="s">
        <v>481</v>
      </c>
      <c r="K8" s="18" t="s">
        <v>481</v>
      </c>
      <c r="L8" s="20" t="s">
        <v>481</v>
      </c>
      <c r="M8" s="18" t="n">
        <v>368.48347797</v>
      </c>
      <c r="N8" s="20" t="n">
        <v>14.99112476</v>
      </c>
      <c r="O8" s="18" t="s">
        <v>481</v>
      </c>
      <c r="P8" s="20" t="s">
        <v>481</v>
      </c>
      <c r="Q8" s="18" t="s">
        <v>481</v>
      </c>
      <c r="R8" s="20" t="s">
        <v>481</v>
      </c>
    </row>
    <row r="9" spans="1:18">
      <c r="A9" s="15" t="s">
        <v>484</v>
      </c>
      <c r="B9" s="17" t="n">
        <v>9651</v>
      </c>
      <c r="C9" s="18">
        <f>(175.0/B9*100)</f>
        <v/>
      </c>
      <c r="D9" s="19" t="n">
        <v>9476</v>
      </c>
      <c r="E9" s="18" t="n">
        <v>427.94053384</v>
      </c>
      <c r="F9" s="20" t="n">
        <v>3.03637287</v>
      </c>
      <c r="G9" s="18" t="n">
        <v>534.82332381</v>
      </c>
      <c r="H9" s="20" t="n">
        <v>2.30629926</v>
      </c>
      <c r="I9" s="18" t="s">
        <v>481</v>
      </c>
      <c r="J9" s="20" t="s">
        <v>481</v>
      </c>
      <c r="K9" s="18" t="s">
        <v>481</v>
      </c>
      <c r="L9" s="20" t="s">
        <v>481</v>
      </c>
      <c r="M9" s="18" t="n">
        <v>374.78530698</v>
      </c>
      <c r="N9" s="20" t="n">
        <v>11.62763904</v>
      </c>
      <c r="O9" s="18" t="s">
        <v>481</v>
      </c>
      <c r="P9" s="20" t="s">
        <v>481</v>
      </c>
      <c r="Q9" s="18" t="s">
        <v>481</v>
      </c>
      <c r="R9" s="20" t="s">
        <v>481</v>
      </c>
    </row>
    <row r="10" spans="1:18">
      <c r="A10" s="15" t="s">
        <v>485</v>
      </c>
      <c r="B10" s="17" t="n">
        <v>20058</v>
      </c>
      <c r="C10" s="18">
        <f>(545.0/B10*100)</f>
        <v/>
      </c>
      <c r="D10" s="19" t="n">
        <v>19513</v>
      </c>
      <c r="E10" s="18" t="n">
        <v>525.99864008</v>
      </c>
      <c r="F10" s="20" t="n">
        <v>2.64159942</v>
      </c>
      <c r="G10" s="18" t="n">
        <v>530.55185008</v>
      </c>
      <c r="H10" s="20" t="n">
        <v>2.1970504</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407.35305718</v>
      </c>
      <c r="F11" s="20" t="n">
        <v>3.75597641</v>
      </c>
      <c r="G11" s="18" t="n">
        <v>454.536452</v>
      </c>
      <c r="H11" s="20" t="n">
        <v>2.4112392</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432.53102455</v>
      </c>
      <c r="F12" s="20" t="n">
        <v>6.44369963</v>
      </c>
      <c r="G12" s="18" t="n">
        <v>502.83554405</v>
      </c>
      <c r="H12" s="20" t="n">
        <v>1.97656105</v>
      </c>
      <c r="I12" s="18" t="s">
        <v>481</v>
      </c>
      <c r="J12" s="20" t="s">
        <v>481</v>
      </c>
      <c r="K12" s="18" t="s">
        <v>481</v>
      </c>
      <c r="L12" s="20" t="s">
        <v>481</v>
      </c>
      <c r="M12" s="18" t="n">
        <v>366.6777112</v>
      </c>
      <c r="N12" s="20" t="n">
        <v>14.39052153</v>
      </c>
      <c r="O12" s="18" t="s">
        <v>481</v>
      </c>
      <c r="P12" s="20" t="s">
        <v>481</v>
      </c>
      <c r="Q12" s="18" t="s">
        <v>481</v>
      </c>
      <c r="R12" s="20" t="s">
        <v>481</v>
      </c>
    </row>
    <row r="13" spans="1:18">
      <c r="A13" s="15" t="s">
        <v>488</v>
      </c>
      <c r="B13" s="17" t="n">
        <v>7161</v>
      </c>
      <c r="C13" s="18">
        <f>(477.0/B13*100)</f>
        <v/>
      </c>
      <c r="D13" s="19" t="n">
        <v>6684</v>
      </c>
      <c r="E13" s="18" t="s">
        <v>481</v>
      </c>
      <c r="F13" s="20" t="s">
        <v>481</v>
      </c>
      <c r="G13" s="18" t="n">
        <v>508.2126062</v>
      </c>
      <c r="H13" s="20" t="n">
        <v>2.19090835</v>
      </c>
      <c r="I13" s="18" t="s">
        <v>481</v>
      </c>
      <c r="J13" s="20" t="s">
        <v>481</v>
      </c>
      <c r="K13" s="18" t="s">
        <v>481</v>
      </c>
      <c r="L13" s="20" t="s">
        <v>481</v>
      </c>
      <c r="M13" s="18" t="n">
        <v>436.36003517</v>
      </c>
      <c r="N13" s="20" t="n">
        <v>6.43426798</v>
      </c>
      <c r="O13" s="18" t="s">
        <v>481</v>
      </c>
      <c r="P13" s="20" t="s">
        <v>481</v>
      </c>
      <c r="Q13" s="18" t="s">
        <v>481</v>
      </c>
      <c r="R13" s="20" t="s">
        <v>481</v>
      </c>
    </row>
    <row r="14" spans="1:18">
      <c r="A14" s="15" t="s">
        <v>489</v>
      </c>
      <c r="B14" s="17" t="n">
        <v>5587</v>
      </c>
      <c r="C14" s="18">
        <f>(78.0/B14*100)</f>
        <v/>
      </c>
      <c r="D14" s="19" t="n">
        <v>5509</v>
      </c>
      <c r="E14" s="18" t="n">
        <v>453.42594497</v>
      </c>
      <c r="F14" s="20" t="n">
        <v>7.09604467</v>
      </c>
      <c r="G14" s="18" t="n">
        <v>538.61433575</v>
      </c>
      <c r="H14" s="20" t="n">
        <v>1.99108821</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510.43399996</v>
      </c>
      <c r="F15" s="20" t="n">
        <v>4.16277857</v>
      </c>
      <c r="G15" s="18" t="n">
        <v>537.00038565</v>
      </c>
      <c r="H15" s="20" t="n">
        <v>2.36812972</v>
      </c>
      <c r="I15" s="18" t="s">
        <v>481</v>
      </c>
      <c r="J15" s="20" t="s">
        <v>481</v>
      </c>
      <c r="K15" s="18" t="s">
        <v>481</v>
      </c>
      <c r="L15" s="20" t="s">
        <v>481</v>
      </c>
      <c r="M15" s="18" t="n">
        <v>375.95013089</v>
      </c>
      <c r="N15" s="20" t="n">
        <v>17.42774697</v>
      </c>
      <c r="O15" s="18" t="s">
        <v>481</v>
      </c>
      <c r="P15" s="20" t="s">
        <v>481</v>
      </c>
      <c r="Q15" s="18" t="s">
        <v>481</v>
      </c>
      <c r="R15" s="20" t="s">
        <v>481</v>
      </c>
    </row>
    <row r="16" spans="1:18">
      <c r="A16" s="15" t="s">
        <v>491</v>
      </c>
      <c r="B16" s="17" t="n">
        <v>6108</v>
      </c>
      <c r="C16" s="18">
        <f>(121.0/B16*100)</f>
        <v/>
      </c>
      <c r="D16" s="19" t="n">
        <v>5987</v>
      </c>
      <c r="E16" s="18" t="n">
        <v>400.05667894</v>
      </c>
      <c r="F16" s="20" t="n">
        <v>5.94899741</v>
      </c>
      <c r="G16" s="18" t="n">
        <v>510.60316116</v>
      </c>
      <c r="H16" s="20" t="n">
        <v>1.88508254</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475.23292561</v>
      </c>
      <c r="F17" s="20" t="n">
        <v>5.00519963</v>
      </c>
      <c r="G17" s="18" t="n">
        <v>528.21058855</v>
      </c>
      <c r="H17" s="20" t="n">
        <v>2.768559</v>
      </c>
      <c r="I17" s="18" t="s">
        <v>481</v>
      </c>
      <c r="J17" s="20" t="s">
        <v>481</v>
      </c>
      <c r="K17" s="18" t="s">
        <v>481</v>
      </c>
      <c r="L17" s="20" t="s">
        <v>481</v>
      </c>
      <c r="M17" s="18" t="n">
        <v>360.48925247</v>
      </c>
      <c r="N17" s="20" t="n">
        <v>12.44339086</v>
      </c>
      <c r="O17" s="18" t="s">
        <v>481</v>
      </c>
      <c r="P17" s="20" t="s">
        <v>481</v>
      </c>
      <c r="Q17" s="18" t="s">
        <v>481</v>
      </c>
      <c r="R17" s="20" t="s">
        <v>481</v>
      </c>
    </row>
    <row r="18" spans="1:18">
      <c r="A18" s="15" t="s">
        <v>493</v>
      </c>
      <c r="B18" s="17" t="n">
        <v>5532</v>
      </c>
      <c r="C18" s="18">
        <f>(29.0/B18*100)</f>
        <v/>
      </c>
      <c r="D18" s="19" t="n">
        <v>5503</v>
      </c>
      <c r="E18" s="18" t="n">
        <v>380.61163855</v>
      </c>
      <c r="F18" s="20" t="n">
        <v>5.22029374</v>
      </c>
      <c r="G18" s="18" t="n">
        <v>461.71434758</v>
      </c>
      <c r="H18" s="20" t="n">
        <v>3.75014775</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449.24437722</v>
      </c>
      <c r="F19" s="20" t="n">
        <v>5.88347419</v>
      </c>
      <c r="G19" s="18" t="n">
        <v>486.71591477</v>
      </c>
      <c r="H19" s="20" t="n">
        <v>3.08656498</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464.04761972</v>
      </c>
      <c r="F20" s="20" t="n">
        <v>2.79017417</v>
      </c>
      <c r="G20" s="18" t="n">
        <v>480.3347921</v>
      </c>
      <c r="H20" s="20" t="n">
        <v>2.20449737</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503.32016359</v>
      </c>
      <c r="F21" s="20" t="n">
        <v>2.33704943</v>
      </c>
      <c r="G21" s="18" t="n">
        <v>493.88439648</v>
      </c>
      <c r="H21" s="20" t="n">
        <v>6.92448227</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454.88253752</v>
      </c>
      <c r="F22" s="20" t="n">
        <v>4.63996519</v>
      </c>
      <c r="G22" s="18" t="n">
        <v>489.49672905</v>
      </c>
      <c r="H22" s="20" t="n">
        <v>4.48743928</v>
      </c>
      <c r="I22" s="18" t="s">
        <v>481</v>
      </c>
      <c r="J22" s="20" t="s">
        <v>481</v>
      </c>
      <c r="K22" s="18" t="s">
        <v>481</v>
      </c>
      <c r="L22" s="20" t="s">
        <v>481</v>
      </c>
      <c r="M22" s="18" t="s">
        <v>481</v>
      </c>
      <c r="N22" s="20" t="s">
        <v>481</v>
      </c>
      <c r="O22" s="18" t="n">
        <v>442.35679123</v>
      </c>
      <c r="P22" s="20" t="n">
        <v>35.32322335</v>
      </c>
      <c r="Q22" s="18" t="s">
        <v>481</v>
      </c>
      <c r="R22" s="20" t="s">
        <v>481</v>
      </c>
    </row>
    <row r="23" spans="1:18">
      <c r="A23" s="15" t="s">
        <v>498</v>
      </c>
      <c r="B23" s="17" t="n">
        <v>11583</v>
      </c>
      <c r="C23" s="18">
        <f>(230.0/B23*100)</f>
        <v/>
      </c>
      <c r="D23" s="19" t="n">
        <v>11353</v>
      </c>
      <c r="E23" s="18" t="n">
        <v>462.8781437</v>
      </c>
      <c r="F23" s="20" t="n">
        <v>3.7735408</v>
      </c>
      <c r="G23" s="18" t="n">
        <v>497.01833869</v>
      </c>
      <c r="H23" s="20" t="n">
        <v>3.63496749</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(7.0/B24*100)</f>
        <v/>
      </c>
      <c r="D24" s="19" t="n">
        <v>6640</v>
      </c>
      <c r="E24" s="18" t="n">
        <v>524.7360296000001</v>
      </c>
      <c r="F24" s="20" t="n">
        <v>3.7985131</v>
      </c>
      <c r="G24" s="18" t="n">
        <v>565.43462416</v>
      </c>
      <c r="H24" s="20" t="n">
        <v>7.16152176</v>
      </c>
      <c r="I24" s="18" t="s">
        <v>481</v>
      </c>
      <c r="J24" s="20" t="s">
        <v>481</v>
      </c>
      <c r="K24" s="18" t="s">
        <v>481</v>
      </c>
      <c r="L24" s="20" t="s">
        <v>481</v>
      </c>
      <c r="M24" s="18" t="s">
        <v>481</v>
      </c>
      <c r="N24" s="20" t="s">
        <v>481</v>
      </c>
      <c r="O24" s="18" t="s">
        <v>481</v>
      </c>
      <c r="P24" s="20" t="s">
        <v>481</v>
      </c>
      <c r="Q24" s="18" t="s">
        <v>481</v>
      </c>
      <c r="R24" s="20" t="s">
        <v>481</v>
      </c>
    </row>
    <row r="25" spans="1:18">
      <c r="A25" s="15" t="s">
        <v>500</v>
      </c>
      <c r="B25" s="17" t="n">
        <v>5581</v>
      </c>
      <c r="C25" s="18">
        <f>(25.0/B25*100)</f>
        <v/>
      </c>
      <c r="D25" s="19" t="n">
        <v>5556</v>
      </c>
      <c r="E25" s="18" t="n">
        <v>508.67076505</v>
      </c>
      <c r="F25" s="20" t="n">
        <v>3.84430119</v>
      </c>
      <c r="G25" s="18" t="n">
        <v>526.7052842000001</v>
      </c>
      <c r="H25" s="20" t="n">
        <v>3.63133115</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(50.0/B26*100)</f>
        <v/>
      </c>
      <c r="D26" s="19" t="n">
        <v>4819</v>
      </c>
      <c r="E26" s="18" t="n">
        <v>447.53588456</v>
      </c>
      <c r="F26" s="20" t="n">
        <v>5.71622237</v>
      </c>
      <c r="G26" s="18" t="n">
        <v>494.89329179</v>
      </c>
      <c r="H26" s="20" t="n">
        <v>1.62281863</v>
      </c>
      <c r="I26" s="18" t="s">
        <v>481</v>
      </c>
      <c r="J26" s="20" t="s">
        <v>481</v>
      </c>
      <c r="K26" s="18" t="s">
        <v>481</v>
      </c>
      <c r="L26" s="20" t="s">
        <v>481</v>
      </c>
      <c r="M26" s="18" t="s">
        <v>481</v>
      </c>
      <c r="N26" s="20" t="s">
        <v>481</v>
      </c>
      <c r="O26" s="18" t="s">
        <v>481</v>
      </c>
      <c r="P26" s="20" t="s">
        <v>481</v>
      </c>
      <c r="Q26" s="18" t="s">
        <v>481</v>
      </c>
      <c r="R26" s="20" t="s">
        <v>481</v>
      </c>
    </row>
    <row r="27" spans="1:18">
      <c r="A27" s="15" t="s">
        <v>502</v>
      </c>
      <c r="B27" s="17" t="n">
        <v>5299</v>
      </c>
      <c r="C27" s="18">
        <f>(48.0/B27*100)</f>
        <v/>
      </c>
      <c r="D27" s="19" t="n">
        <v>5251</v>
      </c>
      <c r="E27" s="18" t="n">
        <v>421.96413839</v>
      </c>
      <c r="F27" s="20" t="n">
        <v>1.97471516</v>
      </c>
      <c r="G27" s="18" t="n">
        <v>508.59423922</v>
      </c>
      <c r="H27" s="20" t="n">
        <v>1.55784542</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425.6788071</v>
      </c>
      <c r="F28" s="20" t="n">
        <v>2.30324143</v>
      </c>
      <c r="G28" s="18" t="n">
        <v>395.26725202</v>
      </c>
      <c r="H28" s="20" t="n">
        <v>3.25666339</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486.28278399</v>
      </c>
      <c r="F29" s="20" t="n">
        <v>2.98568662</v>
      </c>
      <c r="G29" s="18" t="n">
        <v>536.76621114</v>
      </c>
      <c r="H29" s="20" t="n">
        <v>3.10162038</v>
      </c>
      <c r="I29" s="18" t="s">
        <v>481</v>
      </c>
      <c r="J29" s="20" t="s">
        <v>481</v>
      </c>
      <c r="K29" s="18" t="s">
        <v>481</v>
      </c>
      <c r="L29" s="20" t="s">
        <v>481</v>
      </c>
      <c r="M29" s="18" t="n">
        <v>358.28551468</v>
      </c>
      <c r="N29" s="20" t="n">
        <v>8.567023300000001</v>
      </c>
      <c r="O29" s="18" t="s">
        <v>481</v>
      </c>
      <c r="P29" s="20" t="s">
        <v>481</v>
      </c>
      <c r="Q29" s="18" t="s">
        <v>481</v>
      </c>
      <c r="R29" s="20" t="s">
        <v>481</v>
      </c>
    </row>
    <row r="30" spans="1:18">
      <c r="A30" s="15" t="s">
        <v>505</v>
      </c>
      <c r="B30" s="17" t="n">
        <v>4520</v>
      </c>
      <c r="C30" s="18">
        <f>(140.0/B30*100)</f>
        <v/>
      </c>
      <c r="D30" s="19" t="n">
        <v>4380</v>
      </c>
      <c r="E30" s="18" t="n">
        <v>498.57492632</v>
      </c>
      <c r="F30" s="20" t="n">
        <v>3.17063754</v>
      </c>
      <c r="G30" s="18" t="n">
        <v>532.17172851</v>
      </c>
      <c r="H30" s="20" t="n">
        <v>2.90790763</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498.481109</v>
      </c>
      <c r="N31" s="20" t="n">
        <v>2.26238565</v>
      </c>
      <c r="O31" s="18" t="s">
        <v>481</v>
      </c>
      <c r="P31" s="20" t="s">
        <v>481</v>
      </c>
      <c r="Q31" s="18" t="s">
        <v>481</v>
      </c>
      <c r="R31" s="20" t="s">
        <v>481</v>
      </c>
    </row>
    <row r="32" spans="1:18">
      <c r="A32" s="15" t="s">
        <v>507</v>
      </c>
      <c r="B32" s="17" t="n">
        <v>4478</v>
      </c>
      <c r="C32" s="18">
        <f>(6.0/B32*100)</f>
        <v/>
      </c>
      <c r="D32" s="19" t="n">
        <v>4472</v>
      </c>
      <c r="E32" s="18" t="n">
        <v>405.53762877</v>
      </c>
      <c r="F32" s="20" t="n">
        <v>10.70788665</v>
      </c>
      <c r="G32" s="18" t="n">
        <v>503.70792747</v>
      </c>
      <c r="H32" s="20" t="n">
        <v>2.44862293</v>
      </c>
      <c r="I32" s="18" t="s">
        <v>481</v>
      </c>
      <c r="J32" s="20" t="s">
        <v>481</v>
      </c>
      <c r="K32" s="18" t="s">
        <v>481</v>
      </c>
      <c r="L32" s="20" t="s">
        <v>481</v>
      </c>
      <c r="M32" s="18" t="s">
        <v>481</v>
      </c>
      <c r="N32" s="20" t="s">
        <v>481</v>
      </c>
      <c r="O32" s="18" t="s">
        <v>481</v>
      </c>
      <c r="P32" s="20" t="s">
        <v>481</v>
      </c>
      <c r="Q32" s="18" t="s">
        <v>481</v>
      </c>
      <c r="R32" s="20" t="s">
        <v>481</v>
      </c>
    </row>
    <row r="33" spans="1:18">
      <c r="A33" s="15" t="s">
        <v>508</v>
      </c>
      <c r="B33" s="17" t="n">
        <v>7325</v>
      </c>
      <c r="C33" s="18">
        <f>(78.0/B33*100)</f>
        <v/>
      </c>
      <c r="D33" s="19" t="n">
        <v>7247</v>
      </c>
      <c r="E33" s="18" t="n">
        <v>486.84702457</v>
      </c>
      <c r="F33" s="20" t="n">
        <v>2.8997605</v>
      </c>
      <c r="G33" s="18" t="n">
        <v>508.97926332</v>
      </c>
      <c r="H33" s="20" t="n">
        <v>2.8836526</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428.88460101</v>
      </c>
      <c r="F34" s="20" t="n">
        <v>5.6553425</v>
      </c>
      <c r="G34" s="18" t="n">
        <v>474.61259103</v>
      </c>
      <c r="H34" s="20" t="n">
        <v>2.85136002</v>
      </c>
      <c r="I34" s="18" t="s">
        <v>481</v>
      </c>
      <c r="J34" s="20" t="s">
        <v>481</v>
      </c>
      <c r="K34" s="18" t="s">
        <v>481</v>
      </c>
      <c r="L34" s="20" t="s">
        <v>481</v>
      </c>
      <c r="M34" s="18" t="n">
        <v>306.56969545</v>
      </c>
      <c r="N34" s="20" t="n">
        <v>10.27624616</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512.8635785500001</v>
      </c>
      <c r="P35" s="20" t="n">
        <v>1.32436738</v>
      </c>
      <c r="Q35" s="18" t="s">
        <v>481</v>
      </c>
      <c r="R35" s="20" t="s">
        <v>481</v>
      </c>
    </row>
    <row r="36" spans="1:18">
      <c r="A36" s="15" t="s">
        <v>511</v>
      </c>
      <c r="B36" s="17" t="n">
        <v>6736</v>
      </c>
      <c r="C36" s="18">
        <f>(40.0/B36*100)</f>
        <v/>
      </c>
      <c r="D36" s="19" t="n">
        <v>6696</v>
      </c>
      <c r="E36" s="18" t="n">
        <v>457.32661457</v>
      </c>
      <c r="F36" s="20" t="n">
        <v>2.66250464</v>
      </c>
      <c r="G36" s="18" t="n">
        <v>509.35276673</v>
      </c>
      <c r="H36" s="20" t="n">
        <v>2.32272285</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475.29042623</v>
      </c>
      <c r="F37" s="20" t="n">
        <v>5.33200471</v>
      </c>
      <c r="G37" s="18" t="n">
        <v>500.36531897</v>
      </c>
      <c r="H37" s="20" t="n">
        <v>3.53343879</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496.27282254</v>
      </c>
      <c r="F38" s="20" t="n">
        <v>4.90340835</v>
      </c>
      <c r="G38" s="18" t="n">
        <v>511.73242853</v>
      </c>
      <c r="H38" s="20" t="n">
        <v>3.32658946</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380.03847738</v>
      </c>
      <c r="F39" s="20" t="n">
        <v>4.07407243</v>
      </c>
      <c r="G39" s="18" t="n">
        <v>432.39727919</v>
      </c>
      <c r="H39" s="20" t="n">
        <v>4.10694152</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471.23242549</v>
      </c>
      <c r="F40" s="20" t="n">
        <v>4.11143004</v>
      </c>
      <c r="G40" s="18" t="n">
        <v>518.45496787</v>
      </c>
      <c r="H40" s="20" t="n">
        <v>2.73068208</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501.76803151</v>
      </c>
      <c r="F41" s="20" t="n">
        <v>3.04204049</v>
      </c>
      <c r="G41" s="18" t="n">
        <v>475.04385109</v>
      </c>
      <c r="H41" s="20" t="n">
        <v>9.304160359999999</v>
      </c>
      <c r="I41" s="18" t="s">
        <v>481</v>
      </c>
      <c r="J41" s="20" t="s">
        <v>481</v>
      </c>
      <c r="K41" s="18" t="s">
        <v>481</v>
      </c>
      <c r="L41" s="20" t="s">
        <v>481</v>
      </c>
      <c r="M41" s="18" t="n">
        <v>387.44235424</v>
      </c>
      <c r="N41" s="20" t="n">
        <v>14.52510266</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368.41241873</v>
      </c>
      <c r="F45" s="20" t="n">
        <v>4.15990295</v>
      </c>
      <c r="G45" s="18" t="n">
        <v>378.5972771</v>
      </c>
      <c r="H45" s="20" t="n">
        <v>2.57050387</v>
      </c>
      <c r="I45" s="18" t="s">
        <v>481</v>
      </c>
      <c r="J45" s="20" t="s">
        <v>481</v>
      </c>
      <c r="K45" s="18" t="s">
        <v>481</v>
      </c>
      <c r="L45" s="20" t="s">
        <v>481</v>
      </c>
      <c r="M45" s="18" t="n">
        <v>352.36956531</v>
      </c>
      <c r="N45" s="20" t="n">
        <v>20.95907001</v>
      </c>
      <c r="O45" s="18" t="n">
        <v>407.61293755</v>
      </c>
      <c r="P45" s="20" t="n">
        <v>21.86023434</v>
      </c>
      <c r="Q45" s="18" t="n">
        <v>363.81530647</v>
      </c>
      <c r="R45" s="20" t="n">
        <v>5.04873027</v>
      </c>
    </row>
    <row r="46" spans="1:18">
      <c r="A46" s="15" t="s">
        <v>521</v>
      </c>
      <c r="B46" s="17" t="n">
        <v>23141</v>
      </c>
      <c r="C46" s="18">
        <f>(1771.0/B46*100)</f>
        <v/>
      </c>
      <c r="D46" s="19" t="n">
        <v>21370</v>
      </c>
      <c r="E46" s="18" t="n">
        <v>361.94279778</v>
      </c>
      <c r="F46" s="20" t="n">
        <v>2.34793228</v>
      </c>
      <c r="G46" s="18" t="n">
        <v>418.5941544</v>
      </c>
      <c r="H46" s="20" t="n">
        <v>2.50660066</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359.44887667</v>
      </c>
      <c r="F47" s="20" t="n">
        <v>4.67768543</v>
      </c>
      <c r="G47" s="18" t="n">
        <v>459.34697929</v>
      </c>
      <c r="H47" s="20" t="n">
        <v>4.05768592</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470.98813792</v>
      </c>
      <c r="F48" s="20" t="n">
        <v>4.52630425</v>
      </c>
      <c r="G48" s="18" t="n">
        <v>529.48900437</v>
      </c>
      <c r="H48" s="20" t="n">
        <v>4.9726306</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423.07208031</v>
      </c>
      <c r="F49" s="20" t="n">
        <v>4.49349456</v>
      </c>
      <c r="G49" s="18" t="n">
        <v>437.40000758</v>
      </c>
      <c r="H49" s="20" t="n">
        <v>3.18395125</v>
      </c>
      <c r="I49" s="18" t="s">
        <v>481</v>
      </c>
      <c r="J49" s="20" t="s">
        <v>481</v>
      </c>
      <c r="K49" s="18" t="s">
        <v>481</v>
      </c>
      <c r="L49" s="20" t="s">
        <v>481</v>
      </c>
      <c r="M49" s="18" t="s">
        <v>481</v>
      </c>
      <c r="N49" s="20" t="s">
        <v>481</v>
      </c>
      <c r="O49" s="18" t="s">
        <v>481</v>
      </c>
      <c r="P49" s="20" t="s">
        <v>481</v>
      </c>
      <c r="Q49" s="18" t="n">
        <v>365.30869968</v>
      </c>
      <c r="R49" s="20" t="n">
        <v>11.41214125</v>
      </c>
    </row>
    <row r="50" spans="1:18">
      <c r="A50" s="15" t="s">
        <v>525</v>
      </c>
      <c r="B50" s="17" t="n">
        <v>11795</v>
      </c>
      <c r="C50" s="18">
        <f>(249.0/B50*100)</f>
        <v/>
      </c>
      <c r="D50" s="19" t="n">
        <v>11546</v>
      </c>
      <c r="E50" s="18" t="n">
        <v>381.0691046</v>
      </c>
      <c r="F50" s="20" t="n">
        <v>3.51497521</v>
      </c>
      <c r="G50" s="18" t="n">
        <v>424.97960206</v>
      </c>
      <c r="H50" s="20" t="n">
        <v>2.5105205</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(109.0/B51*100)</f>
        <v/>
      </c>
      <c r="D51" s="19" t="n">
        <v>6757</v>
      </c>
      <c r="E51" s="18" t="n">
        <v>407.82262004</v>
      </c>
      <c r="F51" s="20" t="n">
        <v>2.82501965</v>
      </c>
      <c r="G51" s="18" t="n">
        <v>429.19008022</v>
      </c>
      <c r="H51" s="20" t="n">
        <v>2.57326077</v>
      </c>
      <c r="I51" s="18" t="s">
        <v>481</v>
      </c>
      <c r="J51" s="20" t="s">
        <v>481</v>
      </c>
      <c r="K51" s="18" t="s">
        <v>481</v>
      </c>
      <c r="L51" s="20" t="s">
        <v>481</v>
      </c>
      <c r="M51" s="18" t="n">
        <v>410.85572185</v>
      </c>
      <c r="N51" s="20" t="n">
        <v>3.7997542</v>
      </c>
      <c r="O51" s="18" t="s">
        <v>481</v>
      </c>
      <c r="P51" s="20" t="s">
        <v>481</v>
      </c>
      <c r="Q51" s="18" t="s">
        <v>481</v>
      </c>
      <c r="R51" s="20" t="s">
        <v>481</v>
      </c>
    </row>
    <row r="52" spans="1:18">
      <c r="A52" s="15" t="s">
        <v>527</v>
      </c>
      <c r="B52" s="17" t="n">
        <v>5809</v>
      </c>
      <c r="C52" s="18">
        <f>(85.0/B52*100)</f>
        <v/>
      </c>
      <c r="D52" s="19" t="n">
        <v>5724</v>
      </c>
      <c r="E52" s="18" t="n">
        <v>425.86536625</v>
      </c>
      <c r="F52" s="20" t="n">
        <v>3.63292505</v>
      </c>
      <c r="G52" s="18" t="n">
        <v>506.40841728</v>
      </c>
      <c r="H52" s="20" t="n">
        <v>3.03527067</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(90.0/B53*100)</f>
        <v/>
      </c>
      <c r="D53" s="19" t="n">
        <v>5481</v>
      </c>
      <c r="E53" s="18" t="n">
        <v>389.27988264</v>
      </c>
      <c r="F53" s="20" t="n">
        <v>3.63026913</v>
      </c>
      <c r="G53" s="18" t="n">
        <v>439.71199541</v>
      </c>
      <c r="H53" s="20" t="n">
        <v>1.54132242</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326.88949797</v>
      </c>
      <c r="F54" s="20" t="n">
        <v>3.82089175</v>
      </c>
      <c r="G54" s="18" t="n">
        <v>336.43752004</v>
      </c>
      <c r="H54" s="20" t="n">
        <v>2.76424386</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377.68345522</v>
      </c>
      <c r="F55" s="20" t="n">
        <v>4.15685794</v>
      </c>
      <c r="G55" s="18" t="n">
        <v>423.19231141</v>
      </c>
      <c r="H55" s="20" t="n">
        <v>2.44341636</v>
      </c>
      <c r="I55" s="18" t="s">
        <v>481</v>
      </c>
      <c r="J55" s="20" t="s">
        <v>481</v>
      </c>
      <c r="K55" s="18" t="s">
        <v>481</v>
      </c>
      <c r="L55" s="20" t="s">
        <v>481</v>
      </c>
      <c r="M55" s="18" t="n">
        <v>453.3647</v>
      </c>
      <c r="N55" s="20" t="n">
        <v>37.19456019</v>
      </c>
      <c r="O55" s="18" t="n">
        <v>352.56140358</v>
      </c>
      <c r="P55" s="20" t="n">
        <v>28.13327544</v>
      </c>
      <c r="Q55" s="18" t="n">
        <v>333.77501226</v>
      </c>
      <c r="R55" s="20" t="n">
        <v>19.64545737</v>
      </c>
    </row>
    <row r="56" spans="1:18">
      <c r="A56" s="15" t="s">
        <v>531</v>
      </c>
      <c r="B56" s="17" t="n">
        <v>5359</v>
      </c>
      <c r="C56" s="18">
        <f>(77.0/B56*100)</f>
        <v/>
      </c>
      <c r="D56" s="19" t="n">
        <v>5282</v>
      </c>
      <c r="E56" s="18" t="n">
        <v>513.1530575100001</v>
      </c>
      <c r="F56" s="20" t="n">
        <v>2.62224709</v>
      </c>
      <c r="G56" s="18" t="n">
        <v>539.17980575</v>
      </c>
      <c r="H56" s="20" t="n">
        <v>3.29413916</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389.54979331</v>
      </c>
      <c r="F57" s="20" t="n">
        <v>3.69019398</v>
      </c>
      <c r="G57" s="18" t="n">
        <v>407.85677381</v>
      </c>
      <c r="H57" s="20" t="n">
        <v>2.71091248</v>
      </c>
      <c r="I57" s="18" t="s">
        <v>481</v>
      </c>
      <c r="J57" s="20" t="s">
        <v>481</v>
      </c>
      <c r="K57" s="18" t="s">
        <v>481</v>
      </c>
      <c r="L57" s="20" t="s">
        <v>481</v>
      </c>
      <c r="M57" s="18" t="s">
        <v>481</v>
      </c>
      <c r="N57" s="20" t="s">
        <v>481</v>
      </c>
      <c r="O57" s="18" t="s">
        <v>481</v>
      </c>
      <c r="P57" s="20" t="s">
        <v>481</v>
      </c>
      <c r="Q57" s="18" t="n">
        <v>390.00252878</v>
      </c>
      <c r="R57" s="20" t="n">
        <v>7.00478812</v>
      </c>
    </row>
    <row r="58" spans="1:18">
      <c r="A58" s="15" t="s">
        <v>533</v>
      </c>
      <c r="B58" s="17" t="n">
        <v>7267</v>
      </c>
      <c r="C58" s="18">
        <f>(10.0/B58*100)</f>
        <v/>
      </c>
      <c r="D58" s="19" t="n">
        <v>7257</v>
      </c>
      <c r="E58" s="18" t="n">
        <v>401.11910449</v>
      </c>
      <c r="F58" s="20" t="n">
        <v>3.37946465</v>
      </c>
      <c r="G58" s="18" t="n">
        <v>413.50714966</v>
      </c>
      <c r="H58" s="20" t="n">
        <v>2.91271468</v>
      </c>
      <c r="I58" s="18" t="s">
        <v>481</v>
      </c>
      <c r="J58" s="20" t="s">
        <v>481</v>
      </c>
      <c r="K58" s="18" t="s">
        <v>481</v>
      </c>
      <c r="L58" s="20" t="s">
        <v>481</v>
      </c>
      <c r="M58" s="18" t="s">
        <v>481</v>
      </c>
      <c r="N58" s="20" t="s">
        <v>481</v>
      </c>
      <c r="O58" s="18" t="n">
        <v>304.19919817</v>
      </c>
      <c r="P58" s="20" t="n">
        <v>25.01193868</v>
      </c>
      <c r="Q58" s="18" t="n">
        <v>344.16650625</v>
      </c>
      <c r="R58" s="20" t="n">
        <v>18.11636575</v>
      </c>
    </row>
    <row r="59" spans="1:18">
      <c r="A59" s="15" t="s">
        <v>534</v>
      </c>
      <c r="B59" s="17" t="n">
        <v>4826</v>
      </c>
      <c r="C59" s="18">
        <f>(26.0/B59*100)</f>
        <v/>
      </c>
      <c r="D59" s="19" t="n">
        <v>4800</v>
      </c>
      <c r="E59" s="18" t="n">
        <v>362.51288924</v>
      </c>
      <c r="F59" s="20" t="n">
        <v>3.34195572</v>
      </c>
      <c r="G59" s="18" t="n">
        <v>384.75519496</v>
      </c>
      <c r="H59" s="20" t="n">
        <v>1.85968113</v>
      </c>
      <c r="I59" s="18" t="s">
        <v>481</v>
      </c>
      <c r="J59" s="20" t="s">
        <v>481</v>
      </c>
      <c r="K59" s="18" t="s">
        <v>481</v>
      </c>
      <c r="L59" s="20" t="s">
        <v>481</v>
      </c>
      <c r="M59" s="18" t="s">
        <v>481</v>
      </c>
      <c r="N59" s="20" t="s">
        <v>481</v>
      </c>
      <c r="O59" s="18" t="n">
        <v>293.06411884</v>
      </c>
      <c r="P59" s="20" t="n">
        <v>26.32449089</v>
      </c>
      <c r="Q59" s="18" t="n">
        <v>340.12246113</v>
      </c>
      <c r="R59" s="20" t="n">
        <v>6.06710692</v>
      </c>
    </row>
    <row r="60" spans="1:18">
      <c r="A60" s="15" t="s">
        <v>535</v>
      </c>
      <c r="B60" s="17" t="n">
        <v>4546</v>
      </c>
      <c r="C60" s="18">
        <f>(15.0/B60*100)</f>
        <v/>
      </c>
      <c r="D60" s="19" t="n">
        <v>4531</v>
      </c>
      <c r="E60" s="18" t="n">
        <v>355.95013247</v>
      </c>
      <c r="F60" s="20" t="n">
        <v>4.5804098</v>
      </c>
      <c r="G60" s="18" t="n">
        <v>395.54108762</v>
      </c>
      <c r="H60" s="20" t="n">
        <v>3.88167257</v>
      </c>
      <c r="I60" s="18" t="s">
        <v>481</v>
      </c>
      <c r="J60" s="20" t="s">
        <v>481</v>
      </c>
      <c r="K60" s="18" t="s">
        <v>481</v>
      </c>
      <c r="L60" s="20" t="s">
        <v>481</v>
      </c>
      <c r="M60" s="18" t="s">
        <v>481</v>
      </c>
      <c r="N60" s="20" t="s">
        <v>481</v>
      </c>
      <c r="O60" s="18" t="n">
        <v>283.6144</v>
      </c>
      <c r="P60" s="20" t="n">
        <v>44.64661244</v>
      </c>
      <c r="Q60" s="18" t="n">
        <v>356.99348246</v>
      </c>
      <c r="R60" s="20" t="n">
        <v>6.57784374</v>
      </c>
    </row>
    <row r="61" spans="1:18">
      <c r="A61" s="15" t="s">
        <v>536</v>
      </c>
      <c r="B61" s="17" t="n">
        <v>6525</v>
      </c>
      <c r="C61" s="18">
        <f>(148.0/B61*100)</f>
        <v/>
      </c>
      <c r="D61" s="19" t="n">
        <v>6377</v>
      </c>
      <c r="E61" s="18" t="n">
        <v>402.18725323</v>
      </c>
      <c r="F61" s="20" t="n">
        <v>6.46620465</v>
      </c>
      <c r="G61" s="18" t="n">
        <v>481.37221046</v>
      </c>
      <c r="H61" s="20" t="n">
        <v>2.55105076</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506.25169965</v>
      </c>
      <c r="F62" s="20" t="n">
        <v>2.36525574</v>
      </c>
      <c r="G62" s="18" t="n">
        <v>536.53296604</v>
      </c>
      <c r="H62" s="20" t="n">
        <v>1.25613556</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358.07758496</v>
      </c>
      <c r="F63" s="20" t="n">
        <v>2.05309679</v>
      </c>
      <c r="G63" s="18" t="n">
        <v>395.0904735</v>
      </c>
      <c r="H63" s="20" t="n">
        <v>1.58951785</v>
      </c>
      <c r="I63" s="18" t="s">
        <v>481</v>
      </c>
      <c r="J63" s="20" t="s">
        <v>481</v>
      </c>
      <c r="K63" s="18" t="s">
        <v>481</v>
      </c>
      <c r="L63" s="20" t="s">
        <v>481</v>
      </c>
      <c r="M63" s="18" t="s">
        <v>481</v>
      </c>
      <c r="N63" s="20" t="s">
        <v>481</v>
      </c>
      <c r="O63" s="18" t="n">
        <v>295.4829</v>
      </c>
      <c r="P63" s="20" t="n">
        <v>42.02958102</v>
      </c>
      <c r="Q63" s="18" t="n">
        <v>361.3958472</v>
      </c>
      <c r="R63" s="20" t="n">
        <v>7.88816923</v>
      </c>
    </row>
    <row r="64" spans="1:18">
      <c r="A64" s="15" t="s">
        <v>539</v>
      </c>
      <c r="B64" s="17" t="n">
        <v>3634</v>
      </c>
      <c r="C64" s="18">
        <f>(3.0/B64*100)</f>
        <v/>
      </c>
      <c r="D64" s="19" t="n">
        <v>3631</v>
      </c>
      <c r="E64" s="18" t="n">
        <v>425.65591165</v>
      </c>
      <c r="F64" s="20" t="n">
        <v>6.31703484</v>
      </c>
      <c r="G64" s="18" t="n">
        <v>477.39421564</v>
      </c>
      <c r="H64" s="20" t="n">
        <v>1.8580157</v>
      </c>
      <c r="I64" s="18" t="s">
        <v>481</v>
      </c>
      <c r="J64" s="20" t="s">
        <v>481</v>
      </c>
      <c r="K64" s="18" t="s">
        <v>481</v>
      </c>
      <c r="L64" s="20" t="s">
        <v>481</v>
      </c>
      <c r="M64" s="18" t="s">
        <v>481</v>
      </c>
      <c r="N64" s="20" t="s">
        <v>481</v>
      </c>
      <c r="O64" s="18" t="n">
        <v>143.393</v>
      </c>
      <c r="P64" s="20" t="n">
        <v>51.70871335</v>
      </c>
      <c r="Q64" s="18" t="n">
        <v>381.0103059</v>
      </c>
      <c r="R64" s="20" t="n">
        <v>7.07130355</v>
      </c>
    </row>
    <row r="65" spans="1:18">
      <c r="A65" s="15" t="s">
        <v>540</v>
      </c>
      <c r="B65" s="17" t="n">
        <v>5325</v>
      </c>
      <c r="C65" s="18">
        <f>(14.0/B65*100)</f>
        <v/>
      </c>
      <c r="D65" s="19" t="n">
        <v>5311</v>
      </c>
      <c r="E65" s="18" t="n">
        <v>390.80063583</v>
      </c>
      <c r="F65" s="20" t="n">
        <v>4.14294516</v>
      </c>
      <c r="G65" s="18" t="n">
        <v>433.77978828</v>
      </c>
      <c r="H65" s="20" t="n">
        <v>2.02528727</v>
      </c>
      <c r="I65" s="18" t="s">
        <v>481</v>
      </c>
      <c r="J65" s="20" t="s">
        <v>481</v>
      </c>
      <c r="K65" s="18" t="s">
        <v>481</v>
      </c>
      <c r="L65" s="20" t="s">
        <v>481</v>
      </c>
      <c r="M65" s="18" t="n">
        <v>384.16663705</v>
      </c>
      <c r="N65" s="20" t="n">
        <v>32.22485974</v>
      </c>
      <c r="O65" s="18" t="s">
        <v>481</v>
      </c>
      <c r="P65" s="20" t="s">
        <v>481</v>
      </c>
      <c r="Q65" s="18" t="n">
        <v>382.31649899</v>
      </c>
      <c r="R65" s="20" t="n">
        <v>12.69669309</v>
      </c>
    </row>
    <row r="66" spans="1:18">
      <c r="A66" s="15" t="s">
        <v>541</v>
      </c>
      <c r="B66" s="17" t="n">
        <v>5665</v>
      </c>
      <c r="C66" s="18">
        <f>(80.0/B66*100)</f>
        <v/>
      </c>
      <c r="D66" s="19" t="n">
        <v>5585</v>
      </c>
      <c r="E66" s="18" t="n">
        <v>385.42817765</v>
      </c>
      <c r="F66" s="20" t="n">
        <v>1.6150608</v>
      </c>
      <c r="G66" s="18" t="n">
        <v>430.63353684</v>
      </c>
      <c r="H66" s="20" t="n">
        <v>1.55922191</v>
      </c>
      <c r="I66" s="18" t="s">
        <v>481</v>
      </c>
      <c r="J66" s="20" t="s">
        <v>481</v>
      </c>
      <c r="K66" s="18" t="s">
        <v>481</v>
      </c>
      <c r="L66" s="20" t="s">
        <v>481</v>
      </c>
      <c r="M66" s="18" t="s">
        <v>481</v>
      </c>
      <c r="N66" s="20" t="s">
        <v>481</v>
      </c>
      <c r="O66" s="18" t="s">
        <v>481</v>
      </c>
      <c r="P66" s="20" t="s">
        <v>481</v>
      </c>
      <c r="Q66" s="18" t="s">
        <v>481</v>
      </c>
      <c r="R66" s="20" t="s">
        <v>481</v>
      </c>
    </row>
    <row r="67" spans="1:18">
      <c r="A67" s="15" t="s">
        <v>542</v>
      </c>
      <c r="B67" s="17" t="n">
        <v>6971</v>
      </c>
      <c r="C67" s="18">
        <f>(396.0/B67*100)</f>
        <v/>
      </c>
      <c r="D67" s="19" t="n">
        <v>6575</v>
      </c>
      <c r="E67" s="18" t="n">
        <v>393.97592721</v>
      </c>
      <c r="F67" s="20" t="n">
        <v>3.09927453</v>
      </c>
      <c r="G67" s="18" t="n">
        <v>406.80478215</v>
      </c>
      <c r="H67" s="20" t="n">
        <v>2.75609115</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385.27517722</v>
      </c>
      <c r="F68" s="20" t="n">
        <v>1.59565753</v>
      </c>
      <c r="G68" s="18" t="n">
        <v>430.56299579</v>
      </c>
      <c r="H68" s="20" t="n">
        <v>1.32678418</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404.36458353</v>
      </c>
      <c r="F69" s="20" t="n">
        <v>5.42163893</v>
      </c>
      <c r="G69" s="18" t="n">
        <v>437.28445532</v>
      </c>
      <c r="H69" s="20" t="n">
        <v>3.27856078</v>
      </c>
      <c r="I69" s="18" t="s">
        <v>481</v>
      </c>
      <c r="J69" s="20" t="s">
        <v>481</v>
      </c>
      <c r="K69" s="18" t="s">
        <v>481</v>
      </c>
      <c r="L69" s="20" t="s">
        <v>481</v>
      </c>
      <c r="M69" s="18" t="s">
        <v>481</v>
      </c>
      <c r="N69" s="20" t="s">
        <v>481</v>
      </c>
      <c r="O69" s="18" t="s">
        <v>481</v>
      </c>
      <c r="P69" s="20" t="s">
        <v>481</v>
      </c>
      <c r="Q69" s="18" t="n">
        <v>412.19137669</v>
      </c>
      <c r="R69" s="20" t="n">
        <v>39.99213417</v>
      </c>
    </row>
    <row r="70" spans="1:18">
      <c r="A70" s="15" t="s">
        <v>545</v>
      </c>
      <c r="B70" s="17" t="n">
        <v>6036</v>
      </c>
      <c r="C70" s="18">
        <f>(223.0/B70*100)</f>
        <v/>
      </c>
      <c r="D70" s="19" t="n">
        <v>5813</v>
      </c>
      <c r="E70" s="18" t="n">
        <v>440.50334126</v>
      </c>
      <c r="F70" s="20" t="n">
        <v>5.65203719</v>
      </c>
      <c r="G70" s="18" t="n">
        <v>491.90214308</v>
      </c>
      <c r="H70" s="20" t="n">
        <v>2.89452615</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(18.0/B71*100)</f>
        <v/>
      </c>
      <c r="D71" s="19" t="n">
        <v>6097</v>
      </c>
      <c r="E71" s="18" t="n">
        <v>534.62820447</v>
      </c>
      <c r="F71" s="20" t="n">
        <v>2.27080698</v>
      </c>
      <c r="G71" s="18" t="n">
        <v>570.58223729</v>
      </c>
      <c r="H71" s="20" t="n">
        <v>1.62347097</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513.54092139</v>
      </c>
      <c r="F72" s="20" t="n">
        <v>3.4623909</v>
      </c>
      <c r="G72" s="18" t="n">
        <v>542.57671098</v>
      </c>
      <c r="H72" s="20" t="n">
        <v>3.07275647</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404.56767467</v>
      </c>
      <c r="F73" s="20" t="n">
        <v>2.62060285</v>
      </c>
      <c r="G73" s="18" t="n">
        <v>435.25221493</v>
      </c>
      <c r="H73" s="20" t="n">
        <v>3.65374192</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408.99012932</v>
      </c>
      <c r="F74" s="20" t="n">
        <v>1.70319769</v>
      </c>
      <c r="G74" s="18" t="n">
        <v>459.19941616</v>
      </c>
      <c r="H74" s="20" t="n">
        <v>2.92016386</v>
      </c>
      <c r="I74" s="18" t="s">
        <v>481</v>
      </c>
      <c r="J74" s="20" t="s">
        <v>481</v>
      </c>
      <c r="K74" s="18" t="s">
        <v>481</v>
      </c>
      <c r="L74" s="20" t="s">
        <v>481</v>
      </c>
      <c r="M74" s="18" t="s">
        <v>481</v>
      </c>
      <c r="N74" s="20" t="s">
        <v>481</v>
      </c>
      <c r="O74" s="18" t="s">
        <v>481</v>
      </c>
      <c r="P74" s="20" t="s">
        <v>481</v>
      </c>
      <c r="Q74" s="18" t="n">
        <v>409.69579131</v>
      </c>
      <c r="R74" s="20" t="n">
        <v>10.00651372</v>
      </c>
    </row>
    <row r="75" spans="1:18">
      <c r="A75" s="15" t="s">
        <v>550</v>
      </c>
      <c r="B75" s="17" t="n">
        <v>5375</v>
      </c>
      <c r="C75" s="18">
        <f>(244.0/B75*100)</f>
        <v/>
      </c>
      <c r="D75" s="19" t="n">
        <v>5131</v>
      </c>
      <c r="E75" s="18" t="n">
        <v>369.90599941</v>
      </c>
      <c r="F75" s="20" t="n">
        <v>3.10102257</v>
      </c>
      <c r="G75" s="18" t="n">
        <v>393.56748142</v>
      </c>
      <c r="H75" s="20" t="n">
        <v>2.36613343</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412.05553444</v>
      </c>
      <c r="F76" s="20" t="n">
        <v>4.39538796</v>
      </c>
      <c r="G76" s="18" t="n">
        <v>444.28744181</v>
      </c>
      <c r="H76" s="20" t="n">
        <v>2.42057643</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385.59802029</v>
      </c>
      <c r="F77" s="20" t="n">
        <v>3.37650424</v>
      </c>
      <c r="G77" s="18" t="n">
        <v>450.11079547</v>
      </c>
      <c r="H77" s="20" t="n">
        <v>2.25360039</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516.2225541400001</v>
      </c>
      <c r="F78" s="20" t="n">
        <v>14.58439704</v>
      </c>
      <c r="G78" s="18" t="n">
        <v>525.08738943</v>
      </c>
      <c r="H78" s="20" t="n">
        <v>4.01314448</v>
      </c>
      <c r="I78" s="18" t="s">
        <v>481</v>
      </c>
      <c r="J78" s="20" t="s">
        <v>481</v>
      </c>
      <c r="K78" s="18" t="s">
        <v>481</v>
      </c>
      <c r="L78" s="20" t="s">
        <v>481</v>
      </c>
      <c r="M78" s="18" t="n">
        <v>419.954</v>
      </c>
      <c r="N78" s="20" t="n">
        <v>43.17419717</v>
      </c>
      <c r="O78" s="18" t="s">
        <v>481</v>
      </c>
      <c r="P78" s="20" t="s">
        <v>481</v>
      </c>
      <c r="Q78" s="18" t="n">
        <v>395.0771</v>
      </c>
      <c r="R78" s="20" t="n">
        <v>15.90815995</v>
      </c>
    </row>
    <row customHeight="1" ht="25" r="79" spans="1:18">
      <c r="A79" s="15" t="s">
        <v>554</v>
      </c>
      <c r="B79" s="17" t="n">
        <v>1657</v>
      </c>
      <c r="C79" s="18">
        <f>(41.0/B79*100)</f>
        <v/>
      </c>
      <c r="D79" s="19" t="n">
        <v>1616</v>
      </c>
      <c r="E79" s="18" t="n">
        <v>428.90869003</v>
      </c>
      <c r="F79" s="20" t="n">
        <v>9.856772400000001</v>
      </c>
      <c r="G79" s="18" t="n">
        <v>487.846099</v>
      </c>
      <c r="H79" s="20" t="n">
        <v>6.62699892</v>
      </c>
      <c r="I79" s="18" t="s">
        <v>481</v>
      </c>
      <c r="J79" s="20" t="s">
        <v>481</v>
      </c>
      <c r="K79" s="18" t="s">
        <v>481</v>
      </c>
      <c r="L79" s="20" t="s">
        <v>481</v>
      </c>
      <c r="M79" s="18" t="s">
        <v>481</v>
      </c>
      <c r="N79" s="20" t="s">
        <v>481</v>
      </c>
      <c r="O79" s="18" t="s">
        <v>481</v>
      </c>
      <c r="P79" s="20" t="s">
        <v>481</v>
      </c>
      <c r="Q79" s="18" t="n">
        <v>467.19897583</v>
      </c>
      <c r="R79" s="20" t="n">
        <v>53.01658552</v>
      </c>
    </row>
    <row r="80" spans="1:18">
      <c r="A80" s="15" t="s">
        <v>555</v>
      </c>
      <c r="B80" s="17" t="n">
        <v>7841</v>
      </c>
      <c r="C80" s="18">
        <f>(0.0/B80*100)</f>
        <v/>
      </c>
      <c r="D80" s="19" t="n">
        <v>7841</v>
      </c>
      <c r="E80" s="18" t="n">
        <v>442.82141571</v>
      </c>
      <c r="F80" s="20" t="n">
        <v>3.76077201</v>
      </c>
      <c r="G80" s="18" t="n">
        <v>466.55195074</v>
      </c>
      <c r="H80" s="20" t="n">
        <v>4.13595346</v>
      </c>
      <c r="I80" s="18" t="s">
        <v>481</v>
      </c>
      <c r="J80" s="20" t="s">
        <v>481</v>
      </c>
      <c r="K80" s="18" t="s">
        <v>481</v>
      </c>
      <c r="L80" s="20" t="s">
        <v>481</v>
      </c>
      <c r="M80" s="18" t="s">
        <v>481</v>
      </c>
      <c r="N80" s="20" t="s">
        <v>481</v>
      </c>
      <c r="O80" s="18" t="s">
        <v>481</v>
      </c>
      <c r="P80" s="20" t="s">
        <v>481</v>
      </c>
      <c r="Q80" s="18" t="n">
        <v>439.23288503</v>
      </c>
      <c r="R80" s="20" t="n">
        <v>17.54724857</v>
      </c>
    </row>
    <row r="81" spans="1:18">
      <c r="A81" s="23" t="s">
        <v>556</v>
      </c>
      <c r="B81" s="17" t="n">
        <v>8861</v>
      </c>
      <c r="C81" s="18">
        <f>(76.0/B81*100)</f>
        <v/>
      </c>
      <c r="D81" s="19" t="n">
        <v>8785</v>
      </c>
      <c r="E81" s="18" t="n">
        <v>412.82747105</v>
      </c>
      <c r="F81" s="20" t="n">
        <v>2.41267361</v>
      </c>
      <c r="G81" s="18" t="n">
        <v>484.85778062</v>
      </c>
      <c r="H81" s="20" t="n">
        <v>3.80636634</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762</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505.08688031</v>
      </c>
      <c r="F7" s="20" t="n">
        <v>1.84949506</v>
      </c>
      <c r="G7" s="18" t="n">
        <v>527.83092329</v>
      </c>
      <c r="H7" s="20" t="n">
        <v>2.2872314</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501.63974559</v>
      </c>
      <c r="F8" s="20" t="n">
        <v>3.22430999</v>
      </c>
      <c r="G8" s="18" t="n">
        <v>489.84014211</v>
      </c>
      <c r="H8" s="20" t="n">
        <v>3.05236004</v>
      </c>
      <c r="I8" s="18" t="s">
        <v>481</v>
      </c>
      <c r="J8" s="20" t="s">
        <v>481</v>
      </c>
      <c r="K8" s="18" t="s">
        <v>481</v>
      </c>
      <c r="L8" s="20" t="s">
        <v>481</v>
      </c>
      <c r="M8" s="18" t="n">
        <v>368.48347797</v>
      </c>
      <c r="N8" s="20" t="n">
        <v>14.99112476</v>
      </c>
      <c r="O8" s="18" t="s">
        <v>481</v>
      </c>
      <c r="P8" s="20" t="s">
        <v>481</v>
      </c>
      <c r="Q8" s="18" t="s">
        <v>481</v>
      </c>
      <c r="R8" s="20" t="s">
        <v>481</v>
      </c>
    </row>
    <row r="9" spans="1:18">
      <c r="A9" s="15" t="s">
        <v>484</v>
      </c>
      <c r="B9" s="17" t="n">
        <v>9651</v>
      </c>
      <c r="C9" s="18">
        <f>(175.0/B9*100)</f>
        <v/>
      </c>
      <c r="D9" s="19" t="n">
        <v>9476</v>
      </c>
      <c r="E9" s="18" t="n">
        <v>472.7421039</v>
      </c>
      <c r="F9" s="20" t="n">
        <v>2.73874573</v>
      </c>
      <c r="G9" s="18" t="n">
        <v>539.89732482</v>
      </c>
      <c r="H9" s="20" t="n">
        <v>2.27990131</v>
      </c>
      <c r="I9" s="18" t="s">
        <v>481</v>
      </c>
      <c r="J9" s="20" t="s">
        <v>481</v>
      </c>
      <c r="K9" s="18" t="s">
        <v>481</v>
      </c>
      <c r="L9" s="20" t="s">
        <v>481</v>
      </c>
      <c r="M9" s="18" t="n">
        <v>374.78530698</v>
      </c>
      <c r="N9" s="20" t="n">
        <v>11.62763904</v>
      </c>
      <c r="O9" s="18" t="s">
        <v>481</v>
      </c>
      <c r="P9" s="20" t="s">
        <v>481</v>
      </c>
      <c r="Q9" s="18" t="s">
        <v>481</v>
      </c>
      <c r="R9" s="20" t="s">
        <v>481</v>
      </c>
    </row>
    <row r="10" spans="1:18">
      <c r="A10" s="15" t="s">
        <v>485</v>
      </c>
      <c r="B10" s="17" t="n">
        <v>20058</v>
      </c>
      <c r="C10" s="18">
        <f>(545.0/B10*100)</f>
        <v/>
      </c>
      <c r="D10" s="19" t="n">
        <v>19513</v>
      </c>
      <c r="E10" s="18" t="n">
        <v>528.25567772</v>
      </c>
      <c r="F10" s="20" t="n">
        <v>2.24287142</v>
      </c>
      <c r="G10" s="18" t="n">
        <v>528.66739203</v>
      </c>
      <c r="H10" s="20" t="n">
        <v>3.15975777</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416.28908967</v>
      </c>
      <c r="F11" s="20" t="n">
        <v>2.72204151</v>
      </c>
      <c r="G11" s="18" t="n">
        <v>469.60150608</v>
      </c>
      <c r="H11" s="20" t="n">
        <v>2.61547846</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463.4453078</v>
      </c>
      <c r="F12" s="20" t="n">
        <v>2.66210577</v>
      </c>
      <c r="G12" s="18" t="n">
        <v>514.17319317</v>
      </c>
      <c r="H12" s="20" t="n">
        <v>2.19252653</v>
      </c>
      <c r="I12" s="18" t="s">
        <v>481</v>
      </c>
      <c r="J12" s="20" t="s">
        <v>481</v>
      </c>
      <c r="K12" s="18" t="s">
        <v>481</v>
      </c>
      <c r="L12" s="20" t="s">
        <v>481</v>
      </c>
      <c r="M12" s="18" t="n">
        <v>366.6777112</v>
      </c>
      <c r="N12" s="20" t="n">
        <v>14.39052153</v>
      </c>
      <c r="O12" s="18" t="s">
        <v>481</v>
      </c>
      <c r="P12" s="20" t="s">
        <v>481</v>
      </c>
      <c r="Q12" s="18" t="s">
        <v>481</v>
      </c>
      <c r="R12" s="20" t="s">
        <v>481</v>
      </c>
    </row>
    <row r="13" spans="1:18">
      <c r="A13" s="15" t="s">
        <v>488</v>
      </c>
      <c r="B13" s="17" t="n">
        <v>7161</v>
      </c>
      <c r="C13" s="18">
        <f>(2754.0/B13*100)</f>
        <v/>
      </c>
      <c r="D13" s="19" t="n">
        <v>4407</v>
      </c>
      <c r="E13" s="18" t="s">
        <v>481</v>
      </c>
      <c r="F13" s="20" t="s">
        <v>481</v>
      </c>
      <c r="G13" s="18" t="n">
        <v>515.05457575</v>
      </c>
      <c r="H13" s="20" t="n">
        <v>2.46216162</v>
      </c>
      <c r="I13" s="18" t="s">
        <v>481</v>
      </c>
      <c r="J13" s="20" t="s">
        <v>481</v>
      </c>
      <c r="K13" s="18" t="s">
        <v>481</v>
      </c>
      <c r="L13" s="20" t="s">
        <v>481</v>
      </c>
      <c r="M13" s="18" t="n">
        <v>436.36003517</v>
      </c>
      <c r="N13" s="20" t="n">
        <v>6.43426798</v>
      </c>
      <c r="O13" s="18" t="s">
        <v>481</v>
      </c>
      <c r="P13" s="20" t="s">
        <v>481</v>
      </c>
      <c r="Q13" s="18" t="s">
        <v>481</v>
      </c>
      <c r="R13" s="20" t="s">
        <v>481</v>
      </c>
    </row>
    <row r="14" spans="1:18">
      <c r="A14" s="15" t="s">
        <v>489</v>
      </c>
      <c r="B14" s="17" t="n">
        <v>5587</v>
      </c>
      <c r="C14" s="18">
        <f>(78.0/B14*100)</f>
        <v/>
      </c>
      <c r="D14" s="19" t="n">
        <v>5509</v>
      </c>
      <c r="E14" s="18" t="n">
        <v>511.88503279</v>
      </c>
      <c r="F14" s="20" t="n">
        <v>2.62921908</v>
      </c>
      <c r="G14" s="18" t="n">
        <v>561.02789102</v>
      </c>
      <c r="H14" s="20" t="n">
        <v>2.34940711</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524.67466531</v>
      </c>
      <c r="F15" s="20" t="n">
        <v>2.55211232</v>
      </c>
      <c r="G15" s="18" t="n">
        <v>546.49448302</v>
      </c>
      <c r="H15" s="20" t="n">
        <v>3.05974318</v>
      </c>
      <c r="I15" s="18" t="s">
        <v>481</v>
      </c>
      <c r="J15" s="20" t="s">
        <v>481</v>
      </c>
      <c r="K15" s="18" t="s">
        <v>481</v>
      </c>
      <c r="L15" s="20" t="s">
        <v>481</v>
      </c>
      <c r="M15" s="18" t="n">
        <v>375.95013089</v>
      </c>
      <c r="N15" s="20" t="n">
        <v>17.42774697</v>
      </c>
      <c r="O15" s="18" t="s">
        <v>481</v>
      </c>
      <c r="P15" s="20" t="s">
        <v>481</v>
      </c>
      <c r="Q15" s="18" t="s">
        <v>481</v>
      </c>
      <c r="R15" s="20" t="s">
        <v>481</v>
      </c>
    </row>
    <row r="16" spans="1:18">
      <c r="A16" s="15" t="s">
        <v>491</v>
      </c>
      <c r="B16" s="17" t="n">
        <v>6108</v>
      </c>
      <c r="C16" s="18">
        <f>(121.0/B16*100)</f>
        <v/>
      </c>
      <c r="D16" s="19" t="n">
        <v>5987</v>
      </c>
      <c r="E16" s="18" t="n">
        <v>461.42188036</v>
      </c>
      <c r="F16" s="20" t="n">
        <v>3.28642797</v>
      </c>
      <c r="G16" s="18" t="n">
        <v>514.93631823</v>
      </c>
      <c r="H16" s="20" t="n">
        <v>2.07691327</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496.71892015</v>
      </c>
      <c r="F17" s="20" t="n">
        <v>3.22379807</v>
      </c>
      <c r="G17" s="18" t="n">
        <v>539.14397024</v>
      </c>
      <c r="H17" s="20" t="n">
        <v>3.2448842</v>
      </c>
      <c r="I17" s="18" t="s">
        <v>481</v>
      </c>
      <c r="J17" s="20" t="s">
        <v>481</v>
      </c>
      <c r="K17" s="18" t="s">
        <v>481</v>
      </c>
      <c r="L17" s="20" t="s">
        <v>481</v>
      </c>
      <c r="M17" s="18" t="n">
        <v>360.48925247</v>
      </c>
      <c r="N17" s="20" t="n">
        <v>12.44339086</v>
      </c>
      <c r="O17" s="18" t="s">
        <v>481</v>
      </c>
      <c r="P17" s="20" t="s">
        <v>481</v>
      </c>
      <c r="Q17" s="18" t="s">
        <v>481</v>
      </c>
      <c r="R17" s="20" t="s">
        <v>481</v>
      </c>
    </row>
    <row r="18" spans="1:18">
      <c r="A18" s="15" t="s">
        <v>493</v>
      </c>
      <c r="B18" s="17" t="n">
        <v>5532</v>
      </c>
      <c r="C18" s="18">
        <f>(29.0/B18*100)</f>
        <v/>
      </c>
      <c r="D18" s="19" t="n">
        <v>5503</v>
      </c>
      <c r="E18" s="18" t="n">
        <v>420.89579897</v>
      </c>
      <c r="F18" s="20" t="n">
        <v>4.51712094</v>
      </c>
      <c r="G18" s="18" t="n">
        <v>479.66308186</v>
      </c>
      <c r="H18" s="20" t="n">
        <v>3.36370111</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453.43792509</v>
      </c>
      <c r="F19" s="20" t="n">
        <v>3.08813851</v>
      </c>
      <c r="G19" s="18" t="n">
        <v>496.11298091</v>
      </c>
      <c r="H19" s="20" t="n">
        <v>2.6967753</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468.98929041</v>
      </c>
      <c r="F20" s="20" t="n">
        <v>2.08387731</v>
      </c>
      <c r="G20" s="18" t="n">
        <v>481.56813246</v>
      </c>
      <c r="H20" s="20" t="n">
        <v>2.70386989</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503.92776791</v>
      </c>
      <c r="F21" s="20" t="n">
        <v>2.3369445</v>
      </c>
      <c r="G21" s="18" t="n">
        <v>439.03088698</v>
      </c>
      <c r="H21" s="20" t="n">
        <v>10.38187342</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450.75820246</v>
      </c>
      <c r="F22" s="20" t="n">
        <v>5.31840987</v>
      </c>
      <c r="G22" s="18" t="n">
        <v>483.56256368</v>
      </c>
      <c r="H22" s="20" t="n">
        <v>3.87109956</v>
      </c>
      <c r="I22" s="18" t="s">
        <v>481</v>
      </c>
      <c r="J22" s="20" t="s">
        <v>481</v>
      </c>
      <c r="K22" s="18" t="s">
        <v>481</v>
      </c>
      <c r="L22" s="20" t="s">
        <v>481</v>
      </c>
      <c r="M22" s="18" t="s">
        <v>481</v>
      </c>
      <c r="N22" s="20" t="s">
        <v>481</v>
      </c>
      <c r="O22" s="18" t="n">
        <v>376.8806</v>
      </c>
      <c r="P22" s="20" t="n">
        <v>39.78405674</v>
      </c>
      <c r="Q22" s="18" t="s">
        <v>481</v>
      </c>
      <c r="R22" s="20" t="s">
        <v>481</v>
      </c>
    </row>
    <row r="23" spans="1:18">
      <c r="A23" s="15" t="s">
        <v>498</v>
      </c>
      <c r="B23" s="17" t="n">
        <v>11583</v>
      </c>
      <c r="C23" s="18">
        <f>(230.0/B23*100)</f>
        <v/>
      </c>
      <c r="D23" s="19" t="n">
        <v>11353</v>
      </c>
      <c r="E23" s="18" t="n">
        <v>469.36900236</v>
      </c>
      <c r="F23" s="20" t="n">
        <v>3.37846464</v>
      </c>
      <c r="G23" s="18" t="n">
        <v>491.46871676</v>
      </c>
      <c r="H23" s="20" t="n">
        <v>3.11503166</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n">
        <v>538.3947510199999</v>
      </c>
      <c r="N24" s="20" t="n">
        <v>2.96617877</v>
      </c>
      <c r="O24" s="18" t="s">
        <v>481</v>
      </c>
      <c r="P24" s="20" t="s">
        <v>481</v>
      </c>
      <c r="Q24" s="18" t="s">
        <v>481</v>
      </c>
      <c r="R24" s="20" t="s">
        <v>481</v>
      </c>
    </row>
    <row r="25" spans="1:18">
      <c r="A25" s="15" t="s">
        <v>500</v>
      </c>
      <c r="B25" s="17" t="n">
        <v>5581</v>
      </c>
      <c r="C25" s="18">
        <f>(25.0/B25*100)</f>
        <v/>
      </c>
      <c r="D25" s="19" t="n">
        <v>5556</v>
      </c>
      <c r="E25" s="18" t="n">
        <v>511.17067513</v>
      </c>
      <c r="F25" s="20" t="n">
        <v>3.36486429</v>
      </c>
      <c r="G25" s="18" t="n">
        <v>529.73277695</v>
      </c>
      <c r="H25" s="20" t="n">
        <v>4.02329082</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(50.0/B26*100)</f>
        <v/>
      </c>
      <c r="D26" s="19" t="n">
        <v>4819</v>
      </c>
      <c r="E26" s="18" t="n">
        <v>474.13444399</v>
      </c>
      <c r="F26" s="20" t="n">
        <v>1.9641636</v>
      </c>
      <c r="G26" s="18" t="n">
        <v>505.94288262</v>
      </c>
      <c r="H26" s="20" t="n">
        <v>1.99166148</v>
      </c>
      <c r="I26" s="18" t="s">
        <v>481</v>
      </c>
      <c r="J26" s="20" t="s">
        <v>481</v>
      </c>
      <c r="K26" s="18" t="s">
        <v>481</v>
      </c>
      <c r="L26" s="20" t="s">
        <v>481</v>
      </c>
      <c r="M26" s="18" t="s">
        <v>481</v>
      </c>
      <c r="N26" s="20" t="s">
        <v>481</v>
      </c>
      <c r="O26" s="18" t="s">
        <v>481</v>
      </c>
      <c r="P26" s="20" t="s">
        <v>481</v>
      </c>
      <c r="Q26" s="18" t="s">
        <v>481</v>
      </c>
      <c r="R26" s="20" t="s">
        <v>481</v>
      </c>
    </row>
    <row r="27" spans="1:18">
      <c r="A27" s="15" t="s">
        <v>502</v>
      </c>
      <c r="B27" s="17" t="n">
        <v>5299</v>
      </c>
      <c r="C27" s="18">
        <f>(48.0/B27*100)</f>
        <v/>
      </c>
      <c r="D27" s="19" t="n">
        <v>5251</v>
      </c>
      <c r="E27" s="18" t="n">
        <v>465.62802437</v>
      </c>
      <c r="F27" s="20" t="n">
        <v>1.6866129</v>
      </c>
      <c r="G27" s="18" t="n">
        <v>513.85743781</v>
      </c>
      <c r="H27" s="20" t="n">
        <v>2.05674977</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413.44026488</v>
      </c>
      <c r="F28" s="20" t="n">
        <v>2.57280525</v>
      </c>
      <c r="G28" s="18" t="n">
        <v>420.99628696</v>
      </c>
      <c r="H28" s="20" t="n">
        <v>2.2560521</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484.30872028</v>
      </c>
      <c r="F29" s="20" t="n">
        <v>3.22071165</v>
      </c>
      <c r="G29" s="18" t="n">
        <v>530.58350602</v>
      </c>
      <c r="H29" s="20" t="n">
        <v>2.79621401</v>
      </c>
      <c r="I29" s="18" t="s">
        <v>481</v>
      </c>
      <c r="J29" s="20" t="s">
        <v>481</v>
      </c>
      <c r="K29" s="18" t="s">
        <v>481</v>
      </c>
      <c r="L29" s="20" t="s">
        <v>481</v>
      </c>
      <c r="M29" s="18" t="n">
        <v>358.28551468</v>
      </c>
      <c r="N29" s="20" t="n">
        <v>8.567023300000001</v>
      </c>
      <c r="O29" s="18" t="s">
        <v>481</v>
      </c>
      <c r="P29" s="20" t="s">
        <v>481</v>
      </c>
      <c r="Q29" s="18" t="s">
        <v>481</v>
      </c>
      <c r="R29" s="20" t="s">
        <v>481</v>
      </c>
    </row>
    <row r="30" spans="1:18">
      <c r="A30" s="15" t="s">
        <v>505</v>
      </c>
      <c r="B30" s="17" t="n">
        <v>4520</v>
      </c>
      <c r="C30" s="18">
        <f>(140.0/B30*100)</f>
        <v/>
      </c>
      <c r="D30" s="19" t="n">
        <v>4380</v>
      </c>
      <c r="E30" s="18" t="n">
        <v>511.94701977</v>
      </c>
      <c r="F30" s="20" t="n">
        <v>2.66817748</v>
      </c>
      <c r="G30" s="18" t="n">
        <v>522.77389928</v>
      </c>
      <c r="H30" s="20" t="n">
        <v>3.40842321</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498.481109</v>
      </c>
      <c r="N31" s="20" t="n">
        <v>2.26238565</v>
      </c>
      <c r="O31" s="18" t="s">
        <v>481</v>
      </c>
      <c r="P31" s="20" t="s">
        <v>481</v>
      </c>
      <c r="Q31" s="18" t="s">
        <v>481</v>
      </c>
      <c r="R31" s="20" t="s">
        <v>481</v>
      </c>
    </row>
    <row r="32" spans="1:18">
      <c r="A32" s="15" t="s">
        <v>507</v>
      </c>
      <c r="B32" s="17" t="n">
        <v>4478</v>
      </c>
      <c r="C32" s="18">
        <f>(6.0/B32*100)</f>
        <v/>
      </c>
      <c r="D32" s="19" t="n">
        <v>4472</v>
      </c>
      <c r="E32" s="18" t="n">
        <v>476.67510549</v>
      </c>
      <c r="F32" s="20" t="n">
        <v>3.13172746</v>
      </c>
      <c r="G32" s="18" t="n">
        <v>514.59771526</v>
      </c>
      <c r="H32" s="20" t="n">
        <v>2.75166445</v>
      </c>
      <c r="I32" s="18" t="s">
        <v>481</v>
      </c>
      <c r="J32" s="20" t="s">
        <v>481</v>
      </c>
      <c r="K32" s="18" t="s">
        <v>481</v>
      </c>
      <c r="L32" s="20" t="s">
        <v>481</v>
      </c>
      <c r="M32" s="18" t="s">
        <v>481</v>
      </c>
      <c r="N32" s="20" t="s">
        <v>481</v>
      </c>
      <c r="O32" s="18" t="s">
        <v>481</v>
      </c>
      <c r="P32" s="20" t="s">
        <v>481</v>
      </c>
      <c r="Q32" s="18" t="s">
        <v>481</v>
      </c>
      <c r="R32" s="20" t="s">
        <v>481</v>
      </c>
    </row>
    <row r="33" spans="1:18">
      <c r="A33" s="15" t="s">
        <v>508</v>
      </c>
      <c r="B33" s="17" t="n">
        <v>7325</v>
      </c>
      <c r="C33" s="18">
        <f>(78.0/B33*100)</f>
        <v/>
      </c>
      <c r="D33" s="19" t="n">
        <v>7247</v>
      </c>
      <c r="E33" s="18" t="n">
        <v>475.77120567</v>
      </c>
      <c r="F33" s="20" t="n">
        <v>3.74257757</v>
      </c>
      <c r="G33" s="18" t="n">
        <v>517.43025096</v>
      </c>
      <c r="H33" s="20" t="n">
        <v>2.07483652</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436.43179384</v>
      </c>
      <c r="F34" s="20" t="n">
        <v>3.56540497</v>
      </c>
      <c r="G34" s="18" t="n">
        <v>484.08711187</v>
      </c>
      <c r="H34" s="20" t="n">
        <v>2.4847929</v>
      </c>
      <c r="I34" s="18" t="s">
        <v>481</v>
      </c>
      <c r="J34" s="20" t="s">
        <v>481</v>
      </c>
      <c r="K34" s="18" t="s">
        <v>481</v>
      </c>
      <c r="L34" s="20" t="s">
        <v>481</v>
      </c>
      <c r="M34" s="18" t="n">
        <v>306.56969545</v>
      </c>
      <c r="N34" s="20" t="n">
        <v>10.27624616</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512.8635785500001</v>
      </c>
      <c r="P35" s="20" t="n">
        <v>1.32436738</v>
      </c>
      <c r="Q35" s="18" t="s">
        <v>481</v>
      </c>
      <c r="R35" s="20" t="s">
        <v>481</v>
      </c>
    </row>
    <row r="36" spans="1:18">
      <c r="A36" s="15" t="s">
        <v>511</v>
      </c>
      <c r="B36" s="17" t="n">
        <v>6736</v>
      </c>
      <c r="C36" s="18">
        <f>(40.0/B36*100)</f>
        <v/>
      </c>
      <c r="D36" s="19" t="n">
        <v>6696</v>
      </c>
      <c r="E36" s="18" t="n">
        <v>467.06905551</v>
      </c>
      <c r="F36" s="20" t="n">
        <v>2.76046023</v>
      </c>
      <c r="G36" s="18" t="n">
        <v>514.9899683</v>
      </c>
      <c r="H36" s="20" t="n">
        <v>1.92414461</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485.44655545</v>
      </c>
      <c r="F37" s="20" t="n">
        <v>3.81641262</v>
      </c>
      <c r="G37" s="18" t="n">
        <v>509.35262269</v>
      </c>
      <c r="H37" s="20" t="n">
        <v>4.16885525</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496.77688149</v>
      </c>
      <c r="F38" s="20" t="n">
        <v>3.70915479</v>
      </c>
      <c r="G38" s="18" t="n">
        <v>519.24091358</v>
      </c>
      <c r="H38" s="20" t="n">
        <v>3.59742451</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402.38724365</v>
      </c>
      <c r="F39" s="20" t="n">
        <v>3.65508782</v>
      </c>
      <c r="G39" s="18" t="n">
        <v>444.71126176</v>
      </c>
      <c r="H39" s="20" t="n">
        <v>4.45621266</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482.05168171</v>
      </c>
      <c r="F40" s="20" t="n">
        <v>3.15785003</v>
      </c>
      <c r="G40" s="18" t="n">
        <v>530.20901994</v>
      </c>
      <c r="H40" s="20" t="n">
        <v>2.79493632</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501.78897248</v>
      </c>
      <c r="F41" s="20" t="n">
        <v>3.35696622</v>
      </c>
      <c r="G41" s="18" t="n">
        <v>474.87025124</v>
      </c>
      <c r="H41" s="20" t="n">
        <v>5.66347919</v>
      </c>
      <c r="I41" s="18" t="s">
        <v>481</v>
      </c>
      <c r="J41" s="20" t="s">
        <v>481</v>
      </c>
      <c r="K41" s="18" t="s">
        <v>481</v>
      </c>
      <c r="L41" s="20" t="s">
        <v>481</v>
      </c>
      <c r="M41" s="18" t="n">
        <v>387.44235424</v>
      </c>
      <c r="N41" s="20" t="n">
        <v>14.52510266</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363.66981899</v>
      </c>
      <c r="F45" s="20" t="n">
        <v>2.70487579</v>
      </c>
      <c r="G45" s="18" t="n">
        <v>387.51655213</v>
      </c>
      <c r="H45" s="20" t="n">
        <v>3.48465648</v>
      </c>
      <c r="I45" s="18" t="s">
        <v>481</v>
      </c>
      <c r="J45" s="20" t="s">
        <v>481</v>
      </c>
      <c r="K45" s="18" t="s">
        <v>481</v>
      </c>
      <c r="L45" s="20" t="s">
        <v>481</v>
      </c>
      <c r="M45" s="18" t="n">
        <v>361.61825903</v>
      </c>
      <c r="N45" s="20" t="n">
        <v>18.25336397</v>
      </c>
      <c r="O45" s="18" t="n">
        <v>407.82108786</v>
      </c>
      <c r="P45" s="20" t="n">
        <v>20.2473036</v>
      </c>
      <c r="Q45" s="18" t="n">
        <v>364.3947756</v>
      </c>
      <c r="R45" s="20" t="n">
        <v>4.00607817</v>
      </c>
    </row>
    <row r="46" spans="1:18">
      <c r="A46" s="15" t="s">
        <v>521</v>
      </c>
      <c r="B46" s="17" t="n">
        <v>23141</v>
      </c>
      <c r="C46" s="18">
        <f>(1771.0/B46*100)</f>
        <v/>
      </c>
      <c r="D46" s="19" t="n">
        <v>21370</v>
      </c>
      <c r="E46" s="18" t="n">
        <v>377.70383438</v>
      </c>
      <c r="F46" s="20" t="n">
        <v>1.9517861</v>
      </c>
      <c r="G46" s="18" t="n">
        <v>445.63259268</v>
      </c>
      <c r="H46" s="20" t="n">
        <v>3.07081513</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447.58328932</v>
      </c>
      <c r="F47" s="20" t="n">
        <v>4.77273045</v>
      </c>
      <c r="G47" s="18" t="n">
        <v>447.44827864</v>
      </c>
      <c r="H47" s="20" t="n">
        <v>6.09267391</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488.8489888</v>
      </c>
      <c r="F48" s="20" t="n">
        <v>4.97486554</v>
      </c>
      <c r="G48" s="18" t="n">
        <v>538.28474203</v>
      </c>
      <c r="H48" s="20" t="n">
        <v>4.5861343</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427.11572491</v>
      </c>
      <c r="F49" s="20" t="n">
        <v>2.9651451</v>
      </c>
      <c r="G49" s="18" t="n">
        <v>443.74999323</v>
      </c>
      <c r="H49" s="20" t="n">
        <v>3.7873208</v>
      </c>
      <c r="I49" s="18" t="s">
        <v>481</v>
      </c>
      <c r="J49" s="20" t="s">
        <v>481</v>
      </c>
      <c r="K49" s="18" t="s">
        <v>481</v>
      </c>
      <c r="L49" s="20" t="s">
        <v>481</v>
      </c>
      <c r="M49" s="18" t="s">
        <v>481</v>
      </c>
      <c r="N49" s="20" t="s">
        <v>481</v>
      </c>
      <c r="O49" s="18" t="s">
        <v>481</v>
      </c>
      <c r="P49" s="20" t="s">
        <v>481</v>
      </c>
      <c r="Q49" s="18" t="n">
        <v>365.30869968</v>
      </c>
      <c r="R49" s="20" t="n">
        <v>11.41214125</v>
      </c>
    </row>
    <row r="50" spans="1:18">
      <c r="A50" s="15" t="s">
        <v>525</v>
      </c>
      <c r="B50" s="17" t="n">
        <v>11795</v>
      </c>
      <c r="C50" s="18">
        <f>(249.0/B50*100)</f>
        <v/>
      </c>
      <c r="D50" s="19" t="n">
        <v>11546</v>
      </c>
      <c r="E50" s="18" t="n">
        <v>403.19885346</v>
      </c>
      <c r="F50" s="20" t="n">
        <v>2.73236438</v>
      </c>
      <c r="G50" s="18" t="n">
        <v>435.35120499</v>
      </c>
      <c r="H50" s="20" t="n">
        <v>3.20477169</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(109.0/B51*100)</f>
        <v/>
      </c>
      <c r="D51" s="19" t="n">
        <v>6757</v>
      </c>
      <c r="E51" s="18" t="n">
        <v>422.72843451</v>
      </c>
      <c r="F51" s="20" t="n">
        <v>2.29728146</v>
      </c>
      <c r="G51" s="18" t="n">
        <v>407.57758404</v>
      </c>
      <c r="H51" s="20" t="n">
        <v>3.79612367</v>
      </c>
      <c r="I51" s="18" t="s">
        <v>481</v>
      </c>
      <c r="J51" s="20" t="s">
        <v>481</v>
      </c>
      <c r="K51" s="18" t="s">
        <v>481</v>
      </c>
      <c r="L51" s="20" t="s">
        <v>481</v>
      </c>
      <c r="M51" s="18" t="n">
        <v>410.85572185</v>
      </c>
      <c r="N51" s="20" t="n">
        <v>3.7997542</v>
      </c>
      <c r="O51" s="18" t="s">
        <v>481</v>
      </c>
      <c r="P51" s="20" t="s">
        <v>481</v>
      </c>
      <c r="Q51" s="18" t="s">
        <v>481</v>
      </c>
      <c r="R51" s="20" t="s">
        <v>481</v>
      </c>
    </row>
    <row r="52" spans="1:18">
      <c r="A52" s="15" t="s">
        <v>527</v>
      </c>
      <c r="B52" s="17" t="n">
        <v>5809</v>
      </c>
      <c r="C52" s="18">
        <f>(85.0/B52*100)</f>
        <v/>
      </c>
      <c r="D52" s="19" t="n">
        <v>5724</v>
      </c>
      <c r="E52" s="18" t="n">
        <v>463.20650718</v>
      </c>
      <c r="F52" s="20" t="n">
        <v>3.25414525</v>
      </c>
      <c r="G52" s="18" t="n">
        <v>481.72681345</v>
      </c>
      <c r="H52" s="20" t="n">
        <v>2.56448008</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(90.0/B53*100)</f>
        <v/>
      </c>
      <c r="D53" s="19" t="n">
        <v>5481</v>
      </c>
      <c r="E53" s="18" t="n">
        <v>406.00946995</v>
      </c>
      <c r="F53" s="20" t="n">
        <v>1.90824082</v>
      </c>
      <c r="G53" s="18" t="n">
        <v>454.23219881</v>
      </c>
      <c r="H53" s="20" t="n">
        <v>1.77831548</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329.21980925</v>
      </c>
      <c r="F54" s="20" t="n">
        <v>2.79977917</v>
      </c>
      <c r="G54" s="18" t="n">
        <v>349.6120242</v>
      </c>
      <c r="H54" s="20" t="n">
        <v>3.51053425</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390.29252948</v>
      </c>
      <c r="F55" s="20" t="n">
        <v>3.05709645</v>
      </c>
      <c r="G55" s="18" t="n">
        <v>423.88951248</v>
      </c>
      <c r="H55" s="20" t="n">
        <v>2.82881859</v>
      </c>
      <c r="I55" s="18" t="s">
        <v>481</v>
      </c>
      <c r="J55" s="20" t="s">
        <v>481</v>
      </c>
      <c r="K55" s="18" t="s">
        <v>481</v>
      </c>
      <c r="L55" s="20" t="s">
        <v>481</v>
      </c>
      <c r="M55" s="18" t="n">
        <v>453.3647</v>
      </c>
      <c r="N55" s="20" t="n">
        <v>37.19456019</v>
      </c>
      <c r="O55" s="18" t="n">
        <v>455.83114557</v>
      </c>
      <c r="P55" s="20" t="n">
        <v>40.7256545</v>
      </c>
      <c r="Q55" s="18" t="n">
        <v>327.6928208</v>
      </c>
      <c r="R55" s="20" t="n">
        <v>19.9744153</v>
      </c>
    </row>
    <row r="56" spans="1:18">
      <c r="A56" s="15" t="s">
        <v>531</v>
      </c>
      <c r="B56" s="17" t="n">
        <v>5359</v>
      </c>
      <c r="C56" s="18">
        <f>(77.0/B56*100)</f>
        <v/>
      </c>
      <c r="D56" s="19" t="n">
        <v>5282</v>
      </c>
      <c r="E56" s="18" t="n">
        <v>506.79744825</v>
      </c>
      <c r="F56" s="20" t="n">
        <v>3.03666087</v>
      </c>
      <c r="G56" s="18" t="n">
        <v>541.79975264</v>
      </c>
      <c r="H56" s="20" t="n">
        <v>2.50728949</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400.79076761</v>
      </c>
      <c r="F57" s="20" t="n">
        <v>2.5784797</v>
      </c>
      <c r="G57" s="18" t="n">
        <v>407.91419697</v>
      </c>
      <c r="H57" s="20" t="n">
        <v>3.60169555</v>
      </c>
      <c r="I57" s="18" t="s">
        <v>481</v>
      </c>
      <c r="J57" s="20" t="s">
        <v>481</v>
      </c>
      <c r="K57" s="18" t="s">
        <v>481</v>
      </c>
      <c r="L57" s="20" t="s">
        <v>481</v>
      </c>
      <c r="M57" s="18" t="n">
        <v>299.4393</v>
      </c>
      <c r="N57" s="20" t="n">
        <v>26.78365196</v>
      </c>
      <c r="O57" s="18" t="s">
        <v>481</v>
      </c>
      <c r="P57" s="20" t="s">
        <v>481</v>
      </c>
      <c r="Q57" s="18" t="n">
        <v>390.54276273</v>
      </c>
      <c r="R57" s="20" t="n">
        <v>6.93780357</v>
      </c>
    </row>
    <row r="58" spans="1:18">
      <c r="A58" s="15" t="s">
        <v>533</v>
      </c>
      <c r="B58" s="17" t="n">
        <v>7267</v>
      </c>
      <c r="C58" s="18">
        <f>(10.0/B58*100)</f>
        <v/>
      </c>
      <c r="D58" s="19" t="n">
        <v>7257</v>
      </c>
      <c r="E58" s="18" t="n">
        <v>398.3803063</v>
      </c>
      <c r="F58" s="20" t="n">
        <v>3.24625936</v>
      </c>
      <c r="G58" s="18" t="n">
        <v>419.49799518</v>
      </c>
      <c r="H58" s="20" t="n">
        <v>3.09940819</v>
      </c>
      <c r="I58" s="18" t="s">
        <v>481</v>
      </c>
      <c r="J58" s="20" t="s">
        <v>481</v>
      </c>
      <c r="K58" s="18" t="s">
        <v>481</v>
      </c>
      <c r="L58" s="20" t="s">
        <v>481</v>
      </c>
      <c r="M58" s="18" t="s">
        <v>481</v>
      </c>
      <c r="N58" s="20" t="s">
        <v>481</v>
      </c>
      <c r="O58" s="18" t="n">
        <v>319.02739932</v>
      </c>
      <c r="P58" s="20" t="n">
        <v>30.18868085</v>
      </c>
      <c r="Q58" s="18" t="n">
        <v>351.1309044</v>
      </c>
      <c r="R58" s="20" t="n">
        <v>18.11629008</v>
      </c>
    </row>
    <row r="59" spans="1:18">
      <c r="A59" s="15" t="s">
        <v>534</v>
      </c>
      <c r="B59" s="17" t="n">
        <v>4826</v>
      </c>
      <c r="C59" s="18">
        <f>(26.0/B59*100)</f>
        <v/>
      </c>
      <c r="D59" s="19" t="n">
        <v>4800</v>
      </c>
      <c r="E59" s="18" t="n">
        <v>372.34313081</v>
      </c>
      <c r="F59" s="20" t="n">
        <v>2.17791325</v>
      </c>
      <c r="G59" s="18" t="n">
        <v>391.48021879</v>
      </c>
      <c r="H59" s="20" t="n">
        <v>2.26321219</v>
      </c>
      <c r="I59" s="18" t="s">
        <v>481</v>
      </c>
      <c r="J59" s="20" t="s">
        <v>481</v>
      </c>
      <c r="K59" s="18" t="s">
        <v>481</v>
      </c>
      <c r="L59" s="20" t="s">
        <v>481</v>
      </c>
      <c r="M59" s="18" t="s">
        <v>481</v>
      </c>
      <c r="N59" s="20" t="s">
        <v>481</v>
      </c>
      <c r="O59" s="18" t="n">
        <v>287.11400382</v>
      </c>
      <c r="P59" s="20" t="n">
        <v>29.5435697</v>
      </c>
      <c r="Q59" s="18" t="n">
        <v>350.79945</v>
      </c>
      <c r="R59" s="20" t="n">
        <v>4.14803562</v>
      </c>
    </row>
    <row r="60" spans="1:18">
      <c r="A60" s="15" t="s">
        <v>535</v>
      </c>
      <c r="B60" s="17" t="n">
        <v>4546</v>
      </c>
      <c r="C60" s="18">
        <f>(15.0/B60*100)</f>
        <v/>
      </c>
      <c r="D60" s="19" t="n">
        <v>4531</v>
      </c>
      <c r="E60" s="18" t="n">
        <v>372.30830333</v>
      </c>
      <c r="F60" s="20" t="n">
        <v>5.08116376</v>
      </c>
      <c r="G60" s="18" t="n">
        <v>401.47521752</v>
      </c>
      <c r="H60" s="20" t="n">
        <v>3.98577048</v>
      </c>
      <c r="I60" s="18" t="s">
        <v>481</v>
      </c>
      <c r="J60" s="20" t="s">
        <v>481</v>
      </c>
      <c r="K60" s="18" t="s">
        <v>481</v>
      </c>
      <c r="L60" s="20" t="s">
        <v>481</v>
      </c>
      <c r="M60" s="18" t="s">
        <v>481</v>
      </c>
      <c r="N60" s="20" t="s">
        <v>481</v>
      </c>
      <c r="O60" s="18" t="n">
        <v>283.6144</v>
      </c>
      <c r="P60" s="20" t="n">
        <v>44.64661244</v>
      </c>
      <c r="Q60" s="18" t="n">
        <v>365.09223508</v>
      </c>
      <c r="R60" s="20" t="n">
        <v>7.68603681</v>
      </c>
    </row>
    <row r="61" spans="1:18">
      <c r="A61" s="15" t="s">
        <v>536</v>
      </c>
      <c r="B61" s="17" t="n">
        <v>6525</v>
      </c>
      <c r="C61" s="18">
        <f>(148.0/B61*100)</f>
        <v/>
      </c>
      <c r="D61" s="19" t="n">
        <v>6377</v>
      </c>
      <c r="E61" s="18" t="n">
        <v>440.60636883</v>
      </c>
      <c r="F61" s="20" t="n">
        <v>3.18648637</v>
      </c>
      <c r="G61" s="18" t="n">
        <v>498.10622605</v>
      </c>
      <c r="H61" s="20" t="n">
        <v>2.83368548</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507.6983699</v>
      </c>
      <c r="F62" s="20" t="n">
        <v>1.65066025</v>
      </c>
      <c r="G62" s="18" t="n">
        <v>545.3037094699999</v>
      </c>
      <c r="H62" s="20" t="n">
        <v>1.66816144</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375.15579385</v>
      </c>
      <c r="F63" s="20" t="n">
        <v>2.09759658</v>
      </c>
      <c r="G63" s="18" t="n">
        <v>393.05083084</v>
      </c>
      <c r="H63" s="20" t="n">
        <v>1.75822216</v>
      </c>
      <c r="I63" s="18" t="s">
        <v>481</v>
      </c>
      <c r="J63" s="20" t="s">
        <v>481</v>
      </c>
      <c r="K63" s="18" t="s">
        <v>481</v>
      </c>
      <c r="L63" s="20" t="s">
        <v>481</v>
      </c>
      <c r="M63" s="18" t="n">
        <v>391.4761</v>
      </c>
      <c r="N63" s="20" t="n">
        <v>18.39860421</v>
      </c>
      <c r="O63" s="18" t="n">
        <v>295.4829</v>
      </c>
      <c r="P63" s="20" t="n">
        <v>42.02958102</v>
      </c>
      <c r="Q63" s="18" t="n">
        <v>357.97313161</v>
      </c>
      <c r="R63" s="20" t="n">
        <v>7.84131758</v>
      </c>
    </row>
    <row r="64" spans="1:18">
      <c r="A64" s="15" t="s">
        <v>539</v>
      </c>
      <c r="B64" s="17" t="n">
        <v>3634</v>
      </c>
      <c r="C64" s="18">
        <f>(3.0/B64*100)</f>
        <v/>
      </c>
      <c r="D64" s="19" t="n">
        <v>3631</v>
      </c>
      <c r="E64" s="18" t="n">
        <v>446.18652136</v>
      </c>
      <c r="F64" s="20" t="n">
        <v>4.22102761</v>
      </c>
      <c r="G64" s="18" t="n">
        <v>477.32743935</v>
      </c>
      <c r="H64" s="20" t="n">
        <v>2.08256414</v>
      </c>
      <c r="I64" s="18" t="s">
        <v>481</v>
      </c>
      <c r="J64" s="20" t="s">
        <v>481</v>
      </c>
      <c r="K64" s="18" t="s">
        <v>481</v>
      </c>
      <c r="L64" s="20" t="s">
        <v>481</v>
      </c>
      <c r="M64" s="18" t="s">
        <v>481</v>
      </c>
      <c r="N64" s="20" t="s">
        <v>481</v>
      </c>
      <c r="O64" s="18" t="s">
        <v>481</v>
      </c>
      <c r="P64" s="20" t="s">
        <v>481</v>
      </c>
      <c r="Q64" s="18" t="n">
        <v>422.09181093</v>
      </c>
      <c r="R64" s="20" t="n">
        <v>5.57911611</v>
      </c>
    </row>
    <row r="65" spans="1:18">
      <c r="A65" s="15" t="s">
        <v>540</v>
      </c>
      <c r="B65" s="17" t="n">
        <v>5325</v>
      </c>
      <c r="C65" s="18">
        <f>(14.0/B65*100)</f>
        <v/>
      </c>
      <c r="D65" s="19" t="n">
        <v>5311</v>
      </c>
      <c r="E65" s="18" t="n">
        <v>416.36470718</v>
      </c>
      <c r="F65" s="20" t="n">
        <v>2.48965285</v>
      </c>
      <c r="G65" s="18" t="n">
        <v>447.45544117</v>
      </c>
      <c r="H65" s="20" t="n">
        <v>3.16016065</v>
      </c>
      <c r="I65" s="18" t="s">
        <v>481</v>
      </c>
      <c r="J65" s="20" t="s">
        <v>481</v>
      </c>
      <c r="K65" s="18" t="s">
        <v>481</v>
      </c>
      <c r="L65" s="20" t="s">
        <v>481</v>
      </c>
      <c r="M65" s="18" t="n">
        <v>420.31055686</v>
      </c>
      <c r="N65" s="20" t="n">
        <v>20.24996487</v>
      </c>
      <c r="O65" s="18" t="s">
        <v>481</v>
      </c>
      <c r="P65" s="20" t="s">
        <v>481</v>
      </c>
      <c r="Q65" s="18" t="n">
        <v>380.01793283</v>
      </c>
      <c r="R65" s="20" t="n">
        <v>12.72494976</v>
      </c>
    </row>
    <row r="66" spans="1:18">
      <c r="A66" s="15" t="s">
        <v>541</v>
      </c>
      <c r="B66" s="17" t="n">
        <v>5665</v>
      </c>
      <c r="C66" s="18">
        <f>(80.0/B66*100)</f>
        <v/>
      </c>
      <c r="D66" s="19" t="n">
        <v>5585</v>
      </c>
      <c r="E66" s="18" t="n">
        <v>398.58476688</v>
      </c>
      <c r="F66" s="20" t="n">
        <v>1.99412101</v>
      </c>
      <c r="G66" s="18" t="n">
        <v>420.62836355</v>
      </c>
      <c r="H66" s="20" t="n">
        <v>1.50064397</v>
      </c>
      <c r="I66" s="18" t="s">
        <v>481</v>
      </c>
      <c r="J66" s="20" t="s">
        <v>481</v>
      </c>
      <c r="K66" s="18" t="s">
        <v>481</v>
      </c>
      <c r="L66" s="20" t="s">
        <v>481</v>
      </c>
      <c r="M66" s="18" t="s">
        <v>481</v>
      </c>
      <c r="N66" s="20" t="s">
        <v>481</v>
      </c>
      <c r="O66" s="18" t="s">
        <v>481</v>
      </c>
      <c r="P66" s="20" t="s">
        <v>481</v>
      </c>
      <c r="Q66" s="18" t="s">
        <v>481</v>
      </c>
      <c r="R66" s="20" t="s">
        <v>481</v>
      </c>
    </row>
    <row r="67" spans="1:18">
      <c r="A67" s="15" t="s">
        <v>542</v>
      </c>
      <c r="B67" s="17" t="n">
        <v>6971</v>
      </c>
      <c r="C67" s="18">
        <f>(396.0/B67*100)</f>
        <v/>
      </c>
      <c r="D67" s="19" t="n">
        <v>6575</v>
      </c>
      <c r="E67" s="18" t="n">
        <v>399.48601653</v>
      </c>
      <c r="F67" s="20" t="n">
        <v>2.39393938</v>
      </c>
      <c r="G67" s="18" t="n">
        <v>408.534494</v>
      </c>
      <c r="H67" s="20" t="n">
        <v>3.6624868</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399.59357445</v>
      </c>
      <c r="F68" s="20" t="n">
        <v>1.18083211</v>
      </c>
      <c r="G68" s="18" t="n">
        <v>461.8951131</v>
      </c>
      <c r="H68" s="20" t="n">
        <v>1.91655594</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432.31628388</v>
      </c>
      <c r="F69" s="20" t="n">
        <v>3.66641132</v>
      </c>
      <c r="G69" s="18" t="n">
        <v>437.58208741</v>
      </c>
      <c r="H69" s="20" t="n">
        <v>4.06615379</v>
      </c>
      <c r="I69" s="18" t="s">
        <v>481</v>
      </c>
      <c r="J69" s="20" t="s">
        <v>481</v>
      </c>
      <c r="K69" s="18" t="s">
        <v>481</v>
      </c>
      <c r="L69" s="20" t="s">
        <v>481</v>
      </c>
      <c r="M69" s="18" t="s">
        <v>481</v>
      </c>
      <c r="N69" s="20" t="s">
        <v>481</v>
      </c>
      <c r="O69" s="18" t="s">
        <v>481</v>
      </c>
      <c r="P69" s="20" t="s">
        <v>481</v>
      </c>
      <c r="Q69" s="18" t="n">
        <v>393.92297758</v>
      </c>
      <c r="R69" s="20" t="n">
        <v>40.56834378</v>
      </c>
    </row>
    <row r="70" spans="1:18">
      <c r="A70" s="15" t="s">
        <v>545</v>
      </c>
      <c r="B70" s="17" t="n">
        <v>6036</v>
      </c>
      <c r="C70" s="18">
        <f>(223.0/B70*100)</f>
        <v/>
      </c>
      <c r="D70" s="19" t="n">
        <v>5813</v>
      </c>
      <c r="E70" s="18" t="n">
        <v>465.20129268</v>
      </c>
      <c r="F70" s="20" t="n">
        <v>3.88458517</v>
      </c>
      <c r="G70" s="18" t="n">
        <v>495.28617053</v>
      </c>
      <c r="H70" s="20" t="n">
        <v>2.79597908</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(18.0/B71*100)</f>
        <v/>
      </c>
      <c r="D71" s="19" t="n">
        <v>6097</v>
      </c>
      <c r="E71" s="18" t="n">
        <v>536.72540335</v>
      </c>
      <c r="F71" s="20" t="n">
        <v>2.00091943</v>
      </c>
      <c r="G71" s="18" t="n">
        <v>575.86993517</v>
      </c>
      <c r="H71" s="20" t="n">
        <v>1.91310242</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522.3917958</v>
      </c>
      <c r="F72" s="20" t="n">
        <v>3.18239117</v>
      </c>
      <c r="G72" s="18" t="n">
        <v>542.32801256</v>
      </c>
      <c r="H72" s="20" t="n">
        <v>2.98943518</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420.42918544</v>
      </c>
      <c r="F73" s="20" t="n">
        <v>2.47361602</v>
      </c>
      <c r="G73" s="18" t="n">
        <v>429.50428121</v>
      </c>
      <c r="H73" s="20" t="n">
        <v>6.35617051</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406.67694166</v>
      </c>
      <c r="F74" s="20" t="n">
        <v>1.80004956</v>
      </c>
      <c r="G74" s="18" t="n">
        <v>466.36674733</v>
      </c>
      <c r="H74" s="20" t="n">
        <v>2.76403144</v>
      </c>
      <c r="I74" s="18" t="s">
        <v>481</v>
      </c>
      <c r="J74" s="20" t="s">
        <v>481</v>
      </c>
      <c r="K74" s="18" t="s">
        <v>481</v>
      </c>
      <c r="L74" s="20" t="s">
        <v>481</v>
      </c>
      <c r="M74" s="18" t="s">
        <v>481</v>
      </c>
      <c r="N74" s="20" t="s">
        <v>481</v>
      </c>
      <c r="O74" s="18" t="s">
        <v>481</v>
      </c>
      <c r="P74" s="20" t="s">
        <v>481</v>
      </c>
      <c r="Q74" s="18" t="n">
        <v>409.8243623</v>
      </c>
      <c r="R74" s="20" t="n">
        <v>10.04644283</v>
      </c>
    </row>
    <row r="75" spans="1:18">
      <c r="A75" s="15" t="s">
        <v>550</v>
      </c>
      <c r="B75" s="17" t="n">
        <v>5375</v>
      </c>
      <c r="C75" s="18">
        <f>(244.0/B75*100)</f>
        <v/>
      </c>
      <c r="D75" s="19" t="n">
        <v>5131</v>
      </c>
      <c r="E75" s="18" t="n">
        <v>375.33904872</v>
      </c>
      <c r="F75" s="20" t="n">
        <v>2.2534916</v>
      </c>
      <c r="G75" s="18" t="n">
        <v>400.75731699</v>
      </c>
      <c r="H75" s="20" t="n">
        <v>2.69065328</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413.4720163</v>
      </c>
      <c r="F76" s="20" t="n">
        <v>2.455409</v>
      </c>
      <c r="G76" s="18" t="n">
        <v>475.07881106</v>
      </c>
      <c r="H76" s="20" t="n">
        <v>3.38860162</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412.63042018</v>
      </c>
      <c r="F77" s="20" t="n">
        <v>2.52505558</v>
      </c>
      <c r="G77" s="18" t="n">
        <v>464.58426185</v>
      </c>
      <c r="H77" s="20" t="n">
        <v>2.57791894</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490.21964964</v>
      </c>
      <c r="F78" s="20" t="n">
        <v>12.79410107</v>
      </c>
      <c r="G78" s="18" t="n">
        <v>525.9777661099999</v>
      </c>
      <c r="H78" s="20" t="n">
        <v>4.02980812</v>
      </c>
      <c r="I78" s="18" t="s">
        <v>481</v>
      </c>
      <c r="J78" s="20" t="s">
        <v>481</v>
      </c>
      <c r="K78" s="18" t="s">
        <v>481</v>
      </c>
      <c r="L78" s="20" t="s">
        <v>481</v>
      </c>
      <c r="M78" s="18" t="s">
        <v>481</v>
      </c>
      <c r="N78" s="20" t="s">
        <v>481</v>
      </c>
      <c r="O78" s="18" t="s">
        <v>481</v>
      </c>
      <c r="P78" s="20" t="s">
        <v>481</v>
      </c>
      <c r="Q78" s="18" t="n">
        <v>395.0771</v>
      </c>
      <c r="R78" s="20" t="n">
        <v>15.90815995</v>
      </c>
    </row>
    <row customHeight="1" ht="25" r="79" spans="1:18">
      <c r="A79" s="15" t="s">
        <v>554</v>
      </c>
      <c r="B79" s="17" t="n">
        <v>1657</v>
      </c>
      <c r="C79" s="18">
        <f>(41.0/B79*100)</f>
        <v/>
      </c>
      <c r="D79" s="19" t="n">
        <v>1616</v>
      </c>
      <c r="E79" s="18" t="n">
        <v>472.57687195</v>
      </c>
      <c r="F79" s="20" t="n">
        <v>6.30924759</v>
      </c>
      <c r="G79" s="18" t="n">
        <v>485.70281952</v>
      </c>
      <c r="H79" s="20" t="n">
        <v>14.12003165</v>
      </c>
      <c r="I79" s="18" t="s">
        <v>481</v>
      </c>
      <c r="J79" s="20" t="s">
        <v>481</v>
      </c>
      <c r="K79" s="18" t="s">
        <v>481</v>
      </c>
      <c r="L79" s="20" t="s">
        <v>481</v>
      </c>
      <c r="M79" s="18" t="s">
        <v>481</v>
      </c>
      <c r="N79" s="20" t="s">
        <v>481</v>
      </c>
      <c r="O79" s="18" t="s">
        <v>481</v>
      </c>
      <c r="P79" s="20" t="s">
        <v>481</v>
      </c>
      <c r="Q79" s="18" t="n">
        <v>467.19897583</v>
      </c>
      <c r="R79" s="20" t="n">
        <v>53.01658552</v>
      </c>
    </row>
    <row r="80" spans="1:18">
      <c r="A80" s="15" t="s">
        <v>555</v>
      </c>
      <c r="B80" s="17" t="n">
        <v>7841</v>
      </c>
      <c r="C80" s="18">
        <f>(0.0/B80*100)</f>
        <v/>
      </c>
      <c r="D80" s="19" t="n">
        <v>7841</v>
      </c>
      <c r="E80" s="18" t="n">
        <v>452.19195799</v>
      </c>
      <c r="F80" s="20" t="n">
        <v>3.68934204</v>
      </c>
      <c r="G80" s="18" t="n">
        <v>461.78901852</v>
      </c>
      <c r="H80" s="20" t="n">
        <v>4.63069465</v>
      </c>
      <c r="I80" s="18" t="s">
        <v>481</v>
      </c>
      <c r="J80" s="20" t="s">
        <v>481</v>
      </c>
      <c r="K80" s="18" t="s">
        <v>481</v>
      </c>
      <c r="L80" s="20" t="s">
        <v>481</v>
      </c>
      <c r="M80" s="18" t="s">
        <v>481</v>
      </c>
      <c r="N80" s="20" t="s">
        <v>481</v>
      </c>
      <c r="O80" s="18" t="s">
        <v>481</v>
      </c>
      <c r="P80" s="20" t="s">
        <v>481</v>
      </c>
      <c r="Q80" s="18" t="n">
        <v>433.73423092</v>
      </c>
      <c r="R80" s="20" t="n">
        <v>14.51283894</v>
      </c>
    </row>
    <row r="81" spans="1:18">
      <c r="A81" s="23" t="s">
        <v>556</v>
      </c>
      <c r="B81" s="17" t="n">
        <v>8861</v>
      </c>
      <c r="C81" s="18">
        <f>(76.0/B81*100)</f>
        <v/>
      </c>
      <c r="D81" s="19" t="n">
        <v>8785</v>
      </c>
      <c r="E81" s="18" t="n">
        <v>446.17183235</v>
      </c>
      <c r="F81" s="20" t="n">
        <v>2.70782991</v>
      </c>
      <c r="G81" s="18" t="n">
        <v>405.22224097</v>
      </c>
      <c r="H81" s="20" t="n">
        <v>14.52560026</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763</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496.53885657</v>
      </c>
      <c r="F7" s="20" t="n">
        <v>2.19962436</v>
      </c>
      <c r="G7" s="18" t="n">
        <v>524.3144966900001</v>
      </c>
      <c r="H7" s="20" t="n">
        <v>2.05044352</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482.39853445</v>
      </c>
      <c r="F8" s="20" t="n">
        <v>2.95046755</v>
      </c>
      <c r="G8" s="18" t="n">
        <v>520.81349547</v>
      </c>
      <c r="H8" s="20" t="n">
        <v>3.9836322</v>
      </c>
      <c r="I8" s="18" t="s">
        <v>481</v>
      </c>
      <c r="J8" s="20" t="s">
        <v>481</v>
      </c>
      <c r="K8" s="18" t="s">
        <v>481</v>
      </c>
      <c r="L8" s="20" t="s">
        <v>481</v>
      </c>
      <c r="M8" s="18" t="n">
        <v>368.48347797</v>
      </c>
      <c r="N8" s="20" t="n">
        <v>14.99112476</v>
      </c>
      <c r="O8" s="18" t="s">
        <v>481</v>
      </c>
      <c r="P8" s="20" t="s">
        <v>481</v>
      </c>
      <c r="Q8" s="18" t="s">
        <v>481</v>
      </c>
      <c r="R8" s="20" t="s">
        <v>481</v>
      </c>
    </row>
    <row r="9" spans="1:18">
      <c r="A9" s="15" t="s">
        <v>484</v>
      </c>
      <c r="B9" s="17" t="n">
        <v>9651</v>
      </c>
      <c r="C9" s="18">
        <f>(175.0/B9*100)</f>
        <v/>
      </c>
      <c r="D9" s="19" t="n">
        <v>9476</v>
      </c>
      <c r="E9" s="18" t="n">
        <v>427.83809223</v>
      </c>
      <c r="F9" s="20" t="n">
        <v>2.88085436</v>
      </c>
      <c r="G9" s="18" t="n">
        <v>542.7159985</v>
      </c>
      <c r="H9" s="20" t="n">
        <v>1.92772575</v>
      </c>
      <c r="I9" s="18" t="s">
        <v>481</v>
      </c>
      <c r="J9" s="20" t="s">
        <v>481</v>
      </c>
      <c r="K9" s="18" t="s">
        <v>481</v>
      </c>
      <c r="L9" s="20" t="s">
        <v>481</v>
      </c>
      <c r="M9" s="18" t="n">
        <v>374.78530698</v>
      </c>
      <c r="N9" s="20" t="n">
        <v>11.62763904</v>
      </c>
      <c r="O9" s="18" t="s">
        <v>481</v>
      </c>
      <c r="P9" s="20" t="s">
        <v>481</v>
      </c>
      <c r="Q9" s="18" t="s">
        <v>481</v>
      </c>
      <c r="R9" s="20" t="s">
        <v>481</v>
      </c>
    </row>
    <row r="10" spans="1:18">
      <c r="A10" s="15" t="s">
        <v>485</v>
      </c>
      <c r="B10" s="17" t="n">
        <v>20058</v>
      </c>
      <c r="C10" s="18">
        <f>(545.0/B10*100)</f>
        <v/>
      </c>
      <c r="D10" s="19" t="n">
        <v>19513</v>
      </c>
      <c r="E10" s="18" t="n">
        <v>526.4306219</v>
      </c>
      <c r="F10" s="20" t="n">
        <v>2.91140131</v>
      </c>
      <c r="G10" s="18" t="n">
        <v>529.74425363</v>
      </c>
      <c r="H10" s="20" t="n">
        <v>2.00899135</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401.00547787</v>
      </c>
      <c r="F11" s="20" t="n">
        <v>3.95263427</v>
      </c>
      <c r="G11" s="18" t="n">
        <v>456.53545692</v>
      </c>
      <c r="H11" s="20" t="n">
        <v>2.34310796</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427.24316627</v>
      </c>
      <c r="F12" s="20" t="n">
        <v>7.51930169</v>
      </c>
      <c r="G12" s="18" t="n">
        <v>503.76982974</v>
      </c>
      <c r="H12" s="20" t="n">
        <v>2.05309191</v>
      </c>
      <c r="I12" s="18" t="s">
        <v>481</v>
      </c>
      <c r="J12" s="20" t="s">
        <v>481</v>
      </c>
      <c r="K12" s="18" t="s">
        <v>481</v>
      </c>
      <c r="L12" s="20" t="s">
        <v>481</v>
      </c>
      <c r="M12" s="18" t="n">
        <v>366.6777112</v>
      </c>
      <c r="N12" s="20" t="n">
        <v>14.39052153</v>
      </c>
      <c r="O12" s="18" t="s">
        <v>481</v>
      </c>
      <c r="P12" s="20" t="s">
        <v>481</v>
      </c>
      <c r="Q12" s="18" t="s">
        <v>481</v>
      </c>
      <c r="R12" s="20" t="s">
        <v>481</v>
      </c>
    </row>
    <row r="13" spans="1:18">
      <c r="A13" s="15" t="s">
        <v>488</v>
      </c>
      <c r="B13" s="17" t="n">
        <v>7161</v>
      </c>
      <c r="C13" s="18">
        <f>(514.0/B13*100)</f>
        <v/>
      </c>
      <c r="D13" s="19" t="n">
        <v>6647</v>
      </c>
      <c r="E13" s="18" t="s">
        <v>481</v>
      </c>
      <c r="F13" s="20" t="s">
        <v>481</v>
      </c>
      <c r="G13" s="18" t="n">
        <v>508.38410884</v>
      </c>
      <c r="H13" s="20" t="n">
        <v>2.17171014</v>
      </c>
      <c r="I13" s="18" t="s">
        <v>481</v>
      </c>
      <c r="J13" s="20" t="s">
        <v>481</v>
      </c>
      <c r="K13" s="18" t="s">
        <v>481</v>
      </c>
      <c r="L13" s="20" t="s">
        <v>481</v>
      </c>
      <c r="M13" s="18" t="n">
        <v>436.36003517</v>
      </c>
      <c r="N13" s="20" t="n">
        <v>6.43426798</v>
      </c>
      <c r="O13" s="18" t="s">
        <v>481</v>
      </c>
      <c r="P13" s="20" t="s">
        <v>481</v>
      </c>
      <c r="Q13" s="18" t="s">
        <v>481</v>
      </c>
      <c r="R13" s="20" t="s">
        <v>481</v>
      </c>
    </row>
    <row r="14" spans="1:18">
      <c r="A14" s="15" t="s">
        <v>489</v>
      </c>
      <c r="B14" s="17" t="n">
        <v>5587</v>
      </c>
      <c r="C14" s="18">
        <f>(78.0/B14*100)</f>
        <v/>
      </c>
      <c r="D14" s="19" t="n">
        <v>5509</v>
      </c>
      <c r="E14" s="18" t="n">
        <v>454.89122948</v>
      </c>
      <c r="F14" s="20" t="n">
        <v>7.11606442</v>
      </c>
      <c r="G14" s="18" t="n">
        <v>539.12948132</v>
      </c>
      <c r="H14" s="20" t="n">
        <v>1.99653098</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527.40321275</v>
      </c>
      <c r="F15" s="20" t="n">
        <v>3.84303579</v>
      </c>
      <c r="G15" s="18" t="n">
        <v>535.1843079499999</v>
      </c>
      <c r="H15" s="20" t="n">
        <v>2.73844657</v>
      </c>
      <c r="I15" s="18" t="s">
        <v>481</v>
      </c>
      <c r="J15" s="20" t="s">
        <v>481</v>
      </c>
      <c r="K15" s="18" t="s">
        <v>481</v>
      </c>
      <c r="L15" s="20" t="s">
        <v>481</v>
      </c>
      <c r="M15" s="18" t="n">
        <v>375.95013089</v>
      </c>
      <c r="N15" s="20" t="n">
        <v>17.42774697</v>
      </c>
      <c r="O15" s="18" t="s">
        <v>481</v>
      </c>
      <c r="P15" s="20" t="s">
        <v>481</v>
      </c>
      <c r="Q15" s="18" t="s">
        <v>481</v>
      </c>
      <c r="R15" s="20" t="s">
        <v>481</v>
      </c>
    </row>
    <row r="16" spans="1:18">
      <c r="A16" s="15" t="s">
        <v>491</v>
      </c>
      <c r="B16" s="17" t="n">
        <v>6108</v>
      </c>
      <c r="C16" s="18">
        <f>(121.0/B16*100)</f>
        <v/>
      </c>
      <c r="D16" s="19" t="n">
        <v>5987</v>
      </c>
      <c r="E16" s="18" t="n">
        <v>402.01276211</v>
      </c>
      <c r="F16" s="20" t="n">
        <v>4.72529338</v>
      </c>
      <c r="G16" s="18" t="n">
        <v>514.59578741</v>
      </c>
      <c r="H16" s="20" t="n">
        <v>1.90921917</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483.30678892</v>
      </c>
      <c r="F17" s="20" t="n">
        <v>5.46426327</v>
      </c>
      <c r="G17" s="18" t="n">
        <v>526.02980317</v>
      </c>
      <c r="H17" s="20" t="n">
        <v>2.92517093</v>
      </c>
      <c r="I17" s="18" t="s">
        <v>481</v>
      </c>
      <c r="J17" s="20" t="s">
        <v>481</v>
      </c>
      <c r="K17" s="18" t="s">
        <v>481</v>
      </c>
      <c r="L17" s="20" t="s">
        <v>481</v>
      </c>
      <c r="M17" s="18" t="n">
        <v>360.48925247</v>
      </c>
      <c r="N17" s="20" t="n">
        <v>12.44339086</v>
      </c>
      <c r="O17" s="18" t="s">
        <v>481</v>
      </c>
      <c r="P17" s="20" t="s">
        <v>481</v>
      </c>
      <c r="Q17" s="18" t="s">
        <v>481</v>
      </c>
      <c r="R17" s="20" t="s">
        <v>481</v>
      </c>
    </row>
    <row r="18" spans="1:18">
      <c r="A18" s="15" t="s">
        <v>493</v>
      </c>
      <c r="B18" s="17" t="n">
        <v>5532</v>
      </c>
      <c r="C18" s="18">
        <f>(29.0/B18*100)</f>
        <v/>
      </c>
      <c r="D18" s="19" t="n">
        <v>5503</v>
      </c>
      <c r="E18" s="18" t="n">
        <v>387.31326398</v>
      </c>
      <c r="F18" s="20" t="n">
        <v>5.24715535</v>
      </c>
      <c r="G18" s="18" t="n">
        <v>461.67526804</v>
      </c>
      <c r="H18" s="20" t="n">
        <v>3.79097336</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448.55946498</v>
      </c>
      <c r="F19" s="20" t="n">
        <v>5.59319249</v>
      </c>
      <c r="G19" s="18" t="n">
        <v>487.47412159</v>
      </c>
      <c r="H19" s="20" t="n">
        <v>3.12639365</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477.88666114</v>
      </c>
      <c r="F20" s="20" t="n">
        <v>1.99417079</v>
      </c>
      <c r="G20" s="18" t="n">
        <v>466.32418399</v>
      </c>
      <c r="H20" s="20" t="n">
        <v>2.73532472</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503.27993858</v>
      </c>
      <c r="F21" s="20" t="n">
        <v>2.32766697</v>
      </c>
      <c r="G21" s="18" t="n">
        <v>494.31632118</v>
      </c>
      <c r="H21" s="20" t="n">
        <v>7.13882391</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460.22372936</v>
      </c>
      <c r="F22" s="20" t="n">
        <v>4.35177344</v>
      </c>
      <c r="G22" s="18" t="n">
        <v>480.4243791</v>
      </c>
      <c r="H22" s="20" t="n">
        <v>4.80736059</v>
      </c>
      <c r="I22" s="18" t="s">
        <v>481</v>
      </c>
      <c r="J22" s="20" t="s">
        <v>481</v>
      </c>
      <c r="K22" s="18" t="s">
        <v>481</v>
      </c>
      <c r="L22" s="20" t="s">
        <v>481</v>
      </c>
      <c r="M22" s="18" t="s">
        <v>481</v>
      </c>
      <c r="N22" s="20" t="s">
        <v>481</v>
      </c>
      <c r="O22" s="18" t="n">
        <v>391.24612851</v>
      </c>
      <c r="P22" s="20" t="n">
        <v>40.12016621</v>
      </c>
      <c r="Q22" s="18" t="s">
        <v>481</v>
      </c>
      <c r="R22" s="20" t="s">
        <v>481</v>
      </c>
    </row>
    <row r="23" spans="1:18">
      <c r="A23" s="15" t="s">
        <v>498</v>
      </c>
      <c r="B23" s="17" t="n">
        <v>11583</v>
      </c>
      <c r="C23" s="18">
        <f>(230.0/B23*100)</f>
        <v/>
      </c>
      <c r="D23" s="19" t="n">
        <v>11353</v>
      </c>
      <c r="E23" s="18" t="n">
        <v>458.14244371</v>
      </c>
      <c r="F23" s="20" t="n">
        <v>4.26799843</v>
      </c>
      <c r="G23" s="18" t="n">
        <v>490.71655043</v>
      </c>
      <c r="H23" s="20" t="n">
        <v>2.80836803</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(7.0/B24*100)</f>
        <v/>
      </c>
      <c r="D24" s="19" t="n">
        <v>6640</v>
      </c>
      <c r="E24" s="18" t="n">
        <v>530.86799791</v>
      </c>
      <c r="F24" s="20" t="n">
        <v>5.26079695</v>
      </c>
      <c r="G24" s="18" t="n">
        <v>544.18843313</v>
      </c>
      <c r="H24" s="20" t="n">
        <v>4.8212332</v>
      </c>
      <c r="I24" s="18" t="s">
        <v>481</v>
      </c>
      <c r="J24" s="20" t="s">
        <v>481</v>
      </c>
      <c r="K24" s="18" t="s">
        <v>481</v>
      </c>
      <c r="L24" s="20" t="s">
        <v>481</v>
      </c>
      <c r="M24" s="18" t="s">
        <v>481</v>
      </c>
      <c r="N24" s="20" t="s">
        <v>481</v>
      </c>
      <c r="O24" s="18" t="s">
        <v>481</v>
      </c>
      <c r="P24" s="20" t="s">
        <v>481</v>
      </c>
      <c r="Q24" s="18" t="s">
        <v>481</v>
      </c>
      <c r="R24" s="20" t="s">
        <v>481</v>
      </c>
    </row>
    <row r="25" spans="1:18">
      <c r="A25" s="15" t="s">
        <v>500</v>
      </c>
      <c r="B25" s="17" t="n">
        <v>5581</v>
      </c>
      <c r="C25" s="18">
        <f>(25.0/B25*100)</f>
        <v/>
      </c>
      <c r="D25" s="19" t="n">
        <v>5556</v>
      </c>
      <c r="E25" s="18" t="n">
        <v>507.41884155</v>
      </c>
      <c r="F25" s="20" t="n">
        <v>3.7987844</v>
      </c>
      <c r="G25" s="18" t="n">
        <v>528.43849139</v>
      </c>
      <c r="H25" s="20" t="n">
        <v>4.02374955</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(50.0/B26*100)</f>
        <v/>
      </c>
      <c r="D26" s="19" t="n">
        <v>4819</v>
      </c>
      <c r="E26" s="18" t="n">
        <v>441.78084508</v>
      </c>
      <c r="F26" s="20" t="n">
        <v>5.43626862</v>
      </c>
      <c r="G26" s="18" t="n">
        <v>496.01175686</v>
      </c>
      <c r="H26" s="20" t="n">
        <v>1.67914046</v>
      </c>
      <c r="I26" s="18" t="s">
        <v>481</v>
      </c>
      <c r="J26" s="20" t="s">
        <v>481</v>
      </c>
      <c r="K26" s="18" t="s">
        <v>481</v>
      </c>
      <c r="L26" s="20" t="s">
        <v>481</v>
      </c>
      <c r="M26" s="18" t="s">
        <v>481</v>
      </c>
      <c r="N26" s="20" t="s">
        <v>481</v>
      </c>
      <c r="O26" s="18" t="s">
        <v>481</v>
      </c>
      <c r="P26" s="20" t="s">
        <v>481</v>
      </c>
      <c r="Q26" s="18" t="s">
        <v>481</v>
      </c>
      <c r="R26" s="20" t="s">
        <v>481</v>
      </c>
    </row>
    <row r="27" spans="1:18">
      <c r="A27" s="15" t="s">
        <v>502</v>
      </c>
      <c r="B27" s="17" t="n">
        <v>5299</v>
      </c>
      <c r="C27" s="18">
        <f>(48.0/B27*100)</f>
        <v/>
      </c>
      <c r="D27" s="19" t="n">
        <v>5251</v>
      </c>
      <c r="E27" s="18" t="n">
        <v>417.39374234</v>
      </c>
      <c r="F27" s="20" t="n">
        <v>2.17896526</v>
      </c>
      <c r="G27" s="18" t="n">
        <v>510.16472478</v>
      </c>
      <c r="H27" s="20" t="n">
        <v>1.43903794</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417.27724046</v>
      </c>
      <c r="F28" s="20" t="n">
        <v>7.05294236</v>
      </c>
      <c r="G28" s="18" t="n">
        <v>416.81874626</v>
      </c>
      <c r="H28" s="20" t="n">
        <v>2.11454098</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479.75927144</v>
      </c>
      <c r="F29" s="20" t="n">
        <v>2.94939224</v>
      </c>
      <c r="G29" s="18" t="n">
        <v>544.8675338</v>
      </c>
      <c r="H29" s="20" t="n">
        <v>2.77613694</v>
      </c>
      <c r="I29" s="18" t="s">
        <v>481</v>
      </c>
      <c r="J29" s="20" t="s">
        <v>481</v>
      </c>
      <c r="K29" s="18" t="s">
        <v>481</v>
      </c>
      <c r="L29" s="20" t="s">
        <v>481</v>
      </c>
      <c r="M29" s="18" t="n">
        <v>358.28551468</v>
      </c>
      <c r="N29" s="20" t="n">
        <v>8.567023300000001</v>
      </c>
      <c r="O29" s="18" t="s">
        <v>481</v>
      </c>
      <c r="P29" s="20" t="s">
        <v>481</v>
      </c>
      <c r="Q29" s="18" t="s">
        <v>481</v>
      </c>
      <c r="R29" s="20" t="s">
        <v>481</v>
      </c>
    </row>
    <row r="30" spans="1:18">
      <c r="A30" s="15" t="s">
        <v>505</v>
      </c>
      <c r="B30" s="17" t="n">
        <v>4520</v>
      </c>
      <c r="C30" s="18">
        <f>(140.0/B30*100)</f>
        <v/>
      </c>
      <c r="D30" s="19" t="n">
        <v>4380</v>
      </c>
      <c r="E30" s="18" t="n">
        <v>497.00287552</v>
      </c>
      <c r="F30" s="20" t="n">
        <v>3.21731824</v>
      </c>
      <c r="G30" s="18" t="n">
        <v>532.45437829</v>
      </c>
      <c r="H30" s="20" t="n">
        <v>2.90597873</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498.481109</v>
      </c>
      <c r="N31" s="20" t="n">
        <v>2.26238565</v>
      </c>
      <c r="O31" s="18" t="s">
        <v>481</v>
      </c>
      <c r="P31" s="20" t="s">
        <v>481</v>
      </c>
      <c r="Q31" s="18" t="s">
        <v>481</v>
      </c>
      <c r="R31" s="20" t="s">
        <v>481</v>
      </c>
    </row>
    <row r="32" spans="1:18">
      <c r="A32" s="15" t="s">
        <v>507</v>
      </c>
      <c r="B32" s="17" t="n">
        <v>4478</v>
      </c>
      <c r="C32" s="18">
        <f>(6.0/B32*100)</f>
        <v/>
      </c>
      <c r="D32" s="19" t="n">
        <v>4472</v>
      </c>
      <c r="E32" s="18" t="n">
        <v>409.03877313</v>
      </c>
      <c r="F32" s="20" t="n">
        <v>9.588035809999999</v>
      </c>
      <c r="G32" s="18" t="n">
        <v>503.95792092</v>
      </c>
      <c r="H32" s="20" t="n">
        <v>2.44392774</v>
      </c>
      <c r="I32" s="18" t="s">
        <v>481</v>
      </c>
      <c r="J32" s="20" t="s">
        <v>481</v>
      </c>
      <c r="K32" s="18" t="s">
        <v>481</v>
      </c>
      <c r="L32" s="20" t="s">
        <v>481</v>
      </c>
      <c r="M32" s="18" t="s">
        <v>481</v>
      </c>
      <c r="N32" s="20" t="s">
        <v>481</v>
      </c>
      <c r="O32" s="18" t="s">
        <v>481</v>
      </c>
      <c r="P32" s="20" t="s">
        <v>481</v>
      </c>
      <c r="Q32" s="18" t="s">
        <v>481</v>
      </c>
      <c r="R32" s="20" t="s">
        <v>481</v>
      </c>
    </row>
    <row r="33" spans="1:18">
      <c r="A33" s="15" t="s">
        <v>508</v>
      </c>
      <c r="B33" s="17" t="n">
        <v>7325</v>
      </c>
      <c r="C33" s="18">
        <f>(78.0/B33*100)</f>
        <v/>
      </c>
      <c r="D33" s="19" t="n">
        <v>7247</v>
      </c>
      <c r="E33" s="18" t="n">
        <v>484.01737803</v>
      </c>
      <c r="F33" s="20" t="n">
        <v>2.92916192</v>
      </c>
      <c r="G33" s="18" t="n">
        <v>511.33367575</v>
      </c>
      <c r="H33" s="20" t="n">
        <v>2.84517874</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437.28603925</v>
      </c>
      <c r="F34" s="20" t="n">
        <v>5.0952138</v>
      </c>
      <c r="G34" s="18" t="n">
        <v>475.48827546</v>
      </c>
      <c r="H34" s="20" t="n">
        <v>2.89741708</v>
      </c>
      <c r="I34" s="18" t="s">
        <v>481</v>
      </c>
      <c r="J34" s="20" t="s">
        <v>481</v>
      </c>
      <c r="K34" s="18" t="s">
        <v>481</v>
      </c>
      <c r="L34" s="20" t="s">
        <v>481</v>
      </c>
      <c r="M34" s="18" t="n">
        <v>306.56969545</v>
      </c>
      <c r="N34" s="20" t="n">
        <v>10.27624616</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512.8635785500001</v>
      </c>
      <c r="P35" s="20" t="n">
        <v>1.32436738</v>
      </c>
      <c r="Q35" s="18" t="s">
        <v>481</v>
      </c>
      <c r="R35" s="20" t="s">
        <v>481</v>
      </c>
    </row>
    <row r="36" spans="1:18">
      <c r="A36" s="15" t="s">
        <v>511</v>
      </c>
      <c r="B36" s="17" t="n">
        <v>6736</v>
      </c>
      <c r="C36" s="18">
        <f>(40.0/B36*100)</f>
        <v/>
      </c>
      <c r="D36" s="19" t="n">
        <v>6696</v>
      </c>
      <c r="E36" s="18" t="n">
        <v>457.09221434</v>
      </c>
      <c r="F36" s="20" t="n">
        <v>3.10020331</v>
      </c>
      <c r="G36" s="18" t="n">
        <v>511.50957277</v>
      </c>
      <c r="H36" s="20" t="n">
        <v>2.39589229</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479.18236555</v>
      </c>
      <c r="F37" s="20" t="n">
        <v>4.3222254</v>
      </c>
      <c r="G37" s="18" t="n">
        <v>499.67063125</v>
      </c>
      <c r="H37" s="20" t="n">
        <v>3.80286396</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486.96108359</v>
      </c>
      <c r="F38" s="20" t="n">
        <v>4.44833938</v>
      </c>
      <c r="G38" s="18" t="n">
        <v>522.70124559</v>
      </c>
      <c r="H38" s="20" t="n">
        <v>3.80053145</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380.24359786</v>
      </c>
      <c r="F39" s="20" t="n">
        <v>3.9292563</v>
      </c>
      <c r="G39" s="18" t="n">
        <v>432.34860904</v>
      </c>
      <c r="H39" s="20" t="n">
        <v>4.12576047</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468.37415844</v>
      </c>
      <c r="F40" s="20" t="n">
        <v>4.52658526</v>
      </c>
      <c r="G40" s="18" t="n">
        <v>518.44095509</v>
      </c>
      <c r="H40" s="20" t="n">
        <v>2.69151568</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482.95080088</v>
      </c>
      <c r="F41" s="20" t="n">
        <v>3.66422727</v>
      </c>
      <c r="G41" s="18" t="n">
        <v>517.99689478</v>
      </c>
      <c r="H41" s="20" t="n">
        <v>4.10568406</v>
      </c>
      <c r="I41" s="18" t="s">
        <v>481</v>
      </c>
      <c r="J41" s="20" t="s">
        <v>481</v>
      </c>
      <c r="K41" s="18" t="s">
        <v>481</v>
      </c>
      <c r="L41" s="20" t="s">
        <v>481</v>
      </c>
      <c r="M41" s="18" t="n">
        <v>387.44235424</v>
      </c>
      <c r="N41" s="20" t="n">
        <v>14.52510266</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365.08857882</v>
      </c>
      <c r="F45" s="20" t="n">
        <v>2.33243705</v>
      </c>
      <c r="G45" s="18" t="n">
        <v>393.13967651</v>
      </c>
      <c r="H45" s="20" t="n">
        <v>3.65407812</v>
      </c>
      <c r="I45" s="18" t="s">
        <v>481</v>
      </c>
      <c r="J45" s="20" t="s">
        <v>481</v>
      </c>
      <c r="K45" s="18" t="s">
        <v>481</v>
      </c>
      <c r="L45" s="20" t="s">
        <v>481</v>
      </c>
      <c r="M45" s="18" t="n">
        <v>359.09487668</v>
      </c>
      <c r="N45" s="20" t="n">
        <v>17.91946553</v>
      </c>
      <c r="O45" s="18" t="n">
        <v>389.14384843</v>
      </c>
      <c r="P45" s="20" t="n">
        <v>23.32908799</v>
      </c>
      <c r="Q45" s="18" t="n">
        <v>366.20224043</v>
      </c>
      <c r="R45" s="20" t="n">
        <v>3.8447661</v>
      </c>
    </row>
    <row r="46" spans="1:18">
      <c r="A46" s="15" t="s">
        <v>521</v>
      </c>
      <c r="B46" s="17" t="n">
        <v>23141</v>
      </c>
      <c r="C46" s="18">
        <f>(1771.0/B46*100)</f>
        <v/>
      </c>
      <c r="D46" s="19" t="n">
        <v>21370</v>
      </c>
      <c r="E46" s="18" t="n">
        <v>356.11674977</v>
      </c>
      <c r="F46" s="20" t="n">
        <v>2.19715857</v>
      </c>
      <c r="G46" s="18" t="n">
        <v>423.00531334</v>
      </c>
      <c r="H46" s="20" t="n">
        <v>2.46940687</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357.89549779</v>
      </c>
      <c r="F47" s="20" t="n">
        <v>4.64650373</v>
      </c>
      <c r="G47" s="18" t="n">
        <v>461.60053451</v>
      </c>
      <c r="H47" s="20" t="n">
        <v>3.94181549</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464.23011868</v>
      </c>
      <c r="F48" s="20" t="n">
        <v>4.86827501</v>
      </c>
      <c r="G48" s="18" t="n">
        <v>532.67583023</v>
      </c>
      <c r="H48" s="20" t="n">
        <v>4.88586155</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429.53571239</v>
      </c>
      <c r="F49" s="20" t="n">
        <v>3.27057982</v>
      </c>
      <c r="G49" s="18" t="n">
        <v>436.05863942</v>
      </c>
      <c r="H49" s="20" t="n">
        <v>3.60983256</v>
      </c>
      <c r="I49" s="18" t="s">
        <v>481</v>
      </c>
      <c r="J49" s="20" t="s">
        <v>481</v>
      </c>
      <c r="K49" s="18" t="s">
        <v>481</v>
      </c>
      <c r="L49" s="20" t="s">
        <v>481</v>
      </c>
      <c r="M49" s="18" t="s">
        <v>481</v>
      </c>
      <c r="N49" s="20" t="s">
        <v>481</v>
      </c>
      <c r="O49" s="18" t="s">
        <v>481</v>
      </c>
      <c r="P49" s="20" t="s">
        <v>481</v>
      </c>
      <c r="Q49" s="18" t="n">
        <v>367.13079147</v>
      </c>
      <c r="R49" s="20" t="n">
        <v>11.56093304</v>
      </c>
    </row>
    <row r="50" spans="1:18">
      <c r="A50" s="15" t="s">
        <v>525</v>
      </c>
      <c r="B50" s="17" t="n">
        <v>11795</v>
      </c>
      <c r="C50" s="18">
        <f>(249.0/B50*100)</f>
        <v/>
      </c>
      <c r="D50" s="19" t="n">
        <v>11546</v>
      </c>
      <c r="E50" s="18" t="n">
        <v>371.76789097</v>
      </c>
      <c r="F50" s="20" t="n">
        <v>3.34949469</v>
      </c>
      <c r="G50" s="18" t="n">
        <v>427.8929</v>
      </c>
      <c r="H50" s="20" t="n">
        <v>2.31581941</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(109.0/B51*100)</f>
        <v/>
      </c>
      <c r="D51" s="19" t="n">
        <v>6757</v>
      </c>
      <c r="E51" s="18" t="n">
        <v>409.44869009</v>
      </c>
      <c r="F51" s="20" t="n">
        <v>2.7548595</v>
      </c>
      <c r="G51" s="18" t="n">
        <v>440.65314902</v>
      </c>
      <c r="H51" s="20" t="n">
        <v>2.80954998</v>
      </c>
      <c r="I51" s="18" t="s">
        <v>481</v>
      </c>
      <c r="J51" s="20" t="s">
        <v>481</v>
      </c>
      <c r="K51" s="18" t="s">
        <v>481</v>
      </c>
      <c r="L51" s="20" t="s">
        <v>481</v>
      </c>
      <c r="M51" s="18" t="n">
        <v>410.85572185</v>
      </c>
      <c r="N51" s="20" t="n">
        <v>3.7997542</v>
      </c>
      <c r="O51" s="18" t="s">
        <v>481</v>
      </c>
      <c r="P51" s="20" t="s">
        <v>481</v>
      </c>
      <c r="Q51" s="18" t="s">
        <v>481</v>
      </c>
      <c r="R51" s="20" t="s">
        <v>481</v>
      </c>
    </row>
    <row r="52" spans="1:18">
      <c r="A52" s="15" t="s">
        <v>527</v>
      </c>
      <c r="B52" s="17" t="n">
        <v>5809</v>
      </c>
      <c r="C52" s="18">
        <f>(85.0/B52*100)</f>
        <v/>
      </c>
      <c r="D52" s="19" t="n">
        <v>5724</v>
      </c>
      <c r="E52" s="18" t="n">
        <v>432.5689205</v>
      </c>
      <c r="F52" s="20" t="n">
        <v>3.63731689</v>
      </c>
      <c r="G52" s="18" t="n">
        <v>500.96895125</v>
      </c>
      <c r="H52" s="20" t="n">
        <v>2.91219879</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(90.0/B53*100)</f>
        <v/>
      </c>
      <c r="D53" s="19" t="n">
        <v>5481</v>
      </c>
      <c r="E53" s="18" t="n">
        <v>392.57953644</v>
      </c>
      <c r="F53" s="20" t="n">
        <v>3.46247148</v>
      </c>
      <c r="G53" s="18" t="n">
        <v>440.74722758</v>
      </c>
      <c r="H53" s="20" t="n">
        <v>1.5623488</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331.48879155</v>
      </c>
      <c r="F54" s="20" t="n">
        <v>3.74301057</v>
      </c>
      <c r="G54" s="18" t="n">
        <v>335.15852026</v>
      </c>
      <c r="H54" s="20" t="n">
        <v>2.66398692</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374.59237683</v>
      </c>
      <c r="F55" s="20" t="n">
        <v>3.57842821</v>
      </c>
      <c r="G55" s="18" t="n">
        <v>424.31949567</v>
      </c>
      <c r="H55" s="20" t="n">
        <v>2.37239239</v>
      </c>
      <c r="I55" s="18" t="s">
        <v>481</v>
      </c>
      <c r="J55" s="20" t="s">
        <v>481</v>
      </c>
      <c r="K55" s="18" t="s">
        <v>481</v>
      </c>
      <c r="L55" s="20" t="s">
        <v>481</v>
      </c>
      <c r="M55" s="18" t="n">
        <v>453.3647</v>
      </c>
      <c r="N55" s="20" t="n">
        <v>37.19456019</v>
      </c>
      <c r="O55" s="18" t="n">
        <v>412.90503359</v>
      </c>
      <c r="P55" s="20" t="n">
        <v>28.15254901</v>
      </c>
      <c r="Q55" s="18" t="n">
        <v>331.2593516</v>
      </c>
      <c r="R55" s="20" t="n">
        <v>19.47019158</v>
      </c>
    </row>
    <row r="56" spans="1:18">
      <c r="A56" s="15" t="s">
        <v>531</v>
      </c>
      <c r="B56" s="17" t="n">
        <v>5359</v>
      </c>
      <c r="C56" s="18">
        <f>(77.0/B56*100)</f>
        <v/>
      </c>
      <c r="D56" s="19" t="n">
        <v>5282</v>
      </c>
      <c r="E56" s="18" t="n">
        <v>509.57068058</v>
      </c>
      <c r="F56" s="20" t="n">
        <v>2.70870276</v>
      </c>
      <c r="G56" s="18" t="n">
        <v>541.6391263</v>
      </c>
      <c r="H56" s="20" t="n">
        <v>3.22016196</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391.30314768</v>
      </c>
      <c r="F57" s="20" t="n">
        <v>3.59243885</v>
      </c>
      <c r="G57" s="18" t="n">
        <v>412.5148304</v>
      </c>
      <c r="H57" s="20" t="n">
        <v>2.93695818</v>
      </c>
      <c r="I57" s="18" t="s">
        <v>481</v>
      </c>
      <c r="J57" s="20" t="s">
        <v>481</v>
      </c>
      <c r="K57" s="18" t="s">
        <v>481</v>
      </c>
      <c r="L57" s="20" t="s">
        <v>481</v>
      </c>
      <c r="M57" s="18" t="s">
        <v>481</v>
      </c>
      <c r="N57" s="20" t="s">
        <v>481</v>
      </c>
      <c r="O57" s="18" t="s">
        <v>481</v>
      </c>
      <c r="P57" s="20" t="s">
        <v>481</v>
      </c>
      <c r="Q57" s="18" t="n">
        <v>390.29524548</v>
      </c>
      <c r="R57" s="20" t="n">
        <v>6.90779619</v>
      </c>
    </row>
    <row r="58" spans="1:18">
      <c r="A58" s="15" t="s">
        <v>533</v>
      </c>
      <c r="B58" s="17" t="n">
        <v>7267</v>
      </c>
      <c r="C58" s="18">
        <f>(10.0/B58*100)</f>
        <v/>
      </c>
      <c r="D58" s="19" t="n">
        <v>7257</v>
      </c>
      <c r="E58" s="18" t="n">
        <v>397.64078159</v>
      </c>
      <c r="F58" s="20" t="n">
        <v>3.43620305</v>
      </c>
      <c r="G58" s="18" t="n">
        <v>415.9069983</v>
      </c>
      <c r="H58" s="20" t="n">
        <v>2.83610249</v>
      </c>
      <c r="I58" s="18" t="s">
        <v>481</v>
      </c>
      <c r="J58" s="20" t="s">
        <v>481</v>
      </c>
      <c r="K58" s="18" t="s">
        <v>481</v>
      </c>
      <c r="L58" s="20" t="s">
        <v>481</v>
      </c>
      <c r="M58" s="18" t="s">
        <v>481</v>
      </c>
      <c r="N58" s="20" t="s">
        <v>481</v>
      </c>
      <c r="O58" s="18" t="n">
        <v>304.19919817</v>
      </c>
      <c r="P58" s="20" t="n">
        <v>25.01193868</v>
      </c>
      <c r="Q58" s="18" t="n">
        <v>350.97183101</v>
      </c>
      <c r="R58" s="20" t="n">
        <v>17.89686325</v>
      </c>
    </row>
    <row r="59" spans="1:18">
      <c r="A59" s="15" t="s">
        <v>534</v>
      </c>
      <c r="B59" s="17" t="n">
        <v>4826</v>
      </c>
      <c r="C59" s="18">
        <f>(26.0/B59*100)</f>
        <v/>
      </c>
      <c r="D59" s="19" t="n">
        <v>4800</v>
      </c>
      <c r="E59" s="18" t="n">
        <v>362.03013847</v>
      </c>
      <c r="F59" s="20" t="n">
        <v>3.00234416</v>
      </c>
      <c r="G59" s="18" t="n">
        <v>388.01018702</v>
      </c>
      <c r="H59" s="20" t="n">
        <v>1.96051664</v>
      </c>
      <c r="I59" s="18" t="s">
        <v>481</v>
      </c>
      <c r="J59" s="20" t="s">
        <v>481</v>
      </c>
      <c r="K59" s="18" t="s">
        <v>481</v>
      </c>
      <c r="L59" s="20" t="s">
        <v>481</v>
      </c>
      <c r="M59" s="18" t="s">
        <v>481</v>
      </c>
      <c r="N59" s="20" t="s">
        <v>481</v>
      </c>
      <c r="O59" s="18" t="n">
        <v>293.51296695</v>
      </c>
      <c r="P59" s="20" t="n">
        <v>23.65882731</v>
      </c>
      <c r="Q59" s="18" t="n">
        <v>338.94191319</v>
      </c>
      <c r="R59" s="20" t="n">
        <v>4.90418613</v>
      </c>
    </row>
    <row r="60" spans="1:18">
      <c r="A60" s="15" t="s">
        <v>535</v>
      </c>
      <c r="B60" s="17" t="n">
        <v>4546</v>
      </c>
      <c r="C60" s="18">
        <f>(15.0/B60*100)</f>
        <v/>
      </c>
      <c r="D60" s="19" t="n">
        <v>4531</v>
      </c>
      <c r="E60" s="18" t="n">
        <v>350.44542611</v>
      </c>
      <c r="F60" s="20" t="n">
        <v>4.65804859</v>
      </c>
      <c r="G60" s="18" t="n">
        <v>399.37282706</v>
      </c>
      <c r="H60" s="20" t="n">
        <v>3.9057128</v>
      </c>
      <c r="I60" s="18" t="s">
        <v>481</v>
      </c>
      <c r="J60" s="20" t="s">
        <v>481</v>
      </c>
      <c r="K60" s="18" t="s">
        <v>481</v>
      </c>
      <c r="L60" s="20" t="s">
        <v>481</v>
      </c>
      <c r="M60" s="18" t="s">
        <v>481</v>
      </c>
      <c r="N60" s="20" t="s">
        <v>481</v>
      </c>
      <c r="O60" s="18" t="n">
        <v>283.6144</v>
      </c>
      <c r="P60" s="20" t="n">
        <v>44.64661244</v>
      </c>
      <c r="Q60" s="18" t="n">
        <v>350.96160501</v>
      </c>
      <c r="R60" s="20" t="n">
        <v>6.71397698</v>
      </c>
    </row>
    <row r="61" spans="1:18">
      <c r="A61" s="15" t="s">
        <v>536</v>
      </c>
      <c r="B61" s="17" t="n">
        <v>6525</v>
      </c>
      <c r="C61" s="18">
        <f>(148.0/B61*100)</f>
        <v/>
      </c>
      <c r="D61" s="19" t="n">
        <v>6377</v>
      </c>
      <c r="E61" s="18" t="n">
        <v>400.83468636</v>
      </c>
      <c r="F61" s="20" t="n">
        <v>6.58769764</v>
      </c>
      <c r="G61" s="18" t="n">
        <v>482.38362779</v>
      </c>
      <c r="H61" s="20" t="n">
        <v>2.4787955</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505.10473211</v>
      </c>
      <c r="F62" s="20" t="n">
        <v>2.34288291</v>
      </c>
      <c r="G62" s="18" t="n">
        <v>538.30116187</v>
      </c>
      <c r="H62" s="20" t="n">
        <v>1.33273845</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359.55037074</v>
      </c>
      <c r="F63" s="20" t="n">
        <v>1.97689616</v>
      </c>
      <c r="G63" s="18" t="n">
        <v>401.04320724</v>
      </c>
      <c r="H63" s="20" t="n">
        <v>1.68324001</v>
      </c>
      <c r="I63" s="18" t="s">
        <v>481</v>
      </c>
      <c r="J63" s="20" t="s">
        <v>481</v>
      </c>
      <c r="K63" s="18" t="s">
        <v>481</v>
      </c>
      <c r="L63" s="20" t="s">
        <v>481</v>
      </c>
      <c r="M63" s="18" t="s">
        <v>481</v>
      </c>
      <c r="N63" s="20" t="s">
        <v>481</v>
      </c>
      <c r="O63" s="18" t="n">
        <v>278.63706402</v>
      </c>
      <c r="P63" s="20" t="n">
        <v>31.76236487</v>
      </c>
      <c r="Q63" s="18" t="n">
        <v>364.35314772</v>
      </c>
      <c r="R63" s="20" t="n">
        <v>7.60459424</v>
      </c>
    </row>
    <row r="64" spans="1:18">
      <c r="A64" s="15" t="s">
        <v>539</v>
      </c>
      <c r="B64" s="17" t="n">
        <v>3634</v>
      </c>
      <c r="C64" s="18">
        <f>(3.0/B64*100)</f>
        <v/>
      </c>
      <c r="D64" s="19" t="n">
        <v>3631</v>
      </c>
      <c r="E64" s="18" t="n">
        <v>441.83010008</v>
      </c>
      <c r="F64" s="20" t="n">
        <v>2.33954214</v>
      </c>
      <c r="G64" s="18" t="n">
        <v>569.97443615</v>
      </c>
      <c r="H64" s="20" t="n">
        <v>3.99702129</v>
      </c>
      <c r="I64" s="18" t="s">
        <v>481</v>
      </c>
      <c r="J64" s="20" t="s">
        <v>481</v>
      </c>
      <c r="K64" s="18" t="s">
        <v>481</v>
      </c>
      <c r="L64" s="20" t="s">
        <v>481</v>
      </c>
      <c r="M64" s="18" t="n">
        <v>475.66657374</v>
      </c>
      <c r="N64" s="20" t="n">
        <v>83.49888475</v>
      </c>
      <c r="O64" s="18" t="n">
        <v>318.17800125</v>
      </c>
      <c r="P64" s="20" t="n">
        <v>137.35061585</v>
      </c>
      <c r="Q64" s="18" t="n">
        <v>436.08629672</v>
      </c>
      <c r="R64" s="20" t="n">
        <v>2.94827406</v>
      </c>
    </row>
    <row r="65" spans="1:18">
      <c r="A65" s="15" t="s">
        <v>540</v>
      </c>
      <c r="B65" s="17" t="n">
        <v>5325</v>
      </c>
      <c r="C65" s="18">
        <f>(14.0/B65*100)</f>
        <v/>
      </c>
      <c r="D65" s="19" t="n">
        <v>5311</v>
      </c>
      <c r="E65" s="18" t="n">
        <v>388.16794701</v>
      </c>
      <c r="F65" s="20" t="n">
        <v>4.60949563</v>
      </c>
      <c r="G65" s="18" t="n">
        <v>434.20415507</v>
      </c>
      <c r="H65" s="20" t="n">
        <v>2.01186335</v>
      </c>
      <c r="I65" s="18" t="s">
        <v>481</v>
      </c>
      <c r="J65" s="20" t="s">
        <v>481</v>
      </c>
      <c r="K65" s="18" t="s">
        <v>481</v>
      </c>
      <c r="L65" s="20" t="s">
        <v>481</v>
      </c>
      <c r="M65" s="18" t="n">
        <v>384.16663705</v>
      </c>
      <c r="N65" s="20" t="n">
        <v>32.22485974</v>
      </c>
      <c r="O65" s="18" t="s">
        <v>481</v>
      </c>
      <c r="P65" s="20" t="s">
        <v>481</v>
      </c>
      <c r="Q65" s="18" t="n">
        <v>376.03985205</v>
      </c>
      <c r="R65" s="20" t="n">
        <v>12.14361317</v>
      </c>
    </row>
    <row r="66" spans="1:18">
      <c r="A66" s="15" t="s">
        <v>541</v>
      </c>
      <c r="B66" s="17" t="n">
        <v>5665</v>
      </c>
      <c r="C66" s="18">
        <f>(80.0/B66*100)</f>
        <v/>
      </c>
      <c r="D66" s="19" t="n">
        <v>5585</v>
      </c>
      <c r="E66" s="18" t="n">
        <v>387.9029022</v>
      </c>
      <c r="F66" s="20" t="n">
        <v>1.64637795</v>
      </c>
      <c r="G66" s="18" t="n">
        <v>422.8199606</v>
      </c>
      <c r="H66" s="20" t="n">
        <v>1.42601599</v>
      </c>
      <c r="I66" s="18" t="s">
        <v>481</v>
      </c>
      <c r="J66" s="20" t="s">
        <v>481</v>
      </c>
      <c r="K66" s="18" t="s">
        <v>481</v>
      </c>
      <c r="L66" s="20" t="s">
        <v>481</v>
      </c>
      <c r="M66" s="18" t="s">
        <v>481</v>
      </c>
      <c r="N66" s="20" t="s">
        <v>481</v>
      </c>
      <c r="O66" s="18" t="s">
        <v>481</v>
      </c>
      <c r="P66" s="20" t="s">
        <v>481</v>
      </c>
      <c r="Q66" s="18" t="s">
        <v>481</v>
      </c>
      <c r="R66" s="20" t="s">
        <v>481</v>
      </c>
    </row>
    <row r="67" spans="1:18">
      <c r="A67" s="15" t="s">
        <v>542</v>
      </c>
      <c r="B67" s="17" t="n">
        <v>6971</v>
      </c>
      <c r="C67" s="18">
        <f>(396.0/B67*100)</f>
        <v/>
      </c>
      <c r="D67" s="19" t="n">
        <v>6575</v>
      </c>
      <c r="E67" s="18" t="n">
        <v>402.19504188</v>
      </c>
      <c r="F67" s="20" t="n">
        <v>3.1271645</v>
      </c>
      <c r="G67" s="18" t="n">
        <v>401.34188606</v>
      </c>
      <c r="H67" s="20" t="n">
        <v>2.95896928</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379.4573658</v>
      </c>
      <c r="F68" s="20" t="n">
        <v>1.64859688</v>
      </c>
      <c r="G68" s="18" t="n">
        <v>433.72688694</v>
      </c>
      <c r="H68" s="20" t="n">
        <v>1.3813848</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399.39606715</v>
      </c>
      <c r="F69" s="20" t="n">
        <v>5.32874082</v>
      </c>
      <c r="G69" s="18" t="n">
        <v>438.11744196</v>
      </c>
      <c r="H69" s="20" t="n">
        <v>3.23820113</v>
      </c>
      <c r="I69" s="18" t="s">
        <v>481</v>
      </c>
      <c r="J69" s="20" t="s">
        <v>481</v>
      </c>
      <c r="K69" s="18" t="s">
        <v>481</v>
      </c>
      <c r="L69" s="20" t="s">
        <v>481</v>
      </c>
      <c r="M69" s="18" t="s">
        <v>481</v>
      </c>
      <c r="N69" s="20" t="s">
        <v>481</v>
      </c>
      <c r="O69" s="18" t="s">
        <v>481</v>
      </c>
      <c r="P69" s="20" t="s">
        <v>481</v>
      </c>
      <c r="Q69" s="18" t="n">
        <v>393.92297758</v>
      </c>
      <c r="R69" s="20" t="n">
        <v>40.56834378</v>
      </c>
    </row>
    <row r="70" spans="1:18">
      <c r="A70" s="15" t="s">
        <v>545</v>
      </c>
      <c r="B70" s="17" t="n">
        <v>6036</v>
      </c>
      <c r="C70" s="18">
        <f>(223.0/B70*100)</f>
        <v/>
      </c>
      <c r="D70" s="19" t="n">
        <v>5813</v>
      </c>
      <c r="E70" s="18" t="n">
        <v>441.64176616</v>
      </c>
      <c r="F70" s="20" t="n">
        <v>5.84904926</v>
      </c>
      <c r="G70" s="18" t="n">
        <v>492.16571382</v>
      </c>
      <c r="H70" s="20" t="n">
        <v>2.87510468</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(18.0/B71*100)</f>
        <v/>
      </c>
      <c r="D71" s="19" t="n">
        <v>6097</v>
      </c>
      <c r="E71" s="18" t="n">
        <v>507.16318873</v>
      </c>
      <c r="F71" s="20" t="n">
        <v>2.58336042</v>
      </c>
      <c r="G71" s="18" t="n">
        <v>573.44521216</v>
      </c>
      <c r="H71" s="20" t="n">
        <v>1.35766486</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516.78179476</v>
      </c>
      <c r="F72" s="20" t="n">
        <v>3.71238995</v>
      </c>
      <c r="G72" s="18" t="n">
        <v>542.08206878</v>
      </c>
      <c r="H72" s="20" t="n">
        <v>2.99320323</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403.01244829</v>
      </c>
      <c r="F73" s="20" t="n">
        <v>2.71127804</v>
      </c>
      <c r="G73" s="18" t="n">
        <v>437.11084532</v>
      </c>
      <c r="H73" s="20" t="n">
        <v>3.5967735</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405.28881267</v>
      </c>
      <c r="F74" s="20" t="n">
        <v>1.61698024</v>
      </c>
      <c r="G74" s="18" t="n">
        <v>468.79396721</v>
      </c>
      <c r="H74" s="20" t="n">
        <v>2.65895057</v>
      </c>
      <c r="I74" s="18" t="s">
        <v>481</v>
      </c>
      <c r="J74" s="20" t="s">
        <v>481</v>
      </c>
      <c r="K74" s="18" t="s">
        <v>481</v>
      </c>
      <c r="L74" s="20" t="s">
        <v>481</v>
      </c>
      <c r="M74" s="18" t="s">
        <v>481</v>
      </c>
      <c r="N74" s="20" t="s">
        <v>481</v>
      </c>
      <c r="O74" s="18" t="s">
        <v>481</v>
      </c>
      <c r="P74" s="20" t="s">
        <v>481</v>
      </c>
      <c r="Q74" s="18" t="n">
        <v>406.80862007</v>
      </c>
      <c r="R74" s="20" t="n">
        <v>10.1243158</v>
      </c>
    </row>
    <row r="75" spans="1:18">
      <c r="A75" s="15" t="s">
        <v>550</v>
      </c>
      <c r="B75" s="17" t="n">
        <v>5375</v>
      </c>
      <c r="C75" s="18">
        <f>(244.0/B75*100)</f>
        <v/>
      </c>
      <c r="D75" s="19" t="n">
        <v>5131</v>
      </c>
      <c r="E75" s="18" t="n">
        <v>365.29654613</v>
      </c>
      <c r="F75" s="20" t="n">
        <v>2.25024804</v>
      </c>
      <c r="G75" s="18" t="n">
        <v>407.35228431</v>
      </c>
      <c r="H75" s="20" t="n">
        <v>2.65693987</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407.57964404</v>
      </c>
      <c r="F76" s="20" t="n">
        <v>3.27500481</v>
      </c>
      <c r="G76" s="18" t="n">
        <v>448.3566407</v>
      </c>
      <c r="H76" s="20" t="n">
        <v>2.46846263</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392.81469354</v>
      </c>
      <c r="F77" s="20" t="n">
        <v>4.0032599</v>
      </c>
      <c r="G77" s="18" t="n">
        <v>456.4406299</v>
      </c>
      <c r="H77" s="20" t="n">
        <v>2.12378878</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516.88463723</v>
      </c>
      <c r="F78" s="20" t="n">
        <v>14.63519879</v>
      </c>
      <c r="G78" s="18" t="n">
        <v>525.0370474600001</v>
      </c>
      <c r="H78" s="20" t="n">
        <v>4.01734979</v>
      </c>
      <c r="I78" s="18" t="s">
        <v>481</v>
      </c>
      <c r="J78" s="20" t="s">
        <v>481</v>
      </c>
      <c r="K78" s="18" t="s">
        <v>481</v>
      </c>
      <c r="L78" s="20" t="s">
        <v>481</v>
      </c>
      <c r="M78" s="18" t="s">
        <v>481</v>
      </c>
      <c r="N78" s="20" t="s">
        <v>481</v>
      </c>
      <c r="O78" s="18" t="s">
        <v>481</v>
      </c>
      <c r="P78" s="20" t="s">
        <v>481</v>
      </c>
      <c r="Q78" s="18" t="n">
        <v>398.51264469</v>
      </c>
      <c r="R78" s="20" t="n">
        <v>15.49180505</v>
      </c>
    </row>
    <row customHeight="1" ht="25" r="79" spans="1:18">
      <c r="A79" s="15" t="s">
        <v>554</v>
      </c>
      <c r="B79" s="17" t="n">
        <v>1657</v>
      </c>
      <c r="C79" s="18">
        <f>(41.0/B79*100)</f>
        <v/>
      </c>
      <c r="D79" s="19" t="n">
        <v>1616</v>
      </c>
      <c r="E79" s="18" t="n">
        <v>440.78016541</v>
      </c>
      <c r="F79" s="20" t="n">
        <v>10.28579032</v>
      </c>
      <c r="G79" s="18" t="n">
        <v>489.64563796</v>
      </c>
      <c r="H79" s="20" t="n">
        <v>6.84594025</v>
      </c>
      <c r="I79" s="18" t="s">
        <v>481</v>
      </c>
      <c r="J79" s="20" t="s">
        <v>481</v>
      </c>
      <c r="K79" s="18" t="s">
        <v>481</v>
      </c>
      <c r="L79" s="20" t="s">
        <v>481</v>
      </c>
      <c r="M79" s="18" t="s">
        <v>481</v>
      </c>
      <c r="N79" s="20" t="s">
        <v>481</v>
      </c>
      <c r="O79" s="18" t="s">
        <v>481</v>
      </c>
      <c r="P79" s="20" t="s">
        <v>481</v>
      </c>
      <c r="Q79" s="18" t="n">
        <v>462.58772495</v>
      </c>
      <c r="R79" s="20" t="n">
        <v>43.22749797</v>
      </c>
    </row>
    <row r="80" spans="1:18">
      <c r="A80" s="15" t="s">
        <v>555</v>
      </c>
      <c r="B80" s="17" t="n">
        <v>7841</v>
      </c>
      <c r="C80" s="18">
        <f>(0.0/B80*100)</f>
        <v/>
      </c>
      <c r="D80" s="19" t="n">
        <v>7841</v>
      </c>
      <c r="E80" s="18" t="n">
        <v>442.22814395</v>
      </c>
      <c r="F80" s="20" t="n">
        <v>3.97553068</v>
      </c>
      <c r="G80" s="18" t="n">
        <v>467.91950217</v>
      </c>
      <c r="H80" s="20" t="n">
        <v>3.93911607</v>
      </c>
      <c r="I80" s="18" t="s">
        <v>481</v>
      </c>
      <c r="J80" s="20" t="s">
        <v>481</v>
      </c>
      <c r="K80" s="18" t="s">
        <v>481</v>
      </c>
      <c r="L80" s="20" t="s">
        <v>481</v>
      </c>
      <c r="M80" s="18" t="s">
        <v>481</v>
      </c>
      <c r="N80" s="20" t="s">
        <v>481</v>
      </c>
      <c r="O80" s="18" t="s">
        <v>481</v>
      </c>
      <c r="P80" s="20" t="s">
        <v>481</v>
      </c>
      <c r="Q80" s="18" t="n">
        <v>443.38761537</v>
      </c>
      <c r="R80" s="20" t="n">
        <v>15.39840767</v>
      </c>
    </row>
    <row r="81" spans="1:18">
      <c r="A81" s="23" t="s">
        <v>556</v>
      </c>
      <c r="B81" s="17" t="n">
        <v>8861</v>
      </c>
      <c r="C81" s="18">
        <f>(76.0/B81*100)</f>
        <v/>
      </c>
      <c r="D81" s="19" t="n">
        <v>8785</v>
      </c>
      <c r="E81" s="18" t="n">
        <v>411.77060504</v>
      </c>
      <c r="F81" s="20" t="n">
        <v>2.3945528</v>
      </c>
      <c r="G81" s="18" t="n">
        <v>485.90418551</v>
      </c>
      <c r="H81" s="20" t="n">
        <v>3.7863313</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764</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502.32017369</v>
      </c>
      <c r="F7" s="20" t="n">
        <v>1.89115392</v>
      </c>
      <c r="G7" s="18" t="n">
        <v>531.35555532</v>
      </c>
      <c r="H7" s="20" t="n">
        <v>2.118534</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510.14232115</v>
      </c>
      <c r="F8" s="20" t="n">
        <v>2.87499775</v>
      </c>
      <c r="G8" s="18" t="n">
        <v>474.79847913</v>
      </c>
      <c r="H8" s="20" t="n">
        <v>3.88778615</v>
      </c>
      <c r="I8" s="18" t="s">
        <v>481</v>
      </c>
      <c r="J8" s="20" t="s">
        <v>481</v>
      </c>
      <c r="K8" s="18" t="s">
        <v>481</v>
      </c>
      <c r="L8" s="20" t="s">
        <v>481</v>
      </c>
      <c r="M8" s="18" t="n">
        <v>368.48347797</v>
      </c>
      <c r="N8" s="20" t="n">
        <v>14.99112476</v>
      </c>
      <c r="O8" s="18" t="s">
        <v>481</v>
      </c>
      <c r="P8" s="20" t="s">
        <v>481</v>
      </c>
      <c r="Q8" s="18" t="s">
        <v>481</v>
      </c>
      <c r="R8" s="20" t="s">
        <v>481</v>
      </c>
    </row>
    <row r="9" spans="1:18">
      <c r="A9" s="15" t="s">
        <v>484</v>
      </c>
      <c r="B9" s="17" t="n">
        <v>9651</v>
      </c>
      <c r="C9" s="18">
        <f>(175.0/B9*100)</f>
        <v/>
      </c>
      <c r="D9" s="19" t="n">
        <v>9476</v>
      </c>
      <c r="E9" s="18" t="n">
        <v>472.31506612</v>
      </c>
      <c r="F9" s="20" t="n">
        <v>2.69666881</v>
      </c>
      <c r="G9" s="18" t="n">
        <v>545.48385959</v>
      </c>
      <c r="H9" s="20" t="n">
        <v>2.20355353</v>
      </c>
      <c r="I9" s="18" t="s">
        <v>481</v>
      </c>
      <c r="J9" s="20" t="s">
        <v>481</v>
      </c>
      <c r="K9" s="18" t="s">
        <v>481</v>
      </c>
      <c r="L9" s="20" t="s">
        <v>481</v>
      </c>
      <c r="M9" s="18" t="n">
        <v>374.78530698</v>
      </c>
      <c r="N9" s="20" t="n">
        <v>11.62763904</v>
      </c>
      <c r="O9" s="18" t="s">
        <v>481</v>
      </c>
      <c r="P9" s="20" t="s">
        <v>481</v>
      </c>
      <c r="Q9" s="18" t="s">
        <v>481</v>
      </c>
      <c r="R9" s="20" t="s">
        <v>481</v>
      </c>
    </row>
    <row r="10" spans="1:18">
      <c r="A10" s="15" t="s">
        <v>485</v>
      </c>
      <c r="B10" s="17" t="n">
        <v>20058</v>
      </c>
      <c r="C10" s="18">
        <f>(545.0/B10*100)</f>
        <v/>
      </c>
      <c r="D10" s="19" t="n">
        <v>19513</v>
      </c>
      <c r="E10" s="18" t="n">
        <v>526.3517621</v>
      </c>
      <c r="F10" s="20" t="n">
        <v>2.32530864</v>
      </c>
      <c r="G10" s="18" t="n">
        <v>535.0071355600001</v>
      </c>
      <c r="H10" s="20" t="n">
        <v>2.73601299</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417.38669277</v>
      </c>
      <c r="F11" s="20" t="n">
        <v>2.62539097</v>
      </c>
      <c r="G11" s="18" t="n">
        <v>469.01873749</v>
      </c>
      <c r="H11" s="20" t="n">
        <v>2.68235823</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461.18738572</v>
      </c>
      <c r="F12" s="20" t="n">
        <v>2.63552686</v>
      </c>
      <c r="G12" s="18" t="n">
        <v>517.61629874</v>
      </c>
      <c r="H12" s="20" t="n">
        <v>2.11207008</v>
      </c>
      <c r="I12" s="18" t="s">
        <v>481</v>
      </c>
      <c r="J12" s="20" t="s">
        <v>481</v>
      </c>
      <c r="K12" s="18" t="s">
        <v>481</v>
      </c>
      <c r="L12" s="20" t="s">
        <v>481</v>
      </c>
      <c r="M12" s="18" t="n">
        <v>366.6777112</v>
      </c>
      <c r="N12" s="20" t="n">
        <v>14.39052153</v>
      </c>
      <c r="O12" s="18" t="s">
        <v>481</v>
      </c>
      <c r="P12" s="20" t="s">
        <v>481</v>
      </c>
      <c r="Q12" s="18" t="s">
        <v>481</v>
      </c>
      <c r="R12" s="20" t="s">
        <v>481</v>
      </c>
    </row>
    <row r="13" spans="1:18">
      <c r="A13" s="15" t="s">
        <v>488</v>
      </c>
      <c r="B13" s="17" t="n">
        <v>7161</v>
      </c>
      <c r="C13" s="18">
        <f>(2813.0/B13*100)</f>
        <v/>
      </c>
      <c r="D13" s="19" t="n">
        <v>4348</v>
      </c>
      <c r="E13" s="18" t="s">
        <v>481</v>
      </c>
      <c r="F13" s="20" t="s">
        <v>481</v>
      </c>
      <c r="G13" s="18" t="n">
        <v>515.57827433</v>
      </c>
      <c r="H13" s="20" t="n">
        <v>2.42364383</v>
      </c>
      <c r="I13" s="18" t="s">
        <v>481</v>
      </c>
      <c r="J13" s="20" t="s">
        <v>481</v>
      </c>
      <c r="K13" s="18" t="s">
        <v>481</v>
      </c>
      <c r="L13" s="20" t="s">
        <v>481</v>
      </c>
      <c r="M13" s="18" t="n">
        <v>436.36003517</v>
      </c>
      <c r="N13" s="20" t="n">
        <v>6.43426798</v>
      </c>
      <c r="O13" s="18" t="s">
        <v>481</v>
      </c>
      <c r="P13" s="20" t="s">
        <v>481</v>
      </c>
      <c r="Q13" s="18" t="s">
        <v>481</v>
      </c>
      <c r="R13" s="20" t="s">
        <v>481</v>
      </c>
    </row>
    <row r="14" spans="1:18">
      <c r="A14" s="15" t="s">
        <v>489</v>
      </c>
      <c r="B14" s="17" t="n">
        <v>5587</v>
      </c>
      <c r="C14" s="18">
        <f>(78.0/B14*100)</f>
        <v/>
      </c>
      <c r="D14" s="19" t="n">
        <v>5509</v>
      </c>
      <c r="E14" s="18" t="n">
        <v>512.8200884300001</v>
      </c>
      <c r="F14" s="20" t="n">
        <v>2.63072971</v>
      </c>
      <c r="G14" s="18" t="n">
        <v>560.69010527</v>
      </c>
      <c r="H14" s="20" t="n">
        <v>2.41698708</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519.41016408</v>
      </c>
      <c r="F15" s="20" t="n">
        <v>2.93230003</v>
      </c>
      <c r="G15" s="18" t="n">
        <v>545.68934601</v>
      </c>
      <c r="H15" s="20" t="n">
        <v>2.74674598</v>
      </c>
      <c r="I15" s="18" t="s">
        <v>481</v>
      </c>
      <c r="J15" s="20" t="s">
        <v>481</v>
      </c>
      <c r="K15" s="18" t="s">
        <v>481</v>
      </c>
      <c r="L15" s="20" t="s">
        <v>481</v>
      </c>
      <c r="M15" s="18" t="n">
        <v>375.95013089</v>
      </c>
      <c r="N15" s="20" t="n">
        <v>17.42774697</v>
      </c>
      <c r="O15" s="18" t="s">
        <v>481</v>
      </c>
      <c r="P15" s="20" t="s">
        <v>481</v>
      </c>
      <c r="Q15" s="18" t="s">
        <v>481</v>
      </c>
      <c r="R15" s="20" t="s">
        <v>481</v>
      </c>
    </row>
    <row r="16" spans="1:18">
      <c r="A16" s="15" t="s">
        <v>491</v>
      </c>
      <c r="B16" s="17" t="n">
        <v>6108</v>
      </c>
      <c r="C16" s="18">
        <f>(121.0/B16*100)</f>
        <v/>
      </c>
      <c r="D16" s="19" t="n">
        <v>5987</v>
      </c>
      <c r="E16" s="18" t="n">
        <v>465.28416851</v>
      </c>
      <c r="F16" s="20" t="n">
        <v>3.13309643</v>
      </c>
      <c r="G16" s="18" t="n">
        <v>514.19958205</v>
      </c>
      <c r="H16" s="20" t="n">
        <v>2.15173241</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496.49987151</v>
      </c>
      <c r="F17" s="20" t="n">
        <v>3.18450617</v>
      </c>
      <c r="G17" s="18" t="n">
        <v>542.14015342</v>
      </c>
      <c r="H17" s="20" t="n">
        <v>3.08583128</v>
      </c>
      <c r="I17" s="18" t="s">
        <v>481</v>
      </c>
      <c r="J17" s="20" t="s">
        <v>481</v>
      </c>
      <c r="K17" s="18" t="s">
        <v>481</v>
      </c>
      <c r="L17" s="20" t="s">
        <v>481</v>
      </c>
      <c r="M17" s="18" t="n">
        <v>360.48925247</v>
      </c>
      <c r="N17" s="20" t="n">
        <v>12.44339086</v>
      </c>
      <c r="O17" s="18" t="s">
        <v>481</v>
      </c>
      <c r="P17" s="20" t="s">
        <v>481</v>
      </c>
      <c r="Q17" s="18" t="s">
        <v>481</v>
      </c>
      <c r="R17" s="20" t="s">
        <v>481</v>
      </c>
    </row>
    <row r="18" spans="1:18">
      <c r="A18" s="15" t="s">
        <v>493</v>
      </c>
      <c r="B18" s="17" t="n">
        <v>5532</v>
      </c>
      <c r="C18" s="18">
        <f>(29.0/B18*100)</f>
        <v/>
      </c>
      <c r="D18" s="19" t="n">
        <v>5503</v>
      </c>
      <c r="E18" s="18" t="n">
        <v>421.9022055</v>
      </c>
      <c r="F18" s="20" t="n">
        <v>4.4942156</v>
      </c>
      <c r="G18" s="18" t="n">
        <v>479.73698611</v>
      </c>
      <c r="H18" s="20" t="n">
        <v>3.35447123</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454.05441737</v>
      </c>
      <c r="F19" s="20" t="n">
        <v>3.04143765</v>
      </c>
      <c r="G19" s="18" t="n">
        <v>495.6640759</v>
      </c>
      <c r="H19" s="20" t="n">
        <v>2.70736486</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462.319454</v>
      </c>
      <c r="F20" s="20" t="n">
        <v>2.27249834</v>
      </c>
      <c r="G20" s="18" t="n">
        <v>485.60274631</v>
      </c>
      <c r="H20" s="20" t="n">
        <v>2.32399615</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503.82817456</v>
      </c>
      <c r="F21" s="20" t="n">
        <v>2.33895224</v>
      </c>
      <c r="G21" s="18" t="n">
        <v>444.85169593</v>
      </c>
      <c r="H21" s="20" t="n">
        <v>12.74526818</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457.30338405</v>
      </c>
      <c r="F22" s="20" t="n">
        <v>4.48390384</v>
      </c>
      <c r="G22" s="18" t="n">
        <v>480.7900377</v>
      </c>
      <c r="H22" s="20" t="n">
        <v>4.15318486</v>
      </c>
      <c r="I22" s="18" t="s">
        <v>481</v>
      </c>
      <c r="J22" s="20" t="s">
        <v>481</v>
      </c>
      <c r="K22" s="18" t="s">
        <v>481</v>
      </c>
      <c r="L22" s="20" t="s">
        <v>481</v>
      </c>
      <c r="M22" s="18" t="s">
        <v>481</v>
      </c>
      <c r="N22" s="20" t="s">
        <v>481</v>
      </c>
      <c r="O22" s="18" t="n">
        <v>391.6226256</v>
      </c>
      <c r="P22" s="20" t="n">
        <v>22.05793207</v>
      </c>
      <c r="Q22" s="18" t="s">
        <v>481</v>
      </c>
      <c r="R22" s="20" t="s">
        <v>481</v>
      </c>
    </row>
    <row r="23" spans="1:18">
      <c r="A23" s="15" t="s">
        <v>498</v>
      </c>
      <c r="B23" s="17" t="n">
        <v>11583</v>
      </c>
      <c r="C23" s="18">
        <f>(230.0/B23*100)</f>
        <v/>
      </c>
      <c r="D23" s="19" t="n">
        <v>11353</v>
      </c>
      <c r="E23" s="18" t="n">
        <v>460.67590667</v>
      </c>
      <c r="F23" s="20" t="n">
        <v>3.52358998</v>
      </c>
      <c r="G23" s="18" t="n">
        <v>508.85945344</v>
      </c>
      <c r="H23" s="20" t="n">
        <v>3.27945803</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n">
        <v>538.3947510199999</v>
      </c>
      <c r="N24" s="20" t="n">
        <v>2.96617877</v>
      </c>
      <c r="O24" s="18" t="s">
        <v>481</v>
      </c>
      <c r="P24" s="20" t="s">
        <v>481</v>
      </c>
      <c r="Q24" s="18" t="s">
        <v>481</v>
      </c>
      <c r="R24" s="20" t="s">
        <v>481</v>
      </c>
    </row>
    <row r="25" spans="1:18">
      <c r="A25" s="15" t="s">
        <v>500</v>
      </c>
      <c r="B25" s="17" t="n">
        <v>5581</v>
      </c>
      <c r="C25" s="18">
        <f>(25.0/B25*100)</f>
        <v/>
      </c>
      <c r="D25" s="19" t="n">
        <v>5556</v>
      </c>
      <c r="E25" s="18" t="n">
        <v>511.95553282</v>
      </c>
      <c r="F25" s="20" t="n">
        <v>3.32869881</v>
      </c>
      <c r="G25" s="18" t="n">
        <v>527.25066794</v>
      </c>
      <c r="H25" s="20" t="n">
        <v>4.22850728</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(50.0/B26*100)</f>
        <v/>
      </c>
      <c r="D26" s="19" t="n">
        <v>4819</v>
      </c>
      <c r="E26" s="18" t="n">
        <v>475.52432589</v>
      </c>
      <c r="F26" s="20" t="n">
        <v>1.97806386</v>
      </c>
      <c r="G26" s="18" t="n">
        <v>504.71178715</v>
      </c>
      <c r="H26" s="20" t="n">
        <v>2.01803564</v>
      </c>
      <c r="I26" s="18" t="s">
        <v>481</v>
      </c>
      <c r="J26" s="20" t="s">
        <v>481</v>
      </c>
      <c r="K26" s="18" t="s">
        <v>481</v>
      </c>
      <c r="L26" s="20" t="s">
        <v>481</v>
      </c>
      <c r="M26" s="18" t="s">
        <v>481</v>
      </c>
      <c r="N26" s="20" t="s">
        <v>481</v>
      </c>
      <c r="O26" s="18" t="s">
        <v>481</v>
      </c>
      <c r="P26" s="20" t="s">
        <v>481</v>
      </c>
      <c r="Q26" s="18" t="s">
        <v>481</v>
      </c>
      <c r="R26" s="20" t="s">
        <v>481</v>
      </c>
    </row>
    <row r="27" spans="1:18">
      <c r="A27" s="15" t="s">
        <v>502</v>
      </c>
      <c r="B27" s="17" t="n">
        <v>5299</v>
      </c>
      <c r="C27" s="18">
        <f>(48.0/B27*100)</f>
        <v/>
      </c>
      <c r="D27" s="19" t="n">
        <v>5251</v>
      </c>
      <c r="E27" s="18" t="n">
        <v>463.61221955</v>
      </c>
      <c r="F27" s="20" t="n">
        <v>1.73789038</v>
      </c>
      <c r="G27" s="18" t="n">
        <v>516.92761295</v>
      </c>
      <c r="H27" s="20" t="n">
        <v>2.0713939</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408.48419806</v>
      </c>
      <c r="F28" s="20" t="n">
        <v>2.10039621</v>
      </c>
      <c r="G28" s="18" t="n">
        <v>438.45451043</v>
      </c>
      <c r="H28" s="20" t="n">
        <v>3.57820294</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492.47003039</v>
      </c>
      <c r="F29" s="20" t="n">
        <v>2.98810909</v>
      </c>
      <c r="G29" s="18" t="n">
        <v>530.71095045</v>
      </c>
      <c r="H29" s="20" t="n">
        <v>2.90395179</v>
      </c>
      <c r="I29" s="18" t="s">
        <v>481</v>
      </c>
      <c r="J29" s="20" t="s">
        <v>481</v>
      </c>
      <c r="K29" s="18" t="s">
        <v>481</v>
      </c>
      <c r="L29" s="20" t="s">
        <v>481</v>
      </c>
      <c r="M29" s="18" t="n">
        <v>358.28551468</v>
      </c>
      <c r="N29" s="20" t="n">
        <v>8.567023300000001</v>
      </c>
      <c r="O29" s="18" t="s">
        <v>481</v>
      </c>
      <c r="P29" s="20" t="s">
        <v>481</v>
      </c>
      <c r="Q29" s="18" t="s">
        <v>481</v>
      </c>
      <c r="R29" s="20" t="s">
        <v>481</v>
      </c>
    </row>
    <row r="30" spans="1:18">
      <c r="A30" s="15" t="s">
        <v>505</v>
      </c>
      <c r="B30" s="17" t="n">
        <v>4520</v>
      </c>
      <c r="C30" s="18">
        <f>(140.0/B30*100)</f>
        <v/>
      </c>
      <c r="D30" s="19" t="n">
        <v>4380</v>
      </c>
      <c r="E30" s="18" t="n">
        <v>511.12329442</v>
      </c>
      <c r="F30" s="20" t="n">
        <v>2.63619833</v>
      </c>
      <c r="G30" s="18" t="n">
        <v>524.52820084</v>
      </c>
      <c r="H30" s="20" t="n">
        <v>3.63111205</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498.481109</v>
      </c>
      <c r="N31" s="20" t="n">
        <v>2.26238565</v>
      </c>
      <c r="O31" s="18" t="s">
        <v>481</v>
      </c>
      <c r="P31" s="20" t="s">
        <v>481</v>
      </c>
      <c r="Q31" s="18" t="s">
        <v>481</v>
      </c>
      <c r="R31" s="20" t="s">
        <v>481</v>
      </c>
    </row>
    <row r="32" spans="1:18">
      <c r="A32" s="15" t="s">
        <v>507</v>
      </c>
      <c r="B32" s="17" t="n">
        <v>4478</v>
      </c>
      <c r="C32" s="18">
        <f>(6.0/B32*100)</f>
        <v/>
      </c>
      <c r="D32" s="19" t="n">
        <v>4472</v>
      </c>
      <c r="E32" s="18" t="n">
        <v>477.51992739</v>
      </c>
      <c r="F32" s="20" t="n">
        <v>3.04445733</v>
      </c>
      <c r="G32" s="18" t="n">
        <v>514.0697572300001</v>
      </c>
      <c r="H32" s="20" t="n">
        <v>2.79014625</v>
      </c>
      <c r="I32" s="18" t="s">
        <v>481</v>
      </c>
      <c r="J32" s="20" t="s">
        <v>481</v>
      </c>
      <c r="K32" s="18" t="s">
        <v>481</v>
      </c>
      <c r="L32" s="20" t="s">
        <v>481</v>
      </c>
      <c r="M32" s="18" t="s">
        <v>481</v>
      </c>
      <c r="N32" s="20" t="s">
        <v>481</v>
      </c>
      <c r="O32" s="18" t="s">
        <v>481</v>
      </c>
      <c r="P32" s="20" t="s">
        <v>481</v>
      </c>
      <c r="Q32" s="18" t="s">
        <v>481</v>
      </c>
      <c r="R32" s="20" t="s">
        <v>481</v>
      </c>
    </row>
    <row r="33" spans="1:18">
      <c r="A33" s="15" t="s">
        <v>508</v>
      </c>
      <c r="B33" s="17" t="n">
        <v>7325</v>
      </c>
      <c r="C33" s="18">
        <f>(78.0/B33*100)</f>
        <v/>
      </c>
      <c r="D33" s="19" t="n">
        <v>7247</v>
      </c>
      <c r="E33" s="18" t="n">
        <v>476.87360056</v>
      </c>
      <c r="F33" s="20" t="n">
        <v>3.65387016</v>
      </c>
      <c r="G33" s="18" t="n">
        <v>516.9151256599999</v>
      </c>
      <c r="H33" s="20" t="n">
        <v>2.08060905</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432.71053416</v>
      </c>
      <c r="F34" s="20" t="n">
        <v>3.88150182</v>
      </c>
      <c r="G34" s="18" t="n">
        <v>484.35784265</v>
      </c>
      <c r="H34" s="20" t="n">
        <v>2.43245832</v>
      </c>
      <c r="I34" s="18" t="s">
        <v>481</v>
      </c>
      <c r="J34" s="20" t="s">
        <v>481</v>
      </c>
      <c r="K34" s="18" t="s">
        <v>481</v>
      </c>
      <c r="L34" s="20" t="s">
        <v>481</v>
      </c>
      <c r="M34" s="18" t="n">
        <v>306.56969545</v>
      </c>
      <c r="N34" s="20" t="n">
        <v>10.27624616</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512.8635785500001</v>
      </c>
      <c r="P35" s="20" t="n">
        <v>1.32436738</v>
      </c>
      <c r="Q35" s="18" t="s">
        <v>481</v>
      </c>
      <c r="R35" s="20" t="s">
        <v>481</v>
      </c>
    </row>
    <row r="36" spans="1:18">
      <c r="A36" s="15" t="s">
        <v>511</v>
      </c>
      <c r="B36" s="17" t="n">
        <v>6736</v>
      </c>
      <c r="C36" s="18">
        <f>(40.0/B36*100)</f>
        <v/>
      </c>
      <c r="D36" s="19" t="n">
        <v>6696</v>
      </c>
      <c r="E36" s="18" t="n">
        <v>460.29270149</v>
      </c>
      <c r="F36" s="20" t="n">
        <v>3.07265646</v>
      </c>
      <c r="G36" s="18" t="n">
        <v>518.43520296</v>
      </c>
      <c r="H36" s="20" t="n">
        <v>1.94011487</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485.21567869</v>
      </c>
      <c r="F37" s="20" t="n">
        <v>3.93477876</v>
      </c>
      <c r="G37" s="18" t="n">
        <v>509.43338561</v>
      </c>
      <c r="H37" s="20" t="n">
        <v>3.79697203</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499.54268169</v>
      </c>
      <c r="F38" s="20" t="n">
        <v>3.21552265</v>
      </c>
      <c r="G38" s="18" t="n">
        <v>514.9030461</v>
      </c>
      <c r="H38" s="20" t="n">
        <v>4.30583107</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402.53997436</v>
      </c>
      <c r="F39" s="20" t="n">
        <v>3.6323965</v>
      </c>
      <c r="G39" s="18" t="n">
        <v>445.45386079</v>
      </c>
      <c r="H39" s="20" t="n">
        <v>4.55539429</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483.20151545</v>
      </c>
      <c r="F40" s="20" t="n">
        <v>3.12972368</v>
      </c>
      <c r="G40" s="18" t="n">
        <v>529.1340269</v>
      </c>
      <c r="H40" s="20" t="n">
        <v>2.79623627</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495.25667877</v>
      </c>
      <c r="F41" s="20" t="n">
        <v>3.16231746</v>
      </c>
      <c r="G41" s="18" t="n">
        <v>513.26002492</v>
      </c>
      <c r="H41" s="20" t="n">
        <v>6.48870983</v>
      </c>
      <c r="I41" s="18" t="s">
        <v>481</v>
      </c>
      <c r="J41" s="20" t="s">
        <v>481</v>
      </c>
      <c r="K41" s="18" t="s">
        <v>481</v>
      </c>
      <c r="L41" s="20" t="s">
        <v>481</v>
      </c>
      <c r="M41" s="18" t="n">
        <v>387.44235424</v>
      </c>
      <c r="N41" s="20" t="n">
        <v>14.52510266</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372.7656369</v>
      </c>
      <c r="F45" s="20" t="n">
        <v>2.52123366</v>
      </c>
      <c r="G45" s="18" t="n">
        <v>383.17916679</v>
      </c>
      <c r="H45" s="20" t="n">
        <v>4.96054277</v>
      </c>
      <c r="I45" s="18" t="s">
        <v>481</v>
      </c>
      <c r="J45" s="20" t="s">
        <v>481</v>
      </c>
      <c r="K45" s="18" t="s">
        <v>481</v>
      </c>
      <c r="L45" s="20" t="s">
        <v>481</v>
      </c>
      <c r="M45" s="18" t="n">
        <v>368.30246672</v>
      </c>
      <c r="N45" s="20" t="n">
        <v>15.21041975</v>
      </c>
      <c r="O45" s="18" t="n">
        <v>421.66947642</v>
      </c>
      <c r="P45" s="20" t="n">
        <v>22.00525715</v>
      </c>
      <c r="Q45" s="18" t="n">
        <v>372.04240963</v>
      </c>
      <c r="R45" s="20" t="n">
        <v>3.42136779</v>
      </c>
    </row>
    <row r="46" spans="1:18">
      <c r="A46" s="15" t="s">
        <v>521</v>
      </c>
      <c r="B46" s="17" t="n">
        <v>23141</v>
      </c>
      <c r="C46" s="18">
        <f>(1771.0/B46*100)</f>
        <v/>
      </c>
      <c r="D46" s="19" t="n">
        <v>21370</v>
      </c>
      <c r="E46" s="18" t="n">
        <v>377.10712127</v>
      </c>
      <c r="F46" s="20" t="n">
        <v>1.93544613</v>
      </c>
      <c r="G46" s="18" t="n">
        <v>450.09315394</v>
      </c>
      <c r="H46" s="20" t="n">
        <v>3.03192935</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449.23486905</v>
      </c>
      <c r="F47" s="20" t="n">
        <v>4.65554101</v>
      </c>
      <c r="G47" s="18" t="n">
        <v>443.98448907</v>
      </c>
      <c r="H47" s="20" t="n">
        <v>6.07458406</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493.10098011</v>
      </c>
      <c r="F48" s="20" t="n">
        <v>4.2163307</v>
      </c>
      <c r="G48" s="18" t="n">
        <v>555.91992955</v>
      </c>
      <c r="H48" s="20" t="n">
        <v>5.34736331</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425.99663008</v>
      </c>
      <c r="F49" s="20" t="n">
        <v>3.08604113</v>
      </c>
      <c r="G49" s="18" t="n">
        <v>443.27135226</v>
      </c>
      <c r="H49" s="20" t="n">
        <v>3.60260235</v>
      </c>
      <c r="I49" s="18" t="s">
        <v>481</v>
      </c>
      <c r="J49" s="20" t="s">
        <v>481</v>
      </c>
      <c r="K49" s="18" t="s">
        <v>481</v>
      </c>
      <c r="L49" s="20" t="s">
        <v>481</v>
      </c>
      <c r="M49" s="18" t="s">
        <v>481</v>
      </c>
      <c r="N49" s="20" t="s">
        <v>481</v>
      </c>
      <c r="O49" s="18" t="s">
        <v>481</v>
      </c>
      <c r="P49" s="20" t="s">
        <v>481</v>
      </c>
      <c r="Q49" s="18" t="n">
        <v>365.30869968</v>
      </c>
      <c r="R49" s="20" t="n">
        <v>11.41214125</v>
      </c>
    </row>
    <row r="50" spans="1:18">
      <c r="A50" s="15" t="s">
        <v>525</v>
      </c>
      <c r="B50" s="17" t="n">
        <v>11795</v>
      </c>
      <c r="C50" s="18">
        <f>(249.0/B50*100)</f>
        <v/>
      </c>
      <c r="D50" s="19" t="n">
        <v>11546</v>
      </c>
      <c r="E50" s="18" t="n">
        <v>400.30711331</v>
      </c>
      <c r="F50" s="20" t="n">
        <v>2.77159115</v>
      </c>
      <c r="G50" s="18" t="n">
        <v>435.58556182</v>
      </c>
      <c r="H50" s="20" t="n">
        <v>3.08978181</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(109.0/B51*100)</f>
        <v/>
      </c>
      <c r="D51" s="19" t="n">
        <v>6757</v>
      </c>
      <c r="E51" s="18" t="n">
        <v>416.36748437</v>
      </c>
      <c r="F51" s="20" t="n">
        <v>2.15388381</v>
      </c>
      <c r="G51" s="18" t="n">
        <v>447.47960032</v>
      </c>
      <c r="H51" s="20" t="n">
        <v>4.37504617</v>
      </c>
      <c r="I51" s="18" t="s">
        <v>481</v>
      </c>
      <c r="J51" s="20" t="s">
        <v>481</v>
      </c>
      <c r="K51" s="18" t="s">
        <v>481</v>
      </c>
      <c r="L51" s="20" t="s">
        <v>481</v>
      </c>
      <c r="M51" s="18" t="n">
        <v>410.85572185</v>
      </c>
      <c r="N51" s="20" t="n">
        <v>3.7997542</v>
      </c>
      <c r="O51" s="18" t="s">
        <v>481</v>
      </c>
      <c r="P51" s="20" t="s">
        <v>481</v>
      </c>
      <c r="Q51" s="18" t="s">
        <v>481</v>
      </c>
      <c r="R51" s="20" t="s">
        <v>481</v>
      </c>
    </row>
    <row r="52" spans="1:18">
      <c r="A52" s="15" t="s">
        <v>527</v>
      </c>
      <c r="B52" s="17" t="n">
        <v>5809</v>
      </c>
      <c r="C52" s="18">
        <f>(85.0/B52*100)</f>
        <v/>
      </c>
      <c r="D52" s="19" t="n">
        <v>5724</v>
      </c>
      <c r="E52" s="18" t="n">
        <v>459.60278349</v>
      </c>
      <c r="F52" s="20" t="n">
        <v>3.19252607</v>
      </c>
      <c r="G52" s="18" t="n">
        <v>483.93976771</v>
      </c>
      <c r="H52" s="20" t="n">
        <v>2.65850647</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(90.0/B53*100)</f>
        <v/>
      </c>
      <c r="D53" s="19" t="n">
        <v>5481</v>
      </c>
      <c r="E53" s="18" t="n">
        <v>407.34688801</v>
      </c>
      <c r="F53" s="20" t="n">
        <v>1.90429172</v>
      </c>
      <c r="G53" s="18" t="n">
        <v>452.95090652</v>
      </c>
      <c r="H53" s="20" t="n">
        <v>1.77066875</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321.12481822</v>
      </c>
      <c r="F54" s="20" t="n">
        <v>2.81182615</v>
      </c>
      <c r="G54" s="18" t="n">
        <v>358.81468127</v>
      </c>
      <c r="H54" s="20" t="n">
        <v>3.43888494</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389.40813969</v>
      </c>
      <c r="F55" s="20" t="n">
        <v>3.06128295</v>
      </c>
      <c r="G55" s="18" t="n">
        <v>425.18374863</v>
      </c>
      <c r="H55" s="20" t="n">
        <v>2.78266859</v>
      </c>
      <c r="I55" s="18" t="s">
        <v>481</v>
      </c>
      <c r="J55" s="20" t="s">
        <v>481</v>
      </c>
      <c r="K55" s="18" t="s">
        <v>481</v>
      </c>
      <c r="L55" s="20" t="s">
        <v>481</v>
      </c>
      <c r="M55" s="18" t="n">
        <v>453.3647</v>
      </c>
      <c r="N55" s="20" t="n">
        <v>37.19456019</v>
      </c>
      <c r="O55" s="18" t="n">
        <v>425.77190979</v>
      </c>
      <c r="P55" s="20" t="n">
        <v>53.65233088</v>
      </c>
      <c r="Q55" s="18" t="n">
        <v>325.74816761</v>
      </c>
      <c r="R55" s="20" t="n">
        <v>18.83367718</v>
      </c>
    </row>
    <row r="56" spans="1:18">
      <c r="A56" s="15" t="s">
        <v>531</v>
      </c>
      <c r="B56" s="17" t="n">
        <v>5359</v>
      </c>
      <c r="C56" s="18">
        <f>(77.0/B56*100)</f>
        <v/>
      </c>
      <c r="D56" s="19" t="n">
        <v>5282</v>
      </c>
      <c r="E56" s="18" t="n">
        <v>507.10035013</v>
      </c>
      <c r="F56" s="20" t="n">
        <v>2.7985329</v>
      </c>
      <c r="G56" s="18" t="n">
        <v>541.5635779199999</v>
      </c>
      <c r="H56" s="20" t="n">
        <v>2.61390232</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402.7550586</v>
      </c>
      <c r="F57" s="20" t="n">
        <v>2.92295576</v>
      </c>
      <c r="G57" s="18" t="n">
        <v>404.44531698</v>
      </c>
      <c r="H57" s="20" t="n">
        <v>2.99151413</v>
      </c>
      <c r="I57" s="18" t="s">
        <v>481</v>
      </c>
      <c r="J57" s="20" t="s">
        <v>481</v>
      </c>
      <c r="K57" s="18" t="s">
        <v>481</v>
      </c>
      <c r="L57" s="20" t="s">
        <v>481</v>
      </c>
      <c r="M57" s="18" t="s">
        <v>481</v>
      </c>
      <c r="N57" s="20" t="s">
        <v>481</v>
      </c>
      <c r="O57" s="18" t="s">
        <v>481</v>
      </c>
      <c r="P57" s="20" t="s">
        <v>481</v>
      </c>
      <c r="Q57" s="18" t="n">
        <v>390.54276273</v>
      </c>
      <c r="R57" s="20" t="n">
        <v>6.93780357</v>
      </c>
    </row>
    <row r="58" spans="1:18">
      <c r="A58" s="15" t="s">
        <v>533</v>
      </c>
      <c r="B58" s="17" t="n">
        <v>7267</v>
      </c>
      <c r="C58" s="18">
        <f>(10.0/B58*100)</f>
        <v/>
      </c>
      <c r="D58" s="19" t="n">
        <v>7257</v>
      </c>
      <c r="E58" s="18" t="n">
        <v>399.92880892</v>
      </c>
      <c r="F58" s="20" t="n">
        <v>3.2478347</v>
      </c>
      <c r="G58" s="18" t="n">
        <v>417.46899192</v>
      </c>
      <c r="H58" s="20" t="n">
        <v>3.06849373</v>
      </c>
      <c r="I58" s="18" t="s">
        <v>481</v>
      </c>
      <c r="J58" s="20" t="s">
        <v>481</v>
      </c>
      <c r="K58" s="18" t="s">
        <v>481</v>
      </c>
      <c r="L58" s="20" t="s">
        <v>481</v>
      </c>
      <c r="M58" s="18" t="s">
        <v>481</v>
      </c>
      <c r="N58" s="20" t="s">
        <v>481</v>
      </c>
      <c r="O58" s="18" t="n">
        <v>319.02739932</v>
      </c>
      <c r="P58" s="20" t="n">
        <v>30.18868085</v>
      </c>
      <c r="Q58" s="18" t="n">
        <v>355.68118303</v>
      </c>
      <c r="R58" s="20" t="n">
        <v>17.75881159</v>
      </c>
    </row>
    <row r="59" spans="1:18">
      <c r="A59" s="15" t="s">
        <v>534</v>
      </c>
      <c r="B59" s="17" t="n">
        <v>4826</v>
      </c>
      <c r="C59" s="18">
        <f>(26.0/B59*100)</f>
        <v/>
      </c>
      <c r="D59" s="19" t="n">
        <v>4800</v>
      </c>
      <c r="E59" s="18" t="n">
        <v>375.48555416</v>
      </c>
      <c r="F59" s="20" t="n">
        <v>2.16887065</v>
      </c>
      <c r="G59" s="18" t="n">
        <v>388.00948799</v>
      </c>
      <c r="H59" s="20" t="n">
        <v>2.34205204</v>
      </c>
      <c r="I59" s="18" t="s">
        <v>481</v>
      </c>
      <c r="J59" s="20" t="s">
        <v>481</v>
      </c>
      <c r="K59" s="18" t="s">
        <v>481</v>
      </c>
      <c r="L59" s="20" t="s">
        <v>481</v>
      </c>
      <c r="M59" s="18" t="s">
        <v>481</v>
      </c>
      <c r="N59" s="20" t="s">
        <v>481</v>
      </c>
      <c r="O59" s="18" t="n">
        <v>289.18375419</v>
      </c>
      <c r="P59" s="20" t="n">
        <v>26.05860716</v>
      </c>
      <c r="Q59" s="18" t="n">
        <v>346.51759264</v>
      </c>
      <c r="R59" s="20" t="n">
        <v>3.84058863</v>
      </c>
    </row>
    <row r="60" spans="1:18">
      <c r="A60" s="15" t="s">
        <v>535</v>
      </c>
      <c r="B60" s="17" t="n">
        <v>4546</v>
      </c>
      <c r="C60" s="18">
        <f>(15.0/B60*100)</f>
        <v/>
      </c>
      <c r="D60" s="19" t="n">
        <v>4531</v>
      </c>
      <c r="E60" s="18" t="n">
        <v>376.14699178</v>
      </c>
      <c r="F60" s="20" t="n">
        <v>5.10388317</v>
      </c>
      <c r="G60" s="18" t="n">
        <v>397.62041746</v>
      </c>
      <c r="H60" s="20" t="n">
        <v>4.0247633</v>
      </c>
      <c r="I60" s="18" t="s">
        <v>481</v>
      </c>
      <c r="J60" s="20" t="s">
        <v>481</v>
      </c>
      <c r="K60" s="18" t="s">
        <v>481</v>
      </c>
      <c r="L60" s="20" t="s">
        <v>481</v>
      </c>
      <c r="M60" s="18" t="s">
        <v>481</v>
      </c>
      <c r="N60" s="20" t="s">
        <v>481</v>
      </c>
      <c r="O60" s="18" t="n">
        <v>360.36505108</v>
      </c>
      <c r="P60" s="20" t="n">
        <v>83.14918901999999</v>
      </c>
      <c r="Q60" s="18" t="n">
        <v>367.18167721</v>
      </c>
      <c r="R60" s="20" t="n">
        <v>7.21611277</v>
      </c>
    </row>
    <row r="61" spans="1:18">
      <c r="A61" s="15" t="s">
        <v>536</v>
      </c>
      <c r="B61" s="17" t="n">
        <v>6525</v>
      </c>
      <c r="C61" s="18">
        <f>(148.0/B61*100)</f>
        <v/>
      </c>
      <c r="D61" s="19" t="n">
        <v>6377</v>
      </c>
      <c r="E61" s="18" t="n">
        <v>441.49824436</v>
      </c>
      <c r="F61" s="20" t="n">
        <v>2.94137075</v>
      </c>
      <c r="G61" s="18" t="n">
        <v>498.84918713</v>
      </c>
      <c r="H61" s="20" t="n">
        <v>2.97378566</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508.61787936</v>
      </c>
      <c r="F62" s="20" t="n">
        <v>1.55902335</v>
      </c>
      <c r="G62" s="18" t="n">
        <v>547.18223961</v>
      </c>
      <c r="H62" s="20" t="n">
        <v>1.66772568</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377.78998371</v>
      </c>
      <c r="F63" s="20" t="n">
        <v>2.06329767</v>
      </c>
      <c r="G63" s="18" t="n">
        <v>389.61230718</v>
      </c>
      <c r="H63" s="20" t="n">
        <v>1.6098472</v>
      </c>
      <c r="I63" s="18" t="s">
        <v>481</v>
      </c>
      <c r="J63" s="20" t="s">
        <v>481</v>
      </c>
      <c r="K63" s="18" t="s">
        <v>481</v>
      </c>
      <c r="L63" s="20" t="s">
        <v>481</v>
      </c>
      <c r="M63" s="18" t="n">
        <v>378.80653899</v>
      </c>
      <c r="N63" s="20" t="n">
        <v>22.83760426</v>
      </c>
      <c r="O63" s="18" t="n">
        <v>278.63706402</v>
      </c>
      <c r="P63" s="20" t="n">
        <v>31.76236487</v>
      </c>
      <c r="Q63" s="18" t="n">
        <v>364.81751317</v>
      </c>
      <c r="R63" s="20" t="n">
        <v>7.68635972</v>
      </c>
    </row>
    <row r="64" spans="1:18">
      <c r="A64" s="15" t="s">
        <v>539</v>
      </c>
      <c r="B64" s="17" t="n">
        <v>3634</v>
      </c>
      <c r="C64" s="18">
        <f>(3.0/B64*100)</f>
        <v/>
      </c>
      <c r="D64" s="19" t="n">
        <v>3631</v>
      </c>
      <c r="E64" s="18" t="n">
        <v>445.45966356</v>
      </c>
      <c r="F64" s="20" t="n">
        <v>2.47532607</v>
      </c>
      <c r="G64" s="18" t="n">
        <v>552.5465903</v>
      </c>
      <c r="H64" s="20" t="n">
        <v>4.81802607</v>
      </c>
      <c r="I64" s="18" t="s">
        <v>481</v>
      </c>
      <c r="J64" s="20" t="s">
        <v>481</v>
      </c>
      <c r="K64" s="18" t="s">
        <v>481</v>
      </c>
      <c r="L64" s="20" t="s">
        <v>481</v>
      </c>
      <c r="M64" s="18" t="n">
        <v>475.66657374</v>
      </c>
      <c r="N64" s="20" t="n">
        <v>83.49888475</v>
      </c>
      <c r="O64" s="18" t="n">
        <v>578.20715</v>
      </c>
      <c r="P64" s="20" t="n">
        <v>50.78563269</v>
      </c>
      <c r="Q64" s="18" t="n">
        <v>439.2853844</v>
      </c>
      <c r="R64" s="20" t="n">
        <v>2.95392456</v>
      </c>
    </row>
    <row r="65" spans="1:18">
      <c r="A65" s="15" t="s">
        <v>540</v>
      </c>
      <c r="B65" s="17" t="n">
        <v>5325</v>
      </c>
      <c r="C65" s="18">
        <f>(14.0/B65*100)</f>
        <v/>
      </c>
      <c r="D65" s="19" t="n">
        <v>5311</v>
      </c>
      <c r="E65" s="18" t="n">
        <v>415.75182956</v>
      </c>
      <c r="F65" s="20" t="n">
        <v>2.45959285</v>
      </c>
      <c r="G65" s="18" t="n">
        <v>449.07099711</v>
      </c>
      <c r="H65" s="20" t="n">
        <v>3.1685743</v>
      </c>
      <c r="I65" s="18" t="s">
        <v>481</v>
      </c>
      <c r="J65" s="20" t="s">
        <v>481</v>
      </c>
      <c r="K65" s="18" t="s">
        <v>481</v>
      </c>
      <c r="L65" s="20" t="s">
        <v>481</v>
      </c>
      <c r="M65" s="18" t="n">
        <v>420.31055686</v>
      </c>
      <c r="N65" s="20" t="n">
        <v>20.24996487</v>
      </c>
      <c r="O65" s="18" t="s">
        <v>481</v>
      </c>
      <c r="P65" s="20" t="s">
        <v>481</v>
      </c>
      <c r="Q65" s="18" t="n">
        <v>377.39613699</v>
      </c>
      <c r="R65" s="20" t="n">
        <v>11.99639141</v>
      </c>
    </row>
    <row r="66" spans="1:18">
      <c r="A66" s="15" t="s">
        <v>541</v>
      </c>
      <c r="B66" s="17" t="n">
        <v>5665</v>
      </c>
      <c r="C66" s="18">
        <f>(80.0/B66*100)</f>
        <v/>
      </c>
      <c r="D66" s="19" t="n">
        <v>5585</v>
      </c>
      <c r="E66" s="18" t="n">
        <v>396.76250033</v>
      </c>
      <c r="F66" s="20" t="n">
        <v>1.65055995</v>
      </c>
      <c r="G66" s="18" t="n">
        <v>424.53718643</v>
      </c>
      <c r="H66" s="20" t="n">
        <v>1.42497411</v>
      </c>
      <c r="I66" s="18" t="s">
        <v>481</v>
      </c>
      <c r="J66" s="20" t="s">
        <v>481</v>
      </c>
      <c r="K66" s="18" t="s">
        <v>481</v>
      </c>
      <c r="L66" s="20" t="s">
        <v>481</v>
      </c>
      <c r="M66" s="18" t="s">
        <v>481</v>
      </c>
      <c r="N66" s="20" t="s">
        <v>481</v>
      </c>
      <c r="O66" s="18" t="s">
        <v>481</v>
      </c>
      <c r="P66" s="20" t="s">
        <v>481</v>
      </c>
      <c r="Q66" s="18" t="s">
        <v>481</v>
      </c>
      <c r="R66" s="20" t="s">
        <v>481</v>
      </c>
    </row>
    <row r="67" spans="1:18">
      <c r="A67" s="15" t="s">
        <v>542</v>
      </c>
      <c r="B67" s="17" t="n">
        <v>6971</v>
      </c>
      <c r="C67" s="18">
        <f>(396.0/B67*100)</f>
        <v/>
      </c>
      <c r="D67" s="19" t="n">
        <v>6575</v>
      </c>
      <c r="E67" s="18" t="n">
        <v>384.0351085</v>
      </c>
      <c r="F67" s="20" t="n">
        <v>2.31322306</v>
      </c>
      <c r="G67" s="18" t="n">
        <v>421.22540113</v>
      </c>
      <c r="H67" s="20" t="n">
        <v>3.14730359</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399.77758241</v>
      </c>
      <c r="F68" s="20" t="n">
        <v>1.21989681</v>
      </c>
      <c r="G68" s="18" t="n">
        <v>459.43804374</v>
      </c>
      <c r="H68" s="20" t="n">
        <v>2.00629074</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432.54811096</v>
      </c>
      <c r="F69" s="20" t="n">
        <v>3.57750313</v>
      </c>
      <c r="G69" s="18" t="n">
        <v>437.43827546</v>
      </c>
      <c r="H69" s="20" t="n">
        <v>4.17330375</v>
      </c>
      <c r="I69" s="18" t="s">
        <v>481</v>
      </c>
      <c r="J69" s="20" t="s">
        <v>481</v>
      </c>
      <c r="K69" s="18" t="s">
        <v>481</v>
      </c>
      <c r="L69" s="20" t="s">
        <v>481</v>
      </c>
      <c r="M69" s="18" t="s">
        <v>481</v>
      </c>
      <c r="N69" s="20" t="s">
        <v>481</v>
      </c>
      <c r="O69" s="18" t="s">
        <v>481</v>
      </c>
      <c r="P69" s="20" t="s">
        <v>481</v>
      </c>
      <c r="Q69" s="18" t="n">
        <v>392.50295216</v>
      </c>
      <c r="R69" s="20" t="n">
        <v>37.78696282</v>
      </c>
    </row>
    <row r="70" spans="1:18">
      <c r="A70" s="15" t="s">
        <v>545</v>
      </c>
      <c r="B70" s="17" t="n">
        <v>6036</v>
      </c>
      <c r="C70" s="18">
        <f>(223.0/B70*100)</f>
        <v/>
      </c>
      <c r="D70" s="19" t="n">
        <v>5813</v>
      </c>
      <c r="E70" s="18" t="n">
        <v>465.99826782</v>
      </c>
      <c r="F70" s="20" t="n">
        <v>3.72823263</v>
      </c>
      <c r="G70" s="18" t="n">
        <v>496.95015303</v>
      </c>
      <c r="H70" s="20" t="n">
        <v>2.8923324</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(18.0/B71*100)</f>
        <v/>
      </c>
      <c r="D71" s="19" t="n">
        <v>6097</v>
      </c>
      <c r="E71" s="18" t="n">
        <v>525.15119144</v>
      </c>
      <c r="F71" s="20" t="n">
        <v>2.08003518</v>
      </c>
      <c r="G71" s="18" t="n">
        <v>578.60191057</v>
      </c>
      <c r="H71" s="20" t="n">
        <v>1.57021502</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524.4831339</v>
      </c>
      <c r="F72" s="20" t="n">
        <v>2.77281668</v>
      </c>
      <c r="G72" s="18" t="n">
        <v>542.47358955</v>
      </c>
      <c r="H72" s="20" t="n">
        <v>3.60630318</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421.30214146</v>
      </c>
      <c r="F73" s="20" t="n">
        <v>2.49012999</v>
      </c>
      <c r="G73" s="18" t="n">
        <v>424.89729349</v>
      </c>
      <c r="H73" s="20" t="n">
        <v>6.3493856</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407.19378458</v>
      </c>
      <c r="F74" s="20" t="n">
        <v>1.80011331</v>
      </c>
      <c r="G74" s="18" t="n">
        <v>467.65634598</v>
      </c>
      <c r="H74" s="20" t="n">
        <v>2.81615796</v>
      </c>
      <c r="I74" s="18" t="s">
        <v>481</v>
      </c>
      <c r="J74" s="20" t="s">
        <v>481</v>
      </c>
      <c r="K74" s="18" t="s">
        <v>481</v>
      </c>
      <c r="L74" s="20" t="s">
        <v>481</v>
      </c>
      <c r="M74" s="18" t="s">
        <v>481</v>
      </c>
      <c r="N74" s="20" t="s">
        <v>481</v>
      </c>
      <c r="O74" s="18" t="s">
        <v>481</v>
      </c>
      <c r="P74" s="20" t="s">
        <v>481</v>
      </c>
      <c r="Q74" s="18" t="n">
        <v>406.80862007</v>
      </c>
      <c r="R74" s="20" t="n">
        <v>10.1243158</v>
      </c>
    </row>
    <row r="75" spans="1:18">
      <c r="A75" s="15" t="s">
        <v>550</v>
      </c>
      <c r="B75" s="17" t="n">
        <v>5375</v>
      </c>
      <c r="C75" s="18">
        <f>(244.0/B75*100)</f>
        <v/>
      </c>
      <c r="D75" s="19" t="n">
        <v>5131</v>
      </c>
      <c r="E75" s="18" t="n">
        <v>383.94922618</v>
      </c>
      <c r="F75" s="20" t="n">
        <v>2.11059259</v>
      </c>
      <c r="G75" s="18" t="n">
        <v>393.56007249</v>
      </c>
      <c r="H75" s="20" t="n">
        <v>2.99505006</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414.19387243</v>
      </c>
      <c r="F76" s="20" t="n">
        <v>2.41606577</v>
      </c>
      <c r="G76" s="18" t="n">
        <v>470.18977021</v>
      </c>
      <c r="H76" s="20" t="n">
        <v>3.30437806</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408.31747194</v>
      </c>
      <c r="F77" s="20" t="n">
        <v>2.28311267</v>
      </c>
      <c r="G77" s="18" t="n">
        <v>472.99363196</v>
      </c>
      <c r="H77" s="20" t="n">
        <v>2.84750849</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487.92262408</v>
      </c>
      <c r="F78" s="20" t="n">
        <v>12.1170376</v>
      </c>
      <c r="G78" s="18" t="n">
        <v>526.1777161700001</v>
      </c>
      <c r="H78" s="20" t="n">
        <v>4.02480509</v>
      </c>
      <c r="I78" s="18" t="s">
        <v>481</v>
      </c>
      <c r="J78" s="20" t="s">
        <v>481</v>
      </c>
      <c r="K78" s="18" t="s">
        <v>481</v>
      </c>
      <c r="L78" s="20" t="s">
        <v>481</v>
      </c>
      <c r="M78" s="18" t="s">
        <v>481</v>
      </c>
      <c r="N78" s="20" t="s">
        <v>481</v>
      </c>
      <c r="O78" s="18" t="s">
        <v>481</v>
      </c>
      <c r="P78" s="20" t="s">
        <v>481</v>
      </c>
      <c r="Q78" s="18" t="n">
        <v>398.51264469</v>
      </c>
      <c r="R78" s="20" t="n">
        <v>15.49180505</v>
      </c>
    </row>
    <row customHeight="1" ht="25" r="79" spans="1:18">
      <c r="A79" s="15" t="s">
        <v>554</v>
      </c>
      <c r="B79" s="17" t="n">
        <v>1657</v>
      </c>
      <c r="C79" s="18">
        <f>(41.0/B79*100)</f>
        <v/>
      </c>
      <c r="D79" s="19" t="n">
        <v>1616</v>
      </c>
      <c r="E79" s="18" t="n">
        <v>472.20152348</v>
      </c>
      <c r="F79" s="20" t="n">
        <v>6.51399448</v>
      </c>
      <c r="G79" s="18" t="n">
        <v>494.45841628</v>
      </c>
      <c r="H79" s="20" t="n">
        <v>15.92145</v>
      </c>
      <c r="I79" s="18" t="s">
        <v>481</v>
      </c>
      <c r="J79" s="20" t="s">
        <v>481</v>
      </c>
      <c r="K79" s="18" t="s">
        <v>481</v>
      </c>
      <c r="L79" s="20" t="s">
        <v>481</v>
      </c>
      <c r="M79" s="18" t="s">
        <v>481</v>
      </c>
      <c r="N79" s="20" t="s">
        <v>481</v>
      </c>
      <c r="O79" s="18" t="s">
        <v>481</v>
      </c>
      <c r="P79" s="20" t="s">
        <v>481</v>
      </c>
      <c r="Q79" s="18" t="n">
        <v>467.19897583</v>
      </c>
      <c r="R79" s="20" t="n">
        <v>53.01658552</v>
      </c>
    </row>
    <row r="80" spans="1:18">
      <c r="A80" s="15" t="s">
        <v>555</v>
      </c>
      <c r="B80" s="17" t="n">
        <v>7841</v>
      </c>
      <c r="C80" s="18">
        <f>(0.0/B80*100)</f>
        <v/>
      </c>
      <c r="D80" s="19" t="n">
        <v>7841</v>
      </c>
      <c r="E80" s="18" t="n">
        <v>452.76891199</v>
      </c>
      <c r="F80" s="20" t="n">
        <v>3.45808321</v>
      </c>
      <c r="G80" s="18" t="n">
        <v>461.41720311</v>
      </c>
      <c r="H80" s="20" t="n">
        <v>4.73678611</v>
      </c>
      <c r="I80" s="18" t="s">
        <v>481</v>
      </c>
      <c r="J80" s="20" t="s">
        <v>481</v>
      </c>
      <c r="K80" s="18" t="s">
        <v>481</v>
      </c>
      <c r="L80" s="20" t="s">
        <v>481</v>
      </c>
      <c r="M80" s="18" t="s">
        <v>481</v>
      </c>
      <c r="N80" s="20" t="s">
        <v>481</v>
      </c>
      <c r="O80" s="18" t="s">
        <v>481</v>
      </c>
      <c r="P80" s="20" t="s">
        <v>481</v>
      </c>
      <c r="Q80" s="18" t="n">
        <v>443.83486785</v>
      </c>
      <c r="R80" s="20" t="n">
        <v>15.36055374</v>
      </c>
    </row>
    <row r="81" spans="1:18">
      <c r="A81" s="23" t="s">
        <v>556</v>
      </c>
      <c r="B81" s="17" t="n">
        <v>8861</v>
      </c>
      <c r="C81" s="18">
        <f>(76.0/B81*100)</f>
        <v/>
      </c>
      <c r="D81" s="19" t="n">
        <v>8785</v>
      </c>
      <c r="E81" s="18" t="n">
        <v>445.89778196</v>
      </c>
      <c r="F81" s="20" t="n">
        <v>2.73635475</v>
      </c>
      <c r="G81" s="18" t="n">
        <v>407.558088</v>
      </c>
      <c r="H81" s="20" t="n">
        <v>14.51937661</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765</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498.37189524</v>
      </c>
      <c r="F7" s="20" t="n">
        <v>2.09779494</v>
      </c>
      <c r="G7" s="18" t="n">
        <v>522.80666776</v>
      </c>
      <c r="H7" s="20" t="n">
        <v>1.86688956</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483.63401988</v>
      </c>
      <c r="F8" s="20" t="n">
        <v>2.98142354</v>
      </c>
      <c r="G8" s="18" t="n">
        <v>508.25141077</v>
      </c>
      <c r="H8" s="20" t="n">
        <v>3.3378863</v>
      </c>
      <c r="I8" s="18" t="s">
        <v>481</v>
      </c>
      <c r="J8" s="20" t="s">
        <v>481</v>
      </c>
      <c r="K8" s="18" t="s">
        <v>481</v>
      </c>
      <c r="L8" s="20" t="s">
        <v>481</v>
      </c>
      <c r="M8" s="18" t="n">
        <v>368.48347797</v>
      </c>
      <c r="N8" s="20" t="n">
        <v>14.99112476</v>
      </c>
      <c r="O8" s="18" t="s">
        <v>481</v>
      </c>
      <c r="P8" s="20" t="s">
        <v>481</v>
      </c>
      <c r="Q8" s="18" t="s">
        <v>481</v>
      </c>
      <c r="R8" s="20" t="s">
        <v>481</v>
      </c>
    </row>
    <row r="9" spans="1:18">
      <c r="A9" s="15" t="s">
        <v>484</v>
      </c>
      <c r="B9" s="17" t="n">
        <v>9651</v>
      </c>
      <c r="C9" s="18">
        <f>(175.0/B9*100)</f>
        <v/>
      </c>
      <c r="D9" s="19" t="n">
        <v>9476</v>
      </c>
      <c r="E9" s="18" t="n">
        <v>437.92616832</v>
      </c>
      <c r="F9" s="20" t="n">
        <v>3.20547121</v>
      </c>
      <c r="G9" s="18" t="n">
        <v>538.84862706</v>
      </c>
      <c r="H9" s="20" t="n">
        <v>2.16667609</v>
      </c>
      <c r="I9" s="18" t="s">
        <v>481</v>
      </c>
      <c r="J9" s="20" t="s">
        <v>481</v>
      </c>
      <c r="K9" s="18" t="s">
        <v>481</v>
      </c>
      <c r="L9" s="20" t="s">
        <v>481</v>
      </c>
      <c r="M9" s="18" t="n">
        <v>374.78530698</v>
      </c>
      <c r="N9" s="20" t="n">
        <v>11.62763904</v>
      </c>
      <c r="O9" s="18" t="s">
        <v>481</v>
      </c>
      <c r="P9" s="20" t="s">
        <v>481</v>
      </c>
      <c r="Q9" s="18" t="s">
        <v>481</v>
      </c>
      <c r="R9" s="20" t="s">
        <v>481</v>
      </c>
    </row>
    <row r="10" spans="1:18">
      <c r="A10" s="15" t="s">
        <v>485</v>
      </c>
      <c r="B10" s="17" t="n">
        <v>20058</v>
      </c>
      <c r="C10" s="18">
        <f>(545.0/B10*100)</f>
        <v/>
      </c>
      <c r="D10" s="19" t="n">
        <v>19513</v>
      </c>
      <c r="E10" s="18" t="n">
        <v>526.14855608</v>
      </c>
      <c r="F10" s="20" t="n">
        <v>2.79213582</v>
      </c>
      <c r="G10" s="18" t="n">
        <v>530.00775092</v>
      </c>
      <c r="H10" s="20" t="n">
        <v>2.08689965</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402.87931766</v>
      </c>
      <c r="F11" s="20" t="n">
        <v>3.72100008</v>
      </c>
      <c r="G11" s="18" t="n">
        <v>456.85775471</v>
      </c>
      <c r="H11" s="20" t="n">
        <v>2.42727007</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455.79480778</v>
      </c>
      <c r="F12" s="20" t="n">
        <v>4.26216764</v>
      </c>
      <c r="G12" s="18" t="n">
        <v>514.3095762</v>
      </c>
      <c r="H12" s="20" t="n">
        <v>2.18440569</v>
      </c>
      <c r="I12" s="18" t="s">
        <v>481</v>
      </c>
      <c r="J12" s="20" t="s">
        <v>481</v>
      </c>
      <c r="K12" s="18" t="s">
        <v>481</v>
      </c>
      <c r="L12" s="20" t="s">
        <v>481</v>
      </c>
      <c r="M12" s="18" t="n">
        <v>366.6777112</v>
      </c>
      <c r="N12" s="20" t="n">
        <v>14.39052153</v>
      </c>
      <c r="O12" s="18" t="s">
        <v>481</v>
      </c>
      <c r="P12" s="20" t="s">
        <v>481</v>
      </c>
      <c r="Q12" s="18" t="s">
        <v>481</v>
      </c>
      <c r="R12" s="20" t="s">
        <v>481</v>
      </c>
    </row>
    <row r="13" spans="1:18">
      <c r="A13" s="15" t="s">
        <v>488</v>
      </c>
      <c r="B13" s="17" t="n">
        <v>7161</v>
      </c>
      <c r="C13" s="18">
        <f>(122.0/B13*100)</f>
        <v/>
      </c>
      <c r="D13" s="19" t="n">
        <v>7039</v>
      </c>
      <c r="E13" s="18" t="n">
        <v>454.07437418</v>
      </c>
      <c r="F13" s="20" t="n">
        <v>11.12695862</v>
      </c>
      <c r="G13" s="18" t="n">
        <v>508.58431791</v>
      </c>
      <c r="H13" s="20" t="n">
        <v>2.17825932</v>
      </c>
      <c r="I13" s="18" t="s">
        <v>481</v>
      </c>
      <c r="J13" s="20" t="s">
        <v>481</v>
      </c>
      <c r="K13" s="18" t="s">
        <v>481</v>
      </c>
      <c r="L13" s="20" t="s">
        <v>481</v>
      </c>
      <c r="M13" s="18" t="n">
        <v>436.36003517</v>
      </c>
      <c r="N13" s="20" t="n">
        <v>6.43426798</v>
      </c>
      <c r="O13" s="18" t="s">
        <v>481</v>
      </c>
      <c r="P13" s="20" t="s">
        <v>481</v>
      </c>
      <c r="Q13" s="18" t="s">
        <v>481</v>
      </c>
      <c r="R13" s="20" t="s">
        <v>481</v>
      </c>
    </row>
    <row r="14" spans="1:18">
      <c r="A14" s="15" t="s">
        <v>489</v>
      </c>
      <c r="B14" s="17" t="n">
        <v>5587</v>
      </c>
      <c r="C14" s="18">
        <f>(78.0/B14*100)</f>
        <v/>
      </c>
      <c r="D14" s="19" t="n">
        <v>5509</v>
      </c>
      <c r="E14" s="18" t="n">
        <v>469.17464823</v>
      </c>
      <c r="F14" s="20" t="n">
        <v>6.29688434</v>
      </c>
      <c r="G14" s="18" t="n">
        <v>539.62658592</v>
      </c>
      <c r="H14" s="20" t="n">
        <v>1.97618913</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502.14279796</v>
      </c>
      <c r="F15" s="20" t="n">
        <v>4.88828471</v>
      </c>
      <c r="G15" s="18" t="n">
        <v>537.82047874</v>
      </c>
      <c r="H15" s="20" t="n">
        <v>2.34968967</v>
      </c>
      <c r="I15" s="18" t="s">
        <v>481</v>
      </c>
      <c r="J15" s="20" t="s">
        <v>481</v>
      </c>
      <c r="K15" s="18" t="s">
        <v>481</v>
      </c>
      <c r="L15" s="20" t="s">
        <v>481</v>
      </c>
      <c r="M15" s="18" t="n">
        <v>375.95013089</v>
      </c>
      <c r="N15" s="20" t="n">
        <v>17.42774697</v>
      </c>
      <c r="O15" s="18" t="s">
        <v>481</v>
      </c>
      <c r="P15" s="20" t="s">
        <v>481</v>
      </c>
      <c r="Q15" s="18" t="s">
        <v>481</v>
      </c>
      <c r="R15" s="20" t="s">
        <v>481</v>
      </c>
    </row>
    <row r="16" spans="1:18">
      <c r="A16" s="15" t="s">
        <v>491</v>
      </c>
      <c r="B16" s="17" t="n">
        <v>6108</v>
      </c>
      <c r="C16" s="18">
        <f>(121.0/B16*100)</f>
        <v/>
      </c>
      <c r="D16" s="19" t="n">
        <v>5987</v>
      </c>
      <c r="E16" s="18" t="n">
        <v>483.36627783</v>
      </c>
      <c r="F16" s="20" t="n">
        <v>2.4605278</v>
      </c>
      <c r="G16" s="18" t="n">
        <v>522.42444187</v>
      </c>
      <c r="H16" s="20" t="n">
        <v>3.22004204</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480.2880279</v>
      </c>
      <c r="F17" s="20" t="n">
        <v>5.08561076</v>
      </c>
      <c r="G17" s="18" t="n">
        <v>528.07962847</v>
      </c>
      <c r="H17" s="20" t="n">
        <v>2.90631426</v>
      </c>
      <c r="I17" s="18" t="s">
        <v>481</v>
      </c>
      <c r="J17" s="20" t="s">
        <v>481</v>
      </c>
      <c r="K17" s="18" t="s">
        <v>481</v>
      </c>
      <c r="L17" s="20" t="s">
        <v>481</v>
      </c>
      <c r="M17" s="18" t="n">
        <v>360.48925247</v>
      </c>
      <c r="N17" s="20" t="n">
        <v>12.44339086</v>
      </c>
      <c r="O17" s="18" t="s">
        <v>481</v>
      </c>
      <c r="P17" s="20" t="s">
        <v>481</v>
      </c>
      <c r="Q17" s="18" t="s">
        <v>481</v>
      </c>
      <c r="R17" s="20" t="s">
        <v>481</v>
      </c>
    </row>
    <row r="18" spans="1:18">
      <c r="A18" s="15" t="s">
        <v>493</v>
      </c>
      <c r="B18" s="17" t="n">
        <v>5532</v>
      </c>
      <c r="C18" s="18">
        <f>(29.0/B18*100)</f>
        <v/>
      </c>
      <c r="D18" s="19" t="n">
        <v>5503</v>
      </c>
      <c r="E18" s="18" t="n">
        <v>387.05573363</v>
      </c>
      <c r="F18" s="20" t="n">
        <v>4.77886279</v>
      </c>
      <c r="G18" s="18" t="n">
        <v>474.20070964</v>
      </c>
      <c r="H18" s="20" t="n">
        <v>2.8390946</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478.58225848</v>
      </c>
      <c r="F19" s="20" t="n">
        <v>2.91807215</v>
      </c>
      <c r="G19" s="18" t="n">
        <v>475.49989098</v>
      </c>
      <c r="H19" s="20" t="n">
        <v>4.40655298</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461.38049503</v>
      </c>
      <c r="F20" s="20" t="n">
        <v>2.39269303</v>
      </c>
      <c r="G20" s="18" t="n">
        <v>483.00163179</v>
      </c>
      <c r="H20" s="20" t="n">
        <v>2.4165409</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504.36261625</v>
      </c>
      <c r="F21" s="20" t="n">
        <v>2.44457524</v>
      </c>
      <c r="G21" s="18" t="n">
        <v>490.79511243</v>
      </c>
      <c r="H21" s="20" t="n">
        <v>4.55578138</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460.44391064</v>
      </c>
      <c r="F22" s="20" t="n">
        <v>4.88456611</v>
      </c>
      <c r="G22" s="18" t="n">
        <v>472.90336619</v>
      </c>
      <c r="H22" s="20" t="n">
        <v>4.03727643</v>
      </c>
      <c r="I22" s="18" t="s">
        <v>481</v>
      </c>
      <c r="J22" s="20" t="s">
        <v>481</v>
      </c>
      <c r="K22" s="18" t="s">
        <v>481</v>
      </c>
      <c r="L22" s="20" t="s">
        <v>481</v>
      </c>
      <c r="M22" s="18" t="s">
        <v>481</v>
      </c>
      <c r="N22" s="20" t="s">
        <v>481</v>
      </c>
      <c r="O22" s="18" t="n">
        <v>410.18276667</v>
      </c>
      <c r="P22" s="20" t="n">
        <v>16.11455063</v>
      </c>
      <c r="Q22" s="18" t="s">
        <v>481</v>
      </c>
      <c r="R22" s="20" t="s">
        <v>481</v>
      </c>
    </row>
    <row r="23" spans="1:18">
      <c r="A23" s="15" t="s">
        <v>498</v>
      </c>
      <c r="B23" s="17" t="n">
        <v>11583</v>
      </c>
      <c r="C23" s="18">
        <f>(230.0/B23*100)</f>
        <v/>
      </c>
      <c r="D23" s="19" t="n">
        <v>11353</v>
      </c>
      <c r="E23" s="18" t="n">
        <v>441.7833743</v>
      </c>
      <c r="F23" s="20" t="n">
        <v>4.51273686</v>
      </c>
      <c r="G23" s="18" t="n">
        <v>496.77118577</v>
      </c>
      <c r="H23" s="20" t="n">
        <v>2.522465</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(7.0/B24*100)</f>
        <v/>
      </c>
      <c r="D24" s="19" t="n">
        <v>6640</v>
      </c>
      <c r="E24" s="18" t="n">
        <v>516.7342353499999</v>
      </c>
      <c r="F24" s="20" t="n">
        <v>5.35021887</v>
      </c>
      <c r="G24" s="18" t="n">
        <v>556.83960111</v>
      </c>
      <c r="H24" s="20" t="n">
        <v>4.6230821</v>
      </c>
      <c r="I24" s="18" t="s">
        <v>481</v>
      </c>
      <c r="J24" s="20" t="s">
        <v>481</v>
      </c>
      <c r="K24" s="18" t="s">
        <v>481</v>
      </c>
      <c r="L24" s="20" t="s">
        <v>481</v>
      </c>
      <c r="M24" s="18" t="s">
        <v>481</v>
      </c>
      <c r="N24" s="20" t="s">
        <v>481</v>
      </c>
      <c r="O24" s="18" t="s">
        <v>481</v>
      </c>
      <c r="P24" s="20" t="s">
        <v>481</v>
      </c>
      <c r="Q24" s="18" t="s">
        <v>481</v>
      </c>
      <c r="R24" s="20" t="s">
        <v>481</v>
      </c>
    </row>
    <row r="25" spans="1:18">
      <c r="A25" s="15" t="s">
        <v>500</v>
      </c>
      <c r="B25" s="17" t="n">
        <v>5581</v>
      </c>
      <c r="C25" s="18">
        <f>(25.0/B25*100)</f>
        <v/>
      </c>
      <c r="D25" s="19" t="n">
        <v>5556</v>
      </c>
      <c r="E25" s="18" t="n">
        <v>505.34341083</v>
      </c>
      <c r="F25" s="20" t="n">
        <v>4.40593197</v>
      </c>
      <c r="G25" s="18" t="n">
        <v>527.51963576</v>
      </c>
      <c r="H25" s="20" t="n">
        <v>3.8828955</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(50.0/B26*100)</f>
        <v/>
      </c>
      <c r="D26" s="19" t="n">
        <v>4819</v>
      </c>
      <c r="E26" s="18" t="n">
        <v>446.48547915</v>
      </c>
      <c r="F26" s="20" t="n">
        <v>4.25402568</v>
      </c>
      <c r="G26" s="18" t="n">
        <v>497.08340763</v>
      </c>
      <c r="H26" s="20" t="n">
        <v>1.65773876</v>
      </c>
      <c r="I26" s="18" t="s">
        <v>481</v>
      </c>
      <c r="J26" s="20" t="s">
        <v>481</v>
      </c>
      <c r="K26" s="18" t="s">
        <v>481</v>
      </c>
      <c r="L26" s="20" t="s">
        <v>481</v>
      </c>
      <c r="M26" s="18" t="s">
        <v>481</v>
      </c>
      <c r="N26" s="20" t="s">
        <v>481</v>
      </c>
      <c r="O26" s="18" t="s">
        <v>481</v>
      </c>
      <c r="P26" s="20" t="s">
        <v>481</v>
      </c>
      <c r="Q26" s="18" t="s">
        <v>481</v>
      </c>
      <c r="R26" s="20" t="s">
        <v>481</v>
      </c>
    </row>
    <row r="27" spans="1:18">
      <c r="A27" s="15" t="s">
        <v>502</v>
      </c>
      <c r="B27" s="17" t="n">
        <v>5299</v>
      </c>
      <c r="C27" s="18">
        <f>(48.0/B27*100)</f>
        <v/>
      </c>
      <c r="D27" s="19" t="n">
        <v>5251</v>
      </c>
      <c r="E27" s="18" t="n">
        <v>434.77384252</v>
      </c>
      <c r="F27" s="20" t="n">
        <v>2.26878634</v>
      </c>
      <c r="G27" s="18" t="n">
        <v>502.3285176</v>
      </c>
      <c r="H27" s="20" t="n">
        <v>1.3917281</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417.85253742</v>
      </c>
      <c r="F28" s="20" t="n">
        <v>2.40687971</v>
      </c>
      <c r="G28" s="18" t="n">
        <v>414.14265525</v>
      </c>
      <c r="H28" s="20" t="n">
        <v>4.44805394</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511.77477125</v>
      </c>
      <c r="F29" s="20" t="n">
        <v>3.70289041</v>
      </c>
      <c r="G29" s="18" t="n">
        <v>513.77667131</v>
      </c>
      <c r="H29" s="20" t="n">
        <v>2.76490815</v>
      </c>
      <c r="I29" s="18" t="s">
        <v>481</v>
      </c>
      <c r="J29" s="20" t="s">
        <v>481</v>
      </c>
      <c r="K29" s="18" t="s">
        <v>481</v>
      </c>
      <c r="L29" s="20" t="s">
        <v>481</v>
      </c>
      <c r="M29" s="18" t="n">
        <v>358.28551468</v>
      </c>
      <c r="N29" s="20" t="n">
        <v>8.567023300000001</v>
      </c>
      <c r="O29" s="18" t="s">
        <v>481</v>
      </c>
      <c r="P29" s="20" t="s">
        <v>481</v>
      </c>
      <c r="Q29" s="18" t="s">
        <v>481</v>
      </c>
      <c r="R29" s="20" t="s">
        <v>481</v>
      </c>
    </row>
    <row r="30" spans="1:18">
      <c r="A30" s="15" t="s">
        <v>505</v>
      </c>
      <c r="B30" s="17" t="n">
        <v>4520</v>
      </c>
      <c r="C30" s="18">
        <f>(140.0/B30*100)</f>
        <v/>
      </c>
      <c r="D30" s="19" t="n">
        <v>4380</v>
      </c>
      <c r="E30" s="18" t="n">
        <v>502.58155999</v>
      </c>
      <c r="F30" s="20" t="n">
        <v>3.22127504</v>
      </c>
      <c r="G30" s="18" t="n">
        <v>528.3491637</v>
      </c>
      <c r="H30" s="20" t="n">
        <v>3.00147019</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498.481109</v>
      </c>
      <c r="N31" s="20" t="n">
        <v>2.26238565</v>
      </c>
      <c r="O31" s="18" t="s">
        <v>481</v>
      </c>
      <c r="P31" s="20" t="s">
        <v>481</v>
      </c>
      <c r="Q31" s="18" t="s">
        <v>481</v>
      </c>
      <c r="R31" s="20" t="s">
        <v>481</v>
      </c>
    </row>
    <row r="32" spans="1:18">
      <c r="A32" s="15" t="s">
        <v>507</v>
      </c>
      <c r="B32" s="17" t="n">
        <v>4478</v>
      </c>
      <c r="C32" s="18">
        <f>(6.0/B32*100)</f>
        <v/>
      </c>
      <c r="D32" s="19" t="n">
        <v>4472</v>
      </c>
      <c r="E32" s="18" t="n">
        <v>412.82373136</v>
      </c>
      <c r="F32" s="20" t="n">
        <v>10.00905486</v>
      </c>
      <c r="G32" s="18" t="n">
        <v>504.06290065</v>
      </c>
      <c r="H32" s="20" t="n">
        <v>2.43227194</v>
      </c>
      <c r="I32" s="18" t="s">
        <v>481</v>
      </c>
      <c r="J32" s="20" t="s">
        <v>481</v>
      </c>
      <c r="K32" s="18" t="s">
        <v>481</v>
      </c>
      <c r="L32" s="20" t="s">
        <v>481</v>
      </c>
      <c r="M32" s="18" t="s">
        <v>481</v>
      </c>
      <c r="N32" s="20" t="s">
        <v>481</v>
      </c>
      <c r="O32" s="18" t="s">
        <v>481</v>
      </c>
      <c r="P32" s="20" t="s">
        <v>481</v>
      </c>
      <c r="Q32" s="18" t="s">
        <v>481</v>
      </c>
      <c r="R32" s="20" t="s">
        <v>481</v>
      </c>
    </row>
    <row r="33" spans="1:18">
      <c r="A33" s="15" t="s">
        <v>508</v>
      </c>
      <c r="B33" s="17" t="n">
        <v>7325</v>
      </c>
      <c r="C33" s="18">
        <f>(78.0/B33*100)</f>
        <v/>
      </c>
      <c r="D33" s="19" t="n">
        <v>7247</v>
      </c>
      <c r="E33" s="18" t="n">
        <v>471.36167322</v>
      </c>
      <c r="F33" s="20" t="n">
        <v>2.66426405</v>
      </c>
      <c r="G33" s="18" t="n">
        <v>556.5811883</v>
      </c>
      <c r="H33" s="20" t="n">
        <v>2.57172378</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435.08296394</v>
      </c>
      <c r="F34" s="20" t="n">
        <v>5.53977222</v>
      </c>
      <c r="G34" s="18" t="n">
        <v>476.15635168</v>
      </c>
      <c r="H34" s="20" t="n">
        <v>2.83373229</v>
      </c>
      <c r="I34" s="18" t="s">
        <v>481</v>
      </c>
      <c r="J34" s="20" t="s">
        <v>481</v>
      </c>
      <c r="K34" s="18" t="s">
        <v>481</v>
      </c>
      <c r="L34" s="20" t="s">
        <v>481</v>
      </c>
      <c r="M34" s="18" t="n">
        <v>306.56969545</v>
      </c>
      <c r="N34" s="20" t="n">
        <v>10.27624616</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512.8635785500001</v>
      </c>
      <c r="P35" s="20" t="n">
        <v>1.32436738</v>
      </c>
      <c r="Q35" s="18" t="s">
        <v>481</v>
      </c>
      <c r="R35" s="20" t="s">
        <v>481</v>
      </c>
    </row>
    <row r="36" spans="1:18">
      <c r="A36" s="15" t="s">
        <v>511</v>
      </c>
      <c r="B36" s="17" t="n">
        <v>6736</v>
      </c>
      <c r="C36" s="18">
        <f>(40.0/B36*100)</f>
        <v/>
      </c>
      <c r="D36" s="19" t="n">
        <v>6696</v>
      </c>
      <c r="E36" s="18" t="n">
        <v>471.41209025</v>
      </c>
      <c r="F36" s="20" t="n">
        <v>2.90009964</v>
      </c>
      <c r="G36" s="18" t="n">
        <v>505.50261563</v>
      </c>
      <c r="H36" s="20" t="n">
        <v>2.20343531</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479.05166482</v>
      </c>
      <c r="F37" s="20" t="n">
        <v>5.2122012</v>
      </c>
      <c r="G37" s="18" t="n">
        <v>499.90129224</v>
      </c>
      <c r="H37" s="20" t="n">
        <v>3.65862978</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487.69789175</v>
      </c>
      <c r="F38" s="20" t="n">
        <v>3.84896734</v>
      </c>
      <c r="G38" s="18" t="n">
        <v>518.41411368</v>
      </c>
      <c r="H38" s="20" t="n">
        <v>3.64239417</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381.8281065</v>
      </c>
      <c r="F39" s="20" t="n">
        <v>4.04339155</v>
      </c>
      <c r="G39" s="18" t="n">
        <v>432.57772979</v>
      </c>
      <c r="H39" s="20" t="n">
        <v>4.11915808</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473.67242805</v>
      </c>
      <c r="F40" s="20" t="n">
        <v>4.10072487</v>
      </c>
      <c r="G40" s="18" t="n">
        <v>517.24101407</v>
      </c>
      <c r="H40" s="20" t="n">
        <v>2.63827734</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509.23825746</v>
      </c>
      <c r="F41" s="20" t="n">
        <v>4.09543144</v>
      </c>
      <c r="G41" s="18" t="n">
        <v>478.8165581</v>
      </c>
      <c r="H41" s="20" t="n">
        <v>4.19342677</v>
      </c>
      <c r="I41" s="18" t="s">
        <v>481</v>
      </c>
      <c r="J41" s="20" t="s">
        <v>481</v>
      </c>
      <c r="K41" s="18" t="s">
        <v>481</v>
      </c>
      <c r="L41" s="20" t="s">
        <v>481</v>
      </c>
      <c r="M41" s="18" t="n">
        <v>387.44235424</v>
      </c>
      <c r="N41" s="20" t="n">
        <v>14.52510266</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368.49984616</v>
      </c>
      <c r="F45" s="20" t="n">
        <v>2.54281128</v>
      </c>
      <c r="G45" s="18" t="n">
        <v>383.44063172</v>
      </c>
      <c r="H45" s="20" t="n">
        <v>3.27419251</v>
      </c>
      <c r="I45" s="18" t="s">
        <v>481</v>
      </c>
      <c r="J45" s="20" t="s">
        <v>481</v>
      </c>
      <c r="K45" s="18" t="s">
        <v>481</v>
      </c>
      <c r="L45" s="20" t="s">
        <v>481</v>
      </c>
      <c r="M45" s="18" t="n">
        <v>378.77460337</v>
      </c>
      <c r="N45" s="20" t="n">
        <v>11.13787511</v>
      </c>
      <c r="O45" s="18" t="n">
        <v>366.96454786</v>
      </c>
      <c r="P45" s="20" t="n">
        <v>42.65271367</v>
      </c>
      <c r="Q45" s="18" t="n">
        <v>367.63126977</v>
      </c>
      <c r="R45" s="20" t="n">
        <v>3.74644869</v>
      </c>
    </row>
    <row r="46" spans="1:18">
      <c r="A46" s="15" t="s">
        <v>521</v>
      </c>
      <c r="B46" s="17" t="n">
        <v>23141</v>
      </c>
      <c r="C46" s="18">
        <f>(1771.0/B46*100)</f>
        <v/>
      </c>
      <c r="D46" s="19" t="n">
        <v>21370</v>
      </c>
      <c r="E46" s="18" t="n">
        <v>356.78059368</v>
      </c>
      <c r="F46" s="20" t="n">
        <v>2.1296795</v>
      </c>
      <c r="G46" s="18" t="n">
        <v>425.13512544</v>
      </c>
      <c r="H46" s="20" t="n">
        <v>2.50396991</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362.64124091</v>
      </c>
      <c r="F47" s="20" t="n">
        <v>4.55227579</v>
      </c>
      <c r="G47" s="18" t="n">
        <v>461.23491443</v>
      </c>
      <c r="H47" s="20" t="n">
        <v>4.00600924</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508.6999911</v>
      </c>
      <c r="F48" s="20" t="n">
        <v>3.92394475</v>
      </c>
      <c r="G48" s="18" t="n">
        <v>530.19811066</v>
      </c>
      <c r="H48" s="20" t="n">
        <v>7.73135436</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418.55649772</v>
      </c>
      <c r="F49" s="20" t="n">
        <v>4.69424873</v>
      </c>
      <c r="G49" s="18" t="n">
        <v>438.19532019</v>
      </c>
      <c r="H49" s="20" t="n">
        <v>2.87581425</v>
      </c>
      <c r="I49" s="18" t="s">
        <v>481</v>
      </c>
      <c r="J49" s="20" t="s">
        <v>481</v>
      </c>
      <c r="K49" s="18" t="s">
        <v>481</v>
      </c>
      <c r="L49" s="20" t="s">
        <v>481</v>
      </c>
      <c r="M49" s="18" t="s">
        <v>481</v>
      </c>
      <c r="N49" s="20" t="s">
        <v>481</v>
      </c>
      <c r="O49" s="18" t="s">
        <v>481</v>
      </c>
      <c r="P49" s="20" t="s">
        <v>481</v>
      </c>
      <c r="Q49" s="18" t="n">
        <v>365.13076143</v>
      </c>
      <c r="R49" s="20" t="n">
        <v>11.45094117</v>
      </c>
    </row>
    <row r="50" spans="1:18">
      <c r="A50" s="15" t="s">
        <v>525</v>
      </c>
      <c r="B50" s="17" t="n">
        <v>11795</v>
      </c>
      <c r="C50" s="18">
        <f>(249.0/B50*100)</f>
        <v/>
      </c>
      <c r="D50" s="19" t="n">
        <v>11546</v>
      </c>
      <c r="E50" s="18" t="n">
        <v>420.6176104</v>
      </c>
      <c r="F50" s="20" t="n">
        <v>3.29884231</v>
      </c>
      <c r="G50" s="18" t="n">
        <v>412.50616577</v>
      </c>
      <c r="H50" s="20" t="n">
        <v>2.6336099</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(109.0/B51*100)</f>
        <v/>
      </c>
      <c r="D51" s="19" t="n">
        <v>6757</v>
      </c>
      <c r="E51" s="18" t="n">
        <v>402.56697682</v>
      </c>
      <c r="F51" s="20" t="n">
        <v>3.17162747</v>
      </c>
      <c r="G51" s="18" t="n">
        <v>441.45673061</v>
      </c>
      <c r="H51" s="20" t="n">
        <v>2.38508547</v>
      </c>
      <c r="I51" s="18" t="s">
        <v>481</v>
      </c>
      <c r="J51" s="20" t="s">
        <v>481</v>
      </c>
      <c r="K51" s="18" t="s">
        <v>481</v>
      </c>
      <c r="L51" s="20" t="s">
        <v>481</v>
      </c>
      <c r="M51" s="18" t="n">
        <v>410.85572185</v>
      </c>
      <c r="N51" s="20" t="n">
        <v>3.7997542</v>
      </c>
      <c r="O51" s="18" t="s">
        <v>481</v>
      </c>
      <c r="P51" s="20" t="s">
        <v>481</v>
      </c>
      <c r="Q51" s="18" t="s">
        <v>481</v>
      </c>
      <c r="R51" s="20" t="s">
        <v>481</v>
      </c>
    </row>
    <row r="52" spans="1:18">
      <c r="A52" s="15" t="s">
        <v>527</v>
      </c>
      <c r="B52" s="17" t="n">
        <v>5809</v>
      </c>
      <c r="C52" s="18">
        <f>(85.0/B52*100)</f>
        <v/>
      </c>
      <c r="D52" s="19" t="n">
        <v>5724</v>
      </c>
      <c r="E52" s="18" t="n">
        <v>428.30825313</v>
      </c>
      <c r="F52" s="20" t="n">
        <v>3.53245482</v>
      </c>
      <c r="G52" s="18" t="n">
        <v>498.29396043</v>
      </c>
      <c r="H52" s="20" t="n">
        <v>2.43850074</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(90.0/B53*100)</f>
        <v/>
      </c>
      <c r="D53" s="19" t="n">
        <v>5481</v>
      </c>
      <c r="E53" s="18" t="n">
        <v>388.07166793</v>
      </c>
      <c r="F53" s="20" t="n">
        <v>2.67378946</v>
      </c>
      <c r="G53" s="18" t="n">
        <v>447.84667747</v>
      </c>
      <c r="H53" s="20" t="n">
        <v>1.59882923</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324.92226756</v>
      </c>
      <c r="F54" s="20" t="n">
        <v>3.2105617</v>
      </c>
      <c r="G54" s="18" t="n">
        <v>341.485479</v>
      </c>
      <c r="H54" s="20" t="n">
        <v>3.02143914</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376.72863697</v>
      </c>
      <c r="F55" s="20" t="n">
        <v>4.05131569</v>
      </c>
      <c r="G55" s="18" t="n">
        <v>424.76082608</v>
      </c>
      <c r="H55" s="20" t="n">
        <v>2.43198578</v>
      </c>
      <c r="I55" s="18" t="s">
        <v>481</v>
      </c>
      <c r="J55" s="20" t="s">
        <v>481</v>
      </c>
      <c r="K55" s="18" t="s">
        <v>481</v>
      </c>
      <c r="L55" s="20" t="s">
        <v>481</v>
      </c>
      <c r="M55" s="18" t="n">
        <v>453.3647</v>
      </c>
      <c r="N55" s="20" t="n">
        <v>37.19456019</v>
      </c>
      <c r="O55" s="18" t="n">
        <v>375.63853034</v>
      </c>
      <c r="P55" s="20" t="n">
        <v>25.87819684</v>
      </c>
      <c r="Q55" s="18" t="n">
        <v>331.2593516</v>
      </c>
      <c r="R55" s="20" t="n">
        <v>19.47019158</v>
      </c>
    </row>
    <row r="56" spans="1:18">
      <c r="A56" s="15" t="s">
        <v>531</v>
      </c>
      <c r="B56" s="17" t="n">
        <v>5359</v>
      </c>
      <c r="C56" s="18">
        <f>(77.0/B56*100)</f>
        <v/>
      </c>
      <c r="D56" s="19" t="n">
        <v>5282</v>
      </c>
      <c r="E56" s="18" t="n">
        <v>515.42823068</v>
      </c>
      <c r="F56" s="20" t="n">
        <v>2.80911164</v>
      </c>
      <c r="G56" s="18" t="n">
        <v>534.82716297</v>
      </c>
      <c r="H56" s="20" t="n">
        <v>3.13685846</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392.35215508</v>
      </c>
      <c r="F57" s="20" t="n">
        <v>3.80780944</v>
      </c>
      <c r="G57" s="18" t="n">
        <v>407.87443868</v>
      </c>
      <c r="H57" s="20" t="n">
        <v>2.80823524</v>
      </c>
      <c r="I57" s="18" t="s">
        <v>481</v>
      </c>
      <c r="J57" s="20" t="s">
        <v>481</v>
      </c>
      <c r="K57" s="18" t="s">
        <v>481</v>
      </c>
      <c r="L57" s="20" t="s">
        <v>481</v>
      </c>
      <c r="M57" s="18" t="s">
        <v>481</v>
      </c>
      <c r="N57" s="20" t="s">
        <v>481</v>
      </c>
      <c r="O57" s="18" t="s">
        <v>481</v>
      </c>
      <c r="P57" s="20" t="s">
        <v>481</v>
      </c>
      <c r="Q57" s="18" t="n">
        <v>390.13821597</v>
      </c>
      <c r="R57" s="20" t="n">
        <v>6.99340348</v>
      </c>
    </row>
    <row r="58" spans="1:18">
      <c r="A58" s="15" t="s">
        <v>533</v>
      </c>
      <c r="B58" s="17" t="n">
        <v>7267</v>
      </c>
      <c r="C58" s="18">
        <f>(10.0/B58*100)</f>
        <v/>
      </c>
      <c r="D58" s="19" t="n">
        <v>7257</v>
      </c>
      <c r="E58" s="18" t="n">
        <v>399.16867635</v>
      </c>
      <c r="F58" s="20" t="n">
        <v>3.27614696</v>
      </c>
      <c r="G58" s="18" t="n">
        <v>415.00214963</v>
      </c>
      <c r="H58" s="20" t="n">
        <v>2.87277306</v>
      </c>
      <c r="I58" s="18" t="s">
        <v>481</v>
      </c>
      <c r="J58" s="20" t="s">
        <v>481</v>
      </c>
      <c r="K58" s="18" t="s">
        <v>481</v>
      </c>
      <c r="L58" s="20" t="s">
        <v>481</v>
      </c>
      <c r="M58" s="18" t="s">
        <v>481</v>
      </c>
      <c r="N58" s="20" t="s">
        <v>481</v>
      </c>
      <c r="O58" s="18" t="n">
        <v>304.19919817</v>
      </c>
      <c r="P58" s="20" t="n">
        <v>25.01193868</v>
      </c>
      <c r="Q58" s="18" t="n">
        <v>343.13206567</v>
      </c>
      <c r="R58" s="20" t="n">
        <v>16.46346125</v>
      </c>
    </row>
    <row r="59" spans="1:18">
      <c r="A59" s="15" t="s">
        <v>534</v>
      </c>
      <c r="B59" s="17" t="n">
        <v>4826</v>
      </c>
      <c r="C59" s="18">
        <f>(26.0/B59*100)</f>
        <v/>
      </c>
      <c r="D59" s="19" t="n">
        <v>4800</v>
      </c>
      <c r="E59" s="18" t="n">
        <v>362.40033142</v>
      </c>
      <c r="F59" s="20" t="n">
        <v>2.56929032</v>
      </c>
      <c r="G59" s="18" t="n">
        <v>389.5002085</v>
      </c>
      <c r="H59" s="20" t="n">
        <v>2.04690572</v>
      </c>
      <c r="I59" s="18" t="s">
        <v>481</v>
      </c>
      <c r="J59" s="20" t="s">
        <v>481</v>
      </c>
      <c r="K59" s="18" t="s">
        <v>481</v>
      </c>
      <c r="L59" s="20" t="s">
        <v>481</v>
      </c>
      <c r="M59" s="18" t="s">
        <v>481</v>
      </c>
      <c r="N59" s="20" t="s">
        <v>481</v>
      </c>
      <c r="O59" s="18" t="n">
        <v>288.43547148</v>
      </c>
      <c r="P59" s="20" t="n">
        <v>24.756674</v>
      </c>
      <c r="Q59" s="18" t="n">
        <v>340.42845397</v>
      </c>
      <c r="R59" s="20" t="n">
        <v>4.42024905</v>
      </c>
    </row>
    <row r="60" spans="1:18">
      <c r="A60" s="15" t="s">
        <v>535</v>
      </c>
      <c r="B60" s="17" t="n">
        <v>4546</v>
      </c>
      <c r="C60" s="18">
        <f>(15.0/B60*100)</f>
        <v/>
      </c>
      <c r="D60" s="19" t="n">
        <v>4531</v>
      </c>
      <c r="E60" s="18" t="n">
        <v>356.62300498</v>
      </c>
      <c r="F60" s="20" t="n">
        <v>4.82442326</v>
      </c>
      <c r="G60" s="18" t="n">
        <v>397.32612776</v>
      </c>
      <c r="H60" s="20" t="n">
        <v>3.8208208</v>
      </c>
      <c r="I60" s="18" t="s">
        <v>481</v>
      </c>
      <c r="J60" s="20" t="s">
        <v>481</v>
      </c>
      <c r="K60" s="18" t="s">
        <v>481</v>
      </c>
      <c r="L60" s="20" t="s">
        <v>481</v>
      </c>
      <c r="M60" s="18" t="s">
        <v>481</v>
      </c>
      <c r="N60" s="20" t="s">
        <v>481</v>
      </c>
      <c r="O60" s="18" t="n">
        <v>283.6144</v>
      </c>
      <c r="P60" s="20" t="n">
        <v>44.64661244</v>
      </c>
      <c r="Q60" s="18" t="n">
        <v>354.18712383</v>
      </c>
      <c r="R60" s="20" t="n">
        <v>6.04862955</v>
      </c>
    </row>
    <row r="61" spans="1:18">
      <c r="A61" s="15" t="s">
        <v>536</v>
      </c>
      <c r="B61" s="17" t="n">
        <v>6525</v>
      </c>
      <c r="C61" s="18">
        <f>(148.0/B61*100)</f>
        <v/>
      </c>
      <c r="D61" s="19" t="n">
        <v>6377</v>
      </c>
      <c r="E61" s="18" t="n">
        <v>408.15325476</v>
      </c>
      <c r="F61" s="20" t="n">
        <v>5.84867264</v>
      </c>
      <c r="G61" s="18" t="n">
        <v>482.51457768</v>
      </c>
      <c r="H61" s="20" t="n">
        <v>2.47031035</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522.62506925</v>
      </c>
      <c r="F62" s="20" t="n">
        <v>1.62624881</v>
      </c>
      <c r="G62" s="18" t="n">
        <v>534.11768789</v>
      </c>
      <c r="H62" s="20" t="n">
        <v>1.45337734</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359.8965892</v>
      </c>
      <c r="F63" s="20" t="n">
        <v>1.9409602</v>
      </c>
      <c r="G63" s="18" t="n">
        <v>403.23558803</v>
      </c>
      <c r="H63" s="20" t="n">
        <v>1.71050968</v>
      </c>
      <c r="I63" s="18" t="s">
        <v>481</v>
      </c>
      <c r="J63" s="20" t="s">
        <v>481</v>
      </c>
      <c r="K63" s="18" t="s">
        <v>481</v>
      </c>
      <c r="L63" s="20" t="s">
        <v>481</v>
      </c>
      <c r="M63" s="18" t="n">
        <v>401.91369657</v>
      </c>
      <c r="N63" s="20" t="n">
        <v>28.33951988</v>
      </c>
      <c r="O63" s="18" t="n">
        <v>278.63706402</v>
      </c>
      <c r="P63" s="20" t="n">
        <v>31.76236487</v>
      </c>
      <c r="Q63" s="18" t="n">
        <v>365.22009907</v>
      </c>
      <c r="R63" s="20" t="n">
        <v>7.39047133</v>
      </c>
    </row>
    <row r="64" spans="1:18">
      <c r="A64" s="15" t="s">
        <v>539</v>
      </c>
      <c r="B64" s="17" t="n">
        <v>3634</v>
      </c>
      <c r="C64" s="18">
        <f>(3.0/B64*100)</f>
        <v/>
      </c>
      <c r="D64" s="19" t="n">
        <v>3631</v>
      </c>
      <c r="E64" s="18" t="n">
        <v>435.16379074</v>
      </c>
      <c r="F64" s="20" t="n">
        <v>2.88472743</v>
      </c>
      <c r="G64" s="18" t="n">
        <v>531.07685659</v>
      </c>
      <c r="H64" s="20" t="n">
        <v>3.46446355</v>
      </c>
      <c r="I64" s="18" t="s">
        <v>481</v>
      </c>
      <c r="J64" s="20" t="s">
        <v>481</v>
      </c>
      <c r="K64" s="18" t="s">
        <v>481</v>
      </c>
      <c r="L64" s="20" t="s">
        <v>481</v>
      </c>
      <c r="M64" s="18" t="n">
        <v>475.66657374</v>
      </c>
      <c r="N64" s="20" t="n">
        <v>83.49888475</v>
      </c>
      <c r="O64" s="18" t="n">
        <v>318.17800125</v>
      </c>
      <c r="P64" s="20" t="n">
        <v>137.35061585</v>
      </c>
      <c r="Q64" s="18" t="n">
        <v>433.09404866</v>
      </c>
      <c r="R64" s="20" t="n">
        <v>3.21557256</v>
      </c>
    </row>
    <row r="65" spans="1:18">
      <c r="A65" s="15" t="s">
        <v>540</v>
      </c>
      <c r="B65" s="17" t="n">
        <v>5325</v>
      </c>
      <c r="C65" s="18">
        <f>(14.0/B65*100)</f>
        <v/>
      </c>
      <c r="D65" s="19" t="n">
        <v>5311</v>
      </c>
      <c r="E65" s="18" t="n">
        <v>390.73865102</v>
      </c>
      <c r="F65" s="20" t="n">
        <v>4.30968588</v>
      </c>
      <c r="G65" s="18" t="n">
        <v>433.51397068</v>
      </c>
      <c r="H65" s="20" t="n">
        <v>1.99973422</v>
      </c>
      <c r="I65" s="18" t="s">
        <v>481</v>
      </c>
      <c r="J65" s="20" t="s">
        <v>481</v>
      </c>
      <c r="K65" s="18" t="s">
        <v>481</v>
      </c>
      <c r="L65" s="20" t="s">
        <v>481</v>
      </c>
      <c r="M65" s="18" t="n">
        <v>419.15354836</v>
      </c>
      <c r="N65" s="20" t="n">
        <v>21.95651143</v>
      </c>
      <c r="O65" s="18" t="s">
        <v>481</v>
      </c>
      <c r="P65" s="20" t="s">
        <v>481</v>
      </c>
      <c r="Q65" s="18" t="n">
        <v>378.48229822</v>
      </c>
      <c r="R65" s="20" t="n">
        <v>14.42315214</v>
      </c>
    </row>
    <row r="66" spans="1:18">
      <c r="A66" s="15" t="s">
        <v>541</v>
      </c>
      <c r="B66" s="17" t="n">
        <v>5665</v>
      </c>
      <c r="C66" s="18">
        <f>(80.0/B66*100)</f>
        <v/>
      </c>
      <c r="D66" s="19" t="n">
        <v>5585</v>
      </c>
      <c r="E66" s="18" t="n">
        <v>386.13697076</v>
      </c>
      <c r="F66" s="20" t="n">
        <v>1.47517764</v>
      </c>
      <c r="G66" s="18" t="n">
        <v>428.92657409</v>
      </c>
      <c r="H66" s="20" t="n">
        <v>1.51589516</v>
      </c>
      <c r="I66" s="18" t="s">
        <v>481</v>
      </c>
      <c r="J66" s="20" t="s">
        <v>481</v>
      </c>
      <c r="K66" s="18" t="s">
        <v>481</v>
      </c>
      <c r="L66" s="20" t="s">
        <v>481</v>
      </c>
      <c r="M66" s="18" t="s">
        <v>481</v>
      </c>
      <c r="N66" s="20" t="s">
        <v>481</v>
      </c>
      <c r="O66" s="18" t="s">
        <v>481</v>
      </c>
      <c r="P66" s="20" t="s">
        <v>481</v>
      </c>
      <c r="Q66" s="18" t="s">
        <v>481</v>
      </c>
      <c r="R66" s="20" t="s">
        <v>481</v>
      </c>
    </row>
    <row r="67" spans="1:18">
      <c r="A67" s="15" t="s">
        <v>542</v>
      </c>
      <c r="B67" s="17" t="n">
        <v>6971</v>
      </c>
      <c r="C67" s="18">
        <f>(396.0/B67*100)</f>
        <v/>
      </c>
      <c r="D67" s="19" t="n">
        <v>6575</v>
      </c>
      <c r="E67" s="18" t="n">
        <v>389.09661188</v>
      </c>
      <c r="F67" s="20" t="n">
        <v>2.42508521</v>
      </c>
      <c r="G67" s="18" t="n">
        <v>412.70927158</v>
      </c>
      <c r="H67" s="20" t="n">
        <v>2.79155201</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394.64037047</v>
      </c>
      <c r="F68" s="20" t="n">
        <v>1.49265099</v>
      </c>
      <c r="G68" s="18" t="n">
        <v>429.58778214</v>
      </c>
      <c r="H68" s="20" t="n">
        <v>1.41492658</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404.61772551</v>
      </c>
      <c r="F69" s="20" t="n">
        <v>5.35828819</v>
      </c>
      <c r="G69" s="18" t="n">
        <v>438.2651607</v>
      </c>
      <c r="H69" s="20" t="n">
        <v>3.24547345</v>
      </c>
      <c r="I69" s="18" t="s">
        <v>481</v>
      </c>
      <c r="J69" s="20" t="s">
        <v>481</v>
      </c>
      <c r="K69" s="18" t="s">
        <v>481</v>
      </c>
      <c r="L69" s="20" t="s">
        <v>481</v>
      </c>
      <c r="M69" s="18" t="s">
        <v>481</v>
      </c>
      <c r="N69" s="20" t="s">
        <v>481</v>
      </c>
      <c r="O69" s="18" t="s">
        <v>481</v>
      </c>
      <c r="P69" s="20" t="s">
        <v>481</v>
      </c>
      <c r="Q69" s="18" t="n">
        <v>392.50295216</v>
      </c>
      <c r="R69" s="20" t="n">
        <v>37.78696282</v>
      </c>
    </row>
    <row r="70" spans="1:18">
      <c r="A70" s="15" t="s">
        <v>545</v>
      </c>
      <c r="B70" s="17" t="n">
        <v>6036</v>
      </c>
      <c r="C70" s="18">
        <f>(223.0/B70*100)</f>
        <v/>
      </c>
      <c r="D70" s="19" t="n">
        <v>5813</v>
      </c>
      <c r="E70" s="18" t="n">
        <v>442.66990788</v>
      </c>
      <c r="F70" s="20" t="n">
        <v>5.45862245</v>
      </c>
      <c r="G70" s="18" t="n">
        <v>492.47084981</v>
      </c>
      <c r="H70" s="20" t="n">
        <v>2.91912994</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(18.0/B71*100)</f>
        <v/>
      </c>
      <c r="D71" s="19" t="n">
        <v>6097</v>
      </c>
      <c r="E71" s="18" t="n">
        <v>537.87252583</v>
      </c>
      <c r="F71" s="20" t="n">
        <v>1.53361251</v>
      </c>
      <c r="G71" s="18" t="n">
        <v>586.27632792</v>
      </c>
      <c r="H71" s="20" t="n">
        <v>2.45786972</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523.3258044299999</v>
      </c>
      <c r="F72" s="20" t="n">
        <v>2.82817398</v>
      </c>
      <c r="G72" s="18" t="n">
        <v>542.94004448</v>
      </c>
      <c r="H72" s="20" t="n">
        <v>4.0632737</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401.98254964</v>
      </c>
      <c r="F73" s="20" t="n">
        <v>2.64569594</v>
      </c>
      <c r="G73" s="18" t="n">
        <v>436.55223827</v>
      </c>
      <c r="H73" s="20" t="n">
        <v>3.40030444</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401.02577424</v>
      </c>
      <c r="F74" s="20" t="n">
        <v>1.72878313</v>
      </c>
      <c r="G74" s="18" t="n">
        <v>466.087734</v>
      </c>
      <c r="H74" s="20" t="n">
        <v>2.52603797</v>
      </c>
      <c r="I74" s="18" t="s">
        <v>481</v>
      </c>
      <c r="J74" s="20" t="s">
        <v>481</v>
      </c>
      <c r="K74" s="18" t="s">
        <v>481</v>
      </c>
      <c r="L74" s="20" t="s">
        <v>481</v>
      </c>
      <c r="M74" s="18" t="s">
        <v>481</v>
      </c>
      <c r="N74" s="20" t="s">
        <v>481</v>
      </c>
      <c r="O74" s="18" t="s">
        <v>481</v>
      </c>
      <c r="P74" s="20" t="s">
        <v>481</v>
      </c>
      <c r="Q74" s="18" t="n">
        <v>409.41479614</v>
      </c>
      <c r="R74" s="20" t="n">
        <v>10.28377233</v>
      </c>
    </row>
    <row r="75" spans="1:18">
      <c r="A75" s="15" t="s">
        <v>550</v>
      </c>
      <c r="B75" s="17" t="n">
        <v>5375</v>
      </c>
      <c r="C75" s="18">
        <f>(244.0/B75*100)</f>
        <v/>
      </c>
      <c r="D75" s="19" t="n">
        <v>5131</v>
      </c>
      <c r="E75" s="18" t="n">
        <v>382.62358733</v>
      </c>
      <c r="F75" s="20" t="n">
        <v>2.28774971</v>
      </c>
      <c r="G75" s="18" t="n">
        <v>393.11789801</v>
      </c>
      <c r="H75" s="20" t="n">
        <v>2.60689663</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424.24380073</v>
      </c>
      <c r="F76" s="20" t="n">
        <v>3.81653056</v>
      </c>
      <c r="G76" s="18" t="n">
        <v>442.72608972</v>
      </c>
      <c r="H76" s="20" t="n">
        <v>2.33715689</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398.61034759</v>
      </c>
      <c r="F77" s="20" t="n">
        <v>4.41435403</v>
      </c>
      <c r="G77" s="18" t="n">
        <v>446.56900259</v>
      </c>
      <c r="H77" s="20" t="n">
        <v>2.33326348</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514.59740204</v>
      </c>
      <c r="F78" s="20" t="n">
        <v>14.61701067</v>
      </c>
      <c r="G78" s="18" t="n">
        <v>525.08859952</v>
      </c>
      <c r="H78" s="20" t="n">
        <v>4.01005197</v>
      </c>
      <c r="I78" s="18" t="s">
        <v>481</v>
      </c>
      <c r="J78" s="20" t="s">
        <v>481</v>
      </c>
      <c r="K78" s="18" t="s">
        <v>481</v>
      </c>
      <c r="L78" s="20" t="s">
        <v>481</v>
      </c>
      <c r="M78" s="18" t="s">
        <v>481</v>
      </c>
      <c r="N78" s="20" t="s">
        <v>481</v>
      </c>
      <c r="O78" s="18" t="s">
        <v>481</v>
      </c>
      <c r="P78" s="20" t="s">
        <v>481</v>
      </c>
      <c r="Q78" s="18" t="s">
        <v>481</v>
      </c>
      <c r="R78" s="20" t="s">
        <v>481</v>
      </c>
    </row>
    <row customHeight="1" ht="25" r="79" spans="1:18">
      <c r="A79" s="15" t="s">
        <v>554</v>
      </c>
      <c r="B79" s="17" t="n">
        <v>1657</v>
      </c>
      <c r="C79" s="18">
        <f>(41.0/B79*100)</f>
        <v/>
      </c>
      <c r="D79" s="19" t="n">
        <v>1616</v>
      </c>
      <c r="E79" s="18" t="n">
        <v>462.32291392</v>
      </c>
      <c r="F79" s="20" t="n">
        <v>8.993817310000001</v>
      </c>
      <c r="G79" s="18" t="n">
        <v>478.62409797</v>
      </c>
      <c r="H79" s="20" t="n">
        <v>7.34940491</v>
      </c>
      <c r="I79" s="18" t="s">
        <v>481</v>
      </c>
      <c r="J79" s="20" t="s">
        <v>481</v>
      </c>
      <c r="K79" s="18" t="s">
        <v>481</v>
      </c>
      <c r="L79" s="20" t="s">
        <v>481</v>
      </c>
      <c r="M79" s="18" t="s">
        <v>481</v>
      </c>
      <c r="N79" s="20" t="s">
        <v>481</v>
      </c>
      <c r="O79" s="18" t="s">
        <v>481</v>
      </c>
      <c r="P79" s="20" t="s">
        <v>481</v>
      </c>
      <c r="Q79" s="18" t="n">
        <v>467.19897583</v>
      </c>
      <c r="R79" s="20" t="n">
        <v>53.01658552</v>
      </c>
    </row>
    <row r="80" spans="1:18">
      <c r="A80" s="15" t="s">
        <v>555</v>
      </c>
      <c r="B80" s="17" t="n">
        <v>7841</v>
      </c>
      <c r="C80" s="18">
        <f>(0.0/B80*100)</f>
        <v/>
      </c>
      <c r="D80" s="19" t="n">
        <v>7841</v>
      </c>
      <c r="E80" s="18" t="n">
        <v>443.81205998</v>
      </c>
      <c r="F80" s="20" t="n">
        <v>3.64068899</v>
      </c>
      <c r="G80" s="18" t="n">
        <v>464.67184494</v>
      </c>
      <c r="H80" s="20" t="n">
        <v>4.1018718</v>
      </c>
      <c r="I80" s="18" t="s">
        <v>481</v>
      </c>
      <c r="J80" s="20" t="s">
        <v>481</v>
      </c>
      <c r="K80" s="18" t="s">
        <v>481</v>
      </c>
      <c r="L80" s="20" t="s">
        <v>481</v>
      </c>
      <c r="M80" s="18" t="s">
        <v>481</v>
      </c>
      <c r="N80" s="20" t="s">
        <v>481</v>
      </c>
      <c r="O80" s="18" t="s">
        <v>481</v>
      </c>
      <c r="P80" s="20" t="s">
        <v>481</v>
      </c>
      <c r="Q80" s="18" t="n">
        <v>442.31642401</v>
      </c>
      <c r="R80" s="20" t="n">
        <v>15.6717357</v>
      </c>
    </row>
    <row r="81" spans="1:18">
      <c r="A81" s="23" t="s">
        <v>556</v>
      </c>
      <c r="B81" s="17" t="n">
        <v>8861</v>
      </c>
      <c r="C81" s="18">
        <f>(76.0/B81*100)</f>
        <v/>
      </c>
      <c r="D81" s="19" t="n">
        <v>8785</v>
      </c>
      <c r="E81" s="18" t="n">
        <v>419.47622774</v>
      </c>
      <c r="F81" s="20" t="n">
        <v>2.77752666</v>
      </c>
      <c r="G81" s="18" t="n">
        <v>485.61221903</v>
      </c>
      <c r="H81" s="20" t="n">
        <v>4.00485307</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766</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502.50984414</v>
      </c>
      <c r="F7" s="20" t="n">
        <v>1.86845637</v>
      </c>
      <c r="G7" s="18" t="n">
        <v>530.37574455</v>
      </c>
      <c r="H7" s="20" t="n">
        <v>2.06335712</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493.59375776</v>
      </c>
      <c r="F8" s="20" t="n">
        <v>3.19417086</v>
      </c>
      <c r="G8" s="18" t="n">
        <v>497.72059356</v>
      </c>
      <c r="H8" s="20" t="n">
        <v>2.6014955</v>
      </c>
      <c r="I8" s="18" t="s">
        <v>481</v>
      </c>
      <c r="J8" s="20" t="s">
        <v>481</v>
      </c>
      <c r="K8" s="18" t="s">
        <v>481</v>
      </c>
      <c r="L8" s="20" t="s">
        <v>481</v>
      </c>
      <c r="M8" s="18" t="n">
        <v>368.48347797</v>
      </c>
      <c r="N8" s="20" t="n">
        <v>14.99112476</v>
      </c>
      <c r="O8" s="18" t="s">
        <v>481</v>
      </c>
      <c r="P8" s="20" t="s">
        <v>481</v>
      </c>
      <c r="Q8" s="18" t="s">
        <v>481</v>
      </c>
      <c r="R8" s="20" t="s">
        <v>481</v>
      </c>
    </row>
    <row r="9" spans="1:18">
      <c r="A9" s="15" t="s">
        <v>484</v>
      </c>
      <c r="B9" s="17" t="n">
        <v>9651</v>
      </c>
      <c r="C9" s="18">
        <f>(175.0/B9*100)</f>
        <v/>
      </c>
      <c r="D9" s="19" t="n">
        <v>9476</v>
      </c>
      <c r="E9" s="18" t="n">
        <v>473.75125616</v>
      </c>
      <c r="F9" s="20" t="n">
        <v>2.73044055</v>
      </c>
      <c r="G9" s="18" t="n">
        <v>538.30269277</v>
      </c>
      <c r="H9" s="20" t="n">
        <v>2.36081235</v>
      </c>
      <c r="I9" s="18" t="s">
        <v>481</v>
      </c>
      <c r="J9" s="20" t="s">
        <v>481</v>
      </c>
      <c r="K9" s="18" t="s">
        <v>481</v>
      </c>
      <c r="L9" s="20" t="s">
        <v>481</v>
      </c>
      <c r="M9" s="18" t="n">
        <v>374.78530698</v>
      </c>
      <c r="N9" s="20" t="n">
        <v>11.62763904</v>
      </c>
      <c r="O9" s="18" t="s">
        <v>481</v>
      </c>
      <c r="P9" s="20" t="s">
        <v>481</v>
      </c>
      <c r="Q9" s="18" t="s">
        <v>481</v>
      </c>
      <c r="R9" s="20" t="s">
        <v>481</v>
      </c>
    </row>
    <row r="10" spans="1:18">
      <c r="A10" s="15" t="s">
        <v>485</v>
      </c>
      <c r="B10" s="17" t="n">
        <v>20058</v>
      </c>
      <c r="C10" s="18">
        <f>(545.0/B10*100)</f>
        <v/>
      </c>
      <c r="D10" s="19" t="n">
        <v>19513</v>
      </c>
      <c r="E10" s="18" t="n">
        <v>523.16483369</v>
      </c>
      <c r="F10" s="20" t="n">
        <v>2.29261431</v>
      </c>
      <c r="G10" s="18" t="n">
        <v>542.9281630200001</v>
      </c>
      <c r="H10" s="20" t="n">
        <v>2.67370643</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417.83946892</v>
      </c>
      <c r="F11" s="20" t="n">
        <v>2.7024817</v>
      </c>
      <c r="G11" s="18" t="n">
        <v>468.81075871</v>
      </c>
      <c r="H11" s="20" t="n">
        <v>2.68264448</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466.2040202</v>
      </c>
      <c r="F12" s="20" t="n">
        <v>2.66017395</v>
      </c>
      <c r="G12" s="18" t="n">
        <v>521.81894694</v>
      </c>
      <c r="H12" s="20" t="n">
        <v>2.19473786</v>
      </c>
      <c r="I12" s="18" t="s">
        <v>481</v>
      </c>
      <c r="J12" s="20" t="s">
        <v>481</v>
      </c>
      <c r="K12" s="18" t="s">
        <v>481</v>
      </c>
      <c r="L12" s="20" t="s">
        <v>481</v>
      </c>
      <c r="M12" s="18" t="n">
        <v>366.6777112</v>
      </c>
      <c r="N12" s="20" t="n">
        <v>14.39052153</v>
      </c>
      <c r="O12" s="18" t="s">
        <v>481</v>
      </c>
      <c r="P12" s="20" t="s">
        <v>481</v>
      </c>
      <c r="Q12" s="18" t="s">
        <v>481</v>
      </c>
      <c r="R12" s="20" t="s">
        <v>481</v>
      </c>
    </row>
    <row r="13" spans="1:18">
      <c r="A13" s="15" t="s">
        <v>488</v>
      </c>
      <c r="B13" s="17" t="n">
        <v>7161</v>
      </c>
      <c r="C13" s="18">
        <f>(122.0/B13*100)</f>
        <v/>
      </c>
      <c r="D13" s="19" t="n">
        <v>7039</v>
      </c>
      <c r="E13" s="18" t="n">
        <v>488.12351718</v>
      </c>
      <c r="F13" s="20" t="n">
        <v>2.90948436</v>
      </c>
      <c r="G13" s="18" t="n">
        <v>518.4666079</v>
      </c>
      <c r="H13" s="20" t="n">
        <v>2.57661615</v>
      </c>
      <c r="I13" s="18" t="s">
        <v>481</v>
      </c>
      <c r="J13" s="20" t="s">
        <v>481</v>
      </c>
      <c r="K13" s="18" t="s">
        <v>481</v>
      </c>
      <c r="L13" s="20" t="s">
        <v>481</v>
      </c>
      <c r="M13" s="18" t="n">
        <v>436.36003517</v>
      </c>
      <c r="N13" s="20" t="n">
        <v>6.43426798</v>
      </c>
      <c r="O13" s="18" t="s">
        <v>481</v>
      </c>
      <c r="P13" s="20" t="s">
        <v>481</v>
      </c>
      <c r="Q13" s="18" t="s">
        <v>481</v>
      </c>
      <c r="R13" s="20" t="s">
        <v>481</v>
      </c>
    </row>
    <row r="14" spans="1:18">
      <c r="A14" s="15" t="s">
        <v>489</v>
      </c>
      <c r="B14" s="17" t="n">
        <v>5587</v>
      </c>
      <c r="C14" s="18">
        <f>(78.0/B14*100)</f>
        <v/>
      </c>
      <c r="D14" s="19" t="n">
        <v>5509</v>
      </c>
      <c r="E14" s="18" t="n">
        <v>509.74249361</v>
      </c>
      <c r="F14" s="20" t="n">
        <v>2.70055814</v>
      </c>
      <c r="G14" s="18" t="n">
        <v>556.6381899</v>
      </c>
      <c r="H14" s="20" t="n">
        <v>2.36108231</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523.13610523</v>
      </c>
      <c r="F15" s="20" t="n">
        <v>2.5437656</v>
      </c>
      <c r="G15" s="18" t="n">
        <v>548.35908166</v>
      </c>
      <c r="H15" s="20" t="n">
        <v>3.05005444</v>
      </c>
      <c r="I15" s="18" t="s">
        <v>481</v>
      </c>
      <c r="J15" s="20" t="s">
        <v>481</v>
      </c>
      <c r="K15" s="18" t="s">
        <v>481</v>
      </c>
      <c r="L15" s="20" t="s">
        <v>481</v>
      </c>
      <c r="M15" s="18" t="n">
        <v>375.95013089</v>
      </c>
      <c r="N15" s="20" t="n">
        <v>17.42774697</v>
      </c>
      <c r="O15" s="18" t="s">
        <v>481</v>
      </c>
      <c r="P15" s="20" t="s">
        <v>481</v>
      </c>
      <c r="Q15" s="18" t="s">
        <v>481</v>
      </c>
      <c r="R15" s="20" t="s">
        <v>481</v>
      </c>
    </row>
    <row r="16" spans="1:18">
      <c r="A16" s="15" t="s">
        <v>491</v>
      </c>
      <c r="B16" s="17" t="n">
        <v>6108</v>
      </c>
      <c r="C16" s="18">
        <f>(121.0/B16*100)</f>
        <v/>
      </c>
      <c r="D16" s="19" t="n">
        <v>5987</v>
      </c>
      <c r="E16" s="18" t="n">
        <v>491.66197293</v>
      </c>
      <c r="F16" s="20" t="n">
        <v>2.23317148</v>
      </c>
      <c r="G16" s="18" t="n">
        <v>511.83480359</v>
      </c>
      <c r="H16" s="20" t="n">
        <v>3.57784292</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501.6910235</v>
      </c>
      <c r="F17" s="20" t="n">
        <v>3.17186802</v>
      </c>
      <c r="G17" s="18" t="n">
        <v>537.32826012</v>
      </c>
      <c r="H17" s="20" t="n">
        <v>3.19499906</v>
      </c>
      <c r="I17" s="18" t="s">
        <v>481</v>
      </c>
      <c r="J17" s="20" t="s">
        <v>481</v>
      </c>
      <c r="K17" s="18" t="s">
        <v>481</v>
      </c>
      <c r="L17" s="20" t="s">
        <v>481</v>
      </c>
      <c r="M17" s="18" t="n">
        <v>360.48925247</v>
      </c>
      <c r="N17" s="20" t="n">
        <v>12.44339086</v>
      </c>
      <c r="O17" s="18" t="s">
        <v>481</v>
      </c>
      <c r="P17" s="20" t="s">
        <v>481</v>
      </c>
      <c r="Q17" s="18" t="s">
        <v>481</v>
      </c>
      <c r="R17" s="20" t="s">
        <v>481</v>
      </c>
    </row>
    <row r="18" spans="1:18">
      <c r="A18" s="15" t="s">
        <v>493</v>
      </c>
      <c r="B18" s="17" t="n">
        <v>5532</v>
      </c>
      <c r="C18" s="18">
        <f>(29.0/B18*100)</f>
        <v/>
      </c>
      <c r="D18" s="19" t="n">
        <v>5503</v>
      </c>
      <c r="E18" s="18" t="n">
        <v>434.12429724</v>
      </c>
      <c r="F18" s="20" t="n">
        <v>3.66485687</v>
      </c>
      <c r="G18" s="18" t="n">
        <v>469.89886895</v>
      </c>
      <c r="H18" s="20" t="n">
        <v>4.88047515</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452.65838514</v>
      </c>
      <c r="F19" s="20" t="n">
        <v>3.69168725</v>
      </c>
      <c r="G19" s="18" t="n">
        <v>490.2132944</v>
      </c>
      <c r="H19" s="20" t="n">
        <v>2.40107157</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465.82298145</v>
      </c>
      <c r="F20" s="20" t="n">
        <v>2.41629984</v>
      </c>
      <c r="G20" s="18" t="n">
        <v>483.28612605</v>
      </c>
      <c r="H20" s="20" t="n">
        <v>2.50598325</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503.59516129</v>
      </c>
      <c r="F21" s="20" t="n">
        <v>2.35668751</v>
      </c>
      <c r="G21" s="18" t="n">
        <v>447.04432319</v>
      </c>
      <c r="H21" s="20" t="n">
        <v>14.34155768</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447.61036192</v>
      </c>
      <c r="F22" s="20" t="n">
        <v>5.05961827</v>
      </c>
      <c r="G22" s="18" t="n">
        <v>492.98656046</v>
      </c>
      <c r="H22" s="20" t="n">
        <v>3.13021151</v>
      </c>
      <c r="I22" s="18" t="s">
        <v>481</v>
      </c>
      <c r="J22" s="20" t="s">
        <v>481</v>
      </c>
      <c r="K22" s="18" t="s">
        <v>481</v>
      </c>
      <c r="L22" s="20" t="s">
        <v>481</v>
      </c>
      <c r="M22" s="18" t="s">
        <v>481</v>
      </c>
      <c r="N22" s="20" t="s">
        <v>481</v>
      </c>
      <c r="O22" s="18" t="n">
        <v>376.8806</v>
      </c>
      <c r="P22" s="20" t="n">
        <v>39.78405674</v>
      </c>
      <c r="Q22" s="18" t="s">
        <v>481</v>
      </c>
      <c r="R22" s="20" t="s">
        <v>481</v>
      </c>
    </row>
    <row r="23" spans="1:18">
      <c r="A23" s="15" t="s">
        <v>498</v>
      </c>
      <c r="B23" s="17" t="n">
        <v>11583</v>
      </c>
      <c r="C23" s="18">
        <f>(230.0/B23*100)</f>
        <v/>
      </c>
      <c r="D23" s="19" t="n">
        <v>11353</v>
      </c>
      <c r="E23" s="18" t="n">
        <v>478.96091367</v>
      </c>
      <c r="F23" s="20" t="n">
        <v>2.80167563</v>
      </c>
      <c r="G23" s="18" t="n">
        <v>490.83720479</v>
      </c>
      <c r="H23" s="20" t="n">
        <v>3.45024408</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n">
        <v>538.3947510199999</v>
      </c>
      <c r="N24" s="20" t="n">
        <v>2.96617877</v>
      </c>
      <c r="O24" s="18" t="s">
        <v>481</v>
      </c>
      <c r="P24" s="20" t="s">
        <v>481</v>
      </c>
      <c r="Q24" s="18" t="s">
        <v>481</v>
      </c>
      <c r="R24" s="20" t="s">
        <v>481</v>
      </c>
    </row>
    <row r="25" spans="1:18">
      <c r="A25" s="15" t="s">
        <v>500</v>
      </c>
      <c r="B25" s="17" t="n">
        <v>5581</v>
      </c>
      <c r="C25" s="18">
        <f>(25.0/B25*100)</f>
        <v/>
      </c>
      <c r="D25" s="19" t="n">
        <v>5556</v>
      </c>
      <c r="E25" s="18" t="n">
        <v>512.4005750600001</v>
      </c>
      <c r="F25" s="20" t="n">
        <v>3.23113848</v>
      </c>
      <c r="G25" s="18" t="n">
        <v>525.9678304399999</v>
      </c>
      <c r="H25" s="20" t="n">
        <v>4.41440173</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(50.0/B26*100)</f>
        <v/>
      </c>
      <c r="D26" s="19" t="n">
        <v>4819</v>
      </c>
      <c r="E26" s="18" t="n">
        <v>478.80119936</v>
      </c>
      <c r="F26" s="20" t="n">
        <v>2.16290709</v>
      </c>
      <c r="G26" s="18" t="n">
        <v>499.11009922</v>
      </c>
      <c r="H26" s="20" t="n">
        <v>1.95943916</v>
      </c>
      <c r="I26" s="18" t="s">
        <v>481</v>
      </c>
      <c r="J26" s="20" t="s">
        <v>481</v>
      </c>
      <c r="K26" s="18" t="s">
        <v>481</v>
      </c>
      <c r="L26" s="20" t="s">
        <v>481</v>
      </c>
      <c r="M26" s="18" t="s">
        <v>481</v>
      </c>
      <c r="N26" s="20" t="s">
        <v>481</v>
      </c>
      <c r="O26" s="18" t="s">
        <v>481</v>
      </c>
      <c r="P26" s="20" t="s">
        <v>481</v>
      </c>
      <c r="Q26" s="18" t="s">
        <v>481</v>
      </c>
      <c r="R26" s="20" t="s">
        <v>481</v>
      </c>
    </row>
    <row r="27" spans="1:18">
      <c r="A27" s="15" t="s">
        <v>502</v>
      </c>
      <c r="B27" s="17" t="n">
        <v>5299</v>
      </c>
      <c r="C27" s="18">
        <f>(48.0/B27*100)</f>
        <v/>
      </c>
      <c r="D27" s="19" t="n">
        <v>5251</v>
      </c>
      <c r="E27" s="18" t="n">
        <v>456.62861188</v>
      </c>
      <c r="F27" s="20" t="n">
        <v>1.95917266</v>
      </c>
      <c r="G27" s="18" t="n">
        <v>506.81828378</v>
      </c>
      <c r="H27" s="20" t="n">
        <v>1.62050412</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417.13666627</v>
      </c>
      <c r="F28" s="20" t="n">
        <v>2.58001297</v>
      </c>
      <c r="G28" s="18" t="n">
        <v>416.58383789</v>
      </c>
      <c r="H28" s="20" t="n">
        <v>2.41466341</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504.25213124</v>
      </c>
      <c r="F29" s="20" t="n">
        <v>3.355736</v>
      </c>
      <c r="G29" s="18" t="n">
        <v>518.91980295</v>
      </c>
      <c r="H29" s="20" t="n">
        <v>3.12728816</v>
      </c>
      <c r="I29" s="18" t="s">
        <v>481</v>
      </c>
      <c r="J29" s="20" t="s">
        <v>481</v>
      </c>
      <c r="K29" s="18" t="s">
        <v>481</v>
      </c>
      <c r="L29" s="20" t="s">
        <v>481</v>
      </c>
      <c r="M29" s="18" t="n">
        <v>358.28551468</v>
      </c>
      <c r="N29" s="20" t="n">
        <v>8.567023300000001</v>
      </c>
      <c r="O29" s="18" t="s">
        <v>481</v>
      </c>
      <c r="P29" s="20" t="s">
        <v>481</v>
      </c>
      <c r="Q29" s="18" t="s">
        <v>481</v>
      </c>
      <c r="R29" s="20" t="s">
        <v>481</v>
      </c>
    </row>
    <row r="30" spans="1:18">
      <c r="A30" s="15" t="s">
        <v>505</v>
      </c>
      <c r="B30" s="17" t="n">
        <v>4520</v>
      </c>
      <c r="C30" s="18">
        <f>(140.0/B30*100)</f>
        <v/>
      </c>
      <c r="D30" s="19" t="n">
        <v>4380</v>
      </c>
      <c r="E30" s="18" t="n">
        <v>510.4886947</v>
      </c>
      <c r="F30" s="20" t="n">
        <v>2.5907139</v>
      </c>
      <c r="G30" s="18" t="n">
        <v>526.84144904</v>
      </c>
      <c r="H30" s="20" t="n">
        <v>3.53581176</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498.481109</v>
      </c>
      <c r="N31" s="20" t="n">
        <v>2.26238565</v>
      </c>
      <c r="O31" s="18" t="s">
        <v>481</v>
      </c>
      <c r="P31" s="20" t="s">
        <v>481</v>
      </c>
      <c r="Q31" s="18" t="s">
        <v>481</v>
      </c>
      <c r="R31" s="20" t="s">
        <v>481</v>
      </c>
    </row>
    <row r="32" spans="1:18">
      <c r="A32" s="15" t="s">
        <v>507</v>
      </c>
      <c r="B32" s="17" t="n">
        <v>4478</v>
      </c>
      <c r="C32" s="18">
        <f>(6.0/B32*100)</f>
        <v/>
      </c>
      <c r="D32" s="19" t="n">
        <v>4472</v>
      </c>
      <c r="E32" s="18" t="n">
        <v>477.44667748</v>
      </c>
      <c r="F32" s="20" t="n">
        <v>3.13564346</v>
      </c>
      <c r="G32" s="18" t="n">
        <v>514.15380656</v>
      </c>
      <c r="H32" s="20" t="n">
        <v>2.74061947</v>
      </c>
      <c r="I32" s="18" t="s">
        <v>481</v>
      </c>
      <c r="J32" s="20" t="s">
        <v>481</v>
      </c>
      <c r="K32" s="18" t="s">
        <v>481</v>
      </c>
      <c r="L32" s="20" t="s">
        <v>481</v>
      </c>
      <c r="M32" s="18" t="s">
        <v>481</v>
      </c>
      <c r="N32" s="20" t="s">
        <v>481</v>
      </c>
      <c r="O32" s="18" t="s">
        <v>481</v>
      </c>
      <c r="P32" s="20" t="s">
        <v>481</v>
      </c>
      <c r="Q32" s="18" t="s">
        <v>481</v>
      </c>
      <c r="R32" s="20" t="s">
        <v>481</v>
      </c>
    </row>
    <row r="33" spans="1:18">
      <c r="A33" s="15" t="s">
        <v>508</v>
      </c>
      <c r="B33" s="17" t="n">
        <v>7325</v>
      </c>
      <c r="C33" s="18">
        <f>(78.0/B33*100)</f>
        <v/>
      </c>
      <c r="D33" s="19" t="n">
        <v>7247</v>
      </c>
      <c r="E33" s="18" t="n">
        <v>498.52532188</v>
      </c>
      <c r="F33" s="20" t="n">
        <v>2.49296413</v>
      </c>
      <c r="G33" s="18" t="n">
        <v>518.57266096</v>
      </c>
      <c r="H33" s="20" t="n">
        <v>4.14447006</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436.15893946</v>
      </c>
      <c r="F34" s="20" t="n">
        <v>3.68759808</v>
      </c>
      <c r="G34" s="18" t="n">
        <v>483.81535278</v>
      </c>
      <c r="H34" s="20" t="n">
        <v>2.37224959</v>
      </c>
      <c r="I34" s="18" t="s">
        <v>481</v>
      </c>
      <c r="J34" s="20" t="s">
        <v>481</v>
      </c>
      <c r="K34" s="18" t="s">
        <v>481</v>
      </c>
      <c r="L34" s="20" t="s">
        <v>481</v>
      </c>
      <c r="M34" s="18" t="n">
        <v>306.56969545</v>
      </c>
      <c r="N34" s="20" t="n">
        <v>10.27624616</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512.8635785500001</v>
      </c>
      <c r="P35" s="20" t="n">
        <v>1.32436738</v>
      </c>
      <c r="Q35" s="18" t="s">
        <v>481</v>
      </c>
      <c r="R35" s="20" t="s">
        <v>481</v>
      </c>
    </row>
    <row r="36" spans="1:18">
      <c r="A36" s="15" t="s">
        <v>511</v>
      </c>
      <c r="B36" s="17" t="n">
        <v>6736</v>
      </c>
      <c r="C36" s="18">
        <f>(40.0/B36*100)</f>
        <v/>
      </c>
      <c r="D36" s="19" t="n">
        <v>6696</v>
      </c>
      <c r="E36" s="18" t="n">
        <v>459.01927149</v>
      </c>
      <c r="F36" s="20" t="n">
        <v>2.74075905</v>
      </c>
      <c r="G36" s="18" t="n">
        <v>517.04038111</v>
      </c>
      <c r="H36" s="20" t="n">
        <v>1.90704766</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485.53722436</v>
      </c>
      <c r="F37" s="20" t="n">
        <v>3.82710421</v>
      </c>
      <c r="G37" s="18" t="n">
        <v>508.24769641</v>
      </c>
      <c r="H37" s="20" t="n">
        <v>4.06728196</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494.97759955</v>
      </c>
      <c r="F38" s="20" t="n">
        <v>3.5032997</v>
      </c>
      <c r="G38" s="18" t="n">
        <v>517.79513185</v>
      </c>
      <c r="H38" s="20" t="n">
        <v>3.78158997</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402.81146522</v>
      </c>
      <c r="F39" s="20" t="n">
        <v>3.69767318</v>
      </c>
      <c r="G39" s="18" t="n">
        <v>445.93449861</v>
      </c>
      <c r="H39" s="20" t="n">
        <v>4.48018371</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484.20315719</v>
      </c>
      <c r="F40" s="20" t="n">
        <v>3.06745678</v>
      </c>
      <c r="G40" s="18" t="n">
        <v>528.69000507</v>
      </c>
      <c r="H40" s="20" t="n">
        <v>2.82598548</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480.52112061</v>
      </c>
      <c r="F41" s="20" t="n">
        <v>3.71139289</v>
      </c>
      <c r="G41" s="18" t="n">
        <v>518.1137058100001</v>
      </c>
      <c r="H41" s="20" t="n">
        <v>3.85605122</v>
      </c>
      <c r="I41" s="18" t="s">
        <v>481</v>
      </c>
      <c r="J41" s="20" t="s">
        <v>481</v>
      </c>
      <c r="K41" s="18" t="s">
        <v>481</v>
      </c>
      <c r="L41" s="20" t="s">
        <v>481</v>
      </c>
      <c r="M41" s="18" t="n">
        <v>387.44235424</v>
      </c>
      <c r="N41" s="20" t="n">
        <v>14.52510266</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377.54825972</v>
      </c>
      <c r="F45" s="20" t="n">
        <v>3.24980073</v>
      </c>
      <c r="G45" s="18" t="n">
        <v>375.24836246</v>
      </c>
      <c r="H45" s="20" t="n">
        <v>3.04573387</v>
      </c>
      <c r="I45" s="18" t="s">
        <v>481</v>
      </c>
      <c r="J45" s="20" t="s">
        <v>481</v>
      </c>
      <c r="K45" s="18" t="s">
        <v>481</v>
      </c>
      <c r="L45" s="20" t="s">
        <v>481</v>
      </c>
      <c r="M45" s="18" t="n">
        <v>375.73819054</v>
      </c>
      <c r="N45" s="20" t="n">
        <v>10.25464745</v>
      </c>
      <c r="O45" s="18" t="n">
        <v>366.96454786</v>
      </c>
      <c r="P45" s="20" t="n">
        <v>42.65271367</v>
      </c>
      <c r="Q45" s="18" t="n">
        <v>372.6122837</v>
      </c>
      <c r="R45" s="20" t="n">
        <v>3.80929764</v>
      </c>
    </row>
    <row r="46" spans="1:18">
      <c r="A46" s="15" t="s">
        <v>521</v>
      </c>
      <c r="B46" s="17" t="n">
        <v>23141</v>
      </c>
      <c r="C46" s="18">
        <f>(1771.0/B46*100)</f>
        <v/>
      </c>
      <c r="D46" s="19" t="n">
        <v>21370</v>
      </c>
      <c r="E46" s="18" t="n">
        <v>380.47329179</v>
      </c>
      <c r="F46" s="20" t="n">
        <v>1.97656398</v>
      </c>
      <c r="G46" s="18" t="n">
        <v>450.97796589</v>
      </c>
      <c r="H46" s="20" t="n">
        <v>3.14196154</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447.86830754</v>
      </c>
      <c r="F47" s="20" t="n">
        <v>4.71359556</v>
      </c>
      <c r="G47" s="18" t="n">
        <v>446.84809321</v>
      </c>
      <c r="H47" s="20" t="n">
        <v>5.97964467</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510.26109008</v>
      </c>
      <c r="F48" s="20" t="n">
        <v>4.56233971</v>
      </c>
      <c r="G48" s="18" t="n">
        <v>522.34488451</v>
      </c>
      <c r="H48" s="20" t="n">
        <v>5.28961871</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425.42932738</v>
      </c>
      <c r="F49" s="20" t="n">
        <v>3.53677827</v>
      </c>
      <c r="G49" s="18" t="n">
        <v>441.03694629</v>
      </c>
      <c r="H49" s="20" t="n">
        <v>3.25559337</v>
      </c>
      <c r="I49" s="18" t="s">
        <v>481</v>
      </c>
      <c r="J49" s="20" t="s">
        <v>481</v>
      </c>
      <c r="K49" s="18" t="s">
        <v>481</v>
      </c>
      <c r="L49" s="20" t="s">
        <v>481</v>
      </c>
      <c r="M49" s="18" t="s">
        <v>481</v>
      </c>
      <c r="N49" s="20" t="s">
        <v>481</v>
      </c>
      <c r="O49" s="18" t="s">
        <v>481</v>
      </c>
      <c r="P49" s="20" t="s">
        <v>481</v>
      </c>
      <c r="Q49" s="18" t="n">
        <v>365.13076143</v>
      </c>
      <c r="R49" s="20" t="n">
        <v>11.45094117</v>
      </c>
    </row>
    <row r="50" spans="1:18">
      <c r="A50" s="15" t="s">
        <v>525</v>
      </c>
      <c r="B50" s="17" t="n">
        <v>11795</v>
      </c>
      <c r="C50" s="18">
        <f>(249.0/B50*100)</f>
        <v/>
      </c>
      <c r="D50" s="19" t="n">
        <v>11546</v>
      </c>
      <c r="E50" s="18" t="n">
        <v>395.96929078</v>
      </c>
      <c r="F50" s="20" t="n">
        <v>2.96305859</v>
      </c>
      <c r="G50" s="18" t="n">
        <v>430.99559814</v>
      </c>
      <c r="H50" s="20" t="n">
        <v>2.40892784</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(109.0/B51*100)</f>
        <v/>
      </c>
      <c r="D51" s="19" t="n">
        <v>6757</v>
      </c>
      <c r="E51" s="18" t="n">
        <v>416.03452608</v>
      </c>
      <c r="F51" s="20" t="n">
        <v>2.11877113</v>
      </c>
      <c r="G51" s="18" t="n">
        <v>457.39160935</v>
      </c>
      <c r="H51" s="20" t="n">
        <v>4.25092447</v>
      </c>
      <c r="I51" s="18" t="s">
        <v>481</v>
      </c>
      <c r="J51" s="20" t="s">
        <v>481</v>
      </c>
      <c r="K51" s="18" t="s">
        <v>481</v>
      </c>
      <c r="L51" s="20" t="s">
        <v>481</v>
      </c>
      <c r="M51" s="18" t="n">
        <v>410.85572185</v>
      </c>
      <c r="N51" s="20" t="n">
        <v>3.7997542</v>
      </c>
      <c r="O51" s="18" t="s">
        <v>481</v>
      </c>
      <c r="P51" s="20" t="s">
        <v>481</v>
      </c>
      <c r="Q51" s="18" t="s">
        <v>481</v>
      </c>
      <c r="R51" s="20" t="s">
        <v>481</v>
      </c>
    </row>
    <row r="52" spans="1:18">
      <c r="A52" s="15" t="s">
        <v>527</v>
      </c>
      <c r="B52" s="17" t="n">
        <v>5809</v>
      </c>
      <c r="C52" s="18">
        <f>(85.0/B52*100)</f>
        <v/>
      </c>
      <c r="D52" s="19" t="n">
        <v>5724</v>
      </c>
      <c r="E52" s="18" t="n">
        <v>459.30226439</v>
      </c>
      <c r="F52" s="20" t="n">
        <v>2.83372191</v>
      </c>
      <c r="G52" s="18" t="n">
        <v>484.86828733</v>
      </c>
      <c r="H52" s="20" t="n">
        <v>2.85236277</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(90.0/B53*100)</f>
        <v/>
      </c>
      <c r="D53" s="19" t="n">
        <v>5481</v>
      </c>
      <c r="E53" s="18" t="n">
        <v>411.50931739</v>
      </c>
      <c r="F53" s="20" t="n">
        <v>1.85065985</v>
      </c>
      <c r="G53" s="18" t="n">
        <v>449.86618853</v>
      </c>
      <c r="H53" s="20" t="n">
        <v>1.79263379</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316.41052964</v>
      </c>
      <c r="F54" s="20" t="n">
        <v>2.84823866</v>
      </c>
      <c r="G54" s="18" t="n">
        <v>358.1653412</v>
      </c>
      <c r="H54" s="20" t="n">
        <v>3.34902068</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390.02675806</v>
      </c>
      <c r="F55" s="20" t="n">
        <v>2.72583603</v>
      </c>
      <c r="G55" s="18" t="n">
        <v>424.40470344</v>
      </c>
      <c r="H55" s="20" t="n">
        <v>2.75947</v>
      </c>
      <c r="I55" s="18" t="s">
        <v>481</v>
      </c>
      <c r="J55" s="20" t="s">
        <v>481</v>
      </c>
      <c r="K55" s="18" t="s">
        <v>481</v>
      </c>
      <c r="L55" s="20" t="s">
        <v>481</v>
      </c>
      <c r="M55" s="18" t="n">
        <v>453.3647</v>
      </c>
      <c r="N55" s="20" t="n">
        <v>37.19456019</v>
      </c>
      <c r="O55" s="18" t="n">
        <v>330.8528</v>
      </c>
      <c r="P55" s="20" t="n">
        <v>35.33962219</v>
      </c>
      <c r="Q55" s="18" t="n">
        <v>325.74816761</v>
      </c>
      <c r="R55" s="20" t="n">
        <v>18.83367718</v>
      </c>
    </row>
    <row r="56" spans="1:18">
      <c r="A56" s="15" t="s">
        <v>531</v>
      </c>
      <c r="B56" s="17" t="n">
        <v>5359</v>
      </c>
      <c r="C56" s="18">
        <f>(77.0/B56*100)</f>
        <v/>
      </c>
      <c r="D56" s="19" t="n">
        <v>5282</v>
      </c>
      <c r="E56" s="18" t="n">
        <v>508.0498277</v>
      </c>
      <c r="F56" s="20" t="n">
        <v>2.83614949</v>
      </c>
      <c r="G56" s="18" t="n">
        <v>541.8448120100001</v>
      </c>
      <c r="H56" s="20" t="n">
        <v>2.57610703</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399.45389591</v>
      </c>
      <c r="F57" s="20" t="n">
        <v>2.59759136</v>
      </c>
      <c r="G57" s="18" t="n">
        <v>409.83262475</v>
      </c>
      <c r="H57" s="20" t="n">
        <v>3.60193614</v>
      </c>
      <c r="I57" s="18" t="s">
        <v>481</v>
      </c>
      <c r="J57" s="20" t="s">
        <v>481</v>
      </c>
      <c r="K57" s="18" t="s">
        <v>481</v>
      </c>
      <c r="L57" s="20" t="s">
        <v>481</v>
      </c>
      <c r="M57" s="18" t="n">
        <v>299.4393</v>
      </c>
      <c r="N57" s="20" t="n">
        <v>26.78365196</v>
      </c>
      <c r="O57" s="18" t="s">
        <v>481</v>
      </c>
      <c r="P57" s="20" t="s">
        <v>481</v>
      </c>
      <c r="Q57" s="18" t="n">
        <v>390.39127323</v>
      </c>
      <c r="R57" s="20" t="n">
        <v>7.02282509</v>
      </c>
    </row>
    <row r="58" spans="1:18">
      <c r="A58" s="15" t="s">
        <v>533</v>
      </c>
      <c r="B58" s="17" t="n">
        <v>7267</v>
      </c>
      <c r="C58" s="18">
        <f>(10.0/B58*100)</f>
        <v/>
      </c>
      <c r="D58" s="19" t="n">
        <v>7257</v>
      </c>
      <c r="E58" s="18" t="n">
        <v>399.33808649</v>
      </c>
      <c r="F58" s="20" t="n">
        <v>3.19047803</v>
      </c>
      <c r="G58" s="18" t="n">
        <v>418.7072879</v>
      </c>
      <c r="H58" s="20" t="n">
        <v>3.12515627</v>
      </c>
      <c r="I58" s="18" t="s">
        <v>481</v>
      </c>
      <c r="J58" s="20" t="s">
        <v>481</v>
      </c>
      <c r="K58" s="18" t="s">
        <v>481</v>
      </c>
      <c r="L58" s="20" t="s">
        <v>481</v>
      </c>
      <c r="M58" s="18" t="s">
        <v>481</v>
      </c>
      <c r="N58" s="20" t="s">
        <v>481</v>
      </c>
      <c r="O58" s="18" t="n">
        <v>319.02739932</v>
      </c>
      <c r="P58" s="20" t="n">
        <v>30.18868085</v>
      </c>
      <c r="Q58" s="18" t="n">
        <v>347.61627083</v>
      </c>
      <c r="R58" s="20" t="n">
        <v>16.20250801</v>
      </c>
    </row>
    <row r="59" spans="1:18">
      <c r="A59" s="15" t="s">
        <v>534</v>
      </c>
      <c r="B59" s="17" t="n">
        <v>4826</v>
      </c>
      <c r="C59" s="18">
        <f>(26.0/B59*100)</f>
        <v/>
      </c>
      <c r="D59" s="19" t="n">
        <v>4800</v>
      </c>
      <c r="E59" s="18" t="n">
        <v>376.53759859</v>
      </c>
      <c r="F59" s="20" t="n">
        <v>2.44980521</v>
      </c>
      <c r="G59" s="18" t="n">
        <v>386.04187846</v>
      </c>
      <c r="H59" s="20" t="n">
        <v>2.17124677</v>
      </c>
      <c r="I59" s="18" t="s">
        <v>481</v>
      </c>
      <c r="J59" s="20" t="s">
        <v>481</v>
      </c>
      <c r="K59" s="18" t="s">
        <v>481</v>
      </c>
      <c r="L59" s="20" t="s">
        <v>481</v>
      </c>
      <c r="M59" s="18" t="s">
        <v>481</v>
      </c>
      <c r="N59" s="20" t="s">
        <v>481</v>
      </c>
      <c r="O59" s="18" t="n">
        <v>282.68501482</v>
      </c>
      <c r="P59" s="20" t="n">
        <v>27.55612169</v>
      </c>
      <c r="Q59" s="18" t="n">
        <v>348.33484998</v>
      </c>
      <c r="R59" s="20" t="n">
        <v>3.75484018</v>
      </c>
    </row>
    <row r="60" spans="1:18">
      <c r="A60" s="15" t="s">
        <v>535</v>
      </c>
      <c r="B60" s="17" t="n">
        <v>4546</v>
      </c>
      <c r="C60" s="18">
        <f>(15.0/B60*100)</f>
        <v/>
      </c>
      <c r="D60" s="19" t="n">
        <v>4531</v>
      </c>
      <c r="E60" s="18" t="n">
        <v>373.51401648</v>
      </c>
      <c r="F60" s="20" t="n">
        <v>5.25763363</v>
      </c>
      <c r="G60" s="18" t="n">
        <v>399.30864346</v>
      </c>
      <c r="H60" s="20" t="n">
        <v>3.83711294</v>
      </c>
      <c r="I60" s="18" t="s">
        <v>481</v>
      </c>
      <c r="J60" s="20" t="s">
        <v>481</v>
      </c>
      <c r="K60" s="18" t="s">
        <v>481</v>
      </c>
      <c r="L60" s="20" t="s">
        <v>481</v>
      </c>
      <c r="M60" s="18" t="s">
        <v>481</v>
      </c>
      <c r="N60" s="20" t="s">
        <v>481</v>
      </c>
      <c r="O60" s="18" t="n">
        <v>283.6144</v>
      </c>
      <c r="P60" s="20" t="n">
        <v>44.64661244</v>
      </c>
      <c r="Q60" s="18" t="n">
        <v>368.40582079</v>
      </c>
      <c r="R60" s="20" t="n">
        <v>7.64924487</v>
      </c>
    </row>
    <row r="61" spans="1:18">
      <c r="A61" s="15" t="s">
        <v>536</v>
      </c>
      <c r="B61" s="17" t="n">
        <v>6525</v>
      </c>
      <c r="C61" s="18">
        <f>(148.0/B61*100)</f>
        <v/>
      </c>
      <c r="D61" s="19" t="n">
        <v>6377</v>
      </c>
      <c r="E61" s="18" t="n">
        <v>442.66314261</v>
      </c>
      <c r="F61" s="20" t="n">
        <v>3.17066883</v>
      </c>
      <c r="G61" s="18" t="n">
        <v>498.06429533</v>
      </c>
      <c r="H61" s="20" t="n">
        <v>2.83561325</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516.01624569</v>
      </c>
      <c r="F62" s="20" t="n">
        <v>1.57471233</v>
      </c>
      <c r="G62" s="18" t="n">
        <v>540.49253133</v>
      </c>
      <c r="H62" s="20" t="n">
        <v>1.54491297</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377.98879782</v>
      </c>
      <c r="F63" s="20" t="n">
        <v>2.03481271</v>
      </c>
      <c r="G63" s="18" t="n">
        <v>389.42124345</v>
      </c>
      <c r="H63" s="20" t="n">
        <v>1.73153124</v>
      </c>
      <c r="I63" s="18" t="s">
        <v>481</v>
      </c>
      <c r="J63" s="20" t="s">
        <v>481</v>
      </c>
      <c r="K63" s="18" t="s">
        <v>481</v>
      </c>
      <c r="L63" s="20" t="s">
        <v>481</v>
      </c>
      <c r="M63" s="18" t="n">
        <v>416.31333979</v>
      </c>
      <c r="N63" s="20" t="n">
        <v>21.24400683</v>
      </c>
      <c r="O63" s="18" t="n">
        <v>278.63706402</v>
      </c>
      <c r="P63" s="20" t="n">
        <v>31.76236487</v>
      </c>
      <c r="Q63" s="18" t="n">
        <v>364.423958</v>
      </c>
      <c r="R63" s="20" t="n">
        <v>7.24290749</v>
      </c>
    </row>
    <row r="64" spans="1:18">
      <c r="A64" s="15" t="s">
        <v>539</v>
      </c>
      <c r="B64" s="17" t="n">
        <v>3634</v>
      </c>
      <c r="C64" s="18">
        <f>(3.0/B64*100)</f>
        <v/>
      </c>
      <c r="D64" s="19" t="n">
        <v>3631</v>
      </c>
      <c r="E64" s="18" t="n">
        <v>442.73728037</v>
      </c>
      <c r="F64" s="20" t="n">
        <v>2.88359419</v>
      </c>
      <c r="G64" s="18" t="n">
        <v>521.98044244</v>
      </c>
      <c r="H64" s="20" t="n">
        <v>3.61559044</v>
      </c>
      <c r="I64" s="18" t="s">
        <v>481</v>
      </c>
      <c r="J64" s="20" t="s">
        <v>481</v>
      </c>
      <c r="K64" s="18" t="s">
        <v>481</v>
      </c>
      <c r="L64" s="20" t="s">
        <v>481</v>
      </c>
      <c r="M64" s="18" t="n">
        <v>475.66657374</v>
      </c>
      <c r="N64" s="20" t="n">
        <v>83.49888475</v>
      </c>
      <c r="O64" s="18" t="n">
        <v>578.20715</v>
      </c>
      <c r="P64" s="20" t="n">
        <v>50.78563269</v>
      </c>
      <c r="Q64" s="18" t="n">
        <v>438.80019083</v>
      </c>
      <c r="R64" s="20" t="n">
        <v>3.19062743</v>
      </c>
    </row>
    <row r="65" spans="1:18">
      <c r="A65" s="15" t="s">
        <v>540</v>
      </c>
      <c r="B65" s="17" t="n">
        <v>5325</v>
      </c>
      <c r="C65" s="18">
        <f>(14.0/B65*100)</f>
        <v/>
      </c>
      <c r="D65" s="19" t="n">
        <v>5311</v>
      </c>
      <c r="E65" s="18" t="n">
        <v>416.80430017</v>
      </c>
      <c r="F65" s="20" t="n">
        <v>2.41484681</v>
      </c>
      <c r="G65" s="18" t="n">
        <v>447.41883066</v>
      </c>
      <c r="H65" s="20" t="n">
        <v>3.15484594</v>
      </c>
      <c r="I65" s="18" t="s">
        <v>481</v>
      </c>
      <c r="J65" s="20" t="s">
        <v>481</v>
      </c>
      <c r="K65" s="18" t="s">
        <v>481</v>
      </c>
      <c r="L65" s="20" t="s">
        <v>481</v>
      </c>
      <c r="M65" s="18" t="n">
        <v>420.31055686</v>
      </c>
      <c r="N65" s="20" t="n">
        <v>20.24996487</v>
      </c>
      <c r="O65" s="18" t="s">
        <v>481</v>
      </c>
      <c r="P65" s="20" t="s">
        <v>481</v>
      </c>
      <c r="Q65" s="18" t="n">
        <v>377.38046794</v>
      </c>
      <c r="R65" s="20" t="n">
        <v>14.102479</v>
      </c>
    </row>
    <row r="66" spans="1:18">
      <c r="A66" s="15" t="s">
        <v>541</v>
      </c>
      <c r="B66" s="17" t="n">
        <v>5665</v>
      </c>
      <c r="C66" s="18">
        <f>(80.0/B66*100)</f>
        <v/>
      </c>
      <c r="D66" s="19" t="n">
        <v>5585</v>
      </c>
      <c r="E66" s="18" t="n">
        <v>398.55143622</v>
      </c>
      <c r="F66" s="20" t="n">
        <v>1.78028028</v>
      </c>
      <c r="G66" s="18" t="n">
        <v>421.63481242</v>
      </c>
      <c r="H66" s="20" t="n">
        <v>1.38911499</v>
      </c>
      <c r="I66" s="18" t="s">
        <v>481</v>
      </c>
      <c r="J66" s="20" t="s">
        <v>481</v>
      </c>
      <c r="K66" s="18" t="s">
        <v>481</v>
      </c>
      <c r="L66" s="20" t="s">
        <v>481</v>
      </c>
      <c r="M66" s="18" t="s">
        <v>481</v>
      </c>
      <c r="N66" s="20" t="s">
        <v>481</v>
      </c>
      <c r="O66" s="18" t="s">
        <v>481</v>
      </c>
      <c r="P66" s="20" t="s">
        <v>481</v>
      </c>
      <c r="Q66" s="18" t="s">
        <v>481</v>
      </c>
      <c r="R66" s="20" t="s">
        <v>481</v>
      </c>
    </row>
    <row r="67" spans="1:18">
      <c r="A67" s="15" t="s">
        <v>542</v>
      </c>
      <c r="B67" s="17" t="n">
        <v>6971</v>
      </c>
      <c r="C67" s="18">
        <f>(396.0/B67*100)</f>
        <v/>
      </c>
      <c r="D67" s="19" t="n">
        <v>6575</v>
      </c>
      <c r="E67" s="18" t="n">
        <v>393.15889524</v>
      </c>
      <c r="F67" s="20" t="n">
        <v>2.52217912</v>
      </c>
      <c r="G67" s="18" t="n">
        <v>420.40686774</v>
      </c>
      <c r="H67" s="20" t="n">
        <v>2.78458595</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400.02550834</v>
      </c>
      <c r="F68" s="20" t="n">
        <v>1.18462211</v>
      </c>
      <c r="G68" s="18" t="n">
        <v>458.8601875</v>
      </c>
      <c r="H68" s="20" t="n">
        <v>1.93519234</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433.59963748</v>
      </c>
      <c r="F69" s="20" t="n">
        <v>3.55613054</v>
      </c>
      <c r="G69" s="18" t="n">
        <v>436.39719543</v>
      </c>
      <c r="H69" s="20" t="n">
        <v>4.14969147</v>
      </c>
      <c r="I69" s="18" t="s">
        <v>481</v>
      </c>
      <c r="J69" s="20" t="s">
        <v>481</v>
      </c>
      <c r="K69" s="18" t="s">
        <v>481</v>
      </c>
      <c r="L69" s="20" t="s">
        <v>481</v>
      </c>
      <c r="M69" s="18" t="s">
        <v>481</v>
      </c>
      <c r="N69" s="20" t="s">
        <v>481</v>
      </c>
      <c r="O69" s="18" t="s">
        <v>481</v>
      </c>
      <c r="P69" s="20" t="s">
        <v>481</v>
      </c>
      <c r="Q69" s="18" t="n">
        <v>392.50295216</v>
      </c>
      <c r="R69" s="20" t="n">
        <v>37.78696282</v>
      </c>
    </row>
    <row r="70" spans="1:18">
      <c r="A70" s="15" t="s">
        <v>545</v>
      </c>
      <c r="B70" s="17" t="n">
        <v>6036</v>
      </c>
      <c r="C70" s="18">
        <f>(223.0/B70*100)</f>
        <v/>
      </c>
      <c r="D70" s="19" t="n">
        <v>5813</v>
      </c>
      <c r="E70" s="18" t="n">
        <v>465.02682535</v>
      </c>
      <c r="F70" s="20" t="n">
        <v>3.77700524</v>
      </c>
      <c r="G70" s="18" t="n">
        <v>495.83909392</v>
      </c>
      <c r="H70" s="20" t="n">
        <v>2.80262986</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(18.0/B71*100)</f>
        <v/>
      </c>
      <c r="D71" s="19" t="n">
        <v>6097</v>
      </c>
      <c r="E71" s="18" t="n">
        <v>541.18619023</v>
      </c>
      <c r="F71" s="20" t="n">
        <v>1.60154594</v>
      </c>
      <c r="G71" s="18" t="n">
        <v>584.2076674899999</v>
      </c>
      <c r="H71" s="20" t="n">
        <v>2.33093875</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531.15681841</v>
      </c>
      <c r="F72" s="20" t="n">
        <v>3.09819402</v>
      </c>
      <c r="G72" s="18" t="n">
        <v>533.65653658</v>
      </c>
      <c r="H72" s="20" t="n">
        <v>3.14921731</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421.45722131</v>
      </c>
      <c r="F73" s="20" t="n">
        <v>2.50496987</v>
      </c>
      <c r="G73" s="18" t="n">
        <v>424.31824183</v>
      </c>
      <c r="H73" s="20" t="n">
        <v>6.266403</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408.79654985</v>
      </c>
      <c r="F74" s="20" t="n">
        <v>1.73780423</v>
      </c>
      <c r="G74" s="18" t="n">
        <v>469.05874758</v>
      </c>
      <c r="H74" s="20" t="n">
        <v>2.95884642</v>
      </c>
      <c r="I74" s="18" t="s">
        <v>481</v>
      </c>
      <c r="J74" s="20" t="s">
        <v>481</v>
      </c>
      <c r="K74" s="18" t="s">
        <v>481</v>
      </c>
      <c r="L74" s="20" t="s">
        <v>481</v>
      </c>
      <c r="M74" s="18" t="s">
        <v>481</v>
      </c>
      <c r="N74" s="20" t="s">
        <v>481</v>
      </c>
      <c r="O74" s="18" t="s">
        <v>481</v>
      </c>
      <c r="P74" s="20" t="s">
        <v>481</v>
      </c>
      <c r="Q74" s="18" t="n">
        <v>409.67385434</v>
      </c>
      <c r="R74" s="20" t="n">
        <v>10.25210594</v>
      </c>
    </row>
    <row r="75" spans="1:18">
      <c r="A75" s="15" t="s">
        <v>550</v>
      </c>
      <c r="B75" s="17" t="n">
        <v>5375</v>
      </c>
      <c r="C75" s="18">
        <f>(244.0/B75*100)</f>
        <v/>
      </c>
      <c r="D75" s="19" t="n">
        <v>5131</v>
      </c>
      <c r="E75" s="18" t="n">
        <v>385.98607956</v>
      </c>
      <c r="F75" s="20" t="n">
        <v>2.38363227</v>
      </c>
      <c r="G75" s="18" t="n">
        <v>389.72293672</v>
      </c>
      <c r="H75" s="20" t="n">
        <v>2.6096965</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414.21558952</v>
      </c>
      <c r="F76" s="20" t="n">
        <v>2.27037942</v>
      </c>
      <c r="G76" s="18" t="n">
        <v>473.09437592</v>
      </c>
      <c r="H76" s="20" t="n">
        <v>3.7147356</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413.58123169</v>
      </c>
      <c r="F77" s="20" t="n">
        <v>2.6758602</v>
      </c>
      <c r="G77" s="18" t="n">
        <v>455.4399728</v>
      </c>
      <c r="H77" s="20" t="n">
        <v>2.47106865</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490.6899627</v>
      </c>
      <c r="F78" s="20" t="n">
        <v>13.05537962</v>
      </c>
      <c r="G78" s="18" t="n">
        <v>525.92316862</v>
      </c>
      <c r="H78" s="20" t="n">
        <v>4.03024872</v>
      </c>
      <c r="I78" s="18" t="s">
        <v>481</v>
      </c>
      <c r="J78" s="20" t="s">
        <v>481</v>
      </c>
      <c r="K78" s="18" t="s">
        <v>481</v>
      </c>
      <c r="L78" s="20" t="s">
        <v>481</v>
      </c>
      <c r="M78" s="18" t="s">
        <v>481</v>
      </c>
      <c r="N78" s="20" t="s">
        <v>481</v>
      </c>
      <c r="O78" s="18" t="s">
        <v>481</v>
      </c>
      <c r="P78" s="20" t="s">
        <v>481</v>
      </c>
      <c r="Q78" s="18" t="s">
        <v>481</v>
      </c>
      <c r="R78" s="20" t="s">
        <v>481</v>
      </c>
    </row>
    <row customHeight="1" ht="25" r="79" spans="1:18">
      <c r="A79" s="15" t="s">
        <v>554</v>
      </c>
      <c r="B79" s="17" t="n">
        <v>1657</v>
      </c>
      <c r="C79" s="18">
        <f>(41.0/B79*100)</f>
        <v/>
      </c>
      <c r="D79" s="19" t="n">
        <v>1616</v>
      </c>
      <c r="E79" s="18" t="n">
        <v>465.22216475</v>
      </c>
      <c r="F79" s="20" t="n">
        <v>12.39357686</v>
      </c>
      <c r="G79" s="18" t="n">
        <v>478.97269604</v>
      </c>
      <c r="H79" s="20" t="n">
        <v>5.66169027</v>
      </c>
      <c r="I79" s="18" t="s">
        <v>481</v>
      </c>
      <c r="J79" s="20" t="s">
        <v>481</v>
      </c>
      <c r="K79" s="18" t="s">
        <v>481</v>
      </c>
      <c r="L79" s="20" t="s">
        <v>481</v>
      </c>
      <c r="M79" s="18" t="s">
        <v>481</v>
      </c>
      <c r="N79" s="20" t="s">
        <v>481</v>
      </c>
      <c r="O79" s="18" t="s">
        <v>481</v>
      </c>
      <c r="P79" s="20" t="s">
        <v>481</v>
      </c>
      <c r="Q79" s="18" t="n">
        <v>467.19897583</v>
      </c>
      <c r="R79" s="20" t="n">
        <v>53.01658552</v>
      </c>
    </row>
    <row r="80" spans="1:18">
      <c r="A80" s="15" t="s">
        <v>555</v>
      </c>
      <c r="B80" s="17" t="n">
        <v>7841</v>
      </c>
      <c r="C80" s="18">
        <f>(0.0/B80*100)</f>
        <v/>
      </c>
      <c r="D80" s="19" t="n">
        <v>7841</v>
      </c>
      <c r="E80" s="18" t="n">
        <v>453.05026459</v>
      </c>
      <c r="F80" s="20" t="n">
        <v>3.47462281</v>
      </c>
      <c r="G80" s="18" t="n">
        <v>461.41250891</v>
      </c>
      <c r="H80" s="20" t="n">
        <v>4.73604059</v>
      </c>
      <c r="I80" s="18" t="s">
        <v>481</v>
      </c>
      <c r="J80" s="20" t="s">
        <v>481</v>
      </c>
      <c r="K80" s="18" t="s">
        <v>481</v>
      </c>
      <c r="L80" s="20" t="s">
        <v>481</v>
      </c>
      <c r="M80" s="18" t="s">
        <v>481</v>
      </c>
      <c r="N80" s="20" t="s">
        <v>481</v>
      </c>
      <c r="O80" s="18" t="s">
        <v>481</v>
      </c>
      <c r="P80" s="20" t="s">
        <v>481</v>
      </c>
      <c r="Q80" s="18" t="n">
        <v>442.82529177</v>
      </c>
      <c r="R80" s="20" t="n">
        <v>15.49483907</v>
      </c>
    </row>
    <row r="81" spans="1:18">
      <c r="A81" s="23" t="s">
        <v>556</v>
      </c>
      <c r="B81" s="17" t="n">
        <v>8861</v>
      </c>
      <c r="C81" s="18">
        <f>(76.0/B81*100)</f>
        <v/>
      </c>
      <c r="D81" s="19" t="n">
        <v>8785</v>
      </c>
      <c r="E81" s="18" t="n">
        <v>445.75108309</v>
      </c>
      <c r="F81" s="20" t="n">
        <v>2.69539577</v>
      </c>
      <c r="G81" s="18" t="n">
        <v>409.47626201</v>
      </c>
      <c r="H81" s="20" t="n">
        <v>15.19944698</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767</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512.75873297</v>
      </c>
      <c r="F7" s="20" t="n">
        <v>1.81149231</v>
      </c>
      <c r="G7" s="18" t="n">
        <v>508.09427791</v>
      </c>
      <c r="H7" s="20" t="n">
        <v>2.55645394</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(0.0/B8*100)</f>
        <v/>
      </c>
      <c r="D8" s="19" t="n">
        <v>7007</v>
      </c>
      <c r="E8" s="18" t="s">
        <v>481</v>
      </c>
      <c r="F8" s="20" t="s">
        <v>481</v>
      </c>
      <c r="G8" s="18" t="s">
        <v>481</v>
      </c>
      <c r="H8" s="20" t="s">
        <v>481</v>
      </c>
      <c r="I8" s="18" t="s">
        <v>481</v>
      </c>
      <c r="J8" s="20" t="s">
        <v>481</v>
      </c>
      <c r="K8" s="18" t="s">
        <v>481</v>
      </c>
      <c r="L8" s="20" t="s">
        <v>481</v>
      </c>
      <c r="M8" s="18" t="n">
        <v>495.03748651</v>
      </c>
      <c r="N8" s="20" t="n">
        <v>2.4393445</v>
      </c>
      <c r="O8" s="18" t="s">
        <v>481</v>
      </c>
      <c r="P8" s="20" t="s">
        <v>481</v>
      </c>
      <c r="Q8" s="18" t="s">
        <v>481</v>
      </c>
      <c r="R8" s="20" t="s">
        <v>481</v>
      </c>
    </row>
    <row r="9" spans="1:18">
      <c r="A9" s="15" t="s">
        <v>484</v>
      </c>
      <c r="B9" s="17" t="n">
        <v>9651</v>
      </c>
      <c r="C9" s="18">
        <f>(0.0/B9*100)</f>
        <v/>
      </c>
      <c r="D9" s="19" t="n">
        <v>9651</v>
      </c>
      <c r="E9" s="18" t="s">
        <v>481</v>
      </c>
      <c r="F9" s="20" t="s">
        <v>481</v>
      </c>
      <c r="G9" s="18" t="s">
        <v>481</v>
      </c>
      <c r="H9" s="20" t="s">
        <v>481</v>
      </c>
      <c r="I9" s="18" t="s">
        <v>481</v>
      </c>
      <c r="J9" s="20" t="s">
        <v>481</v>
      </c>
      <c r="K9" s="18" t="s">
        <v>481</v>
      </c>
      <c r="L9" s="20" t="s">
        <v>481</v>
      </c>
      <c r="M9" s="18" t="n">
        <v>501.9997137</v>
      </c>
      <c r="N9" s="20" t="n">
        <v>2.28958879</v>
      </c>
      <c r="O9" s="18" t="s">
        <v>481</v>
      </c>
      <c r="P9" s="20" t="s">
        <v>481</v>
      </c>
      <c r="Q9" s="18" t="s">
        <v>481</v>
      </c>
      <c r="R9" s="20" t="s">
        <v>481</v>
      </c>
    </row>
    <row r="10" spans="1:18">
      <c r="A10" s="15" t="s">
        <v>485</v>
      </c>
      <c r="B10" s="17" t="n">
        <v>20058</v>
      </c>
      <c r="C10" s="18">
        <f>(545.0/B10*100)</f>
        <v/>
      </c>
      <c r="D10" s="19" t="n">
        <v>19513</v>
      </c>
      <c r="E10" s="18" t="n">
        <v>528.77859689</v>
      </c>
      <c r="F10" s="20" t="n">
        <v>2.35046943</v>
      </c>
      <c r="G10" s="18" t="n">
        <v>527.64097663</v>
      </c>
      <c r="H10" s="20" t="n">
        <v>2.79336068</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451.59159167</v>
      </c>
      <c r="F11" s="20" t="n">
        <v>2.60131349</v>
      </c>
      <c r="G11" s="18" t="n">
        <v>430.67004794</v>
      </c>
      <c r="H11" s="20" t="n">
        <v>3.89758046</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498.30545226</v>
      </c>
      <c r="F12" s="20" t="n">
        <v>2.0821804</v>
      </c>
      <c r="G12" s="18" t="n">
        <v>460.07910566</v>
      </c>
      <c r="H12" s="20" t="n">
        <v>6.89561463</v>
      </c>
      <c r="I12" s="18" t="s">
        <v>481</v>
      </c>
      <c r="J12" s="20" t="s">
        <v>481</v>
      </c>
      <c r="K12" s="18" t="s">
        <v>481</v>
      </c>
      <c r="L12" s="20" t="s">
        <v>481</v>
      </c>
      <c r="M12" s="18" t="n">
        <v>366.6777112</v>
      </c>
      <c r="N12" s="20" t="n">
        <v>14.39052153</v>
      </c>
      <c r="O12" s="18" t="s">
        <v>481</v>
      </c>
      <c r="P12" s="20" t="s">
        <v>481</v>
      </c>
      <c r="Q12" s="18" t="s">
        <v>481</v>
      </c>
      <c r="R12" s="20" t="s">
        <v>481</v>
      </c>
    </row>
    <row r="13" spans="1:18">
      <c r="A13" s="15" t="s">
        <v>488</v>
      </c>
      <c r="B13" s="17" t="n">
        <v>7161</v>
      </c>
      <c r="C13" s="18">
        <f>(0.0/B13*100)</f>
        <v/>
      </c>
      <c r="D13" s="19" t="n">
        <v>7161</v>
      </c>
      <c r="E13" s="18" t="s">
        <v>481</v>
      </c>
      <c r="F13" s="20" t="s">
        <v>481</v>
      </c>
      <c r="G13" s="18" t="s">
        <v>481</v>
      </c>
      <c r="H13" s="20" t="s">
        <v>481</v>
      </c>
      <c r="I13" s="18" t="s">
        <v>481</v>
      </c>
      <c r="J13" s="20" t="s">
        <v>481</v>
      </c>
      <c r="K13" s="18" t="s">
        <v>481</v>
      </c>
      <c r="L13" s="20" t="s">
        <v>481</v>
      </c>
      <c r="M13" s="18" t="n">
        <v>501.936887</v>
      </c>
      <c r="N13" s="20" t="n">
        <v>2.37547789</v>
      </c>
      <c r="O13" s="18" t="s">
        <v>481</v>
      </c>
      <c r="P13" s="20" t="s">
        <v>481</v>
      </c>
      <c r="Q13" s="18" t="s">
        <v>481</v>
      </c>
      <c r="R13" s="20" t="s">
        <v>481</v>
      </c>
    </row>
    <row r="14" spans="1:18">
      <c r="A14" s="15" t="s">
        <v>489</v>
      </c>
      <c r="B14" s="17" t="n">
        <v>5587</v>
      </c>
      <c r="C14" s="18">
        <f>(78.0/B14*100)</f>
        <v/>
      </c>
      <c r="D14" s="19" t="n">
        <v>5509</v>
      </c>
      <c r="E14" s="18" t="n">
        <v>531.15381285</v>
      </c>
      <c r="F14" s="20" t="n">
        <v>2.14750711</v>
      </c>
      <c r="G14" s="18" t="n">
        <v>541.43268203</v>
      </c>
      <c r="H14" s="20" t="n">
        <v>3.30833752</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519.75800556</v>
      </c>
      <c r="F15" s="20" t="n">
        <v>4.03520633</v>
      </c>
      <c r="G15" s="18" t="n">
        <v>535.53050841</v>
      </c>
      <c r="H15" s="20" t="n">
        <v>2.50327881</v>
      </c>
      <c r="I15" s="18" t="s">
        <v>481</v>
      </c>
      <c r="J15" s="20" t="s">
        <v>481</v>
      </c>
      <c r="K15" s="18" t="s">
        <v>481</v>
      </c>
      <c r="L15" s="20" t="s">
        <v>481</v>
      </c>
      <c r="M15" s="18" t="n">
        <v>375.95013089</v>
      </c>
      <c r="N15" s="20" t="n">
        <v>17.42774697</v>
      </c>
      <c r="O15" s="18" t="s">
        <v>481</v>
      </c>
      <c r="P15" s="20" t="s">
        <v>481</v>
      </c>
      <c r="Q15" s="18" t="s">
        <v>481</v>
      </c>
      <c r="R15" s="20" t="s">
        <v>481</v>
      </c>
    </row>
    <row r="16" spans="1:18">
      <c r="A16" s="15" t="s">
        <v>491</v>
      </c>
      <c r="B16" s="17" t="n">
        <v>6108</v>
      </c>
      <c r="C16" s="18">
        <f>(121.0/B16*100)</f>
        <v/>
      </c>
      <c r="D16" s="19" t="n">
        <v>5987</v>
      </c>
      <c r="E16" s="18" t="n">
        <v>418.14570012</v>
      </c>
      <c r="F16" s="20" t="n">
        <v>4.31672534</v>
      </c>
      <c r="G16" s="18" t="n">
        <v>517.50282434</v>
      </c>
      <c r="H16" s="20" t="n">
        <v>1.84521095</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512.0285853</v>
      </c>
      <c r="F17" s="20" t="n">
        <v>2.87114848</v>
      </c>
      <c r="G17" s="18" t="n">
        <v>549.6534725400001</v>
      </c>
      <c r="H17" s="20" t="n">
        <v>5.99742871</v>
      </c>
      <c r="I17" s="18" t="s">
        <v>481</v>
      </c>
      <c r="J17" s="20" t="s">
        <v>481</v>
      </c>
      <c r="K17" s="18" t="s">
        <v>481</v>
      </c>
      <c r="L17" s="20" t="s">
        <v>481</v>
      </c>
      <c r="M17" s="18" t="n">
        <v>360.48925247</v>
      </c>
      <c r="N17" s="20" t="n">
        <v>12.44339086</v>
      </c>
      <c r="O17" s="18" t="s">
        <v>481</v>
      </c>
      <c r="P17" s="20" t="s">
        <v>481</v>
      </c>
      <c r="Q17" s="18" t="s">
        <v>481</v>
      </c>
      <c r="R17" s="20" t="s">
        <v>481</v>
      </c>
    </row>
    <row r="18" spans="1:18">
      <c r="A18" s="15" t="s">
        <v>493</v>
      </c>
      <c r="B18" s="17" t="n">
        <v>5532</v>
      </c>
      <c r="C18" s="18">
        <f>(29.0/B18*100)</f>
        <v/>
      </c>
      <c r="D18" s="19" t="n">
        <v>5503</v>
      </c>
      <c r="E18" s="18" t="n">
        <v>456.37076704</v>
      </c>
      <c r="F18" s="20" t="n">
        <v>4.04190247</v>
      </c>
      <c r="G18" s="18" t="n">
        <v>444.82316167</v>
      </c>
      <c r="H18" s="20" t="n">
        <v>6.41718803</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461.15021412</v>
      </c>
      <c r="F19" s="20" t="n">
        <v>4.14467942</v>
      </c>
      <c r="G19" s="18" t="n">
        <v>488.23224932</v>
      </c>
      <c r="H19" s="20" t="n">
        <v>2.72150838</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475.22881847</v>
      </c>
      <c r="F20" s="20" t="n">
        <v>2.04329771</v>
      </c>
      <c r="G20" s="18" t="n">
        <v>470.28375325</v>
      </c>
      <c r="H20" s="20" t="n">
        <v>3.10550438</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(0.0/B21*100)</f>
        <v/>
      </c>
      <c r="D21" s="19" t="n">
        <v>5741</v>
      </c>
      <c r="E21" s="18" t="s">
        <v>481</v>
      </c>
      <c r="F21" s="20" t="s">
        <v>481</v>
      </c>
      <c r="G21" s="18" t="s">
        <v>481</v>
      </c>
      <c r="H21" s="20" t="s">
        <v>481</v>
      </c>
      <c r="I21" s="18" t="s">
        <v>481</v>
      </c>
      <c r="J21" s="20" t="s">
        <v>481</v>
      </c>
      <c r="K21" s="18" t="s">
        <v>481</v>
      </c>
      <c r="L21" s="20" t="s">
        <v>481</v>
      </c>
      <c r="M21" s="18" t="n">
        <v>502.57511553</v>
      </c>
      <c r="N21" s="20" t="n">
        <v>2.38602707</v>
      </c>
      <c r="O21" s="18" t="s">
        <v>481</v>
      </c>
      <c r="P21" s="20" t="s">
        <v>481</v>
      </c>
      <c r="Q21" s="18" t="s">
        <v>481</v>
      </c>
      <c r="R21" s="20" t="s">
        <v>481</v>
      </c>
    </row>
    <row r="22" spans="1:18">
      <c r="A22" s="15" t="s">
        <v>497</v>
      </c>
      <c r="B22" s="17" t="n">
        <v>6598</v>
      </c>
      <c r="C22" s="18">
        <f>(35.0/B22*100)</f>
        <v/>
      </c>
      <c r="D22" s="19" t="n">
        <v>6563</v>
      </c>
      <c r="E22" s="18" t="n">
        <v>476.21789439</v>
      </c>
      <c r="F22" s="20" t="n">
        <v>3.49483783</v>
      </c>
      <c r="G22" s="18" t="n">
        <v>420.75868109</v>
      </c>
      <c r="H22" s="20" t="n">
        <v>5.9132096</v>
      </c>
      <c r="I22" s="18" t="s">
        <v>481</v>
      </c>
      <c r="J22" s="20" t="s">
        <v>481</v>
      </c>
      <c r="K22" s="18" t="s">
        <v>481</v>
      </c>
      <c r="L22" s="20" t="s">
        <v>481</v>
      </c>
      <c r="M22" s="18" t="s">
        <v>481</v>
      </c>
      <c r="N22" s="20" t="s">
        <v>481</v>
      </c>
      <c r="O22" s="18" t="n">
        <v>432.35619256</v>
      </c>
      <c r="P22" s="20" t="n">
        <v>37.36730484</v>
      </c>
      <c r="Q22" s="18" t="s">
        <v>481</v>
      </c>
      <c r="R22" s="20" t="s">
        <v>481</v>
      </c>
    </row>
    <row r="23" spans="1:18">
      <c r="A23" s="15" t="s">
        <v>498</v>
      </c>
      <c r="B23" s="17" t="n">
        <v>11583</v>
      </c>
      <c r="C23" s="18">
        <f>(230.0/B23*100)</f>
        <v/>
      </c>
      <c r="D23" s="19" t="n">
        <v>11353</v>
      </c>
      <c r="E23" s="18" t="n">
        <v>490.39909557</v>
      </c>
      <c r="F23" s="20" t="n">
        <v>2.79146847</v>
      </c>
      <c r="G23" s="18" t="n">
        <v>463.74497776</v>
      </c>
      <c r="H23" s="20" t="n">
        <v>3.52098068</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(7.0/B24*100)</f>
        <v/>
      </c>
      <c r="D24" s="19" t="n">
        <v>6640</v>
      </c>
      <c r="E24" s="18" t="n">
        <v>537.83995596</v>
      </c>
      <c r="F24" s="20" t="n">
        <v>3.14385538</v>
      </c>
      <c r="G24" s="18" t="n">
        <v>545.04274028</v>
      </c>
      <c r="H24" s="20" t="n">
        <v>14.16098348</v>
      </c>
      <c r="I24" s="18" t="s">
        <v>481</v>
      </c>
      <c r="J24" s="20" t="s">
        <v>481</v>
      </c>
      <c r="K24" s="18" t="s">
        <v>481</v>
      </c>
      <c r="L24" s="20" t="s">
        <v>481</v>
      </c>
      <c r="M24" s="18" t="s">
        <v>481</v>
      </c>
      <c r="N24" s="20" t="s">
        <v>481</v>
      </c>
      <c r="O24" s="18" t="s">
        <v>481</v>
      </c>
      <c r="P24" s="20" t="s">
        <v>481</v>
      </c>
      <c r="Q24" s="18" t="s">
        <v>481</v>
      </c>
      <c r="R24" s="20" t="s">
        <v>481</v>
      </c>
    </row>
    <row r="25" spans="1:18">
      <c r="A25" s="15" t="s">
        <v>500</v>
      </c>
      <c r="B25" s="17" t="n">
        <v>5581</v>
      </c>
      <c r="C25" s="18">
        <f>(25.0/B25*100)</f>
        <v/>
      </c>
      <c r="D25" s="19" t="n">
        <v>5556</v>
      </c>
      <c r="E25" s="18" t="n">
        <v>508.0929522</v>
      </c>
      <c r="F25" s="20" t="n">
        <v>5.01879492</v>
      </c>
      <c r="G25" s="18" t="n">
        <v>522.72093871</v>
      </c>
      <c r="H25" s="20" t="n">
        <v>3.20924816</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(0.0/B26*100)</f>
        <v/>
      </c>
      <c r="D26" s="19" t="n">
        <v>4869</v>
      </c>
      <c r="E26" s="18" t="s">
        <v>481</v>
      </c>
      <c r="F26" s="20" t="s">
        <v>481</v>
      </c>
      <c r="G26" s="18" t="s">
        <v>481</v>
      </c>
      <c r="H26" s="20" t="s">
        <v>481</v>
      </c>
      <c r="I26" s="18" t="s">
        <v>481</v>
      </c>
      <c r="J26" s="20" t="s">
        <v>481</v>
      </c>
      <c r="K26" s="18" t="s">
        <v>481</v>
      </c>
      <c r="L26" s="20" t="s">
        <v>481</v>
      </c>
      <c r="M26" s="18" t="n">
        <v>490.22501828</v>
      </c>
      <c r="N26" s="20" t="n">
        <v>1.56028186</v>
      </c>
      <c r="O26" s="18" t="s">
        <v>481</v>
      </c>
      <c r="P26" s="20" t="s">
        <v>481</v>
      </c>
      <c r="Q26" s="18" t="s">
        <v>481</v>
      </c>
      <c r="R26" s="20" t="s">
        <v>481</v>
      </c>
    </row>
    <row r="27" spans="1:18">
      <c r="A27" s="15" t="s">
        <v>502</v>
      </c>
      <c r="B27" s="17" t="n">
        <v>5299</v>
      </c>
      <c r="C27" s="18">
        <f>(48.0/B27*100)</f>
        <v/>
      </c>
      <c r="D27" s="19" t="n">
        <v>5251</v>
      </c>
      <c r="E27" s="18" t="n">
        <v>481.39359212</v>
      </c>
      <c r="F27" s="20" t="n">
        <v>1.42341326</v>
      </c>
      <c r="G27" s="18" t="n">
        <v>488.89964617</v>
      </c>
      <c r="H27" s="20" t="n">
        <v>3.03587912</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420.92606956</v>
      </c>
      <c r="F28" s="20" t="n">
        <v>2.15662327</v>
      </c>
      <c r="G28" s="18" t="n">
        <v>384.1175682</v>
      </c>
      <c r="H28" s="20" t="n">
        <v>4.32764864</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n">
        <v>508.57480626</v>
      </c>
      <c r="N29" s="20" t="n">
        <v>2.25739586</v>
      </c>
      <c r="O29" s="18" t="s">
        <v>481</v>
      </c>
      <c r="P29" s="20" t="s">
        <v>481</v>
      </c>
      <c r="Q29" s="18" t="s">
        <v>481</v>
      </c>
      <c r="R29" s="20" t="s">
        <v>481</v>
      </c>
    </row>
    <row r="30" spans="1:18">
      <c r="A30" s="15" t="s">
        <v>505</v>
      </c>
      <c r="B30" s="17" t="n">
        <v>4520</v>
      </c>
      <c r="C30" s="18">
        <f>(140.0/B30*100)</f>
        <v/>
      </c>
      <c r="D30" s="19" t="n">
        <v>4380</v>
      </c>
      <c r="E30" s="18" t="n">
        <v>521.8246533400001</v>
      </c>
      <c r="F30" s="20" t="n">
        <v>2.45009358</v>
      </c>
      <c r="G30" s="18" t="n">
        <v>479.84161623</v>
      </c>
      <c r="H30" s="20" t="n">
        <v>5.58461922</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498.481109</v>
      </c>
      <c r="N31" s="20" t="n">
        <v>2.26238565</v>
      </c>
      <c r="O31" s="18" t="s">
        <v>481</v>
      </c>
      <c r="P31" s="20" t="s">
        <v>481</v>
      </c>
      <c r="Q31" s="18" t="s">
        <v>481</v>
      </c>
      <c r="R31" s="20" t="s">
        <v>481</v>
      </c>
    </row>
    <row r="32" spans="1:18">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n">
        <v>501.43533192</v>
      </c>
      <c r="N32" s="20" t="n">
        <v>2.50745183</v>
      </c>
      <c r="O32" s="18" t="s">
        <v>481</v>
      </c>
      <c r="P32" s="20" t="s">
        <v>481</v>
      </c>
      <c r="Q32" s="18" t="s">
        <v>481</v>
      </c>
      <c r="R32" s="20" t="s">
        <v>481</v>
      </c>
    </row>
    <row r="33" spans="1:18">
      <c r="A33" s="15" t="s">
        <v>508</v>
      </c>
      <c r="B33" s="17" t="n">
        <v>7325</v>
      </c>
      <c r="C33" s="18">
        <f>(78.0/B33*100)</f>
        <v/>
      </c>
      <c r="D33" s="19" t="n">
        <v>7247</v>
      </c>
      <c r="E33" s="18" t="n">
        <v>474.16242804</v>
      </c>
      <c r="F33" s="20" t="n">
        <v>2.52614089</v>
      </c>
      <c r="G33" s="18" t="n">
        <v>554.6257501</v>
      </c>
      <c r="H33" s="20" t="n">
        <v>2.88155391</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(0.0/B34*100)</f>
        <v/>
      </c>
      <c r="D34" s="19" t="n">
        <v>6350</v>
      </c>
      <c r="E34" s="18" t="s">
        <v>481</v>
      </c>
      <c r="F34" s="20" t="s">
        <v>481</v>
      </c>
      <c r="G34" s="18" t="s">
        <v>481</v>
      </c>
      <c r="H34" s="20" t="s">
        <v>481</v>
      </c>
      <c r="I34" s="18" t="s">
        <v>481</v>
      </c>
      <c r="J34" s="20" t="s">
        <v>481</v>
      </c>
      <c r="K34" s="18" t="s">
        <v>481</v>
      </c>
      <c r="L34" s="20" t="s">
        <v>481</v>
      </c>
      <c r="M34" s="18" t="n">
        <v>460.77485571</v>
      </c>
      <c r="N34" s="20" t="n">
        <v>2.59367752</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512.8635785500001</v>
      </c>
      <c r="P35" s="20" t="n">
        <v>1.32436738</v>
      </c>
      <c r="Q35" s="18" t="s">
        <v>481</v>
      </c>
      <c r="R35" s="20" t="s">
        <v>481</v>
      </c>
    </row>
    <row r="36" spans="1:18">
      <c r="A36" s="15" t="s">
        <v>511</v>
      </c>
      <c r="B36" s="17" t="n">
        <v>6736</v>
      </c>
      <c r="C36" s="18">
        <f>(40.0/B36*100)</f>
        <v/>
      </c>
      <c r="D36" s="19" t="n">
        <v>6696</v>
      </c>
      <c r="E36" s="18" t="n">
        <v>491.69384983</v>
      </c>
      <c r="F36" s="20" t="n">
        <v>2.30080775</v>
      </c>
      <c r="G36" s="18" t="n">
        <v>496.83566568</v>
      </c>
      <c r="H36" s="20" t="n">
        <v>2.74909485</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491.74117251</v>
      </c>
      <c r="F37" s="20" t="n">
        <v>3.89526332</v>
      </c>
      <c r="G37" s="18" t="n">
        <v>500.69535435</v>
      </c>
      <c r="H37" s="20" t="n">
        <v>5.1638791</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503.61586304</v>
      </c>
      <c r="F38" s="20" t="n">
        <v>2.91250623</v>
      </c>
      <c r="G38" s="18" t="n">
        <v>514.12933831</v>
      </c>
      <c r="H38" s="20" t="n">
        <v>6.07952164</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422.6634069</v>
      </c>
      <c r="F39" s="20" t="n">
        <v>4.10219614</v>
      </c>
      <c r="G39" s="18" t="n">
        <v>442.22465663</v>
      </c>
      <c r="H39" s="20" t="n">
        <v>12.53803123</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512.61035725</v>
      </c>
      <c r="F40" s="20" t="n">
        <v>2.67461174</v>
      </c>
      <c r="G40" s="18" t="n">
        <v>476.93453085</v>
      </c>
      <c r="H40" s="20" t="n">
        <v>6.07534493</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502.82246037</v>
      </c>
      <c r="F41" s="20" t="n">
        <v>2.97320259</v>
      </c>
      <c r="G41" s="18" t="n">
        <v>449.34479584</v>
      </c>
      <c r="H41" s="20" t="n">
        <v>6.61921729</v>
      </c>
      <c r="I41" s="18" t="s">
        <v>481</v>
      </c>
      <c r="J41" s="20" t="s">
        <v>481</v>
      </c>
      <c r="K41" s="18" t="s">
        <v>481</v>
      </c>
      <c r="L41" s="20" t="s">
        <v>481</v>
      </c>
      <c r="M41" s="18" t="n">
        <v>387.44235424</v>
      </c>
      <c r="N41" s="20" t="n">
        <v>14.52510266</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370.77025503</v>
      </c>
      <c r="F45" s="20" t="n">
        <v>3.7230799</v>
      </c>
      <c r="G45" s="18" t="n">
        <v>378.34156515</v>
      </c>
      <c r="H45" s="20" t="n">
        <v>2.62915943</v>
      </c>
      <c r="I45" s="18" t="s">
        <v>481</v>
      </c>
      <c r="J45" s="20" t="s">
        <v>481</v>
      </c>
      <c r="K45" s="18" t="s">
        <v>481</v>
      </c>
      <c r="L45" s="20" t="s">
        <v>481</v>
      </c>
      <c r="M45" s="18" t="n">
        <v>373.9782061</v>
      </c>
      <c r="N45" s="20" t="n">
        <v>9.55780176</v>
      </c>
      <c r="O45" s="18" t="n">
        <v>382.99025927</v>
      </c>
      <c r="P45" s="20" t="n">
        <v>29.72150889</v>
      </c>
      <c r="Q45" s="18" t="n">
        <v>364.89390089</v>
      </c>
      <c r="R45" s="20" t="n">
        <v>5.09744529</v>
      </c>
    </row>
    <row r="46" spans="1:18">
      <c r="A46" s="15" t="s">
        <v>521</v>
      </c>
      <c r="B46" s="17" t="n">
        <v>23141</v>
      </c>
      <c r="C46" s="18">
        <f>(1771.0/B46*100)</f>
        <v/>
      </c>
      <c r="D46" s="19" t="n">
        <v>21370</v>
      </c>
      <c r="E46" s="18" t="n">
        <v>399.32356597</v>
      </c>
      <c r="F46" s="20" t="n">
        <v>2.43964681</v>
      </c>
      <c r="G46" s="18" t="n">
        <v>408.86180589</v>
      </c>
      <c r="H46" s="20" t="n">
        <v>3.16499852</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451.04248612</v>
      </c>
      <c r="F47" s="20" t="n">
        <v>4.4109606</v>
      </c>
      <c r="G47" s="18" t="n">
        <v>435.70224611</v>
      </c>
      <c r="H47" s="20" t="n">
        <v>5.11924162</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516.4284297299999</v>
      </c>
      <c r="F48" s="20" t="n">
        <v>4.12660494</v>
      </c>
      <c r="G48" s="18" t="n">
        <v>521.73746877</v>
      </c>
      <c r="H48" s="20" t="n">
        <v>8.01652131</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434.74044133</v>
      </c>
      <c r="F49" s="20" t="n">
        <v>2.87266897</v>
      </c>
      <c r="G49" s="18" t="n">
        <v>411.56923029</v>
      </c>
      <c r="H49" s="20" t="n">
        <v>5.60566372</v>
      </c>
      <c r="I49" s="18" t="s">
        <v>481</v>
      </c>
      <c r="J49" s="20" t="s">
        <v>481</v>
      </c>
      <c r="K49" s="18" t="s">
        <v>481</v>
      </c>
      <c r="L49" s="20" t="s">
        <v>481</v>
      </c>
      <c r="M49" s="18" t="s">
        <v>481</v>
      </c>
      <c r="N49" s="20" t="s">
        <v>481</v>
      </c>
      <c r="O49" s="18" t="s">
        <v>481</v>
      </c>
      <c r="P49" s="20" t="s">
        <v>481</v>
      </c>
      <c r="Q49" s="18" t="n">
        <v>367.04220351</v>
      </c>
      <c r="R49" s="20" t="n">
        <v>11.13863824</v>
      </c>
    </row>
    <row r="50" spans="1:18">
      <c r="A50" s="15" t="s">
        <v>525</v>
      </c>
      <c r="B50" s="17" t="n">
        <v>11795</v>
      </c>
      <c r="C50" s="18">
        <f>(249.0/B50*100)</f>
        <v/>
      </c>
      <c r="D50" s="19" t="n">
        <v>11546</v>
      </c>
      <c r="E50" s="18" t="n">
        <v>418.69125849</v>
      </c>
      <c r="F50" s="20" t="n">
        <v>2.36626722</v>
      </c>
      <c r="G50" s="18" t="n">
        <v>407.84274916</v>
      </c>
      <c r="H50" s="20" t="n">
        <v>3.34408144</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(0.0/B51*100)</f>
        <v/>
      </c>
      <c r="D51" s="19" t="n">
        <v>6866</v>
      </c>
      <c r="E51" s="18" t="s">
        <v>481</v>
      </c>
      <c r="F51" s="20" t="s">
        <v>481</v>
      </c>
      <c r="G51" s="18" t="s">
        <v>481</v>
      </c>
      <c r="H51" s="20" t="s">
        <v>481</v>
      </c>
      <c r="I51" s="18" t="s">
        <v>481</v>
      </c>
      <c r="J51" s="20" t="s">
        <v>481</v>
      </c>
      <c r="K51" s="18" t="s">
        <v>481</v>
      </c>
      <c r="L51" s="20" t="s">
        <v>481</v>
      </c>
      <c r="M51" s="18" t="n">
        <v>419.60803314</v>
      </c>
      <c r="N51" s="20" t="n">
        <v>2.07453394</v>
      </c>
      <c r="O51" s="18" t="s">
        <v>481</v>
      </c>
      <c r="P51" s="20" t="s">
        <v>481</v>
      </c>
      <c r="Q51" s="18" t="s">
        <v>481</v>
      </c>
      <c r="R51" s="20" t="s">
        <v>481</v>
      </c>
    </row>
    <row r="52" spans="1:18">
      <c r="A52" s="15" t="s">
        <v>527</v>
      </c>
      <c r="B52" s="17" t="n">
        <v>5809</v>
      </c>
      <c r="C52" s="18">
        <f>(85.0/B52*100)</f>
        <v/>
      </c>
      <c r="D52" s="19" t="n">
        <v>5724</v>
      </c>
      <c r="E52" s="18" t="n">
        <v>470.92430935</v>
      </c>
      <c r="F52" s="20" t="n">
        <v>2.80277693</v>
      </c>
      <c r="G52" s="18" t="n">
        <v>490.76807015</v>
      </c>
      <c r="H52" s="20" t="n">
        <v>3.68867744</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(0.0/B53*100)</f>
        <v/>
      </c>
      <c r="D53" s="19" t="n">
        <v>5571</v>
      </c>
      <c r="E53" s="18" t="s">
        <v>481</v>
      </c>
      <c r="F53" s="20" t="s">
        <v>481</v>
      </c>
      <c r="G53" s="18" t="s">
        <v>481</v>
      </c>
      <c r="H53" s="20" t="s">
        <v>481</v>
      </c>
      <c r="I53" s="18" t="s">
        <v>481</v>
      </c>
      <c r="J53" s="20" t="s">
        <v>481</v>
      </c>
      <c r="K53" s="18" t="s">
        <v>481</v>
      </c>
      <c r="L53" s="20" t="s">
        <v>481</v>
      </c>
      <c r="M53" s="18" t="n">
        <v>432.5767659</v>
      </c>
      <c r="N53" s="20" t="n">
        <v>1.3789965</v>
      </c>
      <c r="O53" s="18" t="s">
        <v>481</v>
      </c>
      <c r="P53" s="20" t="s">
        <v>481</v>
      </c>
      <c r="Q53" s="18" t="s">
        <v>481</v>
      </c>
      <c r="R53" s="20" t="s">
        <v>481</v>
      </c>
    </row>
    <row r="54" spans="1:18">
      <c r="A54" s="15" t="s">
        <v>529</v>
      </c>
      <c r="B54" s="17" t="n">
        <v>4740</v>
      </c>
      <c r="C54" s="18">
        <f>(241.0/B54*100)</f>
        <v/>
      </c>
      <c r="D54" s="19" t="n">
        <v>4499</v>
      </c>
      <c r="E54" s="18" t="n">
        <v>336.27878983</v>
      </c>
      <c r="F54" s="20" t="n">
        <v>2.97035586</v>
      </c>
      <c r="G54" s="18" t="n">
        <v>324.35657826</v>
      </c>
      <c r="H54" s="20" t="n">
        <v>3.15892663</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414.61932993</v>
      </c>
      <c r="F55" s="20" t="n">
        <v>2.39296452</v>
      </c>
      <c r="G55" s="18" t="n">
        <v>368.49822539</v>
      </c>
      <c r="H55" s="20" t="n">
        <v>5.86876948</v>
      </c>
      <c r="I55" s="18" t="s">
        <v>481</v>
      </c>
      <c r="J55" s="20" t="s">
        <v>481</v>
      </c>
      <c r="K55" s="18" t="s">
        <v>481</v>
      </c>
      <c r="L55" s="20" t="s">
        <v>481</v>
      </c>
      <c r="M55" s="18" t="n">
        <v>453.3647</v>
      </c>
      <c r="N55" s="20" t="n">
        <v>37.19456019</v>
      </c>
      <c r="O55" s="18" t="n">
        <v>432.85613823</v>
      </c>
      <c r="P55" s="20" t="n">
        <v>15.45224092</v>
      </c>
      <c r="Q55" s="18" t="n">
        <v>339.48203759</v>
      </c>
      <c r="R55" s="20" t="n">
        <v>18.53074197</v>
      </c>
    </row>
    <row r="56" spans="1:18">
      <c r="A56" s="15" t="s">
        <v>531</v>
      </c>
      <c r="B56" s="17" t="n">
        <v>5359</v>
      </c>
      <c r="C56" s="18">
        <f>(77.0/B56*100)</f>
        <v/>
      </c>
      <c r="D56" s="19" t="n">
        <v>5282</v>
      </c>
      <c r="E56" s="18" t="n">
        <v>525.1598664099999</v>
      </c>
      <c r="F56" s="20" t="n">
        <v>2.44728783</v>
      </c>
      <c r="G56" s="18" t="n">
        <v>512.81414049</v>
      </c>
      <c r="H56" s="20" t="n">
        <v>4.90502656</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398.93062601</v>
      </c>
      <c r="F57" s="20" t="n">
        <v>3.04339773</v>
      </c>
      <c r="G57" s="18" t="n">
        <v>409.28129564</v>
      </c>
      <c r="H57" s="20" t="n">
        <v>2.8565725</v>
      </c>
      <c r="I57" s="18" t="s">
        <v>481</v>
      </c>
      <c r="J57" s="20" t="s">
        <v>481</v>
      </c>
      <c r="K57" s="18" t="s">
        <v>481</v>
      </c>
      <c r="L57" s="20" t="s">
        <v>481</v>
      </c>
      <c r="M57" s="18" t="s">
        <v>481</v>
      </c>
      <c r="N57" s="20" t="s">
        <v>481</v>
      </c>
      <c r="O57" s="18" t="s">
        <v>481</v>
      </c>
      <c r="P57" s="20" t="s">
        <v>481</v>
      </c>
      <c r="Q57" s="18" t="n">
        <v>392.9774277</v>
      </c>
      <c r="R57" s="20" t="n">
        <v>7.39826837</v>
      </c>
    </row>
    <row r="58" spans="1:18">
      <c r="A58" s="15" t="s">
        <v>533</v>
      </c>
      <c r="B58" s="17" t="n">
        <v>7267</v>
      </c>
      <c r="C58" s="18">
        <f>(10.0/B58*100)</f>
        <v/>
      </c>
      <c r="D58" s="19" t="n">
        <v>7257</v>
      </c>
      <c r="E58" s="18" t="n">
        <v>399.5491717</v>
      </c>
      <c r="F58" s="20" t="n">
        <v>3.14231159</v>
      </c>
      <c r="G58" s="18" t="n">
        <v>415.13703743</v>
      </c>
      <c r="H58" s="20" t="n">
        <v>2.95119357</v>
      </c>
      <c r="I58" s="18" t="s">
        <v>481</v>
      </c>
      <c r="J58" s="20" t="s">
        <v>481</v>
      </c>
      <c r="K58" s="18" t="s">
        <v>481</v>
      </c>
      <c r="L58" s="20" t="s">
        <v>481</v>
      </c>
      <c r="M58" s="18" t="s">
        <v>481</v>
      </c>
      <c r="N58" s="20" t="s">
        <v>481</v>
      </c>
      <c r="O58" s="18" t="n">
        <v>304.19919817</v>
      </c>
      <c r="P58" s="20" t="n">
        <v>25.01193868</v>
      </c>
      <c r="Q58" s="18" t="n">
        <v>347.55151106</v>
      </c>
      <c r="R58" s="20" t="n">
        <v>15.27536791</v>
      </c>
    </row>
    <row r="59" spans="1:18">
      <c r="A59" s="15" t="s">
        <v>534</v>
      </c>
      <c r="B59" s="17" t="n">
        <v>4826</v>
      </c>
      <c r="C59" s="18">
        <f>(26.0/B59*100)</f>
        <v/>
      </c>
      <c r="D59" s="19" t="n">
        <v>4800</v>
      </c>
      <c r="E59" s="18" t="n">
        <v>373.25308212</v>
      </c>
      <c r="F59" s="20" t="n">
        <v>3.13302382</v>
      </c>
      <c r="G59" s="18" t="n">
        <v>384.31261328</v>
      </c>
      <c r="H59" s="20" t="n">
        <v>1.97236666</v>
      </c>
      <c r="I59" s="18" t="s">
        <v>481</v>
      </c>
      <c r="J59" s="20" t="s">
        <v>481</v>
      </c>
      <c r="K59" s="18" t="s">
        <v>481</v>
      </c>
      <c r="L59" s="20" t="s">
        <v>481</v>
      </c>
      <c r="M59" s="18" t="s">
        <v>481</v>
      </c>
      <c r="N59" s="20" t="s">
        <v>481</v>
      </c>
      <c r="O59" s="18" t="n">
        <v>301.40223963</v>
      </c>
      <c r="P59" s="20" t="n">
        <v>26.73896553</v>
      </c>
      <c r="Q59" s="18" t="n">
        <v>345.74318932</v>
      </c>
      <c r="R59" s="20" t="n">
        <v>4.62094544</v>
      </c>
    </row>
    <row r="60" spans="1:18">
      <c r="A60" s="15" t="s">
        <v>535</v>
      </c>
      <c r="B60" s="17" t="n">
        <v>4546</v>
      </c>
      <c r="C60" s="18">
        <f>(15.0/B60*100)</f>
        <v/>
      </c>
      <c r="D60" s="19" t="n">
        <v>4531</v>
      </c>
      <c r="E60" s="18" t="n">
        <v>377.4771558</v>
      </c>
      <c r="F60" s="20" t="n">
        <v>4.95784104</v>
      </c>
      <c r="G60" s="18" t="n">
        <v>400.17024405</v>
      </c>
      <c r="H60" s="20" t="n">
        <v>4.2608277</v>
      </c>
      <c r="I60" s="18" t="s">
        <v>481</v>
      </c>
      <c r="J60" s="20" t="s">
        <v>481</v>
      </c>
      <c r="K60" s="18" t="s">
        <v>481</v>
      </c>
      <c r="L60" s="20" t="s">
        <v>481</v>
      </c>
      <c r="M60" s="18" t="s">
        <v>481</v>
      </c>
      <c r="N60" s="20" t="s">
        <v>481</v>
      </c>
      <c r="O60" s="18" t="n">
        <v>395.4684372</v>
      </c>
      <c r="P60" s="20" t="n">
        <v>54.75364333</v>
      </c>
      <c r="Q60" s="18" t="n">
        <v>374.77750166</v>
      </c>
      <c r="R60" s="20" t="n">
        <v>7.06986887</v>
      </c>
    </row>
    <row r="61" spans="1:18">
      <c r="A61" s="15" t="s">
        <v>536</v>
      </c>
      <c r="B61" s="17" t="n">
        <v>6525</v>
      </c>
      <c r="C61" s="18">
        <f>(148.0/B61*100)</f>
        <v/>
      </c>
      <c r="D61" s="19" t="n">
        <v>6377</v>
      </c>
      <c r="E61" s="18" t="n">
        <v>479.71638506</v>
      </c>
      <c r="F61" s="20" t="n">
        <v>2.60205808</v>
      </c>
      <c r="G61" s="18" t="n">
        <v>429.86137782</v>
      </c>
      <c r="H61" s="20" t="n">
        <v>5.5101355</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526.69331484</v>
      </c>
      <c r="F62" s="20" t="n">
        <v>1.33814984</v>
      </c>
      <c r="G62" s="18" t="n">
        <v>531.92466898</v>
      </c>
      <c r="H62" s="20" t="n">
        <v>1.89250986</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383.68238779</v>
      </c>
      <c r="N63" s="20" t="n">
        <v>1.24851448</v>
      </c>
      <c r="O63" s="18" t="s">
        <v>481</v>
      </c>
      <c r="P63" s="20" t="s">
        <v>481</v>
      </c>
      <c r="Q63" s="18" t="s">
        <v>481</v>
      </c>
      <c r="R63" s="20" t="s">
        <v>481</v>
      </c>
    </row>
    <row r="64" spans="1:18">
      <c r="A64" s="15" t="s">
        <v>539</v>
      </c>
      <c r="B64" s="17" t="n">
        <v>3634</v>
      </c>
      <c r="C64" s="18">
        <f>(3.0/B64*100)</f>
        <v/>
      </c>
      <c r="D64" s="19" t="n">
        <v>3631</v>
      </c>
      <c r="E64" s="18" t="n">
        <v>463.98858641</v>
      </c>
      <c r="F64" s="20" t="n">
        <v>2.31578012</v>
      </c>
      <c r="G64" s="18" t="n">
        <v>488.58354274</v>
      </c>
      <c r="H64" s="20" t="n">
        <v>4.58631502</v>
      </c>
      <c r="I64" s="18" t="s">
        <v>481</v>
      </c>
      <c r="J64" s="20" t="s">
        <v>481</v>
      </c>
      <c r="K64" s="18" t="s">
        <v>481</v>
      </c>
      <c r="L64" s="20" t="s">
        <v>481</v>
      </c>
      <c r="M64" s="18" t="n">
        <v>475.66657374</v>
      </c>
      <c r="N64" s="20" t="n">
        <v>83.49888475</v>
      </c>
      <c r="O64" s="18" t="n">
        <v>306.46866744</v>
      </c>
      <c r="P64" s="20" t="n">
        <v>143.20464624</v>
      </c>
      <c r="Q64" s="18" t="n">
        <v>455.81636052</v>
      </c>
      <c r="R64" s="20" t="n">
        <v>3.19096293</v>
      </c>
    </row>
    <row r="65" spans="1:18">
      <c r="A65" s="15" t="s">
        <v>540</v>
      </c>
      <c r="B65" s="17" t="n">
        <v>5325</v>
      </c>
      <c r="C65" s="18">
        <f>(14.0/B65*100)</f>
        <v/>
      </c>
      <c r="D65" s="19" t="n">
        <v>5311</v>
      </c>
      <c r="E65" s="18" t="n">
        <v>428.42525675</v>
      </c>
      <c r="F65" s="20" t="n">
        <v>2.10573752</v>
      </c>
      <c r="G65" s="18" t="n">
        <v>429.11111093</v>
      </c>
      <c r="H65" s="20" t="n">
        <v>4.64822035</v>
      </c>
      <c r="I65" s="18" t="s">
        <v>481</v>
      </c>
      <c r="J65" s="20" t="s">
        <v>481</v>
      </c>
      <c r="K65" s="18" t="s">
        <v>481</v>
      </c>
      <c r="L65" s="20" t="s">
        <v>481</v>
      </c>
      <c r="M65" s="18" t="n">
        <v>394.77517956</v>
      </c>
      <c r="N65" s="20" t="n">
        <v>44.30751533</v>
      </c>
      <c r="O65" s="18" t="n">
        <v>478.5708</v>
      </c>
      <c r="P65" s="20" t="n">
        <v>23.56639051</v>
      </c>
      <c r="Q65" s="18" t="n">
        <v>394.23297913</v>
      </c>
      <c r="R65" s="20" t="n">
        <v>13.43818884</v>
      </c>
    </row>
    <row r="66" spans="1:18">
      <c r="A66" s="15" t="s">
        <v>541</v>
      </c>
      <c r="B66" s="17" t="n">
        <v>5665</v>
      </c>
      <c r="C66" s="18">
        <f>(0.0/B66*100)</f>
        <v/>
      </c>
      <c r="D66" s="19" t="n">
        <v>5665</v>
      </c>
      <c r="E66" s="18" t="s">
        <v>481</v>
      </c>
      <c r="F66" s="20" t="s">
        <v>481</v>
      </c>
      <c r="G66" s="18" t="s">
        <v>481</v>
      </c>
      <c r="H66" s="20" t="s">
        <v>481</v>
      </c>
      <c r="I66" s="18" t="s">
        <v>481</v>
      </c>
      <c r="J66" s="20" t="s">
        <v>481</v>
      </c>
      <c r="K66" s="18" t="s">
        <v>481</v>
      </c>
      <c r="L66" s="20" t="s">
        <v>481</v>
      </c>
      <c r="M66" s="18" t="n">
        <v>411.31364817</v>
      </c>
      <c r="N66" s="20" t="n">
        <v>1.02925596</v>
      </c>
      <c r="O66" s="18" t="s">
        <v>481</v>
      </c>
      <c r="P66" s="20" t="s">
        <v>481</v>
      </c>
      <c r="Q66" s="18" t="s">
        <v>481</v>
      </c>
      <c r="R66" s="20" t="s">
        <v>481</v>
      </c>
    </row>
    <row r="67" spans="1:18">
      <c r="A67" s="15" t="s">
        <v>542</v>
      </c>
      <c r="B67" s="17" t="n">
        <v>6971</v>
      </c>
      <c r="C67" s="18">
        <f>(396.0/B67*100)</f>
        <v/>
      </c>
      <c r="D67" s="19" t="n">
        <v>6575</v>
      </c>
      <c r="E67" s="18" t="n">
        <v>405.39033551</v>
      </c>
      <c r="F67" s="20" t="n">
        <v>2.48725615</v>
      </c>
      <c r="G67" s="18" t="n">
        <v>391.862325</v>
      </c>
      <c r="H67" s="20" t="n">
        <v>3.28481311</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422.63708205</v>
      </c>
      <c r="F68" s="20" t="n">
        <v>1.00791792</v>
      </c>
      <c r="G68" s="18" t="n">
        <v>403.78506224</v>
      </c>
      <c r="H68" s="20" t="n">
        <v>2.38963078</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435.11138111</v>
      </c>
      <c r="F69" s="20" t="n">
        <v>3.2999992</v>
      </c>
      <c r="G69" s="18" t="n">
        <v>434.81832583</v>
      </c>
      <c r="H69" s="20" t="n">
        <v>4.99332423</v>
      </c>
      <c r="I69" s="18" t="s">
        <v>481</v>
      </c>
      <c r="J69" s="20" t="s">
        <v>481</v>
      </c>
      <c r="K69" s="18" t="s">
        <v>481</v>
      </c>
      <c r="L69" s="20" t="s">
        <v>481</v>
      </c>
      <c r="M69" s="18" t="s">
        <v>481</v>
      </c>
      <c r="N69" s="20" t="s">
        <v>481</v>
      </c>
      <c r="O69" s="18" t="s">
        <v>481</v>
      </c>
      <c r="P69" s="20" t="s">
        <v>481</v>
      </c>
      <c r="Q69" s="18" t="n">
        <v>392.68683266</v>
      </c>
      <c r="R69" s="20" t="n">
        <v>25.52795686</v>
      </c>
    </row>
    <row r="70" spans="1:18">
      <c r="A70" s="15" t="s">
        <v>545</v>
      </c>
      <c r="B70" s="17" t="n">
        <v>6036</v>
      </c>
      <c r="C70" s="18">
        <f>(223.0/B70*100)</f>
        <v/>
      </c>
      <c r="D70" s="19" t="n">
        <v>5813</v>
      </c>
      <c r="E70" s="18" t="n">
        <v>490.21614339</v>
      </c>
      <c r="F70" s="20" t="n">
        <v>2.9458154</v>
      </c>
      <c r="G70" s="18" t="n">
        <v>453.41516437</v>
      </c>
      <c r="H70" s="20" t="n">
        <v>4.8440941</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(0.0/B71*100)</f>
        <v/>
      </c>
      <c r="D71" s="19" t="n">
        <v>6115</v>
      </c>
      <c r="E71" s="18" t="s">
        <v>481</v>
      </c>
      <c r="F71" s="20" t="s">
        <v>481</v>
      </c>
      <c r="G71" s="18" t="s">
        <v>481</v>
      </c>
      <c r="H71" s="20" t="s">
        <v>481</v>
      </c>
      <c r="I71" s="18" t="s">
        <v>481</v>
      </c>
      <c r="J71" s="20" t="s">
        <v>481</v>
      </c>
      <c r="K71" s="18" t="s">
        <v>481</v>
      </c>
      <c r="L71" s="20" t="s">
        <v>481</v>
      </c>
      <c r="M71" s="18" t="n">
        <v>555.57467994</v>
      </c>
      <c r="N71" s="20" t="n">
        <v>1.19601801</v>
      </c>
      <c r="O71" s="18" t="s">
        <v>481</v>
      </c>
      <c r="P71" s="20" t="s">
        <v>481</v>
      </c>
      <c r="Q71" s="18" t="s">
        <v>481</v>
      </c>
      <c r="R71" s="20" t="s">
        <v>481</v>
      </c>
    </row>
    <row r="72" spans="1:18">
      <c r="A72" s="15" t="s">
        <v>547</v>
      </c>
      <c r="B72" s="17" t="n">
        <v>7708</v>
      </c>
      <c r="C72" s="18">
        <f>(5.0/B72*100)</f>
        <v/>
      </c>
      <c r="D72" s="19" t="n">
        <v>7703</v>
      </c>
      <c r="E72" s="18" t="n">
        <v>510.80488301</v>
      </c>
      <c r="F72" s="20" t="n">
        <v>3.39126716</v>
      </c>
      <c r="G72" s="18" t="n">
        <v>552.80535853</v>
      </c>
      <c r="H72" s="20" t="n">
        <v>3.31038448</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422.99808167</v>
      </c>
      <c r="F73" s="20" t="n">
        <v>2.94105171</v>
      </c>
      <c r="G73" s="18" t="n">
        <v>420.36534468</v>
      </c>
      <c r="H73" s="20" t="n">
        <v>3.62956585</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425.40991261</v>
      </c>
      <c r="F74" s="20" t="n">
        <v>1.61335266</v>
      </c>
      <c r="G74" s="18" t="n">
        <v>425.15071222</v>
      </c>
      <c r="H74" s="20" t="n">
        <v>5.03205227</v>
      </c>
      <c r="I74" s="18" t="s">
        <v>481</v>
      </c>
      <c r="J74" s="20" t="s">
        <v>481</v>
      </c>
      <c r="K74" s="18" t="s">
        <v>481</v>
      </c>
      <c r="L74" s="20" t="s">
        <v>481</v>
      </c>
      <c r="M74" s="18" t="s">
        <v>481</v>
      </c>
      <c r="N74" s="20" t="s">
        <v>481</v>
      </c>
      <c r="O74" s="18" t="n">
        <v>507.8893</v>
      </c>
      <c r="P74" s="20" t="n">
        <v>30.93915929</v>
      </c>
      <c r="Q74" s="18" t="n">
        <v>436.56332576</v>
      </c>
      <c r="R74" s="20" t="n">
        <v>8.288734010000001</v>
      </c>
    </row>
    <row r="75" spans="1:18">
      <c r="A75" s="15" t="s">
        <v>550</v>
      </c>
      <c r="B75" s="17" t="n">
        <v>5375</v>
      </c>
      <c r="C75" s="18">
        <f>(244.0/B75*100)</f>
        <v/>
      </c>
      <c r="D75" s="19" t="n">
        <v>5131</v>
      </c>
      <c r="E75" s="18" t="n">
        <v>368.0800657</v>
      </c>
      <c r="F75" s="20" t="n">
        <v>3.07090687</v>
      </c>
      <c r="G75" s="18" t="n">
        <v>393.244723</v>
      </c>
      <c r="H75" s="20" t="n">
        <v>2.37001817</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446.10145355</v>
      </c>
      <c r="F76" s="20" t="n">
        <v>2.86887114</v>
      </c>
      <c r="G76" s="18" t="n">
        <v>422.08710553</v>
      </c>
      <c r="H76" s="20" t="n">
        <v>2.85734566</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402.45613166</v>
      </c>
      <c r="F77" s="20" t="n">
        <v>3.26271882</v>
      </c>
      <c r="G77" s="18" t="n">
        <v>465.58738122</v>
      </c>
      <c r="H77" s="20" t="n">
        <v>2.28447056</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524.64451931</v>
      </c>
      <c r="N78" s="20" t="n">
        <v>3.91006783</v>
      </c>
      <c r="O78" s="18" t="s">
        <v>481</v>
      </c>
      <c r="P78" s="20" t="s">
        <v>481</v>
      </c>
      <c r="Q78" s="18" t="s">
        <v>481</v>
      </c>
      <c r="R78" s="20" t="s">
        <v>481</v>
      </c>
    </row>
    <row customHeight="1" ht="25" r="79" spans="1:18">
      <c r="A79" s="15" t="s">
        <v>554</v>
      </c>
      <c r="B79" s="17" t="n">
        <v>1657</v>
      </c>
      <c r="C79" s="18">
        <f>(41.0/B79*100)</f>
        <v/>
      </c>
      <c r="D79" s="19" t="n">
        <v>1616</v>
      </c>
      <c r="E79" s="18" t="n">
        <v>475.51235791</v>
      </c>
      <c r="F79" s="20" t="n">
        <v>6.51924479</v>
      </c>
      <c r="G79" s="18" t="n">
        <v>460.45859582</v>
      </c>
      <c r="H79" s="20" t="n">
        <v>12.20012562</v>
      </c>
      <c r="I79" s="18" t="s">
        <v>481</v>
      </c>
      <c r="J79" s="20" t="s">
        <v>481</v>
      </c>
      <c r="K79" s="18" t="s">
        <v>481</v>
      </c>
      <c r="L79" s="20" t="s">
        <v>481</v>
      </c>
      <c r="M79" s="18" t="s">
        <v>481</v>
      </c>
      <c r="N79" s="20" t="s">
        <v>481</v>
      </c>
      <c r="O79" s="18" t="s">
        <v>481</v>
      </c>
      <c r="P79" s="20" t="s">
        <v>481</v>
      </c>
      <c r="Q79" s="18" t="n">
        <v>467.19897583</v>
      </c>
      <c r="R79" s="20" t="n">
        <v>53.01658552</v>
      </c>
    </row>
    <row r="80" spans="1:18">
      <c r="A80" s="15" t="s">
        <v>555</v>
      </c>
      <c r="B80" s="17" t="n">
        <v>7841</v>
      </c>
      <c r="C80" s="18">
        <f>(0.0/B80*100)</f>
        <v/>
      </c>
      <c r="D80" s="19" t="n">
        <v>7841</v>
      </c>
      <c r="E80" s="18" t="n">
        <v>452.89460857</v>
      </c>
      <c r="F80" s="20" t="n">
        <v>3.88278112</v>
      </c>
      <c r="G80" s="18" t="n">
        <v>467.10395542</v>
      </c>
      <c r="H80" s="20" t="n">
        <v>4.88766263</v>
      </c>
      <c r="I80" s="18" t="s">
        <v>481</v>
      </c>
      <c r="J80" s="20" t="s">
        <v>481</v>
      </c>
      <c r="K80" s="18" t="s">
        <v>481</v>
      </c>
      <c r="L80" s="20" t="s">
        <v>481</v>
      </c>
      <c r="M80" s="18" t="s">
        <v>481</v>
      </c>
      <c r="N80" s="20" t="s">
        <v>481</v>
      </c>
      <c r="O80" s="18" t="s">
        <v>481</v>
      </c>
      <c r="P80" s="20" t="s">
        <v>481</v>
      </c>
      <c r="Q80" s="18" t="n">
        <v>435.67602831</v>
      </c>
      <c r="R80" s="20" t="n">
        <v>14.47252338</v>
      </c>
    </row>
    <row r="81" spans="1:18">
      <c r="A81" s="23" t="s">
        <v>556</v>
      </c>
      <c r="B81" s="17" t="n">
        <v>8861</v>
      </c>
      <c r="C81" s="18">
        <f>(0.0/B81*100)</f>
        <v/>
      </c>
      <c r="D81" s="19" t="n">
        <v>8861</v>
      </c>
      <c r="E81" s="18" t="s">
        <v>481</v>
      </c>
      <c r="F81" s="20" t="s">
        <v>481</v>
      </c>
      <c r="G81" s="18" t="s">
        <v>481</v>
      </c>
      <c r="H81" s="20" t="s">
        <v>481</v>
      </c>
      <c r="I81" s="18" t="s">
        <v>481</v>
      </c>
      <c r="J81" s="20" t="s">
        <v>481</v>
      </c>
      <c r="K81" s="18" t="s">
        <v>481</v>
      </c>
      <c r="L81" s="20" t="s">
        <v>481</v>
      </c>
      <c r="M81" s="18" t="n">
        <v>442.94752097</v>
      </c>
      <c r="N81" s="20" t="n">
        <v>3.00356581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768</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508.34197876</v>
      </c>
      <c r="F7" s="20" t="n">
        <v>1.79036008</v>
      </c>
      <c r="G7" s="18" t="n">
        <v>517.36181608</v>
      </c>
      <c r="H7" s="20" t="n">
        <v>2.20456952</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(0.0/B8*100)</f>
        <v/>
      </c>
      <c r="D8" s="19" t="n">
        <v>7007</v>
      </c>
      <c r="E8" s="18" t="s">
        <v>481</v>
      </c>
      <c r="F8" s="20" t="s">
        <v>481</v>
      </c>
      <c r="G8" s="18" t="s">
        <v>481</v>
      </c>
      <c r="H8" s="20" t="s">
        <v>481</v>
      </c>
      <c r="I8" s="18" t="s">
        <v>481</v>
      </c>
      <c r="J8" s="20" t="s">
        <v>481</v>
      </c>
      <c r="K8" s="18" t="s">
        <v>481</v>
      </c>
      <c r="L8" s="20" t="s">
        <v>481</v>
      </c>
      <c r="M8" s="18" t="n">
        <v>495.03748651</v>
      </c>
      <c r="N8" s="20" t="n">
        <v>2.4393445</v>
      </c>
      <c r="O8" s="18" t="s">
        <v>481</v>
      </c>
      <c r="P8" s="20" t="s">
        <v>481</v>
      </c>
      <c r="Q8" s="18" t="s">
        <v>481</v>
      </c>
      <c r="R8" s="20" t="s">
        <v>481</v>
      </c>
    </row>
    <row r="9" spans="1:18">
      <c r="A9" s="15" t="s">
        <v>484</v>
      </c>
      <c r="B9" s="17" t="n">
        <v>9651</v>
      </c>
      <c r="C9" s="18">
        <f>(0.0/B9*100)</f>
        <v/>
      </c>
      <c r="D9" s="19" t="n">
        <v>9651</v>
      </c>
      <c r="E9" s="18" t="s">
        <v>481</v>
      </c>
      <c r="F9" s="20" t="s">
        <v>481</v>
      </c>
      <c r="G9" s="18" t="s">
        <v>481</v>
      </c>
      <c r="H9" s="20" t="s">
        <v>481</v>
      </c>
      <c r="I9" s="18" t="s">
        <v>481</v>
      </c>
      <c r="J9" s="20" t="s">
        <v>481</v>
      </c>
      <c r="K9" s="18" t="s">
        <v>481</v>
      </c>
      <c r="L9" s="20" t="s">
        <v>481</v>
      </c>
      <c r="M9" s="18" t="n">
        <v>501.9997137</v>
      </c>
      <c r="N9" s="20" t="n">
        <v>2.28958879</v>
      </c>
      <c r="O9" s="18" t="s">
        <v>481</v>
      </c>
      <c r="P9" s="20" t="s">
        <v>481</v>
      </c>
      <c r="Q9" s="18" t="s">
        <v>481</v>
      </c>
      <c r="R9" s="20" t="s">
        <v>481</v>
      </c>
    </row>
    <row r="10" spans="1:18">
      <c r="A10" s="15" t="s">
        <v>485</v>
      </c>
      <c r="B10" s="17" t="n">
        <v>20058</v>
      </c>
      <c r="C10" s="18">
        <f>(545.0/B10*100)</f>
        <v/>
      </c>
      <c r="D10" s="19" t="n">
        <v>19513</v>
      </c>
      <c r="E10" s="18" t="n">
        <v>523.01445504</v>
      </c>
      <c r="F10" s="20" t="n">
        <v>2.41867856</v>
      </c>
      <c r="G10" s="18" t="n">
        <v>536.80925037</v>
      </c>
      <c r="H10" s="20" t="n">
        <v>2.28046165</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450.7836499</v>
      </c>
      <c r="F11" s="20" t="n">
        <v>2.75406897</v>
      </c>
      <c r="G11" s="18" t="n">
        <v>440.05747954</v>
      </c>
      <c r="H11" s="20" t="n">
        <v>2.71719637</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501.28341167</v>
      </c>
      <c r="F12" s="20" t="n">
        <v>2.12574806</v>
      </c>
      <c r="G12" s="18" t="n">
        <v>465.99359464</v>
      </c>
      <c r="H12" s="20" t="n">
        <v>3.13053755</v>
      </c>
      <c r="I12" s="18" t="s">
        <v>481</v>
      </c>
      <c r="J12" s="20" t="s">
        <v>481</v>
      </c>
      <c r="K12" s="18" t="s">
        <v>481</v>
      </c>
      <c r="L12" s="20" t="s">
        <v>481</v>
      </c>
      <c r="M12" s="18" t="n">
        <v>366.6777112</v>
      </c>
      <c r="N12" s="20" t="n">
        <v>14.39052153</v>
      </c>
      <c r="O12" s="18" t="s">
        <v>481</v>
      </c>
      <c r="P12" s="20" t="s">
        <v>481</v>
      </c>
      <c r="Q12" s="18" t="s">
        <v>481</v>
      </c>
      <c r="R12" s="20" t="s">
        <v>481</v>
      </c>
    </row>
    <row r="13" spans="1:18">
      <c r="A13" s="15" t="s">
        <v>488</v>
      </c>
      <c r="B13" s="17" t="n">
        <v>7161</v>
      </c>
      <c r="C13" s="18">
        <f>(0.0/B13*100)</f>
        <v/>
      </c>
      <c r="D13" s="19" t="n">
        <v>7161</v>
      </c>
      <c r="E13" s="18" t="s">
        <v>481</v>
      </c>
      <c r="F13" s="20" t="s">
        <v>481</v>
      </c>
      <c r="G13" s="18" t="s">
        <v>481</v>
      </c>
      <c r="H13" s="20" t="s">
        <v>481</v>
      </c>
      <c r="I13" s="18" t="s">
        <v>481</v>
      </c>
      <c r="J13" s="20" t="s">
        <v>481</v>
      </c>
      <c r="K13" s="18" t="s">
        <v>481</v>
      </c>
      <c r="L13" s="20" t="s">
        <v>481</v>
      </c>
      <c r="M13" s="18" t="n">
        <v>501.936887</v>
      </c>
      <c r="N13" s="20" t="n">
        <v>2.37547789</v>
      </c>
      <c r="O13" s="18" t="s">
        <v>481</v>
      </c>
      <c r="P13" s="20" t="s">
        <v>481</v>
      </c>
      <c r="Q13" s="18" t="s">
        <v>481</v>
      </c>
      <c r="R13" s="20" t="s">
        <v>481</v>
      </c>
    </row>
    <row r="14" spans="1:18">
      <c r="A14" s="15" t="s">
        <v>489</v>
      </c>
      <c r="B14" s="17" t="n">
        <v>5587</v>
      </c>
      <c r="C14" s="18">
        <f>(78.0/B14*100)</f>
        <v/>
      </c>
      <c r="D14" s="19" t="n">
        <v>5509</v>
      </c>
      <c r="E14" s="18" t="n">
        <v>532.66543885</v>
      </c>
      <c r="F14" s="20" t="n">
        <v>2.15756558</v>
      </c>
      <c r="G14" s="18" t="n">
        <v>540.20647315</v>
      </c>
      <c r="H14" s="20" t="n">
        <v>3.37553717</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521.1000665</v>
      </c>
      <c r="F15" s="20" t="n">
        <v>2.74758545</v>
      </c>
      <c r="G15" s="18" t="n">
        <v>550.62339894</v>
      </c>
      <c r="H15" s="20" t="n">
        <v>2.88760224</v>
      </c>
      <c r="I15" s="18" t="s">
        <v>481</v>
      </c>
      <c r="J15" s="20" t="s">
        <v>481</v>
      </c>
      <c r="K15" s="18" t="s">
        <v>481</v>
      </c>
      <c r="L15" s="20" t="s">
        <v>481</v>
      </c>
      <c r="M15" s="18" t="n">
        <v>375.95013089</v>
      </c>
      <c r="N15" s="20" t="n">
        <v>17.42774697</v>
      </c>
      <c r="O15" s="18" t="s">
        <v>481</v>
      </c>
      <c r="P15" s="20" t="s">
        <v>481</v>
      </c>
      <c r="Q15" s="18" t="s">
        <v>481</v>
      </c>
      <c r="R15" s="20" t="s">
        <v>481</v>
      </c>
    </row>
    <row r="16" spans="1:18">
      <c r="A16" s="15" t="s">
        <v>491</v>
      </c>
      <c r="B16" s="17" t="n">
        <v>6108</v>
      </c>
      <c r="C16" s="18">
        <f>(121.0/B16*100)</f>
        <v/>
      </c>
      <c r="D16" s="19" t="n">
        <v>5987</v>
      </c>
      <c r="E16" s="18" t="n">
        <v>466.87986575</v>
      </c>
      <c r="F16" s="20" t="n">
        <v>3.32634804</v>
      </c>
      <c r="G16" s="18" t="n">
        <v>510.45177624</v>
      </c>
      <c r="H16" s="20" t="n">
        <v>2.0806177</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516.56720998</v>
      </c>
      <c r="F17" s="20" t="n">
        <v>2.80840524</v>
      </c>
      <c r="G17" s="18" t="n">
        <v>527.30750398</v>
      </c>
      <c r="H17" s="20" t="n">
        <v>4.74249623</v>
      </c>
      <c r="I17" s="18" t="s">
        <v>481</v>
      </c>
      <c r="J17" s="20" t="s">
        <v>481</v>
      </c>
      <c r="K17" s="18" t="s">
        <v>481</v>
      </c>
      <c r="L17" s="20" t="s">
        <v>481</v>
      </c>
      <c r="M17" s="18" t="n">
        <v>360.48925247</v>
      </c>
      <c r="N17" s="20" t="n">
        <v>12.44339086</v>
      </c>
      <c r="O17" s="18" t="s">
        <v>481</v>
      </c>
      <c r="P17" s="20" t="s">
        <v>481</v>
      </c>
      <c r="Q17" s="18" t="s">
        <v>481</v>
      </c>
      <c r="R17" s="20" t="s">
        <v>481</v>
      </c>
    </row>
    <row r="18" spans="1:18">
      <c r="A18" s="15" t="s">
        <v>493</v>
      </c>
      <c r="B18" s="17" t="n">
        <v>5532</v>
      </c>
      <c r="C18" s="18">
        <f>(29.0/B18*100)</f>
        <v/>
      </c>
      <c r="D18" s="19" t="n">
        <v>5503</v>
      </c>
      <c r="E18" s="18" t="n">
        <v>465.6132942</v>
      </c>
      <c r="F18" s="20" t="n">
        <v>3.83857806</v>
      </c>
      <c r="G18" s="18" t="n">
        <v>434.33134383</v>
      </c>
      <c r="H18" s="20" t="n">
        <v>4.305606</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462.68233114</v>
      </c>
      <c r="F19" s="20" t="n">
        <v>2.83655572</v>
      </c>
      <c r="G19" s="18" t="n">
        <v>492.59399749</v>
      </c>
      <c r="H19" s="20" t="n">
        <v>3.11603364</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469.14108374</v>
      </c>
      <c r="F20" s="20" t="n">
        <v>2.18408087</v>
      </c>
      <c r="G20" s="18" t="n">
        <v>480.07720784</v>
      </c>
      <c r="H20" s="20" t="n">
        <v>2.60208424</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(0.0/B21*100)</f>
        <v/>
      </c>
      <c r="D21" s="19" t="n">
        <v>5741</v>
      </c>
      <c r="E21" s="18" t="s">
        <v>481</v>
      </c>
      <c r="F21" s="20" t="s">
        <v>481</v>
      </c>
      <c r="G21" s="18" t="s">
        <v>481</v>
      </c>
      <c r="H21" s="20" t="s">
        <v>481</v>
      </c>
      <c r="I21" s="18" t="s">
        <v>481</v>
      </c>
      <c r="J21" s="20" t="s">
        <v>481</v>
      </c>
      <c r="K21" s="18" t="s">
        <v>481</v>
      </c>
      <c r="L21" s="20" t="s">
        <v>481</v>
      </c>
      <c r="M21" s="18" t="n">
        <v>502.57511553</v>
      </c>
      <c r="N21" s="20" t="n">
        <v>2.38602707</v>
      </c>
      <c r="O21" s="18" t="s">
        <v>481</v>
      </c>
      <c r="P21" s="20" t="s">
        <v>481</v>
      </c>
      <c r="Q21" s="18" t="s">
        <v>481</v>
      </c>
      <c r="R21" s="20" t="s">
        <v>481</v>
      </c>
    </row>
    <row r="22" spans="1:18">
      <c r="A22" s="15" t="s">
        <v>497</v>
      </c>
      <c r="B22" s="17" t="n">
        <v>6598</v>
      </c>
      <c r="C22" s="18">
        <f>(35.0/B22*100)</f>
        <v/>
      </c>
      <c r="D22" s="19" t="n">
        <v>6563</v>
      </c>
      <c r="E22" s="18" t="n">
        <v>471.75059644</v>
      </c>
      <c r="F22" s="20" t="n">
        <v>4.40933214</v>
      </c>
      <c r="G22" s="18" t="n">
        <v>458.85217169</v>
      </c>
      <c r="H22" s="20" t="n">
        <v>3.31512659</v>
      </c>
      <c r="I22" s="18" t="s">
        <v>481</v>
      </c>
      <c r="J22" s="20" t="s">
        <v>481</v>
      </c>
      <c r="K22" s="18" t="s">
        <v>481</v>
      </c>
      <c r="L22" s="20" t="s">
        <v>481</v>
      </c>
      <c r="M22" s="18" t="s">
        <v>481</v>
      </c>
      <c r="N22" s="20" t="s">
        <v>481</v>
      </c>
      <c r="O22" s="18" t="n">
        <v>389.93075</v>
      </c>
      <c r="P22" s="20" t="n">
        <v>33.43105681</v>
      </c>
      <c r="Q22" s="18" t="s">
        <v>481</v>
      </c>
      <c r="R22" s="20" t="s">
        <v>481</v>
      </c>
    </row>
    <row r="23" spans="1:18">
      <c r="A23" s="15" t="s">
        <v>498</v>
      </c>
      <c r="B23" s="17" t="n">
        <v>11583</v>
      </c>
      <c r="C23" s="18">
        <f>(230.0/B23*100)</f>
        <v/>
      </c>
      <c r="D23" s="19" t="n">
        <v>11353</v>
      </c>
      <c r="E23" s="18" t="n">
        <v>455.79179443</v>
      </c>
      <c r="F23" s="20" t="n">
        <v>3.8222892</v>
      </c>
      <c r="G23" s="18" t="n">
        <v>492.35684083</v>
      </c>
      <c r="H23" s="20" t="n">
        <v>2.48741827</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n">
        <v>538.3947510199999</v>
      </c>
      <c r="N24" s="20" t="n">
        <v>2.96617877</v>
      </c>
      <c r="O24" s="18" t="s">
        <v>481</v>
      </c>
      <c r="P24" s="20" t="s">
        <v>481</v>
      </c>
      <c r="Q24" s="18" t="s">
        <v>481</v>
      </c>
      <c r="R24" s="20" t="s">
        <v>481</v>
      </c>
    </row>
    <row r="25" spans="1:18">
      <c r="A25" s="15" t="s">
        <v>500</v>
      </c>
      <c r="B25" s="17" t="n">
        <v>5581</v>
      </c>
      <c r="C25" s="18">
        <f>(25.0/B25*100)</f>
        <v/>
      </c>
      <c r="D25" s="19" t="n">
        <v>5556</v>
      </c>
      <c r="E25" s="18" t="n">
        <v>512.53577764</v>
      </c>
      <c r="F25" s="20" t="n">
        <v>3.07835839</v>
      </c>
      <c r="G25" s="18" t="n">
        <v>529.50456609</v>
      </c>
      <c r="H25" s="20" t="n">
        <v>5.07528676</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(0.0/B26*100)</f>
        <v/>
      </c>
      <c r="D26" s="19" t="n">
        <v>4869</v>
      </c>
      <c r="E26" s="18" t="s">
        <v>481</v>
      </c>
      <c r="F26" s="20" t="s">
        <v>481</v>
      </c>
      <c r="G26" s="18" t="s">
        <v>481</v>
      </c>
      <c r="H26" s="20" t="s">
        <v>481</v>
      </c>
      <c r="I26" s="18" t="s">
        <v>481</v>
      </c>
      <c r="J26" s="20" t="s">
        <v>481</v>
      </c>
      <c r="K26" s="18" t="s">
        <v>481</v>
      </c>
      <c r="L26" s="20" t="s">
        <v>481</v>
      </c>
      <c r="M26" s="18" t="n">
        <v>490.22501828</v>
      </c>
      <c r="N26" s="20" t="n">
        <v>1.56028186</v>
      </c>
      <c r="O26" s="18" t="s">
        <v>481</v>
      </c>
      <c r="P26" s="20" t="s">
        <v>481</v>
      </c>
      <c r="Q26" s="18" t="s">
        <v>481</v>
      </c>
      <c r="R26" s="20" t="s">
        <v>481</v>
      </c>
    </row>
    <row r="27" spans="1:18">
      <c r="A27" s="15" t="s">
        <v>502</v>
      </c>
      <c r="B27" s="17" t="n">
        <v>5299</v>
      </c>
      <c r="C27" s="18">
        <f>(48.0/B27*100)</f>
        <v/>
      </c>
      <c r="D27" s="19" t="n">
        <v>5251</v>
      </c>
      <c r="E27" s="18" t="n">
        <v>479.40698252</v>
      </c>
      <c r="F27" s="20" t="n">
        <v>1.27527512</v>
      </c>
      <c r="G27" s="18" t="n">
        <v>493.91116865</v>
      </c>
      <c r="H27" s="20" t="n">
        <v>2.64253339</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417.83718654</v>
      </c>
      <c r="F28" s="20" t="n">
        <v>2.37527842</v>
      </c>
      <c r="G28" s="18" t="n">
        <v>415.05183869</v>
      </c>
      <c r="H28" s="20" t="n">
        <v>2.56032708</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n">
        <v>508.57480626</v>
      </c>
      <c r="N29" s="20" t="n">
        <v>2.25739586</v>
      </c>
      <c r="O29" s="18" t="s">
        <v>481</v>
      </c>
      <c r="P29" s="20" t="s">
        <v>481</v>
      </c>
      <c r="Q29" s="18" t="s">
        <v>481</v>
      </c>
      <c r="R29" s="20" t="s">
        <v>481</v>
      </c>
    </row>
    <row r="30" spans="1:18">
      <c r="A30" s="15" t="s">
        <v>505</v>
      </c>
      <c r="B30" s="17" t="n">
        <v>4520</v>
      </c>
      <c r="C30" s="18">
        <f>(140.0/B30*100)</f>
        <v/>
      </c>
      <c r="D30" s="19" t="n">
        <v>4380</v>
      </c>
      <c r="E30" s="18" t="n">
        <v>515.28444212</v>
      </c>
      <c r="F30" s="20" t="n">
        <v>2.47428601</v>
      </c>
      <c r="G30" s="18" t="n">
        <v>513.67272103</v>
      </c>
      <c r="H30" s="20" t="n">
        <v>3.80815773</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498.481109</v>
      </c>
      <c r="N31" s="20" t="n">
        <v>2.26238565</v>
      </c>
      <c r="O31" s="18" t="s">
        <v>481</v>
      </c>
      <c r="P31" s="20" t="s">
        <v>481</v>
      </c>
      <c r="Q31" s="18" t="s">
        <v>481</v>
      </c>
      <c r="R31" s="20" t="s">
        <v>481</v>
      </c>
    </row>
    <row r="32" spans="1:18">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n">
        <v>501.43533192</v>
      </c>
      <c r="N32" s="20" t="n">
        <v>2.50745183</v>
      </c>
      <c r="O32" s="18" t="s">
        <v>481</v>
      </c>
      <c r="P32" s="20" t="s">
        <v>481</v>
      </c>
      <c r="Q32" s="18" t="s">
        <v>481</v>
      </c>
      <c r="R32" s="20" t="s">
        <v>481</v>
      </c>
    </row>
    <row r="33" spans="1:18">
      <c r="A33" s="15" t="s">
        <v>508</v>
      </c>
      <c r="B33" s="17" t="n">
        <v>7325</v>
      </c>
      <c r="C33" s="18">
        <f>(78.0/B33*100)</f>
        <v/>
      </c>
      <c r="D33" s="19" t="n">
        <v>7247</v>
      </c>
      <c r="E33" s="18" t="n">
        <v>499.69536161</v>
      </c>
      <c r="F33" s="20" t="n">
        <v>2.45902127</v>
      </c>
      <c r="G33" s="18" t="n">
        <v>512.02154332</v>
      </c>
      <c r="H33" s="20" t="n">
        <v>4.23722181</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(0.0/B34*100)</f>
        <v/>
      </c>
      <c r="D34" s="19" t="n">
        <v>6350</v>
      </c>
      <c r="E34" s="18" t="s">
        <v>481</v>
      </c>
      <c r="F34" s="20" t="s">
        <v>481</v>
      </c>
      <c r="G34" s="18" t="s">
        <v>481</v>
      </c>
      <c r="H34" s="20" t="s">
        <v>481</v>
      </c>
      <c r="I34" s="18" t="s">
        <v>481</v>
      </c>
      <c r="J34" s="20" t="s">
        <v>481</v>
      </c>
      <c r="K34" s="18" t="s">
        <v>481</v>
      </c>
      <c r="L34" s="20" t="s">
        <v>481</v>
      </c>
      <c r="M34" s="18" t="n">
        <v>460.77485571</v>
      </c>
      <c r="N34" s="20" t="n">
        <v>2.59367752</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512.8635785500001</v>
      </c>
      <c r="P35" s="20" t="n">
        <v>1.32436738</v>
      </c>
      <c r="Q35" s="18" t="s">
        <v>481</v>
      </c>
      <c r="R35" s="20" t="s">
        <v>481</v>
      </c>
    </row>
    <row r="36" spans="1:18">
      <c r="A36" s="15" t="s">
        <v>511</v>
      </c>
      <c r="B36" s="17" t="n">
        <v>6736</v>
      </c>
      <c r="C36" s="18">
        <f>(40.0/B36*100)</f>
        <v/>
      </c>
      <c r="D36" s="19" t="n">
        <v>6696</v>
      </c>
      <c r="E36" s="18" t="n">
        <v>490.93007516</v>
      </c>
      <c r="F36" s="20" t="n">
        <v>2.69037729</v>
      </c>
      <c r="G36" s="18" t="n">
        <v>495.81692548</v>
      </c>
      <c r="H36" s="20" t="n">
        <v>2.33081628</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493.20563457</v>
      </c>
      <c r="F37" s="20" t="n">
        <v>3.99904086</v>
      </c>
      <c r="G37" s="18" t="n">
        <v>495.38442755</v>
      </c>
      <c r="H37" s="20" t="n">
        <v>4.03213485</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505.49136177</v>
      </c>
      <c r="F38" s="20" t="n">
        <v>3.03450746</v>
      </c>
      <c r="G38" s="18" t="n">
        <v>505.48187267</v>
      </c>
      <c r="H38" s="20" t="n">
        <v>4.61091693</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427.26816091</v>
      </c>
      <c r="F39" s="20" t="n">
        <v>3.91790148</v>
      </c>
      <c r="G39" s="18" t="n">
        <v>415.90353587</v>
      </c>
      <c r="H39" s="20" t="n">
        <v>6.33996758</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513.79813065</v>
      </c>
      <c r="F40" s="20" t="n">
        <v>2.69796901</v>
      </c>
      <c r="G40" s="18" t="n">
        <v>482.31089878</v>
      </c>
      <c r="H40" s="20" t="n">
        <v>4.75783798</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500.12181909</v>
      </c>
      <c r="F41" s="20" t="n">
        <v>3.41346441</v>
      </c>
      <c r="G41" s="18" t="n">
        <v>488.96118462</v>
      </c>
      <c r="H41" s="20" t="n">
        <v>5.17062506</v>
      </c>
      <c r="I41" s="18" t="s">
        <v>481</v>
      </c>
      <c r="J41" s="20" t="s">
        <v>481</v>
      </c>
      <c r="K41" s="18" t="s">
        <v>481</v>
      </c>
      <c r="L41" s="20" t="s">
        <v>481</v>
      </c>
      <c r="M41" s="18" t="n">
        <v>387.44235424</v>
      </c>
      <c r="N41" s="20" t="n">
        <v>14.52510266</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363.15134886</v>
      </c>
      <c r="F45" s="20" t="n">
        <v>2.874038</v>
      </c>
      <c r="G45" s="18" t="n">
        <v>388.21802957</v>
      </c>
      <c r="H45" s="20" t="n">
        <v>3.31884872</v>
      </c>
      <c r="I45" s="18" t="s">
        <v>481</v>
      </c>
      <c r="J45" s="20" t="s">
        <v>481</v>
      </c>
      <c r="K45" s="18" t="s">
        <v>481</v>
      </c>
      <c r="L45" s="20" t="s">
        <v>481</v>
      </c>
      <c r="M45" s="18" t="n">
        <v>372.09306697</v>
      </c>
      <c r="N45" s="20" t="n">
        <v>9.60589015</v>
      </c>
      <c r="O45" s="18" t="n">
        <v>361.78380416</v>
      </c>
      <c r="P45" s="20" t="n">
        <v>38.01858596</v>
      </c>
      <c r="Q45" s="18" t="n">
        <v>365.91522642</v>
      </c>
      <c r="R45" s="20" t="n">
        <v>4.49467856</v>
      </c>
    </row>
    <row r="46" spans="1:18">
      <c r="A46" s="15" t="s">
        <v>521</v>
      </c>
      <c r="B46" s="17" t="n">
        <v>23141</v>
      </c>
      <c r="C46" s="18">
        <f>(1771.0/B46*100)</f>
        <v/>
      </c>
      <c r="D46" s="19" t="n">
        <v>21370</v>
      </c>
      <c r="E46" s="18" t="n">
        <v>397.51499124</v>
      </c>
      <c r="F46" s="20" t="n">
        <v>2.27540392</v>
      </c>
      <c r="G46" s="18" t="n">
        <v>425.22700181</v>
      </c>
      <c r="H46" s="20" t="n">
        <v>3.49883442</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453.95524887</v>
      </c>
      <c r="F47" s="20" t="n">
        <v>4.32184655</v>
      </c>
      <c r="G47" s="18" t="n">
        <v>423.37369789</v>
      </c>
      <c r="H47" s="20" t="n">
        <v>5.03726043</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515.96824515</v>
      </c>
      <c r="F48" s="20" t="n">
        <v>4.82952956</v>
      </c>
      <c r="G48" s="18" t="n">
        <v>520.50239049</v>
      </c>
      <c r="H48" s="20" t="n">
        <v>5.04104033</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434.11421134</v>
      </c>
      <c r="F49" s="20" t="n">
        <v>2.8740825</v>
      </c>
      <c r="G49" s="18" t="n">
        <v>424.47050577</v>
      </c>
      <c r="H49" s="20" t="n">
        <v>5.23994089</v>
      </c>
      <c r="I49" s="18" t="s">
        <v>481</v>
      </c>
      <c r="J49" s="20" t="s">
        <v>481</v>
      </c>
      <c r="K49" s="18" t="s">
        <v>481</v>
      </c>
      <c r="L49" s="20" t="s">
        <v>481</v>
      </c>
      <c r="M49" s="18" t="s">
        <v>481</v>
      </c>
      <c r="N49" s="20" t="s">
        <v>481</v>
      </c>
      <c r="O49" s="18" t="s">
        <v>481</v>
      </c>
      <c r="P49" s="20" t="s">
        <v>481</v>
      </c>
      <c r="Q49" s="18" t="n">
        <v>367.04220351</v>
      </c>
      <c r="R49" s="20" t="n">
        <v>11.13863824</v>
      </c>
    </row>
    <row r="50" spans="1:18">
      <c r="A50" s="15" t="s">
        <v>525</v>
      </c>
      <c r="B50" s="17" t="n">
        <v>11795</v>
      </c>
      <c r="C50" s="18">
        <f>(249.0/B50*100)</f>
        <v/>
      </c>
      <c r="D50" s="19" t="n">
        <v>11546</v>
      </c>
      <c r="E50" s="18" t="n">
        <v>412.85220912</v>
      </c>
      <c r="F50" s="20" t="n">
        <v>2.61464408</v>
      </c>
      <c r="G50" s="18" t="n">
        <v>422.42980294</v>
      </c>
      <c r="H50" s="20" t="n">
        <v>2.64079885</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(0.0/B51*100)</f>
        <v/>
      </c>
      <c r="D51" s="19" t="n">
        <v>6866</v>
      </c>
      <c r="E51" s="18" t="s">
        <v>481</v>
      </c>
      <c r="F51" s="20" t="s">
        <v>481</v>
      </c>
      <c r="G51" s="18" t="s">
        <v>481</v>
      </c>
      <c r="H51" s="20" t="s">
        <v>481</v>
      </c>
      <c r="I51" s="18" t="s">
        <v>481</v>
      </c>
      <c r="J51" s="20" t="s">
        <v>481</v>
      </c>
      <c r="K51" s="18" t="s">
        <v>481</v>
      </c>
      <c r="L51" s="20" t="s">
        <v>481</v>
      </c>
      <c r="M51" s="18" t="n">
        <v>419.60803314</v>
      </c>
      <c r="N51" s="20" t="n">
        <v>2.07453394</v>
      </c>
      <c r="O51" s="18" t="s">
        <v>481</v>
      </c>
      <c r="P51" s="20" t="s">
        <v>481</v>
      </c>
      <c r="Q51" s="18" t="s">
        <v>481</v>
      </c>
      <c r="R51" s="20" t="s">
        <v>481</v>
      </c>
    </row>
    <row r="52" spans="1:18">
      <c r="A52" s="15" t="s">
        <v>527</v>
      </c>
      <c r="B52" s="17" t="n">
        <v>5809</v>
      </c>
      <c r="C52" s="18">
        <f>(85.0/B52*100)</f>
        <v/>
      </c>
      <c r="D52" s="19" t="n">
        <v>5724</v>
      </c>
      <c r="E52" s="18" t="n">
        <v>480.45604507</v>
      </c>
      <c r="F52" s="20" t="n">
        <v>2.63138449</v>
      </c>
      <c r="G52" s="18" t="n">
        <v>462.11640993</v>
      </c>
      <c r="H52" s="20" t="n">
        <v>3.30422232</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(0.0/B53*100)</f>
        <v/>
      </c>
      <c r="D53" s="19" t="n">
        <v>5571</v>
      </c>
      <c r="E53" s="18" t="s">
        <v>481</v>
      </c>
      <c r="F53" s="20" t="s">
        <v>481</v>
      </c>
      <c r="G53" s="18" t="s">
        <v>481</v>
      </c>
      <c r="H53" s="20" t="s">
        <v>481</v>
      </c>
      <c r="I53" s="18" t="s">
        <v>481</v>
      </c>
      <c r="J53" s="20" t="s">
        <v>481</v>
      </c>
      <c r="K53" s="18" t="s">
        <v>481</v>
      </c>
      <c r="L53" s="20" t="s">
        <v>481</v>
      </c>
      <c r="M53" s="18" t="n">
        <v>432.5767659</v>
      </c>
      <c r="N53" s="20" t="n">
        <v>1.3789965</v>
      </c>
      <c r="O53" s="18" t="s">
        <v>481</v>
      </c>
      <c r="P53" s="20" t="s">
        <v>481</v>
      </c>
      <c r="Q53" s="18" t="s">
        <v>481</v>
      </c>
      <c r="R53" s="20" t="s">
        <v>481</v>
      </c>
    </row>
    <row r="54" spans="1:18">
      <c r="A54" s="15" t="s">
        <v>529</v>
      </c>
      <c r="B54" s="17" t="n">
        <v>4740</v>
      </c>
      <c r="C54" s="18">
        <f>(241.0/B54*100)</f>
        <v/>
      </c>
      <c r="D54" s="19" t="n">
        <v>4499</v>
      </c>
      <c r="E54" s="18" t="n">
        <v>331.65887651</v>
      </c>
      <c r="F54" s="20" t="n">
        <v>2.96106663</v>
      </c>
      <c r="G54" s="18" t="n">
        <v>341.41715628</v>
      </c>
      <c r="H54" s="20" t="n">
        <v>3.557344</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415.60078108</v>
      </c>
      <c r="F55" s="20" t="n">
        <v>2.41755155</v>
      </c>
      <c r="G55" s="18" t="n">
        <v>385.79398189</v>
      </c>
      <c r="H55" s="20" t="n">
        <v>4.79024419</v>
      </c>
      <c r="I55" s="18" t="s">
        <v>481</v>
      </c>
      <c r="J55" s="20" t="s">
        <v>481</v>
      </c>
      <c r="K55" s="18" t="s">
        <v>481</v>
      </c>
      <c r="L55" s="20" t="s">
        <v>481</v>
      </c>
      <c r="M55" s="18" t="n">
        <v>453.3647</v>
      </c>
      <c r="N55" s="20" t="n">
        <v>37.19456019</v>
      </c>
      <c r="O55" s="18" t="n">
        <v>430.91086677</v>
      </c>
      <c r="P55" s="20" t="n">
        <v>15.00172142</v>
      </c>
      <c r="Q55" s="18" t="n">
        <v>339.0263874</v>
      </c>
      <c r="R55" s="20" t="n">
        <v>17.85570982</v>
      </c>
    </row>
    <row r="56" spans="1:18">
      <c r="A56" s="15" t="s">
        <v>531</v>
      </c>
      <c r="B56" s="17" t="n">
        <v>5359</v>
      </c>
      <c r="C56" s="18">
        <f>(77.0/B56*100)</f>
        <v/>
      </c>
      <c r="D56" s="19" t="n">
        <v>5282</v>
      </c>
      <c r="E56" s="18" t="n">
        <v>520.7597691</v>
      </c>
      <c r="F56" s="20" t="n">
        <v>2.97277182</v>
      </c>
      <c r="G56" s="18" t="n">
        <v>529.69990261</v>
      </c>
      <c r="H56" s="20" t="n">
        <v>2.82887626</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403.0327201</v>
      </c>
      <c r="F57" s="20" t="n">
        <v>2.84669353</v>
      </c>
      <c r="G57" s="18" t="n">
        <v>403.72931447</v>
      </c>
      <c r="H57" s="20" t="n">
        <v>3.21556561</v>
      </c>
      <c r="I57" s="18" t="s">
        <v>481</v>
      </c>
      <c r="J57" s="20" t="s">
        <v>481</v>
      </c>
      <c r="K57" s="18" t="s">
        <v>481</v>
      </c>
      <c r="L57" s="20" t="s">
        <v>481</v>
      </c>
      <c r="M57" s="18" t="n">
        <v>299.4393</v>
      </c>
      <c r="N57" s="20" t="n">
        <v>26.78365196</v>
      </c>
      <c r="O57" s="18" t="s">
        <v>481</v>
      </c>
      <c r="P57" s="20" t="s">
        <v>481</v>
      </c>
      <c r="Q57" s="18" t="n">
        <v>392.92992817</v>
      </c>
      <c r="R57" s="20" t="n">
        <v>7.36827056</v>
      </c>
    </row>
    <row r="58" spans="1:18">
      <c r="A58" s="15" t="s">
        <v>533</v>
      </c>
      <c r="B58" s="17" t="n">
        <v>7267</v>
      </c>
      <c r="C58" s="18">
        <f>(10.0/B58*100)</f>
        <v/>
      </c>
      <c r="D58" s="19" t="n">
        <v>7257</v>
      </c>
      <c r="E58" s="18" t="n">
        <v>399.9460499</v>
      </c>
      <c r="F58" s="20" t="n">
        <v>3.37846895</v>
      </c>
      <c r="G58" s="18" t="n">
        <v>418.13216387</v>
      </c>
      <c r="H58" s="20" t="n">
        <v>2.98969039</v>
      </c>
      <c r="I58" s="18" t="s">
        <v>481</v>
      </c>
      <c r="J58" s="20" t="s">
        <v>481</v>
      </c>
      <c r="K58" s="18" t="s">
        <v>481</v>
      </c>
      <c r="L58" s="20" t="s">
        <v>481</v>
      </c>
      <c r="M58" s="18" t="s">
        <v>481</v>
      </c>
      <c r="N58" s="20" t="s">
        <v>481</v>
      </c>
      <c r="O58" s="18" t="n">
        <v>319.02739932</v>
      </c>
      <c r="P58" s="20" t="n">
        <v>30.18868085</v>
      </c>
      <c r="Q58" s="18" t="n">
        <v>351.93529935</v>
      </c>
      <c r="R58" s="20" t="n">
        <v>15.06606405</v>
      </c>
    </row>
    <row r="59" spans="1:18">
      <c r="A59" s="15" t="s">
        <v>534</v>
      </c>
      <c r="B59" s="17" t="n">
        <v>4826</v>
      </c>
      <c r="C59" s="18">
        <f>(26.0/B59*100)</f>
        <v/>
      </c>
      <c r="D59" s="19" t="n">
        <v>4800</v>
      </c>
      <c r="E59" s="18" t="n">
        <v>370.50866231</v>
      </c>
      <c r="F59" s="20" t="n">
        <v>2.21185453</v>
      </c>
      <c r="G59" s="18" t="n">
        <v>390.54835838</v>
      </c>
      <c r="H59" s="20" t="n">
        <v>2.26620493</v>
      </c>
      <c r="I59" s="18" t="s">
        <v>481</v>
      </c>
      <c r="J59" s="20" t="s">
        <v>481</v>
      </c>
      <c r="K59" s="18" t="s">
        <v>481</v>
      </c>
      <c r="L59" s="20" t="s">
        <v>481</v>
      </c>
      <c r="M59" s="18" t="s">
        <v>481</v>
      </c>
      <c r="N59" s="20" t="s">
        <v>481</v>
      </c>
      <c r="O59" s="18" t="n">
        <v>326.15552548</v>
      </c>
      <c r="P59" s="20" t="n">
        <v>33.59222162</v>
      </c>
      <c r="Q59" s="18" t="n">
        <v>350.48261621</v>
      </c>
      <c r="R59" s="20" t="n">
        <v>3.85512103</v>
      </c>
    </row>
    <row r="60" spans="1:18">
      <c r="A60" s="15" t="s">
        <v>535</v>
      </c>
      <c r="B60" s="17" t="n">
        <v>4546</v>
      </c>
      <c r="C60" s="18">
        <f>(15.0/B60*100)</f>
        <v/>
      </c>
      <c r="D60" s="19" t="n">
        <v>4531</v>
      </c>
      <c r="E60" s="18" t="n">
        <v>386.08416139</v>
      </c>
      <c r="F60" s="20" t="n">
        <v>5.35412333</v>
      </c>
      <c r="G60" s="18" t="n">
        <v>389.34389816</v>
      </c>
      <c r="H60" s="20" t="n">
        <v>4.06625341</v>
      </c>
      <c r="I60" s="18" t="s">
        <v>481</v>
      </c>
      <c r="J60" s="20" t="s">
        <v>481</v>
      </c>
      <c r="K60" s="18" t="s">
        <v>481</v>
      </c>
      <c r="L60" s="20" t="s">
        <v>481</v>
      </c>
      <c r="M60" s="18" t="s">
        <v>481</v>
      </c>
      <c r="N60" s="20" t="s">
        <v>481</v>
      </c>
      <c r="O60" s="18" t="n">
        <v>374.93874181</v>
      </c>
      <c r="P60" s="20" t="n">
        <v>59.15527098</v>
      </c>
      <c r="Q60" s="18" t="n">
        <v>382.31116679</v>
      </c>
      <c r="R60" s="20" t="n">
        <v>7.02445313</v>
      </c>
    </row>
    <row r="61" spans="1:18">
      <c r="A61" s="15" t="s">
        <v>536</v>
      </c>
      <c r="B61" s="17" t="n">
        <v>6525</v>
      </c>
      <c r="C61" s="18">
        <f>(148.0/B61*100)</f>
        <v/>
      </c>
      <c r="D61" s="19" t="n">
        <v>6377</v>
      </c>
      <c r="E61" s="18" t="n">
        <v>479.78426914</v>
      </c>
      <c r="F61" s="20" t="n">
        <v>2.70595163</v>
      </c>
      <c r="G61" s="18" t="n">
        <v>439.3187443</v>
      </c>
      <c r="H61" s="20" t="n">
        <v>4.14014191</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531.6932164</v>
      </c>
      <c r="F62" s="20" t="n">
        <v>1.45250039</v>
      </c>
      <c r="G62" s="18" t="n">
        <v>522.70400301</v>
      </c>
      <c r="H62" s="20" t="n">
        <v>1.86353053</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383.68238779</v>
      </c>
      <c r="N63" s="20" t="n">
        <v>1.24851448</v>
      </c>
      <c r="O63" s="18" t="s">
        <v>481</v>
      </c>
      <c r="P63" s="20" t="s">
        <v>481</v>
      </c>
      <c r="Q63" s="18" t="s">
        <v>481</v>
      </c>
      <c r="R63" s="20" t="s">
        <v>481</v>
      </c>
    </row>
    <row r="64" spans="1:18">
      <c r="A64" s="15" t="s">
        <v>539</v>
      </c>
      <c r="B64" s="17" t="n">
        <v>3634</v>
      </c>
      <c r="C64" s="18">
        <f>(3.0/B64*100)</f>
        <v/>
      </c>
      <c r="D64" s="19" t="n">
        <v>3631</v>
      </c>
      <c r="E64" s="18" t="n">
        <v>465.88065578</v>
      </c>
      <c r="F64" s="20" t="n">
        <v>2.4434494</v>
      </c>
      <c r="G64" s="18" t="n">
        <v>477.29874014</v>
      </c>
      <c r="H64" s="20" t="n">
        <v>4.8891794</v>
      </c>
      <c r="I64" s="18" t="s">
        <v>481</v>
      </c>
      <c r="J64" s="20" t="s">
        <v>481</v>
      </c>
      <c r="K64" s="18" t="s">
        <v>481</v>
      </c>
      <c r="L64" s="20" t="s">
        <v>481</v>
      </c>
      <c r="M64" s="18" t="n">
        <v>475.66657374</v>
      </c>
      <c r="N64" s="20" t="n">
        <v>83.49888475</v>
      </c>
      <c r="O64" s="18" t="n">
        <v>591.96060871</v>
      </c>
      <c r="P64" s="20" t="n">
        <v>50.10464873</v>
      </c>
      <c r="Q64" s="18" t="n">
        <v>456.92104082</v>
      </c>
      <c r="R64" s="20" t="n">
        <v>3.14468214</v>
      </c>
    </row>
    <row r="65" spans="1:18">
      <c r="A65" s="15" t="s">
        <v>540</v>
      </c>
      <c r="B65" s="17" t="n">
        <v>5325</v>
      </c>
      <c r="C65" s="18">
        <f>(14.0/B65*100)</f>
        <v/>
      </c>
      <c r="D65" s="19" t="n">
        <v>5311</v>
      </c>
      <c r="E65" s="18" t="n">
        <v>431.27558258</v>
      </c>
      <c r="F65" s="20" t="n">
        <v>2.11727847</v>
      </c>
      <c r="G65" s="18" t="n">
        <v>412.17767692</v>
      </c>
      <c r="H65" s="20" t="n">
        <v>3.46278268</v>
      </c>
      <c r="I65" s="18" t="s">
        <v>481</v>
      </c>
      <c r="J65" s="20" t="s">
        <v>481</v>
      </c>
      <c r="K65" s="18" t="s">
        <v>481</v>
      </c>
      <c r="L65" s="20" t="s">
        <v>481</v>
      </c>
      <c r="M65" s="18" t="n">
        <v>414.05291715</v>
      </c>
      <c r="N65" s="20" t="n">
        <v>27.33280192</v>
      </c>
      <c r="O65" s="18" t="n">
        <v>478.5708</v>
      </c>
      <c r="P65" s="20" t="n">
        <v>23.56639051</v>
      </c>
      <c r="Q65" s="18" t="n">
        <v>394.23297913</v>
      </c>
      <c r="R65" s="20" t="n">
        <v>13.43818884</v>
      </c>
    </row>
    <row r="66" spans="1:18">
      <c r="A66" s="15" t="s">
        <v>541</v>
      </c>
      <c r="B66" s="17" t="n">
        <v>5665</v>
      </c>
      <c r="C66" s="18">
        <f>(0.0/B66*100)</f>
        <v/>
      </c>
      <c r="D66" s="19" t="n">
        <v>5665</v>
      </c>
      <c r="E66" s="18" t="s">
        <v>481</v>
      </c>
      <c r="F66" s="20" t="s">
        <v>481</v>
      </c>
      <c r="G66" s="18" t="s">
        <v>481</v>
      </c>
      <c r="H66" s="20" t="s">
        <v>481</v>
      </c>
      <c r="I66" s="18" t="s">
        <v>481</v>
      </c>
      <c r="J66" s="20" t="s">
        <v>481</v>
      </c>
      <c r="K66" s="18" t="s">
        <v>481</v>
      </c>
      <c r="L66" s="20" t="s">
        <v>481</v>
      </c>
      <c r="M66" s="18" t="n">
        <v>411.31364817</v>
      </c>
      <c r="N66" s="20" t="n">
        <v>1.02925596</v>
      </c>
      <c r="O66" s="18" t="s">
        <v>481</v>
      </c>
      <c r="P66" s="20" t="s">
        <v>481</v>
      </c>
      <c r="Q66" s="18" t="s">
        <v>481</v>
      </c>
      <c r="R66" s="20" t="s">
        <v>481</v>
      </c>
    </row>
    <row r="67" spans="1:18">
      <c r="A67" s="15" t="s">
        <v>542</v>
      </c>
      <c r="B67" s="17" t="n">
        <v>6971</v>
      </c>
      <c r="C67" s="18">
        <f>(396.0/B67*100)</f>
        <v/>
      </c>
      <c r="D67" s="19" t="n">
        <v>6575</v>
      </c>
      <c r="E67" s="18" t="n">
        <v>399.53822094</v>
      </c>
      <c r="F67" s="20" t="n">
        <v>2.33133032</v>
      </c>
      <c r="G67" s="18" t="n">
        <v>409.15772325</v>
      </c>
      <c r="H67" s="20" t="n">
        <v>3.55965938</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412.61446169</v>
      </c>
      <c r="F68" s="20" t="n">
        <v>1.19309778</v>
      </c>
      <c r="G68" s="18" t="n">
        <v>428.23434798</v>
      </c>
      <c r="H68" s="20" t="n">
        <v>1.62310751</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436.31404182</v>
      </c>
      <c r="F69" s="20" t="n">
        <v>3.45600318</v>
      </c>
      <c r="G69" s="18" t="n">
        <v>432.36705982</v>
      </c>
      <c r="H69" s="20" t="n">
        <v>4.79553197</v>
      </c>
      <c r="I69" s="18" t="s">
        <v>481</v>
      </c>
      <c r="J69" s="20" t="s">
        <v>481</v>
      </c>
      <c r="K69" s="18" t="s">
        <v>481</v>
      </c>
      <c r="L69" s="20" t="s">
        <v>481</v>
      </c>
      <c r="M69" s="18" t="s">
        <v>481</v>
      </c>
      <c r="N69" s="20" t="s">
        <v>481</v>
      </c>
      <c r="O69" s="18" t="s">
        <v>481</v>
      </c>
      <c r="P69" s="20" t="s">
        <v>481</v>
      </c>
      <c r="Q69" s="18" t="n">
        <v>391.75981704</v>
      </c>
      <c r="R69" s="20" t="n">
        <v>24.22750545</v>
      </c>
    </row>
    <row r="70" spans="1:18">
      <c r="A70" s="15" t="s">
        <v>545</v>
      </c>
      <c r="B70" s="17" t="n">
        <v>6036</v>
      </c>
      <c r="C70" s="18">
        <f>(223.0/B70*100)</f>
        <v/>
      </c>
      <c r="D70" s="19" t="n">
        <v>5813</v>
      </c>
      <c r="E70" s="18" t="n">
        <v>490.21418678</v>
      </c>
      <c r="F70" s="20" t="n">
        <v>3.0178466</v>
      </c>
      <c r="G70" s="18" t="n">
        <v>464.96600165</v>
      </c>
      <c r="H70" s="20" t="n">
        <v>5.59677654</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(0.0/B71*100)</f>
        <v/>
      </c>
      <c r="D71" s="19" t="n">
        <v>6115</v>
      </c>
      <c r="E71" s="18" t="s">
        <v>481</v>
      </c>
      <c r="F71" s="20" t="s">
        <v>481</v>
      </c>
      <c r="G71" s="18" t="s">
        <v>481</v>
      </c>
      <c r="H71" s="20" t="s">
        <v>481</v>
      </c>
      <c r="I71" s="18" t="s">
        <v>481</v>
      </c>
      <c r="J71" s="20" t="s">
        <v>481</v>
      </c>
      <c r="K71" s="18" t="s">
        <v>481</v>
      </c>
      <c r="L71" s="20" t="s">
        <v>481</v>
      </c>
      <c r="M71" s="18" t="n">
        <v>555.57467994</v>
      </c>
      <c r="N71" s="20" t="n">
        <v>1.19601801</v>
      </c>
      <c r="O71" s="18" t="s">
        <v>481</v>
      </c>
      <c r="P71" s="20" t="s">
        <v>481</v>
      </c>
      <c r="Q71" s="18" t="s">
        <v>481</v>
      </c>
      <c r="R71" s="20" t="s">
        <v>481</v>
      </c>
    </row>
    <row r="72" spans="1:18">
      <c r="A72" s="15" t="s">
        <v>547</v>
      </c>
      <c r="B72" s="17" t="n">
        <v>7708</v>
      </c>
      <c r="C72" s="18">
        <f>(5.0/B72*100)</f>
        <v/>
      </c>
      <c r="D72" s="19" t="n">
        <v>7703</v>
      </c>
      <c r="E72" s="18" t="n">
        <v>524.6194394300001</v>
      </c>
      <c r="F72" s="20" t="n">
        <v>2.81407296</v>
      </c>
      <c r="G72" s="18" t="n">
        <v>543.52623737</v>
      </c>
      <c r="H72" s="20" t="n">
        <v>3.23336336</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414.54837119</v>
      </c>
      <c r="F73" s="20" t="n">
        <v>2.67070925</v>
      </c>
      <c r="G73" s="18" t="n">
        <v>436.62479086</v>
      </c>
      <c r="H73" s="20" t="n">
        <v>4.365669</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423.55667278</v>
      </c>
      <c r="F74" s="20" t="n">
        <v>1.70712889</v>
      </c>
      <c r="G74" s="18" t="n">
        <v>432.77401403</v>
      </c>
      <c r="H74" s="20" t="n">
        <v>3.64193132</v>
      </c>
      <c r="I74" s="18" t="s">
        <v>481</v>
      </c>
      <c r="J74" s="20" t="s">
        <v>481</v>
      </c>
      <c r="K74" s="18" t="s">
        <v>481</v>
      </c>
      <c r="L74" s="20" t="s">
        <v>481</v>
      </c>
      <c r="M74" s="18" t="s">
        <v>481</v>
      </c>
      <c r="N74" s="20" t="s">
        <v>481</v>
      </c>
      <c r="O74" s="18" t="s">
        <v>481</v>
      </c>
      <c r="P74" s="20" t="s">
        <v>481</v>
      </c>
      <c r="Q74" s="18" t="n">
        <v>436.56332576</v>
      </c>
      <c r="R74" s="20" t="n">
        <v>8.288734010000001</v>
      </c>
    </row>
    <row r="75" spans="1:18">
      <c r="A75" s="15" t="s">
        <v>550</v>
      </c>
      <c r="B75" s="17" t="n">
        <v>5375</v>
      </c>
      <c r="C75" s="18">
        <f>(244.0/B75*100)</f>
        <v/>
      </c>
      <c r="D75" s="19" t="n">
        <v>5131</v>
      </c>
      <c r="E75" s="18" t="n">
        <v>376.69390482</v>
      </c>
      <c r="F75" s="20" t="n">
        <v>2.35012189</v>
      </c>
      <c r="G75" s="18" t="n">
        <v>400.80791849</v>
      </c>
      <c r="H75" s="20" t="n">
        <v>2.6370255</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436.769286</v>
      </c>
      <c r="F76" s="20" t="n">
        <v>2.54605874</v>
      </c>
      <c r="G76" s="18" t="n">
        <v>437.62489383</v>
      </c>
      <c r="H76" s="20" t="n">
        <v>3.02727271</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435.77740771</v>
      </c>
      <c r="F77" s="20" t="n">
        <v>2.15378292</v>
      </c>
      <c r="G77" s="18" t="n">
        <v>434.33813381</v>
      </c>
      <c r="H77" s="20" t="n">
        <v>4.00196069</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524.64451931</v>
      </c>
      <c r="N78" s="20" t="n">
        <v>3.91006783</v>
      </c>
      <c r="O78" s="18" t="s">
        <v>481</v>
      </c>
      <c r="P78" s="20" t="s">
        <v>481</v>
      </c>
      <c r="Q78" s="18" t="s">
        <v>481</v>
      </c>
      <c r="R78" s="20" t="s">
        <v>481</v>
      </c>
    </row>
    <row customHeight="1" ht="25" r="79" spans="1:18">
      <c r="A79" s="15" t="s">
        <v>554</v>
      </c>
      <c r="B79" s="17" t="n">
        <v>1657</v>
      </c>
      <c r="C79" s="18">
        <f>(41.0/B79*100)</f>
        <v/>
      </c>
      <c r="D79" s="19" t="n">
        <v>1616</v>
      </c>
      <c r="E79" s="18" t="n">
        <v>474.74211278</v>
      </c>
      <c r="F79" s="20" t="n">
        <v>6.55701564</v>
      </c>
      <c r="G79" s="18" t="n">
        <v>477.5105378</v>
      </c>
      <c r="H79" s="20" t="n">
        <v>9.194459500000001</v>
      </c>
      <c r="I79" s="18" t="s">
        <v>481</v>
      </c>
      <c r="J79" s="20" t="s">
        <v>481</v>
      </c>
      <c r="K79" s="18" t="s">
        <v>481</v>
      </c>
      <c r="L79" s="20" t="s">
        <v>481</v>
      </c>
      <c r="M79" s="18" t="s">
        <v>481</v>
      </c>
      <c r="N79" s="20" t="s">
        <v>481</v>
      </c>
      <c r="O79" s="18" t="s">
        <v>481</v>
      </c>
      <c r="P79" s="20" t="s">
        <v>481</v>
      </c>
      <c r="Q79" s="18" t="n">
        <v>467.19897583</v>
      </c>
      <c r="R79" s="20" t="n">
        <v>53.01658552</v>
      </c>
    </row>
    <row r="80" spans="1:18">
      <c r="A80" s="15" t="s">
        <v>555</v>
      </c>
      <c r="B80" s="17" t="n">
        <v>7841</v>
      </c>
      <c r="C80" s="18">
        <f>(0.0/B80*100)</f>
        <v/>
      </c>
      <c r="D80" s="19" t="n">
        <v>7841</v>
      </c>
      <c r="E80" s="18" t="n">
        <v>452.58590371</v>
      </c>
      <c r="F80" s="20" t="n">
        <v>3.62894676</v>
      </c>
      <c r="G80" s="18" t="n">
        <v>461.08426759</v>
      </c>
      <c r="H80" s="20" t="n">
        <v>4.66988213</v>
      </c>
      <c r="I80" s="18" t="s">
        <v>481</v>
      </c>
      <c r="J80" s="20" t="s">
        <v>481</v>
      </c>
      <c r="K80" s="18" t="s">
        <v>481</v>
      </c>
      <c r="L80" s="20" t="s">
        <v>481</v>
      </c>
      <c r="M80" s="18" t="s">
        <v>481</v>
      </c>
      <c r="N80" s="20" t="s">
        <v>481</v>
      </c>
      <c r="O80" s="18" t="s">
        <v>481</v>
      </c>
      <c r="P80" s="20" t="s">
        <v>481</v>
      </c>
      <c r="Q80" s="18" t="n">
        <v>431.60870834</v>
      </c>
      <c r="R80" s="20" t="n">
        <v>12.35200388</v>
      </c>
    </row>
    <row r="81" spans="1:18">
      <c r="A81" s="23" t="s">
        <v>556</v>
      </c>
      <c r="B81" s="17" t="n">
        <v>8861</v>
      </c>
      <c r="C81" s="18">
        <f>(0.0/B81*100)</f>
        <v/>
      </c>
      <c r="D81" s="19" t="n">
        <v>8861</v>
      </c>
      <c r="E81" s="18" t="s">
        <v>481</v>
      </c>
      <c r="F81" s="20" t="s">
        <v>481</v>
      </c>
      <c r="G81" s="18" t="s">
        <v>481</v>
      </c>
      <c r="H81" s="20" t="s">
        <v>481</v>
      </c>
      <c r="I81" s="18" t="s">
        <v>481</v>
      </c>
      <c r="J81" s="20" t="s">
        <v>481</v>
      </c>
      <c r="K81" s="18" t="s">
        <v>481</v>
      </c>
      <c r="L81" s="20" t="s">
        <v>481</v>
      </c>
      <c r="M81" s="18" t="n">
        <v>442.94752097</v>
      </c>
      <c r="N81" s="20" t="n">
        <v>3.00356581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769</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512.6928387299999</v>
      </c>
      <c r="F7" s="20" t="n">
        <v>1.65442038</v>
      </c>
      <c r="G7" s="18" t="n">
        <v>507.90890702</v>
      </c>
      <c r="H7" s="20" t="n">
        <v>2.72110605</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502.92039266</v>
      </c>
      <c r="F8" s="20" t="n">
        <v>2.83481406</v>
      </c>
      <c r="G8" s="18" t="n">
        <v>476.27183993</v>
      </c>
      <c r="H8" s="20" t="n">
        <v>4.00503764</v>
      </c>
      <c r="I8" s="18" t="s">
        <v>481</v>
      </c>
      <c r="J8" s="20" t="s">
        <v>481</v>
      </c>
      <c r="K8" s="18" t="s">
        <v>481</v>
      </c>
      <c r="L8" s="20" t="s">
        <v>481</v>
      </c>
      <c r="M8" s="18" t="n">
        <v>368.48347797</v>
      </c>
      <c r="N8" s="20" t="n">
        <v>14.99112476</v>
      </c>
      <c r="O8" s="18" t="s">
        <v>481</v>
      </c>
      <c r="P8" s="20" t="s">
        <v>481</v>
      </c>
      <c r="Q8" s="18" t="s">
        <v>481</v>
      </c>
      <c r="R8" s="20" t="s">
        <v>481</v>
      </c>
    </row>
    <row r="9" spans="1:18">
      <c r="A9" s="15" t="s">
        <v>484</v>
      </c>
      <c r="B9" s="17" t="n">
        <v>9651</v>
      </c>
      <c r="C9" s="18">
        <f>(175.0/B9*100)</f>
        <v/>
      </c>
      <c r="D9" s="19" t="n">
        <v>9476</v>
      </c>
      <c r="E9" s="18" t="n">
        <v>491.76525442</v>
      </c>
      <c r="F9" s="20" t="n">
        <v>3.41434155</v>
      </c>
      <c r="G9" s="18" t="n">
        <v>522.92423598</v>
      </c>
      <c r="H9" s="20" t="n">
        <v>2.60884729</v>
      </c>
      <c r="I9" s="18" t="s">
        <v>481</v>
      </c>
      <c r="J9" s="20" t="s">
        <v>481</v>
      </c>
      <c r="K9" s="18" t="s">
        <v>481</v>
      </c>
      <c r="L9" s="20" t="s">
        <v>481</v>
      </c>
      <c r="M9" s="18" t="n">
        <v>374.78530698</v>
      </c>
      <c r="N9" s="20" t="n">
        <v>11.62763904</v>
      </c>
      <c r="O9" s="18" t="s">
        <v>481</v>
      </c>
      <c r="P9" s="20" t="s">
        <v>481</v>
      </c>
      <c r="Q9" s="18" t="s">
        <v>481</v>
      </c>
      <c r="R9" s="20" t="s">
        <v>481</v>
      </c>
    </row>
    <row r="10" spans="1:18">
      <c r="A10" s="15" t="s">
        <v>485</v>
      </c>
      <c r="B10" s="17" t="n">
        <v>20058</v>
      </c>
      <c r="C10" s="18">
        <f>(545.0/B10*100)</f>
        <v/>
      </c>
      <c r="D10" s="19" t="n">
        <v>19513</v>
      </c>
      <c r="E10" s="18" t="n">
        <v>531.54718344</v>
      </c>
      <c r="F10" s="20" t="n">
        <v>2.33848604</v>
      </c>
      <c r="G10" s="18" t="n">
        <v>523.0487443</v>
      </c>
      <c r="H10" s="20" t="n">
        <v>2.80704423</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427.86025477</v>
      </c>
      <c r="F11" s="20" t="n">
        <v>3.0986987</v>
      </c>
      <c r="G11" s="18" t="n">
        <v>457.2586364</v>
      </c>
      <c r="H11" s="20" t="n">
        <v>2.61372989</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483.67205483</v>
      </c>
      <c r="F12" s="20" t="n">
        <v>2.72972072</v>
      </c>
      <c r="G12" s="18" t="n">
        <v>515.44365924</v>
      </c>
      <c r="H12" s="20" t="n">
        <v>3.22014942</v>
      </c>
      <c r="I12" s="18" t="s">
        <v>481</v>
      </c>
      <c r="J12" s="20" t="s">
        <v>481</v>
      </c>
      <c r="K12" s="18" t="s">
        <v>481</v>
      </c>
      <c r="L12" s="20" t="s">
        <v>481</v>
      </c>
      <c r="M12" s="18" t="n">
        <v>366.6777112</v>
      </c>
      <c r="N12" s="20" t="n">
        <v>14.39052153</v>
      </c>
      <c r="O12" s="18" t="s">
        <v>481</v>
      </c>
      <c r="P12" s="20" t="s">
        <v>481</v>
      </c>
      <c r="Q12" s="18" t="s">
        <v>481</v>
      </c>
      <c r="R12" s="20" t="s">
        <v>481</v>
      </c>
    </row>
    <row r="13" spans="1:18">
      <c r="A13" s="15" t="s">
        <v>488</v>
      </c>
      <c r="B13" s="17" t="n">
        <v>7161</v>
      </c>
      <c r="C13" s="18">
        <f>(0.0/B13*100)</f>
        <v/>
      </c>
      <c r="D13" s="19" t="n">
        <v>7161</v>
      </c>
      <c r="E13" s="18" t="s">
        <v>481</v>
      </c>
      <c r="F13" s="20" t="s">
        <v>481</v>
      </c>
      <c r="G13" s="18" t="s">
        <v>481</v>
      </c>
      <c r="H13" s="20" t="s">
        <v>481</v>
      </c>
      <c r="I13" s="18" t="s">
        <v>481</v>
      </c>
      <c r="J13" s="20" t="s">
        <v>481</v>
      </c>
      <c r="K13" s="18" t="s">
        <v>481</v>
      </c>
      <c r="L13" s="20" t="s">
        <v>481</v>
      </c>
      <c r="M13" s="18" t="n">
        <v>501.936887</v>
      </c>
      <c r="N13" s="20" t="n">
        <v>2.37547789</v>
      </c>
      <c r="O13" s="18" t="s">
        <v>481</v>
      </c>
      <c r="P13" s="20" t="s">
        <v>481</v>
      </c>
      <c r="Q13" s="18" t="s">
        <v>481</v>
      </c>
      <c r="R13" s="20" t="s">
        <v>481</v>
      </c>
    </row>
    <row r="14" spans="1:18">
      <c r="A14" s="15" t="s">
        <v>489</v>
      </c>
      <c r="B14" s="17" t="n">
        <v>5587</v>
      </c>
      <c r="C14" s="18">
        <f>(0.0/B14*100)</f>
        <v/>
      </c>
      <c r="D14" s="19" t="n">
        <v>5587</v>
      </c>
      <c r="E14" s="18" t="s">
        <v>481</v>
      </c>
      <c r="F14" s="20" t="s">
        <v>481</v>
      </c>
      <c r="G14" s="18" t="s">
        <v>481</v>
      </c>
      <c r="H14" s="20" t="s">
        <v>481</v>
      </c>
      <c r="I14" s="18" t="s">
        <v>481</v>
      </c>
      <c r="J14" s="20" t="s">
        <v>481</v>
      </c>
      <c r="K14" s="18" t="s">
        <v>481</v>
      </c>
      <c r="L14" s="20" t="s">
        <v>481</v>
      </c>
      <c r="M14" s="18" t="n">
        <v>534.1937421</v>
      </c>
      <c r="N14" s="20" t="n">
        <v>2.09480707</v>
      </c>
      <c r="O14" s="18" t="s">
        <v>481</v>
      </c>
      <c r="P14" s="20" t="s">
        <v>481</v>
      </c>
      <c r="Q14" s="18" t="s">
        <v>481</v>
      </c>
      <c r="R14" s="20" t="s">
        <v>481</v>
      </c>
    </row>
    <row r="15" spans="1:18">
      <c r="A15" s="15" t="s">
        <v>490</v>
      </c>
      <c r="B15" s="17" t="n">
        <v>5882</v>
      </c>
      <c r="C15" s="18">
        <f>(61.0/B15*100)</f>
        <v/>
      </c>
      <c r="D15" s="19" t="n">
        <v>5821</v>
      </c>
      <c r="E15" s="18" t="n">
        <v>535.31251444</v>
      </c>
      <c r="F15" s="20" t="n">
        <v>2.49496664</v>
      </c>
      <c r="G15" s="18" t="n">
        <v>524.7620868499999</v>
      </c>
      <c r="H15" s="20" t="n">
        <v>3.26348101</v>
      </c>
      <c r="I15" s="18" t="s">
        <v>481</v>
      </c>
      <c r="J15" s="20" t="s">
        <v>481</v>
      </c>
      <c r="K15" s="18" t="s">
        <v>481</v>
      </c>
      <c r="L15" s="20" t="s">
        <v>481</v>
      </c>
      <c r="M15" s="18" t="n">
        <v>375.95013089</v>
      </c>
      <c r="N15" s="20" t="n">
        <v>17.42774697</v>
      </c>
      <c r="O15" s="18" t="s">
        <v>481</v>
      </c>
      <c r="P15" s="20" t="s">
        <v>481</v>
      </c>
      <c r="Q15" s="18" t="s">
        <v>481</v>
      </c>
      <c r="R15" s="20" t="s">
        <v>481</v>
      </c>
    </row>
    <row r="16" spans="1:18">
      <c r="A16" s="15" t="s">
        <v>491</v>
      </c>
      <c r="B16" s="17" t="n">
        <v>6108</v>
      </c>
      <c r="C16" s="18">
        <f>(121.0/B16*100)</f>
        <v/>
      </c>
      <c r="D16" s="19" t="n">
        <v>5987</v>
      </c>
      <c r="E16" s="18" t="n">
        <v>489.21749775</v>
      </c>
      <c r="F16" s="20" t="n">
        <v>2.56389814</v>
      </c>
      <c r="G16" s="18" t="n">
        <v>514.02780298</v>
      </c>
      <c r="H16" s="20" t="n">
        <v>2.92924933</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522.91343061</v>
      </c>
      <c r="F17" s="20" t="n">
        <v>2.93362797</v>
      </c>
      <c r="G17" s="18" t="n">
        <v>505.98556482</v>
      </c>
      <c r="H17" s="20" t="n">
        <v>4.25886392</v>
      </c>
      <c r="I17" s="18" t="s">
        <v>481</v>
      </c>
      <c r="J17" s="20" t="s">
        <v>481</v>
      </c>
      <c r="K17" s="18" t="s">
        <v>481</v>
      </c>
      <c r="L17" s="20" t="s">
        <v>481</v>
      </c>
      <c r="M17" s="18" t="n">
        <v>360.48925247</v>
      </c>
      <c r="N17" s="20" t="n">
        <v>12.44339086</v>
      </c>
      <c r="O17" s="18" t="s">
        <v>481</v>
      </c>
      <c r="P17" s="20" t="s">
        <v>481</v>
      </c>
      <c r="Q17" s="18" t="s">
        <v>481</v>
      </c>
      <c r="R17" s="20" t="s">
        <v>481</v>
      </c>
    </row>
    <row r="18" spans="1:18">
      <c r="A18" s="15" t="s">
        <v>493</v>
      </c>
      <c r="B18" s="17" t="n">
        <v>5532</v>
      </c>
      <c r="C18" s="18">
        <f>(29.0/B18*100)</f>
        <v/>
      </c>
      <c r="D18" s="19" t="n">
        <v>5503</v>
      </c>
      <c r="E18" s="18" t="n">
        <v>461.52501854</v>
      </c>
      <c r="F18" s="20" t="n">
        <v>3.47331001</v>
      </c>
      <c r="G18" s="18" t="n">
        <v>417.86852037</v>
      </c>
      <c r="H18" s="20" t="n">
        <v>6.38435932</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482.08784289</v>
      </c>
      <c r="F19" s="20" t="n">
        <v>2.42629602</v>
      </c>
      <c r="G19" s="18" t="n">
        <v>461.88766643</v>
      </c>
      <c r="H19" s="20" t="n">
        <v>4.22526105</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467.99397779</v>
      </c>
      <c r="F20" s="20" t="n">
        <v>2.00700388</v>
      </c>
      <c r="G20" s="18" t="n">
        <v>484.89884644</v>
      </c>
      <c r="H20" s="20" t="n">
        <v>2.62142934</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505.07388106</v>
      </c>
      <c r="F21" s="20" t="n">
        <v>2.34279502</v>
      </c>
      <c r="G21" s="18" t="n">
        <v>458.51824607</v>
      </c>
      <c r="H21" s="20" t="n">
        <v>6.86571129</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469.95137938</v>
      </c>
      <c r="F22" s="20" t="n">
        <v>3.56085402</v>
      </c>
      <c r="G22" s="18" t="n">
        <v>456.86788207</v>
      </c>
      <c r="H22" s="20" t="n">
        <v>6.28516024</v>
      </c>
      <c r="I22" s="18" t="s">
        <v>481</v>
      </c>
      <c r="J22" s="20" t="s">
        <v>481</v>
      </c>
      <c r="K22" s="18" t="s">
        <v>481</v>
      </c>
      <c r="L22" s="20" t="s">
        <v>481</v>
      </c>
      <c r="M22" s="18" t="s">
        <v>481</v>
      </c>
      <c r="N22" s="20" t="s">
        <v>481</v>
      </c>
      <c r="O22" s="18" t="n">
        <v>427.45723365</v>
      </c>
      <c r="P22" s="20" t="n">
        <v>38.85722096</v>
      </c>
      <c r="Q22" s="18" t="s">
        <v>481</v>
      </c>
      <c r="R22" s="20" t="s">
        <v>481</v>
      </c>
    </row>
    <row r="23" spans="1:18">
      <c r="A23" s="15" t="s">
        <v>498</v>
      </c>
      <c r="B23" s="17" t="n">
        <v>11583</v>
      </c>
      <c r="C23" s="18">
        <f>(230.0/B23*100)</f>
        <v/>
      </c>
      <c r="D23" s="19" t="n">
        <v>11353</v>
      </c>
      <c r="E23" s="18" t="n">
        <v>480.71404939</v>
      </c>
      <c r="F23" s="20" t="n">
        <v>3.01409334</v>
      </c>
      <c r="G23" s="18" t="n">
        <v>483.13457535</v>
      </c>
      <c r="H23" s="20" t="n">
        <v>4.25721283</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(7.0/B24*100)</f>
        <v/>
      </c>
      <c r="D24" s="19" t="n">
        <v>6640</v>
      </c>
      <c r="E24" s="18" t="n">
        <v>538.3351668400001</v>
      </c>
      <c r="F24" s="20" t="n">
        <v>2.87201231</v>
      </c>
      <c r="G24" s="18" t="n">
        <v>547.88637191</v>
      </c>
      <c r="H24" s="20" t="n">
        <v>30.11475737</v>
      </c>
      <c r="I24" s="18" t="s">
        <v>481</v>
      </c>
      <c r="J24" s="20" t="s">
        <v>481</v>
      </c>
      <c r="K24" s="18" t="s">
        <v>481</v>
      </c>
      <c r="L24" s="20" t="s">
        <v>481</v>
      </c>
      <c r="M24" s="18" t="s">
        <v>481</v>
      </c>
      <c r="N24" s="20" t="s">
        <v>481</v>
      </c>
      <c r="O24" s="18" t="s">
        <v>481</v>
      </c>
      <c r="P24" s="20" t="s">
        <v>481</v>
      </c>
      <c r="Q24" s="18" t="s">
        <v>481</v>
      </c>
      <c r="R24" s="20" t="s">
        <v>481</v>
      </c>
    </row>
    <row r="25" spans="1:18">
      <c r="A25" s="15" t="s">
        <v>500</v>
      </c>
      <c r="B25" s="17" t="n">
        <v>5581</v>
      </c>
      <c r="C25" s="18">
        <f>(25.0/B25*100)</f>
        <v/>
      </c>
      <c r="D25" s="19" t="n">
        <v>5556</v>
      </c>
      <c r="E25" s="18" t="n">
        <v>515.54695451</v>
      </c>
      <c r="F25" s="20" t="n">
        <v>3.22948381</v>
      </c>
      <c r="G25" s="18" t="n">
        <v>518.26327335</v>
      </c>
      <c r="H25" s="20" t="n">
        <v>5.4327599</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(0.0/B26*100)</f>
        <v/>
      </c>
      <c r="D26" s="19" t="n">
        <v>4869</v>
      </c>
      <c r="E26" s="18" t="s">
        <v>481</v>
      </c>
      <c r="F26" s="20" t="s">
        <v>481</v>
      </c>
      <c r="G26" s="18" t="s">
        <v>481</v>
      </c>
      <c r="H26" s="20" t="s">
        <v>481</v>
      </c>
      <c r="I26" s="18" t="s">
        <v>481</v>
      </c>
      <c r="J26" s="20" t="s">
        <v>481</v>
      </c>
      <c r="K26" s="18" t="s">
        <v>481</v>
      </c>
      <c r="L26" s="20" t="s">
        <v>481</v>
      </c>
      <c r="M26" s="18" t="n">
        <v>490.22501828</v>
      </c>
      <c r="N26" s="20" t="n">
        <v>1.56028186</v>
      </c>
      <c r="O26" s="18" t="s">
        <v>481</v>
      </c>
      <c r="P26" s="20" t="s">
        <v>481</v>
      </c>
      <c r="Q26" s="18" t="s">
        <v>481</v>
      </c>
      <c r="R26" s="20" t="s">
        <v>481</v>
      </c>
    </row>
    <row r="27" spans="1:18">
      <c r="A27" s="15" t="s">
        <v>502</v>
      </c>
      <c r="B27" s="17" t="n">
        <v>5299</v>
      </c>
      <c r="C27" s="18">
        <f>(48.0/B27*100)</f>
        <v/>
      </c>
      <c r="D27" s="19" t="n">
        <v>5251</v>
      </c>
      <c r="E27" s="18" t="n">
        <v>487.74068062</v>
      </c>
      <c r="F27" s="20" t="n">
        <v>1.34761915</v>
      </c>
      <c r="G27" s="18" t="n">
        <v>464.47146512</v>
      </c>
      <c r="H27" s="20" t="n">
        <v>2.71091316</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420.97203865</v>
      </c>
      <c r="F28" s="20" t="n">
        <v>2.19792407</v>
      </c>
      <c r="G28" s="18" t="n">
        <v>402.40698143</v>
      </c>
      <c r="H28" s="20" t="n">
        <v>3.15485852</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513.16382179</v>
      </c>
      <c r="F29" s="20" t="n">
        <v>2.45821146</v>
      </c>
      <c r="G29" s="18" t="n">
        <v>511.42699477</v>
      </c>
      <c r="H29" s="20" t="n">
        <v>6.29847326</v>
      </c>
      <c r="I29" s="18" t="s">
        <v>481</v>
      </c>
      <c r="J29" s="20" t="s">
        <v>481</v>
      </c>
      <c r="K29" s="18" t="s">
        <v>481</v>
      </c>
      <c r="L29" s="20" t="s">
        <v>481</v>
      </c>
      <c r="M29" s="18" t="n">
        <v>358.28551468</v>
      </c>
      <c r="N29" s="20" t="n">
        <v>8.567023300000001</v>
      </c>
      <c r="O29" s="18" t="s">
        <v>481</v>
      </c>
      <c r="P29" s="20" t="s">
        <v>481</v>
      </c>
      <c r="Q29" s="18" t="s">
        <v>481</v>
      </c>
      <c r="R29" s="20" t="s">
        <v>481</v>
      </c>
    </row>
    <row r="30" spans="1:18">
      <c r="A30" s="15" t="s">
        <v>505</v>
      </c>
      <c r="B30" s="17" t="n">
        <v>4520</v>
      </c>
      <c r="C30" s="18">
        <f>(140.0/B30*100)</f>
        <v/>
      </c>
      <c r="D30" s="19" t="n">
        <v>4380</v>
      </c>
      <c r="E30" s="18" t="n">
        <v>518.83056216</v>
      </c>
      <c r="F30" s="20" t="n">
        <v>2.37863141</v>
      </c>
      <c r="G30" s="18" t="n">
        <v>494.7678438</v>
      </c>
      <c r="H30" s="20" t="n">
        <v>5.52093481</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498.481109</v>
      </c>
      <c r="N31" s="20" t="n">
        <v>2.26238565</v>
      </c>
      <c r="O31" s="18" t="s">
        <v>481</v>
      </c>
      <c r="P31" s="20" t="s">
        <v>481</v>
      </c>
      <c r="Q31" s="18" t="s">
        <v>481</v>
      </c>
      <c r="R31" s="20" t="s">
        <v>481</v>
      </c>
    </row>
    <row r="32" spans="1:18">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n">
        <v>501.43533192</v>
      </c>
      <c r="N32" s="20" t="n">
        <v>2.50745183</v>
      </c>
      <c r="O32" s="18" t="s">
        <v>481</v>
      </c>
      <c r="P32" s="20" t="s">
        <v>481</v>
      </c>
      <c r="Q32" s="18" t="s">
        <v>481</v>
      </c>
      <c r="R32" s="20" t="s">
        <v>481</v>
      </c>
    </row>
    <row r="33" spans="1:18">
      <c r="A33" s="15" t="s">
        <v>508</v>
      </c>
      <c r="B33" s="17" t="n">
        <v>7325</v>
      </c>
      <c r="C33" s="18">
        <f>(78.0/B33*100)</f>
        <v/>
      </c>
      <c r="D33" s="19" t="n">
        <v>7247</v>
      </c>
      <c r="E33" s="18" t="n">
        <v>506.59095269</v>
      </c>
      <c r="F33" s="20" t="n">
        <v>2.42967781</v>
      </c>
      <c r="G33" s="18" t="n">
        <v>460.4802202</v>
      </c>
      <c r="H33" s="20" t="n">
        <v>6.29042217</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473.5270456</v>
      </c>
      <c r="F34" s="20" t="n">
        <v>2.61641796</v>
      </c>
      <c r="G34" s="18" t="n">
        <v>435.27413645</v>
      </c>
      <c r="H34" s="20" t="n">
        <v>4.06215873</v>
      </c>
      <c r="I34" s="18" t="s">
        <v>481</v>
      </c>
      <c r="J34" s="20" t="s">
        <v>481</v>
      </c>
      <c r="K34" s="18" t="s">
        <v>481</v>
      </c>
      <c r="L34" s="20" t="s">
        <v>481</v>
      </c>
      <c r="M34" s="18" t="n">
        <v>306.56969545</v>
      </c>
      <c r="N34" s="20" t="n">
        <v>10.27624616</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512.8635785500001</v>
      </c>
      <c r="P35" s="20" t="n">
        <v>1.32436738</v>
      </c>
      <c r="Q35" s="18" t="s">
        <v>481</v>
      </c>
      <c r="R35" s="20" t="s">
        <v>481</v>
      </c>
    </row>
    <row r="36" spans="1:18">
      <c r="A36" s="15" t="s">
        <v>511</v>
      </c>
      <c r="B36" s="17" t="n">
        <v>6736</v>
      </c>
      <c r="C36" s="18">
        <f>(40.0/B36*100)</f>
        <v/>
      </c>
      <c r="D36" s="19" t="n">
        <v>6696</v>
      </c>
      <c r="E36" s="18" t="n">
        <v>502.54820015</v>
      </c>
      <c r="F36" s="20" t="n">
        <v>2.56896668</v>
      </c>
      <c r="G36" s="18" t="n">
        <v>479.76576981</v>
      </c>
      <c r="H36" s="20" t="n">
        <v>2.86702446</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491.63054885</v>
      </c>
      <c r="F37" s="20" t="n">
        <v>4.91814892</v>
      </c>
      <c r="G37" s="18" t="n">
        <v>496.2100256</v>
      </c>
      <c r="H37" s="20" t="n">
        <v>3.79131254</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509.39027496</v>
      </c>
      <c r="F38" s="20" t="n">
        <v>3.05851813</v>
      </c>
      <c r="G38" s="18" t="n">
        <v>493.77037907</v>
      </c>
      <c r="H38" s="20" t="n">
        <v>4.30162507</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429.55308081</v>
      </c>
      <c r="F39" s="20" t="n">
        <v>3.903313</v>
      </c>
      <c r="G39" s="18" t="n">
        <v>405.49001367</v>
      </c>
      <c r="H39" s="20" t="n">
        <v>6.97673023</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512.66340929</v>
      </c>
      <c r="F40" s="20" t="n">
        <v>2.99777027</v>
      </c>
      <c r="G40" s="18" t="n">
        <v>500.1674949</v>
      </c>
      <c r="H40" s="20" t="n">
        <v>3.32004407</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498.43381575</v>
      </c>
      <c r="F41" s="20" t="n">
        <v>2.77447432</v>
      </c>
      <c r="G41" s="18" t="n">
        <v>489.78178262</v>
      </c>
      <c r="H41" s="20" t="n">
        <v>10.07084435</v>
      </c>
      <c r="I41" s="18" t="s">
        <v>481</v>
      </c>
      <c r="J41" s="20" t="s">
        <v>481</v>
      </c>
      <c r="K41" s="18" t="s">
        <v>481</v>
      </c>
      <c r="L41" s="20" t="s">
        <v>481</v>
      </c>
      <c r="M41" s="18" t="n">
        <v>387.44235424</v>
      </c>
      <c r="N41" s="20" t="n">
        <v>14.52510266</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376.77532905</v>
      </c>
      <c r="F45" s="20" t="n">
        <v>11.4640683</v>
      </c>
      <c r="G45" s="18" t="n">
        <v>378.93768245</v>
      </c>
      <c r="H45" s="20" t="n">
        <v>9.845109649999999</v>
      </c>
      <c r="I45" s="18" t="s">
        <v>481</v>
      </c>
      <c r="J45" s="20" t="s">
        <v>481</v>
      </c>
      <c r="K45" s="18" t="s">
        <v>481</v>
      </c>
      <c r="L45" s="20" t="s">
        <v>481</v>
      </c>
      <c r="M45" s="18" t="n">
        <v>375.72508785</v>
      </c>
      <c r="N45" s="20" t="n">
        <v>2.70782965</v>
      </c>
      <c r="O45" s="18" t="s">
        <v>481</v>
      </c>
      <c r="P45" s="20" t="s">
        <v>481</v>
      </c>
      <c r="Q45" s="18" t="n">
        <v>374.81504294</v>
      </c>
      <c r="R45" s="20" t="n">
        <v>6.58782291</v>
      </c>
    </row>
    <row r="46" spans="1:18">
      <c r="A46" s="15" t="s">
        <v>521</v>
      </c>
      <c r="B46" s="17" t="n">
        <v>23141</v>
      </c>
      <c r="C46" s="18">
        <f>(1771.0/B46*100)</f>
        <v/>
      </c>
      <c r="D46" s="19" t="n">
        <v>21370</v>
      </c>
      <c r="E46" s="18" t="n">
        <v>400.58894548</v>
      </c>
      <c r="F46" s="20" t="n">
        <v>2.31085677</v>
      </c>
      <c r="G46" s="18" t="n">
        <v>407.5835672</v>
      </c>
      <c r="H46" s="20" t="n">
        <v>3.46127648</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456.20709893</v>
      </c>
      <c r="F47" s="20" t="n">
        <v>4.65140452</v>
      </c>
      <c r="G47" s="18" t="n">
        <v>428.52207395</v>
      </c>
      <c r="H47" s="20" t="n">
        <v>4.36724414</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503.10720731</v>
      </c>
      <c r="F48" s="20" t="n">
        <v>4.03719073</v>
      </c>
      <c r="G48" s="18" t="n">
        <v>535.3751885</v>
      </c>
      <c r="H48" s="20" t="n">
        <v>7.16237227</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430.49414327</v>
      </c>
      <c r="F49" s="20" t="n">
        <v>3.22294796</v>
      </c>
      <c r="G49" s="18" t="n">
        <v>437.02225151</v>
      </c>
      <c r="H49" s="20" t="n">
        <v>3.73671493</v>
      </c>
      <c r="I49" s="18" t="s">
        <v>481</v>
      </c>
      <c r="J49" s="20" t="s">
        <v>481</v>
      </c>
      <c r="K49" s="18" t="s">
        <v>481</v>
      </c>
      <c r="L49" s="20" t="s">
        <v>481</v>
      </c>
      <c r="M49" s="18" t="s">
        <v>481</v>
      </c>
      <c r="N49" s="20" t="s">
        <v>481</v>
      </c>
      <c r="O49" s="18" t="n">
        <v>260.7915</v>
      </c>
      <c r="P49" s="20" t="n">
        <v>35.98841109</v>
      </c>
      <c r="Q49" s="18" t="n">
        <v>365.66461641</v>
      </c>
      <c r="R49" s="20" t="n">
        <v>11.54588501</v>
      </c>
    </row>
    <row r="50" spans="1:18">
      <c r="A50" s="15" t="s">
        <v>525</v>
      </c>
      <c r="B50" s="17" t="n">
        <v>11795</v>
      </c>
      <c r="C50" s="18">
        <f>(249.0/B50*100)</f>
        <v/>
      </c>
      <c r="D50" s="19" t="n">
        <v>11546</v>
      </c>
      <c r="E50" s="18" t="n">
        <v>412.34923808</v>
      </c>
      <c r="F50" s="20" t="n">
        <v>2.56940317</v>
      </c>
      <c r="G50" s="18" t="n">
        <v>421.46209034</v>
      </c>
      <c r="H50" s="20" t="n">
        <v>2.95602709</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(0.0/B51*100)</f>
        <v/>
      </c>
      <c r="D51" s="19" t="n">
        <v>6866</v>
      </c>
      <c r="E51" s="18" t="s">
        <v>481</v>
      </c>
      <c r="F51" s="20" t="s">
        <v>481</v>
      </c>
      <c r="G51" s="18" t="s">
        <v>481</v>
      </c>
      <c r="H51" s="20" t="s">
        <v>481</v>
      </c>
      <c r="I51" s="18" t="s">
        <v>481</v>
      </c>
      <c r="J51" s="20" t="s">
        <v>481</v>
      </c>
      <c r="K51" s="18" t="s">
        <v>481</v>
      </c>
      <c r="L51" s="20" t="s">
        <v>481</v>
      </c>
      <c r="M51" s="18" t="n">
        <v>419.60803314</v>
      </c>
      <c r="N51" s="20" t="n">
        <v>2.07453394</v>
      </c>
      <c r="O51" s="18" t="s">
        <v>481</v>
      </c>
      <c r="P51" s="20" t="s">
        <v>481</v>
      </c>
      <c r="Q51" s="18" t="s">
        <v>481</v>
      </c>
      <c r="R51" s="20" t="s">
        <v>481</v>
      </c>
    </row>
    <row r="52" spans="1:18">
      <c r="A52" s="15" t="s">
        <v>527</v>
      </c>
      <c r="B52" s="17" t="n">
        <v>5809</v>
      </c>
      <c r="C52" s="18">
        <f>(85.0/B52*100)</f>
        <v/>
      </c>
      <c r="D52" s="19" t="n">
        <v>5724</v>
      </c>
      <c r="E52" s="18" t="n">
        <v>483.47581848</v>
      </c>
      <c r="F52" s="20" t="n">
        <v>2.93488787</v>
      </c>
      <c r="G52" s="18" t="n">
        <v>465.62497231</v>
      </c>
      <c r="H52" s="20" t="n">
        <v>2.99518041</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(90.0/B53*100)</f>
        <v/>
      </c>
      <c r="D53" s="19" t="n">
        <v>5481</v>
      </c>
      <c r="E53" s="18" t="n">
        <v>413.04391305</v>
      </c>
      <c r="F53" s="20" t="n">
        <v>2.1801597</v>
      </c>
      <c r="G53" s="18" t="n">
        <v>443.88790936</v>
      </c>
      <c r="H53" s="20" t="n">
        <v>1.74697278</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322.95425391</v>
      </c>
      <c r="F54" s="20" t="n">
        <v>2.9523119</v>
      </c>
      <c r="G54" s="18" t="n">
        <v>346.23448614</v>
      </c>
      <c r="H54" s="20" t="n">
        <v>3.19595357</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413.65180791</v>
      </c>
      <c r="F55" s="20" t="n">
        <v>2.67609505</v>
      </c>
      <c r="G55" s="18" t="n">
        <v>403.88713253</v>
      </c>
      <c r="H55" s="20" t="n">
        <v>3.47329255</v>
      </c>
      <c r="I55" s="18" t="s">
        <v>481</v>
      </c>
      <c r="J55" s="20" t="s">
        <v>481</v>
      </c>
      <c r="K55" s="18" t="s">
        <v>481</v>
      </c>
      <c r="L55" s="20" t="s">
        <v>481</v>
      </c>
      <c r="M55" s="18" t="n">
        <v>453.3647</v>
      </c>
      <c r="N55" s="20" t="n">
        <v>37.19456019</v>
      </c>
      <c r="O55" s="18" t="n">
        <v>437.49371426</v>
      </c>
      <c r="P55" s="20" t="n">
        <v>15.7894892</v>
      </c>
      <c r="Q55" s="18" t="n">
        <v>336.05448637</v>
      </c>
      <c r="R55" s="20" t="n">
        <v>17.86801165</v>
      </c>
    </row>
    <row r="56" spans="1:18">
      <c r="A56" s="15" t="s">
        <v>531</v>
      </c>
      <c r="B56" s="17" t="n">
        <v>5359</v>
      </c>
      <c r="C56" s="18">
        <f>(77.0/B56*100)</f>
        <v/>
      </c>
      <c r="D56" s="19" t="n">
        <v>5282</v>
      </c>
      <c r="E56" s="18" t="n">
        <v>526.95164888</v>
      </c>
      <c r="F56" s="20" t="n">
        <v>2.5183611</v>
      </c>
      <c r="G56" s="18" t="n">
        <v>513.9668573</v>
      </c>
      <c r="H56" s="20" t="n">
        <v>3.45515672</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407.76970119</v>
      </c>
      <c r="F57" s="20" t="n">
        <v>2.6918877</v>
      </c>
      <c r="G57" s="18" t="n">
        <v>397.4916242</v>
      </c>
      <c r="H57" s="20" t="n">
        <v>3.22078783</v>
      </c>
      <c r="I57" s="18" t="s">
        <v>481</v>
      </c>
      <c r="J57" s="20" t="s">
        <v>481</v>
      </c>
      <c r="K57" s="18" t="s">
        <v>481</v>
      </c>
      <c r="L57" s="20" t="s">
        <v>481</v>
      </c>
      <c r="M57" s="18" t="s">
        <v>481</v>
      </c>
      <c r="N57" s="20" t="s">
        <v>481</v>
      </c>
      <c r="O57" s="18" t="s">
        <v>481</v>
      </c>
      <c r="P57" s="20" t="s">
        <v>481</v>
      </c>
      <c r="Q57" s="18" t="n">
        <v>392.92992817</v>
      </c>
      <c r="R57" s="20" t="n">
        <v>7.36827056</v>
      </c>
    </row>
    <row r="58" spans="1:18">
      <c r="A58" s="15" t="s">
        <v>533</v>
      </c>
      <c r="B58" s="17" t="n">
        <v>7267</v>
      </c>
      <c r="C58" s="18">
        <f>(10.0/B58*100)</f>
        <v/>
      </c>
      <c r="D58" s="19" t="n">
        <v>7257</v>
      </c>
      <c r="E58" s="18" t="n">
        <v>413.15438333</v>
      </c>
      <c r="F58" s="20" t="n">
        <v>3.0523876</v>
      </c>
      <c r="G58" s="18" t="n">
        <v>403.78210859</v>
      </c>
      <c r="H58" s="20" t="n">
        <v>3.41515988</v>
      </c>
      <c r="I58" s="18" t="s">
        <v>481</v>
      </c>
      <c r="J58" s="20" t="s">
        <v>481</v>
      </c>
      <c r="K58" s="18" t="s">
        <v>481</v>
      </c>
      <c r="L58" s="20" t="s">
        <v>481</v>
      </c>
      <c r="M58" s="18" t="s">
        <v>481</v>
      </c>
      <c r="N58" s="20" t="s">
        <v>481</v>
      </c>
      <c r="O58" s="18" t="n">
        <v>311.40303493</v>
      </c>
      <c r="P58" s="20" t="n">
        <v>25.06282408</v>
      </c>
      <c r="Q58" s="18" t="n">
        <v>354.70694024</v>
      </c>
      <c r="R58" s="20" t="n">
        <v>13.9606733</v>
      </c>
    </row>
    <row r="59" spans="1:18">
      <c r="A59" s="15" t="s">
        <v>534</v>
      </c>
      <c r="B59" s="17" t="n">
        <v>4826</v>
      </c>
      <c r="C59" s="18">
        <f>(26.0/B59*100)</f>
        <v/>
      </c>
      <c r="D59" s="19" t="n">
        <v>4800</v>
      </c>
      <c r="E59" s="18" t="n">
        <v>358.36964224</v>
      </c>
      <c r="F59" s="20" t="n">
        <v>3.27016706</v>
      </c>
      <c r="G59" s="18" t="n">
        <v>386.29638251</v>
      </c>
      <c r="H59" s="20" t="n">
        <v>1.83840712</v>
      </c>
      <c r="I59" s="18" t="s">
        <v>481</v>
      </c>
      <c r="J59" s="20" t="s">
        <v>481</v>
      </c>
      <c r="K59" s="18" t="s">
        <v>481</v>
      </c>
      <c r="L59" s="20" t="s">
        <v>481</v>
      </c>
      <c r="M59" s="18" t="s">
        <v>481</v>
      </c>
      <c r="N59" s="20" t="s">
        <v>481</v>
      </c>
      <c r="O59" s="18" t="n">
        <v>326.194118</v>
      </c>
      <c r="P59" s="20" t="n">
        <v>29.66809745</v>
      </c>
      <c r="Q59" s="18" t="n">
        <v>334.36333344</v>
      </c>
      <c r="R59" s="20" t="n">
        <v>4.96141575</v>
      </c>
    </row>
    <row r="60" spans="1:18">
      <c r="A60" s="15" t="s">
        <v>535</v>
      </c>
      <c r="B60" s="17" t="n">
        <v>4546</v>
      </c>
      <c r="C60" s="18">
        <f>(15.0/B60*100)</f>
        <v/>
      </c>
      <c r="D60" s="19" t="n">
        <v>4531</v>
      </c>
      <c r="E60" s="18" t="n">
        <v>390.08312339</v>
      </c>
      <c r="F60" s="20" t="n">
        <v>5.70697946</v>
      </c>
      <c r="G60" s="18" t="n">
        <v>384.80769433</v>
      </c>
      <c r="H60" s="20" t="n">
        <v>4.69591372</v>
      </c>
      <c r="I60" s="18" t="s">
        <v>481</v>
      </c>
      <c r="J60" s="20" t="s">
        <v>481</v>
      </c>
      <c r="K60" s="18" t="s">
        <v>481</v>
      </c>
      <c r="L60" s="20" t="s">
        <v>481</v>
      </c>
      <c r="M60" s="18" t="s">
        <v>481</v>
      </c>
      <c r="N60" s="20" t="s">
        <v>481</v>
      </c>
      <c r="O60" s="18" t="n">
        <v>343.10994973</v>
      </c>
      <c r="P60" s="20" t="n">
        <v>34.40847338</v>
      </c>
      <c r="Q60" s="18" t="n">
        <v>384.75668941</v>
      </c>
      <c r="R60" s="20" t="n">
        <v>7.32169926</v>
      </c>
    </row>
    <row r="61" spans="1:18">
      <c r="A61" s="15" t="s">
        <v>536</v>
      </c>
      <c r="B61" s="17" t="n">
        <v>6525</v>
      </c>
      <c r="C61" s="18">
        <f>(148.0/B61*100)</f>
        <v/>
      </c>
      <c r="D61" s="19" t="n">
        <v>6377</v>
      </c>
      <c r="E61" s="18" t="n">
        <v>408.80310944</v>
      </c>
      <c r="F61" s="20" t="n">
        <v>5.29550752</v>
      </c>
      <c r="G61" s="18" t="n">
        <v>485.17218797</v>
      </c>
      <c r="H61" s="20" t="n">
        <v>2.4647545</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534.1512635300001</v>
      </c>
      <c r="F62" s="20" t="n">
        <v>1.28686184</v>
      </c>
      <c r="G62" s="18" t="n">
        <v>512.06395746</v>
      </c>
      <c r="H62" s="20" t="n">
        <v>2.61732203</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386.75324688</v>
      </c>
      <c r="F63" s="20" t="n">
        <v>1.49716316</v>
      </c>
      <c r="G63" s="18" t="n">
        <v>371.46840944</v>
      </c>
      <c r="H63" s="20" t="n">
        <v>2.89309581</v>
      </c>
      <c r="I63" s="18" t="s">
        <v>481</v>
      </c>
      <c r="J63" s="20" t="s">
        <v>481</v>
      </c>
      <c r="K63" s="18" t="s">
        <v>481</v>
      </c>
      <c r="L63" s="20" t="s">
        <v>481</v>
      </c>
      <c r="M63" s="18" t="n">
        <v>419.09753485</v>
      </c>
      <c r="N63" s="20" t="n">
        <v>25.64674737</v>
      </c>
      <c r="O63" s="18" t="n">
        <v>375.18804799</v>
      </c>
      <c r="P63" s="20" t="n">
        <v>43.26747567</v>
      </c>
      <c r="Q63" s="18" t="n">
        <v>394.23881846</v>
      </c>
      <c r="R63" s="20" t="n">
        <v>5.3436458</v>
      </c>
    </row>
    <row r="64" spans="1:18">
      <c r="A64" s="15" t="s">
        <v>539</v>
      </c>
      <c r="B64" s="17" t="n">
        <v>3634</v>
      </c>
      <c r="C64" s="18">
        <f>(3.0/B64*100)</f>
        <v/>
      </c>
      <c r="D64" s="19" t="n">
        <v>3631</v>
      </c>
      <c r="E64" s="18" t="n">
        <v>470.61304928</v>
      </c>
      <c r="F64" s="20" t="n">
        <v>2.2688323</v>
      </c>
      <c r="G64" s="18" t="n">
        <v>459.16420108</v>
      </c>
      <c r="H64" s="20" t="n">
        <v>6.23647062</v>
      </c>
      <c r="I64" s="18" t="s">
        <v>481</v>
      </c>
      <c r="J64" s="20" t="s">
        <v>481</v>
      </c>
      <c r="K64" s="18" t="s">
        <v>481</v>
      </c>
      <c r="L64" s="20" t="s">
        <v>481</v>
      </c>
      <c r="M64" s="18" t="n">
        <v>521.84671556</v>
      </c>
      <c r="N64" s="20" t="n">
        <v>78.93365571</v>
      </c>
      <c r="O64" s="18" t="n">
        <v>143.393</v>
      </c>
      <c r="P64" s="20" t="n">
        <v>51.70871335</v>
      </c>
      <c r="Q64" s="18" t="n">
        <v>459.08142434</v>
      </c>
      <c r="R64" s="20" t="n">
        <v>3.08200756</v>
      </c>
    </row>
    <row r="65" spans="1:18">
      <c r="A65" s="15" t="s">
        <v>540</v>
      </c>
      <c r="B65" s="17" t="n">
        <v>5325</v>
      </c>
      <c r="C65" s="18">
        <f>(14.0/B65*100)</f>
        <v/>
      </c>
      <c r="D65" s="19" t="n">
        <v>5311</v>
      </c>
      <c r="E65" s="18" t="n">
        <v>424.33572698</v>
      </c>
      <c r="F65" s="20" t="n">
        <v>2.06668604</v>
      </c>
      <c r="G65" s="18" t="n">
        <v>435.66728692</v>
      </c>
      <c r="H65" s="20" t="n">
        <v>3.00364174</v>
      </c>
      <c r="I65" s="18" t="s">
        <v>481</v>
      </c>
      <c r="J65" s="20" t="s">
        <v>481</v>
      </c>
      <c r="K65" s="18" t="s">
        <v>481</v>
      </c>
      <c r="L65" s="20" t="s">
        <v>481</v>
      </c>
      <c r="M65" s="18" t="n">
        <v>508.6894087</v>
      </c>
      <c r="N65" s="20" t="n">
        <v>62.31362992</v>
      </c>
      <c r="O65" s="18" t="n">
        <v>478.5708</v>
      </c>
      <c r="P65" s="20" t="n">
        <v>23.56639051</v>
      </c>
      <c r="Q65" s="18" t="n">
        <v>383.41239382</v>
      </c>
      <c r="R65" s="20" t="n">
        <v>11.37223111</v>
      </c>
    </row>
    <row r="66" spans="1:18">
      <c r="A66" s="15" t="s">
        <v>541</v>
      </c>
      <c r="B66" s="17" t="n">
        <v>5665</v>
      </c>
      <c r="C66" s="18">
        <f>(80.0/B66*100)</f>
        <v/>
      </c>
      <c r="D66" s="19" t="n">
        <v>5585</v>
      </c>
      <c r="E66" s="18" t="n">
        <v>403.03188202</v>
      </c>
      <c r="F66" s="20" t="n">
        <v>1.57752187</v>
      </c>
      <c r="G66" s="18" t="n">
        <v>424.91646894</v>
      </c>
      <c r="H66" s="20" t="n">
        <v>2.01559916</v>
      </c>
      <c r="I66" s="18" t="s">
        <v>481</v>
      </c>
      <c r="J66" s="20" t="s">
        <v>481</v>
      </c>
      <c r="K66" s="18" t="s">
        <v>481</v>
      </c>
      <c r="L66" s="20" t="s">
        <v>481</v>
      </c>
      <c r="M66" s="18" t="s">
        <v>481</v>
      </c>
      <c r="N66" s="20" t="s">
        <v>481</v>
      </c>
      <c r="O66" s="18" t="s">
        <v>481</v>
      </c>
      <c r="P66" s="20" t="s">
        <v>481</v>
      </c>
      <c r="Q66" s="18" t="s">
        <v>481</v>
      </c>
      <c r="R66" s="20" t="s">
        <v>481</v>
      </c>
    </row>
    <row r="67" spans="1:18">
      <c r="A67" s="15" t="s">
        <v>542</v>
      </c>
      <c r="B67" s="17" t="n">
        <v>6971</v>
      </c>
      <c r="C67" s="18">
        <f>(396.0/B67*100)</f>
        <v/>
      </c>
      <c r="D67" s="19" t="n">
        <v>6575</v>
      </c>
      <c r="E67" s="18" t="n">
        <v>406.31448979</v>
      </c>
      <c r="F67" s="20" t="n">
        <v>2.47795952</v>
      </c>
      <c r="G67" s="18" t="n">
        <v>394.83055279</v>
      </c>
      <c r="H67" s="20" t="n">
        <v>2.92756574</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411.56250599</v>
      </c>
      <c r="F68" s="20" t="n">
        <v>1.31982287</v>
      </c>
      <c r="G68" s="18" t="n">
        <v>424.35665548</v>
      </c>
      <c r="H68" s="20" t="n">
        <v>1.64221257</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416.78591436</v>
      </c>
      <c r="F69" s="20" t="n">
        <v>3.55937133</v>
      </c>
      <c r="G69" s="18" t="n">
        <v>444.43412491</v>
      </c>
      <c r="H69" s="20" t="n">
        <v>3.54112672</v>
      </c>
      <c r="I69" s="18" t="s">
        <v>481</v>
      </c>
      <c r="J69" s="20" t="s">
        <v>481</v>
      </c>
      <c r="K69" s="18" t="s">
        <v>481</v>
      </c>
      <c r="L69" s="20" t="s">
        <v>481</v>
      </c>
      <c r="M69" s="18" t="s">
        <v>481</v>
      </c>
      <c r="N69" s="20" t="s">
        <v>481</v>
      </c>
      <c r="O69" s="18" t="s">
        <v>481</v>
      </c>
      <c r="P69" s="20" t="s">
        <v>481</v>
      </c>
      <c r="Q69" s="18" t="n">
        <v>387.79978231</v>
      </c>
      <c r="R69" s="20" t="n">
        <v>37.10781446</v>
      </c>
    </row>
    <row r="70" spans="1:18">
      <c r="A70" s="15" t="s">
        <v>545</v>
      </c>
      <c r="B70" s="17" t="n">
        <v>6036</v>
      </c>
      <c r="C70" s="18">
        <f>(0.0/B70*100)</f>
        <v/>
      </c>
      <c r="D70" s="19" t="n">
        <v>6036</v>
      </c>
      <c r="E70" s="18" t="s">
        <v>481</v>
      </c>
      <c r="F70" s="20" t="s">
        <v>481</v>
      </c>
      <c r="G70" s="18" t="s">
        <v>481</v>
      </c>
      <c r="H70" s="20" t="s">
        <v>481</v>
      </c>
      <c r="I70" s="18" t="s">
        <v>481</v>
      </c>
      <c r="J70" s="20" t="s">
        <v>481</v>
      </c>
      <c r="K70" s="18" t="s">
        <v>481</v>
      </c>
      <c r="L70" s="20" t="s">
        <v>481</v>
      </c>
      <c r="M70" s="18" t="n">
        <v>486.63104116</v>
      </c>
      <c r="N70" s="20" t="n">
        <v>2.91476757</v>
      </c>
      <c r="O70" s="18" t="s">
        <v>481</v>
      </c>
      <c r="P70" s="20" t="s">
        <v>481</v>
      </c>
      <c r="Q70" s="18" t="s">
        <v>481</v>
      </c>
      <c r="R70" s="20" t="s">
        <v>481</v>
      </c>
    </row>
    <row r="71" spans="1:18">
      <c r="A71" s="15" t="s">
        <v>546</v>
      </c>
      <c r="B71" s="17" t="n">
        <v>6115</v>
      </c>
      <c r="C71" s="18">
        <f>(18.0/B71*100)</f>
        <v/>
      </c>
      <c r="D71" s="19" t="n">
        <v>6097</v>
      </c>
      <c r="E71" s="18" t="n">
        <v>565.44348856</v>
      </c>
      <c r="F71" s="20" t="n">
        <v>1.39327403</v>
      </c>
      <c r="G71" s="18" t="n">
        <v>511.00631774</v>
      </c>
      <c r="H71" s="20" t="n">
        <v>2.94966979</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526.29119041</v>
      </c>
      <c r="F72" s="20" t="n">
        <v>3.21437915</v>
      </c>
      <c r="G72" s="18" t="n">
        <v>538.9256646</v>
      </c>
      <c r="H72" s="20" t="n">
        <v>2.89004587</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427.47227027</v>
      </c>
      <c r="F73" s="20" t="n">
        <v>3.01534003</v>
      </c>
      <c r="G73" s="18" t="n">
        <v>414.79095315</v>
      </c>
      <c r="H73" s="20" t="n">
        <v>3.41324815</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424.91319435</v>
      </c>
      <c r="F74" s="20" t="n">
        <v>1.70572354</v>
      </c>
      <c r="G74" s="18" t="n">
        <v>428.62203808</v>
      </c>
      <c r="H74" s="20" t="n">
        <v>3.03379659</v>
      </c>
      <c r="I74" s="18" t="s">
        <v>481</v>
      </c>
      <c r="J74" s="20" t="s">
        <v>481</v>
      </c>
      <c r="K74" s="18" t="s">
        <v>481</v>
      </c>
      <c r="L74" s="20" t="s">
        <v>481</v>
      </c>
      <c r="M74" s="18" t="s">
        <v>481</v>
      </c>
      <c r="N74" s="20" t="s">
        <v>481</v>
      </c>
      <c r="O74" s="18" t="s">
        <v>481</v>
      </c>
      <c r="P74" s="20" t="s">
        <v>481</v>
      </c>
      <c r="Q74" s="18" t="n">
        <v>427.62724671</v>
      </c>
      <c r="R74" s="20" t="n">
        <v>9.51620722</v>
      </c>
    </row>
    <row r="75" spans="1:18">
      <c r="A75" s="15" t="s">
        <v>550</v>
      </c>
      <c r="B75" s="17" t="n">
        <v>5375</v>
      </c>
      <c r="C75" s="18">
        <f>(244.0/B75*100)</f>
        <v/>
      </c>
      <c r="D75" s="19" t="n">
        <v>5131</v>
      </c>
      <c r="E75" s="18" t="n">
        <v>374.54044248</v>
      </c>
      <c r="F75" s="20" t="n">
        <v>3.04207151</v>
      </c>
      <c r="G75" s="18" t="n">
        <v>392.46438561</v>
      </c>
      <c r="H75" s="20" t="n">
        <v>2.3119908</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438.85689167</v>
      </c>
      <c r="F76" s="20" t="n">
        <v>3.04022536</v>
      </c>
      <c r="G76" s="18" t="n">
        <v>435.51364704</v>
      </c>
      <c r="H76" s="20" t="n">
        <v>2.62094791</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437.38053835</v>
      </c>
      <c r="F77" s="20" t="n">
        <v>2.43110245</v>
      </c>
      <c r="G77" s="18" t="n">
        <v>427.78901278</v>
      </c>
      <c r="H77" s="20" t="n">
        <v>5.67244871</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503.26713793</v>
      </c>
      <c r="F78" s="20" t="n">
        <v>13.47747397</v>
      </c>
      <c r="G78" s="18" t="n">
        <v>525.95560356</v>
      </c>
      <c r="H78" s="20" t="n">
        <v>4.04810008</v>
      </c>
      <c r="I78" s="18" t="s">
        <v>481</v>
      </c>
      <c r="J78" s="20" t="s">
        <v>481</v>
      </c>
      <c r="K78" s="18" t="s">
        <v>481</v>
      </c>
      <c r="L78" s="20" t="s">
        <v>481</v>
      </c>
      <c r="M78" s="18" t="s">
        <v>481</v>
      </c>
      <c r="N78" s="20" t="s">
        <v>481</v>
      </c>
      <c r="O78" s="18" t="s">
        <v>481</v>
      </c>
      <c r="P78" s="20" t="s">
        <v>481</v>
      </c>
      <c r="Q78" s="18" t="n">
        <v>459.66313961</v>
      </c>
      <c r="R78" s="20" t="n">
        <v>41.55380579</v>
      </c>
    </row>
    <row customHeight="1" ht="25" r="79" spans="1:18">
      <c r="A79" s="15" t="s">
        <v>554</v>
      </c>
      <c r="B79" s="17" t="n">
        <v>1657</v>
      </c>
      <c r="C79" s="18">
        <f>(41.0/B79*100)</f>
        <v/>
      </c>
      <c r="D79" s="19" t="n">
        <v>1616</v>
      </c>
      <c r="E79" s="18" t="n">
        <v>472.66394053</v>
      </c>
      <c r="F79" s="20" t="n">
        <v>6.77534134</v>
      </c>
      <c r="G79" s="18" t="n">
        <v>479.17976286</v>
      </c>
      <c r="H79" s="20" t="n">
        <v>8.92583042</v>
      </c>
      <c r="I79" s="18" t="s">
        <v>481</v>
      </c>
      <c r="J79" s="20" t="s">
        <v>481</v>
      </c>
      <c r="K79" s="18" t="s">
        <v>481</v>
      </c>
      <c r="L79" s="20" t="s">
        <v>481</v>
      </c>
      <c r="M79" s="18" t="s">
        <v>481</v>
      </c>
      <c r="N79" s="20" t="s">
        <v>481</v>
      </c>
      <c r="O79" s="18" t="s">
        <v>481</v>
      </c>
      <c r="P79" s="20" t="s">
        <v>481</v>
      </c>
      <c r="Q79" s="18" t="n">
        <v>467.19897583</v>
      </c>
      <c r="R79" s="20" t="n">
        <v>53.01658552</v>
      </c>
    </row>
    <row r="80" spans="1:18">
      <c r="A80" s="15" t="s">
        <v>555</v>
      </c>
      <c r="B80" s="17" t="n">
        <v>7841</v>
      </c>
      <c r="C80" s="18">
        <f>(0.0/B80*100)</f>
        <v/>
      </c>
      <c r="D80" s="19" t="n">
        <v>7841</v>
      </c>
      <c r="E80" s="18" t="n">
        <v>456.40269585</v>
      </c>
      <c r="F80" s="20" t="n">
        <v>3.82871661</v>
      </c>
      <c r="G80" s="18" t="n">
        <v>457.43594736</v>
      </c>
      <c r="H80" s="20" t="n">
        <v>4.56279679</v>
      </c>
      <c r="I80" s="18" t="s">
        <v>481</v>
      </c>
      <c r="J80" s="20" t="s">
        <v>481</v>
      </c>
      <c r="K80" s="18" t="s">
        <v>481</v>
      </c>
      <c r="L80" s="20" t="s">
        <v>481</v>
      </c>
      <c r="M80" s="18" t="s">
        <v>481</v>
      </c>
      <c r="N80" s="20" t="s">
        <v>481</v>
      </c>
      <c r="O80" s="18" t="s">
        <v>481</v>
      </c>
      <c r="P80" s="20" t="s">
        <v>481</v>
      </c>
      <c r="Q80" s="18" t="n">
        <v>439.5013421</v>
      </c>
      <c r="R80" s="20" t="n">
        <v>13.47831435</v>
      </c>
    </row>
    <row r="81" spans="1:18">
      <c r="A81" s="23" t="s">
        <v>556</v>
      </c>
      <c r="B81" s="17" t="n">
        <v>8861</v>
      </c>
      <c r="C81" s="18">
        <f>(76.0/B81*100)</f>
        <v/>
      </c>
      <c r="D81" s="19" t="n">
        <v>8785</v>
      </c>
      <c r="E81" s="18" t="n">
        <v>447.094905</v>
      </c>
      <c r="F81" s="20" t="n">
        <v>3.09844982</v>
      </c>
      <c r="G81" s="18" t="n">
        <v>418.57514267</v>
      </c>
      <c r="H81" s="20" t="n">
        <v>4.05628679</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770</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508.34079572</v>
      </c>
      <c r="F7" s="20" t="n">
        <v>1.83971278</v>
      </c>
      <c r="G7" s="18" t="n">
        <v>518.30337677</v>
      </c>
      <c r="H7" s="20" t="n">
        <v>2.07167772</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504.83441898</v>
      </c>
      <c r="F8" s="20" t="n">
        <v>2.73074551</v>
      </c>
      <c r="G8" s="18" t="n">
        <v>470.49941835</v>
      </c>
      <c r="H8" s="20" t="n">
        <v>3.00164508</v>
      </c>
      <c r="I8" s="18" t="s">
        <v>481</v>
      </c>
      <c r="J8" s="20" t="s">
        <v>481</v>
      </c>
      <c r="K8" s="18" t="s">
        <v>481</v>
      </c>
      <c r="L8" s="20" t="s">
        <v>481</v>
      </c>
      <c r="M8" s="18" t="n">
        <v>368.48347797</v>
      </c>
      <c r="N8" s="20" t="n">
        <v>14.99112476</v>
      </c>
      <c r="O8" s="18" t="s">
        <v>481</v>
      </c>
      <c r="P8" s="20" t="s">
        <v>481</v>
      </c>
      <c r="Q8" s="18" t="s">
        <v>481</v>
      </c>
      <c r="R8" s="20" t="s">
        <v>481</v>
      </c>
    </row>
    <row r="9" spans="1:18">
      <c r="A9" s="15" t="s">
        <v>484</v>
      </c>
      <c r="B9" s="17" t="n">
        <v>9651</v>
      </c>
      <c r="C9" s="18">
        <f>(175.0/B9*100)</f>
        <v/>
      </c>
      <c r="D9" s="19" t="n">
        <v>9476</v>
      </c>
      <c r="E9" s="18" t="n">
        <v>491.50838846</v>
      </c>
      <c r="F9" s="20" t="n">
        <v>2.85433354</v>
      </c>
      <c r="G9" s="18" t="n">
        <v>530.78301678</v>
      </c>
      <c r="H9" s="20" t="n">
        <v>2.59148093</v>
      </c>
      <c r="I9" s="18" t="s">
        <v>481</v>
      </c>
      <c r="J9" s="20" t="s">
        <v>481</v>
      </c>
      <c r="K9" s="18" t="s">
        <v>481</v>
      </c>
      <c r="L9" s="20" t="s">
        <v>481</v>
      </c>
      <c r="M9" s="18" t="n">
        <v>374.78530698</v>
      </c>
      <c r="N9" s="20" t="n">
        <v>11.62763904</v>
      </c>
      <c r="O9" s="18" t="s">
        <v>481</v>
      </c>
      <c r="P9" s="20" t="s">
        <v>481</v>
      </c>
      <c r="Q9" s="18" t="s">
        <v>481</v>
      </c>
      <c r="R9" s="20" t="s">
        <v>481</v>
      </c>
    </row>
    <row r="10" spans="1:18">
      <c r="A10" s="15" t="s">
        <v>485</v>
      </c>
      <c r="B10" s="17" t="n">
        <v>20058</v>
      </c>
      <c r="C10" s="18">
        <f>(545.0/B10*100)</f>
        <v/>
      </c>
      <c r="D10" s="19" t="n">
        <v>19513</v>
      </c>
      <c r="E10" s="18" t="n">
        <v>527.2698235</v>
      </c>
      <c r="F10" s="20" t="n">
        <v>2.2566501</v>
      </c>
      <c r="G10" s="18" t="n">
        <v>531.4334105299999</v>
      </c>
      <c r="H10" s="20" t="n">
        <v>2.64493151</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429.30579714</v>
      </c>
      <c r="F11" s="20" t="n">
        <v>2.88426317</v>
      </c>
      <c r="G11" s="18" t="n">
        <v>459.02923482</v>
      </c>
      <c r="H11" s="20" t="n">
        <v>2.68448483</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(59.0/B12*100)</f>
        <v/>
      </c>
      <c r="D12" s="19" t="n">
        <v>6835</v>
      </c>
      <c r="E12" s="18" t="n">
        <v>492.26248569</v>
      </c>
      <c r="F12" s="20" t="n">
        <v>2.40865492</v>
      </c>
      <c r="G12" s="18" t="n">
        <v>504.89654568</v>
      </c>
      <c r="H12" s="20" t="n">
        <v>3.97953697</v>
      </c>
      <c r="I12" s="18" t="s">
        <v>481</v>
      </c>
      <c r="J12" s="20" t="s">
        <v>481</v>
      </c>
      <c r="K12" s="18" t="s">
        <v>481</v>
      </c>
      <c r="L12" s="20" t="s">
        <v>481</v>
      </c>
      <c r="M12" s="18" t="n">
        <v>366.6777112</v>
      </c>
      <c r="N12" s="20" t="n">
        <v>14.39052153</v>
      </c>
      <c r="O12" s="18" t="s">
        <v>481</v>
      </c>
      <c r="P12" s="20" t="s">
        <v>481</v>
      </c>
      <c r="Q12" s="18" t="s">
        <v>481</v>
      </c>
      <c r="R12" s="20" t="s">
        <v>481</v>
      </c>
    </row>
    <row r="13" spans="1:18">
      <c r="A13" s="15" t="s">
        <v>488</v>
      </c>
      <c r="B13" s="17" t="n">
        <v>7161</v>
      </c>
      <c r="C13" s="18">
        <f>(0.0/B13*100)</f>
        <v/>
      </c>
      <c r="D13" s="19" t="n">
        <v>7161</v>
      </c>
      <c r="E13" s="18" t="s">
        <v>481</v>
      </c>
      <c r="F13" s="20" t="s">
        <v>481</v>
      </c>
      <c r="G13" s="18" t="s">
        <v>481</v>
      </c>
      <c r="H13" s="20" t="s">
        <v>481</v>
      </c>
      <c r="I13" s="18" t="s">
        <v>481</v>
      </c>
      <c r="J13" s="20" t="s">
        <v>481</v>
      </c>
      <c r="K13" s="18" t="s">
        <v>481</v>
      </c>
      <c r="L13" s="20" t="s">
        <v>481</v>
      </c>
      <c r="M13" s="18" t="n">
        <v>501.936887</v>
      </c>
      <c r="N13" s="20" t="n">
        <v>2.37547789</v>
      </c>
      <c r="O13" s="18" t="s">
        <v>481</v>
      </c>
      <c r="P13" s="20" t="s">
        <v>481</v>
      </c>
      <c r="Q13" s="18" t="s">
        <v>481</v>
      </c>
      <c r="R13" s="20" t="s">
        <v>481</v>
      </c>
    </row>
    <row r="14" spans="1:18">
      <c r="A14" s="15" t="s">
        <v>489</v>
      </c>
      <c r="B14" s="17" t="n">
        <v>5587</v>
      </c>
      <c r="C14" s="18">
        <f>(0.0/B14*100)</f>
        <v/>
      </c>
      <c r="D14" s="19" t="n">
        <v>5587</v>
      </c>
      <c r="E14" s="18" t="s">
        <v>481</v>
      </c>
      <c r="F14" s="20" t="s">
        <v>481</v>
      </c>
      <c r="G14" s="18" t="s">
        <v>481</v>
      </c>
      <c r="H14" s="20" t="s">
        <v>481</v>
      </c>
      <c r="I14" s="18" t="s">
        <v>481</v>
      </c>
      <c r="J14" s="20" t="s">
        <v>481</v>
      </c>
      <c r="K14" s="18" t="s">
        <v>481</v>
      </c>
      <c r="L14" s="20" t="s">
        <v>481</v>
      </c>
      <c r="M14" s="18" t="n">
        <v>534.1937421</v>
      </c>
      <c r="N14" s="20" t="n">
        <v>2.09480707</v>
      </c>
      <c r="O14" s="18" t="s">
        <v>481</v>
      </c>
      <c r="P14" s="20" t="s">
        <v>481</v>
      </c>
      <c r="Q14" s="18" t="s">
        <v>481</v>
      </c>
      <c r="R14" s="20" t="s">
        <v>481</v>
      </c>
    </row>
    <row r="15" spans="1:18">
      <c r="A15" s="15" t="s">
        <v>490</v>
      </c>
      <c r="B15" s="17" t="n">
        <v>5882</v>
      </c>
      <c r="C15" s="18">
        <f>(61.0/B15*100)</f>
        <v/>
      </c>
      <c r="D15" s="19" t="n">
        <v>5821</v>
      </c>
      <c r="E15" s="18" t="n">
        <v>534.48311243</v>
      </c>
      <c r="F15" s="20" t="n">
        <v>2.51665213</v>
      </c>
      <c r="G15" s="18" t="n">
        <v>527.83304729</v>
      </c>
      <c r="H15" s="20" t="n">
        <v>2.92799938</v>
      </c>
      <c r="I15" s="18" t="s">
        <v>481</v>
      </c>
      <c r="J15" s="20" t="s">
        <v>481</v>
      </c>
      <c r="K15" s="18" t="s">
        <v>481</v>
      </c>
      <c r="L15" s="20" t="s">
        <v>481</v>
      </c>
      <c r="M15" s="18" t="n">
        <v>375.95013089</v>
      </c>
      <c r="N15" s="20" t="n">
        <v>17.42774697</v>
      </c>
      <c r="O15" s="18" t="s">
        <v>481</v>
      </c>
      <c r="P15" s="20" t="s">
        <v>481</v>
      </c>
      <c r="Q15" s="18" t="s">
        <v>481</v>
      </c>
      <c r="R15" s="20" t="s">
        <v>481</v>
      </c>
    </row>
    <row r="16" spans="1:18">
      <c r="A16" s="15" t="s">
        <v>491</v>
      </c>
      <c r="B16" s="17" t="n">
        <v>6108</v>
      </c>
      <c r="C16" s="18">
        <f>(121.0/B16*100)</f>
        <v/>
      </c>
      <c r="D16" s="19" t="n">
        <v>5987</v>
      </c>
      <c r="E16" s="18" t="n">
        <v>499.20230149</v>
      </c>
      <c r="F16" s="20" t="n">
        <v>2.26698103</v>
      </c>
      <c r="G16" s="18" t="n">
        <v>485.31741546</v>
      </c>
      <c r="H16" s="20" t="n">
        <v>3.2584262</v>
      </c>
      <c r="I16" s="18" t="s">
        <v>481</v>
      </c>
      <c r="J16" s="20" t="s">
        <v>481</v>
      </c>
      <c r="K16" s="18" t="s">
        <v>481</v>
      </c>
      <c r="L16" s="20" t="s">
        <v>481</v>
      </c>
      <c r="M16" s="18" t="s">
        <v>481</v>
      </c>
      <c r="N16" s="20" t="s">
        <v>481</v>
      </c>
      <c r="O16" s="18" t="s">
        <v>481</v>
      </c>
      <c r="P16" s="20" t="s">
        <v>481</v>
      </c>
      <c r="Q16" s="18" t="s">
        <v>481</v>
      </c>
      <c r="R16" s="20" t="s">
        <v>481</v>
      </c>
    </row>
    <row r="17" spans="1:18">
      <c r="A17" s="15" t="s">
        <v>492</v>
      </c>
      <c r="B17" s="17" t="n">
        <v>6504</v>
      </c>
      <c r="C17" s="18">
        <f>(1114.0/B17*100)</f>
        <v/>
      </c>
      <c r="D17" s="19" t="n">
        <v>5390</v>
      </c>
      <c r="E17" s="18" t="n">
        <v>520.8439064</v>
      </c>
      <c r="F17" s="20" t="n">
        <v>2.85037516</v>
      </c>
      <c r="G17" s="18" t="n">
        <v>510.60829564</v>
      </c>
      <c r="H17" s="20" t="n">
        <v>3.98264638</v>
      </c>
      <c r="I17" s="18" t="s">
        <v>481</v>
      </c>
      <c r="J17" s="20" t="s">
        <v>481</v>
      </c>
      <c r="K17" s="18" t="s">
        <v>481</v>
      </c>
      <c r="L17" s="20" t="s">
        <v>481</v>
      </c>
      <c r="M17" s="18" t="n">
        <v>360.48925247</v>
      </c>
      <c r="N17" s="20" t="n">
        <v>12.44339086</v>
      </c>
      <c r="O17" s="18" t="s">
        <v>481</v>
      </c>
      <c r="P17" s="20" t="s">
        <v>481</v>
      </c>
      <c r="Q17" s="18" t="s">
        <v>481</v>
      </c>
      <c r="R17" s="20" t="s">
        <v>481</v>
      </c>
    </row>
    <row r="18" spans="1:18">
      <c r="A18" s="15" t="s">
        <v>493</v>
      </c>
      <c r="B18" s="17" t="n">
        <v>5532</v>
      </c>
      <c r="C18" s="18">
        <f>(29.0/B18*100)</f>
        <v/>
      </c>
      <c r="D18" s="19" t="n">
        <v>5503</v>
      </c>
      <c r="E18" s="18" t="n">
        <v>457.84517796</v>
      </c>
      <c r="F18" s="20" t="n">
        <v>5.16373181</v>
      </c>
      <c r="G18" s="18" t="n">
        <v>452.89811437</v>
      </c>
      <c r="H18" s="20" t="n">
        <v>3.55265644</v>
      </c>
      <c r="I18" s="18" t="s">
        <v>481</v>
      </c>
      <c r="J18" s="20" t="s">
        <v>481</v>
      </c>
      <c r="K18" s="18" t="s">
        <v>481</v>
      </c>
      <c r="L18" s="20" t="s">
        <v>481</v>
      </c>
      <c r="M18" s="18" t="s">
        <v>481</v>
      </c>
      <c r="N18" s="20" t="s">
        <v>481</v>
      </c>
      <c r="O18" s="18" t="s">
        <v>481</v>
      </c>
      <c r="P18" s="20" t="s">
        <v>481</v>
      </c>
      <c r="Q18" s="18" t="s">
        <v>481</v>
      </c>
      <c r="R18" s="20" t="s">
        <v>481</v>
      </c>
    </row>
    <row r="19" spans="1:18">
      <c r="A19" s="15" t="s">
        <v>494</v>
      </c>
      <c r="B19" s="17" t="n">
        <v>5658</v>
      </c>
      <c r="C19" s="18">
        <f>(135.0/B19*100)</f>
        <v/>
      </c>
      <c r="D19" s="19" t="n">
        <v>5523</v>
      </c>
      <c r="E19" s="18" t="n">
        <v>483.07223724</v>
      </c>
      <c r="F19" s="20" t="n">
        <v>2.88333357</v>
      </c>
      <c r="G19" s="18" t="n">
        <v>468.98153774</v>
      </c>
      <c r="H19" s="20" t="n">
        <v>2.95031731</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476.66124309</v>
      </c>
      <c r="F20" s="20" t="n">
        <v>1.97749549</v>
      </c>
      <c r="G20" s="18" t="n">
        <v>467.41564014</v>
      </c>
      <c r="H20" s="20" t="n">
        <v>2.84416436</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503.32631674</v>
      </c>
      <c r="F21" s="20" t="n">
        <v>2.36441725</v>
      </c>
      <c r="G21" s="18" t="n">
        <v>456.38160367</v>
      </c>
      <c r="H21" s="20" t="n">
        <v>11.78177117</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472.65163435</v>
      </c>
      <c r="F22" s="20" t="n">
        <v>4.05385172</v>
      </c>
      <c r="G22" s="18" t="n">
        <v>450.74794133</v>
      </c>
      <c r="H22" s="20" t="n">
        <v>3.40072234</v>
      </c>
      <c r="I22" s="18" t="s">
        <v>481</v>
      </c>
      <c r="J22" s="20" t="s">
        <v>481</v>
      </c>
      <c r="K22" s="18" t="s">
        <v>481</v>
      </c>
      <c r="L22" s="20" t="s">
        <v>481</v>
      </c>
      <c r="M22" s="18" t="s">
        <v>481</v>
      </c>
      <c r="N22" s="20" t="s">
        <v>481</v>
      </c>
      <c r="O22" s="18" t="n">
        <v>429.15376028</v>
      </c>
      <c r="P22" s="20" t="n">
        <v>34.07019387</v>
      </c>
      <c r="Q22" s="18" t="s">
        <v>481</v>
      </c>
      <c r="R22" s="20" t="s">
        <v>481</v>
      </c>
    </row>
    <row r="23" spans="1:18">
      <c r="A23" s="15" t="s">
        <v>498</v>
      </c>
      <c r="B23" s="17" t="n">
        <v>11583</v>
      </c>
      <c r="C23" s="18">
        <f>(230.0/B23*100)</f>
        <v/>
      </c>
      <c r="D23" s="19" t="n">
        <v>11353</v>
      </c>
      <c r="E23" s="18" t="n">
        <v>484.39030006</v>
      </c>
      <c r="F23" s="20" t="n">
        <v>2.64707105</v>
      </c>
      <c r="G23" s="18" t="n">
        <v>471.49190164</v>
      </c>
      <c r="H23" s="20" t="n">
        <v>3.78519358</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n">
        <v>538.3947510199999</v>
      </c>
      <c r="N24" s="20" t="n">
        <v>2.96617877</v>
      </c>
      <c r="O24" s="18" t="s">
        <v>481</v>
      </c>
      <c r="P24" s="20" t="s">
        <v>481</v>
      </c>
      <c r="Q24" s="18" t="s">
        <v>481</v>
      </c>
      <c r="R24" s="20" t="s">
        <v>481</v>
      </c>
    </row>
    <row r="25" spans="1:18">
      <c r="A25" s="15" t="s">
        <v>500</v>
      </c>
      <c r="B25" s="17" t="n">
        <v>5581</v>
      </c>
      <c r="C25" s="18">
        <f>(25.0/B25*100)</f>
        <v/>
      </c>
      <c r="D25" s="19" t="n">
        <v>5556</v>
      </c>
      <c r="E25" s="18" t="n">
        <v>515.86658456</v>
      </c>
      <c r="F25" s="20" t="n">
        <v>3.36461818</v>
      </c>
      <c r="G25" s="18" t="n">
        <v>516.6850517399999</v>
      </c>
      <c r="H25" s="20" t="n">
        <v>3.7362286</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(0.0/B26*100)</f>
        <v/>
      </c>
      <c r="D26" s="19" t="n">
        <v>4869</v>
      </c>
      <c r="E26" s="18" t="s">
        <v>481</v>
      </c>
      <c r="F26" s="20" t="s">
        <v>481</v>
      </c>
      <c r="G26" s="18" t="s">
        <v>481</v>
      </c>
      <c r="H26" s="20" t="s">
        <v>481</v>
      </c>
      <c r="I26" s="18" t="s">
        <v>481</v>
      </c>
      <c r="J26" s="20" t="s">
        <v>481</v>
      </c>
      <c r="K26" s="18" t="s">
        <v>481</v>
      </c>
      <c r="L26" s="20" t="s">
        <v>481</v>
      </c>
      <c r="M26" s="18" t="n">
        <v>490.22501828</v>
      </c>
      <c r="N26" s="20" t="n">
        <v>1.56028186</v>
      </c>
      <c r="O26" s="18" t="s">
        <v>481</v>
      </c>
      <c r="P26" s="20" t="s">
        <v>481</v>
      </c>
      <c r="Q26" s="18" t="s">
        <v>481</v>
      </c>
      <c r="R26" s="20" t="s">
        <v>481</v>
      </c>
    </row>
    <row r="27" spans="1:18">
      <c r="A27" s="15" t="s">
        <v>502</v>
      </c>
      <c r="B27" s="17" t="n">
        <v>5299</v>
      </c>
      <c r="C27" s="18">
        <f>(48.0/B27*100)</f>
        <v/>
      </c>
      <c r="D27" s="19" t="n">
        <v>5251</v>
      </c>
      <c r="E27" s="18" t="n">
        <v>485.741644</v>
      </c>
      <c r="F27" s="20" t="n">
        <v>1.38756667</v>
      </c>
      <c r="G27" s="18" t="n">
        <v>471.4922074</v>
      </c>
      <c r="H27" s="20" t="n">
        <v>2.86236024</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416.57983792</v>
      </c>
      <c r="F28" s="20" t="n">
        <v>2.20138474</v>
      </c>
      <c r="G28" s="18" t="n">
        <v>417.73543712</v>
      </c>
      <c r="H28" s="20" t="n">
        <v>2.74107177</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520.14805391</v>
      </c>
      <c r="F29" s="20" t="n">
        <v>2.58818934</v>
      </c>
      <c r="G29" s="18" t="n">
        <v>494.7909203</v>
      </c>
      <c r="H29" s="20" t="n">
        <v>3.81234352</v>
      </c>
      <c r="I29" s="18" t="s">
        <v>481</v>
      </c>
      <c r="J29" s="20" t="s">
        <v>481</v>
      </c>
      <c r="K29" s="18" t="s">
        <v>481</v>
      </c>
      <c r="L29" s="20" t="s">
        <v>481</v>
      </c>
      <c r="M29" s="18" t="n">
        <v>358.28551468</v>
      </c>
      <c r="N29" s="20" t="n">
        <v>8.567023300000001</v>
      </c>
      <c r="O29" s="18" t="s">
        <v>481</v>
      </c>
      <c r="P29" s="20" t="s">
        <v>481</v>
      </c>
      <c r="Q29" s="18" t="s">
        <v>481</v>
      </c>
      <c r="R29" s="20" t="s">
        <v>481</v>
      </c>
    </row>
    <row r="30" spans="1:18">
      <c r="A30" s="15" t="s">
        <v>505</v>
      </c>
      <c r="B30" s="17" t="n">
        <v>4520</v>
      </c>
      <c r="C30" s="18">
        <f>(140.0/B30*100)</f>
        <v/>
      </c>
      <c r="D30" s="19" t="n">
        <v>4380</v>
      </c>
      <c r="E30" s="18" t="n">
        <v>515.234587</v>
      </c>
      <c r="F30" s="20" t="n">
        <v>2.57516558</v>
      </c>
      <c r="G30" s="18" t="n">
        <v>513.27282467</v>
      </c>
      <c r="H30" s="20" t="n">
        <v>3.94100664</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n">
        <v>498.481109</v>
      </c>
      <c r="N31" s="20" t="n">
        <v>2.26238565</v>
      </c>
      <c r="O31" s="18" t="s">
        <v>481</v>
      </c>
      <c r="P31" s="20" t="s">
        <v>481</v>
      </c>
      <c r="Q31" s="18" t="s">
        <v>481</v>
      </c>
      <c r="R31" s="20" t="s">
        <v>481</v>
      </c>
    </row>
    <row r="32" spans="1:18">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n">
        <v>501.43533192</v>
      </c>
      <c r="N32" s="20" t="n">
        <v>2.50745183</v>
      </c>
      <c r="O32" s="18" t="s">
        <v>481</v>
      </c>
      <c r="P32" s="20" t="s">
        <v>481</v>
      </c>
      <c r="Q32" s="18" t="s">
        <v>481</v>
      </c>
      <c r="R32" s="20" t="s">
        <v>481</v>
      </c>
    </row>
    <row r="33" spans="1:18">
      <c r="A33" s="15" t="s">
        <v>508</v>
      </c>
      <c r="B33" s="17" t="n">
        <v>7325</v>
      </c>
      <c r="C33" s="18">
        <f>(78.0/B33*100)</f>
        <v/>
      </c>
      <c r="D33" s="19" t="n">
        <v>7247</v>
      </c>
      <c r="E33" s="18" t="n">
        <v>500.66400132</v>
      </c>
      <c r="F33" s="20" t="n">
        <v>2.48856493</v>
      </c>
      <c r="G33" s="18" t="n">
        <v>506.13625674</v>
      </c>
      <c r="H33" s="20" t="n">
        <v>4.05962846</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471.32488691</v>
      </c>
      <c r="F34" s="20" t="n">
        <v>2.87881267</v>
      </c>
      <c r="G34" s="18" t="n">
        <v>451.13167506</v>
      </c>
      <c r="H34" s="20" t="n">
        <v>3.39427955</v>
      </c>
      <c r="I34" s="18" t="s">
        <v>481</v>
      </c>
      <c r="J34" s="20" t="s">
        <v>481</v>
      </c>
      <c r="K34" s="18" t="s">
        <v>481</v>
      </c>
      <c r="L34" s="20" t="s">
        <v>481</v>
      </c>
      <c r="M34" s="18" t="n">
        <v>306.56969545</v>
      </c>
      <c r="N34" s="20" t="n">
        <v>10.27624616</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512.8635785500001</v>
      </c>
      <c r="P35" s="20" t="n">
        <v>1.32436738</v>
      </c>
      <c r="Q35" s="18" t="s">
        <v>481</v>
      </c>
      <c r="R35" s="20" t="s">
        <v>481</v>
      </c>
    </row>
    <row r="36" spans="1:18">
      <c r="A36" s="15" t="s">
        <v>511</v>
      </c>
      <c r="B36" s="17" t="n">
        <v>6736</v>
      </c>
      <c r="C36" s="18">
        <f>(40.0/B36*100)</f>
        <v/>
      </c>
      <c r="D36" s="19" t="n">
        <v>6696</v>
      </c>
      <c r="E36" s="18" t="n">
        <v>459.33325886</v>
      </c>
      <c r="F36" s="20" t="n">
        <v>2.84627342</v>
      </c>
      <c r="G36" s="18" t="n">
        <v>510.92108067</v>
      </c>
      <c r="H36" s="20" t="n">
        <v>1.98641256</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482.76015771</v>
      </c>
      <c r="F37" s="20" t="n">
        <v>3.92468512</v>
      </c>
      <c r="G37" s="18" t="n">
        <v>509.01219412</v>
      </c>
      <c r="H37" s="20" t="n">
        <v>3.97175199</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507.41733802</v>
      </c>
      <c r="F38" s="20" t="n">
        <v>3.04482209</v>
      </c>
      <c r="G38" s="18" t="n">
        <v>499.18607951</v>
      </c>
      <c r="H38" s="20" t="n">
        <v>4.53068886</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428.28029649</v>
      </c>
      <c r="F39" s="20" t="n">
        <v>3.96382153</v>
      </c>
      <c r="G39" s="18" t="n">
        <v>409.92201865</v>
      </c>
      <c r="H39" s="20" t="n">
        <v>5.32869201</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510.96632102</v>
      </c>
      <c r="F40" s="20" t="n">
        <v>2.82283494</v>
      </c>
      <c r="G40" s="18" t="n">
        <v>501.31838131</v>
      </c>
      <c r="H40" s="20" t="n">
        <v>4.31835016</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498.0176741</v>
      </c>
      <c r="F41" s="20" t="n">
        <v>3.05617382</v>
      </c>
      <c r="G41" s="18" t="n">
        <v>494.16482682</v>
      </c>
      <c r="H41" s="20" t="n">
        <v>7.75276959</v>
      </c>
      <c r="I41" s="18" t="s">
        <v>481</v>
      </c>
      <c r="J41" s="20" t="s">
        <v>481</v>
      </c>
      <c r="K41" s="18" t="s">
        <v>481</v>
      </c>
      <c r="L41" s="20" t="s">
        <v>481</v>
      </c>
      <c r="M41" s="18" t="n">
        <v>387.44235424</v>
      </c>
      <c r="N41" s="20" t="n">
        <v>14.52510266</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365.86943138</v>
      </c>
      <c r="F45" s="20" t="n">
        <v>14.74338229</v>
      </c>
      <c r="G45" s="18" t="n">
        <v>377.96749469</v>
      </c>
      <c r="H45" s="20" t="n">
        <v>14.65115285</v>
      </c>
      <c r="I45" s="18" t="s">
        <v>481</v>
      </c>
      <c r="J45" s="20" t="s">
        <v>481</v>
      </c>
      <c r="K45" s="18" t="s">
        <v>481</v>
      </c>
      <c r="L45" s="20" t="s">
        <v>481</v>
      </c>
      <c r="M45" s="18" t="n">
        <v>375.79899852</v>
      </c>
      <c r="N45" s="20" t="n">
        <v>2.69054597</v>
      </c>
      <c r="O45" s="18" t="s">
        <v>481</v>
      </c>
      <c r="P45" s="20" t="s">
        <v>481</v>
      </c>
      <c r="Q45" s="18" t="n">
        <v>374.96302044</v>
      </c>
      <c r="R45" s="20" t="n">
        <v>6.28682583</v>
      </c>
    </row>
    <row r="46" spans="1:18">
      <c r="A46" s="15" t="s">
        <v>521</v>
      </c>
      <c r="B46" s="17" t="n">
        <v>23141</v>
      </c>
      <c r="C46" s="18">
        <f>(1771.0/B46*100)</f>
        <v/>
      </c>
      <c r="D46" s="19" t="n">
        <v>21370</v>
      </c>
      <c r="E46" s="18" t="n">
        <v>400.11216208</v>
      </c>
      <c r="F46" s="20" t="n">
        <v>2.30563527</v>
      </c>
      <c r="G46" s="18" t="n">
        <v>413.72464732</v>
      </c>
      <c r="H46" s="20" t="n">
        <v>3.70396621</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(181.0/B47*100)</f>
        <v/>
      </c>
      <c r="D47" s="19" t="n">
        <v>5747</v>
      </c>
      <c r="E47" s="18" t="n">
        <v>452.30785814</v>
      </c>
      <c r="F47" s="20" t="n">
        <v>4.40837724</v>
      </c>
      <c r="G47" s="18" t="n">
        <v>426.75790801</v>
      </c>
      <c r="H47" s="20" t="n">
        <v>4.88728358</v>
      </c>
      <c r="I47" s="18" t="s">
        <v>481</v>
      </c>
      <c r="J47" s="20" t="s">
        <v>481</v>
      </c>
      <c r="K47" s="18" t="s">
        <v>481</v>
      </c>
      <c r="L47" s="20" t="s">
        <v>481</v>
      </c>
      <c r="M47" s="18" t="s">
        <v>481</v>
      </c>
      <c r="N47" s="20" t="s">
        <v>481</v>
      </c>
      <c r="O47" s="18" t="s">
        <v>481</v>
      </c>
      <c r="P47" s="20" t="s">
        <v>481</v>
      </c>
      <c r="Q47" s="18" t="s">
        <v>481</v>
      </c>
      <c r="R47" s="20" t="s">
        <v>481</v>
      </c>
    </row>
    <row r="48" spans="1:18">
      <c r="A48" s="15" t="s">
        <v>523</v>
      </c>
      <c r="B48" s="17" t="n">
        <v>9841</v>
      </c>
      <c r="C48" s="18">
        <f>(7.0/B48*100)</f>
        <v/>
      </c>
      <c r="D48" s="19" t="n">
        <v>9834</v>
      </c>
      <c r="E48" s="18" t="n">
        <v>496.71464278</v>
      </c>
      <c r="F48" s="20" t="n">
        <v>4.89708724</v>
      </c>
      <c r="G48" s="18" t="n">
        <v>539.72040014</v>
      </c>
      <c r="H48" s="20" t="n">
        <v>5.18643041</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(56.0/B49*100)</f>
        <v/>
      </c>
      <c r="D49" s="19" t="n">
        <v>6293</v>
      </c>
      <c r="E49" s="18" t="n">
        <v>426.29875692</v>
      </c>
      <c r="F49" s="20" t="n">
        <v>3.10899727</v>
      </c>
      <c r="G49" s="18" t="n">
        <v>442.60308101</v>
      </c>
      <c r="H49" s="20" t="n">
        <v>3.75670384</v>
      </c>
      <c r="I49" s="18" t="s">
        <v>481</v>
      </c>
      <c r="J49" s="20" t="s">
        <v>481</v>
      </c>
      <c r="K49" s="18" t="s">
        <v>481</v>
      </c>
      <c r="L49" s="20" t="s">
        <v>481</v>
      </c>
      <c r="M49" s="18" t="s">
        <v>481</v>
      </c>
      <c r="N49" s="20" t="s">
        <v>481</v>
      </c>
      <c r="O49" s="18" t="n">
        <v>260.7915</v>
      </c>
      <c r="P49" s="20" t="n">
        <v>35.98841109</v>
      </c>
      <c r="Q49" s="18" t="n">
        <v>365.30869968</v>
      </c>
      <c r="R49" s="20" t="n">
        <v>11.41214125</v>
      </c>
    </row>
    <row r="50" spans="1:18">
      <c r="A50" s="15" t="s">
        <v>525</v>
      </c>
      <c r="B50" s="17" t="n">
        <v>11795</v>
      </c>
      <c r="C50" s="18">
        <f>(249.0/B50*100)</f>
        <v/>
      </c>
      <c r="D50" s="19" t="n">
        <v>11546</v>
      </c>
      <c r="E50" s="18" t="n">
        <v>411.99928213</v>
      </c>
      <c r="F50" s="20" t="n">
        <v>2.58485078</v>
      </c>
      <c r="G50" s="18" t="n">
        <v>425.6930213</v>
      </c>
      <c r="H50" s="20" t="n">
        <v>2.75347659</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(0.0/B51*100)</f>
        <v/>
      </c>
      <c r="D51" s="19" t="n">
        <v>6866</v>
      </c>
      <c r="E51" s="18" t="s">
        <v>481</v>
      </c>
      <c r="F51" s="20" t="s">
        <v>481</v>
      </c>
      <c r="G51" s="18" t="s">
        <v>481</v>
      </c>
      <c r="H51" s="20" t="s">
        <v>481</v>
      </c>
      <c r="I51" s="18" t="s">
        <v>481</v>
      </c>
      <c r="J51" s="20" t="s">
        <v>481</v>
      </c>
      <c r="K51" s="18" t="s">
        <v>481</v>
      </c>
      <c r="L51" s="20" t="s">
        <v>481</v>
      </c>
      <c r="M51" s="18" t="n">
        <v>419.60803314</v>
      </c>
      <c r="N51" s="20" t="n">
        <v>2.07453394</v>
      </c>
      <c r="O51" s="18" t="s">
        <v>481</v>
      </c>
      <c r="P51" s="20" t="s">
        <v>481</v>
      </c>
      <c r="Q51" s="18" t="s">
        <v>481</v>
      </c>
      <c r="R51" s="20" t="s">
        <v>481</v>
      </c>
    </row>
    <row r="52" spans="1:18">
      <c r="A52" s="15" t="s">
        <v>527</v>
      </c>
      <c r="B52" s="17" t="n">
        <v>5809</v>
      </c>
      <c r="C52" s="18">
        <f>(85.0/B52*100)</f>
        <v/>
      </c>
      <c r="D52" s="19" t="n">
        <v>5724</v>
      </c>
      <c r="E52" s="18" t="n">
        <v>473.16122912</v>
      </c>
      <c r="F52" s="20" t="n">
        <v>2.61506051</v>
      </c>
      <c r="G52" s="18" t="n">
        <v>482.29072872</v>
      </c>
      <c r="H52" s="20" t="n">
        <v>3.23638379</v>
      </c>
      <c r="I52" s="18" t="s">
        <v>481</v>
      </c>
      <c r="J52" s="20" t="s">
        <v>481</v>
      </c>
      <c r="K52" s="18" t="s">
        <v>481</v>
      </c>
      <c r="L52" s="20" t="s">
        <v>481</v>
      </c>
      <c r="M52" s="18" t="s">
        <v>481</v>
      </c>
      <c r="N52" s="20" t="s">
        <v>481</v>
      </c>
      <c r="O52" s="18" t="s">
        <v>481</v>
      </c>
      <c r="P52" s="20" t="s">
        <v>481</v>
      </c>
      <c r="Q52" s="18" t="s">
        <v>481</v>
      </c>
      <c r="R52" s="20" t="s">
        <v>481</v>
      </c>
    </row>
    <row r="53" spans="1:18">
      <c r="A53" s="15" t="s">
        <v>528</v>
      </c>
      <c r="B53" s="17" t="n">
        <v>5571</v>
      </c>
      <c r="C53" s="18">
        <f>(90.0/B53*100)</f>
        <v/>
      </c>
      <c r="D53" s="19" t="n">
        <v>5481</v>
      </c>
      <c r="E53" s="18" t="n">
        <v>415.29746545</v>
      </c>
      <c r="F53" s="20" t="n">
        <v>1.9921498</v>
      </c>
      <c r="G53" s="18" t="n">
        <v>449.93751616</v>
      </c>
      <c r="H53" s="20" t="n">
        <v>1.79764668</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323.1861228</v>
      </c>
      <c r="F54" s="20" t="n">
        <v>2.72404781</v>
      </c>
      <c r="G54" s="18" t="n">
        <v>361.07816375</v>
      </c>
      <c r="H54" s="20" t="n">
        <v>3.736857</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416.02341962</v>
      </c>
      <c r="F55" s="20" t="n">
        <v>2.51662869</v>
      </c>
      <c r="G55" s="18" t="n">
        <v>390.55807585</v>
      </c>
      <c r="H55" s="20" t="n">
        <v>3.8738257</v>
      </c>
      <c r="I55" s="18" t="s">
        <v>481</v>
      </c>
      <c r="J55" s="20" t="s">
        <v>481</v>
      </c>
      <c r="K55" s="18" t="s">
        <v>481</v>
      </c>
      <c r="L55" s="20" t="s">
        <v>481</v>
      </c>
      <c r="M55" s="18" t="n">
        <v>453.3647</v>
      </c>
      <c r="N55" s="20" t="n">
        <v>37.19456019</v>
      </c>
      <c r="O55" s="18" t="n">
        <v>430.31852546</v>
      </c>
      <c r="P55" s="20" t="n">
        <v>17.49241205</v>
      </c>
      <c r="Q55" s="18" t="n">
        <v>335.70400913</v>
      </c>
      <c r="R55" s="20" t="n">
        <v>17.14634155</v>
      </c>
    </row>
    <row r="56" spans="1:18">
      <c r="A56" s="15" t="s">
        <v>531</v>
      </c>
      <c r="B56" s="17" t="n">
        <v>5359</v>
      </c>
      <c r="C56" s="18">
        <f>(77.0/B56*100)</f>
        <v/>
      </c>
      <c r="D56" s="19" t="n">
        <v>5282</v>
      </c>
      <c r="E56" s="18" t="n">
        <v>509.28437703</v>
      </c>
      <c r="F56" s="20" t="n">
        <v>3.27208023</v>
      </c>
      <c r="G56" s="18" t="n">
        <v>539.33104852</v>
      </c>
      <c r="H56" s="20" t="n">
        <v>2.39428621</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401.35291078</v>
      </c>
      <c r="F57" s="20" t="n">
        <v>2.95777993</v>
      </c>
      <c r="G57" s="18" t="n">
        <v>407.40474247</v>
      </c>
      <c r="H57" s="20" t="n">
        <v>2.85912303</v>
      </c>
      <c r="I57" s="18" t="s">
        <v>481</v>
      </c>
      <c r="J57" s="20" t="s">
        <v>481</v>
      </c>
      <c r="K57" s="18" t="s">
        <v>481</v>
      </c>
      <c r="L57" s="20" t="s">
        <v>481</v>
      </c>
      <c r="M57" s="18" t="n">
        <v>299.4393</v>
      </c>
      <c r="N57" s="20" t="n">
        <v>26.78365196</v>
      </c>
      <c r="O57" s="18" t="s">
        <v>481</v>
      </c>
      <c r="P57" s="20" t="s">
        <v>481</v>
      </c>
      <c r="Q57" s="18" t="n">
        <v>392.92992817</v>
      </c>
      <c r="R57" s="20" t="n">
        <v>7.36827056</v>
      </c>
    </row>
    <row r="58" spans="1:18">
      <c r="A58" s="15" t="s">
        <v>533</v>
      </c>
      <c r="B58" s="17" t="n">
        <v>7267</v>
      </c>
      <c r="C58" s="18">
        <f>(10.0/B58*100)</f>
        <v/>
      </c>
      <c r="D58" s="19" t="n">
        <v>7257</v>
      </c>
      <c r="E58" s="18" t="n">
        <v>409.78398918</v>
      </c>
      <c r="F58" s="20" t="n">
        <v>2.86078723</v>
      </c>
      <c r="G58" s="18" t="n">
        <v>408.37730546</v>
      </c>
      <c r="H58" s="20" t="n">
        <v>3.4220405</v>
      </c>
      <c r="I58" s="18" t="s">
        <v>481</v>
      </c>
      <c r="J58" s="20" t="s">
        <v>481</v>
      </c>
      <c r="K58" s="18" t="s">
        <v>481</v>
      </c>
      <c r="L58" s="20" t="s">
        <v>481</v>
      </c>
      <c r="M58" s="18" t="s">
        <v>481</v>
      </c>
      <c r="N58" s="20" t="s">
        <v>481</v>
      </c>
      <c r="O58" s="18" t="n">
        <v>311.40303493</v>
      </c>
      <c r="P58" s="20" t="n">
        <v>25.06282408</v>
      </c>
      <c r="Q58" s="18" t="n">
        <v>351.5096259</v>
      </c>
      <c r="R58" s="20" t="n">
        <v>14.71052466</v>
      </c>
    </row>
    <row r="59" spans="1:18">
      <c r="A59" s="15" t="s">
        <v>534</v>
      </c>
      <c r="B59" s="17" t="n">
        <v>4826</v>
      </c>
      <c r="C59" s="18">
        <f>(26.0/B59*100)</f>
        <v/>
      </c>
      <c r="D59" s="19" t="n">
        <v>4800</v>
      </c>
      <c r="E59" s="18" t="n">
        <v>375.97528581</v>
      </c>
      <c r="F59" s="20" t="n">
        <v>2.20383249</v>
      </c>
      <c r="G59" s="18" t="n">
        <v>391.21030192</v>
      </c>
      <c r="H59" s="20" t="n">
        <v>2.46651777</v>
      </c>
      <c r="I59" s="18" t="s">
        <v>481</v>
      </c>
      <c r="J59" s="20" t="s">
        <v>481</v>
      </c>
      <c r="K59" s="18" t="s">
        <v>481</v>
      </c>
      <c r="L59" s="20" t="s">
        <v>481</v>
      </c>
      <c r="M59" s="18" t="s">
        <v>481</v>
      </c>
      <c r="N59" s="20" t="s">
        <v>481</v>
      </c>
      <c r="O59" s="18" t="n">
        <v>336.64401451</v>
      </c>
      <c r="P59" s="20" t="n">
        <v>42.38238745</v>
      </c>
      <c r="Q59" s="18" t="n">
        <v>351.31968985</v>
      </c>
      <c r="R59" s="20" t="n">
        <v>3.87895518</v>
      </c>
    </row>
    <row r="60" spans="1:18">
      <c r="A60" s="15" t="s">
        <v>535</v>
      </c>
      <c r="B60" s="17" t="n">
        <v>4546</v>
      </c>
      <c r="C60" s="18">
        <f>(15.0/B60*100)</f>
        <v/>
      </c>
      <c r="D60" s="19" t="n">
        <v>4531</v>
      </c>
      <c r="E60" s="18" t="n">
        <v>392.01505379</v>
      </c>
      <c r="F60" s="20" t="n">
        <v>5.92654846</v>
      </c>
      <c r="G60" s="18" t="n">
        <v>384.68713223</v>
      </c>
      <c r="H60" s="20" t="n">
        <v>3.50611935</v>
      </c>
      <c r="I60" s="18" t="s">
        <v>481</v>
      </c>
      <c r="J60" s="20" t="s">
        <v>481</v>
      </c>
      <c r="K60" s="18" t="s">
        <v>481</v>
      </c>
      <c r="L60" s="20" t="s">
        <v>481</v>
      </c>
      <c r="M60" s="18" t="s">
        <v>481</v>
      </c>
      <c r="N60" s="20" t="s">
        <v>481</v>
      </c>
      <c r="O60" s="18" t="n">
        <v>340.89520699</v>
      </c>
      <c r="P60" s="20" t="n">
        <v>36.89349749</v>
      </c>
      <c r="Q60" s="18" t="n">
        <v>381.79548161</v>
      </c>
      <c r="R60" s="20" t="n">
        <v>7.5398195</v>
      </c>
    </row>
    <row r="61" spans="1:18">
      <c r="A61" s="15" t="s">
        <v>536</v>
      </c>
      <c r="B61" s="17" t="n">
        <v>6525</v>
      </c>
      <c r="C61" s="18">
        <f>(148.0/B61*100)</f>
        <v/>
      </c>
      <c r="D61" s="19" t="n">
        <v>6377</v>
      </c>
      <c r="E61" s="18" t="n">
        <v>448.74033135</v>
      </c>
      <c r="F61" s="20" t="n">
        <v>3.07492417</v>
      </c>
      <c r="G61" s="18" t="n">
        <v>498.36844219</v>
      </c>
      <c r="H61" s="20" t="n">
        <v>2.88351143</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531.4224431</v>
      </c>
      <c r="F62" s="20" t="n">
        <v>1.4530709</v>
      </c>
      <c r="G62" s="18" t="n">
        <v>522.03562614</v>
      </c>
      <c r="H62" s="20" t="n">
        <v>2.06333251</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382.76481483</v>
      </c>
      <c r="F63" s="20" t="n">
        <v>1.75007046</v>
      </c>
      <c r="G63" s="18" t="n">
        <v>383.0436537</v>
      </c>
      <c r="H63" s="20" t="n">
        <v>2.44476973</v>
      </c>
      <c r="I63" s="18" t="s">
        <v>481</v>
      </c>
      <c r="J63" s="20" t="s">
        <v>481</v>
      </c>
      <c r="K63" s="18" t="s">
        <v>481</v>
      </c>
      <c r="L63" s="20" t="s">
        <v>481</v>
      </c>
      <c r="M63" s="18" t="n">
        <v>400.77290732</v>
      </c>
      <c r="N63" s="20" t="n">
        <v>51.56141078</v>
      </c>
      <c r="O63" s="18" t="n">
        <v>375.18804799</v>
      </c>
      <c r="P63" s="20" t="n">
        <v>43.26747567</v>
      </c>
      <c r="Q63" s="18" t="n">
        <v>393.92246023</v>
      </c>
      <c r="R63" s="20" t="n">
        <v>5.33895162</v>
      </c>
    </row>
    <row r="64" spans="1:18">
      <c r="A64" s="15" t="s">
        <v>539</v>
      </c>
      <c r="B64" s="17" t="n">
        <v>3634</v>
      </c>
      <c r="C64" s="18">
        <f>(3.0/B64*100)</f>
        <v/>
      </c>
      <c r="D64" s="19" t="n">
        <v>3631</v>
      </c>
      <c r="E64" s="18" t="n">
        <v>472.47107019</v>
      </c>
      <c r="F64" s="20" t="n">
        <v>2.39957087</v>
      </c>
      <c r="G64" s="18" t="n">
        <v>452.62932871</v>
      </c>
      <c r="H64" s="20" t="n">
        <v>5.62885843</v>
      </c>
      <c r="I64" s="18" t="s">
        <v>481</v>
      </c>
      <c r="J64" s="20" t="s">
        <v>481</v>
      </c>
      <c r="K64" s="18" t="s">
        <v>481</v>
      </c>
      <c r="L64" s="20" t="s">
        <v>481</v>
      </c>
      <c r="M64" s="18" t="n">
        <v>521.84671556</v>
      </c>
      <c r="N64" s="20" t="n">
        <v>78.93365571</v>
      </c>
      <c r="O64" s="18" t="n">
        <v>639.2397</v>
      </c>
      <c r="P64" s="20" t="n">
        <v>28.64131512</v>
      </c>
      <c r="Q64" s="18" t="n">
        <v>459.06055408</v>
      </c>
      <c r="R64" s="20" t="n">
        <v>3.18801948</v>
      </c>
    </row>
    <row r="65" spans="1:18">
      <c r="A65" s="15" t="s">
        <v>540</v>
      </c>
      <c r="B65" s="17" t="n">
        <v>5325</v>
      </c>
      <c r="C65" s="18">
        <f>(14.0/B65*100)</f>
        <v/>
      </c>
      <c r="D65" s="19" t="n">
        <v>5311</v>
      </c>
      <c r="E65" s="18" t="n">
        <v>425.98613365</v>
      </c>
      <c r="F65" s="20" t="n">
        <v>2.37045221</v>
      </c>
      <c r="G65" s="18" t="n">
        <v>435.05037888</v>
      </c>
      <c r="H65" s="20" t="n">
        <v>3.14804343</v>
      </c>
      <c r="I65" s="18" t="s">
        <v>481</v>
      </c>
      <c r="J65" s="20" t="s">
        <v>481</v>
      </c>
      <c r="K65" s="18" t="s">
        <v>481</v>
      </c>
      <c r="L65" s="20" t="s">
        <v>481</v>
      </c>
      <c r="M65" s="18" t="n">
        <v>468.53793884</v>
      </c>
      <c r="N65" s="20" t="n">
        <v>47.08643664</v>
      </c>
      <c r="O65" s="18" t="n">
        <v>478.5708</v>
      </c>
      <c r="P65" s="20" t="n">
        <v>23.56639051</v>
      </c>
      <c r="Q65" s="18" t="n">
        <v>383.85095753</v>
      </c>
      <c r="R65" s="20" t="n">
        <v>11.42774028</v>
      </c>
    </row>
    <row r="66" spans="1:18">
      <c r="A66" s="15" t="s">
        <v>541</v>
      </c>
      <c r="B66" s="17" t="n">
        <v>5665</v>
      </c>
      <c r="C66" s="18">
        <f>(80.0/B66*100)</f>
        <v/>
      </c>
      <c r="D66" s="19" t="n">
        <v>5585</v>
      </c>
      <c r="E66" s="18" t="n">
        <v>410.05924649</v>
      </c>
      <c r="F66" s="20" t="n">
        <v>1.38376329</v>
      </c>
      <c r="G66" s="18" t="n">
        <v>415.28891729</v>
      </c>
      <c r="H66" s="20" t="n">
        <v>2.09176209</v>
      </c>
      <c r="I66" s="18" t="s">
        <v>481</v>
      </c>
      <c r="J66" s="20" t="s">
        <v>481</v>
      </c>
      <c r="K66" s="18" t="s">
        <v>481</v>
      </c>
      <c r="L66" s="20" t="s">
        <v>481</v>
      </c>
      <c r="M66" s="18" t="s">
        <v>481</v>
      </c>
      <c r="N66" s="20" t="s">
        <v>481</v>
      </c>
      <c r="O66" s="18" t="s">
        <v>481</v>
      </c>
      <c r="P66" s="20" t="s">
        <v>481</v>
      </c>
      <c r="Q66" s="18" t="s">
        <v>481</v>
      </c>
      <c r="R66" s="20" t="s">
        <v>481</v>
      </c>
    </row>
    <row r="67" spans="1:18">
      <c r="A67" s="15" t="s">
        <v>542</v>
      </c>
      <c r="B67" s="17" t="n">
        <v>6971</v>
      </c>
      <c r="C67" s="18">
        <f>(396.0/B67*100)</f>
        <v/>
      </c>
      <c r="D67" s="19" t="n">
        <v>6575</v>
      </c>
      <c r="E67" s="18" t="n">
        <v>398.53246126</v>
      </c>
      <c r="F67" s="20" t="n">
        <v>2.38142795</v>
      </c>
      <c r="G67" s="18" t="n">
        <v>410.8355134</v>
      </c>
      <c r="H67" s="20" t="n">
        <v>3.42861449</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406.50945145</v>
      </c>
      <c r="F68" s="20" t="n">
        <v>1.2284564</v>
      </c>
      <c r="G68" s="18" t="n">
        <v>437.55410119</v>
      </c>
      <c r="H68" s="20" t="n">
        <v>1.61350732</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440.37292279</v>
      </c>
      <c r="F69" s="20" t="n">
        <v>3.66124872</v>
      </c>
      <c r="G69" s="18" t="n">
        <v>427.62567145</v>
      </c>
      <c r="H69" s="20" t="n">
        <v>4.11852438</v>
      </c>
      <c r="I69" s="18" t="s">
        <v>481</v>
      </c>
      <c r="J69" s="20" t="s">
        <v>481</v>
      </c>
      <c r="K69" s="18" t="s">
        <v>481</v>
      </c>
      <c r="L69" s="20" t="s">
        <v>481</v>
      </c>
      <c r="M69" s="18" t="s">
        <v>481</v>
      </c>
      <c r="N69" s="20" t="s">
        <v>481</v>
      </c>
      <c r="O69" s="18" t="s">
        <v>481</v>
      </c>
      <c r="P69" s="20" t="s">
        <v>481</v>
      </c>
      <c r="Q69" s="18" t="n">
        <v>387.79978231</v>
      </c>
      <c r="R69" s="20" t="n">
        <v>37.10781446</v>
      </c>
    </row>
    <row r="70" spans="1:18">
      <c r="A70" s="15" t="s">
        <v>545</v>
      </c>
      <c r="B70" s="17" t="n">
        <v>6036</v>
      </c>
      <c r="C70" s="18">
        <f>(0.0/B70*100)</f>
        <v/>
      </c>
      <c r="D70" s="19" t="n">
        <v>6036</v>
      </c>
      <c r="E70" s="18" t="s">
        <v>481</v>
      </c>
      <c r="F70" s="20" t="s">
        <v>481</v>
      </c>
      <c r="G70" s="18" t="s">
        <v>481</v>
      </c>
      <c r="H70" s="20" t="s">
        <v>481</v>
      </c>
      <c r="I70" s="18" t="s">
        <v>481</v>
      </c>
      <c r="J70" s="20" t="s">
        <v>481</v>
      </c>
      <c r="K70" s="18" t="s">
        <v>481</v>
      </c>
      <c r="L70" s="20" t="s">
        <v>481</v>
      </c>
      <c r="M70" s="18" t="n">
        <v>486.63104116</v>
      </c>
      <c r="N70" s="20" t="n">
        <v>2.91476757</v>
      </c>
      <c r="O70" s="18" t="s">
        <v>481</v>
      </c>
      <c r="P70" s="20" t="s">
        <v>481</v>
      </c>
      <c r="Q70" s="18" t="s">
        <v>481</v>
      </c>
      <c r="R70" s="20" t="s">
        <v>481</v>
      </c>
    </row>
    <row r="71" spans="1:18">
      <c r="A71" s="15" t="s">
        <v>546</v>
      </c>
      <c r="B71" s="17" t="n">
        <v>6115</v>
      </c>
      <c r="C71" s="18">
        <f>(18.0/B71*100)</f>
        <v/>
      </c>
      <c r="D71" s="19" t="n">
        <v>6097</v>
      </c>
      <c r="E71" s="18" t="n">
        <v>566.52009874</v>
      </c>
      <c r="F71" s="20" t="n">
        <v>1.54009276</v>
      </c>
      <c r="G71" s="18" t="n">
        <v>515.56187672</v>
      </c>
      <c r="H71" s="20" t="n">
        <v>2.64381559</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529.0997525499999</v>
      </c>
      <c r="F72" s="20" t="n">
        <v>2.89383404</v>
      </c>
      <c r="G72" s="18" t="n">
        <v>536.96967266</v>
      </c>
      <c r="H72" s="20" t="n">
        <v>3.37053474</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411.52465967</v>
      </c>
      <c r="F73" s="20" t="n">
        <v>2.69518177</v>
      </c>
      <c r="G73" s="18" t="n">
        <v>439.77736223</v>
      </c>
      <c r="H73" s="20" t="n">
        <v>4.17298752</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414.01359495</v>
      </c>
      <c r="F74" s="20" t="n">
        <v>1.61673996</v>
      </c>
      <c r="G74" s="18" t="n">
        <v>456.15698756</v>
      </c>
      <c r="H74" s="20" t="n">
        <v>2.95317592</v>
      </c>
      <c r="I74" s="18" t="s">
        <v>481</v>
      </c>
      <c r="J74" s="20" t="s">
        <v>481</v>
      </c>
      <c r="K74" s="18" t="s">
        <v>481</v>
      </c>
      <c r="L74" s="20" t="s">
        <v>481</v>
      </c>
      <c r="M74" s="18" t="s">
        <v>481</v>
      </c>
      <c r="N74" s="20" t="s">
        <v>481</v>
      </c>
      <c r="O74" s="18" t="n">
        <v>362.1728</v>
      </c>
      <c r="P74" s="20" t="n">
        <v>28.69317719</v>
      </c>
      <c r="Q74" s="18" t="n">
        <v>426.22752901</v>
      </c>
      <c r="R74" s="20" t="n">
        <v>9.51726725</v>
      </c>
    </row>
    <row r="75" spans="1:18">
      <c r="A75" s="15" t="s">
        <v>550</v>
      </c>
      <c r="B75" s="17" t="n">
        <v>5375</v>
      </c>
      <c r="C75" s="18">
        <f>(244.0/B75*100)</f>
        <v/>
      </c>
      <c r="D75" s="19" t="n">
        <v>5131</v>
      </c>
      <c r="E75" s="18" t="n">
        <v>376.03501768</v>
      </c>
      <c r="F75" s="20" t="n">
        <v>2.39488331</v>
      </c>
      <c r="G75" s="18" t="n">
        <v>400.76952207</v>
      </c>
      <c r="H75" s="20" t="n">
        <v>2.57977235</v>
      </c>
      <c r="I75" s="18" t="s">
        <v>481</v>
      </c>
      <c r="J75" s="20" t="s">
        <v>481</v>
      </c>
      <c r="K75" s="18" t="s">
        <v>481</v>
      </c>
      <c r="L75" s="20" t="s">
        <v>481</v>
      </c>
      <c r="M75" s="18" t="s">
        <v>481</v>
      </c>
      <c r="N75" s="20" t="s">
        <v>481</v>
      </c>
      <c r="O75" s="18" t="s">
        <v>481</v>
      </c>
      <c r="P75" s="20" t="s">
        <v>481</v>
      </c>
      <c r="Q75" s="18" t="s">
        <v>481</v>
      </c>
      <c r="R75" s="20" t="s">
        <v>481</v>
      </c>
    </row>
    <row r="76" spans="1:18">
      <c r="A76" s="15" t="s">
        <v>551</v>
      </c>
      <c r="B76" s="17" t="n">
        <v>14167</v>
      </c>
      <c r="C76" s="18">
        <f>(232.0/B76*100)</f>
        <v/>
      </c>
      <c r="D76" s="19" t="n">
        <v>13935</v>
      </c>
      <c r="E76" s="18" t="n">
        <v>433.63827425</v>
      </c>
      <c r="F76" s="20" t="n">
        <v>2.60453427</v>
      </c>
      <c r="G76" s="18" t="n">
        <v>442.92804931</v>
      </c>
      <c r="H76" s="20" t="n">
        <v>2.89044969</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430.29833774</v>
      </c>
      <c r="F77" s="20" t="n">
        <v>2.61972799</v>
      </c>
      <c r="G77" s="18" t="n">
        <v>449.35136458</v>
      </c>
      <c r="H77" s="20" t="n">
        <v>2.88890203</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n">
        <v>506.16596261</v>
      </c>
      <c r="F78" s="20" t="n">
        <v>12.65203189</v>
      </c>
      <c r="G78" s="18" t="n">
        <v>525.31964</v>
      </c>
      <c r="H78" s="20" t="n">
        <v>4.03960406</v>
      </c>
      <c r="I78" s="18" t="s">
        <v>481</v>
      </c>
      <c r="J78" s="20" t="s">
        <v>481</v>
      </c>
      <c r="K78" s="18" t="s">
        <v>481</v>
      </c>
      <c r="L78" s="20" t="s">
        <v>481</v>
      </c>
      <c r="M78" s="18" t="s">
        <v>481</v>
      </c>
      <c r="N78" s="20" t="s">
        <v>481</v>
      </c>
      <c r="O78" s="18" t="s">
        <v>481</v>
      </c>
      <c r="P78" s="20" t="s">
        <v>481</v>
      </c>
      <c r="Q78" s="18" t="n">
        <v>459.66313961</v>
      </c>
      <c r="R78" s="20" t="n">
        <v>41.55380579</v>
      </c>
    </row>
    <row customHeight="1" ht="25" r="79" spans="1:18">
      <c r="A79" s="15" t="s">
        <v>554</v>
      </c>
      <c r="B79" s="17" t="n">
        <v>1657</v>
      </c>
      <c r="C79" s="18">
        <f>(41.0/B79*100)</f>
        <v/>
      </c>
      <c r="D79" s="19" t="n">
        <v>1616</v>
      </c>
      <c r="E79" s="18" t="n">
        <v>460.61250486</v>
      </c>
      <c r="F79" s="20" t="n">
        <v>6.77934798</v>
      </c>
      <c r="G79" s="18" t="n">
        <v>492.62512268</v>
      </c>
      <c r="H79" s="20" t="n">
        <v>7.56377189</v>
      </c>
      <c r="I79" s="18" t="s">
        <v>481</v>
      </c>
      <c r="J79" s="20" t="s">
        <v>481</v>
      </c>
      <c r="K79" s="18" t="s">
        <v>481</v>
      </c>
      <c r="L79" s="20" t="s">
        <v>481</v>
      </c>
      <c r="M79" s="18" t="s">
        <v>481</v>
      </c>
      <c r="N79" s="20" t="s">
        <v>481</v>
      </c>
      <c r="O79" s="18" t="s">
        <v>481</v>
      </c>
      <c r="P79" s="20" t="s">
        <v>481</v>
      </c>
      <c r="Q79" s="18" t="n">
        <v>467.19897583</v>
      </c>
      <c r="R79" s="20" t="n">
        <v>53.01658552</v>
      </c>
    </row>
    <row r="80" spans="1:18">
      <c r="A80" s="15" t="s">
        <v>555</v>
      </c>
      <c r="B80" s="17" t="n">
        <v>7841</v>
      </c>
      <c r="C80" s="18">
        <f>(0.0/B80*100)</f>
        <v/>
      </c>
      <c r="D80" s="19" t="n">
        <v>7841</v>
      </c>
      <c r="E80" s="18" t="n">
        <v>451.61633709</v>
      </c>
      <c r="F80" s="20" t="n">
        <v>3.61528203</v>
      </c>
      <c r="G80" s="18" t="n">
        <v>463.20252316</v>
      </c>
      <c r="H80" s="20" t="n">
        <v>4.7055954</v>
      </c>
      <c r="I80" s="18" t="s">
        <v>481</v>
      </c>
      <c r="J80" s="20" t="s">
        <v>481</v>
      </c>
      <c r="K80" s="18" t="s">
        <v>481</v>
      </c>
      <c r="L80" s="20" t="s">
        <v>481</v>
      </c>
      <c r="M80" s="18" t="s">
        <v>481</v>
      </c>
      <c r="N80" s="20" t="s">
        <v>481</v>
      </c>
      <c r="O80" s="18" t="s">
        <v>481</v>
      </c>
      <c r="P80" s="20" t="s">
        <v>481</v>
      </c>
      <c r="Q80" s="18" t="n">
        <v>439.01493167</v>
      </c>
      <c r="R80" s="20" t="n">
        <v>12.80537446</v>
      </c>
    </row>
    <row r="81" spans="1:18">
      <c r="A81" s="23" t="s">
        <v>556</v>
      </c>
      <c r="B81" s="17" t="n">
        <v>8861</v>
      </c>
      <c r="C81" s="18">
        <f>(76.0/B81*100)</f>
        <v/>
      </c>
      <c r="D81" s="19" t="n">
        <v>8785</v>
      </c>
      <c r="E81" s="18" t="n">
        <v>443.21928072</v>
      </c>
      <c r="F81" s="20" t="n">
        <v>2.79286107</v>
      </c>
      <c r="G81" s="18" t="n">
        <v>442.09626062</v>
      </c>
      <c r="H81" s="20" t="n">
        <v>5.72309795</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771</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505.76426553</v>
      </c>
      <c r="F7" s="20" t="n">
        <v>2.12752818</v>
      </c>
      <c r="G7" s="18" t="n">
        <v>517.3071308999999</v>
      </c>
      <c r="H7" s="20" t="n">
        <v>2.01038535</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498.40787974</v>
      </c>
      <c r="F8" s="20" t="n">
        <v>2.85000029</v>
      </c>
      <c r="G8" s="18" t="n">
        <v>490.78081291</v>
      </c>
      <c r="H8" s="20" t="n">
        <v>3.54770468</v>
      </c>
      <c r="I8" s="18" t="s">
        <v>481</v>
      </c>
      <c r="J8" s="20" t="s">
        <v>481</v>
      </c>
      <c r="K8" s="18" t="s">
        <v>481</v>
      </c>
      <c r="L8" s="20" t="s">
        <v>481</v>
      </c>
      <c r="M8" s="18" t="n">
        <v>368.48347797</v>
      </c>
      <c r="N8" s="20" t="n">
        <v>14.99112476</v>
      </c>
      <c r="O8" s="18" t="s">
        <v>481</v>
      </c>
      <c r="P8" s="20" t="s">
        <v>481</v>
      </c>
      <c r="Q8" s="18" t="s">
        <v>481</v>
      </c>
      <c r="R8" s="20" t="s">
        <v>481</v>
      </c>
    </row>
    <row r="9" spans="1:18">
      <c r="A9" s="15" t="s">
        <v>484</v>
      </c>
      <c r="B9" s="17" t="n">
        <v>9651</v>
      </c>
      <c r="C9" s="18">
        <f>(175.0/B9*100)</f>
        <v/>
      </c>
      <c r="D9" s="19" t="n">
        <v>9476</v>
      </c>
      <c r="E9" s="18" t="n">
        <v>517.85283697</v>
      </c>
      <c r="F9" s="20" t="n">
        <v>2.46430005</v>
      </c>
      <c r="G9" s="18" t="n">
        <v>469.79016027</v>
      </c>
      <c r="H9" s="20" t="n">
        <v>3.67144988</v>
      </c>
      <c r="I9" s="18" t="s">
        <v>481</v>
      </c>
      <c r="J9" s="20" t="s">
        <v>481</v>
      </c>
      <c r="K9" s="18" t="s">
        <v>481</v>
      </c>
      <c r="L9" s="20" t="s">
        <v>481</v>
      </c>
      <c r="M9" s="18" t="n">
        <v>374.78530698</v>
      </c>
      <c r="N9" s="20" t="n">
        <v>11.62763904</v>
      </c>
      <c r="O9" s="18" t="s">
        <v>481</v>
      </c>
      <c r="P9" s="20" t="s">
        <v>481</v>
      </c>
      <c r="Q9" s="18" t="s">
        <v>481</v>
      </c>
      <c r="R9" s="20" t="s">
        <v>481</v>
      </c>
    </row>
    <row r="10" spans="1:18">
      <c r="A10" s="15" t="s">
        <v>485</v>
      </c>
      <c r="B10" s="17" t="n">
        <v>20058</v>
      </c>
      <c r="C10" s="18">
        <f>(545.0/B10*100)</f>
        <v/>
      </c>
      <c r="D10" s="19" t="n">
        <v>19513</v>
      </c>
      <c r="E10" s="18" t="n">
        <v>513.8163316599999</v>
      </c>
      <c r="F10" s="20" t="n">
        <v>2.56332992</v>
      </c>
      <c r="G10" s="18" t="n">
        <v>541.73342712</v>
      </c>
      <c r="H10" s="20" t="n">
        <v>2.13444209</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453.06577479</v>
      </c>
      <c r="F11" s="20" t="n">
        <v>2.65441175</v>
      </c>
      <c r="G11" s="18" t="n">
        <v>434.42906289</v>
      </c>
      <c r="H11" s="20" t="n">
        <v>2.92233788</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(0.0/B12*100)</f>
        <v/>
      </c>
      <c r="D12" s="19" t="n">
        <v>6894</v>
      </c>
      <c r="E12" s="18" t="s">
        <v>481</v>
      </c>
      <c r="F12" s="20" t="s">
        <v>481</v>
      </c>
      <c r="G12" s="18" t="s">
        <v>481</v>
      </c>
      <c r="H12" s="20" t="s">
        <v>481</v>
      </c>
      <c r="I12" s="18" t="s">
        <v>481</v>
      </c>
      <c r="J12" s="20" t="s">
        <v>481</v>
      </c>
      <c r="K12" s="18" t="s">
        <v>481</v>
      </c>
      <c r="L12" s="20" t="s">
        <v>481</v>
      </c>
      <c r="M12" s="18" t="n">
        <v>492.83004828</v>
      </c>
      <c r="N12" s="20" t="n">
        <v>2.26769725</v>
      </c>
      <c r="O12" s="18" t="s">
        <v>481</v>
      </c>
      <c r="P12" s="20" t="s">
        <v>481</v>
      </c>
      <c r="Q12" s="18" t="s">
        <v>481</v>
      </c>
      <c r="R12" s="20" t="s">
        <v>481</v>
      </c>
    </row>
    <row r="13" spans="1:18">
      <c r="A13" s="15" t="s">
        <v>488</v>
      </c>
      <c r="B13" s="17" t="n">
        <v>7161</v>
      </c>
      <c r="C13" s="18">
        <f>(122.0/B13*100)</f>
        <v/>
      </c>
      <c r="D13" s="19" t="n">
        <v>7039</v>
      </c>
      <c r="E13" s="18" t="n">
        <v>512.50496263</v>
      </c>
      <c r="F13" s="20" t="n">
        <v>2.46117961</v>
      </c>
      <c r="G13" s="18" t="n">
        <v>475.51564445</v>
      </c>
      <c r="H13" s="20" t="n">
        <v>4.08468325</v>
      </c>
      <c r="I13" s="18" t="s">
        <v>481</v>
      </c>
      <c r="J13" s="20" t="s">
        <v>481</v>
      </c>
      <c r="K13" s="18" t="s">
        <v>481</v>
      </c>
      <c r="L13" s="20" t="s">
        <v>481</v>
      </c>
      <c r="M13" s="18" t="n">
        <v>436.36003517</v>
      </c>
      <c r="N13" s="20" t="n">
        <v>6.43426798</v>
      </c>
      <c r="O13" s="18" t="s">
        <v>481</v>
      </c>
      <c r="P13" s="20" t="s">
        <v>481</v>
      </c>
      <c r="Q13" s="18" t="s">
        <v>481</v>
      </c>
      <c r="R13" s="20" t="s">
        <v>481</v>
      </c>
    </row>
    <row r="14" spans="1:18">
      <c r="A14" s="15" t="s">
        <v>489</v>
      </c>
      <c r="B14" s="17" t="n">
        <v>5587</v>
      </c>
      <c r="C14" s="18">
        <f>(78.0/B14*100)</f>
        <v/>
      </c>
      <c r="D14" s="19" t="n">
        <v>5509</v>
      </c>
      <c r="E14" s="18" t="n">
        <v>542.5949267</v>
      </c>
      <c r="F14" s="20" t="n">
        <v>2.11165733</v>
      </c>
      <c r="G14" s="18" t="n">
        <v>505.75559086</v>
      </c>
      <c r="H14" s="20" t="n">
        <v>3.48017662</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536.45089264</v>
      </c>
      <c r="F15" s="20" t="n">
        <v>2.35474498</v>
      </c>
      <c r="G15" s="18" t="n">
        <v>500.85843238</v>
      </c>
      <c r="H15" s="20" t="n">
        <v>6.09825456</v>
      </c>
      <c r="I15" s="18" t="s">
        <v>481</v>
      </c>
      <c r="J15" s="20" t="s">
        <v>481</v>
      </c>
      <c r="K15" s="18" t="s">
        <v>481</v>
      </c>
      <c r="L15" s="20" t="s">
        <v>481</v>
      </c>
      <c r="M15" s="18" t="n">
        <v>375.95013089</v>
      </c>
      <c r="N15" s="20" t="n">
        <v>17.42774697</v>
      </c>
      <c r="O15" s="18" t="s">
        <v>481</v>
      </c>
      <c r="P15" s="20" t="s">
        <v>481</v>
      </c>
      <c r="Q15" s="18" t="s">
        <v>481</v>
      </c>
      <c r="R15" s="20" t="s">
        <v>481</v>
      </c>
    </row>
    <row r="16" spans="1:18">
      <c r="A16" s="15" t="s">
        <v>491</v>
      </c>
      <c r="B16" s="17" t="n">
        <v>6108</v>
      </c>
      <c r="C16" s="18">
        <f>(0.0/B16*100)</f>
        <v/>
      </c>
      <c r="D16" s="19" t="n">
        <v>6108</v>
      </c>
      <c r="E16" s="18" t="s">
        <v>481</v>
      </c>
      <c r="F16" s="20" t="s">
        <v>481</v>
      </c>
      <c r="G16" s="18" t="s">
        <v>481</v>
      </c>
      <c r="H16" s="20" t="s">
        <v>481</v>
      </c>
      <c r="I16" s="18" t="s">
        <v>481</v>
      </c>
      <c r="J16" s="20" t="s">
        <v>481</v>
      </c>
      <c r="K16" s="18" t="s">
        <v>481</v>
      </c>
      <c r="L16" s="20" t="s">
        <v>481</v>
      </c>
      <c r="M16" s="18" t="n">
        <v>494.9776003</v>
      </c>
      <c r="N16" s="20" t="n">
        <v>2.06072662</v>
      </c>
      <c r="O16" s="18" t="s">
        <v>481</v>
      </c>
      <c r="P16" s="20" t="s">
        <v>481</v>
      </c>
      <c r="Q16" s="18" t="s">
        <v>481</v>
      </c>
      <c r="R16" s="20" t="s">
        <v>481</v>
      </c>
    </row>
    <row r="17" spans="1:18">
      <c r="A17" s="15" t="s">
        <v>492</v>
      </c>
      <c r="B17" s="17" t="n">
        <v>6504</v>
      </c>
      <c r="C17" s="18">
        <f>(1114.0/B17*100)</f>
        <v/>
      </c>
      <c r="D17" s="19" t="n">
        <v>5390</v>
      </c>
      <c r="E17" s="18" t="n">
        <v>523.2630828699999</v>
      </c>
      <c r="F17" s="20" t="n">
        <v>2.8031577</v>
      </c>
      <c r="G17" s="18" t="n">
        <v>504.26077764</v>
      </c>
      <c r="H17" s="20" t="n">
        <v>4.80293918</v>
      </c>
      <c r="I17" s="18" t="s">
        <v>481</v>
      </c>
      <c r="J17" s="20" t="s">
        <v>481</v>
      </c>
      <c r="K17" s="18" t="s">
        <v>481</v>
      </c>
      <c r="L17" s="20" t="s">
        <v>481</v>
      </c>
      <c r="M17" s="18" t="n">
        <v>360.48925247</v>
      </c>
      <c r="N17" s="20" t="n">
        <v>12.44339086</v>
      </c>
      <c r="O17" s="18" t="s">
        <v>481</v>
      </c>
      <c r="P17" s="20" t="s">
        <v>481</v>
      </c>
      <c r="Q17" s="18" t="s">
        <v>481</v>
      </c>
      <c r="R17" s="20" t="s">
        <v>481</v>
      </c>
    </row>
    <row r="18" spans="1:18">
      <c r="A18" s="15" t="s">
        <v>493</v>
      </c>
      <c r="B18" s="17" t="n">
        <v>5532</v>
      </c>
      <c r="C18" s="18">
        <f>(0.0/B18*100)</f>
        <v/>
      </c>
      <c r="D18" s="19" t="n">
        <v>5532</v>
      </c>
      <c r="E18" s="18" t="s">
        <v>481</v>
      </c>
      <c r="F18" s="20" t="s">
        <v>481</v>
      </c>
      <c r="G18" s="18" t="s">
        <v>481</v>
      </c>
      <c r="H18" s="20" t="s">
        <v>481</v>
      </c>
      <c r="I18" s="18" t="s">
        <v>481</v>
      </c>
      <c r="J18" s="20" t="s">
        <v>481</v>
      </c>
      <c r="K18" s="18" t="s">
        <v>481</v>
      </c>
      <c r="L18" s="20" t="s">
        <v>481</v>
      </c>
      <c r="M18" s="18" t="n">
        <v>454.82881661</v>
      </c>
      <c r="N18" s="20" t="n">
        <v>3.91731705</v>
      </c>
      <c r="O18" s="18" t="s">
        <v>481</v>
      </c>
      <c r="P18" s="20" t="s">
        <v>481</v>
      </c>
      <c r="Q18" s="18" t="s">
        <v>481</v>
      </c>
      <c r="R18" s="20" t="s">
        <v>481</v>
      </c>
    </row>
    <row r="19" spans="1:18">
      <c r="A19" s="15" t="s">
        <v>494</v>
      </c>
      <c r="B19" s="17" t="n">
        <v>5658</v>
      </c>
      <c r="C19" s="18">
        <f>(135.0/B19*100)</f>
        <v/>
      </c>
      <c r="D19" s="19" t="n">
        <v>5523</v>
      </c>
      <c r="E19" s="18" t="n">
        <v>489.73804334</v>
      </c>
      <c r="F19" s="20" t="n">
        <v>2.58433264</v>
      </c>
      <c r="G19" s="18" t="n">
        <v>422.70719983</v>
      </c>
      <c r="H19" s="20" t="n">
        <v>4.17778509</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462.54283975</v>
      </c>
      <c r="F20" s="20" t="n">
        <v>3.20784322</v>
      </c>
      <c r="G20" s="18" t="n">
        <v>479.04153821</v>
      </c>
      <c r="H20" s="20" t="n">
        <v>2.02642039</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471.86968142</v>
      </c>
      <c r="F21" s="20" t="n">
        <v>4.10085922</v>
      </c>
      <c r="G21" s="18" t="n">
        <v>509.14164456</v>
      </c>
      <c r="H21" s="20" t="n">
        <v>2.47346565</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474.02548347</v>
      </c>
      <c r="F22" s="20" t="n">
        <v>4.15875366</v>
      </c>
      <c r="G22" s="18" t="n">
        <v>452.43184234</v>
      </c>
      <c r="H22" s="20" t="n">
        <v>4.46289428</v>
      </c>
      <c r="I22" s="18" t="s">
        <v>481</v>
      </c>
      <c r="J22" s="20" t="s">
        <v>481</v>
      </c>
      <c r="K22" s="18" t="s">
        <v>481</v>
      </c>
      <c r="L22" s="20" t="s">
        <v>481</v>
      </c>
      <c r="M22" s="18" t="s">
        <v>481</v>
      </c>
      <c r="N22" s="20" t="s">
        <v>481</v>
      </c>
      <c r="O22" s="18" t="n">
        <v>469.93654792</v>
      </c>
      <c r="P22" s="20" t="n">
        <v>48.97111514</v>
      </c>
      <c r="Q22" s="18" t="s">
        <v>481</v>
      </c>
      <c r="R22" s="20" t="s">
        <v>481</v>
      </c>
    </row>
    <row r="23" spans="1:18">
      <c r="A23" s="15" t="s">
        <v>498</v>
      </c>
      <c r="B23" s="17" t="n">
        <v>11583</v>
      </c>
      <c r="C23" s="18">
        <f>(230.0/B23*100)</f>
        <v/>
      </c>
      <c r="D23" s="19" t="n">
        <v>11353</v>
      </c>
      <c r="E23" s="18" t="n">
        <v>483.89874598</v>
      </c>
      <c r="F23" s="20" t="n">
        <v>3.01405218</v>
      </c>
      <c r="G23" s="18" t="n">
        <v>477.03262052</v>
      </c>
      <c r="H23" s="20" t="n">
        <v>3.41405173</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(7.0/B24*100)</f>
        <v/>
      </c>
      <c r="D24" s="19" t="n">
        <v>6640</v>
      </c>
      <c r="E24" s="18" t="n">
        <v>547.9489681699999</v>
      </c>
      <c r="F24" s="20" t="n">
        <v>3.69854341</v>
      </c>
      <c r="G24" s="18" t="n">
        <v>496.57490808</v>
      </c>
      <c r="H24" s="20" t="n">
        <v>7.62611716</v>
      </c>
      <c r="I24" s="18" t="s">
        <v>481</v>
      </c>
      <c r="J24" s="20" t="s">
        <v>481</v>
      </c>
      <c r="K24" s="18" t="s">
        <v>481</v>
      </c>
      <c r="L24" s="20" t="s">
        <v>481</v>
      </c>
      <c r="M24" s="18" t="s">
        <v>481</v>
      </c>
      <c r="N24" s="20" t="s">
        <v>481</v>
      </c>
      <c r="O24" s="18" t="s">
        <v>481</v>
      </c>
      <c r="P24" s="20" t="s">
        <v>481</v>
      </c>
      <c r="Q24" s="18" t="s">
        <v>481</v>
      </c>
      <c r="R24" s="20" t="s">
        <v>481</v>
      </c>
    </row>
    <row r="25" spans="1:18">
      <c r="A25" s="15" t="s">
        <v>500</v>
      </c>
      <c r="B25" s="17" t="n">
        <v>5581</v>
      </c>
      <c r="C25" s="18">
        <f>(25.0/B25*100)</f>
        <v/>
      </c>
      <c r="D25" s="19" t="n">
        <v>5556</v>
      </c>
      <c r="E25" s="18" t="n">
        <v>507.46649514</v>
      </c>
      <c r="F25" s="20" t="n">
        <v>5.81396458</v>
      </c>
      <c r="G25" s="18" t="n">
        <v>520.31991595</v>
      </c>
      <c r="H25" s="20" t="n">
        <v>2.8615075</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(50.0/B26*100)</f>
        <v/>
      </c>
      <c r="D26" s="19" t="n">
        <v>4819</v>
      </c>
      <c r="E26" s="18" t="n">
        <v>494.54485131</v>
      </c>
      <c r="F26" s="20" t="n">
        <v>1.78536469</v>
      </c>
      <c r="G26" s="18" t="n">
        <v>478.01200568</v>
      </c>
      <c r="H26" s="20" t="n">
        <v>2.63918764</v>
      </c>
      <c r="I26" s="18" t="s">
        <v>481</v>
      </c>
      <c r="J26" s="20" t="s">
        <v>481</v>
      </c>
      <c r="K26" s="18" t="s">
        <v>481</v>
      </c>
      <c r="L26" s="20" t="s">
        <v>481</v>
      </c>
      <c r="M26" s="18" t="s">
        <v>481</v>
      </c>
      <c r="N26" s="20" t="s">
        <v>481</v>
      </c>
      <c r="O26" s="18" t="s">
        <v>481</v>
      </c>
      <c r="P26" s="20" t="s">
        <v>481</v>
      </c>
      <c r="Q26" s="18" t="s">
        <v>481</v>
      </c>
      <c r="R26" s="20" t="s">
        <v>481</v>
      </c>
    </row>
    <row r="27" spans="1:18">
      <c r="A27" s="15" t="s">
        <v>502</v>
      </c>
      <c r="B27" s="17" t="n">
        <v>5299</v>
      </c>
      <c r="C27" s="18">
        <f>(48.0/B27*100)</f>
        <v/>
      </c>
      <c r="D27" s="19" t="n">
        <v>5251</v>
      </c>
      <c r="E27" s="18" t="n">
        <v>498.80594431</v>
      </c>
      <c r="F27" s="20" t="n">
        <v>2.21918753</v>
      </c>
      <c r="G27" s="18" t="n">
        <v>471.96923772</v>
      </c>
      <c r="H27" s="20" t="n">
        <v>1.54202039</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418.93805905</v>
      </c>
      <c r="F28" s="20" t="n">
        <v>2.14567402</v>
      </c>
      <c r="G28" s="18" t="n">
        <v>404.4140392</v>
      </c>
      <c r="H28" s="20" t="n">
        <v>4.32147178</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501.44085373</v>
      </c>
      <c r="F29" s="20" t="n">
        <v>2.64924435</v>
      </c>
      <c r="G29" s="18" t="n">
        <v>572.83344747</v>
      </c>
      <c r="H29" s="20" t="n">
        <v>5.7573328</v>
      </c>
      <c r="I29" s="18" t="s">
        <v>481</v>
      </c>
      <c r="J29" s="20" t="s">
        <v>481</v>
      </c>
      <c r="K29" s="18" t="s">
        <v>481</v>
      </c>
      <c r="L29" s="20" t="s">
        <v>481</v>
      </c>
      <c r="M29" s="18" t="n">
        <v>358.28551468</v>
      </c>
      <c r="N29" s="20" t="n">
        <v>8.567023300000001</v>
      </c>
      <c r="O29" s="18" t="s">
        <v>481</v>
      </c>
      <c r="P29" s="20" t="s">
        <v>481</v>
      </c>
      <c r="Q29" s="18" t="s">
        <v>481</v>
      </c>
      <c r="R29" s="20" t="s">
        <v>481</v>
      </c>
    </row>
    <row r="30" spans="1:18">
      <c r="A30" s="15" t="s">
        <v>505</v>
      </c>
      <c r="B30" s="17" t="n">
        <v>4520</v>
      </c>
      <c r="C30" s="18">
        <f>(140.0/B30*100)</f>
        <v/>
      </c>
      <c r="D30" s="19" t="n">
        <v>4380</v>
      </c>
      <c r="E30" s="18" t="n">
        <v>512.65481346</v>
      </c>
      <c r="F30" s="20" t="n">
        <v>4.03891855</v>
      </c>
      <c r="G30" s="18" t="n">
        <v>516.06218557</v>
      </c>
      <c r="H30" s="20" t="n">
        <v>2.86729747</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(135.0/B31*100)</f>
        <v/>
      </c>
      <c r="D31" s="19" t="n">
        <v>5321</v>
      </c>
      <c r="E31" s="18" t="n">
        <v>395.94102604</v>
      </c>
      <c r="F31" s="20" t="n">
        <v>9.57851569</v>
      </c>
      <c r="G31" s="18" t="n">
        <v>502.37685534</v>
      </c>
      <c r="H31" s="20" t="n">
        <v>2.08975507</v>
      </c>
      <c r="I31" s="18" t="s">
        <v>481</v>
      </c>
      <c r="J31" s="20" t="s">
        <v>481</v>
      </c>
      <c r="K31" s="18" t="s">
        <v>481</v>
      </c>
      <c r="L31" s="20" t="s">
        <v>481</v>
      </c>
      <c r="M31" s="18" t="s">
        <v>481</v>
      </c>
      <c r="N31" s="20" t="s">
        <v>481</v>
      </c>
      <c r="O31" s="18" t="s">
        <v>481</v>
      </c>
      <c r="P31" s="20" t="s">
        <v>481</v>
      </c>
      <c r="Q31" s="18" t="s">
        <v>481</v>
      </c>
      <c r="R31" s="20" t="s">
        <v>481</v>
      </c>
    </row>
    <row r="32" spans="1:18">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n">
        <v>501.43533192</v>
      </c>
      <c r="N32" s="20" t="n">
        <v>2.50745183</v>
      </c>
      <c r="O32" s="18" t="s">
        <v>481</v>
      </c>
      <c r="P32" s="20" t="s">
        <v>481</v>
      </c>
      <c r="Q32" s="18" t="s">
        <v>481</v>
      </c>
      <c r="R32" s="20" t="s">
        <v>481</v>
      </c>
    </row>
    <row r="33" spans="1:18">
      <c r="A33" s="15" t="s">
        <v>508</v>
      </c>
      <c r="B33" s="17" t="n">
        <v>7325</v>
      </c>
      <c r="C33" s="18">
        <f>(78.0/B33*100)</f>
        <v/>
      </c>
      <c r="D33" s="19" t="n">
        <v>7247</v>
      </c>
      <c r="E33" s="18" t="n">
        <v>510.11965946</v>
      </c>
      <c r="F33" s="20" t="n">
        <v>2.33118744</v>
      </c>
      <c r="G33" s="18" t="n">
        <v>466.44149527</v>
      </c>
      <c r="H33" s="20" t="n">
        <v>3.81918842</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476.33025864</v>
      </c>
      <c r="F34" s="20" t="n">
        <v>2.63308181</v>
      </c>
      <c r="G34" s="18" t="n">
        <v>429.30193807</v>
      </c>
      <c r="H34" s="20" t="n">
        <v>3.78141966</v>
      </c>
      <c r="I34" s="18" t="s">
        <v>481</v>
      </c>
      <c r="J34" s="20" t="s">
        <v>481</v>
      </c>
      <c r="K34" s="18" t="s">
        <v>481</v>
      </c>
      <c r="L34" s="20" t="s">
        <v>481</v>
      </c>
      <c r="M34" s="18" t="n">
        <v>306.56969545</v>
      </c>
      <c r="N34" s="20" t="n">
        <v>10.27624616</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512.8635785500001</v>
      </c>
      <c r="P35" s="20" t="n">
        <v>1.32436738</v>
      </c>
      <c r="Q35" s="18" t="s">
        <v>481</v>
      </c>
      <c r="R35" s="20" t="s">
        <v>481</v>
      </c>
    </row>
    <row r="36" spans="1:18">
      <c r="A36" s="15" t="s">
        <v>511</v>
      </c>
      <c r="B36" s="17" t="n">
        <v>6736</v>
      </c>
      <c r="C36" s="18">
        <f>(40.0/B36*100)</f>
        <v/>
      </c>
      <c r="D36" s="19" t="n">
        <v>6696</v>
      </c>
      <c r="E36" s="18" t="n">
        <v>500.21763518</v>
      </c>
      <c r="F36" s="20" t="n">
        <v>2.24758889</v>
      </c>
      <c r="G36" s="18" t="n">
        <v>480.555227</v>
      </c>
      <c r="H36" s="20" t="n">
        <v>2.85170083</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464.55925488</v>
      </c>
      <c r="F37" s="20" t="n">
        <v>6.43931005</v>
      </c>
      <c r="G37" s="18" t="n">
        <v>501.80642417</v>
      </c>
      <c r="H37" s="20" t="n">
        <v>3.30022131</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511.19772655</v>
      </c>
      <c r="F38" s="20" t="n">
        <v>3.27305497</v>
      </c>
      <c r="G38" s="18" t="n">
        <v>494.54742097</v>
      </c>
      <c r="H38" s="20" t="n">
        <v>3.91030156</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429.98337683</v>
      </c>
      <c r="F39" s="20" t="n">
        <v>3.91867996</v>
      </c>
      <c r="G39" s="18" t="n">
        <v>395.20740318</v>
      </c>
      <c r="H39" s="20" t="n">
        <v>5.36561023</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508.87933297</v>
      </c>
      <c r="F40" s="20" t="n">
        <v>2.8844716</v>
      </c>
      <c r="G40" s="18" t="n">
        <v>511.85294499</v>
      </c>
      <c r="H40" s="20" t="n">
        <v>3.97538881</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501.48268079</v>
      </c>
      <c r="F41" s="20" t="n">
        <v>3.15601795</v>
      </c>
      <c r="G41" s="18" t="n">
        <v>477.42258693</v>
      </c>
      <c r="H41" s="20" t="n">
        <v>4.96215278</v>
      </c>
      <c r="I41" s="18" t="s">
        <v>481</v>
      </c>
      <c r="J41" s="20" t="s">
        <v>481</v>
      </c>
      <c r="K41" s="18" t="s">
        <v>481</v>
      </c>
      <c r="L41" s="20" t="s">
        <v>481</v>
      </c>
      <c r="M41" s="18" t="n">
        <v>387.44235424</v>
      </c>
      <c r="N41" s="20" t="n">
        <v>14.52510266</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371.9707738</v>
      </c>
      <c r="F45" s="20" t="n">
        <v>15.47414487</v>
      </c>
      <c r="G45" s="18" t="n">
        <v>362.22658651</v>
      </c>
      <c r="H45" s="20" t="n">
        <v>16.0474948</v>
      </c>
      <c r="I45" s="18" t="s">
        <v>481</v>
      </c>
      <c r="J45" s="20" t="s">
        <v>481</v>
      </c>
      <c r="K45" s="18" t="s">
        <v>481</v>
      </c>
      <c r="L45" s="20" t="s">
        <v>481</v>
      </c>
      <c r="M45" s="18" t="n">
        <v>375.88575962</v>
      </c>
      <c r="N45" s="20" t="n">
        <v>2.70023457</v>
      </c>
      <c r="O45" s="18" t="s">
        <v>481</v>
      </c>
      <c r="P45" s="20" t="s">
        <v>481</v>
      </c>
      <c r="Q45" s="18" t="n">
        <v>375.41324451</v>
      </c>
      <c r="R45" s="20" t="n">
        <v>6.31067229</v>
      </c>
    </row>
    <row r="46" spans="1:18">
      <c r="A46" s="15" t="s">
        <v>521</v>
      </c>
      <c r="B46" s="17" t="n">
        <v>23141</v>
      </c>
      <c r="C46" s="18">
        <f>(1771.0/B46*100)</f>
        <v/>
      </c>
      <c r="D46" s="19" t="n">
        <v>21370</v>
      </c>
      <c r="E46" s="18" t="n">
        <v>401.63759425</v>
      </c>
      <c r="F46" s="20" t="n">
        <v>2.39911322</v>
      </c>
      <c r="G46" s="18" t="n">
        <v>403.91992972</v>
      </c>
      <c r="H46" s="20" t="n">
        <v>3.22708641</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(0.0/B47*100)</f>
        <v/>
      </c>
      <c r="D47" s="19" t="n">
        <v>5928</v>
      </c>
      <c r="E47" s="18" t="s">
        <v>481</v>
      </c>
      <c r="F47" s="20" t="s">
        <v>481</v>
      </c>
      <c r="G47" s="18" t="s">
        <v>481</v>
      </c>
      <c r="H47" s="20" t="s">
        <v>481</v>
      </c>
      <c r="I47" s="18" t="s">
        <v>481</v>
      </c>
      <c r="J47" s="20" t="s">
        <v>481</v>
      </c>
      <c r="K47" s="18" t="s">
        <v>481</v>
      </c>
      <c r="L47" s="20" t="s">
        <v>481</v>
      </c>
      <c r="M47" s="18" t="n">
        <v>445.77195784</v>
      </c>
      <c r="N47" s="20" t="n">
        <v>4.35022264</v>
      </c>
      <c r="O47" s="18" t="s">
        <v>481</v>
      </c>
      <c r="P47" s="20" t="s">
        <v>481</v>
      </c>
      <c r="Q47" s="18" t="s">
        <v>481</v>
      </c>
      <c r="R47" s="20" t="s">
        <v>481</v>
      </c>
    </row>
    <row r="48" spans="1:18">
      <c r="A48" s="15" t="s">
        <v>523</v>
      </c>
      <c r="B48" s="17" t="n">
        <v>9841</v>
      </c>
      <c r="C48" s="18">
        <f>(7.0/B48*100)</f>
        <v/>
      </c>
      <c r="D48" s="19" t="n">
        <v>9834</v>
      </c>
      <c r="E48" s="18" t="n">
        <v>518.25073623</v>
      </c>
      <c r="F48" s="20" t="n">
        <v>5.22331903</v>
      </c>
      <c r="G48" s="18" t="n">
        <v>517.14088989</v>
      </c>
      <c r="H48" s="20" t="n">
        <v>4.52768694</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432.22624802</v>
      </c>
      <c r="N49" s="20" t="n">
        <v>2.8653235</v>
      </c>
      <c r="O49" s="18" t="s">
        <v>481</v>
      </c>
      <c r="P49" s="20" t="s">
        <v>481</v>
      </c>
      <c r="Q49" s="18" t="s">
        <v>481</v>
      </c>
      <c r="R49" s="20" t="s">
        <v>481</v>
      </c>
    </row>
    <row r="50" spans="1:18">
      <c r="A50" s="15" t="s">
        <v>525</v>
      </c>
      <c r="B50" s="17" t="n">
        <v>11795</v>
      </c>
      <c r="C50" s="18">
        <f>(249.0/B50*100)</f>
        <v/>
      </c>
      <c r="D50" s="19" t="n">
        <v>11546</v>
      </c>
      <c r="E50" s="18" t="n">
        <v>417.84203993</v>
      </c>
      <c r="F50" s="20" t="n">
        <v>2.74490398</v>
      </c>
      <c r="G50" s="18" t="n">
        <v>414.14919484</v>
      </c>
      <c r="H50" s="20" t="n">
        <v>2.6728469</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(109.0/B51*100)</f>
        <v/>
      </c>
      <c r="D51" s="19" t="n">
        <v>6757</v>
      </c>
      <c r="E51" s="18" t="n">
        <v>433.57690828</v>
      </c>
      <c r="F51" s="20" t="n">
        <v>2.44668906</v>
      </c>
      <c r="G51" s="18" t="n">
        <v>404.71361319</v>
      </c>
      <c r="H51" s="20" t="n">
        <v>2.23795576</v>
      </c>
      <c r="I51" s="18" t="s">
        <v>481</v>
      </c>
      <c r="J51" s="20" t="s">
        <v>481</v>
      </c>
      <c r="K51" s="18" t="s">
        <v>481</v>
      </c>
      <c r="L51" s="20" t="s">
        <v>481</v>
      </c>
      <c r="M51" s="18" t="n">
        <v>410.85572185</v>
      </c>
      <c r="N51" s="20" t="n">
        <v>3.7997542</v>
      </c>
      <c r="O51" s="18" t="s">
        <v>481</v>
      </c>
      <c r="P51" s="20" t="s">
        <v>481</v>
      </c>
      <c r="Q51" s="18" t="s">
        <v>481</v>
      </c>
      <c r="R51" s="20" t="s">
        <v>481</v>
      </c>
    </row>
    <row r="52" spans="1:18">
      <c r="A52" s="15" t="s">
        <v>527</v>
      </c>
      <c r="B52" s="17" t="n">
        <v>5809</v>
      </c>
      <c r="C52" s="18">
        <f>(0.0/B52*100)</f>
        <v/>
      </c>
      <c r="D52" s="19" t="n">
        <v>5809</v>
      </c>
      <c r="E52" s="18" t="s">
        <v>481</v>
      </c>
      <c r="F52" s="20" t="s">
        <v>481</v>
      </c>
      <c r="G52" s="18" t="s">
        <v>481</v>
      </c>
      <c r="H52" s="20" t="s">
        <v>481</v>
      </c>
      <c r="I52" s="18" t="s">
        <v>481</v>
      </c>
      <c r="J52" s="20" t="s">
        <v>481</v>
      </c>
      <c r="K52" s="18" t="s">
        <v>481</v>
      </c>
      <c r="L52" s="20" t="s">
        <v>481</v>
      </c>
      <c r="M52" s="18" t="n">
        <v>475.3911768</v>
      </c>
      <c r="N52" s="20" t="n">
        <v>2.45200806</v>
      </c>
      <c r="O52" s="18" t="s">
        <v>481</v>
      </c>
      <c r="P52" s="20" t="s">
        <v>481</v>
      </c>
      <c r="Q52" s="18" t="s">
        <v>481</v>
      </c>
      <c r="R52" s="20" t="s">
        <v>481</v>
      </c>
    </row>
    <row r="53" spans="1:18">
      <c r="A53" s="15" t="s">
        <v>528</v>
      </c>
      <c r="B53" s="17" t="n">
        <v>5571</v>
      </c>
      <c r="C53" s="18">
        <f>(90.0/B53*100)</f>
        <v/>
      </c>
      <c r="D53" s="19" t="n">
        <v>5481</v>
      </c>
      <c r="E53" s="18" t="n">
        <v>438.34598475</v>
      </c>
      <c r="F53" s="20" t="n">
        <v>1.59219957</v>
      </c>
      <c r="G53" s="18" t="n">
        <v>414.52079666</v>
      </c>
      <c r="H53" s="20" t="n">
        <v>2.89702554</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337.08019966</v>
      </c>
      <c r="F54" s="20" t="n">
        <v>3.21937706</v>
      </c>
      <c r="G54" s="18" t="n">
        <v>329.43267315</v>
      </c>
      <c r="H54" s="20" t="n">
        <v>3.03320679</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416.7814164</v>
      </c>
      <c r="F55" s="20" t="n">
        <v>2.55833937</v>
      </c>
      <c r="G55" s="18" t="n">
        <v>395.01167055</v>
      </c>
      <c r="H55" s="20" t="n">
        <v>3.29410915</v>
      </c>
      <c r="I55" s="18" t="s">
        <v>481</v>
      </c>
      <c r="J55" s="20" t="s">
        <v>481</v>
      </c>
      <c r="K55" s="18" t="s">
        <v>481</v>
      </c>
      <c r="L55" s="20" t="s">
        <v>481</v>
      </c>
      <c r="M55" s="18" t="n">
        <v>453.3647</v>
      </c>
      <c r="N55" s="20" t="n">
        <v>37.19456019</v>
      </c>
      <c r="O55" s="18" t="n">
        <v>421.84882162</v>
      </c>
      <c r="P55" s="20" t="n">
        <v>14.05438702</v>
      </c>
      <c r="Q55" s="18" t="n">
        <v>336.05448637</v>
      </c>
      <c r="R55" s="20" t="n">
        <v>17.86801165</v>
      </c>
    </row>
    <row r="56" spans="1:18">
      <c r="A56" s="15" t="s">
        <v>531</v>
      </c>
      <c r="B56" s="17" t="n">
        <v>5359</v>
      </c>
      <c r="C56" s="18">
        <f>(77.0/B56*100)</f>
        <v/>
      </c>
      <c r="D56" s="19" t="n">
        <v>5282</v>
      </c>
      <c r="E56" s="18" t="n">
        <v>531.13818323</v>
      </c>
      <c r="F56" s="20" t="n">
        <v>2.49933487</v>
      </c>
      <c r="G56" s="18" t="n">
        <v>488.46415614</v>
      </c>
      <c r="H56" s="20" t="n">
        <v>3.99246503</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410.45750227</v>
      </c>
      <c r="F57" s="20" t="n">
        <v>2.70061775</v>
      </c>
      <c r="G57" s="18" t="n">
        <v>394.44982206</v>
      </c>
      <c r="H57" s="20" t="n">
        <v>3.03293066</v>
      </c>
      <c r="I57" s="18" t="s">
        <v>481</v>
      </c>
      <c r="J57" s="20" t="s">
        <v>481</v>
      </c>
      <c r="K57" s="18" t="s">
        <v>481</v>
      </c>
      <c r="L57" s="20" t="s">
        <v>481</v>
      </c>
      <c r="M57" s="18" t="s">
        <v>481</v>
      </c>
      <c r="N57" s="20" t="s">
        <v>481</v>
      </c>
      <c r="O57" s="18" t="s">
        <v>481</v>
      </c>
      <c r="P57" s="20" t="s">
        <v>481</v>
      </c>
      <c r="Q57" s="18" t="n">
        <v>392.08103644</v>
      </c>
      <c r="R57" s="20" t="n">
        <v>7.41997805</v>
      </c>
    </row>
    <row r="58" spans="1:18">
      <c r="A58" s="15" t="s">
        <v>533</v>
      </c>
      <c r="B58" s="17" t="n">
        <v>7267</v>
      </c>
      <c r="C58" s="18">
        <f>(10.0/B58*100)</f>
        <v/>
      </c>
      <c r="D58" s="19" t="n">
        <v>7257</v>
      </c>
      <c r="E58" s="18" t="n">
        <v>414.34401787</v>
      </c>
      <c r="F58" s="20" t="n">
        <v>2.94301215</v>
      </c>
      <c r="G58" s="18" t="n">
        <v>401.03999898</v>
      </c>
      <c r="H58" s="20" t="n">
        <v>3.49445085</v>
      </c>
      <c r="I58" s="18" t="s">
        <v>481</v>
      </c>
      <c r="J58" s="20" t="s">
        <v>481</v>
      </c>
      <c r="K58" s="18" t="s">
        <v>481</v>
      </c>
      <c r="L58" s="20" t="s">
        <v>481</v>
      </c>
      <c r="M58" s="18" t="s">
        <v>481</v>
      </c>
      <c r="N58" s="20" t="s">
        <v>481</v>
      </c>
      <c r="O58" s="18" t="n">
        <v>311.40303493</v>
      </c>
      <c r="P58" s="20" t="n">
        <v>25.06282408</v>
      </c>
      <c r="Q58" s="18" t="n">
        <v>354.21137329</v>
      </c>
      <c r="R58" s="20" t="n">
        <v>14.03637101</v>
      </c>
    </row>
    <row r="59" spans="1:18">
      <c r="A59" s="15" t="s">
        <v>534</v>
      </c>
      <c r="B59" s="17" t="n">
        <v>4826</v>
      </c>
      <c r="C59" s="18">
        <f>(26.0/B59*100)</f>
        <v/>
      </c>
      <c r="D59" s="19" t="n">
        <v>4800</v>
      </c>
      <c r="E59" s="18" t="n">
        <v>358.21348822</v>
      </c>
      <c r="F59" s="20" t="n">
        <v>2.90344152</v>
      </c>
      <c r="G59" s="18" t="n">
        <v>388.83033757</v>
      </c>
      <c r="H59" s="20" t="n">
        <v>1.76355348</v>
      </c>
      <c r="I59" s="18" t="s">
        <v>481</v>
      </c>
      <c r="J59" s="20" t="s">
        <v>481</v>
      </c>
      <c r="K59" s="18" t="s">
        <v>481</v>
      </c>
      <c r="L59" s="20" t="s">
        <v>481</v>
      </c>
      <c r="M59" s="18" t="s">
        <v>481</v>
      </c>
      <c r="N59" s="20" t="s">
        <v>481</v>
      </c>
      <c r="O59" s="18" t="n">
        <v>309.60122052</v>
      </c>
      <c r="P59" s="20" t="n">
        <v>31.90054394</v>
      </c>
      <c r="Q59" s="18" t="n">
        <v>345.91483999</v>
      </c>
      <c r="R59" s="20" t="n">
        <v>4.56233311</v>
      </c>
    </row>
    <row r="60" spans="1:18">
      <c r="A60" s="15" t="s">
        <v>535</v>
      </c>
      <c r="B60" s="17" t="n">
        <v>4546</v>
      </c>
      <c r="C60" s="18">
        <f>(15.0/B60*100)</f>
        <v/>
      </c>
      <c r="D60" s="19" t="n">
        <v>4531</v>
      </c>
      <c r="E60" s="18" t="n">
        <v>392.37132092</v>
      </c>
      <c r="F60" s="20" t="n">
        <v>4.96505752</v>
      </c>
      <c r="G60" s="18" t="n">
        <v>378.28672864</v>
      </c>
      <c r="H60" s="20" t="n">
        <v>5.02511016</v>
      </c>
      <c r="I60" s="18" t="s">
        <v>481</v>
      </c>
      <c r="J60" s="20" t="s">
        <v>481</v>
      </c>
      <c r="K60" s="18" t="s">
        <v>481</v>
      </c>
      <c r="L60" s="20" t="s">
        <v>481</v>
      </c>
      <c r="M60" s="18" t="s">
        <v>481</v>
      </c>
      <c r="N60" s="20" t="s">
        <v>481</v>
      </c>
      <c r="O60" s="18" t="n">
        <v>438.2018</v>
      </c>
      <c r="P60" s="20" t="n">
        <v>27.38192106</v>
      </c>
      <c r="Q60" s="18" t="n">
        <v>387.90270398</v>
      </c>
      <c r="R60" s="20" t="n">
        <v>7.05725533</v>
      </c>
    </row>
    <row r="61" spans="1:18">
      <c r="A61" s="15" t="s">
        <v>536</v>
      </c>
      <c r="B61" s="17" t="n">
        <v>6525</v>
      </c>
      <c r="C61" s="18">
        <f>(148.0/B61*100)</f>
        <v/>
      </c>
      <c r="D61" s="19" t="n">
        <v>6377</v>
      </c>
      <c r="E61" s="18" t="n">
        <v>484.43865757</v>
      </c>
      <c r="F61" s="20" t="n">
        <v>2.71929937</v>
      </c>
      <c r="G61" s="18" t="n">
        <v>449.4386143</v>
      </c>
      <c r="H61" s="20" t="n">
        <v>3.42915243</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535.24336709</v>
      </c>
      <c r="F62" s="20" t="n">
        <v>1.4694564</v>
      </c>
      <c r="G62" s="18" t="n">
        <v>517.23075924</v>
      </c>
      <c r="H62" s="20" t="n">
        <v>1.94902971</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381.76163218</v>
      </c>
      <c r="F63" s="20" t="n">
        <v>1.51199582</v>
      </c>
      <c r="G63" s="18" t="n">
        <v>385.57315619</v>
      </c>
      <c r="H63" s="20" t="n">
        <v>2.76832255</v>
      </c>
      <c r="I63" s="18" t="s">
        <v>481</v>
      </c>
      <c r="J63" s="20" t="s">
        <v>481</v>
      </c>
      <c r="K63" s="18" t="s">
        <v>481</v>
      </c>
      <c r="L63" s="20" t="s">
        <v>481</v>
      </c>
      <c r="M63" s="18" t="n">
        <v>471.09810116</v>
      </c>
      <c r="N63" s="20" t="n">
        <v>32.34527129</v>
      </c>
      <c r="O63" s="18" t="n">
        <v>376.99774007</v>
      </c>
      <c r="P63" s="20" t="n">
        <v>59.84970428</v>
      </c>
      <c r="Q63" s="18" t="n">
        <v>394.30985763</v>
      </c>
      <c r="R63" s="20" t="n">
        <v>5.29697581</v>
      </c>
    </row>
    <row r="64" spans="1:18">
      <c r="A64" s="15" t="s">
        <v>539</v>
      </c>
      <c r="B64" s="17" t="n">
        <v>3634</v>
      </c>
      <c r="C64" s="18">
        <f>(3.0/B64*100)</f>
        <v/>
      </c>
      <c r="D64" s="19" t="n">
        <v>3631</v>
      </c>
      <c r="E64" s="18" t="n">
        <v>468.5225973</v>
      </c>
      <c r="F64" s="20" t="n">
        <v>2.2139696</v>
      </c>
      <c r="G64" s="18" t="n">
        <v>436.37795362</v>
      </c>
      <c r="H64" s="20" t="n">
        <v>11.53732891</v>
      </c>
      <c r="I64" s="18" t="s">
        <v>481</v>
      </c>
      <c r="J64" s="20" t="s">
        <v>481</v>
      </c>
      <c r="K64" s="18" t="s">
        <v>481</v>
      </c>
      <c r="L64" s="20" t="s">
        <v>481</v>
      </c>
      <c r="M64" s="18" t="n">
        <v>475.66657374</v>
      </c>
      <c r="N64" s="20" t="n">
        <v>83.49888475</v>
      </c>
      <c r="O64" s="18" t="n">
        <v>318.17800125</v>
      </c>
      <c r="P64" s="20" t="n">
        <v>137.35061585</v>
      </c>
      <c r="Q64" s="18" t="n">
        <v>462.52646036</v>
      </c>
      <c r="R64" s="20" t="n">
        <v>3.0305946</v>
      </c>
    </row>
    <row r="65" spans="1:18">
      <c r="A65" s="15" t="s">
        <v>540</v>
      </c>
      <c r="B65" s="17" t="n">
        <v>5325</v>
      </c>
      <c r="C65" s="18">
        <f>(14.0/B65*100)</f>
        <v/>
      </c>
      <c r="D65" s="19" t="n">
        <v>5311</v>
      </c>
      <c r="E65" s="18" t="n">
        <v>424.32986629</v>
      </c>
      <c r="F65" s="20" t="n">
        <v>2.3161965</v>
      </c>
      <c r="G65" s="18" t="n">
        <v>439.88383516</v>
      </c>
      <c r="H65" s="20" t="n">
        <v>2.74759401</v>
      </c>
      <c r="I65" s="18" t="s">
        <v>481</v>
      </c>
      <c r="J65" s="20" t="s">
        <v>481</v>
      </c>
      <c r="K65" s="18" t="s">
        <v>481</v>
      </c>
      <c r="L65" s="20" t="s">
        <v>481</v>
      </c>
      <c r="M65" s="18" t="n">
        <v>465.17960575</v>
      </c>
      <c r="N65" s="20" t="n">
        <v>39.8289737</v>
      </c>
      <c r="O65" s="18" t="n">
        <v>478.5708</v>
      </c>
      <c r="P65" s="20" t="n">
        <v>23.56639051</v>
      </c>
      <c r="Q65" s="18" t="n">
        <v>393.71884362</v>
      </c>
      <c r="R65" s="20" t="n">
        <v>14.1129305</v>
      </c>
    </row>
    <row r="66" spans="1:18">
      <c r="A66" s="15" t="s">
        <v>541</v>
      </c>
      <c r="B66" s="17" t="n">
        <v>5665</v>
      </c>
      <c r="C66" s="18">
        <f>(0.0/B66*100)</f>
        <v/>
      </c>
      <c r="D66" s="19" t="n">
        <v>5665</v>
      </c>
      <c r="E66" s="18" t="s">
        <v>481</v>
      </c>
      <c r="F66" s="20" t="s">
        <v>481</v>
      </c>
      <c r="G66" s="18" t="s">
        <v>481</v>
      </c>
      <c r="H66" s="20" t="s">
        <v>481</v>
      </c>
      <c r="I66" s="18" t="s">
        <v>481</v>
      </c>
      <c r="J66" s="20" t="s">
        <v>481</v>
      </c>
      <c r="K66" s="18" t="s">
        <v>481</v>
      </c>
      <c r="L66" s="20" t="s">
        <v>481</v>
      </c>
      <c r="M66" s="18" t="n">
        <v>411.31364817</v>
      </c>
      <c r="N66" s="20" t="n">
        <v>1.02925596</v>
      </c>
      <c r="O66" s="18" t="s">
        <v>481</v>
      </c>
      <c r="P66" s="20" t="s">
        <v>481</v>
      </c>
      <c r="Q66" s="18" t="s">
        <v>481</v>
      </c>
      <c r="R66" s="20" t="s">
        <v>481</v>
      </c>
    </row>
    <row r="67" spans="1:18">
      <c r="A67" s="15" t="s">
        <v>542</v>
      </c>
      <c r="B67" s="17" t="n">
        <v>6971</v>
      </c>
      <c r="C67" s="18">
        <f>(396.0/B67*100)</f>
        <v/>
      </c>
      <c r="D67" s="19" t="n">
        <v>6575</v>
      </c>
      <c r="E67" s="18" t="n">
        <v>406.71485822</v>
      </c>
      <c r="F67" s="20" t="n">
        <v>2.96336113</v>
      </c>
      <c r="G67" s="18" t="n">
        <v>399.41487385</v>
      </c>
      <c r="H67" s="20" t="n">
        <v>2.6539247</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421.61260136</v>
      </c>
      <c r="F68" s="20" t="n">
        <v>1.23127367</v>
      </c>
      <c r="G68" s="18" t="n">
        <v>410.50591117</v>
      </c>
      <c r="H68" s="20" t="n">
        <v>1.76913929</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442.12178912</v>
      </c>
      <c r="F69" s="20" t="n">
        <v>3.65225104</v>
      </c>
      <c r="G69" s="18" t="n">
        <v>423.36830375</v>
      </c>
      <c r="H69" s="20" t="n">
        <v>4.15853346</v>
      </c>
      <c r="I69" s="18" t="s">
        <v>481</v>
      </c>
      <c r="J69" s="20" t="s">
        <v>481</v>
      </c>
      <c r="K69" s="18" t="s">
        <v>481</v>
      </c>
      <c r="L69" s="20" t="s">
        <v>481</v>
      </c>
      <c r="M69" s="18" t="s">
        <v>481</v>
      </c>
      <c r="N69" s="20" t="s">
        <v>481</v>
      </c>
      <c r="O69" s="18" t="s">
        <v>481</v>
      </c>
      <c r="P69" s="20" t="s">
        <v>481</v>
      </c>
      <c r="Q69" s="18" t="n">
        <v>392.53794166</v>
      </c>
      <c r="R69" s="20" t="n">
        <v>34.50840712</v>
      </c>
    </row>
    <row r="70" spans="1:18">
      <c r="A70" s="15" t="s">
        <v>545</v>
      </c>
      <c r="B70" s="17" t="n">
        <v>6036</v>
      </c>
      <c r="C70" s="18">
        <f>(223.0/B70*100)</f>
        <v/>
      </c>
      <c r="D70" s="19" t="n">
        <v>5813</v>
      </c>
      <c r="E70" s="18" t="n">
        <v>489.45521398</v>
      </c>
      <c r="F70" s="20" t="n">
        <v>2.98782949</v>
      </c>
      <c r="G70" s="18" t="n">
        <v>480.89103262</v>
      </c>
      <c r="H70" s="20" t="n">
        <v>4.00193786</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(18.0/B71*100)</f>
        <v/>
      </c>
      <c r="D71" s="19" t="n">
        <v>6097</v>
      </c>
      <c r="E71" s="18" t="n">
        <v>568.50407448</v>
      </c>
      <c r="F71" s="20" t="n">
        <v>1.58725308</v>
      </c>
      <c r="G71" s="18" t="n">
        <v>531.84623491</v>
      </c>
      <c r="H71" s="20" t="n">
        <v>2.0940269</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516.44272953</v>
      </c>
      <c r="F72" s="20" t="n">
        <v>3.73775528</v>
      </c>
      <c r="G72" s="18" t="n">
        <v>539.29083744</v>
      </c>
      <c r="H72" s="20" t="n">
        <v>2.86305677</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425.73337303</v>
      </c>
      <c r="F73" s="20" t="n">
        <v>3.47286282</v>
      </c>
      <c r="G73" s="18" t="n">
        <v>419.26547982</v>
      </c>
      <c r="H73" s="20" t="n">
        <v>3.22289248</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436.53011981</v>
      </c>
      <c r="F74" s="20" t="n">
        <v>2.05137993</v>
      </c>
      <c r="G74" s="18" t="n">
        <v>409.549779</v>
      </c>
      <c r="H74" s="20" t="n">
        <v>2.5401942</v>
      </c>
      <c r="I74" s="18" t="s">
        <v>481</v>
      </c>
      <c r="J74" s="20" t="s">
        <v>481</v>
      </c>
      <c r="K74" s="18" t="s">
        <v>481</v>
      </c>
      <c r="L74" s="20" t="s">
        <v>481</v>
      </c>
      <c r="M74" s="18" t="s">
        <v>481</v>
      </c>
      <c r="N74" s="20" t="s">
        <v>481</v>
      </c>
      <c r="O74" s="18" t="s">
        <v>481</v>
      </c>
      <c r="P74" s="20" t="s">
        <v>481</v>
      </c>
      <c r="Q74" s="18" t="n">
        <v>413.07354326</v>
      </c>
      <c r="R74" s="20" t="n">
        <v>10.74200614</v>
      </c>
    </row>
    <row r="75" spans="1:18">
      <c r="A75" s="15" t="s">
        <v>550</v>
      </c>
      <c r="B75" s="17" t="n">
        <v>5375</v>
      </c>
      <c r="C75" s="18">
        <f>(0.0/B75*100)</f>
        <v/>
      </c>
      <c r="D75" s="19" t="n">
        <v>5375</v>
      </c>
      <c r="E75" s="18" t="s">
        <v>481</v>
      </c>
      <c r="F75" s="20" t="s">
        <v>481</v>
      </c>
      <c r="G75" s="18" t="s">
        <v>481</v>
      </c>
      <c r="H75" s="20" t="s">
        <v>481</v>
      </c>
      <c r="I75" s="18" t="s">
        <v>481</v>
      </c>
      <c r="J75" s="20" t="s">
        <v>481</v>
      </c>
      <c r="K75" s="18" t="s">
        <v>481</v>
      </c>
      <c r="L75" s="20" t="s">
        <v>481</v>
      </c>
      <c r="M75" s="18" t="n">
        <v>386.40336665</v>
      </c>
      <c r="N75" s="20" t="n">
        <v>2.10436774</v>
      </c>
      <c r="O75" s="18" t="s">
        <v>481</v>
      </c>
      <c r="P75" s="20" t="s">
        <v>481</v>
      </c>
      <c r="Q75" s="18" t="s">
        <v>481</v>
      </c>
      <c r="R75" s="20" t="s">
        <v>481</v>
      </c>
    </row>
    <row r="76" spans="1:18">
      <c r="A76" s="15" t="s">
        <v>551</v>
      </c>
      <c r="B76" s="17" t="n">
        <v>14167</v>
      </c>
      <c r="C76" s="18">
        <f>(232.0/B76*100)</f>
        <v/>
      </c>
      <c r="D76" s="19" t="n">
        <v>13935</v>
      </c>
      <c r="E76" s="18" t="n">
        <v>447.0466627</v>
      </c>
      <c r="F76" s="20" t="n">
        <v>2.90642793</v>
      </c>
      <c r="G76" s="18" t="n">
        <v>422.84208243</v>
      </c>
      <c r="H76" s="20" t="n">
        <v>2.45774274</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440.21107261</v>
      </c>
      <c r="F77" s="20" t="n">
        <v>2.37238805</v>
      </c>
      <c r="G77" s="18" t="n">
        <v>417.50819118</v>
      </c>
      <c r="H77" s="20" t="n">
        <v>2.95821961</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524.64451931</v>
      </c>
      <c r="N78" s="20" t="n">
        <v>3.91006783</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475.18659836</v>
      </c>
      <c r="N79" s="20" t="n">
        <v>6.280552</v>
      </c>
      <c r="O79" s="18" t="s">
        <v>481</v>
      </c>
      <c r="P79" s="20" t="s">
        <v>481</v>
      </c>
      <c r="Q79" s="18" t="s">
        <v>481</v>
      </c>
      <c r="R79" s="20" t="s">
        <v>481</v>
      </c>
    </row>
    <row r="80" spans="1:18">
      <c r="A80" s="15" t="s">
        <v>555</v>
      </c>
      <c r="B80" s="17" t="n">
        <v>7841</v>
      </c>
      <c r="C80" s="18">
        <f>(0.0/B80*100)</f>
        <v/>
      </c>
      <c r="D80" s="19" t="n">
        <v>7841</v>
      </c>
      <c r="E80" s="18" t="n">
        <v>454.94024604</v>
      </c>
      <c r="F80" s="20" t="n">
        <v>3.64305562</v>
      </c>
      <c r="G80" s="18" t="n">
        <v>461.36562284</v>
      </c>
      <c r="H80" s="20" t="n">
        <v>5.0606134</v>
      </c>
      <c r="I80" s="18" t="s">
        <v>481</v>
      </c>
      <c r="J80" s="20" t="s">
        <v>481</v>
      </c>
      <c r="K80" s="18" t="s">
        <v>481</v>
      </c>
      <c r="L80" s="20" t="s">
        <v>481</v>
      </c>
      <c r="M80" s="18" t="s">
        <v>481</v>
      </c>
      <c r="N80" s="20" t="s">
        <v>481</v>
      </c>
      <c r="O80" s="18" t="s">
        <v>481</v>
      </c>
      <c r="P80" s="20" t="s">
        <v>481</v>
      </c>
      <c r="Q80" s="18" t="n">
        <v>432.9919008</v>
      </c>
      <c r="R80" s="20" t="n">
        <v>15.95662294</v>
      </c>
    </row>
    <row r="81" spans="1:18">
      <c r="A81" s="23" t="s">
        <v>556</v>
      </c>
      <c r="B81" s="17" t="n">
        <v>8861</v>
      </c>
      <c r="C81" s="18">
        <f>(76.0/B81*100)</f>
        <v/>
      </c>
      <c r="D81" s="19" t="n">
        <v>8785</v>
      </c>
      <c r="E81" s="18" t="n">
        <v>467.31178465</v>
      </c>
      <c r="F81" s="20" t="n">
        <v>4.05519111</v>
      </c>
      <c r="G81" s="18" t="n">
        <v>420.82228816</v>
      </c>
      <c r="H81" s="20" t="n">
        <v>2.37741324</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772</v>
      </c>
    </row>
    <row customHeight="1" ht="30" r="4" spans="1:18">
      <c r="A4" s="6" t="n"/>
      <c r="B4" s="7" t="s">
        <v>462</v>
      </c>
      <c r="C4" s="7" t="s">
        <v>463</v>
      </c>
      <c r="D4" s="8" t="s">
        <v>462</v>
      </c>
      <c r="E4" s="9" t="s">
        <v>760</v>
      </c>
      <c r="F4" s="10" t="n"/>
      <c r="G4" s="9" t="s">
        <v>761</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(532.0/B7*100)</f>
        <v/>
      </c>
      <c r="D7" s="19" t="n">
        <v>13998</v>
      </c>
      <c r="E7" s="18" t="n">
        <v>492.70701777</v>
      </c>
      <c r="F7" s="20" t="n">
        <v>2.11290412</v>
      </c>
      <c r="G7" s="18" t="n">
        <v>530.25529041</v>
      </c>
      <c r="H7" s="20" t="n">
        <v>1.66332785</v>
      </c>
      <c r="I7" s="18" t="s">
        <v>481</v>
      </c>
      <c r="J7" s="20" t="s">
        <v>481</v>
      </c>
      <c r="K7" s="18" t="s">
        <v>481</v>
      </c>
      <c r="L7" s="20" t="s">
        <v>481</v>
      </c>
      <c r="M7" s="18" t="s">
        <v>481</v>
      </c>
      <c r="N7" s="20" t="s">
        <v>481</v>
      </c>
      <c r="O7" s="18" t="s">
        <v>481</v>
      </c>
      <c r="P7" s="20" t="s">
        <v>481</v>
      </c>
      <c r="Q7" s="18" t="s">
        <v>481</v>
      </c>
      <c r="R7" s="20" t="s">
        <v>481</v>
      </c>
    </row>
    <row r="8" spans="1:18">
      <c r="A8" s="15" t="s">
        <v>483</v>
      </c>
      <c r="B8" s="17" t="n">
        <v>7007</v>
      </c>
      <c r="C8" s="18">
        <f>(46.0/B8*100)</f>
        <v/>
      </c>
      <c r="D8" s="19" t="n">
        <v>6961</v>
      </c>
      <c r="E8" s="18" t="n">
        <v>501.56001075</v>
      </c>
      <c r="F8" s="20" t="n">
        <v>2.7319052</v>
      </c>
      <c r="G8" s="18" t="n">
        <v>484.01952159</v>
      </c>
      <c r="H8" s="20" t="n">
        <v>3.2201084</v>
      </c>
      <c r="I8" s="18" t="s">
        <v>481</v>
      </c>
      <c r="J8" s="20" t="s">
        <v>481</v>
      </c>
      <c r="K8" s="18" t="s">
        <v>481</v>
      </c>
      <c r="L8" s="20" t="s">
        <v>481</v>
      </c>
      <c r="M8" s="18" t="n">
        <v>368.48347797</v>
      </c>
      <c r="N8" s="20" t="n">
        <v>14.99112476</v>
      </c>
      <c r="O8" s="18" t="s">
        <v>481</v>
      </c>
      <c r="P8" s="20" t="s">
        <v>481</v>
      </c>
      <c r="Q8" s="18" t="s">
        <v>481</v>
      </c>
      <c r="R8" s="20" t="s">
        <v>481</v>
      </c>
    </row>
    <row r="9" spans="1:18">
      <c r="A9" s="15" t="s">
        <v>484</v>
      </c>
      <c r="B9" s="17" t="n">
        <v>9651</v>
      </c>
      <c r="C9" s="18">
        <f>(175.0/B9*100)</f>
        <v/>
      </c>
      <c r="D9" s="19" t="n">
        <v>9476</v>
      </c>
      <c r="E9" s="18" t="n">
        <v>510.11903035</v>
      </c>
      <c r="F9" s="20" t="n">
        <v>2.40242942</v>
      </c>
      <c r="G9" s="18" t="n">
        <v>492.52512091</v>
      </c>
      <c r="H9" s="20" t="n">
        <v>3.67451754</v>
      </c>
      <c r="I9" s="18" t="s">
        <v>481</v>
      </c>
      <c r="J9" s="20" t="s">
        <v>481</v>
      </c>
      <c r="K9" s="18" t="s">
        <v>481</v>
      </c>
      <c r="L9" s="20" t="s">
        <v>481</v>
      </c>
      <c r="M9" s="18" t="n">
        <v>374.78530698</v>
      </c>
      <c r="N9" s="20" t="n">
        <v>11.62763904</v>
      </c>
      <c r="O9" s="18" t="s">
        <v>481</v>
      </c>
      <c r="P9" s="20" t="s">
        <v>481</v>
      </c>
      <c r="Q9" s="18" t="s">
        <v>481</v>
      </c>
      <c r="R9" s="20" t="s">
        <v>481</v>
      </c>
    </row>
    <row r="10" spans="1:18">
      <c r="A10" s="15" t="s">
        <v>485</v>
      </c>
      <c r="B10" s="17" t="n">
        <v>20058</v>
      </c>
      <c r="C10" s="18">
        <f>(545.0/B10*100)</f>
        <v/>
      </c>
      <c r="D10" s="19" t="n">
        <v>19513</v>
      </c>
      <c r="E10" s="18" t="n">
        <v>518.34724469</v>
      </c>
      <c r="F10" s="20" t="n">
        <v>2.34221543</v>
      </c>
      <c r="G10" s="18" t="n">
        <v>546.94995698</v>
      </c>
      <c r="H10" s="20" t="n">
        <v>2.11362984</v>
      </c>
      <c r="I10" s="18" t="s">
        <v>481</v>
      </c>
      <c r="J10" s="20" t="s">
        <v>481</v>
      </c>
      <c r="K10" s="18" t="s">
        <v>481</v>
      </c>
      <c r="L10" s="20" t="s">
        <v>481</v>
      </c>
      <c r="M10" s="18" t="s">
        <v>481</v>
      </c>
      <c r="N10" s="20" t="s">
        <v>481</v>
      </c>
      <c r="O10" s="18" t="s">
        <v>481</v>
      </c>
      <c r="P10" s="20" t="s">
        <v>481</v>
      </c>
      <c r="Q10" s="18" t="s">
        <v>481</v>
      </c>
      <c r="R10" s="20" t="s">
        <v>481</v>
      </c>
    </row>
    <row r="11" spans="1:18">
      <c r="A11" s="15" t="s">
        <v>486</v>
      </c>
      <c r="B11" s="17" t="n">
        <v>7053</v>
      </c>
      <c r="C11" s="18">
        <f>(91.0/B11*100)</f>
        <v/>
      </c>
      <c r="D11" s="19" t="n">
        <v>6962</v>
      </c>
      <c r="E11" s="18" t="n">
        <v>453.71347323</v>
      </c>
      <c r="F11" s="20" t="n">
        <v>2.79142858</v>
      </c>
      <c r="G11" s="18" t="n">
        <v>438.67292561</v>
      </c>
      <c r="H11" s="20" t="n">
        <v>2.59876529</v>
      </c>
      <c r="I11" s="18" t="s">
        <v>481</v>
      </c>
      <c r="J11" s="20" t="s">
        <v>481</v>
      </c>
      <c r="K11" s="18" t="s">
        <v>481</v>
      </c>
      <c r="L11" s="20" t="s">
        <v>481</v>
      </c>
      <c r="M11" s="18" t="s">
        <v>481</v>
      </c>
      <c r="N11" s="20" t="s">
        <v>481</v>
      </c>
      <c r="O11" s="18" t="s">
        <v>481</v>
      </c>
      <c r="P11" s="20" t="s">
        <v>481</v>
      </c>
      <c r="Q11" s="18" t="s">
        <v>481</v>
      </c>
      <c r="R11" s="20" t="s">
        <v>481</v>
      </c>
    </row>
    <row r="12" spans="1:18">
      <c r="A12" s="15" t="s">
        <v>487</v>
      </c>
      <c r="B12" s="17" t="n">
        <v>6894</v>
      </c>
      <c r="C12" s="18">
        <f>(0.0/B12*100)</f>
        <v/>
      </c>
      <c r="D12" s="19" t="n">
        <v>6894</v>
      </c>
      <c r="E12" s="18" t="s">
        <v>481</v>
      </c>
      <c r="F12" s="20" t="s">
        <v>481</v>
      </c>
      <c r="G12" s="18" t="s">
        <v>481</v>
      </c>
      <c r="H12" s="20" t="s">
        <v>481</v>
      </c>
      <c r="I12" s="18" t="s">
        <v>481</v>
      </c>
      <c r="J12" s="20" t="s">
        <v>481</v>
      </c>
      <c r="K12" s="18" t="s">
        <v>481</v>
      </c>
      <c r="L12" s="20" t="s">
        <v>481</v>
      </c>
      <c r="M12" s="18" t="n">
        <v>492.83004828</v>
      </c>
      <c r="N12" s="20" t="n">
        <v>2.26769725</v>
      </c>
      <c r="O12" s="18" t="s">
        <v>481</v>
      </c>
      <c r="P12" s="20" t="s">
        <v>481</v>
      </c>
      <c r="Q12" s="18" t="s">
        <v>481</v>
      </c>
      <c r="R12" s="20" t="s">
        <v>481</v>
      </c>
    </row>
    <row r="13" spans="1:18">
      <c r="A13" s="15" t="s">
        <v>488</v>
      </c>
      <c r="B13" s="17" t="n">
        <v>7161</v>
      </c>
      <c r="C13" s="18">
        <f>(122.0/B13*100)</f>
        <v/>
      </c>
      <c r="D13" s="19" t="n">
        <v>7039</v>
      </c>
      <c r="E13" s="18" t="n">
        <v>512.10772606</v>
      </c>
      <c r="F13" s="20" t="n">
        <v>2.58181558</v>
      </c>
      <c r="G13" s="18" t="n">
        <v>473.65934805</v>
      </c>
      <c r="H13" s="20" t="n">
        <v>3.42557088</v>
      </c>
      <c r="I13" s="18" t="s">
        <v>481</v>
      </c>
      <c r="J13" s="20" t="s">
        <v>481</v>
      </c>
      <c r="K13" s="18" t="s">
        <v>481</v>
      </c>
      <c r="L13" s="20" t="s">
        <v>481</v>
      </c>
      <c r="M13" s="18" t="n">
        <v>436.36003517</v>
      </c>
      <c r="N13" s="20" t="n">
        <v>6.43426798</v>
      </c>
      <c r="O13" s="18" t="s">
        <v>481</v>
      </c>
      <c r="P13" s="20" t="s">
        <v>481</v>
      </c>
      <c r="Q13" s="18" t="s">
        <v>481</v>
      </c>
      <c r="R13" s="20" t="s">
        <v>481</v>
      </c>
    </row>
    <row r="14" spans="1:18">
      <c r="A14" s="15" t="s">
        <v>489</v>
      </c>
      <c r="B14" s="17" t="n">
        <v>5587</v>
      </c>
      <c r="C14" s="18">
        <f>(78.0/B14*100)</f>
        <v/>
      </c>
      <c r="D14" s="19" t="n">
        <v>5509</v>
      </c>
      <c r="E14" s="18" t="n">
        <v>539.77872187</v>
      </c>
      <c r="F14" s="20" t="n">
        <v>2.62240778</v>
      </c>
      <c r="G14" s="18" t="n">
        <v>528.35166695</v>
      </c>
      <c r="H14" s="20" t="n">
        <v>2.35001789</v>
      </c>
      <c r="I14" s="18" t="s">
        <v>481</v>
      </c>
      <c r="J14" s="20" t="s">
        <v>481</v>
      </c>
      <c r="K14" s="18" t="s">
        <v>481</v>
      </c>
      <c r="L14" s="20" t="s">
        <v>481</v>
      </c>
      <c r="M14" s="18" t="s">
        <v>481</v>
      </c>
      <c r="N14" s="20" t="s">
        <v>481</v>
      </c>
      <c r="O14" s="18" t="s">
        <v>481</v>
      </c>
      <c r="P14" s="20" t="s">
        <v>481</v>
      </c>
      <c r="Q14" s="18" t="s">
        <v>481</v>
      </c>
      <c r="R14" s="20" t="s">
        <v>481</v>
      </c>
    </row>
    <row r="15" spans="1:18">
      <c r="A15" s="15" t="s">
        <v>490</v>
      </c>
      <c r="B15" s="17" t="n">
        <v>5882</v>
      </c>
      <c r="C15" s="18">
        <f>(61.0/B15*100)</f>
        <v/>
      </c>
      <c r="D15" s="19" t="n">
        <v>5821</v>
      </c>
      <c r="E15" s="18" t="n">
        <v>537.73321613</v>
      </c>
      <c r="F15" s="20" t="n">
        <v>2.33136221</v>
      </c>
      <c r="G15" s="18" t="n">
        <v>514.8228961900001</v>
      </c>
      <c r="H15" s="20" t="n">
        <v>3.3470549</v>
      </c>
      <c r="I15" s="18" t="s">
        <v>481</v>
      </c>
      <c r="J15" s="20" t="s">
        <v>481</v>
      </c>
      <c r="K15" s="18" t="s">
        <v>481</v>
      </c>
      <c r="L15" s="20" t="s">
        <v>481</v>
      </c>
      <c r="M15" s="18" t="n">
        <v>375.95013089</v>
      </c>
      <c r="N15" s="20" t="n">
        <v>17.42774697</v>
      </c>
      <c r="O15" s="18" t="s">
        <v>481</v>
      </c>
      <c r="P15" s="20" t="s">
        <v>481</v>
      </c>
      <c r="Q15" s="18" t="s">
        <v>481</v>
      </c>
      <c r="R15" s="20" t="s">
        <v>481</v>
      </c>
    </row>
    <row r="16" spans="1:18">
      <c r="A16" s="15" t="s">
        <v>491</v>
      </c>
      <c r="B16" s="17" t="n">
        <v>6108</v>
      </c>
      <c r="C16" s="18">
        <f>(0.0/B16*100)</f>
        <v/>
      </c>
      <c r="D16" s="19" t="n">
        <v>6108</v>
      </c>
      <c r="E16" s="18" t="s">
        <v>481</v>
      </c>
      <c r="F16" s="20" t="s">
        <v>481</v>
      </c>
      <c r="G16" s="18" t="s">
        <v>481</v>
      </c>
      <c r="H16" s="20" t="s">
        <v>481</v>
      </c>
      <c r="I16" s="18" t="s">
        <v>481</v>
      </c>
      <c r="J16" s="20" t="s">
        <v>481</v>
      </c>
      <c r="K16" s="18" t="s">
        <v>481</v>
      </c>
      <c r="L16" s="20" t="s">
        <v>481</v>
      </c>
      <c r="M16" s="18" t="n">
        <v>494.9776003</v>
      </c>
      <c r="N16" s="20" t="n">
        <v>2.06072662</v>
      </c>
      <c r="O16" s="18" t="s">
        <v>481</v>
      </c>
      <c r="P16" s="20" t="s">
        <v>481</v>
      </c>
      <c r="Q16" s="18" t="s">
        <v>481</v>
      </c>
      <c r="R16" s="20" t="s">
        <v>481</v>
      </c>
    </row>
    <row r="17" spans="1:18">
      <c r="A17" s="15" t="s">
        <v>492</v>
      </c>
      <c r="B17" s="17" t="n">
        <v>6504</v>
      </c>
      <c r="C17" s="18">
        <f>(1114.0/B17*100)</f>
        <v/>
      </c>
      <c r="D17" s="19" t="n">
        <v>5390</v>
      </c>
      <c r="E17" s="18" t="n">
        <v>520.31601306</v>
      </c>
      <c r="F17" s="20" t="n">
        <v>2.81776324</v>
      </c>
      <c r="G17" s="18" t="n">
        <v>512.1565128</v>
      </c>
      <c r="H17" s="20" t="n">
        <v>4.15627786</v>
      </c>
      <c r="I17" s="18" t="s">
        <v>481</v>
      </c>
      <c r="J17" s="20" t="s">
        <v>481</v>
      </c>
      <c r="K17" s="18" t="s">
        <v>481</v>
      </c>
      <c r="L17" s="20" t="s">
        <v>481</v>
      </c>
      <c r="M17" s="18" t="n">
        <v>360.48925247</v>
      </c>
      <c r="N17" s="20" t="n">
        <v>12.44339086</v>
      </c>
      <c r="O17" s="18" t="s">
        <v>481</v>
      </c>
      <c r="P17" s="20" t="s">
        <v>481</v>
      </c>
      <c r="Q17" s="18" t="s">
        <v>481</v>
      </c>
      <c r="R17" s="20" t="s">
        <v>481</v>
      </c>
    </row>
    <row r="18" spans="1:18">
      <c r="A18" s="15" t="s">
        <v>493</v>
      </c>
      <c r="B18" s="17" t="n">
        <v>5532</v>
      </c>
      <c r="C18" s="18">
        <f>(0.0/B18*100)</f>
        <v/>
      </c>
      <c r="D18" s="19" t="n">
        <v>5532</v>
      </c>
      <c r="E18" s="18" t="s">
        <v>481</v>
      </c>
      <c r="F18" s="20" t="s">
        <v>481</v>
      </c>
      <c r="G18" s="18" t="s">
        <v>481</v>
      </c>
      <c r="H18" s="20" t="s">
        <v>481</v>
      </c>
      <c r="I18" s="18" t="s">
        <v>481</v>
      </c>
      <c r="J18" s="20" t="s">
        <v>481</v>
      </c>
      <c r="K18" s="18" t="s">
        <v>481</v>
      </c>
      <c r="L18" s="20" t="s">
        <v>481</v>
      </c>
      <c r="M18" s="18" t="n">
        <v>454.82881661</v>
      </c>
      <c r="N18" s="20" t="n">
        <v>3.91731705</v>
      </c>
      <c r="O18" s="18" t="s">
        <v>481</v>
      </c>
      <c r="P18" s="20" t="s">
        <v>481</v>
      </c>
      <c r="Q18" s="18" t="s">
        <v>481</v>
      </c>
      <c r="R18" s="20" t="s">
        <v>481</v>
      </c>
    </row>
    <row r="19" spans="1:18">
      <c r="A19" s="15" t="s">
        <v>494</v>
      </c>
      <c r="B19" s="17" t="n">
        <v>5658</v>
      </c>
      <c r="C19" s="18">
        <f>(135.0/B19*100)</f>
        <v/>
      </c>
      <c r="D19" s="19" t="n">
        <v>5523</v>
      </c>
      <c r="E19" s="18" t="n">
        <v>486.50096475</v>
      </c>
      <c r="F19" s="20" t="n">
        <v>2.87289449</v>
      </c>
      <c r="G19" s="18" t="n">
        <v>460.37441207</v>
      </c>
      <c r="H19" s="20" t="n">
        <v>3.07228588</v>
      </c>
      <c r="I19" s="18" t="s">
        <v>481</v>
      </c>
      <c r="J19" s="20" t="s">
        <v>481</v>
      </c>
      <c r="K19" s="18" t="s">
        <v>481</v>
      </c>
      <c r="L19" s="20" t="s">
        <v>481</v>
      </c>
      <c r="M19" s="18" t="s">
        <v>481</v>
      </c>
      <c r="N19" s="20" t="s">
        <v>481</v>
      </c>
      <c r="O19" s="18" t="s">
        <v>481</v>
      </c>
      <c r="P19" s="20" t="s">
        <v>481</v>
      </c>
      <c r="Q19" s="18" t="s">
        <v>481</v>
      </c>
      <c r="R19" s="20" t="s">
        <v>481</v>
      </c>
    </row>
    <row r="20" spans="1:18">
      <c r="A20" s="15" t="s">
        <v>495</v>
      </c>
      <c r="B20" s="17" t="n">
        <v>3371</v>
      </c>
      <c r="C20" s="18">
        <f>(75.0/B20*100)</f>
        <v/>
      </c>
      <c r="D20" s="19" t="n">
        <v>3296</v>
      </c>
      <c r="E20" s="18" t="n">
        <v>461.65363055</v>
      </c>
      <c r="F20" s="20" t="n">
        <v>2.41085239</v>
      </c>
      <c r="G20" s="18" t="n">
        <v>490.08659639</v>
      </c>
      <c r="H20" s="20" t="n">
        <v>2.65636918</v>
      </c>
      <c r="I20" s="18" t="s">
        <v>481</v>
      </c>
      <c r="J20" s="20" t="s">
        <v>481</v>
      </c>
      <c r="K20" s="18" t="s">
        <v>481</v>
      </c>
      <c r="L20" s="20" t="s">
        <v>481</v>
      </c>
      <c r="M20" s="18" t="s">
        <v>481</v>
      </c>
      <c r="N20" s="20" t="s">
        <v>481</v>
      </c>
      <c r="O20" s="18" t="s">
        <v>481</v>
      </c>
      <c r="P20" s="20" t="s">
        <v>481</v>
      </c>
      <c r="Q20" s="18" t="s">
        <v>481</v>
      </c>
      <c r="R20" s="20" t="s">
        <v>481</v>
      </c>
    </row>
    <row r="21" spans="1:18">
      <c r="A21" s="15" t="s">
        <v>496</v>
      </c>
      <c r="B21" s="17" t="n">
        <v>5741</v>
      </c>
      <c r="C21" s="18">
        <f>(46.0/B21*100)</f>
        <v/>
      </c>
      <c r="D21" s="19" t="n">
        <v>5695</v>
      </c>
      <c r="E21" s="18" t="n">
        <v>485.98219049</v>
      </c>
      <c r="F21" s="20" t="n">
        <v>3.01305588</v>
      </c>
      <c r="G21" s="18" t="n">
        <v>513.53224454</v>
      </c>
      <c r="H21" s="20" t="n">
        <v>2.64560443</v>
      </c>
      <c r="I21" s="18" t="s">
        <v>481</v>
      </c>
      <c r="J21" s="20" t="s">
        <v>481</v>
      </c>
      <c r="K21" s="18" t="s">
        <v>481</v>
      </c>
      <c r="L21" s="20" t="s">
        <v>481</v>
      </c>
      <c r="M21" s="18" t="s">
        <v>481</v>
      </c>
      <c r="N21" s="20" t="s">
        <v>481</v>
      </c>
      <c r="O21" s="18" t="s">
        <v>481</v>
      </c>
      <c r="P21" s="20" t="s">
        <v>481</v>
      </c>
      <c r="Q21" s="18" t="s">
        <v>481</v>
      </c>
      <c r="R21" s="20" t="s">
        <v>481</v>
      </c>
    </row>
    <row r="22" spans="1:18">
      <c r="A22" s="15" t="s">
        <v>497</v>
      </c>
      <c r="B22" s="17" t="n">
        <v>6598</v>
      </c>
      <c r="C22" s="18">
        <f>(35.0/B22*100)</f>
        <v/>
      </c>
      <c r="D22" s="19" t="n">
        <v>6563</v>
      </c>
      <c r="E22" s="18" t="n">
        <v>469.55907</v>
      </c>
      <c r="F22" s="20" t="n">
        <v>3.9397153</v>
      </c>
      <c r="G22" s="18" t="n">
        <v>460.17362607</v>
      </c>
      <c r="H22" s="20" t="n">
        <v>3.88225347</v>
      </c>
      <c r="I22" s="18" t="s">
        <v>481</v>
      </c>
      <c r="J22" s="20" t="s">
        <v>481</v>
      </c>
      <c r="K22" s="18" t="s">
        <v>481</v>
      </c>
      <c r="L22" s="20" t="s">
        <v>481</v>
      </c>
      <c r="M22" s="18" t="s">
        <v>481</v>
      </c>
      <c r="N22" s="20" t="s">
        <v>481</v>
      </c>
      <c r="O22" s="18" t="n">
        <v>407.05059264</v>
      </c>
      <c r="P22" s="20" t="n">
        <v>28.94633217</v>
      </c>
      <c r="Q22" s="18" t="s">
        <v>481</v>
      </c>
      <c r="R22" s="20" t="s">
        <v>481</v>
      </c>
    </row>
    <row r="23" spans="1:18">
      <c r="A23" s="15" t="s">
        <v>498</v>
      </c>
      <c r="B23" s="17" t="n">
        <v>11583</v>
      </c>
      <c r="C23" s="18">
        <f>(230.0/B23*100)</f>
        <v/>
      </c>
      <c r="D23" s="19" t="n">
        <v>11353</v>
      </c>
      <c r="E23" s="18" t="n">
        <v>481.04018486</v>
      </c>
      <c r="F23" s="20" t="n">
        <v>2.81318096</v>
      </c>
      <c r="G23" s="18" t="n">
        <v>482.30433052</v>
      </c>
      <c r="H23" s="20" t="n">
        <v>3.26985369</v>
      </c>
      <c r="I23" s="18" t="s">
        <v>481</v>
      </c>
      <c r="J23" s="20" t="s">
        <v>481</v>
      </c>
      <c r="K23" s="18" t="s">
        <v>481</v>
      </c>
      <c r="L23" s="20" t="s">
        <v>481</v>
      </c>
      <c r="M23" s="18" t="s">
        <v>481</v>
      </c>
      <c r="N23" s="20" t="s">
        <v>481</v>
      </c>
      <c r="O23" s="18" t="s">
        <v>481</v>
      </c>
      <c r="P23" s="20" t="s">
        <v>481</v>
      </c>
      <c r="Q23" s="18" t="s">
        <v>481</v>
      </c>
      <c r="R23" s="20" t="s">
        <v>481</v>
      </c>
    </row>
    <row r="24" spans="1:18">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n">
        <v>538.3947510199999</v>
      </c>
      <c r="N24" s="20" t="n">
        <v>2.96617877</v>
      </c>
      <c r="O24" s="18" t="s">
        <v>481</v>
      </c>
      <c r="P24" s="20" t="s">
        <v>481</v>
      </c>
      <c r="Q24" s="18" t="s">
        <v>481</v>
      </c>
      <c r="R24" s="20" t="s">
        <v>481</v>
      </c>
    </row>
    <row r="25" spans="1:18">
      <c r="A25" s="15" t="s">
        <v>500</v>
      </c>
      <c r="B25" s="17" t="n">
        <v>5581</v>
      </c>
      <c r="C25" s="18">
        <f>(25.0/B25*100)</f>
        <v/>
      </c>
      <c r="D25" s="19" t="n">
        <v>5556</v>
      </c>
      <c r="E25" s="18" t="n">
        <v>491.85091689</v>
      </c>
      <c r="F25" s="20" t="n">
        <v>3.32927835</v>
      </c>
      <c r="G25" s="18" t="n">
        <v>538.10944985</v>
      </c>
      <c r="H25" s="20" t="n">
        <v>3.26988985</v>
      </c>
      <c r="I25" s="18" t="s">
        <v>481</v>
      </c>
      <c r="J25" s="20" t="s">
        <v>481</v>
      </c>
      <c r="K25" s="18" t="s">
        <v>481</v>
      </c>
      <c r="L25" s="20" t="s">
        <v>481</v>
      </c>
      <c r="M25" s="18" t="s">
        <v>481</v>
      </c>
      <c r="N25" s="20" t="s">
        <v>481</v>
      </c>
      <c r="O25" s="18" t="s">
        <v>481</v>
      </c>
      <c r="P25" s="20" t="s">
        <v>481</v>
      </c>
      <c r="Q25" s="18" t="s">
        <v>481</v>
      </c>
      <c r="R25" s="20" t="s">
        <v>481</v>
      </c>
    </row>
    <row r="26" spans="1:18">
      <c r="A26" s="15" t="s">
        <v>501</v>
      </c>
      <c r="B26" s="17" t="n">
        <v>4869</v>
      </c>
      <c r="C26" s="18">
        <f>(50.0/B26*100)</f>
        <v/>
      </c>
      <c r="D26" s="19" t="n">
        <v>4819</v>
      </c>
      <c r="E26" s="18" t="n">
        <v>499.36172207</v>
      </c>
      <c r="F26" s="20" t="n">
        <v>1.82802828</v>
      </c>
      <c r="G26" s="18" t="n">
        <v>463.9708686</v>
      </c>
      <c r="H26" s="20" t="n">
        <v>2.72996237</v>
      </c>
      <c r="I26" s="18" t="s">
        <v>481</v>
      </c>
      <c r="J26" s="20" t="s">
        <v>481</v>
      </c>
      <c r="K26" s="18" t="s">
        <v>481</v>
      </c>
      <c r="L26" s="20" t="s">
        <v>481</v>
      </c>
      <c r="M26" s="18" t="s">
        <v>481</v>
      </c>
      <c r="N26" s="20" t="s">
        <v>481</v>
      </c>
      <c r="O26" s="18" t="s">
        <v>481</v>
      </c>
      <c r="P26" s="20" t="s">
        <v>481</v>
      </c>
      <c r="Q26" s="18" t="s">
        <v>481</v>
      </c>
      <c r="R26" s="20" t="s">
        <v>481</v>
      </c>
    </row>
    <row r="27" spans="1:18">
      <c r="A27" s="15" t="s">
        <v>502</v>
      </c>
      <c r="B27" s="17" t="n">
        <v>5299</v>
      </c>
      <c r="C27" s="18">
        <f>(48.0/B27*100)</f>
        <v/>
      </c>
      <c r="D27" s="19" t="n">
        <v>5251</v>
      </c>
      <c r="E27" s="18" t="n">
        <v>470.81891664</v>
      </c>
      <c r="F27" s="20" t="n">
        <v>1.89996668</v>
      </c>
      <c r="G27" s="18" t="n">
        <v>492.86141777</v>
      </c>
      <c r="H27" s="20" t="n">
        <v>1.49109205</v>
      </c>
      <c r="I27" s="18" t="s">
        <v>481</v>
      </c>
      <c r="J27" s="20" t="s">
        <v>481</v>
      </c>
      <c r="K27" s="18" t="s">
        <v>481</v>
      </c>
      <c r="L27" s="20" t="s">
        <v>481</v>
      </c>
      <c r="M27" s="18" t="s">
        <v>481</v>
      </c>
      <c r="N27" s="20" t="s">
        <v>481</v>
      </c>
      <c r="O27" s="18" t="s">
        <v>481</v>
      </c>
      <c r="P27" s="20" t="s">
        <v>481</v>
      </c>
      <c r="Q27" s="18" t="s">
        <v>481</v>
      </c>
      <c r="R27" s="20" t="s">
        <v>481</v>
      </c>
    </row>
    <row r="28" spans="1:18">
      <c r="A28" s="15" t="s">
        <v>503</v>
      </c>
      <c r="B28" s="17" t="n">
        <v>7568</v>
      </c>
      <c r="C28" s="18">
        <f>(163.0/B28*100)</f>
        <v/>
      </c>
      <c r="D28" s="19" t="n">
        <v>7405</v>
      </c>
      <c r="E28" s="18" t="n">
        <v>418.54679994</v>
      </c>
      <c r="F28" s="20" t="n">
        <v>2.30160151</v>
      </c>
      <c r="G28" s="18" t="n">
        <v>413.79238172</v>
      </c>
      <c r="H28" s="20" t="n">
        <v>2.53306852</v>
      </c>
      <c r="I28" s="18" t="s">
        <v>481</v>
      </c>
      <c r="J28" s="20" t="s">
        <v>481</v>
      </c>
      <c r="K28" s="18" t="s">
        <v>481</v>
      </c>
      <c r="L28" s="20" t="s">
        <v>481</v>
      </c>
      <c r="M28" s="18" t="s">
        <v>481</v>
      </c>
      <c r="N28" s="20" t="s">
        <v>481</v>
      </c>
      <c r="O28" s="18" t="s">
        <v>481</v>
      </c>
      <c r="P28" s="20" t="s">
        <v>481</v>
      </c>
      <c r="Q28" s="18" t="s">
        <v>481</v>
      </c>
      <c r="R28" s="20" t="s">
        <v>481</v>
      </c>
    </row>
    <row r="29" spans="1:18">
      <c r="A29" s="15" t="s">
        <v>504</v>
      </c>
      <c r="B29" s="17" t="n">
        <v>5385</v>
      </c>
      <c r="C29" s="18">
        <f>(30.0/B29*100)</f>
        <v/>
      </c>
      <c r="D29" s="19" t="n">
        <v>5355</v>
      </c>
      <c r="E29" s="18" t="n">
        <v>519.73607437</v>
      </c>
      <c r="F29" s="20" t="n">
        <v>2.5141478</v>
      </c>
      <c r="G29" s="18" t="n">
        <v>490.63747711</v>
      </c>
      <c r="H29" s="20" t="n">
        <v>4.63918981</v>
      </c>
      <c r="I29" s="18" t="s">
        <v>481</v>
      </c>
      <c r="J29" s="20" t="s">
        <v>481</v>
      </c>
      <c r="K29" s="18" t="s">
        <v>481</v>
      </c>
      <c r="L29" s="20" t="s">
        <v>481</v>
      </c>
      <c r="M29" s="18" t="n">
        <v>358.28551468</v>
      </c>
      <c r="N29" s="20" t="n">
        <v>8.567023300000001</v>
      </c>
      <c r="O29" s="18" t="s">
        <v>481</v>
      </c>
      <c r="P29" s="20" t="s">
        <v>481</v>
      </c>
      <c r="Q29" s="18" t="s">
        <v>481</v>
      </c>
      <c r="R29" s="20" t="s">
        <v>481</v>
      </c>
    </row>
    <row r="30" spans="1:18">
      <c r="A30" s="15" t="s">
        <v>505</v>
      </c>
      <c r="B30" s="17" t="n">
        <v>4520</v>
      </c>
      <c r="C30" s="18">
        <f>(140.0/B30*100)</f>
        <v/>
      </c>
      <c r="D30" s="19" t="n">
        <v>4380</v>
      </c>
      <c r="E30" s="18" t="n">
        <v>481.53705953</v>
      </c>
      <c r="F30" s="20" t="n">
        <v>3.35948707</v>
      </c>
      <c r="G30" s="18" t="n">
        <v>535.54805887</v>
      </c>
      <c r="H30" s="20" t="n">
        <v>2.6500423</v>
      </c>
      <c r="I30" s="18" t="s">
        <v>481</v>
      </c>
      <c r="J30" s="20" t="s">
        <v>481</v>
      </c>
      <c r="K30" s="18" t="s">
        <v>481</v>
      </c>
      <c r="L30" s="20" t="s">
        <v>481</v>
      </c>
      <c r="M30" s="18" t="s">
        <v>481</v>
      </c>
      <c r="N30" s="20" t="s">
        <v>481</v>
      </c>
      <c r="O30" s="18" t="s">
        <v>481</v>
      </c>
      <c r="P30" s="20" t="s">
        <v>481</v>
      </c>
      <c r="Q30" s="18" t="s">
        <v>481</v>
      </c>
      <c r="R30" s="20" t="s">
        <v>481</v>
      </c>
    </row>
    <row r="31" spans="1:18">
      <c r="A31" s="15" t="s">
        <v>506</v>
      </c>
      <c r="B31" s="17" t="n">
        <v>5456</v>
      </c>
      <c r="C31" s="18">
        <f>(135.0/B31*100)</f>
        <v/>
      </c>
      <c r="D31" s="19" t="n">
        <v>5321</v>
      </c>
      <c r="E31" s="18" t="n">
        <v>476.97986594</v>
      </c>
      <c r="F31" s="20" t="n">
        <v>2.53078513</v>
      </c>
      <c r="G31" s="18" t="n">
        <v>523.21121021</v>
      </c>
      <c r="H31" s="20" t="n">
        <v>2.41600751</v>
      </c>
      <c r="I31" s="18" t="s">
        <v>481</v>
      </c>
      <c r="J31" s="20" t="s">
        <v>481</v>
      </c>
      <c r="K31" s="18" t="s">
        <v>481</v>
      </c>
      <c r="L31" s="20" t="s">
        <v>481</v>
      </c>
      <c r="M31" s="18" t="s">
        <v>481</v>
      </c>
      <c r="N31" s="20" t="s">
        <v>481</v>
      </c>
      <c r="O31" s="18" t="s">
        <v>481</v>
      </c>
      <c r="P31" s="20" t="s">
        <v>481</v>
      </c>
      <c r="Q31" s="18" t="s">
        <v>481</v>
      </c>
      <c r="R31" s="20" t="s">
        <v>481</v>
      </c>
    </row>
    <row r="32" spans="1:18">
      <c r="A32" s="15" t="s">
        <v>507</v>
      </c>
      <c r="B32" s="17" t="n">
        <v>4478</v>
      </c>
      <c r="C32" s="18">
        <f>(0.0/B32*100)</f>
        <v/>
      </c>
      <c r="D32" s="19" t="n">
        <v>4478</v>
      </c>
      <c r="E32" s="18" t="s">
        <v>481</v>
      </c>
      <c r="F32" s="20" t="s">
        <v>481</v>
      </c>
      <c r="G32" s="18" t="s">
        <v>481</v>
      </c>
      <c r="H32" s="20" t="s">
        <v>481</v>
      </c>
      <c r="I32" s="18" t="s">
        <v>481</v>
      </c>
      <c r="J32" s="20" t="s">
        <v>481</v>
      </c>
      <c r="K32" s="18" t="s">
        <v>481</v>
      </c>
      <c r="L32" s="20" t="s">
        <v>481</v>
      </c>
      <c r="M32" s="18" t="n">
        <v>501.43533192</v>
      </c>
      <c r="N32" s="20" t="n">
        <v>2.50745183</v>
      </c>
      <c r="O32" s="18" t="s">
        <v>481</v>
      </c>
      <c r="P32" s="20" t="s">
        <v>481</v>
      </c>
      <c r="Q32" s="18" t="s">
        <v>481</v>
      </c>
      <c r="R32" s="20" t="s">
        <v>481</v>
      </c>
    </row>
    <row r="33" spans="1:18">
      <c r="A33" s="15" t="s">
        <v>508</v>
      </c>
      <c r="B33" s="17" t="n">
        <v>7325</v>
      </c>
      <c r="C33" s="18">
        <f>(78.0/B33*100)</f>
        <v/>
      </c>
      <c r="D33" s="19" t="n">
        <v>7247</v>
      </c>
      <c r="E33" s="18" t="n">
        <v>463.98339799</v>
      </c>
      <c r="F33" s="20" t="n">
        <v>2.710828</v>
      </c>
      <c r="G33" s="18" t="n">
        <v>531.08865341</v>
      </c>
      <c r="H33" s="20" t="n">
        <v>2.44695098</v>
      </c>
      <c r="I33" s="18" t="s">
        <v>481</v>
      </c>
      <c r="J33" s="20" t="s">
        <v>481</v>
      </c>
      <c r="K33" s="18" t="s">
        <v>481</v>
      </c>
      <c r="L33" s="20" t="s">
        <v>481</v>
      </c>
      <c r="M33" s="18" t="s">
        <v>481</v>
      </c>
      <c r="N33" s="20" t="s">
        <v>481</v>
      </c>
      <c r="O33" s="18" t="s">
        <v>481</v>
      </c>
      <c r="P33" s="20" t="s">
        <v>481</v>
      </c>
      <c r="Q33" s="18" t="s">
        <v>481</v>
      </c>
      <c r="R33" s="20" t="s">
        <v>481</v>
      </c>
    </row>
    <row r="34" spans="1:18">
      <c r="A34" s="15" t="s">
        <v>509</v>
      </c>
      <c r="B34" s="17" t="n">
        <v>6350</v>
      </c>
      <c r="C34" s="18">
        <f>(60.0/B34*100)</f>
        <v/>
      </c>
      <c r="D34" s="19" t="n">
        <v>6290</v>
      </c>
      <c r="E34" s="18" t="n">
        <v>473.98705568</v>
      </c>
      <c r="F34" s="20" t="n">
        <v>2.95000018</v>
      </c>
      <c r="G34" s="18" t="n">
        <v>448.4955106</v>
      </c>
      <c r="H34" s="20" t="n">
        <v>2.8597607</v>
      </c>
      <c r="I34" s="18" t="s">
        <v>481</v>
      </c>
      <c r="J34" s="20" t="s">
        <v>481</v>
      </c>
      <c r="K34" s="18" t="s">
        <v>481</v>
      </c>
      <c r="L34" s="20" t="s">
        <v>481</v>
      </c>
      <c r="M34" s="18" t="n">
        <v>306.56969545</v>
      </c>
      <c r="N34" s="20" t="n">
        <v>10.27624616</v>
      </c>
      <c r="O34" s="18" t="s">
        <v>481</v>
      </c>
      <c r="P34" s="20" t="s">
        <v>481</v>
      </c>
      <c r="Q34" s="18" t="s">
        <v>481</v>
      </c>
      <c r="R34" s="20" t="s">
        <v>481</v>
      </c>
    </row>
    <row r="35" spans="1:1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n">
        <v>512.8635785500001</v>
      </c>
      <c r="P35" s="20" t="n">
        <v>1.32436738</v>
      </c>
      <c r="Q35" s="18" t="s">
        <v>481</v>
      </c>
      <c r="R35" s="20" t="s">
        <v>481</v>
      </c>
    </row>
    <row r="36" spans="1:18">
      <c r="A36" s="15" t="s">
        <v>511</v>
      </c>
      <c r="B36" s="17" t="n">
        <v>6736</v>
      </c>
      <c r="C36" s="18">
        <f>(40.0/B36*100)</f>
        <v/>
      </c>
      <c r="D36" s="19" t="n">
        <v>6696</v>
      </c>
      <c r="E36" s="18" t="n">
        <v>484.77680457</v>
      </c>
      <c r="F36" s="20" t="n">
        <v>3.18387657</v>
      </c>
      <c r="G36" s="18" t="n">
        <v>498.574317</v>
      </c>
      <c r="H36" s="20" t="n">
        <v>2.13572654</v>
      </c>
      <c r="I36" s="18" t="s">
        <v>481</v>
      </c>
      <c r="J36" s="20" t="s">
        <v>481</v>
      </c>
      <c r="K36" s="18" t="s">
        <v>481</v>
      </c>
      <c r="L36" s="20" t="s">
        <v>481</v>
      </c>
      <c r="M36" s="18" t="s">
        <v>481</v>
      </c>
      <c r="N36" s="20" t="s">
        <v>481</v>
      </c>
      <c r="O36" s="18" t="s">
        <v>481</v>
      </c>
      <c r="P36" s="20" t="s">
        <v>481</v>
      </c>
      <c r="Q36" s="18" t="s">
        <v>481</v>
      </c>
      <c r="R36" s="20" t="s">
        <v>481</v>
      </c>
    </row>
    <row r="37" spans="1:18">
      <c r="A37" s="15" t="s">
        <v>512</v>
      </c>
      <c r="B37" s="17" t="n">
        <v>5458</v>
      </c>
      <c r="C37" s="18">
        <f>(81.0/B37*100)</f>
        <v/>
      </c>
      <c r="D37" s="19" t="n">
        <v>5377</v>
      </c>
      <c r="E37" s="18" t="n">
        <v>488.21324809</v>
      </c>
      <c r="F37" s="20" t="n">
        <v>3.57852271</v>
      </c>
      <c r="G37" s="18" t="n">
        <v>509.37249898</v>
      </c>
      <c r="H37" s="20" t="n">
        <v>4.33182042</v>
      </c>
      <c r="I37" s="18" t="s">
        <v>481</v>
      </c>
      <c r="J37" s="20" t="s">
        <v>481</v>
      </c>
      <c r="K37" s="18" t="s">
        <v>481</v>
      </c>
      <c r="L37" s="20" t="s">
        <v>481</v>
      </c>
      <c r="M37" s="18" t="s">
        <v>481</v>
      </c>
      <c r="N37" s="20" t="s">
        <v>481</v>
      </c>
      <c r="O37" s="18" t="s">
        <v>481</v>
      </c>
      <c r="P37" s="20" t="s">
        <v>481</v>
      </c>
      <c r="Q37" s="18" t="s">
        <v>481</v>
      </c>
      <c r="R37" s="20" t="s">
        <v>481</v>
      </c>
    </row>
    <row r="38" spans="1:18">
      <c r="A38" s="15" t="s">
        <v>513</v>
      </c>
      <c r="B38" s="17" t="n">
        <v>5860</v>
      </c>
      <c r="C38" s="18">
        <f>(18.0/B38*100)</f>
        <v/>
      </c>
      <c r="D38" s="19" t="n">
        <v>5842</v>
      </c>
      <c r="E38" s="18" t="n">
        <v>502.79698678</v>
      </c>
      <c r="F38" s="20" t="n">
        <v>3.12333872</v>
      </c>
      <c r="G38" s="18" t="n">
        <v>511.21058084</v>
      </c>
      <c r="H38" s="20" t="n">
        <v>4.1563256</v>
      </c>
      <c r="I38" s="18" t="s">
        <v>481</v>
      </c>
      <c r="J38" s="20" t="s">
        <v>481</v>
      </c>
      <c r="K38" s="18" t="s">
        <v>481</v>
      </c>
      <c r="L38" s="20" t="s">
        <v>481</v>
      </c>
      <c r="M38" s="18" t="s">
        <v>481</v>
      </c>
      <c r="N38" s="20" t="s">
        <v>481</v>
      </c>
      <c r="O38" s="18" t="s">
        <v>481</v>
      </c>
      <c r="P38" s="20" t="s">
        <v>481</v>
      </c>
      <c r="Q38" s="18" t="s">
        <v>481</v>
      </c>
      <c r="R38" s="20" t="s">
        <v>481</v>
      </c>
    </row>
    <row r="39" spans="1:18">
      <c r="A39" s="15" t="s">
        <v>514</v>
      </c>
      <c r="B39" s="17" t="n">
        <v>5895</v>
      </c>
      <c r="C39" s="18">
        <f>(33.0/B39*100)</f>
        <v/>
      </c>
      <c r="D39" s="19" t="n">
        <v>5862</v>
      </c>
      <c r="E39" s="18" t="n">
        <v>427.7512141</v>
      </c>
      <c r="F39" s="20" t="n">
        <v>3.96141697</v>
      </c>
      <c r="G39" s="18" t="n">
        <v>410.01323315</v>
      </c>
      <c r="H39" s="20" t="n">
        <v>5.26817694</v>
      </c>
      <c r="I39" s="18" t="s">
        <v>481</v>
      </c>
      <c r="J39" s="20" t="s">
        <v>481</v>
      </c>
      <c r="K39" s="18" t="s">
        <v>481</v>
      </c>
      <c r="L39" s="20" t="s">
        <v>481</v>
      </c>
      <c r="M39" s="18" t="s">
        <v>481</v>
      </c>
      <c r="N39" s="20" t="s">
        <v>481</v>
      </c>
      <c r="O39" s="18" t="s">
        <v>481</v>
      </c>
      <c r="P39" s="20" t="s">
        <v>481</v>
      </c>
      <c r="Q39" s="18" t="s">
        <v>481</v>
      </c>
      <c r="R39" s="20" t="s">
        <v>481</v>
      </c>
    </row>
    <row r="40" spans="1:18">
      <c r="A40" s="15" t="s">
        <v>515</v>
      </c>
      <c r="B40" s="17" t="n">
        <v>14157</v>
      </c>
      <c r="C40" s="18">
        <f>(321.0/B40*100)</f>
        <v/>
      </c>
      <c r="D40" s="19" t="n">
        <v>13836</v>
      </c>
      <c r="E40" s="18" t="n">
        <v>508.4963086</v>
      </c>
      <c r="F40" s="20" t="n">
        <v>2.72497764</v>
      </c>
      <c r="G40" s="18" t="n">
        <v>514.50436577</v>
      </c>
      <c r="H40" s="20" t="n">
        <v>4.41398572</v>
      </c>
      <c r="I40" s="18" t="s">
        <v>481</v>
      </c>
      <c r="J40" s="20" t="s">
        <v>481</v>
      </c>
      <c r="K40" s="18" t="s">
        <v>481</v>
      </c>
      <c r="L40" s="20" t="s">
        <v>481</v>
      </c>
      <c r="M40" s="18" t="s">
        <v>481</v>
      </c>
      <c r="N40" s="20" t="s">
        <v>481</v>
      </c>
      <c r="O40" s="18" t="s">
        <v>481</v>
      </c>
      <c r="P40" s="20" t="s">
        <v>481</v>
      </c>
      <c r="Q40" s="18" t="s">
        <v>481</v>
      </c>
      <c r="R40" s="20" t="s">
        <v>481</v>
      </c>
    </row>
    <row r="41" spans="1:18">
      <c r="A41" s="15" t="s">
        <v>516</v>
      </c>
      <c r="B41" s="17" t="n">
        <v>5712</v>
      </c>
      <c r="C41" s="18">
        <f>(46.0/B41*100)</f>
        <v/>
      </c>
      <c r="D41" s="19" t="n">
        <v>5666</v>
      </c>
      <c r="E41" s="18" t="n">
        <v>493.94743392</v>
      </c>
      <c r="F41" s="20" t="n">
        <v>3.2878504</v>
      </c>
      <c r="G41" s="18" t="n">
        <v>512.77589589</v>
      </c>
      <c r="H41" s="20" t="n">
        <v>4.51469267</v>
      </c>
      <c r="I41" s="18" t="s">
        <v>481</v>
      </c>
      <c r="J41" s="20" t="s">
        <v>481</v>
      </c>
      <c r="K41" s="18" t="s">
        <v>481</v>
      </c>
      <c r="L41" s="20" t="s">
        <v>481</v>
      </c>
      <c r="M41" s="18" t="n">
        <v>387.44235424</v>
      </c>
      <c r="N41" s="20" t="n">
        <v>14.52510266</v>
      </c>
      <c r="O41" s="18" t="s">
        <v>481</v>
      </c>
      <c r="P41" s="20" t="s">
        <v>481</v>
      </c>
      <c r="Q41" s="18" t="s">
        <v>481</v>
      </c>
      <c r="R41" s="20" t="s">
        <v>481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348.73997802</v>
      </c>
      <c r="F45" s="20" t="n">
        <v>16.54349357</v>
      </c>
      <c r="G45" s="18" t="n">
        <v>369.0905843</v>
      </c>
      <c r="H45" s="20" t="n">
        <v>17.03055312</v>
      </c>
      <c r="I45" s="18" t="s">
        <v>481</v>
      </c>
      <c r="J45" s="20" t="s">
        <v>481</v>
      </c>
      <c r="K45" s="18" t="s">
        <v>481</v>
      </c>
      <c r="L45" s="20" t="s">
        <v>481</v>
      </c>
      <c r="M45" s="18" t="n">
        <v>375.76656817</v>
      </c>
      <c r="N45" s="20" t="n">
        <v>2.6838096</v>
      </c>
      <c r="O45" s="18" t="s">
        <v>481</v>
      </c>
      <c r="P45" s="20" t="s">
        <v>481</v>
      </c>
      <c r="Q45" s="18" t="n">
        <v>377.53130901</v>
      </c>
      <c r="R45" s="20" t="n">
        <v>6.43676829</v>
      </c>
    </row>
    <row r="46" spans="1:18">
      <c r="A46" s="15" t="s">
        <v>521</v>
      </c>
      <c r="B46" s="17" t="n">
        <v>23141</v>
      </c>
      <c r="C46" s="18">
        <f>(1771.0/B46*100)</f>
        <v/>
      </c>
      <c r="D46" s="19" t="n">
        <v>21370</v>
      </c>
      <c r="E46" s="18" t="n">
        <v>400.62383981</v>
      </c>
      <c r="F46" s="20" t="n">
        <v>2.32250569</v>
      </c>
      <c r="G46" s="18" t="n">
        <v>409.95369658</v>
      </c>
      <c r="H46" s="20" t="n">
        <v>3.44400158</v>
      </c>
      <c r="I46" s="18" t="s">
        <v>481</v>
      </c>
      <c r="J46" s="20" t="s">
        <v>481</v>
      </c>
      <c r="K46" s="18" t="s">
        <v>481</v>
      </c>
      <c r="L46" s="20" t="s">
        <v>481</v>
      </c>
      <c r="M46" s="18" t="s">
        <v>481</v>
      </c>
      <c r="N46" s="20" t="s">
        <v>481</v>
      </c>
      <c r="O46" s="18" t="s">
        <v>481</v>
      </c>
      <c r="P46" s="20" t="s">
        <v>481</v>
      </c>
      <c r="Q46" s="18" t="s">
        <v>481</v>
      </c>
      <c r="R46" s="20" t="s">
        <v>481</v>
      </c>
    </row>
    <row r="47" spans="1:18">
      <c r="A47" s="15" t="s">
        <v>522</v>
      </c>
      <c r="B47" s="17" t="n">
        <v>5928</v>
      </c>
      <c r="C47" s="18">
        <f>(0.0/B47*100)</f>
        <v/>
      </c>
      <c r="D47" s="19" t="n">
        <v>5928</v>
      </c>
      <c r="E47" s="18" t="s">
        <v>481</v>
      </c>
      <c r="F47" s="20" t="s">
        <v>481</v>
      </c>
      <c r="G47" s="18" t="s">
        <v>481</v>
      </c>
      <c r="H47" s="20" t="s">
        <v>481</v>
      </c>
      <c r="I47" s="18" t="s">
        <v>481</v>
      </c>
      <c r="J47" s="20" t="s">
        <v>481</v>
      </c>
      <c r="K47" s="18" t="s">
        <v>481</v>
      </c>
      <c r="L47" s="20" t="s">
        <v>481</v>
      </c>
      <c r="M47" s="18" t="n">
        <v>445.77195784</v>
      </c>
      <c r="N47" s="20" t="n">
        <v>4.35022264</v>
      </c>
      <c r="O47" s="18" t="s">
        <v>481</v>
      </c>
      <c r="P47" s="20" t="s">
        <v>481</v>
      </c>
      <c r="Q47" s="18" t="s">
        <v>481</v>
      </c>
      <c r="R47" s="20" t="s">
        <v>481</v>
      </c>
    </row>
    <row r="48" spans="1:18">
      <c r="A48" s="15" t="s">
        <v>523</v>
      </c>
      <c r="B48" s="17" t="n">
        <v>9841</v>
      </c>
      <c r="C48" s="18">
        <f>(7.0/B48*100)</f>
        <v/>
      </c>
      <c r="D48" s="19" t="n">
        <v>9834</v>
      </c>
      <c r="E48" s="18" t="n">
        <v>516.74675976</v>
      </c>
      <c r="F48" s="20" t="n">
        <v>5.45137001</v>
      </c>
      <c r="G48" s="18" t="n">
        <v>519.55178791</v>
      </c>
      <c r="H48" s="20" t="n">
        <v>4.18100155</v>
      </c>
      <c r="I48" s="18" t="s">
        <v>481</v>
      </c>
      <c r="J48" s="20" t="s">
        <v>481</v>
      </c>
      <c r="K48" s="18" t="s">
        <v>481</v>
      </c>
      <c r="L48" s="20" t="s">
        <v>481</v>
      </c>
      <c r="M48" s="18" t="s">
        <v>481</v>
      </c>
      <c r="N48" s="20" t="s">
        <v>481</v>
      </c>
      <c r="O48" s="18" t="s">
        <v>481</v>
      </c>
      <c r="P48" s="20" t="s">
        <v>481</v>
      </c>
      <c r="Q48" s="18" t="s">
        <v>481</v>
      </c>
      <c r="R48" s="20" t="s">
        <v>481</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432.22624802</v>
      </c>
      <c r="N49" s="20" t="n">
        <v>2.8653235</v>
      </c>
      <c r="O49" s="18" t="s">
        <v>481</v>
      </c>
      <c r="P49" s="20" t="s">
        <v>481</v>
      </c>
      <c r="Q49" s="18" t="s">
        <v>481</v>
      </c>
      <c r="R49" s="20" t="s">
        <v>481</v>
      </c>
    </row>
    <row r="50" spans="1:18">
      <c r="A50" s="15" t="s">
        <v>525</v>
      </c>
      <c r="B50" s="17" t="n">
        <v>11795</v>
      </c>
      <c r="C50" s="18">
        <f>(249.0/B50*100)</f>
        <v/>
      </c>
      <c r="D50" s="19" t="n">
        <v>11546</v>
      </c>
      <c r="E50" s="18" t="n">
        <v>405.60192936</v>
      </c>
      <c r="F50" s="20" t="n">
        <v>2.84071094</v>
      </c>
      <c r="G50" s="18" t="n">
        <v>429.00075915</v>
      </c>
      <c r="H50" s="20" t="n">
        <v>2.50758873</v>
      </c>
      <c r="I50" s="18" t="s">
        <v>481</v>
      </c>
      <c r="J50" s="20" t="s">
        <v>481</v>
      </c>
      <c r="K50" s="18" t="s">
        <v>481</v>
      </c>
      <c r="L50" s="20" t="s">
        <v>481</v>
      </c>
      <c r="M50" s="18" t="s">
        <v>481</v>
      </c>
      <c r="N50" s="20" t="s">
        <v>481</v>
      </c>
      <c r="O50" s="18" t="s">
        <v>481</v>
      </c>
      <c r="P50" s="20" t="s">
        <v>481</v>
      </c>
      <c r="Q50" s="18" t="s">
        <v>481</v>
      </c>
      <c r="R50" s="20" t="s">
        <v>481</v>
      </c>
    </row>
    <row r="51" spans="1:18">
      <c r="A51" s="15" t="s">
        <v>526</v>
      </c>
      <c r="B51" s="17" t="n">
        <v>6866</v>
      </c>
      <c r="C51" s="18">
        <f>(109.0/B51*100)</f>
        <v/>
      </c>
      <c r="D51" s="19" t="n">
        <v>6757</v>
      </c>
      <c r="E51" s="18" t="n">
        <v>407.54524426</v>
      </c>
      <c r="F51" s="20" t="n">
        <v>2.73637195</v>
      </c>
      <c r="G51" s="18" t="n">
        <v>431.15481124</v>
      </c>
      <c r="H51" s="20" t="n">
        <v>2.15464661</v>
      </c>
      <c r="I51" s="18" t="s">
        <v>481</v>
      </c>
      <c r="J51" s="20" t="s">
        <v>481</v>
      </c>
      <c r="K51" s="18" t="s">
        <v>481</v>
      </c>
      <c r="L51" s="20" t="s">
        <v>481</v>
      </c>
      <c r="M51" s="18" t="n">
        <v>410.85572185</v>
      </c>
      <c r="N51" s="20" t="n">
        <v>3.7997542</v>
      </c>
      <c r="O51" s="18" t="s">
        <v>481</v>
      </c>
      <c r="P51" s="20" t="s">
        <v>481</v>
      </c>
      <c r="Q51" s="18" t="s">
        <v>481</v>
      </c>
      <c r="R51" s="20" t="s">
        <v>481</v>
      </c>
    </row>
    <row r="52" spans="1:18">
      <c r="A52" s="15" t="s">
        <v>527</v>
      </c>
      <c r="B52" s="17" t="n">
        <v>5809</v>
      </c>
      <c r="C52" s="18">
        <f>(0.0/B52*100)</f>
        <v/>
      </c>
      <c r="D52" s="19" t="n">
        <v>5809</v>
      </c>
      <c r="E52" s="18" t="s">
        <v>481</v>
      </c>
      <c r="F52" s="20" t="s">
        <v>481</v>
      </c>
      <c r="G52" s="18" t="s">
        <v>481</v>
      </c>
      <c r="H52" s="20" t="s">
        <v>481</v>
      </c>
      <c r="I52" s="18" t="s">
        <v>481</v>
      </c>
      <c r="J52" s="20" t="s">
        <v>481</v>
      </c>
      <c r="K52" s="18" t="s">
        <v>481</v>
      </c>
      <c r="L52" s="20" t="s">
        <v>481</v>
      </c>
      <c r="M52" s="18" t="n">
        <v>475.3911768</v>
      </c>
      <c r="N52" s="20" t="n">
        <v>2.45200806</v>
      </c>
      <c r="O52" s="18" t="s">
        <v>481</v>
      </c>
      <c r="P52" s="20" t="s">
        <v>481</v>
      </c>
      <c r="Q52" s="18" t="s">
        <v>481</v>
      </c>
      <c r="R52" s="20" t="s">
        <v>481</v>
      </c>
    </row>
    <row r="53" spans="1:18">
      <c r="A53" s="15" t="s">
        <v>528</v>
      </c>
      <c r="B53" s="17" t="n">
        <v>5571</v>
      </c>
      <c r="C53" s="18">
        <f>(90.0/B53*100)</f>
        <v/>
      </c>
      <c r="D53" s="19" t="n">
        <v>5481</v>
      </c>
      <c r="E53" s="18" t="n">
        <v>434.47074518</v>
      </c>
      <c r="F53" s="20" t="n">
        <v>1.60716598</v>
      </c>
      <c r="G53" s="18" t="n">
        <v>430.06877668</v>
      </c>
      <c r="H53" s="20" t="n">
        <v>2.28246456</v>
      </c>
      <c r="I53" s="18" t="s">
        <v>481</v>
      </c>
      <c r="J53" s="20" t="s">
        <v>481</v>
      </c>
      <c r="K53" s="18" t="s">
        <v>481</v>
      </c>
      <c r="L53" s="20" t="s">
        <v>481</v>
      </c>
      <c r="M53" s="18" t="s">
        <v>481</v>
      </c>
      <c r="N53" s="20" t="s">
        <v>481</v>
      </c>
      <c r="O53" s="18" t="s">
        <v>481</v>
      </c>
      <c r="P53" s="20" t="s">
        <v>481</v>
      </c>
      <c r="Q53" s="18" t="s">
        <v>481</v>
      </c>
      <c r="R53" s="20" t="s">
        <v>481</v>
      </c>
    </row>
    <row r="54" spans="1:18">
      <c r="A54" s="15" t="s">
        <v>529</v>
      </c>
      <c r="B54" s="17" t="n">
        <v>4740</v>
      </c>
      <c r="C54" s="18">
        <f>(241.0/B54*100)</f>
        <v/>
      </c>
      <c r="D54" s="19" t="n">
        <v>4499</v>
      </c>
      <c r="E54" s="18" t="n">
        <v>323.63881856</v>
      </c>
      <c r="F54" s="20" t="n">
        <v>2.64604455</v>
      </c>
      <c r="G54" s="18" t="n">
        <v>359.2249169</v>
      </c>
      <c r="H54" s="20" t="n">
        <v>3.58849148</v>
      </c>
      <c r="I54" s="18" t="s">
        <v>481</v>
      </c>
      <c r="J54" s="20" t="s">
        <v>481</v>
      </c>
      <c r="K54" s="18" t="s">
        <v>481</v>
      </c>
      <c r="L54" s="20" t="s">
        <v>481</v>
      </c>
      <c r="M54" s="18" t="s">
        <v>481</v>
      </c>
      <c r="N54" s="20" t="s">
        <v>481</v>
      </c>
      <c r="O54" s="18" t="s">
        <v>481</v>
      </c>
      <c r="P54" s="20" t="s">
        <v>481</v>
      </c>
      <c r="Q54" s="18" t="s">
        <v>481</v>
      </c>
      <c r="R54" s="20" t="s">
        <v>481</v>
      </c>
    </row>
    <row r="55" spans="1:18">
      <c r="A55" s="15" t="s">
        <v>530</v>
      </c>
      <c r="B55" s="17" t="n">
        <v>5316</v>
      </c>
      <c r="C55" s="18">
        <f>(22.0/B55*100)</f>
        <v/>
      </c>
      <c r="D55" s="19" t="n">
        <v>5294</v>
      </c>
      <c r="E55" s="18" t="n">
        <v>412.09935468</v>
      </c>
      <c r="F55" s="20" t="n">
        <v>2.63278975</v>
      </c>
      <c r="G55" s="18" t="n">
        <v>410.11610403</v>
      </c>
      <c r="H55" s="20" t="n">
        <v>3.12306346</v>
      </c>
      <c r="I55" s="18" t="s">
        <v>481</v>
      </c>
      <c r="J55" s="20" t="s">
        <v>481</v>
      </c>
      <c r="K55" s="18" t="s">
        <v>481</v>
      </c>
      <c r="L55" s="20" t="s">
        <v>481</v>
      </c>
      <c r="M55" s="18" t="n">
        <v>453.3647</v>
      </c>
      <c r="N55" s="20" t="n">
        <v>37.19456019</v>
      </c>
      <c r="O55" s="18" t="n">
        <v>437.82875836</v>
      </c>
      <c r="P55" s="20" t="n">
        <v>13.46775548</v>
      </c>
      <c r="Q55" s="18" t="n">
        <v>336.82345081</v>
      </c>
      <c r="R55" s="20" t="n">
        <v>16.68567148</v>
      </c>
    </row>
    <row r="56" spans="1:18">
      <c r="A56" s="15" t="s">
        <v>531</v>
      </c>
      <c r="B56" s="17" t="n">
        <v>5359</v>
      </c>
      <c r="C56" s="18">
        <f>(77.0/B56*100)</f>
        <v/>
      </c>
      <c r="D56" s="19" t="n">
        <v>5282</v>
      </c>
      <c r="E56" s="18" t="n">
        <v>519.44015685</v>
      </c>
      <c r="F56" s="20" t="n">
        <v>3.03332631</v>
      </c>
      <c r="G56" s="18" t="n">
        <v>528.83442981</v>
      </c>
      <c r="H56" s="20" t="n">
        <v>2.79121559</v>
      </c>
      <c r="I56" s="18" t="s">
        <v>481</v>
      </c>
      <c r="J56" s="20" t="s">
        <v>481</v>
      </c>
      <c r="K56" s="18" t="s">
        <v>481</v>
      </c>
      <c r="L56" s="20" t="s">
        <v>481</v>
      </c>
      <c r="M56" s="18" t="s">
        <v>481</v>
      </c>
      <c r="N56" s="20" t="s">
        <v>481</v>
      </c>
      <c r="O56" s="18" t="s">
        <v>481</v>
      </c>
      <c r="P56" s="20" t="s">
        <v>481</v>
      </c>
      <c r="Q56" s="18" t="s">
        <v>481</v>
      </c>
      <c r="R56" s="20" t="s">
        <v>481</v>
      </c>
    </row>
    <row r="57" spans="1:18">
      <c r="A57" s="15" t="s">
        <v>532</v>
      </c>
      <c r="B57" s="17" t="n">
        <v>6513</v>
      </c>
      <c r="C57" s="18">
        <f>(0.0/B57*100)</f>
        <v/>
      </c>
      <c r="D57" s="19" t="n">
        <v>6513</v>
      </c>
      <c r="E57" s="18" t="n">
        <v>400.2571044</v>
      </c>
      <c r="F57" s="20" t="n">
        <v>2.8449848</v>
      </c>
      <c r="G57" s="18" t="n">
        <v>408.20370385</v>
      </c>
      <c r="H57" s="20" t="n">
        <v>2.85252266</v>
      </c>
      <c r="I57" s="18" t="s">
        <v>481</v>
      </c>
      <c r="J57" s="20" t="s">
        <v>481</v>
      </c>
      <c r="K57" s="18" t="s">
        <v>481</v>
      </c>
      <c r="L57" s="20" t="s">
        <v>481</v>
      </c>
      <c r="M57" s="18" t="n">
        <v>299.4393</v>
      </c>
      <c r="N57" s="20" t="n">
        <v>26.78365196</v>
      </c>
      <c r="O57" s="18" t="s">
        <v>481</v>
      </c>
      <c r="P57" s="20" t="s">
        <v>481</v>
      </c>
      <c r="Q57" s="18" t="n">
        <v>392.08103644</v>
      </c>
      <c r="R57" s="20" t="n">
        <v>7.41997805</v>
      </c>
    </row>
    <row r="58" spans="1:18">
      <c r="A58" s="15" t="s">
        <v>533</v>
      </c>
      <c r="B58" s="17" t="n">
        <v>7267</v>
      </c>
      <c r="C58" s="18">
        <f>(10.0/B58*100)</f>
        <v/>
      </c>
      <c r="D58" s="19" t="n">
        <v>7257</v>
      </c>
      <c r="E58" s="18" t="n">
        <v>409.96297304</v>
      </c>
      <c r="F58" s="20" t="n">
        <v>2.97204033</v>
      </c>
      <c r="G58" s="18" t="n">
        <v>407.97280702</v>
      </c>
      <c r="H58" s="20" t="n">
        <v>3.22837018</v>
      </c>
      <c r="I58" s="18" t="s">
        <v>481</v>
      </c>
      <c r="J58" s="20" t="s">
        <v>481</v>
      </c>
      <c r="K58" s="18" t="s">
        <v>481</v>
      </c>
      <c r="L58" s="20" t="s">
        <v>481</v>
      </c>
      <c r="M58" s="18" t="s">
        <v>481</v>
      </c>
      <c r="N58" s="20" t="s">
        <v>481</v>
      </c>
      <c r="O58" s="18" t="n">
        <v>325.95776431</v>
      </c>
      <c r="P58" s="20" t="n">
        <v>30.24940019</v>
      </c>
      <c r="Q58" s="18" t="n">
        <v>348.71020408</v>
      </c>
      <c r="R58" s="20" t="n">
        <v>14.90246271</v>
      </c>
    </row>
    <row r="59" spans="1:18">
      <c r="A59" s="15" t="s">
        <v>534</v>
      </c>
      <c r="B59" s="17" t="n">
        <v>4826</v>
      </c>
      <c r="C59" s="18">
        <f>(26.0/B59*100)</f>
        <v/>
      </c>
      <c r="D59" s="19" t="n">
        <v>4800</v>
      </c>
      <c r="E59" s="18" t="n">
        <v>381.26342197</v>
      </c>
      <c r="F59" s="20" t="n">
        <v>2.00451899</v>
      </c>
      <c r="G59" s="18" t="n">
        <v>382.54809486</v>
      </c>
      <c r="H59" s="20" t="n">
        <v>2.70682542</v>
      </c>
      <c r="I59" s="18" t="s">
        <v>481</v>
      </c>
      <c r="J59" s="20" t="s">
        <v>481</v>
      </c>
      <c r="K59" s="18" t="s">
        <v>481</v>
      </c>
      <c r="L59" s="20" t="s">
        <v>481</v>
      </c>
      <c r="M59" s="18" t="s">
        <v>481</v>
      </c>
      <c r="N59" s="20" t="s">
        <v>481</v>
      </c>
      <c r="O59" s="18" t="n">
        <v>333.66028187</v>
      </c>
      <c r="P59" s="20" t="n">
        <v>33.43978878</v>
      </c>
      <c r="Q59" s="18" t="n">
        <v>359.90007832</v>
      </c>
      <c r="R59" s="20" t="n">
        <v>3.64206929</v>
      </c>
    </row>
    <row r="60" spans="1:18">
      <c r="A60" s="15" t="s">
        <v>535</v>
      </c>
      <c r="B60" s="17" t="n">
        <v>4546</v>
      </c>
      <c r="C60" s="18">
        <f>(15.0/B60*100)</f>
        <v/>
      </c>
      <c r="D60" s="19" t="n">
        <v>4531</v>
      </c>
      <c r="E60" s="18" t="n">
        <v>392.3714384</v>
      </c>
      <c r="F60" s="20" t="n">
        <v>5.86497631</v>
      </c>
      <c r="G60" s="18" t="n">
        <v>377.71180088</v>
      </c>
      <c r="H60" s="20" t="n">
        <v>4.23208089</v>
      </c>
      <c r="I60" s="18" t="s">
        <v>481</v>
      </c>
      <c r="J60" s="20" t="s">
        <v>481</v>
      </c>
      <c r="K60" s="18" t="s">
        <v>481</v>
      </c>
      <c r="L60" s="20" t="s">
        <v>481</v>
      </c>
      <c r="M60" s="18" t="s">
        <v>481</v>
      </c>
      <c r="N60" s="20" t="s">
        <v>481</v>
      </c>
      <c r="O60" s="18" t="n">
        <v>438.2018</v>
      </c>
      <c r="P60" s="20" t="n">
        <v>27.38192106</v>
      </c>
      <c r="Q60" s="18" t="n">
        <v>387.31411765</v>
      </c>
      <c r="R60" s="20" t="n">
        <v>7.20194337</v>
      </c>
    </row>
    <row r="61" spans="1:18">
      <c r="A61" s="15" t="s">
        <v>536</v>
      </c>
      <c r="B61" s="17" t="n">
        <v>6525</v>
      </c>
      <c r="C61" s="18">
        <f>(148.0/B61*100)</f>
        <v/>
      </c>
      <c r="D61" s="19" t="n">
        <v>6377</v>
      </c>
      <c r="E61" s="18" t="n">
        <v>481.70220196</v>
      </c>
      <c r="F61" s="20" t="n">
        <v>3.08024383</v>
      </c>
      <c r="G61" s="18" t="n">
        <v>462.87020454</v>
      </c>
      <c r="H61" s="20" t="n">
        <v>3.00656625</v>
      </c>
      <c r="I61" s="18" t="s">
        <v>481</v>
      </c>
      <c r="J61" s="20" t="s">
        <v>481</v>
      </c>
      <c r="K61" s="18" t="s">
        <v>481</v>
      </c>
      <c r="L61" s="20" t="s">
        <v>481</v>
      </c>
      <c r="M61" s="18" t="s">
        <v>481</v>
      </c>
      <c r="N61" s="20" t="s">
        <v>481</v>
      </c>
      <c r="O61" s="18" t="s">
        <v>481</v>
      </c>
      <c r="P61" s="20" t="s">
        <v>481</v>
      </c>
      <c r="Q61" s="18" t="s">
        <v>481</v>
      </c>
      <c r="R61" s="20" t="s">
        <v>481</v>
      </c>
    </row>
    <row r="62" spans="1:18">
      <c r="A62" s="15" t="s">
        <v>537</v>
      </c>
      <c r="B62" s="17" t="n">
        <v>4476</v>
      </c>
      <c r="C62" s="18">
        <f>(3.0/B62*100)</f>
        <v/>
      </c>
      <c r="D62" s="19" t="n">
        <v>4473</v>
      </c>
      <c r="E62" s="18" t="n">
        <v>529.82576396</v>
      </c>
      <c r="F62" s="20" t="n">
        <v>1.40393547</v>
      </c>
      <c r="G62" s="18" t="n">
        <v>526.43783307</v>
      </c>
      <c r="H62" s="20" t="n">
        <v>1.78416669</v>
      </c>
      <c r="I62" s="18" t="s">
        <v>481</v>
      </c>
      <c r="J62" s="20" t="s">
        <v>481</v>
      </c>
      <c r="K62" s="18" t="s">
        <v>481</v>
      </c>
      <c r="L62" s="20" t="s">
        <v>481</v>
      </c>
      <c r="M62" s="18" t="s">
        <v>481</v>
      </c>
      <c r="N62" s="20" t="s">
        <v>481</v>
      </c>
      <c r="O62" s="18" t="s">
        <v>481</v>
      </c>
      <c r="P62" s="20" t="s">
        <v>481</v>
      </c>
      <c r="Q62" s="18" t="s">
        <v>481</v>
      </c>
      <c r="R62" s="20" t="s">
        <v>481</v>
      </c>
    </row>
    <row r="63" spans="1:18">
      <c r="A63" s="15" t="s">
        <v>538</v>
      </c>
      <c r="B63" s="17" t="n">
        <v>5324</v>
      </c>
      <c r="C63" s="18">
        <f>(13.0/B63*100)</f>
        <v/>
      </c>
      <c r="D63" s="19" t="n">
        <v>5311</v>
      </c>
      <c r="E63" s="18" t="n">
        <v>385.61959725</v>
      </c>
      <c r="F63" s="20" t="n">
        <v>2.00759657</v>
      </c>
      <c r="G63" s="18" t="n">
        <v>377.8828096</v>
      </c>
      <c r="H63" s="20" t="n">
        <v>2.3246213</v>
      </c>
      <c r="I63" s="18" t="s">
        <v>481</v>
      </c>
      <c r="J63" s="20" t="s">
        <v>481</v>
      </c>
      <c r="K63" s="18" t="s">
        <v>481</v>
      </c>
      <c r="L63" s="20" t="s">
        <v>481</v>
      </c>
      <c r="M63" s="18" t="n">
        <v>471.09810116</v>
      </c>
      <c r="N63" s="20" t="n">
        <v>32.34527129</v>
      </c>
      <c r="O63" s="18" t="n">
        <v>376.99774007</v>
      </c>
      <c r="P63" s="20" t="n">
        <v>59.84970428</v>
      </c>
      <c r="Q63" s="18" t="n">
        <v>394.30240381</v>
      </c>
      <c r="R63" s="20" t="n">
        <v>5.31284348</v>
      </c>
    </row>
    <row r="64" spans="1:18">
      <c r="A64" s="15" t="s">
        <v>539</v>
      </c>
      <c r="B64" s="17" t="n">
        <v>3634</v>
      </c>
      <c r="C64" s="18">
        <f>(3.0/B64*100)</f>
        <v/>
      </c>
      <c r="D64" s="19" t="n">
        <v>3631</v>
      </c>
      <c r="E64" s="18" t="n">
        <v>471.05222331</v>
      </c>
      <c r="F64" s="20" t="n">
        <v>2.39483318</v>
      </c>
      <c r="G64" s="18" t="n">
        <v>441.0141279</v>
      </c>
      <c r="H64" s="20" t="n">
        <v>7.68812238</v>
      </c>
      <c r="I64" s="18" t="s">
        <v>481</v>
      </c>
      <c r="J64" s="20" t="s">
        <v>481</v>
      </c>
      <c r="K64" s="18" t="s">
        <v>481</v>
      </c>
      <c r="L64" s="20" t="s">
        <v>481</v>
      </c>
      <c r="M64" s="18" t="n">
        <v>475.66657374</v>
      </c>
      <c r="N64" s="20" t="n">
        <v>83.49888475</v>
      </c>
      <c r="O64" s="18" t="n">
        <v>517.1746000000001</v>
      </c>
      <c r="P64" s="20" t="n">
        <v>31.67185618</v>
      </c>
      <c r="Q64" s="18" t="n">
        <v>462.2571156</v>
      </c>
      <c r="R64" s="20" t="n">
        <v>3.06865248</v>
      </c>
    </row>
    <row r="65" spans="1:18">
      <c r="A65" s="15" t="s">
        <v>540</v>
      </c>
      <c r="B65" s="17" t="n">
        <v>5325</v>
      </c>
      <c r="C65" s="18">
        <f>(14.0/B65*100)</f>
        <v/>
      </c>
      <c r="D65" s="19" t="n">
        <v>5311</v>
      </c>
      <c r="E65" s="18" t="n">
        <v>429.568183</v>
      </c>
      <c r="F65" s="20" t="n">
        <v>2.24279484</v>
      </c>
      <c r="G65" s="18" t="n">
        <v>426.07992169</v>
      </c>
      <c r="H65" s="20" t="n">
        <v>2.84912319</v>
      </c>
      <c r="I65" s="18" t="s">
        <v>481</v>
      </c>
      <c r="J65" s="20" t="s">
        <v>481</v>
      </c>
      <c r="K65" s="18" t="s">
        <v>481</v>
      </c>
      <c r="L65" s="20" t="s">
        <v>481</v>
      </c>
      <c r="M65" s="18" t="n">
        <v>458.79590787</v>
      </c>
      <c r="N65" s="20" t="n">
        <v>45.91713348</v>
      </c>
      <c r="O65" s="18" t="n">
        <v>478.5708</v>
      </c>
      <c r="P65" s="20" t="n">
        <v>23.56639051</v>
      </c>
      <c r="Q65" s="18" t="n">
        <v>393.09420365</v>
      </c>
      <c r="R65" s="20" t="n">
        <v>13.94059684</v>
      </c>
    </row>
    <row r="66" spans="1:18">
      <c r="A66" s="15" t="s">
        <v>541</v>
      </c>
      <c r="B66" s="17" t="n">
        <v>5665</v>
      </c>
      <c r="C66" s="18">
        <f>(0.0/B66*100)</f>
        <v/>
      </c>
      <c r="D66" s="19" t="n">
        <v>5665</v>
      </c>
      <c r="E66" s="18" t="s">
        <v>481</v>
      </c>
      <c r="F66" s="20" t="s">
        <v>481</v>
      </c>
      <c r="G66" s="18" t="s">
        <v>481</v>
      </c>
      <c r="H66" s="20" t="s">
        <v>481</v>
      </c>
      <c r="I66" s="18" t="s">
        <v>481</v>
      </c>
      <c r="J66" s="20" t="s">
        <v>481</v>
      </c>
      <c r="K66" s="18" t="s">
        <v>481</v>
      </c>
      <c r="L66" s="20" t="s">
        <v>481</v>
      </c>
      <c r="M66" s="18" t="n">
        <v>411.31364817</v>
      </c>
      <c r="N66" s="20" t="n">
        <v>1.02925596</v>
      </c>
      <c r="O66" s="18" t="s">
        <v>481</v>
      </c>
      <c r="P66" s="20" t="s">
        <v>481</v>
      </c>
      <c r="Q66" s="18" t="s">
        <v>481</v>
      </c>
      <c r="R66" s="20" t="s">
        <v>481</v>
      </c>
    </row>
    <row r="67" spans="1:18">
      <c r="A67" s="15" t="s">
        <v>542</v>
      </c>
      <c r="B67" s="17" t="n">
        <v>6971</v>
      </c>
      <c r="C67" s="18">
        <f>(396.0/B67*100)</f>
        <v/>
      </c>
      <c r="D67" s="19" t="n">
        <v>6575</v>
      </c>
      <c r="E67" s="18" t="n">
        <v>393.49573136</v>
      </c>
      <c r="F67" s="20" t="n">
        <v>2.39474046</v>
      </c>
      <c r="G67" s="18" t="n">
        <v>412.69271956</v>
      </c>
      <c r="H67" s="20" t="n">
        <v>2.86893549</v>
      </c>
      <c r="I67" s="18" t="s">
        <v>481</v>
      </c>
      <c r="J67" s="20" t="s">
        <v>481</v>
      </c>
      <c r="K67" s="18" t="s">
        <v>481</v>
      </c>
      <c r="L67" s="20" t="s">
        <v>481</v>
      </c>
      <c r="M67" s="18" t="s">
        <v>481</v>
      </c>
      <c r="N67" s="20" t="s">
        <v>481</v>
      </c>
      <c r="O67" s="18" t="s">
        <v>481</v>
      </c>
      <c r="P67" s="20" t="s">
        <v>481</v>
      </c>
      <c r="Q67" s="18" t="s">
        <v>481</v>
      </c>
      <c r="R67" s="20" t="s">
        <v>481</v>
      </c>
    </row>
    <row r="68" spans="1:18">
      <c r="A68" s="15" t="s">
        <v>543</v>
      </c>
      <c r="B68" s="17" t="n">
        <v>12083</v>
      </c>
      <c r="C68" s="18">
        <f>(29.0/B68*100)</f>
        <v/>
      </c>
      <c r="D68" s="19" t="n">
        <v>12054</v>
      </c>
      <c r="E68" s="18" t="n">
        <v>407.81699598</v>
      </c>
      <c r="F68" s="20" t="n">
        <v>1.23968203</v>
      </c>
      <c r="G68" s="18" t="n">
        <v>433.33832103</v>
      </c>
      <c r="H68" s="20" t="n">
        <v>1.45969745</v>
      </c>
      <c r="I68" s="18" t="s">
        <v>481</v>
      </c>
      <c r="J68" s="20" t="s">
        <v>481</v>
      </c>
      <c r="K68" s="18" t="s">
        <v>481</v>
      </c>
      <c r="L68" s="20" t="s">
        <v>481</v>
      </c>
      <c r="M68" s="18" t="s">
        <v>481</v>
      </c>
      <c r="N68" s="20" t="s">
        <v>481</v>
      </c>
      <c r="O68" s="18" t="s">
        <v>481</v>
      </c>
      <c r="P68" s="20" t="s">
        <v>481</v>
      </c>
      <c r="Q68" s="18" t="s">
        <v>481</v>
      </c>
      <c r="R68" s="20" t="s">
        <v>481</v>
      </c>
    </row>
    <row r="69" spans="1:18">
      <c r="A69" s="15" t="s">
        <v>544</v>
      </c>
      <c r="B69" s="17" t="n">
        <v>4876</v>
      </c>
      <c r="C69" s="18">
        <f>(0.0/B69*100)</f>
        <v/>
      </c>
      <c r="D69" s="19" t="n">
        <v>4876</v>
      </c>
      <c r="E69" s="18" t="n">
        <v>436.29696763</v>
      </c>
      <c r="F69" s="20" t="n">
        <v>3.62954304</v>
      </c>
      <c r="G69" s="18" t="n">
        <v>433.03796425</v>
      </c>
      <c r="H69" s="20" t="n">
        <v>4.30076017</v>
      </c>
      <c r="I69" s="18" t="s">
        <v>481</v>
      </c>
      <c r="J69" s="20" t="s">
        <v>481</v>
      </c>
      <c r="K69" s="18" t="s">
        <v>481</v>
      </c>
      <c r="L69" s="20" t="s">
        <v>481</v>
      </c>
      <c r="M69" s="18" t="s">
        <v>481</v>
      </c>
      <c r="N69" s="20" t="s">
        <v>481</v>
      </c>
      <c r="O69" s="18" t="s">
        <v>481</v>
      </c>
      <c r="P69" s="20" t="s">
        <v>481</v>
      </c>
      <c r="Q69" s="18" t="n">
        <v>391.41773699</v>
      </c>
      <c r="R69" s="20" t="n">
        <v>32.32319598</v>
      </c>
    </row>
    <row r="70" spans="1:18">
      <c r="A70" s="15" t="s">
        <v>545</v>
      </c>
      <c r="B70" s="17" t="n">
        <v>6036</v>
      </c>
      <c r="C70" s="18">
        <f>(223.0/B70*100)</f>
        <v/>
      </c>
      <c r="D70" s="19" t="n">
        <v>5813</v>
      </c>
      <c r="E70" s="18" t="n">
        <v>489.17450946</v>
      </c>
      <c r="F70" s="20" t="n">
        <v>3.09094939</v>
      </c>
      <c r="G70" s="18" t="n">
        <v>480.97090499</v>
      </c>
      <c r="H70" s="20" t="n">
        <v>4.19727084</v>
      </c>
      <c r="I70" s="18" t="s">
        <v>481</v>
      </c>
      <c r="J70" s="20" t="s">
        <v>481</v>
      </c>
      <c r="K70" s="18" t="s">
        <v>481</v>
      </c>
      <c r="L70" s="20" t="s">
        <v>481</v>
      </c>
      <c r="M70" s="18" t="s">
        <v>481</v>
      </c>
      <c r="N70" s="20" t="s">
        <v>481</v>
      </c>
      <c r="O70" s="18" t="s">
        <v>481</v>
      </c>
      <c r="P70" s="20" t="s">
        <v>481</v>
      </c>
      <c r="Q70" s="18" t="s">
        <v>481</v>
      </c>
      <c r="R70" s="20" t="s">
        <v>481</v>
      </c>
    </row>
    <row r="71" spans="1:18">
      <c r="A71" s="15" t="s">
        <v>546</v>
      </c>
      <c r="B71" s="17" t="n">
        <v>6115</v>
      </c>
      <c r="C71" s="18">
        <f>(18.0/B71*100)</f>
        <v/>
      </c>
      <c r="D71" s="19" t="n">
        <v>6097</v>
      </c>
      <c r="E71" s="18" t="n">
        <v>562.4042314</v>
      </c>
      <c r="F71" s="20" t="n">
        <v>1.52322176</v>
      </c>
      <c r="G71" s="18" t="n">
        <v>538.3714359000001</v>
      </c>
      <c r="H71" s="20" t="n">
        <v>2.16415824</v>
      </c>
      <c r="I71" s="18" t="s">
        <v>481</v>
      </c>
      <c r="J71" s="20" t="s">
        <v>481</v>
      </c>
      <c r="K71" s="18" t="s">
        <v>481</v>
      </c>
      <c r="L71" s="20" t="s">
        <v>481</v>
      </c>
      <c r="M71" s="18" t="s">
        <v>481</v>
      </c>
      <c r="N71" s="20" t="s">
        <v>481</v>
      </c>
      <c r="O71" s="18" t="s">
        <v>481</v>
      </c>
      <c r="P71" s="20" t="s">
        <v>481</v>
      </c>
      <c r="Q71" s="18" t="s">
        <v>481</v>
      </c>
      <c r="R71" s="20" t="s">
        <v>481</v>
      </c>
    </row>
    <row r="72" spans="1:18">
      <c r="A72" s="15" t="s">
        <v>547</v>
      </c>
      <c r="B72" s="17" t="n">
        <v>7708</v>
      </c>
      <c r="C72" s="18">
        <f>(5.0/B72*100)</f>
        <v/>
      </c>
      <c r="D72" s="19" t="n">
        <v>7703</v>
      </c>
      <c r="E72" s="18" t="n">
        <v>523.57285007</v>
      </c>
      <c r="F72" s="20" t="n">
        <v>2.85664732</v>
      </c>
      <c r="G72" s="18" t="n">
        <v>543.59570159</v>
      </c>
      <c r="H72" s="20" t="n">
        <v>3.25445462</v>
      </c>
      <c r="I72" s="18" t="s">
        <v>481</v>
      </c>
      <c r="J72" s="20" t="s">
        <v>481</v>
      </c>
      <c r="K72" s="18" t="s">
        <v>481</v>
      </c>
      <c r="L72" s="20" t="s">
        <v>481</v>
      </c>
      <c r="M72" s="18" t="s">
        <v>481</v>
      </c>
      <c r="N72" s="20" t="s">
        <v>481</v>
      </c>
      <c r="O72" s="18" t="s">
        <v>481</v>
      </c>
      <c r="P72" s="20" t="s">
        <v>481</v>
      </c>
      <c r="Q72" s="18" t="s">
        <v>481</v>
      </c>
      <c r="R72" s="20" t="s">
        <v>481</v>
      </c>
    </row>
    <row r="73" spans="1:18">
      <c r="A73" s="15" t="s">
        <v>548</v>
      </c>
      <c r="B73" s="17" t="n">
        <v>8249</v>
      </c>
      <c r="C73" s="18">
        <f>(155.0/B73*100)</f>
        <v/>
      </c>
      <c r="D73" s="19" t="n">
        <v>8094</v>
      </c>
      <c r="E73" s="18" t="n">
        <v>409.02170117</v>
      </c>
      <c r="F73" s="20" t="n">
        <v>2.68745502</v>
      </c>
      <c r="G73" s="18" t="n">
        <v>442.37473764</v>
      </c>
      <c r="H73" s="20" t="n">
        <v>3.966156</v>
      </c>
      <c r="I73" s="18" t="s">
        <v>481</v>
      </c>
      <c r="J73" s="20" t="s">
        <v>481</v>
      </c>
      <c r="K73" s="18" t="s">
        <v>481</v>
      </c>
      <c r="L73" s="20" t="s">
        <v>481</v>
      </c>
      <c r="M73" s="18" t="s">
        <v>481</v>
      </c>
      <c r="N73" s="20" t="s">
        <v>481</v>
      </c>
      <c r="O73" s="18" t="s">
        <v>481</v>
      </c>
      <c r="P73" s="20" t="s">
        <v>481</v>
      </c>
      <c r="Q73" s="18" t="s">
        <v>481</v>
      </c>
      <c r="R73" s="20" t="s">
        <v>481</v>
      </c>
    </row>
    <row r="74" spans="1:18">
      <c r="A74" s="15" t="s">
        <v>549</v>
      </c>
      <c r="B74" s="17" t="n">
        <v>4692</v>
      </c>
      <c r="C74" s="18">
        <f>(82.0/B74*100)</f>
        <v/>
      </c>
      <c r="D74" s="19" t="n">
        <v>4610</v>
      </c>
      <c r="E74" s="18" t="n">
        <v>418.77937866</v>
      </c>
      <c r="F74" s="20" t="n">
        <v>1.75585392</v>
      </c>
      <c r="G74" s="18" t="n">
        <v>441.65318898</v>
      </c>
      <c r="H74" s="20" t="n">
        <v>2.57339272</v>
      </c>
      <c r="I74" s="18" t="s">
        <v>481</v>
      </c>
      <c r="J74" s="20" t="s">
        <v>481</v>
      </c>
      <c r="K74" s="18" t="s">
        <v>481</v>
      </c>
      <c r="L74" s="20" t="s">
        <v>481</v>
      </c>
      <c r="M74" s="18" t="s">
        <v>481</v>
      </c>
      <c r="N74" s="20" t="s">
        <v>481</v>
      </c>
      <c r="O74" s="18" t="s">
        <v>481</v>
      </c>
      <c r="P74" s="20" t="s">
        <v>481</v>
      </c>
      <c r="Q74" s="18" t="n">
        <v>414.80104285</v>
      </c>
      <c r="R74" s="20" t="n">
        <v>10.79707901</v>
      </c>
    </row>
    <row r="75" spans="1:18">
      <c r="A75" s="15" t="s">
        <v>550</v>
      </c>
      <c r="B75" s="17" t="n">
        <v>5375</v>
      </c>
      <c r="C75" s="18">
        <f>(0.0/B75*100)</f>
        <v/>
      </c>
      <c r="D75" s="19" t="n">
        <v>5375</v>
      </c>
      <c r="E75" s="18" t="s">
        <v>481</v>
      </c>
      <c r="F75" s="20" t="s">
        <v>481</v>
      </c>
      <c r="G75" s="18" t="s">
        <v>481</v>
      </c>
      <c r="H75" s="20" t="s">
        <v>481</v>
      </c>
      <c r="I75" s="18" t="s">
        <v>481</v>
      </c>
      <c r="J75" s="20" t="s">
        <v>481</v>
      </c>
      <c r="K75" s="18" t="s">
        <v>481</v>
      </c>
      <c r="L75" s="20" t="s">
        <v>481</v>
      </c>
      <c r="M75" s="18" t="n">
        <v>386.40336665</v>
      </c>
      <c r="N75" s="20" t="n">
        <v>2.10436774</v>
      </c>
      <c r="O75" s="18" t="s">
        <v>481</v>
      </c>
      <c r="P75" s="20" t="s">
        <v>481</v>
      </c>
      <c r="Q75" s="18" t="s">
        <v>481</v>
      </c>
      <c r="R75" s="20" t="s">
        <v>481</v>
      </c>
    </row>
    <row r="76" spans="1:18">
      <c r="A76" s="15" t="s">
        <v>551</v>
      </c>
      <c r="B76" s="17" t="n">
        <v>14167</v>
      </c>
      <c r="C76" s="18">
        <f>(232.0/B76*100)</f>
        <v/>
      </c>
      <c r="D76" s="19" t="n">
        <v>13935</v>
      </c>
      <c r="E76" s="18" t="n">
        <v>437.86613004</v>
      </c>
      <c r="F76" s="20" t="n">
        <v>2.69833755</v>
      </c>
      <c r="G76" s="18" t="n">
        <v>435.55493223</v>
      </c>
      <c r="H76" s="20" t="n">
        <v>2.57475992</v>
      </c>
      <c r="I76" s="18" t="s">
        <v>481</v>
      </c>
      <c r="J76" s="20" t="s">
        <v>481</v>
      </c>
      <c r="K76" s="18" t="s">
        <v>481</v>
      </c>
      <c r="L76" s="20" t="s">
        <v>481</v>
      </c>
      <c r="M76" s="18" t="s">
        <v>481</v>
      </c>
      <c r="N76" s="20" t="s">
        <v>481</v>
      </c>
      <c r="O76" s="18" t="s">
        <v>481</v>
      </c>
      <c r="P76" s="20" t="s">
        <v>481</v>
      </c>
      <c r="Q76" s="18" t="s">
        <v>481</v>
      </c>
      <c r="R76" s="20" t="s">
        <v>481</v>
      </c>
    </row>
    <row r="77" spans="1:18">
      <c r="A77" s="15" t="s">
        <v>552</v>
      </c>
      <c r="B77" s="17" t="n">
        <v>6062</v>
      </c>
      <c r="C77" s="18">
        <f>(168.0/B77*100)</f>
        <v/>
      </c>
      <c r="D77" s="19" t="n">
        <v>5894</v>
      </c>
      <c r="E77" s="18" t="n">
        <v>427.50657547</v>
      </c>
      <c r="F77" s="20" t="n">
        <v>2.84263331</v>
      </c>
      <c r="G77" s="18" t="n">
        <v>446.92154026</v>
      </c>
      <c r="H77" s="20" t="n">
        <v>2.24865351</v>
      </c>
      <c r="I77" s="18" t="s">
        <v>481</v>
      </c>
      <c r="J77" s="20" t="s">
        <v>481</v>
      </c>
      <c r="K77" s="18" t="s">
        <v>481</v>
      </c>
      <c r="L77" s="20" t="s">
        <v>481</v>
      </c>
      <c r="M77" s="18" t="s">
        <v>481</v>
      </c>
      <c r="N77" s="20" t="s">
        <v>481</v>
      </c>
      <c r="O77" s="18" t="s">
        <v>481</v>
      </c>
      <c r="P77" s="20" t="s">
        <v>481</v>
      </c>
      <c r="Q77" s="18" t="s">
        <v>481</v>
      </c>
      <c r="R77" s="20" t="s">
        <v>481</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524.64451931</v>
      </c>
      <c r="N78" s="20" t="n">
        <v>3.91006783</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475.18659836</v>
      </c>
      <c r="N79" s="20" t="n">
        <v>6.280552</v>
      </c>
      <c r="O79" s="18" t="s">
        <v>481</v>
      </c>
      <c r="P79" s="20" t="s">
        <v>481</v>
      </c>
      <c r="Q79" s="18" t="s">
        <v>481</v>
      </c>
      <c r="R79" s="20" t="s">
        <v>481</v>
      </c>
    </row>
    <row r="80" spans="1:18">
      <c r="A80" s="15" t="s">
        <v>555</v>
      </c>
      <c r="B80" s="17" t="n">
        <v>7841</v>
      </c>
      <c r="C80" s="18">
        <f>(0.0/B80*100)</f>
        <v/>
      </c>
      <c r="D80" s="19" t="n">
        <v>7841</v>
      </c>
      <c r="E80" s="18" t="n">
        <v>452.44170519</v>
      </c>
      <c r="F80" s="20" t="n">
        <v>4.00134916</v>
      </c>
      <c r="G80" s="18" t="n">
        <v>460.99750475</v>
      </c>
      <c r="H80" s="20" t="n">
        <v>4.10632355</v>
      </c>
      <c r="I80" s="18" t="s">
        <v>481</v>
      </c>
      <c r="J80" s="20" t="s">
        <v>481</v>
      </c>
      <c r="K80" s="18" t="s">
        <v>481</v>
      </c>
      <c r="L80" s="20" t="s">
        <v>481</v>
      </c>
      <c r="M80" s="18" t="s">
        <v>481</v>
      </c>
      <c r="N80" s="20" t="s">
        <v>481</v>
      </c>
      <c r="O80" s="18" t="s">
        <v>481</v>
      </c>
      <c r="P80" s="20" t="s">
        <v>481</v>
      </c>
      <c r="Q80" s="18" t="n">
        <v>424.93028131</v>
      </c>
      <c r="R80" s="20" t="n">
        <v>11.59351052</v>
      </c>
    </row>
    <row r="81" spans="1:18">
      <c r="A81" s="23" t="s">
        <v>556</v>
      </c>
      <c r="B81" s="17" t="n">
        <v>8861</v>
      </c>
      <c r="C81" s="18">
        <f>(76.0/B81*100)</f>
        <v/>
      </c>
      <c r="D81" s="19" t="n">
        <v>8785</v>
      </c>
      <c r="E81" s="18" t="n">
        <v>439.38045191</v>
      </c>
      <c r="F81" s="20" t="n">
        <v>3.1431803</v>
      </c>
      <c r="G81" s="18" t="n">
        <v>448.72902113</v>
      </c>
      <c r="H81" s="20" t="n">
        <v>3.472801</v>
      </c>
      <c r="I81" s="18" t="s">
        <v>481</v>
      </c>
      <c r="J81" s="20" t="s">
        <v>481</v>
      </c>
      <c r="K81" s="18" t="s">
        <v>481</v>
      </c>
      <c r="L81" s="20" t="s">
        <v>481</v>
      </c>
      <c r="M81" s="18" t="s">
        <v>481</v>
      </c>
      <c r="N81" s="20" t="s">
        <v>481</v>
      </c>
      <c r="O81" s="18" t="s">
        <v>481</v>
      </c>
      <c r="P81" s="20" t="s">
        <v>481</v>
      </c>
      <c r="Q81" s="18" t="s">
        <v>481</v>
      </c>
      <c r="R81" s="20" t="s">
        <v>481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773</v>
      </c>
    </row>
    <row customHeight="1" ht="30" r="4" spans="1:20">
      <c r="A4" s="6" t="n"/>
      <c r="B4" s="7" t="s">
        <v>462</v>
      </c>
      <c r="C4" s="7" t="s">
        <v>463</v>
      </c>
      <c r="D4" s="8" t="s">
        <v>462</v>
      </c>
      <c r="E4" s="9" t="s">
        <v>774</v>
      </c>
      <c r="F4" s="10" t="n"/>
      <c r="G4" s="9" t="s">
        <v>775</v>
      </c>
      <c r="H4" s="10" t="n"/>
      <c r="I4" s="9" t="s">
        <v>776</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(534.0/B7*100)</f>
        <v/>
      </c>
      <c r="D7" s="19" t="n">
        <v>13996</v>
      </c>
      <c r="E7" s="18" t="n">
        <v>514.13017496</v>
      </c>
      <c r="F7" s="20" t="n">
        <v>2.04797615</v>
      </c>
      <c r="G7" s="18" t="n">
        <v>513.521839</v>
      </c>
      <c r="H7" s="20" t="n">
        <v>2.38097529</v>
      </c>
      <c r="I7" s="18" t="n">
        <v>544.56964586</v>
      </c>
      <c r="J7" s="20" t="n">
        <v>2.93885006</v>
      </c>
      <c r="K7" s="18" t="n">
        <v>455.67136221</v>
      </c>
      <c r="L7" s="20" t="n">
        <v>3.03001341</v>
      </c>
      <c r="M7" s="18" t="s">
        <v>481</v>
      </c>
      <c r="N7" s="20" t="s">
        <v>481</v>
      </c>
      <c r="O7" s="18" t="s">
        <v>481</v>
      </c>
      <c r="P7" s="20" t="s">
        <v>481</v>
      </c>
      <c r="Q7" s="18" t="s">
        <v>481</v>
      </c>
      <c r="R7" s="20" t="s">
        <v>481</v>
      </c>
      <c r="S7" s="18" t="n">
        <v>446.95192649</v>
      </c>
      <c r="T7" s="20" t="n">
        <v>9.68397667</v>
      </c>
    </row>
    <row r="8" spans="1:20">
      <c r="A8" s="15" t="s">
        <v>483</v>
      </c>
      <c r="B8" s="17" t="n">
        <v>7007</v>
      </c>
      <c r="C8" s="18">
        <f>(46.0/B8*100)</f>
        <v/>
      </c>
      <c r="D8" s="19" t="n">
        <v>6961</v>
      </c>
      <c r="E8" s="18" t="n">
        <v>512.70316399</v>
      </c>
      <c r="F8" s="20" t="n">
        <v>2.67482231</v>
      </c>
      <c r="G8" s="18" t="n">
        <v>515.6538646</v>
      </c>
      <c r="H8" s="20" t="n">
        <v>7.32778848</v>
      </c>
      <c r="I8" s="18" t="n">
        <v>463.41810364</v>
      </c>
      <c r="J8" s="20" t="n">
        <v>11.96672658</v>
      </c>
      <c r="K8" s="18" t="n">
        <v>425.98671044</v>
      </c>
      <c r="L8" s="20" t="n">
        <v>3.32108465</v>
      </c>
      <c r="M8" s="18" t="s">
        <v>481</v>
      </c>
      <c r="N8" s="20" t="s">
        <v>481</v>
      </c>
      <c r="O8" s="18" t="n">
        <v>368.48347797</v>
      </c>
      <c r="P8" s="20" t="n">
        <v>14.99112476</v>
      </c>
      <c r="Q8" s="18" t="s">
        <v>481</v>
      </c>
      <c r="R8" s="20" t="s">
        <v>481</v>
      </c>
      <c r="S8" s="18" t="n">
        <v>419.85480229</v>
      </c>
      <c r="T8" s="20" t="n">
        <v>9.854693340000001</v>
      </c>
    </row>
    <row r="9" spans="1:20">
      <c r="A9" s="15" t="s">
        <v>484</v>
      </c>
      <c r="B9" s="17" t="n">
        <v>9651</v>
      </c>
      <c r="C9" s="18">
        <f>(510.0/B9*100)</f>
        <v/>
      </c>
      <c r="D9" s="19" t="n">
        <v>9141</v>
      </c>
      <c r="E9" s="18" t="n">
        <v>516.82801199</v>
      </c>
      <c r="F9" s="20" t="n">
        <v>2.02969348</v>
      </c>
      <c r="G9" s="18" t="n">
        <v>532.97808938</v>
      </c>
      <c r="H9" s="20" t="n">
        <v>3.12152556</v>
      </c>
      <c r="I9" s="18" t="n">
        <v>500.68194244</v>
      </c>
      <c r="J9" s="20" t="n">
        <v>5.4814453</v>
      </c>
      <c r="K9" s="18" t="n">
        <v>398.3811512</v>
      </c>
      <c r="L9" s="20" t="n">
        <v>5.50423922</v>
      </c>
      <c r="M9" s="18" t="s">
        <v>481</v>
      </c>
      <c r="N9" s="20" t="s">
        <v>481</v>
      </c>
      <c r="O9" s="18" t="n">
        <v>374.78530698</v>
      </c>
      <c r="P9" s="20" t="n">
        <v>11.62763904</v>
      </c>
      <c r="Q9" s="18" t="s">
        <v>481</v>
      </c>
      <c r="R9" s="20" t="s">
        <v>481</v>
      </c>
      <c r="S9" s="18" t="n">
        <v>421.1160665</v>
      </c>
      <c r="T9" s="20" t="n">
        <v>6.7189567</v>
      </c>
    </row>
    <row r="10" spans="1:20">
      <c r="A10" s="15" t="s">
        <v>485</v>
      </c>
      <c r="B10" s="17" t="n">
        <v>20058</v>
      </c>
      <c r="C10" s="18">
        <f>(545.0/B10*100)</f>
        <v/>
      </c>
      <c r="D10" s="19" t="n">
        <v>19513</v>
      </c>
      <c r="E10" s="18" t="n">
        <v>518.7263509000001</v>
      </c>
      <c r="F10" s="20" t="n">
        <v>3.52854227</v>
      </c>
      <c r="G10" s="18" t="n">
        <v>527.68569756</v>
      </c>
      <c r="H10" s="20" t="n">
        <v>2.1629634</v>
      </c>
      <c r="I10" s="18" t="n">
        <v>551.20328645</v>
      </c>
      <c r="J10" s="20" t="n">
        <v>2.25041357</v>
      </c>
      <c r="K10" s="18" t="n">
        <v>459.4602787</v>
      </c>
      <c r="L10" s="20" t="n">
        <v>3.87365474</v>
      </c>
      <c r="M10" s="18" t="s">
        <v>481</v>
      </c>
      <c r="N10" s="20" t="s">
        <v>481</v>
      </c>
      <c r="O10" s="18" t="s">
        <v>481</v>
      </c>
      <c r="P10" s="20" t="s">
        <v>481</v>
      </c>
      <c r="Q10" s="18" t="s">
        <v>481</v>
      </c>
      <c r="R10" s="20" t="s">
        <v>481</v>
      </c>
      <c r="S10" s="18" t="n">
        <v>430.1653676</v>
      </c>
      <c r="T10" s="20" t="n">
        <v>10.5458372</v>
      </c>
    </row>
    <row r="11" spans="1:20">
      <c r="A11" s="15" t="s">
        <v>486</v>
      </c>
      <c r="B11" s="17" t="n">
        <v>7053</v>
      </c>
      <c r="C11" s="18">
        <f>(94.0/B11*100)</f>
        <v/>
      </c>
      <c r="D11" s="19" t="n">
        <v>6959</v>
      </c>
      <c r="E11" s="18" t="n">
        <v>461.7038504</v>
      </c>
      <c r="F11" s="20" t="n">
        <v>2.50122149</v>
      </c>
      <c r="G11" s="18" t="n">
        <v>415.62757664</v>
      </c>
      <c r="H11" s="20" t="n">
        <v>4.33870701</v>
      </c>
      <c r="I11" s="18" t="n">
        <v>436.1275761</v>
      </c>
      <c r="J11" s="20" t="n">
        <v>8.32906882</v>
      </c>
      <c r="K11" s="18" t="n">
        <v>407.71243287</v>
      </c>
      <c r="L11" s="20" t="n">
        <v>4.26530566</v>
      </c>
      <c r="M11" s="18" t="s">
        <v>481</v>
      </c>
      <c r="N11" s="20" t="s">
        <v>481</v>
      </c>
      <c r="O11" s="18" t="s">
        <v>481</v>
      </c>
      <c r="P11" s="20" t="s">
        <v>481</v>
      </c>
      <c r="Q11" s="18" t="s">
        <v>481</v>
      </c>
      <c r="R11" s="20" t="s">
        <v>481</v>
      </c>
      <c r="S11" s="18" t="n">
        <v>393.7578353</v>
      </c>
      <c r="T11" s="20" t="n">
        <v>8.369619910000001</v>
      </c>
    </row>
    <row r="12" spans="1:20">
      <c r="A12" s="15" t="s">
        <v>487</v>
      </c>
      <c r="B12" s="17" t="n">
        <v>6894</v>
      </c>
      <c r="C12" s="18">
        <f>(59.0/B12*100)</f>
        <v/>
      </c>
      <c r="D12" s="19" t="n">
        <v>6835</v>
      </c>
      <c r="E12" s="18" t="n">
        <v>505.39622455</v>
      </c>
      <c r="F12" s="20" t="n">
        <v>1.9419294</v>
      </c>
      <c r="G12" s="18" t="n">
        <v>472.18189647</v>
      </c>
      <c r="H12" s="20" t="n">
        <v>4.60197105</v>
      </c>
      <c r="I12" s="18" t="n">
        <v>442.25892775</v>
      </c>
      <c r="J12" s="20" t="n">
        <v>11.5837636</v>
      </c>
      <c r="K12" s="18" t="n">
        <v>407.24394601</v>
      </c>
      <c r="L12" s="20" t="n">
        <v>6.59279851</v>
      </c>
      <c r="M12" s="18" t="s">
        <v>481</v>
      </c>
      <c r="N12" s="20" t="s">
        <v>481</v>
      </c>
      <c r="O12" s="18" t="n">
        <v>366.6777112</v>
      </c>
      <c r="P12" s="20" t="n">
        <v>14.39052153</v>
      </c>
      <c r="Q12" s="18" t="s">
        <v>481</v>
      </c>
      <c r="R12" s="20" t="s">
        <v>481</v>
      </c>
      <c r="S12" s="18" t="n">
        <v>422.71371697</v>
      </c>
      <c r="T12" s="20" t="n">
        <v>9.21043725</v>
      </c>
    </row>
    <row r="13" spans="1:20">
      <c r="A13" s="15" t="s">
        <v>488</v>
      </c>
      <c r="B13" s="17" t="n">
        <v>7161</v>
      </c>
      <c r="C13" s="18">
        <f>(124.0/B13*100)</f>
        <v/>
      </c>
      <c r="D13" s="19" t="n">
        <v>7037</v>
      </c>
      <c r="E13" s="18" t="n">
        <v>513.40992382</v>
      </c>
      <c r="F13" s="20" t="n">
        <v>2.06272761</v>
      </c>
      <c r="G13" s="18" t="n">
        <v>485.76072534</v>
      </c>
      <c r="H13" s="20" t="n">
        <v>5.05800823</v>
      </c>
      <c r="I13" s="18" t="n">
        <v>474.55142575</v>
      </c>
      <c r="J13" s="20" t="n">
        <v>26.11589625</v>
      </c>
      <c r="K13" s="18" t="n">
        <v>417.33961469</v>
      </c>
      <c r="L13" s="20" t="n">
        <v>10.06598471</v>
      </c>
      <c r="M13" s="18" t="s">
        <v>481</v>
      </c>
      <c r="N13" s="20" t="s">
        <v>481</v>
      </c>
      <c r="O13" s="18" t="n">
        <v>436.36003517</v>
      </c>
      <c r="P13" s="20" t="n">
        <v>6.43426798</v>
      </c>
      <c r="Q13" s="18" t="s">
        <v>481</v>
      </c>
      <c r="R13" s="20" t="s">
        <v>481</v>
      </c>
      <c r="S13" s="18" t="n">
        <v>431.63422794</v>
      </c>
      <c r="T13" s="20" t="n">
        <v>8.698875660000001</v>
      </c>
    </row>
    <row r="14" spans="1:20">
      <c r="A14" s="15" t="s">
        <v>489</v>
      </c>
      <c r="B14" s="17" t="n">
        <v>5587</v>
      </c>
      <c r="C14" s="18">
        <f>(78.0/B14*100)</f>
        <v/>
      </c>
      <c r="D14" s="19" t="n">
        <v>5509</v>
      </c>
      <c r="E14" s="18" t="n">
        <v>547.65772949</v>
      </c>
      <c r="F14" s="20" t="n">
        <v>2.02941975</v>
      </c>
      <c r="G14" s="18" t="n">
        <v>478.37483602</v>
      </c>
      <c r="H14" s="20" t="n">
        <v>4.49131739</v>
      </c>
      <c r="I14" s="18" t="n">
        <v>477.04700776</v>
      </c>
      <c r="J14" s="20" t="n">
        <v>8.72508182</v>
      </c>
      <c r="K14" s="18" t="n">
        <v>442.2239505</v>
      </c>
      <c r="L14" s="20" t="n">
        <v>10.16789313</v>
      </c>
      <c r="M14" s="18" t="s">
        <v>481</v>
      </c>
      <c r="N14" s="20" t="s">
        <v>481</v>
      </c>
      <c r="O14" s="18" t="s">
        <v>481</v>
      </c>
      <c r="P14" s="20" t="s">
        <v>481</v>
      </c>
      <c r="Q14" s="18" t="s">
        <v>481</v>
      </c>
      <c r="R14" s="20" t="s">
        <v>481</v>
      </c>
      <c r="S14" s="18" t="n">
        <v>440.39678929</v>
      </c>
      <c r="T14" s="20" t="n">
        <v>13.33544248</v>
      </c>
    </row>
    <row r="15" spans="1:20">
      <c r="A15" s="15" t="s">
        <v>490</v>
      </c>
      <c r="B15" s="17" t="n">
        <v>5882</v>
      </c>
      <c r="C15" s="18">
        <f>(63.0/B15*100)</f>
        <v/>
      </c>
      <c r="D15" s="19" t="n">
        <v>5819</v>
      </c>
      <c r="E15" s="18" t="n">
        <v>539.5259713299999</v>
      </c>
      <c r="F15" s="20" t="n">
        <v>2.20545997</v>
      </c>
      <c r="G15" s="18" t="n">
        <v>518.6712945100001</v>
      </c>
      <c r="H15" s="20" t="n">
        <v>5.3115193</v>
      </c>
      <c r="I15" s="18" t="n">
        <v>522.61258066</v>
      </c>
      <c r="J15" s="20" t="n">
        <v>11.03338914</v>
      </c>
      <c r="K15" s="18" t="n">
        <v>442.09252147</v>
      </c>
      <c r="L15" s="20" t="n">
        <v>11.12031367</v>
      </c>
      <c r="M15" s="18" t="s">
        <v>481</v>
      </c>
      <c r="N15" s="20" t="s">
        <v>481</v>
      </c>
      <c r="O15" s="18" t="n">
        <v>375.95013089</v>
      </c>
      <c r="P15" s="20" t="n">
        <v>17.42774697</v>
      </c>
      <c r="Q15" s="18" t="s">
        <v>481</v>
      </c>
      <c r="R15" s="20" t="s">
        <v>481</v>
      </c>
      <c r="S15" s="18" t="n">
        <v>438.27177583</v>
      </c>
      <c r="T15" s="20" t="n">
        <v>8.09542695</v>
      </c>
    </row>
    <row r="16" spans="1:20">
      <c r="A16" s="15" t="s">
        <v>491</v>
      </c>
      <c r="B16" s="17" t="n">
        <v>6108</v>
      </c>
      <c r="C16" s="18">
        <f>(121.0/B16*100)</f>
        <v/>
      </c>
      <c r="D16" s="19" t="n">
        <v>5987</v>
      </c>
      <c r="E16" s="18" t="n">
        <v>505.77758072</v>
      </c>
      <c r="F16" s="20" t="n">
        <v>1.99012666</v>
      </c>
      <c r="G16" s="18" t="n">
        <v>523.3692243</v>
      </c>
      <c r="H16" s="20" t="n">
        <v>5.1917225</v>
      </c>
      <c r="I16" s="18" t="n">
        <v>496.98052948</v>
      </c>
      <c r="J16" s="20" t="n">
        <v>11.11111054</v>
      </c>
      <c r="K16" s="18" t="n">
        <v>387.14914799</v>
      </c>
      <c r="L16" s="20" t="n">
        <v>6.68985678</v>
      </c>
      <c r="M16" s="18" t="s">
        <v>481</v>
      </c>
      <c r="N16" s="20" t="s">
        <v>481</v>
      </c>
      <c r="O16" s="18" t="s">
        <v>481</v>
      </c>
      <c r="P16" s="20" t="s">
        <v>481</v>
      </c>
      <c r="Q16" s="18" t="s">
        <v>481</v>
      </c>
      <c r="R16" s="20" t="s">
        <v>481</v>
      </c>
      <c r="S16" s="18" t="n">
        <v>405.58773402</v>
      </c>
      <c r="T16" s="20" t="n">
        <v>8.61239222</v>
      </c>
    </row>
    <row r="17" spans="1:20">
      <c r="A17" s="15" t="s">
        <v>492</v>
      </c>
      <c r="B17" s="17" t="n">
        <v>6504</v>
      </c>
      <c r="C17" s="18">
        <f>(1120.0/B17*100)</f>
        <v/>
      </c>
      <c r="D17" s="19" t="n">
        <v>5384</v>
      </c>
      <c r="E17" s="18" t="n">
        <v>514.60116475</v>
      </c>
      <c r="F17" s="20" t="n">
        <v>3.05572627</v>
      </c>
      <c r="G17" s="18" t="n">
        <v>544.32024834</v>
      </c>
      <c r="H17" s="20" t="n">
        <v>4.24346576</v>
      </c>
      <c r="I17" s="18" t="n">
        <v>543.60895411</v>
      </c>
      <c r="J17" s="20" t="n">
        <v>5.79843334</v>
      </c>
      <c r="K17" s="18" t="n">
        <v>421.56457172</v>
      </c>
      <c r="L17" s="20" t="n">
        <v>9.08687791</v>
      </c>
      <c r="M17" s="18" t="s">
        <v>481</v>
      </c>
      <c r="N17" s="20" t="s">
        <v>481</v>
      </c>
      <c r="O17" s="18" t="n">
        <v>360.48925247</v>
      </c>
      <c r="P17" s="20" t="n">
        <v>12.44339086</v>
      </c>
      <c r="Q17" s="18" t="s">
        <v>481</v>
      </c>
      <c r="R17" s="20" t="s">
        <v>481</v>
      </c>
      <c r="S17" s="18" t="n">
        <v>448.16125775</v>
      </c>
      <c r="T17" s="20" t="n">
        <v>7.5415168</v>
      </c>
    </row>
    <row r="18" spans="1:20">
      <c r="A18" s="15" t="s">
        <v>493</v>
      </c>
      <c r="B18" s="17" t="n">
        <v>5532</v>
      </c>
      <c r="C18" s="18">
        <f>(29.0/B18*100)</f>
        <v/>
      </c>
      <c r="D18" s="19" t="n">
        <v>5503</v>
      </c>
      <c r="E18" s="18" t="n">
        <v>473.42954645</v>
      </c>
      <c r="F18" s="20" t="n">
        <v>4.07907613</v>
      </c>
      <c r="G18" s="18" t="n">
        <v>431.28591816</v>
      </c>
      <c r="H18" s="20" t="n">
        <v>4.22349018</v>
      </c>
      <c r="I18" s="18" t="n">
        <v>430.53152255</v>
      </c>
      <c r="J18" s="20" t="n">
        <v>5.29788237</v>
      </c>
      <c r="K18" s="18" t="n">
        <v>381.70089157</v>
      </c>
      <c r="L18" s="20" t="n">
        <v>7.56899924</v>
      </c>
      <c r="M18" s="18" t="s">
        <v>481</v>
      </c>
      <c r="N18" s="20" t="s">
        <v>481</v>
      </c>
      <c r="O18" s="18" t="s">
        <v>481</v>
      </c>
      <c r="P18" s="20" t="s">
        <v>481</v>
      </c>
      <c r="Q18" s="18" t="s">
        <v>481</v>
      </c>
      <c r="R18" s="20" t="s">
        <v>481</v>
      </c>
      <c r="S18" s="18" t="n">
        <v>369.40379469</v>
      </c>
      <c r="T18" s="20" t="n">
        <v>10.31621213</v>
      </c>
    </row>
    <row r="19" spans="1:20">
      <c r="A19" s="15" t="s">
        <v>494</v>
      </c>
      <c r="B19" s="17" t="n">
        <v>5658</v>
      </c>
      <c r="C19" s="18">
        <f>(139.0/B19*100)</f>
        <v/>
      </c>
      <c r="D19" s="19" t="n">
        <v>5519</v>
      </c>
      <c r="E19" s="18" t="n">
        <v>490.69137301</v>
      </c>
      <c r="F19" s="20" t="n">
        <v>2.60946297</v>
      </c>
      <c r="G19" s="18" t="n">
        <v>438.48443493</v>
      </c>
      <c r="H19" s="20" t="n">
        <v>6.14078074</v>
      </c>
      <c r="I19" s="18" t="n">
        <v>419.2079448</v>
      </c>
      <c r="J19" s="20" t="n">
        <v>8.90038099</v>
      </c>
      <c r="K19" s="18" t="n">
        <v>464.53907426</v>
      </c>
      <c r="L19" s="20" t="n">
        <v>8.377987660000001</v>
      </c>
      <c r="M19" s="18" t="s">
        <v>481</v>
      </c>
      <c r="N19" s="20" t="s">
        <v>481</v>
      </c>
      <c r="O19" s="18" t="s">
        <v>481</v>
      </c>
      <c r="P19" s="20" t="s">
        <v>481</v>
      </c>
      <c r="Q19" s="18" t="s">
        <v>481</v>
      </c>
      <c r="R19" s="20" t="s">
        <v>481</v>
      </c>
      <c r="S19" s="18" t="n">
        <v>412.02753703</v>
      </c>
      <c r="T19" s="20" t="n">
        <v>9.56528015</v>
      </c>
    </row>
    <row r="20" spans="1:20">
      <c r="A20" s="15" t="s">
        <v>495</v>
      </c>
      <c r="B20" s="17" t="n">
        <v>3371</v>
      </c>
      <c r="C20" s="18">
        <f>(75.0/B20*100)</f>
        <v/>
      </c>
      <c r="D20" s="19" t="n">
        <v>3296</v>
      </c>
      <c r="E20" s="18" t="n">
        <v>480.76793341</v>
      </c>
      <c r="F20" s="20" t="n">
        <v>1.81901833</v>
      </c>
      <c r="G20" s="18" t="n">
        <v>473.84835122</v>
      </c>
      <c r="H20" s="20" t="n">
        <v>4.99618774</v>
      </c>
      <c r="I20" s="18" t="n">
        <v>476.89501319</v>
      </c>
      <c r="J20" s="20" t="n">
        <v>12.22013935</v>
      </c>
      <c r="K20" s="18" t="n">
        <v>408.58539143</v>
      </c>
      <c r="L20" s="20" t="n">
        <v>5.78928272</v>
      </c>
      <c r="M20" s="18" t="s">
        <v>481</v>
      </c>
      <c r="N20" s="20" t="s">
        <v>481</v>
      </c>
      <c r="O20" s="18" t="s">
        <v>481</v>
      </c>
      <c r="P20" s="20" t="s">
        <v>481</v>
      </c>
      <c r="Q20" s="18" t="s">
        <v>481</v>
      </c>
      <c r="R20" s="20" t="s">
        <v>481</v>
      </c>
      <c r="S20" s="18" t="n">
        <v>375.59927986</v>
      </c>
      <c r="T20" s="20" t="n">
        <v>19.55106541</v>
      </c>
    </row>
    <row r="21" spans="1:20">
      <c r="A21" s="15" t="s">
        <v>496</v>
      </c>
      <c r="B21" s="17" t="n">
        <v>5741</v>
      </c>
      <c r="C21" s="18">
        <f>(46.0/B21*100)</f>
        <v/>
      </c>
      <c r="D21" s="19" t="n">
        <v>5695</v>
      </c>
      <c r="E21" s="18" t="n">
        <v>511.7078378</v>
      </c>
      <c r="F21" s="20" t="n">
        <v>3.69574859</v>
      </c>
      <c r="G21" s="18" t="n">
        <v>498.55322641</v>
      </c>
      <c r="H21" s="20" t="n">
        <v>3.11043635</v>
      </c>
      <c r="I21" s="18" t="n">
        <v>520.17575961</v>
      </c>
      <c r="J21" s="20" t="n">
        <v>2.72394901</v>
      </c>
      <c r="K21" s="18" t="n">
        <v>437.82772767</v>
      </c>
      <c r="L21" s="20" t="n">
        <v>5.1450969</v>
      </c>
      <c r="M21" s="18" t="s">
        <v>481</v>
      </c>
      <c r="N21" s="20" t="s">
        <v>481</v>
      </c>
      <c r="O21" s="18" t="s">
        <v>481</v>
      </c>
      <c r="P21" s="20" t="s">
        <v>481</v>
      </c>
      <c r="Q21" s="18" t="s">
        <v>481</v>
      </c>
      <c r="R21" s="20" t="s">
        <v>481</v>
      </c>
      <c r="S21" s="18" t="n">
        <v>433.39805621</v>
      </c>
      <c r="T21" s="20" t="n">
        <v>12.64012941</v>
      </c>
    </row>
    <row r="22" spans="1:20">
      <c r="A22" s="15" t="s">
        <v>497</v>
      </c>
      <c r="B22" s="17" t="n">
        <v>6598</v>
      </c>
      <c r="C22" s="18">
        <f>(35.0/B22*100)</f>
        <v/>
      </c>
      <c r="D22" s="19" t="n">
        <v>6563</v>
      </c>
      <c r="E22" s="18" t="n">
        <v>462.59879207</v>
      </c>
      <c r="F22" s="20" t="n">
        <v>3.58093759</v>
      </c>
      <c r="G22" s="18" t="n">
        <v>482.58921887</v>
      </c>
      <c r="H22" s="20" t="n">
        <v>5.02165784</v>
      </c>
      <c r="I22" s="18" t="n">
        <v>511.14293879</v>
      </c>
      <c r="J22" s="20" t="n">
        <v>6.2244256</v>
      </c>
      <c r="K22" s="18" t="n">
        <v>409.9809268</v>
      </c>
      <c r="L22" s="20" t="n">
        <v>11.17521775</v>
      </c>
      <c r="M22" s="18" t="s">
        <v>481</v>
      </c>
      <c r="N22" s="20" t="s">
        <v>481</v>
      </c>
      <c r="O22" s="18" t="s">
        <v>481</v>
      </c>
      <c r="P22" s="20" t="s">
        <v>481</v>
      </c>
      <c r="Q22" s="18" t="n">
        <v>382.45321461</v>
      </c>
      <c r="R22" s="20" t="n">
        <v>28.87911908</v>
      </c>
      <c r="S22" s="18" t="n">
        <v>375.70373556</v>
      </c>
      <c r="T22" s="20" t="n">
        <v>11.47658795</v>
      </c>
    </row>
    <row r="23" spans="1:20">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n">
        <v>480.54676244</v>
      </c>
      <c r="P23" s="20" t="n">
        <v>2.51595285</v>
      </c>
      <c r="Q23" s="18" t="s">
        <v>481</v>
      </c>
      <c r="R23" s="20" t="s">
        <v>481</v>
      </c>
      <c r="S23" s="18" t="s">
        <v>481</v>
      </c>
      <c r="T23" s="20" t="s">
        <v>481</v>
      </c>
    </row>
    <row r="24" spans="1:20">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s">
        <v>481</v>
      </c>
      <c r="N24" s="20" t="s">
        <v>481</v>
      </c>
      <c r="O24" s="18" t="n">
        <v>538.3947510199999</v>
      </c>
      <c r="P24" s="20" t="n">
        <v>2.96617877</v>
      </c>
      <c r="Q24" s="18" t="s">
        <v>481</v>
      </c>
      <c r="R24" s="20" t="s">
        <v>481</v>
      </c>
      <c r="S24" s="18" t="s">
        <v>481</v>
      </c>
      <c r="T24" s="20" t="s">
        <v>481</v>
      </c>
    </row>
    <row r="25" spans="1:20">
      <c r="A25" s="15" t="s">
        <v>500</v>
      </c>
      <c r="B25" s="17" t="n">
        <v>5581</v>
      </c>
      <c r="C25" s="18">
        <f>(25.0/B25*100)</f>
        <v/>
      </c>
      <c r="D25" s="19" t="n">
        <v>5556</v>
      </c>
      <c r="E25" s="18" t="n">
        <v>532.61864854</v>
      </c>
      <c r="F25" s="20" t="n">
        <v>3.6164468</v>
      </c>
      <c r="G25" s="18" t="n">
        <v>505.23570263</v>
      </c>
      <c r="H25" s="20" t="n">
        <v>2.86778675</v>
      </c>
      <c r="I25" s="18" t="n">
        <v>552.99920244</v>
      </c>
      <c r="J25" s="20" t="n">
        <v>5.92768939</v>
      </c>
      <c r="K25" s="18" t="n">
        <v>429.87203302</v>
      </c>
      <c r="L25" s="20" t="n">
        <v>5.01052425</v>
      </c>
      <c r="M25" s="18" t="s">
        <v>481</v>
      </c>
      <c r="N25" s="20" t="s">
        <v>481</v>
      </c>
      <c r="O25" s="18" t="s">
        <v>481</v>
      </c>
      <c r="P25" s="20" t="s">
        <v>481</v>
      </c>
      <c r="Q25" s="18" t="s">
        <v>481</v>
      </c>
      <c r="R25" s="20" t="s">
        <v>481</v>
      </c>
      <c r="S25" s="18" t="n">
        <v>468.59483278</v>
      </c>
      <c r="T25" s="20" t="n">
        <v>42.75645908</v>
      </c>
    </row>
    <row r="26" spans="1:20">
      <c r="A26" s="15" t="s">
        <v>501</v>
      </c>
      <c r="B26" s="17" t="n">
        <v>4869</v>
      </c>
      <c r="C26" s="18">
        <f>(50.0/B26*100)</f>
        <v/>
      </c>
      <c r="D26" s="19" t="n">
        <v>4819</v>
      </c>
      <c r="E26" s="18" t="n">
        <v>502.27446118</v>
      </c>
      <c r="F26" s="20" t="n">
        <v>1.84435714</v>
      </c>
      <c r="G26" s="18" t="n">
        <v>465.11293258</v>
      </c>
      <c r="H26" s="20" t="n">
        <v>3.6224895</v>
      </c>
      <c r="I26" s="18" t="n">
        <v>476.6794065</v>
      </c>
      <c r="J26" s="20" t="n">
        <v>5.61895342</v>
      </c>
      <c r="K26" s="18" t="n">
        <v>453.17995147</v>
      </c>
      <c r="L26" s="20" t="n">
        <v>6.03698686</v>
      </c>
      <c r="M26" s="18" t="s">
        <v>481</v>
      </c>
      <c r="N26" s="20" t="s">
        <v>481</v>
      </c>
      <c r="O26" s="18" t="s">
        <v>481</v>
      </c>
      <c r="P26" s="20" t="s">
        <v>481</v>
      </c>
      <c r="Q26" s="18" t="s">
        <v>481</v>
      </c>
      <c r="R26" s="20" t="s">
        <v>481</v>
      </c>
      <c r="S26" s="18" t="n">
        <v>454.30351911</v>
      </c>
      <c r="T26" s="20" t="n">
        <v>10.71598117</v>
      </c>
    </row>
    <row r="27" spans="1:20">
      <c r="A27" s="15" t="s">
        <v>502</v>
      </c>
      <c r="B27" s="17" t="n">
        <v>5299</v>
      </c>
      <c r="C27" s="18">
        <f>(48.0/B27*100)</f>
        <v/>
      </c>
      <c r="D27" s="19" t="n">
        <v>5251</v>
      </c>
      <c r="E27" s="18" t="n">
        <v>492.84637982</v>
      </c>
      <c r="F27" s="20" t="n">
        <v>1.39170379</v>
      </c>
      <c r="G27" s="18" t="n">
        <v>485.92346955</v>
      </c>
      <c r="H27" s="20" t="n">
        <v>4.45541562</v>
      </c>
      <c r="I27" s="18" t="n">
        <v>508.83397614</v>
      </c>
      <c r="J27" s="20" t="n">
        <v>9.259027509999999</v>
      </c>
      <c r="K27" s="18" t="n">
        <v>418.40895501</v>
      </c>
      <c r="L27" s="20" t="n">
        <v>3.29090457</v>
      </c>
      <c r="M27" s="18" t="s">
        <v>481</v>
      </c>
      <c r="N27" s="20" t="s">
        <v>481</v>
      </c>
      <c r="O27" s="18" t="s">
        <v>481</v>
      </c>
      <c r="P27" s="20" t="s">
        <v>481</v>
      </c>
      <c r="Q27" s="18" t="s">
        <v>481</v>
      </c>
      <c r="R27" s="20" t="s">
        <v>481</v>
      </c>
      <c r="S27" s="18" t="n">
        <v>404.01639064</v>
      </c>
      <c r="T27" s="20" t="n">
        <v>7.81344393</v>
      </c>
    </row>
    <row r="28" spans="1:20">
      <c r="A28" s="15" t="s">
        <v>503</v>
      </c>
      <c r="B28" s="17" t="n">
        <v>7568</v>
      </c>
      <c r="C28" s="18">
        <f>(166.0/B28*100)</f>
        <v/>
      </c>
      <c r="D28" s="19" t="n">
        <v>7402</v>
      </c>
      <c r="E28" s="18" t="n">
        <v>429.5526477</v>
      </c>
      <c r="F28" s="20" t="n">
        <v>2.30302694</v>
      </c>
      <c r="G28" s="18" t="n">
        <v>399.98872655</v>
      </c>
      <c r="H28" s="20" t="n">
        <v>2.74882149</v>
      </c>
      <c r="I28" s="18" t="n">
        <v>397.19076956</v>
      </c>
      <c r="J28" s="20" t="n">
        <v>4.28502041</v>
      </c>
      <c r="K28" s="18" t="n">
        <v>420.93356818</v>
      </c>
      <c r="L28" s="20" t="n">
        <v>11.19336795</v>
      </c>
      <c r="M28" s="18" t="s">
        <v>481</v>
      </c>
      <c r="N28" s="20" t="s">
        <v>481</v>
      </c>
      <c r="O28" s="18" t="s">
        <v>481</v>
      </c>
      <c r="P28" s="20" t="s">
        <v>481</v>
      </c>
      <c r="Q28" s="18" t="s">
        <v>481</v>
      </c>
      <c r="R28" s="20" t="s">
        <v>481</v>
      </c>
      <c r="S28" s="18" t="n">
        <v>361.67904375</v>
      </c>
      <c r="T28" s="20" t="n">
        <v>10.58935224</v>
      </c>
    </row>
    <row r="29" spans="1:20">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s">
        <v>481</v>
      </c>
      <c r="N29" s="20" t="s">
        <v>481</v>
      </c>
      <c r="O29" s="18" t="n">
        <v>508.57480626</v>
      </c>
      <c r="P29" s="20" t="n">
        <v>2.25739586</v>
      </c>
      <c r="Q29" s="18" t="s">
        <v>481</v>
      </c>
      <c r="R29" s="20" t="s">
        <v>481</v>
      </c>
      <c r="S29" s="18" t="s">
        <v>481</v>
      </c>
      <c r="T29" s="20" t="s">
        <v>481</v>
      </c>
    </row>
    <row r="30" spans="1:20">
      <c r="A30" s="15" t="s">
        <v>505</v>
      </c>
      <c r="B30" s="17" t="n">
        <v>4520</v>
      </c>
      <c r="C30" s="18">
        <f>(140.0/B30*100)</f>
        <v/>
      </c>
      <c r="D30" s="19" t="n">
        <v>4380</v>
      </c>
      <c r="E30" s="18" t="n">
        <v>507.51902314</v>
      </c>
      <c r="F30" s="20" t="n">
        <v>4.38766077</v>
      </c>
      <c r="G30" s="18" t="n">
        <v>517.35618949</v>
      </c>
      <c r="H30" s="20" t="n">
        <v>3.33233155</v>
      </c>
      <c r="I30" s="18" t="n">
        <v>554.01441197</v>
      </c>
      <c r="J30" s="20" t="n">
        <v>3.43983609</v>
      </c>
      <c r="K30" s="18" t="n">
        <v>420.79775038</v>
      </c>
      <c r="L30" s="20" t="n">
        <v>5.72172312</v>
      </c>
      <c r="M30" s="18" t="s">
        <v>481</v>
      </c>
      <c r="N30" s="20" t="s">
        <v>481</v>
      </c>
      <c r="O30" s="18" t="s">
        <v>481</v>
      </c>
      <c r="P30" s="20" t="s">
        <v>481</v>
      </c>
      <c r="Q30" s="18" t="s">
        <v>481</v>
      </c>
      <c r="R30" s="20" t="s">
        <v>481</v>
      </c>
      <c r="S30" s="18" t="n">
        <v>443.28521517</v>
      </c>
      <c r="T30" s="20" t="n">
        <v>13.30879741</v>
      </c>
    </row>
    <row r="31" spans="1:20">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n">
        <v>498.481109</v>
      </c>
      <c r="P31" s="20" t="n">
        <v>2.26238565</v>
      </c>
      <c r="Q31" s="18" t="s">
        <v>481</v>
      </c>
      <c r="R31" s="20" t="s">
        <v>481</v>
      </c>
      <c r="S31" s="18" t="s">
        <v>481</v>
      </c>
      <c r="T31" s="20" t="s">
        <v>481</v>
      </c>
    </row>
    <row r="32" spans="1:20">
      <c r="A32" s="15" t="s">
        <v>507</v>
      </c>
      <c r="B32" s="17" t="n">
        <v>4478</v>
      </c>
      <c r="C32" s="18">
        <f>(6.0/B32*100)</f>
        <v/>
      </c>
      <c r="D32" s="19" t="n">
        <v>4472</v>
      </c>
      <c r="E32" s="18" t="n">
        <v>509.15190543</v>
      </c>
      <c r="F32" s="20" t="n">
        <v>2.35767855</v>
      </c>
      <c r="G32" s="18" t="n">
        <v>443.19556457</v>
      </c>
      <c r="H32" s="20" t="n">
        <v>7.5003217</v>
      </c>
      <c r="I32" s="18" t="n">
        <v>465.92041808</v>
      </c>
      <c r="J32" s="20" t="n">
        <v>20.73471468</v>
      </c>
      <c r="K32" s="18" t="n">
        <v>412.90383158</v>
      </c>
      <c r="L32" s="20" t="n">
        <v>11.66737955</v>
      </c>
      <c r="M32" s="18" t="s">
        <v>481</v>
      </c>
      <c r="N32" s="20" t="s">
        <v>481</v>
      </c>
      <c r="O32" s="18" t="s">
        <v>481</v>
      </c>
      <c r="P32" s="20" t="s">
        <v>481</v>
      </c>
      <c r="Q32" s="18" t="s">
        <v>481</v>
      </c>
      <c r="R32" s="20" t="s">
        <v>481</v>
      </c>
      <c r="S32" s="18" t="n">
        <v>425.71086535</v>
      </c>
      <c r="T32" s="20" t="n">
        <v>17.6305367</v>
      </c>
    </row>
    <row r="33" spans="1:20">
      <c r="A33" s="15" t="s">
        <v>508</v>
      </c>
      <c r="B33" s="17" t="n">
        <v>7325</v>
      </c>
      <c r="C33" s="18">
        <f>(78.0/B33*100)</f>
        <v/>
      </c>
      <c r="D33" s="19" t="n">
        <v>7247</v>
      </c>
      <c r="E33" s="18" t="n">
        <v>488.23437166</v>
      </c>
      <c r="F33" s="20" t="n">
        <v>3.65657573</v>
      </c>
      <c r="G33" s="18" t="n">
        <v>518.69024874</v>
      </c>
      <c r="H33" s="20" t="n">
        <v>3.52280514</v>
      </c>
      <c r="I33" s="18" t="n">
        <v>522.76118623</v>
      </c>
      <c r="J33" s="20" t="n">
        <v>5.72772825</v>
      </c>
      <c r="K33" s="18" t="n">
        <v>493.26536346</v>
      </c>
      <c r="L33" s="20" t="n">
        <v>2.74241819</v>
      </c>
      <c r="M33" s="18" t="s">
        <v>481</v>
      </c>
      <c r="N33" s="20" t="s">
        <v>481</v>
      </c>
      <c r="O33" s="18" t="s">
        <v>481</v>
      </c>
      <c r="P33" s="20" t="s">
        <v>481</v>
      </c>
      <c r="Q33" s="18" t="s">
        <v>481</v>
      </c>
      <c r="R33" s="20" t="s">
        <v>481</v>
      </c>
      <c r="S33" s="18" t="n">
        <v>437.75128177</v>
      </c>
      <c r="T33" s="20" t="n">
        <v>7.26486741</v>
      </c>
    </row>
    <row r="34" spans="1:20">
      <c r="A34" s="15" t="s">
        <v>509</v>
      </c>
      <c r="B34" s="17" t="n">
        <v>6350</v>
      </c>
      <c r="C34" s="18">
        <f>(60.0/B34*100)</f>
        <v/>
      </c>
      <c r="D34" s="19" t="n">
        <v>6290</v>
      </c>
      <c r="E34" s="18" t="n">
        <v>479.23916333</v>
      </c>
      <c r="F34" s="20" t="n">
        <v>2.70436532</v>
      </c>
      <c r="G34" s="18" t="n">
        <v>441.94320737</v>
      </c>
      <c r="H34" s="20" t="n">
        <v>4.40382447</v>
      </c>
      <c r="I34" s="18" t="n">
        <v>446.25889438</v>
      </c>
      <c r="J34" s="20" t="n">
        <v>8.31525441</v>
      </c>
      <c r="K34" s="18" t="n">
        <v>414.13782789</v>
      </c>
      <c r="L34" s="20" t="n">
        <v>11.41550076</v>
      </c>
      <c r="M34" s="18" t="s">
        <v>481</v>
      </c>
      <c r="N34" s="20" t="s">
        <v>481</v>
      </c>
      <c r="O34" s="18" t="n">
        <v>306.56969545</v>
      </c>
      <c r="P34" s="20" t="n">
        <v>10.27624616</v>
      </c>
      <c r="Q34" s="18" t="s">
        <v>481</v>
      </c>
      <c r="R34" s="20" t="s">
        <v>481</v>
      </c>
      <c r="S34" s="18" t="n">
        <v>368.63738425</v>
      </c>
      <c r="T34" s="20" t="n">
        <v>9.8103178</v>
      </c>
    </row>
    <row r="35" spans="1:20">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n">
        <v>512.8635785500001</v>
      </c>
      <c r="R35" s="20" t="n">
        <v>1.32436738</v>
      </c>
      <c r="S35" s="18" t="s">
        <v>481</v>
      </c>
      <c r="T35" s="20" t="s">
        <v>481</v>
      </c>
    </row>
    <row r="36" spans="1:20">
      <c r="A36" s="15" t="s">
        <v>511</v>
      </c>
      <c r="B36" s="17" t="n">
        <v>6736</v>
      </c>
      <c r="C36" s="18">
        <f>(40.0/B36*100)</f>
        <v/>
      </c>
      <c r="D36" s="19" t="n">
        <v>6696</v>
      </c>
      <c r="E36" s="18" t="n">
        <v>470.94381522</v>
      </c>
      <c r="F36" s="20" t="n">
        <v>3.05153385</v>
      </c>
      <c r="G36" s="18" t="n">
        <v>510.05200584</v>
      </c>
      <c r="H36" s="20" t="n">
        <v>2.64844355</v>
      </c>
      <c r="I36" s="18" t="n">
        <v>529.0275979199999</v>
      </c>
      <c r="J36" s="20" t="n">
        <v>3.32761152</v>
      </c>
      <c r="K36" s="18" t="n">
        <v>471.48512785</v>
      </c>
      <c r="L36" s="20" t="n">
        <v>3.1941669</v>
      </c>
      <c r="M36" s="18" t="s">
        <v>481</v>
      </c>
      <c r="N36" s="20" t="s">
        <v>481</v>
      </c>
      <c r="O36" s="18" t="s">
        <v>481</v>
      </c>
      <c r="P36" s="20" t="s">
        <v>481</v>
      </c>
      <c r="Q36" s="18" t="s">
        <v>481</v>
      </c>
      <c r="R36" s="20" t="s">
        <v>481</v>
      </c>
      <c r="S36" s="18" t="n">
        <v>413.63269616</v>
      </c>
      <c r="T36" s="20" t="n">
        <v>11.29307835</v>
      </c>
    </row>
    <row r="37" spans="1:20">
      <c r="A37" s="15" t="s">
        <v>512</v>
      </c>
      <c r="B37" s="17" t="n">
        <v>5458</v>
      </c>
      <c r="C37" s="18">
        <f>(81.0/B37*100)</f>
        <v/>
      </c>
      <c r="D37" s="19" t="n">
        <v>5377</v>
      </c>
      <c r="E37" s="18" t="n">
        <v>507.42038216</v>
      </c>
      <c r="F37" s="20" t="n">
        <v>3.01200242</v>
      </c>
      <c r="G37" s="18" t="n">
        <v>482.3668235</v>
      </c>
      <c r="H37" s="20" t="n">
        <v>5.40500523</v>
      </c>
      <c r="I37" s="18" t="n">
        <v>485.86052855</v>
      </c>
      <c r="J37" s="20" t="n">
        <v>24.77567031</v>
      </c>
      <c r="K37" s="18" t="n">
        <v>390.41637664</v>
      </c>
      <c r="L37" s="20" t="n">
        <v>7.93034407</v>
      </c>
      <c r="M37" s="18" t="s">
        <v>481</v>
      </c>
      <c r="N37" s="20" t="s">
        <v>481</v>
      </c>
      <c r="O37" s="18" t="s">
        <v>481</v>
      </c>
      <c r="P37" s="20" t="s">
        <v>481</v>
      </c>
      <c r="Q37" s="18" t="s">
        <v>481</v>
      </c>
      <c r="R37" s="20" t="s">
        <v>481</v>
      </c>
      <c r="S37" s="18" t="n">
        <v>385.75910875</v>
      </c>
      <c r="T37" s="20" t="n">
        <v>9.06546122</v>
      </c>
    </row>
    <row r="38" spans="1:20">
      <c r="A38" s="15" t="s">
        <v>513</v>
      </c>
      <c r="B38" s="17" t="n">
        <v>5860</v>
      </c>
      <c r="C38" s="18">
        <f>(19.0/B38*100)</f>
        <v/>
      </c>
      <c r="D38" s="19" t="n">
        <v>5841</v>
      </c>
      <c r="E38" s="18" t="n">
        <v>513.6125893</v>
      </c>
      <c r="F38" s="20" t="n">
        <v>2.80317998</v>
      </c>
      <c r="G38" s="18" t="n">
        <v>515.1392998600001</v>
      </c>
      <c r="H38" s="20" t="n">
        <v>6.30940989</v>
      </c>
      <c r="I38" s="18" t="n">
        <v>487.08352273</v>
      </c>
      <c r="J38" s="20" t="n">
        <v>11.8431099</v>
      </c>
      <c r="K38" s="18" t="n">
        <v>464.66093895</v>
      </c>
      <c r="L38" s="20" t="n">
        <v>6.12978698</v>
      </c>
      <c r="M38" s="18" t="s">
        <v>481</v>
      </c>
      <c r="N38" s="20" t="s">
        <v>481</v>
      </c>
      <c r="O38" s="18" t="s">
        <v>481</v>
      </c>
      <c r="P38" s="20" t="s">
        <v>481</v>
      </c>
      <c r="Q38" s="18" t="s">
        <v>481</v>
      </c>
      <c r="R38" s="20" t="s">
        <v>481</v>
      </c>
      <c r="S38" s="18" t="n">
        <v>422.1567858</v>
      </c>
      <c r="T38" s="20" t="n">
        <v>9.27470166</v>
      </c>
    </row>
    <row r="39" spans="1:20">
      <c r="A39" s="15" t="s">
        <v>514</v>
      </c>
      <c r="B39" s="17" t="n">
        <v>5895</v>
      </c>
      <c r="C39" s="18">
        <f>(33.0/B39*100)</f>
        <v/>
      </c>
      <c r="D39" s="19" t="n">
        <v>5862</v>
      </c>
      <c r="E39" s="18" t="n">
        <v>438.12513499</v>
      </c>
      <c r="F39" s="20" t="n">
        <v>4.32694143</v>
      </c>
      <c r="G39" s="18" t="n">
        <v>419.08712014</v>
      </c>
      <c r="H39" s="20" t="n">
        <v>4.77603417</v>
      </c>
      <c r="I39" s="18" t="n">
        <v>441.23761822</v>
      </c>
      <c r="J39" s="20" t="n">
        <v>4.75196269</v>
      </c>
      <c r="K39" s="18" t="n">
        <v>385.47949857</v>
      </c>
      <c r="L39" s="20" t="n">
        <v>4.83386138</v>
      </c>
      <c r="M39" s="18" t="s">
        <v>481</v>
      </c>
      <c r="N39" s="20" t="s">
        <v>481</v>
      </c>
      <c r="O39" s="18" t="s">
        <v>481</v>
      </c>
      <c r="P39" s="20" t="s">
        <v>481</v>
      </c>
      <c r="Q39" s="18" t="s">
        <v>481</v>
      </c>
      <c r="R39" s="20" t="s">
        <v>481</v>
      </c>
      <c r="S39" s="18" t="n">
        <v>367.40764502</v>
      </c>
      <c r="T39" s="20" t="n">
        <v>7.85196935</v>
      </c>
    </row>
    <row r="40" spans="1:20">
      <c r="A40" s="15" t="s">
        <v>515</v>
      </c>
      <c r="B40" s="17" t="n">
        <v>14157</v>
      </c>
      <c r="C40" s="18">
        <f>(347.0/B40*100)</f>
        <v/>
      </c>
      <c r="D40" s="19" t="n">
        <v>13810</v>
      </c>
      <c r="E40" s="18" t="n">
        <v>513.72514914</v>
      </c>
      <c r="F40" s="20" t="n">
        <v>3.28317988</v>
      </c>
      <c r="G40" s="18" t="n">
        <v>524.2199411</v>
      </c>
      <c r="H40" s="20" t="n">
        <v>3.41170928</v>
      </c>
      <c r="I40" s="18" t="n">
        <v>516.18507743</v>
      </c>
      <c r="J40" s="20" t="n">
        <v>5.06132489</v>
      </c>
      <c r="K40" s="18" t="n">
        <v>416.91840949</v>
      </c>
      <c r="L40" s="20" t="n">
        <v>5.41821047</v>
      </c>
      <c r="M40" s="18" t="s">
        <v>481</v>
      </c>
      <c r="N40" s="20" t="s">
        <v>481</v>
      </c>
      <c r="O40" s="18" t="s">
        <v>481</v>
      </c>
      <c r="P40" s="20" t="s">
        <v>481</v>
      </c>
      <c r="Q40" s="18" t="s">
        <v>481</v>
      </c>
      <c r="R40" s="20" t="s">
        <v>481</v>
      </c>
      <c r="S40" s="18" t="n">
        <v>408.04102303</v>
      </c>
      <c r="T40" s="20" t="n">
        <v>7.04045685</v>
      </c>
    </row>
    <row r="41" spans="1:20">
      <c r="A41" s="15" t="s">
        <v>516</v>
      </c>
      <c r="B41" s="17" t="n">
        <v>5712</v>
      </c>
      <c r="C41" s="18">
        <f>(47.0/B41*100)</f>
        <v/>
      </c>
      <c r="D41" s="19" t="n">
        <v>5665</v>
      </c>
      <c r="E41" s="18" t="n">
        <v>468.60390003</v>
      </c>
      <c r="F41" s="20" t="n">
        <v>5.11780354</v>
      </c>
      <c r="G41" s="18" t="n">
        <v>516.30472391</v>
      </c>
      <c r="H41" s="20" t="n">
        <v>3.07093805</v>
      </c>
      <c r="I41" s="18" t="n">
        <v>517.1779476</v>
      </c>
      <c r="J41" s="20" t="n">
        <v>4.4234197</v>
      </c>
      <c r="K41" s="18" t="n">
        <v>459.44925532</v>
      </c>
      <c r="L41" s="20" t="n">
        <v>6.97383659</v>
      </c>
      <c r="M41" s="18" t="s">
        <v>481</v>
      </c>
      <c r="N41" s="20" t="s">
        <v>481</v>
      </c>
      <c r="O41" s="18" t="n">
        <v>387.44235424</v>
      </c>
      <c r="P41" s="20" t="n">
        <v>14.52510266</v>
      </c>
      <c r="Q41" s="18" t="s">
        <v>481</v>
      </c>
      <c r="R41" s="20" t="s">
        <v>481</v>
      </c>
      <c r="S41" s="18" t="n">
        <v>401.46584558</v>
      </c>
      <c r="T41" s="20" t="n">
        <v>13.28867448</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375.7451021</v>
      </c>
      <c r="P45" s="20" t="n">
        <v>2.64238063</v>
      </c>
      <c r="Q45" s="18" t="s">
        <v>481</v>
      </c>
      <c r="R45" s="20" t="s">
        <v>481</v>
      </c>
      <c r="S45" s="18" t="s">
        <v>481</v>
      </c>
      <c r="T45" s="20" t="s">
        <v>481</v>
      </c>
    </row>
    <row r="46" spans="1:20">
      <c r="A46" s="15" t="s">
        <v>521</v>
      </c>
      <c r="B46" s="17" t="n">
        <v>23141</v>
      </c>
      <c r="C46" s="18">
        <f>(1779.0/B46*100)</f>
        <v/>
      </c>
      <c r="D46" s="19" t="n">
        <v>21362</v>
      </c>
      <c r="E46" s="18" t="n">
        <v>424.8894615</v>
      </c>
      <c r="F46" s="20" t="n">
        <v>2.6153484</v>
      </c>
      <c r="G46" s="18" t="n">
        <v>383.00149698</v>
      </c>
      <c r="H46" s="20" t="n">
        <v>3.45681396</v>
      </c>
      <c r="I46" s="18" t="n">
        <v>383.27121281</v>
      </c>
      <c r="J46" s="20" t="n">
        <v>6.15605028</v>
      </c>
      <c r="K46" s="18" t="n">
        <v>359.91868086</v>
      </c>
      <c r="L46" s="20" t="n">
        <v>2.81680407</v>
      </c>
      <c r="M46" s="18" t="s">
        <v>481</v>
      </c>
      <c r="N46" s="20" t="s">
        <v>481</v>
      </c>
      <c r="O46" s="18" t="s">
        <v>481</v>
      </c>
      <c r="P46" s="20" t="s">
        <v>481</v>
      </c>
      <c r="Q46" s="18" t="s">
        <v>481</v>
      </c>
      <c r="R46" s="20" t="s">
        <v>481</v>
      </c>
      <c r="S46" s="18" t="n">
        <v>357.324327</v>
      </c>
      <c r="T46" s="20" t="n">
        <v>3.39147652</v>
      </c>
    </row>
    <row r="47" spans="1:20">
      <c r="A47" s="15" t="s">
        <v>522</v>
      </c>
      <c r="B47" s="17" t="n">
        <v>5928</v>
      </c>
      <c r="C47" s="18">
        <f>(184.0/B47*100)</f>
        <v/>
      </c>
      <c r="D47" s="19" t="n">
        <v>5744</v>
      </c>
      <c r="E47" s="18" t="n">
        <v>480.27589198</v>
      </c>
      <c r="F47" s="20" t="n">
        <v>4.47667372</v>
      </c>
      <c r="G47" s="18" t="n">
        <v>431.12522561</v>
      </c>
      <c r="H47" s="20" t="n">
        <v>4.14208825</v>
      </c>
      <c r="I47" s="18" t="n">
        <v>447.9582159</v>
      </c>
      <c r="J47" s="20" t="n">
        <v>5.02226023</v>
      </c>
      <c r="K47" s="18" t="n">
        <v>360.05308982</v>
      </c>
      <c r="L47" s="20" t="n">
        <v>5.38667889</v>
      </c>
      <c r="M47" s="18" t="s">
        <v>481</v>
      </c>
      <c r="N47" s="20" t="s">
        <v>481</v>
      </c>
      <c r="O47" s="18" t="s">
        <v>481</v>
      </c>
      <c r="P47" s="20" t="s">
        <v>481</v>
      </c>
      <c r="Q47" s="18" t="s">
        <v>481</v>
      </c>
      <c r="R47" s="20" t="s">
        <v>481</v>
      </c>
      <c r="S47" s="18" t="n">
        <v>383.34878906</v>
      </c>
      <c r="T47" s="20" t="n">
        <v>7.53612693</v>
      </c>
    </row>
    <row r="48" spans="1:20">
      <c r="A48" s="15" t="s">
        <v>523</v>
      </c>
      <c r="B48" s="17" t="n">
        <v>9841</v>
      </c>
      <c r="C48" s="18">
        <f>(7.0/B48*100)</f>
        <v/>
      </c>
      <c r="D48" s="19" t="n">
        <v>9834</v>
      </c>
      <c r="E48" s="18" t="n">
        <v>537.22671316</v>
      </c>
      <c r="F48" s="20" t="n">
        <v>4.08909329</v>
      </c>
      <c r="G48" s="18" t="n">
        <v>505.65960876</v>
      </c>
      <c r="H48" s="20" t="n">
        <v>6.18797343</v>
      </c>
      <c r="I48" s="18" t="n">
        <v>474.64157854</v>
      </c>
      <c r="J48" s="20" t="n">
        <v>10.85663149</v>
      </c>
      <c r="K48" s="18" t="n">
        <v>473.92730449</v>
      </c>
      <c r="L48" s="20" t="n">
        <v>6.76556062</v>
      </c>
      <c r="M48" s="18" t="s">
        <v>481</v>
      </c>
      <c r="N48" s="20" t="s">
        <v>481</v>
      </c>
      <c r="O48" s="18" t="s">
        <v>481</v>
      </c>
      <c r="P48" s="20" t="s">
        <v>481</v>
      </c>
      <c r="Q48" s="18" t="s">
        <v>481</v>
      </c>
      <c r="R48" s="20" t="s">
        <v>481</v>
      </c>
      <c r="S48" s="18" t="n">
        <v>389.56105582</v>
      </c>
      <c r="T48" s="20" t="n">
        <v>18.45984664</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432.22624802</v>
      </c>
      <c r="P49" s="20" t="n">
        <v>2.8653235</v>
      </c>
      <c r="Q49" s="18" t="s">
        <v>481</v>
      </c>
      <c r="R49" s="20" t="s">
        <v>481</v>
      </c>
      <c r="S49" s="18" t="s">
        <v>481</v>
      </c>
      <c r="T49" s="20" t="s">
        <v>481</v>
      </c>
    </row>
    <row r="50" spans="1:20">
      <c r="A50" s="15" t="s">
        <v>525</v>
      </c>
      <c r="B50" s="17" t="n">
        <v>11795</v>
      </c>
      <c r="C50" s="18">
        <f>(250.0/B50*100)</f>
        <v/>
      </c>
      <c r="D50" s="19" t="n">
        <v>11545</v>
      </c>
      <c r="E50" s="18" t="n">
        <v>433.8271988</v>
      </c>
      <c r="F50" s="20" t="n">
        <v>2.36680623</v>
      </c>
      <c r="G50" s="18" t="n">
        <v>397.14463006</v>
      </c>
      <c r="H50" s="20" t="n">
        <v>2.87036378</v>
      </c>
      <c r="I50" s="18" t="n">
        <v>387.61283282</v>
      </c>
      <c r="J50" s="20" t="n">
        <v>5.88668055</v>
      </c>
      <c r="K50" s="18" t="n">
        <v>366.2364289</v>
      </c>
      <c r="L50" s="20" t="n">
        <v>5.08072233</v>
      </c>
      <c r="M50" s="18" t="s">
        <v>481</v>
      </c>
      <c r="N50" s="20" t="s">
        <v>481</v>
      </c>
      <c r="O50" s="18" t="s">
        <v>481</v>
      </c>
      <c r="P50" s="20" t="s">
        <v>481</v>
      </c>
      <c r="Q50" s="18" t="s">
        <v>481</v>
      </c>
      <c r="R50" s="20" t="s">
        <v>481</v>
      </c>
      <c r="S50" s="18" t="n">
        <v>366.61344568</v>
      </c>
      <c r="T50" s="20" t="n">
        <v>6.82659452</v>
      </c>
    </row>
    <row r="51" spans="1:20">
      <c r="A51" s="15" t="s">
        <v>526</v>
      </c>
      <c r="B51" s="17" t="n">
        <v>6866</v>
      </c>
      <c r="C51" s="18">
        <f>(112.0/B51*100)</f>
        <v/>
      </c>
      <c r="D51" s="19" t="n">
        <v>6754</v>
      </c>
      <c r="E51" s="18" t="n">
        <v>435.99564841</v>
      </c>
      <c r="F51" s="20" t="n">
        <v>3.04687862</v>
      </c>
      <c r="G51" s="18" t="n">
        <v>418.12980558</v>
      </c>
      <c r="H51" s="20" t="n">
        <v>2.24269007</v>
      </c>
      <c r="I51" s="18" t="n">
        <v>418.59935105</v>
      </c>
      <c r="J51" s="20" t="n">
        <v>3.07567509</v>
      </c>
      <c r="K51" s="18" t="n">
        <v>378.20734752</v>
      </c>
      <c r="L51" s="20" t="n">
        <v>5.77389018</v>
      </c>
      <c r="M51" s="18" t="s">
        <v>481</v>
      </c>
      <c r="N51" s="20" t="s">
        <v>481</v>
      </c>
      <c r="O51" s="18" t="n">
        <v>410.85572185</v>
      </c>
      <c r="P51" s="20" t="n">
        <v>3.7997542</v>
      </c>
      <c r="Q51" s="18" t="s">
        <v>481</v>
      </c>
      <c r="R51" s="20" t="s">
        <v>481</v>
      </c>
      <c r="S51" s="18" t="n">
        <v>376.62263118</v>
      </c>
      <c r="T51" s="20" t="n">
        <v>5.23100709</v>
      </c>
    </row>
    <row r="52" spans="1:20">
      <c r="A52" s="15" t="s">
        <v>527</v>
      </c>
      <c r="B52" s="17" t="n">
        <v>5809</v>
      </c>
      <c r="C52" s="18">
        <f>(85.0/B52*100)</f>
        <v/>
      </c>
      <c r="D52" s="19" t="n">
        <v>5724</v>
      </c>
      <c r="E52" s="18" t="n">
        <v>491.54502964</v>
      </c>
      <c r="F52" s="20" t="n">
        <v>2.4739713</v>
      </c>
      <c r="G52" s="18" t="n">
        <v>461.92785585</v>
      </c>
      <c r="H52" s="20" t="n">
        <v>4.58142424</v>
      </c>
      <c r="I52" s="18" t="n">
        <v>437.48891013</v>
      </c>
      <c r="J52" s="20" t="n">
        <v>7.70748044</v>
      </c>
      <c r="K52" s="18" t="n">
        <v>406.80210678</v>
      </c>
      <c r="L52" s="20" t="n">
        <v>4.41129799</v>
      </c>
      <c r="M52" s="18" t="s">
        <v>481</v>
      </c>
      <c r="N52" s="20" t="s">
        <v>481</v>
      </c>
      <c r="O52" s="18" t="s">
        <v>481</v>
      </c>
      <c r="P52" s="20" t="s">
        <v>481</v>
      </c>
      <c r="Q52" s="18" t="s">
        <v>481</v>
      </c>
      <c r="R52" s="20" t="s">
        <v>481</v>
      </c>
      <c r="S52" s="18" t="n">
        <v>415.29900926</v>
      </c>
      <c r="T52" s="20" t="n">
        <v>8.606808210000001</v>
      </c>
    </row>
    <row r="53" spans="1:20">
      <c r="A53" s="15" t="s">
        <v>528</v>
      </c>
      <c r="B53" s="17" t="n">
        <v>5571</v>
      </c>
      <c r="C53" s="18">
        <f>(90.0/B53*100)</f>
        <v/>
      </c>
      <c r="D53" s="19" t="n">
        <v>5481</v>
      </c>
      <c r="E53" s="18" t="n">
        <v>430.01307751</v>
      </c>
      <c r="F53" s="20" t="n">
        <v>2.22474468</v>
      </c>
      <c r="G53" s="18" t="n">
        <v>424.71712082</v>
      </c>
      <c r="H53" s="20" t="n">
        <v>2.37720042</v>
      </c>
      <c r="I53" s="18" t="n">
        <v>481.30654808</v>
      </c>
      <c r="J53" s="20" t="n">
        <v>2.78824667</v>
      </c>
      <c r="K53" s="18" t="n">
        <v>364.85181761</v>
      </c>
      <c r="L53" s="20" t="n">
        <v>4.50102235</v>
      </c>
      <c r="M53" s="18" t="s">
        <v>481</v>
      </c>
      <c r="N53" s="20" t="s">
        <v>481</v>
      </c>
      <c r="O53" s="18" t="s">
        <v>481</v>
      </c>
      <c r="P53" s="20" t="s">
        <v>481</v>
      </c>
      <c r="Q53" s="18" t="s">
        <v>481</v>
      </c>
      <c r="R53" s="20" t="s">
        <v>481</v>
      </c>
      <c r="S53" s="18" t="n">
        <v>366.40079432</v>
      </c>
      <c r="T53" s="20" t="n">
        <v>7.94442349</v>
      </c>
    </row>
    <row r="54" spans="1:20">
      <c r="A54" s="15" t="s">
        <v>529</v>
      </c>
      <c r="B54" s="17" t="n">
        <v>4740</v>
      </c>
      <c r="C54" s="18">
        <f>(245.0/B54*100)</f>
        <v/>
      </c>
      <c r="D54" s="19" t="n">
        <v>4495</v>
      </c>
      <c r="E54" s="18" t="n">
        <v>360.35589391</v>
      </c>
      <c r="F54" s="20" t="n">
        <v>3.92150068</v>
      </c>
      <c r="G54" s="18" t="n">
        <v>326.86289972</v>
      </c>
      <c r="H54" s="20" t="n">
        <v>3.01261305</v>
      </c>
      <c r="I54" s="18" t="n">
        <v>315.71475593</v>
      </c>
      <c r="J54" s="20" t="n">
        <v>3.98668436</v>
      </c>
      <c r="K54" s="18" t="n">
        <v>278.77265964</v>
      </c>
      <c r="L54" s="20" t="n">
        <v>5.07122961</v>
      </c>
      <c r="M54" s="18" t="s">
        <v>481</v>
      </c>
      <c r="N54" s="20" t="s">
        <v>481</v>
      </c>
      <c r="O54" s="18" t="s">
        <v>481</v>
      </c>
      <c r="P54" s="20" t="s">
        <v>481</v>
      </c>
      <c r="Q54" s="18" t="s">
        <v>481</v>
      </c>
      <c r="R54" s="20" t="s">
        <v>481</v>
      </c>
      <c r="S54" s="18" t="n">
        <v>285.87291254</v>
      </c>
      <c r="T54" s="20" t="n">
        <v>5.42526948</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411.13152395</v>
      </c>
      <c r="P55" s="20" t="n">
        <v>2.41692503</v>
      </c>
      <c r="Q55" s="18" t="s">
        <v>481</v>
      </c>
      <c r="R55" s="20" t="s">
        <v>481</v>
      </c>
      <c r="S55" s="18" t="s">
        <v>481</v>
      </c>
      <c r="T55" s="20" t="s">
        <v>481</v>
      </c>
    </row>
    <row r="56" spans="1:20">
      <c r="A56" s="15" t="s">
        <v>531</v>
      </c>
      <c r="B56" s="17" t="n">
        <v>5359</v>
      </c>
      <c r="C56" s="18">
        <f>(77.0/B56*100)</f>
        <v/>
      </c>
      <c r="D56" s="19" t="n">
        <v>5282</v>
      </c>
      <c r="E56" s="18" t="n">
        <v>499.04405955</v>
      </c>
      <c r="F56" s="20" t="n">
        <v>6.13174322</v>
      </c>
      <c r="G56" s="18" t="n">
        <v>521.59175023</v>
      </c>
      <c r="H56" s="20" t="n">
        <v>3.07192272</v>
      </c>
      <c r="I56" s="18" t="n">
        <v>553.1705991699999</v>
      </c>
      <c r="J56" s="20" t="n">
        <v>3.15784684</v>
      </c>
      <c r="K56" s="18" t="n">
        <v>497.58677807</v>
      </c>
      <c r="L56" s="20" t="n">
        <v>2.76536198</v>
      </c>
      <c r="M56" s="18" t="s">
        <v>481</v>
      </c>
      <c r="N56" s="20" t="s">
        <v>481</v>
      </c>
      <c r="O56" s="18" t="s">
        <v>481</v>
      </c>
      <c r="P56" s="20" t="s">
        <v>481</v>
      </c>
      <c r="Q56" s="18" t="s">
        <v>481</v>
      </c>
      <c r="R56" s="20" t="s">
        <v>481</v>
      </c>
      <c r="S56" s="18" t="n">
        <v>490.08117306</v>
      </c>
      <c r="T56" s="20" t="n">
        <v>14.69030179</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403.09974532</v>
      </c>
      <c r="P57" s="20" t="n">
        <v>2.56579015</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408.6691134</v>
      </c>
      <c r="P58" s="20" t="n">
        <v>2.67440156</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378.44218506</v>
      </c>
      <c r="P59" s="20" t="n">
        <v>1.6995879</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386.48537246</v>
      </c>
      <c r="P60" s="20" t="n">
        <v>3.39522632</v>
      </c>
      <c r="Q60" s="18" t="s">
        <v>481</v>
      </c>
      <c r="R60" s="20" t="s">
        <v>481</v>
      </c>
      <c r="S60" s="18" t="s">
        <v>481</v>
      </c>
      <c r="T60" s="20" t="s">
        <v>481</v>
      </c>
    </row>
    <row r="61" spans="1:20">
      <c r="A61" s="15" t="s">
        <v>536</v>
      </c>
      <c r="B61" s="17" t="n">
        <v>6525</v>
      </c>
      <c r="C61" s="18">
        <f>(148.0/B61*100)</f>
        <v/>
      </c>
      <c r="D61" s="19" t="n">
        <v>6377</v>
      </c>
      <c r="E61" s="18" t="n">
        <v>491.70577307</v>
      </c>
      <c r="F61" s="20" t="n">
        <v>2.81873909</v>
      </c>
      <c r="G61" s="18" t="n">
        <v>452.18173231</v>
      </c>
      <c r="H61" s="20" t="n">
        <v>2.97664244</v>
      </c>
      <c r="I61" s="18" t="n">
        <v>480.3300407</v>
      </c>
      <c r="J61" s="20" t="n">
        <v>4.19354798</v>
      </c>
      <c r="K61" s="18" t="n">
        <v>399.48570032</v>
      </c>
      <c r="L61" s="20" t="n">
        <v>8.489439689999999</v>
      </c>
      <c r="M61" s="18" t="s">
        <v>481</v>
      </c>
      <c r="N61" s="20" t="s">
        <v>481</v>
      </c>
      <c r="O61" s="18" t="s">
        <v>481</v>
      </c>
      <c r="P61" s="20" t="s">
        <v>481</v>
      </c>
      <c r="Q61" s="18" t="s">
        <v>481</v>
      </c>
      <c r="R61" s="20" t="s">
        <v>481</v>
      </c>
      <c r="S61" s="18" t="n">
        <v>404.2151217</v>
      </c>
      <c r="T61" s="20" t="n">
        <v>8.9071005</v>
      </c>
    </row>
    <row r="62" spans="1:20">
      <c r="A62" s="15" t="s">
        <v>537</v>
      </c>
      <c r="B62" s="17" t="n">
        <v>4476</v>
      </c>
      <c r="C62" s="18">
        <f>(3.0/B62*100)</f>
        <v/>
      </c>
      <c r="D62" s="19" t="n">
        <v>4473</v>
      </c>
      <c r="E62" s="18" t="n">
        <v>538.87979896</v>
      </c>
      <c r="F62" s="20" t="n">
        <v>1.41855326</v>
      </c>
      <c r="G62" s="18" t="n">
        <v>521.67821394</v>
      </c>
      <c r="H62" s="20" t="n">
        <v>2.2788434</v>
      </c>
      <c r="I62" s="18" t="n">
        <v>525.39536954</v>
      </c>
      <c r="J62" s="20" t="n">
        <v>4.36488483</v>
      </c>
      <c r="K62" s="18" t="n">
        <v>503.48911723</v>
      </c>
      <c r="L62" s="20" t="n">
        <v>3.96725872</v>
      </c>
      <c r="M62" s="18" t="s">
        <v>481</v>
      </c>
      <c r="N62" s="20" t="s">
        <v>481</v>
      </c>
      <c r="O62" s="18" t="s">
        <v>481</v>
      </c>
      <c r="P62" s="20" t="s">
        <v>481</v>
      </c>
      <c r="Q62" s="18" t="s">
        <v>481</v>
      </c>
      <c r="R62" s="20" t="s">
        <v>481</v>
      </c>
      <c r="S62" s="18" t="n">
        <v>499.46958514</v>
      </c>
      <c r="T62" s="20" t="n">
        <v>19.80993472</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383.68238779</v>
      </c>
      <c r="P63" s="20" t="n">
        <v>1.24851448</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464.78196465</v>
      </c>
      <c r="P64" s="20" t="n">
        <v>1.64197035</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427.99780567</v>
      </c>
      <c r="P65" s="20" t="n">
        <v>1.97258457</v>
      </c>
      <c r="Q65" s="18" t="s">
        <v>481</v>
      </c>
      <c r="R65" s="20" t="s">
        <v>481</v>
      </c>
      <c r="S65" s="18" t="s">
        <v>481</v>
      </c>
      <c r="T65" s="20" t="s">
        <v>481</v>
      </c>
    </row>
    <row r="66" spans="1:20">
      <c r="A66" s="15" t="s">
        <v>541</v>
      </c>
      <c r="B66" s="17" t="n">
        <v>5665</v>
      </c>
      <c r="C66" s="18">
        <f>(80.0/B66*100)</f>
        <v/>
      </c>
      <c r="D66" s="19" t="n">
        <v>5585</v>
      </c>
      <c r="E66" s="18" t="n">
        <v>433.72122926</v>
      </c>
      <c r="F66" s="20" t="n">
        <v>1.81418107</v>
      </c>
      <c r="G66" s="18" t="n">
        <v>407.67201212</v>
      </c>
      <c r="H66" s="20" t="n">
        <v>2.08758241</v>
      </c>
      <c r="I66" s="18" t="n">
        <v>410.49966602</v>
      </c>
      <c r="J66" s="20" t="n">
        <v>5.04228146</v>
      </c>
      <c r="K66" s="18" t="n">
        <v>362.59924263</v>
      </c>
      <c r="L66" s="20" t="n">
        <v>3.29995091</v>
      </c>
      <c r="M66" s="18" t="s">
        <v>481</v>
      </c>
      <c r="N66" s="20" t="s">
        <v>481</v>
      </c>
      <c r="O66" s="18" t="s">
        <v>481</v>
      </c>
      <c r="P66" s="20" t="s">
        <v>481</v>
      </c>
      <c r="Q66" s="18" t="s">
        <v>481</v>
      </c>
      <c r="R66" s="20" t="s">
        <v>481</v>
      </c>
      <c r="S66" s="18" t="n">
        <v>356.75585878</v>
      </c>
      <c r="T66" s="20" t="n">
        <v>4.57190907</v>
      </c>
    </row>
    <row r="67" spans="1:20">
      <c r="A67" s="15" t="s">
        <v>542</v>
      </c>
      <c r="B67" s="17" t="n">
        <v>6971</v>
      </c>
      <c r="C67" s="18">
        <f>(408.0/B67*100)</f>
        <v/>
      </c>
      <c r="D67" s="19" t="n">
        <v>6563</v>
      </c>
      <c r="E67" s="18" t="n">
        <v>429.33583799</v>
      </c>
      <c r="F67" s="20" t="n">
        <v>3.13620265</v>
      </c>
      <c r="G67" s="18" t="n">
        <v>385.74936737</v>
      </c>
      <c r="H67" s="20" t="n">
        <v>2.30577901</v>
      </c>
      <c r="I67" s="18" t="n">
        <v>370.34557877</v>
      </c>
      <c r="J67" s="20" t="n">
        <v>3.18805096</v>
      </c>
      <c r="K67" s="18" t="n">
        <v>372.66261743</v>
      </c>
      <c r="L67" s="20" t="n">
        <v>5.67221433</v>
      </c>
      <c r="M67" s="18" t="s">
        <v>481</v>
      </c>
      <c r="N67" s="20" t="s">
        <v>481</v>
      </c>
      <c r="O67" s="18" t="s">
        <v>481</v>
      </c>
      <c r="P67" s="20" t="s">
        <v>481</v>
      </c>
      <c r="Q67" s="18" t="s">
        <v>481</v>
      </c>
      <c r="R67" s="20" t="s">
        <v>481</v>
      </c>
      <c r="S67" s="18" t="n">
        <v>337.16223201</v>
      </c>
      <c r="T67" s="20" t="n">
        <v>8.2745683</v>
      </c>
    </row>
    <row r="68" spans="1:20">
      <c r="A68" s="15" t="s">
        <v>543</v>
      </c>
      <c r="B68" s="17" t="n">
        <v>12083</v>
      </c>
      <c r="C68" s="18">
        <f>(29.0/B68*100)</f>
        <v/>
      </c>
      <c r="D68" s="19" t="n">
        <v>12054</v>
      </c>
      <c r="E68" s="18" t="n">
        <v>422.17479484</v>
      </c>
      <c r="F68" s="20" t="n">
        <v>1.82262602</v>
      </c>
      <c r="G68" s="18" t="n">
        <v>426.15483836</v>
      </c>
      <c r="H68" s="20" t="n">
        <v>1.64547407</v>
      </c>
      <c r="I68" s="18" t="n">
        <v>452.37207067</v>
      </c>
      <c r="J68" s="20" t="n">
        <v>2.39539314</v>
      </c>
      <c r="K68" s="18" t="n">
        <v>360.06770608</v>
      </c>
      <c r="L68" s="20" t="n">
        <v>2.26611851</v>
      </c>
      <c r="M68" s="18" t="s">
        <v>481</v>
      </c>
      <c r="N68" s="20" t="s">
        <v>481</v>
      </c>
      <c r="O68" s="18" t="s">
        <v>481</v>
      </c>
      <c r="P68" s="20" t="s">
        <v>481</v>
      </c>
      <c r="Q68" s="18" t="s">
        <v>481</v>
      </c>
      <c r="R68" s="20" t="s">
        <v>481</v>
      </c>
      <c r="S68" s="18" t="n">
        <v>373.28618249</v>
      </c>
      <c r="T68" s="20" t="n">
        <v>5.07198571</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434.88486177</v>
      </c>
      <c r="P69" s="20" t="n">
        <v>3.2334538</v>
      </c>
      <c r="Q69" s="18" t="s">
        <v>481</v>
      </c>
      <c r="R69" s="20" t="s">
        <v>481</v>
      </c>
      <c r="S69" s="18" t="s">
        <v>481</v>
      </c>
      <c r="T69" s="20" t="s">
        <v>481</v>
      </c>
    </row>
    <row r="70" spans="1:20">
      <c r="A70" s="15" t="s">
        <v>545</v>
      </c>
      <c r="B70" s="17" t="n">
        <v>6036</v>
      </c>
      <c r="C70" s="18">
        <f>(223.0/B70*100)</f>
        <v/>
      </c>
      <c r="D70" s="19" t="n">
        <v>5813</v>
      </c>
      <c r="E70" s="18" t="n">
        <v>504.76405986</v>
      </c>
      <c r="F70" s="20" t="n">
        <v>3.90662368</v>
      </c>
      <c r="G70" s="18" t="n">
        <v>481.90743148</v>
      </c>
      <c r="H70" s="20" t="n">
        <v>3.07966554</v>
      </c>
      <c r="I70" s="18" t="n">
        <v>500.0960501</v>
      </c>
      <c r="J70" s="20" t="n">
        <v>3.88972586</v>
      </c>
      <c r="K70" s="18" t="n">
        <v>430.55617704</v>
      </c>
      <c r="L70" s="20" t="n">
        <v>6.18638504</v>
      </c>
      <c r="M70" s="18" t="s">
        <v>481</v>
      </c>
      <c r="N70" s="20" t="s">
        <v>481</v>
      </c>
      <c r="O70" s="18" t="s">
        <v>481</v>
      </c>
      <c r="P70" s="20" t="s">
        <v>481</v>
      </c>
      <c r="Q70" s="18" t="s">
        <v>481</v>
      </c>
      <c r="R70" s="20" t="s">
        <v>481</v>
      </c>
      <c r="S70" s="18" t="n">
        <v>437.25123152</v>
      </c>
      <c r="T70" s="20" t="n">
        <v>8.220582780000001</v>
      </c>
    </row>
    <row r="71" spans="1:20">
      <c r="A71" s="15" t="s">
        <v>546</v>
      </c>
      <c r="B71" s="17" t="n">
        <v>6115</v>
      </c>
      <c r="C71" s="18">
        <f>(18.0/B71*100)</f>
        <v/>
      </c>
      <c r="D71" s="19" t="n">
        <v>6097</v>
      </c>
      <c r="E71" s="18" t="n">
        <v>495.92951212</v>
      </c>
      <c r="F71" s="20" t="n">
        <v>3.11216161</v>
      </c>
      <c r="G71" s="18" t="n">
        <v>576.77338232</v>
      </c>
      <c r="H71" s="20" t="n">
        <v>1.6117756</v>
      </c>
      <c r="I71" s="18" t="n">
        <v>586.27655555</v>
      </c>
      <c r="J71" s="20" t="n">
        <v>2.79599678</v>
      </c>
      <c r="K71" s="18" t="n">
        <v>447.86971773</v>
      </c>
      <c r="L71" s="20" t="n">
        <v>5.77573086</v>
      </c>
      <c r="M71" s="18" t="s">
        <v>481</v>
      </c>
      <c r="N71" s="20" t="s">
        <v>481</v>
      </c>
      <c r="O71" s="18" t="s">
        <v>481</v>
      </c>
      <c r="P71" s="20" t="s">
        <v>481</v>
      </c>
      <c r="Q71" s="18" t="s">
        <v>481</v>
      </c>
      <c r="R71" s="20" t="s">
        <v>481</v>
      </c>
      <c r="S71" s="18" t="n">
        <v>442.25675032</v>
      </c>
      <c r="T71" s="20" t="n">
        <v>16.18592995</v>
      </c>
    </row>
    <row r="72" spans="1:20">
      <c r="A72" s="15" t="s">
        <v>547</v>
      </c>
      <c r="B72" s="17" t="n">
        <v>7708</v>
      </c>
      <c r="C72" s="18">
        <f>(6.0/B72*100)</f>
        <v/>
      </c>
      <c r="D72" s="19" t="n">
        <v>7702</v>
      </c>
      <c r="E72" s="18" t="n">
        <v>554.32549081</v>
      </c>
      <c r="F72" s="20" t="n">
        <v>2.73164085</v>
      </c>
      <c r="G72" s="18" t="n">
        <v>498.03271124</v>
      </c>
      <c r="H72" s="20" t="n">
        <v>4.38957739</v>
      </c>
      <c r="I72" s="18" t="n">
        <v>493.45726826</v>
      </c>
      <c r="J72" s="20" t="n">
        <v>5.79234024</v>
      </c>
      <c r="K72" s="18" t="n">
        <v>463.18161523</v>
      </c>
      <c r="L72" s="20" t="n">
        <v>7.36450904</v>
      </c>
      <c r="M72" s="18" t="s">
        <v>481</v>
      </c>
      <c r="N72" s="20" t="s">
        <v>481</v>
      </c>
      <c r="O72" s="18" t="s">
        <v>481</v>
      </c>
      <c r="P72" s="20" t="s">
        <v>481</v>
      </c>
      <c r="Q72" s="18" t="s">
        <v>481</v>
      </c>
      <c r="R72" s="20" t="s">
        <v>481</v>
      </c>
      <c r="S72" s="18" t="n">
        <v>444.75691765</v>
      </c>
      <c r="T72" s="20" t="n">
        <v>22.43172717</v>
      </c>
    </row>
    <row r="73" spans="1:20">
      <c r="A73" s="15" t="s">
        <v>548</v>
      </c>
      <c r="B73" s="17" t="n">
        <v>8249</v>
      </c>
      <c r="C73" s="18">
        <f>(156.0/B73*100)</f>
        <v/>
      </c>
      <c r="D73" s="19" t="n">
        <v>8093</v>
      </c>
      <c r="E73" s="18" t="n">
        <v>443.51861175</v>
      </c>
      <c r="F73" s="20" t="n">
        <v>3.7637657</v>
      </c>
      <c r="G73" s="18" t="n">
        <v>411.8374922</v>
      </c>
      <c r="H73" s="20" t="n">
        <v>2.85517071</v>
      </c>
      <c r="I73" s="18" t="n">
        <v>415.293696</v>
      </c>
      <c r="J73" s="20" t="n">
        <v>5.85437536</v>
      </c>
      <c r="K73" s="18" t="n">
        <v>381.36943253</v>
      </c>
      <c r="L73" s="20" t="n">
        <v>3.27949389</v>
      </c>
      <c r="M73" s="18" t="s">
        <v>481</v>
      </c>
      <c r="N73" s="20" t="s">
        <v>481</v>
      </c>
      <c r="O73" s="18" t="s">
        <v>481</v>
      </c>
      <c r="P73" s="20" t="s">
        <v>481</v>
      </c>
      <c r="Q73" s="18" t="s">
        <v>481</v>
      </c>
      <c r="R73" s="20" t="s">
        <v>481</v>
      </c>
      <c r="S73" s="18" t="n">
        <v>380.98472664</v>
      </c>
      <c r="T73" s="20" t="n">
        <v>12.37693776</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424.59045417</v>
      </c>
      <c r="P74" s="20" t="n">
        <v>1.40919814</v>
      </c>
      <c r="Q74" s="18" t="s">
        <v>481</v>
      </c>
      <c r="R74" s="20" t="s">
        <v>481</v>
      </c>
      <c r="S74" s="18" t="s">
        <v>481</v>
      </c>
      <c r="T74" s="20" t="s">
        <v>481</v>
      </c>
    </row>
    <row r="75" spans="1:20">
      <c r="A75" s="15" t="s">
        <v>550</v>
      </c>
      <c r="B75" s="17" t="n">
        <v>5375</v>
      </c>
      <c r="C75" s="18">
        <f>(246.0/B75*100)</f>
        <v/>
      </c>
      <c r="D75" s="19" t="n">
        <v>5129</v>
      </c>
      <c r="E75" s="18" t="n">
        <v>397.56103008</v>
      </c>
      <c r="F75" s="20" t="n">
        <v>2.50514526</v>
      </c>
      <c r="G75" s="18" t="n">
        <v>378.85132481</v>
      </c>
      <c r="H75" s="20" t="n">
        <v>2.92730532</v>
      </c>
      <c r="I75" s="18" t="n">
        <v>375.6557985</v>
      </c>
      <c r="J75" s="20" t="n">
        <v>4.18940399</v>
      </c>
      <c r="K75" s="18" t="n">
        <v>356.06172199</v>
      </c>
      <c r="L75" s="20" t="n">
        <v>4.70057819</v>
      </c>
      <c r="M75" s="18" t="s">
        <v>481</v>
      </c>
      <c r="N75" s="20" t="s">
        <v>481</v>
      </c>
      <c r="O75" s="18" t="s">
        <v>481</v>
      </c>
      <c r="P75" s="20" t="s">
        <v>481</v>
      </c>
      <c r="Q75" s="18" t="s">
        <v>481</v>
      </c>
      <c r="R75" s="20" t="s">
        <v>481</v>
      </c>
      <c r="S75" s="18" t="n">
        <v>356.28902676</v>
      </c>
      <c r="T75" s="20" t="n">
        <v>6.45044611</v>
      </c>
    </row>
    <row r="76" spans="1:20">
      <c r="A76" s="15" t="s">
        <v>551</v>
      </c>
      <c r="B76" s="17" t="n">
        <v>14167</v>
      </c>
      <c r="C76" s="18">
        <f>(232.0/B76*100)</f>
        <v/>
      </c>
      <c r="D76" s="19" t="n">
        <v>13935</v>
      </c>
      <c r="E76" s="18" t="n">
        <v>438.32411993</v>
      </c>
      <c r="F76" s="20" t="n">
        <v>2.89387861</v>
      </c>
      <c r="G76" s="18" t="n">
        <v>437.73615138</v>
      </c>
      <c r="H76" s="20" t="n">
        <v>2.92038744</v>
      </c>
      <c r="I76" s="18" t="n">
        <v>464.12126175</v>
      </c>
      <c r="J76" s="20" t="n">
        <v>4.27536305</v>
      </c>
      <c r="K76" s="18" t="n">
        <v>405.76526183</v>
      </c>
      <c r="L76" s="20" t="n">
        <v>4.20293438</v>
      </c>
      <c r="M76" s="18" t="s">
        <v>481</v>
      </c>
      <c r="N76" s="20" t="s">
        <v>481</v>
      </c>
      <c r="O76" s="18" t="s">
        <v>481</v>
      </c>
      <c r="P76" s="20" t="s">
        <v>481</v>
      </c>
      <c r="Q76" s="18" t="s">
        <v>481</v>
      </c>
      <c r="R76" s="20" t="s">
        <v>481</v>
      </c>
      <c r="S76" s="18" t="n">
        <v>365.49086636</v>
      </c>
      <c r="T76" s="20" t="n">
        <v>8.01607553</v>
      </c>
    </row>
    <row r="77" spans="1:20">
      <c r="A77" s="15" t="s">
        <v>552</v>
      </c>
      <c r="B77" s="17" t="n">
        <v>6062</v>
      </c>
      <c r="C77" s="18">
        <f>(175.0/B77*100)</f>
        <v/>
      </c>
      <c r="D77" s="19" t="n">
        <v>5887</v>
      </c>
      <c r="E77" s="18" t="n">
        <v>455.5093673</v>
      </c>
      <c r="F77" s="20" t="n">
        <v>2.9121213</v>
      </c>
      <c r="G77" s="18" t="n">
        <v>435.41376134</v>
      </c>
      <c r="H77" s="20" t="n">
        <v>2.39646171</v>
      </c>
      <c r="I77" s="18" t="n">
        <v>431.39605919</v>
      </c>
      <c r="J77" s="20" t="n">
        <v>5.82356948</v>
      </c>
      <c r="K77" s="18" t="n">
        <v>380.79678054</v>
      </c>
      <c r="L77" s="20" t="n">
        <v>4.91273858</v>
      </c>
      <c r="M77" s="18" t="s">
        <v>481</v>
      </c>
      <c r="N77" s="20" t="s">
        <v>481</v>
      </c>
      <c r="O77" s="18" t="s">
        <v>481</v>
      </c>
      <c r="P77" s="20" t="s">
        <v>481</v>
      </c>
      <c r="Q77" s="18" t="s">
        <v>481</v>
      </c>
      <c r="R77" s="20" t="s">
        <v>481</v>
      </c>
      <c r="S77" s="18" t="n">
        <v>397.27388473</v>
      </c>
      <c r="T77" s="20" t="n">
        <v>5.008502</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524.64451931</v>
      </c>
      <c r="P78" s="20" t="n">
        <v>3.91006783</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475.18659836</v>
      </c>
      <c r="P79" s="20" t="n">
        <v>6.280552</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456.48357586</v>
      </c>
      <c r="P80" s="20" t="n">
        <v>3.67164431</v>
      </c>
      <c r="Q80" s="18" t="s">
        <v>481</v>
      </c>
      <c r="R80" s="20" t="s">
        <v>481</v>
      </c>
      <c r="S80" s="18" t="s">
        <v>481</v>
      </c>
      <c r="T80" s="20" t="s">
        <v>481</v>
      </c>
    </row>
    <row r="81" spans="1:20">
      <c r="A81" s="23" t="s">
        <v>556</v>
      </c>
      <c r="B81" s="17" t="n">
        <v>8861</v>
      </c>
      <c r="C81" s="18">
        <f>(76.0/B81*100)</f>
        <v/>
      </c>
      <c r="D81" s="19" t="n">
        <v>8785</v>
      </c>
      <c r="E81" s="18" t="n">
        <v>456.74231276</v>
      </c>
      <c r="F81" s="20" t="n">
        <v>2.83189603</v>
      </c>
      <c r="G81" s="18" t="n">
        <v>439.44004859</v>
      </c>
      <c r="H81" s="20" t="n">
        <v>3.40812389</v>
      </c>
      <c r="I81" s="18" t="n">
        <v>464.81189679</v>
      </c>
      <c r="J81" s="20" t="n">
        <v>6.19151157</v>
      </c>
      <c r="K81" s="18" t="n">
        <v>388.66747204</v>
      </c>
      <c r="L81" s="20" t="n">
        <v>4.36642029</v>
      </c>
      <c r="M81" s="18" t="s">
        <v>481</v>
      </c>
      <c r="N81" s="20" t="s">
        <v>481</v>
      </c>
      <c r="O81" s="18" t="s">
        <v>481</v>
      </c>
      <c r="P81" s="20" t="s">
        <v>481</v>
      </c>
      <c r="Q81" s="18" t="s">
        <v>481</v>
      </c>
      <c r="R81" s="20" t="s">
        <v>481</v>
      </c>
      <c r="S81" s="18" t="n">
        <v>402.84823179</v>
      </c>
      <c r="T81" s="20" t="n">
        <v>15.46232758</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777</v>
      </c>
    </row>
    <row customHeight="1" ht="30" r="4" spans="1:20">
      <c r="A4" s="6" t="n"/>
      <c r="B4" s="7" t="s">
        <v>462</v>
      </c>
      <c r="C4" s="7" t="s">
        <v>463</v>
      </c>
      <c r="D4" s="8" t="s">
        <v>462</v>
      </c>
      <c r="E4" s="9" t="s">
        <v>774</v>
      </c>
      <c r="F4" s="10" t="n"/>
      <c r="G4" s="9" t="s">
        <v>775</v>
      </c>
      <c r="H4" s="10" t="n"/>
      <c r="I4" s="9" t="s">
        <v>776</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(534.0/B7*100)</f>
        <v/>
      </c>
      <c r="D7" s="19" t="n">
        <v>13996</v>
      </c>
      <c r="E7" s="18" t="n">
        <v>523.6231307</v>
      </c>
      <c r="F7" s="20" t="n">
        <v>1.83961412</v>
      </c>
      <c r="G7" s="18" t="n">
        <v>523.9139479299999</v>
      </c>
      <c r="H7" s="20" t="n">
        <v>2.45471191</v>
      </c>
      <c r="I7" s="18" t="n">
        <v>508.27830655</v>
      </c>
      <c r="J7" s="20" t="n">
        <v>4.48083301</v>
      </c>
      <c r="K7" s="18" t="n">
        <v>455.67136221</v>
      </c>
      <c r="L7" s="20" t="n">
        <v>3.03001341</v>
      </c>
      <c r="M7" s="18" t="s">
        <v>481</v>
      </c>
      <c r="N7" s="20" t="s">
        <v>481</v>
      </c>
      <c r="O7" s="18" t="s">
        <v>481</v>
      </c>
      <c r="P7" s="20" t="s">
        <v>481</v>
      </c>
      <c r="Q7" s="18" t="s">
        <v>481</v>
      </c>
      <c r="R7" s="20" t="s">
        <v>481</v>
      </c>
      <c r="S7" s="18" t="n">
        <v>457.10752123</v>
      </c>
      <c r="T7" s="20" t="n">
        <v>8.12324645</v>
      </c>
    </row>
    <row r="8" spans="1:20">
      <c r="A8" s="15" t="s">
        <v>483</v>
      </c>
      <c r="B8" s="17" t="n">
        <v>7007</v>
      </c>
      <c r="C8" s="18">
        <f>(46.0/B8*100)</f>
        <v/>
      </c>
      <c r="D8" s="19" t="n">
        <v>6961</v>
      </c>
      <c r="E8" s="18" t="n">
        <v>517.28667315</v>
      </c>
      <c r="F8" s="20" t="n">
        <v>2.53958874</v>
      </c>
      <c r="G8" s="18" t="n">
        <v>442.58089365</v>
      </c>
      <c r="H8" s="20" t="n">
        <v>6.210928</v>
      </c>
      <c r="I8" s="18" t="n">
        <v>423.56290741</v>
      </c>
      <c r="J8" s="20" t="n">
        <v>16.15737672</v>
      </c>
      <c r="K8" s="18" t="n">
        <v>425.98671044</v>
      </c>
      <c r="L8" s="20" t="n">
        <v>3.32108465</v>
      </c>
      <c r="M8" s="18" t="s">
        <v>481</v>
      </c>
      <c r="N8" s="20" t="s">
        <v>481</v>
      </c>
      <c r="O8" s="18" t="n">
        <v>368.48347797</v>
      </c>
      <c r="P8" s="20" t="n">
        <v>14.99112476</v>
      </c>
      <c r="Q8" s="18" t="s">
        <v>481</v>
      </c>
      <c r="R8" s="20" t="s">
        <v>481</v>
      </c>
      <c r="S8" s="18" t="n">
        <v>423.72849238</v>
      </c>
      <c r="T8" s="20" t="n">
        <v>9.917637429999999</v>
      </c>
    </row>
    <row r="9" spans="1:20">
      <c r="A9" s="15" t="s">
        <v>484</v>
      </c>
      <c r="B9" s="17" t="n">
        <v>9651</v>
      </c>
      <c r="C9" s="18">
        <f>(510.0/B9*100)</f>
        <v/>
      </c>
      <c r="D9" s="19" t="n">
        <v>9141</v>
      </c>
      <c r="E9" s="18" t="n">
        <v>510.91314466</v>
      </c>
      <c r="F9" s="20" t="n">
        <v>2.06055317</v>
      </c>
      <c r="G9" s="18" t="n">
        <v>539.94304225</v>
      </c>
      <c r="H9" s="20" t="n">
        <v>3.07710503</v>
      </c>
      <c r="I9" s="18" t="n">
        <v>523.58382855</v>
      </c>
      <c r="J9" s="20" t="n">
        <v>5.33559659</v>
      </c>
      <c r="K9" s="18" t="n">
        <v>398.3811512</v>
      </c>
      <c r="L9" s="20" t="n">
        <v>5.50423922</v>
      </c>
      <c r="M9" s="18" t="s">
        <v>481</v>
      </c>
      <c r="N9" s="20" t="s">
        <v>481</v>
      </c>
      <c r="O9" s="18" t="n">
        <v>374.78530698</v>
      </c>
      <c r="P9" s="20" t="n">
        <v>11.62763904</v>
      </c>
      <c r="Q9" s="18" t="s">
        <v>481</v>
      </c>
      <c r="R9" s="20" t="s">
        <v>481</v>
      </c>
      <c r="S9" s="18" t="n">
        <v>423.80648626</v>
      </c>
      <c r="T9" s="20" t="n">
        <v>6.63335499</v>
      </c>
    </row>
    <row r="10" spans="1:20">
      <c r="A10" s="15" t="s">
        <v>485</v>
      </c>
      <c r="B10" s="17" t="n">
        <v>20058</v>
      </c>
      <c r="C10" s="18">
        <f>(545.0/B10*100)</f>
        <v/>
      </c>
      <c r="D10" s="19" t="n">
        <v>19513</v>
      </c>
      <c r="E10" s="18" t="n">
        <v>526.4844642</v>
      </c>
      <c r="F10" s="20" t="n">
        <v>3.01069715</v>
      </c>
      <c r="G10" s="18" t="n">
        <v>533.00300019</v>
      </c>
      <c r="H10" s="20" t="n">
        <v>2.57853707</v>
      </c>
      <c r="I10" s="18" t="n">
        <v>545.8053304</v>
      </c>
      <c r="J10" s="20" t="n">
        <v>2.58003546</v>
      </c>
      <c r="K10" s="18" t="n">
        <v>459.4602787</v>
      </c>
      <c r="L10" s="20" t="n">
        <v>3.87365474</v>
      </c>
      <c r="M10" s="18" t="s">
        <v>481</v>
      </c>
      <c r="N10" s="20" t="s">
        <v>481</v>
      </c>
      <c r="O10" s="18" t="s">
        <v>481</v>
      </c>
      <c r="P10" s="20" t="s">
        <v>481</v>
      </c>
      <c r="Q10" s="18" t="s">
        <v>481</v>
      </c>
      <c r="R10" s="20" t="s">
        <v>481</v>
      </c>
      <c r="S10" s="18" t="n">
        <v>456.9935392</v>
      </c>
      <c r="T10" s="20" t="n">
        <v>8.31400169</v>
      </c>
    </row>
    <row r="11" spans="1:20">
      <c r="A11" s="15" t="s">
        <v>486</v>
      </c>
      <c r="B11" s="17" t="n">
        <v>7053</v>
      </c>
      <c r="C11" s="18">
        <f>(94.0/B11*100)</f>
        <v/>
      </c>
      <c r="D11" s="19" t="n">
        <v>6959</v>
      </c>
      <c r="E11" s="18" t="n">
        <v>463.53793169</v>
      </c>
      <c r="F11" s="20" t="n">
        <v>2.51380733</v>
      </c>
      <c r="G11" s="18" t="n">
        <v>403.96731331</v>
      </c>
      <c r="H11" s="20" t="n">
        <v>4.32895228</v>
      </c>
      <c r="I11" s="18" t="n">
        <v>395.90855027</v>
      </c>
      <c r="J11" s="20" t="n">
        <v>11.15908578</v>
      </c>
      <c r="K11" s="18" t="n">
        <v>407.71243287</v>
      </c>
      <c r="L11" s="20" t="n">
        <v>4.26530566</v>
      </c>
      <c r="M11" s="18" t="s">
        <v>481</v>
      </c>
      <c r="N11" s="20" t="s">
        <v>481</v>
      </c>
      <c r="O11" s="18" t="s">
        <v>481</v>
      </c>
      <c r="P11" s="20" t="s">
        <v>481</v>
      </c>
      <c r="Q11" s="18" t="s">
        <v>481</v>
      </c>
      <c r="R11" s="20" t="s">
        <v>481</v>
      </c>
      <c r="S11" s="18" t="n">
        <v>390.3728973</v>
      </c>
      <c r="T11" s="20" t="n">
        <v>7.52318415</v>
      </c>
    </row>
    <row r="12" spans="1:20">
      <c r="A12" s="15" t="s">
        <v>487</v>
      </c>
      <c r="B12" s="17" t="n">
        <v>6894</v>
      </c>
      <c r="C12" s="18">
        <f>(59.0/B12*100)</f>
        <v/>
      </c>
      <c r="D12" s="19" t="n">
        <v>6835</v>
      </c>
      <c r="E12" s="18" t="n">
        <v>507.61161296</v>
      </c>
      <c r="F12" s="20" t="n">
        <v>2.00600942</v>
      </c>
      <c r="G12" s="18" t="n">
        <v>451.99757047</v>
      </c>
      <c r="H12" s="20" t="n">
        <v>4.82699751</v>
      </c>
      <c r="I12" s="18" t="n">
        <v>440.54803484</v>
      </c>
      <c r="J12" s="20" t="n">
        <v>10.82976978</v>
      </c>
      <c r="K12" s="18" t="n">
        <v>407.24394601</v>
      </c>
      <c r="L12" s="20" t="n">
        <v>6.59279851</v>
      </c>
      <c r="M12" s="18" t="s">
        <v>481</v>
      </c>
      <c r="N12" s="20" t="s">
        <v>481</v>
      </c>
      <c r="O12" s="18" t="n">
        <v>366.6777112</v>
      </c>
      <c r="P12" s="20" t="n">
        <v>14.39052153</v>
      </c>
      <c r="Q12" s="18" t="s">
        <v>481</v>
      </c>
      <c r="R12" s="20" t="s">
        <v>481</v>
      </c>
      <c r="S12" s="18" t="n">
        <v>417.57579043</v>
      </c>
      <c r="T12" s="20" t="n">
        <v>8.94515181</v>
      </c>
    </row>
    <row r="13" spans="1:20">
      <c r="A13" s="15" t="s">
        <v>488</v>
      </c>
      <c r="B13" s="17" t="n">
        <v>7161</v>
      </c>
      <c r="C13" s="18">
        <f>(124.0/B13*100)</f>
        <v/>
      </c>
      <c r="D13" s="19" t="n">
        <v>7037</v>
      </c>
      <c r="E13" s="18" t="n">
        <v>509.94038871</v>
      </c>
      <c r="F13" s="20" t="n">
        <v>2.12526169</v>
      </c>
      <c r="G13" s="18" t="n">
        <v>509.9975748</v>
      </c>
      <c r="H13" s="20" t="n">
        <v>3.35405618</v>
      </c>
      <c r="I13" s="18" t="n">
        <v>511.50386648</v>
      </c>
      <c r="J13" s="20" t="n">
        <v>13.49908596</v>
      </c>
      <c r="K13" s="18" t="n">
        <v>417.33961469</v>
      </c>
      <c r="L13" s="20" t="n">
        <v>10.06598471</v>
      </c>
      <c r="M13" s="18" t="s">
        <v>481</v>
      </c>
      <c r="N13" s="20" t="s">
        <v>481</v>
      </c>
      <c r="O13" s="18" t="n">
        <v>436.36003517</v>
      </c>
      <c r="P13" s="20" t="n">
        <v>6.43426798</v>
      </c>
      <c r="Q13" s="18" t="s">
        <v>481</v>
      </c>
      <c r="R13" s="20" t="s">
        <v>481</v>
      </c>
      <c r="S13" s="18" t="n">
        <v>432.7116412</v>
      </c>
      <c r="T13" s="20" t="n">
        <v>8.398812700000001</v>
      </c>
    </row>
    <row r="14" spans="1:20">
      <c r="A14" s="15" t="s">
        <v>489</v>
      </c>
      <c r="B14" s="17" t="n">
        <v>5587</v>
      </c>
      <c r="C14" s="18">
        <f>(78.0/B14*100)</f>
        <v/>
      </c>
      <c r="D14" s="19" t="n">
        <v>5509</v>
      </c>
      <c r="E14" s="18" t="n">
        <v>547.40001733</v>
      </c>
      <c r="F14" s="20" t="n">
        <v>1.95610099</v>
      </c>
      <c r="G14" s="18" t="n">
        <v>491.31701061</v>
      </c>
      <c r="H14" s="20" t="n">
        <v>4.9610633</v>
      </c>
      <c r="I14" s="18" t="n">
        <v>473.43692322</v>
      </c>
      <c r="J14" s="20" t="n">
        <v>7.50893849</v>
      </c>
      <c r="K14" s="18" t="n">
        <v>442.2239505</v>
      </c>
      <c r="L14" s="20" t="n">
        <v>10.16789313</v>
      </c>
      <c r="M14" s="18" t="s">
        <v>481</v>
      </c>
      <c r="N14" s="20" t="s">
        <v>481</v>
      </c>
      <c r="O14" s="18" t="s">
        <v>481</v>
      </c>
      <c r="P14" s="20" t="s">
        <v>481</v>
      </c>
      <c r="Q14" s="18" t="s">
        <v>481</v>
      </c>
      <c r="R14" s="20" t="s">
        <v>481</v>
      </c>
      <c r="S14" s="18" t="n">
        <v>447.30647707</v>
      </c>
      <c r="T14" s="20" t="n">
        <v>15.10327621</v>
      </c>
    </row>
    <row r="15" spans="1:20">
      <c r="A15" s="15" t="s">
        <v>490</v>
      </c>
      <c r="B15" s="17" t="n">
        <v>5882</v>
      </c>
      <c r="C15" s="18">
        <f>(63.0/B15*100)</f>
        <v/>
      </c>
      <c r="D15" s="19" t="n">
        <v>5819</v>
      </c>
      <c r="E15" s="18" t="n">
        <v>540.85901747</v>
      </c>
      <c r="F15" s="20" t="n">
        <v>2.18714188</v>
      </c>
      <c r="G15" s="18" t="n">
        <v>498.51815676</v>
      </c>
      <c r="H15" s="20" t="n">
        <v>6.53198912</v>
      </c>
      <c r="I15" s="18" t="n">
        <v>472.6376183</v>
      </c>
      <c r="J15" s="20" t="n">
        <v>15.88772187</v>
      </c>
      <c r="K15" s="18" t="n">
        <v>442.09252147</v>
      </c>
      <c r="L15" s="20" t="n">
        <v>11.12031367</v>
      </c>
      <c r="M15" s="18" t="s">
        <v>481</v>
      </c>
      <c r="N15" s="20" t="s">
        <v>481</v>
      </c>
      <c r="O15" s="18" t="n">
        <v>375.95013089</v>
      </c>
      <c r="P15" s="20" t="n">
        <v>17.42774697</v>
      </c>
      <c r="Q15" s="18" t="s">
        <v>481</v>
      </c>
      <c r="R15" s="20" t="s">
        <v>481</v>
      </c>
      <c r="S15" s="18" t="n">
        <v>446.08943611</v>
      </c>
      <c r="T15" s="20" t="n">
        <v>8.603421790000001</v>
      </c>
    </row>
    <row r="16" spans="1:20">
      <c r="A16" s="15" t="s">
        <v>491</v>
      </c>
      <c r="B16" s="17" t="n">
        <v>6108</v>
      </c>
      <c r="C16" s="18">
        <f>(121.0/B16*100)</f>
        <v/>
      </c>
      <c r="D16" s="19" t="n">
        <v>5987</v>
      </c>
      <c r="E16" s="18" t="n">
        <v>512.31094085</v>
      </c>
      <c r="F16" s="20" t="n">
        <v>1.93075976</v>
      </c>
      <c r="G16" s="18" t="n">
        <v>479.92352782</v>
      </c>
      <c r="H16" s="20" t="n">
        <v>5.45240641</v>
      </c>
      <c r="I16" s="18" t="n">
        <v>446.52801229</v>
      </c>
      <c r="J16" s="20" t="n">
        <v>13.19335283</v>
      </c>
      <c r="K16" s="18" t="n">
        <v>387.14914799</v>
      </c>
      <c r="L16" s="20" t="n">
        <v>6.68985678</v>
      </c>
      <c r="M16" s="18" t="s">
        <v>481</v>
      </c>
      <c r="N16" s="20" t="s">
        <v>481</v>
      </c>
      <c r="O16" s="18" t="s">
        <v>481</v>
      </c>
      <c r="P16" s="20" t="s">
        <v>481</v>
      </c>
      <c r="Q16" s="18" t="s">
        <v>481</v>
      </c>
      <c r="R16" s="20" t="s">
        <v>481</v>
      </c>
      <c r="S16" s="18" t="n">
        <v>406.95592469</v>
      </c>
      <c r="T16" s="20" t="n">
        <v>7.34536512</v>
      </c>
    </row>
    <row r="17" spans="1:20">
      <c r="A17" s="15" t="s">
        <v>492</v>
      </c>
      <c r="B17" s="17" t="n">
        <v>6504</v>
      </c>
      <c r="C17" s="18">
        <f>(1120.0/B17*100)</f>
        <v/>
      </c>
      <c r="D17" s="19" t="n">
        <v>5384</v>
      </c>
      <c r="E17" s="18" t="n">
        <v>528.83259331</v>
      </c>
      <c r="F17" s="20" t="n">
        <v>2.70559364</v>
      </c>
      <c r="G17" s="18" t="n">
        <v>518.03585452</v>
      </c>
      <c r="H17" s="20" t="n">
        <v>6.50032724</v>
      </c>
      <c r="I17" s="18" t="n">
        <v>516.55854609</v>
      </c>
      <c r="J17" s="20" t="n">
        <v>10.88518411</v>
      </c>
      <c r="K17" s="18" t="n">
        <v>421.56457172</v>
      </c>
      <c r="L17" s="20" t="n">
        <v>9.08687791</v>
      </c>
      <c r="M17" s="18" t="s">
        <v>481</v>
      </c>
      <c r="N17" s="20" t="s">
        <v>481</v>
      </c>
      <c r="O17" s="18" t="n">
        <v>360.48925247</v>
      </c>
      <c r="P17" s="20" t="n">
        <v>12.44339086</v>
      </c>
      <c r="Q17" s="18" t="s">
        <v>481</v>
      </c>
      <c r="R17" s="20" t="s">
        <v>481</v>
      </c>
      <c r="S17" s="18" t="n">
        <v>452.9002136</v>
      </c>
      <c r="T17" s="20" t="n">
        <v>7.08272541</v>
      </c>
    </row>
    <row r="18" spans="1:20">
      <c r="A18" s="15" t="s">
        <v>493</v>
      </c>
      <c r="B18" s="17" t="n">
        <v>5532</v>
      </c>
      <c r="C18" s="18">
        <f>(29.0/B18*100)</f>
        <v/>
      </c>
      <c r="D18" s="19" t="n">
        <v>5503</v>
      </c>
      <c r="E18" s="18" t="n">
        <v>477.84901739</v>
      </c>
      <c r="F18" s="20" t="n">
        <v>3.41843983</v>
      </c>
      <c r="G18" s="18" t="n">
        <v>410.36388702</v>
      </c>
      <c r="H18" s="20" t="n">
        <v>5.12695741</v>
      </c>
      <c r="I18" s="18" t="n">
        <v>411.962448</v>
      </c>
      <c r="J18" s="20" t="n">
        <v>9.82588616</v>
      </c>
      <c r="K18" s="18" t="n">
        <v>381.70089157</v>
      </c>
      <c r="L18" s="20" t="n">
        <v>7.56899924</v>
      </c>
      <c r="M18" s="18" t="s">
        <v>481</v>
      </c>
      <c r="N18" s="20" t="s">
        <v>481</v>
      </c>
      <c r="O18" s="18" t="s">
        <v>481</v>
      </c>
      <c r="P18" s="20" t="s">
        <v>481</v>
      </c>
      <c r="Q18" s="18" t="s">
        <v>481</v>
      </c>
      <c r="R18" s="20" t="s">
        <v>481</v>
      </c>
      <c r="S18" s="18" t="n">
        <v>383.14162687</v>
      </c>
      <c r="T18" s="20" t="n">
        <v>9.85302021</v>
      </c>
    </row>
    <row r="19" spans="1:20">
      <c r="A19" s="15" t="s">
        <v>494</v>
      </c>
      <c r="B19" s="17" t="n">
        <v>5658</v>
      </c>
      <c r="C19" s="18">
        <f>(139.0/B19*100)</f>
        <v/>
      </c>
      <c r="D19" s="19" t="n">
        <v>5519</v>
      </c>
      <c r="E19" s="18" t="n">
        <v>491.90825226</v>
      </c>
      <c r="F19" s="20" t="n">
        <v>2.69714281</v>
      </c>
      <c r="G19" s="18" t="n">
        <v>446.30640751</v>
      </c>
      <c r="H19" s="20" t="n">
        <v>6.56421003</v>
      </c>
      <c r="I19" s="18" t="n">
        <v>435.15721642</v>
      </c>
      <c r="J19" s="20" t="n">
        <v>11.72793905</v>
      </c>
      <c r="K19" s="18" t="n">
        <v>464.53907426</v>
      </c>
      <c r="L19" s="20" t="n">
        <v>8.377987660000001</v>
      </c>
      <c r="M19" s="18" t="s">
        <v>481</v>
      </c>
      <c r="N19" s="20" t="s">
        <v>481</v>
      </c>
      <c r="O19" s="18" t="s">
        <v>481</v>
      </c>
      <c r="P19" s="20" t="s">
        <v>481</v>
      </c>
      <c r="Q19" s="18" t="s">
        <v>481</v>
      </c>
      <c r="R19" s="20" t="s">
        <v>481</v>
      </c>
      <c r="S19" s="18" t="n">
        <v>409.14623861</v>
      </c>
      <c r="T19" s="20" t="n">
        <v>10.16798527</v>
      </c>
    </row>
    <row r="20" spans="1:20">
      <c r="A20" s="15" t="s">
        <v>495</v>
      </c>
      <c r="B20" s="17" t="n">
        <v>3371</v>
      </c>
      <c r="C20" s="18">
        <f>(75.0/B20*100)</f>
        <v/>
      </c>
      <c r="D20" s="19" t="n">
        <v>3296</v>
      </c>
      <c r="E20" s="18" t="n">
        <v>482.68194111</v>
      </c>
      <c r="F20" s="20" t="n">
        <v>1.78238194</v>
      </c>
      <c r="G20" s="18" t="n">
        <v>466.71700476</v>
      </c>
      <c r="H20" s="20" t="n">
        <v>5.08460676</v>
      </c>
      <c r="I20" s="18" t="n">
        <v>464.67051066</v>
      </c>
      <c r="J20" s="20" t="n">
        <v>15.16065873</v>
      </c>
      <c r="K20" s="18" t="n">
        <v>408.58539143</v>
      </c>
      <c r="L20" s="20" t="n">
        <v>5.78928272</v>
      </c>
      <c r="M20" s="18" t="s">
        <v>481</v>
      </c>
      <c r="N20" s="20" t="s">
        <v>481</v>
      </c>
      <c r="O20" s="18" t="s">
        <v>481</v>
      </c>
      <c r="P20" s="20" t="s">
        <v>481</v>
      </c>
      <c r="Q20" s="18" t="s">
        <v>481</v>
      </c>
      <c r="R20" s="20" t="s">
        <v>481</v>
      </c>
      <c r="S20" s="18" t="n">
        <v>394.48186882</v>
      </c>
      <c r="T20" s="20" t="n">
        <v>18.79332531</v>
      </c>
    </row>
    <row r="21" spans="1:20">
      <c r="A21" s="15" t="s">
        <v>496</v>
      </c>
      <c r="B21" s="17" t="n">
        <v>5741</v>
      </c>
      <c r="C21" s="18">
        <f>(46.0/B21*100)</f>
        <v/>
      </c>
      <c r="D21" s="19" t="n">
        <v>5695</v>
      </c>
      <c r="E21" s="18" t="n">
        <v>506.01787061</v>
      </c>
      <c r="F21" s="20" t="n">
        <v>5.22059323</v>
      </c>
      <c r="G21" s="18" t="n">
        <v>509.99491614</v>
      </c>
      <c r="H21" s="20" t="n">
        <v>2.68820405</v>
      </c>
      <c r="I21" s="18" t="n">
        <v>512.6197840900001</v>
      </c>
      <c r="J21" s="20" t="n">
        <v>2.67331376</v>
      </c>
      <c r="K21" s="18" t="n">
        <v>437.82772767</v>
      </c>
      <c r="L21" s="20" t="n">
        <v>5.1450969</v>
      </c>
      <c r="M21" s="18" t="s">
        <v>481</v>
      </c>
      <c r="N21" s="20" t="s">
        <v>481</v>
      </c>
      <c r="O21" s="18" t="s">
        <v>481</v>
      </c>
      <c r="P21" s="20" t="s">
        <v>481</v>
      </c>
      <c r="Q21" s="18" t="s">
        <v>481</v>
      </c>
      <c r="R21" s="20" t="s">
        <v>481</v>
      </c>
      <c r="S21" s="18" t="n">
        <v>444.12604163</v>
      </c>
      <c r="T21" s="20" t="n">
        <v>10.9355828</v>
      </c>
    </row>
    <row r="22" spans="1:20">
      <c r="A22" s="15" t="s">
        <v>497</v>
      </c>
      <c r="B22" s="17" t="n">
        <v>6598</v>
      </c>
      <c r="C22" s="18">
        <f>(35.0/B22*100)</f>
        <v/>
      </c>
      <c r="D22" s="19" t="n">
        <v>6563</v>
      </c>
      <c r="E22" s="18" t="n">
        <v>483.67810423</v>
      </c>
      <c r="F22" s="20" t="n">
        <v>3.54776424</v>
      </c>
      <c r="G22" s="18" t="n">
        <v>473.58445088</v>
      </c>
      <c r="H22" s="20" t="n">
        <v>4.14741391</v>
      </c>
      <c r="I22" s="18" t="n">
        <v>469.88066198</v>
      </c>
      <c r="J22" s="20" t="n">
        <v>4.79310137</v>
      </c>
      <c r="K22" s="18" t="n">
        <v>409.9809268</v>
      </c>
      <c r="L22" s="20" t="n">
        <v>11.17521775</v>
      </c>
      <c r="M22" s="18" t="s">
        <v>481</v>
      </c>
      <c r="N22" s="20" t="s">
        <v>481</v>
      </c>
      <c r="O22" s="18" t="s">
        <v>481</v>
      </c>
      <c r="P22" s="20" t="s">
        <v>481</v>
      </c>
      <c r="Q22" s="18" t="n">
        <v>431.72666503</v>
      </c>
      <c r="R22" s="20" t="n">
        <v>30.57789833</v>
      </c>
      <c r="S22" s="18" t="n">
        <v>388.29981653</v>
      </c>
      <c r="T22" s="20" t="n">
        <v>10.0926138</v>
      </c>
    </row>
    <row r="23" spans="1:20">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n">
        <v>480.54676244</v>
      </c>
      <c r="P23" s="20" t="n">
        <v>2.51595285</v>
      </c>
      <c r="Q23" s="18" t="s">
        <v>481</v>
      </c>
      <c r="R23" s="20" t="s">
        <v>481</v>
      </c>
      <c r="S23" s="18" t="s">
        <v>481</v>
      </c>
      <c r="T23" s="20" t="s">
        <v>481</v>
      </c>
    </row>
    <row r="24" spans="1:20">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s">
        <v>481</v>
      </c>
      <c r="N24" s="20" t="s">
        <v>481</v>
      </c>
      <c r="O24" s="18" t="n">
        <v>538.3947510199999</v>
      </c>
      <c r="P24" s="20" t="n">
        <v>2.96617877</v>
      </c>
      <c r="Q24" s="18" t="s">
        <v>481</v>
      </c>
      <c r="R24" s="20" t="s">
        <v>481</v>
      </c>
      <c r="S24" s="18" t="s">
        <v>481</v>
      </c>
      <c r="T24" s="20" t="s">
        <v>481</v>
      </c>
    </row>
    <row r="25" spans="1:20">
      <c r="A25" s="15" t="s">
        <v>500</v>
      </c>
      <c r="B25" s="17" t="n">
        <v>5581</v>
      </c>
      <c r="C25" s="18">
        <f>(25.0/B25*100)</f>
        <v/>
      </c>
      <c r="D25" s="19" t="n">
        <v>5556</v>
      </c>
      <c r="E25" s="18" t="n">
        <v>537.45260201</v>
      </c>
      <c r="F25" s="20" t="n">
        <v>3.93906411</v>
      </c>
      <c r="G25" s="18" t="n">
        <v>505.15010064</v>
      </c>
      <c r="H25" s="20" t="n">
        <v>2.77411777</v>
      </c>
      <c r="I25" s="18" t="n">
        <v>538.13781123</v>
      </c>
      <c r="J25" s="20" t="n">
        <v>5.14447145</v>
      </c>
      <c r="K25" s="18" t="n">
        <v>429.87203302</v>
      </c>
      <c r="L25" s="20" t="n">
        <v>5.01052425</v>
      </c>
      <c r="M25" s="18" t="s">
        <v>481</v>
      </c>
      <c r="N25" s="20" t="s">
        <v>481</v>
      </c>
      <c r="O25" s="18" t="s">
        <v>481</v>
      </c>
      <c r="P25" s="20" t="s">
        <v>481</v>
      </c>
      <c r="Q25" s="18" t="s">
        <v>481</v>
      </c>
      <c r="R25" s="20" t="s">
        <v>481</v>
      </c>
      <c r="S25" s="18" t="n">
        <v>479.46866192</v>
      </c>
      <c r="T25" s="20" t="n">
        <v>34.41276102</v>
      </c>
    </row>
    <row r="26" spans="1:20">
      <c r="A26" s="15" t="s">
        <v>501</v>
      </c>
      <c r="B26" s="17" t="n">
        <v>4869</v>
      </c>
      <c r="C26" s="18">
        <f>(50.0/B26*100)</f>
        <v/>
      </c>
      <c r="D26" s="19" t="n">
        <v>4819</v>
      </c>
      <c r="E26" s="18" t="n">
        <v>502.85005479</v>
      </c>
      <c r="F26" s="20" t="n">
        <v>1.71547363</v>
      </c>
      <c r="G26" s="18" t="n">
        <v>466.01552284</v>
      </c>
      <c r="H26" s="20" t="n">
        <v>3.70399387</v>
      </c>
      <c r="I26" s="18" t="n">
        <v>455.71383579</v>
      </c>
      <c r="J26" s="20" t="n">
        <v>6.35133038</v>
      </c>
      <c r="K26" s="18" t="n">
        <v>453.17995147</v>
      </c>
      <c r="L26" s="20" t="n">
        <v>6.03698686</v>
      </c>
      <c r="M26" s="18" t="s">
        <v>481</v>
      </c>
      <c r="N26" s="20" t="s">
        <v>481</v>
      </c>
      <c r="O26" s="18" t="s">
        <v>481</v>
      </c>
      <c r="P26" s="20" t="s">
        <v>481</v>
      </c>
      <c r="Q26" s="18" t="s">
        <v>481</v>
      </c>
      <c r="R26" s="20" t="s">
        <v>481</v>
      </c>
      <c r="S26" s="18" t="n">
        <v>456.20515587</v>
      </c>
      <c r="T26" s="20" t="n">
        <v>9.82281611</v>
      </c>
    </row>
    <row r="27" spans="1:20">
      <c r="A27" s="15" t="s">
        <v>502</v>
      </c>
      <c r="B27" s="17" t="n">
        <v>5299</v>
      </c>
      <c r="C27" s="18">
        <f>(48.0/B27*100)</f>
        <v/>
      </c>
      <c r="D27" s="19" t="n">
        <v>5251</v>
      </c>
      <c r="E27" s="18" t="n">
        <v>494.39057826</v>
      </c>
      <c r="F27" s="20" t="n">
        <v>1.32278348</v>
      </c>
      <c r="G27" s="18" t="n">
        <v>480.63570012</v>
      </c>
      <c r="H27" s="20" t="n">
        <v>4.47573093</v>
      </c>
      <c r="I27" s="18" t="n">
        <v>491.35665241</v>
      </c>
      <c r="J27" s="20" t="n">
        <v>12.4548135</v>
      </c>
      <c r="K27" s="18" t="n">
        <v>418.40895501</v>
      </c>
      <c r="L27" s="20" t="n">
        <v>3.29090457</v>
      </c>
      <c r="M27" s="18" t="s">
        <v>481</v>
      </c>
      <c r="N27" s="20" t="s">
        <v>481</v>
      </c>
      <c r="O27" s="18" t="s">
        <v>481</v>
      </c>
      <c r="P27" s="20" t="s">
        <v>481</v>
      </c>
      <c r="Q27" s="18" t="s">
        <v>481</v>
      </c>
      <c r="R27" s="20" t="s">
        <v>481</v>
      </c>
      <c r="S27" s="18" t="n">
        <v>411.38526607</v>
      </c>
      <c r="T27" s="20" t="n">
        <v>7.43091588</v>
      </c>
    </row>
    <row r="28" spans="1:20">
      <c r="A28" s="15" t="s">
        <v>503</v>
      </c>
      <c r="B28" s="17" t="n">
        <v>7568</v>
      </c>
      <c r="C28" s="18">
        <f>(166.0/B28*100)</f>
        <v/>
      </c>
      <c r="D28" s="19" t="n">
        <v>7402</v>
      </c>
      <c r="E28" s="18" t="n">
        <v>426.96844926</v>
      </c>
      <c r="F28" s="20" t="n">
        <v>2.20435723</v>
      </c>
      <c r="G28" s="18" t="n">
        <v>398.58182424</v>
      </c>
      <c r="H28" s="20" t="n">
        <v>2.82212938</v>
      </c>
      <c r="I28" s="18" t="n">
        <v>397.96148198</v>
      </c>
      <c r="J28" s="20" t="n">
        <v>4.77064874</v>
      </c>
      <c r="K28" s="18" t="n">
        <v>420.93356818</v>
      </c>
      <c r="L28" s="20" t="n">
        <v>11.19336795</v>
      </c>
      <c r="M28" s="18" t="s">
        <v>481</v>
      </c>
      <c r="N28" s="20" t="s">
        <v>481</v>
      </c>
      <c r="O28" s="18" t="s">
        <v>481</v>
      </c>
      <c r="P28" s="20" t="s">
        <v>481</v>
      </c>
      <c r="Q28" s="18" t="s">
        <v>481</v>
      </c>
      <c r="R28" s="20" t="s">
        <v>481</v>
      </c>
      <c r="S28" s="18" t="n">
        <v>374.2293756</v>
      </c>
      <c r="T28" s="20" t="n">
        <v>9.62093816</v>
      </c>
    </row>
    <row r="29" spans="1:20">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s">
        <v>481</v>
      </c>
      <c r="N29" s="20" t="s">
        <v>481</v>
      </c>
      <c r="O29" s="18" t="n">
        <v>508.57480626</v>
      </c>
      <c r="P29" s="20" t="n">
        <v>2.25739586</v>
      </c>
      <c r="Q29" s="18" t="s">
        <v>481</v>
      </c>
      <c r="R29" s="20" t="s">
        <v>481</v>
      </c>
      <c r="S29" s="18" t="s">
        <v>481</v>
      </c>
      <c r="T29" s="20" t="s">
        <v>481</v>
      </c>
    </row>
    <row r="30" spans="1:20">
      <c r="A30" s="15" t="s">
        <v>505</v>
      </c>
      <c r="B30" s="17" t="n">
        <v>4520</v>
      </c>
      <c r="C30" s="18">
        <f>(140.0/B30*100)</f>
        <v/>
      </c>
      <c r="D30" s="19" t="n">
        <v>4380</v>
      </c>
      <c r="E30" s="18" t="n">
        <v>522.6790614400001</v>
      </c>
      <c r="F30" s="20" t="n">
        <v>2.72510393</v>
      </c>
      <c r="G30" s="18" t="n">
        <v>535.56701445</v>
      </c>
      <c r="H30" s="20" t="n">
        <v>3.056759</v>
      </c>
      <c r="I30" s="18" t="n">
        <v>514.11367111</v>
      </c>
      <c r="J30" s="20" t="n">
        <v>6.07215332</v>
      </c>
      <c r="K30" s="18" t="n">
        <v>420.79775038</v>
      </c>
      <c r="L30" s="20" t="n">
        <v>5.72172312</v>
      </c>
      <c r="M30" s="18" t="s">
        <v>481</v>
      </c>
      <c r="N30" s="20" t="s">
        <v>481</v>
      </c>
      <c r="O30" s="18" t="s">
        <v>481</v>
      </c>
      <c r="P30" s="20" t="s">
        <v>481</v>
      </c>
      <c r="Q30" s="18" t="s">
        <v>481</v>
      </c>
      <c r="R30" s="20" t="s">
        <v>481</v>
      </c>
      <c r="S30" s="18" t="n">
        <v>432.0649734</v>
      </c>
      <c r="T30" s="20" t="n">
        <v>9.46891986</v>
      </c>
    </row>
    <row r="31" spans="1:20">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n">
        <v>498.481109</v>
      </c>
      <c r="P31" s="20" t="n">
        <v>2.26238565</v>
      </c>
      <c r="Q31" s="18" t="s">
        <v>481</v>
      </c>
      <c r="R31" s="20" t="s">
        <v>481</v>
      </c>
      <c r="S31" s="18" t="s">
        <v>481</v>
      </c>
      <c r="T31" s="20" t="s">
        <v>481</v>
      </c>
    </row>
    <row r="32" spans="1:20">
      <c r="A32" s="15" t="s">
        <v>507</v>
      </c>
      <c r="B32" s="17" t="n">
        <v>4478</v>
      </c>
      <c r="C32" s="18">
        <f>(6.0/B32*100)</f>
        <v/>
      </c>
      <c r="D32" s="19" t="n">
        <v>4472</v>
      </c>
      <c r="E32" s="18" t="n">
        <v>509.46440932</v>
      </c>
      <c r="F32" s="20" t="n">
        <v>2.39986771</v>
      </c>
      <c r="G32" s="18" t="n">
        <v>473.82392245</v>
      </c>
      <c r="H32" s="20" t="n">
        <v>5.71040234</v>
      </c>
      <c r="I32" s="18" t="n">
        <v>458.31005739</v>
      </c>
      <c r="J32" s="20" t="n">
        <v>15.68203869</v>
      </c>
      <c r="K32" s="18" t="n">
        <v>412.90383158</v>
      </c>
      <c r="L32" s="20" t="n">
        <v>11.66737955</v>
      </c>
      <c r="M32" s="18" t="s">
        <v>481</v>
      </c>
      <c r="N32" s="20" t="s">
        <v>481</v>
      </c>
      <c r="O32" s="18" t="s">
        <v>481</v>
      </c>
      <c r="P32" s="20" t="s">
        <v>481</v>
      </c>
      <c r="Q32" s="18" t="s">
        <v>481</v>
      </c>
      <c r="R32" s="20" t="s">
        <v>481</v>
      </c>
      <c r="S32" s="18" t="n">
        <v>429.41397916</v>
      </c>
      <c r="T32" s="20" t="n">
        <v>17.61516625</v>
      </c>
    </row>
    <row r="33" spans="1:20">
      <c r="A33" s="15" t="s">
        <v>508</v>
      </c>
      <c r="B33" s="17" t="n">
        <v>7325</v>
      </c>
      <c r="C33" s="18">
        <f>(78.0/B33*100)</f>
        <v/>
      </c>
      <c r="D33" s="19" t="n">
        <v>7247</v>
      </c>
      <c r="E33" s="18" t="n">
        <v>512.24857951</v>
      </c>
      <c r="F33" s="20" t="n">
        <v>3.3852687</v>
      </c>
      <c r="G33" s="18" t="n">
        <v>500.05710002</v>
      </c>
      <c r="H33" s="20" t="n">
        <v>3.79343828</v>
      </c>
      <c r="I33" s="18" t="n">
        <v>508.03321123</v>
      </c>
      <c r="J33" s="20" t="n">
        <v>5.81841338</v>
      </c>
      <c r="K33" s="18" t="n">
        <v>493.26536346</v>
      </c>
      <c r="L33" s="20" t="n">
        <v>2.74241819</v>
      </c>
      <c r="M33" s="18" t="s">
        <v>481</v>
      </c>
      <c r="N33" s="20" t="s">
        <v>481</v>
      </c>
      <c r="O33" s="18" t="s">
        <v>481</v>
      </c>
      <c r="P33" s="20" t="s">
        <v>481</v>
      </c>
      <c r="Q33" s="18" t="s">
        <v>481</v>
      </c>
      <c r="R33" s="20" t="s">
        <v>481</v>
      </c>
      <c r="S33" s="18" t="n">
        <v>440.30684444</v>
      </c>
      <c r="T33" s="20" t="n">
        <v>6.85888057</v>
      </c>
    </row>
    <row r="34" spans="1:20">
      <c r="A34" s="15" t="s">
        <v>509</v>
      </c>
      <c r="B34" s="17" t="n">
        <v>6350</v>
      </c>
      <c r="C34" s="18">
        <f>(60.0/B34*100)</f>
        <v/>
      </c>
      <c r="D34" s="19" t="n">
        <v>6290</v>
      </c>
      <c r="E34" s="18" t="n">
        <v>481.49542272</v>
      </c>
      <c r="F34" s="20" t="n">
        <v>2.62914136</v>
      </c>
      <c r="G34" s="18" t="n">
        <v>430.40269048</v>
      </c>
      <c r="H34" s="20" t="n">
        <v>3.9246815</v>
      </c>
      <c r="I34" s="18" t="n">
        <v>422.88352072</v>
      </c>
      <c r="J34" s="20" t="n">
        <v>8.919477130000001</v>
      </c>
      <c r="K34" s="18" t="n">
        <v>414.13782789</v>
      </c>
      <c r="L34" s="20" t="n">
        <v>11.41550076</v>
      </c>
      <c r="M34" s="18" t="s">
        <v>481</v>
      </c>
      <c r="N34" s="20" t="s">
        <v>481</v>
      </c>
      <c r="O34" s="18" t="n">
        <v>306.56969545</v>
      </c>
      <c r="P34" s="20" t="n">
        <v>10.27624616</v>
      </c>
      <c r="Q34" s="18" t="s">
        <v>481</v>
      </c>
      <c r="R34" s="20" t="s">
        <v>481</v>
      </c>
      <c r="S34" s="18" t="n">
        <v>372.031913</v>
      </c>
      <c r="T34" s="20" t="n">
        <v>9.113855559999999</v>
      </c>
    </row>
    <row r="35" spans="1:20">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n">
        <v>512.8635785500001</v>
      </c>
      <c r="R35" s="20" t="n">
        <v>1.32436738</v>
      </c>
      <c r="S35" s="18" t="s">
        <v>481</v>
      </c>
      <c r="T35" s="20" t="s">
        <v>481</v>
      </c>
    </row>
    <row r="36" spans="1:20">
      <c r="A36" s="15" t="s">
        <v>511</v>
      </c>
      <c r="B36" s="17" t="n">
        <v>6736</v>
      </c>
      <c r="C36" s="18">
        <f>(40.0/B36*100)</f>
        <v/>
      </c>
      <c r="D36" s="19" t="n">
        <v>6696</v>
      </c>
      <c r="E36" s="18" t="n">
        <v>502.09795569</v>
      </c>
      <c r="F36" s="20" t="n">
        <v>2.24979443</v>
      </c>
      <c r="G36" s="18" t="n">
        <v>487.6029567</v>
      </c>
      <c r="H36" s="20" t="n">
        <v>4.25923581</v>
      </c>
      <c r="I36" s="18" t="n">
        <v>490.59754543</v>
      </c>
      <c r="J36" s="20" t="n">
        <v>5.7083201</v>
      </c>
      <c r="K36" s="18" t="n">
        <v>471.48512785</v>
      </c>
      <c r="L36" s="20" t="n">
        <v>3.1941669</v>
      </c>
      <c r="M36" s="18" t="s">
        <v>481</v>
      </c>
      <c r="N36" s="20" t="s">
        <v>481</v>
      </c>
      <c r="O36" s="18" t="s">
        <v>481</v>
      </c>
      <c r="P36" s="20" t="s">
        <v>481</v>
      </c>
      <c r="Q36" s="18" t="s">
        <v>481</v>
      </c>
      <c r="R36" s="20" t="s">
        <v>481</v>
      </c>
      <c r="S36" s="18" t="n">
        <v>416.81127414</v>
      </c>
      <c r="T36" s="20" t="n">
        <v>10.53295641</v>
      </c>
    </row>
    <row r="37" spans="1:20">
      <c r="A37" s="15" t="s">
        <v>512</v>
      </c>
      <c r="B37" s="17" t="n">
        <v>5458</v>
      </c>
      <c r="C37" s="18">
        <f>(81.0/B37*100)</f>
        <v/>
      </c>
      <c r="D37" s="19" t="n">
        <v>5377</v>
      </c>
      <c r="E37" s="18" t="n">
        <v>499.00809955</v>
      </c>
      <c r="F37" s="20" t="n">
        <v>3.54512362</v>
      </c>
      <c r="G37" s="18" t="n">
        <v>504.30094512</v>
      </c>
      <c r="H37" s="20" t="n">
        <v>3.46197082</v>
      </c>
      <c r="I37" s="18" t="n">
        <v>516.23987857</v>
      </c>
      <c r="J37" s="20" t="n">
        <v>9.73848527</v>
      </c>
      <c r="K37" s="18" t="n">
        <v>390.41637664</v>
      </c>
      <c r="L37" s="20" t="n">
        <v>7.93034407</v>
      </c>
      <c r="M37" s="18" t="s">
        <v>481</v>
      </c>
      <c r="N37" s="20" t="s">
        <v>481</v>
      </c>
      <c r="O37" s="18" t="s">
        <v>481</v>
      </c>
      <c r="P37" s="20" t="s">
        <v>481</v>
      </c>
      <c r="Q37" s="18" t="s">
        <v>481</v>
      </c>
      <c r="R37" s="20" t="s">
        <v>481</v>
      </c>
      <c r="S37" s="18" t="n">
        <v>388.42491569</v>
      </c>
      <c r="T37" s="20" t="n">
        <v>9.513823889999999</v>
      </c>
    </row>
    <row r="38" spans="1:20">
      <c r="A38" s="15" t="s">
        <v>513</v>
      </c>
      <c r="B38" s="17" t="n">
        <v>5860</v>
      </c>
      <c r="C38" s="18">
        <f>(19.0/B38*100)</f>
        <v/>
      </c>
      <c r="D38" s="19" t="n">
        <v>5841</v>
      </c>
      <c r="E38" s="18" t="n">
        <v>517.97014987</v>
      </c>
      <c r="F38" s="20" t="n">
        <v>2.8110923</v>
      </c>
      <c r="G38" s="18" t="n">
        <v>481.88644372</v>
      </c>
      <c r="H38" s="20" t="n">
        <v>6.95919309</v>
      </c>
      <c r="I38" s="18" t="n">
        <v>510.98187027</v>
      </c>
      <c r="J38" s="20" t="n">
        <v>18.76421743</v>
      </c>
      <c r="K38" s="18" t="n">
        <v>464.66093895</v>
      </c>
      <c r="L38" s="20" t="n">
        <v>6.12978698</v>
      </c>
      <c r="M38" s="18" t="s">
        <v>481</v>
      </c>
      <c r="N38" s="20" t="s">
        <v>481</v>
      </c>
      <c r="O38" s="18" t="s">
        <v>481</v>
      </c>
      <c r="P38" s="20" t="s">
        <v>481</v>
      </c>
      <c r="Q38" s="18" t="s">
        <v>481</v>
      </c>
      <c r="R38" s="20" t="s">
        <v>481</v>
      </c>
      <c r="S38" s="18" t="n">
        <v>424.37037</v>
      </c>
      <c r="T38" s="20" t="n">
        <v>12.06890532</v>
      </c>
    </row>
    <row r="39" spans="1:20">
      <c r="A39" s="15" t="s">
        <v>514</v>
      </c>
      <c r="B39" s="17" t="n">
        <v>5895</v>
      </c>
      <c r="C39" s="18">
        <f>(33.0/B39*100)</f>
        <v/>
      </c>
      <c r="D39" s="19" t="n">
        <v>5862</v>
      </c>
      <c r="E39" s="18" t="n">
        <v>445.28051109</v>
      </c>
      <c r="F39" s="20" t="n">
        <v>5.01091807</v>
      </c>
      <c r="G39" s="18" t="n">
        <v>415.30113927</v>
      </c>
      <c r="H39" s="20" t="n">
        <v>3.84716569</v>
      </c>
      <c r="I39" s="18" t="n">
        <v>433.30929396</v>
      </c>
      <c r="J39" s="20" t="n">
        <v>5.22557004</v>
      </c>
      <c r="K39" s="18" t="n">
        <v>385.47949857</v>
      </c>
      <c r="L39" s="20" t="n">
        <v>4.83386138</v>
      </c>
      <c r="M39" s="18" t="s">
        <v>481</v>
      </c>
      <c r="N39" s="20" t="s">
        <v>481</v>
      </c>
      <c r="O39" s="18" t="s">
        <v>481</v>
      </c>
      <c r="P39" s="20" t="s">
        <v>481</v>
      </c>
      <c r="Q39" s="18" t="s">
        <v>481</v>
      </c>
      <c r="R39" s="20" t="s">
        <v>481</v>
      </c>
      <c r="S39" s="18" t="n">
        <v>364.44172425</v>
      </c>
      <c r="T39" s="20" t="n">
        <v>7.62283393</v>
      </c>
    </row>
    <row r="40" spans="1:20">
      <c r="A40" s="15" t="s">
        <v>515</v>
      </c>
      <c r="B40" s="17" t="n">
        <v>14157</v>
      </c>
      <c r="C40" s="18">
        <f>(347.0/B40*100)</f>
        <v/>
      </c>
      <c r="D40" s="19" t="n">
        <v>13810</v>
      </c>
      <c r="E40" s="18" t="n">
        <v>516.38199245</v>
      </c>
      <c r="F40" s="20" t="n">
        <v>3.07771596</v>
      </c>
      <c r="G40" s="18" t="n">
        <v>521.7552510100001</v>
      </c>
      <c r="H40" s="20" t="n">
        <v>2.95472983</v>
      </c>
      <c r="I40" s="18" t="n">
        <v>493.27981089</v>
      </c>
      <c r="J40" s="20" t="n">
        <v>6.71626201</v>
      </c>
      <c r="K40" s="18" t="n">
        <v>416.91840949</v>
      </c>
      <c r="L40" s="20" t="n">
        <v>5.41821047</v>
      </c>
      <c r="M40" s="18" t="s">
        <v>481</v>
      </c>
      <c r="N40" s="20" t="s">
        <v>481</v>
      </c>
      <c r="O40" s="18" t="s">
        <v>481</v>
      </c>
      <c r="P40" s="20" t="s">
        <v>481</v>
      </c>
      <c r="Q40" s="18" t="s">
        <v>481</v>
      </c>
      <c r="R40" s="20" t="s">
        <v>481</v>
      </c>
      <c r="S40" s="18" t="n">
        <v>417.75046573</v>
      </c>
      <c r="T40" s="20" t="n">
        <v>7.49818865</v>
      </c>
    </row>
    <row r="41" spans="1:20">
      <c r="A41" s="15" t="s">
        <v>516</v>
      </c>
      <c r="B41" s="17" t="n">
        <v>5712</v>
      </c>
      <c r="C41" s="18">
        <f>(47.0/B41*100)</f>
        <v/>
      </c>
      <c r="D41" s="19" t="n">
        <v>5665</v>
      </c>
      <c r="E41" s="18" t="n">
        <v>475.13382185</v>
      </c>
      <c r="F41" s="20" t="n">
        <v>4.76330467</v>
      </c>
      <c r="G41" s="18" t="n">
        <v>513.02656208</v>
      </c>
      <c r="H41" s="20" t="n">
        <v>3.12896361</v>
      </c>
      <c r="I41" s="18" t="n">
        <v>535.26643385</v>
      </c>
      <c r="J41" s="20" t="n">
        <v>3.93321672</v>
      </c>
      <c r="K41" s="18" t="n">
        <v>459.44925532</v>
      </c>
      <c r="L41" s="20" t="n">
        <v>6.97383659</v>
      </c>
      <c r="M41" s="18" t="s">
        <v>481</v>
      </c>
      <c r="N41" s="20" t="s">
        <v>481</v>
      </c>
      <c r="O41" s="18" t="n">
        <v>387.44235424</v>
      </c>
      <c r="P41" s="20" t="n">
        <v>14.52510266</v>
      </c>
      <c r="Q41" s="18" t="s">
        <v>481</v>
      </c>
      <c r="R41" s="20" t="s">
        <v>481</v>
      </c>
      <c r="S41" s="18" t="n">
        <v>417.23892367</v>
      </c>
      <c r="T41" s="20" t="n">
        <v>12.53449601</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375.7451021</v>
      </c>
      <c r="P45" s="20" t="n">
        <v>2.64238063</v>
      </c>
      <c r="Q45" s="18" t="s">
        <v>481</v>
      </c>
      <c r="R45" s="20" t="s">
        <v>481</v>
      </c>
      <c r="S45" s="18" t="s">
        <v>481</v>
      </c>
      <c r="T45" s="20" t="s">
        <v>481</v>
      </c>
    </row>
    <row r="46" spans="1:20">
      <c r="A46" s="15" t="s">
        <v>521</v>
      </c>
      <c r="B46" s="17" t="n">
        <v>23141</v>
      </c>
      <c r="C46" s="18">
        <f>(1779.0/B46*100)</f>
        <v/>
      </c>
      <c r="D46" s="19" t="n">
        <v>21362</v>
      </c>
      <c r="E46" s="18" t="n">
        <v>425.69431682</v>
      </c>
      <c r="F46" s="20" t="n">
        <v>2.47109982</v>
      </c>
      <c r="G46" s="18" t="n">
        <v>386.34297227</v>
      </c>
      <c r="H46" s="20" t="n">
        <v>3.92092682</v>
      </c>
      <c r="I46" s="18" t="n">
        <v>380.51463346</v>
      </c>
      <c r="J46" s="20" t="n">
        <v>7.10218956</v>
      </c>
      <c r="K46" s="18" t="n">
        <v>359.91868086</v>
      </c>
      <c r="L46" s="20" t="n">
        <v>2.81680407</v>
      </c>
      <c r="M46" s="18" t="s">
        <v>481</v>
      </c>
      <c r="N46" s="20" t="s">
        <v>481</v>
      </c>
      <c r="O46" s="18" t="s">
        <v>481</v>
      </c>
      <c r="P46" s="20" t="s">
        <v>481</v>
      </c>
      <c r="Q46" s="18" t="s">
        <v>481</v>
      </c>
      <c r="R46" s="20" t="s">
        <v>481</v>
      </c>
      <c r="S46" s="18" t="n">
        <v>356.61658308</v>
      </c>
      <c r="T46" s="20" t="n">
        <v>3.30117923</v>
      </c>
    </row>
    <row r="47" spans="1:20">
      <c r="A47" s="15" t="s">
        <v>522</v>
      </c>
      <c r="B47" s="17" t="n">
        <v>5928</v>
      </c>
      <c r="C47" s="18">
        <f>(184.0/B47*100)</f>
        <v/>
      </c>
      <c r="D47" s="19" t="n">
        <v>5744</v>
      </c>
      <c r="E47" s="18" t="n">
        <v>485.60701454</v>
      </c>
      <c r="F47" s="20" t="n">
        <v>4.12608886</v>
      </c>
      <c r="G47" s="18" t="n">
        <v>428.605072</v>
      </c>
      <c r="H47" s="20" t="n">
        <v>4.39550137</v>
      </c>
      <c r="I47" s="18" t="n">
        <v>431.07173254</v>
      </c>
      <c r="J47" s="20" t="n">
        <v>5.87879154</v>
      </c>
      <c r="K47" s="18" t="n">
        <v>360.05308982</v>
      </c>
      <c r="L47" s="20" t="n">
        <v>5.38667889</v>
      </c>
      <c r="M47" s="18" t="s">
        <v>481</v>
      </c>
      <c r="N47" s="20" t="s">
        <v>481</v>
      </c>
      <c r="O47" s="18" t="s">
        <v>481</v>
      </c>
      <c r="P47" s="20" t="s">
        <v>481</v>
      </c>
      <c r="Q47" s="18" t="s">
        <v>481</v>
      </c>
      <c r="R47" s="20" t="s">
        <v>481</v>
      </c>
      <c r="S47" s="18" t="n">
        <v>377.23574647</v>
      </c>
      <c r="T47" s="20" t="n">
        <v>7.39647149</v>
      </c>
    </row>
    <row r="48" spans="1:20">
      <c r="A48" s="15" t="s">
        <v>523</v>
      </c>
      <c r="B48" s="17" t="n">
        <v>9841</v>
      </c>
      <c r="C48" s="18">
        <f>(7.0/B48*100)</f>
        <v/>
      </c>
      <c r="D48" s="19" t="n">
        <v>9834</v>
      </c>
      <c r="E48" s="18" t="n">
        <v>546.3102029299999</v>
      </c>
      <c r="F48" s="20" t="n">
        <v>4.71051389</v>
      </c>
      <c r="G48" s="18" t="n">
        <v>501.48675234</v>
      </c>
      <c r="H48" s="20" t="n">
        <v>4.79348122</v>
      </c>
      <c r="I48" s="18" t="n">
        <v>455.0665883</v>
      </c>
      <c r="J48" s="20" t="n">
        <v>7.70840362</v>
      </c>
      <c r="K48" s="18" t="n">
        <v>473.92730449</v>
      </c>
      <c r="L48" s="20" t="n">
        <v>6.76556062</v>
      </c>
      <c r="M48" s="18" t="s">
        <v>481</v>
      </c>
      <c r="N48" s="20" t="s">
        <v>481</v>
      </c>
      <c r="O48" s="18" t="s">
        <v>481</v>
      </c>
      <c r="P48" s="20" t="s">
        <v>481</v>
      </c>
      <c r="Q48" s="18" t="s">
        <v>481</v>
      </c>
      <c r="R48" s="20" t="s">
        <v>481</v>
      </c>
      <c r="S48" s="18" t="n">
        <v>410.9873284</v>
      </c>
      <c r="T48" s="20" t="n">
        <v>18.43031854</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432.22624802</v>
      </c>
      <c r="P49" s="20" t="n">
        <v>2.8653235</v>
      </c>
      <c r="Q49" s="18" t="s">
        <v>481</v>
      </c>
      <c r="R49" s="20" t="s">
        <v>481</v>
      </c>
      <c r="S49" s="18" t="s">
        <v>481</v>
      </c>
      <c r="T49" s="20" t="s">
        <v>481</v>
      </c>
    </row>
    <row r="50" spans="1:20">
      <c r="A50" s="15" t="s">
        <v>525</v>
      </c>
      <c r="B50" s="17" t="n">
        <v>11795</v>
      </c>
      <c r="C50" s="18">
        <f>(250.0/B50*100)</f>
        <v/>
      </c>
      <c r="D50" s="19" t="n">
        <v>11545</v>
      </c>
      <c r="E50" s="18" t="n">
        <v>434.75661805</v>
      </c>
      <c r="F50" s="20" t="n">
        <v>2.5407237</v>
      </c>
      <c r="G50" s="18" t="n">
        <v>395.72621019</v>
      </c>
      <c r="H50" s="20" t="n">
        <v>2.86567053</v>
      </c>
      <c r="I50" s="18" t="n">
        <v>393.08435182</v>
      </c>
      <c r="J50" s="20" t="n">
        <v>5.15007535</v>
      </c>
      <c r="K50" s="18" t="n">
        <v>366.2364289</v>
      </c>
      <c r="L50" s="20" t="n">
        <v>5.08072233</v>
      </c>
      <c r="M50" s="18" t="s">
        <v>481</v>
      </c>
      <c r="N50" s="20" t="s">
        <v>481</v>
      </c>
      <c r="O50" s="18" t="s">
        <v>481</v>
      </c>
      <c r="P50" s="20" t="s">
        <v>481</v>
      </c>
      <c r="Q50" s="18" t="s">
        <v>481</v>
      </c>
      <c r="R50" s="20" t="s">
        <v>481</v>
      </c>
      <c r="S50" s="18" t="n">
        <v>356.2413319</v>
      </c>
      <c r="T50" s="20" t="n">
        <v>7.45580789</v>
      </c>
    </row>
    <row r="51" spans="1:20">
      <c r="A51" s="15" t="s">
        <v>526</v>
      </c>
      <c r="B51" s="17" t="n">
        <v>6866</v>
      </c>
      <c r="C51" s="18">
        <f>(112.0/B51*100)</f>
        <v/>
      </c>
      <c r="D51" s="19" t="n">
        <v>6754</v>
      </c>
      <c r="E51" s="18" t="n">
        <v>440.07282335</v>
      </c>
      <c r="F51" s="20" t="n">
        <v>2.79636069</v>
      </c>
      <c r="G51" s="18" t="n">
        <v>416.02064641</v>
      </c>
      <c r="H51" s="20" t="n">
        <v>2.15504284</v>
      </c>
      <c r="I51" s="18" t="n">
        <v>413.17930149</v>
      </c>
      <c r="J51" s="20" t="n">
        <v>4.2774541</v>
      </c>
      <c r="K51" s="18" t="n">
        <v>378.20734752</v>
      </c>
      <c r="L51" s="20" t="n">
        <v>5.77389018</v>
      </c>
      <c r="M51" s="18" t="s">
        <v>481</v>
      </c>
      <c r="N51" s="20" t="s">
        <v>481</v>
      </c>
      <c r="O51" s="18" t="n">
        <v>410.85572185</v>
      </c>
      <c r="P51" s="20" t="n">
        <v>3.7997542</v>
      </c>
      <c r="Q51" s="18" t="s">
        <v>481</v>
      </c>
      <c r="R51" s="20" t="s">
        <v>481</v>
      </c>
      <c r="S51" s="18" t="n">
        <v>373.71537886</v>
      </c>
      <c r="T51" s="20" t="n">
        <v>5.01960718</v>
      </c>
    </row>
    <row r="52" spans="1:20">
      <c r="A52" s="15" t="s">
        <v>527</v>
      </c>
      <c r="B52" s="17" t="n">
        <v>5809</v>
      </c>
      <c r="C52" s="18">
        <f>(85.0/B52*100)</f>
        <v/>
      </c>
      <c r="D52" s="19" t="n">
        <v>5724</v>
      </c>
      <c r="E52" s="18" t="n">
        <v>489.62196424</v>
      </c>
      <c r="F52" s="20" t="n">
        <v>2.40008233</v>
      </c>
      <c r="G52" s="18" t="n">
        <v>456.24560033</v>
      </c>
      <c r="H52" s="20" t="n">
        <v>5.31399478</v>
      </c>
      <c r="I52" s="18" t="n">
        <v>420.40278411</v>
      </c>
      <c r="J52" s="20" t="n">
        <v>10.07875579</v>
      </c>
      <c r="K52" s="18" t="n">
        <v>406.80210678</v>
      </c>
      <c r="L52" s="20" t="n">
        <v>4.41129799</v>
      </c>
      <c r="M52" s="18" t="s">
        <v>481</v>
      </c>
      <c r="N52" s="20" t="s">
        <v>481</v>
      </c>
      <c r="O52" s="18" t="s">
        <v>481</v>
      </c>
      <c r="P52" s="20" t="s">
        <v>481</v>
      </c>
      <c r="Q52" s="18" t="s">
        <v>481</v>
      </c>
      <c r="R52" s="20" t="s">
        <v>481</v>
      </c>
      <c r="S52" s="18" t="n">
        <v>419.44609107</v>
      </c>
      <c r="T52" s="20" t="n">
        <v>7.73356359</v>
      </c>
    </row>
    <row r="53" spans="1:20">
      <c r="A53" s="15" t="s">
        <v>528</v>
      </c>
      <c r="B53" s="17" t="n">
        <v>5571</v>
      </c>
      <c r="C53" s="18">
        <f>(90.0/B53*100)</f>
        <v/>
      </c>
      <c r="D53" s="19" t="n">
        <v>5481</v>
      </c>
      <c r="E53" s="18" t="n">
        <v>456.99035563</v>
      </c>
      <c r="F53" s="20" t="n">
        <v>2.06860465</v>
      </c>
      <c r="G53" s="18" t="n">
        <v>414.49819334</v>
      </c>
      <c r="H53" s="20" t="n">
        <v>1.94544199</v>
      </c>
      <c r="I53" s="18" t="n">
        <v>439.27531907</v>
      </c>
      <c r="J53" s="20" t="n">
        <v>4.77382826</v>
      </c>
      <c r="K53" s="18" t="n">
        <v>364.85181761</v>
      </c>
      <c r="L53" s="20" t="n">
        <v>4.50102235</v>
      </c>
      <c r="M53" s="18" t="s">
        <v>481</v>
      </c>
      <c r="N53" s="20" t="s">
        <v>481</v>
      </c>
      <c r="O53" s="18" t="s">
        <v>481</v>
      </c>
      <c r="P53" s="20" t="s">
        <v>481</v>
      </c>
      <c r="Q53" s="18" t="s">
        <v>481</v>
      </c>
      <c r="R53" s="20" t="s">
        <v>481</v>
      </c>
      <c r="S53" s="18" t="n">
        <v>365.68869507</v>
      </c>
      <c r="T53" s="20" t="n">
        <v>7.22886846</v>
      </c>
    </row>
    <row r="54" spans="1:20">
      <c r="A54" s="15" t="s">
        <v>529</v>
      </c>
      <c r="B54" s="17" t="n">
        <v>4740</v>
      </c>
      <c r="C54" s="18">
        <f>(245.0/B54*100)</f>
        <v/>
      </c>
      <c r="D54" s="19" t="n">
        <v>4495</v>
      </c>
      <c r="E54" s="18" t="n">
        <v>354.81671746</v>
      </c>
      <c r="F54" s="20" t="n">
        <v>3.53046865</v>
      </c>
      <c r="G54" s="18" t="n">
        <v>331.76118052</v>
      </c>
      <c r="H54" s="20" t="n">
        <v>3.04910319</v>
      </c>
      <c r="I54" s="18" t="n">
        <v>312.79900639</v>
      </c>
      <c r="J54" s="20" t="n">
        <v>5.17414048</v>
      </c>
      <c r="K54" s="18" t="n">
        <v>278.77265964</v>
      </c>
      <c r="L54" s="20" t="n">
        <v>5.07122961</v>
      </c>
      <c r="M54" s="18" t="s">
        <v>481</v>
      </c>
      <c r="N54" s="20" t="s">
        <v>481</v>
      </c>
      <c r="O54" s="18" t="s">
        <v>481</v>
      </c>
      <c r="P54" s="20" t="s">
        <v>481</v>
      </c>
      <c r="Q54" s="18" t="s">
        <v>481</v>
      </c>
      <c r="R54" s="20" t="s">
        <v>481</v>
      </c>
      <c r="S54" s="18" t="n">
        <v>285.34802976</v>
      </c>
      <c r="T54" s="20" t="n">
        <v>3.92942639</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411.13152395</v>
      </c>
      <c r="P55" s="20" t="n">
        <v>2.41692503</v>
      </c>
      <c r="Q55" s="18" t="s">
        <v>481</v>
      </c>
      <c r="R55" s="20" t="s">
        <v>481</v>
      </c>
      <c r="S55" s="18" t="s">
        <v>481</v>
      </c>
      <c r="T55" s="20" t="s">
        <v>481</v>
      </c>
    </row>
    <row r="56" spans="1:20">
      <c r="A56" s="15" t="s">
        <v>531</v>
      </c>
      <c r="B56" s="17" t="n">
        <v>5359</v>
      </c>
      <c r="C56" s="18">
        <f>(77.0/B56*100)</f>
        <v/>
      </c>
      <c r="D56" s="19" t="n">
        <v>5282</v>
      </c>
      <c r="E56" s="18" t="n">
        <v>546.45454473</v>
      </c>
      <c r="F56" s="20" t="n">
        <v>2.98912067</v>
      </c>
      <c r="G56" s="18" t="n">
        <v>507.01200623</v>
      </c>
      <c r="H56" s="20" t="n">
        <v>4.01547654</v>
      </c>
      <c r="I56" s="18" t="n">
        <v>491.9070937</v>
      </c>
      <c r="J56" s="20" t="n">
        <v>6.03903618</v>
      </c>
      <c r="K56" s="18" t="n">
        <v>497.58677807</v>
      </c>
      <c r="L56" s="20" t="n">
        <v>2.76536198</v>
      </c>
      <c r="M56" s="18" t="s">
        <v>481</v>
      </c>
      <c r="N56" s="20" t="s">
        <v>481</v>
      </c>
      <c r="O56" s="18" t="s">
        <v>481</v>
      </c>
      <c r="P56" s="20" t="s">
        <v>481</v>
      </c>
      <c r="Q56" s="18" t="s">
        <v>481</v>
      </c>
      <c r="R56" s="20" t="s">
        <v>481</v>
      </c>
      <c r="S56" s="18" t="n">
        <v>493.05529199</v>
      </c>
      <c r="T56" s="20" t="n">
        <v>13.46651409</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403.09974532</v>
      </c>
      <c r="P57" s="20" t="n">
        <v>2.56579015</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408.6691134</v>
      </c>
      <c r="P58" s="20" t="n">
        <v>2.67440156</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378.44218506</v>
      </c>
      <c r="P59" s="20" t="n">
        <v>1.6995879</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386.48537246</v>
      </c>
      <c r="P60" s="20" t="n">
        <v>3.39522632</v>
      </c>
      <c r="Q60" s="18" t="s">
        <v>481</v>
      </c>
      <c r="R60" s="20" t="s">
        <v>481</v>
      </c>
      <c r="S60" s="18" t="s">
        <v>481</v>
      </c>
      <c r="T60" s="20" t="s">
        <v>481</v>
      </c>
    </row>
    <row r="61" spans="1:20">
      <c r="A61" s="15" t="s">
        <v>536</v>
      </c>
      <c r="B61" s="17" t="n">
        <v>6525</v>
      </c>
      <c r="C61" s="18">
        <f>(148.0/B61*100)</f>
        <v/>
      </c>
      <c r="D61" s="19" t="n">
        <v>6377</v>
      </c>
      <c r="E61" s="18" t="n">
        <v>492.8751386</v>
      </c>
      <c r="F61" s="20" t="n">
        <v>2.55252415</v>
      </c>
      <c r="G61" s="18" t="n">
        <v>457.01649474</v>
      </c>
      <c r="H61" s="20" t="n">
        <v>3.45336061</v>
      </c>
      <c r="I61" s="18" t="n">
        <v>479.93852255</v>
      </c>
      <c r="J61" s="20" t="n">
        <v>4.26556587</v>
      </c>
      <c r="K61" s="18" t="n">
        <v>399.48570032</v>
      </c>
      <c r="L61" s="20" t="n">
        <v>8.489439689999999</v>
      </c>
      <c r="M61" s="18" t="s">
        <v>481</v>
      </c>
      <c r="N61" s="20" t="s">
        <v>481</v>
      </c>
      <c r="O61" s="18" t="s">
        <v>481</v>
      </c>
      <c r="P61" s="20" t="s">
        <v>481</v>
      </c>
      <c r="Q61" s="18" t="s">
        <v>481</v>
      </c>
      <c r="R61" s="20" t="s">
        <v>481</v>
      </c>
      <c r="S61" s="18" t="n">
        <v>406.24344067</v>
      </c>
      <c r="T61" s="20" t="n">
        <v>6.97324329</v>
      </c>
    </row>
    <row r="62" spans="1:20">
      <c r="A62" s="15" t="s">
        <v>537</v>
      </c>
      <c r="B62" s="17" t="n">
        <v>4476</v>
      </c>
      <c r="C62" s="18">
        <f>(3.0/B62*100)</f>
        <v/>
      </c>
      <c r="D62" s="19" t="n">
        <v>4473</v>
      </c>
      <c r="E62" s="18" t="n">
        <v>537.77178243</v>
      </c>
      <c r="F62" s="20" t="n">
        <v>1.33604422</v>
      </c>
      <c r="G62" s="18" t="n">
        <v>519.89684647</v>
      </c>
      <c r="H62" s="20" t="n">
        <v>2.94631973</v>
      </c>
      <c r="I62" s="18" t="n">
        <v>508.06478182</v>
      </c>
      <c r="J62" s="20" t="n">
        <v>6.24368354</v>
      </c>
      <c r="K62" s="18" t="n">
        <v>503.48911723</v>
      </c>
      <c r="L62" s="20" t="n">
        <v>3.96725872</v>
      </c>
      <c r="M62" s="18" t="s">
        <v>481</v>
      </c>
      <c r="N62" s="20" t="s">
        <v>481</v>
      </c>
      <c r="O62" s="18" t="s">
        <v>481</v>
      </c>
      <c r="P62" s="20" t="s">
        <v>481</v>
      </c>
      <c r="Q62" s="18" t="s">
        <v>481</v>
      </c>
      <c r="R62" s="20" t="s">
        <v>481</v>
      </c>
      <c r="S62" s="18" t="n">
        <v>526.80401575</v>
      </c>
      <c r="T62" s="20" t="n">
        <v>20.71917985</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383.68238779</v>
      </c>
      <c r="P63" s="20" t="n">
        <v>1.24851448</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464.78196465</v>
      </c>
      <c r="P64" s="20" t="n">
        <v>1.64197035</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427.99780567</v>
      </c>
      <c r="P65" s="20" t="n">
        <v>1.97258457</v>
      </c>
      <c r="Q65" s="18" t="s">
        <v>481</v>
      </c>
      <c r="R65" s="20" t="s">
        <v>481</v>
      </c>
      <c r="S65" s="18" t="s">
        <v>481</v>
      </c>
      <c r="T65" s="20" t="s">
        <v>481</v>
      </c>
    </row>
    <row r="66" spans="1:20">
      <c r="A66" s="15" t="s">
        <v>541</v>
      </c>
      <c r="B66" s="17" t="n">
        <v>5665</v>
      </c>
      <c r="C66" s="18">
        <f>(80.0/B66*100)</f>
        <v/>
      </c>
      <c r="D66" s="19" t="n">
        <v>5585</v>
      </c>
      <c r="E66" s="18" t="n">
        <v>438.33742214</v>
      </c>
      <c r="F66" s="20" t="n">
        <v>1.72980569</v>
      </c>
      <c r="G66" s="18" t="n">
        <v>407.10138215</v>
      </c>
      <c r="H66" s="20" t="n">
        <v>1.83682134</v>
      </c>
      <c r="I66" s="18" t="n">
        <v>391.88121771</v>
      </c>
      <c r="J66" s="20" t="n">
        <v>5.18299665</v>
      </c>
      <c r="K66" s="18" t="n">
        <v>362.59924263</v>
      </c>
      <c r="L66" s="20" t="n">
        <v>3.29995091</v>
      </c>
      <c r="M66" s="18" t="s">
        <v>481</v>
      </c>
      <c r="N66" s="20" t="s">
        <v>481</v>
      </c>
      <c r="O66" s="18" t="s">
        <v>481</v>
      </c>
      <c r="P66" s="20" t="s">
        <v>481</v>
      </c>
      <c r="Q66" s="18" t="s">
        <v>481</v>
      </c>
      <c r="R66" s="20" t="s">
        <v>481</v>
      </c>
      <c r="S66" s="18" t="n">
        <v>361.02183694</v>
      </c>
      <c r="T66" s="20" t="n">
        <v>4.17041219</v>
      </c>
    </row>
    <row r="67" spans="1:20">
      <c r="A67" s="15" t="s">
        <v>542</v>
      </c>
      <c r="B67" s="17" t="n">
        <v>6971</v>
      </c>
      <c r="C67" s="18">
        <f>(408.0/B67*100)</f>
        <v/>
      </c>
      <c r="D67" s="19" t="n">
        <v>6563</v>
      </c>
      <c r="E67" s="18" t="n">
        <v>425.26416223</v>
      </c>
      <c r="F67" s="20" t="n">
        <v>3.12237417</v>
      </c>
      <c r="G67" s="18" t="n">
        <v>389.01982426</v>
      </c>
      <c r="H67" s="20" t="n">
        <v>2.55769859</v>
      </c>
      <c r="I67" s="18" t="n">
        <v>375.5627713</v>
      </c>
      <c r="J67" s="20" t="n">
        <v>3.80805622</v>
      </c>
      <c r="K67" s="18" t="n">
        <v>372.66261743</v>
      </c>
      <c r="L67" s="20" t="n">
        <v>5.67221433</v>
      </c>
      <c r="M67" s="18" t="s">
        <v>481</v>
      </c>
      <c r="N67" s="20" t="s">
        <v>481</v>
      </c>
      <c r="O67" s="18" t="s">
        <v>481</v>
      </c>
      <c r="P67" s="20" t="s">
        <v>481</v>
      </c>
      <c r="Q67" s="18" t="s">
        <v>481</v>
      </c>
      <c r="R67" s="20" t="s">
        <v>481</v>
      </c>
      <c r="S67" s="18" t="n">
        <v>340.105979</v>
      </c>
      <c r="T67" s="20" t="n">
        <v>6.77100367</v>
      </c>
    </row>
    <row r="68" spans="1:20">
      <c r="A68" s="15" t="s">
        <v>543</v>
      </c>
      <c r="B68" s="17" t="n">
        <v>12083</v>
      </c>
      <c r="C68" s="18">
        <f>(29.0/B68*100)</f>
        <v/>
      </c>
      <c r="D68" s="19" t="n">
        <v>12054</v>
      </c>
      <c r="E68" s="18" t="n">
        <v>445.56949299</v>
      </c>
      <c r="F68" s="20" t="n">
        <v>1.70169596</v>
      </c>
      <c r="G68" s="18" t="n">
        <v>413.09279087</v>
      </c>
      <c r="H68" s="20" t="n">
        <v>1.59296489</v>
      </c>
      <c r="I68" s="18" t="n">
        <v>423.41427303</v>
      </c>
      <c r="J68" s="20" t="n">
        <v>3.50428584</v>
      </c>
      <c r="K68" s="18" t="n">
        <v>360.06770608</v>
      </c>
      <c r="L68" s="20" t="n">
        <v>2.26611851</v>
      </c>
      <c r="M68" s="18" t="s">
        <v>481</v>
      </c>
      <c r="N68" s="20" t="s">
        <v>481</v>
      </c>
      <c r="O68" s="18" t="s">
        <v>481</v>
      </c>
      <c r="P68" s="20" t="s">
        <v>481</v>
      </c>
      <c r="Q68" s="18" t="s">
        <v>481</v>
      </c>
      <c r="R68" s="20" t="s">
        <v>481</v>
      </c>
      <c r="S68" s="18" t="n">
        <v>371.97974691</v>
      </c>
      <c r="T68" s="20" t="n">
        <v>4.43935232</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434.88486177</v>
      </c>
      <c r="P69" s="20" t="n">
        <v>3.2334538</v>
      </c>
      <c r="Q69" s="18" t="s">
        <v>481</v>
      </c>
      <c r="R69" s="20" t="s">
        <v>481</v>
      </c>
      <c r="S69" s="18" t="s">
        <v>481</v>
      </c>
      <c r="T69" s="20" t="s">
        <v>481</v>
      </c>
    </row>
    <row r="70" spans="1:20">
      <c r="A70" s="15" t="s">
        <v>545</v>
      </c>
      <c r="B70" s="17" t="n">
        <v>6036</v>
      </c>
      <c r="C70" s="18">
        <f>(223.0/B70*100)</f>
        <v/>
      </c>
      <c r="D70" s="19" t="n">
        <v>5813</v>
      </c>
      <c r="E70" s="18" t="n">
        <v>507.73036713</v>
      </c>
      <c r="F70" s="20" t="n">
        <v>4.00319159</v>
      </c>
      <c r="G70" s="18" t="n">
        <v>482.83675087</v>
      </c>
      <c r="H70" s="20" t="n">
        <v>2.76793333</v>
      </c>
      <c r="I70" s="18" t="n">
        <v>493.9986839</v>
      </c>
      <c r="J70" s="20" t="n">
        <v>4.32296488</v>
      </c>
      <c r="K70" s="18" t="n">
        <v>430.55617704</v>
      </c>
      <c r="L70" s="20" t="n">
        <v>6.18638504</v>
      </c>
      <c r="M70" s="18" t="s">
        <v>481</v>
      </c>
      <c r="N70" s="20" t="s">
        <v>481</v>
      </c>
      <c r="O70" s="18" t="s">
        <v>481</v>
      </c>
      <c r="P70" s="20" t="s">
        <v>481</v>
      </c>
      <c r="Q70" s="18" t="s">
        <v>481</v>
      </c>
      <c r="R70" s="20" t="s">
        <v>481</v>
      </c>
      <c r="S70" s="18" t="n">
        <v>440.42082445</v>
      </c>
      <c r="T70" s="20" t="n">
        <v>7.47927699</v>
      </c>
    </row>
    <row r="71" spans="1:20">
      <c r="A71" s="15" t="s">
        <v>546</v>
      </c>
      <c r="B71" s="17" t="n">
        <v>6115</v>
      </c>
      <c r="C71" s="18">
        <f>(18.0/B71*100)</f>
        <v/>
      </c>
      <c r="D71" s="19" t="n">
        <v>6097</v>
      </c>
      <c r="E71" s="18" t="n">
        <v>555.98188925</v>
      </c>
      <c r="F71" s="20" t="n">
        <v>1.5164019</v>
      </c>
      <c r="G71" s="18" t="n">
        <v>573.9674667100001</v>
      </c>
      <c r="H71" s="20" t="n">
        <v>2.16029837</v>
      </c>
      <c r="I71" s="18" t="n">
        <v>580.63559328</v>
      </c>
      <c r="J71" s="20" t="n">
        <v>7.20858956</v>
      </c>
      <c r="K71" s="18" t="n">
        <v>447.86971773</v>
      </c>
      <c r="L71" s="20" t="n">
        <v>5.77573086</v>
      </c>
      <c r="M71" s="18" t="s">
        <v>481</v>
      </c>
      <c r="N71" s="20" t="s">
        <v>481</v>
      </c>
      <c r="O71" s="18" t="s">
        <v>481</v>
      </c>
      <c r="P71" s="20" t="s">
        <v>481</v>
      </c>
      <c r="Q71" s="18" t="s">
        <v>481</v>
      </c>
      <c r="R71" s="20" t="s">
        <v>481</v>
      </c>
      <c r="S71" s="18" t="n">
        <v>480.19560657</v>
      </c>
      <c r="T71" s="20" t="n">
        <v>18.51223085</v>
      </c>
    </row>
    <row r="72" spans="1:20">
      <c r="A72" s="15" t="s">
        <v>547</v>
      </c>
      <c r="B72" s="17" t="n">
        <v>7708</v>
      </c>
      <c r="C72" s="18">
        <f>(6.0/B72*100)</f>
        <v/>
      </c>
      <c r="D72" s="19" t="n">
        <v>7702</v>
      </c>
      <c r="E72" s="18" t="n">
        <v>550.81161377</v>
      </c>
      <c r="F72" s="20" t="n">
        <v>2.87321975</v>
      </c>
      <c r="G72" s="18" t="n">
        <v>502.2716573</v>
      </c>
      <c r="H72" s="20" t="n">
        <v>4.28539924</v>
      </c>
      <c r="I72" s="18" t="n">
        <v>468.57927665</v>
      </c>
      <c r="J72" s="20" t="n">
        <v>6.87445825</v>
      </c>
      <c r="K72" s="18" t="n">
        <v>463.18161523</v>
      </c>
      <c r="L72" s="20" t="n">
        <v>7.36450904</v>
      </c>
      <c r="M72" s="18" t="s">
        <v>481</v>
      </c>
      <c r="N72" s="20" t="s">
        <v>481</v>
      </c>
      <c r="O72" s="18" t="s">
        <v>481</v>
      </c>
      <c r="P72" s="20" t="s">
        <v>481</v>
      </c>
      <c r="Q72" s="18" t="s">
        <v>481</v>
      </c>
      <c r="R72" s="20" t="s">
        <v>481</v>
      </c>
      <c r="S72" s="18" t="n">
        <v>458.10199103</v>
      </c>
      <c r="T72" s="20" t="n">
        <v>21.14057815</v>
      </c>
    </row>
    <row r="73" spans="1:20">
      <c r="A73" s="15" t="s">
        <v>548</v>
      </c>
      <c r="B73" s="17" t="n">
        <v>8249</v>
      </c>
      <c r="C73" s="18">
        <f>(156.0/B73*100)</f>
        <v/>
      </c>
      <c r="D73" s="19" t="n">
        <v>8093</v>
      </c>
      <c r="E73" s="18" t="n">
        <v>440.73468104</v>
      </c>
      <c r="F73" s="20" t="n">
        <v>3.61327267</v>
      </c>
      <c r="G73" s="18" t="n">
        <v>410.03840508</v>
      </c>
      <c r="H73" s="20" t="n">
        <v>2.8604963</v>
      </c>
      <c r="I73" s="18" t="n">
        <v>399.46784416</v>
      </c>
      <c r="J73" s="20" t="n">
        <v>5.55466574</v>
      </c>
      <c r="K73" s="18" t="n">
        <v>381.36943253</v>
      </c>
      <c r="L73" s="20" t="n">
        <v>3.27949389</v>
      </c>
      <c r="M73" s="18" t="s">
        <v>481</v>
      </c>
      <c r="N73" s="20" t="s">
        <v>481</v>
      </c>
      <c r="O73" s="18" t="s">
        <v>481</v>
      </c>
      <c r="P73" s="20" t="s">
        <v>481</v>
      </c>
      <c r="Q73" s="18" t="s">
        <v>481</v>
      </c>
      <c r="R73" s="20" t="s">
        <v>481</v>
      </c>
      <c r="S73" s="18" t="n">
        <v>392.86443714</v>
      </c>
      <c r="T73" s="20" t="n">
        <v>11.24708459</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424.59045417</v>
      </c>
      <c r="P74" s="20" t="n">
        <v>1.40919814</v>
      </c>
      <c r="Q74" s="18" t="s">
        <v>481</v>
      </c>
      <c r="R74" s="20" t="s">
        <v>481</v>
      </c>
      <c r="S74" s="18" t="s">
        <v>481</v>
      </c>
      <c r="T74" s="20" t="s">
        <v>481</v>
      </c>
    </row>
    <row r="75" spans="1:20">
      <c r="A75" s="15" t="s">
        <v>550</v>
      </c>
      <c r="B75" s="17" t="n">
        <v>5375</v>
      </c>
      <c r="C75" s="18">
        <f>(246.0/B75*100)</f>
        <v/>
      </c>
      <c r="D75" s="19" t="n">
        <v>5129</v>
      </c>
      <c r="E75" s="18" t="n">
        <v>396.92767662</v>
      </c>
      <c r="F75" s="20" t="n">
        <v>2.77560597</v>
      </c>
      <c r="G75" s="18" t="n">
        <v>384.59409747</v>
      </c>
      <c r="H75" s="20" t="n">
        <v>2.72926571</v>
      </c>
      <c r="I75" s="18" t="n">
        <v>380.01773405</v>
      </c>
      <c r="J75" s="20" t="n">
        <v>3.87388816</v>
      </c>
      <c r="K75" s="18" t="n">
        <v>356.06172199</v>
      </c>
      <c r="L75" s="20" t="n">
        <v>4.70057819</v>
      </c>
      <c r="M75" s="18" t="s">
        <v>481</v>
      </c>
      <c r="N75" s="20" t="s">
        <v>481</v>
      </c>
      <c r="O75" s="18" t="s">
        <v>481</v>
      </c>
      <c r="P75" s="20" t="s">
        <v>481</v>
      </c>
      <c r="Q75" s="18" t="s">
        <v>481</v>
      </c>
      <c r="R75" s="20" t="s">
        <v>481</v>
      </c>
      <c r="S75" s="18" t="n">
        <v>355.8531601</v>
      </c>
      <c r="T75" s="20" t="n">
        <v>4.66164074</v>
      </c>
    </row>
    <row r="76" spans="1:20">
      <c r="A76" s="15" t="s">
        <v>551</v>
      </c>
      <c r="B76" s="17" t="n">
        <v>14167</v>
      </c>
      <c r="C76" s="18">
        <f>(232.0/B76*100)</f>
        <v/>
      </c>
      <c r="D76" s="19" t="n">
        <v>13935</v>
      </c>
      <c r="E76" s="18" t="n">
        <v>457.65664098</v>
      </c>
      <c r="F76" s="20" t="n">
        <v>2.71416407</v>
      </c>
      <c r="G76" s="18" t="n">
        <v>422.59355017</v>
      </c>
      <c r="H76" s="20" t="n">
        <v>2.81729565</v>
      </c>
      <c r="I76" s="18" t="n">
        <v>422.27611327</v>
      </c>
      <c r="J76" s="20" t="n">
        <v>4.87158633</v>
      </c>
      <c r="K76" s="18" t="n">
        <v>405.76526183</v>
      </c>
      <c r="L76" s="20" t="n">
        <v>4.20293438</v>
      </c>
      <c r="M76" s="18" t="s">
        <v>481</v>
      </c>
      <c r="N76" s="20" t="s">
        <v>481</v>
      </c>
      <c r="O76" s="18" t="s">
        <v>481</v>
      </c>
      <c r="P76" s="20" t="s">
        <v>481</v>
      </c>
      <c r="Q76" s="18" t="s">
        <v>481</v>
      </c>
      <c r="R76" s="20" t="s">
        <v>481</v>
      </c>
      <c r="S76" s="18" t="n">
        <v>375.97304053</v>
      </c>
      <c r="T76" s="20" t="n">
        <v>6.41903847</v>
      </c>
    </row>
    <row r="77" spans="1:20">
      <c r="A77" s="15" t="s">
        <v>552</v>
      </c>
      <c r="B77" s="17" t="n">
        <v>6062</v>
      </c>
      <c r="C77" s="18">
        <f>(175.0/B77*100)</f>
        <v/>
      </c>
      <c r="D77" s="19" t="n">
        <v>5887</v>
      </c>
      <c r="E77" s="18" t="n">
        <v>460.25095897</v>
      </c>
      <c r="F77" s="20" t="n">
        <v>2.44838476</v>
      </c>
      <c r="G77" s="18" t="n">
        <v>418.60846149</v>
      </c>
      <c r="H77" s="20" t="n">
        <v>3.08934169</v>
      </c>
      <c r="I77" s="18" t="n">
        <v>409.22648841</v>
      </c>
      <c r="J77" s="20" t="n">
        <v>6.64411069</v>
      </c>
      <c r="K77" s="18" t="n">
        <v>380.79678054</v>
      </c>
      <c r="L77" s="20" t="n">
        <v>4.91273858</v>
      </c>
      <c r="M77" s="18" t="s">
        <v>481</v>
      </c>
      <c r="N77" s="20" t="s">
        <v>481</v>
      </c>
      <c r="O77" s="18" t="s">
        <v>481</v>
      </c>
      <c r="P77" s="20" t="s">
        <v>481</v>
      </c>
      <c r="Q77" s="18" t="s">
        <v>481</v>
      </c>
      <c r="R77" s="20" t="s">
        <v>481</v>
      </c>
      <c r="S77" s="18" t="n">
        <v>392.65012989</v>
      </c>
      <c r="T77" s="20" t="n">
        <v>4.46081681</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524.64451931</v>
      </c>
      <c r="P78" s="20" t="n">
        <v>3.91006783</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475.18659836</v>
      </c>
      <c r="P79" s="20" t="n">
        <v>6.280552</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456.48357586</v>
      </c>
      <c r="P80" s="20" t="n">
        <v>3.67164431</v>
      </c>
      <c r="Q80" s="18" t="s">
        <v>481</v>
      </c>
      <c r="R80" s="20" t="s">
        <v>481</v>
      </c>
      <c r="S80" s="18" t="s">
        <v>481</v>
      </c>
      <c r="T80" s="20" t="s">
        <v>481</v>
      </c>
    </row>
    <row r="81" spans="1:20">
      <c r="A81" s="23" t="s">
        <v>556</v>
      </c>
      <c r="B81" s="17" t="n">
        <v>8861</v>
      </c>
      <c r="C81" s="18">
        <f>(76.0/B81*100)</f>
        <v/>
      </c>
      <c r="D81" s="19" t="n">
        <v>8785</v>
      </c>
      <c r="E81" s="18" t="n">
        <v>465.26280452</v>
      </c>
      <c r="F81" s="20" t="n">
        <v>3.14416561</v>
      </c>
      <c r="G81" s="18" t="n">
        <v>429.09660196</v>
      </c>
      <c r="H81" s="20" t="n">
        <v>2.60659225</v>
      </c>
      <c r="I81" s="18" t="n">
        <v>425.14083315</v>
      </c>
      <c r="J81" s="20" t="n">
        <v>6.22388166</v>
      </c>
      <c r="K81" s="18" t="n">
        <v>388.66747204</v>
      </c>
      <c r="L81" s="20" t="n">
        <v>4.36642029</v>
      </c>
      <c r="M81" s="18" t="s">
        <v>481</v>
      </c>
      <c r="N81" s="20" t="s">
        <v>481</v>
      </c>
      <c r="O81" s="18" t="s">
        <v>481</v>
      </c>
      <c r="P81" s="20" t="s">
        <v>481</v>
      </c>
      <c r="Q81" s="18" t="s">
        <v>481</v>
      </c>
      <c r="R81" s="20" t="s">
        <v>481</v>
      </c>
      <c r="S81" s="18" t="n">
        <v>416.68013243</v>
      </c>
      <c r="T81" s="20" t="n">
        <v>14.46790145</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778</v>
      </c>
    </row>
    <row customHeight="1" ht="30" r="4" spans="1:20">
      <c r="A4" s="6" t="n"/>
      <c r="B4" s="7" t="s">
        <v>462</v>
      </c>
      <c r="C4" s="7" t="s">
        <v>463</v>
      </c>
      <c r="D4" s="8" t="s">
        <v>462</v>
      </c>
      <c r="E4" s="9" t="s">
        <v>774</v>
      </c>
      <c r="F4" s="10" t="n"/>
      <c r="G4" s="9" t="s">
        <v>775</v>
      </c>
      <c r="H4" s="10" t="n"/>
      <c r="I4" s="9" t="s">
        <v>776</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(534.0/B7*100)</f>
        <v/>
      </c>
      <c r="D7" s="19" t="n">
        <v>13996</v>
      </c>
      <c r="E7" s="18" t="n">
        <v>519.32843968</v>
      </c>
      <c r="F7" s="20" t="n">
        <v>1.69626914</v>
      </c>
      <c r="G7" s="18" t="n">
        <v>531.62249012</v>
      </c>
      <c r="H7" s="20" t="n">
        <v>2.94634806</v>
      </c>
      <c r="I7" s="18" t="n">
        <v>524.14730353</v>
      </c>
      <c r="J7" s="20" t="n">
        <v>4.73887715</v>
      </c>
      <c r="K7" s="18" t="n">
        <v>455.67136221</v>
      </c>
      <c r="L7" s="20" t="n">
        <v>3.03001341</v>
      </c>
      <c r="M7" s="18" t="s">
        <v>481</v>
      </c>
      <c r="N7" s="20" t="s">
        <v>481</v>
      </c>
      <c r="O7" s="18" t="s">
        <v>481</v>
      </c>
      <c r="P7" s="20" t="s">
        <v>481</v>
      </c>
      <c r="Q7" s="18" t="s">
        <v>481</v>
      </c>
      <c r="R7" s="20" t="s">
        <v>481</v>
      </c>
      <c r="S7" s="18" t="n">
        <v>450.31701414</v>
      </c>
      <c r="T7" s="20" t="n">
        <v>7.50576297</v>
      </c>
    </row>
    <row r="8" spans="1:20">
      <c r="A8" s="15" t="s">
        <v>483</v>
      </c>
      <c r="B8" s="17" t="n">
        <v>7007</v>
      </c>
      <c r="C8" s="18">
        <f>(46.0/B8*100)</f>
        <v/>
      </c>
      <c r="D8" s="19" t="n">
        <v>6961</v>
      </c>
      <c r="E8" s="18" t="n">
        <v>513.46131526</v>
      </c>
      <c r="F8" s="20" t="n">
        <v>2.53513822</v>
      </c>
      <c r="G8" s="18" t="n">
        <v>511.10132726</v>
      </c>
      <c r="H8" s="20" t="n">
        <v>10.10037689</v>
      </c>
      <c r="I8" s="18" t="n">
        <v>432.61380006</v>
      </c>
      <c r="J8" s="20" t="n">
        <v>17.87991826</v>
      </c>
      <c r="K8" s="18" t="n">
        <v>425.98671044</v>
      </c>
      <c r="L8" s="20" t="n">
        <v>3.32108465</v>
      </c>
      <c r="M8" s="18" t="s">
        <v>481</v>
      </c>
      <c r="N8" s="20" t="s">
        <v>481</v>
      </c>
      <c r="O8" s="18" t="n">
        <v>368.48347797</v>
      </c>
      <c r="P8" s="20" t="n">
        <v>14.99112476</v>
      </c>
      <c r="Q8" s="18" t="s">
        <v>481</v>
      </c>
      <c r="R8" s="20" t="s">
        <v>481</v>
      </c>
      <c r="S8" s="18" t="n">
        <v>419.07553023</v>
      </c>
      <c r="T8" s="20" t="n">
        <v>9.38945294</v>
      </c>
    </row>
    <row r="9" spans="1:20">
      <c r="A9" s="15" t="s">
        <v>484</v>
      </c>
      <c r="B9" s="17" t="n">
        <v>9651</v>
      </c>
      <c r="C9" s="18">
        <f>(510.0/B9*100)</f>
        <v/>
      </c>
      <c r="D9" s="19" t="n">
        <v>9141</v>
      </c>
      <c r="E9" s="18" t="n">
        <v>500.01157464</v>
      </c>
      <c r="F9" s="20" t="n">
        <v>1.91837904</v>
      </c>
      <c r="G9" s="18" t="n">
        <v>554.5310663</v>
      </c>
      <c r="H9" s="20" t="n">
        <v>2.87677014</v>
      </c>
      <c r="I9" s="18" t="n">
        <v>542.87492837</v>
      </c>
      <c r="J9" s="20" t="n">
        <v>3.93966192</v>
      </c>
      <c r="K9" s="18" t="n">
        <v>398.3811512</v>
      </c>
      <c r="L9" s="20" t="n">
        <v>5.50423922</v>
      </c>
      <c r="M9" s="18" t="s">
        <v>481</v>
      </c>
      <c r="N9" s="20" t="s">
        <v>481</v>
      </c>
      <c r="O9" s="18" t="n">
        <v>374.78530698</v>
      </c>
      <c r="P9" s="20" t="n">
        <v>11.62763904</v>
      </c>
      <c r="Q9" s="18" t="s">
        <v>481</v>
      </c>
      <c r="R9" s="20" t="s">
        <v>481</v>
      </c>
      <c r="S9" s="18" t="n">
        <v>419.09223391</v>
      </c>
      <c r="T9" s="20" t="n">
        <v>6.55794655</v>
      </c>
    </row>
    <row r="10" spans="1:20">
      <c r="A10" s="15" t="s">
        <v>485</v>
      </c>
      <c r="B10" s="17" t="n">
        <v>20058</v>
      </c>
      <c r="C10" s="18">
        <f>(545.0/B10*100)</f>
        <v/>
      </c>
      <c r="D10" s="19" t="n">
        <v>19513</v>
      </c>
      <c r="E10" s="18" t="n">
        <v>531.1949283500001</v>
      </c>
      <c r="F10" s="20" t="n">
        <v>2.36422117</v>
      </c>
      <c r="G10" s="18" t="n">
        <v>536.12583428</v>
      </c>
      <c r="H10" s="20" t="n">
        <v>2.52467559</v>
      </c>
      <c r="I10" s="18" t="n">
        <v>543.51005126</v>
      </c>
      <c r="J10" s="20" t="n">
        <v>2.91769383</v>
      </c>
      <c r="K10" s="18" t="n">
        <v>459.4602787</v>
      </c>
      <c r="L10" s="20" t="n">
        <v>3.87365474</v>
      </c>
      <c r="M10" s="18" t="s">
        <v>481</v>
      </c>
      <c r="N10" s="20" t="s">
        <v>481</v>
      </c>
      <c r="O10" s="18" t="s">
        <v>481</v>
      </c>
      <c r="P10" s="20" t="s">
        <v>481</v>
      </c>
      <c r="Q10" s="18" t="s">
        <v>481</v>
      </c>
      <c r="R10" s="20" t="s">
        <v>481</v>
      </c>
      <c r="S10" s="18" t="n">
        <v>448.70675903</v>
      </c>
      <c r="T10" s="20" t="n">
        <v>8.85207553</v>
      </c>
    </row>
    <row r="11" spans="1:20">
      <c r="A11" s="15" t="s">
        <v>486</v>
      </c>
      <c r="B11" s="17" t="n">
        <v>7053</v>
      </c>
      <c r="C11" s="18">
        <f>(94.0/B11*100)</f>
        <v/>
      </c>
      <c r="D11" s="19" t="n">
        <v>6959</v>
      </c>
      <c r="E11" s="18" t="n">
        <v>461.71597567</v>
      </c>
      <c r="F11" s="20" t="n">
        <v>2.41387982</v>
      </c>
      <c r="G11" s="18" t="n">
        <v>399.50740584</v>
      </c>
      <c r="H11" s="20" t="n">
        <v>5.18653458</v>
      </c>
      <c r="I11" s="18" t="n">
        <v>389.04623506</v>
      </c>
      <c r="J11" s="20" t="n">
        <v>9.764125910000001</v>
      </c>
      <c r="K11" s="18" t="n">
        <v>407.71243287</v>
      </c>
      <c r="L11" s="20" t="n">
        <v>4.26530566</v>
      </c>
      <c r="M11" s="18" t="s">
        <v>481</v>
      </c>
      <c r="N11" s="20" t="s">
        <v>481</v>
      </c>
      <c r="O11" s="18" t="s">
        <v>481</v>
      </c>
      <c r="P11" s="20" t="s">
        <v>481</v>
      </c>
      <c r="Q11" s="18" t="s">
        <v>481</v>
      </c>
      <c r="R11" s="20" t="s">
        <v>481</v>
      </c>
      <c r="S11" s="18" t="n">
        <v>392.39229259</v>
      </c>
      <c r="T11" s="20" t="n">
        <v>7.11166925</v>
      </c>
    </row>
    <row r="12" spans="1:20">
      <c r="A12" s="15" t="s">
        <v>487</v>
      </c>
      <c r="B12" s="17" t="n">
        <v>6894</v>
      </c>
      <c r="C12" s="18">
        <f>(59.0/B12*100)</f>
        <v/>
      </c>
      <c r="D12" s="19" t="n">
        <v>6835</v>
      </c>
      <c r="E12" s="18" t="n">
        <v>505.90587483</v>
      </c>
      <c r="F12" s="20" t="n">
        <v>1.9622003</v>
      </c>
      <c r="G12" s="18" t="n">
        <v>451.69476461</v>
      </c>
      <c r="H12" s="20" t="n">
        <v>6.07366945</v>
      </c>
      <c r="I12" s="18" t="n">
        <v>407.80014693</v>
      </c>
      <c r="J12" s="20" t="n">
        <v>10.15234619</v>
      </c>
      <c r="K12" s="18" t="n">
        <v>407.24394601</v>
      </c>
      <c r="L12" s="20" t="n">
        <v>6.59279851</v>
      </c>
      <c r="M12" s="18" t="s">
        <v>481</v>
      </c>
      <c r="N12" s="20" t="s">
        <v>481</v>
      </c>
      <c r="O12" s="18" t="n">
        <v>366.6777112</v>
      </c>
      <c r="P12" s="20" t="n">
        <v>14.39052153</v>
      </c>
      <c r="Q12" s="18" t="s">
        <v>481</v>
      </c>
      <c r="R12" s="20" t="s">
        <v>481</v>
      </c>
      <c r="S12" s="18" t="n">
        <v>417.55733621</v>
      </c>
      <c r="T12" s="20" t="n">
        <v>8.26601009</v>
      </c>
    </row>
    <row r="13" spans="1:20">
      <c r="A13" s="15" t="s">
        <v>488</v>
      </c>
      <c r="B13" s="17" t="n">
        <v>7161</v>
      </c>
      <c r="C13" s="18">
        <f>(124.0/B13*100)</f>
        <v/>
      </c>
      <c r="D13" s="19" t="n">
        <v>7037</v>
      </c>
      <c r="E13" s="18" t="n">
        <v>512.62825672</v>
      </c>
      <c r="F13" s="20" t="n">
        <v>2.04702801</v>
      </c>
      <c r="G13" s="18" t="n">
        <v>476.250857</v>
      </c>
      <c r="H13" s="20" t="n">
        <v>8.73564483</v>
      </c>
      <c r="I13" s="18" t="n">
        <v>412.45014643</v>
      </c>
      <c r="J13" s="20" t="n">
        <v>16.71753261</v>
      </c>
      <c r="K13" s="18" t="n">
        <v>417.33961469</v>
      </c>
      <c r="L13" s="20" t="n">
        <v>10.06598471</v>
      </c>
      <c r="M13" s="18" t="s">
        <v>481</v>
      </c>
      <c r="N13" s="20" t="s">
        <v>481</v>
      </c>
      <c r="O13" s="18" t="n">
        <v>436.36003517</v>
      </c>
      <c r="P13" s="20" t="n">
        <v>6.43426798</v>
      </c>
      <c r="Q13" s="18" t="s">
        <v>481</v>
      </c>
      <c r="R13" s="20" t="s">
        <v>481</v>
      </c>
      <c r="S13" s="18" t="n">
        <v>432.08514005</v>
      </c>
      <c r="T13" s="20" t="n">
        <v>7.91446311</v>
      </c>
    </row>
    <row r="14" spans="1:20">
      <c r="A14" s="15" t="s">
        <v>489</v>
      </c>
      <c r="B14" s="17" t="n">
        <v>5587</v>
      </c>
      <c r="C14" s="18">
        <f>(78.0/B14*100)</f>
        <v/>
      </c>
      <c r="D14" s="19" t="n">
        <v>5509</v>
      </c>
      <c r="E14" s="18" t="n">
        <v>545.95190786</v>
      </c>
      <c r="F14" s="20" t="n">
        <v>1.92375406</v>
      </c>
      <c r="G14" s="18" t="n">
        <v>464.24131819</v>
      </c>
      <c r="H14" s="20" t="n">
        <v>5.76008618</v>
      </c>
      <c r="I14" s="18" t="n">
        <v>465.67580843</v>
      </c>
      <c r="J14" s="20" t="n">
        <v>10.87012229</v>
      </c>
      <c r="K14" s="18" t="n">
        <v>442.2239505</v>
      </c>
      <c r="L14" s="20" t="n">
        <v>10.16789313</v>
      </c>
      <c r="M14" s="18" t="s">
        <v>481</v>
      </c>
      <c r="N14" s="20" t="s">
        <v>481</v>
      </c>
      <c r="O14" s="18" t="s">
        <v>481</v>
      </c>
      <c r="P14" s="20" t="s">
        <v>481</v>
      </c>
      <c r="Q14" s="18" t="s">
        <v>481</v>
      </c>
      <c r="R14" s="20" t="s">
        <v>481</v>
      </c>
      <c r="S14" s="18" t="n">
        <v>444.07975217</v>
      </c>
      <c r="T14" s="20" t="n">
        <v>11.71742638</v>
      </c>
    </row>
    <row r="15" spans="1:20">
      <c r="A15" s="15" t="s">
        <v>490</v>
      </c>
      <c r="B15" s="17" t="n">
        <v>5882</v>
      </c>
      <c r="C15" s="18">
        <f>(63.0/B15*100)</f>
        <v/>
      </c>
      <c r="D15" s="19" t="n">
        <v>5819</v>
      </c>
      <c r="E15" s="18" t="n">
        <v>539.64112235</v>
      </c>
      <c r="F15" s="20" t="n">
        <v>2.17381987</v>
      </c>
      <c r="G15" s="18" t="n">
        <v>503.68643519</v>
      </c>
      <c r="H15" s="20" t="n">
        <v>7.97581475</v>
      </c>
      <c r="I15" s="18" t="n">
        <v>479.7416063</v>
      </c>
      <c r="J15" s="20" t="n">
        <v>15.31587879</v>
      </c>
      <c r="K15" s="18" t="n">
        <v>442.09252147</v>
      </c>
      <c r="L15" s="20" t="n">
        <v>11.12031367</v>
      </c>
      <c r="M15" s="18" t="s">
        <v>481</v>
      </c>
      <c r="N15" s="20" t="s">
        <v>481</v>
      </c>
      <c r="O15" s="18" t="n">
        <v>375.95013089</v>
      </c>
      <c r="P15" s="20" t="n">
        <v>17.42774697</v>
      </c>
      <c r="Q15" s="18" t="s">
        <v>481</v>
      </c>
      <c r="R15" s="20" t="s">
        <v>481</v>
      </c>
      <c r="S15" s="18" t="n">
        <v>446.14054132</v>
      </c>
      <c r="T15" s="20" t="n">
        <v>9.00007606</v>
      </c>
    </row>
    <row r="16" spans="1:20">
      <c r="A16" s="15" t="s">
        <v>491</v>
      </c>
      <c r="B16" s="17" t="n">
        <v>6108</v>
      </c>
      <c r="C16" s="18">
        <f>(121.0/B16*100)</f>
        <v/>
      </c>
      <c r="D16" s="19" t="n">
        <v>5987</v>
      </c>
      <c r="E16" s="18" t="n">
        <v>511.36308181</v>
      </c>
      <c r="F16" s="20" t="n">
        <v>1.82047085</v>
      </c>
      <c r="G16" s="18" t="n">
        <v>491.40691563</v>
      </c>
      <c r="H16" s="20" t="n">
        <v>9.36207579</v>
      </c>
      <c r="I16" s="18" t="n">
        <v>404.30706351</v>
      </c>
      <c r="J16" s="20" t="n">
        <v>10.5350981</v>
      </c>
      <c r="K16" s="18" t="n">
        <v>387.14914799</v>
      </c>
      <c r="L16" s="20" t="n">
        <v>6.68985678</v>
      </c>
      <c r="M16" s="18" t="s">
        <v>481</v>
      </c>
      <c r="N16" s="20" t="s">
        <v>481</v>
      </c>
      <c r="O16" s="18" t="s">
        <v>481</v>
      </c>
      <c r="P16" s="20" t="s">
        <v>481</v>
      </c>
      <c r="Q16" s="18" t="s">
        <v>481</v>
      </c>
      <c r="R16" s="20" t="s">
        <v>481</v>
      </c>
      <c r="S16" s="18" t="n">
        <v>406.40308913</v>
      </c>
      <c r="T16" s="20" t="n">
        <v>7.59567652</v>
      </c>
    </row>
    <row r="17" spans="1:20">
      <c r="A17" s="15" t="s">
        <v>492</v>
      </c>
      <c r="B17" s="17" t="n">
        <v>6504</v>
      </c>
      <c r="C17" s="18">
        <f>(1120.0/B17*100)</f>
        <v/>
      </c>
      <c r="D17" s="19" t="n">
        <v>5384</v>
      </c>
      <c r="E17" s="18" t="n">
        <v>522.5501134</v>
      </c>
      <c r="F17" s="20" t="n">
        <v>2.65596589</v>
      </c>
      <c r="G17" s="18" t="n">
        <v>556.67877509</v>
      </c>
      <c r="H17" s="20" t="n">
        <v>5.25696337</v>
      </c>
      <c r="I17" s="18" t="n">
        <v>498.35752419</v>
      </c>
      <c r="J17" s="20" t="n">
        <v>11.70077403</v>
      </c>
      <c r="K17" s="18" t="n">
        <v>421.56457172</v>
      </c>
      <c r="L17" s="20" t="n">
        <v>9.08687791</v>
      </c>
      <c r="M17" s="18" t="s">
        <v>481</v>
      </c>
      <c r="N17" s="20" t="s">
        <v>481</v>
      </c>
      <c r="O17" s="18" t="n">
        <v>360.48925247</v>
      </c>
      <c r="P17" s="20" t="n">
        <v>12.44339086</v>
      </c>
      <c r="Q17" s="18" t="s">
        <v>481</v>
      </c>
      <c r="R17" s="20" t="s">
        <v>481</v>
      </c>
      <c r="S17" s="18" t="n">
        <v>451.24163073</v>
      </c>
      <c r="T17" s="20" t="n">
        <v>6.5242993</v>
      </c>
    </row>
    <row r="18" spans="1:20">
      <c r="A18" s="15" t="s">
        <v>493</v>
      </c>
      <c r="B18" s="17" t="n">
        <v>5532</v>
      </c>
      <c r="C18" s="18">
        <f>(29.0/B18*100)</f>
        <v/>
      </c>
      <c r="D18" s="19" t="n">
        <v>5503</v>
      </c>
      <c r="E18" s="18" t="n">
        <v>476.01522941</v>
      </c>
      <c r="F18" s="20" t="n">
        <v>3.50094253</v>
      </c>
      <c r="G18" s="18" t="n">
        <v>414.79385258</v>
      </c>
      <c r="H18" s="20" t="n">
        <v>3.9449836</v>
      </c>
      <c r="I18" s="18" t="n">
        <v>387.27085051</v>
      </c>
      <c r="J18" s="20" t="n">
        <v>7.4273423</v>
      </c>
      <c r="K18" s="18" t="n">
        <v>381.70089157</v>
      </c>
      <c r="L18" s="20" t="n">
        <v>7.56899924</v>
      </c>
      <c r="M18" s="18" t="s">
        <v>481</v>
      </c>
      <c r="N18" s="20" t="s">
        <v>481</v>
      </c>
      <c r="O18" s="18" t="s">
        <v>481</v>
      </c>
      <c r="P18" s="20" t="s">
        <v>481</v>
      </c>
      <c r="Q18" s="18" t="s">
        <v>481</v>
      </c>
      <c r="R18" s="20" t="s">
        <v>481</v>
      </c>
      <c r="S18" s="18" t="n">
        <v>372.23946225</v>
      </c>
      <c r="T18" s="20" t="n">
        <v>9.59671389</v>
      </c>
    </row>
    <row r="19" spans="1:20">
      <c r="A19" s="15" t="s">
        <v>494</v>
      </c>
      <c r="B19" s="17" t="n">
        <v>5658</v>
      </c>
      <c r="C19" s="18">
        <f>(139.0/B19*100)</f>
        <v/>
      </c>
      <c r="D19" s="19" t="n">
        <v>5519</v>
      </c>
      <c r="E19" s="18" t="n">
        <v>491.51188775</v>
      </c>
      <c r="F19" s="20" t="n">
        <v>2.63342248</v>
      </c>
      <c r="G19" s="18" t="n">
        <v>431.51171303</v>
      </c>
      <c r="H19" s="20" t="n">
        <v>8.488035780000001</v>
      </c>
      <c r="I19" s="18" t="n">
        <v>388.10967571</v>
      </c>
      <c r="J19" s="20" t="n">
        <v>6.90863466</v>
      </c>
      <c r="K19" s="18" t="n">
        <v>464.53907426</v>
      </c>
      <c r="L19" s="20" t="n">
        <v>8.377987660000001</v>
      </c>
      <c r="M19" s="18" t="s">
        <v>481</v>
      </c>
      <c r="N19" s="20" t="s">
        <v>481</v>
      </c>
      <c r="O19" s="18" t="s">
        <v>481</v>
      </c>
      <c r="P19" s="20" t="s">
        <v>481</v>
      </c>
      <c r="Q19" s="18" t="s">
        <v>481</v>
      </c>
      <c r="R19" s="20" t="s">
        <v>481</v>
      </c>
      <c r="S19" s="18" t="n">
        <v>403.76176043</v>
      </c>
      <c r="T19" s="20" t="n">
        <v>8.783843729999999</v>
      </c>
    </row>
    <row r="20" spans="1:20">
      <c r="A20" s="15" t="s">
        <v>495</v>
      </c>
      <c r="B20" s="17" t="n">
        <v>3371</v>
      </c>
      <c r="C20" s="18">
        <f>(75.0/B20*100)</f>
        <v/>
      </c>
      <c r="D20" s="19" t="n">
        <v>3296</v>
      </c>
      <c r="E20" s="18" t="n">
        <v>481.19187173</v>
      </c>
      <c r="F20" s="20" t="n">
        <v>1.90089847</v>
      </c>
      <c r="G20" s="18" t="n">
        <v>472.76954367</v>
      </c>
      <c r="H20" s="20" t="n">
        <v>6.57530797</v>
      </c>
      <c r="I20" s="18" t="n">
        <v>465.35891879</v>
      </c>
      <c r="J20" s="20" t="n">
        <v>13.6274771</v>
      </c>
      <c r="K20" s="18" t="n">
        <v>408.58539143</v>
      </c>
      <c r="L20" s="20" t="n">
        <v>5.78928272</v>
      </c>
      <c r="M20" s="18" t="s">
        <v>481</v>
      </c>
      <c r="N20" s="20" t="s">
        <v>481</v>
      </c>
      <c r="O20" s="18" t="s">
        <v>481</v>
      </c>
      <c r="P20" s="20" t="s">
        <v>481</v>
      </c>
      <c r="Q20" s="18" t="s">
        <v>481</v>
      </c>
      <c r="R20" s="20" t="s">
        <v>481</v>
      </c>
      <c r="S20" s="18" t="n">
        <v>396.83624459</v>
      </c>
      <c r="T20" s="20" t="n">
        <v>14.78530136</v>
      </c>
    </row>
    <row r="21" spans="1:20">
      <c r="A21" s="15" t="s">
        <v>496</v>
      </c>
      <c r="B21" s="17" t="n">
        <v>5741</v>
      </c>
      <c r="C21" s="18">
        <f>(46.0/B21*100)</f>
        <v/>
      </c>
      <c r="D21" s="19" t="n">
        <v>5695</v>
      </c>
      <c r="E21" s="18" t="n">
        <v>508.00603184</v>
      </c>
      <c r="F21" s="20" t="n">
        <v>2.3399136</v>
      </c>
      <c r="G21" s="18" t="n">
        <v>519.91366225</v>
      </c>
      <c r="H21" s="20" t="n">
        <v>3.36860246</v>
      </c>
      <c r="I21" s="18" t="n">
        <v>505.7882558</v>
      </c>
      <c r="J21" s="20" t="n">
        <v>5.01581242</v>
      </c>
      <c r="K21" s="18" t="n">
        <v>437.82772767</v>
      </c>
      <c r="L21" s="20" t="n">
        <v>5.1450969</v>
      </c>
      <c r="M21" s="18" t="s">
        <v>481</v>
      </c>
      <c r="N21" s="20" t="s">
        <v>481</v>
      </c>
      <c r="O21" s="18" t="s">
        <v>481</v>
      </c>
      <c r="P21" s="20" t="s">
        <v>481</v>
      </c>
      <c r="Q21" s="18" t="s">
        <v>481</v>
      </c>
      <c r="R21" s="20" t="s">
        <v>481</v>
      </c>
      <c r="S21" s="18" t="n">
        <v>437.07610138</v>
      </c>
      <c r="T21" s="20" t="n">
        <v>10.10599498</v>
      </c>
    </row>
    <row r="22" spans="1:20">
      <c r="A22" s="15" t="s">
        <v>497</v>
      </c>
      <c r="B22" s="17" t="n">
        <v>6598</v>
      </c>
      <c r="C22" s="18">
        <f>(35.0/B22*100)</f>
        <v/>
      </c>
      <c r="D22" s="19" t="n">
        <v>6563</v>
      </c>
      <c r="E22" s="18" t="n">
        <v>470.0358308</v>
      </c>
      <c r="F22" s="20" t="n">
        <v>3.56585475</v>
      </c>
      <c r="G22" s="18" t="n">
        <v>490.904666</v>
      </c>
      <c r="H22" s="20" t="n">
        <v>5.08923476</v>
      </c>
      <c r="I22" s="18" t="n">
        <v>477.23271278</v>
      </c>
      <c r="J22" s="20" t="n">
        <v>5.57677851</v>
      </c>
      <c r="K22" s="18" t="n">
        <v>409.9809268</v>
      </c>
      <c r="L22" s="20" t="n">
        <v>11.17521775</v>
      </c>
      <c r="M22" s="18" t="s">
        <v>481</v>
      </c>
      <c r="N22" s="20" t="s">
        <v>481</v>
      </c>
      <c r="O22" s="18" t="s">
        <v>481</v>
      </c>
      <c r="P22" s="20" t="s">
        <v>481</v>
      </c>
      <c r="Q22" s="18" t="n">
        <v>392.27250646</v>
      </c>
      <c r="R22" s="20" t="n">
        <v>33.7485261</v>
      </c>
      <c r="S22" s="18" t="n">
        <v>389.80171069</v>
      </c>
      <c r="T22" s="20" t="n">
        <v>11.0333033</v>
      </c>
    </row>
    <row r="23" spans="1:20">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n">
        <v>480.54676244</v>
      </c>
      <c r="P23" s="20" t="n">
        <v>2.51595285</v>
      </c>
      <c r="Q23" s="18" t="s">
        <v>481</v>
      </c>
      <c r="R23" s="20" t="s">
        <v>481</v>
      </c>
      <c r="S23" s="18" t="s">
        <v>481</v>
      </c>
      <c r="T23" s="20" t="s">
        <v>481</v>
      </c>
    </row>
    <row r="24" spans="1:20">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s">
        <v>481</v>
      </c>
      <c r="N24" s="20" t="s">
        <v>481</v>
      </c>
      <c r="O24" s="18" t="n">
        <v>538.3947510199999</v>
      </c>
      <c r="P24" s="20" t="n">
        <v>2.96617877</v>
      </c>
      <c r="Q24" s="18" t="s">
        <v>481</v>
      </c>
      <c r="R24" s="20" t="s">
        <v>481</v>
      </c>
      <c r="S24" s="18" t="s">
        <v>481</v>
      </c>
      <c r="T24" s="20" t="s">
        <v>481</v>
      </c>
    </row>
    <row r="25" spans="1:20">
      <c r="A25" s="15" t="s">
        <v>500</v>
      </c>
      <c r="B25" s="17" t="n">
        <v>5581</v>
      </c>
      <c r="C25" s="18">
        <f>(25.0/B25*100)</f>
        <v/>
      </c>
      <c r="D25" s="19" t="n">
        <v>5556</v>
      </c>
      <c r="E25" s="18" t="n">
        <v>537.58669272</v>
      </c>
      <c r="F25" s="20" t="n">
        <v>3.85388929</v>
      </c>
      <c r="G25" s="18" t="n">
        <v>500.42581957</v>
      </c>
      <c r="H25" s="20" t="n">
        <v>2.87740325</v>
      </c>
      <c r="I25" s="18" t="n">
        <v>536.58919495</v>
      </c>
      <c r="J25" s="20" t="n">
        <v>4.70629007</v>
      </c>
      <c r="K25" s="18" t="n">
        <v>429.87203302</v>
      </c>
      <c r="L25" s="20" t="n">
        <v>5.01052425</v>
      </c>
      <c r="M25" s="18" t="s">
        <v>481</v>
      </c>
      <c r="N25" s="20" t="s">
        <v>481</v>
      </c>
      <c r="O25" s="18" t="s">
        <v>481</v>
      </c>
      <c r="P25" s="20" t="s">
        <v>481</v>
      </c>
      <c r="Q25" s="18" t="s">
        <v>481</v>
      </c>
      <c r="R25" s="20" t="s">
        <v>481</v>
      </c>
      <c r="S25" s="18" t="n">
        <v>498.53935166</v>
      </c>
      <c r="T25" s="20" t="n">
        <v>22.64667133</v>
      </c>
    </row>
    <row r="26" spans="1:20">
      <c r="A26" s="15" t="s">
        <v>501</v>
      </c>
      <c r="B26" s="17" t="n">
        <v>4869</v>
      </c>
      <c r="C26" s="18">
        <f>(50.0/B26*100)</f>
        <v/>
      </c>
      <c r="D26" s="19" t="n">
        <v>4819</v>
      </c>
      <c r="E26" s="18" t="n">
        <v>502.14161891</v>
      </c>
      <c r="F26" s="20" t="n">
        <v>1.73569292</v>
      </c>
      <c r="G26" s="18" t="n">
        <v>464.56284994</v>
      </c>
      <c r="H26" s="20" t="n">
        <v>4.2980888</v>
      </c>
      <c r="I26" s="18" t="n">
        <v>443.31347994</v>
      </c>
      <c r="J26" s="20" t="n">
        <v>7.54770454</v>
      </c>
      <c r="K26" s="18" t="n">
        <v>453.17995147</v>
      </c>
      <c r="L26" s="20" t="n">
        <v>6.03698686</v>
      </c>
      <c r="M26" s="18" t="s">
        <v>481</v>
      </c>
      <c r="N26" s="20" t="s">
        <v>481</v>
      </c>
      <c r="O26" s="18" t="s">
        <v>481</v>
      </c>
      <c r="P26" s="20" t="s">
        <v>481</v>
      </c>
      <c r="Q26" s="18" t="s">
        <v>481</v>
      </c>
      <c r="R26" s="20" t="s">
        <v>481</v>
      </c>
      <c r="S26" s="18" t="n">
        <v>454.69375016</v>
      </c>
      <c r="T26" s="20" t="n">
        <v>9.602884299999999</v>
      </c>
    </row>
    <row r="27" spans="1:20">
      <c r="A27" s="15" t="s">
        <v>502</v>
      </c>
      <c r="B27" s="17" t="n">
        <v>5299</v>
      </c>
      <c r="C27" s="18">
        <f>(48.0/B27*100)</f>
        <v/>
      </c>
      <c r="D27" s="19" t="n">
        <v>5251</v>
      </c>
      <c r="E27" s="18" t="n">
        <v>495.15298912</v>
      </c>
      <c r="F27" s="20" t="n">
        <v>1.40037805</v>
      </c>
      <c r="G27" s="18" t="n">
        <v>488.46752656</v>
      </c>
      <c r="H27" s="20" t="n">
        <v>5.61303676</v>
      </c>
      <c r="I27" s="18" t="n">
        <v>438.46424519</v>
      </c>
      <c r="J27" s="20" t="n">
        <v>12.29765113</v>
      </c>
      <c r="K27" s="18" t="n">
        <v>418.40895501</v>
      </c>
      <c r="L27" s="20" t="n">
        <v>3.29090457</v>
      </c>
      <c r="M27" s="18" t="s">
        <v>481</v>
      </c>
      <c r="N27" s="20" t="s">
        <v>481</v>
      </c>
      <c r="O27" s="18" t="s">
        <v>481</v>
      </c>
      <c r="P27" s="20" t="s">
        <v>481</v>
      </c>
      <c r="Q27" s="18" t="s">
        <v>481</v>
      </c>
      <c r="R27" s="20" t="s">
        <v>481</v>
      </c>
      <c r="S27" s="18" t="n">
        <v>406.39542718</v>
      </c>
      <c r="T27" s="20" t="n">
        <v>6.56565674</v>
      </c>
    </row>
    <row r="28" spans="1:20">
      <c r="A28" s="15" t="s">
        <v>503</v>
      </c>
      <c r="B28" s="17" t="n">
        <v>7568</v>
      </c>
      <c r="C28" s="18">
        <f>(166.0/B28*100)</f>
        <v/>
      </c>
      <c r="D28" s="19" t="n">
        <v>7402</v>
      </c>
      <c r="E28" s="18" t="n">
        <v>426.44375008</v>
      </c>
      <c r="F28" s="20" t="n">
        <v>2.10267863</v>
      </c>
      <c r="G28" s="18" t="n">
        <v>392.01459107</v>
      </c>
      <c r="H28" s="20" t="n">
        <v>3.33973397</v>
      </c>
      <c r="I28" s="18" t="n">
        <v>382.49857348</v>
      </c>
      <c r="J28" s="20" t="n">
        <v>5.09873615</v>
      </c>
      <c r="K28" s="18" t="n">
        <v>420.93356818</v>
      </c>
      <c r="L28" s="20" t="n">
        <v>11.19336795</v>
      </c>
      <c r="M28" s="18" t="s">
        <v>481</v>
      </c>
      <c r="N28" s="20" t="s">
        <v>481</v>
      </c>
      <c r="O28" s="18" t="s">
        <v>481</v>
      </c>
      <c r="P28" s="20" t="s">
        <v>481</v>
      </c>
      <c r="Q28" s="18" t="s">
        <v>481</v>
      </c>
      <c r="R28" s="20" t="s">
        <v>481</v>
      </c>
      <c r="S28" s="18" t="n">
        <v>376.17912246</v>
      </c>
      <c r="T28" s="20" t="n">
        <v>6.09997108</v>
      </c>
    </row>
    <row r="29" spans="1:20">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s">
        <v>481</v>
      </c>
      <c r="N29" s="20" t="s">
        <v>481</v>
      </c>
      <c r="O29" s="18" t="n">
        <v>508.57480626</v>
      </c>
      <c r="P29" s="20" t="n">
        <v>2.25739586</v>
      </c>
      <c r="Q29" s="18" t="s">
        <v>481</v>
      </c>
      <c r="R29" s="20" t="s">
        <v>481</v>
      </c>
      <c r="S29" s="18" t="s">
        <v>481</v>
      </c>
      <c r="T29" s="20" t="s">
        <v>481</v>
      </c>
    </row>
    <row r="30" spans="1:20">
      <c r="A30" s="15" t="s">
        <v>505</v>
      </c>
      <c r="B30" s="17" t="n">
        <v>4520</v>
      </c>
      <c r="C30" s="18">
        <f>(140.0/B30*100)</f>
        <v/>
      </c>
      <c r="D30" s="19" t="n">
        <v>4380</v>
      </c>
      <c r="E30" s="18" t="n">
        <v>526.68439553</v>
      </c>
      <c r="F30" s="20" t="n">
        <v>2.85931985</v>
      </c>
      <c r="G30" s="18" t="n">
        <v>531.98174262</v>
      </c>
      <c r="H30" s="20" t="n">
        <v>3.86177264</v>
      </c>
      <c r="I30" s="18" t="n">
        <v>516.78078512</v>
      </c>
      <c r="J30" s="20" t="n">
        <v>6.67121323</v>
      </c>
      <c r="K30" s="18" t="n">
        <v>420.79775038</v>
      </c>
      <c r="L30" s="20" t="n">
        <v>5.72172312</v>
      </c>
      <c r="M30" s="18" t="s">
        <v>481</v>
      </c>
      <c r="N30" s="20" t="s">
        <v>481</v>
      </c>
      <c r="O30" s="18" t="s">
        <v>481</v>
      </c>
      <c r="P30" s="20" t="s">
        <v>481</v>
      </c>
      <c r="Q30" s="18" t="s">
        <v>481</v>
      </c>
      <c r="R30" s="20" t="s">
        <v>481</v>
      </c>
      <c r="S30" s="18" t="n">
        <v>435.59016879</v>
      </c>
      <c r="T30" s="20" t="n">
        <v>8.9735078</v>
      </c>
    </row>
    <row r="31" spans="1:20">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n">
        <v>498.481109</v>
      </c>
      <c r="P31" s="20" t="n">
        <v>2.26238565</v>
      </c>
      <c r="Q31" s="18" t="s">
        <v>481</v>
      </c>
      <c r="R31" s="20" t="s">
        <v>481</v>
      </c>
      <c r="S31" s="18" t="s">
        <v>481</v>
      </c>
      <c r="T31" s="20" t="s">
        <v>481</v>
      </c>
    </row>
    <row r="32" spans="1:20">
      <c r="A32" s="15" t="s">
        <v>507</v>
      </c>
      <c r="B32" s="17" t="n">
        <v>4478</v>
      </c>
      <c r="C32" s="18">
        <f>(6.0/B32*100)</f>
        <v/>
      </c>
      <c r="D32" s="19" t="n">
        <v>4472</v>
      </c>
      <c r="E32" s="18" t="n">
        <v>509.04608406</v>
      </c>
      <c r="F32" s="20" t="n">
        <v>2.38357716</v>
      </c>
      <c r="G32" s="18" t="n">
        <v>445.00695219</v>
      </c>
      <c r="H32" s="20" t="n">
        <v>7.68653197</v>
      </c>
      <c r="I32" s="18" t="n">
        <v>424.10048623</v>
      </c>
      <c r="J32" s="20" t="n">
        <v>17.24745269</v>
      </c>
      <c r="K32" s="18" t="n">
        <v>412.90383158</v>
      </c>
      <c r="L32" s="20" t="n">
        <v>11.66737955</v>
      </c>
      <c r="M32" s="18" t="s">
        <v>481</v>
      </c>
      <c r="N32" s="20" t="s">
        <v>481</v>
      </c>
      <c r="O32" s="18" t="s">
        <v>481</v>
      </c>
      <c r="P32" s="20" t="s">
        <v>481</v>
      </c>
      <c r="Q32" s="18" t="s">
        <v>481</v>
      </c>
      <c r="R32" s="20" t="s">
        <v>481</v>
      </c>
      <c r="S32" s="18" t="n">
        <v>438.15819434</v>
      </c>
      <c r="T32" s="20" t="n">
        <v>13.47496497</v>
      </c>
    </row>
    <row r="33" spans="1:20">
      <c r="A33" s="15" t="s">
        <v>508</v>
      </c>
      <c r="B33" s="17" t="n">
        <v>7325</v>
      </c>
      <c r="C33" s="18">
        <f>(78.0/B33*100)</f>
        <v/>
      </c>
      <c r="D33" s="19" t="n">
        <v>7247</v>
      </c>
      <c r="E33" s="18" t="n">
        <v>519.67888917</v>
      </c>
      <c r="F33" s="20" t="n">
        <v>3.05179622</v>
      </c>
      <c r="G33" s="18" t="n">
        <v>479.15216742</v>
      </c>
      <c r="H33" s="20" t="n">
        <v>3.96631047</v>
      </c>
      <c r="I33" s="18" t="n">
        <v>473.10400392</v>
      </c>
      <c r="J33" s="20" t="n">
        <v>8.45867973</v>
      </c>
      <c r="K33" s="18" t="n">
        <v>493.26536346</v>
      </c>
      <c r="L33" s="20" t="n">
        <v>2.74241819</v>
      </c>
      <c r="M33" s="18" t="s">
        <v>481</v>
      </c>
      <c r="N33" s="20" t="s">
        <v>481</v>
      </c>
      <c r="O33" s="18" t="s">
        <v>481</v>
      </c>
      <c r="P33" s="20" t="s">
        <v>481</v>
      </c>
      <c r="Q33" s="18" t="s">
        <v>481</v>
      </c>
      <c r="R33" s="20" t="s">
        <v>481</v>
      </c>
      <c r="S33" s="18" t="n">
        <v>432.243471</v>
      </c>
      <c r="T33" s="20" t="n">
        <v>6.31697535</v>
      </c>
    </row>
    <row r="34" spans="1:20">
      <c r="A34" s="15" t="s">
        <v>509</v>
      </c>
      <c r="B34" s="17" t="n">
        <v>6350</v>
      </c>
      <c r="C34" s="18">
        <f>(60.0/B34*100)</f>
        <v/>
      </c>
      <c r="D34" s="19" t="n">
        <v>6290</v>
      </c>
      <c r="E34" s="18" t="n">
        <v>480.11965443</v>
      </c>
      <c r="F34" s="20" t="n">
        <v>2.62047036</v>
      </c>
      <c r="G34" s="18" t="n">
        <v>431.1740597</v>
      </c>
      <c r="H34" s="20" t="n">
        <v>6.23162409</v>
      </c>
      <c r="I34" s="18" t="n">
        <v>413.04133425</v>
      </c>
      <c r="J34" s="20" t="n">
        <v>8.054117379999999</v>
      </c>
      <c r="K34" s="18" t="n">
        <v>414.13782789</v>
      </c>
      <c r="L34" s="20" t="n">
        <v>11.41550076</v>
      </c>
      <c r="M34" s="18" t="s">
        <v>481</v>
      </c>
      <c r="N34" s="20" t="s">
        <v>481</v>
      </c>
      <c r="O34" s="18" t="n">
        <v>306.56969545</v>
      </c>
      <c r="P34" s="20" t="n">
        <v>10.27624616</v>
      </c>
      <c r="Q34" s="18" t="s">
        <v>481</v>
      </c>
      <c r="R34" s="20" t="s">
        <v>481</v>
      </c>
      <c r="S34" s="18" t="n">
        <v>374.59251086</v>
      </c>
      <c r="T34" s="20" t="n">
        <v>9.75843493</v>
      </c>
    </row>
    <row r="35" spans="1:20">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n">
        <v>512.8635785500001</v>
      </c>
      <c r="R35" s="20" t="n">
        <v>1.32436738</v>
      </c>
      <c r="S35" s="18" t="s">
        <v>481</v>
      </c>
      <c r="T35" s="20" t="s">
        <v>481</v>
      </c>
    </row>
    <row r="36" spans="1:20">
      <c r="A36" s="15" t="s">
        <v>511</v>
      </c>
      <c r="B36" s="17" t="n">
        <v>6736</v>
      </c>
      <c r="C36" s="18">
        <f>(40.0/B36*100)</f>
        <v/>
      </c>
      <c r="D36" s="19" t="n">
        <v>6696</v>
      </c>
      <c r="E36" s="18" t="n">
        <v>497.85771984</v>
      </c>
      <c r="F36" s="20" t="n">
        <v>2.20285505</v>
      </c>
      <c r="G36" s="18" t="n">
        <v>504.75434278</v>
      </c>
      <c r="H36" s="20" t="n">
        <v>4.48791906</v>
      </c>
      <c r="I36" s="18" t="n">
        <v>493.34989842</v>
      </c>
      <c r="J36" s="20" t="n">
        <v>7.10819093</v>
      </c>
      <c r="K36" s="18" t="n">
        <v>471.48512785</v>
      </c>
      <c r="L36" s="20" t="n">
        <v>3.1941669</v>
      </c>
      <c r="M36" s="18" t="s">
        <v>481</v>
      </c>
      <c r="N36" s="20" t="s">
        <v>481</v>
      </c>
      <c r="O36" s="18" t="s">
        <v>481</v>
      </c>
      <c r="P36" s="20" t="s">
        <v>481</v>
      </c>
      <c r="Q36" s="18" t="s">
        <v>481</v>
      </c>
      <c r="R36" s="20" t="s">
        <v>481</v>
      </c>
      <c r="S36" s="18" t="n">
        <v>420.42960157</v>
      </c>
      <c r="T36" s="20" t="n">
        <v>10.94259216</v>
      </c>
    </row>
    <row r="37" spans="1:20">
      <c r="A37" s="15" t="s">
        <v>512</v>
      </c>
      <c r="B37" s="17" t="n">
        <v>5458</v>
      </c>
      <c r="C37" s="18">
        <f>(81.0/B37*100)</f>
        <v/>
      </c>
      <c r="D37" s="19" t="n">
        <v>5377</v>
      </c>
      <c r="E37" s="18" t="n">
        <v>510.52147</v>
      </c>
      <c r="F37" s="20" t="n">
        <v>3.06725581</v>
      </c>
      <c r="G37" s="18" t="n">
        <v>462.94411892</v>
      </c>
      <c r="H37" s="20" t="n">
        <v>5.29451375</v>
      </c>
      <c r="I37" s="18" t="n">
        <v>457.59070653</v>
      </c>
      <c r="J37" s="20" t="n">
        <v>20.11061173</v>
      </c>
      <c r="K37" s="18" t="n">
        <v>390.41637664</v>
      </c>
      <c r="L37" s="20" t="n">
        <v>7.93034407</v>
      </c>
      <c r="M37" s="18" t="s">
        <v>481</v>
      </c>
      <c r="N37" s="20" t="s">
        <v>481</v>
      </c>
      <c r="O37" s="18" t="s">
        <v>481</v>
      </c>
      <c r="P37" s="20" t="s">
        <v>481</v>
      </c>
      <c r="Q37" s="18" t="s">
        <v>481</v>
      </c>
      <c r="R37" s="20" t="s">
        <v>481</v>
      </c>
      <c r="S37" s="18" t="n">
        <v>398.79565987</v>
      </c>
      <c r="T37" s="20" t="n">
        <v>8.331644799999999</v>
      </c>
    </row>
    <row r="38" spans="1:20">
      <c r="A38" s="15" t="s">
        <v>513</v>
      </c>
      <c r="B38" s="17" t="n">
        <v>5860</v>
      </c>
      <c r="C38" s="18">
        <f>(19.0/B38*100)</f>
        <v/>
      </c>
      <c r="D38" s="19" t="n">
        <v>5841</v>
      </c>
      <c r="E38" s="18" t="n">
        <v>515.8442834700001</v>
      </c>
      <c r="F38" s="20" t="n">
        <v>2.80996173</v>
      </c>
      <c r="G38" s="18" t="n">
        <v>499.40047769</v>
      </c>
      <c r="H38" s="20" t="n">
        <v>8.536608340000001</v>
      </c>
      <c r="I38" s="18" t="n">
        <v>435.22163802</v>
      </c>
      <c r="J38" s="20" t="n">
        <v>13.90130802</v>
      </c>
      <c r="K38" s="18" t="n">
        <v>464.66093895</v>
      </c>
      <c r="L38" s="20" t="n">
        <v>6.12978698</v>
      </c>
      <c r="M38" s="18" t="s">
        <v>481</v>
      </c>
      <c r="N38" s="20" t="s">
        <v>481</v>
      </c>
      <c r="O38" s="18" t="s">
        <v>481</v>
      </c>
      <c r="P38" s="20" t="s">
        <v>481</v>
      </c>
      <c r="Q38" s="18" t="s">
        <v>481</v>
      </c>
      <c r="R38" s="20" t="s">
        <v>481</v>
      </c>
      <c r="S38" s="18" t="n">
        <v>431.83179456</v>
      </c>
      <c r="T38" s="20" t="n">
        <v>8.690651969999999</v>
      </c>
    </row>
    <row r="39" spans="1:20">
      <c r="A39" s="15" t="s">
        <v>514</v>
      </c>
      <c r="B39" s="17" t="n">
        <v>5895</v>
      </c>
      <c r="C39" s="18">
        <f>(33.0/B39*100)</f>
        <v/>
      </c>
      <c r="D39" s="19" t="n">
        <v>5862</v>
      </c>
      <c r="E39" s="18" t="n">
        <v>443.85475105</v>
      </c>
      <c r="F39" s="20" t="n">
        <v>4.30744705</v>
      </c>
      <c r="G39" s="18" t="n">
        <v>416.32758991</v>
      </c>
      <c r="H39" s="20" t="n">
        <v>4.74829955</v>
      </c>
      <c r="I39" s="18" t="n">
        <v>429.13759567</v>
      </c>
      <c r="J39" s="20" t="n">
        <v>4.71527322</v>
      </c>
      <c r="K39" s="18" t="n">
        <v>385.47949857</v>
      </c>
      <c r="L39" s="20" t="n">
        <v>4.83386138</v>
      </c>
      <c r="M39" s="18" t="s">
        <v>481</v>
      </c>
      <c r="N39" s="20" t="s">
        <v>481</v>
      </c>
      <c r="O39" s="18" t="s">
        <v>481</v>
      </c>
      <c r="P39" s="20" t="s">
        <v>481</v>
      </c>
      <c r="Q39" s="18" t="s">
        <v>481</v>
      </c>
      <c r="R39" s="20" t="s">
        <v>481</v>
      </c>
      <c r="S39" s="18" t="n">
        <v>369.4486207</v>
      </c>
      <c r="T39" s="20" t="n">
        <v>6.95480765</v>
      </c>
    </row>
    <row r="40" spans="1:20">
      <c r="A40" s="15" t="s">
        <v>515</v>
      </c>
      <c r="B40" s="17" t="n">
        <v>14157</v>
      </c>
      <c r="C40" s="18">
        <f>(347.0/B40*100)</f>
        <v/>
      </c>
      <c r="D40" s="19" t="n">
        <v>13810</v>
      </c>
      <c r="E40" s="18" t="n">
        <v>520.14747797</v>
      </c>
      <c r="F40" s="20" t="n">
        <v>2.50699123</v>
      </c>
      <c r="G40" s="18" t="n">
        <v>514.40281048</v>
      </c>
      <c r="H40" s="20" t="n">
        <v>5.15620631</v>
      </c>
      <c r="I40" s="18" t="n">
        <v>449.20194474</v>
      </c>
      <c r="J40" s="20" t="n">
        <v>8.3119855</v>
      </c>
      <c r="K40" s="18" t="n">
        <v>416.91840949</v>
      </c>
      <c r="L40" s="20" t="n">
        <v>5.41821047</v>
      </c>
      <c r="M40" s="18" t="s">
        <v>481</v>
      </c>
      <c r="N40" s="20" t="s">
        <v>481</v>
      </c>
      <c r="O40" s="18" t="s">
        <v>481</v>
      </c>
      <c r="P40" s="20" t="s">
        <v>481</v>
      </c>
      <c r="Q40" s="18" t="s">
        <v>481</v>
      </c>
      <c r="R40" s="20" t="s">
        <v>481</v>
      </c>
      <c r="S40" s="18" t="n">
        <v>417.06994509</v>
      </c>
      <c r="T40" s="20" t="n">
        <v>7.08592473</v>
      </c>
    </row>
    <row r="41" spans="1:20">
      <c r="A41" s="15" t="s">
        <v>516</v>
      </c>
      <c r="B41" s="17" t="n">
        <v>5712</v>
      </c>
      <c r="C41" s="18">
        <f>(47.0/B41*100)</f>
        <v/>
      </c>
      <c r="D41" s="19" t="n">
        <v>5665</v>
      </c>
      <c r="E41" s="18" t="n">
        <v>482.75780344</v>
      </c>
      <c r="F41" s="20" t="n">
        <v>3.82348087</v>
      </c>
      <c r="G41" s="18" t="n">
        <v>523.7550139799999</v>
      </c>
      <c r="H41" s="20" t="n">
        <v>3.19706405</v>
      </c>
      <c r="I41" s="18" t="n">
        <v>517.2631483500001</v>
      </c>
      <c r="J41" s="20" t="n">
        <v>5.86016695</v>
      </c>
      <c r="K41" s="18" t="n">
        <v>459.44925532</v>
      </c>
      <c r="L41" s="20" t="n">
        <v>6.97383659</v>
      </c>
      <c r="M41" s="18" t="s">
        <v>481</v>
      </c>
      <c r="N41" s="20" t="s">
        <v>481</v>
      </c>
      <c r="O41" s="18" t="n">
        <v>387.44235424</v>
      </c>
      <c r="P41" s="20" t="n">
        <v>14.52510266</v>
      </c>
      <c r="Q41" s="18" t="s">
        <v>481</v>
      </c>
      <c r="R41" s="20" t="s">
        <v>481</v>
      </c>
      <c r="S41" s="18" t="n">
        <v>410.35241237</v>
      </c>
      <c r="T41" s="20" t="n">
        <v>7.90291762</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375.7451021</v>
      </c>
      <c r="P45" s="20" t="n">
        <v>2.64238063</v>
      </c>
      <c r="Q45" s="18" t="s">
        <v>481</v>
      </c>
      <c r="R45" s="20" t="s">
        <v>481</v>
      </c>
      <c r="S45" s="18" t="s">
        <v>481</v>
      </c>
      <c r="T45" s="20" t="s">
        <v>481</v>
      </c>
    </row>
    <row r="46" spans="1:20">
      <c r="A46" s="15" t="s">
        <v>521</v>
      </c>
      <c r="B46" s="17" t="n">
        <v>23141</v>
      </c>
      <c r="C46" s="18">
        <f>(1779.0/B46*100)</f>
        <v/>
      </c>
      <c r="D46" s="19" t="n">
        <v>21362</v>
      </c>
      <c r="E46" s="18" t="n">
        <v>424.353008</v>
      </c>
      <c r="F46" s="20" t="n">
        <v>2.47774119</v>
      </c>
      <c r="G46" s="18" t="n">
        <v>373.81052427</v>
      </c>
      <c r="H46" s="20" t="n">
        <v>4.79167638</v>
      </c>
      <c r="I46" s="18" t="n">
        <v>350.82333244</v>
      </c>
      <c r="J46" s="20" t="n">
        <v>6.68772545</v>
      </c>
      <c r="K46" s="18" t="n">
        <v>359.91868086</v>
      </c>
      <c r="L46" s="20" t="n">
        <v>2.81680407</v>
      </c>
      <c r="M46" s="18" t="s">
        <v>481</v>
      </c>
      <c r="N46" s="20" t="s">
        <v>481</v>
      </c>
      <c r="O46" s="18" t="s">
        <v>481</v>
      </c>
      <c r="P46" s="20" t="s">
        <v>481</v>
      </c>
      <c r="Q46" s="18" t="s">
        <v>481</v>
      </c>
      <c r="R46" s="20" t="s">
        <v>481</v>
      </c>
      <c r="S46" s="18" t="n">
        <v>355.48425499</v>
      </c>
      <c r="T46" s="20" t="n">
        <v>3.06521312</v>
      </c>
    </row>
    <row r="47" spans="1:20">
      <c r="A47" s="15" t="s">
        <v>522</v>
      </c>
      <c r="B47" s="17" t="n">
        <v>5928</v>
      </c>
      <c r="C47" s="18">
        <f>(184.0/B47*100)</f>
        <v/>
      </c>
      <c r="D47" s="19" t="n">
        <v>5744</v>
      </c>
      <c r="E47" s="18" t="n">
        <v>484.87576783</v>
      </c>
      <c r="F47" s="20" t="n">
        <v>4.15207925</v>
      </c>
      <c r="G47" s="18" t="n">
        <v>426.18932598</v>
      </c>
      <c r="H47" s="20" t="n">
        <v>4.02762384</v>
      </c>
      <c r="I47" s="18" t="n">
        <v>422.08530642</v>
      </c>
      <c r="J47" s="20" t="n">
        <v>5.57576401</v>
      </c>
      <c r="K47" s="18" t="n">
        <v>360.05308982</v>
      </c>
      <c r="L47" s="20" t="n">
        <v>5.38667889</v>
      </c>
      <c r="M47" s="18" t="s">
        <v>481</v>
      </c>
      <c r="N47" s="20" t="s">
        <v>481</v>
      </c>
      <c r="O47" s="18" t="s">
        <v>481</v>
      </c>
      <c r="P47" s="20" t="s">
        <v>481</v>
      </c>
      <c r="Q47" s="18" t="s">
        <v>481</v>
      </c>
      <c r="R47" s="20" t="s">
        <v>481</v>
      </c>
      <c r="S47" s="18" t="n">
        <v>372.58801577</v>
      </c>
      <c r="T47" s="20" t="n">
        <v>7.4379356</v>
      </c>
    </row>
    <row r="48" spans="1:20">
      <c r="A48" s="15" t="s">
        <v>523</v>
      </c>
      <c r="B48" s="17" t="n">
        <v>9841</v>
      </c>
      <c r="C48" s="18">
        <f>(7.0/B48*100)</f>
        <v/>
      </c>
      <c r="D48" s="19" t="n">
        <v>9834</v>
      </c>
      <c r="E48" s="18" t="n">
        <v>542.2042648</v>
      </c>
      <c r="F48" s="20" t="n">
        <v>4.25235883</v>
      </c>
      <c r="G48" s="18" t="n">
        <v>470.12608934</v>
      </c>
      <c r="H48" s="20" t="n">
        <v>5.99930556</v>
      </c>
      <c r="I48" s="18" t="n">
        <v>432.91114741</v>
      </c>
      <c r="J48" s="20" t="n">
        <v>9.16744733</v>
      </c>
      <c r="K48" s="18" t="n">
        <v>473.92730449</v>
      </c>
      <c r="L48" s="20" t="n">
        <v>6.76556062</v>
      </c>
      <c r="M48" s="18" t="s">
        <v>481</v>
      </c>
      <c r="N48" s="20" t="s">
        <v>481</v>
      </c>
      <c r="O48" s="18" t="s">
        <v>481</v>
      </c>
      <c r="P48" s="20" t="s">
        <v>481</v>
      </c>
      <c r="Q48" s="18" t="s">
        <v>481</v>
      </c>
      <c r="R48" s="20" t="s">
        <v>481</v>
      </c>
      <c r="S48" s="18" t="n">
        <v>419.10744351</v>
      </c>
      <c r="T48" s="20" t="n">
        <v>14.61759162</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432.22624802</v>
      </c>
      <c r="P49" s="20" t="n">
        <v>2.8653235</v>
      </c>
      <c r="Q49" s="18" t="s">
        <v>481</v>
      </c>
      <c r="R49" s="20" t="s">
        <v>481</v>
      </c>
      <c r="S49" s="18" t="s">
        <v>481</v>
      </c>
      <c r="T49" s="20" t="s">
        <v>481</v>
      </c>
    </row>
    <row r="50" spans="1:20">
      <c r="A50" s="15" t="s">
        <v>525</v>
      </c>
      <c r="B50" s="17" t="n">
        <v>11795</v>
      </c>
      <c r="C50" s="18">
        <f>(250.0/B50*100)</f>
        <v/>
      </c>
      <c r="D50" s="19" t="n">
        <v>11545</v>
      </c>
      <c r="E50" s="18" t="n">
        <v>435.11140845</v>
      </c>
      <c r="F50" s="20" t="n">
        <v>2.19776899</v>
      </c>
      <c r="G50" s="18" t="n">
        <v>385.74688369</v>
      </c>
      <c r="H50" s="20" t="n">
        <v>3.17501329</v>
      </c>
      <c r="I50" s="18" t="n">
        <v>377.09642069</v>
      </c>
      <c r="J50" s="20" t="n">
        <v>5.30799215</v>
      </c>
      <c r="K50" s="18" t="n">
        <v>366.2364289</v>
      </c>
      <c r="L50" s="20" t="n">
        <v>5.08072233</v>
      </c>
      <c r="M50" s="18" t="s">
        <v>481</v>
      </c>
      <c r="N50" s="20" t="s">
        <v>481</v>
      </c>
      <c r="O50" s="18" t="s">
        <v>481</v>
      </c>
      <c r="P50" s="20" t="s">
        <v>481</v>
      </c>
      <c r="Q50" s="18" t="s">
        <v>481</v>
      </c>
      <c r="R50" s="20" t="s">
        <v>481</v>
      </c>
      <c r="S50" s="18" t="n">
        <v>366.80493202</v>
      </c>
      <c r="T50" s="20" t="n">
        <v>6.726584</v>
      </c>
    </row>
    <row r="51" spans="1:20">
      <c r="A51" s="15" t="s">
        <v>526</v>
      </c>
      <c r="B51" s="17" t="n">
        <v>6866</v>
      </c>
      <c r="C51" s="18">
        <f>(112.0/B51*100)</f>
        <v/>
      </c>
      <c r="D51" s="19" t="n">
        <v>6754</v>
      </c>
      <c r="E51" s="18" t="n">
        <v>443.67938058</v>
      </c>
      <c r="F51" s="20" t="n">
        <v>2.88183797</v>
      </c>
      <c r="G51" s="18" t="n">
        <v>412.01650525</v>
      </c>
      <c r="H51" s="20" t="n">
        <v>2.37252062</v>
      </c>
      <c r="I51" s="18" t="n">
        <v>407.61265276</v>
      </c>
      <c r="J51" s="20" t="n">
        <v>3.54688378</v>
      </c>
      <c r="K51" s="18" t="n">
        <v>378.20734752</v>
      </c>
      <c r="L51" s="20" t="n">
        <v>5.77389018</v>
      </c>
      <c r="M51" s="18" t="s">
        <v>481</v>
      </c>
      <c r="N51" s="20" t="s">
        <v>481</v>
      </c>
      <c r="O51" s="18" t="n">
        <v>410.85572185</v>
      </c>
      <c r="P51" s="20" t="n">
        <v>3.7997542</v>
      </c>
      <c r="Q51" s="18" t="s">
        <v>481</v>
      </c>
      <c r="R51" s="20" t="s">
        <v>481</v>
      </c>
      <c r="S51" s="18" t="n">
        <v>383.35110641</v>
      </c>
      <c r="T51" s="20" t="n">
        <v>3.9184963</v>
      </c>
    </row>
    <row r="52" spans="1:20">
      <c r="A52" s="15" t="s">
        <v>527</v>
      </c>
      <c r="B52" s="17" t="n">
        <v>5809</v>
      </c>
      <c r="C52" s="18">
        <f>(85.0/B52*100)</f>
        <v/>
      </c>
      <c r="D52" s="19" t="n">
        <v>5724</v>
      </c>
      <c r="E52" s="18" t="n">
        <v>488.43625694</v>
      </c>
      <c r="F52" s="20" t="n">
        <v>2.32934737</v>
      </c>
      <c r="G52" s="18" t="n">
        <v>455.66768012</v>
      </c>
      <c r="H52" s="20" t="n">
        <v>7.32037087</v>
      </c>
      <c r="I52" s="18" t="n">
        <v>418.56998147</v>
      </c>
      <c r="J52" s="20" t="n">
        <v>12.16966233</v>
      </c>
      <c r="K52" s="18" t="n">
        <v>406.80210678</v>
      </c>
      <c r="L52" s="20" t="n">
        <v>4.41129799</v>
      </c>
      <c r="M52" s="18" t="s">
        <v>481</v>
      </c>
      <c r="N52" s="20" t="s">
        <v>481</v>
      </c>
      <c r="O52" s="18" t="s">
        <v>481</v>
      </c>
      <c r="P52" s="20" t="s">
        <v>481</v>
      </c>
      <c r="Q52" s="18" t="s">
        <v>481</v>
      </c>
      <c r="R52" s="20" t="s">
        <v>481</v>
      </c>
      <c r="S52" s="18" t="n">
        <v>414.97384633</v>
      </c>
      <c r="T52" s="20" t="n">
        <v>7.35525558</v>
      </c>
    </row>
    <row r="53" spans="1:20">
      <c r="A53" s="15" t="s">
        <v>528</v>
      </c>
      <c r="B53" s="17" t="n">
        <v>5571</v>
      </c>
      <c r="C53" s="18">
        <f>(90.0/B53*100)</f>
        <v/>
      </c>
      <c r="D53" s="19" t="n">
        <v>5481</v>
      </c>
      <c r="E53" s="18" t="n">
        <v>452.97078529</v>
      </c>
      <c r="F53" s="20" t="n">
        <v>2.05296868</v>
      </c>
      <c r="G53" s="18" t="n">
        <v>426.76545908</v>
      </c>
      <c r="H53" s="20" t="n">
        <v>2.54388111</v>
      </c>
      <c r="I53" s="18" t="n">
        <v>426.15657489</v>
      </c>
      <c r="J53" s="20" t="n">
        <v>3.97652095</v>
      </c>
      <c r="K53" s="18" t="n">
        <v>364.85181761</v>
      </c>
      <c r="L53" s="20" t="n">
        <v>4.50102235</v>
      </c>
      <c r="M53" s="18" t="s">
        <v>481</v>
      </c>
      <c r="N53" s="20" t="s">
        <v>481</v>
      </c>
      <c r="O53" s="18" t="s">
        <v>481</v>
      </c>
      <c r="P53" s="20" t="s">
        <v>481</v>
      </c>
      <c r="Q53" s="18" t="s">
        <v>481</v>
      </c>
      <c r="R53" s="20" t="s">
        <v>481</v>
      </c>
      <c r="S53" s="18" t="n">
        <v>364.97836335</v>
      </c>
      <c r="T53" s="20" t="n">
        <v>6.62142964</v>
      </c>
    </row>
    <row r="54" spans="1:20">
      <c r="A54" s="15" t="s">
        <v>529</v>
      </c>
      <c r="B54" s="17" t="n">
        <v>4740</v>
      </c>
      <c r="C54" s="18">
        <f>(245.0/B54*100)</f>
        <v/>
      </c>
      <c r="D54" s="19" t="n">
        <v>4495</v>
      </c>
      <c r="E54" s="18" t="n">
        <v>364.13918048</v>
      </c>
      <c r="F54" s="20" t="n">
        <v>3.65705009</v>
      </c>
      <c r="G54" s="18" t="n">
        <v>323.74371043</v>
      </c>
      <c r="H54" s="20" t="n">
        <v>2.82134479</v>
      </c>
      <c r="I54" s="18" t="n">
        <v>314.845443</v>
      </c>
      <c r="J54" s="20" t="n">
        <v>3.60412028</v>
      </c>
      <c r="K54" s="18" t="n">
        <v>278.77265964</v>
      </c>
      <c r="L54" s="20" t="n">
        <v>5.07122961</v>
      </c>
      <c r="M54" s="18" t="s">
        <v>481</v>
      </c>
      <c r="N54" s="20" t="s">
        <v>481</v>
      </c>
      <c r="O54" s="18" t="s">
        <v>481</v>
      </c>
      <c r="P54" s="20" t="s">
        <v>481</v>
      </c>
      <c r="Q54" s="18" t="s">
        <v>481</v>
      </c>
      <c r="R54" s="20" t="s">
        <v>481</v>
      </c>
      <c r="S54" s="18" t="n">
        <v>283.08136138</v>
      </c>
      <c r="T54" s="20" t="n">
        <v>4.01319264</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411.13152395</v>
      </c>
      <c r="P55" s="20" t="n">
        <v>2.41692503</v>
      </c>
      <c r="Q55" s="18" t="s">
        <v>481</v>
      </c>
      <c r="R55" s="20" t="s">
        <v>481</v>
      </c>
      <c r="S55" s="18" t="s">
        <v>481</v>
      </c>
      <c r="T55" s="20" t="s">
        <v>481</v>
      </c>
    </row>
    <row r="56" spans="1:20">
      <c r="A56" s="15" t="s">
        <v>531</v>
      </c>
      <c r="B56" s="17" t="n">
        <v>5359</v>
      </c>
      <c r="C56" s="18">
        <f>(77.0/B56*100)</f>
        <v/>
      </c>
      <c r="D56" s="19" t="n">
        <v>5282</v>
      </c>
      <c r="E56" s="18" t="n">
        <v>541.34872551</v>
      </c>
      <c r="F56" s="20" t="n">
        <v>2.94241827</v>
      </c>
      <c r="G56" s="18" t="n">
        <v>513.92354055</v>
      </c>
      <c r="H56" s="20" t="n">
        <v>5.55010882</v>
      </c>
      <c r="I56" s="18" t="n">
        <v>495.36558809</v>
      </c>
      <c r="J56" s="20" t="n">
        <v>6.15933266</v>
      </c>
      <c r="K56" s="18" t="n">
        <v>497.58677807</v>
      </c>
      <c r="L56" s="20" t="n">
        <v>2.76536198</v>
      </c>
      <c r="M56" s="18" t="s">
        <v>481</v>
      </c>
      <c r="N56" s="20" t="s">
        <v>481</v>
      </c>
      <c r="O56" s="18" t="s">
        <v>481</v>
      </c>
      <c r="P56" s="20" t="s">
        <v>481</v>
      </c>
      <c r="Q56" s="18" t="s">
        <v>481</v>
      </c>
      <c r="R56" s="20" t="s">
        <v>481</v>
      </c>
      <c r="S56" s="18" t="n">
        <v>469.00297313</v>
      </c>
      <c r="T56" s="20" t="n">
        <v>14.17920936</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403.09974532</v>
      </c>
      <c r="P57" s="20" t="n">
        <v>2.56579015</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408.6691134</v>
      </c>
      <c r="P58" s="20" t="n">
        <v>2.67440156</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378.44218506</v>
      </c>
      <c r="P59" s="20" t="n">
        <v>1.6995879</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386.48537246</v>
      </c>
      <c r="P60" s="20" t="n">
        <v>3.39522632</v>
      </c>
      <c r="Q60" s="18" t="s">
        <v>481</v>
      </c>
      <c r="R60" s="20" t="s">
        <v>481</v>
      </c>
      <c r="S60" s="18" t="s">
        <v>481</v>
      </c>
      <c r="T60" s="20" t="s">
        <v>481</v>
      </c>
    </row>
    <row r="61" spans="1:20">
      <c r="A61" s="15" t="s">
        <v>536</v>
      </c>
      <c r="B61" s="17" t="n">
        <v>6525</v>
      </c>
      <c r="C61" s="18">
        <f>(148.0/B61*100)</f>
        <v/>
      </c>
      <c r="D61" s="19" t="n">
        <v>6377</v>
      </c>
      <c r="E61" s="18" t="n">
        <v>491.12795576</v>
      </c>
      <c r="F61" s="20" t="n">
        <v>2.49440522</v>
      </c>
      <c r="G61" s="18" t="n">
        <v>456.11018649</v>
      </c>
      <c r="H61" s="20" t="n">
        <v>3.9696137</v>
      </c>
      <c r="I61" s="18" t="n">
        <v>463.0581134</v>
      </c>
      <c r="J61" s="20" t="n">
        <v>5.02776009</v>
      </c>
      <c r="K61" s="18" t="n">
        <v>399.48570032</v>
      </c>
      <c r="L61" s="20" t="n">
        <v>8.489439689999999</v>
      </c>
      <c r="M61" s="18" t="s">
        <v>481</v>
      </c>
      <c r="N61" s="20" t="s">
        <v>481</v>
      </c>
      <c r="O61" s="18" t="s">
        <v>481</v>
      </c>
      <c r="P61" s="20" t="s">
        <v>481</v>
      </c>
      <c r="Q61" s="18" t="s">
        <v>481</v>
      </c>
      <c r="R61" s="20" t="s">
        <v>481</v>
      </c>
      <c r="S61" s="18" t="n">
        <v>416.15019527</v>
      </c>
      <c r="T61" s="20" t="n">
        <v>7.76958847</v>
      </c>
    </row>
    <row r="62" spans="1:20">
      <c r="A62" s="15" t="s">
        <v>537</v>
      </c>
      <c r="B62" s="17" t="n">
        <v>4476</v>
      </c>
      <c r="C62" s="18">
        <f>(3.0/B62*100)</f>
        <v/>
      </c>
      <c r="D62" s="19" t="n">
        <v>4473</v>
      </c>
      <c r="E62" s="18" t="n">
        <v>541.42599054</v>
      </c>
      <c r="F62" s="20" t="n">
        <v>1.30232525</v>
      </c>
      <c r="G62" s="18" t="n">
        <v>503.84381854</v>
      </c>
      <c r="H62" s="20" t="n">
        <v>3.31706188</v>
      </c>
      <c r="I62" s="18" t="n">
        <v>496.62248242</v>
      </c>
      <c r="J62" s="20" t="n">
        <v>5.62787249</v>
      </c>
      <c r="K62" s="18" t="n">
        <v>503.48911723</v>
      </c>
      <c r="L62" s="20" t="n">
        <v>3.96725872</v>
      </c>
      <c r="M62" s="18" t="s">
        <v>481</v>
      </c>
      <c r="N62" s="20" t="s">
        <v>481</v>
      </c>
      <c r="O62" s="18" t="s">
        <v>481</v>
      </c>
      <c r="P62" s="20" t="s">
        <v>481</v>
      </c>
      <c r="Q62" s="18" t="s">
        <v>481</v>
      </c>
      <c r="R62" s="20" t="s">
        <v>481</v>
      </c>
      <c r="S62" s="18" t="n">
        <v>503.64635577</v>
      </c>
      <c r="T62" s="20" t="n">
        <v>15.34086066</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383.68238779</v>
      </c>
      <c r="P63" s="20" t="n">
        <v>1.24851448</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464.78196465</v>
      </c>
      <c r="P64" s="20" t="n">
        <v>1.64197035</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427.99780567</v>
      </c>
      <c r="P65" s="20" t="n">
        <v>1.97258457</v>
      </c>
      <c r="Q65" s="18" t="s">
        <v>481</v>
      </c>
      <c r="R65" s="20" t="s">
        <v>481</v>
      </c>
      <c r="S65" s="18" t="s">
        <v>481</v>
      </c>
      <c r="T65" s="20" t="s">
        <v>481</v>
      </c>
    </row>
    <row r="66" spans="1:20">
      <c r="A66" s="15" t="s">
        <v>541</v>
      </c>
      <c r="B66" s="17" t="n">
        <v>5665</v>
      </c>
      <c r="C66" s="18">
        <f>(80.0/B66*100)</f>
        <v/>
      </c>
      <c r="D66" s="19" t="n">
        <v>5585</v>
      </c>
      <c r="E66" s="18" t="n">
        <v>437.17069592</v>
      </c>
      <c r="F66" s="20" t="n">
        <v>1.51716929</v>
      </c>
      <c r="G66" s="18" t="n">
        <v>400.1028727</v>
      </c>
      <c r="H66" s="20" t="n">
        <v>2.57261608</v>
      </c>
      <c r="I66" s="18" t="n">
        <v>380.7262788</v>
      </c>
      <c r="J66" s="20" t="n">
        <v>4.40792201</v>
      </c>
      <c r="K66" s="18" t="n">
        <v>362.59924263</v>
      </c>
      <c r="L66" s="20" t="n">
        <v>3.29995091</v>
      </c>
      <c r="M66" s="18" t="s">
        <v>481</v>
      </c>
      <c r="N66" s="20" t="s">
        <v>481</v>
      </c>
      <c r="O66" s="18" t="s">
        <v>481</v>
      </c>
      <c r="P66" s="20" t="s">
        <v>481</v>
      </c>
      <c r="Q66" s="18" t="s">
        <v>481</v>
      </c>
      <c r="R66" s="20" t="s">
        <v>481</v>
      </c>
      <c r="S66" s="18" t="n">
        <v>363.93548578</v>
      </c>
      <c r="T66" s="20" t="n">
        <v>4.093503</v>
      </c>
    </row>
    <row r="67" spans="1:20">
      <c r="A67" s="15" t="s">
        <v>542</v>
      </c>
      <c r="B67" s="17" t="n">
        <v>6971</v>
      </c>
      <c r="C67" s="18">
        <f>(408.0/B67*100)</f>
        <v/>
      </c>
      <c r="D67" s="19" t="n">
        <v>6563</v>
      </c>
      <c r="E67" s="18" t="n">
        <v>428.57025142</v>
      </c>
      <c r="F67" s="20" t="n">
        <v>2.98372307</v>
      </c>
      <c r="G67" s="18" t="n">
        <v>382.39626152</v>
      </c>
      <c r="H67" s="20" t="n">
        <v>2.54129733</v>
      </c>
      <c r="I67" s="18" t="n">
        <v>362.38849831</v>
      </c>
      <c r="J67" s="20" t="n">
        <v>2.89337561</v>
      </c>
      <c r="K67" s="18" t="n">
        <v>372.66261743</v>
      </c>
      <c r="L67" s="20" t="n">
        <v>5.67221433</v>
      </c>
      <c r="M67" s="18" t="s">
        <v>481</v>
      </c>
      <c r="N67" s="20" t="s">
        <v>481</v>
      </c>
      <c r="O67" s="18" t="s">
        <v>481</v>
      </c>
      <c r="P67" s="20" t="s">
        <v>481</v>
      </c>
      <c r="Q67" s="18" t="s">
        <v>481</v>
      </c>
      <c r="R67" s="20" t="s">
        <v>481</v>
      </c>
      <c r="S67" s="18" t="n">
        <v>343.84728653</v>
      </c>
      <c r="T67" s="20" t="n">
        <v>6.44382404</v>
      </c>
    </row>
    <row r="68" spans="1:20">
      <c r="A68" s="15" t="s">
        <v>543</v>
      </c>
      <c r="B68" s="17" t="n">
        <v>12083</v>
      </c>
      <c r="C68" s="18">
        <f>(29.0/B68*100)</f>
        <v/>
      </c>
      <c r="D68" s="19" t="n">
        <v>12054</v>
      </c>
      <c r="E68" s="18" t="n">
        <v>454.84358652</v>
      </c>
      <c r="F68" s="20" t="n">
        <v>1.56278716</v>
      </c>
      <c r="G68" s="18" t="n">
        <v>403.8071515</v>
      </c>
      <c r="H68" s="20" t="n">
        <v>1.62549426</v>
      </c>
      <c r="I68" s="18" t="n">
        <v>389.49017409</v>
      </c>
      <c r="J68" s="20" t="n">
        <v>2.84322884</v>
      </c>
      <c r="K68" s="18" t="n">
        <v>360.06770608</v>
      </c>
      <c r="L68" s="20" t="n">
        <v>2.26611851</v>
      </c>
      <c r="M68" s="18" t="s">
        <v>481</v>
      </c>
      <c r="N68" s="20" t="s">
        <v>481</v>
      </c>
      <c r="O68" s="18" t="s">
        <v>481</v>
      </c>
      <c r="P68" s="20" t="s">
        <v>481</v>
      </c>
      <c r="Q68" s="18" t="s">
        <v>481</v>
      </c>
      <c r="R68" s="20" t="s">
        <v>481</v>
      </c>
      <c r="S68" s="18" t="n">
        <v>372.17501322</v>
      </c>
      <c r="T68" s="20" t="n">
        <v>4.54456279</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434.88486177</v>
      </c>
      <c r="P69" s="20" t="n">
        <v>3.2334538</v>
      </c>
      <c r="Q69" s="18" t="s">
        <v>481</v>
      </c>
      <c r="R69" s="20" t="s">
        <v>481</v>
      </c>
      <c r="S69" s="18" t="s">
        <v>481</v>
      </c>
      <c r="T69" s="20" t="s">
        <v>481</v>
      </c>
    </row>
    <row r="70" spans="1:20">
      <c r="A70" s="15" t="s">
        <v>545</v>
      </c>
      <c r="B70" s="17" t="n">
        <v>6036</v>
      </c>
      <c r="C70" s="18">
        <f>(223.0/B70*100)</f>
        <v/>
      </c>
      <c r="D70" s="19" t="n">
        <v>5813</v>
      </c>
      <c r="E70" s="18" t="n">
        <v>507.27739045</v>
      </c>
      <c r="F70" s="20" t="n">
        <v>3.13476474</v>
      </c>
      <c r="G70" s="18" t="n">
        <v>478.26472065</v>
      </c>
      <c r="H70" s="20" t="n">
        <v>3.50536649</v>
      </c>
      <c r="I70" s="18" t="n">
        <v>490.17519329</v>
      </c>
      <c r="J70" s="20" t="n">
        <v>4.78716987</v>
      </c>
      <c r="K70" s="18" t="n">
        <v>430.55617704</v>
      </c>
      <c r="L70" s="20" t="n">
        <v>6.18638504</v>
      </c>
      <c r="M70" s="18" t="s">
        <v>481</v>
      </c>
      <c r="N70" s="20" t="s">
        <v>481</v>
      </c>
      <c r="O70" s="18" t="s">
        <v>481</v>
      </c>
      <c r="P70" s="20" t="s">
        <v>481</v>
      </c>
      <c r="Q70" s="18" t="s">
        <v>481</v>
      </c>
      <c r="R70" s="20" t="s">
        <v>481</v>
      </c>
      <c r="S70" s="18" t="n">
        <v>437.16507203</v>
      </c>
      <c r="T70" s="20" t="n">
        <v>6.62234783</v>
      </c>
    </row>
    <row r="71" spans="1:20">
      <c r="A71" s="15" t="s">
        <v>546</v>
      </c>
      <c r="B71" s="17" t="n">
        <v>6115</v>
      </c>
      <c r="C71" s="18">
        <f>(18.0/B71*100)</f>
        <v/>
      </c>
      <c r="D71" s="19" t="n">
        <v>6097</v>
      </c>
      <c r="E71" s="18" t="n">
        <v>563.80043315</v>
      </c>
      <c r="F71" s="20" t="n">
        <v>1.21374023</v>
      </c>
      <c r="G71" s="18" t="n">
        <v>560.5897389199999</v>
      </c>
      <c r="H71" s="20" t="n">
        <v>4.51379541</v>
      </c>
      <c r="I71" s="18" t="n">
        <v>536.46889294</v>
      </c>
      <c r="J71" s="20" t="n">
        <v>10.7858322</v>
      </c>
      <c r="K71" s="18" t="n">
        <v>447.86971773</v>
      </c>
      <c r="L71" s="20" t="n">
        <v>5.77573086</v>
      </c>
      <c r="M71" s="18" t="s">
        <v>481</v>
      </c>
      <c r="N71" s="20" t="s">
        <v>481</v>
      </c>
      <c r="O71" s="18" t="s">
        <v>481</v>
      </c>
      <c r="P71" s="20" t="s">
        <v>481</v>
      </c>
      <c r="Q71" s="18" t="s">
        <v>481</v>
      </c>
      <c r="R71" s="20" t="s">
        <v>481</v>
      </c>
      <c r="S71" s="18" t="n">
        <v>463.00540186</v>
      </c>
      <c r="T71" s="20" t="n">
        <v>17.78034699</v>
      </c>
    </row>
    <row r="72" spans="1:20">
      <c r="A72" s="15" t="s">
        <v>547</v>
      </c>
      <c r="B72" s="17" t="n">
        <v>7708</v>
      </c>
      <c r="C72" s="18">
        <f>(6.0/B72*100)</f>
        <v/>
      </c>
      <c r="D72" s="19" t="n">
        <v>7702</v>
      </c>
      <c r="E72" s="18" t="n">
        <v>549.90349929</v>
      </c>
      <c r="F72" s="20" t="n">
        <v>2.79134205</v>
      </c>
      <c r="G72" s="18" t="n">
        <v>481.41547359</v>
      </c>
      <c r="H72" s="20" t="n">
        <v>5.11294435</v>
      </c>
      <c r="I72" s="18" t="n">
        <v>456.39667386</v>
      </c>
      <c r="J72" s="20" t="n">
        <v>6.99899644</v>
      </c>
      <c r="K72" s="18" t="n">
        <v>463.18161523</v>
      </c>
      <c r="L72" s="20" t="n">
        <v>7.36450904</v>
      </c>
      <c r="M72" s="18" t="s">
        <v>481</v>
      </c>
      <c r="N72" s="20" t="s">
        <v>481</v>
      </c>
      <c r="O72" s="18" t="s">
        <v>481</v>
      </c>
      <c r="P72" s="20" t="s">
        <v>481</v>
      </c>
      <c r="Q72" s="18" t="s">
        <v>481</v>
      </c>
      <c r="R72" s="20" t="s">
        <v>481</v>
      </c>
      <c r="S72" s="18" t="n">
        <v>495.24316719</v>
      </c>
      <c r="T72" s="20" t="n">
        <v>22.76891829</v>
      </c>
    </row>
    <row r="73" spans="1:20">
      <c r="A73" s="15" t="s">
        <v>548</v>
      </c>
      <c r="B73" s="17" t="n">
        <v>8249</v>
      </c>
      <c r="C73" s="18">
        <f>(156.0/B73*100)</f>
        <v/>
      </c>
      <c r="D73" s="19" t="n">
        <v>8093</v>
      </c>
      <c r="E73" s="18" t="n">
        <v>443.07384573</v>
      </c>
      <c r="F73" s="20" t="n">
        <v>3.4623516</v>
      </c>
      <c r="G73" s="18" t="n">
        <v>399.11616021</v>
      </c>
      <c r="H73" s="20" t="n">
        <v>2.51838176</v>
      </c>
      <c r="I73" s="18" t="n">
        <v>395.1331143</v>
      </c>
      <c r="J73" s="20" t="n">
        <v>5.26806694</v>
      </c>
      <c r="K73" s="18" t="n">
        <v>381.36943253</v>
      </c>
      <c r="L73" s="20" t="n">
        <v>3.27949389</v>
      </c>
      <c r="M73" s="18" t="s">
        <v>481</v>
      </c>
      <c r="N73" s="20" t="s">
        <v>481</v>
      </c>
      <c r="O73" s="18" t="s">
        <v>481</v>
      </c>
      <c r="P73" s="20" t="s">
        <v>481</v>
      </c>
      <c r="Q73" s="18" t="s">
        <v>481</v>
      </c>
      <c r="R73" s="20" t="s">
        <v>481</v>
      </c>
      <c r="S73" s="18" t="n">
        <v>382.82971196</v>
      </c>
      <c r="T73" s="20" t="n">
        <v>10.02230191</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424.59045417</v>
      </c>
      <c r="P74" s="20" t="n">
        <v>1.40919814</v>
      </c>
      <c r="Q74" s="18" t="s">
        <v>481</v>
      </c>
      <c r="R74" s="20" t="s">
        <v>481</v>
      </c>
      <c r="S74" s="18" t="s">
        <v>481</v>
      </c>
      <c r="T74" s="20" t="s">
        <v>481</v>
      </c>
    </row>
    <row r="75" spans="1:20">
      <c r="A75" s="15" t="s">
        <v>550</v>
      </c>
      <c r="B75" s="17" t="n">
        <v>5375</v>
      </c>
      <c r="C75" s="18">
        <f>(246.0/B75*100)</f>
        <v/>
      </c>
      <c r="D75" s="19" t="n">
        <v>5129</v>
      </c>
      <c r="E75" s="18" t="n">
        <v>398.1179597</v>
      </c>
      <c r="F75" s="20" t="n">
        <v>2.34397081</v>
      </c>
      <c r="G75" s="18" t="n">
        <v>375.35386575</v>
      </c>
      <c r="H75" s="20" t="n">
        <v>3.25289665</v>
      </c>
      <c r="I75" s="18" t="n">
        <v>365.61067037</v>
      </c>
      <c r="J75" s="20" t="n">
        <v>4.53040434</v>
      </c>
      <c r="K75" s="18" t="n">
        <v>356.06172199</v>
      </c>
      <c r="L75" s="20" t="n">
        <v>4.70057819</v>
      </c>
      <c r="M75" s="18" t="s">
        <v>481</v>
      </c>
      <c r="N75" s="20" t="s">
        <v>481</v>
      </c>
      <c r="O75" s="18" t="s">
        <v>481</v>
      </c>
      <c r="P75" s="20" t="s">
        <v>481</v>
      </c>
      <c r="Q75" s="18" t="s">
        <v>481</v>
      </c>
      <c r="R75" s="20" t="s">
        <v>481</v>
      </c>
      <c r="S75" s="18" t="n">
        <v>361.7186987</v>
      </c>
      <c r="T75" s="20" t="n">
        <v>5.38411294</v>
      </c>
    </row>
    <row r="76" spans="1:20">
      <c r="A76" s="15" t="s">
        <v>551</v>
      </c>
      <c r="B76" s="17" t="n">
        <v>14167</v>
      </c>
      <c r="C76" s="18">
        <f>(232.0/B76*100)</f>
        <v/>
      </c>
      <c r="D76" s="19" t="n">
        <v>13935</v>
      </c>
      <c r="E76" s="18" t="n">
        <v>459.73171383</v>
      </c>
      <c r="F76" s="20" t="n">
        <v>2.27791597</v>
      </c>
      <c r="G76" s="18" t="n">
        <v>415.35282624</v>
      </c>
      <c r="H76" s="20" t="n">
        <v>3.0130301</v>
      </c>
      <c r="I76" s="18" t="n">
        <v>415.93076572</v>
      </c>
      <c r="J76" s="20" t="n">
        <v>4.53194413</v>
      </c>
      <c r="K76" s="18" t="n">
        <v>405.76526183</v>
      </c>
      <c r="L76" s="20" t="n">
        <v>4.20293438</v>
      </c>
      <c r="M76" s="18" t="s">
        <v>481</v>
      </c>
      <c r="N76" s="20" t="s">
        <v>481</v>
      </c>
      <c r="O76" s="18" t="s">
        <v>481</v>
      </c>
      <c r="P76" s="20" t="s">
        <v>481</v>
      </c>
      <c r="Q76" s="18" t="s">
        <v>481</v>
      </c>
      <c r="R76" s="20" t="s">
        <v>481</v>
      </c>
      <c r="S76" s="18" t="n">
        <v>374.32739035</v>
      </c>
      <c r="T76" s="20" t="n">
        <v>5.91234266</v>
      </c>
    </row>
    <row r="77" spans="1:20">
      <c r="A77" s="15" t="s">
        <v>552</v>
      </c>
      <c r="B77" s="17" t="n">
        <v>6062</v>
      </c>
      <c r="C77" s="18">
        <f>(175.0/B77*100)</f>
        <v/>
      </c>
      <c r="D77" s="19" t="n">
        <v>5887</v>
      </c>
      <c r="E77" s="18" t="n">
        <v>460.62109748</v>
      </c>
      <c r="F77" s="20" t="n">
        <v>2.40484433</v>
      </c>
      <c r="G77" s="18" t="n">
        <v>419.10307844</v>
      </c>
      <c r="H77" s="20" t="n">
        <v>3.40488438</v>
      </c>
      <c r="I77" s="18" t="n">
        <v>405.08793941</v>
      </c>
      <c r="J77" s="20" t="n">
        <v>6.02623286</v>
      </c>
      <c r="K77" s="18" t="n">
        <v>380.79678054</v>
      </c>
      <c r="L77" s="20" t="n">
        <v>4.91273858</v>
      </c>
      <c r="M77" s="18" t="s">
        <v>481</v>
      </c>
      <c r="N77" s="20" t="s">
        <v>481</v>
      </c>
      <c r="O77" s="18" t="s">
        <v>481</v>
      </c>
      <c r="P77" s="20" t="s">
        <v>481</v>
      </c>
      <c r="Q77" s="18" t="s">
        <v>481</v>
      </c>
      <c r="R77" s="20" t="s">
        <v>481</v>
      </c>
      <c r="S77" s="18" t="n">
        <v>391.13290458</v>
      </c>
      <c r="T77" s="20" t="n">
        <v>4.31948015</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524.64451931</v>
      </c>
      <c r="P78" s="20" t="n">
        <v>3.91006783</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475.18659836</v>
      </c>
      <c r="P79" s="20" t="n">
        <v>6.280552</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456.48357586</v>
      </c>
      <c r="P80" s="20" t="n">
        <v>3.67164431</v>
      </c>
      <c r="Q80" s="18" t="s">
        <v>481</v>
      </c>
      <c r="R80" s="20" t="s">
        <v>481</v>
      </c>
      <c r="S80" s="18" t="s">
        <v>481</v>
      </c>
      <c r="T80" s="20" t="s">
        <v>481</v>
      </c>
    </row>
    <row r="81" spans="1:20">
      <c r="A81" s="23" t="s">
        <v>556</v>
      </c>
      <c r="B81" s="17" t="n">
        <v>8861</v>
      </c>
      <c r="C81" s="18">
        <f>(76.0/B81*100)</f>
        <v/>
      </c>
      <c r="D81" s="19" t="n">
        <v>8785</v>
      </c>
      <c r="E81" s="18" t="n">
        <v>467.52072574</v>
      </c>
      <c r="F81" s="20" t="n">
        <v>2.99384532</v>
      </c>
      <c r="G81" s="18" t="n">
        <v>417.37055006</v>
      </c>
      <c r="H81" s="20" t="n">
        <v>2.69340923</v>
      </c>
      <c r="I81" s="18" t="n">
        <v>400.69747049</v>
      </c>
      <c r="J81" s="20" t="n">
        <v>6.08042367</v>
      </c>
      <c r="K81" s="18" t="n">
        <v>388.66747204</v>
      </c>
      <c r="L81" s="20" t="n">
        <v>4.36642029</v>
      </c>
      <c r="M81" s="18" t="s">
        <v>481</v>
      </c>
      <c r="N81" s="20" t="s">
        <v>481</v>
      </c>
      <c r="O81" s="18" t="s">
        <v>481</v>
      </c>
      <c r="P81" s="20" t="s">
        <v>481</v>
      </c>
      <c r="Q81" s="18" t="s">
        <v>481</v>
      </c>
      <c r="R81" s="20" t="s">
        <v>481</v>
      </c>
      <c r="S81" s="18" t="n">
        <v>408.48135693</v>
      </c>
      <c r="T81" s="20" t="n">
        <v>18.16032864</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779</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(544.0/B7*100)</f>
        <v/>
      </c>
      <c r="D7" s="19" t="n">
        <v>13986</v>
      </c>
      <c r="E7" s="18" t="n">
        <v>488.79954547</v>
      </c>
      <c r="F7" s="20" t="n">
        <v>2.8157871</v>
      </c>
      <c r="G7" s="18" t="n">
        <v>506.80337094</v>
      </c>
      <c r="H7" s="20" t="n">
        <v>2.61069648</v>
      </c>
      <c r="I7" s="18" t="n">
        <v>531.35114406</v>
      </c>
      <c r="J7" s="20" t="n">
        <v>2.22699654</v>
      </c>
      <c r="K7" s="18" t="n">
        <v>551.52750866</v>
      </c>
      <c r="L7" s="20" t="n">
        <v>2.84749838</v>
      </c>
      <c r="M7" s="18" t="n">
        <v>455.67136221</v>
      </c>
      <c r="N7" s="20" t="n">
        <v>3.03001341</v>
      </c>
      <c r="O7" s="18" t="s">
        <v>481</v>
      </c>
      <c r="P7" s="20" t="s">
        <v>481</v>
      </c>
      <c r="Q7" s="18" t="s">
        <v>481</v>
      </c>
      <c r="R7" s="20" t="s">
        <v>481</v>
      </c>
      <c r="S7" s="18" t="s">
        <v>481</v>
      </c>
      <c r="T7" s="20" t="s">
        <v>481</v>
      </c>
      <c r="U7" s="18" t="n">
        <v>469.21593069</v>
      </c>
      <c r="V7" s="20" t="n">
        <v>10.99208824</v>
      </c>
    </row>
    <row r="8" spans="1:22">
      <c r="A8" s="15" t="s">
        <v>483</v>
      </c>
      <c r="B8" s="17" t="n">
        <v>7007</v>
      </c>
      <c r="C8" s="18">
        <f>(53.0/B8*100)</f>
        <v/>
      </c>
      <c r="D8" s="19" t="n">
        <v>6954</v>
      </c>
      <c r="E8" s="18" t="n">
        <v>480.23868781</v>
      </c>
      <c r="F8" s="20" t="n">
        <v>6.21396603</v>
      </c>
      <c r="G8" s="18" t="n">
        <v>488.48034696</v>
      </c>
      <c r="H8" s="20" t="n">
        <v>4.35434131</v>
      </c>
      <c r="I8" s="18" t="n">
        <v>519.48387472</v>
      </c>
      <c r="J8" s="20" t="n">
        <v>3.11107526</v>
      </c>
      <c r="K8" s="18" t="n">
        <v>524.15201394</v>
      </c>
      <c r="L8" s="20" t="n">
        <v>3.08805768</v>
      </c>
      <c r="M8" s="18" t="n">
        <v>425.98671044</v>
      </c>
      <c r="N8" s="20" t="n">
        <v>3.32108465</v>
      </c>
      <c r="O8" s="18" t="s">
        <v>481</v>
      </c>
      <c r="P8" s="20" t="s">
        <v>481</v>
      </c>
      <c r="Q8" s="18" t="s">
        <v>481</v>
      </c>
      <c r="R8" s="20" t="s">
        <v>481</v>
      </c>
      <c r="S8" s="18" t="s">
        <v>481</v>
      </c>
      <c r="T8" s="20" t="s">
        <v>481</v>
      </c>
      <c r="U8" s="18" t="n">
        <v>423.72119256</v>
      </c>
      <c r="V8" s="20" t="n">
        <v>8.832031349999999</v>
      </c>
    </row>
    <row r="9" spans="1:22">
      <c r="A9" s="15" t="s">
        <v>484</v>
      </c>
      <c r="B9" s="17" t="n">
        <v>9651</v>
      </c>
      <c r="C9" s="18">
        <f>(642.0/B9*100)</f>
        <v/>
      </c>
      <c r="D9" s="19" t="n">
        <v>9009</v>
      </c>
      <c r="E9" s="18" t="n">
        <v>485.49117278</v>
      </c>
      <c r="F9" s="20" t="n">
        <v>3.98337235</v>
      </c>
      <c r="G9" s="18" t="n">
        <v>510.85654919</v>
      </c>
      <c r="H9" s="20" t="n">
        <v>3.28827274</v>
      </c>
      <c r="I9" s="18" t="n">
        <v>529.37715621</v>
      </c>
      <c r="J9" s="20" t="n">
        <v>2.10004531</v>
      </c>
      <c r="K9" s="18" t="n">
        <v>519.95533749</v>
      </c>
      <c r="L9" s="20" t="n">
        <v>3.24774696</v>
      </c>
      <c r="M9" s="18" t="n">
        <v>398.3811512</v>
      </c>
      <c r="N9" s="20" t="n">
        <v>5.50423922</v>
      </c>
      <c r="O9" s="18" t="s">
        <v>481</v>
      </c>
      <c r="P9" s="20" t="s">
        <v>481</v>
      </c>
      <c r="Q9" s="18" t="s">
        <v>481</v>
      </c>
      <c r="R9" s="20" t="s">
        <v>481</v>
      </c>
      <c r="S9" s="18" t="s">
        <v>481</v>
      </c>
      <c r="T9" s="20" t="s">
        <v>481</v>
      </c>
      <c r="U9" s="18" t="n">
        <v>398.81680612</v>
      </c>
      <c r="V9" s="20" t="n">
        <v>7.08131576</v>
      </c>
    </row>
    <row r="10" spans="1:22">
      <c r="A10" s="15" t="s">
        <v>485</v>
      </c>
      <c r="B10" s="17" t="n">
        <v>20058</v>
      </c>
      <c r="C10" s="18">
        <f>(547.0/B10*100)</f>
        <v/>
      </c>
      <c r="D10" s="19" t="n">
        <v>19511</v>
      </c>
      <c r="E10" s="18" t="n">
        <v>515.88765703</v>
      </c>
      <c r="F10" s="20" t="n">
        <v>3.60506392</v>
      </c>
      <c r="G10" s="18" t="n">
        <v>522.334403</v>
      </c>
      <c r="H10" s="20" t="n">
        <v>3.09491726</v>
      </c>
      <c r="I10" s="18" t="n">
        <v>538.37805249</v>
      </c>
      <c r="J10" s="20" t="n">
        <v>2.05172727</v>
      </c>
      <c r="K10" s="18" t="n">
        <v>551.39102525</v>
      </c>
      <c r="L10" s="20" t="n">
        <v>2.8984885</v>
      </c>
      <c r="M10" s="18" t="n">
        <v>459.4602787</v>
      </c>
      <c r="N10" s="20" t="n">
        <v>3.87365474</v>
      </c>
      <c r="O10" s="18" t="s">
        <v>481</v>
      </c>
      <c r="P10" s="20" t="s">
        <v>481</v>
      </c>
      <c r="Q10" s="18" t="s">
        <v>481</v>
      </c>
      <c r="R10" s="20" t="s">
        <v>481</v>
      </c>
      <c r="S10" s="18" t="s">
        <v>481</v>
      </c>
      <c r="T10" s="20" t="s">
        <v>481</v>
      </c>
      <c r="U10" s="18" t="n">
        <v>442.49642234</v>
      </c>
      <c r="V10" s="20" t="n">
        <v>9.11016023</v>
      </c>
    </row>
    <row r="11" spans="1:22">
      <c r="A11" s="15" t="s">
        <v>486</v>
      </c>
      <c r="B11" s="17" t="n">
        <v>7053</v>
      </c>
      <c r="C11" s="18">
        <f>(98.0/B11*100)</f>
        <v/>
      </c>
      <c r="D11" s="19" t="n">
        <v>6955</v>
      </c>
      <c r="E11" s="18" t="n">
        <v>404.6254716</v>
      </c>
      <c r="F11" s="20" t="n">
        <v>5.75544493</v>
      </c>
      <c r="G11" s="18" t="n">
        <v>439.46538097</v>
      </c>
      <c r="H11" s="20" t="n">
        <v>3.9077605</v>
      </c>
      <c r="I11" s="18" t="n">
        <v>459.73799168</v>
      </c>
      <c r="J11" s="20" t="n">
        <v>2.51227203</v>
      </c>
      <c r="K11" s="18" t="n">
        <v>468.60381655</v>
      </c>
      <c r="L11" s="20" t="n">
        <v>5.81653478</v>
      </c>
      <c r="M11" s="18" t="n">
        <v>407.71243287</v>
      </c>
      <c r="N11" s="20" t="n">
        <v>4.26530566</v>
      </c>
      <c r="O11" s="18" t="s">
        <v>481</v>
      </c>
      <c r="P11" s="20" t="s">
        <v>481</v>
      </c>
      <c r="Q11" s="18" t="s">
        <v>481</v>
      </c>
      <c r="R11" s="20" t="s">
        <v>481</v>
      </c>
      <c r="S11" s="18" t="s">
        <v>481</v>
      </c>
      <c r="T11" s="20" t="s">
        <v>481</v>
      </c>
      <c r="U11" s="18" t="n">
        <v>383.73029877</v>
      </c>
      <c r="V11" s="20" t="n">
        <v>10.48187826</v>
      </c>
    </row>
    <row r="12" spans="1:22">
      <c r="A12" s="15" t="s">
        <v>487</v>
      </c>
      <c r="B12" s="17" t="n">
        <v>6894</v>
      </c>
      <c r="C12" s="18">
        <f>(59.0/B12*100)</f>
        <v/>
      </c>
      <c r="D12" s="19" t="n">
        <v>6835</v>
      </c>
      <c r="E12" s="18" t="n">
        <v>472.65913425</v>
      </c>
      <c r="F12" s="20" t="n">
        <v>3.53400725</v>
      </c>
      <c r="G12" s="18" t="n">
        <v>496.40069136</v>
      </c>
      <c r="H12" s="20" t="n">
        <v>3.44508572</v>
      </c>
      <c r="I12" s="18" t="n">
        <v>509.28110814</v>
      </c>
      <c r="J12" s="20" t="n">
        <v>2.4957165</v>
      </c>
      <c r="K12" s="18" t="n">
        <v>510.08515052</v>
      </c>
      <c r="L12" s="20" t="n">
        <v>4.90071092</v>
      </c>
      <c r="M12" s="18" t="n">
        <v>407.24394601</v>
      </c>
      <c r="N12" s="20" t="n">
        <v>6.59279851</v>
      </c>
      <c r="O12" s="18" t="s">
        <v>481</v>
      </c>
      <c r="P12" s="20" t="s">
        <v>481</v>
      </c>
      <c r="Q12" s="18" t="s">
        <v>481</v>
      </c>
      <c r="R12" s="20" t="s">
        <v>481</v>
      </c>
      <c r="S12" s="18" t="s">
        <v>481</v>
      </c>
      <c r="T12" s="20" t="s">
        <v>481</v>
      </c>
      <c r="U12" s="18" t="n">
        <v>398.00525104</v>
      </c>
      <c r="V12" s="20" t="n">
        <v>11.46792346</v>
      </c>
    </row>
    <row r="13" spans="1:22">
      <c r="A13" s="15" t="s">
        <v>488</v>
      </c>
      <c r="B13" s="17" t="n">
        <v>7161</v>
      </c>
      <c r="C13" s="18">
        <f>(139.0/B13*100)</f>
        <v/>
      </c>
      <c r="D13" s="19" t="n">
        <v>7022</v>
      </c>
      <c r="E13" s="18" t="n">
        <v>486.98266825</v>
      </c>
      <c r="F13" s="20" t="n">
        <v>4.69500853</v>
      </c>
      <c r="G13" s="18" t="n">
        <v>506.72590329</v>
      </c>
      <c r="H13" s="20" t="n">
        <v>3.46882615</v>
      </c>
      <c r="I13" s="18" t="n">
        <v>505.68984543</v>
      </c>
      <c r="J13" s="20" t="n">
        <v>2.47093424</v>
      </c>
      <c r="K13" s="18" t="n">
        <v>519.9682009000001</v>
      </c>
      <c r="L13" s="20" t="n">
        <v>3.85545801</v>
      </c>
      <c r="M13" s="18" t="n">
        <v>417.33961469</v>
      </c>
      <c r="N13" s="20" t="n">
        <v>10.06598471</v>
      </c>
      <c r="O13" s="18" t="s">
        <v>481</v>
      </c>
      <c r="P13" s="20" t="s">
        <v>481</v>
      </c>
      <c r="Q13" s="18" t="s">
        <v>481</v>
      </c>
      <c r="R13" s="20" t="s">
        <v>481</v>
      </c>
      <c r="S13" s="18" t="s">
        <v>481</v>
      </c>
      <c r="T13" s="20" t="s">
        <v>481</v>
      </c>
      <c r="U13" s="18" t="n">
        <v>410.53404779</v>
      </c>
      <c r="V13" s="20" t="n">
        <v>13.79388251</v>
      </c>
    </row>
    <row r="14" spans="1:22">
      <c r="A14" s="15" t="s">
        <v>489</v>
      </c>
      <c r="B14" s="17" t="n">
        <v>5587</v>
      </c>
      <c r="C14" s="18">
        <f>(78.0/B14*100)</f>
        <v/>
      </c>
      <c r="D14" s="19" t="n">
        <v>5509</v>
      </c>
      <c r="E14" s="18" t="n">
        <v>509.37573338</v>
      </c>
      <c r="F14" s="20" t="n">
        <v>5.07743688</v>
      </c>
      <c r="G14" s="18" t="n">
        <v>536.60406439</v>
      </c>
      <c r="H14" s="20" t="n">
        <v>3.31808075</v>
      </c>
      <c r="I14" s="18" t="n">
        <v>543.75448563</v>
      </c>
      <c r="J14" s="20" t="n">
        <v>2.11169739</v>
      </c>
      <c r="K14" s="18" t="n">
        <v>537.03642215</v>
      </c>
      <c r="L14" s="20" t="n">
        <v>5.07417013</v>
      </c>
      <c r="M14" s="18" t="n">
        <v>442.2239505</v>
      </c>
      <c r="N14" s="20" t="n">
        <v>10.16789313</v>
      </c>
      <c r="O14" s="18" t="s">
        <v>481</v>
      </c>
      <c r="P14" s="20" t="s">
        <v>481</v>
      </c>
      <c r="Q14" s="18" t="s">
        <v>481</v>
      </c>
      <c r="R14" s="20" t="s">
        <v>481</v>
      </c>
      <c r="S14" s="18" t="s">
        <v>481</v>
      </c>
      <c r="T14" s="20" t="s">
        <v>481</v>
      </c>
      <c r="U14" s="18" t="n">
        <v>412.41520817</v>
      </c>
      <c r="V14" s="20" t="n">
        <v>17.29737812</v>
      </c>
    </row>
    <row r="15" spans="1:22">
      <c r="A15" s="15" t="s">
        <v>490</v>
      </c>
      <c r="B15" s="17" t="n">
        <v>5882</v>
      </c>
      <c r="C15" s="18">
        <f>(63.0/B15*100)</f>
        <v/>
      </c>
      <c r="D15" s="19" t="n">
        <v>5819</v>
      </c>
      <c r="E15" s="18" t="n">
        <v>492.59266146</v>
      </c>
      <c r="F15" s="20" t="n">
        <v>5.96477256</v>
      </c>
      <c r="G15" s="18" t="n">
        <v>531.34991548</v>
      </c>
      <c r="H15" s="20" t="n">
        <v>3.7522747</v>
      </c>
      <c r="I15" s="18" t="n">
        <v>539.27516823</v>
      </c>
      <c r="J15" s="20" t="n">
        <v>2.18466032</v>
      </c>
      <c r="K15" s="18" t="n">
        <v>535.40035603</v>
      </c>
      <c r="L15" s="20" t="n">
        <v>4.84648158</v>
      </c>
      <c r="M15" s="18" t="n">
        <v>442.09252147</v>
      </c>
      <c r="N15" s="20" t="n">
        <v>11.12031367</v>
      </c>
      <c r="O15" s="18" t="s">
        <v>481</v>
      </c>
      <c r="P15" s="20" t="s">
        <v>481</v>
      </c>
      <c r="Q15" s="18" t="s">
        <v>481</v>
      </c>
      <c r="R15" s="20" t="s">
        <v>481</v>
      </c>
      <c r="S15" s="18" t="s">
        <v>481</v>
      </c>
      <c r="T15" s="20" t="s">
        <v>481</v>
      </c>
      <c r="U15" s="18" t="n">
        <v>438.8298264</v>
      </c>
      <c r="V15" s="20" t="n">
        <v>13.63138829</v>
      </c>
    </row>
    <row r="16" spans="1:22">
      <c r="A16" s="15" t="s">
        <v>491</v>
      </c>
      <c r="B16" s="17" t="n">
        <v>6108</v>
      </c>
      <c r="C16" s="18">
        <f>(122.0/B16*100)</f>
        <v/>
      </c>
      <c r="D16" s="19" t="n">
        <v>5986</v>
      </c>
      <c r="E16" s="18" t="n">
        <v>469.25241584</v>
      </c>
      <c r="F16" s="20" t="n">
        <v>4.42363171</v>
      </c>
      <c r="G16" s="18" t="n">
        <v>498.09574057</v>
      </c>
      <c r="H16" s="20" t="n">
        <v>3.20849024</v>
      </c>
      <c r="I16" s="18" t="n">
        <v>521.8551979699999</v>
      </c>
      <c r="J16" s="20" t="n">
        <v>2.36578925</v>
      </c>
      <c r="K16" s="18" t="n">
        <v>515.97832368</v>
      </c>
      <c r="L16" s="20" t="n">
        <v>4.59141713</v>
      </c>
      <c r="M16" s="18" t="n">
        <v>387.14914799</v>
      </c>
      <c r="N16" s="20" t="n">
        <v>6.68985678</v>
      </c>
      <c r="O16" s="18" t="s">
        <v>481</v>
      </c>
      <c r="P16" s="20" t="s">
        <v>481</v>
      </c>
      <c r="Q16" s="18" t="s">
        <v>481</v>
      </c>
      <c r="R16" s="20" t="s">
        <v>481</v>
      </c>
      <c r="S16" s="18" t="s">
        <v>481</v>
      </c>
      <c r="T16" s="20" t="s">
        <v>481</v>
      </c>
      <c r="U16" s="18" t="n">
        <v>371.20353496</v>
      </c>
      <c r="V16" s="20" t="n">
        <v>12.91577429</v>
      </c>
    </row>
    <row r="17" spans="1:22">
      <c r="A17" s="15" t="s">
        <v>492</v>
      </c>
      <c r="B17" s="17" t="n">
        <v>6504</v>
      </c>
      <c r="C17" s="18">
        <f>(1219.0/B17*100)</f>
        <v/>
      </c>
      <c r="D17" s="19" t="n">
        <v>5285</v>
      </c>
      <c r="E17" s="18" t="n">
        <v>495.4658921</v>
      </c>
      <c r="F17" s="20" t="n">
        <v>6.15284863</v>
      </c>
      <c r="G17" s="18" t="n">
        <v>515.90188247</v>
      </c>
      <c r="H17" s="20" t="n">
        <v>4.16247552</v>
      </c>
      <c r="I17" s="18" t="n">
        <v>529.07511719</v>
      </c>
      <c r="J17" s="20" t="n">
        <v>2.98688593</v>
      </c>
      <c r="K17" s="18" t="n">
        <v>524.8245212099999</v>
      </c>
      <c r="L17" s="20" t="n">
        <v>5.28259526</v>
      </c>
      <c r="M17" s="18" t="n">
        <v>421.56457172</v>
      </c>
      <c r="N17" s="20" t="n">
        <v>9.08687791</v>
      </c>
      <c r="O17" s="18" t="s">
        <v>481</v>
      </c>
      <c r="P17" s="20" t="s">
        <v>481</v>
      </c>
      <c r="Q17" s="18" t="s">
        <v>481</v>
      </c>
      <c r="R17" s="20" t="s">
        <v>481</v>
      </c>
      <c r="S17" s="18" t="s">
        <v>481</v>
      </c>
      <c r="T17" s="20" t="s">
        <v>481</v>
      </c>
      <c r="U17" s="18" t="n">
        <v>434.35140227</v>
      </c>
      <c r="V17" s="20" t="n">
        <v>9.4959294</v>
      </c>
    </row>
    <row r="18" spans="1:22">
      <c r="A18" s="15" t="s">
        <v>493</v>
      </c>
      <c r="B18" s="17" t="n">
        <v>5532</v>
      </c>
      <c r="C18" s="18">
        <f>(29.0/B18*100)</f>
        <v/>
      </c>
      <c r="D18" s="19" t="n">
        <v>5503</v>
      </c>
      <c r="E18" s="18" t="n">
        <v>422.18493129</v>
      </c>
      <c r="F18" s="20" t="n">
        <v>6.6292062</v>
      </c>
      <c r="G18" s="18" t="n">
        <v>454.90068663</v>
      </c>
      <c r="H18" s="20" t="n">
        <v>4.35032392</v>
      </c>
      <c r="I18" s="18" t="n">
        <v>468.66133179</v>
      </c>
      <c r="J18" s="20" t="n">
        <v>3.81718757</v>
      </c>
      <c r="K18" s="18" t="n">
        <v>474.47882439</v>
      </c>
      <c r="L18" s="20" t="n">
        <v>5.59720555</v>
      </c>
      <c r="M18" s="18" t="n">
        <v>381.70089157</v>
      </c>
      <c r="N18" s="20" t="n">
        <v>7.56899924</v>
      </c>
      <c r="O18" s="18" t="s">
        <v>481</v>
      </c>
      <c r="P18" s="20" t="s">
        <v>481</v>
      </c>
      <c r="Q18" s="18" t="s">
        <v>481</v>
      </c>
      <c r="R18" s="20" t="s">
        <v>481</v>
      </c>
      <c r="S18" s="18" t="s">
        <v>481</v>
      </c>
      <c r="T18" s="20" t="s">
        <v>481</v>
      </c>
      <c r="U18" s="18" t="n">
        <v>371.27084741</v>
      </c>
      <c r="V18" s="20" t="n">
        <v>11.17620478</v>
      </c>
    </row>
    <row r="19" spans="1:22">
      <c r="A19" s="15" t="s">
        <v>494</v>
      </c>
      <c r="B19" s="17" t="n">
        <v>5658</v>
      </c>
      <c r="C19" s="18">
        <f>(157.0/B19*100)</f>
        <v/>
      </c>
      <c r="D19" s="19" t="n">
        <v>5501</v>
      </c>
      <c r="E19" s="18" t="n">
        <v>441.12375236</v>
      </c>
      <c r="F19" s="20" t="n">
        <v>4.94003971</v>
      </c>
      <c r="G19" s="18" t="n">
        <v>478.71656014</v>
      </c>
      <c r="H19" s="20" t="n">
        <v>3.78150196</v>
      </c>
      <c r="I19" s="18" t="n">
        <v>491.69095798</v>
      </c>
      <c r="J19" s="20" t="n">
        <v>3.40144675</v>
      </c>
      <c r="K19" s="18" t="n">
        <v>486.01159813</v>
      </c>
      <c r="L19" s="20" t="n">
        <v>6.0963439</v>
      </c>
      <c r="M19" s="18" t="n">
        <v>464.53907426</v>
      </c>
      <c r="N19" s="20" t="n">
        <v>8.377987660000001</v>
      </c>
      <c r="O19" s="18" t="s">
        <v>481</v>
      </c>
      <c r="P19" s="20" t="s">
        <v>481</v>
      </c>
      <c r="Q19" s="18" t="s">
        <v>481</v>
      </c>
      <c r="R19" s="20" t="s">
        <v>481</v>
      </c>
      <c r="S19" s="18" t="s">
        <v>481</v>
      </c>
      <c r="T19" s="20" t="s">
        <v>481</v>
      </c>
      <c r="U19" s="18" t="n">
        <v>401.86594411</v>
      </c>
      <c r="V19" s="20" t="n">
        <v>13.75733306</v>
      </c>
    </row>
    <row r="20" spans="1:22">
      <c r="A20" s="15" t="s">
        <v>495</v>
      </c>
      <c r="B20" s="17" t="n">
        <v>3371</v>
      </c>
      <c r="C20" s="18">
        <f>(75.0/B20*100)</f>
        <v/>
      </c>
      <c r="D20" s="19" t="n">
        <v>3296</v>
      </c>
      <c r="E20" s="18" t="n">
        <v>453.91579537</v>
      </c>
      <c r="F20" s="20" t="n">
        <v>5.78015152</v>
      </c>
      <c r="G20" s="18" t="n">
        <v>483.27629271</v>
      </c>
      <c r="H20" s="20" t="n">
        <v>5.18038766</v>
      </c>
      <c r="I20" s="18" t="n">
        <v>480.38495562</v>
      </c>
      <c r="J20" s="20" t="n">
        <v>2.50030635</v>
      </c>
      <c r="K20" s="18" t="n">
        <v>485.50992767</v>
      </c>
      <c r="L20" s="20" t="n">
        <v>3.38319336</v>
      </c>
      <c r="M20" s="18" t="n">
        <v>408.58539143</v>
      </c>
      <c r="N20" s="20" t="n">
        <v>5.78928272</v>
      </c>
      <c r="O20" s="18" t="s">
        <v>481</v>
      </c>
      <c r="P20" s="20" t="s">
        <v>481</v>
      </c>
      <c r="Q20" s="18" t="s">
        <v>481</v>
      </c>
      <c r="R20" s="20" t="s">
        <v>481</v>
      </c>
      <c r="S20" s="18" t="s">
        <v>481</v>
      </c>
      <c r="T20" s="20" t="s">
        <v>481</v>
      </c>
      <c r="U20" s="18" t="n">
        <v>383.55308044</v>
      </c>
      <c r="V20" s="20" t="n">
        <v>32.18552447</v>
      </c>
    </row>
    <row r="21" spans="1:22">
      <c r="A21" s="15" t="s">
        <v>496</v>
      </c>
      <c r="B21" s="17" t="n">
        <v>5741</v>
      </c>
      <c r="C21" s="18">
        <f>(46.0/B21*100)</f>
        <v/>
      </c>
      <c r="D21" s="19" t="n">
        <v>5695</v>
      </c>
      <c r="E21" s="18" t="n">
        <v>496.31302274</v>
      </c>
      <c r="F21" s="20" t="n">
        <v>4.50508778</v>
      </c>
      <c r="G21" s="18" t="n">
        <v>504.70927016</v>
      </c>
      <c r="H21" s="20" t="n">
        <v>3.98266908</v>
      </c>
      <c r="I21" s="18" t="n">
        <v>511.46421422</v>
      </c>
      <c r="J21" s="20" t="n">
        <v>2.63247513</v>
      </c>
      <c r="K21" s="18" t="n">
        <v>518.75343099</v>
      </c>
      <c r="L21" s="20" t="n">
        <v>3.56496895</v>
      </c>
      <c r="M21" s="18" t="n">
        <v>437.82772767</v>
      </c>
      <c r="N21" s="20" t="n">
        <v>5.1450969</v>
      </c>
      <c r="O21" s="18" t="s">
        <v>481</v>
      </c>
      <c r="P21" s="20" t="s">
        <v>481</v>
      </c>
      <c r="Q21" s="18" t="s">
        <v>481</v>
      </c>
      <c r="R21" s="20" t="s">
        <v>481</v>
      </c>
      <c r="S21" s="18" t="s">
        <v>481</v>
      </c>
      <c r="T21" s="20" t="s">
        <v>481</v>
      </c>
      <c r="U21" s="18" t="n">
        <v>459.22050109</v>
      </c>
      <c r="V21" s="20" t="n">
        <v>21.59209395</v>
      </c>
    </row>
    <row r="22" spans="1:22">
      <c r="A22" s="15" t="s">
        <v>497</v>
      </c>
      <c r="B22" s="17" t="n">
        <v>6598</v>
      </c>
      <c r="C22" s="18">
        <f>(35.0/B22*100)</f>
        <v/>
      </c>
      <c r="D22" s="19" t="n">
        <v>6563</v>
      </c>
      <c r="E22" s="18" t="n">
        <v>452.21812639</v>
      </c>
      <c r="F22" s="20" t="n">
        <v>6.79782924</v>
      </c>
      <c r="G22" s="18" t="n">
        <v>465.54924393</v>
      </c>
      <c r="H22" s="20" t="n">
        <v>4.71267037</v>
      </c>
      <c r="I22" s="18" t="n">
        <v>488.23492287</v>
      </c>
      <c r="J22" s="20" t="n">
        <v>3.71322778</v>
      </c>
      <c r="K22" s="18" t="n">
        <v>486.89148643</v>
      </c>
      <c r="L22" s="20" t="n">
        <v>5.86419092</v>
      </c>
      <c r="M22" s="18" t="n">
        <v>407.42830725</v>
      </c>
      <c r="N22" s="20" t="n">
        <v>13.96595916</v>
      </c>
      <c r="O22" s="18" t="s">
        <v>481</v>
      </c>
      <c r="P22" s="20" t="s">
        <v>481</v>
      </c>
      <c r="Q22" s="18" t="n">
        <v>448.28166515</v>
      </c>
      <c r="R22" s="20" t="n">
        <v>8.782882710000001</v>
      </c>
      <c r="S22" s="18" t="s">
        <v>481</v>
      </c>
      <c r="T22" s="20" t="s">
        <v>481</v>
      </c>
      <c r="U22" s="18" t="n">
        <v>354.9718646</v>
      </c>
      <c r="V22" s="20" t="n">
        <v>11.37114826</v>
      </c>
    </row>
    <row r="23" spans="1:22">
      <c r="A23" s="15" t="s">
        <v>498</v>
      </c>
      <c r="B23" s="17" t="n">
        <v>11583</v>
      </c>
      <c r="C23" s="18">
        <f>(230.0/B23*100)</f>
        <v/>
      </c>
      <c r="D23" s="19" t="n">
        <v>11353</v>
      </c>
      <c r="E23" s="18" t="n">
        <v>460.95314138</v>
      </c>
      <c r="F23" s="20" t="n">
        <v>4.75390488</v>
      </c>
      <c r="G23" s="18" t="n">
        <v>476.55287143</v>
      </c>
      <c r="H23" s="20" t="n">
        <v>3.56004307</v>
      </c>
      <c r="I23" s="18" t="n">
        <v>490.52714567</v>
      </c>
      <c r="J23" s="20" t="n">
        <v>2.69126254</v>
      </c>
      <c r="K23" s="18" t="n">
        <v>497.04341324</v>
      </c>
      <c r="L23" s="20" t="n">
        <v>5.60175467</v>
      </c>
      <c r="M23" s="18" t="n">
        <v>437.87034305</v>
      </c>
      <c r="N23" s="20" t="n">
        <v>5.22144945</v>
      </c>
      <c r="O23" s="18" t="s">
        <v>481</v>
      </c>
      <c r="P23" s="20" t="s">
        <v>481</v>
      </c>
      <c r="Q23" s="18" t="s">
        <v>481</v>
      </c>
      <c r="R23" s="20" t="s">
        <v>481</v>
      </c>
      <c r="S23" s="18" t="s">
        <v>481</v>
      </c>
      <c r="T23" s="20" t="s">
        <v>481</v>
      </c>
      <c r="U23" s="18" t="n">
        <v>407.49593061</v>
      </c>
      <c r="V23" s="20" t="n">
        <v>12.5495571</v>
      </c>
    </row>
    <row r="24" spans="1:22">
      <c r="A24" s="15" t="s">
        <v>499</v>
      </c>
      <c r="B24" s="17" t="n">
        <v>6647</v>
      </c>
      <c r="C24" s="18">
        <f>(7.0/B24*100)</f>
        <v/>
      </c>
      <c r="D24" s="19" t="n">
        <v>6640</v>
      </c>
      <c r="E24" s="18" t="n">
        <v>475.15686747</v>
      </c>
      <c r="F24" s="20" t="n">
        <v>9.04649049</v>
      </c>
      <c r="G24" s="18" t="n">
        <v>512.2571866</v>
      </c>
      <c r="H24" s="20" t="n">
        <v>5.70748819</v>
      </c>
      <c r="I24" s="18" t="n">
        <v>536.5311228</v>
      </c>
      <c r="J24" s="20" t="n">
        <v>3.27317577</v>
      </c>
      <c r="K24" s="18" t="n">
        <v>550.81269998</v>
      </c>
      <c r="L24" s="20" t="n">
        <v>3.17820282</v>
      </c>
      <c r="M24" s="18" t="n">
        <v>486.12605385</v>
      </c>
      <c r="N24" s="20" t="n">
        <v>15.32000093</v>
      </c>
      <c r="O24" s="18" t="s">
        <v>481</v>
      </c>
      <c r="P24" s="20" t="s">
        <v>481</v>
      </c>
      <c r="Q24" s="18" t="s">
        <v>481</v>
      </c>
      <c r="R24" s="20" t="s">
        <v>481</v>
      </c>
      <c r="S24" s="18" t="s">
        <v>481</v>
      </c>
      <c r="T24" s="20" t="s">
        <v>481</v>
      </c>
      <c r="U24" s="18" t="n">
        <v>469.16380569</v>
      </c>
      <c r="V24" s="20" t="n">
        <v>26.59932214</v>
      </c>
    </row>
    <row r="25" spans="1:22">
      <c r="A25" s="15" t="s">
        <v>500</v>
      </c>
      <c r="B25" s="17" t="n">
        <v>5581</v>
      </c>
      <c r="C25" s="18">
        <f>(25.0/B25*100)</f>
        <v/>
      </c>
      <c r="D25" s="19" t="n">
        <v>5556</v>
      </c>
      <c r="E25" s="18" t="n">
        <v>479.22384456</v>
      </c>
      <c r="F25" s="20" t="n">
        <v>16.97898716</v>
      </c>
      <c r="G25" s="18" t="n">
        <v>495.47981025</v>
      </c>
      <c r="H25" s="20" t="n">
        <v>6.77226977</v>
      </c>
      <c r="I25" s="18" t="n">
        <v>525.5186267300001</v>
      </c>
      <c r="J25" s="20" t="n">
        <v>3.39443706</v>
      </c>
      <c r="K25" s="18" t="n">
        <v>527.12810044</v>
      </c>
      <c r="L25" s="20" t="n">
        <v>3.71102564</v>
      </c>
      <c r="M25" s="18" t="n">
        <v>429.87203302</v>
      </c>
      <c r="N25" s="20" t="n">
        <v>5.01052425</v>
      </c>
      <c r="O25" s="18" t="s">
        <v>481</v>
      </c>
      <c r="P25" s="20" t="s">
        <v>481</v>
      </c>
      <c r="Q25" s="18" t="s">
        <v>481</v>
      </c>
      <c r="R25" s="20" t="s">
        <v>481</v>
      </c>
      <c r="S25" s="18" t="s">
        <v>481</v>
      </c>
      <c r="T25" s="20" t="s">
        <v>481</v>
      </c>
      <c r="U25" s="18" t="n">
        <v>487.51607202</v>
      </c>
      <c r="V25" s="20" t="n">
        <v>37.13478204</v>
      </c>
    </row>
    <row r="26" spans="1:22">
      <c r="A26" s="15" t="s">
        <v>501</v>
      </c>
      <c r="B26" s="17" t="n">
        <v>4869</v>
      </c>
      <c r="C26" s="18">
        <f>(53.0/B26*100)</f>
        <v/>
      </c>
      <c r="D26" s="19" t="n">
        <v>4816</v>
      </c>
      <c r="E26" s="18" t="n">
        <v>468.17192551</v>
      </c>
      <c r="F26" s="20" t="n">
        <v>4.74075642</v>
      </c>
      <c r="G26" s="18" t="n">
        <v>495.45118744</v>
      </c>
      <c r="H26" s="20" t="n">
        <v>2.50165125</v>
      </c>
      <c r="I26" s="18" t="n">
        <v>499.96853607</v>
      </c>
      <c r="J26" s="20" t="n">
        <v>1.96497764</v>
      </c>
      <c r="K26" s="18" t="n">
        <v>492.37112906</v>
      </c>
      <c r="L26" s="20" t="n">
        <v>5.27480172</v>
      </c>
      <c r="M26" s="18" t="n">
        <v>453.17995147</v>
      </c>
      <c r="N26" s="20" t="n">
        <v>6.03698686</v>
      </c>
      <c r="O26" s="18" t="s">
        <v>481</v>
      </c>
      <c r="P26" s="20" t="s">
        <v>481</v>
      </c>
      <c r="Q26" s="18" t="s">
        <v>481</v>
      </c>
      <c r="R26" s="20" t="s">
        <v>481</v>
      </c>
      <c r="S26" s="18" t="s">
        <v>481</v>
      </c>
      <c r="T26" s="20" t="s">
        <v>481</v>
      </c>
      <c r="U26" s="18" t="n">
        <v>431.96047513</v>
      </c>
      <c r="V26" s="20" t="n">
        <v>16.20101997</v>
      </c>
    </row>
    <row r="27" spans="1:22">
      <c r="A27" s="15" t="s">
        <v>502</v>
      </c>
      <c r="B27" s="17" t="n">
        <v>5299</v>
      </c>
      <c r="C27" s="18">
        <f>(52.0/B27*100)</f>
        <v/>
      </c>
      <c r="D27" s="19" t="n">
        <v>5247</v>
      </c>
      <c r="E27" s="18" t="n">
        <v>458.65061117</v>
      </c>
      <c r="F27" s="20" t="n">
        <v>3.33531479</v>
      </c>
      <c r="G27" s="18" t="n">
        <v>481.27322563</v>
      </c>
      <c r="H27" s="20" t="n">
        <v>3.50377779</v>
      </c>
      <c r="I27" s="18" t="n">
        <v>501.93532296</v>
      </c>
      <c r="J27" s="20" t="n">
        <v>2.05620662</v>
      </c>
      <c r="K27" s="18" t="n">
        <v>516.68688223</v>
      </c>
      <c r="L27" s="20" t="n">
        <v>3.61251129</v>
      </c>
      <c r="M27" s="18" t="n">
        <v>418.40895501</v>
      </c>
      <c r="N27" s="20" t="n">
        <v>3.29090457</v>
      </c>
      <c r="O27" s="18" t="s">
        <v>481</v>
      </c>
      <c r="P27" s="20" t="s">
        <v>481</v>
      </c>
      <c r="Q27" s="18" t="s">
        <v>481</v>
      </c>
      <c r="R27" s="20" t="s">
        <v>481</v>
      </c>
      <c r="S27" s="18" t="s">
        <v>481</v>
      </c>
      <c r="T27" s="20" t="s">
        <v>481</v>
      </c>
      <c r="U27" s="18" t="n">
        <v>387.46801001</v>
      </c>
      <c r="V27" s="20" t="n">
        <v>9.018730039999999</v>
      </c>
    </row>
    <row r="28" spans="1:22">
      <c r="A28" s="15" t="s">
        <v>503</v>
      </c>
      <c r="B28" s="17" t="n">
        <v>7568</v>
      </c>
      <c r="C28" s="18">
        <f>(179.0/B28*100)</f>
        <v/>
      </c>
      <c r="D28" s="19" t="n">
        <v>7389</v>
      </c>
      <c r="E28" s="18" t="n">
        <v>380.1266875</v>
      </c>
      <c r="F28" s="20" t="n">
        <v>4.79301063</v>
      </c>
      <c r="G28" s="18" t="n">
        <v>419.30025157</v>
      </c>
      <c r="H28" s="20" t="n">
        <v>2.8285984</v>
      </c>
      <c r="I28" s="18" t="n">
        <v>420.42546472</v>
      </c>
      <c r="J28" s="20" t="n">
        <v>2.2597313</v>
      </c>
      <c r="K28" s="18" t="n">
        <v>426.50459952</v>
      </c>
      <c r="L28" s="20" t="n">
        <v>3.273992</v>
      </c>
      <c r="M28" s="18" t="n">
        <v>420.93356818</v>
      </c>
      <c r="N28" s="20" t="n">
        <v>11.19336795</v>
      </c>
      <c r="O28" s="18" t="s">
        <v>481</v>
      </c>
      <c r="P28" s="20" t="s">
        <v>481</v>
      </c>
      <c r="Q28" s="18" t="s">
        <v>481</v>
      </c>
      <c r="R28" s="20" t="s">
        <v>481</v>
      </c>
      <c r="S28" s="18" t="s">
        <v>481</v>
      </c>
      <c r="T28" s="20" t="s">
        <v>481</v>
      </c>
      <c r="U28" s="18" t="n">
        <v>364.32663014</v>
      </c>
      <c r="V28" s="20" t="n">
        <v>12.41581946</v>
      </c>
    </row>
    <row r="29" spans="1:22">
      <c r="A29" s="15" t="s">
        <v>504</v>
      </c>
      <c r="B29" s="17" t="n">
        <v>5385</v>
      </c>
      <c r="C29" s="18">
        <f>(30.0/B29*100)</f>
        <v/>
      </c>
      <c r="D29" s="19" t="n">
        <v>5355</v>
      </c>
      <c r="E29" s="18" t="n">
        <v>457.19001783</v>
      </c>
      <c r="F29" s="20" t="n">
        <v>9.38241157</v>
      </c>
      <c r="G29" s="18" t="n">
        <v>492.84283736</v>
      </c>
      <c r="H29" s="20" t="n">
        <v>4.50857328</v>
      </c>
      <c r="I29" s="18" t="n">
        <v>520.1991199</v>
      </c>
      <c r="J29" s="20" t="n">
        <v>2.49221452</v>
      </c>
      <c r="K29" s="18" t="n">
        <v>523.2951397</v>
      </c>
      <c r="L29" s="20" t="n">
        <v>5.15686583</v>
      </c>
      <c r="M29" s="18" t="n">
        <v>493.84777481</v>
      </c>
      <c r="N29" s="20" t="n">
        <v>4.79600299</v>
      </c>
      <c r="O29" s="18" t="s">
        <v>481</v>
      </c>
      <c r="P29" s="20" t="s">
        <v>481</v>
      </c>
      <c r="Q29" s="18" t="s">
        <v>481</v>
      </c>
      <c r="R29" s="20" t="s">
        <v>481</v>
      </c>
      <c r="S29" s="18" t="s">
        <v>481</v>
      </c>
      <c r="T29" s="20" t="s">
        <v>481</v>
      </c>
      <c r="U29" s="18" t="n">
        <v>429.72729909</v>
      </c>
      <c r="V29" s="20" t="n">
        <v>16.23637887</v>
      </c>
    </row>
    <row r="30" spans="1:22">
      <c r="A30" s="15" t="s">
        <v>505</v>
      </c>
      <c r="B30" s="17" t="n">
        <v>4520</v>
      </c>
      <c r="C30" s="18">
        <f>(144.0/B30*100)</f>
        <v/>
      </c>
      <c r="D30" s="19" t="n">
        <v>4376</v>
      </c>
      <c r="E30" s="18" t="n">
        <v>508.27397562</v>
      </c>
      <c r="F30" s="20" t="n">
        <v>4.15465753</v>
      </c>
      <c r="G30" s="18" t="n">
        <v>514.2967169999999</v>
      </c>
      <c r="H30" s="20" t="n">
        <v>3.64415976</v>
      </c>
      <c r="I30" s="18" t="n">
        <v>530.88799679</v>
      </c>
      <c r="J30" s="20" t="n">
        <v>3.69072564</v>
      </c>
      <c r="K30" s="18" t="n">
        <v>547.60205654</v>
      </c>
      <c r="L30" s="20" t="n">
        <v>3.74947051</v>
      </c>
      <c r="M30" s="18" t="n">
        <v>420.79775038</v>
      </c>
      <c r="N30" s="20" t="n">
        <v>5.72172312</v>
      </c>
      <c r="O30" s="18" t="s">
        <v>481</v>
      </c>
      <c r="P30" s="20" t="s">
        <v>481</v>
      </c>
      <c r="Q30" s="18" t="s">
        <v>481</v>
      </c>
      <c r="R30" s="20" t="s">
        <v>481</v>
      </c>
      <c r="S30" s="18" t="s">
        <v>481</v>
      </c>
      <c r="T30" s="20" t="s">
        <v>481</v>
      </c>
      <c r="U30" s="18" t="n">
        <v>426.4637134</v>
      </c>
      <c r="V30" s="20" t="n">
        <v>14.93354489</v>
      </c>
    </row>
    <row r="31" spans="1:22">
      <c r="A31" s="15" t="s">
        <v>506</v>
      </c>
      <c r="B31" s="17" t="n">
        <v>5456</v>
      </c>
      <c r="C31" s="18">
        <f>(135.0/B31*100)</f>
        <v/>
      </c>
      <c r="D31" s="19" t="n">
        <v>5321</v>
      </c>
      <c r="E31" s="18" t="n">
        <v>458.93839521</v>
      </c>
      <c r="F31" s="20" t="n">
        <v>7.57619896</v>
      </c>
      <c r="G31" s="18" t="n">
        <v>485.33776009</v>
      </c>
      <c r="H31" s="20" t="n">
        <v>3.89069647</v>
      </c>
      <c r="I31" s="18" t="n">
        <v>507.17114535</v>
      </c>
      <c r="J31" s="20" t="n">
        <v>2.49589393</v>
      </c>
      <c r="K31" s="18" t="n">
        <v>509.54924921</v>
      </c>
      <c r="L31" s="20" t="n">
        <v>2.99066359</v>
      </c>
      <c r="M31" s="18" t="s">
        <v>481</v>
      </c>
      <c r="N31" s="20" t="s">
        <v>481</v>
      </c>
      <c r="O31" s="18" t="s">
        <v>481</v>
      </c>
      <c r="P31" s="20" t="s">
        <v>481</v>
      </c>
      <c r="Q31" s="18" t="s">
        <v>481</v>
      </c>
      <c r="R31" s="20" t="s">
        <v>481</v>
      </c>
      <c r="S31" s="18" t="s">
        <v>481</v>
      </c>
      <c r="T31" s="20" t="s">
        <v>481</v>
      </c>
      <c r="U31" s="18" t="n">
        <v>398.41274201</v>
      </c>
      <c r="V31" s="20" t="n">
        <v>9.079193330000001</v>
      </c>
    </row>
    <row r="32" spans="1:22">
      <c r="A32" s="15" t="s">
        <v>507</v>
      </c>
      <c r="B32" s="17" t="n">
        <v>4478</v>
      </c>
      <c r="C32" s="18">
        <f>(6.0/B32*100)</f>
        <v/>
      </c>
      <c r="D32" s="19" t="n">
        <v>4472</v>
      </c>
      <c r="E32" s="18" t="n">
        <v>480.88655127</v>
      </c>
      <c r="F32" s="20" t="n">
        <v>5.69106544</v>
      </c>
      <c r="G32" s="18" t="n">
        <v>500.20444764</v>
      </c>
      <c r="H32" s="20" t="n">
        <v>3.39425548</v>
      </c>
      <c r="I32" s="18" t="n">
        <v>509.52056539</v>
      </c>
      <c r="J32" s="20" t="n">
        <v>2.89372257</v>
      </c>
      <c r="K32" s="18" t="n">
        <v>506.6538371</v>
      </c>
      <c r="L32" s="20" t="n">
        <v>5.84790586</v>
      </c>
      <c r="M32" s="18" t="n">
        <v>412.90383158</v>
      </c>
      <c r="N32" s="20" t="n">
        <v>11.66737955</v>
      </c>
      <c r="O32" s="18" t="s">
        <v>481</v>
      </c>
      <c r="P32" s="20" t="s">
        <v>481</v>
      </c>
      <c r="Q32" s="18" t="s">
        <v>481</v>
      </c>
      <c r="R32" s="20" t="s">
        <v>481</v>
      </c>
      <c r="S32" s="18" t="s">
        <v>481</v>
      </c>
      <c r="T32" s="20" t="s">
        <v>481</v>
      </c>
      <c r="U32" s="18" t="n">
        <v>389.19891109</v>
      </c>
      <c r="V32" s="20" t="n">
        <v>23.53973038</v>
      </c>
    </row>
    <row r="33" spans="1:22">
      <c r="A33" s="15" t="s">
        <v>508</v>
      </c>
      <c r="B33" s="17" t="n">
        <v>7325</v>
      </c>
      <c r="C33" s="18">
        <f>(78.0/B33*100)</f>
        <v/>
      </c>
      <c r="D33" s="19" t="n">
        <v>7247</v>
      </c>
      <c r="E33" s="18" t="n">
        <v>480.84857718</v>
      </c>
      <c r="F33" s="20" t="n">
        <v>7.81965253</v>
      </c>
      <c r="G33" s="18" t="n">
        <v>486.69690907</v>
      </c>
      <c r="H33" s="20" t="n">
        <v>5.1346304</v>
      </c>
      <c r="I33" s="18" t="n">
        <v>512.36799706</v>
      </c>
      <c r="J33" s="20" t="n">
        <v>2.93764496</v>
      </c>
      <c r="K33" s="18" t="n">
        <v>518.19292716</v>
      </c>
      <c r="L33" s="20" t="n">
        <v>4.56353384</v>
      </c>
      <c r="M33" s="18" t="n">
        <v>493.26536346</v>
      </c>
      <c r="N33" s="20" t="n">
        <v>2.74241819</v>
      </c>
      <c r="O33" s="18" t="s">
        <v>481</v>
      </c>
      <c r="P33" s="20" t="s">
        <v>481</v>
      </c>
      <c r="Q33" s="18" t="s">
        <v>481</v>
      </c>
      <c r="R33" s="20" t="s">
        <v>481</v>
      </c>
      <c r="S33" s="18" t="s">
        <v>481</v>
      </c>
      <c r="T33" s="20" t="s">
        <v>481</v>
      </c>
      <c r="U33" s="18" t="n">
        <v>444.22940597</v>
      </c>
      <c r="V33" s="20" t="n">
        <v>12.11851769</v>
      </c>
    </row>
    <row r="34" spans="1:22">
      <c r="A34" s="15" t="s">
        <v>509</v>
      </c>
      <c r="B34" s="17" t="n">
        <v>6350</v>
      </c>
      <c r="C34" s="18">
        <f>(94.0/B34*100)</f>
        <v/>
      </c>
      <c r="D34" s="19" t="n">
        <v>6256</v>
      </c>
      <c r="E34" s="18" t="n">
        <v>420.93859382</v>
      </c>
      <c r="F34" s="20" t="n">
        <v>5.67314204</v>
      </c>
      <c r="G34" s="18" t="n">
        <v>461.40012968</v>
      </c>
      <c r="H34" s="20" t="n">
        <v>3.62455666</v>
      </c>
      <c r="I34" s="18" t="n">
        <v>481.95905852</v>
      </c>
      <c r="J34" s="20" t="n">
        <v>2.95056507</v>
      </c>
      <c r="K34" s="18" t="n">
        <v>487.10868298</v>
      </c>
      <c r="L34" s="20" t="n">
        <v>4.72851359</v>
      </c>
      <c r="M34" s="18" t="n">
        <v>414.13782789</v>
      </c>
      <c r="N34" s="20" t="n">
        <v>11.41550076</v>
      </c>
      <c r="O34" s="18" t="s">
        <v>481</v>
      </c>
      <c r="P34" s="20" t="s">
        <v>481</v>
      </c>
      <c r="Q34" s="18" t="s">
        <v>481</v>
      </c>
      <c r="R34" s="20" t="s">
        <v>481</v>
      </c>
      <c r="S34" s="18" t="s">
        <v>481</v>
      </c>
      <c r="T34" s="20" t="s">
        <v>481</v>
      </c>
      <c r="U34" s="18" t="n">
        <v>355.95428333</v>
      </c>
      <c r="V34" s="20" t="n">
        <v>9.86078109</v>
      </c>
    </row>
    <row r="35" spans="1:22">
      <c r="A35" s="15" t="s">
        <v>510</v>
      </c>
      <c r="B35" s="17" t="n">
        <v>6406</v>
      </c>
      <c r="C35" s="18">
        <f>(50.0/B35*100)</f>
        <v/>
      </c>
      <c r="D35" s="19" t="n">
        <v>6356</v>
      </c>
      <c r="E35" s="18" t="n">
        <v>481.60480277</v>
      </c>
      <c r="F35" s="20" t="n">
        <v>6.82306782</v>
      </c>
      <c r="G35" s="18" t="n">
        <v>504.9523132</v>
      </c>
      <c r="H35" s="20" t="n">
        <v>4.03875131</v>
      </c>
      <c r="I35" s="18" t="n">
        <v>518.67496003</v>
      </c>
      <c r="J35" s="20" t="n">
        <v>4.03016861</v>
      </c>
      <c r="K35" s="18" t="n">
        <v>501.93979354</v>
      </c>
      <c r="L35" s="20" t="n">
        <v>7.40450905</v>
      </c>
      <c r="M35" s="18" t="n">
        <v>517.72546076</v>
      </c>
      <c r="N35" s="20" t="n">
        <v>1.68854854</v>
      </c>
      <c r="O35" s="18" t="s">
        <v>481</v>
      </c>
      <c r="P35" s="20" t="s">
        <v>481</v>
      </c>
      <c r="Q35" s="18" t="s">
        <v>481</v>
      </c>
      <c r="R35" s="20" t="s">
        <v>481</v>
      </c>
      <c r="S35" s="18" t="s">
        <v>481</v>
      </c>
      <c r="T35" s="20" t="s">
        <v>481</v>
      </c>
      <c r="U35" s="18" t="n">
        <v>413.14271965</v>
      </c>
      <c r="V35" s="20" t="n">
        <v>14.11680225</v>
      </c>
    </row>
    <row r="36" spans="1:22">
      <c r="A36" s="15" t="s">
        <v>511</v>
      </c>
      <c r="B36" s="17" t="n">
        <v>6736</v>
      </c>
      <c r="C36" s="18">
        <f>(41.0/B36*100)</f>
        <v/>
      </c>
      <c r="D36" s="19" t="n">
        <v>6695</v>
      </c>
      <c r="E36" s="18" t="n">
        <v>479.34158044</v>
      </c>
      <c r="F36" s="20" t="n">
        <v>5.40393048</v>
      </c>
      <c r="G36" s="18" t="n">
        <v>497.25375638</v>
      </c>
      <c r="H36" s="20" t="n">
        <v>3.33048801</v>
      </c>
      <c r="I36" s="18" t="n">
        <v>500.863213</v>
      </c>
      <c r="J36" s="20" t="n">
        <v>2.53438558</v>
      </c>
      <c r="K36" s="18" t="n">
        <v>501.92854231</v>
      </c>
      <c r="L36" s="20" t="n">
        <v>4.75158305</v>
      </c>
      <c r="M36" s="18" t="n">
        <v>471.48512785</v>
      </c>
      <c r="N36" s="20" t="n">
        <v>3.1941669</v>
      </c>
      <c r="O36" s="18" t="s">
        <v>481</v>
      </c>
      <c r="P36" s="20" t="s">
        <v>481</v>
      </c>
      <c r="Q36" s="18" t="s">
        <v>481</v>
      </c>
      <c r="R36" s="20" t="s">
        <v>481</v>
      </c>
      <c r="S36" s="18" t="s">
        <v>481</v>
      </c>
      <c r="T36" s="20" t="s">
        <v>481</v>
      </c>
      <c r="U36" s="18" t="n">
        <v>441.88500186</v>
      </c>
      <c r="V36" s="20" t="n">
        <v>11.32458327</v>
      </c>
    </row>
    <row r="37" spans="1:22">
      <c r="A37" s="15" t="s">
        <v>512</v>
      </c>
      <c r="B37" s="17" t="n">
        <v>5458</v>
      </c>
      <c r="C37" s="18">
        <f>(86.0/B37*100)</f>
        <v/>
      </c>
      <c r="D37" s="19" t="n">
        <v>5372</v>
      </c>
      <c r="E37" s="18" t="n">
        <v>468.13719269</v>
      </c>
      <c r="F37" s="20" t="n">
        <v>5.7805636</v>
      </c>
      <c r="G37" s="18" t="n">
        <v>488.10096003</v>
      </c>
      <c r="H37" s="20" t="n">
        <v>3.96821584</v>
      </c>
      <c r="I37" s="18" t="n">
        <v>505.11584781</v>
      </c>
      <c r="J37" s="20" t="n">
        <v>3.56238648</v>
      </c>
      <c r="K37" s="18" t="n">
        <v>513.90965196</v>
      </c>
      <c r="L37" s="20" t="n">
        <v>5.18672013</v>
      </c>
      <c r="M37" s="18" t="n">
        <v>390.41637664</v>
      </c>
      <c r="N37" s="20" t="n">
        <v>7.93034407</v>
      </c>
      <c r="O37" s="18" t="s">
        <v>481</v>
      </c>
      <c r="P37" s="20" t="s">
        <v>481</v>
      </c>
      <c r="Q37" s="18" t="s">
        <v>481</v>
      </c>
      <c r="R37" s="20" t="s">
        <v>481</v>
      </c>
      <c r="S37" s="18" t="s">
        <v>481</v>
      </c>
      <c r="T37" s="20" t="s">
        <v>481</v>
      </c>
      <c r="U37" s="18" t="n">
        <v>399.95511467</v>
      </c>
      <c r="V37" s="20" t="n">
        <v>13.3472327</v>
      </c>
    </row>
    <row r="38" spans="1:22">
      <c r="A38" s="15" t="s">
        <v>513</v>
      </c>
      <c r="B38" s="17" t="n">
        <v>5860</v>
      </c>
      <c r="C38" s="18">
        <f>(20.0/B38*100)</f>
        <v/>
      </c>
      <c r="D38" s="19" t="n">
        <v>5840</v>
      </c>
      <c r="E38" s="18" t="n">
        <v>478.97512265</v>
      </c>
      <c r="F38" s="20" t="n">
        <v>5.7967403</v>
      </c>
      <c r="G38" s="18" t="n">
        <v>508.22780313</v>
      </c>
      <c r="H38" s="20" t="n">
        <v>4.32747413</v>
      </c>
      <c r="I38" s="18" t="n">
        <v>521.88309156</v>
      </c>
      <c r="J38" s="20" t="n">
        <v>3.27934711</v>
      </c>
      <c r="K38" s="18" t="n">
        <v>516.93030059</v>
      </c>
      <c r="L38" s="20" t="n">
        <v>4.55237029</v>
      </c>
      <c r="M38" s="18" t="n">
        <v>464.66093895</v>
      </c>
      <c r="N38" s="20" t="n">
        <v>6.12978698</v>
      </c>
      <c r="O38" s="18" t="s">
        <v>481</v>
      </c>
      <c r="P38" s="20" t="s">
        <v>481</v>
      </c>
      <c r="Q38" s="18" t="s">
        <v>481</v>
      </c>
      <c r="R38" s="20" t="s">
        <v>481</v>
      </c>
      <c r="S38" s="18" t="s">
        <v>481</v>
      </c>
      <c r="T38" s="20" t="s">
        <v>481</v>
      </c>
      <c r="U38" s="18" t="n">
        <v>434.62942996</v>
      </c>
      <c r="V38" s="20" t="n">
        <v>11.34952495</v>
      </c>
    </row>
    <row r="39" spans="1:22">
      <c r="A39" s="15" t="s">
        <v>514</v>
      </c>
      <c r="B39" s="17" t="n">
        <v>5895</v>
      </c>
      <c r="C39" s="18">
        <f>(33.0/B39*100)</f>
        <v/>
      </c>
      <c r="D39" s="19" t="n">
        <v>5862</v>
      </c>
      <c r="E39" s="18" t="n">
        <v>395.336171</v>
      </c>
      <c r="F39" s="20" t="n">
        <v>6.04769995</v>
      </c>
      <c r="G39" s="18" t="n">
        <v>423.82863518</v>
      </c>
      <c r="H39" s="20" t="n">
        <v>4.07662719</v>
      </c>
      <c r="I39" s="18" t="n">
        <v>437.10190389</v>
      </c>
      <c r="J39" s="20" t="n">
        <v>4.52741655</v>
      </c>
      <c r="K39" s="18" t="n">
        <v>436.27456491</v>
      </c>
      <c r="L39" s="20" t="n">
        <v>5.714927</v>
      </c>
      <c r="M39" s="18" t="n">
        <v>385.47949857</v>
      </c>
      <c r="N39" s="20" t="n">
        <v>4.83386138</v>
      </c>
      <c r="O39" s="18" t="s">
        <v>481</v>
      </c>
      <c r="P39" s="20" t="s">
        <v>481</v>
      </c>
      <c r="Q39" s="18" t="s">
        <v>481</v>
      </c>
      <c r="R39" s="20" t="s">
        <v>481</v>
      </c>
      <c r="S39" s="18" t="s">
        <v>481</v>
      </c>
      <c r="T39" s="20" t="s">
        <v>481</v>
      </c>
      <c r="U39" s="18" t="n">
        <v>356.87349736</v>
      </c>
      <c r="V39" s="20" t="n">
        <v>9.49115302</v>
      </c>
    </row>
    <row r="40" spans="1:22">
      <c r="A40" s="15" t="s">
        <v>515</v>
      </c>
      <c r="B40" s="17" t="n">
        <v>14157</v>
      </c>
      <c r="C40" s="18">
        <f>(352.0/B40*100)</f>
        <v/>
      </c>
      <c r="D40" s="19" t="n">
        <v>13805</v>
      </c>
      <c r="E40" s="18" t="n">
        <v>481.37181508</v>
      </c>
      <c r="F40" s="20" t="n">
        <v>4.32840128</v>
      </c>
      <c r="G40" s="18" t="n">
        <v>498.86244508</v>
      </c>
      <c r="H40" s="20" t="n">
        <v>4.17241881</v>
      </c>
      <c r="I40" s="18" t="n">
        <v>523.36513786</v>
      </c>
      <c r="J40" s="20" t="n">
        <v>2.9417161</v>
      </c>
      <c r="K40" s="18" t="n">
        <v>541.42860025</v>
      </c>
      <c r="L40" s="20" t="n">
        <v>4.18601518</v>
      </c>
      <c r="M40" s="18" t="n">
        <v>416.91840949</v>
      </c>
      <c r="N40" s="20" t="n">
        <v>5.41821047</v>
      </c>
      <c r="O40" s="18" t="s">
        <v>481</v>
      </c>
      <c r="P40" s="20" t="s">
        <v>481</v>
      </c>
      <c r="Q40" s="18" t="s">
        <v>481</v>
      </c>
      <c r="R40" s="20" t="s">
        <v>481</v>
      </c>
      <c r="S40" s="18" t="s">
        <v>481</v>
      </c>
      <c r="T40" s="20" t="s">
        <v>481</v>
      </c>
      <c r="U40" s="18" t="n">
        <v>418.32596109</v>
      </c>
      <c r="V40" s="20" t="n">
        <v>14.45520664</v>
      </c>
    </row>
    <row r="41" spans="1:22">
      <c r="A41" s="15" t="s">
        <v>516</v>
      </c>
      <c r="B41" s="17" t="n">
        <v>5712</v>
      </c>
      <c r="C41" s="18">
        <f>(49.0/B41*100)</f>
        <v/>
      </c>
      <c r="D41" s="19" t="n">
        <v>5663</v>
      </c>
      <c r="E41" s="18" t="n">
        <v>462.21960711</v>
      </c>
      <c r="F41" s="20" t="n">
        <v>5.19414492</v>
      </c>
      <c r="G41" s="18" t="n">
        <v>472.63118186</v>
      </c>
      <c r="H41" s="20" t="n">
        <v>4.5507083</v>
      </c>
      <c r="I41" s="18" t="n">
        <v>501.70269793</v>
      </c>
      <c r="J41" s="20" t="n">
        <v>3.02908427</v>
      </c>
      <c r="K41" s="18" t="n">
        <v>527.3738392400001</v>
      </c>
      <c r="L41" s="20" t="n">
        <v>4.01971128</v>
      </c>
      <c r="M41" s="18" t="n">
        <v>459.44925532</v>
      </c>
      <c r="N41" s="20" t="n">
        <v>6.97383659</v>
      </c>
      <c r="O41" s="18" t="s">
        <v>481</v>
      </c>
      <c r="P41" s="20" t="s">
        <v>481</v>
      </c>
      <c r="Q41" s="18" t="s">
        <v>481</v>
      </c>
      <c r="R41" s="20" t="s">
        <v>481</v>
      </c>
      <c r="S41" s="18" t="s">
        <v>481</v>
      </c>
      <c r="T41" s="20" t="s">
        <v>481</v>
      </c>
      <c r="U41" s="18" t="n">
        <v>429.2973653</v>
      </c>
      <c r="V41" s="20" t="n">
        <v>21.1967176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365.54014466</v>
      </c>
      <c r="F45" s="20" t="n">
        <v>3.91422787</v>
      </c>
      <c r="G45" s="18" t="n">
        <v>378.56696013</v>
      </c>
      <c r="H45" s="20" t="n">
        <v>4.17659523</v>
      </c>
      <c r="I45" s="18" t="n">
        <v>378.64993246</v>
      </c>
      <c r="J45" s="20" t="n">
        <v>2.74302046</v>
      </c>
      <c r="K45" s="18" t="n">
        <v>376.33575236</v>
      </c>
      <c r="L45" s="20" t="n">
        <v>4.04583943</v>
      </c>
      <c r="M45" s="18" t="s">
        <v>481</v>
      </c>
      <c r="N45" s="20" t="s">
        <v>481</v>
      </c>
      <c r="O45" s="18" t="s">
        <v>481</v>
      </c>
      <c r="P45" s="20" t="s">
        <v>481</v>
      </c>
      <c r="Q45" s="18" t="n">
        <v>361.37262336</v>
      </c>
      <c r="R45" s="20" t="n">
        <v>30.85287358</v>
      </c>
      <c r="S45" s="18" t="n">
        <v>338.54266971</v>
      </c>
      <c r="T45" s="20" t="n">
        <v>14.10858749</v>
      </c>
      <c r="U45" s="18" t="n">
        <v>351.65103259</v>
      </c>
      <c r="V45" s="20" t="n">
        <v>7.25009598</v>
      </c>
    </row>
    <row r="46" spans="1:22">
      <c r="A46" s="15" t="s">
        <v>521</v>
      </c>
      <c r="B46" s="17" t="n">
        <v>23141</v>
      </c>
      <c r="C46" s="18">
        <f>(1816.0/B46*100)</f>
        <v/>
      </c>
      <c r="D46" s="19" t="n">
        <v>21325</v>
      </c>
      <c r="E46" s="18" t="n">
        <v>370.65973805</v>
      </c>
      <c r="F46" s="20" t="n">
        <v>3.1320636</v>
      </c>
      <c r="G46" s="18" t="n">
        <v>397.21164812</v>
      </c>
      <c r="H46" s="20" t="n">
        <v>2.63193126</v>
      </c>
      <c r="I46" s="18" t="n">
        <v>431.29233151</v>
      </c>
      <c r="J46" s="20" t="n">
        <v>2.90370996</v>
      </c>
      <c r="K46" s="18" t="n">
        <v>435.88274813</v>
      </c>
      <c r="L46" s="20" t="n">
        <v>3.91959618</v>
      </c>
      <c r="M46" s="18" t="n">
        <v>359.91868086</v>
      </c>
      <c r="N46" s="20" t="n">
        <v>2.81680407</v>
      </c>
      <c r="O46" s="18" t="s">
        <v>481</v>
      </c>
      <c r="P46" s="20" t="s">
        <v>481</v>
      </c>
      <c r="Q46" s="18" t="s">
        <v>481</v>
      </c>
      <c r="R46" s="20" t="s">
        <v>481</v>
      </c>
      <c r="S46" s="18" t="s">
        <v>481</v>
      </c>
      <c r="T46" s="20" t="s">
        <v>481</v>
      </c>
      <c r="U46" s="18" t="n">
        <v>365.64599658</v>
      </c>
      <c r="V46" s="20" t="n">
        <v>3.73968366</v>
      </c>
    </row>
    <row r="47" spans="1:22">
      <c r="A47" s="15" t="s">
        <v>522</v>
      </c>
      <c r="B47" s="17" t="n">
        <v>5928</v>
      </c>
      <c r="C47" s="18">
        <f>(205.0/B47*100)</f>
        <v/>
      </c>
      <c r="D47" s="19" t="n">
        <v>5723</v>
      </c>
      <c r="E47" s="18" t="n">
        <v>412.74806473</v>
      </c>
      <c r="F47" s="20" t="n">
        <v>5.6090886</v>
      </c>
      <c r="G47" s="18" t="n">
        <v>459.25473792</v>
      </c>
      <c r="H47" s="20" t="n">
        <v>4.47700993</v>
      </c>
      <c r="I47" s="18" t="n">
        <v>476.91425582</v>
      </c>
      <c r="J47" s="20" t="n">
        <v>4.21705646</v>
      </c>
      <c r="K47" s="18" t="n">
        <v>456.481277</v>
      </c>
      <c r="L47" s="20" t="n">
        <v>6.69280816</v>
      </c>
      <c r="M47" s="18" t="n">
        <v>360.05308982</v>
      </c>
      <c r="N47" s="20" t="n">
        <v>5.38667889</v>
      </c>
      <c r="O47" s="18" t="s">
        <v>481</v>
      </c>
      <c r="P47" s="20" t="s">
        <v>481</v>
      </c>
      <c r="Q47" s="18" t="s">
        <v>481</v>
      </c>
      <c r="R47" s="20" t="s">
        <v>481</v>
      </c>
      <c r="S47" s="18" t="s">
        <v>481</v>
      </c>
      <c r="T47" s="20" t="s">
        <v>481</v>
      </c>
      <c r="U47" s="18" t="n">
        <v>359.61035016</v>
      </c>
      <c r="V47" s="20" t="n">
        <v>7.91525332</v>
      </c>
    </row>
    <row r="48" spans="1:22">
      <c r="A48" s="15" t="s">
        <v>523</v>
      </c>
      <c r="B48" s="17" t="n">
        <v>9841</v>
      </c>
      <c r="C48" s="18">
        <f>(7.0/B48*100)</f>
        <v/>
      </c>
      <c r="D48" s="19" t="n">
        <v>9834</v>
      </c>
      <c r="E48" s="18" t="n">
        <v>493.89234741</v>
      </c>
      <c r="F48" s="20" t="n">
        <v>8.771060289999999</v>
      </c>
      <c r="G48" s="18" t="n">
        <v>498.8201581</v>
      </c>
      <c r="H48" s="20" t="n">
        <v>5.91876533</v>
      </c>
      <c r="I48" s="18" t="n">
        <v>518.61071966</v>
      </c>
      <c r="J48" s="20" t="n">
        <v>4.90657653</v>
      </c>
      <c r="K48" s="18" t="n">
        <v>544.07344786</v>
      </c>
      <c r="L48" s="20" t="n">
        <v>5.77591653</v>
      </c>
      <c r="M48" s="18" t="n">
        <v>473.92730449</v>
      </c>
      <c r="N48" s="20" t="n">
        <v>6.76556062</v>
      </c>
      <c r="O48" s="18" t="s">
        <v>481</v>
      </c>
      <c r="P48" s="20" t="s">
        <v>481</v>
      </c>
      <c r="Q48" s="18" t="s">
        <v>481</v>
      </c>
      <c r="R48" s="20" t="s">
        <v>481</v>
      </c>
      <c r="S48" s="18" t="s">
        <v>481</v>
      </c>
      <c r="T48" s="20" t="s">
        <v>481</v>
      </c>
      <c r="U48" s="18" t="n">
        <v>424.43662375</v>
      </c>
      <c r="V48" s="20" t="n">
        <v>23.65872199</v>
      </c>
    </row>
    <row r="49" spans="1:22">
      <c r="A49" s="15" t="s">
        <v>524</v>
      </c>
      <c r="B49" s="17" t="n">
        <v>6349</v>
      </c>
      <c r="C49" s="18">
        <f>(56.0/B49*100)</f>
        <v/>
      </c>
      <c r="D49" s="19" t="n">
        <v>6293</v>
      </c>
      <c r="E49" s="18" t="n">
        <v>405.53063754</v>
      </c>
      <c r="F49" s="20" t="n">
        <v>4.5106393</v>
      </c>
      <c r="G49" s="18" t="n">
        <v>433.56875971</v>
      </c>
      <c r="H49" s="20" t="n">
        <v>3.57853058</v>
      </c>
      <c r="I49" s="18" t="n">
        <v>436.88532649</v>
      </c>
      <c r="J49" s="20" t="n">
        <v>3.1913224</v>
      </c>
      <c r="K49" s="18" t="n">
        <v>450.13738539</v>
      </c>
      <c r="L49" s="20" t="n">
        <v>5.46217978</v>
      </c>
      <c r="M49" s="18" t="s">
        <v>481</v>
      </c>
      <c r="N49" s="20" t="s">
        <v>481</v>
      </c>
      <c r="O49" s="18" t="s">
        <v>481</v>
      </c>
      <c r="P49" s="20" t="s">
        <v>481</v>
      </c>
      <c r="Q49" s="18" t="s">
        <v>481</v>
      </c>
      <c r="R49" s="20" t="s">
        <v>481</v>
      </c>
      <c r="S49" s="18" t="n">
        <v>420.99550179</v>
      </c>
      <c r="T49" s="20" t="n">
        <v>32.1352338</v>
      </c>
      <c r="U49" s="18" t="n">
        <v>375.79566759</v>
      </c>
      <c r="V49" s="20" t="n">
        <v>12.48540745</v>
      </c>
    </row>
    <row r="50" spans="1:22">
      <c r="A50" s="15" t="s">
        <v>525</v>
      </c>
      <c r="B50" s="17" t="n">
        <v>11795</v>
      </c>
      <c r="C50" s="18">
        <f>(256.0/B50*100)</f>
        <v/>
      </c>
      <c r="D50" s="19" t="n">
        <v>11539</v>
      </c>
      <c r="E50" s="18" t="n">
        <v>382.30885668</v>
      </c>
      <c r="F50" s="20" t="n">
        <v>4.46090432</v>
      </c>
      <c r="G50" s="18" t="n">
        <v>411.90269957</v>
      </c>
      <c r="H50" s="20" t="n">
        <v>3.87899628</v>
      </c>
      <c r="I50" s="18" t="n">
        <v>427.33237875</v>
      </c>
      <c r="J50" s="20" t="n">
        <v>2.33757935</v>
      </c>
      <c r="K50" s="18" t="n">
        <v>422.61940637</v>
      </c>
      <c r="L50" s="20" t="n">
        <v>3.61719444</v>
      </c>
      <c r="M50" s="18" t="n">
        <v>366.2364289</v>
      </c>
      <c r="N50" s="20" t="n">
        <v>5.08072233</v>
      </c>
      <c r="O50" s="18" t="s">
        <v>481</v>
      </c>
      <c r="P50" s="20" t="s">
        <v>481</v>
      </c>
      <c r="Q50" s="18" t="s">
        <v>481</v>
      </c>
      <c r="R50" s="20" t="s">
        <v>481</v>
      </c>
      <c r="S50" s="18" t="s">
        <v>481</v>
      </c>
      <c r="T50" s="20" t="s">
        <v>481</v>
      </c>
      <c r="U50" s="18" t="n">
        <v>342.9206772</v>
      </c>
      <c r="V50" s="20" t="n">
        <v>9.206477489999999</v>
      </c>
    </row>
    <row r="51" spans="1:22">
      <c r="A51" s="15" t="s">
        <v>526</v>
      </c>
      <c r="B51" s="17" t="n">
        <v>6866</v>
      </c>
      <c r="C51" s="18">
        <f>(119.0/B51*100)</f>
        <v/>
      </c>
      <c r="D51" s="19" t="n">
        <v>6747</v>
      </c>
      <c r="E51" s="18" t="n">
        <v>396.41592397</v>
      </c>
      <c r="F51" s="20" t="n">
        <v>3.80675004</v>
      </c>
      <c r="G51" s="18" t="n">
        <v>423.05073018</v>
      </c>
      <c r="H51" s="20" t="n">
        <v>3.40143144</v>
      </c>
      <c r="I51" s="18" t="n">
        <v>426.13480431</v>
      </c>
      <c r="J51" s="20" t="n">
        <v>2.29738223</v>
      </c>
      <c r="K51" s="18" t="n">
        <v>424.41626859</v>
      </c>
      <c r="L51" s="20" t="n">
        <v>3.14255137</v>
      </c>
      <c r="M51" s="18" t="n">
        <v>378.20734752</v>
      </c>
      <c r="N51" s="20" t="n">
        <v>5.77389018</v>
      </c>
      <c r="O51" s="18" t="s">
        <v>481</v>
      </c>
      <c r="P51" s="20" t="s">
        <v>481</v>
      </c>
      <c r="Q51" s="18" t="s">
        <v>481</v>
      </c>
      <c r="R51" s="20" t="s">
        <v>481</v>
      </c>
      <c r="S51" s="18" t="s">
        <v>481</v>
      </c>
      <c r="T51" s="20" t="s">
        <v>481</v>
      </c>
      <c r="U51" s="18" t="n">
        <v>383.60631559</v>
      </c>
      <c r="V51" s="20" t="n">
        <v>9.481186620000001</v>
      </c>
    </row>
    <row r="52" spans="1:22">
      <c r="A52" s="15" t="s">
        <v>527</v>
      </c>
      <c r="B52" s="17" t="n">
        <v>5809</v>
      </c>
      <c r="C52" s="18">
        <f>(86.0/B52*100)</f>
        <v/>
      </c>
      <c r="D52" s="19" t="n">
        <v>5723</v>
      </c>
      <c r="E52" s="18" t="n">
        <v>445.83087993</v>
      </c>
      <c r="F52" s="20" t="n">
        <v>4.87388052</v>
      </c>
      <c r="G52" s="18" t="n">
        <v>468.44573713</v>
      </c>
      <c r="H52" s="20" t="n">
        <v>3.46920373</v>
      </c>
      <c r="I52" s="18" t="n">
        <v>496.77192544</v>
      </c>
      <c r="J52" s="20" t="n">
        <v>2.75659888</v>
      </c>
      <c r="K52" s="18" t="n">
        <v>500.8129746</v>
      </c>
      <c r="L52" s="20" t="n">
        <v>5.05178438</v>
      </c>
      <c r="M52" s="18" t="n">
        <v>406.80210678</v>
      </c>
      <c r="N52" s="20" t="n">
        <v>4.41129799</v>
      </c>
      <c r="O52" s="18" t="s">
        <v>481</v>
      </c>
      <c r="P52" s="20" t="s">
        <v>481</v>
      </c>
      <c r="Q52" s="18" t="s">
        <v>481</v>
      </c>
      <c r="R52" s="20" t="s">
        <v>481</v>
      </c>
      <c r="S52" s="18" t="s">
        <v>481</v>
      </c>
      <c r="T52" s="20" t="s">
        <v>481</v>
      </c>
      <c r="U52" s="18" t="n">
        <v>415.41359467</v>
      </c>
      <c r="V52" s="20" t="n">
        <v>10.35890273</v>
      </c>
    </row>
    <row r="53" spans="1:22">
      <c r="A53" s="15" t="s">
        <v>528</v>
      </c>
      <c r="B53" s="17" t="n">
        <v>5571</v>
      </c>
      <c r="C53" s="18">
        <f>(92.0/B53*100)</f>
        <v/>
      </c>
      <c r="D53" s="19" t="n">
        <v>5479</v>
      </c>
      <c r="E53" s="18" t="n">
        <v>406.48852895</v>
      </c>
      <c r="F53" s="20" t="n">
        <v>3.5604427</v>
      </c>
      <c r="G53" s="18" t="n">
        <v>429.08750415</v>
      </c>
      <c r="H53" s="20" t="n">
        <v>2.81444132</v>
      </c>
      <c r="I53" s="18" t="n">
        <v>453.40947113</v>
      </c>
      <c r="J53" s="20" t="n">
        <v>2.21040231</v>
      </c>
      <c r="K53" s="18" t="n">
        <v>456.29365648</v>
      </c>
      <c r="L53" s="20" t="n">
        <v>4.39854678</v>
      </c>
      <c r="M53" s="18" t="n">
        <v>364.85181761</v>
      </c>
      <c r="N53" s="20" t="n">
        <v>4.50102235</v>
      </c>
      <c r="O53" s="18" t="s">
        <v>481</v>
      </c>
      <c r="P53" s="20" t="s">
        <v>481</v>
      </c>
      <c r="Q53" s="18" t="s">
        <v>481</v>
      </c>
      <c r="R53" s="20" t="s">
        <v>481</v>
      </c>
      <c r="S53" s="18" t="s">
        <v>481</v>
      </c>
      <c r="T53" s="20" t="s">
        <v>481</v>
      </c>
      <c r="U53" s="18" t="n">
        <v>358.23760252</v>
      </c>
      <c r="V53" s="20" t="n">
        <v>7.58478901</v>
      </c>
    </row>
    <row r="54" spans="1:22">
      <c r="A54" s="15" t="s">
        <v>529</v>
      </c>
      <c r="B54" s="17" t="n">
        <v>4740</v>
      </c>
      <c r="C54" s="18">
        <f>(260.0/B54*100)</f>
        <v/>
      </c>
      <c r="D54" s="19" t="n">
        <v>4480</v>
      </c>
      <c r="E54" s="18" t="n">
        <v>308.83152064</v>
      </c>
      <c r="F54" s="20" t="n">
        <v>3.7642298</v>
      </c>
      <c r="G54" s="18" t="n">
        <v>333.81564755</v>
      </c>
      <c r="H54" s="20" t="n">
        <v>4.06368114</v>
      </c>
      <c r="I54" s="18" t="n">
        <v>351.00513192</v>
      </c>
      <c r="J54" s="20" t="n">
        <v>3.25892215</v>
      </c>
      <c r="K54" s="18" t="n">
        <v>348.58745421</v>
      </c>
      <c r="L54" s="20" t="n">
        <v>4.60799238</v>
      </c>
      <c r="M54" s="18" t="n">
        <v>278.77265964</v>
      </c>
      <c r="N54" s="20" t="n">
        <v>5.07122961</v>
      </c>
      <c r="O54" s="18" t="s">
        <v>481</v>
      </c>
      <c r="P54" s="20" t="s">
        <v>481</v>
      </c>
      <c r="Q54" s="18" t="s">
        <v>481</v>
      </c>
      <c r="R54" s="20" t="s">
        <v>481</v>
      </c>
      <c r="S54" s="18" t="s">
        <v>481</v>
      </c>
      <c r="T54" s="20" t="s">
        <v>481</v>
      </c>
      <c r="U54" s="18" t="n">
        <v>274.71554436</v>
      </c>
      <c r="V54" s="20" t="n">
        <v>5.10912222</v>
      </c>
    </row>
    <row r="55" spans="1:22">
      <c r="A55" s="15" t="s">
        <v>530</v>
      </c>
      <c r="B55" s="17" t="n">
        <v>5316</v>
      </c>
      <c r="C55" s="18">
        <f>(22.0/B55*100)</f>
        <v/>
      </c>
      <c r="D55" s="19" t="n">
        <v>5294</v>
      </c>
      <c r="E55" s="18" t="n">
        <v>368.6673235</v>
      </c>
      <c r="F55" s="20" t="n">
        <v>6.81066636</v>
      </c>
      <c r="G55" s="18" t="n">
        <v>405.91916808</v>
      </c>
      <c r="H55" s="20" t="n">
        <v>4.17034476</v>
      </c>
      <c r="I55" s="18" t="n">
        <v>416.27708848</v>
      </c>
      <c r="J55" s="20" t="n">
        <v>2.3544452</v>
      </c>
      <c r="K55" s="18" t="n">
        <v>424.88812918</v>
      </c>
      <c r="L55" s="20" t="n">
        <v>3.84244406</v>
      </c>
      <c r="M55" s="18" t="s">
        <v>481</v>
      </c>
      <c r="N55" s="20" t="s">
        <v>481</v>
      </c>
      <c r="O55" s="18" t="s">
        <v>481</v>
      </c>
      <c r="P55" s="20" t="s">
        <v>481</v>
      </c>
      <c r="Q55" s="18" t="n">
        <v>426.5478</v>
      </c>
      <c r="R55" s="20" t="n">
        <v>34.95030029</v>
      </c>
      <c r="S55" s="18" t="n">
        <v>349.27209447</v>
      </c>
      <c r="T55" s="20" t="n">
        <v>20.93288474</v>
      </c>
      <c r="U55" s="18" t="n">
        <v>318.45134522</v>
      </c>
      <c r="V55" s="20" t="n">
        <v>9.158307430000001</v>
      </c>
    </row>
    <row r="56" spans="1:22">
      <c r="A56" s="15" t="s">
        <v>531</v>
      </c>
      <c r="B56" s="17" t="n">
        <v>5359</v>
      </c>
      <c r="C56" s="18">
        <f>(77.0/B56*100)</f>
        <v/>
      </c>
      <c r="D56" s="19" t="n">
        <v>5282</v>
      </c>
      <c r="E56" s="18" t="n">
        <v>503.97798628</v>
      </c>
      <c r="F56" s="20" t="n">
        <v>9.343250899999999</v>
      </c>
      <c r="G56" s="18" t="n">
        <v>516.13975306</v>
      </c>
      <c r="H56" s="20" t="n">
        <v>5.44534586</v>
      </c>
      <c r="I56" s="18" t="n">
        <v>534.79710321</v>
      </c>
      <c r="J56" s="20" t="n">
        <v>3.20688292</v>
      </c>
      <c r="K56" s="18" t="n">
        <v>543.10049224</v>
      </c>
      <c r="L56" s="20" t="n">
        <v>3.49411804</v>
      </c>
      <c r="M56" s="18" t="n">
        <v>497.58677807</v>
      </c>
      <c r="N56" s="20" t="n">
        <v>2.76536198</v>
      </c>
      <c r="O56" s="18" t="s">
        <v>481</v>
      </c>
      <c r="P56" s="20" t="s">
        <v>481</v>
      </c>
      <c r="Q56" s="18" t="s">
        <v>481</v>
      </c>
      <c r="R56" s="20" t="s">
        <v>481</v>
      </c>
      <c r="S56" s="18" t="s">
        <v>481</v>
      </c>
      <c r="T56" s="20" t="s">
        <v>481</v>
      </c>
      <c r="U56" s="18" t="n">
        <v>482.19277915</v>
      </c>
      <c r="V56" s="20" t="n">
        <v>26.28840947</v>
      </c>
    </row>
    <row r="57" spans="1:22">
      <c r="A57" s="15" t="s">
        <v>532</v>
      </c>
      <c r="B57" s="17" t="n">
        <v>6513</v>
      </c>
      <c r="C57" s="18">
        <f>(0.0/B57*100)</f>
        <v/>
      </c>
      <c r="D57" s="19" t="n">
        <v>6513</v>
      </c>
      <c r="E57" s="18" t="n">
        <v>360.25625656</v>
      </c>
      <c r="F57" s="20" t="n">
        <v>4.77534424</v>
      </c>
      <c r="G57" s="18" t="n">
        <v>389.41547916</v>
      </c>
      <c r="H57" s="20" t="n">
        <v>4.0474133</v>
      </c>
      <c r="I57" s="18" t="n">
        <v>415.01486087</v>
      </c>
      <c r="J57" s="20" t="n">
        <v>2.71465299</v>
      </c>
      <c r="K57" s="18" t="n">
        <v>396.60977131</v>
      </c>
      <c r="L57" s="20" t="n">
        <v>3.30921767</v>
      </c>
      <c r="M57" s="18" t="s">
        <v>481</v>
      </c>
      <c r="N57" s="20" t="s">
        <v>481</v>
      </c>
      <c r="O57" s="18" t="s">
        <v>481</v>
      </c>
      <c r="P57" s="20" t="s">
        <v>481</v>
      </c>
      <c r="Q57" s="18" t="s">
        <v>481</v>
      </c>
      <c r="R57" s="20" t="s">
        <v>481</v>
      </c>
      <c r="S57" s="18" t="n">
        <v>329.55369627</v>
      </c>
      <c r="T57" s="20" t="n">
        <v>18.99232875</v>
      </c>
      <c r="U57" s="18" t="n">
        <v>379.79506494</v>
      </c>
      <c r="V57" s="20" t="n">
        <v>7.95581725</v>
      </c>
    </row>
    <row r="58" spans="1:22">
      <c r="A58" s="15" t="s">
        <v>533</v>
      </c>
      <c r="B58" s="17" t="n">
        <v>7267</v>
      </c>
      <c r="C58" s="18">
        <f>(10.0/B58*100)</f>
        <v/>
      </c>
      <c r="D58" s="19" t="n">
        <v>7257</v>
      </c>
      <c r="E58" s="18" t="n">
        <v>361.65863315</v>
      </c>
      <c r="F58" s="20" t="n">
        <v>4.33036731</v>
      </c>
      <c r="G58" s="18" t="n">
        <v>405.35315091</v>
      </c>
      <c r="H58" s="20" t="n">
        <v>3.63068623</v>
      </c>
      <c r="I58" s="18" t="n">
        <v>432.1415751</v>
      </c>
      <c r="J58" s="20" t="n">
        <v>2.72146351</v>
      </c>
      <c r="K58" s="18" t="n">
        <v>405.07514019</v>
      </c>
      <c r="L58" s="20" t="n">
        <v>4.04127245</v>
      </c>
      <c r="M58" s="18" t="s">
        <v>481</v>
      </c>
      <c r="N58" s="20" t="s">
        <v>481</v>
      </c>
      <c r="O58" s="18" t="s">
        <v>481</v>
      </c>
      <c r="P58" s="20" t="s">
        <v>481</v>
      </c>
      <c r="Q58" s="18" t="n">
        <v>375.6813</v>
      </c>
      <c r="R58" s="20" t="n">
        <v>36.28249893</v>
      </c>
      <c r="S58" s="18" t="n">
        <v>305.08899605</v>
      </c>
      <c r="T58" s="20" t="n">
        <v>18.83703384</v>
      </c>
      <c r="U58" s="18" t="n">
        <v>327.40017723</v>
      </c>
      <c r="V58" s="20" t="n">
        <v>13.34308698</v>
      </c>
    </row>
    <row r="59" spans="1:22">
      <c r="A59" s="15" t="s">
        <v>534</v>
      </c>
      <c r="B59" s="17" t="n">
        <v>4826</v>
      </c>
      <c r="C59" s="18">
        <f>(26.0/B59*100)</f>
        <v/>
      </c>
      <c r="D59" s="19" t="n">
        <v>4800</v>
      </c>
      <c r="E59" s="18" t="n">
        <v>327.85326786</v>
      </c>
      <c r="F59" s="20" t="n">
        <v>6.88700907</v>
      </c>
      <c r="G59" s="18" t="n">
        <v>355.19172845</v>
      </c>
      <c r="H59" s="20" t="n">
        <v>5.47232937</v>
      </c>
      <c r="I59" s="18" t="n">
        <v>386.94557331</v>
      </c>
      <c r="J59" s="20" t="n">
        <v>2.25156461</v>
      </c>
      <c r="K59" s="18" t="n">
        <v>382.80556379</v>
      </c>
      <c r="L59" s="20" t="n">
        <v>2.3495889</v>
      </c>
      <c r="M59" s="18" t="s">
        <v>481</v>
      </c>
      <c r="N59" s="20" t="s">
        <v>481</v>
      </c>
      <c r="O59" s="18" t="s">
        <v>481</v>
      </c>
      <c r="P59" s="20" t="s">
        <v>481</v>
      </c>
      <c r="Q59" s="18" t="n">
        <v>293.7228</v>
      </c>
      <c r="R59" s="20" t="n">
        <v>20.09143009</v>
      </c>
      <c r="S59" s="18" t="n">
        <v>322.07782994</v>
      </c>
      <c r="T59" s="20" t="n">
        <v>15.80076471</v>
      </c>
      <c r="U59" s="18" t="n">
        <v>328.89599359</v>
      </c>
      <c r="V59" s="20" t="n">
        <v>10.17839626</v>
      </c>
    </row>
    <row r="60" spans="1:22">
      <c r="A60" s="15" t="s">
        <v>535</v>
      </c>
      <c r="B60" s="17" t="n">
        <v>4546</v>
      </c>
      <c r="C60" s="18">
        <f>(15.0/B60*100)</f>
        <v/>
      </c>
      <c r="D60" s="19" t="n">
        <v>4531</v>
      </c>
      <c r="E60" s="18" t="n">
        <v>335.22606471</v>
      </c>
      <c r="F60" s="20" t="n">
        <v>5.36279371</v>
      </c>
      <c r="G60" s="18" t="n">
        <v>377.11432969</v>
      </c>
      <c r="H60" s="20" t="n">
        <v>5.2416986</v>
      </c>
      <c r="I60" s="18" t="n">
        <v>404.07726704</v>
      </c>
      <c r="J60" s="20" t="n">
        <v>4.00096743</v>
      </c>
      <c r="K60" s="18" t="n">
        <v>385.08869647</v>
      </c>
      <c r="L60" s="20" t="n">
        <v>5.78557605</v>
      </c>
      <c r="M60" s="18" t="s">
        <v>481</v>
      </c>
      <c r="N60" s="20" t="s">
        <v>481</v>
      </c>
      <c r="O60" s="18" t="s">
        <v>481</v>
      </c>
      <c r="P60" s="20" t="s">
        <v>481</v>
      </c>
      <c r="Q60" s="18" t="s">
        <v>481</v>
      </c>
      <c r="R60" s="20" t="s">
        <v>481</v>
      </c>
      <c r="S60" s="18" t="n">
        <v>312.67160448</v>
      </c>
      <c r="T60" s="20" t="n">
        <v>18.98609477</v>
      </c>
      <c r="U60" s="18" t="n">
        <v>348.08032001</v>
      </c>
      <c r="V60" s="20" t="n">
        <v>13.34182963</v>
      </c>
    </row>
    <row r="61" spans="1:22">
      <c r="A61" s="15" t="s">
        <v>536</v>
      </c>
      <c r="B61" s="17" t="n">
        <v>6525</v>
      </c>
      <c r="C61" s="18">
        <f>(148.0/B61*100)</f>
        <v/>
      </c>
      <c r="D61" s="19" t="n">
        <v>6377</v>
      </c>
      <c r="E61" s="18" t="n">
        <v>443.63031428</v>
      </c>
      <c r="F61" s="20" t="n">
        <v>4.29969476</v>
      </c>
      <c r="G61" s="18" t="n">
        <v>469.94590159</v>
      </c>
      <c r="H61" s="20" t="n">
        <v>3.39697576</v>
      </c>
      <c r="I61" s="18" t="n">
        <v>490.11506363</v>
      </c>
      <c r="J61" s="20" t="n">
        <v>2.83371604</v>
      </c>
      <c r="K61" s="18" t="n">
        <v>495.99766891</v>
      </c>
      <c r="L61" s="20" t="n">
        <v>3.89045433</v>
      </c>
      <c r="M61" s="18" t="n">
        <v>399.48570032</v>
      </c>
      <c r="N61" s="20" t="n">
        <v>8.489439689999999</v>
      </c>
      <c r="O61" s="18" t="s">
        <v>481</v>
      </c>
      <c r="P61" s="20" t="s">
        <v>481</v>
      </c>
      <c r="Q61" s="18" t="s">
        <v>481</v>
      </c>
      <c r="R61" s="20" t="s">
        <v>481</v>
      </c>
      <c r="S61" s="18" t="s">
        <v>481</v>
      </c>
      <c r="T61" s="20" t="s">
        <v>481</v>
      </c>
      <c r="U61" s="18" t="n">
        <v>383.73039979</v>
      </c>
      <c r="V61" s="20" t="n">
        <v>11.42453637</v>
      </c>
    </row>
    <row r="62" spans="1:22">
      <c r="A62" s="15" t="s">
        <v>537</v>
      </c>
      <c r="B62" s="17" t="n">
        <v>4476</v>
      </c>
      <c r="C62" s="18">
        <f>(3.0/B62*100)</f>
        <v/>
      </c>
      <c r="D62" s="19" t="n">
        <v>4473</v>
      </c>
      <c r="E62" s="18" t="n">
        <v>494.70245016</v>
      </c>
      <c r="F62" s="20" t="n">
        <v>8.232892359999999</v>
      </c>
      <c r="G62" s="18" t="n">
        <v>537.21788335</v>
      </c>
      <c r="H62" s="20" t="n">
        <v>3.32416491</v>
      </c>
      <c r="I62" s="18" t="n">
        <v>533.61771664</v>
      </c>
      <c r="J62" s="20" t="n">
        <v>1.45200695</v>
      </c>
      <c r="K62" s="18" t="n">
        <v>525.71014317</v>
      </c>
      <c r="L62" s="20" t="n">
        <v>4.48270329</v>
      </c>
      <c r="M62" s="18" t="n">
        <v>503.48911723</v>
      </c>
      <c r="N62" s="20" t="n">
        <v>3.96725872</v>
      </c>
      <c r="O62" s="18" t="s">
        <v>481</v>
      </c>
      <c r="P62" s="20" t="s">
        <v>481</v>
      </c>
      <c r="Q62" s="18" t="s">
        <v>481</v>
      </c>
      <c r="R62" s="20" t="s">
        <v>481</v>
      </c>
      <c r="S62" s="18" t="s">
        <v>481</v>
      </c>
      <c r="T62" s="20" t="s">
        <v>481</v>
      </c>
      <c r="U62" s="18" t="n">
        <v>514.28114858</v>
      </c>
      <c r="V62" s="20" t="n">
        <v>24.11704705</v>
      </c>
    </row>
    <row r="63" spans="1:22">
      <c r="A63" s="15" t="s">
        <v>538</v>
      </c>
      <c r="B63" s="17" t="n">
        <v>5324</v>
      </c>
      <c r="C63" s="18">
        <f>(13.0/B63*100)</f>
        <v/>
      </c>
      <c r="D63" s="19" t="n">
        <v>5311</v>
      </c>
      <c r="E63" s="18" t="n">
        <v>351.70325191</v>
      </c>
      <c r="F63" s="20" t="n">
        <v>5.1483845</v>
      </c>
      <c r="G63" s="18" t="n">
        <v>387.87783124</v>
      </c>
      <c r="H63" s="20" t="n">
        <v>3.71280482</v>
      </c>
      <c r="I63" s="18" t="n">
        <v>391.89316544</v>
      </c>
      <c r="J63" s="20" t="n">
        <v>1.61424858</v>
      </c>
      <c r="K63" s="18" t="n">
        <v>382.85619431</v>
      </c>
      <c r="L63" s="20" t="n">
        <v>3.38808144</v>
      </c>
      <c r="M63" s="18" t="s">
        <v>481</v>
      </c>
      <c r="N63" s="20" t="s">
        <v>481</v>
      </c>
      <c r="O63" s="18" t="s">
        <v>481</v>
      </c>
      <c r="P63" s="20" t="s">
        <v>481</v>
      </c>
      <c r="Q63" s="18" t="n">
        <v>313.89660921</v>
      </c>
      <c r="R63" s="20" t="n">
        <v>41.87422863</v>
      </c>
      <c r="S63" s="18" t="n">
        <v>288.60353579</v>
      </c>
      <c r="T63" s="20" t="n">
        <v>26.59583158</v>
      </c>
      <c r="U63" s="18" t="n">
        <v>333.95893789</v>
      </c>
      <c r="V63" s="20" t="n">
        <v>5.81578666</v>
      </c>
    </row>
    <row r="64" spans="1:22">
      <c r="A64" s="15" t="s">
        <v>539</v>
      </c>
      <c r="B64" s="17" t="n">
        <v>3634</v>
      </c>
      <c r="C64" s="18">
        <f>(3.0/B64*100)</f>
        <v/>
      </c>
      <c r="D64" s="19" t="n">
        <v>3631</v>
      </c>
      <c r="E64" s="18" t="n">
        <v>417.22930733</v>
      </c>
      <c r="F64" s="20" t="n">
        <v>4.67855453</v>
      </c>
      <c r="G64" s="18" t="n">
        <v>454.81404586</v>
      </c>
      <c r="H64" s="20" t="n">
        <v>4.27490745</v>
      </c>
      <c r="I64" s="18" t="n">
        <v>483.04292024</v>
      </c>
      <c r="J64" s="20" t="n">
        <v>2.89574246</v>
      </c>
      <c r="K64" s="18" t="n">
        <v>495.20605328</v>
      </c>
      <c r="L64" s="20" t="n">
        <v>5.21768772</v>
      </c>
      <c r="M64" s="18" t="s">
        <v>481</v>
      </c>
      <c r="N64" s="20" t="s">
        <v>481</v>
      </c>
      <c r="O64" s="18" t="s">
        <v>481</v>
      </c>
      <c r="P64" s="20" t="s">
        <v>481</v>
      </c>
      <c r="Q64" s="18" t="s">
        <v>481</v>
      </c>
      <c r="R64" s="20" t="s">
        <v>481</v>
      </c>
      <c r="S64" s="18" t="n">
        <v>345.91990549</v>
      </c>
      <c r="T64" s="20" t="n">
        <v>54.17341222</v>
      </c>
      <c r="U64" s="18" t="n">
        <v>320.15897104</v>
      </c>
      <c r="V64" s="20" t="n">
        <v>11.4352937</v>
      </c>
    </row>
    <row r="65" spans="1:22">
      <c r="A65" s="15" t="s">
        <v>540</v>
      </c>
      <c r="B65" s="17" t="n">
        <v>5325</v>
      </c>
      <c r="C65" s="18">
        <f>(14.0/B65*100)</f>
        <v/>
      </c>
      <c r="D65" s="19" t="n">
        <v>5311</v>
      </c>
      <c r="E65" s="18" t="n">
        <v>404.09864367</v>
      </c>
      <c r="F65" s="20" t="n">
        <v>6.15618197</v>
      </c>
      <c r="G65" s="18" t="n">
        <v>451.7855773</v>
      </c>
      <c r="H65" s="20" t="n">
        <v>5.19364616</v>
      </c>
      <c r="I65" s="18" t="n">
        <v>429.14267822</v>
      </c>
      <c r="J65" s="20" t="n">
        <v>2.21346762</v>
      </c>
      <c r="K65" s="18" t="n">
        <v>432.71580292</v>
      </c>
      <c r="L65" s="20" t="n">
        <v>4.08624437</v>
      </c>
      <c r="M65" s="18" t="s">
        <v>481</v>
      </c>
      <c r="N65" s="20" t="s">
        <v>481</v>
      </c>
      <c r="O65" s="18" t="s">
        <v>481</v>
      </c>
      <c r="P65" s="20" t="s">
        <v>481</v>
      </c>
      <c r="Q65" s="18" t="n">
        <v>304.57387666</v>
      </c>
      <c r="R65" s="20" t="n">
        <v>24.99253302</v>
      </c>
      <c r="S65" s="18" t="n">
        <v>327.47188296</v>
      </c>
      <c r="T65" s="20" t="n">
        <v>33.94172757</v>
      </c>
      <c r="U65" s="18" t="n">
        <v>327.72844086</v>
      </c>
      <c r="V65" s="20" t="n">
        <v>10.31060038</v>
      </c>
    </row>
    <row r="66" spans="1:22">
      <c r="A66" s="15" t="s">
        <v>541</v>
      </c>
      <c r="B66" s="17" t="n">
        <v>5665</v>
      </c>
      <c r="C66" s="18">
        <f>(81.0/B66*100)</f>
        <v/>
      </c>
      <c r="D66" s="19" t="n">
        <v>5584</v>
      </c>
      <c r="E66" s="18" t="n">
        <v>392.29983833</v>
      </c>
      <c r="F66" s="20" t="n">
        <v>3.54842033</v>
      </c>
      <c r="G66" s="18" t="n">
        <v>419.49087899</v>
      </c>
      <c r="H66" s="20" t="n">
        <v>2.24378965</v>
      </c>
      <c r="I66" s="18" t="n">
        <v>430.02363803</v>
      </c>
      <c r="J66" s="20" t="n">
        <v>1.86084798</v>
      </c>
      <c r="K66" s="18" t="n">
        <v>418.48230131</v>
      </c>
      <c r="L66" s="20" t="n">
        <v>3.34678104</v>
      </c>
      <c r="M66" s="18" t="n">
        <v>362.59924263</v>
      </c>
      <c r="N66" s="20" t="n">
        <v>3.29995091</v>
      </c>
      <c r="O66" s="18" t="s">
        <v>481</v>
      </c>
      <c r="P66" s="20" t="s">
        <v>481</v>
      </c>
      <c r="Q66" s="18" t="s">
        <v>481</v>
      </c>
      <c r="R66" s="20" t="s">
        <v>481</v>
      </c>
      <c r="S66" s="18" t="s">
        <v>481</v>
      </c>
      <c r="T66" s="20" t="s">
        <v>481</v>
      </c>
      <c r="U66" s="18" t="n">
        <v>357.43715135</v>
      </c>
      <c r="V66" s="20" t="n">
        <v>6.85048382</v>
      </c>
    </row>
    <row r="67" spans="1:22">
      <c r="A67" s="15" t="s">
        <v>542</v>
      </c>
      <c r="B67" s="17" t="n">
        <v>6971</v>
      </c>
      <c r="C67" s="18">
        <f>(440.0/B67*100)</f>
        <v/>
      </c>
      <c r="D67" s="19" t="n">
        <v>6531</v>
      </c>
      <c r="E67" s="18" t="n">
        <v>368.52905443</v>
      </c>
      <c r="F67" s="20" t="n">
        <v>4.67835439</v>
      </c>
      <c r="G67" s="18" t="n">
        <v>409.48745599</v>
      </c>
      <c r="H67" s="20" t="n">
        <v>3.64105777</v>
      </c>
      <c r="I67" s="18" t="n">
        <v>407.24520572</v>
      </c>
      <c r="J67" s="20" t="n">
        <v>2.65345822</v>
      </c>
      <c r="K67" s="18" t="n">
        <v>409.17430235</v>
      </c>
      <c r="L67" s="20" t="n">
        <v>3.86501165</v>
      </c>
      <c r="M67" s="18" t="n">
        <v>372.66261743</v>
      </c>
      <c r="N67" s="20" t="n">
        <v>5.67221433</v>
      </c>
      <c r="O67" s="18" t="s">
        <v>481</v>
      </c>
      <c r="P67" s="20" t="s">
        <v>481</v>
      </c>
      <c r="Q67" s="18" t="s">
        <v>481</v>
      </c>
      <c r="R67" s="20" t="s">
        <v>481</v>
      </c>
      <c r="S67" s="18" t="s">
        <v>481</v>
      </c>
      <c r="T67" s="20" t="s">
        <v>481</v>
      </c>
      <c r="U67" s="18" t="n">
        <v>336.97814605</v>
      </c>
      <c r="V67" s="20" t="n">
        <v>9.370657769999999</v>
      </c>
    </row>
    <row r="68" spans="1:22">
      <c r="A68" s="15" t="s">
        <v>543</v>
      </c>
      <c r="B68" s="17" t="n">
        <v>12083</v>
      </c>
      <c r="C68" s="18">
        <f>(29.0/B68*100)</f>
        <v/>
      </c>
      <c r="D68" s="19" t="n">
        <v>12054</v>
      </c>
      <c r="E68" s="18" t="n">
        <v>365.26570144</v>
      </c>
      <c r="F68" s="20" t="n">
        <v>3.00056245</v>
      </c>
      <c r="G68" s="18" t="n">
        <v>405.74872502</v>
      </c>
      <c r="H68" s="20" t="n">
        <v>2.4093223</v>
      </c>
      <c r="I68" s="18" t="n">
        <v>448.842828</v>
      </c>
      <c r="J68" s="20" t="n">
        <v>1.60248649</v>
      </c>
      <c r="K68" s="18" t="n">
        <v>450.18016449</v>
      </c>
      <c r="L68" s="20" t="n">
        <v>2.62956218</v>
      </c>
      <c r="M68" s="18" t="n">
        <v>360.06770608</v>
      </c>
      <c r="N68" s="20" t="n">
        <v>2.26611851</v>
      </c>
      <c r="O68" s="18" t="s">
        <v>481</v>
      </c>
      <c r="P68" s="20" t="s">
        <v>481</v>
      </c>
      <c r="Q68" s="18" t="s">
        <v>481</v>
      </c>
      <c r="R68" s="20" t="s">
        <v>481</v>
      </c>
      <c r="S68" s="18" t="s">
        <v>481</v>
      </c>
      <c r="T68" s="20" t="s">
        <v>481</v>
      </c>
      <c r="U68" s="18" t="n">
        <v>352.20112826</v>
      </c>
      <c r="V68" s="20" t="n">
        <v>4.59745582</v>
      </c>
    </row>
    <row r="69" spans="1:22">
      <c r="A69" s="15" t="s">
        <v>544</v>
      </c>
      <c r="B69" s="17" t="n">
        <v>4876</v>
      </c>
      <c r="C69" s="18">
        <f>(0.0/B69*100)</f>
        <v/>
      </c>
      <c r="D69" s="19" t="n">
        <v>4876</v>
      </c>
      <c r="E69" s="18" t="n">
        <v>400.47224132</v>
      </c>
      <c r="F69" s="20" t="n">
        <v>6.28342071</v>
      </c>
      <c r="G69" s="18" t="n">
        <v>434.69532495</v>
      </c>
      <c r="H69" s="20" t="n">
        <v>5.02980347</v>
      </c>
      <c r="I69" s="18" t="n">
        <v>433.18660442</v>
      </c>
      <c r="J69" s="20" t="n">
        <v>3.16835736</v>
      </c>
      <c r="K69" s="18" t="n">
        <v>458.97365599</v>
      </c>
      <c r="L69" s="20" t="n">
        <v>5.09011499</v>
      </c>
      <c r="M69" s="18" t="s">
        <v>481</v>
      </c>
      <c r="N69" s="20" t="s">
        <v>481</v>
      </c>
      <c r="O69" s="18" t="s">
        <v>481</v>
      </c>
      <c r="P69" s="20" t="s">
        <v>481</v>
      </c>
      <c r="Q69" s="18" t="s">
        <v>481</v>
      </c>
      <c r="R69" s="20" t="s">
        <v>481</v>
      </c>
      <c r="S69" s="18" t="s">
        <v>481</v>
      </c>
      <c r="T69" s="20" t="s">
        <v>481</v>
      </c>
      <c r="U69" s="18" t="n">
        <v>371.25997831</v>
      </c>
      <c r="V69" s="20" t="n">
        <v>18.39531708</v>
      </c>
    </row>
    <row r="70" spans="1:22">
      <c r="A70" s="15" t="s">
        <v>545</v>
      </c>
      <c r="B70" s="17" t="n">
        <v>6036</v>
      </c>
      <c r="C70" s="18">
        <f>(223.0/B70*100)</f>
        <v/>
      </c>
      <c r="D70" s="19" t="n">
        <v>5813</v>
      </c>
      <c r="E70" s="18" t="n">
        <v>460.90277167</v>
      </c>
      <c r="F70" s="20" t="n">
        <v>6.14293947</v>
      </c>
      <c r="G70" s="18" t="n">
        <v>483.50637982</v>
      </c>
      <c r="H70" s="20" t="n">
        <v>4.24230181</v>
      </c>
      <c r="I70" s="18" t="n">
        <v>498.87188906</v>
      </c>
      <c r="J70" s="20" t="n">
        <v>2.85643963</v>
      </c>
      <c r="K70" s="18" t="n">
        <v>494.61767917</v>
      </c>
      <c r="L70" s="20" t="n">
        <v>3.7676309</v>
      </c>
      <c r="M70" s="18" t="n">
        <v>430.55617704</v>
      </c>
      <c r="N70" s="20" t="n">
        <v>6.18638504</v>
      </c>
      <c r="O70" s="18" t="s">
        <v>481</v>
      </c>
      <c r="P70" s="20" t="s">
        <v>481</v>
      </c>
      <c r="Q70" s="18" t="s">
        <v>481</v>
      </c>
      <c r="R70" s="20" t="s">
        <v>481</v>
      </c>
      <c r="S70" s="18" t="s">
        <v>481</v>
      </c>
      <c r="T70" s="20" t="s">
        <v>481</v>
      </c>
      <c r="U70" s="18" t="n">
        <v>421.25223407</v>
      </c>
      <c r="V70" s="20" t="n">
        <v>10.95939858</v>
      </c>
    </row>
    <row r="71" spans="1:22">
      <c r="A71" s="15" t="s">
        <v>546</v>
      </c>
      <c r="B71" s="17" t="n">
        <v>6115</v>
      </c>
      <c r="C71" s="18">
        <f>(21.0/B71*100)</f>
        <v/>
      </c>
      <c r="D71" s="19" t="n">
        <v>6094</v>
      </c>
      <c r="E71" s="18" t="n">
        <v>517.74563241</v>
      </c>
      <c r="F71" s="20" t="n">
        <v>6.51534301</v>
      </c>
      <c r="G71" s="18" t="n">
        <v>521.61906419</v>
      </c>
      <c r="H71" s="20" t="n">
        <v>4.53863222</v>
      </c>
      <c r="I71" s="18" t="n">
        <v>562.67804405</v>
      </c>
      <c r="J71" s="20" t="n">
        <v>1.74476764</v>
      </c>
      <c r="K71" s="18" t="n">
        <v>593.6297554499999</v>
      </c>
      <c r="L71" s="20" t="n">
        <v>3.25525478</v>
      </c>
      <c r="M71" s="18" t="n">
        <v>447.86971773</v>
      </c>
      <c r="N71" s="20" t="n">
        <v>5.77573086</v>
      </c>
      <c r="O71" s="18" t="s">
        <v>481</v>
      </c>
      <c r="P71" s="20" t="s">
        <v>481</v>
      </c>
      <c r="Q71" s="18" t="s">
        <v>481</v>
      </c>
      <c r="R71" s="20" t="s">
        <v>481</v>
      </c>
      <c r="S71" s="18" t="s">
        <v>481</v>
      </c>
      <c r="T71" s="20" t="s">
        <v>481</v>
      </c>
      <c r="U71" s="18" t="n">
        <v>417.80957262</v>
      </c>
      <c r="V71" s="20" t="n">
        <v>34.00489578</v>
      </c>
    </row>
    <row r="72" spans="1:22">
      <c r="A72" s="15" t="s">
        <v>547</v>
      </c>
      <c r="B72" s="17" t="n">
        <v>7708</v>
      </c>
      <c r="C72" s="18">
        <f>(5.0/B72*100)</f>
        <v/>
      </c>
      <c r="D72" s="19" t="n">
        <v>7703</v>
      </c>
      <c r="E72" s="18" t="n">
        <v>494.67936404</v>
      </c>
      <c r="F72" s="20" t="n">
        <v>6.53038561</v>
      </c>
      <c r="G72" s="18" t="n">
        <v>530.07128458</v>
      </c>
      <c r="H72" s="20" t="n">
        <v>4.35191756</v>
      </c>
      <c r="I72" s="18" t="n">
        <v>543.2499998</v>
      </c>
      <c r="J72" s="20" t="n">
        <v>3.13458385</v>
      </c>
      <c r="K72" s="18" t="n">
        <v>541.99334218</v>
      </c>
      <c r="L72" s="20" t="n">
        <v>3.97764913</v>
      </c>
      <c r="M72" s="18" t="n">
        <v>463.18161523</v>
      </c>
      <c r="N72" s="20" t="n">
        <v>7.36450904</v>
      </c>
      <c r="O72" s="18" t="s">
        <v>481</v>
      </c>
      <c r="P72" s="20" t="s">
        <v>481</v>
      </c>
      <c r="Q72" s="18" t="s">
        <v>481</v>
      </c>
      <c r="R72" s="20" t="s">
        <v>481</v>
      </c>
      <c r="S72" s="18" t="s">
        <v>481</v>
      </c>
      <c r="T72" s="20" t="s">
        <v>481</v>
      </c>
      <c r="U72" s="18" t="n">
        <v>515.16831695</v>
      </c>
      <c r="V72" s="20" t="n">
        <v>38.88618544</v>
      </c>
    </row>
    <row r="73" spans="1:22">
      <c r="A73" s="15" t="s">
        <v>548</v>
      </c>
      <c r="B73" s="17" t="n">
        <v>8249</v>
      </c>
      <c r="C73" s="18">
        <f>(160.0/B73*100)</f>
        <v/>
      </c>
      <c r="D73" s="19" t="n">
        <v>8089</v>
      </c>
      <c r="E73" s="18" t="n">
        <v>379.64993045</v>
      </c>
      <c r="F73" s="20" t="n">
        <v>6.56906231</v>
      </c>
      <c r="G73" s="18" t="n">
        <v>419.35368206</v>
      </c>
      <c r="H73" s="20" t="n">
        <v>6.04947206</v>
      </c>
      <c r="I73" s="18" t="n">
        <v>431.55494167</v>
      </c>
      <c r="J73" s="20" t="n">
        <v>3.21559993</v>
      </c>
      <c r="K73" s="18" t="n">
        <v>427.4683433</v>
      </c>
      <c r="L73" s="20" t="n">
        <v>3.44294646</v>
      </c>
      <c r="M73" s="18" t="n">
        <v>381.36943253</v>
      </c>
      <c r="N73" s="20" t="n">
        <v>3.27949389</v>
      </c>
      <c r="O73" s="18" t="s">
        <v>481</v>
      </c>
      <c r="P73" s="20" t="s">
        <v>481</v>
      </c>
      <c r="Q73" s="18" t="s">
        <v>481</v>
      </c>
      <c r="R73" s="20" t="s">
        <v>481</v>
      </c>
      <c r="S73" s="18" t="s">
        <v>481</v>
      </c>
      <c r="T73" s="20" t="s">
        <v>481</v>
      </c>
      <c r="U73" s="18" t="n">
        <v>377.62707551</v>
      </c>
      <c r="V73" s="20" t="n">
        <v>15.74032911</v>
      </c>
    </row>
    <row r="74" spans="1:22">
      <c r="A74" s="15" t="s">
        <v>549</v>
      </c>
      <c r="B74" s="17" t="n">
        <v>4692</v>
      </c>
      <c r="C74" s="18">
        <f>(82.0/B74*100)</f>
        <v/>
      </c>
      <c r="D74" s="19" t="n">
        <v>4610</v>
      </c>
      <c r="E74" s="18" t="n">
        <v>395.03277311</v>
      </c>
      <c r="F74" s="20" t="n">
        <v>4.68266248</v>
      </c>
      <c r="G74" s="18" t="n">
        <v>416.29909227</v>
      </c>
      <c r="H74" s="20" t="n">
        <v>3.3772867</v>
      </c>
      <c r="I74" s="18" t="n">
        <v>434.12806312</v>
      </c>
      <c r="J74" s="20" t="n">
        <v>2.09749822</v>
      </c>
      <c r="K74" s="18" t="n">
        <v>453.48063968</v>
      </c>
      <c r="L74" s="20" t="n">
        <v>3.64397617</v>
      </c>
      <c r="M74" s="18" t="s">
        <v>481</v>
      </c>
      <c r="N74" s="20" t="s">
        <v>481</v>
      </c>
      <c r="O74" s="18" t="s">
        <v>481</v>
      </c>
      <c r="P74" s="20" t="s">
        <v>481</v>
      </c>
      <c r="Q74" s="18" t="s">
        <v>481</v>
      </c>
      <c r="R74" s="20" t="s">
        <v>481</v>
      </c>
      <c r="S74" s="18" t="n">
        <v>320.33903126</v>
      </c>
      <c r="T74" s="20" t="n">
        <v>38.00797617</v>
      </c>
      <c r="U74" s="18" t="n">
        <v>349.50511464</v>
      </c>
      <c r="V74" s="20" t="n">
        <v>6.50023083</v>
      </c>
    </row>
    <row r="75" spans="1:22">
      <c r="A75" s="15" t="s">
        <v>550</v>
      </c>
      <c r="B75" s="17" t="n">
        <v>5375</v>
      </c>
      <c r="C75" s="18">
        <f>(254.0/B75*100)</f>
        <v/>
      </c>
      <c r="D75" s="19" t="n">
        <v>5121</v>
      </c>
      <c r="E75" s="18" t="n">
        <v>373.88250056</v>
      </c>
      <c r="F75" s="20" t="n">
        <v>3.98421258</v>
      </c>
      <c r="G75" s="18" t="n">
        <v>394.31965469</v>
      </c>
      <c r="H75" s="20" t="n">
        <v>2.75536646</v>
      </c>
      <c r="I75" s="18" t="n">
        <v>400.40977907</v>
      </c>
      <c r="J75" s="20" t="n">
        <v>2.34522374</v>
      </c>
      <c r="K75" s="18" t="n">
        <v>373.93541684</v>
      </c>
      <c r="L75" s="20" t="n">
        <v>4.01372431</v>
      </c>
      <c r="M75" s="18" t="n">
        <v>356.06172199</v>
      </c>
      <c r="N75" s="20" t="n">
        <v>4.70057819</v>
      </c>
      <c r="O75" s="18" t="s">
        <v>481</v>
      </c>
      <c r="P75" s="20" t="s">
        <v>481</v>
      </c>
      <c r="Q75" s="18" t="s">
        <v>481</v>
      </c>
      <c r="R75" s="20" t="s">
        <v>481</v>
      </c>
      <c r="S75" s="18" t="s">
        <v>481</v>
      </c>
      <c r="T75" s="20" t="s">
        <v>481</v>
      </c>
      <c r="U75" s="18" t="n">
        <v>348.68174615</v>
      </c>
      <c r="V75" s="20" t="n">
        <v>5.68109577</v>
      </c>
    </row>
    <row r="76" spans="1:22">
      <c r="A76" s="15" t="s">
        <v>551</v>
      </c>
      <c r="B76" s="17" t="n">
        <v>14167</v>
      </c>
      <c r="C76" s="18">
        <f>(232.0/B76*100)</f>
        <v/>
      </c>
      <c r="D76" s="19" t="n">
        <v>13935</v>
      </c>
      <c r="E76" s="18" t="n">
        <v>390.41289422</v>
      </c>
      <c r="F76" s="20" t="n">
        <v>4.37347751</v>
      </c>
      <c r="G76" s="18" t="n">
        <v>432.83635939</v>
      </c>
      <c r="H76" s="20" t="n">
        <v>3.1938021</v>
      </c>
      <c r="I76" s="18" t="n">
        <v>459.25783298</v>
      </c>
      <c r="J76" s="20" t="n">
        <v>2.6276583</v>
      </c>
      <c r="K76" s="18" t="n">
        <v>440.91689106</v>
      </c>
      <c r="L76" s="20" t="n">
        <v>3.26817342</v>
      </c>
      <c r="M76" s="18" t="n">
        <v>405.76526183</v>
      </c>
      <c r="N76" s="20" t="n">
        <v>4.20293438</v>
      </c>
      <c r="O76" s="18" t="s">
        <v>481</v>
      </c>
      <c r="P76" s="20" t="s">
        <v>481</v>
      </c>
      <c r="Q76" s="18" t="s">
        <v>481</v>
      </c>
      <c r="R76" s="20" t="s">
        <v>481</v>
      </c>
      <c r="S76" s="18" t="s">
        <v>481</v>
      </c>
      <c r="T76" s="20" t="s">
        <v>481</v>
      </c>
      <c r="U76" s="18" t="n">
        <v>362.67672687</v>
      </c>
      <c r="V76" s="20" t="n">
        <v>8.1289845</v>
      </c>
    </row>
    <row r="77" spans="1:22">
      <c r="A77" s="15" t="s">
        <v>552</v>
      </c>
      <c r="B77" s="17" t="n">
        <v>6062</v>
      </c>
      <c r="C77" s="18">
        <f>(188.0/B77*100)</f>
        <v/>
      </c>
      <c r="D77" s="19" t="n">
        <v>5874</v>
      </c>
      <c r="E77" s="18" t="n">
        <v>407.42076129</v>
      </c>
      <c r="F77" s="20" t="n">
        <v>4.60522079</v>
      </c>
      <c r="G77" s="18" t="n">
        <v>434.74910816</v>
      </c>
      <c r="H77" s="20" t="n">
        <v>3.23477153</v>
      </c>
      <c r="I77" s="18" t="n">
        <v>460.06188647</v>
      </c>
      <c r="J77" s="20" t="n">
        <v>2.53369005</v>
      </c>
      <c r="K77" s="18" t="n">
        <v>450.10296075</v>
      </c>
      <c r="L77" s="20" t="n">
        <v>4.52963402</v>
      </c>
      <c r="M77" s="18" t="n">
        <v>380.79678054</v>
      </c>
      <c r="N77" s="20" t="n">
        <v>4.91273858</v>
      </c>
      <c r="O77" s="18" t="s">
        <v>481</v>
      </c>
      <c r="P77" s="20" t="s">
        <v>481</v>
      </c>
      <c r="Q77" s="18" t="s">
        <v>481</v>
      </c>
      <c r="R77" s="20" t="s">
        <v>481</v>
      </c>
      <c r="S77" s="18" t="s">
        <v>481</v>
      </c>
      <c r="T77" s="20" t="s">
        <v>481</v>
      </c>
      <c r="U77" s="18" t="n">
        <v>375.44753449</v>
      </c>
      <c r="V77" s="20" t="n">
        <v>4.65664114</v>
      </c>
    </row>
    <row r="78" spans="1:22">
      <c r="A78" s="15" t="s">
        <v>553</v>
      </c>
      <c r="B78" s="17" t="n">
        <v>5826</v>
      </c>
      <c r="C78" s="18">
        <f>(0.0/B78*100)</f>
        <v/>
      </c>
      <c r="D78" s="19" t="n">
        <v>5826</v>
      </c>
      <c r="E78" s="18" t="n">
        <v>475.90345379</v>
      </c>
      <c r="F78" s="20" t="n">
        <v>13.7550414</v>
      </c>
      <c r="G78" s="18" t="n">
        <v>496.51899993</v>
      </c>
      <c r="H78" s="20" t="n">
        <v>10.90293507</v>
      </c>
      <c r="I78" s="18" t="n">
        <v>525.34590851</v>
      </c>
      <c r="J78" s="20" t="n">
        <v>3.67535039</v>
      </c>
      <c r="K78" s="18" t="n">
        <v>528.26208392</v>
      </c>
      <c r="L78" s="20" t="n">
        <v>4.88200439</v>
      </c>
      <c r="M78" s="18" t="s">
        <v>481</v>
      </c>
      <c r="N78" s="20" t="s">
        <v>481</v>
      </c>
      <c r="O78" s="18" t="s">
        <v>481</v>
      </c>
      <c r="P78" s="20" t="s">
        <v>481</v>
      </c>
      <c r="Q78" s="18" t="n">
        <v>433.83338361</v>
      </c>
      <c r="R78" s="20" t="n">
        <v>11.38193918</v>
      </c>
      <c r="S78" s="18" t="n">
        <v>413.05021026</v>
      </c>
      <c r="T78" s="20" t="n">
        <v>25.89959733</v>
      </c>
      <c r="U78" s="18" t="n">
        <v>460.04591022</v>
      </c>
      <c r="V78" s="20" t="n">
        <v>22.74198001</v>
      </c>
    </row>
    <row customHeight="1" ht="25" r="79" spans="1:22">
      <c r="A79" s="15" t="s">
        <v>554</v>
      </c>
      <c r="B79" s="17" t="n">
        <v>1657</v>
      </c>
      <c r="C79" s="18">
        <f>(41.0/B79*100)</f>
        <v/>
      </c>
      <c r="D79" s="19" t="n">
        <v>1616</v>
      </c>
      <c r="E79" s="18" t="n">
        <v>448.07335411</v>
      </c>
      <c r="F79" s="20" t="n">
        <v>9.53644167</v>
      </c>
      <c r="G79" s="18" t="n">
        <v>485.47638579</v>
      </c>
      <c r="H79" s="20" t="n">
        <v>6.80839479</v>
      </c>
      <c r="I79" s="18" t="n">
        <v>474.30923138</v>
      </c>
      <c r="J79" s="20" t="n">
        <v>7.65995956</v>
      </c>
      <c r="K79" s="18" t="n">
        <v>483.89544246</v>
      </c>
      <c r="L79" s="20" t="n">
        <v>10.76233331</v>
      </c>
      <c r="M79" s="18" t="s">
        <v>481</v>
      </c>
      <c r="N79" s="20" t="s">
        <v>481</v>
      </c>
      <c r="O79" s="18" t="s">
        <v>481</v>
      </c>
      <c r="P79" s="20" t="s">
        <v>481</v>
      </c>
      <c r="Q79" s="18" t="s">
        <v>481</v>
      </c>
      <c r="R79" s="20" t="s">
        <v>481</v>
      </c>
      <c r="S79" s="18" t="s">
        <v>481</v>
      </c>
      <c r="T79" s="20" t="s">
        <v>481</v>
      </c>
      <c r="U79" s="18" t="n">
        <v>395.84089091</v>
      </c>
      <c r="V79" s="20" t="n">
        <v>25.36017702</v>
      </c>
    </row>
    <row r="80" spans="1:22">
      <c r="A80" s="15" t="s">
        <v>555</v>
      </c>
      <c r="B80" s="17" t="n">
        <v>7841</v>
      </c>
      <c r="C80" s="18">
        <f>(0.0/B80*100)</f>
        <v/>
      </c>
      <c r="D80" s="19" t="n">
        <v>7841</v>
      </c>
      <c r="E80" s="18" t="n">
        <v>416.0988188</v>
      </c>
      <c r="F80" s="20" t="n">
        <v>6.53600927</v>
      </c>
      <c r="G80" s="18" t="n">
        <v>447.07340801</v>
      </c>
      <c r="H80" s="20" t="n">
        <v>7.07274999</v>
      </c>
      <c r="I80" s="18" t="n">
        <v>451.96721969</v>
      </c>
      <c r="J80" s="20" t="n">
        <v>3.66647443</v>
      </c>
      <c r="K80" s="18" t="n">
        <v>464.15481025</v>
      </c>
      <c r="L80" s="20" t="n">
        <v>4.4464769</v>
      </c>
      <c r="M80" s="18" t="s">
        <v>481</v>
      </c>
      <c r="N80" s="20" t="s">
        <v>481</v>
      </c>
      <c r="O80" s="18" t="s">
        <v>481</v>
      </c>
      <c r="P80" s="20" t="s">
        <v>481</v>
      </c>
      <c r="Q80" s="18" t="s">
        <v>481</v>
      </c>
      <c r="R80" s="20" t="s">
        <v>481</v>
      </c>
      <c r="S80" s="18" t="s">
        <v>481</v>
      </c>
      <c r="T80" s="20" t="s">
        <v>481</v>
      </c>
      <c r="U80" s="18" t="n">
        <v>355.96790289</v>
      </c>
      <c r="V80" s="20" t="n">
        <v>36.37143153</v>
      </c>
    </row>
    <row r="81" spans="1:22">
      <c r="A81" s="23" t="s">
        <v>556</v>
      </c>
      <c r="B81" s="17" t="n">
        <v>8861</v>
      </c>
      <c r="C81" s="18">
        <f>(76.0/B81*100)</f>
        <v/>
      </c>
      <c r="D81" s="19" t="n">
        <v>8785</v>
      </c>
      <c r="E81" s="18" t="n">
        <v>398.79029954</v>
      </c>
      <c r="F81" s="20" t="n">
        <v>6.73314841</v>
      </c>
      <c r="G81" s="18" t="n">
        <v>432.14348914</v>
      </c>
      <c r="H81" s="20" t="n">
        <v>4.86630899</v>
      </c>
      <c r="I81" s="18" t="n">
        <v>454.32533142</v>
      </c>
      <c r="J81" s="20" t="n">
        <v>2.81633124</v>
      </c>
      <c r="K81" s="18" t="n">
        <v>462.33207367</v>
      </c>
      <c r="L81" s="20" t="n">
        <v>3.78708909</v>
      </c>
      <c r="M81" s="18" t="n">
        <v>388.66747204</v>
      </c>
      <c r="N81" s="20" t="n">
        <v>4.36642029</v>
      </c>
      <c r="O81" s="18" t="s">
        <v>481</v>
      </c>
      <c r="P81" s="20" t="s">
        <v>481</v>
      </c>
      <c r="Q81" s="18" t="s">
        <v>481</v>
      </c>
      <c r="R81" s="20" t="s">
        <v>481</v>
      </c>
      <c r="S81" s="18" t="s">
        <v>481</v>
      </c>
      <c r="T81" s="20" t="s">
        <v>481</v>
      </c>
      <c r="U81" s="18" t="n">
        <v>431.14666681</v>
      </c>
      <c r="V81" s="20" t="n">
        <v>26.44415202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784</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(544.0/B7*100)</f>
        <v/>
      </c>
      <c r="D7" s="19" t="n">
        <v>13986</v>
      </c>
      <c r="E7" s="18" t="n">
        <v>491.26391054</v>
      </c>
      <c r="F7" s="20" t="n">
        <v>3.1709849</v>
      </c>
      <c r="G7" s="18" t="n">
        <v>513.13383434</v>
      </c>
      <c r="H7" s="20" t="n">
        <v>2.6465907</v>
      </c>
      <c r="I7" s="18" t="n">
        <v>532.89012177</v>
      </c>
      <c r="J7" s="20" t="n">
        <v>2.19053527</v>
      </c>
      <c r="K7" s="18" t="n">
        <v>543.3445252400001</v>
      </c>
      <c r="L7" s="20" t="n">
        <v>3.25454288</v>
      </c>
      <c r="M7" s="18" t="n">
        <v>455.67136221</v>
      </c>
      <c r="N7" s="20" t="n">
        <v>3.03001341</v>
      </c>
      <c r="O7" s="18" t="s">
        <v>481</v>
      </c>
      <c r="P7" s="20" t="s">
        <v>481</v>
      </c>
      <c r="Q7" s="18" t="s">
        <v>481</v>
      </c>
      <c r="R7" s="20" t="s">
        <v>481</v>
      </c>
      <c r="S7" s="18" t="s">
        <v>481</v>
      </c>
      <c r="T7" s="20" t="s">
        <v>481</v>
      </c>
      <c r="U7" s="18" t="n">
        <v>462.57885028</v>
      </c>
      <c r="V7" s="20" t="n">
        <v>8.5326203</v>
      </c>
    </row>
    <row r="8" spans="1:22">
      <c r="A8" s="15" t="s">
        <v>483</v>
      </c>
      <c r="B8" s="17" t="n">
        <v>7007</v>
      </c>
      <c r="C8" s="18">
        <f>(53.0/B8*100)</f>
        <v/>
      </c>
      <c r="D8" s="19" t="n">
        <v>6954</v>
      </c>
      <c r="E8" s="18" t="n">
        <v>480.07837565</v>
      </c>
      <c r="F8" s="20" t="n">
        <v>6.78543049</v>
      </c>
      <c r="G8" s="18" t="n">
        <v>489.98855644</v>
      </c>
      <c r="H8" s="20" t="n">
        <v>5.14870586</v>
      </c>
      <c r="I8" s="18" t="n">
        <v>517.31625191</v>
      </c>
      <c r="J8" s="20" t="n">
        <v>2.85306732</v>
      </c>
      <c r="K8" s="18" t="n">
        <v>524.29138496</v>
      </c>
      <c r="L8" s="20" t="n">
        <v>3.66932675</v>
      </c>
      <c r="M8" s="18" t="n">
        <v>425.98671044</v>
      </c>
      <c r="N8" s="20" t="n">
        <v>3.32108465</v>
      </c>
      <c r="O8" s="18" t="s">
        <v>481</v>
      </c>
      <c r="P8" s="20" t="s">
        <v>481</v>
      </c>
      <c r="Q8" s="18" t="s">
        <v>481</v>
      </c>
      <c r="R8" s="20" t="s">
        <v>481</v>
      </c>
      <c r="S8" s="18" t="s">
        <v>481</v>
      </c>
      <c r="T8" s="20" t="s">
        <v>481</v>
      </c>
      <c r="U8" s="18" t="n">
        <v>437.2924992</v>
      </c>
      <c r="V8" s="20" t="n">
        <v>9.555466060000001</v>
      </c>
    </row>
    <row r="9" spans="1:22">
      <c r="A9" s="15" t="s">
        <v>484</v>
      </c>
      <c r="B9" s="17" t="n">
        <v>9651</v>
      </c>
      <c r="C9" s="18">
        <f>(642.0/B9*100)</f>
        <v/>
      </c>
      <c r="D9" s="19" t="n">
        <v>9009</v>
      </c>
      <c r="E9" s="18" t="n">
        <v>489.17125891</v>
      </c>
      <c r="F9" s="20" t="n">
        <v>3.65953353</v>
      </c>
      <c r="G9" s="18" t="n">
        <v>516.30644633</v>
      </c>
      <c r="H9" s="20" t="n">
        <v>3.13188272</v>
      </c>
      <c r="I9" s="18" t="n">
        <v>529.52257151</v>
      </c>
      <c r="J9" s="20" t="n">
        <v>2.2586481</v>
      </c>
      <c r="K9" s="18" t="n">
        <v>519.01313041</v>
      </c>
      <c r="L9" s="20" t="n">
        <v>4.31336063</v>
      </c>
      <c r="M9" s="18" t="n">
        <v>398.3811512</v>
      </c>
      <c r="N9" s="20" t="n">
        <v>5.50423922</v>
      </c>
      <c r="O9" s="18" t="s">
        <v>481</v>
      </c>
      <c r="P9" s="20" t="s">
        <v>481</v>
      </c>
      <c r="Q9" s="18" t="s">
        <v>481</v>
      </c>
      <c r="R9" s="20" t="s">
        <v>481</v>
      </c>
      <c r="S9" s="18" t="s">
        <v>481</v>
      </c>
      <c r="T9" s="20" t="s">
        <v>481</v>
      </c>
      <c r="U9" s="18" t="n">
        <v>400.65086339</v>
      </c>
      <c r="V9" s="20" t="n">
        <v>7.3096584</v>
      </c>
    </row>
    <row r="10" spans="1:22">
      <c r="A10" s="15" t="s">
        <v>485</v>
      </c>
      <c r="B10" s="17" t="n">
        <v>20058</v>
      </c>
      <c r="C10" s="18">
        <f>(547.0/B10*100)</f>
        <v/>
      </c>
      <c r="D10" s="19" t="n">
        <v>19511</v>
      </c>
      <c r="E10" s="18" t="n">
        <v>516.17392609</v>
      </c>
      <c r="F10" s="20" t="n">
        <v>3.39733532</v>
      </c>
      <c r="G10" s="18" t="n">
        <v>526.14469557</v>
      </c>
      <c r="H10" s="20" t="n">
        <v>2.84659658</v>
      </c>
      <c r="I10" s="18" t="n">
        <v>541.4425671400001</v>
      </c>
      <c r="J10" s="20" t="n">
        <v>2.08872671</v>
      </c>
      <c r="K10" s="18" t="n">
        <v>544.55501826</v>
      </c>
      <c r="L10" s="20" t="n">
        <v>2.95528831</v>
      </c>
      <c r="M10" s="18" t="n">
        <v>459.4602787</v>
      </c>
      <c r="N10" s="20" t="n">
        <v>3.87365474</v>
      </c>
      <c r="O10" s="18" t="s">
        <v>481</v>
      </c>
      <c r="P10" s="20" t="s">
        <v>481</v>
      </c>
      <c r="Q10" s="18" t="s">
        <v>481</v>
      </c>
      <c r="R10" s="20" t="s">
        <v>481</v>
      </c>
      <c r="S10" s="18" t="s">
        <v>481</v>
      </c>
      <c r="T10" s="20" t="s">
        <v>481</v>
      </c>
      <c r="U10" s="18" t="n">
        <v>460.17676587</v>
      </c>
      <c r="V10" s="20" t="n">
        <v>8.56612788</v>
      </c>
    </row>
    <row r="11" spans="1:22">
      <c r="A11" s="15" t="s">
        <v>486</v>
      </c>
      <c r="B11" s="17" t="n">
        <v>7053</v>
      </c>
      <c r="C11" s="18">
        <f>(98.0/B11*100)</f>
        <v/>
      </c>
      <c r="D11" s="19" t="n">
        <v>6955</v>
      </c>
      <c r="E11" s="18" t="n">
        <v>425.18116584</v>
      </c>
      <c r="F11" s="20" t="n">
        <v>4.36956893</v>
      </c>
      <c r="G11" s="18" t="n">
        <v>448.06559474</v>
      </c>
      <c r="H11" s="20" t="n">
        <v>3.62950663</v>
      </c>
      <c r="I11" s="18" t="n">
        <v>458.25989248</v>
      </c>
      <c r="J11" s="20" t="n">
        <v>3.02376721</v>
      </c>
      <c r="K11" s="18" t="n">
        <v>469.84341916</v>
      </c>
      <c r="L11" s="20" t="n">
        <v>6.11541926</v>
      </c>
      <c r="M11" s="18" t="n">
        <v>407.71243287</v>
      </c>
      <c r="N11" s="20" t="n">
        <v>4.26530566</v>
      </c>
      <c r="O11" s="18" t="s">
        <v>481</v>
      </c>
      <c r="P11" s="20" t="s">
        <v>481</v>
      </c>
      <c r="Q11" s="18" t="s">
        <v>481</v>
      </c>
      <c r="R11" s="20" t="s">
        <v>481</v>
      </c>
      <c r="S11" s="18" t="s">
        <v>481</v>
      </c>
      <c r="T11" s="20" t="s">
        <v>481</v>
      </c>
      <c r="U11" s="18" t="n">
        <v>397.22584322</v>
      </c>
      <c r="V11" s="20" t="n">
        <v>9.42157401</v>
      </c>
    </row>
    <row r="12" spans="1:22">
      <c r="A12" s="15" t="s">
        <v>487</v>
      </c>
      <c r="B12" s="17" t="n">
        <v>6894</v>
      </c>
      <c r="C12" s="18">
        <f>(59.0/B12*100)</f>
        <v/>
      </c>
      <c r="D12" s="19" t="n">
        <v>6835</v>
      </c>
      <c r="E12" s="18" t="n">
        <v>463.90820683</v>
      </c>
      <c r="F12" s="20" t="n">
        <v>3.75090932</v>
      </c>
      <c r="G12" s="18" t="n">
        <v>490.49681592</v>
      </c>
      <c r="H12" s="20" t="n">
        <v>3.48547773</v>
      </c>
      <c r="I12" s="18" t="n">
        <v>511.1211709</v>
      </c>
      <c r="J12" s="20" t="n">
        <v>2.58466222</v>
      </c>
      <c r="K12" s="18" t="n">
        <v>513.82667083</v>
      </c>
      <c r="L12" s="20" t="n">
        <v>4.2535095</v>
      </c>
      <c r="M12" s="18" t="n">
        <v>407.24394601</v>
      </c>
      <c r="N12" s="20" t="n">
        <v>6.59279851</v>
      </c>
      <c r="O12" s="18" t="s">
        <v>481</v>
      </c>
      <c r="P12" s="20" t="s">
        <v>481</v>
      </c>
      <c r="Q12" s="18" t="s">
        <v>481</v>
      </c>
      <c r="R12" s="20" t="s">
        <v>481</v>
      </c>
      <c r="S12" s="18" t="s">
        <v>481</v>
      </c>
      <c r="T12" s="20" t="s">
        <v>481</v>
      </c>
      <c r="U12" s="18" t="n">
        <v>389.24954385</v>
      </c>
      <c r="V12" s="20" t="n">
        <v>12.56831404</v>
      </c>
    </row>
    <row r="13" spans="1:22">
      <c r="A13" s="15" t="s">
        <v>488</v>
      </c>
      <c r="B13" s="17" t="n">
        <v>7161</v>
      </c>
      <c r="C13" s="18">
        <f>(139.0/B13*100)</f>
        <v/>
      </c>
      <c r="D13" s="19" t="n">
        <v>7022</v>
      </c>
      <c r="E13" s="18" t="n">
        <v>484.97558173</v>
      </c>
      <c r="F13" s="20" t="n">
        <v>4.43157871</v>
      </c>
      <c r="G13" s="18" t="n">
        <v>503.74709075</v>
      </c>
      <c r="H13" s="20" t="n">
        <v>3.70060765</v>
      </c>
      <c r="I13" s="18" t="n">
        <v>508.09751669</v>
      </c>
      <c r="J13" s="20" t="n">
        <v>2.25807948</v>
      </c>
      <c r="K13" s="18" t="n">
        <v>517.69225259</v>
      </c>
      <c r="L13" s="20" t="n">
        <v>3.70087681</v>
      </c>
      <c r="M13" s="18" t="n">
        <v>417.33961469</v>
      </c>
      <c r="N13" s="20" t="n">
        <v>10.06598471</v>
      </c>
      <c r="O13" s="18" t="s">
        <v>481</v>
      </c>
      <c r="P13" s="20" t="s">
        <v>481</v>
      </c>
      <c r="Q13" s="18" t="s">
        <v>481</v>
      </c>
      <c r="R13" s="20" t="s">
        <v>481</v>
      </c>
      <c r="S13" s="18" t="s">
        <v>481</v>
      </c>
      <c r="T13" s="20" t="s">
        <v>481</v>
      </c>
      <c r="U13" s="18" t="n">
        <v>412.18580495</v>
      </c>
      <c r="V13" s="20" t="n">
        <v>13.18219585</v>
      </c>
    </row>
    <row r="14" spans="1:22">
      <c r="A14" s="15" t="s">
        <v>489</v>
      </c>
      <c r="B14" s="17" t="n">
        <v>5587</v>
      </c>
      <c r="C14" s="18">
        <f>(78.0/B14*100)</f>
        <v/>
      </c>
      <c r="D14" s="19" t="n">
        <v>5509</v>
      </c>
      <c r="E14" s="18" t="n">
        <v>502.83898538</v>
      </c>
      <c r="F14" s="20" t="n">
        <v>6.29290108</v>
      </c>
      <c r="G14" s="18" t="n">
        <v>531.11089607</v>
      </c>
      <c r="H14" s="20" t="n">
        <v>3.10964603</v>
      </c>
      <c r="I14" s="18" t="n">
        <v>542.60624112</v>
      </c>
      <c r="J14" s="20" t="n">
        <v>2.21006078</v>
      </c>
      <c r="K14" s="18" t="n">
        <v>546.36208605</v>
      </c>
      <c r="L14" s="20" t="n">
        <v>3.47208655</v>
      </c>
      <c r="M14" s="18" t="n">
        <v>442.2239505</v>
      </c>
      <c r="N14" s="20" t="n">
        <v>10.16789313</v>
      </c>
      <c r="O14" s="18" t="s">
        <v>481</v>
      </c>
      <c r="P14" s="20" t="s">
        <v>481</v>
      </c>
      <c r="Q14" s="18" t="s">
        <v>481</v>
      </c>
      <c r="R14" s="20" t="s">
        <v>481</v>
      </c>
      <c r="S14" s="18" t="s">
        <v>481</v>
      </c>
      <c r="T14" s="20" t="s">
        <v>481</v>
      </c>
      <c r="U14" s="18" t="n">
        <v>468.40149024</v>
      </c>
      <c r="V14" s="20" t="n">
        <v>16.08233838</v>
      </c>
    </row>
    <row r="15" spans="1:22">
      <c r="A15" s="15" t="s">
        <v>490</v>
      </c>
      <c r="B15" s="17" t="n">
        <v>5882</v>
      </c>
      <c r="C15" s="18">
        <f>(63.0/B15*100)</f>
        <v/>
      </c>
      <c r="D15" s="19" t="n">
        <v>5819</v>
      </c>
      <c r="E15" s="18" t="n">
        <v>509.87343</v>
      </c>
      <c r="F15" s="20" t="n">
        <v>5.04754511</v>
      </c>
      <c r="G15" s="18" t="n">
        <v>532.96628448</v>
      </c>
      <c r="H15" s="20" t="n">
        <v>3.22468151</v>
      </c>
      <c r="I15" s="18" t="n">
        <v>539.69928769</v>
      </c>
      <c r="J15" s="20" t="n">
        <v>2.50675049</v>
      </c>
      <c r="K15" s="18" t="n">
        <v>524.29932631</v>
      </c>
      <c r="L15" s="20" t="n">
        <v>5.79764207</v>
      </c>
      <c r="M15" s="18" t="n">
        <v>442.09252147</v>
      </c>
      <c r="N15" s="20" t="n">
        <v>11.12031367</v>
      </c>
      <c r="O15" s="18" t="s">
        <v>481</v>
      </c>
      <c r="P15" s="20" t="s">
        <v>481</v>
      </c>
      <c r="Q15" s="18" t="s">
        <v>481</v>
      </c>
      <c r="R15" s="20" t="s">
        <v>481</v>
      </c>
      <c r="S15" s="18" t="s">
        <v>481</v>
      </c>
      <c r="T15" s="20" t="s">
        <v>481</v>
      </c>
      <c r="U15" s="18" t="n">
        <v>451.72553008</v>
      </c>
      <c r="V15" s="20" t="n">
        <v>13.5749495</v>
      </c>
    </row>
    <row r="16" spans="1:22">
      <c r="A16" s="15" t="s">
        <v>491</v>
      </c>
      <c r="B16" s="17" t="n">
        <v>6108</v>
      </c>
      <c r="C16" s="18">
        <f>(122.0/B16*100)</f>
        <v/>
      </c>
      <c r="D16" s="19" t="n">
        <v>5986</v>
      </c>
      <c r="E16" s="18" t="n">
        <v>476.95799119</v>
      </c>
      <c r="F16" s="20" t="n">
        <v>3.96850903</v>
      </c>
      <c r="G16" s="18" t="n">
        <v>509.19331478</v>
      </c>
      <c r="H16" s="20" t="n">
        <v>2.70003201</v>
      </c>
      <c r="I16" s="18" t="n">
        <v>519.80543699</v>
      </c>
      <c r="J16" s="20" t="n">
        <v>2.58219223</v>
      </c>
      <c r="K16" s="18" t="n">
        <v>513.4141964200001</v>
      </c>
      <c r="L16" s="20" t="n">
        <v>5.48032856</v>
      </c>
      <c r="M16" s="18" t="n">
        <v>387.14914799</v>
      </c>
      <c r="N16" s="20" t="n">
        <v>6.68985678</v>
      </c>
      <c r="O16" s="18" t="s">
        <v>481</v>
      </c>
      <c r="P16" s="20" t="s">
        <v>481</v>
      </c>
      <c r="Q16" s="18" t="s">
        <v>481</v>
      </c>
      <c r="R16" s="20" t="s">
        <v>481</v>
      </c>
      <c r="S16" s="18" t="s">
        <v>481</v>
      </c>
      <c r="T16" s="20" t="s">
        <v>481</v>
      </c>
      <c r="U16" s="18" t="n">
        <v>377.93223325</v>
      </c>
      <c r="V16" s="20" t="n">
        <v>11.18946104</v>
      </c>
    </row>
    <row r="17" spans="1:22">
      <c r="A17" s="15" t="s">
        <v>492</v>
      </c>
      <c r="B17" s="17" t="n">
        <v>6504</v>
      </c>
      <c r="C17" s="18">
        <f>(1219.0/B17*100)</f>
        <v/>
      </c>
      <c r="D17" s="19" t="n">
        <v>5285</v>
      </c>
      <c r="E17" s="18" t="n">
        <v>484.37595952</v>
      </c>
      <c r="F17" s="20" t="n">
        <v>5.88429015</v>
      </c>
      <c r="G17" s="18" t="n">
        <v>496.83289795</v>
      </c>
      <c r="H17" s="20" t="n">
        <v>4.58831841</v>
      </c>
      <c r="I17" s="18" t="n">
        <v>524.9068009699999</v>
      </c>
      <c r="J17" s="20" t="n">
        <v>2.89804158</v>
      </c>
      <c r="K17" s="18" t="n">
        <v>547.45904316</v>
      </c>
      <c r="L17" s="20" t="n">
        <v>4.39760217</v>
      </c>
      <c r="M17" s="18" t="n">
        <v>421.56457172</v>
      </c>
      <c r="N17" s="20" t="n">
        <v>9.08687791</v>
      </c>
      <c r="O17" s="18" t="s">
        <v>481</v>
      </c>
      <c r="P17" s="20" t="s">
        <v>481</v>
      </c>
      <c r="Q17" s="18" t="s">
        <v>481</v>
      </c>
      <c r="R17" s="20" t="s">
        <v>481</v>
      </c>
      <c r="S17" s="18" t="s">
        <v>481</v>
      </c>
      <c r="T17" s="20" t="s">
        <v>481</v>
      </c>
      <c r="U17" s="18" t="n">
        <v>437.91735119</v>
      </c>
      <c r="V17" s="20" t="n">
        <v>8.558872709999999</v>
      </c>
    </row>
    <row r="18" spans="1:22">
      <c r="A18" s="15" t="s">
        <v>493</v>
      </c>
      <c r="B18" s="17" t="n">
        <v>5532</v>
      </c>
      <c r="C18" s="18">
        <f>(29.0/B18*100)</f>
        <v/>
      </c>
      <c r="D18" s="19" t="n">
        <v>5503</v>
      </c>
      <c r="E18" s="18" t="n">
        <v>422.25272522</v>
      </c>
      <c r="F18" s="20" t="n">
        <v>6.13105359</v>
      </c>
      <c r="G18" s="18" t="n">
        <v>445.47080132</v>
      </c>
      <c r="H18" s="20" t="n">
        <v>4.26305122</v>
      </c>
      <c r="I18" s="18" t="n">
        <v>471.18995876</v>
      </c>
      <c r="J18" s="20" t="n">
        <v>3.70421127</v>
      </c>
      <c r="K18" s="18" t="n">
        <v>485.71986807</v>
      </c>
      <c r="L18" s="20" t="n">
        <v>5.29329793</v>
      </c>
      <c r="M18" s="18" t="n">
        <v>381.70089157</v>
      </c>
      <c r="N18" s="20" t="n">
        <v>7.56899924</v>
      </c>
      <c r="O18" s="18" t="s">
        <v>481</v>
      </c>
      <c r="P18" s="20" t="s">
        <v>481</v>
      </c>
      <c r="Q18" s="18" t="s">
        <v>481</v>
      </c>
      <c r="R18" s="20" t="s">
        <v>481</v>
      </c>
      <c r="S18" s="18" t="s">
        <v>481</v>
      </c>
      <c r="T18" s="20" t="s">
        <v>481</v>
      </c>
      <c r="U18" s="18" t="n">
        <v>368.66126258</v>
      </c>
      <c r="V18" s="20" t="n">
        <v>9.437804180000001</v>
      </c>
    </row>
    <row r="19" spans="1:22">
      <c r="A19" s="15" t="s">
        <v>494</v>
      </c>
      <c r="B19" s="17" t="n">
        <v>5658</v>
      </c>
      <c r="C19" s="18">
        <f>(157.0/B19*100)</f>
        <v/>
      </c>
      <c r="D19" s="19" t="n">
        <v>5501</v>
      </c>
      <c r="E19" s="18" t="n">
        <v>436.97675251</v>
      </c>
      <c r="F19" s="20" t="n">
        <v>5.0998886</v>
      </c>
      <c r="G19" s="18" t="n">
        <v>466.68512688</v>
      </c>
      <c r="H19" s="20" t="n">
        <v>3.49909446</v>
      </c>
      <c r="I19" s="18" t="n">
        <v>494.81853675</v>
      </c>
      <c r="J19" s="20" t="n">
        <v>3.36477674</v>
      </c>
      <c r="K19" s="18" t="n">
        <v>489.06443837</v>
      </c>
      <c r="L19" s="20" t="n">
        <v>6.15253255</v>
      </c>
      <c r="M19" s="18" t="n">
        <v>464.53907426</v>
      </c>
      <c r="N19" s="20" t="n">
        <v>8.377987660000001</v>
      </c>
      <c r="O19" s="18" t="s">
        <v>481</v>
      </c>
      <c r="P19" s="20" t="s">
        <v>481</v>
      </c>
      <c r="Q19" s="18" t="s">
        <v>481</v>
      </c>
      <c r="R19" s="20" t="s">
        <v>481</v>
      </c>
      <c r="S19" s="18" t="s">
        <v>481</v>
      </c>
      <c r="T19" s="20" t="s">
        <v>481</v>
      </c>
      <c r="U19" s="18" t="n">
        <v>412.11590229</v>
      </c>
      <c r="V19" s="20" t="n">
        <v>13.23530046</v>
      </c>
    </row>
    <row r="20" spans="1:22">
      <c r="A20" s="15" t="s">
        <v>495</v>
      </c>
      <c r="B20" s="17" t="n">
        <v>3371</v>
      </c>
      <c r="C20" s="18">
        <f>(75.0/B20*100)</f>
        <v/>
      </c>
      <c r="D20" s="19" t="n">
        <v>3296</v>
      </c>
      <c r="E20" s="18" t="n">
        <v>456.29334999</v>
      </c>
      <c r="F20" s="20" t="n">
        <v>6.38135543</v>
      </c>
      <c r="G20" s="18" t="n">
        <v>483.81656073</v>
      </c>
      <c r="H20" s="20" t="n">
        <v>3.77845837</v>
      </c>
      <c r="I20" s="18" t="n">
        <v>480.08914595</v>
      </c>
      <c r="J20" s="20" t="n">
        <v>2.4074888</v>
      </c>
      <c r="K20" s="18" t="n">
        <v>488.23913337</v>
      </c>
      <c r="L20" s="20" t="n">
        <v>4.85487589</v>
      </c>
      <c r="M20" s="18" t="n">
        <v>408.58539143</v>
      </c>
      <c r="N20" s="20" t="n">
        <v>5.78928272</v>
      </c>
      <c r="O20" s="18" t="s">
        <v>481</v>
      </c>
      <c r="P20" s="20" t="s">
        <v>481</v>
      </c>
      <c r="Q20" s="18" t="s">
        <v>481</v>
      </c>
      <c r="R20" s="20" t="s">
        <v>481</v>
      </c>
      <c r="S20" s="18" t="s">
        <v>481</v>
      </c>
      <c r="T20" s="20" t="s">
        <v>481</v>
      </c>
      <c r="U20" s="18" t="n">
        <v>388.29804716</v>
      </c>
      <c r="V20" s="20" t="n">
        <v>20.97324334</v>
      </c>
    </row>
    <row r="21" spans="1:22">
      <c r="A21" s="15" t="s">
        <v>496</v>
      </c>
      <c r="B21" s="17" t="n">
        <v>5741</v>
      </c>
      <c r="C21" s="18">
        <f>(46.0/B21*100)</f>
        <v/>
      </c>
      <c r="D21" s="19" t="n">
        <v>5695</v>
      </c>
      <c r="E21" s="18" t="n">
        <v>492.18682875</v>
      </c>
      <c r="F21" s="20" t="n">
        <v>4.37581093</v>
      </c>
      <c r="G21" s="18" t="n">
        <v>506.77732157</v>
      </c>
      <c r="H21" s="20" t="n">
        <v>3.43309697</v>
      </c>
      <c r="I21" s="18" t="n">
        <v>512.43830379</v>
      </c>
      <c r="J21" s="20" t="n">
        <v>2.87664795</v>
      </c>
      <c r="K21" s="18" t="n">
        <v>516.08203536</v>
      </c>
      <c r="L21" s="20" t="n">
        <v>3.25315829</v>
      </c>
      <c r="M21" s="18" t="n">
        <v>437.82772767</v>
      </c>
      <c r="N21" s="20" t="n">
        <v>5.1450969</v>
      </c>
      <c r="O21" s="18" t="s">
        <v>481</v>
      </c>
      <c r="P21" s="20" t="s">
        <v>481</v>
      </c>
      <c r="Q21" s="18" t="s">
        <v>481</v>
      </c>
      <c r="R21" s="20" t="s">
        <v>481</v>
      </c>
      <c r="S21" s="18" t="s">
        <v>481</v>
      </c>
      <c r="T21" s="20" t="s">
        <v>481</v>
      </c>
      <c r="U21" s="18" t="n">
        <v>466.83950573</v>
      </c>
      <c r="V21" s="20" t="n">
        <v>13.42794011</v>
      </c>
    </row>
    <row r="22" spans="1:22">
      <c r="A22" s="15" t="s">
        <v>497</v>
      </c>
      <c r="B22" s="17" t="n">
        <v>6598</v>
      </c>
      <c r="C22" s="18">
        <f>(35.0/B22*100)</f>
        <v/>
      </c>
      <c r="D22" s="19" t="n">
        <v>6563</v>
      </c>
      <c r="E22" s="18" t="n">
        <v>454.86695118</v>
      </c>
      <c r="F22" s="20" t="n">
        <v>5.38979004</v>
      </c>
      <c r="G22" s="18" t="n">
        <v>463.95244456</v>
      </c>
      <c r="H22" s="20" t="n">
        <v>4.7708098</v>
      </c>
      <c r="I22" s="18" t="n">
        <v>486.20261931</v>
      </c>
      <c r="J22" s="20" t="n">
        <v>3.90209228</v>
      </c>
      <c r="K22" s="18" t="n">
        <v>491.18413076</v>
      </c>
      <c r="L22" s="20" t="n">
        <v>6.59410319</v>
      </c>
      <c r="M22" s="18" t="n">
        <v>407.42830725</v>
      </c>
      <c r="N22" s="20" t="n">
        <v>13.96595916</v>
      </c>
      <c r="O22" s="18" t="s">
        <v>481</v>
      </c>
      <c r="P22" s="20" t="s">
        <v>481</v>
      </c>
      <c r="Q22" s="18" t="n">
        <v>448.28166515</v>
      </c>
      <c r="R22" s="20" t="n">
        <v>8.782882710000001</v>
      </c>
      <c r="S22" s="18" t="s">
        <v>481</v>
      </c>
      <c r="T22" s="20" t="s">
        <v>481</v>
      </c>
      <c r="U22" s="18" t="n">
        <v>364.72193012</v>
      </c>
      <c r="V22" s="20" t="n">
        <v>12.24110967</v>
      </c>
    </row>
    <row r="23" spans="1:22">
      <c r="A23" s="15" t="s">
        <v>498</v>
      </c>
      <c r="B23" s="17" t="n">
        <v>11583</v>
      </c>
      <c r="C23" s="18">
        <f>(230.0/B23*100)</f>
        <v/>
      </c>
      <c r="D23" s="19" t="n">
        <v>11353</v>
      </c>
      <c r="E23" s="18" t="n">
        <v>456.7516191</v>
      </c>
      <c r="F23" s="20" t="n">
        <v>4.08941082</v>
      </c>
      <c r="G23" s="18" t="n">
        <v>480.2421696</v>
      </c>
      <c r="H23" s="20" t="n">
        <v>3.4661223</v>
      </c>
      <c r="I23" s="18" t="n">
        <v>491.64484045</v>
      </c>
      <c r="J23" s="20" t="n">
        <v>2.90394043</v>
      </c>
      <c r="K23" s="18" t="n">
        <v>498.66997549</v>
      </c>
      <c r="L23" s="20" t="n">
        <v>4.84776122</v>
      </c>
      <c r="M23" s="18" t="n">
        <v>437.87034305</v>
      </c>
      <c r="N23" s="20" t="n">
        <v>5.22144945</v>
      </c>
      <c r="O23" s="18" t="s">
        <v>481</v>
      </c>
      <c r="P23" s="20" t="s">
        <v>481</v>
      </c>
      <c r="Q23" s="18" t="s">
        <v>481</v>
      </c>
      <c r="R23" s="20" t="s">
        <v>481</v>
      </c>
      <c r="S23" s="18" t="s">
        <v>481</v>
      </c>
      <c r="T23" s="20" t="s">
        <v>481</v>
      </c>
      <c r="U23" s="18" t="n">
        <v>418.83937299</v>
      </c>
      <c r="V23" s="20" t="n">
        <v>9.66908774</v>
      </c>
    </row>
    <row r="24" spans="1:22">
      <c r="A24" s="15" t="s">
        <v>499</v>
      </c>
      <c r="B24" s="17" t="n">
        <v>6647</v>
      </c>
      <c r="C24" s="18">
        <f>(7.0/B24*100)</f>
        <v/>
      </c>
      <c r="D24" s="19" t="n">
        <v>6640</v>
      </c>
      <c r="E24" s="18" t="n">
        <v>481.94091007</v>
      </c>
      <c r="F24" s="20" t="n">
        <v>7.8084835</v>
      </c>
      <c r="G24" s="18" t="n">
        <v>501.29872132</v>
      </c>
      <c r="H24" s="20" t="n">
        <v>6.18081485</v>
      </c>
      <c r="I24" s="18" t="n">
        <v>532.06661178</v>
      </c>
      <c r="J24" s="20" t="n">
        <v>3.25496546</v>
      </c>
      <c r="K24" s="18" t="n">
        <v>554.41677669</v>
      </c>
      <c r="L24" s="20" t="n">
        <v>3.28794018</v>
      </c>
      <c r="M24" s="18" t="n">
        <v>486.12605385</v>
      </c>
      <c r="N24" s="20" t="n">
        <v>15.32000093</v>
      </c>
      <c r="O24" s="18" t="s">
        <v>481</v>
      </c>
      <c r="P24" s="20" t="s">
        <v>481</v>
      </c>
      <c r="Q24" s="18" t="s">
        <v>481</v>
      </c>
      <c r="R24" s="20" t="s">
        <v>481</v>
      </c>
      <c r="S24" s="18" t="s">
        <v>481</v>
      </c>
      <c r="T24" s="20" t="s">
        <v>481</v>
      </c>
      <c r="U24" s="18" t="n">
        <v>494.57352586</v>
      </c>
      <c r="V24" s="20" t="n">
        <v>15.33703682</v>
      </c>
    </row>
    <row r="25" spans="1:22">
      <c r="A25" s="15" t="s">
        <v>500</v>
      </c>
      <c r="B25" s="17" t="n">
        <v>5581</v>
      </c>
      <c r="C25" s="18">
        <f>(25.0/B25*100)</f>
        <v/>
      </c>
      <c r="D25" s="19" t="n">
        <v>5556</v>
      </c>
      <c r="E25" s="18" t="n">
        <v>501.40828681</v>
      </c>
      <c r="F25" s="20" t="n">
        <v>8.99418395</v>
      </c>
      <c r="G25" s="18" t="n">
        <v>519.50803466</v>
      </c>
      <c r="H25" s="20" t="n">
        <v>4.49097989</v>
      </c>
      <c r="I25" s="18" t="n">
        <v>528.86799338</v>
      </c>
      <c r="J25" s="20" t="n">
        <v>3.13413786</v>
      </c>
      <c r="K25" s="18" t="n">
        <v>517.42333277</v>
      </c>
      <c r="L25" s="20" t="n">
        <v>4.8362197</v>
      </c>
      <c r="M25" s="18" t="n">
        <v>429.87203302</v>
      </c>
      <c r="N25" s="20" t="n">
        <v>5.01052425</v>
      </c>
      <c r="O25" s="18" t="s">
        <v>481</v>
      </c>
      <c r="P25" s="20" t="s">
        <v>481</v>
      </c>
      <c r="Q25" s="18" t="s">
        <v>481</v>
      </c>
      <c r="R25" s="20" t="s">
        <v>481</v>
      </c>
      <c r="S25" s="18" t="s">
        <v>481</v>
      </c>
      <c r="T25" s="20" t="s">
        <v>481</v>
      </c>
      <c r="U25" s="18" t="n">
        <v>487.90852643</v>
      </c>
      <c r="V25" s="20" t="n">
        <v>22.31158475</v>
      </c>
    </row>
    <row r="26" spans="1:22">
      <c r="A26" s="15" t="s">
        <v>501</v>
      </c>
      <c r="B26" s="17" t="n">
        <v>4869</v>
      </c>
      <c r="C26" s="18">
        <f>(53.0/B26*100)</f>
        <v/>
      </c>
      <c r="D26" s="19" t="n">
        <v>4816</v>
      </c>
      <c r="E26" s="18" t="n">
        <v>468.65211321</v>
      </c>
      <c r="F26" s="20" t="n">
        <v>4.28004284</v>
      </c>
      <c r="G26" s="18" t="n">
        <v>494.90695253</v>
      </c>
      <c r="H26" s="20" t="n">
        <v>2.94299922</v>
      </c>
      <c r="I26" s="18" t="n">
        <v>499.41642227</v>
      </c>
      <c r="J26" s="20" t="n">
        <v>2.01815996</v>
      </c>
      <c r="K26" s="18" t="n">
        <v>492.15474822</v>
      </c>
      <c r="L26" s="20" t="n">
        <v>4.63275469</v>
      </c>
      <c r="M26" s="18" t="n">
        <v>453.17995147</v>
      </c>
      <c r="N26" s="20" t="n">
        <v>6.03698686</v>
      </c>
      <c r="O26" s="18" t="s">
        <v>481</v>
      </c>
      <c r="P26" s="20" t="s">
        <v>481</v>
      </c>
      <c r="Q26" s="18" t="s">
        <v>481</v>
      </c>
      <c r="R26" s="20" t="s">
        <v>481</v>
      </c>
      <c r="S26" s="18" t="s">
        <v>481</v>
      </c>
      <c r="T26" s="20" t="s">
        <v>481</v>
      </c>
      <c r="U26" s="18" t="n">
        <v>433.17593675</v>
      </c>
      <c r="V26" s="20" t="n">
        <v>14.21036687</v>
      </c>
    </row>
    <row r="27" spans="1:22">
      <c r="A27" s="15" t="s">
        <v>502</v>
      </c>
      <c r="B27" s="17" t="n">
        <v>5299</v>
      </c>
      <c r="C27" s="18">
        <f>(52.0/B27*100)</f>
        <v/>
      </c>
      <c r="D27" s="19" t="n">
        <v>5247</v>
      </c>
      <c r="E27" s="18" t="n">
        <v>458.94494186</v>
      </c>
      <c r="F27" s="20" t="n">
        <v>3.47805442</v>
      </c>
      <c r="G27" s="18" t="n">
        <v>472.03920194</v>
      </c>
      <c r="H27" s="20" t="n">
        <v>3.60201759</v>
      </c>
      <c r="I27" s="18" t="n">
        <v>501.66271798</v>
      </c>
      <c r="J27" s="20" t="n">
        <v>1.96138611</v>
      </c>
      <c r="K27" s="18" t="n">
        <v>518.37798248</v>
      </c>
      <c r="L27" s="20" t="n">
        <v>3.50099185</v>
      </c>
      <c r="M27" s="18" t="n">
        <v>418.40895501</v>
      </c>
      <c r="N27" s="20" t="n">
        <v>3.29090457</v>
      </c>
      <c r="O27" s="18" t="s">
        <v>481</v>
      </c>
      <c r="P27" s="20" t="s">
        <v>481</v>
      </c>
      <c r="Q27" s="18" t="s">
        <v>481</v>
      </c>
      <c r="R27" s="20" t="s">
        <v>481</v>
      </c>
      <c r="S27" s="18" t="s">
        <v>481</v>
      </c>
      <c r="T27" s="20" t="s">
        <v>481</v>
      </c>
      <c r="U27" s="18" t="n">
        <v>390.53206998</v>
      </c>
      <c r="V27" s="20" t="n">
        <v>7.52079086</v>
      </c>
    </row>
    <row r="28" spans="1:22">
      <c r="A28" s="15" t="s">
        <v>503</v>
      </c>
      <c r="B28" s="17" t="n">
        <v>7568</v>
      </c>
      <c r="C28" s="18">
        <f>(179.0/B28*100)</f>
        <v/>
      </c>
      <c r="D28" s="19" t="n">
        <v>7389</v>
      </c>
      <c r="E28" s="18" t="n">
        <v>395.36224427</v>
      </c>
      <c r="F28" s="20" t="n">
        <v>4.51512766</v>
      </c>
      <c r="G28" s="18" t="n">
        <v>420.10734503</v>
      </c>
      <c r="H28" s="20" t="n">
        <v>2.85354771</v>
      </c>
      <c r="I28" s="18" t="n">
        <v>419.1848687</v>
      </c>
      <c r="J28" s="20" t="n">
        <v>2.26935373</v>
      </c>
      <c r="K28" s="18" t="n">
        <v>423.13247846</v>
      </c>
      <c r="L28" s="20" t="n">
        <v>3.60639553</v>
      </c>
      <c r="M28" s="18" t="n">
        <v>420.93356818</v>
      </c>
      <c r="N28" s="20" t="n">
        <v>11.19336795</v>
      </c>
      <c r="O28" s="18" t="s">
        <v>481</v>
      </c>
      <c r="P28" s="20" t="s">
        <v>481</v>
      </c>
      <c r="Q28" s="18" t="s">
        <v>481</v>
      </c>
      <c r="R28" s="20" t="s">
        <v>481</v>
      </c>
      <c r="S28" s="18" t="s">
        <v>481</v>
      </c>
      <c r="T28" s="20" t="s">
        <v>481</v>
      </c>
      <c r="U28" s="18" t="n">
        <v>381.40651216</v>
      </c>
      <c r="V28" s="20" t="n">
        <v>8.87184553</v>
      </c>
    </row>
    <row r="29" spans="1:22">
      <c r="A29" s="15" t="s">
        <v>504</v>
      </c>
      <c r="B29" s="17" t="n">
        <v>5385</v>
      </c>
      <c r="C29" s="18">
        <f>(30.0/B29*100)</f>
        <v/>
      </c>
      <c r="D29" s="19" t="n">
        <v>5355</v>
      </c>
      <c r="E29" s="18" t="n">
        <v>463.18434335</v>
      </c>
      <c r="F29" s="20" t="n">
        <v>6.78743676</v>
      </c>
      <c r="G29" s="18" t="n">
        <v>501.78134658</v>
      </c>
      <c r="H29" s="20" t="n">
        <v>3.66640963</v>
      </c>
      <c r="I29" s="18" t="n">
        <v>523.38285274</v>
      </c>
      <c r="J29" s="20" t="n">
        <v>2.65488072</v>
      </c>
      <c r="K29" s="18" t="n">
        <v>514.7330156100001</v>
      </c>
      <c r="L29" s="20" t="n">
        <v>5.90192921</v>
      </c>
      <c r="M29" s="18" t="n">
        <v>493.84777481</v>
      </c>
      <c r="N29" s="20" t="n">
        <v>4.79600299</v>
      </c>
      <c r="O29" s="18" t="s">
        <v>481</v>
      </c>
      <c r="P29" s="20" t="s">
        <v>481</v>
      </c>
      <c r="Q29" s="18" t="s">
        <v>481</v>
      </c>
      <c r="R29" s="20" t="s">
        <v>481</v>
      </c>
      <c r="S29" s="18" t="s">
        <v>481</v>
      </c>
      <c r="T29" s="20" t="s">
        <v>481</v>
      </c>
      <c r="U29" s="18" t="n">
        <v>432.39156548</v>
      </c>
      <c r="V29" s="20" t="n">
        <v>14.22925727</v>
      </c>
    </row>
    <row r="30" spans="1:22">
      <c r="A30" s="15" t="s">
        <v>505</v>
      </c>
      <c r="B30" s="17" t="n">
        <v>4520</v>
      </c>
      <c r="C30" s="18">
        <f>(144.0/B30*100)</f>
        <v/>
      </c>
      <c r="D30" s="19" t="n">
        <v>4376</v>
      </c>
      <c r="E30" s="18" t="n">
        <v>504.82406526</v>
      </c>
      <c r="F30" s="20" t="n">
        <v>4.29994546</v>
      </c>
      <c r="G30" s="18" t="n">
        <v>518.28293588</v>
      </c>
      <c r="H30" s="20" t="n">
        <v>3.53476509</v>
      </c>
      <c r="I30" s="18" t="n">
        <v>534.25327106</v>
      </c>
      <c r="J30" s="20" t="n">
        <v>3.26268891</v>
      </c>
      <c r="K30" s="18" t="n">
        <v>543.20956735</v>
      </c>
      <c r="L30" s="20" t="n">
        <v>4.48758231</v>
      </c>
      <c r="M30" s="18" t="n">
        <v>420.79775038</v>
      </c>
      <c r="N30" s="20" t="n">
        <v>5.72172312</v>
      </c>
      <c r="O30" s="18" t="s">
        <v>481</v>
      </c>
      <c r="P30" s="20" t="s">
        <v>481</v>
      </c>
      <c r="Q30" s="18" t="s">
        <v>481</v>
      </c>
      <c r="R30" s="20" t="s">
        <v>481</v>
      </c>
      <c r="S30" s="18" t="s">
        <v>481</v>
      </c>
      <c r="T30" s="20" t="s">
        <v>481</v>
      </c>
      <c r="U30" s="18" t="n">
        <v>427.77831697</v>
      </c>
      <c r="V30" s="20" t="n">
        <v>13.04722883</v>
      </c>
    </row>
    <row r="31" spans="1:22">
      <c r="A31" s="15" t="s">
        <v>506</v>
      </c>
      <c r="B31" s="17" t="n">
        <v>5456</v>
      </c>
      <c r="C31" s="18">
        <f>(135.0/B31*100)</f>
        <v/>
      </c>
      <c r="D31" s="19" t="n">
        <v>5321</v>
      </c>
      <c r="E31" s="18" t="n">
        <v>463.20252275</v>
      </c>
      <c r="F31" s="20" t="n">
        <v>6.63532001</v>
      </c>
      <c r="G31" s="18" t="n">
        <v>492.05798483</v>
      </c>
      <c r="H31" s="20" t="n">
        <v>3.92147966</v>
      </c>
      <c r="I31" s="18" t="n">
        <v>508.9337096</v>
      </c>
      <c r="J31" s="20" t="n">
        <v>2.5060634</v>
      </c>
      <c r="K31" s="18" t="n">
        <v>506.26419078</v>
      </c>
      <c r="L31" s="20" t="n">
        <v>4.06481495</v>
      </c>
      <c r="M31" s="18" t="s">
        <v>481</v>
      </c>
      <c r="N31" s="20" t="s">
        <v>481</v>
      </c>
      <c r="O31" s="18" t="s">
        <v>481</v>
      </c>
      <c r="P31" s="20" t="s">
        <v>481</v>
      </c>
      <c r="Q31" s="18" t="s">
        <v>481</v>
      </c>
      <c r="R31" s="20" t="s">
        <v>481</v>
      </c>
      <c r="S31" s="18" t="s">
        <v>481</v>
      </c>
      <c r="T31" s="20" t="s">
        <v>481</v>
      </c>
      <c r="U31" s="18" t="n">
        <v>405.17517825</v>
      </c>
      <c r="V31" s="20" t="n">
        <v>8.57288554</v>
      </c>
    </row>
    <row r="32" spans="1:22">
      <c r="A32" s="15" t="s">
        <v>507</v>
      </c>
      <c r="B32" s="17" t="n">
        <v>4478</v>
      </c>
      <c r="C32" s="18">
        <f>(6.0/B32*100)</f>
        <v/>
      </c>
      <c r="D32" s="19" t="n">
        <v>4472</v>
      </c>
      <c r="E32" s="18" t="n">
        <v>475.52481063</v>
      </c>
      <c r="F32" s="20" t="n">
        <v>5.68559626</v>
      </c>
      <c r="G32" s="18" t="n">
        <v>496.39057655</v>
      </c>
      <c r="H32" s="20" t="n">
        <v>3.17150954</v>
      </c>
      <c r="I32" s="18" t="n">
        <v>510.26002565</v>
      </c>
      <c r="J32" s="20" t="n">
        <v>2.87120371</v>
      </c>
      <c r="K32" s="18" t="n">
        <v>506.62481998</v>
      </c>
      <c r="L32" s="20" t="n">
        <v>4.95063796</v>
      </c>
      <c r="M32" s="18" t="n">
        <v>412.90383158</v>
      </c>
      <c r="N32" s="20" t="n">
        <v>11.66737955</v>
      </c>
      <c r="O32" s="18" t="s">
        <v>481</v>
      </c>
      <c r="P32" s="20" t="s">
        <v>481</v>
      </c>
      <c r="Q32" s="18" t="s">
        <v>481</v>
      </c>
      <c r="R32" s="20" t="s">
        <v>481</v>
      </c>
      <c r="S32" s="18" t="s">
        <v>481</v>
      </c>
      <c r="T32" s="20" t="s">
        <v>481</v>
      </c>
      <c r="U32" s="18" t="n">
        <v>419.68829353</v>
      </c>
      <c r="V32" s="20" t="n">
        <v>19.29900066</v>
      </c>
    </row>
    <row r="33" spans="1:22">
      <c r="A33" s="15" t="s">
        <v>508</v>
      </c>
      <c r="B33" s="17" t="n">
        <v>7325</v>
      </c>
      <c r="C33" s="18">
        <f>(78.0/B33*100)</f>
        <v/>
      </c>
      <c r="D33" s="19" t="n">
        <v>7247</v>
      </c>
      <c r="E33" s="18" t="n">
        <v>476.56077386</v>
      </c>
      <c r="F33" s="20" t="n">
        <v>6.02688484</v>
      </c>
      <c r="G33" s="18" t="n">
        <v>496.19211719</v>
      </c>
      <c r="H33" s="20" t="n">
        <v>5.70236534</v>
      </c>
      <c r="I33" s="18" t="n">
        <v>509.72892013</v>
      </c>
      <c r="J33" s="20" t="n">
        <v>3.22405825</v>
      </c>
      <c r="K33" s="18" t="n">
        <v>521.23411488</v>
      </c>
      <c r="L33" s="20" t="n">
        <v>4.52344158</v>
      </c>
      <c r="M33" s="18" t="n">
        <v>493.26536346</v>
      </c>
      <c r="N33" s="20" t="n">
        <v>2.74241819</v>
      </c>
      <c r="O33" s="18" t="s">
        <v>481</v>
      </c>
      <c r="P33" s="20" t="s">
        <v>481</v>
      </c>
      <c r="Q33" s="18" t="s">
        <v>481</v>
      </c>
      <c r="R33" s="20" t="s">
        <v>481</v>
      </c>
      <c r="S33" s="18" t="s">
        <v>481</v>
      </c>
      <c r="T33" s="20" t="s">
        <v>481</v>
      </c>
      <c r="U33" s="18" t="n">
        <v>451.26357795</v>
      </c>
      <c r="V33" s="20" t="n">
        <v>10.90449561</v>
      </c>
    </row>
    <row r="34" spans="1:22">
      <c r="A34" s="15" t="s">
        <v>509</v>
      </c>
      <c r="B34" s="17" t="n">
        <v>6350</v>
      </c>
      <c r="C34" s="18">
        <f>(94.0/B34*100)</f>
        <v/>
      </c>
      <c r="D34" s="19" t="n">
        <v>6256</v>
      </c>
      <c r="E34" s="18" t="n">
        <v>420.22799306</v>
      </c>
      <c r="F34" s="20" t="n">
        <v>5.87991287</v>
      </c>
      <c r="G34" s="18" t="n">
        <v>450.16949147</v>
      </c>
      <c r="H34" s="20" t="n">
        <v>3.34551616</v>
      </c>
      <c r="I34" s="18" t="n">
        <v>481.06845718</v>
      </c>
      <c r="J34" s="20" t="n">
        <v>3.02464371</v>
      </c>
      <c r="K34" s="18" t="n">
        <v>490.1788548</v>
      </c>
      <c r="L34" s="20" t="n">
        <v>4.05394302</v>
      </c>
      <c r="M34" s="18" t="n">
        <v>414.13782789</v>
      </c>
      <c r="N34" s="20" t="n">
        <v>11.41550076</v>
      </c>
      <c r="O34" s="18" t="s">
        <v>481</v>
      </c>
      <c r="P34" s="20" t="s">
        <v>481</v>
      </c>
      <c r="Q34" s="18" t="s">
        <v>481</v>
      </c>
      <c r="R34" s="20" t="s">
        <v>481</v>
      </c>
      <c r="S34" s="18" t="s">
        <v>481</v>
      </c>
      <c r="T34" s="20" t="s">
        <v>481</v>
      </c>
      <c r="U34" s="18" t="n">
        <v>347.90929072</v>
      </c>
      <c r="V34" s="20" t="n">
        <v>9.53956575</v>
      </c>
    </row>
    <row r="35" spans="1:22">
      <c r="A35" s="15" t="s">
        <v>510</v>
      </c>
      <c r="B35" s="17" t="n">
        <v>6406</v>
      </c>
      <c r="C35" s="18">
        <f>(50.0/B35*100)</f>
        <v/>
      </c>
      <c r="D35" s="19" t="n">
        <v>6356</v>
      </c>
      <c r="E35" s="18" t="n">
        <v>475.16388689</v>
      </c>
      <c r="F35" s="20" t="n">
        <v>6.5885766</v>
      </c>
      <c r="G35" s="18" t="n">
        <v>496.64192421</v>
      </c>
      <c r="H35" s="20" t="n">
        <v>4.70923655</v>
      </c>
      <c r="I35" s="18" t="n">
        <v>511.10865941</v>
      </c>
      <c r="J35" s="20" t="n">
        <v>3.93022652</v>
      </c>
      <c r="K35" s="18" t="n">
        <v>528.97756086</v>
      </c>
      <c r="L35" s="20" t="n">
        <v>6.27841761</v>
      </c>
      <c r="M35" s="18" t="n">
        <v>517.72546076</v>
      </c>
      <c r="N35" s="20" t="n">
        <v>1.68854854</v>
      </c>
      <c r="O35" s="18" t="s">
        <v>481</v>
      </c>
      <c r="P35" s="20" t="s">
        <v>481</v>
      </c>
      <c r="Q35" s="18" t="s">
        <v>481</v>
      </c>
      <c r="R35" s="20" t="s">
        <v>481</v>
      </c>
      <c r="S35" s="18" t="s">
        <v>481</v>
      </c>
      <c r="T35" s="20" t="s">
        <v>481</v>
      </c>
      <c r="U35" s="18" t="n">
        <v>416.12865935</v>
      </c>
      <c r="V35" s="20" t="n">
        <v>12.21865065</v>
      </c>
    </row>
    <row r="36" spans="1:22">
      <c r="A36" s="15" t="s">
        <v>511</v>
      </c>
      <c r="B36" s="17" t="n">
        <v>6736</v>
      </c>
      <c r="C36" s="18">
        <f>(41.0/B36*100)</f>
        <v/>
      </c>
      <c r="D36" s="19" t="n">
        <v>6695</v>
      </c>
      <c r="E36" s="18" t="n">
        <v>476.62297647</v>
      </c>
      <c r="F36" s="20" t="n">
        <v>5.23884324</v>
      </c>
      <c r="G36" s="18" t="n">
        <v>494.37300297</v>
      </c>
      <c r="H36" s="20" t="n">
        <v>3.53052264</v>
      </c>
      <c r="I36" s="18" t="n">
        <v>502.03507312</v>
      </c>
      <c r="J36" s="20" t="n">
        <v>2.42286829</v>
      </c>
      <c r="K36" s="18" t="n">
        <v>507.9285257</v>
      </c>
      <c r="L36" s="20" t="n">
        <v>4.34778031</v>
      </c>
      <c r="M36" s="18" t="n">
        <v>471.48512785</v>
      </c>
      <c r="N36" s="20" t="n">
        <v>3.1941669</v>
      </c>
      <c r="O36" s="18" t="s">
        <v>481</v>
      </c>
      <c r="P36" s="20" t="s">
        <v>481</v>
      </c>
      <c r="Q36" s="18" t="s">
        <v>481</v>
      </c>
      <c r="R36" s="20" t="s">
        <v>481</v>
      </c>
      <c r="S36" s="18" t="s">
        <v>481</v>
      </c>
      <c r="T36" s="20" t="s">
        <v>481</v>
      </c>
      <c r="U36" s="18" t="n">
        <v>434.44014247</v>
      </c>
      <c r="V36" s="20" t="n">
        <v>11.4432674</v>
      </c>
    </row>
    <row r="37" spans="1:22">
      <c r="A37" s="15" t="s">
        <v>512</v>
      </c>
      <c r="B37" s="17" t="n">
        <v>5458</v>
      </c>
      <c r="C37" s="18">
        <f>(86.0/B37*100)</f>
        <v/>
      </c>
      <c r="D37" s="19" t="n">
        <v>5372</v>
      </c>
      <c r="E37" s="18" t="n">
        <v>469.40564158</v>
      </c>
      <c r="F37" s="20" t="n">
        <v>5.78381466</v>
      </c>
      <c r="G37" s="18" t="n">
        <v>493.18504705</v>
      </c>
      <c r="H37" s="20" t="n">
        <v>4.04953019</v>
      </c>
      <c r="I37" s="18" t="n">
        <v>508.17925365</v>
      </c>
      <c r="J37" s="20" t="n">
        <v>3.4719838</v>
      </c>
      <c r="K37" s="18" t="n">
        <v>505.96331568</v>
      </c>
      <c r="L37" s="20" t="n">
        <v>5.94855755</v>
      </c>
      <c r="M37" s="18" t="n">
        <v>390.41637664</v>
      </c>
      <c r="N37" s="20" t="n">
        <v>7.93034407</v>
      </c>
      <c r="O37" s="18" t="s">
        <v>481</v>
      </c>
      <c r="P37" s="20" t="s">
        <v>481</v>
      </c>
      <c r="Q37" s="18" t="s">
        <v>481</v>
      </c>
      <c r="R37" s="20" t="s">
        <v>481</v>
      </c>
      <c r="S37" s="18" t="s">
        <v>481</v>
      </c>
      <c r="T37" s="20" t="s">
        <v>481</v>
      </c>
      <c r="U37" s="18" t="n">
        <v>399.43362372</v>
      </c>
      <c r="V37" s="20" t="n">
        <v>9.974918880000001</v>
      </c>
    </row>
    <row r="38" spans="1:22">
      <c r="A38" s="15" t="s">
        <v>513</v>
      </c>
      <c r="B38" s="17" t="n">
        <v>5860</v>
      </c>
      <c r="C38" s="18">
        <f>(20.0/B38*100)</f>
        <v/>
      </c>
      <c r="D38" s="19" t="n">
        <v>5840</v>
      </c>
      <c r="E38" s="18" t="n">
        <v>481.89456246</v>
      </c>
      <c r="F38" s="20" t="n">
        <v>5.82836399</v>
      </c>
      <c r="G38" s="18" t="n">
        <v>502.47145005</v>
      </c>
      <c r="H38" s="20" t="n">
        <v>4.74374399</v>
      </c>
      <c r="I38" s="18" t="n">
        <v>520.6223301700001</v>
      </c>
      <c r="J38" s="20" t="n">
        <v>3.35119211</v>
      </c>
      <c r="K38" s="18" t="n">
        <v>524.7389693</v>
      </c>
      <c r="L38" s="20" t="n">
        <v>4.74344667</v>
      </c>
      <c r="M38" s="18" t="n">
        <v>464.66093895</v>
      </c>
      <c r="N38" s="20" t="n">
        <v>6.12978698</v>
      </c>
      <c r="O38" s="18" t="s">
        <v>481</v>
      </c>
      <c r="P38" s="20" t="s">
        <v>481</v>
      </c>
      <c r="Q38" s="18" t="s">
        <v>481</v>
      </c>
      <c r="R38" s="20" t="s">
        <v>481</v>
      </c>
      <c r="S38" s="18" t="s">
        <v>481</v>
      </c>
      <c r="T38" s="20" t="s">
        <v>481</v>
      </c>
      <c r="U38" s="18" t="n">
        <v>438.45398586</v>
      </c>
      <c r="V38" s="20" t="n">
        <v>10.45928349</v>
      </c>
    </row>
    <row r="39" spans="1:22">
      <c r="A39" s="15" t="s">
        <v>514</v>
      </c>
      <c r="B39" s="17" t="n">
        <v>5895</v>
      </c>
      <c r="C39" s="18">
        <f>(33.0/B39*100)</f>
        <v/>
      </c>
      <c r="D39" s="19" t="n">
        <v>5862</v>
      </c>
      <c r="E39" s="18" t="n">
        <v>400.12219878</v>
      </c>
      <c r="F39" s="20" t="n">
        <v>5.97840603</v>
      </c>
      <c r="G39" s="18" t="n">
        <v>430.3296568</v>
      </c>
      <c r="H39" s="20" t="n">
        <v>4.44064107</v>
      </c>
      <c r="I39" s="18" t="n">
        <v>435.10111009</v>
      </c>
      <c r="J39" s="20" t="n">
        <v>4.14865645</v>
      </c>
      <c r="K39" s="18" t="n">
        <v>437.68194253</v>
      </c>
      <c r="L39" s="20" t="n">
        <v>6.37510315</v>
      </c>
      <c r="M39" s="18" t="n">
        <v>385.47949857</v>
      </c>
      <c r="N39" s="20" t="n">
        <v>4.83386138</v>
      </c>
      <c r="O39" s="18" t="s">
        <v>481</v>
      </c>
      <c r="P39" s="20" t="s">
        <v>481</v>
      </c>
      <c r="Q39" s="18" t="s">
        <v>481</v>
      </c>
      <c r="R39" s="20" t="s">
        <v>481</v>
      </c>
      <c r="S39" s="18" t="s">
        <v>481</v>
      </c>
      <c r="T39" s="20" t="s">
        <v>481</v>
      </c>
      <c r="U39" s="18" t="n">
        <v>361.66793274</v>
      </c>
      <c r="V39" s="20" t="n">
        <v>7.54902142</v>
      </c>
    </row>
    <row r="40" spans="1:22">
      <c r="A40" s="15" t="s">
        <v>515</v>
      </c>
      <c r="B40" s="17" t="n">
        <v>14157</v>
      </c>
      <c r="C40" s="18">
        <f>(352.0/B40*100)</f>
        <v/>
      </c>
      <c r="D40" s="19" t="n">
        <v>13805</v>
      </c>
      <c r="E40" s="18" t="n">
        <v>482.27841908</v>
      </c>
      <c r="F40" s="20" t="n">
        <v>4.19137992</v>
      </c>
      <c r="G40" s="18" t="n">
        <v>508.05956104</v>
      </c>
      <c r="H40" s="20" t="n">
        <v>3.9580353</v>
      </c>
      <c r="I40" s="18" t="n">
        <v>524.05109378</v>
      </c>
      <c r="J40" s="20" t="n">
        <v>2.90992162</v>
      </c>
      <c r="K40" s="18" t="n">
        <v>536.9989071799999</v>
      </c>
      <c r="L40" s="20" t="n">
        <v>4.52149121</v>
      </c>
      <c r="M40" s="18" t="n">
        <v>416.91840949</v>
      </c>
      <c r="N40" s="20" t="n">
        <v>5.41821047</v>
      </c>
      <c r="O40" s="18" t="s">
        <v>481</v>
      </c>
      <c r="P40" s="20" t="s">
        <v>481</v>
      </c>
      <c r="Q40" s="18" t="s">
        <v>481</v>
      </c>
      <c r="R40" s="20" t="s">
        <v>481</v>
      </c>
      <c r="S40" s="18" t="s">
        <v>481</v>
      </c>
      <c r="T40" s="20" t="s">
        <v>481</v>
      </c>
      <c r="U40" s="18" t="n">
        <v>408.13620387</v>
      </c>
      <c r="V40" s="20" t="n">
        <v>11.6950637</v>
      </c>
    </row>
    <row r="41" spans="1:22">
      <c r="A41" s="15" t="s">
        <v>516</v>
      </c>
      <c r="B41" s="17" t="n">
        <v>5712</v>
      </c>
      <c r="C41" s="18">
        <f>(49.0/B41*100)</f>
        <v/>
      </c>
      <c r="D41" s="19" t="n">
        <v>5663</v>
      </c>
      <c r="E41" s="18" t="n">
        <v>458.8898648</v>
      </c>
      <c r="F41" s="20" t="n">
        <v>5.7709482</v>
      </c>
      <c r="G41" s="18" t="n">
        <v>480.148182</v>
      </c>
      <c r="H41" s="20" t="n">
        <v>4.39519966</v>
      </c>
      <c r="I41" s="18" t="n">
        <v>504.33736273</v>
      </c>
      <c r="J41" s="20" t="n">
        <v>3.03316431</v>
      </c>
      <c r="K41" s="18" t="n">
        <v>520.34785271</v>
      </c>
      <c r="L41" s="20" t="n">
        <v>3.91378694</v>
      </c>
      <c r="M41" s="18" t="n">
        <v>459.44925532</v>
      </c>
      <c r="N41" s="20" t="n">
        <v>6.97383659</v>
      </c>
      <c r="O41" s="18" t="s">
        <v>481</v>
      </c>
      <c r="P41" s="20" t="s">
        <v>481</v>
      </c>
      <c r="Q41" s="18" t="s">
        <v>481</v>
      </c>
      <c r="R41" s="20" t="s">
        <v>481</v>
      </c>
      <c r="S41" s="18" t="s">
        <v>481</v>
      </c>
      <c r="T41" s="20" t="s">
        <v>481</v>
      </c>
      <c r="U41" s="18" t="n">
        <v>427.17435104</v>
      </c>
      <c r="V41" s="20" t="n">
        <v>17.40018686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368.16294675</v>
      </c>
      <c r="F45" s="20" t="n">
        <v>3.88751989</v>
      </c>
      <c r="G45" s="18" t="n">
        <v>376.03999376</v>
      </c>
      <c r="H45" s="20" t="n">
        <v>4.05735559</v>
      </c>
      <c r="I45" s="18" t="n">
        <v>380.34592896</v>
      </c>
      <c r="J45" s="20" t="n">
        <v>2.84296413</v>
      </c>
      <c r="K45" s="18" t="n">
        <v>377.36259235</v>
      </c>
      <c r="L45" s="20" t="n">
        <v>4.18484428</v>
      </c>
      <c r="M45" s="18" t="s">
        <v>481</v>
      </c>
      <c r="N45" s="20" t="s">
        <v>481</v>
      </c>
      <c r="O45" s="18" t="s">
        <v>481</v>
      </c>
      <c r="P45" s="20" t="s">
        <v>481</v>
      </c>
      <c r="Q45" s="18" t="n">
        <v>420.522</v>
      </c>
      <c r="R45" s="20" t="n">
        <v>22.59220411</v>
      </c>
      <c r="S45" s="18" t="n">
        <v>354.6195554</v>
      </c>
      <c r="T45" s="20" t="n">
        <v>14.39015601</v>
      </c>
      <c r="U45" s="18" t="n">
        <v>346.09290271</v>
      </c>
      <c r="V45" s="20" t="n">
        <v>6.2613921</v>
      </c>
    </row>
    <row r="46" spans="1:22">
      <c r="A46" s="15" t="s">
        <v>521</v>
      </c>
      <c r="B46" s="17" t="n">
        <v>23141</v>
      </c>
      <c r="C46" s="18">
        <f>(1816.0/B46*100)</f>
        <v/>
      </c>
      <c r="D46" s="19" t="n">
        <v>21325</v>
      </c>
      <c r="E46" s="18" t="n">
        <v>381.39444552</v>
      </c>
      <c r="F46" s="20" t="n">
        <v>2.84109488</v>
      </c>
      <c r="G46" s="18" t="n">
        <v>403.83995246</v>
      </c>
      <c r="H46" s="20" t="n">
        <v>2.91576049</v>
      </c>
      <c r="I46" s="18" t="n">
        <v>429.75282337</v>
      </c>
      <c r="J46" s="20" t="n">
        <v>2.8326495</v>
      </c>
      <c r="K46" s="18" t="n">
        <v>429.97314372</v>
      </c>
      <c r="L46" s="20" t="n">
        <v>4.16839241</v>
      </c>
      <c r="M46" s="18" t="n">
        <v>359.91868086</v>
      </c>
      <c r="N46" s="20" t="n">
        <v>2.81680407</v>
      </c>
      <c r="O46" s="18" t="s">
        <v>481</v>
      </c>
      <c r="P46" s="20" t="s">
        <v>481</v>
      </c>
      <c r="Q46" s="18" t="s">
        <v>481</v>
      </c>
      <c r="R46" s="20" t="s">
        <v>481</v>
      </c>
      <c r="S46" s="18" t="s">
        <v>481</v>
      </c>
      <c r="T46" s="20" t="s">
        <v>481</v>
      </c>
      <c r="U46" s="18" t="n">
        <v>361.01199432</v>
      </c>
      <c r="V46" s="20" t="n">
        <v>3.71730155</v>
      </c>
    </row>
    <row r="47" spans="1:22">
      <c r="A47" s="15" t="s">
        <v>522</v>
      </c>
      <c r="B47" s="17" t="n">
        <v>5928</v>
      </c>
      <c r="C47" s="18">
        <f>(205.0/B47*100)</f>
        <v/>
      </c>
      <c r="D47" s="19" t="n">
        <v>5723</v>
      </c>
      <c r="E47" s="18" t="n">
        <v>422.01176862</v>
      </c>
      <c r="F47" s="20" t="n">
        <v>5.5295915</v>
      </c>
      <c r="G47" s="18" t="n">
        <v>452.86384638</v>
      </c>
      <c r="H47" s="20" t="n">
        <v>4.55176364</v>
      </c>
      <c r="I47" s="18" t="n">
        <v>473.37562954</v>
      </c>
      <c r="J47" s="20" t="n">
        <v>3.99151386</v>
      </c>
      <c r="K47" s="18" t="n">
        <v>467.80677841</v>
      </c>
      <c r="L47" s="20" t="n">
        <v>6.706818</v>
      </c>
      <c r="M47" s="18" t="n">
        <v>360.05308982</v>
      </c>
      <c r="N47" s="20" t="n">
        <v>5.38667889</v>
      </c>
      <c r="O47" s="18" t="s">
        <v>481</v>
      </c>
      <c r="P47" s="20" t="s">
        <v>481</v>
      </c>
      <c r="Q47" s="18" t="s">
        <v>481</v>
      </c>
      <c r="R47" s="20" t="s">
        <v>481</v>
      </c>
      <c r="S47" s="18" t="s">
        <v>481</v>
      </c>
      <c r="T47" s="20" t="s">
        <v>481</v>
      </c>
      <c r="U47" s="18" t="n">
        <v>358.80350204</v>
      </c>
      <c r="V47" s="20" t="n">
        <v>7.24930424</v>
      </c>
    </row>
    <row r="48" spans="1:22">
      <c r="A48" s="15" t="s">
        <v>523</v>
      </c>
      <c r="B48" s="17" t="n">
        <v>9841</v>
      </c>
      <c r="C48" s="18">
        <f>(7.0/B48*100)</f>
        <v/>
      </c>
      <c r="D48" s="19" t="n">
        <v>9834</v>
      </c>
      <c r="E48" s="18" t="n">
        <v>486.03787368</v>
      </c>
      <c r="F48" s="20" t="n">
        <v>7.98974115</v>
      </c>
      <c r="G48" s="18" t="n">
        <v>510.36650548</v>
      </c>
      <c r="H48" s="20" t="n">
        <v>7.32548353</v>
      </c>
      <c r="I48" s="18" t="n">
        <v>523.13429941</v>
      </c>
      <c r="J48" s="20" t="n">
        <v>4.76437869</v>
      </c>
      <c r="K48" s="18" t="n">
        <v>534.79790722</v>
      </c>
      <c r="L48" s="20" t="n">
        <v>5.45892819</v>
      </c>
      <c r="M48" s="18" t="n">
        <v>473.92730449</v>
      </c>
      <c r="N48" s="20" t="n">
        <v>6.76556062</v>
      </c>
      <c r="O48" s="18" t="s">
        <v>481</v>
      </c>
      <c r="P48" s="20" t="s">
        <v>481</v>
      </c>
      <c r="Q48" s="18" t="s">
        <v>481</v>
      </c>
      <c r="R48" s="20" t="s">
        <v>481</v>
      </c>
      <c r="S48" s="18" t="s">
        <v>481</v>
      </c>
      <c r="T48" s="20" t="s">
        <v>481</v>
      </c>
      <c r="U48" s="18" t="n">
        <v>420.23512265</v>
      </c>
      <c r="V48" s="20" t="n">
        <v>18.32747589</v>
      </c>
    </row>
    <row r="49" spans="1:22">
      <c r="A49" s="15" t="s">
        <v>524</v>
      </c>
      <c r="B49" s="17" t="n">
        <v>6349</v>
      </c>
      <c r="C49" s="18">
        <f>(56.0/B49*100)</f>
        <v/>
      </c>
      <c r="D49" s="19" t="n">
        <v>6293</v>
      </c>
      <c r="E49" s="18" t="n">
        <v>412.22374963</v>
      </c>
      <c r="F49" s="20" t="n">
        <v>3.79447641</v>
      </c>
      <c r="G49" s="18" t="n">
        <v>440.85498537</v>
      </c>
      <c r="H49" s="20" t="n">
        <v>3.68790419</v>
      </c>
      <c r="I49" s="18" t="n">
        <v>437.76873624</v>
      </c>
      <c r="J49" s="20" t="n">
        <v>3.40751808</v>
      </c>
      <c r="K49" s="18" t="n">
        <v>433.29983186</v>
      </c>
      <c r="L49" s="20" t="n">
        <v>4.89407762</v>
      </c>
      <c r="M49" s="18" t="s">
        <v>481</v>
      </c>
      <c r="N49" s="20" t="s">
        <v>481</v>
      </c>
      <c r="O49" s="18" t="s">
        <v>481</v>
      </c>
      <c r="P49" s="20" t="s">
        <v>481</v>
      </c>
      <c r="Q49" s="18" t="n">
        <v>356.92067786</v>
      </c>
      <c r="R49" s="20" t="n">
        <v>64.4811155</v>
      </c>
      <c r="S49" s="18" t="n">
        <v>314.5757</v>
      </c>
      <c r="T49" s="20" t="n">
        <v>43.21441217</v>
      </c>
      <c r="U49" s="18" t="n">
        <v>372.56132438</v>
      </c>
      <c r="V49" s="20" t="n">
        <v>11.67957418</v>
      </c>
    </row>
    <row r="50" spans="1:22">
      <c r="A50" s="15" t="s">
        <v>525</v>
      </c>
      <c r="B50" s="17" t="n">
        <v>11795</v>
      </c>
      <c r="C50" s="18">
        <f>(256.0/B50*100)</f>
        <v/>
      </c>
      <c r="D50" s="19" t="n">
        <v>11539</v>
      </c>
      <c r="E50" s="18" t="n">
        <v>393.07029787</v>
      </c>
      <c r="F50" s="20" t="n">
        <v>4.44527311</v>
      </c>
      <c r="G50" s="18" t="n">
        <v>421.07445924</v>
      </c>
      <c r="H50" s="20" t="n">
        <v>3.90657796</v>
      </c>
      <c r="I50" s="18" t="n">
        <v>424.95030586</v>
      </c>
      <c r="J50" s="20" t="n">
        <v>2.38944296</v>
      </c>
      <c r="K50" s="18" t="n">
        <v>417.71571849</v>
      </c>
      <c r="L50" s="20" t="n">
        <v>3.94847413</v>
      </c>
      <c r="M50" s="18" t="n">
        <v>366.2364289</v>
      </c>
      <c r="N50" s="20" t="n">
        <v>5.08072233</v>
      </c>
      <c r="O50" s="18" t="s">
        <v>481</v>
      </c>
      <c r="P50" s="20" t="s">
        <v>481</v>
      </c>
      <c r="Q50" s="18" t="s">
        <v>481</v>
      </c>
      <c r="R50" s="20" t="s">
        <v>481</v>
      </c>
      <c r="S50" s="18" t="s">
        <v>481</v>
      </c>
      <c r="T50" s="20" t="s">
        <v>481</v>
      </c>
      <c r="U50" s="18" t="n">
        <v>349.80410599</v>
      </c>
      <c r="V50" s="20" t="n">
        <v>8.045664950000001</v>
      </c>
    </row>
    <row r="51" spans="1:22">
      <c r="A51" s="15" t="s">
        <v>526</v>
      </c>
      <c r="B51" s="17" t="n">
        <v>6866</v>
      </c>
      <c r="C51" s="18">
        <f>(119.0/B51*100)</f>
        <v/>
      </c>
      <c r="D51" s="19" t="n">
        <v>6747</v>
      </c>
      <c r="E51" s="18" t="n">
        <v>407.83051467</v>
      </c>
      <c r="F51" s="20" t="n">
        <v>3.55524873</v>
      </c>
      <c r="G51" s="18" t="n">
        <v>429.51327035</v>
      </c>
      <c r="H51" s="20" t="n">
        <v>3.26587708</v>
      </c>
      <c r="I51" s="18" t="n">
        <v>424.29459799</v>
      </c>
      <c r="J51" s="20" t="n">
        <v>2.19440624</v>
      </c>
      <c r="K51" s="18" t="n">
        <v>422.28071203</v>
      </c>
      <c r="L51" s="20" t="n">
        <v>3.8705586</v>
      </c>
      <c r="M51" s="18" t="n">
        <v>378.20734752</v>
      </c>
      <c r="N51" s="20" t="n">
        <v>5.77389018</v>
      </c>
      <c r="O51" s="18" t="s">
        <v>481</v>
      </c>
      <c r="P51" s="20" t="s">
        <v>481</v>
      </c>
      <c r="Q51" s="18" t="s">
        <v>481</v>
      </c>
      <c r="R51" s="20" t="s">
        <v>481</v>
      </c>
      <c r="S51" s="18" t="s">
        <v>481</v>
      </c>
      <c r="T51" s="20" t="s">
        <v>481</v>
      </c>
      <c r="U51" s="18" t="n">
        <v>386.6327295</v>
      </c>
      <c r="V51" s="20" t="n">
        <v>7.54314168</v>
      </c>
    </row>
    <row r="52" spans="1:22">
      <c r="A52" s="15" t="s">
        <v>527</v>
      </c>
      <c r="B52" s="17" t="n">
        <v>5809</v>
      </c>
      <c r="C52" s="18">
        <f>(86.0/B52*100)</f>
        <v/>
      </c>
      <c r="D52" s="19" t="n">
        <v>5723</v>
      </c>
      <c r="E52" s="18" t="n">
        <v>441.23108323</v>
      </c>
      <c r="F52" s="20" t="n">
        <v>5.80860714</v>
      </c>
      <c r="G52" s="18" t="n">
        <v>459.41684417</v>
      </c>
      <c r="H52" s="20" t="n">
        <v>3.59714276</v>
      </c>
      <c r="I52" s="18" t="n">
        <v>490.59096498</v>
      </c>
      <c r="J52" s="20" t="n">
        <v>2.67427242</v>
      </c>
      <c r="K52" s="18" t="n">
        <v>513.80474709</v>
      </c>
      <c r="L52" s="20" t="n">
        <v>4.06488063</v>
      </c>
      <c r="M52" s="18" t="n">
        <v>406.80210678</v>
      </c>
      <c r="N52" s="20" t="n">
        <v>4.41129799</v>
      </c>
      <c r="O52" s="18" t="s">
        <v>481</v>
      </c>
      <c r="P52" s="20" t="s">
        <v>481</v>
      </c>
      <c r="Q52" s="18" t="s">
        <v>481</v>
      </c>
      <c r="R52" s="20" t="s">
        <v>481</v>
      </c>
      <c r="S52" s="18" t="s">
        <v>481</v>
      </c>
      <c r="T52" s="20" t="s">
        <v>481</v>
      </c>
      <c r="U52" s="18" t="n">
        <v>417.75835546</v>
      </c>
      <c r="V52" s="20" t="n">
        <v>8.175717730000001</v>
      </c>
    </row>
    <row r="53" spans="1:22">
      <c r="A53" s="15" t="s">
        <v>528</v>
      </c>
      <c r="B53" s="17" t="n">
        <v>5571</v>
      </c>
      <c r="C53" s="18">
        <f>(92.0/B53*100)</f>
        <v/>
      </c>
      <c r="D53" s="19" t="n">
        <v>5479</v>
      </c>
      <c r="E53" s="18" t="n">
        <v>405.32805373</v>
      </c>
      <c r="F53" s="20" t="n">
        <v>3.82968227</v>
      </c>
      <c r="G53" s="18" t="n">
        <v>426.18330681</v>
      </c>
      <c r="H53" s="20" t="n">
        <v>2.72013086</v>
      </c>
      <c r="I53" s="18" t="n">
        <v>454.52268922</v>
      </c>
      <c r="J53" s="20" t="n">
        <v>2.11984939</v>
      </c>
      <c r="K53" s="18" t="n">
        <v>457.98469979</v>
      </c>
      <c r="L53" s="20" t="n">
        <v>4.61636842</v>
      </c>
      <c r="M53" s="18" t="n">
        <v>364.85181761</v>
      </c>
      <c r="N53" s="20" t="n">
        <v>4.50102235</v>
      </c>
      <c r="O53" s="18" t="s">
        <v>481</v>
      </c>
      <c r="P53" s="20" t="s">
        <v>481</v>
      </c>
      <c r="Q53" s="18" t="s">
        <v>481</v>
      </c>
      <c r="R53" s="20" t="s">
        <v>481</v>
      </c>
      <c r="S53" s="18" t="s">
        <v>481</v>
      </c>
      <c r="T53" s="20" t="s">
        <v>481</v>
      </c>
      <c r="U53" s="18" t="n">
        <v>366.3959793</v>
      </c>
      <c r="V53" s="20" t="n">
        <v>6.86676401</v>
      </c>
    </row>
    <row r="54" spans="1:22">
      <c r="A54" s="15" t="s">
        <v>529</v>
      </c>
      <c r="B54" s="17" t="n">
        <v>4740</v>
      </c>
      <c r="C54" s="18">
        <f>(260.0/B54*100)</f>
        <v/>
      </c>
      <c r="D54" s="19" t="n">
        <v>4480</v>
      </c>
      <c r="E54" s="18" t="n">
        <v>317.017</v>
      </c>
      <c r="F54" s="20" t="n">
        <v>4.14937898</v>
      </c>
      <c r="G54" s="18" t="n">
        <v>337.09176744</v>
      </c>
      <c r="H54" s="20" t="n">
        <v>4.20799957</v>
      </c>
      <c r="I54" s="18" t="n">
        <v>350.62113621</v>
      </c>
      <c r="J54" s="20" t="n">
        <v>3.44133997</v>
      </c>
      <c r="K54" s="18" t="n">
        <v>340.90712256</v>
      </c>
      <c r="L54" s="20" t="n">
        <v>4.16946782</v>
      </c>
      <c r="M54" s="18" t="n">
        <v>278.77265964</v>
      </c>
      <c r="N54" s="20" t="n">
        <v>5.07122961</v>
      </c>
      <c r="O54" s="18" t="s">
        <v>481</v>
      </c>
      <c r="P54" s="20" t="s">
        <v>481</v>
      </c>
      <c r="Q54" s="18" t="s">
        <v>481</v>
      </c>
      <c r="R54" s="20" t="s">
        <v>481</v>
      </c>
      <c r="S54" s="18" t="s">
        <v>481</v>
      </c>
      <c r="T54" s="20" t="s">
        <v>481</v>
      </c>
      <c r="U54" s="18" t="n">
        <v>283.52528639</v>
      </c>
      <c r="V54" s="20" t="n">
        <v>5.70563941</v>
      </c>
    </row>
    <row r="55" spans="1:22">
      <c r="A55" s="15" t="s">
        <v>530</v>
      </c>
      <c r="B55" s="17" t="n">
        <v>5316</v>
      </c>
      <c r="C55" s="18">
        <f>(22.0/B55*100)</f>
        <v/>
      </c>
      <c r="D55" s="19" t="n">
        <v>5294</v>
      </c>
      <c r="E55" s="18" t="n">
        <v>371.09526029</v>
      </c>
      <c r="F55" s="20" t="n">
        <v>7.14496049</v>
      </c>
      <c r="G55" s="18" t="n">
        <v>403.36063135</v>
      </c>
      <c r="H55" s="20" t="n">
        <v>5.34915968</v>
      </c>
      <c r="I55" s="18" t="n">
        <v>417.54561246</v>
      </c>
      <c r="J55" s="20" t="n">
        <v>2.49809612</v>
      </c>
      <c r="K55" s="18" t="n">
        <v>417.66874328</v>
      </c>
      <c r="L55" s="20" t="n">
        <v>3.20586818</v>
      </c>
      <c r="M55" s="18" t="s">
        <v>481</v>
      </c>
      <c r="N55" s="20" t="s">
        <v>481</v>
      </c>
      <c r="O55" s="18" t="s">
        <v>481</v>
      </c>
      <c r="P55" s="20" t="s">
        <v>481</v>
      </c>
      <c r="Q55" s="18" t="n">
        <v>426.5478</v>
      </c>
      <c r="R55" s="20" t="n">
        <v>34.95030029</v>
      </c>
      <c r="S55" s="18" t="n">
        <v>344.60478624</v>
      </c>
      <c r="T55" s="20" t="n">
        <v>24.13875565</v>
      </c>
      <c r="U55" s="18" t="n">
        <v>314.6481747</v>
      </c>
      <c r="V55" s="20" t="n">
        <v>8.15232123</v>
      </c>
    </row>
    <row r="56" spans="1:22">
      <c r="A56" s="15" t="s">
        <v>531</v>
      </c>
      <c r="B56" s="17" t="n">
        <v>5359</v>
      </c>
      <c r="C56" s="18">
        <f>(77.0/B56*100)</f>
        <v/>
      </c>
      <c r="D56" s="19" t="n">
        <v>5282</v>
      </c>
      <c r="E56" s="18" t="n">
        <v>501.42624105</v>
      </c>
      <c r="F56" s="20" t="n">
        <v>9.52161838</v>
      </c>
      <c r="G56" s="18" t="n">
        <v>515.04947282</v>
      </c>
      <c r="H56" s="20" t="n">
        <v>6.0620679</v>
      </c>
      <c r="I56" s="18" t="n">
        <v>531.36262129</v>
      </c>
      <c r="J56" s="20" t="n">
        <v>3.22368858</v>
      </c>
      <c r="K56" s="18" t="n">
        <v>548.84824171</v>
      </c>
      <c r="L56" s="20" t="n">
        <v>3.28844339</v>
      </c>
      <c r="M56" s="18" t="n">
        <v>497.58677807</v>
      </c>
      <c r="N56" s="20" t="n">
        <v>2.76536198</v>
      </c>
      <c r="O56" s="18" t="s">
        <v>481</v>
      </c>
      <c r="P56" s="20" t="s">
        <v>481</v>
      </c>
      <c r="Q56" s="18" t="s">
        <v>481</v>
      </c>
      <c r="R56" s="20" t="s">
        <v>481</v>
      </c>
      <c r="S56" s="18" t="s">
        <v>481</v>
      </c>
      <c r="T56" s="20" t="s">
        <v>481</v>
      </c>
      <c r="U56" s="18" t="n">
        <v>501.89883487</v>
      </c>
      <c r="V56" s="20" t="n">
        <v>17.49337483</v>
      </c>
    </row>
    <row r="57" spans="1:22">
      <c r="A57" s="15" t="s">
        <v>532</v>
      </c>
      <c r="B57" s="17" t="n">
        <v>6513</v>
      </c>
      <c r="C57" s="18">
        <f>(0.0/B57*100)</f>
        <v/>
      </c>
      <c r="D57" s="19" t="n">
        <v>6513</v>
      </c>
      <c r="E57" s="18" t="n">
        <v>375.90985503</v>
      </c>
      <c r="F57" s="20" t="n">
        <v>3.78813914</v>
      </c>
      <c r="G57" s="18" t="n">
        <v>402.64501416</v>
      </c>
      <c r="H57" s="20" t="n">
        <v>3.22753284</v>
      </c>
      <c r="I57" s="18" t="n">
        <v>415.52283104</v>
      </c>
      <c r="J57" s="20" t="n">
        <v>2.72965422</v>
      </c>
      <c r="K57" s="18" t="n">
        <v>391.44461893</v>
      </c>
      <c r="L57" s="20" t="n">
        <v>3.96713913</v>
      </c>
      <c r="M57" s="18" t="s">
        <v>481</v>
      </c>
      <c r="N57" s="20" t="s">
        <v>481</v>
      </c>
      <c r="O57" s="18" t="s">
        <v>481</v>
      </c>
      <c r="P57" s="20" t="s">
        <v>481</v>
      </c>
      <c r="Q57" s="18" t="s">
        <v>481</v>
      </c>
      <c r="R57" s="20" t="s">
        <v>481</v>
      </c>
      <c r="S57" s="18" t="n">
        <v>359.140633</v>
      </c>
      <c r="T57" s="20" t="n">
        <v>23.61855676</v>
      </c>
      <c r="U57" s="18" t="n">
        <v>371.02946679</v>
      </c>
      <c r="V57" s="20" t="n">
        <v>9.070979489999999</v>
      </c>
    </row>
    <row r="58" spans="1:22">
      <c r="A58" s="15" t="s">
        <v>533</v>
      </c>
      <c r="B58" s="17" t="n">
        <v>7267</v>
      </c>
      <c r="C58" s="18">
        <f>(10.0/B58*100)</f>
        <v/>
      </c>
      <c r="D58" s="19" t="n">
        <v>7257</v>
      </c>
      <c r="E58" s="18" t="n">
        <v>382.20840468</v>
      </c>
      <c r="F58" s="20" t="n">
        <v>4.21453966</v>
      </c>
      <c r="G58" s="18" t="n">
        <v>403.22456255</v>
      </c>
      <c r="H58" s="20" t="n">
        <v>3.59431153</v>
      </c>
      <c r="I58" s="18" t="n">
        <v>428.94953134</v>
      </c>
      <c r="J58" s="20" t="n">
        <v>2.80961287</v>
      </c>
      <c r="K58" s="18" t="n">
        <v>404.15799157</v>
      </c>
      <c r="L58" s="20" t="n">
        <v>4.03064252</v>
      </c>
      <c r="M58" s="18" t="s">
        <v>481</v>
      </c>
      <c r="N58" s="20" t="s">
        <v>481</v>
      </c>
      <c r="O58" s="18" t="s">
        <v>481</v>
      </c>
      <c r="P58" s="20" t="s">
        <v>481</v>
      </c>
      <c r="Q58" s="18" t="s">
        <v>481</v>
      </c>
      <c r="R58" s="20" t="s">
        <v>481</v>
      </c>
      <c r="S58" s="18" t="n">
        <v>329.01251356</v>
      </c>
      <c r="T58" s="20" t="n">
        <v>16.41972158</v>
      </c>
      <c r="U58" s="18" t="n">
        <v>322.49859434</v>
      </c>
      <c r="V58" s="20" t="n">
        <v>13.28122436</v>
      </c>
    </row>
    <row r="59" spans="1:22">
      <c r="A59" s="15" t="s">
        <v>534</v>
      </c>
      <c r="B59" s="17" t="n">
        <v>4826</v>
      </c>
      <c r="C59" s="18">
        <f>(26.0/B59*100)</f>
        <v/>
      </c>
      <c r="D59" s="19" t="n">
        <v>4800</v>
      </c>
      <c r="E59" s="18" t="n">
        <v>328.3926899</v>
      </c>
      <c r="F59" s="20" t="n">
        <v>8.284702510000001</v>
      </c>
      <c r="G59" s="18" t="n">
        <v>350.32332966</v>
      </c>
      <c r="H59" s="20" t="n">
        <v>4.28815053</v>
      </c>
      <c r="I59" s="18" t="n">
        <v>390.27791352</v>
      </c>
      <c r="J59" s="20" t="n">
        <v>2.44351705</v>
      </c>
      <c r="K59" s="18" t="n">
        <v>380.35441198</v>
      </c>
      <c r="L59" s="20" t="n">
        <v>2.00387913</v>
      </c>
      <c r="M59" s="18" t="s">
        <v>481</v>
      </c>
      <c r="N59" s="20" t="s">
        <v>481</v>
      </c>
      <c r="O59" s="18" t="s">
        <v>481</v>
      </c>
      <c r="P59" s="20" t="s">
        <v>481</v>
      </c>
      <c r="Q59" s="18" t="s">
        <v>481</v>
      </c>
      <c r="R59" s="20" t="s">
        <v>481</v>
      </c>
      <c r="S59" s="18" t="n">
        <v>319.32124475</v>
      </c>
      <c r="T59" s="20" t="n">
        <v>17.81232044</v>
      </c>
      <c r="U59" s="18" t="n">
        <v>312.03632266</v>
      </c>
      <c r="V59" s="20" t="n">
        <v>7.19894241</v>
      </c>
    </row>
    <row r="60" spans="1:22">
      <c r="A60" s="15" t="s">
        <v>535</v>
      </c>
      <c r="B60" s="17" t="n">
        <v>4546</v>
      </c>
      <c r="C60" s="18">
        <f>(15.0/B60*100)</f>
        <v/>
      </c>
      <c r="D60" s="19" t="n">
        <v>4531</v>
      </c>
      <c r="E60" s="18" t="n">
        <v>371.54433286</v>
      </c>
      <c r="F60" s="20" t="n">
        <v>4.59727737</v>
      </c>
      <c r="G60" s="18" t="n">
        <v>366.62369951</v>
      </c>
      <c r="H60" s="20" t="n">
        <v>5.6042207</v>
      </c>
      <c r="I60" s="18" t="n">
        <v>406.51568122</v>
      </c>
      <c r="J60" s="20" t="n">
        <v>3.96062301</v>
      </c>
      <c r="K60" s="18" t="n">
        <v>375.56739041</v>
      </c>
      <c r="L60" s="20" t="n">
        <v>5.24018657</v>
      </c>
      <c r="M60" s="18" t="s">
        <v>481</v>
      </c>
      <c r="N60" s="20" t="s">
        <v>481</v>
      </c>
      <c r="O60" s="18" t="s">
        <v>481</v>
      </c>
      <c r="P60" s="20" t="s">
        <v>481</v>
      </c>
      <c r="Q60" s="18" t="s">
        <v>481</v>
      </c>
      <c r="R60" s="20" t="s">
        <v>481</v>
      </c>
      <c r="S60" s="18" t="n">
        <v>313.50197669</v>
      </c>
      <c r="T60" s="20" t="n">
        <v>18.61712534</v>
      </c>
      <c r="U60" s="18" t="n">
        <v>340.64970478</v>
      </c>
      <c r="V60" s="20" t="n">
        <v>10.25498869</v>
      </c>
    </row>
    <row r="61" spans="1:22">
      <c r="A61" s="15" t="s">
        <v>536</v>
      </c>
      <c r="B61" s="17" t="n">
        <v>6525</v>
      </c>
      <c r="C61" s="18">
        <f>(148.0/B61*100)</f>
        <v/>
      </c>
      <c r="D61" s="19" t="n">
        <v>6377</v>
      </c>
      <c r="E61" s="18" t="n">
        <v>445.94173248</v>
      </c>
      <c r="F61" s="20" t="n">
        <v>5.13639279</v>
      </c>
      <c r="G61" s="18" t="n">
        <v>463.02100924</v>
      </c>
      <c r="H61" s="20" t="n">
        <v>3.41719205</v>
      </c>
      <c r="I61" s="18" t="n">
        <v>486.22113974</v>
      </c>
      <c r="J61" s="20" t="n">
        <v>2.76271791</v>
      </c>
      <c r="K61" s="18" t="n">
        <v>499.29256168</v>
      </c>
      <c r="L61" s="20" t="n">
        <v>3.92300424</v>
      </c>
      <c r="M61" s="18" t="n">
        <v>399.48570032</v>
      </c>
      <c r="N61" s="20" t="n">
        <v>8.489439689999999</v>
      </c>
      <c r="O61" s="18" t="s">
        <v>481</v>
      </c>
      <c r="P61" s="20" t="s">
        <v>481</v>
      </c>
      <c r="Q61" s="18" t="s">
        <v>481</v>
      </c>
      <c r="R61" s="20" t="s">
        <v>481</v>
      </c>
      <c r="S61" s="18" t="s">
        <v>481</v>
      </c>
      <c r="T61" s="20" t="s">
        <v>481</v>
      </c>
      <c r="U61" s="18" t="n">
        <v>406.0909696</v>
      </c>
      <c r="V61" s="20" t="n">
        <v>12.72241485</v>
      </c>
    </row>
    <row r="62" spans="1:22">
      <c r="A62" s="15" t="s">
        <v>537</v>
      </c>
      <c r="B62" s="17" t="n">
        <v>4476</v>
      </c>
      <c r="C62" s="18">
        <f>(3.0/B62*100)</f>
        <v/>
      </c>
      <c r="D62" s="19" t="n">
        <v>4473</v>
      </c>
      <c r="E62" s="18" t="n">
        <v>495.38416323</v>
      </c>
      <c r="F62" s="20" t="n">
        <v>8.79044129</v>
      </c>
      <c r="G62" s="18" t="n">
        <v>521.01901046</v>
      </c>
      <c r="H62" s="20" t="n">
        <v>4.39748279</v>
      </c>
      <c r="I62" s="18" t="n">
        <v>533.55084876</v>
      </c>
      <c r="J62" s="20" t="n">
        <v>1.46180912</v>
      </c>
      <c r="K62" s="18" t="n">
        <v>539.3118165</v>
      </c>
      <c r="L62" s="20" t="n">
        <v>2.72213364</v>
      </c>
      <c r="M62" s="18" t="n">
        <v>503.48911723</v>
      </c>
      <c r="N62" s="20" t="n">
        <v>3.96725872</v>
      </c>
      <c r="O62" s="18" t="s">
        <v>481</v>
      </c>
      <c r="P62" s="20" t="s">
        <v>481</v>
      </c>
      <c r="Q62" s="18" t="s">
        <v>481</v>
      </c>
      <c r="R62" s="20" t="s">
        <v>481</v>
      </c>
      <c r="S62" s="18" t="s">
        <v>481</v>
      </c>
      <c r="T62" s="20" t="s">
        <v>481</v>
      </c>
      <c r="U62" s="18" t="n">
        <v>502.16242628</v>
      </c>
      <c r="V62" s="20" t="n">
        <v>13.45097571</v>
      </c>
    </row>
    <row r="63" spans="1:22">
      <c r="A63" s="15" t="s">
        <v>538</v>
      </c>
      <c r="B63" s="17" t="n">
        <v>5324</v>
      </c>
      <c r="C63" s="18">
        <f>(13.0/B63*100)</f>
        <v/>
      </c>
      <c r="D63" s="19" t="n">
        <v>5311</v>
      </c>
      <c r="E63" s="18" t="n">
        <v>352.83720694</v>
      </c>
      <c r="F63" s="20" t="n">
        <v>5.81779266</v>
      </c>
      <c r="G63" s="18" t="n">
        <v>368.26337008</v>
      </c>
      <c r="H63" s="20" t="n">
        <v>4.35643952</v>
      </c>
      <c r="I63" s="18" t="n">
        <v>393.91474902</v>
      </c>
      <c r="J63" s="20" t="n">
        <v>1.77502612</v>
      </c>
      <c r="K63" s="18" t="n">
        <v>389.09703804</v>
      </c>
      <c r="L63" s="20" t="n">
        <v>2.73277064</v>
      </c>
      <c r="M63" s="18" t="s">
        <v>481</v>
      </c>
      <c r="N63" s="20" t="s">
        <v>481</v>
      </c>
      <c r="O63" s="18" t="s">
        <v>481</v>
      </c>
      <c r="P63" s="20" t="s">
        <v>481</v>
      </c>
      <c r="Q63" s="18" t="n">
        <v>313.89660921</v>
      </c>
      <c r="R63" s="20" t="n">
        <v>41.87422863</v>
      </c>
      <c r="S63" s="18" t="n">
        <v>308.27212851</v>
      </c>
      <c r="T63" s="20" t="n">
        <v>19.89708377</v>
      </c>
      <c r="U63" s="18" t="n">
        <v>327.45183249</v>
      </c>
      <c r="V63" s="20" t="n">
        <v>4.93968834</v>
      </c>
    </row>
    <row r="64" spans="1:22">
      <c r="A64" s="15" t="s">
        <v>539</v>
      </c>
      <c r="B64" s="17" t="n">
        <v>3634</v>
      </c>
      <c r="C64" s="18">
        <f>(3.0/B64*100)</f>
        <v/>
      </c>
      <c r="D64" s="19" t="n">
        <v>3631</v>
      </c>
      <c r="E64" s="18" t="n">
        <v>410.34900231</v>
      </c>
      <c r="F64" s="20" t="n">
        <v>5.4907589</v>
      </c>
      <c r="G64" s="18" t="n">
        <v>457.17380002</v>
      </c>
      <c r="H64" s="20" t="n">
        <v>4.34411535</v>
      </c>
      <c r="I64" s="18" t="n">
        <v>481.75462023</v>
      </c>
      <c r="J64" s="20" t="n">
        <v>2.59815626</v>
      </c>
      <c r="K64" s="18" t="n">
        <v>484.98016516</v>
      </c>
      <c r="L64" s="20" t="n">
        <v>3.83399155</v>
      </c>
      <c r="M64" s="18" t="s">
        <v>481</v>
      </c>
      <c r="N64" s="20" t="s">
        <v>481</v>
      </c>
      <c r="O64" s="18" t="s">
        <v>481</v>
      </c>
      <c r="P64" s="20" t="s">
        <v>481</v>
      </c>
      <c r="Q64" s="18" t="s">
        <v>481</v>
      </c>
      <c r="R64" s="20" t="s">
        <v>481</v>
      </c>
      <c r="S64" s="18" t="n">
        <v>299.09287746</v>
      </c>
      <c r="T64" s="20" t="n">
        <v>42.32860321</v>
      </c>
      <c r="U64" s="18" t="n">
        <v>313.65515065</v>
      </c>
      <c r="V64" s="20" t="n">
        <v>10.80806126</v>
      </c>
    </row>
    <row r="65" spans="1:22">
      <c r="A65" s="15" t="s">
        <v>540</v>
      </c>
      <c r="B65" s="17" t="n">
        <v>5325</v>
      </c>
      <c r="C65" s="18">
        <f>(14.0/B65*100)</f>
        <v/>
      </c>
      <c r="D65" s="19" t="n">
        <v>5311</v>
      </c>
      <c r="E65" s="18" t="n">
        <v>397.02543746</v>
      </c>
      <c r="F65" s="20" t="n">
        <v>8.68018152</v>
      </c>
      <c r="G65" s="18" t="n">
        <v>436.84372681</v>
      </c>
      <c r="H65" s="20" t="n">
        <v>6.57025055</v>
      </c>
      <c r="I65" s="18" t="n">
        <v>431.95802378</v>
      </c>
      <c r="J65" s="20" t="n">
        <v>2.38834094</v>
      </c>
      <c r="K65" s="18" t="n">
        <v>429.14163395</v>
      </c>
      <c r="L65" s="20" t="n">
        <v>2.75341558</v>
      </c>
      <c r="M65" s="18" t="s">
        <v>481</v>
      </c>
      <c r="N65" s="20" t="s">
        <v>481</v>
      </c>
      <c r="O65" s="18" t="s">
        <v>481</v>
      </c>
      <c r="P65" s="20" t="s">
        <v>481</v>
      </c>
      <c r="Q65" s="18" t="n">
        <v>324.18888968</v>
      </c>
      <c r="R65" s="20" t="n">
        <v>45.33611903</v>
      </c>
      <c r="S65" s="18" t="s">
        <v>481</v>
      </c>
      <c r="T65" s="20" t="s">
        <v>481</v>
      </c>
      <c r="U65" s="18" t="n">
        <v>331.92521754</v>
      </c>
      <c r="V65" s="20" t="n">
        <v>9.14248896</v>
      </c>
    </row>
    <row r="66" spans="1:22">
      <c r="A66" s="15" t="s">
        <v>541</v>
      </c>
      <c r="B66" s="17" t="n">
        <v>5665</v>
      </c>
      <c r="C66" s="18">
        <f>(81.0/B66*100)</f>
        <v/>
      </c>
      <c r="D66" s="19" t="n">
        <v>5584</v>
      </c>
      <c r="E66" s="18" t="n">
        <v>383.7164226</v>
      </c>
      <c r="F66" s="20" t="n">
        <v>4.00321227</v>
      </c>
      <c r="G66" s="18" t="n">
        <v>405.31421873</v>
      </c>
      <c r="H66" s="20" t="n">
        <v>3.18006996</v>
      </c>
      <c r="I66" s="18" t="n">
        <v>427.90339414</v>
      </c>
      <c r="J66" s="20" t="n">
        <v>1.99052366</v>
      </c>
      <c r="K66" s="18" t="n">
        <v>431.51657089</v>
      </c>
      <c r="L66" s="20" t="n">
        <v>2.36339901</v>
      </c>
      <c r="M66" s="18" t="n">
        <v>362.59924263</v>
      </c>
      <c r="N66" s="20" t="n">
        <v>3.29995091</v>
      </c>
      <c r="O66" s="18" t="s">
        <v>481</v>
      </c>
      <c r="P66" s="20" t="s">
        <v>481</v>
      </c>
      <c r="Q66" s="18" t="s">
        <v>481</v>
      </c>
      <c r="R66" s="20" t="s">
        <v>481</v>
      </c>
      <c r="S66" s="18" t="s">
        <v>481</v>
      </c>
      <c r="T66" s="20" t="s">
        <v>481</v>
      </c>
      <c r="U66" s="18" t="n">
        <v>358.96475069</v>
      </c>
      <c r="V66" s="20" t="n">
        <v>5.70332007</v>
      </c>
    </row>
    <row r="67" spans="1:22">
      <c r="A67" s="15" t="s">
        <v>542</v>
      </c>
      <c r="B67" s="17" t="n">
        <v>6971</v>
      </c>
      <c r="C67" s="18">
        <f>(440.0/B67*100)</f>
        <v/>
      </c>
      <c r="D67" s="19" t="n">
        <v>6531</v>
      </c>
      <c r="E67" s="18" t="n">
        <v>385.30921311</v>
      </c>
      <c r="F67" s="20" t="n">
        <v>4.29460619</v>
      </c>
      <c r="G67" s="18" t="n">
        <v>408.7147373</v>
      </c>
      <c r="H67" s="20" t="n">
        <v>3.76824031</v>
      </c>
      <c r="I67" s="18" t="n">
        <v>407.71242619</v>
      </c>
      <c r="J67" s="20" t="n">
        <v>2.46644504</v>
      </c>
      <c r="K67" s="18" t="n">
        <v>402.60665015</v>
      </c>
      <c r="L67" s="20" t="n">
        <v>4.03993482</v>
      </c>
      <c r="M67" s="18" t="n">
        <v>372.66261743</v>
      </c>
      <c r="N67" s="20" t="n">
        <v>5.67221433</v>
      </c>
      <c r="O67" s="18" t="s">
        <v>481</v>
      </c>
      <c r="P67" s="20" t="s">
        <v>481</v>
      </c>
      <c r="Q67" s="18" t="s">
        <v>481</v>
      </c>
      <c r="R67" s="20" t="s">
        <v>481</v>
      </c>
      <c r="S67" s="18" t="s">
        <v>481</v>
      </c>
      <c r="T67" s="20" t="s">
        <v>481</v>
      </c>
      <c r="U67" s="18" t="n">
        <v>341.08743914</v>
      </c>
      <c r="V67" s="20" t="n">
        <v>8.003403390000001</v>
      </c>
    </row>
    <row r="68" spans="1:22">
      <c r="A68" s="15" t="s">
        <v>543</v>
      </c>
      <c r="B68" s="17" t="n">
        <v>12083</v>
      </c>
      <c r="C68" s="18">
        <f>(29.0/B68*100)</f>
        <v/>
      </c>
      <c r="D68" s="19" t="n">
        <v>12054</v>
      </c>
      <c r="E68" s="18" t="n">
        <v>388.53212143</v>
      </c>
      <c r="F68" s="20" t="n">
        <v>3.01576095</v>
      </c>
      <c r="G68" s="18" t="n">
        <v>405.69638876</v>
      </c>
      <c r="H68" s="20" t="n">
        <v>2.14014404</v>
      </c>
      <c r="I68" s="18" t="n">
        <v>448.91073868</v>
      </c>
      <c r="J68" s="20" t="n">
        <v>1.67723175</v>
      </c>
      <c r="K68" s="18" t="n">
        <v>443.81365551</v>
      </c>
      <c r="L68" s="20" t="n">
        <v>2.66401563</v>
      </c>
      <c r="M68" s="18" t="n">
        <v>360.06770608</v>
      </c>
      <c r="N68" s="20" t="n">
        <v>2.26611851</v>
      </c>
      <c r="O68" s="18" t="s">
        <v>481</v>
      </c>
      <c r="P68" s="20" t="s">
        <v>481</v>
      </c>
      <c r="Q68" s="18" t="s">
        <v>481</v>
      </c>
      <c r="R68" s="20" t="s">
        <v>481</v>
      </c>
      <c r="S68" s="18" t="s">
        <v>481</v>
      </c>
      <c r="T68" s="20" t="s">
        <v>481</v>
      </c>
      <c r="U68" s="18" t="n">
        <v>350.61125378</v>
      </c>
      <c r="V68" s="20" t="n">
        <v>4.15617322</v>
      </c>
    </row>
    <row r="69" spans="1:22">
      <c r="A69" s="15" t="s">
        <v>544</v>
      </c>
      <c r="B69" s="17" t="n">
        <v>4876</v>
      </c>
      <c r="C69" s="18">
        <f>(0.0/B69*100)</f>
        <v/>
      </c>
      <c r="D69" s="19" t="n">
        <v>4876</v>
      </c>
      <c r="E69" s="18" t="n">
        <v>395.01164214</v>
      </c>
      <c r="F69" s="20" t="n">
        <v>7.685186</v>
      </c>
      <c r="G69" s="18" t="n">
        <v>431.24095119</v>
      </c>
      <c r="H69" s="20" t="n">
        <v>5.67953271</v>
      </c>
      <c r="I69" s="18" t="n">
        <v>433.75615863</v>
      </c>
      <c r="J69" s="20" t="n">
        <v>3.22693426</v>
      </c>
      <c r="K69" s="18" t="n">
        <v>448.47967664</v>
      </c>
      <c r="L69" s="20" t="n">
        <v>4.57763324</v>
      </c>
      <c r="M69" s="18" t="s">
        <v>481</v>
      </c>
      <c r="N69" s="20" t="s">
        <v>481</v>
      </c>
      <c r="O69" s="18" t="s">
        <v>481</v>
      </c>
      <c r="P69" s="20" t="s">
        <v>481</v>
      </c>
      <c r="Q69" s="18" t="s">
        <v>481</v>
      </c>
      <c r="R69" s="20" t="s">
        <v>481</v>
      </c>
      <c r="S69" s="18" t="s">
        <v>481</v>
      </c>
      <c r="T69" s="20" t="s">
        <v>481</v>
      </c>
      <c r="U69" s="18" t="n">
        <v>319.75182894</v>
      </c>
      <c r="V69" s="20" t="n">
        <v>24.97953456</v>
      </c>
    </row>
    <row r="70" spans="1:22">
      <c r="A70" s="15" t="s">
        <v>545</v>
      </c>
      <c r="B70" s="17" t="n">
        <v>6036</v>
      </c>
      <c r="C70" s="18">
        <f>(223.0/B70*100)</f>
        <v/>
      </c>
      <c r="D70" s="19" t="n">
        <v>5813</v>
      </c>
      <c r="E70" s="18" t="n">
        <v>455.54634689</v>
      </c>
      <c r="F70" s="20" t="n">
        <v>5.90738685</v>
      </c>
      <c r="G70" s="18" t="n">
        <v>483.33133353</v>
      </c>
      <c r="H70" s="20" t="n">
        <v>4.95984146</v>
      </c>
      <c r="I70" s="18" t="n">
        <v>495.15127184</v>
      </c>
      <c r="J70" s="20" t="n">
        <v>3.20564234</v>
      </c>
      <c r="K70" s="18" t="n">
        <v>497.9101161</v>
      </c>
      <c r="L70" s="20" t="n">
        <v>3.27580136</v>
      </c>
      <c r="M70" s="18" t="n">
        <v>430.55617704</v>
      </c>
      <c r="N70" s="20" t="n">
        <v>6.18638504</v>
      </c>
      <c r="O70" s="18" t="s">
        <v>481</v>
      </c>
      <c r="P70" s="20" t="s">
        <v>481</v>
      </c>
      <c r="Q70" s="18" t="s">
        <v>481</v>
      </c>
      <c r="R70" s="20" t="s">
        <v>481</v>
      </c>
      <c r="S70" s="18" t="s">
        <v>481</v>
      </c>
      <c r="T70" s="20" t="s">
        <v>481</v>
      </c>
      <c r="U70" s="18" t="n">
        <v>432.83725202</v>
      </c>
      <c r="V70" s="20" t="n">
        <v>9.269105339999999</v>
      </c>
    </row>
    <row r="71" spans="1:22">
      <c r="A71" s="15" t="s">
        <v>546</v>
      </c>
      <c r="B71" s="17" t="n">
        <v>6115</v>
      </c>
      <c r="C71" s="18">
        <f>(21.0/B71*100)</f>
        <v/>
      </c>
      <c r="D71" s="19" t="n">
        <v>6094</v>
      </c>
      <c r="E71" s="18" t="n">
        <v>526.70938104</v>
      </c>
      <c r="F71" s="20" t="n">
        <v>5.91123067</v>
      </c>
      <c r="G71" s="18" t="n">
        <v>534.968925</v>
      </c>
      <c r="H71" s="20" t="n">
        <v>3.36725754</v>
      </c>
      <c r="I71" s="18" t="n">
        <v>569.00103741</v>
      </c>
      <c r="J71" s="20" t="n">
        <v>1.64157369</v>
      </c>
      <c r="K71" s="18" t="n">
        <v>587.77738892</v>
      </c>
      <c r="L71" s="20" t="n">
        <v>3.70549313</v>
      </c>
      <c r="M71" s="18" t="n">
        <v>447.86971773</v>
      </c>
      <c r="N71" s="20" t="n">
        <v>5.77573086</v>
      </c>
      <c r="O71" s="18" t="s">
        <v>481</v>
      </c>
      <c r="P71" s="20" t="s">
        <v>481</v>
      </c>
      <c r="Q71" s="18" t="s">
        <v>481</v>
      </c>
      <c r="R71" s="20" t="s">
        <v>481</v>
      </c>
      <c r="S71" s="18" t="s">
        <v>481</v>
      </c>
      <c r="T71" s="20" t="s">
        <v>481</v>
      </c>
      <c r="U71" s="18" t="n">
        <v>501.5572658</v>
      </c>
      <c r="V71" s="20" t="n">
        <v>22.40828116</v>
      </c>
    </row>
    <row r="72" spans="1:22">
      <c r="A72" s="15" t="s">
        <v>547</v>
      </c>
      <c r="B72" s="17" t="n">
        <v>7708</v>
      </c>
      <c r="C72" s="18">
        <f>(5.0/B72*100)</f>
        <v/>
      </c>
      <c r="D72" s="19" t="n">
        <v>7703</v>
      </c>
      <c r="E72" s="18" t="n">
        <v>492.67902517</v>
      </c>
      <c r="F72" s="20" t="n">
        <v>6.8613943</v>
      </c>
      <c r="G72" s="18" t="n">
        <v>525.53917652</v>
      </c>
      <c r="H72" s="20" t="n">
        <v>4.19660047</v>
      </c>
      <c r="I72" s="18" t="n">
        <v>542.88334302</v>
      </c>
      <c r="J72" s="20" t="n">
        <v>2.91332475</v>
      </c>
      <c r="K72" s="18" t="n">
        <v>548.00006852</v>
      </c>
      <c r="L72" s="20" t="n">
        <v>5.33967834</v>
      </c>
      <c r="M72" s="18" t="n">
        <v>463.18161523</v>
      </c>
      <c r="N72" s="20" t="n">
        <v>7.36450904</v>
      </c>
      <c r="O72" s="18" t="s">
        <v>481</v>
      </c>
      <c r="P72" s="20" t="s">
        <v>481</v>
      </c>
      <c r="Q72" s="18" t="s">
        <v>481</v>
      </c>
      <c r="R72" s="20" t="s">
        <v>481</v>
      </c>
      <c r="S72" s="18" t="s">
        <v>481</v>
      </c>
      <c r="T72" s="20" t="s">
        <v>481</v>
      </c>
      <c r="U72" s="18" t="n">
        <v>459.58081836</v>
      </c>
      <c r="V72" s="20" t="n">
        <v>38.83811216</v>
      </c>
    </row>
    <row r="73" spans="1:22">
      <c r="A73" s="15" t="s">
        <v>548</v>
      </c>
      <c r="B73" s="17" t="n">
        <v>8249</v>
      </c>
      <c r="C73" s="18">
        <f>(160.0/B73*100)</f>
        <v/>
      </c>
      <c r="D73" s="19" t="n">
        <v>8089</v>
      </c>
      <c r="E73" s="18" t="n">
        <v>398.52494433</v>
      </c>
      <c r="F73" s="20" t="n">
        <v>6.99922535</v>
      </c>
      <c r="G73" s="18" t="n">
        <v>430.20212737</v>
      </c>
      <c r="H73" s="20" t="n">
        <v>4.58893332</v>
      </c>
      <c r="I73" s="18" t="n">
        <v>432.44579915</v>
      </c>
      <c r="J73" s="20" t="n">
        <v>3.25725885</v>
      </c>
      <c r="K73" s="18" t="n">
        <v>420.73813509</v>
      </c>
      <c r="L73" s="20" t="n">
        <v>3.28567163</v>
      </c>
      <c r="M73" s="18" t="n">
        <v>381.36943253</v>
      </c>
      <c r="N73" s="20" t="n">
        <v>3.27949389</v>
      </c>
      <c r="O73" s="18" t="s">
        <v>481</v>
      </c>
      <c r="P73" s="20" t="s">
        <v>481</v>
      </c>
      <c r="Q73" s="18" t="s">
        <v>481</v>
      </c>
      <c r="R73" s="20" t="s">
        <v>481</v>
      </c>
      <c r="S73" s="18" t="s">
        <v>481</v>
      </c>
      <c r="T73" s="20" t="s">
        <v>481</v>
      </c>
      <c r="U73" s="18" t="n">
        <v>374.20118693</v>
      </c>
      <c r="V73" s="20" t="n">
        <v>11.87504156</v>
      </c>
    </row>
    <row r="74" spans="1:22">
      <c r="A74" s="15" t="s">
        <v>549</v>
      </c>
      <c r="B74" s="17" t="n">
        <v>4692</v>
      </c>
      <c r="C74" s="18">
        <f>(82.0/B74*100)</f>
        <v/>
      </c>
      <c r="D74" s="19" t="n">
        <v>4610</v>
      </c>
      <c r="E74" s="18" t="n">
        <v>397.38644373</v>
      </c>
      <c r="F74" s="20" t="n">
        <v>4.04565687</v>
      </c>
      <c r="G74" s="18" t="n">
        <v>412.86779207</v>
      </c>
      <c r="H74" s="20" t="n">
        <v>3.24139237</v>
      </c>
      <c r="I74" s="18" t="n">
        <v>438.89709646</v>
      </c>
      <c r="J74" s="20" t="n">
        <v>2.1421918</v>
      </c>
      <c r="K74" s="18" t="n">
        <v>449.37847022</v>
      </c>
      <c r="L74" s="20" t="n">
        <v>4.06783995</v>
      </c>
      <c r="M74" s="18" t="s">
        <v>481</v>
      </c>
      <c r="N74" s="20" t="s">
        <v>481</v>
      </c>
      <c r="O74" s="18" t="s">
        <v>481</v>
      </c>
      <c r="P74" s="20" t="s">
        <v>481</v>
      </c>
      <c r="Q74" s="18" t="s">
        <v>481</v>
      </c>
      <c r="R74" s="20" t="s">
        <v>481</v>
      </c>
      <c r="S74" s="18" t="n">
        <v>342.53255245</v>
      </c>
      <c r="T74" s="20" t="n">
        <v>46.30606163</v>
      </c>
      <c r="U74" s="18" t="n">
        <v>348.62637837</v>
      </c>
      <c r="V74" s="20" t="n">
        <v>5.80159078</v>
      </c>
    </row>
    <row r="75" spans="1:22">
      <c r="A75" s="15" t="s">
        <v>550</v>
      </c>
      <c r="B75" s="17" t="n">
        <v>5375</v>
      </c>
      <c r="C75" s="18">
        <f>(254.0/B75*100)</f>
        <v/>
      </c>
      <c r="D75" s="19" t="n">
        <v>5121</v>
      </c>
      <c r="E75" s="18" t="n">
        <v>384.30461563</v>
      </c>
      <c r="F75" s="20" t="n">
        <v>3.28594304</v>
      </c>
      <c r="G75" s="18" t="n">
        <v>392.99177657</v>
      </c>
      <c r="H75" s="20" t="n">
        <v>2.89495235</v>
      </c>
      <c r="I75" s="18" t="n">
        <v>399.21380423</v>
      </c>
      <c r="J75" s="20" t="n">
        <v>2.6045438</v>
      </c>
      <c r="K75" s="18" t="n">
        <v>369.4890257</v>
      </c>
      <c r="L75" s="20" t="n">
        <v>4.20899267</v>
      </c>
      <c r="M75" s="18" t="n">
        <v>356.06172199</v>
      </c>
      <c r="N75" s="20" t="n">
        <v>4.70057819</v>
      </c>
      <c r="O75" s="18" t="s">
        <v>481</v>
      </c>
      <c r="P75" s="20" t="s">
        <v>481</v>
      </c>
      <c r="Q75" s="18" t="s">
        <v>481</v>
      </c>
      <c r="R75" s="20" t="s">
        <v>481</v>
      </c>
      <c r="S75" s="18" t="s">
        <v>481</v>
      </c>
      <c r="T75" s="20" t="s">
        <v>481</v>
      </c>
      <c r="U75" s="18" t="n">
        <v>354.18053809</v>
      </c>
      <c r="V75" s="20" t="n">
        <v>5.03860221</v>
      </c>
    </row>
    <row r="76" spans="1:22">
      <c r="A76" s="15" t="s">
        <v>551</v>
      </c>
      <c r="B76" s="17" t="n">
        <v>14167</v>
      </c>
      <c r="C76" s="18">
        <f>(232.0/B76*100)</f>
        <v/>
      </c>
      <c r="D76" s="19" t="n">
        <v>13935</v>
      </c>
      <c r="E76" s="18" t="n">
        <v>404.44311069</v>
      </c>
      <c r="F76" s="20" t="n">
        <v>4.13271557</v>
      </c>
      <c r="G76" s="18" t="n">
        <v>431.5621959</v>
      </c>
      <c r="H76" s="20" t="n">
        <v>2.71885393</v>
      </c>
      <c r="I76" s="18" t="n">
        <v>459.13675606</v>
      </c>
      <c r="J76" s="20" t="n">
        <v>2.4300848</v>
      </c>
      <c r="K76" s="18" t="n">
        <v>440.75370718</v>
      </c>
      <c r="L76" s="20" t="n">
        <v>4.17867174</v>
      </c>
      <c r="M76" s="18" t="n">
        <v>405.76526183</v>
      </c>
      <c r="N76" s="20" t="n">
        <v>4.20293438</v>
      </c>
      <c r="O76" s="18" t="s">
        <v>481</v>
      </c>
      <c r="P76" s="20" t="s">
        <v>481</v>
      </c>
      <c r="Q76" s="18" t="s">
        <v>481</v>
      </c>
      <c r="R76" s="20" t="s">
        <v>481</v>
      </c>
      <c r="S76" s="18" t="s">
        <v>481</v>
      </c>
      <c r="T76" s="20" t="s">
        <v>481</v>
      </c>
      <c r="U76" s="18" t="n">
        <v>368.72359994</v>
      </c>
      <c r="V76" s="20" t="n">
        <v>6.99569215</v>
      </c>
    </row>
    <row r="77" spans="1:22">
      <c r="A77" s="15" t="s">
        <v>552</v>
      </c>
      <c r="B77" s="17" t="n">
        <v>6062</v>
      </c>
      <c r="C77" s="18">
        <f>(188.0/B77*100)</f>
        <v/>
      </c>
      <c r="D77" s="19" t="n">
        <v>5874</v>
      </c>
      <c r="E77" s="18" t="n">
        <v>418.66574555</v>
      </c>
      <c r="F77" s="20" t="n">
        <v>4.42036094</v>
      </c>
      <c r="G77" s="18" t="n">
        <v>445.51707777</v>
      </c>
      <c r="H77" s="20" t="n">
        <v>3.04865193</v>
      </c>
      <c r="I77" s="18" t="n">
        <v>460.09518009</v>
      </c>
      <c r="J77" s="20" t="n">
        <v>2.57338503</v>
      </c>
      <c r="K77" s="18" t="n">
        <v>443.60174094</v>
      </c>
      <c r="L77" s="20" t="n">
        <v>4.61679314</v>
      </c>
      <c r="M77" s="18" t="n">
        <v>380.79678054</v>
      </c>
      <c r="N77" s="20" t="n">
        <v>4.91273858</v>
      </c>
      <c r="O77" s="18" t="s">
        <v>481</v>
      </c>
      <c r="P77" s="20" t="s">
        <v>481</v>
      </c>
      <c r="Q77" s="18" t="s">
        <v>481</v>
      </c>
      <c r="R77" s="20" t="s">
        <v>481</v>
      </c>
      <c r="S77" s="18" t="s">
        <v>481</v>
      </c>
      <c r="T77" s="20" t="s">
        <v>481</v>
      </c>
      <c r="U77" s="18" t="n">
        <v>375.70034571</v>
      </c>
      <c r="V77" s="20" t="n">
        <v>4.2979508</v>
      </c>
    </row>
    <row r="78" spans="1:22">
      <c r="A78" s="15" t="s">
        <v>553</v>
      </c>
      <c r="B78" s="17" t="n">
        <v>5826</v>
      </c>
      <c r="C78" s="18">
        <f>(0.0/B78*100)</f>
        <v/>
      </c>
      <c r="D78" s="19" t="n">
        <v>5826</v>
      </c>
      <c r="E78" s="18" t="n">
        <v>492.83484776</v>
      </c>
      <c r="F78" s="20" t="n">
        <v>7.97154882</v>
      </c>
      <c r="G78" s="18" t="n">
        <v>519.1287963</v>
      </c>
      <c r="H78" s="20" t="n">
        <v>5.79901497</v>
      </c>
      <c r="I78" s="18" t="n">
        <v>528.19256294</v>
      </c>
      <c r="J78" s="20" t="n">
        <v>3.90289898</v>
      </c>
      <c r="K78" s="18" t="n">
        <v>522.79609652</v>
      </c>
      <c r="L78" s="20" t="n">
        <v>6.04412787</v>
      </c>
      <c r="M78" s="18" t="s">
        <v>481</v>
      </c>
      <c r="N78" s="20" t="s">
        <v>481</v>
      </c>
      <c r="O78" s="18" t="s">
        <v>481</v>
      </c>
      <c r="P78" s="20" t="s">
        <v>481</v>
      </c>
      <c r="Q78" s="18" t="n">
        <v>431.126</v>
      </c>
      <c r="R78" s="20" t="n">
        <v>17.85283108</v>
      </c>
      <c r="S78" s="18" t="n">
        <v>442.4006</v>
      </c>
      <c r="T78" s="20" t="n">
        <v>34.16423723</v>
      </c>
      <c r="U78" s="18" t="n">
        <v>443.00630203</v>
      </c>
      <c r="V78" s="20" t="n">
        <v>20.00252434</v>
      </c>
    </row>
    <row customHeight="1" ht="25" r="79" spans="1:22">
      <c r="A79" s="15" t="s">
        <v>554</v>
      </c>
      <c r="B79" s="17" t="n">
        <v>1657</v>
      </c>
      <c r="C79" s="18">
        <f>(41.0/B79*100)</f>
        <v/>
      </c>
      <c r="D79" s="19" t="n">
        <v>1616</v>
      </c>
      <c r="E79" s="18" t="n">
        <v>455.3029086</v>
      </c>
      <c r="F79" s="20" t="n">
        <v>8.42477658</v>
      </c>
      <c r="G79" s="18" t="n">
        <v>484.8308337</v>
      </c>
      <c r="H79" s="20" t="n">
        <v>7.02622644</v>
      </c>
      <c r="I79" s="18" t="n">
        <v>479.35928274</v>
      </c>
      <c r="J79" s="20" t="n">
        <v>8.093900619999999</v>
      </c>
      <c r="K79" s="18" t="n">
        <v>463.6107512</v>
      </c>
      <c r="L79" s="20" t="n">
        <v>8.800497099999999</v>
      </c>
      <c r="M79" s="18" t="s">
        <v>481</v>
      </c>
      <c r="N79" s="20" t="s">
        <v>481</v>
      </c>
      <c r="O79" s="18" t="s">
        <v>481</v>
      </c>
      <c r="P79" s="20" t="s">
        <v>481</v>
      </c>
      <c r="Q79" s="18" t="s">
        <v>481</v>
      </c>
      <c r="R79" s="20" t="s">
        <v>481</v>
      </c>
      <c r="S79" s="18" t="n">
        <v>314.5757</v>
      </c>
      <c r="T79" s="20" t="n">
        <v>43.21441217</v>
      </c>
      <c r="U79" s="18" t="n">
        <v>389.98787824</v>
      </c>
      <c r="V79" s="20" t="n">
        <v>25.56315009</v>
      </c>
    </row>
    <row r="80" spans="1:22">
      <c r="A80" s="15" t="s">
        <v>555</v>
      </c>
      <c r="B80" s="17" t="n">
        <v>7841</v>
      </c>
      <c r="C80" s="18">
        <f>(0.0/B80*100)</f>
        <v/>
      </c>
      <c r="D80" s="19" t="n">
        <v>7841</v>
      </c>
      <c r="E80" s="18" t="n">
        <v>415.77242499</v>
      </c>
      <c r="F80" s="20" t="n">
        <v>8.56905304</v>
      </c>
      <c r="G80" s="18" t="n">
        <v>424.33261372</v>
      </c>
      <c r="H80" s="20" t="n">
        <v>7.83640409</v>
      </c>
      <c r="I80" s="18" t="n">
        <v>454.64015343</v>
      </c>
      <c r="J80" s="20" t="n">
        <v>3.60250168</v>
      </c>
      <c r="K80" s="18" t="n">
        <v>461.60888604</v>
      </c>
      <c r="L80" s="20" t="n">
        <v>4.47678259</v>
      </c>
      <c r="M80" s="18" t="s">
        <v>481</v>
      </c>
      <c r="N80" s="20" t="s">
        <v>481</v>
      </c>
      <c r="O80" s="18" t="s">
        <v>481</v>
      </c>
      <c r="P80" s="20" t="s">
        <v>481</v>
      </c>
      <c r="Q80" s="18" t="s">
        <v>481</v>
      </c>
      <c r="R80" s="20" t="s">
        <v>481</v>
      </c>
      <c r="S80" s="18" t="s">
        <v>481</v>
      </c>
      <c r="T80" s="20" t="s">
        <v>481</v>
      </c>
      <c r="U80" s="18" t="n">
        <v>350.72724088</v>
      </c>
      <c r="V80" s="20" t="n">
        <v>27.43348694</v>
      </c>
    </row>
    <row r="81" spans="1:22">
      <c r="A81" s="23" t="s">
        <v>556</v>
      </c>
      <c r="B81" s="17" t="n">
        <v>8861</v>
      </c>
      <c r="C81" s="18">
        <f>(76.0/B81*100)</f>
        <v/>
      </c>
      <c r="D81" s="19" t="n">
        <v>8785</v>
      </c>
      <c r="E81" s="18" t="n">
        <v>419.76497425</v>
      </c>
      <c r="F81" s="20" t="n">
        <v>5.74261037</v>
      </c>
      <c r="G81" s="18" t="n">
        <v>433.54780729</v>
      </c>
      <c r="H81" s="20" t="n">
        <v>4.33251054</v>
      </c>
      <c r="I81" s="18" t="n">
        <v>455.28520514</v>
      </c>
      <c r="J81" s="20" t="n">
        <v>2.99787773</v>
      </c>
      <c r="K81" s="18" t="n">
        <v>462.21749909</v>
      </c>
      <c r="L81" s="20" t="n">
        <v>3.74066067</v>
      </c>
      <c r="M81" s="18" t="n">
        <v>388.66747204</v>
      </c>
      <c r="N81" s="20" t="n">
        <v>4.36642029</v>
      </c>
      <c r="O81" s="18" t="s">
        <v>481</v>
      </c>
      <c r="P81" s="20" t="s">
        <v>481</v>
      </c>
      <c r="Q81" s="18" t="s">
        <v>481</v>
      </c>
      <c r="R81" s="20" t="s">
        <v>481</v>
      </c>
      <c r="S81" s="18" t="s">
        <v>481</v>
      </c>
      <c r="T81" s="20" t="s">
        <v>481</v>
      </c>
      <c r="U81" s="18" t="n">
        <v>413.00072985</v>
      </c>
      <c r="V81" s="20" t="n">
        <v>17.09217552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785</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(544.0/B7*100)</f>
        <v/>
      </c>
      <c r="D7" s="19" t="n">
        <v>13986</v>
      </c>
      <c r="E7" s="18" t="n">
        <v>482.38828146</v>
      </c>
      <c r="F7" s="20" t="n">
        <v>3.33044606</v>
      </c>
      <c r="G7" s="18" t="n">
        <v>505.65042961</v>
      </c>
      <c r="H7" s="20" t="n">
        <v>2.94720907</v>
      </c>
      <c r="I7" s="18" t="n">
        <v>527.69889886</v>
      </c>
      <c r="J7" s="20" t="n">
        <v>2.13972331</v>
      </c>
      <c r="K7" s="18" t="n">
        <v>549.75881771</v>
      </c>
      <c r="L7" s="20" t="n">
        <v>2.95968939</v>
      </c>
      <c r="M7" s="18" t="n">
        <v>455.67136221</v>
      </c>
      <c r="N7" s="20" t="n">
        <v>3.03001341</v>
      </c>
      <c r="O7" s="18" t="s">
        <v>481</v>
      </c>
      <c r="P7" s="20" t="s">
        <v>481</v>
      </c>
      <c r="Q7" s="18" t="s">
        <v>481</v>
      </c>
      <c r="R7" s="20" t="s">
        <v>481</v>
      </c>
      <c r="S7" s="18" t="s">
        <v>481</v>
      </c>
      <c r="T7" s="20" t="s">
        <v>481</v>
      </c>
      <c r="U7" s="18" t="n">
        <v>465.89189108</v>
      </c>
      <c r="V7" s="20" t="n">
        <v>10.32272766</v>
      </c>
    </row>
    <row r="8" spans="1:22">
      <c r="A8" s="15" t="s">
        <v>483</v>
      </c>
      <c r="B8" s="17" t="n">
        <v>7007</v>
      </c>
      <c r="C8" s="18">
        <f>(53.0/B8*100)</f>
        <v/>
      </c>
      <c r="D8" s="19" t="n">
        <v>6954</v>
      </c>
      <c r="E8" s="18" t="n">
        <v>479.33092779</v>
      </c>
      <c r="F8" s="20" t="n">
        <v>6.56861431</v>
      </c>
      <c r="G8" s="18" t="n">
        <v>499.71296012</v>
      </c>
      <c r="H8" s="20" t="n">
        <v>4.57532028</v>
      </c>
      <c r="I8" s="18" t="n">
        <v>515.40059574</v>
      </c>
      <c r="J8" s="20" t="n">
        <v>3.17187591</v>
      </c>
      <c r="K8" s="18" t="n">
        <v>524.29122972</v>
      </c>
      <c r="L8" s="20" t="n">
        <v>3.61337909</v>
      </c>
      <c r="M8" s="18" t="n">
        <v>425.98671044</v>
      </c>
      <c r="N8" s="20" t="n">
        <v>3.32108465</v>
      </c>
      <c r="O8" s="18" t="s">
        <v>481</v>
      </c>
      <c r="P8" s="20" t="s">
        <v>481</v>
      </c>
      <c r="Q8" s="18" t="s">
        <v>481</v>
      </c>
      <c r="R8" s="20" t="s">
        <v>481</v>
      </c>
      <c r="S8" s="18" t="s">
        <v>481</v>
      </c>
      <c r="T8" s="20" t="s">
        <v>481</v>
      </c>
      <c r="U8" s="18" t="n">
        <v>438.56536866</v>
      </c>
      <c r="V8" s="20" t="n">
        <v>8.808479760000001</v>
      </c>
    </row>
    <row r="9" spans="1:22">
      <c r="A9" s="15" t="s">
        <v>484</v>
      </c>
      <c r="B9" s="17" t="n">
        <v>9651</v>
      </c>
      <c r="C9" s="18">
        <f>(642.0/B9*100)</f>
        <v/>
      </c>
      <c r="D9" s="19" t="n">
        <v>9009</v>
      </c>
      <c r="E9" s="18" t="n">
        <v>484.14879015</v>
      </c>
      <c r="F9" s="20" t="n">
        <v>3.88409641</v>
      </c>
      <c r="G9" s="18" t="n">
        <v>515.46069733</v>
      </c>
      <c r="H9" s="20" t="n">
        <v>2.87861832</v>
      </c>
      <c r="I9" s="18" t="n">
        <v>528.12804219</v>
      </c>
      <c r="J9" s="20" t="n">
        <v>2.3942201</v>
      </c>
      <c r="K9" s="18" t="n">
        <v>523.98516805</v>
      </c>
      <c r="L9" s="20" t="n">
        <v>3.14785376</v>
      </c>
      <c r="M9" s="18" t="n">
        <v>398.3811512</v>
      </c>
      <c r="N9" s="20" t="n">
        <v>5.50423922</v>
      </c>
      <c r="O9" s="18" t="s">
        <v>481</v>
      </c>
      <c r="P9" s="20" t="s">
        <v>481</v>
      </c>
      <c r="Q9" s="18" t="s">
        <v>481</v>
      </c>
      <c r="R9" s="20" t="s">
        <v>481</v>
      </c>
      <c r="S9" s="18" t="s">
        <v>481</v>
      </c>
      <c r="T9" s="20" t="s">
        <v>481</v>
      </c>
      <c r="U9" s="18" t="n">
        <v>404.14351093</v>
      </c>
      <c r="V9" s="20" t="n">
        <v>7.24041765</v>
      </c>
    </row>
    <row r="10" spans="1:22">
      <c r="A10" s="15" t="s">
        <v>485</v>
      </c>
      <c r="B10" s="17" t="n">
        <v>20058</v>
      </c>
      <c r="C10" s="18">
        <f>(547.0/B10*100)</f>
        <v/>
      </c>
      <c r="D10" s="19" t="n">
        <v>19511</v>
      </c>
      <c r="E10" s="18" t="n">
        <v>505.49496576</v>
      </c>
      <c r="F10" s="20" t="n">
        <v>4.12100193</v>
      </c>
      <c r="G10" s="18" t="n">
        <v>515.5825890900001</v>
      </c>
      <c r="H10" s="20" t="n">
        <v>3.07174543</v>
      </c>
      <c r="I10" s="18" t="n">
        <v>537.40008851</v>
      </c>
      <c r="J10" s="20" t="n">
        <v>2.25940095</v>
      </c>
      <c r="K10" s="18" t="n">
        <v>552.9582687</v>
      </c>
      <c r="L10" s="20" t="n">
        <v>2.3705039</v>
      </c>
      <c r="M10" s="18" t="n">
        <v>459.4602787</v>
      </c>
      <c r="N10" s="20" t="n">
        <v>3.87365474</v>
      </c>
      <c r="O10" s="18" t="s">
        <v>481</v>
      </c>
      <c r="P10" s="20" t="s">
        <v>481</v>
      </c>
      <c r="Q10" s="18" t="s">
        <v>481</v>
      </c>
      <c r="R10" s="20" t="s">
        <v>481</v>
      </c>
      <c r="S10" s="18" t="s">
        <v>481</v>
      </c>
      <c r="T10" s="20" t="s">
        <v>481</v>
      </c>
      <c r="U10" s="18" t="n">
        <v>466.3606185</v>
      </c>
      <c r="V10" s="20" t="n">
        <v>7.59961605</v>
      </c>
    </row>
    <row r="11" spans="1:22">
      <c r="A11" s="15" t="s">
        <v>486</v>
      </c>
      <c r="B11" s="17" t="n">
        <v>7053</v>
      </c>
      <c r="C11" s="18">
        <f>(98.0/B11*100)</f>
        <v/>
      </c>
      <c r="D11" s="19" t="n">
        <v>6955</v>
      </c>
      <c r="E11" s="18" t="n">
        <v>425.03696416</v>
      </c>
      <c r="F11" s="20" t="n">
        <v>5.21279011</v>
      </c>
      <c r="G11" s="18" t="n">
        <v>447.98624286</v>
      </c>
      <c r="H11" s="20" t="n">
        <v>3.08160215</v>
      </c>
      <c r="I11" s="18" t="n">
        <v>457.11539615</v>
      </c>
      <c r="J11" s="20" t="n">
        <v>2.85004616</v>
      </c>
      <c r="K11" s="18" t="n">
        <v>467.22549803</v>
      </c>
      <c r="L11" s="20" t="n">
        <v>5.13113158</v>
      </c>
      <c r="M11" s="18" t="n">
        <v>407.71243287</v>
      </c>
      <c r="N11" s="20" t="n">
        <v>4.26530566</v>
      </c>
      <c r="O11" s="18" t="s">
        <v>481</v>
      </c>
      <c r="P11" s="20" t="s">
        <v>481</v>
      </c>
      <c r="Q11" s="18" t="s">
        <v>481</v>
      </c>
      <c r="R11" s="20" t="s">
        <v>481</v>
      </c>
      <c r="S11" s="18" t="s">
        <v>481</v>
      </c>
      <c r="T11" s="20" t="s">
        <v>481</v>
      </c>
      <c r="U11" s="18" t="n">
        <v>391.58700991</v>
      </c>
      <c r="V11" s="20" t="n">
        <v>9.31536365</v>
      </c>
    </row>
    <row r="12" spans="1:22">
      <c r="A12" s="15" t="s">
        <v>487</v>
      </c>
      <c r="B12" s="17" t="n">
        <v>6894</v>
      </c>
      <c r="C12" s="18">
        <f>(59.0/B12*100)</f>
        <v/>
      </c>
      <c r="D12" s="19" t="n">
        <v>6835</v>
      </c>
      <c r="E12" s="18" t="n">
        <v>462.44259534</v>
      </c>
      <c r="F12" s="20" t="n">
        <v>4.38335522</v>
      </c>
      <c r="G12" s="18" t="n">
        <v>483.45233237</v>
      </c>
      <c r="H12" s="20" t="n">
        <v>3.85199157</v>
      </c>
      <c r="I12" s="18" t="n">
        <v>508.31050236</v>
      </c>
      <c r="J12" s="20" t="n">
        <v>2.50547352</v>
      </c>
      <c r="K12" s="18" t="n">
        <v>521.76446899</v>
      </c>
      <c r="L12" s="20" t="n">
        <v>3.34766993</v>
      </c>
      <c r="M12" s="18" t="n">
        <v>407.24394601</v>
      </c>
      <c r="N12" s="20" t="n">
        <v>6.59279851</v>
      </c>
      <c r="O12" s="18" t="s">
        <v>481</v>
      </c>
      <c r="P12" s="20" t="s">
        <v>481</v>
      </c>
      <c r="Q12" s="18" t="s">
        <v>481</v>
      </c>
      <c r="R12" s="20" t="s">
        <v>481</v>
      </c>
      <c r="S12" s="18" t="s">
        <v>481</v>
      </c>
      <c r="T12" s="20" t="s">
        <v>481</v>
      </c>
      <c r="U12" s="18" t="n">
        <v>397.00957996</v>
      </c>
      <c r="V12" s="20" t="n">
        <v>13.01995505</v>
      </c>
    </row>
    <row r="13" spans="1:22">
      <c r="A13" s="15" t="s">
        <v>488</v>
      </c>
      <c r="B13" s="17" t="n">
        <v>7161</v>
      </c>
      <c r="C13" s="18">
        <f>(139.0/B13*100)</f>
        <v/>
      </c>
      <c r="D13" s="19" t="n">
        <v>7022</v>
      </c>
      <c r="E13" s="18" t="n">
        <v>477.85305383</v>
      </c>
      <c r="F13" s="20" t="n">
        <v>5.25816403</v>
      </c>
      <c r="G13" s="18" t="n">
        <v>495.22528936</v>
      </c>
      <c r="H13" s="20" t="n">
        <v>4.48589787</v>
      </c>
      <c r="I13" s="18" t="n">
        <v>506.23152996</v>
      </c>
      <c r="J13" s="20" t="n">
        <v>2.42603549</v>
      </c>
      <c r="K13" s="18" t="n">
        <v>517.36201324</v>
      </c>
      <c r="L13" s="20" t="n">
        <v>3.04533589</v>
      </c>
      <c r="M13" s="18" t="n">
        <v>417.33961469</v>
      </c>
      <c r="N13" s="20" t="n">
        <v>10.06598471</v>
      </c>
      <c r="O13" s="18" t="s">
        <v>481</v>
      </c>
      <c r="P13" s="20" t="s">
        <v>481</v>
      </c>
      <c r="Q13" s="18" t="s">
        <v>481</v>
      </c>
      <c r="R13" s="20" t="s">
        <v>481</v>
      </c>
      <c r="S13" s="18" t="s">
        <v>481</v>
      </c>
      <c r="T13" s="20" t="s">
        <v>481</v>
      </c>
      <c r="U13" s="18" t="n">
        <v>408.29890384</v>
      </c>
      <c r="V13" s="20" t="n">
        <v>11.18512267</v>
      </c>
    </row>
    <row r="14" spans="1:22">
      <c r="A14" s="15" t="s">
        <v>489</v>
      </c>
      <c r="B14" s="17" t="n">
        <v>5587</v>
      </c>
      <c r="C14" s="18">
        <f>(78.0/B14*100)</f>
        <v/>
      </c>
      <c r="D14" s="19" t="n">
        <v>5509</v>
      </c>
      <c r="E14" s="18" t="n">
        <v>496.17057718</v>
      </c>
      <c r="F14" s="20" t="n">
        <v>6.72023649</v>
      </c>
      <c r="G14" s="18" t="n">
        <v>526.42559672</v>
      </c>
      <c r="H14" s="20" t="n">
        <v>3.76986171</v>
      </c>
      <c r="I14" s="18" t="n">
        <v>541.54421024</v>
      </c>
      <c r="J14" s="20" t="n">
        <v>2.22768833</v>
      </c>
      <c r="K14" s="18" t="n">
        <v>550.4984891399999</v>
      </c>
      <c r="L14" s="20" t="n">
        <v>3.27256512</v>
      </c>
      <c r="M14" s="18" t="n">
        <v>442.2239505</v>
      </c>
      <c r="N14" s="20" t="n">
        <v>10.16789313</v>
      </c>
      <c r="O14" s="18" t="s">
        <v>481</v>
      </c>
      <c r="P14" s="20" t="s">
        <v>481</v>
      </c>
      <c r="Q14" s="18" t="s">
        <v>481</v>
      </c>
      <c r="R14" s="20" t="s">
        <v>481</v>
      </c>
      <c r="S14" s="18" t="s">
        <v>481</v>
      </c>
      <c r="T14" s="20" t="s">
        <v>481</v>
      </c>
      <c r="U14" s="18" t="n">
        <v>455.1805207</v>
      </c>
      <c r="V14" s="20" t="n">
        <v>13.95065774</v>
      </c>
    </row>
    <row r="15" spans="1:22">
      <c r="A15" s="15" t="s">
        <v>490</v>
      </c>
      <c r="B15" s="17" t="n">
        <v>5882</v>
      </c>
      <c r="C15" s="18">
        <f>(63.0/B15*100)</f>
        <v/>
      </c>
      <c r="D15" s="19" t="n">
        <v>5819</v>
      </c>
      <c r="E15" s="18" t="n">
        <v>494.35196078</v>
      </c>
      <c r="F15" s="20" t="n">
        <v>6.01175002</v>
      </c>
      <c r="G15" s="18" t="n">
        <v>524.40939987</v>
      </c>
      <c r="H15" s="20" t="n">
        <v>3.54561119</v>
      </c>
      <c r="I15" s="18" t="n">
        <v>539.71890163</v>
      </c>
      <c r="J15" s="20" t="n">
        <v>2.42171713</v>
      </c>
      <c r="K15" s="18" t="n">
        <v>541.46805655</v>
      </c>
      <c r="L15" s="20" t="n">
        <v>3.58694009</v>
      </c>
      <c r="M15" s="18" t="n">
        <v>442.09252147</v>
      </c>
      <c r="N15" s="20" t="n">
        <v>11.12031367</v>
      </c>
      <c r="O15" s="18" t="s">
        <v>481</v>
      </c>
      <c r="P15" s="20" t="s">
        <v>481</v>
      </c>
      <c r="Q15" s="18" t="s">
        <v>481</v>
      </c>
      <c r="R15" s="20" t="s">
        <v>481</v>
      </c>
      <c r="S15" s="18" t="s">
        <v>481</v>
      </c>
      <c r="T15" s="20" t="s">
        <v>481</v>
      </c>
      <c r="U15" s="18" t="n">
        <v>451.69031737</v>
      </c>
      <c r="V15" s="20" t="n">
        <v>11.63733053</v>
      </c>
    </row>
    <row r="16" spans="1:22">
      <c r="A16" s="15" t="s">
        <v>491</v>
      </c>
      <c r="B16" s="17" t="n">
        <v>6108</v>
      </c>
      <c r="C16" s="18">
        <f>(122.0/B16*100)</f>
        <v/>
      </c>
      <c r="D16" s="19" t="n">
        <v>5986</v>
      </c>
      <c r="E16" s="18" t="n">
        <v>469.71164539</v>
      </c>
      <c r="F16" s="20" t="n">
        <v>3.92370684</v>
      </c>
      <c r="G16" s="18" t="n">
        <v>497.15612209</v>
      </c>
      <c r="H16" s="20" t="n">
        <v>3.33432872</v>
      </c>
      <c r="I16" s="18" t="n">
        <v>519.61880996</v>
      </c>
      <c r="J16" s="20" t="n">
        <v>2.62280966</v>
      </c>
      <c r="K16" s="18" t="n">
        <v>522.59059085</v>
      </c>
      <c r="L16" s="20" t="n">
        <v>3.50160412</v>
      </c>
      <c r="M16" s="18" t="n">
        <v>387.14914799</v>
      </c>
      <c r="N16" s="20" t="n">
        <v>6.68985678</v>
      </c>
      <c r="O16" s="18" t="s">
        <v>481</v>
      </c>
      <c r="P16" s="20" t="s">
        <v>481</v>
      </c>
      <c r="Q16" s="18" t="s">
        <v>481</v>
      </c>
      <c r="R16" s="20" t="s">
        <v>481</v>
      </c>
      <c r="S16" s="18" t="s">
        <v>481</v>
      </c>
      <c r="T16" s="20" t="s">
        <v>481</v>
      </c>
      <c r="U16" s="18" t="n">
        <v>408.34799106</v>
      </c>
      <c r="V16" s="20" t="n">
        <v>11.7932297</v>
      </c>
    </row>
    <row r="17" spans="1:22">
      <c r="A17" s="15" t="s">
        <v>492</v>
      </c>
      <c r="B17" s="17" t="n">
        <v>6504</v>
      </c>
      <c r="C17" s="18">
        <f>(1219.0/B17*100)</f>
        <v/>
      </c>
      <c r="D17" s="19" t="n">
        <v>5285</v>
      </c>
      <c r="E17" s="18" t="n">
        <v>481.61792196</v>
      </c>
      <c r="F17" s="20" t="n">
        <v>6.05084393</v>
      </c>
      <c r="G17" s="18" t="n">
        <v>505.33573406</v>
      </c>
      <c r="H17" s="20" t="n">
        <v>4.01730871</v>
      </c>
      <c r="I17" s="18" t="n">
        <v>527.58502821</v>
      </c>
      <c r="J17" s="20" t="n">
        <v>3.28548568</v>
      </c>
      <c r="K17" s="18" t="n">
        <v>543.1467507999999</v>
      </c>
      <c r="L17" s="20" t="n">
        <v>4.41746988</v>
      </c>
      <c r="M17" s="18" t="n">
        <v>421.56457172</v>
      </c>
      <c r="N17" s="20" t="n">
        <v>9.08687791</v>
      </c>
      <c r="O17" s="18" t="s">
        <v>481</v>
      </c>
      <c r="P17" s="20" t="s">
        <v>481</v>
      </c>
      <c r="Q17" s="18" t="s">
        <v>481</v>
      </c>
      <c r="R17" s="20" t="s">
        <v>481</v>
      </c>
      <c r="S17" s="18" t="s">
        <v>481</v>
      </c>
      <c r="T17" s="20" t="s">
        <v>481</v>
      </c>
      <c r="U17" s="18" t="n">
        <v>445.38009351</v>
      </c>
      <c r="V17" s="20" t="n">
        <v>8.666377860000001</v>
      </c>
    </row>
    <row r="18" spans="1:22">
      <c r="A18" s="15" t="s">
        <v>493</v>
      </c>
      <c r="B18" s="17" t="n">
        <v>5532</v>
      </c>
      <c r="C18" s="18">
        <f>(29.0/B18*100)</f>
        <v/>
      </c>
      <c r="D18" s="19" t="n">
        <v>5503</v>
      </c>
      <c r="E18" s="18" t="n">
        <v>414.26518796</v>
      </c>
      <c r="F18" s="20" t="n">
        <v>5.81690332</v>
      </c>
      <c r="G18" s="18" t="n">
        <v>446.96328333</v>
      </c>
      <c r="H18" s="20" t="n">
        <v>5.25517581</v>
      </c>
      <c r="I18" s="18" t="n">
        <v>466.46137804</v>
      </c>
      <c r="J18" s="20" t="n">
        <v>4.01283121</v>
      </c>
      <c r="K18" s="18" t="n">
        <v>480.84642172</v>
      </c>
      <c r="L18" s="20" t="n">
        <v>3.98086735</v>
      </c>
      <c r="M18" s="18" t="n">
        <v>381.70089157</v>
      </c>
      <c r="N18" s="20" t="n">
        <v>7.56899924</v>
      </c>
      <c r="O18" s="18" t="s">
        <v>481</v>
      </c>
      <c r="P18" s="20" t="s">
        <v>481</v>
      </c>
      <c r="Q18" s="18" t="s">
        <v>481</v>
      </c>
      <c r="R18" s="20" t="s">
        <v>481</v>
      </c>
      <c r="S18" s="18" t="s">
        <v>481</v>
      </c>
      <c r="T18" s="20" t="s">
        <v>481</v>
      </c>
      <c r="U18" s="18" t="n">
        <v>390.80570318</v>
      </c>
      <c r="V18" s="20" t="n">
        <v>10.45974322</v>
      </c>
    </row>
    <row r="19" spans="1:22">
      <c r="A19" s="15" t="s">
        <v>494</v>
      </c>
      <c r="B19" s="17" t="n">
        <v>5658</v>
      </c>
      <c r="C19" s="18">
        <f>(157.0/B19*100)</f>
        <v/>
      </c>
      <c r="D19" s="19" t="n">
        <v>5501</v>
      </c>
      <c r="E19" s="18" t="n">
        <v>432.2374704</v>
      </c>
      <c r="F19" s="20" t="n">
        <v>5.08255515</v>
      </c>
      <c r="G19" s="18" t="n">
        <v>472.60264679</v>
      </c>
      <c r="H19" s="20" t="n">
        <v>3.79405379</v>
      </c>
      <c r="I19" s="18" t="n">
        <v>490.52813221</v>
      </c>
      <c r="J19" s="20" t="n">
        <v>3.53889068</v>
      </c>
      <c r="K19" s="18" t="n">
        <v>496.58814108</v>
      </c>
      <c r="L19" s="20" t="n">
        <v>4.81749532</v>
      </c>
      <c r="M19" s="18" t="n">
        <v>464.53907426</v>
      </c>
      <c r="N19" s="20" t="n">
        <v>8.377987660000001</v>
      </c>
      <c r="O19" s="18" t="s">
        <v>481</v>
      </c>
      <c r="P19" s="20" t="s">
        <v>481</v>
      </c>
      <c r="Q19" s="18" t="s">
        <v>481</v>
      </c>
      <c r="R19" s="20" t="s">
        <v>481</v>
      </c>
      <c r="S19" s="18" t="s">
        <v>481</v>
      </c>
      <c r="T19" s="20" t="s">
        <v>481</v>
      </c>
      <c r="U19" s="18" t="n">
        <v>410.65956542</v>
      </c>
      <c r="V19" s="20" t="n">
        <v>11.11191003</v>
      </c>
    </row>
    <row r="20" spans="1:22">
      <c r="A20" s="15" t="s">
        <v>495</v>
      </c>
      <c r="B20" s="17" t="n">
        <v>3371</v>
      </c>
      <c r="C20" s="18">
        <f>(75.0/B20*100)</f>
        <v/>
      </c>
      <c r="D20" s="19" t="n">
        <v>3296</v>
      </c>
      <c r="E20" s="18" t="n">
        <v>463.93661387</v>
      </c>
      <c r="F20" s="20" t="n">
        <v>6.69240024</v>
      </c>
      <c r="G20" s="18" t="n">
        <v>476.58793507</v>
      </c>
      <c r="H20" s="20" t="n">
        <v>3.79836705</v>
      </c>
      <c r="I20" s="18" t="n">
        <v>479.38068731</v>
      </c>
      <c r="J20" s="20" t="n">
        <v>2.50274206</v>
      </c>
      <c r="K20" s="18" t="n">
        <v>488.98810645</v>
      </c>
      <c r="L20" s="20" t="n">
        <v>3.65254056</v>
      </c>
      <c r="M20" s="18" t="n">
        <v>408.58539143</v>
      </c>
      <c r="N20" s="20" t="n">
        <v>5.78928272</v>
      </c>
      <c r="O20" s="18" t="s">
        <v>481</v>
      </c>
      <c r="P20" s="20" t="s">
        <v>481</v>
      </c>
      <c r="Q20" s="18" t="s">
        <v>481</v>
      </c>
      <c r="R20" s="20" t="s">
        <v>481</v>
      </c>
      <c r="S20" s="18" t="s">
        <v>481</v>
      </c>
      <c r="T20" s="20" t="s">
        <v>481</v>
      </c>
      <c r="U20" s="18" t="n">
        <v>416.56878561</v>
      </c>
      <c r="V20" s="20" t="n">
        <v>17.63659386</v>
      </c>
    </row>
    <row r="21" spans="1:22">
      <c r="A21" s="15" t="s">
        <v>496</v>
      </c>
      <c r="B21" s="17" t="n">
        <v>5741</v>
      </c>
      <c r="C21" s="18">
        <f>(46.0/B21*100)</f>
        <v/>
      </c>
      <c r="D21" s="19" t="n">
        <v>5695</v>
      </c>
      <c r="E21" s="18" t="n">
        <v>486.54709034</v>
      </c>
      <c r="F21" s="20" t="n">
        <v>5.42527808</v>
      </c>
      <c r="G21" s="18" t="n">
        <v>506.77753957</v>
      </c>
      <c r="H21" s="20" t="n">
        <v>3.41196813</v>
      </c>
      <c r="I21" s="18" t="n">
        <v>509.03197283</v>
      </c>
      <c r="J21" s="20" t="n">
        <v>2.93893658</v>
      </c>
      <c r="K21" s="18" t="n">
        <v>517.60647685</v>
      </c>
      <c r="L21" s="20" t="n">
        <v>2.83268678</v>
      </c>
      <c r="M21" s="18" t="n">
        <v>437.82772767</v>
      </c>
      <c r="N21" s="20" t="n">
        <v>5.1450969</v>
      </c>
      <c r="O21" s="18" t="s">
        <v>481</v>
      </c>
      <c r="P21" s="20" t="s">
        <v>481</v>
      </c>
      <c r="Q21" s="18" t="s">
        <v>481</v>
      </c>
      <c r="R21" s="20" t="s">
        <v>481</v>
      </c>
      <c r="S21" s="18" t="s">
        <v>481</v>
      </c>
      <c r="T21" s="20" t="s">
        <v>481</v>
      </c>
      <c r="U21" s="18" t="n">
        <v>475.99787293</v>
      </c>
      <c r="V21" s="20" t="n">
        <v>18.86023162</v>
      </c>
    </row>
    <row r="22" spans="1:22">
      <c r="A22" s="15" t="s">
        <v>497</v>
      </c>
      <c r="B22" s="17" t="n">
        <v>6598</v>
      </c>
      <c r="C22" s="18">
        <f>(35.0/B22*100)</f>
        <v/>
      </c>
      <c r="D22" s="19" t="n">
        <v>6563</v>
      </c>
      <c r="E22" s="18" t="n">
        <v>453.43320003</v>
      </c>
      <c r="F22" s="20" t="n">
        <v>5.9596976</v>
      </c>
      <c r="G22" s="18" t="n">
        <v>461.77719564</v>
      </c>
      <c r="H22" s="20" t="n">
        <v>5.0768253</v>
      </c>
      <c r="I22" s="18" t="n">
        <v>484.56457389</v>
      </c>
      <c r="J22" s="20" t="n">
        <v>3.83665533</v>
      </c>
      <c r="K22" s="18" t="n">
        <v>494.82426307</v>
      </c>
      <c r="L22" s="20" t="n">
        <v>5.82919739</v>
      </c>
      <c r="M22" s="18" t="n">
        <v>407.42830725</v>
      </c>
      <c r="N22" s="20" t="n">
        <v>13.96595916</v>
      </c>
      <c r="O22" s="18" t="s">
        <v>481</v>
      </c>
      <c r="P22" s="20" t="s">
        <v>481</v>
      </c>
      <c r="Q22" s="18" t="n">
        <v>448.28166515</v>
      </c>
      <c r="R22" s="20" t="n">
        <v>8.782882710000001</v>
      </c>
      <c r="S22" s="18" t="s">
        <v>481</v>
      </c>
      <c r="T22" s="20" t="s">
        <v>481</v>
      </c>
      <c r="U22" s="18" t="n">
        <v>366.20189924</v>
      </c>
      <c r="V22" s="20" t="n">
        <v>12.31270035</v>
      </c>
    </row>
    <row r="23" spans="1:22">
      <c r="A23" s="15" t="s">
        <v>498</v>
      </c>
      <c r="B23" s="17" t="n">
        <v>11583</v>
      </c>
      <c r="C23" s="18">
        <f>(230.0/B23*100)</f>
        <v/>
      </c>
      <c r="D23" s="19" t="n">
        <v>11353</v>
      </c>
      <c r="E23" s="18" t="n">
        <v>449.1757693</v>
      </c>
      <c r="F23" s="20" t="n">
        <v>4.57994871</v>
      </c>
      <c r="G23" s="18" t="n">
        <v>475.65979446</v>
      </c>
      <c r="H23" s="20" t="n">
        <v>3.94020176</v>
      </c>
      <c r="I23" s="18" t="n">
        <v>489.465675</v>
      </c>
      <c r="J23" s="20" t="n">
        <v>3.03640931</v>
      </c>
      <c r="K23" s="18" t="n">
        <v>500.27270361</v>
      </c>
      <c r="L23" s="20" t="n">
        <v>4.0436306</v>
      </c>
      <c r="M23" s="18" t="n">
        <v>437.87034305</v>
      </c>
      <c r="N23" s="20" t="n">
        <v>5.22144945</v>
      </c>
      <c r="O23" s="18" t="s">
        <v>481</v>
      </c>
      <c r="P23" s="20" t="s">
        <v>481</v>
      </c>
      <c r="Q23" s="18" t="s">
        <v>481</v>
      </c>
      <c r="R23" s="20" t="s">
        <v>481</v>
      </c>
      <c r="S23" s="18" t="s">
        <v>481</v>
      </c>
      <c r="T23" s="20" t="s">
        <v>481</v>
      </c>
      <c r="U23" s="18" t="n">
        <v>438.42108792</v>
      </c>
      <c r="V23" s="20" t="n">
        <v>11.45536189</v>
      </c>
    </row>
    <row r="24" spans="1:22">
      <c r="A24" s="15" t="s">
        <v>499</v>
      </c>
      <c r="B24" s="17" t="n">
        <v>6647</v>
      </c>
      <c r="C24" s="18">
        <f>(7.0/B24*100)</f>
        <v/>
      </c>
      <c r="D24" s="19" t="n">
        <v>6640</v>
      </c>
      <c r="E24" s="18" t="n">
        <v>464.53489518</v>
      </c>
      <c r="F24" s="20" t="n">
        <v>8.46447384</v>
      </c>
      <c r="G24" s="18" t="n">
        <v>495.81891525</v>
      </c>
      <c r="H24" s="20" t="n">
        <v>8.730960809999999</v>
      </c>
      <c r="I24" s="18" t="n">
        <v>530.037283</v>
      </c>
      <c r="J24" s="20" t="n">
        <v>3.5602078</v>
      </c>
      <c r="K24" s="18" t="n">
        <v>551.77622466</v>
      </c>
      <c r="L24" s="20" t="n">
        <v>3.04260548</v>
      </c>
      <c r="M24" s="18" t="n">
        <v>486.12605385</v>
      </c>
      <c r="N24" s="20" t="n">
        <v>15.32000093</v>
      </c>
      <c r="O24" s="18" t="s">
        <v>481</v>
      </c>
      <c r="P24" s="20" t="s">
        <v>481</v>
      </c>
      <c r="Q24" s="18" t="s">
        <v>481</v>
      </c>
      <c r="R24" s="20" t="s">
        <v>481</v>
      </c>
      <c r="S24" s="18" t="s">
        <v>481</v>
      </c>
      <c r="T24" s="20" t="s">
        <v>481</v>
      </c>
      <c r="U24" s="18" t="n">
        <v>496.32723955</v>
      </c>
      <c r="V24" s="20" t="n">
        <v>14.54328512</v>
      </c>
    </row>
    <row r="25" spans="1:22">
      <c r="A25" s="15" t="s">
        <v>500</v>
      </c>
      <c r="B25" s="17" t="n">
        <v>5581</v>
      </c>
      <c r="C25" s="18">
        <f>(25.0/B25*100)</f>
        <v/>
      </c>
      <c r="D25" s="19" t="n">
        <v>5556</v>
      </c>
      <c r="E25" s="18" t="n">
        <v>483.45797292</v>
      </c>
      <c r="F25" s="20" t="n">
        <v>10.6817721</v>
      </c>
      <c r="G25" s="18" t="n">
        <v>507.31087372</v>
      </c>
      <c r="H25" s="20" t="n">
        <v>6.08530302</v>
      </c>
      <c r="I25" s="18" t="n">
        <v>523.25692999</v>
      </c>
      <c r="J25" s="20" t="n">
        <v>3.43397463</v>
      </c>
      <c r="K25" s="18" t="n">
        <v>528.54668341</v>
      </c>
      <c r="L25" s="20" t="n">
        <v>3.74792841</v>
      </c>
      <c r="M25" s="18" t="n">
        <v>429.87203302</v>
      </c>
      <c r="N25" s="20" t="n">
        <v>5.01052425</v>
      </c>
      <c r="O25" s="18" t="s">
        <v>481</v>
      </c>
      <c r="P25" s="20" t="s">
        <v>481</v>
      </c>
      <c r="Q25" s="18" t="s">
        <v>481</v>
      </c>
      <c r="R25" s="20" t="s">
        <v>481</v>
      </c>
      <c r="S25" s="18" t="s">
        <v>481</v>
      </c>
      <c r="T25" s="20" t="s">
        <v>481</v>
      </c>
      <c r="U25" s="18" t="n">
        <v>476.45608985</v>
      </c>
      <c r="V25" s="20" t="n">
        <v>19.57191712</v>
      </c>
    </row>
    <row r="26" spans="1:22">
      <c r="A26" s="15" t="s">
        <v>501</v>
      </c>
      <c r="B26" s="17" t="n">
        <v>4869</v>
      </c>
      <c r="C26" s="18">
        <f>(53.0/B26*100)</f>
        <v/>
      </c>
      <c r="D26" s="19" t="n">
        <v>4816</v>
      </c>
      <c r="E26" s="18" t="n">
        <v>461.54159202</v>
      </c>
      <c r="F26" s="20" t="n">
        <v>4.66416848</v>
      </c>
      <c r="G26" s="18" t="n">
        <v>489.43423679</v>
      </c>
      <c r="H26" s="20" t="n">
        <v>3.82226877</v>
      </c>
      <c r="I26" s="18" t="n">
        <v>500.16778215</v>
      </c>
      <c r="J26" s="20" t="n">
        <v>2.02078925</v>
      </c>
      <c r="K26" s="18" t="n">
        <v>499.27587014</v>
      </c>
      <c r="L26" s="20" t="n">
        <v>3.86796334</v>
      </c>
      <c r="M26" s="18" t="n">
        <v>453.17995147</v>
      </c>
      <c r="N26" s="20" t="n">
        <v>6.03698686</v>
      </c>
      <c r="O26" s="18" t="s">
        <v>481</v>
      </c>
      <c r="P26" s="20" t="s">
        <v>481</v>
      </c>
      <c r="Q26" s="18" t="s">
        <v>481</v>
      </c>
      <c r="R26" s="20" t="s">
        <v>481</v>
      </c>
      <c r="S26" s="18" t="s">
        <v>481</v>
      </c>
      <c r="T26" s="20" t="s">
        <v>481</v>
      </c>
      <c r="U26" s="18" t="n">
        <v>438.2488273</v>
      </c>
      <c r="V26" s="20" t="n">
        <v>11.68942691</v>
      </c>
    </row>
    <row r="27" spans="1:22">
      <c r="A27" s="15" t="s">
        <v>502</v>
      </c>
      <c r="B27" s="17" t="n">
        <v>5299</v>
      </c>
      <c r="C27" s="18">
        <f>(52.0/B27*100)</f>
        <v/>
      </c>
      <c r="D27" s="19" t="n">
        <v>5247</v>
      </c>
      <c r="E27" s="18" t="n">
        <v>453.71168175</v>
      </c>
      <c r="F27" s="20" t="n">
        <v>3.31285141</v>
      </c>
      <c r="G27" s="18" t="n">
        <v>476.11150101</v>
      </c>
      <c r="H27" s="20" t="n">
        <v>3.04149936</v>
      </c>
      <c r="I27" s="18" t="n">
        <v>501.31486324</v>
      </c>
      <c r="J27" s="20" t="n">
        <v>2.61169621</v>
      </c>
      <c r="K27" s="18" t="n">
        <v>514.04079959</v>
      </c>
      <c r="L27" s="20" t="n">
        <v>2.69909115</v>
      </c>
      <c r="M27" s="18" t="n">
        <v>418.40895501</v>
      </c>
      <c r="N27" s="20" t="n">
        <v>3.29090457</v>
      </c>
      <c r="O27" s="18" t="s">
        <v>481</v>
      </c>
      <c r="P27" s="20" t="s">
        <v>481</v>
      </c>
      <c r="Q27" s="18" t="s">
        <v>481</v>
      </c>
      <c r="R27" s="20" t="s">
        <v>481</v>
      </c>
      <c r="S27" s="18" t="s">
        <v>481</v>
      </c>
      <c r="T27" s="20" t="s">
        <v>481</v>
      </c>
      <c r="U27" s="18" t="n">
        <v>399.69228111</v>
      </c>
      <c r="V27" s="20" t="n">
        <v>7.00443052</v>
      </c>
    </row>
    <row r="28" spans="1:22">
      <c r="A28" s="15" t="s">
        <v>503</v>
      </c>
      <c r="B28" s="17" t="n">
        <v>7568</v>
      </c>
      <c r="C28" s="18">
        <f>(179.0/B28*100)</f>
        <v/>
      </c>
      <c r="D28" s="19" t="n">
        <v>7389</v>
      </c>
      <c r="E28" s="18" t="n">
        <v>386.56676506</v>
      </c>
      <c r="F28" s="20" t="n">
        <v>6.15785654</v>
      </c>
      <c r="G28" s="18" t="n">
        <v>413.51514148</v>
      </c>
      <c r="H28" s="20" t="n">
        <v>3.18950949</v>
      </c>
      <c r="I28" s="18" t="n">
        <v>421.02934057</v>
      </c>
      <c r="J28" s="20" t="n">
        <v>2.36294488</v>
      </c>
      <c r="K28" s="18" t="n">
        <v>421.63738441</v>
      </c>
      <c r="L28" s="20" t="n">
        <v>2.700033</v>
      </c>
      <c r="M28" s="18" t="n">
        <v>420.93356818</v>
      </c>
      <c r="N28" s="20" t="n">
        <v>11.19336795</v>
      </c>
      <c r="O28" s="18" t="s">
        <v>481</v>
      </c>
      <c r="P28" s="20" t="s">
        <v>481</v>
      </c>
      <c r="Q28" s="18" t="s">
        <v>481</v>
      </c>
      <c r="R28" s="20" t="s">
        <v>481</v>
      </c>
      <c r="S28" s="18" t="s">
        <v>481</v>
      </c>
      <c r="T28" s="20" t="s">
        <v>481</v>
      </c>
      <c r="U28" s="18" t="n">
        <v>374.47449962</v>
      </c>
      <c r="V28" s="20" t="n">
        <v>7.52088237</v>
      </c>
    </row>
    <row r="29" spans="1:22">
      <c r="A29" s="15" t="s">
        <v>504</v>
      </c>
      <c r="B29" s="17" t="n">
        <v>5385</v>
      </c>
      <c r="C29" s="18">
        <f>(30.0/B29*100)</f>
        <v/>
      </c>
      <c r="D29" s="19" t="n">
        <v>5355</v>
      </c>
      <c r="E29" s="18" t="n">
        <v>465.85024296</v>
      </c>
      <c r="F29" s="20" t="n">
        <v>6.6062008</v>
      </c>
      <c r="G29" s="18" t="n">
        <v>498.8715817</v>
      </c>
      <c r="H29" s="20" t="n">
        <v>3.92202593</v>
      </c>
      <c r="I29" s="18" t="n">
        <v>521.2725822</v>
      </c>
      <c r="J29" s="20" t="n">
        <v>2.87792968</v>
      </c>
      <c r="K29" s="18" t="n">
        <v>527.40947916</v>
      </c>
      <c r="L29" s="20" t="n">
        <v>4.58711529</v>
      </c>
      <c r="M29" s="18" t="n">
        <v>493.84777481</v>
      </c>
      <c r="N29" s="20" t="n">
        <v>4.79600299</v>
      </c>
      <c r="O29" s="18" t="s">
        <v>481</v>
      </c>
      <c r="P29" s="20" t="s">
        <v>481</v>
      </c>
      <c r="Q29" s="18" t="s">
        <v>481</v>
      </c>
      <c r="R29" s="20" t="s">
        <v>481</v>
      </c>
      <c r="S29" s="18" t="s">
        <v>481</v>
      </c>
      <c r="T29" s="20" t="s">
        <v>481</v>
      </c>
      <c r="U29" s="18" t="n">
        <v>447.60803366</v>
      </c>
      <c r="V29" s="20" t="n">
        <v>15.14505751</v>
      </c>
    </row>
    <row r="30" spans="1:22">
      <c r="A30" s="15" t="s">
        <v>505</v>
      </c>
      <c r="B30" s="17" t="n">
        <v>4520</v>
      </c>
      <c r="C30" s="18">
        <f>(144.0/B30*100)</f>
        <v/>
      </c>
      <c r="D30" s="19" t="n">
        <v>4376</v>
      </c>
      <c r="E30" s="18" t="n">
        <v>493.59000891</v>
      </c>
      <c r="F30" s="20" t="n">
        <v>5.12461281</v>
      </c>
      <c r="G30" s="18" t="n">
        <v>514.41513694</v>
      </c>
      <c r="H30" s="20" t="n">
        <v>3.81487874</v>
      </c>
      <c r="I30" s="18" t="n">
        <v>530.36346163</v>
      </c>
      <c r="J30" s="20" t="n">
        <v>3.70387864</v>
      </c>
      <c r="K30" s="18" t="n">
        <v>547.69302511</v>
      </c>
      <c r="L30" s="20" t="n">
        <v>3.60502889</v>
      </c>
      <c r="M30" s="18" t="n">
        <v>420.79775038</v>
      </c>
      <c r="N30" s="20" t="n">
        <v>5.72172312</v>
      </c>
      <c r="O30" s="18" t="s">
        <v>481</v>
      </c>
      <c r="P30" s="20" t="s">
        <v>481</v>
      </c>
      <c r="Q30" s="18" t="s">
        <v>481</v>
      </c>
      <c r="R30" s="20" t="s">
        <v>481</v>
      </c>
      <c r="S30" s="18" t="s">
        <v>481</v>
      </c>
      <c r="T30" s="20" t="s">
        <v>481</v>
      </c>
      <c r="U30" s="18" t="n">
        <v>435.71685116</v>
      </c>
      <c r="V30" s="20" t="n">
        <v>13.03406018</v>
      </c>
    </row>
    <row r="31" spans="1:22">
      <c r="A31" s="15" t="s">
        <v>506</v>
      </c>
      <c r="B31" s="17" t="n">
        <v>5456</v>
      </c>
      <c r="C31" s="18">
        <f>(135.0/B31*100)</f>
        <v/>
      </c>
      <c r="D31" s="19" t="n">
        <v>5321</v>
      </c>
      <c r="E31" s="18" t="n">
        <v>457.56351783</v>
      </c>
      <c r="F31" s="20" t="n">
        <v>5.66691296</v>
      </c>
      <c r="G31" s="18" t="n">
        <v>492.96254133</v>
      </c>
      <c r="H31" s="20" t="n">
        <v>3.81526901</v>
      </c>
      <c r="I31" s="18" t="n">
        <v>506.00571127</v>
      </c>
      <c r="J31" s="20" t="n">
        <v>2.56055466</v>
      </c>
      <c r="K31" s="18" t="n">
        <v>510.46726194</v>
      </c>
      <c r="L31" s="20" t="n">
        <v>3.24713573</v>
      </c>
      <c r="M31" s="18" t="s">
        <v>481</v>
      </c>
      <c r="N31" s="20" t="s">
        <v>481</v>
      </c>
      <c r="O31" s="18" t="s">
        <v>481</v>
      </c>
      <c r="P31" s="20" t="s">
        <v>481</v>
      </c>
      <c r="Q31" s="18" t="s">
        <v>481</v>
      </c>
      <c r="R31" s="20" t="s">
        <v>481</v>
      </c>
      <c r="S31" s="18" t="s">
        <v>481</v>
      </c>
      <c r="T31" s="20" t="s">
        <v>481</v>
      </c>
      <c r="U31" s="18" t="n">
        <v>412.74143555</v>
      </c>
      <c r="V31" s="20" t="n">
        <v>8.374399500000001</v>
      </c>
    </row>
    <row r="32" spans="1:22">
      <c r="A32" s="15" t="s">
        <v>507</v>
      </c>
      <c r="B32" s="17" t="n">
        <v>4478</v>
      </c>
      <c r="C32" s="18">
        <f>(6.0/B32*100)</f>
        <v/>
      </c>
      <c r="D32" s="19" t="n">
        <v>4472</v>
      </c>
      <c r="E32" s="18" t="n">
        <v>477.07902228</v>
      </c>
      <c r="F32" s="20" t="n">
        <v>5.88704059</v>
      </c>
      <c r="G32" s="18" t="n">
        <v>493.41544682</v>
      </c>
      <c r="H32" s="20" t="n">
        <v>3.38973577</v>
      </c>
      <c r="I32" s="18" t="n">
        <v>508.19575925</v>
      </c>
      <c r="J32" s="20" t="n">
        <v>2.7513521</v>
      </c>
      <c r="K32" s="18" t="n">
        <v>513.1299453</v>
      </c>
      <c r="L32" s="20" t="n">
        <v>4.66310288</v>
      </c>
      <c r="M32" s="18" t="n">
        <v>412.90383158</v>
      </c>
      <c r="N32" s="20" t="n">
        <v>11.66737955</v>
      </c>
      <c r="O32" s="18" t="s">
        <v>481</v>
      </c>
      <c r="P32" s="20" t="s">
        <v>481</v>
      </c>
      <c r="Q32" s="18" t="s">
        <v>481</v>
      </c>
      <c r="R32" s="20" t="s">
        <v>481</v>
      </c>
      <c r="S32" s="18" t="s">
        <v>481</v>
      </c>
      <c r="T32" s="20" t="s">
        <v>481</v>
      </c>
      <c r="U32" s="18" t="n">
        <v>435.9861706</v>
      </c>
      <c r="V32" s="20" t="n">
        <v>17.79589569</v>
      </c>
    </row>
    <row r="33" spans="1:22">
      <c r="A33" s="15" t="s">
        <v>508</v>
      </c>
      <c r="B33" s="17" t="n">
        <v>7325</v>
      </c>
      <c r="C33" s="18">
        <f>(78.0/B33*100)</f>
        <v/>
      </c>
      <c r="D33" s="19" t="n">
        <v>7247</v>
      </c>
      <c r="E33" s="18" t="n">
        <v>473.83346945</v>
      </c>
      <c r="F33" s="20" t="n">
        <v>6.7310858</v>
      </c>
      <c r="G33" s="18" t="n">
        <v>487.07402011</v>
      </c>
      <c r="H33" s="20" t="n">
        <v>5.18960729</v>
      </c>
      <c r="I33" s="18" t="n">
        <v>511.49678902</v>
      </c>
      <c r="J33" s="20" t="n">
        <v>3.58082299</v>
      </c>
      <c r="K33" s="18" t="n">
        <v>519.10212831</v>
      </c>
      <c r="L33" s="20" t="n">
        <v>3.75068631</v>
      </c>
      <c r="M33" s="18" t="n">
        <v>493.26536346</v>
      </c>
      <c r="N33" s="20" t="n">
        <v>2.74241819</v>
      </c>
      <c r="O33" s="18" t="s">
        <v>481</v>
      </c>
      <c r="P33" s="20" t="s">
        <v>481</v>
      </c>
      <c r="Q33" s="18" t="s">
        <v>481</v>
      </c>
      <c r="R33" s="20" t="s">
        <v>481</v>
      </c>
      <c r="S33" s="18" t="s">
        <v>481</v>
      </c>
      <c r="T33" s="20" t="s">
        <v>481</v>
      </c>
      <c r="U33" s="18" t="n">
        <v>443.51724154</v>
      </c>
      <c r="V33" s="20" t="n">
        <v>12.26841654</v>
      </c>
    </row>
    <row r="34" spans="1:22">
      <c r="A34" s="15" t="s">
        <v>509</v>
      </c>
      <c r="B34" s="17" t="n">
        <v>6350</v>
      </c>
      <c r="C34" s="18">
        <f>(94.0/B34*100)</f>
        <v/>
      </c>
      <c r="D34" s="19" t="n">
        <v>6256</v>
      </c>
      <c r="E34" s="18" t="n">
        <v>419.56527782</v>
      </c>
      <c r="F34" s="20" t="n">
        <v>5.62007564</v>
      </c>
      <c r="G34" s="18" t="n">
        <v>457.24013566</v>
      </c>
      <c r="H34" s="20" t="n">
        <v>3.5181083</v>
      </c>
      <c r="I34" s="18" t="n">
        <v>477.43398491</v>
      </c>
      <c r="J34" s="20" t="n">
        <v>3.19979068</v>
      </c>
      <c r="K34" s="18" t="n">
        <v>491.08138448</v>
      </c>
      <c r="L34" s="20" t="n">
        <v>3.83586413</v>
      </c>
      <c r="M34" s="18" t="n">
        <v>414.13782789</v>
      </c>
      <c r="N34" s="20" t="n">
        <v>11.41550076</v>
      </c>
      <c r="O34" s="18" t="s">
        <v>481</v>
      </c>
      <c r="P34" s="20" t="s">
        <v>481</v>
      </c>
      <c r="Q34" s="18" t="s">
        <v>481</v>
      </c>
      <c r="R34" s="20" t="s">
        <v>481</v>
      </c>
      <c r="S34" s="18" t="s">
        <v>481</v>
      </c>
      <c r="T34" s="20" t="s">
        <v>481</v>
      </c>
      <c r="U34" s="18" t="n">
        <v>348.13563877</v>
      </c>
      <c r="V34" s="20" t="n">
        <v>10.79842518</v>
      </c>
    </row>
    <row r="35" spans="1:22">
      <c r="A35" s="15" t="s">
        <v>510</v>
      </c>
      <c r="B35" s="17" t="n">
        <v>6406</v>
      </c>
      <c r="C35" s="18">
        <f>(50.0/B35*100)</f>
        <v/>
      </c>
      <c r="D35" s="19" t="n">
        <v>6356</v>
      </c>
      <c r="E35" s="18" t="n">
        <v>470.10700956</v>
      </c>
      <c r="F35" s="20" t="n">
        <v>7.62632462</v>
      </c>
      <c r="G35" s="18" t="n">
        <v>502.18393772</v>
      </c>
      <c r="H35" s="20" t="n">
        <v>4.66549886</v>
      </c>
      <c r="I35" s="18" t="n">
        <v>506.38598266</v>
      </c>
      <c r="J35" s="20" t="n">
        <v>4.36419864</v>
      </c>
      <c r="K35" s="18" t="n">
        <v>530.48915643</v>
      </c>
      <c r="L35" s="20" t="n">
        <v>5.34004948</v>
      </c>
      <c r="M35" s="18" t="n">
        <v>517.72546076</v>
      </c>
      <c r="N35" s="20" t="n">
        <v>1.68854854</v>
      </c>
      <c r="O35" s="18" t="s">
        <v>481</v>
      </c>
      <c r="P35" s="20" t="s">
        <v>481</v>
      </c>
      <c r="Q35" s="18" t="s">
        <v>481</v>
      </c>
      <c r="R35" s="20" t="s">
        <v>481</v>
      </c>
      <c r="S35" s="18" t="s">
        <v>481</v>
      </c>
      <c r="T35" s="20" t="s">
        <v>481</v>
      </c>
      <c r="U35" s="18" t="n">
        <v>422.16505786</v>
      </c>
      <c r="V35" s="20" t="n">
        <v>11.26588883</v>
      </c>
    </row>
    <row r="36" spans="1:22">
      <c r="A36" s="15" t="s">
        <v>511</v>
      </c>
      <c r="B36" s="17" t="n">
        <v>6736</v>
      </c>
      <c r="C36" s="18">
        <f>(41.0/B36*100)</f>
        <v/>
      </c>
      <c r="D36" s="19" t="n">
        <v>6695</v>
      </c>
      <c r="E36" s="18" t="n">
        <v>474.36869978</v>
      </c>
      <c r="F36" s="20" t="n">
        <v>4.81299764</v>
      </c>
      <c r="G36" s="18" t="n">
        <v>492.94188937</v>
      </c>
      <c r="H36" s="20" t="n">
        <v>3.48355096</v>
      </c>
      <c r="I36" s="18" t="n">
        <v>502.26070896</v>
      </c>
      <c r="J36" s="20" t="n">
        <v>2.56435372</v>
      </c>
      <c r="K36" s="18" t="n">
        <v>509.16017369</v>
      </c>
      <c r="L36" s="20" t="n">
        <v>3.80618939</v>
      </c>
      <c r="M36" s="18" t="n">
        <v>471.48512785</v>
      </c>
      <c r="N36" s="20" t="n">
        <v>3.1941669</v>
      </c>
      <c r="O36" s="18" t="s">
        <v>481</v>
      </c>
      <c r="P36" s="20" t="s">
        <v>481</v>
      </c>
      <c r="Q36" s="18" t="s">
        <v>481</v>
      </c>
      <c r="R36" s="20" t="s">
        <v>481</v>
      </c>
      <c r="S36" s="18" t="s">
        <v>481</v>
      </c>
      <c r="T36" s="20" t="s">
        <v>481</v>
      </c>
      <c r="U36" s="18" t="n">
        <v>439.41956211</v>
      </c>
      <c r="V36" s="20" t="n">
        <v>11.49383997</v>
      </c>
    </row>
    <row r="37" spans="1:22">
      <c r="A37" s="15" t="s">
        <v>512</v>
      </c>
      <c r="B37" s="17" t="n">
        <v>5458</v>
      </c>
      <c r="C37" s="18">
        <f>(86.0/B37*100)</f>
        <v/>
      </c>
      <c r="D37" s="19" t="n">
        <v>5372</v>
      </c>
      <c r="E37" s="18" t="n">
        <v>466.64726956</v>
      </c>
      <c r="F37" s="20" t="n">
        <v>5.5438203</v>
      </c>
      <c r="G37" s="18" t="n">
        <v>491.77451725</v>
      </c>
      <c r="H37" s="20" t="n">
        <v>4.51841037</v>
      </c>
      <c r="I37" s="18" t="n">
        <v>502.14419309</v>
      </c>
      <c r="J37" s="20" t="n">
        <v>3.14823221</v>
      </c>
      <c r="K37" s="18" t="n">
        <v>516.478942</v>
      </c>
      <c r="L37" s="20" t="n">
        <v>4.56682918</v>
      </c>
      <c r="M37" s="18" t="n">
        <v>390.41637664</v>
      </c>
      <c r="N37" s="20" t="n">
        <v>7.93034407</v>
      </c>
      <c r="O37" s="18" t="s">
        <v>481</v>
      </c>
      <c r="P37" s="20" t="s">
        <v>481</v>
      </c>
      <c r="Q37" s="18" t="s">
        <v>481</v>
      </c>
      <c r="R37" s="20" t="s">
        <v>481</v>
      </c>
      <c r="S37" s="18" t="s">
        <v>481</v>
      </c>
      <c r="T37" s="20" t="s">
        <v>481</v>
      </c>
      <c r="U37" s="18" t="n">
        <v>401.15942181</v>
      </c>
      <c r="V37" s="20" t="n">
        <v>11.0326738</v>
      </c>
    </row>
    <row r="38" spans="1:22">
      <c r="A38" s="15" t="s">
        <v>513</v>
      </c>
      <c r="B38" s="17" t="n">
        <v>5860</v>
      </c>
      <c r="C38" s="18">
        <f>(20.0/B38*100)</f>
        <v/>
      </c>
      <c r="D38" s="19" t="n">
        <v>5840</v>
      </c>
      <c r="E38" s="18" t="n">
        <v>469.97862508</v>
      </c>
      <c r="F38" s="20" t="n">
        <v>6.94979791</v>
      </c>
      <c r="G38" s="18" t="n">
        <v>494.07489699</v>
      </c>
      <c r="H38" s="20" t="n">
        <v>4.10038344</v>
      </c>
      <c r="I38" s="18" t="n">
        <v>519.52021088</v>
      </c>
      <c r="J38" s="20" t="n">
        <v>3.5000373</v>
      </c>
      <c r="K38" s="18" t="n">
        <v>527.78831801</v>
      </c>
      <c r="L38" s="20" t="n">
        <v>3.8869412</v>
      </c>
      <c r="M38" s="18" t="n">
        <v>464.66093895</v>
      </c>
      <c r="N38" s="20" t="n">
        <v>6.12978698</v>
      </c>
      <c r="O38" s="18" t="s">
        <v>481</v>
      </c>
      <c r="P38" s="20" t="s">
        <v>481</v>
      </c>
      <c r="Q38" s="18" t="s">
        <v>481</v>
      </c>
      <c r="R38" s="20" t="s">
        <v>481</v>
      </c>
      <c r="S38" s="18" t="s">
        <v>481</v>
      </c>
      <c r="T38" s="20" t="s">
        <v>481</v>
      </c>
      <c r="U38" s="18" t="n">
        <v>450.6949672</v>
      </c>
      <c r="V38" s="20" t="n">
        <v>11.50260106</v>
      </c>
    </row>
    <row r="39" spans="1:22">
      <c r="A39" s="15" t="s">
        <v>514</v>
      </c>
      <c r="B39" s="17" t="n">
        <v>5895</v>
      </c>
      <c r="C39" s="18">
        <f>(33.0/B39*100)</f>
        <v/>
      </c>
      <c r="D39" s="19" t="n">
        <v>5862</v>
      </c>
      <c r="E39" s="18" t="n">
        <v>401.85135957</v>
      </c>
      <c r="F39" s="20" t="n">
        <v>5.51148172</v>
      </c>
      <c r="G39" s="18" t="n">
        <v>422.05477013</v>
      </c>
      <c r="H39" s="20" t="n">
        <v>4.90848209</v>
      </c>
      <c r="I39" s="18" t="n">
        <v>435.92897809</v>
      </c>
      <c r="J39" s="20" t="n">
        <v>4.20588109</v>
      </c>
      <c r="K39" s="18" t="n">
        <v>443.53721698</v>
      </c>
      <c r="L39" s="20" t="n">
        <v>5.43056035</v>
      </c>
      <c r="M39" s="18" t="n">
        <v>385.47949857</v>
      </c>
      <c r="N39" s="20" t="n">
        <v>4.83386138</v>
      </c>
      <c r="O39" s="18" t="s">
        <v>481</v>
      </c>
      <c r="P39" s="20" t="s">
        <v>481</v>
      </c>
      <c r="Q39" s="18" t="s">
        <v>481</v>
      </c>
      <c r="R39" s="20" t="s">
        <v>481</v>
      </c>
      <c r="S39" s="18" t="s">
        <v>481</v>
      </c>
      <c r="T39" s="20" t="s">
        <v>481</v>
      </c>
      <c r="U39" s="18" t="n">
        <v>368.36464461</v>
      </c>
      <c r="V39" s="20" t="n">
        <v>7.41959034</v>
      </c>
    </row>
    <row r="40" spans="1:22">
      <c r="A40" s="15" t="s">
        <v>515</v>
      </c>
      <c r="B40" s="17" t="n">
        <v>14157</v>
      </c>
      <c r="C40" s="18">
        <f>(352.0/B40*100)</f>
        <v/>
      </c>
      <c r="D40" s="19" t="n">
        <v>13805</v>
      </c>
      <c r="E40" s="18" t="n">
        <v>470.16823357</v>
      </c>
      <c r="F40" s="20" t="n">
        <v>4.2461995</v>
      </c>
      <c r="G40" s="18" t="n">
        <v>504.52636966</v>
      </c>
      <c r="H40" s="20" t="n">
        <v>3.81180221</v>
      </c>
      <c r="I40" s="18" t="n">
        <v>524.80319062</v>
      </c>
      <c r="J40" s="20" t="n">
        <v>2.98112182</v>
      </c>
      <c r="K40" s="18" t="n">
        <v>534.2449546300001</v>
      </c>
      <c r="L40" s="20" t="n">
        <v>3.86137724</v>
      </c>
      <c r="M40" s="18" t="n">
        <v>416.91840949</v>
      </c>
      <c r="N40" s="20" t="n">
        <v>5.41821047</v>
      </c>
      <c r="O40" s="18" t="s">
        <v>481</v>
      </c>
      <c r="P40" s="20" t="s">
        <v>481</v>
      </c>
      <c r="Q40" s="18" t="s">
        <v>481</v>
      </c>
      <c r="R40" s="20" t="s">
        <v>481</v>
      </c>
      <c r="S40" s="18" t="s">
        <v>481</v>
      </c>
      <c r="T40" s="20" t="s">
        <v>481</v>
      </c>
      <c r="U40" s="18" t="n">
        <v>413.60400254</v>
      </c>
      <c r="V40" s="20" t="n">
        <v>11.05584505</v>
      </c>
    </row>
    <row r="41" spans="1:22">
      <c r="A41" s="15" t="s">
        <v>516</v>
      </c>
      <c r="B41" s="17" t="n">
        <v>5712</v>
      </c>
      <c r="C41" s="18">
        <f>(49.0/B41*100)</f>
        <v/>
      </c>
      <c r="D41" s="19" t="n">
        <v>5663</v>
      </c>
      <c r="E41" s="18" t="n">
        <v>450.76315579</v>
      </c>
      <c r="F41" s="20" t="n">
        <v>6.12294142</v>
      </c>
      <c r="G41" s="18" t="n">
        <v>462.5617306</v>
      </c>
      <c r="H41" s="20" t="n">
        <v>4.60294614</v>
      </c>
      <c r="I41" s="18" t="n">
        <v>498.57446853</v>
      </c>
      <c r="J41" s="20" t="n">
        <v>2.99510608</v>
      </c>
      <c r="K41" s="18" t="n">
        <v>525.92770122</v>
      </c>
      <c r="L41" s="20" t="n">
        <v>3.69607547</v>
      </c>
      <c r="M41" s="18" t="n">
        <v>459.44925532</v>
      </c>
      <c r="N41" s="20" t="n">
        <v>6.97383659</v>
      </c>
      <c r="O41" s="18" t="s">
        <v>481</v>
      </c>
      <c r="P41" s="20" t="s">
        <v>481</v>
      </c>
      <c r="Q41" s="18" t="s">
        <v>481</v>
      </c>
      <c r="R41" s="20" t="s">
        <v>481</v>
      </c>
      <c r="S41" s="18" t="s">
        <v>481</v>
      </c>
      <c r="T41" s="20" t="s">
        <v>481</v>
      </c>
      <c r="U41" s="18" t="n">
        <v>436.16261</v>
      </c>
      <c r="V41" s="20" t="n">
        <v>16.77157893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365.56032461</v>
      </c>
      <c r="F45" s="20" t="n">
        <v>3.67716441</v>
      </c>
      <c r="G45" s="18" t="n">
        <v>377.87855329</v>
      </c>
      <c r="H45" s="20" t="n">
        <v>3.99773524</v>
      </c>
      <c r="I45" s="18" t="n">
        <v>384.74384224</v>
      </c>
      <c r="J45" s="20" t="n">
        <v>3.77053896</v>
      </c>
      <c r="K45" s="18" t="n">
        <v>375.46428342</v>
      </c>
      <c r="L45" s="20" t="n">
        <v>2.94956042</v>
      </c>
      <c r="M45" s="18" t="s">
        <v>481</v>
      </c>
      <c r="N45" s="20" t="s">
        <v>481</v>
      </c>
      <c r="O45" s="18" t="s">
        <v>481</v>
      </c>
      <c r="P45" s="20" t="s">
        <v>481</v>
      </c>
      <c r="Q45" s="18" t="n">
        <v>420.522</v>
      </c>
      <c r="R45" s="20" t="n">
        <v>22.59220411</v>
      </c>
      <c r="S45" s="18" t="n">
        <v>335.80658278</v>
      </c>
      <c r="T45" s="20" t="n">
        <v>19.66888181</v>
      </c>
      <c r="U45" s="18" t="n">
        <v>350.46920246</v>
      </c>
      <c r="V45" s="20" t="n">
        <v>6.19416835</v>
      </c>
    </row>
    <row r="46" spans="1:22">
      <c r="A46" s="15" t="s">
        <v>521</v>
      </c>
      <c r="B46" s="17" t="n">
        <v>23141</v>
      </c>
      <c r="C46" s="18">
        <f>(1816.0/B46*100)</f>
        <v/>
      </c>
      <c r="D46" s="19" t="n">
        <v>21325</v>
      </c>
      <c r="E46" s="18" t="n">
        <v>382.54316126</v>
      </c>
      <c r="F46" s="20" t="n">
        <v>3.05396177</v>
      </c>
      <c r="G46" s="18" t="n">
        <v>403.3585268</v>
      </c>
      <c r="H46" s="20" t="n">
        <v>2.99201753</v>
      </c>
      <c r="I46" s="18" t="n">
        <v>430.10590108</v>
      </c>
      <c r="J46" s="20" t="n">
        <v>2.97080999</v>
      </c>
      <c r="K46" s="18" t="n">
        <v>424.71627373</v>
      </c>
      <c r="L46" s="20" t="n">
        <v>3.22352829</v>
      </c>
      <c r="M46" s="18" t="n">
        <v>359.91868086</v>
      </c>
      <c r="N46" s="20" t="n">
        <v>2.81680407</v>
      </c>
      <c r="O46" s="18" t="s">
        <v>481</v>
      </c>
      <c r="P46" s="20" t="s">
        <v>481</v>
      </c>
      <c r="Q46" s="18" t="s">
        <v>481</v>
      </c>
      <c r="R46" s="20" t="s">
        <v>481</v>
      </c>
      <c r="S46" s="18" t="s">
        <v>481</v>
      </c>
      <c r="T46" s="20" t="s">
        <v>481</v>
      </c>
      <c r="U46" s="18" t="n">
        <v>360.08971072</v>
      </c>
      <c r="V46" s="20" t="n">
        <v>3.70616954</v>
      </c>
    </row>
    <row r="47" spans="1:22">
      <c r="A47" s="15" t="s">
        <v>522</v>
      </c>
      <c r="B47" s="17" t="n">
        <v>5928</v>
      </c>
      <c r="C47" s="18">
        <f>(205.0/B47*100)</f>
        <v/>
      </c>
      <c r="D47" s="19" t="n">
        <v>5723</v>
      </c>
      <c r="E47" s="18" t="n">
        <v>425.04570434</v>
      </c>
      <c r="F47" s="20" t="n">
        <v>5.40603887</v>
      </c>
      <c r="G47" s="18" t="n">
        <v>444.91568373</v>
      </c>
      <c r="H47" s="20" t="n">
        <v>4.45394406</v>
      </c>
      <c r="I47" s="18" t="n">
        <v>473.6690917</v>
      </c>
      <c r="J47" s="20" t="n">
        <v>4.14228112</v>
      </c>
      <c r="K47" s="18" t="n">
        <v>471.63327266</v>
      </c>
      <c r="L47" s="20" t="n">
        <v>5.82052052</v>
      </c>
      <c r="M47" s="18" t="n">
        <v>360.05308982</v>
      </c>
      <c r="N47" s="20" t="n">
        <v>5.38667889</v>
      </c>
      <c r="O47" s="18" t="s">
        <v>481</v>
      </c>
      <c r="P47" s="20" t="s">
        <v>481</v>
      </c>
      <c r="Q47" s="18" t="s">
        <v>481</v>
      </c>
      <c r="R47" s="20" t="s">
        <v>481</v>
      </c>
      <c r="S47" s="18" t="s">
        <v>481</v>
      </c>
      <c r="T47" s="20" t="s">
        <v>481</v>
      </c>
      <c r="U47" s="18" t="n">
        <v>365.79895353</v>
      </c>
      <c r="V47" s="20" t="n">
        <v>7.33160791</v>
      </c>
    </row>
    <row r="48" spans="1:22">
      <c r="A48" s="15" t="s">
        <v>523</v>
      </c>
      <c r="B48" s="17" t="n">
        <v>9841</v>
      </c>
      <c r="C48" s="18">
        <f>(7.0/B48*100)</f>
        <v/>
      </c>
      <c r="D48" s="19" t="n">
        <v>9834</v>
      </c>
      <c r="E48" s="18" t="n">
        <v>467.36777221</v>
      </c>
      <c r="F48" s="20" t="n">
        <v>8.612653310000001</v>
      </c>
      <c r="G48" s="18" t="n">
        <v>486.93924189</v>
      </c>
      <c r="H48" s="20" t="n">
        <v>7.12007339</v>
      </c>
      <c r="I48" s="18" t="n">
        <v>516.20173592</v>
      </c>
      <c r="J48" s="20" t="n">
        <v>5.18015228</v>
      </c>
      <c r="K48" s="18" t="n">
        <v>541.47738592</v>
      </c>
      <c r="L48" s="20" t="n">
        <v>4.89254273</v>
      </c>
      <c r="M48" s="18" t="n">
        <v>473.92730449</v>
      </c>
      <c r="N48" s="20" t="n">
        <v>6.76556062</v>
      </c>
      <c r="O48" s="18" t="s">
        <v>481</v>
      </c>
      <c r="P48" s="20" t="s">
        <v>481</v>
      </c>
      <c r="Q48" s="18" t="s">
        <v>481</v>
      </c>
      <c r="R48" s="20" t="s">
        <v>481</v>
      </c>
      <c r="S48" s="18" t="s">
        <v>481</v>
      </c>
      <c r="T48" s="20" t="s">
        <v>481</v>
      </c>
      <c r="U48" s="18" t="n">
        <v>441.20147815</v>
      </c>
      <c r="V48" s="20" t="n">
        <v>14.36021806</v>
      </c>
    </row>
    <row r="49" spans="1:22">
      <c r="A49" s="15" t="s">
        <v>524</v>
      </c>
      <c r="B49" s="17" t="n">
        <v>6349</v>
      </c>
      <c r="C49" s="18">
        <f>(56.0/B49*100)</f>
        <v/>
      </c>
      <c r="D49" s="19" t="n">
        <v>6293</v>
      </c>
      <c r="E49" s="18" t="n">
        <v>411.67409461</v>
      </c>
      <c r="F49" s="20" t="n">
        <v>4.67929433</v>
      </c>
      <c r="G49" s="18" t="n">
        <v>434.409849</v>
      </c>
      <c r="H49" s="20" t="n">
        <v>3.42917626</v>
      </c>
      <c r="I49" s="18" t="n">
        <v>438.58442441</v>
      </c>
      <c r="J49" s="20" t="n">
        <v>3.23563856</v>
      </c>
      <c r="K49" s="18" t="n">
        <v>436.93482177</v>
      </c>
      <c r="L49" s="20" t="n">
        <v>4.21449779</v>
      </c>
      <c r="M49" s="18" t="s">
        <v>481</v>
      </c>
      <c r="N49" s="20" t="s">
        <v>481</v>
      </c>
      <c r="O49" s="18" t="s">
        <v>481</v>
      </c>
      <c r="P49" s="20" t="s">
        <v>481</v>
      </c>
      <c r="Q49" s="18" t="s">
        <v>481</v>
      </c>
      <c r="R49" s="20" t="s">
        <v>481</v>
      </c>
      <c r="S49" s="18" t="n">
        <v>373.66174415</v>
      </c>
      <c r="T49" s="20" t="n">
        <v>60.44420133</v>
      </c>
      <c r="U49" s="18" t="n">
        <v>378.18361022</v>
      </c>
      <c r="V49" s="20" t="n">
        <v>10.47937003</v>
      </c>
    </row>
    <row r="50" spans="1:22">
      <c r="A50" s="15" t="s">
        <v>525</v>
      </c>
      <c r="B50" s="17" t="n">
        <v>11795</v>
      </c>
      <c r="C50" s="18">
        <f>(256.0/B50*100)</f>
        <v/>
      </c>
      <c r="D50" s="19" t="n">
        <v>11539</v>
      </c>
      <c r="E50" s="18" t="n">
        <v>395.03350965</v>
      </c>
      <c r="F50" s="20" t="n">
        <v>5.16092117</v>
      </c>
      <c r="G50" s="18" t="n">
        <v>417.93028729</v>
      </c>
      <c r="H50" s="20" t="n">
        <v>4.06254877</v>
      </c>
      <c r="I50" s="18" t="n">
        <v>424.65249277</v>
      </c>
      <c r="J50" s="20" t="n">
        <v>2.43817331</v>
      </c>
      <c r="K50" s="18" t="n">
        <v>420.63880702</v>
      </c>
      <c r="L50" s="20" t="n">
        <v>2.97489695</v>
      </c>
      <c r="M50" s="18" t="n">
        <v>366.2364289</v>
      </c>
      <c r="N50" s="20" t="n">
        <v>5.08072233</v>
      </c>
      <c r="O50" s="18" t="s">
        <v>481</v>
      </c>
      <c r="P50" s="20" t="s">
        <v>481</v>
      </c>
      <c r="Q50" s="18" t="s">
        <v>481</v>
      </c>
      <c r="R50" s="20" t="s">
        <v>481</v>
      </c>
      <c r="S50" s="18" t="s">
        <v>481</v>
      </c>
      <c r="T50" s="20" t="s">
        <v>481</v>
      </c>
      <c r="U50" s="18" t="n">
        <v>343.29520124</v>
      </c>
      <c r="V50" s="20" t="n">
        <v>7.85723736</v>
      </c>
    </row>
    <row r="51" spans="1:22">
      <c r="A51" s="15" t="s">
        <v>526</v>
      </c>
      <c r="B51" s="17" t="n">
        <v>6866</v>
      </c>
      <c r="C51" s="18">
        <f>(119.0/B51*100)</f>
        <v/>
      </c>
      <c r="D51" s="19" t="n">
        <v>6747</v>
      </c>
      <c r="E51" s="18" t="n">
        <v>405.14725455</v>
      </c>
      <c r="F51" s="20" t="n">
        <v>4.10336507</v>
      </c>
      <c r="G51" s="18" t="n">
        <v>424.37860542</v>
      </c>
      <c r="H51" s="20" t="n">
        <v>3.62227069</v>
      </c>
      <c r="I51" s="18" t="n">
        <v>424.45173363</v>
      </c>
      <c r="J51" s="20" t="n">
        <v>2.38354887</v>
      </c>
      <c r="K51" s="18" t="n">
        <v>425.12134207</v>
      </c>
      <c r="L51" s="20" t="n">
        <v>2.98896011</v>
      </c>
      <c r="M51" s="18" t="n">
        <v>378.20734752</v>
      </c>
      <c r="N51" s="20" t="n">
        <v>5.77389018</v>
      </c>
      <c r="O51" s="18" t="s">
        <v>481</v>
      </c>
      <c r="P51" s="20" t="s">
        <v>481</v>
      </c>
      <c r="Q51" s="18" t="s">
        <v>481</v>
      </c>
      <c r="R51" s="20" t="s">
        <v>481</v>
      </c>
      <c r="S51" s="18" t="s">
        <v>481</v>
      </c>
      <c r="T51" s="20" t="s">
        <v>481</v>
      </c>
      <c r="U51" s="18" t="n">
        <v>385.10833643</v>
      </c>
      <c r="V51" s="20" t="n">
        <v>7.45200556</v>
      </c>
    </row>
    <row r="52" spans="1:22">
      <c r="A52" s="15" t="s">
        <v>527</v>
      </c>
      <c r="B52" s="17" t="n">
        <v>5809</v>
      </c>
      <c r="C52" s="18">
        <f>(86.0/B52*100)</f>
        <v/>
      </c>
      <c r="D52" s="19" t="n">
        <v>5723</v>
      </c>
      <c r="E52" s="18" t="n">
        <v>441.13744767</v>
      </c>
      <c r="F52" s="20" t="n">
        <v>5.93084056</v>
      </c>
      <c r="G52" s="18" t="n">
        <v>454.31126783</v>
      </c>
      <c r="H52" s="20" t="n">
        <v>3.76890722</v>
      </c>
      <c r="I52" s="18" t="n">
        <v>487.65279793</v>
      </c>
      <c r="J52" s="20" t="n">
        <v>2.7506451</v>
      </c>
      <c r="K52" s="18" t="n">
        <v>513.71705644</v>
      </c>
      <c r="L52" s="20" t="n">
        <v>3.46832858</v>
      </c>
      <c r="M52" s="18" t="n">
        <v>406.80210678</v>
      </c>
      <c r="N52" s="20" t="n">
        <v>4.41129799</v>
      </c>
      <c r="O52" s="18" t="s">
        <v>481</v>
      </c>
      <c r="P52" s="20" t="s">
        <v>481</v>
      </c>
      <c r="Q52" s="18" t="s">
        <v>481</v>
      </c>
      <c r="R52" s="20" t="s">
        <v>481</v>
      </c>
      <c r="S52" s="18" t="s">
        <v>481</v>
      </c>
      <c r="T52" s="20" t="s">
        <v>481</v>
      </c>
      <c r="U52" s="18" t="n">
        <v>419.48076206</v>
      </c>
      <c r="V52" s="20" t="n">
        <v>5.80757407</v>
      </c>
    </row>
    <row r="53" spans="1:22">
      <c r="A53" s="15" t="s">
        <v>528</v>
      </c>
      <c r="B53" s="17" t="n">
        <v>5571</v>
      </c>
      <c r="C53" s="18">
        <f>(92.0/B53*100)</f>
        <v/>
      </c>
      <c r="D53" s="19" t="n">
        <v>5479</v>
      </c>
      <c r="E53" s="18" t="n">
        <v>401.86975956</v>
      </c>
      <c r="F53" s="20" t="n">
        <v>3.85763435</v>
      </c>
      <c r="G53" s="18" t="n">
        <v>426.91123393</v>
      </c>
      <c r="H53" s="20" t="n">
        <v>2.65916468</v>
      </c>
      <c r="I53" s="18" t="n">
        <v>449.01193783</v>
      </c>
      <c r="J53" s="20" t="n">
        <v>2.01063724</v>
      </c>
      <c r="K53" s="18" t="n">
        <v>463.35921756</v>
      </c>
      <c r="L53" s="20" t="n">
        <v>3.562309</v>
      </c>
      <c r="M53" s="18" t="n">
        <v>364.85181761</v>
      </c>
      <c r="N53" s="20" t="n">
        <v>4.50102235</v>
      </c>
      <c r="O53" s="18" t="s">
        <v>481</v>
      </c>
      <c r="P53" s="20" t="s">
        <v>481</v>
      </c>
      <c r="Q53" s="18" t="s">
        <v>481</v>
      </c>
      <c r="R53" s="20" t="s">
        <v>481</v>
      </c>
      <c r="S53" s="18" t="s">
        <v>481</v>
      </c>
      <c r="T53" s="20" t="s">
        <v>481</v>
      </c>
      <c r="U53" s="18" t="n">
        <v>362.82727341</v>
      </c>
      <c r="V53" s="20" t="n">
        <v>7.18756268</v>
      </c>
    </row>
    <row r="54" spans="1:22">
      <c r="A54" s="15" t="s">
        <v>529</v>
      </c>
      <c r="B54" s="17" t="n">
        <v>4740</v>
      </c>
      <c r="C54" s="18">
        <f>(260.0/B54*100)</f>
        <v/>
      </c>
      <c r="D54" s="19" t="n">
        <v>4480</v>
      </c>
      <c r="E54" s="18" t="n">
        <v>321.32182791</v>
      </c>
      <c r="F54" s="20" t="n">
        <v>4.14250378</v>
      </c>
      <c r="G54" s="18" t="n">
        <v>339.06957281</v>
      </c>
      <c r="H54" s="20" t="n">
        <v>4.30886057</v>
      </c>
      <c r="I54" s="18" t="n">
        <v>350.82341183</v>
      </c>
      <c r="J54" s="20" t="n">
        <v>3.87584273</v>
      </c>
      <c r="K54" s="18" t="n">
        <v>342.53824778</v>
      </c>
      <c r="L54" s="20" t="n">
        <v>3.22064241</v>
      </c>
      <c r="M54" s="18" t="n">
        <v>278.77265964</v>
      </c>
      <c r="N54" s="20" t="n">
        <v>5.07122961</v>
      </c>
      <c r="O54" s="18" t="s">
        <v>481</v>
      </c>
      <c r="P54" s="20" t="s">
        <v>481</v>
      </c>
      <c r="Q54" s="18" t="s">
        <v>481</v>
      </c>
      <c r="R54" s="20" t="s">
        <v>481</v>
      </c>
      <c r="S54" s="18" t="s">
        <v>481</v>
      </c>
      <c r="T54" s="20" t="s">
        <v>481</v>
      </c>
      <c r="U54" s="18" t="n">
        <v>275.42868015</v>
      </c>
      <c r="V54" s="20" t="n">
        <v>5.1711852</v>
      </c>
    </row>
    <row r="55" spans="1:22">
      <c r="A55" s="15" t="s">
        <v>530</v>
      </c>
      <c r="B55" s="17" t="n">
        <v>5316</v>
      </c>
      <c r="C55" s="18">
        <f>(22.0/B55*100)</f>
        <v/>
      </c>
      <c r="D55" s="19" t="n">
        <v>5294</v>
      </c>
      <c r="E55" s="18" t="n">
        <v>369.20709744</v>
      </c>
      <c r="F55" s="20" t="n">
        <v>6.73895832</v>
      </c>
      <c r="G55" s="18" t="n">
        <v>398.92387533</v>
      </c>
      <c r="H55" s="20" t="n">
        <v>4.19222483</v>
      </c>
      <c r="I55" s="18" t="n">
        <v>416.77075053</v>
      </c>
      <c r="J55" s="20" t="n">
        <v>2.8045462</v>
      </c>
      <c r="K55" s="18" t="n">
        <v>421.16707827</v>
      </c>
      <c r="L55" s="20" t="n">
        <v>3.14444478</v>
      </c>
      <c r="M55" s="18" t="s">
        <v>481</v>
      </c>
      <c r="N55" s="20" t="s">
        <v>481</v>
      </c>
      <c r="O55" s="18" t="s">
        <v>481</v>
      </c>
      <c r="P55" s="20" t="s">
        <v>481</v>
      </c>
      <c r="Q55" s="18" t="n">
        <v>426.5478</v>
      </c>
      <c r="R55" s="20" t="n">
        <v>34.95030029</v>
      </c>
      <c r="S55" s="18" t="n">
        <v>322.00441202</v>
      </c>
      <c r="T55" s="20" t="n">
        <v>17.65012179</v>
      </c>
      <c r="U55" s="18" t="n">
        <v>326.04942903</v>
      </c>
      <c r="V55" s="20" t="n">
        <v>8.370560230000001</v>
      </c>
    </row>
    <row r="56" spans="1:22">
      <c r="A56" s="15" t="s">
        <v>531</v>
      </c>
      <c r="B56" s="17" t="n">
        <v>5359</v>
      </c>
      <c r="C56" s="18">
        <f>(77.0/B56*100)</f>
        <v/>
      </c>
      <c r="D56" s="19" t="n">
        <v>5282</v>
      </c>
      <c r="E56" s="18" t="n">
        <v>501.2541525</v>
      </c>
      <c r="F56" s="20" t="n">
        <v>10.12422348</v>
      </c>
      <c r="G56" s="18" t="n">
        <v>510.63505689</v>
      </c>
      <c r="H56" s="20" t="n">
        <v>6.33369613</v>
      </c>
      <c r="I56" s="18" t="n">
        <v>529.29951448</v>
      </c>
      <c r="J56" s="20" t="n">
        <v>3.42459756</v>
      </c>
      <c r="K56" s="18" t="n">
        <v>547.90962073</v>
      </c>
      <c r="L56" s="20" t="n">
        <v>3.11336455</v>
      </c>
      <c r="M56" s="18" t="n">
        <v>497.58677807</v>
      </c>
      <c r="N56" s="20" t="n">
        <v>2.76536198</v>
      </c>
      <c r="O56" s="18" t="s">
        <v>481</v>
      </c>
      <c r="P56" s="20" t="s">
        <v>481</v>
      </c>
      <c r="Q56" s="18" t="s">
        <v>481</v>
      </c>
      <c r="R56" s="20" t="s">
        <v>481</v>
      </c>
      <c r="S56" s="18" t="s">
        <v>481</v>
      </c>
      <c r="T56" s="20" t="s">
        <v>481</v>
      </c>
      <c r="U56" s="18" t="n">
        <v>476.55595615</v>
      </c>
      <c r="V56" s="20" t="n">
        <v>18.86249366</v>
      </c>
    </row>
    <row r="57" spans="1:22">
      <c r="A57" s="15" t="s">
        <v>532</v>
      </c>
      <c r="B57" s="17" t="n">
        <v>6513</v>
      </c>
      <c r="C57" s="18">
        <f>(0.0/B57*100)</f>
        <v/>
      </c>
      <c r="D57" s="19" t="n">
        <v>6513</v>
      </c>
      <c r="E57" s="18" t="n">
        <v>365.93686141</v>
      </c>
      <c r="F57" s="20" t="n">
        <v>3.70983984</v>
      </c>
      <c r="G57" s="18" t="n">
        <v>394.1484265</v>
      </c>
      <c r="H57" s="20" t="n">
        <v>3.5084758</v>
      </c>
      <c r="I57" s="18" t="n">
        <v>414.13498356</v>
      </c>
      <c r="J57" s="20" t="n">
        <v>2.84562947</v>
      </c>
      <c r="K57" s="18" t="n">
        <v>406.95694391</v>
      </c>
      <c r="L57" s="20" t="n">
        <v>3.03616195</v>
      </c>
      <c r="M57" s="18" t="s">
        <v>481</v>
      </c>
      <c r="N57" s="20" t="s">
        <v>481</v>
      </c>
      <c r="O57" s="18" t="s">
        <v>481</v>
      </c>
      <c r="P57" s="20" t="s">
        <v>481</v>
      </c>
      <c r="Q57" s="18" t="s">
        <v>481</v>
      </c>
      <c r="R57" s="20" t="s">
        <v>481</v>
      </c>
      <c r="S57" s="18" t="n">
        <v>321.14922955</v>
      </c>
      <c r="T57" s="20" t="n">
        <v>18.69423239</v>
      </c>
      <c r="U57" s="18" t="n">
        <v>375.3512515</v>
      </c>
      <c r="V57" s="20" t="n">
        <v>8.045806260000001</v>
      </c>
    </row>
    <row r="58" spans="1:22">
      <c r="A58" s="15" t="s">
        <v>533</v>
      </c>
      <c r="B58" s="17" t="n">
        <v>7267</v>
      </c>
      <c r="C58" s="18">
        <f>(10.0/B58*100)</f>
        <v/>
      </c>
      <c r="D58" s="19" t="n">
        <v>7257</v>
      </c>
      <c r="E58" s="18" t="n">
        <v>385.78255548</v>
      </c>
      <c r="F58" s="20" t="n">
        <v>3.83464261</v>
      </c>
      <c r="G58" s="18" t="n">
        <v>403.84781872</v>
      </c>
      <c r="H58" s="20" t="n">
        <v>3.67490182</v>
      </c>
      <c r="I58" s="18" t="n">
        <v>429.17546763</v>
      </c>
      <c r="J58" s="20" t="n">
        <v>3.2857111</v>
      </c>
      <c r="K58" s="18" t="n">
        <v>409.14088598</v>
      </c>
      <c r="L58" s="20" t="n">
        <v>3.46069305</v>
      </c>
      <c r="M58" s="18" t="s">
        <v>481</v>
      </c>
      <c r="N58" s="20" t="s">
        <v>481</v>
      </c>
      <c r="O58" s="18" t="s">
        <v>481</v>
      </c>
      <c r="P58" s="20" t="s">
        <v>481</v>
      </c>
      <c r="Q58" s="18" t="s">
        <v>481</v>
      </c>
      <c r="R58" s="20" t="s">
        <v>481</v>
      </c>
      <c r="S58" s="18" t="n">
        <v>302.29069234</v>
      </c>
      <c r="T58" s="20" t="n">
        <v>15.82488743</v>
      </c>
      <c r="U58" s="18" t="n">
        <v>334.05983481</v>
      </c>
      <c r="V58" s="20" t="n">
        <v>12.43689083</v>
      </c>
    </row>
    <row r="59" spans="1:22">
      <c r="A59" s="15" t="s">
        <v>534</v>
      </c>
      <c r="B59" s="17" t="n">
        <v>4826</v>
      </c>
      <c r="C59" s="18">
        <f>(26.0/B59*100)</f>
        <v/>
      </c>
      <c r="D59" s="19" t="n">
        <v>4800</v>
      </c>
      <c r="E59" s="18" t="n">
        <v>336.90938604</v>
      </c>
      <c r="F59" s="20" t="n">
        <v>5.2361407</v>
      </c>
      <c r="G59" s="18" t="n">
        <v>363.25150924</v>
      </c>
      <c r="H59" s="20" t="n">
        <v>4.12831237</v>
      </c>
      <c r="I59" s="18" t="n">
        <v>387.20479729</v>
      </c>
      <c r="J59" s="20" t="n">
        <v>2.73061333</v>
      </c>
      <c r="K59" s="18" t="n">
        <v>383.80837862</v>
      </c>
      <c r="L59" s="20" t="n">
        <v>1.9926231</v>
      </c>
      <c r="M59" s="18" t="s">
        <v>481</v>
      </c>
      <c r="N59" s="20" t="s">
        <v>481</v>
      </c>
      <c r="O59" s="18" t="s">
        <v>481</v>
      </c>
      <c r="P59" s="20" t="s">
        <v>481</v>
      </c>
      <c r="Q59" s="18" t="s">
        <v>481</v>
      </c>
      <c r="R59" s="20" t="s">
        <v>481</v>
      </c>
      <c r="S59" s="18" t="n">
        <v>321.03566223</v>
      </c>
      <c r="T59" s="20" t="n">
        <v>15.46049975</v>
      </c>
      <c r="U59" s="18" t="n">
        <v>325.77840647</v>
      </c>
      <c r="V59" s="20" t="n">
        <v>7.7626564</v>
      </c>
    </row>
    <row r="60" spans="1:22">
      <c r="A60" s="15" t="s">
        <v>535</v>
      </c>
      <c r="B60" s="17" t="n">
        <v>4546</v>
      </c>
      <c r="C60" s="18">
        <f>(15.0/B60*100)</f>
        <v/>
      </c>
      <c r="D60" s="19" t="n">
        <v>4531</v>
      </c>
      <c r="E60" s="18" t="n">
        <v>370.41505775</v>
      </c>
      <c r="F60" s="20" t="n">
        <v>5.00342278</v>
      </c>
      <c r="G60" s="18" t="n">
        <v>379.34010633</v>
      </c>
      <c r="H60" s="20" t="n">
        <v>5.58078548</v>
      </c>
      <c r="I60" s="18" t="n">
        <v>400.07596303</v>
      </c>
      <c r="J60" s="20" t="n">
        <v>3.95203886</v>
      </c>
      <c r="K60" s="18" t="n">
        <v>384.80165559</v>
      </c>
      <c r="L60" s="20" t="n">
        <v>5.37847813</v>
      </c>
      <c r="M60" s="18" t="s">
        <v>481</v>
      </c>
      <c r="N60" s="20" t="s">
        <v>481</v>
      </c>
      <c r="O60" s="18" t="s">
        <v>481</v>
      </c>
      <c r="P60" s="20" t="s">
        <v>481</v>
      </c>
      <c r="Q60" s="18" t="s">
        <v>481</v>
      </c>
      <c r="R60" s="20" t="s">
        <v>481</v>
      </c>
      <c r="S60" s="18" t="n">
        <v>316.50655125</v>
      </c>
      <c r="T60" s="20" t="n">
        <v>12.77794606</v>
      </c>
      <c r="U60" s="18" t="n">
        <v>350.04377426</v>
      </c>
      <c r="V60" s="20" t="n">
        <v>10.93890478</v>
      </c>
    </row>
    <row r="61" spans="1:22">
      <c r="A61" s="15" t="s">
        <v>536</v>
      </c>
      <c r="B61" s="17" t="n">
        <v>6525</v>
      </c>
      <c r="C61" s="18">
        <f>(148.0/B61*100)</f>
        <v/>
      </c>
      <c r="D61" s="19" t="n">
        <v>6377</v>
      </c>
      <c r="E61" s="18" t="n">
        <v>444.73049781</v>
      </c>
      <c r="F61" s="20" t="n">
        <v>5.12992598</v>
      </c>
      <c r="G61" s="18" t="n">
        <v>463.63850466</v>
      </c>
      <c r="H61" s="20" t="n">
        <v>4.1228866</v>
      </c>
      <c r="I61" s="18" t="n">
        <v>483.97602756</v>
      </c>
      <c r="J61" s="20" t="n">
        <v>2.58126736</v>
      </c>
      <c r="K61" s="18" t="n">
        <v>496.67477881</v>
      </c>
      <c r="L61" s="20" t="n">
        <v>3.70140802</v>
      </c>
      <c r="M61" s="18" t="n">
        <v>399.48570032</v>
      </c>
      <c r="N61" s="20" t="n">
        <v>8.489439689999999</v>
      </c>
      <c r="O61" s="18" t="s">
        <v>481</v>
      </c>
      <c r="P61" s="20" t="s">
        <v>481</v>
      </c>
      <c r="Q61" s="18" t="s">
        <v>481</v>
      </c>
      <c r="R61" s="20" t="s">
        <v>481</v>
      </c>
      <c r="S61" s="18" t="s">
        <v>481</v>
      </c>
      <c r="T61" s="20" t="s">
        <v>481</v>
      </c>
      <c r="U61" s="18" t="n">
        <v>401.99744265</v>
      </c>
      <c r="V61" s="20" t="n">
        <v>10.04052843</v>
      </c>
    </row>
    <row r="62" spans="1:22">
      <c r="A62" s="15" t="s">
        <v>537</v>
      </c>
      <c r="B62" s="17" t="n">
        <v>4476</v>
      </c>
      <c r="C62" s="18">
        <f>(3.0/B62*100)</f>
        <v/>
      </c>
      <c r="D62" s="19" t="n">
        <v>4473</v>
      </c>
      <c r="E62" s="18" t="n">
        <v>479.88261044</v>
      </c>
      <c r="F62" s="20" t="n">
        <v>9.615483449999999</v>
      </c>
      <c r="G62" s="18" t="n">
        <v>514.00787077</v>
      </c>
      <c r="H62" s="20" t="n">
        <v>4.89898063</v>
      </c>
      <c r="I62" s="18" t="n">
        <v>531.83345048</v>
      </c>
      <c r="J62" s="20" t="n">
        <v>1.7579873</v>
      </c>
      <c r="K62" s="18" t="n">
        <v>542.58581595</v>
      </c>
      <c r="L62" s="20" t="n">
        <v>2.12366242</v>
      </c>
      <c r="M62" s="18" t="n">
        <v>503.48911723</v>
      </c>
      <c r="N62" s="20" t="n">
        <v>3.96725872</v>
      </c>
      <c r="O62" s="18" t="s">
        <v>481</v>
      </c>
      <c r="P62" s="20" t="s">
        <v>481</v>
      </c>
      <c r="Q62" s="18" t="s">
        <v>481</v>
      </c>
      <c r="R62" s="20" t="s">
        <v>481</v>
      </c>
      <c r="S62" s="18" t="s">
        <v>481</v>
      </c>
      <c r="T62" s="20" t="s">
        <v>481</v>
      </c>
      <c r="U62" s="18" t="n">
        <v>503.31799493</v>
      </c>
      <c r="V62" s="20" t="n">
        <v>19.38242464</v>
      </c>
    </row>
    <row r="63" spans="1:22">
      <c r="A63" s="15" t="s">
        <v>538</v>
      </c>
      <c r="B63" s="17" t="n">
        <v>5324</v>
      </c>
      <c r="C63" s="18">
        <f>(13.0/B63*100)</f>
        <v/>
      </c>
      <c r="D63" s="19" t="n">
        <v>5311</v>
      </c>
      <c r="E63" s="18" t="n">
        <v>347.2427892</v>
      </c>
      <c r="F63" s="20" t="n">
        <v>4.66307775</v>
      </c>
      <c r="G63" s="18" t="n">
        <v>375.40626908</v>
      </c>
      <c r="H63" s="20" t="n">
        <v>3.96284692</v>
      </c>
      <c r="I63" s="18" t="n">
        <v>392.98473122</v>
      </c>
      <c r="J63" s="20" t="n">
        <v>1.95828308</v>
      </c>
      <c r="K63" s="18" t="n">
        <v>392.99914448</v>
      </c>
      <c r="L63" s="20" t="n">
        <v>2.30058813</v>
      </c>
      <c r="M63" s="18" t="s">
        <v>481</v>
      </c>
      <c r="N63" s="20" t="s">
        <v>481</v>
      </c>
      <c r="O63" s="18" t="s">
        <v>481</v>
      </c>
      <c r="P63" s="20" t="s">
        <v>481</v>
      </c>
      <c r="Q63" s="18" t="n">
        <v>313.89660921</v>
      </c>
      <c r="R63" s="20" t="n">
        <v>41.87422863</v>
      </c>
      <c r="S63" s="18" t="n">
        <v>286.14714597</v>
      </c>
      <c r="T63" s="20" t="n">
        <v>30.75069791</v>
      </c>
      <c r="U63" s="18" t="n">
        <v>327.15593872</v>
      </c>
      <c r="V63" s="20" t="n">
        <v>5.10273729</v>
      </c>
    </row>
    <row r="64" spans="1:22">
      <c r="A64" s="15" t="s">
        <v>539</v>
      </c>
      <c r="B64" s="17" t="n">
        <v>3634</v>
      </c>
      <c r="C64" s="18">
        <f>(3.0/B64*100)</f>
        <v/>
      </c>
      <c r="D64" s="19" t="n">
        <v>3631</v>
      </c>
      <c r="E64" s="18" t="n">
        <v>404.45234341</v>
      </c>
      <c r="F64" s="20" t="n">
        <v>4.87484182</v>
      </c>
      <c r="G64" s="18" t="n">
        <v>454.34470398</v>
      </c>
      <c r="H64" s="20" t="n">
        <v>4.68464554</v>
      </c>
      <c r="I64" s="18" t="n">
        <v>480.29283328</v>
      </c>
      <c r="J64" s="20" t="n">
        <v>2.65107657</v>
      </c>
      <c r="K64" s="18" t="n">
        <v>489.78533765</v>
      </c>
      <c r="L64" s="20" t="n">
        <v>3.77016916</v>
      </c>
      <c r="M64" s="18" t="s">
        <v>481</v>
      </c>
      <c r="N64" s="20" t="s">
        <v>481</v>
      </c>
      <c r="O64" s="18" t="s">
        <v>481</v>
      </c>
      <c r="P64" s="20" t="s">
        <v>481</v>
      </c>
      <c r="Q64" s="18" t="s">
        <v>481</v>
      </c>
      <c r="R64" s="20" t="s">
        <v>481</v>
      </c>
      <c r="S64" s="18" t="n">
        <v>332.54016537</v>
      </c>
      <c r="T64" s="20" t="n">
        <v>39.82421961</v>
      </c>
      <c r="U64" s="18" t="n">
        <v>319.18604656</v>
      </c>
      <c r="V64" s="20" t="n">
        <v>12.31949045</v>
      </c>
    </row>
    <row r="65" spans="1:22">
      <c r="A65" s="15" t="s">
        <v>540</v>
      </c>
      <c r="B65" s="17" t="n">
        <v>5325</v>
      </c>
      <c r="C65" s="18">
        <f>(14.0/B65*100)</f>
        <v/>
      </c>
      <c r="D65" s="19" t="n">
        <v>5311</v>
      </c>
      <c r="E65" s="18" t="n">
        <v>389.64382705</v>
      </c>
      <c r="F65" s="20" t="n">
        <v>6.51275674</v>
      </c>
      <c r="G65" s="18" t="n">
        <v>433.65811491</v>
      </c>
      <c r="H65" s="20" t="n">
        <v>6.08891508</v>
      </c>
      <c r="I65" s="18" t="n">
        <v>436.72956976</v>
      </c>
      <c r="J65" s="20" t="n">
        <v>2.53939668</v>
      </c>
      <c r="K65" s="18" t="n">
        <v>427.34830607</v>
      </c>
      <c r="L65" s="20" t="n">
        <v>2.77300285</v>
      </c>
      <c r="M65" s="18" t="s">
        <v>481</v>
      </c>
      <c r="N65" s="20" t="s">
        <v>481</v>
      </c>
      <c r="O65" s="18" t="s">
        <v>481</v>
      </c>
      <c r="P65" s="20" t="s">
        <v>481</v>
      </c>
      <c r="Q65" s="18" t="n">
        <v>359.73728499</v>
      </c>
      <c r="R65" s="20" t="n">
        <v>25.12738224</v>
      </c>
      <c r="S65" s="18" t="s">
        <v>481</v>
      </c>
      <c r="T65" s="20" t="s">
        <v>481</v>
      </c>
      <c r="U65" s="18" t="n">
        <v>332.57489494</v>
      </c>
      <c r="V65" s="20" t="n">
        <v>8.512836399999999</v>
      </c>
    </row>
    <row r="66" spans="1:22">
      <c r="A66" s="15" t="s">
        <v>541</v>
      </c>
      <c r="B66" s="17" t="n">
        <v>5665</v>
      </c>
      <c r="C66" s="18">
        <f>(81.0/B66*100)</f>
        <v/>
      </c>
      <c r="D66" s="19" t="n">
        <v>5584</v>
      </c>
      <c r="E66" s="18" t="n">
        <v>387.1105971</v>
      </c>
      <c r="F66" s="20" t="n">
        <v>3.59308664</v>
      </c>
      <c r="G66" s="18" t="n">
        <v>407.67861255</v>
      </c>
      <c r="H66" s="20" t="n">
        <v>3.71289811</v>
      </c>
      <c r="I66" s="18" t="n">
        <v>427.48081867</v>
      </c>
      <c r="J66" s="20" t="n">
        <v>2.17557302</v>
      </c>
      <c r="K66" s="18" t="n">
        <v>430.83950765</v>
      </c>
      <c r="L66" s="20" t="n">
        <v>2.32446363</v>
      </c>
      <c r="M66" s="18" t="n">
        <v>362.59924263</v>
      </c>
      <c r="N66" s="20" t="n">
        <v>3.29995091</v>
      </c>
      <c r="O66" s="18" t="s">
        <v>481</v>
      </c>
      <c r="P66" s="20" t="s">
        <v>481</v>
      </c>
      <c r="Q66" s="18" t="s">
        <v>481</v>
      </c>
      <c r="R66" s="20" t="s">
        <v>481</v>
      </c>
      <c r="S66" s="18" t="s">
        <v>481</v>
      </c>
      <c r="T66" s="20" t="s">
        <v>481</v>
      </c>
      <c r="U66" s="18" t="n">
        <v>362.19500322</v>
      </c>
      <c r="V66" s="20" t="n">
        <v>5.51749037</v>
      </c>
    </row>
    <row r="67" spans="1:22">
      <c r="A67" s="15" t="s">
        <v>542</v>
      </c>
      <c r="B67" s="17" t="n">
        <v>6971</v>
      </c>
      <c r="C67" s="18">
        <f>(440.0/B67*100)</f>
        <v/>
      </c>
      <c r="D67" s="19" t="n">
        <v>6531</v>
      </c>
      <c r="E67" s="18" t="n">
        <v>382.94640261</v>
      </c>
      <c r="F67" s="20" t="n">
        <v>4.97933204</v>
      </c>
      <c r="G67" s="18" t="n">
        <v>402.53785797</v>
      </c>
      <c r="H67" s="20" t="n">
        <v>3.9883265</v>
      </c>
      <c r="I67" s="18" t="n">
        <v>411.37616575</v>
      </c>
      <c r="J67" s="20" t="n">
        <v>2.84058195</v>
      </c>
      <c r="K67" s="18" t="n">
        <v>402.73698422</v>
      </c>
      <c r="L67" s="20" t="n">
        <v>2.70474398</v>
      </c>
      <c r="M67" s="18" t="n">
        <v>372.66261743</v>
      </c>
      <c r="N67" s="20" t="n">
        <v>5.67221433</v>
      </c>
      <c r="O67" s="18" t="s">
        <v>481</v>
      </c>
      <c r="P67" s="20" t="s">
        <v>481</v>
      </c>
      <c r="Q67" s="18" t="s">
        <v>481</v>
      </c>
      <c r="R67" s="20" t="s">
        <v>481</v>
      </c>
      <c r="S67" s="18" t="s">
        <v>481</v>
      </c>
      <c r="T67" s="20" t="s">
        <v>481</v>
      </c>
      <c r="U67" s="18" t="n">
        <v>337.1578007</v>
      </c>
      <c r="V67" s="20" t="n">
        <v>8.30239626</v>
      </c>
    </row>
    <row r="68" spans="1:22">
      <c r="A68" s="15" t="s">
        <v>543</v>
      </c>
      <c r="B68" s="17" t="n">
        <v>12083</v>
      </c>
      <c r="C68" s="18">
        <f>(29.0/B68*100)</f>
        <v/>
      </c>
      <c r="D68" s="19" t="n">
        <v>12054</v>
      </c>
      <c r="E68" s="18" t="n">
        <v>386.0262535</v>
      </c>
      <c r="F68" s="20" t="n">
        <v>2.51846675</v>
      </c>
      <c r="G68" s="18" t="n">
        <v>407.20863022</v>
      </c>
      <c r="H68" s="20" t="n">
        <v>2.34282289</v>
      </c>
      <c r="I68" s="18" t="n">
        <v>446.83114763</v>
      </c>
      <c r="J68" s="20" t="n">
        <v>1.74507213</v>
      </c>
      <c r="K68" s="18" t="n">
        <v>450.02747994</v>
      </c>
      <c r="L68" s="20" t="n">
        <v>2.62132758</v>
      </c>
      <c r="M68" s="18" t="n">
        <v>360.06770608</v>
      </c>
      <c r="N68" s="20" t="n">
        <v>2.26611851</v>
      </c>
      <c r="O68" s="18" t="s">
        <v>481</v>
      </c>
      <c r="P68" s="20" t="s">
        <v>481</v>
      </c>
      <c r="Q68" s="18" t="s">
        <v>481</v>
      </c>
      <c r="R68" s="20" t="s">
        <v>481</v>
      </c>
      <c r="S68" s="18" t="s">
        <v>481</v>
      </c>
      <c r="T68" s="20" t="s">
        <v>481</v>
      </c>
      <c r="U68" s="18" t="n">
        <v>351.83558405</v>
      </c>
      <c r="V68" s="20" t="n">
        <v>4.33065255</v>
      </c>
    </row>
    <row r="69" spans="1:22">
      <c r="A69" s="15" t="s">
        <v>544</v>
      </c>
      <c r="B69" s="17" t="n">
        <v>4876</v>
      </c>
      <c r="C69" s="18">
        <f>(0.0/B69*100)</f>
        <v/>
      </c>
      <c r="D69" s="19" t="n">
        <v>4876</v>
      </c>
      <c r="E69" s="18" t="n">
        <v>394.72366868</v>
      </c>
      <c r="F69" s="20" t="n">
        <v>5.78253929</v>
      </c>
      <c r="G69" s="18" t="n">
        <v>420.73658129</v>
      </c>
      <c r="H69" s="20" t="n">
        <v>5.03555406</v>
      </c>
      <c r="I69" s="18" t="n">
        <v>435.1412739</v>
      </c>
      <c r="J69" s="20" t="n">
        <v>3.2918744</v>
      </c>
      <c r="K69" s="18" t="n">
        <v>446.56994091</v>
      </c>
      <c r="L69" s="20" t="n">
        <v>3.97006458</v>
      </c>
      <c r="M69" s="18" t="s">
        <v>481</v>
      </c>
      <c r="N69" s="20" t="s">
        <v>481</v>
      </c>
      <c r="O69" s="18" t="s">
        <v>481</v>
      </c>
      <c r="P69" s="20" t="s">
        <v>481</v>
      </c>
      <c r="Q69" s="18" t="s">
        <v>481</v>
      </c>
      <c r="R69" s="20" t="s">
        <v>481</v>
      </c>
      <c r="S69" s="18" t="s">
        <v>481</v>
      </c>
      <c r="T69" s="20" t="s">
        <v>481</v>
      </c>
      <c r="U69" s="18" t="n">
        <v>339.58369929</v>
      </c>
      <c r="V69" s="20" t="n">
        <v>16.47176072</v>
      </c>
    </row>
    <row r="70" spans="1:22">
      <c r="A70" s="15" t="s">
        <v>545</v>
      </c>
      <c r="B70" s="17" t="n">
        <v>6036</v>
      </c>
      <c r="C70" s="18">
        <f>(223.0/B70*100)</f>
        <v/>
      </c>
      <c r="D70" s="19" t="n">
        <v>5813</v>
      </c>
      <c r="E70" s="18" t="n">
        <v>453.58712486</v>
      </c>
      <c r="F70" s="20" t="n">
        <v>5.53276647</v>
      </c>
      <c r="G70" s="18" t="n">
        <v>480.46926513</v>
      </c>
      <c r="H70" s="20" t="n">
        <v>4.48206761</v>
      </c>
      <c r="I70" s="18" t="n">
        <v>494.66632168</v>
      </c>
      <c r="J70" s="20" t="n">
        <v>3.27240639</v>
      </c>
      <c r="K70" s="18" t="n">
        <v>499.10090661</v>
      </c>
      <c r="L70" s="20" t="n">
        <v>3.20698088</v>
      </c>
      <c r="M70" s="18" t="n">
        <v>430.55617704</v>
      </c>
      <c r="N70" s="20" t="n">
        <v>6.18638504</v>
      </c>
      <c r="O70" s="18" t="s">
        <v>481</v>
      </c>
      <c r="P70" s="20" t="s">
        <v>481</v>
      </c>
      <c r="Q70" s="18" t="s">
        <v>481</v>
      </c>
      <c r="R70" s="20" t="s">
        <v>481</v>
      </c>
      <c r="S70" s="18" t="s">
        <v>481</v>
      </c>
      <c r="T70" s="20" t="s">
        <v>481</v>
      </c>
      <c r="U70" s="18" t="n">
        <v>430.27205764</v>
      </c>
      <c r="V70" s="20" t="n">
        <v>9.630966259999999</v>
      </c>
    </row>
    <row r="71" spans="1:22">
      <c r="A71" s="15" t="s">
        <v>546</v>
      </c>
      <c r="B71" s="17" t="n">
        <v>6115</v>
      </c>
      <c r="C71" s="18">
        <f>(21.0/B71*100)</f>
        <v/>
      </c>
      <c r="D71" s="19" t="n">
        <v>6094</v>
      </c>
      <c r="E71" s="18" t="n">
        <v>514.08505625</v>
      </c>
      <c r="F71" s="20" t="n">
        <v>5.59511575</v>
      </c>
      <c r="G71" s="18" t="n">
        <v>524.79013349</v>
      </c>
      <c r="H71" s="20" t="n">
        <v>3.50900276</v>
      </c>
      <c r="I71" s="18" t="n">
        <v>565.22219848</v>
      </c>
      <c r="J71" s="20" t="n">
        <v>1.59206557</v>
      </c>
      <c r="K71" s="18" t="n">
        <v>590.10317587</v>
      </c>
      <c r="L71" s="20" t="n">
        <v>2.94178538</v>
      </c>
      <c r="M71" s="18" t="n">
        <v>447.86971773</v>
      </c>
      <c r="N71" s="20" t="n">
        <v>5.77573086</v>
      </c>
      <c r="O71" s="18" t="s">
        <v>481</v>
      </c>
      <c r="P71" s="20" t="s">
        <v>481</v>
      </c>
      <c r="Q71" s="18" t="s">
        <v>481</v>
      </c>
      <c r="R71" s="20" t="s">
        <v>481</v>
      </c>
      <c r="S71" s="18" t="s">
        <v>481</v>
      </c>
      <c r="T71" s="20" t="s">
        <v>481</v>
      </c>
      <c r="U71" s="18" t="n">
        <v>498.22935297</v>
      </c>
      <c r="V71" s="20" t="n">
        <v>19.28787776</v>
      </c>
    </row>
    <row r="72" spans="1:22">
      <c r="A72" s="15" t="s">
        <v>547</v>
      </c>
      <c r="B72" s="17" t="n">
        <v>7708</v>
      </c>
      <c r="C72" s="18">
        <f>(5.0/B72*100)</f>
        <v/>
      </c>
      <c r="D72" s="19" t="n">
        <v>7703</v>
      </c>
      <c r="E72" s="18" t="n">
        <v>492.83979601</v>
      </c>
      <c r="F72" s="20" t="n">
        <v>6.91554372</v>
      </c>
      <c r="G72" s="18" t="n">
        <v>522.14364926</v>
      </c>
      <c r="H72" s="20" t="n">
        <v>4.21035402</v>
      </c>
      <c r="I72" s="18" t="n">
        <v>541.0375082</v>
      </c>
      <c r="J72" s="20" t="n">
        <v>2.98767892</v>
      </c>
      <c r="K72" s="18" t="n">
        <v>551.31402612</v>
      </c>
      <c r="L72" s="20" t="n">
        <v>4.51187696</v>
      </c>
      <c r="M72" s="18" t="n">
        <v>463.18161523</v>
      </c>
      <c r="N72" s="20" t="n">
        <v>7.36450904</v>
      </c>
      <c r="O72" s="18" t="s">
        <v>481</v>
      </c>
      <c r="P72" s="20" t="s">
        <v>481</v>
      </c>
      <c r="Q72" s="18" t="s">
        <v>481</v>
      </c>
      <c r="R72" s="20" t="s">
        <v>481</v>
      </c>
      <c r="S72" s="18" t="s">
        <v>481</v>
      </c>
      <c r="T72" s="20" t="s">
        <v>481</v>
      </c>
      <c r="U72" s="18" t="n">
        <v>481.81811815</v>
      </c>
      <c r="V72" s="20" t="n">
        <v>21.30046787</v>
      </c>
    </row>
    <row r="73" spans="1:22">
      <c r="A73" s="15" t="s">
        <v>548</v>
      </c>
      <c r="B73" s="17" t="n">
        <v>8249</v>
      </c>
      <c r="C73" s="18">
        <f>(160.0/B73*100)</f>
        <v/>
      </c>
      <c r="D73" s="19" t="n">
        <v>8089</v>
      </c>
      <c r="E73" s="18" t="n">
        <v>385.19272132</v>
      </c>
      <c r="F73" s="20" t="n">
        <v>7.01544418</v>
      </c>
      <c r="G73" s="18" t="n">
        <v>421.06762332</v>
      </c>
      <c r="H73" s="20" t="n">
        <v>4.20185588</v>
      </c>
      <c r="I73" s="18" t="n">
        <v>431.51803899</v>
      </c>
      <c r="J73" s="20" t="n">
        <v>3.38921698</v>
      </c>
      <c r="K73" s="18" t="n">
        <v>429.02599226</v>
      </c>
      <c r="L73" s="20" t="n">
        <v>3.19359664</v>
      </c>
      <c r="M73" s="18" t="n">
        <v>381.36943253</v>
      </c>
      <c r="N73" s="20" t="n">
        <v>3.27949389</v>
      </c>
      <c r="O73" s="18" t="s">
        <v>481</v>
      </c>
      <c r="P73" s="20" t="s">
        <v>481</v>
      </c>
      <c r="Q73" s="18" t="s">
        <v>481</v>
      </c>
      <c r="R73" s="20" t="s">
        <v>481</v>
      </c>
      <c r="S73" s="18" t="s">
        <v>481</v>
      </c>
      <c r="T73" s="20" t="s">
        <v>481</v>
      </c>
      <c r="U73" s="18" t="n">
        <v>374.90767593</v>
      </c>
      <c r="V73" s="20" t="n">
        <v>14.18257906</v>
      </c>
    </row>
    <row r="74" spans="1:22">
      <c r="A74" s="15" t="s">
        <v>549</v>
      </c>
      <c r="B74" s="17" t="n">
        <v>4692</v>
      </c>
      <c r="C74" s="18">
        <f>(82.0/B74*100)</f>
        <v/>
      </c>
      <c r="D74" s="19" t="n">
        <v>4610</v>
      </c>
      <c r="E74" s="18" t="n">
        <v>385.23531792</v>
      </c>
      <c r="F74" s="20" t="n">
        <v>3.81858901</v>
      </c>
      <c r="G74" s="18" t="n">
        <v>417.30262405</v>
      </c>
      <c r="H74" s="20" t="n">
        <v>3.61954488</v>
      </c>
      <c r="I74" s="18" t="n">
        <v>440.12210868</v>
      </c>
      <c r="J74" s="20" t="n">
        <v>2.46464681</v>
      </c>
      <c r="K74" s="18" t="n">
        <v>448.00389429</v>
      </c>
      <c r="L74" s="20" t="n">
        <v>3.53328712</v>
      </c>
      <c r="M74" s="18" t="s">
        <v>481</v>
      </c>
      <c r="N74" s="20" t="s">
        <v>481</v>
      </c>
      <c r="O74" s="18" t="s">
        <v>481</v>
      </c>
      <c r="P74" s="20" t="s">
        <v>481</v>
      </c>
      <c r="Q74" s="18" t="s">
        <v>481</v>
      </c>
      <c r="R74" s="20" t="s">
        <v>481</v>
      </c>
      <c r="S74" s="18" t="n">
        <v>370.81011525</v>
      </c>
      <c r="T74" s="20" t="n">
        <v>41.21107556</v>
      </c>
      <c r="U74" s="18" t="n">
        <v>347.16558381</v>
      </c>
      <c r="V74" s="20" t="n">
        <v>6.25244425</v>
      </c>
    </row>
    <row r="75" spans="1:22">
      <c r="A75" s="15" t="s">
        <v>550</v>
      </c>
      <c r="B75" s="17" t="n">
        <v>5375</v>
      </c>
      <c r="C75" s="18">
        <f>(254.0/B75*100)</f>
        <v/>
      </c>
      <c r="D75" s="19" t="n">
        <v>5121</v>
      </c>
      <c r="E75" s="18" t="n">
        <v>381.11062488</v>
      </c>
      <c r="F75" s="20" t="n">
        <v>3.49385027</v>
      </c>
      <c r="G75" s="18" t="n">
        <v>393.37443485</v>
      </c>
      <c r="H75" s="20" t="n">
        <v>3.15805485</v>
      </c>
      <c r="I75" s="18" t="n">
        <v>401.24477613</v>
      </c>
      <c r="J75" s="20" t="n">
        <v>2.70146149</v>
      </c>
      <c r="K75" s="18" t="n">
        <v>385.00063423</v>
      </c>
      <c r="L75" s="20" t="n">
        <v>2.90391923</v>
      </c>
      <c r="M75" s="18" t="n">
        <v>356.06172199</v>
      </c>
      <c r="N75" s="20" t="n">
        <v>4.70057819</v>
      </c>
      <c r="O75" s="18" t="s">
        <v>481</v>
      </c>
      <c r="P75" s="20" t="s">
        <v>481</v>
      </c>
      <c r="Q75" s="18" t="s">
        <v>481</v>
      </c>
      <c r="R75" s="20" t="s">
        <v>481</v>
      </c>
      <c r="S75" s="18" t="s">
        <v>481</v>
      </c>
      <c r="T75" s="20" t="s">
        <v>481</v>
      </c>
      <c r="U75" s="18" t="n">
        <v>353.76434811</v>
      </c>
      <c r="V75" s="20" t="n">
        <v>5.10354615</v>
      </c>
    </row>
    <row r="76" spans="1:22">
      <c r="A76" s="15" t="s">
        <v>551</v>
      </c>
      <c r="B76" s="17" t="n">
        <v>14167</v>
      </c>
      <c r="C76" s="18">
        <f>(232.0/B76*100)</f>
        <v/>
      </c>
      <c r="D76" s="19" t="n">
        <v>13935</v>
      </c>
      <c r="E76" s="18" t="n">
        <v>407.49353019</v>
      </c>
      <c r="F76" s="20" t="n">
        <v>3.91973715</v>
      </c>
      <c r="G76" s="18" t="n">
        <v>429.70386952</v>
      </c>
      <c r="H76" s="20" t="n">
        <v>3.55935465</v>
      </c>
      <c r="I76" s="18" t="n">
        <v>457.46634989</v>
      </c>
      <c r="J76" s="20" t="n">
        <v>2.51681842</v>
      </c>
      <c r="K76" s="18" t="n">
        <v>447.53874291</v>
      </c>
      <c r="L76" s="20" t="n">
        <v>3.3306764</v>
      </c>
      <c r="M76" s="18" t="n">
        <v>405.76526183</v>
      </c>
      <c r="N76" s="20" t="n">
        <v>4.20293438</v>
      </c>
      <c r="O76" s="18" t="s">
        <v>481</v>
      </c>
      <c r="P76" s="20" t="s">
        <v>481</v>
      </c>
      <c r="Q76" s="18" t="s">
        <v>481</v>
      </c>
      <c r="R76" s="20" t="s">
        <v>481</v>
      </c>
      <c r="S76" s="18" t="s">
        <v>481</v>
      </c>
      <c r="T76" s="20" t="s">
        <v>481</v>
      </c>
      <c r="U76" s="18" t="n">
        <v>370.82773876</v>
      </c>
      <c r="V76" s="20" t="n">
        <v>7.06996509</v>
      </c>
    </row>
    <row r="77" spans="1:22">
      <c r="A77" s="15" t="s">
        <v>552</v>
      </c>
      <c r="B77" s="17" t="n">
        <v>6062</v>
      </c>
      <c r="C77" s="18">
        <f>(188.0/B77*100)</f>
        <v/>
      </c>
      <c r="D77" s="19" t="n">
        <v>5874</v>
      </c>
      <c r="E77" s="18" t="n">
        <v>424.07347073</v>
      </c>
      <c r="F77" s="20" t="n">
        <v>3.97767596</v>
      </c>
      <c r="G77" s="18" t="n">
        <v>448.15558313</v>
      </c>
      <c r="H77" s="20" t="n">
        <v>3.23376669</v>
      </c>
      <c r="I77" s="18" t="n">
        <v>455.01438679</v>
      </c>
      <c r="J77" s="20" t="n">
        <v>2.42222813</v>
      </c>
      <c r="K77" s="18" t="n">
        <v>451.68685036</v>
      </c>
      <c r="L77" s="20" t="n">
        <v>4.53953686</v>
      </c>
      <c r="M77" s="18" t="n">
        <v>380.79678054</v>
      </c>
      <c r="N77" s="20" t="n">
        <v>4.91273858</v>
      </c>
      <c r="O77" s="18" t="s">
        <v>481</v>
      </c>
      <c r="P77" s="20" t="s">
        <v>481</v>
      </c>
      <c r="Q77" s="18" t="s">
        <v>481</v>
      </c>
      <c r="R77" s="20" t="s">
        <v>481</v>
      </c>
      <c r="S77" s="18" t="s">
        <v>481</v>
      </c>
      <c r="T77" s="20" t="s">
        <v>481</v>
      </c>
      <c r="U77" s="18" t="n">
        <v>373.69170573</v>
      </c>
      <c r="V77" s="20" t="n">
        <v>4.75034757</v>
      </c>
    </row>
    <row r="78" spans="1:22">
      <c r="A78" s="15" t="s">
        <v>553</v>
      </c>
      <c r="B78" s="17" t="n">
        <v>5826</v>
      </c>
      <c r="C78" s="18">
        <f>(0.0/B78*100)</f>
        <v/>
      </c>
      <c r="D78" s="19" t="n">
        <v>5826</v>
      </c>
      <c r="E78" s="18" t="n">
        <v>494.04721216</v>
      </c>
      <c r="F78" s="20" t="n">
        <v>5.79130356</v>
      </c>
      <c r="G78" s="18" t="n">
        <v>513.02762781</v>
      </c>
      <c r="H78" s="20" t="n">
        <v>5.52917734</v>
      </c>
      <c r="I78" s="18" t="n">
        <v>526.7840217299999</v>
      </c>
      <c r="J78" s="20" t="n">
        <v>4.00470719</v>
      </c>
      <c r="K78" s="18" t="n">
        <v>528.10617386</v>
      </c>
      <c r="L78" s="20" t="n">
        <v>4.9746397</v>
      </c>
      <c r="M78" s="18" t="s">
        <v>481</v>
      </c>
      <c r="N78" s="20" t="s">
        <v>481</v>
      </c>
      <c r="O78" s="18" t="s">
        <v>481</v>
      </c>
      <c r="P78" s="20" t="s">
        <v>481</v>
      </c>
      <c r="Q78" s="18" t="n">
        <v>431.126</v>
      </c>
      <c r="R78" s="20" t="n">
        <v>17.85283108</v>
      </c>
      <c r="S78" s="18" t="n">
        <v>427.16880596</v>
      </c>
      <c r="T78" s="20" t="n">
        <v>21.07911096</v>
      </c>
      <c r="U78" s="18" t="n">
        <v>476.69247057</v>
      </c>
      <c r="V78" s="20" t="n">
        <v>19.38046065</v>
      </c>
    </row>
    <row customHeight="1" ht="25" r="79" spans="1:22">
      <c r="A79" s="15" t="s">
        <v>554</v>
      </c>
      <c r="B79" s="17" t="n">
        <v>1657</v>
      </c>
      <c r="C79" s="18">
        <f>(41.0/B79*100)</f>
        <v/>
      </c>
      <c r="D79" s="19" t="n">
        <v>1616</v>
      </c>
      <c r="E79" s="18" t="n">
        <v>456.46612305</v>
      </c>
      <c r="F79" s="20" t="n">
        <v>10.51709437</v>
      </c>
      <c r="G79" s="18" t="n">
        <v>478.58606898</v>
      </c>
      <c r="H79" s="20" t="n">
        <v>8.339431319999999</v>
      </c>
      <c r="I79" s="18" t="n">
        <v>479.16742563</v>
      </c>
      <c r="J79" s="20" t="n">
        <v>7.32681812</v>
      </c>
      <c r="K79" s="18" t="n">
        <v>477.51728909</v>
      </c>
      <c r="L79" s="20" t="n">
        <v>9.57184341</v>
      </c>
      <c r="M79" s="18" t="s">
        <v>481</v>
      </c>
      <c r="N79" s="20" t="s">
        <v>481</v>
      </c>
      <c r="O79" s="18" t="s">
        <v>481</v>
      </c>
      <c r="P79" s="20" t="s">
        <v>481</v>
      </c>
      <c r="Q79" s="18" t="s">
        <v>481</v>
      </c>
      <c r="R79" s="20" t="s">
        <v>481</v>
      </c>
      <c r="S79" s="18" t="s">
        <v>481</v>
      </c>
      <c r="T79" s="20" t="s">
        <v>481</v>
      </c>
      <c r="U79" s="18" t="n">
        <v>379.16913312</v>
      </c>
      <c r="V79" s="20" t="n">
        <v>25.13446127</v>
      </c>
    </row>
    <row r="80" spans="1:22">
      <c r="A80" s="15" t="s">
        <v>555</v>
      </c>
      <c r="B80" s="17" t="n">
        <v>7841</v>
      </c>
      <c r="C80" s="18">
        <f>(0.0/B80*100)</f>
        <v/>
      </c>
      <c r="D80" s="19" t="n">
        <v>7841</v>
      </c>
      <c r="E80" s="18" t="n">
        <v>424.65999285</v>
      </c>
      <c r="F80" s="20" t="n">
        <v>8.214606659999999</v>
      </c>
      <c r="G80" s="18" t="n">
        <v>434.16132049</v>
      </c>
      <c r="H80" s="20" t="n">
        <v>5.67926829</v>
      </c>
      <c r="I80" s="18" t="n">
        <v>457.79413632</v>
      </c>
      <c r="J80" s="20" t="n">
        <v>3.64880605</v>
      </c>
      <c r="K80" s="18" t="n">
        <v>459.37705362</v>
      </c>
      <c r="L80" s="20" t="n">
        <v>4.44313057</v>
      </c>
      <c r="M80" s="18" t="s">
        <v>481</v>
      </c>
      <c r="N80" s="20" t="s">
        <v>481</v>
      </c>
      <c r="O80" s="18" t="s">
        <v>481</v>
      </c>
      <c r="P80" s="20" t="s">
        <v>481</v>
      </c>
      <c r="Q80" s="18" t="s">
        <v>481</v>
      </c>
      <c r="R80" s="20" t="s">
        <v>481</v>
      </c>
      <c r="S80" s="18" t="s">
        <v>481</v>
      </c>
      <c r="T80" s="20" t="s">
        <v>481</v>
      </c>
      <c r="U80" s="18" t="n">
        <v>370.92229231</v>
      </c>
      <c r="V80" s="20" t="n">
        <v>28.72675594</v>
      </c>
    </row>
    <row r="81" spans="1:22">
      <c r="A81" s="23" t="s">
        <v>556</v>
      </c>
      <c r="B81" s="17" t="n">
        <v>8861</v>
      </c>
      <c r="C81" s="18">
        <f>(76.0/B81*100)</f>
        <v/>
      </c>
      <c r="D81" s="19" t="n">
        <v>8785</v>
      </c>
      <c r="E81" s="18" t="n">
        <v>402.67103043</v>
      </c>
      <c r="F81" s="20" t="n">
        <v>5.92618224</v>
      </c>
      <c r="G81" s="18" t="n">
        <v>423.96682753</v>
      </c>
      <c r="H81" s="20" t="n">
        <v>4.03273536</v>
      </c>
      <c r="I81" s="18" t="n">
        <v>452.00520322</v>
      </c>
      <c r="J81" s="20" t="n">
        <v>3.13097677</v>
      </c>
      <c r="K81" s="18" t="n">
        <v>469.02918123</v>
      </c>
      <c r="L81" s="20" t="n">
        <v>3.05928402</v>
      </c>
      <c r="M81" s="18" t="n">
        <v>388.66747204</v>
      </c>
      <c r="N81" s="20" t="n">
        <v>4.36642029</v>
      </c>
      <c r="O81" s="18" t="s">
        <v>481</v>
      </c>
      <c r="P81" s="20" t="s">
        <v>481</v>
      </c>
      <c r="Q81" s="18" t="s">
        <v>481</v>
      </c>
      <c r="R81" s="20" t="s">
        <v>481</v>
      </c>
      <c r="S81" s="18" t="s">
        <v>481</v>
      </c>
      <c r="T81" s="20" t="s">
        <v>481</v>
      </c>
      <c r="U81" s="18" t="n">
        <v>382.3698845</v>
      </c>
      <c r="V81" s="20" t="n">
        <v>14.8539907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786</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(544.0/B7*100)</f>
        <v/>
      </c>
      <c r="D7" s="19" t="n">
        <v>13986</v>
      </c>
      <c r="E7" s="18" t="n">
        <v>475.6214106</v>
      </c>
      <c r="F7" s="20" t="n">
        <v>4.24784686</v>
      </c>
      <c r="G7" s="18" t="n">
        <v>497.99380999</v>
      </c>
      <c r="H7" s="20" t="n">
        <v>3.16097598</v>
      </c>
      <c r="I7" s="18" t="n">
        <v>524.41977166</v>
      </c>
      <c r="J7" s="20" t="n">
        <v>2.03690895</v>
      </c>
      <c r="K7" s="18" t="n">
        <v>544.217892</v>
      </c>
      <c r="L7" s="20" t="n">
        <v>2.40018863</v>
      </c>
      <c r="M7" s="18" t="n">
        <v>455.67136221</v>
      </c>
      <c r="N7" s="20" t="n">
        <v>3.03001341</v>
      </c>
      <c r="O7" s="18" t="s">
        <v>481</v>
      </c>
      <c r="P7" s="20" t="s">
        <v>481</v>
      </c>
      <c r="Q7" s="18" t="s">
        <v>481</v>
      </c>
      <c r="R7" s="20" t="s">
        <v>481</v>
      </c>
      <c r="S7" s="18" t="s">
        <v>481</v>
      </c>
      <c r="T7" s="20" t="s">
        <v>481</v>
      </c>
      <c r="U7" s="18" t="n">
        <v>475.60190299</v>
      </c>
      <c r="V7" s="20" t="n">
        <v>9.69827626</v>
      </c>
    </row>
    <row r="8" spans="1:22">
      <c r="A8" s="15" t="s">
        <v>483</v>
      </c>
      <c r="B8" s="17" t="n">
        <v>7007</v>
      </c>
      <c r="C8" s="18">
        <f>(53.0/B8*100)</f>
        <v/>
      </c>
      <c r="D8" s="19" t="n">
        <v>6954</v>
      </c>
      <c r="E8" s="18" t="n">
        <v>473.77603795</v>
      </c>
      <c r="F8" s="20" t="n">
        <v>8.15601212</v>
      </c>
      <c r="G8" s="18" t="n">
        <v>490.39699393</v>
      </c>
      <c r="H8" s="20" t="n">
        <v>5.17588736</v>
      </c>
      <c r="I8" s="18" t="n">
        <v>513.77723644</v>
      </c>
      <c r="J8" s="20" t="n">
        <v>3.92943999</v>
      </c>
      <c r="K8" s="18" t="n">
        <v>521.67544066</v>
      </c>
      <c r="L8" s="20" t="n">
        <v>2.95605207</v>
      </c>
      <c r="M8" s="18" t="n">
        <v>425.98671044</v>
      </c>
      <c r="N8" s="20" t="n">
        <v>3.32108465</v>
      </c>
      <c r="O8" s="18" t="s">
        <v>481</v>
      </c>
      <c r="P8" s="20" t="s">
        <v>481</v>
      </c>
      <c r="Q8" s="18" t="s">
        <v>481</v>
      </c>
      <c r="R8" s="20" t="s">
        <v>481</v>
      </c>
      <c r="S8" s="18" t="s">
        <v>481</v>
      </c>
      <c r="T8" s="20" t="s">
        <v>481</v>
      </c>
      <c r="U8" s="18" t="n">
        <v>439.76935185</v>
      </c>
      <c r="V8" s="20" t="n">
        <v>8.83209959</v>
      </c>
    </row>
    <row r="9" spans="1:22">
      <c r="A9" s="15" t="s">
        <v>484</v>
      </c>
      <c r="B9" s="17" t="n">
        <v>9651</v>
      </c>
      <c r="C9" s="18">
        <f>(642.0/B9*100)</f>
        <v/>
      </c>
      <c r="D9" s="19" t="n">
        <v>9009</v>
      </c>
      <c r="E9" s="18" t="n">
        <v>472.30003948</v>
      </c>
      <c r="F9" s="20" t="n">
        <v>5.09275979</v>
      </c>
      <c r="G9" s="18" t="n">
        <v>499.68914356</v>
      </c>
      <c r="H9" s="20" t="n">
        <v>3.62004769</v>
      </c>
      <c r="I9" s="18" t="n">
        <v>525.23491581</v>
      </c>
      <c r="J9" s="20" t="n">
        <v>2.21971857</v>
      </c>
      <c r="K9" s="18" t="n">
        <v>527.78179674</v>
      </c>
      <c r="L9" s="20" t="n">
        <v>2.76339793</v>
      </c>
      <c r="M9" s="18" t="n">
        <v>398.3811512</v>
      </c>
      <c r="N9" s="20" t="n">
        <v>5.50423922</v>
      </c>
      <c r="O9" s="18" t="s">
        <v>481</v>
      </c>
      <c r="P9" s="20" t="s">
        <v>481</v>
      </c>
      <c r="Q9" s="18" t="s">
        <v>481</v>
      </c>
      <c r="R9" s="20" t="s">
        <v>481</v>
      </c>
      <c r="S9" s="18" t="s">
        <v>481</v>
      </c>
      <c r="T9" s="20" t="s">
        <v>481</v>
      </c>
      <c r="U9" s="18" t="n">
        <v>415.93888339</v>
      </c>
      <c r="V9" s="20" t="n">
        <v>7.99457946</v>
      </c>
    </row>
    <row r="10" spans="1:22">
      <c r="A10" s="15" t="s">
        <v>485</v>
      </c>
      <c r="B10" s="17" t="n">
        <v>20058</v>
      </c>
      <c r="C10" s="18">
        <f>(547.0/B10*100)</f>
        <v/>
      </c>
      <c r="D10" s="19" t="n">
        <v>19511</v>
      </c>
      <c r="E10" s="18" t="n">
        <v>495.89525652</v>
      </c>
      <c r="F10" s="20" t="n">
        <v>4.61696767</v>
      </c>
      <c r="G10" s="18" t="n">
        <v>517.16523189</v>
      </c>
      <c r="H10" s="20" t="n">
        <v>3.55867948</v>
      </c>
      <c r="I10" s="18" t="n">
        <v>534.98940514</v>
      </c>
      <c r="J10" s="20" t="n">
        <v>2.32976558</v>
      </c>
      <c r="K10" s="18" t="n">
        <v>549.6806471899999</v>
      </c>
      <c r="L10" s="20" t="n">
        <v>2.25515073</v>
      </c>
      <c r="M10" s="18" t="n">
        <v>459.4602787</v>
      </c>
      <c r="N10" s="20" t="n">
        <v>3.87365474</v>
      </c>
      <c r="O10" s="18" t="s">
        <v>481</v>
      </c>
      <c r="P10" s="20" t="s">
        <v>481</v>
      </c>
      <c r="Q10" s="18" t="s">
        <v>481</v>
      </c>
      <c r="R10" s="20" t="s">
        <v>481</v>
      </c>
      <c r="S10" s="18" t="s">
        <v>481</v>
      </c>
      <c r="T10" s="20" t="s">
        <v>481</v>
      </c>
      <c r="U10" s="18" t="n">
        <v>461.3208697</v>
      </c>
      <c r="V10" s="20" t="n">
        <v>8.031179270000001</v>
      </c>
    </row>
    <row r="11" spans="1:22">
      <c r="A11" s="15" t="s">
        <v>486</v>
      </c>
      <c r="B11" s="17" t="n">
        <v>7053</v>
      </c>
      <c r="C11" s="18">
        <f>(98.0/B11*100)</f>
        <v/>
      </c>
      <c r="D11" s="19" t="n">
        <v>6955</v>
      </c>
      <c r="E11" s="18" t="n">
        <v>406.32906532</v>
      </c>
      <c r="F11" s="20" t="n">
        <v>6.19275326</v>
      </c>
      <c r="G11" s="18" t="n">
        <v>429.7285683</v>
      </c>
      <c r="H11" s="20" t="n">
        <v>4.30614106</v>
      </c>
      <c r="I11" s="18" t="n">
        <v>456.40448338</v>
      </c>
      <c r="J11" s="20" t="n">
        <v>2.81479775</v>
      </c>
      <c r="K11" s="18" t="n">
        <v>467.63332289</v>
      </c>
      <c r="L11" s="20" t="n">
        <v>3.59229623</v>
      </c>
      <c r="M11" s="18" t="n">
        <v>407.71243287</v>
      </c>
      <c r="N11" s="20" t="n">
        <v>4.26530566</v>
      </c>
      <c r="O11" s="18" t="s">
        <v>481</v>
      </c>
      <c r="P11" s="20" t="s">
        <v>481</v>
      </c>
      <c r="Q11" s="18" t="s">
        <v>481</v>
      </c>
      <c r="R11" s="20" t="s">
        <v>481</v>
      </c>
      <c r="S11" s="18" t="s">
        <v>481</v>
      </c>
      <c r="T11" s="20" t="s">
        <v>481</v>
      </c>
      <c r="U11" s="18" t="n">
        <v>390.00894126</v>
      </c>
      <c r="V11" s="20" t="n">
        <v>8.740304610000001</v>
      </c>
    </row>
    <row r="12" spans="1:22">
      <c r="A12" s="15" t="s">
        <v>487</v>
      </c>
      <c r="B12" s="17" t="n">
        <v>6894</v>
      </c>
      <c r="C12" s="18">
        <f>(59.0/B12*100)</f>
        <v/>
      </c>
      <c r="D12" s="19" t="n">
        <v>6835</v>
      </c>
      <c r="E12" s="18" t="n">
        <v>453.85316352</v>
      </c>
      <c r="F12" s="20" t="n">
        <v>4.17897023</v>
      </c>
      <c r="G12" s="18" t="n">
        <v>476.2059739</v>
      </c>
      <c r="H12" s="20" t="n">
        <v>3.21365245</v>
      </c>
      <c r="I12" s="18" t="n">
        <v>506.35016688</v>
      </c>
      <c r="J12" s="20" t="n">
        <v>2.91260267</v>
      </c>
      <c r="K12" s="18" t="n">
        <v>514.74309684</v>
      </c>
      <c r="L12" s="20" t="n">
        <v>2.94281545</v>
      </c>
      <c r="M12" s="18" t="n">
        <v>407.24394601</v>
      </c>
      <c r="N12" s="20" t="n">
        <v>6.59279851</v>
      </c>
      <c r="O12" s="18" t="s">
        <v>481</v>
      </c>
      <c r="P12" s="20" t="s">
        <v>481</v>
      </c>
      <c r="Q12" s="18" t="s">
        <v>481</v>
      </c>
      <c r="R12" s="20" t="s">
        <v>481</v>
      </c>
      <c r="S12" s="18" t="s">
        <v>481</v>
      </c>
      <c r="T12" s="20" t="s">
        <v>481</v>
      </c>
      <c r="U12" s="18" t="n">
        <v>405.63393459</v>
      </c>
      <c r="V12" s="20" t="n">
        <v>11.38116471</v>
      </c>
    </row>
    <row r="13" spans="1:22">
      <c r="A13" s="15" t="s">
        <v>488</v>
      </c>
      <c r="B13" s="17" t="n">
        <v>7161</v>
      </c>
      <c r="C13" s="18">
        <f>(139.0/B13*100)</f>
        <v/>
      </c>
      <c r="D13" s="19" t="n">
        <v>7022</v>
      </c>
      <c r="E13" s="18" t="n">
        <v>474.50736277</v>
      </c>
      <c r="F13" s="20" t="n">
        <v>6.41413369</v>
      </c>
      <c r="G13" s="18" t="n">
        <v>491.01094285</v>
      </c>
      <c r="H13" s="20" t="n">
        <v>4.66335759</v>
      </c>
      <c r="I13" s="18" t="n">
        <v>509.80544863</v>
      </c>
      <c r="J13" s="20" t="n">
        <v>2.25637606</v>
      </c>
      <c r="K13" s="18" t="n">
        <v>513.06971974</v>
      </c>
      <c r="L13" s="20" t="n">
        <v>3.33038943</v>
      </c>
      <c r="M13" s="18" t="n">
        <v>417.33961469</v>
      </c>
      <c r="N13" s="20" t="n">
        <v>10.06598471</v>
      </c>
      <c r="O13" s="18" t="s">
        <v>481</v>
      </c>
      <c r="P13" s="20" t="s">
        <v>481</v>
      </c>
      <c r="Q13" s="18" t="s">
        <v>481</v>
      </c>
      <c r="R13" s="20" t="s">
        <v>481</v>
      </c>
      <c r="S13" s="18" t="s">
        <v>481</v>
      </c>
      <c r="T13" s="20" t="s">
        <v>481</v>
      </c>
      <c r="U13" s="18" t="n">
        <v>428.33249893</v>
      </c>
      <c r="V13" s="20" t="n">
        <v>11.49860717</v>
      </c>
    </row>
    <row r="14" spans="1:22">
      <c r="A14" s="15" t="s">
        <v>489</v>
      </c>
      <c r="B14" s="17" t="n">
        <v>5587</v>
      </c>
      <c r="C14" s="18">
        <f>(78.0/B14*100)</f>
        <v/>
      </c>
      <c r="D14" s="19" t="n">
        <v>5509</v>
      </c>
      <c r="E14" s="18" t="n">
        <v>499.60718274</v>
      </c>
      <c r="F14" s="20" t="n">
        <v>6.37992156</v>
      </c>
      <c r="G14" s="18" t="n">
        <v>536.03878516</v>
      </c>
      <c r="H14" s="20" t="n">
        <v>3.73307497</v>
      </c>
      <c r="I14" s="18" t="n">
        <v>542.5940442</v>
      </c>
      <c r="J14" s="20" t="n">
        <v>2.23194537</v>
      </c>
      <c r="K14" s="18" t="n">
        <v>538.28453059</v>
      </c>
      <c r="L14" s="20" t="n">
        <v>3.14899761</v>
      </c>
      <c r="M14" s="18" t="n">
        <v>442.2239505</v>
      </c>
      <c r="N14" s="20" t="n">
        <v>10.16789313</v>
      </c>
      <c r="O14" s="18" t="s">
        <v>481</v>
      </c>
      <c r="P14" s="20" t="s">
        <v>481</v>
      </c>
      <c r="Q14" s="18" t="s">
        <v>481</v>
      </c>
      <c r="R14" s="20" t="s">
        <v>481</v>
      </c>
      <c r="S14" s="18" t="s">
        <v>481</v>
      </c>
      <c r="T14" s="20" t="s">
        <v>481</v>
      </c>
      <c r="U14" s="18" t="n">
        <v>444.52507603</v>
      </c>
      <c r="V14" s="20" t="n">
        <v>13.69924584</v>
      </c>
    </row>
    <row r="15" spans="1:22">
      <c r="A15" s="15" t="s">
        <v>490</v>
      </c>
      <c r="B15" s="17" t="n">
        <v>5882</v>
      </c>
      <c r="C15" s="18">
        <f>(63.0/B15*100)</f>
        <v/>
      </c>
      <c r="D15" s="19" t="n">
        <v>5819</v>
      </c>
      <c r="E15" s="18" t="n">
        <v>484.87401608</v>
      </c>
      <c r="F15" s="20" t="n">
        <v>7.44579932</v>
      </c>
      <c r="G15" s="18" t="n">
        <v>512.11012261</v>
      </c>
      <c r="H15" s="20" t="n">
        <v>4.67892272</v>
      </c>
      <c r="I15" s="18" t="n">
        <v>535.60589523</v>
      </c>
      <c r="J15" s="20" t="n">
        <v>2.41410688</v>
      </c>
      <c r="K15" s="18" t="n">
        <v>547.14871941</v>
      </c>
      <c r="L15" s="20" t="n">
        <v>2.8844591</v>
      </c>
      <c r="M15" s="18" t="n">
        <v>442.09252147</v>
      </c>
      <c r="N15" s="20" t="n">
        <v>11.12031367</v>
      </c>
      <c r="O15" s="18" t="s">
        <v>481</v>
      </c>
      <c r="P15" s="20" t="s">
        <v>481</v>
      </c>
      <c r="Q15" s="18" t="s">
        <v>481</v>
      </c>
      <c r="R15" s="20" t="s">
        <v>481</v>
      </c>
      <c r="S15" s="18" t="s">
        <v>481</v>
      </c>
      <c r="T15" s="20" t="s">
        <v>481</v>
      </c>
      <c r="U15" s="18" t="n">
        <v>464.23278094</v>
      </c>
      <c r="V15" s="20" t="n">
        <v>10.02701561</v>
      </c>
    </row>
    <row r="16" spans="1:22">
      <c r="A16" s="15" t="s">
        <v>491</v>
      </c>
      <c r="B16" s="17" t="n">
        <v>6108</v>
      </c>
      <c r="C16" s="18">
        <f>(122.0/B16*100)</f>
        <v/>
      </c>
      <c r="D16" s="19" t="n">
        <v>5986</v>
      </c>
      <c r="E16" s="18" t="n">
        <v>459.97333297</v>
      </c>
      <c r="F16" s="20" t="n">
        <v>4.44690527</v>
      </c>
      <c r="G16" s="18" t="n">
        <v>491.55297077</v>
      </c>
      <c r="H16" s="20" t="n">
        <v>3.9736365</v>
      </c>
      <c r="I16" s="18" t="n">
        <v>513.41954272</v>
      </c>
      <c r="J16" s="20" t="n">
        <v>2.39652246</v>
      </c>
      <c r="K16" s="18" t="n">
        <v>524.5833673</v>
      </c>
      <c r="L16" s="20" t="n">
        <v>3.14076849</v>
      </c>
      <c r="M16" s="18" t="n">
        <v>387.14914799</v>
      </c>
      <c r="N16" s="20" t="n">
        <v>6.68985678</v>
      </c>
      <c r="O16" s="18" t="s">
        <v>481</v>
      </c>
      <c r="P16" s="20" t="s">
        <v>481</v>
      </c>
      <c r="Q16" s="18" t="s">
        <v>481</v>
      </c>
      <c r="R16" s="20" t="s">
        <v>481</v>
      </c>
      <c r="S16" s="18" t="s">
        <v>481</v>
      </c>
      <c r="T16" s="20" t="s">
        <v>481</v>
      </c>
      <c r="U16" s="18" t="n">
        <v>405.75262686</v>
      </c>
      <c r="V16" s="20" t="n">
        <v>10.09549534</v>
      </c>
    </row>
    <row r="17" spans="1:22">
      <c r="A17" s="15" t="s">
        <v>492</v>
      </c>
      <c r="B17" s="17" t="n">
        <v>6504</v>
      </c>
      <c r="C17" s="18">
        <f>(1219.0/B17*100)</f>
        <v/>
      </c>
      <c r="D17" s="19" t="n">
        <v>5285</v>
      </c>
      <c r="E17" s="18" t="n">
        <v>484.01406084</v>
      </c>
      <c r="F17" s="20" t="n">
        <v>6.03952332</v>
      </c>
      <c r="G17" s="18" t="n">
        <v>498.87815453</v>
      </c>
      <c r="H17" s="20" t="n">
        <v>4.94662151</v>
      </c>
      <c r="I17" s="18" t="n">
        <v>524.61238632</v>
      </c>
      <c r="J17" s="20" t="n">
        <v>3.28042317</v>
      </c>
      <c r="K17" s="18" t="n">
        <v>542.47761148</v>
      </c>
      <c r="L17" s="20" t="n">
        <v>3.52353541</v>
      </c>
      <c r="M17" s="18" t="n">
        <v>421.56457172</v>
      </c>
      <c r="N17" s="20" t="n">
        <v>9.08687791</v>
      </c>
      <c r="O17" s="18" t="s">
        <v>481</v>
      </c>
      <c r="P17" s="20" t="s">
        <v>481</v>
      </c>
      <c r="Q17" s="18" t="s">
        <v>481</v>
      </c>
      <c r="R17" s="20" t="s">
        <v>481</v>
      </c>
      <c r="S17" s="18" t="s">
        <v>481</v>
      </c>
      <c r="T17" s="20" t="s">
        <v>481</v>
      </c>
      <c r="U17" s="18" t="n">
        <v>445.86315875</v>
      </c>
      <c r="V17" s="20" t="n">
        <v>8.57135974</v>
      </c>
    </row>
    <row r="18" spans="1:22">
      <c r="A18" s="15" t="s">
        <v>493</v>
      </c>
      <c r="B18" s="17" t="n">
        <v>5532</v>
      </c>
      <c r="C18" s="18">
        <f>(29.0/B18*100)</f>
        <v/>
      </c>
      <c r="D18" s="19" t="n">
        <v>5503</v>
      </c>
      <c r="E18" s="18" t="n">
        <v>423.30755688</v>
      </c>
      <c r="F18" s="20" t="n">
        <v>6.84494347</v>
      </c>
      <c r="G18" s="18" t="n">
        <v>455.22268337</v>
      </c>
      <c r="H18" s="20" t="n">
        <v>4.4147772</v>
      </c>
      <c r="I18" s="18" t="n">
        <v>468.34332025</v>
      </c>
      <c r="J18" s="20" t="n">
        <v>3.97549825</v>
      </c>
      <c r="K18" s="18" t="n">
        <v>464.51947044</v>
      </c>
      <c r="L18" s="20" t="n">
        <v>4.83669908</v>
      </c>
      <c r="M18" s="18" t="n">
        <v>381.70089157</v>
      </c>
      <c r="N18" s="20" t="n">
        <v>7.56899924</v>
      </c>
      <c r="O18" s="18" t="s">
        <v>481</v>
      </c>
      <c r="P18" s="20" t="s">
        <v>481</v>
      </c>
      <c r="Q18" s="18" t="s">
        <v>481</v>
      </c>
      <c r="R18" s="20" t="s">
        <v>481</v>
      </c>
      <c r="S18" s="18" t="s">
        <v>481</v>
      </c>
      <c r="T18" s="20" t="s">
        <v>481</v>
      </c>
      <c r="U18" s="18" t="n">
        <v>386.39988039</v>
      </c>
      <c r="V18" s="20" t="n">
        <v>8.211092710000001</v>
      </c>
    </row>
    <row r="19" spans="1:22">
      <c r="A19" s="15" t="s">
        <v>494</v>
      </c>
      <c r="B19" s="17" t="n">
        <v>5658</v>
      </c>
      <c r="C19" s="18">
        <f>(157.0/B19*100)</f>
        <v/>
      </c>
      <c r="D19" s="19" t="n">
        <v>5501</v>
      </c>
      <c r="E19" s="18" t="n">
        <v>433.52981762</v>
      </c>
      <c r="F19" s="20" t="n">
        <v>5.62822601</v>
      </c>
      <c r="G19" s="18" t="n">
        <v>461.21604985</v>
      </c>
      <c r="H19" s="20" t="n">
        <v>4.34246136</v>
      </c>
      <c r="I19" s="18" t="n">
        <v>488.55674004</v>
      </c>
      <c r="J19" s="20" t="n">
        <v>3.23386908</v>
      </c>
      <c r="K19" s="18" t="n">
        <v>496.00460236</v>
      </c>
      <c r="L19" s="20" t="n">
        <v>4.20490228</v>
      </c>
      <c r="M19" s="18" t="n">
        <v>464.53907426</v>
      </c>
      <c r="N19" s="20" t="n">
        <v>8.377987660000001</v>
      </c>
      <c r="O19" s="18" t="s">
        <v>481</v>
      </c>
      <c r="P19" s="20" t="s">
        <v>481</v>
      </c>
      <c r="Q19" s="18" t="s">
        <v>481</v>
      </c>
      <c r="R19" s="20" t="s">
        <v>481</v>
      </c>
      <c r="S19" s="18" t="s">
        <v>481</v>
      </c>
      <c r="T19" s="20" t="s">
        <v>481</v>
      </c>
      <c r="U19" s="18" t="n">
        <v>405.30524972</v>
      </c>
      <c r="V19" s="20" t="n">
        <v>10.00138599</v>
      </c>
    </row>
    <row r="20" spans="1:22">
      <c r="A20" s="15" t="s">
        <v>495</v>
      </c>
      <c r="B20" s="17" t="n">
        <v>3371</v>
      </c>
      <c r="C20" s="18">
        <f>(75.0/B20*100)</f>
        <v/>
      </c>
      <c r="D20" s="19" t="n">
        <v>3296</v>
      </c>
      <c r="E20" s="18" t="n">
        <v>450.93874561</v>
      </c>
      <c r="F20" s="20" t="n">
        <v>8.34246905</v>
      </c>
      <c r="G20" s="18" t="n">
        <v>472.52415352</v>
      </c>
      <c r="H20" s="20" t="n">
        <v>5.87036923</v>
      </c>
      <c r="I20" s="18" t="n">
        <v>480.33692762</v>
      </c>
      <c r="J20" s="20" t="n">
        <v>2.44770705</v>
      </c>
      <c r="K20" s="18" t="n">
        <v>486.05308692</v>
      </c>
      <c r="L20" s="20" t="n">
        <v>3.1267248</v>
      </c>
      <c r="M20" s="18" t="n">
        <v>408.58539143</v>
      </c>
      <c r="N20" s="20" t="n">
        <v>5.78928272</v>
      </c>
      <c r="O20" s="18" t="s">
        <v>481</v>
      </c>
      <c r="P20" s="20" t="s">
        <v>481</v>
      </c>
      <c r="Q20" s="18" t="s">
        <v>481</v>
      </c>
      <c r="R20" s="20" t="s">
        <v>481</v>
      </c>
      <c r="S20" s="18" t="s">
        <v>481</v>
      </c>
      <c r="T20" s="20" t="s">
        <v>481</v>
      </c>
      <c r="U20" s="18" t="n">
        <v>413.38086177</v>
      </c>
      <c r="V20" s="20" t="n">
        <v>15.38513802</v>
      </c>
    </row>
    <row r="21" spans="1:22">
      <c r="A21" s="15" t="s">
        <v>496</v>
      </c>
      <c r="B21" s="17" t="n">
        <v>5741</v>
      </c>
      <c r="C21" s="18">
        <f>(46.0/B21*100)</f>
        <v/>
      </c>
      <c r="D21" s="19" t="n">
        <v>5695</v>
      </c>
      <c r="E21" s="18" t="n">
        <v>490.66278099</v>
      </c>
      <c r="F21" s="20" t="n">
        <v>6.56851727</v>
      </c>
      <c r="G21" s="18" t="n">
        <v>501.29678959</v>
      </c>
      <c r="H21" s="20" t="n">
        <v>4.90587407</v>
      </c>
      <c r="I21" s="18" t="n">
        <v>511.65328389</v>
      </c>
      <c r="J21" s="20" t="n">
        <v>3.02424613</v>
      </c>
      <c r="K21" s="18" t="n">
        <v>512.17968522</v>
      </c>
      <c r="L21" s="20" t="n">
        <v>2.5459944</v>
      </c>
      <c r="M21" s="18" t="n">
        <v>437.82772767</v>
      </c>
      <c r="N21" s="20" t="n">
        <v>5.1450969</v>
      </c>
      <c r="O21" s="18" t="s">
        <v>481</v>
      </c>
      <c r="P21" s="20" t="s">
        <v>481</v>
      </c>
      <c r="Q21" s="18" t="s">
        <v>481</v>
      </c>
      <c r="R21" s="20" t="s">
        <v>481</v>
      </c>
      <c r="S21" s="18" t="s">
        <v>481</v>
      </c>
      <c r="T21" s="20" t="s">
        <v>481</v>
      </c>
      <c r="U21" s="18" t="n">
        <v>480.58318448</v>
      </c>
      <c r="V21" s="20" t="n">
        <v>15.50604729</v>
      </c>
    </row>
    <row r="22" spans="1:22">
      <c r="A22" s="15" t="s">
        <v>497</v>
      </c>
      <c r="B22" s="17" t="n">
        <v>6598</v>
      </c>
      <c r="C22" s="18">
        <f>(35.0/B22*100)</f>
        <v/>
      </c>
      <c r="D22" s="19" t="n">
        <v>6563</v>
      </c>
      <c r="E22" s="18" t="n">
        <v>454.49558628</v>
      </c>
      <c r="F22" s="20" t="n">
        <v>6.14563224</v>
      </c>
      <c r="G22" s="18" t="n">
        <v>459.59310683</v>
      </c>
      <c r="H22" s="20" t="n">
        <v>4.99504674</v>
      </c>
      <c r="I22" s="18" t="n">
        <v>486.08310902</v>
      </c>
      <c r="J22" s="20" t="n">
        <v>3.85722241</v>
      </c>
      <c r="K22" s="18" t="n">
        <v>488.8079364</v>
      </c>
      <c r="L22" s="20" t="n">
        <v>5.63941271</v>
      </c>
      <c r="M22" s="18" t="n">
        <v>407.42830725</v>
      </c>
      <c r="N22" s="20" t="n">
        <v>13.96595916</v>
      </c>
      <c r="O22" s="18" t="s">
        <v>481</v>
      </c>
      <c r="P22" s="20" t="s">
        <v>481</v>
      </c>
      <c r="Q22" s="18" t="n">
        <v>448.28166515</v>
      </c>
      <c r="R22" s="20" t="n">
        <v>8.782882710000001</v>
      </c>
      <c r="S22" s="18" t="s">
        <v>481</v>
      </c>
      <c r="T22" s="20" t="s">
        <v>481</v>
      </c>
      <c r="U22" s="18" t="n">
        <v>369.7810707</v>
      </c>
      <c r="V22" s="20" t="n">
        <v>11.10705409</v>
      </c>
    </row>
    <row r="23" spans="1:22">
      <c r="A23" s="15" t="s">
        <v>498</v>
      </c>
      <c r="B23" s="17" t="n">
        <v>11583</v>
      </c>
      <c r="C23" s="18">
        <f>(230.0/B23*100)</f>
        <v/>
      </c>
      <c r="D23" s="19" t="n">
        <v>11353</v>
      </c>
      <c r="E23" s="18" t="n">
        <v>452.15509432</v>
      </c>
      <c r="F23" s="20" t="n">
        <v>5.87626853</v>
      </c>
      <c r="G23" s="18" t="n">
        <v>473.96583395</v>
      </c>
      <c r="H23" s="20" t="n">
        <v>4.39751346</v>
      </c>
      <c r="I23" s="18" t="n">
        <v>490.04330428</v>
      </c>
      <c r="J23" s="20" t="n">
        <v>2.96645815</v>
      </c>
      <c r="K23" s="18" t="n">
        <v>491.15305546</v>
      </c>
      <c r="L23" s="20" t="n">
        <v>3.1428114</v>
      </c>
      <c r="M23" s="18" t="n">
        <v>437.87034305</v>
      </c>
      <c r="N23" s="20" t="n">
        <v>5.22144945</v>
      </c>
      <c r="O23" s="18" t="s">
        <v>481</v>
      </c>
      <c r="P23" s="20" t="s">
        <v>481</v>
      </c>
      <c r="Q23" s="18" t="s">
        <v>481</v>
      </c>
      <c r="R23" s="20" t="s">
        <v>481</v>
      </c>
      <c r="S23" s="18" t="s">
        <v>481</v>
      </c>
      <c r="T23" s="20" t="s">
        <v>481</v>
      </c>
      <c r="U23" s="18" t="n">
        <v>420.7429466</v>
      </c>
      <c r="V23" s="20" t="n">
        <v>9.41456166</v>
      </c>
    </row>
    <row r="24" spans="1:22">
      <c r="A24" s="15" t="s">
        <v>499</v>
      </c>
      <c r="B24" s="17" t="n">
        <v>6647</v>
      </c>
      <c r="C24" s="18">
        <f>(7.0/B24*100)</f>
        <v/>
      </c>
      <c r="D24" s="19" t="n">
        <v>6640</v>
      </c>
      <c r="E24" s="18" t="n">
        <v>471.31030951</v>
      </c>
      <c r="F24" s="20" t="n">
        <v>6.69960647</v>
      </c>
      <c r="G24" s="18" t="n">
        <v>507.31214683</v>
      </c>
      <c r="H24" s="20" t="n">
        <v>5.18370591</v>
      </c>
      <c r="I24" s="18" t="n">
        <v>537.0580513800001</v>
      </c>
      <c r="J24" s="20" t="n">
        <v>3.06650979</v>
      </c>
      <c r="K24" s="18" t="n">
        <v>554.55515089</v>
      </c>
      <c r="L24" s="20" t="n">
        <v>3.54803869</v>
      </c>
      <c r="M24" s="18" t="n">
        <v>486.12605385</v>
      </c>
      <c r="N24" s="20" t="n">
        <v>15.32000093</v>
      </c>
      <c r="O24" s="18" t="s">
        <v>481</v>
      </c>
      <c r="P24" s="20" t="s">
        <v>481</v>
      </c>
      <c r="Q24" s="18" t="s">
        <v>481</v>
      </c>
      <c r="R24" s="20" t="s">
        <v>481</v>
      </c>
      <c r="S24" s="18" t="s">
        <v>481</v>
      </c>
      <c r="T24" s="20" t="s">
        <v>481</v>
      </c>
      <c r="U24" s="18" t="n">
        <v>492.74890538</v>
      </c>
      <c r="V24" s="20" t="n">
        <v>16.35785851</v>
      </c>
    </row>
    <row r="25" spans="1:22">
      <c r="A25" s="15" t="s">
        <v>500</v>
      </c>
      <c r="B25" s="17" t="n">
        <v>5581</v>
      </c>
      <c r="C25" s="18">
        <f>(25.0/B25*100)</f>
        <v/>
      </c>
      <c r="D25" s="19" t="n">
        <v>5556</v>
      </c>
      <c r="E25" s="18" t="n">
        <v>491.96379844</v>
      </c>
      <c r="F25" s="20" t="n">
        <v>13.21732157</v>
      </c>
      <c r="G25" s="18" t="n">
        <v>496.43364197</v>
      </c>
      <c r="H25" s="20" t="n">
        <v>6.82572472</v>
      </c>
      <c r="I25" s="18" t="n">
        <v>519.81813734</v>
      </c>
      <c r="J25" s="20" t="n">
        <v>3.55850242</v>
      </c>
      <c r="K25" s="18" t="n">
        <v>529.15211821</v>
      </c>
      <c r="L25" s="20" t="n">
        <v>3.5095427</v>
      </c>
      <c r="M25" s="18" t="n">
        <v>429.87203302</v>
      </c>
      <c r="N25" s="20" t="n">
        <v>5.01052425</v>
      </c>
      <c r="O25" s="18" t="s">
        <v>481</v>
      </c>
      <c r="P25" s="20" t="s">
        <v>481</v>
      </c>
      <c r="Q25" s="18" t="s">
        <v>481</v>
      </c>
      <c r="R25" s="20" t="s">
        <v>481</v>
      </c>
      <c r="S25" s="18" t="s">
        <v>481</v>
      </c>
      <c r="T25" s="20" t="s">
        <v>481</v>
      </c>
      <c r="U25" s="18" t="n">
        <v>508.10872759</v>
      </c>
      <c r="V25" s="20" t="n">
        <v>24.33335217</v>
      </c>
    </row>
    <row r="26" spans="1:22">
      <c r="A26" s="15" t="s">
        <v>501</v>
      </c>
      <c r="B26" s="17" t="n">
        <v>4869</v>
      </c>
      <c r="C26" s="18">
        <f>(53.0/B26*100)</f>
        <v/>
      </c>
      <c r="D26" s="19" t="n">
        <v>4816</v>
      </c>
      <c r="E26" s="18" t="n">
        <v>460.92941665</v>
      </c>
      <c r="F26" s="20" t="n">
        <v>5.30376669</v>
      </c>
      <c r="G26" s="18" t="n">
        <v>491.24862686</v>
      </c>
      <c r="H26" s="20" t="n">
        <v>3.87154787</v>
      </c>
      <c r="I26" s="18" t="n">
        <v>499.57149196</v>
      </c>
      <c r="J26" s="20" t="n">
        <v>2.11014505</v>
      </c>
      <c r="K26" s="18" t="n">
        <v>492.75279059</v>
      </c>
      <c r="L26" s="20" t="n">
        <v>3.21278811</v>
      </c>
      <c r="M26" s="18" t="n">
        <v>453.17995147</v>
      </c>
      <c r="N26" s="20" t="n">
        <v>6.03698686</v>
      </c>
      <c r="O26" s="18" t="s">
        <v>481</v>
      </c>
      <c r="P26" s="20" t="s">
        <v>481</v>
      </c>
      <c r="Q26" s="18" t="s">
        <v>481</v>
      </c>
      <c r="R26" s="20" t="s">
        <v>481</v>
      </c>
      <c r="S26" s="18" t="s">
        <v>481</v>
      </c>
      <c r="T26" s="20" t="s">
        <v>481</v>
      </c>
      <c r="U26" s="18" t="n">
        <v>456.38490976</v>
      </c>
      <c r="V26" s="20" t="n">
        <v>12.01633642</v>
      </c>
    </row>
    <row r="27" spans="1:22">
      <c r="A27" s="15" t="s">
        <v>502</v>
      </c>
      <c r="B27" s="17" t="n">
        <v>5299</v>
      </c>
      <c r="C27" s="18">
        <f>(52.0/B27*100)</f>
        <v/>
      </c>
      <c r="D27" s="19" t="n">
        <v>5247</v>
      </c>
      <c r="E27" s="18" t="n">
        <v>448.10221221</v>
      </c>
      <c r="F27" s="20" t="n">
        <v>4.10503891</v>
      </c>
      <c r="G27" s="18" t="n">
        <v>468.14757035</v>
      </c>
      <c r="H27" s="20" t="n">
        <v>4.11252995</v>
      </c>
      <c r="I27" s="18" t="n">
        <v>497.93439611</v>
      </c>
      <c r="J27" s="20" t="n">
        <v>2.33536977</v>
      </c>
      <c r="K27" s="18" t="n">
        <v>512.9530165899999</v>
      </c>
      <c r="L27" s="20" t="n">
        <v>2.64431292</v>
      </c>
      <c r="M27" s="18" t="n">
        <v>418.40895501</v>
      </c>
      <c r="N27" s="20" t="n">
        <v>3.29090457</v>
      </c>
      <c r="O27" s="18" t="s">
        <v>481</v>
      </c>
      <c r="P27" s="20" t="s">
        <v>481</v>
      </c>
      <c r="Q27" s="18" t="s">
        <v>481</v>
      </c>
      <c r="R27" s="20" t="s">
        <v>481</v>
      </c>
      <c r="S27" s="18" t="s">
        <v>481</v>
      </c>
      <c r="T27" s="20" t="s">
        <v>481</v>
      </c>
      <c r="U27" s="18" t="n">
        <v>413.23742052</v>
      </c>
      <c r="V27" s="20" t="n">
        <v>8.939640369999999</v>
      </c>
    </row>
    <row r="28" spans="1:22">
      <c r="A28" s="15" t="s">
        <v>503</v>
      </c>
      <c r="B28" s="17" t="n">
        <v>7568</v>
      </c>
      <c r="C28" s="18">
        <f>(179.0/B28*100)</f>
        <v/>
      </c>
      <c r="D28" s="19" t="n">
        <v>7389</v>
      </c>
      <c r="E28" s="18" t="n">
        <v>386.38218311</v>
      </c>
      <c r="F28" s="20" t="n">
        <v>5.86431349</v>
      </c>
      <c r="G28" s="18" t="n">
        <v>410.55629444</v>
      </c>
      <c r="H28" s="20" t="n">
        <v>3.29736579</v>
      </c>
      <c r="I28" s="18" t="n">
        <v>418.06329041</v>
      </c>
      <c r="J28" s="20" t="n">
        <v>2.39640081</v>
      </c>
      <c r="K28" s="18" t="n">
        <v>426.15730837</v>
      </c>
      <c r="L28" s="20" t="n">
        <v>2.84028107</v>
      </c>
      <c r="M28" s="18" t="n">
        <v>420.93356818</v>
      </c>
      <c r="N28" s="20" t="n">
        <v>11.19336795</v>
      </c>
      <c r="O28" s="18" t="s">
        <v>481</v>
      </c>
      <c r="P28" s="20" t="s">
        <v>481</v>
      </c>
      <c r="Q28" s="18" t="s">
        <v>481</v>
      </c>
      <c r="R28" s="20" t="s">
        <v>481</v>
      </c>
      <c r="S28" s="18" t="s">
        <v>481</v>
      </c>
      <c r="T28" s="20" t="s">
        <v>481</v>
      </c>
      <c r="U28" s="18" t="n">
        <v>384.00968936</v>
      </c>
      <c r="V28" s="20" t="n">
        <v>6.47009679</v>
      </c>
    </row>
    <row r="29" spans="1:22">
      <c r="A29" s="15" t="s">
        <v>504</v>
      </c>
      <c r="B29" s="17" t="n">
        <v>5385</v>
      </c>
      <c r="C29" s="18">
        <f>(30.0/B29*100)</f>
        <v/>
      </c>
      <c r="D29" s="19" t="n">
        <v>5355</v>
      </c>
      <c r="E29" s="18" t="n">
        <v>450.73586188</v>
      </c>
      <c r="F29" s="20" t="n">
        <v>7.53116903</v>
      </c>
      <c r="G29" s="18" t="n">
        <v>490.90123688</v>
      </c>
      <c r="H29" s="20" t="n">
        <v>5.74976658</v>
      </c>
      <c r="I29" s="18" t="n">
        <v>518.11766015</v>
      </c>
      <c r="J29" s="20" t="n">
        <v>2.73324036</v>
      </c>
      <c r="K29" s="18" t="n">
        <v>519.49504605</v>
      </c>
      <c r="L29" s="20" t="n">
        <v>3.6152148</v>
      </c>
      <c r="M29" s="18" t="n">
        <v>493.84777481</v>
      </c>
      <c r="N29" s="20" t="n">
        <v>4.79600299</v>
      </c>
      <c r="O29" s="18" t="s">
        <v>481</v>
      </c>
      <c r="P29" s="20" t="s">
        <v>481</v>
      </c>
      <c r="Q29" s="18" t="s">
        <v>481</v>
      </c>
      <c r="R29" s="20" t="s">
        <v>481</v>
      </c>
      <c r="S29" s="18" t="s">
        <v>481</v>
      </c>
      <c r="T29" s="20" t="s">
        <v>481</v>
      </c>
      <c r="U29" s="18" t="n">
        <v>443.90422775</v>
      </c>
      <c r="V29" s="20" t="n">
        <v>16.83638856</v>
      </c>
    </row>
    <row r="30" spans="1:22">
      <c r="A30" s="15" t="s">
        <v>505</v>
      </c>
      <c r="B30" s="17" t="n">
        <v>4520</v>
      </c>
      <c r="C30" s="18">
        <f>(144.0/B30*100)</f>
        <v/>
      </c>
      <c r="D30" s="19" t="n">
        <v>4376</v>
      </c>
      <c r="E30" s="18" t="n">
        <v>495.40146959</v>
      </c>
      <c r="F30" s="20" t="n">
        <v>5.63630345</v>
      </c>
      <c r="G30" s="18" t="n">
        <v>506.30006983</v>
      </c>
      <c r="H30" s="20" t="n">
        <v>5.25672576</v>
      </c>
      <c r="I30" s="18" t="n">
        <v>525.32294194</v>
      </c>
      <c r="J30" s="20" t="n">
        <v>3.30409147</v>
      </c>
      <c r="K30" s="18" t="n">
        <v>546.30405716</v>
      </c>
      <c r="L30" s="20" t="n">
        <v>3.40171445</v>
      </c>
      <c r="M30" s="18" t="n">
        <v>420.79775038</v>
      </c>
      <c r="N30" s="20" t="n">
        <v>5.72172312</v>
      </c>
      <c r="O30" s="18" t="s">
        <v>481</v>
      </c>
      <c r="P30" s="20" t="s">
        <v>481</v>
      </c>
      <c r="Q30" s="18" t="s">
        <v>481</v>
      </c>
      <c r="R30" s="20" t="s">
        <v>481</v>
      </c>
      <c r="S30" s="18" t="s">
        <v>481</v>
      </c>
      <c r="T30" s="20" t="s">
        <v>481</v>
      </c>
      <c r="U30" s="18" t="n">
        <v>448.18784683</v>
      </c>
      <c r="V30" s="20" t="n">
        <v>11.90487128</v>
      </c>
    </row>
    <row r="31" spans="1:22">
      <c r="A31" s="15" t="s">
        <v>506</v>
      </c>
      <c r="B31" s="17" t="n">
        <v>5456</v>
      </c>
      <c r="C31" s="18">
        <f>(135.0/B31*100)</f>
        <v/>
      </c>
      <c r="D31" s="19" t="n">
        <v>5321</v>
      </c>
      <c r="E31" s="18" t="n">
        <v>441.98470922</v>
      </c>
      <c r="F31" s="20" t="n">
        <v>6.92775494</v>
      </c>
      <c r="G31" s="18" t="n">
        <v>484.91235922</v>
      </c>
      <c r="H31" s="20" t="n">
        <v>4.16424044</v>
      </c>
      <c r="I31" s="18" t="n">
        <v>508.54801297</v>
      </c>
      <c r="J31" s="20" t="n">
        <v>2.48924802</v>
      </c>
      <c r="K31" s="18" t="n">
        <v>508.3572207</v>
      </c>
      <c r="L31" s="20" t="n">
        <v>3.17010017</v>
      </c>
      <c r="M31" s="18" t="s">
        <v>481</v>
      </c>
      <c r="N31" s="20" t="s">
        <v>481</v>
      </c>
      <c r="O31" s="18" t="s">
        <v>481</v>
      </c>
      <c r="P31" s="20" t="s">
        <v>481</v>
      </c>
      <c r="Q31" s="18" t="s">
        <v>481</v>
      </c>
      <c r="R31" s="20" t="s">
        <v>481</v>
      </c>
      <c r="S31" s="18" t="s">
        <v>481</v>
      </c>
      <c r="T31" s="20" t="s">
        <v>481</v>
      </c>
      <c r="U31" s="18" t="n">
        <v>413.35976443</v>
      </c>
      <c r="V31" s="20" t="n">
        <v>8.07152982</v>
      </c>
    </row>
    <row r="32" spans="1:22">
      <c r="A32" s="15" t="s">
        <v>507</v>
      </c>
      <c r="B32" s="17" t="n">
        <v>4478</v>
      </c>
      <c r="C32" s="18">
        <f>(6.0/B32*100)</f>
        <v/>
      </c>
      <c r="D32" s="19" t="n">
        <v>4472</v>
      </c>
      <c r="E32" s="18" t="n">
        <v>475.99588145</v>
      </c>
      <c r="F32" s="20" t="n">
        <v>6.99285663</v>
      </c>
      <c r="G32" s="18" t="n">
        <v>495.40863522</v>
      </c>
      <c r="H32" s="20" t="n">
        <v>4.0351236</v>
      </c>
      <c r="I32" s="18" t="n">
        <v>510.89304053</v>
      </c>
      <c r="J32" s="20" t="n">
        <v>2.70825673</v>
      </c>
      <c r="K32" s="18" t="n">
        <v>504.22535596</v>
      </c>
      <c r="L32" s="20" t="n">
        <v>3.79081508</v>
      </c>
      <c r="M32" s="18" t="n">
        <v>412.90383158</v>
      </c>
      <c r="N32" s="20" t="n">
        <v>11.66737955</v>
      </c>
      <c r="O32" s="18" t="s">
        <v>481</v>
      </c>
      <c r="P32" s="20" t="s">
        <v>481</v>
      </c>
      <c r="Q32" s="18" t="s">
        <v>481</v>
      </c>
      <c r="R32" s="20" t="s">
        <v>481</v>
      </c>
      <c r="S32" s="18" t="s">
        <v>481</v>
      </c>
      <c r="T32" s="20" t="s">
        <v>481</v>
      </c>
      <c r="U32" s="18" t="n">
        <v>429.62290219</v>
      </c>
      <c r="V32" s="20" t="n">
        <v>17.90384856</v>
      </c>
    </row>
    <row r="33" spans="1:22">
      <c r="A33" s="15" t="s">
        <v>508</v>
      </c>
      <c r="B33" s="17" t="n">
        <v>7325</v>
      </c>
      <c r="C33" s="18">
        <f>(78.0/B33*100)</f>
        <v/>
      </c>
      <c r="D33" s="19" t="n">
        <v>7247</v>
      </c>
      <c r="E33" s="18" t="n">
        <v>455.09917366</v>
      </c>
      <c r="F33" s="20" t="n">
        <v>8.19893336</v>
      </c>
      <c r="G33" s="18" t="n">
        <v>473.85432724</v>
      </c>
      <c r="H33" s="20" t="n">
        <v>6.34928077</v>
      </c>
      <c r="I33" s="18" t="n">
        <v>507.77767594</v>
      </c>
      <c r="J33" s="20" t="n">
        <v>3.70662443</v>
      </c>
      <c r="K33" s="18" t="n">
        <v>519.39609925</v>
      </c>
      <c r="L33" s="20" t="n">
        <v>3.15003175</v>
      </c>
      <c r="M33" s="18" t="n">
        <v>493.26536346</v>
      </c>
      <c r="N33" s="20" t="n">
        <v>2.74241819</v>
      </c>
      <c r="O33" s="18" t="s">
        <v>481</v>
      </c>
      <c r="P33" s="20" t="s">
        <v>481</v>
      </c>
      <c r="Q33" s="18" t="s">
        <v>481</v>
      </c>
      <c r="R33" s="20" t="s">
        <v>481</v>
      </c>
      <c r="S33" s="18" t="s">
        <v>481</v>
      </c>
      <c r="T33" s="20" t="s">
        <v>481</v>
      </c>
      <c r="U33" s="18" t="n">
        <v>458.14808522</v>
      </c>
      <c r="V33" s="20" t="n">
        <v>9.994727490000001</v>
      </c>
    </row>
    <row r="34" spans="1:22">
      <c r="A34" s="15" t="s">
        <v>509</v>
      </c>
      <c r="B34" s="17" t="n">
        <v>6350</v>
      </c>
      <c r="C34" s="18">
        <f>(94.0/B34*100)</f>
        <v/>
      </c>
      <c r="D34" s="19" t="n">
        <v>6256</v>
      </c>
      <c r="E34" s="18" t="n">
        <v>413.15826867</v>
      </c>
      <c r="F34" s="20" t="n">
        <v>5.68885529</v>
      </c>
      <c r="G34" s="18" t="n">
        <v>451.9692594</v>
      </c>
      <c r="H34" s="20" t="n">
        <v>4.41399925</v>
      </c>
      <c r="I34" s="18" t="n">
        <v>478.86567044</v>
      </c>
      <c r="J34" s="20" t="n">
        <v>2.87156785</v>
      </c>
      <c r="K34" s="18" t="n">
        <v>482.0145088</v>
      </c>
      <c r="L34" s="20" t="n">
        <v>2.87642651</v>
      </c>
      <c r="M34" s="18" t="n">
        <v>414.13782789</v>
      </c>
      <c r="N34" s="20" t="n">
        <v>11.41550076</v>
      </c>
      <c r="O34" s="18" t="s">
        <v>481</v>
      </c>
      <c r="P34" s="20" t="s">
        <v>481</v>
      </c>
      <c r="Q34" s="18" t="s">
        <v>481</v>
      </c>
      <c r="R34" s="20" t="s">
        <v>481</v>
      </c>
      <c r="S34" s="18" t="s">
        <v>481</v>
      </c>
      <c r="T34" s="20" t="s">
        <v>481</v>
      </c>
      <c r="U34" s="18" t="n">
        <v>348.17289667</v>
      </c>
      <c r="V34" s="20" t="n">
        <v>8.772463739999999</v>
      </c>
    </row>
    <row r="35" spans="1:22">
      <c r="A35" s="15" t="s">
        <v>510</v>
      </c>
      <c r="B35" s="17" t="n">
        <v>6406</v>
      </c>
      <c r="C35" s="18">
        <f>(50.0/B35*100)</f>
        <v/>
      </c>
      <c r="D35" s="19" t="n">
        <v>6356</v>
      </c>
      <c r="E35" s="18" t="n">
        <v>467.28437143</v>
      </c>
      <c r="F35" s="20" t="n">
        <v>8.95919479</v>
      </c>
      <c r="G35" s="18" t="n">
        <v>492.35793205</v>
      </c>
      <c r="H35" s="20" t="n">
        <v>6.54824911</v>
      </c>
      <c r="I35" s="18" t="n">
        <v>509.96687128</v>
      </c>
      <c r="J35" s="20" t="n">
        <v>3.93604842</v>
      </c>
      <c r="K35" s="18" t="n">
        <v>519.00159811</v>
      </c>
      <c r="L35" s="20" t="n">
        <v>4.15626651</v>
      </c>
      <c r="M35" s="18" t="n">
        <v>517.72546076</v>
      </c>
      <c r="N35" s="20" t="n">
        <v>1.68854854</v>
      </c>
      <c r="O35" s="18" t="s">
        <v>481</v>
      </c>
      <c r="P35" s="20" t="s">
        <v>481</v>
      </c>
      <c r="Q35" s="18" t="s">
        <v>481</v>
      </c>
      <c r="R35" s="20" t="s">
        <v>481</v>
      </c>
      <c r="S35" s="18" t="s">
        <v>481</v>
      </c>
      <c r="T35" s="20" t="s">
        <v>481</v>
      </c>
      <c r="U35" s="18" t="n">
        <v>431.45461468</v>
      </c>
      <c r="V35" s="20" t="n">
        <v>14.66445619</v>
      </c>
    </row>
    <row r="36" spans="1:22">
      <c r="A36" s="15" t="s">
        <v>511</v>
      </c>
      <c r="B36" s="17" t="n">
        <v>6736</v>
      </c>
      <c r="C36" s="18">
        <f>(41.0/B36*100)</f>
        <v/>
      </c>
      <c r="D36" s="19" t="n">
        <v>6695</v>
      </c>
      <c r="E36" s="18" t="n">
        <v>468.07389267</v>
      </c>
      <c r="F36" s="20" t="n">
        <v>6.20597993</v>
      </c>
      <c r="G36" s="18" t="n">
        <v>483.13352983</v>
      </c>
      <c r="H36" s="20" t="n">
        <v>4.1057929</v>
      </c>
      <c r="I36" s="18" t="n">
        <v>498.65395829</v>
      </c>
      <c r="J36" s="20" t="n">
        <v>2.85025195</v>
      </c>
      <c r="K36" s="18" t="n">
        <v>508.48050694</v>
      </c>
      <c r="L36" s="20" t="n">
        <v>2.77700932</v>
      </c>
      <c r="M36" s="18" t="n">
        <v>471.48512785</v>
      </c>
      <c r="N36" s="20" t="n">
        <v>3.1941669</v>
      </c>
      <c r="O36" s="18" t="s">
        <v>481</v>
      </c>
      <c r="P36" s="20" t="s">
        <v>481</v>
      </c>
      <c r="Q36" s="18" t="s">
        <v>481</v>
      </c>
      <c r="R36" s="20" t="s">
        <v>481</v>
      </c>
      <c r="S36" s="18" t="s">
        <v>481</v>
      </c>
      <c r="T36" s="20" t="s">
        <v>481</v>
      </c>
      <c r="U36" s="18" t="n">
        <v>450.2193134</v>
      </c>
      <c r="V36" s="20" t="n">
        <v>10.79388959</v>
      </c>
    </row>
    <row r="37" spans="1:22">
      <c r="A37" s="15" t="s">
        <v>512</v>
      </c>
      <c r="B37" s="17" t="n">
        <v>5458</v>
      </c>
      <c r="C37" s="18">
        <f>(86.0/B37*100)</f>
        <v/>
      </c>
      <c r="D37" s="19" t="n">
        <v>5372</v>
      </c>
      <c r="E37" s="18" t="n">
        <v>458.04462115</v>
      </c>
      <c r="F37" s="20" t="n">
        <v>6.97837436</v>
      </c>
      <c r="G37" s="18" t="n">
        <v>483.94793387</v>
      </c>
      <c r="H37" s="20" t="n">
        <v>3.9721417</v>
      </c>
      <c r="I37" s="18" t="n">
        <v>507.12517893</v>
      </c>
      <c r="J37" s="20" t="n">
        <v>3.60370117</v>
      </c>
      <c r="K37" s="18" t="n">
        <v>507.89487312</v>
      </c>
      <c r="L37" s="20" t="n">
        <v>4.35312331</v>
      </c>
      <c r="M37" s="18" t="n">
        <v>390.41637664</v>
      </c>
      <c r="N37" s="20" t="n">
        <v>7.93034407</v>
      </c>
      <c r="O37" s="18" t="s">
        <v>481</v>
      </c>
      <c r="P37" s="20" t="s">
        <v>481</v>
      </c>
      <c r="Q37" s="18" t="s">
        <v>481</v>
      </c>
      <c r="R37" s="20" t="s">
        <v>481</v>
      </c>
      <c r="S37" s="18" t="s">
        <v>481</v>
      </c>
      <c r="T37" s="20" t="s">
        <v>481</v>
      </c>
      <c r="U37" s="18" t="n">
        <v>409.60145651</v>
      </c>
      <c r="V37" s="20" t="n">
        <v>10.75213657</v>
      </c>
    </row>
    <row r="38" spans="1:22">
      <c r="A38" s="15" t="s">
        <v>513</v>
      </c>
      <c r="B38" s="17" t="n">
        <v>5860</v>
      </c>
      <c r="C38" s="18">
        <f>(20.0/B38*100)</f>
        <v/>
      </c>
      <c r="D38" s="19" t="n">
        <v>5840</v>
      </c>
      <c r="E38" s="18" t="n">
        <v>463.97153001</v>
      </c>
      <c r="F38" s="20" t="n">
        <v>7.00832427</v>
      </c>
      <c r="G38" s="18" t="n">
        <v>485.14563918</v>
      </c>
      <c r="H38" s="20" t="n">
        <v>4.8431227</v>
      </c>
      <c r="I38" s="18" t="n">
        <v>515.50718824</v>
      </c>
      <c r="J38" s="20" t="n">
        <v>3.49452064</v>
      </c>
      <c r="K38" s="18" t="n">
        <v>530.4040705</v>
      </c>
      <c r="L38" s="20" t="n">
        <v>3.63305683</v>
      </c>
      <c r="M38" s="18" t="n">
        <v>464.66093895</v>
      </c>
      <c r="N38" s="20" t="n">
        <v>6.12978698</v>
      </c>
      <c r="O38" s="18" t="s">
        <v>481</v>
      </c>
      <c r="P38" s="20" t="s">
        <v>481</v>
      </c>
      <c r="Q38" s="18" t="s">
        <v>481</v>
      </c>
      <c r="R38" s="20" t="s">
        <v>481</v>
      </c>
      <c r="S38" s="18" t="s">
        <v>481</v>
      </c>
      <c r="T38" s="20" t="s">
        <v>481</v>
      </c>
      <c r="U38" s="18" t="n">
        <v>440.23287162</v>
      </c>
      <c r="V38" s="20" t="n">
        <v>9.161676419999999</v>
      </c>
    </row>
    <row r="39" spans="1:22">
      <c r="A39" s="15" t="s">
        <v>514</v>
      </c>
      <c r="B39" s="17" t="n">
        <v>5895</v>
      </c>
      <c r="C39" s="18">
        <f>(33.0/B39*100)</f>
        <v/>
      </c>
      <c r="D39" s="19" t="n">
        <v>5862</v>
      </c>
      <c r="E39" s="18" t="n">
        <v>411.44082007</v>
      </c>
      <c r="F39" s="20" t="n">
        <v>5.67567882</v>
      </c>
      <c r="G39" s="18" t="n">
        <v>436.4843676</v>
      </c>
      <c r="H39" s="20" t="n">
        <v>5.19184537</v>
      </c>
      <c r="I39" s="18" t="n">
        <v>431.34325452</v>
      </c>
      <c r="J39" s="20" t="n">
        <v>4.18914783</v>
      </c>
      <c r="K39" s="18" t="n">
        <v>436.02852559</v>
      </c>
      <c r="L39" s="20" t="n">
        <v>6.42017884</v>
      </c>
      <c r="M39" s="18" t="n">
        <v>385.47949857</v>
      </c>
      <c r="N39" s="20" t="n">
        <v>4.83386138</v>
      </c>
      <c r="O39" s="18" t="s">
        <v>481</v>
      </c>
      <c r="P39" s="20" t="s">
        <v>481</v>
      </c>
      <c r="Q39" s="18" t="s">
        <v>481</v>
      </c>
      <c r="R39" s="20" t="s">
        <v>481</v>
      </c>
      <c r="S39" s="18" t="s">
        <v>481</v>
      </c>
      <c r="T39" s="20" t="s">
        <v>481</v>
      </c>
      <c r="U39" s="18" t="n">
        <v>361.78665019</v>
      </c>
      <c r="V39" s="20" t="n">
        <v>7.47463258</v>
      </c>
    </row>
    <row r="40" spans="1:22">
      <c r="A40" s="15" t="s">
        <v>515</v>
      </c>
      <c r="B40" s="17" t="n">
        <v>14157</v>
      </c>
      <c r="C40" s="18">
        <f>(352.0/B40*100)</f>
        <v/>
      </c>
      <c r="D40" s="19" t="n">
        <v>13805</v>
      </c>
      <c r="E40" s="18" t="n">
        <v>466.6745507</v>
      </c>
      <c r="F40" s="20" t="n">
        <v>4.99995202</v>
      </c>
      <c r="G40" s="18" t="n">
        <v>488.8176558</v>
      </c>
      <c r="H40" s="20" t="n">
        <v>4.34612751</v>
      </c>
      <c r="I40" s="18" t="n">
        <v>515.78601799</v>
      </c>
      <c r="J40" s="20" t="n">
        <v>3.07473829</v>
      </c>
      <c r="K40" s="18" t="n">
        <v>535.89984414</v>
      </c>
      <c r="L40" s="20" t="n">
        <v>3.32765087</v>
      </c>
      <c r="M40" s="18" t="n">
        <v>416.91840949</v>
      </c>
      <c r="N40" s="20" t="n">
        <v>5.41821047</v>
      </c>
      <c r="O40" s="18" t="s">
        <v>481</v>
      </c>
      <c r="P40" s="20" t="s">
        <v>481</v>
      </c>
      <c r="Q40" s="18" t="s">
        <v>481</v>
      </c>
      <c r="R40" s="20" t="s">
        <v>481</v>
      </c>
      <c r="S40" s="18" t="s">
        <v>481</v>
      </c>
      <c r="T40" s="20" t="s">
        <v>481</v>
      </c>
      <c r="U40" s="18" t="n">
        <v>424.20548419</v>
      </c>
      <c r="V40" s="20" t="n">
        <v>11.42335489</v>
      </c>
    </row>
    <row r="41" spans="1:22">
      <c r="A41" s="15" t="s">
        <v>516</v>
      </c>
      <c r="B41" s="17" t="n">
        <v>5712</v>
      </c>
      <c r="C41" s="18">
        <f>(49.0/B41*100)</f>
        <v/>
      </c>
      <c r="D41" s="19" t="n">
        <v>5663</v>
      </c>
      <c r="E41" s="18" t="n">
        <v>442.2669394</v>
      </c>
      <c r="F41" s="20" t="n">
        <v>7.49416856</v>
      </c>
      <c r="G41" s="18" t="n">
        <v>456.35408644</v>
      </c>
      <c r="H41" s="20" t="n">
        <v>4.91640804</v>
      </c>
      <c r="I41" s="18" t="n">
        <v>495.98826631</v>
      </c>
      <c r="J41" s="20" t="n">
        <v>3.36817897</v>
      </c>
      <c r="K41" s="18" t="n">
        <v>520.04651785</v>
      </c>
      <c r="L41" s="20" t="n">
        <v>3.36314586</v>
      </c>
      <c r="M41" s="18" t="n">
        <v>459.44925532</v>
      </c>
      <c r="N41" s="20" t="n">
        <v>6.97383659</v>
      </c>
      <c r="O41" s="18" t="s">
        <v>481</v>
      </c>
      <c r="P41" s="20" t="s">
        <v>481</v>
      </c>
      <c r="Q41" s="18" t="s">
        <v>481</v>
      </c>
      <c r="R41" s="20" t="s">
        <v>481</v>
      </c>
      <c r="S41" s="18" t="s">
        <v>481</v>
      </c>
      <c r="T41" s="20" t="s">
        <v>481</v>
      </c>
      <c r="U41" s="18" t="n">
        <v>454.00153845</v>
      </c>
      <c r="V41" s="20" t="n">
        <v>15.6994322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368.0448747</v>
      </c>
      <c r="F45" s="20" t="n">
        <v>4.97731211</v>
      </c>
      <c r="G45" s="18" t="n">
        <v>371.09017017</v>
      </c>
      <c r="H45" s="20" t="n">
        <v>3.53892105</v>
      </c>
      <c r="I45" s="18" t="n">
        <v>382.60593904</v>
      </c>
      <c r="J45" s="20" t="n">
        <v>3.11747307</v>
      </c>
      <c r="K45" s="18" t="n">
        <v>377.97030515</v>
      </c>
      <c r="L45" s="20" t="n">
        <v>3.25936761</v>
      </c>
      <c r="M45" s="18" t="s">
        <v>481</v>
      </c>
      <c r="N45" s="20" t="s">
        <v>481</v>
      </c>
      <c r="O45" s="18" t="s">
        <v>481</v>
      </c>
      <c r="P45" s="20" t="s">
        <v>481</v>
      </c>
      <c r="Q45" s="18" t="n">
        <v>335.24660944</v>
      </c>
      <c r="R45" s="20" t="n">
        <v>61.7278694</v>
      </c>
      <c r="S45" s="18" t="n">
        <v>347.91042592</v>
      </c>
      <c r="T45" s="20" t="n">
        <v>19.81041793</v>
      </c>
      <c r="U45" s="18" t="n">
        <v>345.94632429</v>
      </c>
      <c r="V45" s="20" t="n">
        <v>6.55778989</v>
      </c>
    </row>
    <row r="46" spans="1:22">
      <c r="A46" s="15" t="s">
        <v>521</v>
      </c>
      <c r="B46" s="17" t="n">
        <v>23141</v>
      </c>
      <c r="C46" s="18">
        <f>(1816.0/B46*100)</f>
        <v/>
      </c>
      <c r="D46" s="19" t="n">
        <v>21325</v>
      </c>
      <c r="E46" s="18" t="n">
        <v>375.42654933</v>
      </c>
      <c r="F46" s="20" t="n">
        <v>3.61999039</v>
      </c>
      <c r="G46" s="18" t="n">
        <v>394.32277785</v>
      </c>
      <c r="H46" s="20" t="n">
        <v>3.25989863</v>
      </c>
      <c r="I46" s="18" t="n">
        <v>424.88409201</v>
      </c>
      <c r="J46" s="20" t="n">
        <v>2.85422679</v>
      </c>
      <c r="K46" s="18" t="n">
        <v>433.70541675</v>
      </c>
      <c r="L46" s="20" t="n">
        <v>3.1463787</v>
      </c>
      <c r="M46" s="18" t="n">
        <v>359.91868086</v>
      </c>
      <c r="N46" s="20" t="n">
        <v>2.81680407</v>
      </c>
      <c r="O46" s="18" t="s">
        <v>481</v>
      </c>
      <c r="P46" s="20" t="s">
        <v>481</v>
      </c>
      <c r="Q46" s="18" t="s">
        <v>481</v>
      </c>
      <c r="R46" s="20" t="s">
        <v>481</v>
      </c>
      <c r="S46" s="18" t="s">
        <v>481</v>
      </c>
      <c r="T46" s="20" t="s">
        <v>481</v>
      </c>
      <c r="U46" s="18" t="n">
        <v>362.28468668</v>
      </c>
      <c r="V46" s="20" t="n">
        <v>3.47067516</v>
      </c>
    </row>
    <row r="47" spans="1:22">
      <c r="A47" s="15" t="s">
        <v>522</v>
      </c>
      <c r="B47" s="17" t="n">
        <v>5928</v>
      </c>
      <c r="C47" s="18">
        <f>(205.0/B47*100)</f>
        <v/>
      </c>
      <c r="D47" s="19" t="n">
        <v>5723</v>
      </c>
      <c r="E47" s="18" t="n">
        <v>411.99092739</v>
      </c>
      <c r="F47" s="20" t="n">
        <v>5.83572669</v>
      </c>
      <c r="G47" s="18" t="n">
        <v>453.69384624</v>
      </c>
      <c r="H47" s="20" t="n">
        <v>4.67359661</v>
      </c>
      <c r="I47" s="18" t="n">
        <v>472.36195564</v>
      </c>
      <c r="J47" s="20" t="n">
        <v>4.17370406</v>
      </c>
      <c r="K47" s="18" t="n">
        <v>460.94012152</v>
      </c>
      <c r="L47" s="20" t="n">
        <v>5.1957126</v>
      </c>
      <c r="M47" s="18" t="n">
        <v>360.05308982</v>
      </c>
      <c r="N47" s="20" t="n">
        <v>5.38667889</v>
      </c>
      <c r="O47" s="18" t="s">
        <v>481</v>
      </c>
      <c r="P47" s="20" t="s">
        <v>481</v>
      </c>
      <c r="Q47" s="18" t="s">
        <v>481</v>
      </c>
      <c r="R47" s="20" t="s">
        <v>481</v>
      </c>
      <c r="S47" s="18" t="s">
        <v>481</v>
      </c>
      <c r="T47" s="20" t="s">
        <v>481</v>
      </c>
      <c r="U47" s="18" t="n">
        <v>363.27308033</v>
      </c>
      <c r="V47" s="20" t="n">
        <v>7.57664181</v>
      </c>
    </row>
    <row r="48" spans="1:22">
      <c r="A48" s="15" t="s">
        <v>523</v>
      </c>
      <c r="B48" s="17" t="n">
        <v>9841</v>
      </c>
      <c r="C48" s="18">
        <f>(7.0/B48*100)</f>
        <v/>
      </c>
      <c r="D48" s="19" t="n">
        <v>9834</v>
      </c>
      <c r="E48" s="18" t="n">
        <v>475.49141307</v>
      </c>
      <c r="F48" s="20" t="n">
        <v>10.08040819</v>
      </c>
      <c r="G48" s="18" t="n">
        <v>481.57361801</v>
      </c>
      <c r="H48" s="20" t="n">
        <v>6.51517912</v>
      </c>
      <c r="I48" s="18" t="n">
        <v>520.93552273</v>
      </c>
      <c r="J48" s="20" t="n">
        <v>4.48022036</v>
      </c>
      <c r="K48" s="18" t="n">
        <v>540.65036672</v>
      </c>
      <c r="L48" s="20" t="n">
        <v>6.37519392</v>
      </c>
      <c r="M48" s="18" t="n">
        <v>473.92730449</v>
      </c>
      <c r="N48" s="20" t="n">
        <v>6.76556062</v>
      </c>
      <c r="O48" s="18" t="s">
        <v>481</v>
      </c>
      <c r="P48" s="20" t="s">
        <v>481</v>
      </c>
      <c r="Q48" s="18" t="s">
        <v>481</v>
      </c>
      <c r="R48" s="20" t="s">
        <v>481</v>
      </c>
      <c r="S48" s="18" t="s">
        <v>481</v>
      </c>
      <c r="T48" s="20" t="s">
        <v>481</v>
      </c>
      <c r="U48" s="18" t="n">
        <v>456.25593489</v>
      </c>
      <c r="V48" s="20" t="n">
        <v>16.34565875</v>
      </c>
    </row>
    <row r="49" spans="1:22">
      <c r="A49" s="15" t="s">
        <v>524</v>
      </c>
      <c r="B49" s="17" t="n">
        <v>6349</v>
      </c>
      <c r="C49" s="18">
        <f>(56.0/B49*100)</f>
        <v/>
      </c>
      <c r="D49" s="19" t="n">
        <v>6293</v>
      </c>
      <c r="E49" s="18" t="n">
        <v>404.55318021</v>
      </c>
      <c r="F49" s="20" t="n">
        <v>5.44939759</v>
      </c>
      <c r="G49" s="18" t="n">
        <v>422.81728914</v>
      </c>
      <c r="H49" s="20" t="n">
        <v>4.80913992</v>
      </c>
      <c r="I49" s="18" t="n">
        <v>434.71431946</v>
      </c>
      <c r="J49" s="20" t="n">
        <v>3.29393096</v>
      </c>
      <c r="K49" s="18" t="n">
        <v>443.3825519</v>
      </c>
      <c r="L49" s="20" t="n">
        <v>3.49919204</v>
      </c>
      <c r="M49" s="18" t="s">
        <v>481</v>
      </c>
      <c r="N49" s="20" t="s">
        <v>481</v>
      </c>
      <c r="O49" s="18" t="s">
        <v>481</v>
      </c>
      <c r="P49" s="20" t="s">
        <v>481</v>
      </c>
      <c r="Q49" s="18" t="s">
        <v>481</v>
      </c>
      <c r="R49" s="20" t="s">
        <v>481</v>
      </c>
      <c r="S49" s="18" t="n">
        <v>373.66174415</v>
      </c>
      <c r="T49" s="20" t="n">
        <v>60.44420133</v>
      </c>
      <c r="U49" s="18" t="n">
        <v>373.43541886</v>
      </c>
      <c r="V49" s="20" t="n">
        <v>9.543810150000001</v>
      </c>
    </row>
    <row r="50" spans="1:22">
      <c r="A50" s="15" t="s">
        <v>525</v>
      </c>
      <c r="B50" s="17" t="n">
        <v>11795</v>
      </c>
      <c r="C50" s="18">
        <f>(256.0/B50*100)</f>
        <v/>
      </c>
      <c r="D50" s="19" t="n">
        <v>11539</v>
      </c>
      <c r="E50" s="18" t="n">
        <v>381.49449996</v>
      </c>
      <c r="F50" s="20" t="n">
        <v>5.03765574</v>
      </c>
      <c r="G50" s="18" t="n">
        <v>403.87084975</v>
      </c>
      <c r="H50" s="20" t="n">
        <v>4.52728475</v>
      </c>
      <c r="I50" s="18" t="n">
        <v>424.0040774</v>
      </c>
      <c r="J50" s="20" t="n">
        <v>2.71333773</v>
      </c>
      <c r="K50" s="18" t="n">
        <v>425.48514138</v>
      </c>
      <c r="L50" s="20" t="n">
        <v>2.59150727</v>
      </c>
      <c r="M50" s="18" t="n">
        <v>366.2364289</v>
      </c>
      <c r="N50" s="20" t="n">
        <v>5.08072233</v>
      </c>
      <c r="O50" s="18" t="s">
        <v>481</v>
      </c>
      <c r="P50" s="20" t="s">
        <v>481</v>
      </c>
      <c r="Q50" s="18" t="s">
        <v>481</v>
      </c>
      <c r="R50" s="20" t="s">
        <v>481</v>
      </c>
      <c r="S50" s="18" t="s">
        <v>481</v>
      </c>
      <c r="T50" s="20" t="s">
        <v>481</v>
      </c>
      <c r="U50" s="18" t="n">
        <v>356.89339816</v>
      </c>
      <c r="V50" s="20" t="n">
        <v>7.53993407</v>
      </c>
    </row>
    <row r="51" spans="1:22">
      <c r="A51" s="15" t="s">
        <v>526</v>
      </c>
      <c r="B51" s="17" t="n">
        <v>6866</v>
      </c>
      <c r="C51" s="18">
        <f>(119.0/B51*100)</f>
        <v/>
      </c>
      <c r="D51" s="19" t="n">
        <v>6747</v>
      </c>
      <c r="E51" s="18" t="n">
        <v>397.11815602</v>
      </c>
      <c r="F51" s="20" t="n">
        <v>4.75480952</v>
      </c>
      <c r="G51" s="18" t="n">
        <v>414.00866215</v>
      </c>
      <c r="H51" s="20" t="n">
        <v>3.84166655</v>
      </c>
      <c r="I51" s="18" t="n">
        <v>423.04400444</v>
      </c>
      <c r="J51" s="20" t="n">
        <v>2.38180548</v>
      </c>
      <c r="K51" s="18" t="n">
        <v>428.38914145</v>
      </c>
      <c r="L51" s="20" t="n">
        <v>2.64472845</v>
      </c>
      <c r="M51" s="18" t="n">
        <v>378.20734752</v>
      </c>
      <c r="N51" s="20" t="n">
        <v>5.77389018</v>
      </c>
      <c r="O51" s="18" t="s">
        <v>481</v>
      </c>
      <c r="P51" s="20" t="s">
        <v>481</v>
      </c>
      <c r="Q51" s="18" t="s">
        <v>481</v>
      </c>
      <c r="R51" s="20" t="s">
        <v>481</v>
      </c>
      <c r="S51" s="18" t="s">
        <v>481</v>
      </c>
      <c r="T51" s="20" t="s">
        <v>481</v>
      </c>
      <c r="U51" s="18" t="n">
        <v>386.82613383</v>
      </c>
      <c r="V51" s="20" t="n">
        <v>7.53979726</v>
      </c>
    </row>
    <row r="52" spans="1:22">
      <c r="A52" s="15" t="s">
        <v>527</v>
      </c>
      <c r="B52" s="17" t="n">
        <v>5809</v>
      </c>
      <c r="C52" s="18">
        <f>(86.0/B52*100)</f>
        <v/>
      </c>
      <c r="D52" s="19" t="n">
        <v>5723</v>
      </c>
      <c r="E52" s="18" t="n">
        <v>443.73404183</v>
      </c>
      <c r="F52" s="20" t="n">
        <v>6.19643469</v>
      </c>
      <c r="G52" s="18" t="n">
        <v>462.72723296</v>
      </c>
      <c r="H52" s="20" t="n">
        <v>3.80481291</v>
      </c>
      <c r="I52" s="18" t="n">
        <v>488.88974666</v>
      </c>
      <c r="J52" s="20" t="n">
        <v>2.6481746</v>
      </c>
      <c r="K52" s="18" t="n">
        <v>497.55997373</v>
      </c>
      <c r="L52" s="20" t="n">
        <v>3.32013352</v>
      </c>
      <c r="M52" s="18" t="n">
        <v>406.80210678</v>
      </c>
      <c r="N52" s="20" t="n">
        <v>4.41129799</v>
      </c>
      <c r="O52" s="18" t="s">
        <v>481</v>
      </c>
      <c r="P52" s="20" t="s">
        <v>481</v>
      </c>
      <c r="Q52" s="18" t="s">
        <v>481</v>
      </c>
      <c r="R52" s="20" t="s">
        <v>481</v>
      </c>
      <c r="S52" s="18" t="s">
        <v>481</v>
      </c>
      <c r="T52" s="20" t="s">
        <v>481</v>
      </c>
      <c r="U52" s="18" t="n">
        <v>433.37973121</v>
      </c>
      <c r="V52" s="20" t="n">
        <v>8.01956272</v>
      </c>
    </row>
    <row r="53" spans="1:22">
      <c r="A53" s="15" t="s">
        <v>528</v>
      </c>
      <c r="B53" s="17" t="n">
        <v>5571</v>
      </c>
      <c r="C53" s="18">
        <f>(92.0/B53*100)</f>
        <v/>
      </c>
      <c r="D53" s="19" t="n">
        <v>5479</v>
      </c>
      <c r="E53" s="18" t="n">
        <v>395.9371399</v>
      </c>
      <c r="F53" s="20" t="n">
        <v>4.30941099</v>
      </c>
      <c r="G53" s="18" t="n">
        <v>419.2080849</v>
      </c>
      <c r="H53" s="20" t="n">
        <v>3.09271558</v>
      </c>
      <c r="I53" s="18" t="n">
        <v>451.69372691</v>
      </c>
      <c r="J53" s="20" t="n">
        <v>2.0631013</v>
      </c>
      <c r="K53" s="18" t="n">
        <v>454.05108059</v>
      </c>
      <c r="L53" s="20" t="n">
        <v>3.46889139</v>
      </c>
      <c r="M53" s="18" t="n">
        <v>364.85181761</v>
      </c>
      <c r="N53" s="20" t="n">
        <v>4.50102235</v>
      </c>
      <c r="O53" s="18" t="s">
        <v>481</v>
      </c>
      <c r="P53" s="20" t="s">
        <v>481</v>
      </c>
      <c r="Q53" s="18" t="s">
        <v>481</v>
      </c>
      <c r="R53" s="20" t="s">
        <v>481</v>
      </c>
      <c r="S53" s="18" t="s">
        <v>481</v>
      </c>
      <c r="T53" s="20" t="s">
        <v>481</v>
      </c>
      <c r="U53" s="18" t="n">
        <v>372.93989153</v>
      </c>
      <c r="V53" s="20" t="n">
        <v>6.38484109</v>
      </c>
    </row>
    <row r="54" spans="1:22">
      <c r="A54" s="15" t="s">
        <v>529</v>
      </c>
      <c r="B54" s="17" t="n">
        <v>4740</v>
      </c>
      <c r="C54" s="18">
        <f>(260.0/B54*100)</f>
        <v/>
      </c>
      <c r="D54" s="19" t="n">
        <v>4480</v>
      </c>
      <c r="E54" s="18" t="n">
        <v>310.26061947</v>
      </c>
      <c r="F54" s="20" t="n">
        <v>4.1203756</v>
      </c>
      <c r="G54" s="18" t="n">
        <v>327.67862899</v>
      </c>
      <c r="H54" s="20" t="n">
        <v>4.22726535</v>
      </c>
      <c r="I54" s="18" t="n">
        <v>346.18051687</v>
      </c>
      <c r="J54" s="20" t="n">
        <v>3.1419959</v>
      </c>
      <c r="K54" s="18" t="n">
        <v>354.344426</v>
      </c>
      <c r="L54" s="20" t="n">
        <v>3.73547976</v>
      </c>
      <c r="M54" s="18" t="n">
        <v>278.77265964</v>
      </c>
      <c r="N54" s="20" t="n">
        <v>5.07122961</v>
      </c>
      <c r="O54" s="18" t="s">
        <v>481</v>
      </c>
      <c r="P54" s="20" t="s">
        <v>481</v>
      </c>
      <c r="Q54" s="18" t="s">
        <v>481</v>
      </c>
      <c r="R54" s="20" t="s">
        <v>481</v>
      </c>
      <c r="S54" s="18" t="s">
        <v>481</v>
      </c>
      <c r="T54" s="20" t="s">
        <v>481</v>
      </c>
      <c r="U54" s="18" t="n">
        <v>280.50243508</v>
      </c>
      <c r="V54" s="20" t="n">
        <v>4.6411055</v>
      </c>
    </row>
    <row r="55" spans="1:22">
      <c r="A55" s="15" t="s">
        <v>530</v>
      </c>
      <c r="B55" s="17" t="n">
        <v>5316</v>
      </c>
      <c r="C55" s="18">
        <f>(22.0/B55*100)</f>
        <v/>
      </c>
      <c r="D55" s="19" t="n">
        <v>5294</v>
      </c>
      <c r="E55" s="18" t="n">
        <v>358.96844489</v>
      </c>
      <c r="F55" s="20" t="n">
        <v>7.44907257</v>
      </c>
      <c r="G55" s="18" t="n">
        <v>397.59331284</v>
      </c>
      <c r="H55" s="20" t="n">
        <v>4.77464697</v>
      </c>
      <c r="I55" s="18" t="n">
        <v>416.13643533</v>
      </c>
      <c r="J55" s="20" t="n">
        <v>2.79609701</v>
      </c>
      <c r="K55" s="18" t="n">
        <v>422.44153156</v>
      </c>
      <c r="L55" s="20" t="n">
        <v>2.80603409</v>
      </c>
      <c r="M55" s="18" t="s">
        <v>481</v>
      </c>
      <c r="N55" s="20" t="s">
        <v>481</v>
      </c>
      <c r="O55" s="18" t="s">
        <v>481</v>
      </c>
      <c r="P55" s="20" t="s">
        <v>481</v>
      </c>
      <c r="Q55" s="18" t="n">
        <v>426.5478</v>
      </c>
      <c r="R55" s="20" t="n">
        <v>34.95030029</v>
      </c>
      <c r="S55" s="18" t="n">
        <v>334.96638991</v>
      </c>
      <c r="T55" s="20" t="n">
        <v>24.40491597</v>
      </c>
      <c r="U55" s="18" t="n">
        <v>316.8445409</v>
      </c>
      <c r="V55" s="20" t="n">
        <v>7.77038925</v>
      </c>
    </row>
    <row r="56" spans="1:22">
      <c r="A56" s="15" t="s">
        <v>531</v>
      </c>
      <c r="B56" s="17" t="n">
        <v>5359</v>
      </c>
      <c r="C56" s="18">
        <f>(77.0/B56*100)</f>
        <v/>
      </c>
      <c r="D56" s="19" t="n">
        <v>5282</v>
      </c>
      <c r="E56" s="18" t="n">
        <v>502.48577358</v>
      </c>
      <c r="F56" s="20" t="n">
        <v>9.049876039999999</v>
      </c>
      <c r="G56" s="18" t="n">
        <v>513.09878617</v>
      </c>
      <c r="H56" s="20" t="n">
        <v>7.04240857</v>
      </c>
      <c r="I56" s="18" t="n">
        <v>531.99172315</v>
      </c>
      <c r="J56" s="20" t="n">
        <v>3.21906851</v>
      </c>
      <c r="K56" s="18" t="n">
        <v>546.28646737</v>
      </c>
      <c r="L56" s="20" t="n">
        <v>3.50549501</v>
      </c>
      <c r="M56" s="18" t="n">
        <v>497.58677807</v>
      </c>
      <c r="N56" s="20" t="n">
        <v>2.76536198</v>
      </c>
      <c r="O56" s="18" t="s">
        <v>481</v>
      </c>
      <c r="P56" s="20" t="s">
        <v>481</v>
      </c>
      <c r="Q56" s="18" t="s">
        <v>481</v>
      </c>
      <c r="R56" s="20" t="s">
        <v>481</v>
      </c>
      <c r="S56" s="18" t="s">
        <v>481</v>
      </c>
      <c r="T56" s="20" t="s">
        <v>481</v>
      </c>
      <c r="U56" s="18" t="n">
        <v>497.52383499</v>
      </c>
      <c r="V56" s="20" t="n">
        <v>20.01244018</v>
      </c>
    </row>
    <row r="57" spans="1:22">
      <c r="A57" s="15" t="s">
        <v>532</v>
      </c>
      <c r="B57" s="17" t="n">
        <v>6513</v>
      </c>
      <c r="C57" s="18">
        <f>(0.0/B57*100)</f>
        <v/>
      </c>
      <c r="D57" s="19" t="n">
        <v>6513</v>
      </c>
      <c r="E57" s="18" t="n">
        <v>358.84832472</v>
      </c>
      <c r="F57" s="20" t="n">
        <v>4.75787488</v>
      </c>
      <c r="G57" s="18" t="n">
        <v>383.78246225</v>
      </c>
      <c r="H57" s="20" t="n">
        <v>4.29394237</v>
      </c>
      <c r="I57" s="18" t="n">
        <v>414.04078127</v>
      </c>
      <c r="J57" s="20" t="n">
        <v>2.92276286</v>
      </c>
      <c r="K57" s="18" t="n">
        <v>404.26040665</v>
      </c>
      <c r="L57" s="20" t="n">
        <v>2.77118001</v>
      </c>
      <c r="M57" s="18" t="s">
        <v>481</v>
      </c>
      <c r="N57" s="20" t="s">
        <v>481</v>
      </c>
      <c r="O57" s="18" t="s">
        <v>481</v>
      </c>
      <c r="P57" s="20" t="s">
        <v>481</v>
      </c>
      <c r="Q57" s="18" t="s">
        <v>481</v>
      </c>
      <c r="R57" s="20" t="s">
        <v>481</v>
      </c>
      <c r="S57" s="18" t="n">
        <v>350.48403019</v>
      </c>
      <c r="T57" s="20" t="n">
        <v>21.38575939</v>
      </c>
      <c r="U57" s="18" t="n">
        <v>375.22531871</v>
      </c>
      <c r="V57" s="20" t="n">
        <v>8.23776805</v>
      </c>
    </row>
    <row r="58" spans="1:22">
      <c r="A58" s="15" t="s">
        <v>533</v>
      </c>
      <c r="B58" s="17" t="n">
        <v>7267</v>
      </c>
      <c r="C58" s="18">
        <f>(10.0/B58*100)</f>
        <v/>
      </c>
      <c r="D58" s="19" t="n">
        <v>7257</v>
      </c>
      <c r="E58" s="18" t="n">
        <v>378.51112492</v>
      </c>
      <c r="F58" s="20" t="n">
        <v>4.98650287</v>
      </c>
      <c r="G58" s="18" t="n">
        <v>402.96097568</v>
      </c>
      <c r="H58" s="20" t="n">
        <v>3.68459115</v>
      </c>
      <c r="I58" s="18" t="n">
        <v>428.00053678</v>
      </c>
      <c r="J58" s="20" t="n">
        <v>2.78602193</v>
      </c>
      <c r="K58" s="18" t="n">
        <v>410.23950033</v>
      </c>
      <c r="L58" s="20" t="n">
        <v>3.65860296</v>
      </c>
      <c r="M58" s="18" t="s">
        <v>481</v>
      </c>
      <c r="N58" s="20" t="s">
        <v>481</v>
      </c>
      <c r="O58" s="18" t="s">
        <v>481</v>
      </c>
      <c r="P58" s="20" t="s">
        <v>481</v>
      </c>
      <c r="Q58" s="18" t="s">
        <v>481</v>
      </c>
      <c r="R58" s="20" t="s">
        <v>481</v>
      </c>
      <c r="S58" s="18" t="n">
        <v>308.44344827</v>
      </c>
      <c r="T58" s="20" t="n">
        <v>17.351216</v>
      </c>
      <c r="U58" s="18" t="n">
        <v>317.38074429</v>
      </c>
      <c r="V58" s="20" t="n">
        <v>13.78867481</v>
      </c>
    </row>
    <row r="59" spans="1:22">
      <c r="A59" s="15" t="s">
        <v>534</v>
      </c>
      <c r="B59" s="17" t="n">
        <v>4826</v>
      </c>
      <c r="C59" s="18">
        <f>(26.0/B59*100)</f>
        <v/>
      </c>
      <c r="D59" s="19" t="n">
        <v>4800</v>
      </c>
      <c r="E59" s="18" t="n">
        <v>337.55773629</v>
      </c>
      <c r="F59" s="20" t="n">
        <v>6.83642528</v>
      </c>
      <c r="G59" s="18" t="n">
        <v>355.97647483</v>
      </c>
      <c r="H59" s="20" t="n">
        <v>4.69078101</v>
      </c>
      <c r="I59" s="18" t="n">
        <v>388.35844035</v>
      </c>
      <c r="J59" s="20" t="n">
        <v>2.22022041</v>
      </c>
      <c r="K59" s="18" t="n">
        <v>382.60109487</v>
      </c>
      <c r="L59" s="20" t="n">
        <v>2.4733069</v>
      </c>
      <c r="M59" s="18" t="s">
        <v>481</v>
      </c>
      <c r="N59" s="20" t="s">
        <v>481</v>
      </c>
      <c r="O59" s="18" t="s">
        <v>481</v>
      </c>
      <c r="P59" s="20" t="s">
        <v>481</v>
      </c>
      <c r="Q59" s="18" t="s">
        <v>481</v>
      </c>
      <c r="R59" s="20" t="s">
        <v>481</v>
      </c>
      <c r="S59" s="18" t="n">
        <v>315.83272604</v>
      </c>
      <c r="T59" s="20" t="n">
        <v>17.66363287</v>
      </c>
      <c r="U59" s="18" t="n">
        <v>315.12434472</v>
      </c>
      <c r="V59" s="20" t="n">
        <v>7.48614758</v>
      </c>
    </row>
    <row r="60" spans="1:22">
      <c r="A60" s="15" t="s">
        <v>535</v>
      </c>
      <c r="B60" s="17" t="n">
        <v>4546</v>
      </c>
      <c r="C60" s="18">
        <f>(15.0/B60*100)</f>
        <v/>
      </c>
      <c r="D60" s="19" t="n">
        <v>4531</v>
      </c>
      <c r="E60" s="18" t="n">
        <v>340.88285084</v>
      </c>
      <c r="F60" s="20" t="n">
        <v>6.04977686</v>
      </c>
      <c r="G60" s="18" t="n">
        <v>360.37630903</v>
      </c>
      <c r="H60" s="20" t="n">
        <v>5.7742374</v>
      </c>
      <c r="I60" s="18" t="n">
        <v>395.17262246</v>
      </c>
      <c r="J60" s="20" t="n">
        <v>3.79695665</v>
      </c>
      <c r="K60" s="18" t="n">
        <v>398.56753141</v>
      </c>
      <c r="L60" s="20" t="n">
        <v>4.54974668</v>
      </c>
      <c r="M60" s="18" t="s">
        <v>481</v>
      </c>
      <c r="N60" s="20" t="s">
        <v>481</v>
      </c>
      <c r="O60" s="18" t="s">
        <v>481</v>
      </c>
      <c r="P60" s="20" t="s">
        <v>481</v>
      </c>
      <c r="Q60" s="18" t="s">
        <v>481</v>
      </c>
      <c r="R60" s="20" t="s">
        <v>481</v>
      </c>
      <c r="S60" s="18" t="n">
        <v>308.4812272</v>
      </c>
      <c r="T60" s="20" t="n">
        <v>19.4040593</v>
      </c>
      <c r="U60" s="18" t="n">
        <v>352.05881041</v>
      </c>
      <c r="V60" s="20" t="n">
        <v>13.79367948</v>
      </c>
    </row>
    <row r="61" spans="1:22">
      <c r="A61" s="15" t="s">
        <v>536</v>
      </c>
      <c r="B61" s="17" t="n">
        <v>6525</v>
      </c>
      <c r="C61" s="18">
        <f>(148.0/B61*100)</f>
        <v/>
      </c>
      <c r="D61" s="19" t="n">
        <v>6377</v>
      </c>
      <c r="E61" s="18" t="n">
        <v>441.86106031</v>
      </c>
      <c r="F61" s="20" t="n">
        <v>5.19609404</v>
      </c>
      <c r="G61" s="18" t="n">
        <v>464.11627509</v>
      </c>
      <c r="H61" s="20" t="n">
        <v>3.69403601</v>
      </c>
      <c r="I61" s="18" t="n">
        <v>484.64273816</v>
      </c>
      <c r="J61" s="20" t="n">
        <v>2.86700902</v>
      </c>
      <c r="K61" s="18" t="n">
        <v>492.98906441</v>
      </c>
      <c r="L61" s="20" t="n">
        <v>3.48762749</v>
      </c>
      <c r="M61" s="18" t="n">
        <v>399.48570032</v>
      </c>
      <c r="N61" s="20" t="n">
        <v>8.489439689999999</v>
      </c>
      <c r="O61" s="18" t="s">
        <v>481</v>
      </c>
      <c r="P61" s="20" t="s">
        <v>481</v>
      </c>
      <c r="Q61" s="18" t="s">
        <v>481</v>
      </c>
      <c r="R61" s="20" t="s">
        <v>481</v>
      </c>
      <c r="S61" s="18" t="s">
        <v>481</v>
      </c>
      <c r="T61" s="20" t="s">
        <v>481</v>
      </c>
      <c r="U61" s="18" t="n">
        <v>399.1436141</v>
      </c>
      <c r="V61" s="20" t="n">
        <v>10.44877412</v>
      </c>
    </row>
    <row r="62" spans="1:22">
      <c r="A62" s="15" t="s">
        <v>537</v>
      </c>
      <c r="B62" s="17" t="n">
        <v>4476</v>
      </c>
      <c r="C62" s="18">
        <f>(3.0/B62*100)</f>
        <v/>
      </c>
      <c r="D62" s="19" t="n">
        <v>4473</v>
      </c>
      <c r="E62" s="18" t="n">
        <v>486.36339326</v>
      </c>
      <c r="F62" s="20" t="n">
        <v>8.164583459999999</v>
      </c>
      <c r="G62" s="18" t="n">
        <v>525.97201794</v>
      </c>
      <c r="H62" s="20" t="n">
        <v>4.61618107</v>
      </c>
      <c r="I62" s="18" t="n">
        <v>533.5289370199999</v>
      </c>
      <c r="J62" s="20" t="n">
        <v>1.40138247</v>
      </c>
      <c r="K62" s="18" t="n">
        <v>536.1325562</v>
      </c>
      <c r="L62" s="20" t="n">
        <v>2.4045633</v>
      </c>
      <c r="M62" s="18" t="n">
        <v>503.48911723</v>
      </c>
      <c r="N62" s="20" t="n">
        <v>3.96725872</v>
      </c>
      <c r="O62" s="18" t="s">
        <v>481</v>
      </c>
      <c r="P62" s="20" t="s">
        <v>481</v>
      </c>
      <c r="Q62" s="18" t="s">
        <v>481</v>
      </c>
      <c r="R62" s="20" t="s">
        <v>481</v>
      </c>
      <c r="S62" s="18" t="s">
        <v>481</v>
      </c>
      <c r="T62" s="20" t="s">
        <v>481</v>
      </c>
      <c r="U62" s="18" t="n">
        <v>514.03410725</v>
      </c>
      <c r="V62" s="20" t="n">
        <v>15.24489386</v>
      </c>
    </row>
    <row r="63" spans="1:22">
      <c r="A63" s="15" t="s">
        <v>538</v>
      </c>
      <c r="B63" s="17" t="n">
        <v>5324</v>
      </c>
      <c r="C63" s="18">
        <f>(13.0/B63*100)</f>
        <v/>
      </c>
      <c r="D63" s="19" t="n">
        <v>5311</v>
      </c>
      <c r="E63" s="18" t="n">
        <v>347.79084386</v>
      </c>
      <c r="F63" s="20" t="n">
        <v>5.79042374</v>
      </c>
      <c r="G63" s="18" t="n">
        <v>372.55309332</v>
      </c>
      <c r="H63" s="20" t="n">
        <v>4.31356602</v>
      </c>
      <c r="I63" s="18" t="n">
        <v>387.77501564</v>
      </c>
      <c r="J63" s="20" t="n">
        <v>1.92411756</v>
      </c>
      <c r="K63" s="18" t="n">
        <v>396.85655257</v>
      </c>
      <c r="L63" s="20" t="n">
        <v>2.29552951</v>
      </c>
      <c r="M63" s="18" t="s">
        <v>481</v>
      </c>
      <c r="N63" s="20" t="s">
        <v>481</v>
      </c>
      <c r="O63" s="18" t="s">
        <v>481</v>
      </c>
      <c r="P63" s="20" t="s">
        <v>481</v>
      </c>
      <c r="Q63" s="18" t="n">
        <v>313.89660921</v>
      </c>
      <c r="R63" s="20" t="n">
        <v>41.87422863</v>
      </c>
      <c r="S63" s="18" t="n">
        <v>303.80646758</v>
      </c>
      <c r="T63" s="20" t="n">
        <v>24.19166644</v>
      </c>
      <c r="U63" s="18" t="n">
        <v>327.13136864</v>
      </c>
      <c r="V63" s="20" t="n">
        <v>5.10257475</v>
      </c>
    </row>
    <row r="64" spans="1:22">
      <c r="A64" s="15" t="s">
        <v>539</v>
      </c>
      <c r="B64" s="17" t="n">
        <v>3634</v>
      </c>
      <c r="C64" s="18">
        <f>(3.0/B64*100)</f>
        <v/>
      </c>
      <c r="D64" s="19" t="n">
        <v>3631</v>
      </c>
      <c r="E64" s="18" t="n">
        <v>383.99974613</v>
      </c>
      <c r="F64" s="20" t="n">
        <v>7.5783802</v>
      </c>
      <c r="G64" s="18" t="n">
        <v>424.94786496</v>
      </c>
      <c r="H64" s="20" t="n">
        <v>4.59180461</v>
      </c>
      <c r="I64" s="18" t="n">
        <v>471.20274069</v>
      </c>
      <c r="J64" s="20" t="n">
        <v>2.96133699</v>
      </c>
      <c r="K64" s="18" t="n">
        <v>497.46840496</v>
      </c>
      <c r="L64" s="20" t="n">
        <v>2.86863577</v>
      </c>
      <c r="M64" s="18" t="s">
        <v>481</v>
      </c>
      <c r="N64" s="20" t="s">
        <v>481</v>
      </c>
      <c r="O64" s="18" t="s">
        <v>481</v>
      </c>
      <c r="P64" s="20" t="s">
        <v>481</v>
      </c>
      <c r="Q64" s="18" t="s">
        <v>481</v>
      </c>
      <c r="R64" s="20" t="s">
        <v>481</v>
      </c>
      <c r="S64" s="18" t="n">
        <v>352.7308</v>
      </c>
      <c r="T64" s="20" t="n">
        <v>30.24880432</v>
      </c>
      <c r="U64" s="18" t="n">
        <v>314.52565298</v>
      </c>
      <c r="V64" s="20" t="n">
        <v>11.24444425</v>
      </c>
    </row>
    <row r="65" spans="1:22">
      <c r="A65" s="15" t="s">
        <v>540</v>
      </c>
      <c r="B65" s="17" t="n">
        <v>5325</v>
      </c>
      <c r="C65" s="18">
        <f>(14.0/B65*100)</f>
        <v/>
      </c>
      <c r="D65" s="19" t="n">
        <v>5311</v>
      </c>
      <c r="E65" s="18" t="n">
        <v>391.41466288</v>
      </c>
      <c r="F65" s="20" t="n">
        <v>8.570706769999999</v>
      </c>
      <c r="G65" s="18" t="n">
        <v>436.71522387</v>
      </c>
      <c r="H65" s="20" t="n">
        <v>5.40643694</v>
      </c>
      <c r="I65" s="18" t="n">
        <v>430.07983616</v>
      </c>
      <c r="J65" s="20" t="n">
        <v>2.21046145</v>
      </c>
      <c r="K65" s="18" t="n">
        <v>432.97510307</v>
      </c>
      <c r="L65" s="20" t="n">
        <v>2.84614078</v>
      </c>
      <c r="M65" s="18" t="s">
        <v>481</v>
      </c>
      <c r="N65" s="20" t="s">
        <v>481</v>
      </c>
      <c r="O65" s="18" t="s">
        <v>481</v>
      </c>
      <c r="P65" s="20" t="s">
        <v>481</v>
      </c>
      <c r="Q65" s="18" t="n">
        <v>308.41842718</v>
      </c>
      <c r="R65" s="20" t="n">
        <v>31.93862393</v>
      </c>
      <c r="S65" s="18" t="n">
        <v>377.9497</v>
      </c>
      <c r="T65" s="20" t="n">
        <v>23.32682944</v>
      </c>
      <c r="U65" s="18" t="n">
        <v>323.08161306</v>
      </c>
      <c r="V65" s="20" t="n">
        <v>9.338990730000001</v>
      </c>
    </row>
    <row r="66" spans="1:22">
      <c r="A66" s="15" t="s">
        <v>541</v>
      </c>
      <c r="B66" s="17" t="n">
        <v>5665</v>
      </c>
      <c r="C66" s="18">
        <f>(81.0/B66*100)</f>
        <v/>
      </c>
      <c r="D66" s="19" t="n">
        <v>5584</v>
      </c>
      <c r="E66" s="18" t="n">
        <v>391.68701212</v>
      </c>
      <c r="F66" s="20" t="n">
        <v>4.48421818</v>
      </c>
      <c r="G66" s="18" t="n">
        <v>414.31883983</v>
      </c>
      <c r="H66" s="20" t="n">
        <v>3.44762762</v>
      </c>
      <c r="I66" s="18" t="n">
        <v>427.0975312</v>
      </c>
      <c r="J66" s="20" t="n">
        <v>1.8639261</v>
      </c>
      <c r="K66" s="18" t="n">
        <v>427.28883951</v>
      </c>
      <c r="L66" s="20" t="n">
        <v>2.52787188</v>
      </c>
      <c r="M66" s="18" t="n">
        <v>362.59924263</v>
      </c>
      <c r="N66" s="20" t="n">
        <v>3.29995091</v>
      </c>
      <c r="O66" s="18" t="s">
        <v>481</v>
      </c>
      <c r="P66" s="20" t="s">
        <v>481</v>
      </c>
      <c r="Q66" s="18" t="s">
        <v>481</v>
      </c>
      <c r="R66" s="20" t="s">
        <v>481</v>
      </c>
      <c r="S66" s="18" t="s">
        <v>481</v>
      </c>
      <c r="T66" s="20" t="s">
        <v>481</v>
      </c>
      <c r="U66" s="18" t="n">
        <v>363.17740026</v>
      </c>
      <c r="V66" s="20" t="n">
        <v>5.5091945</v>
      </c>
    </row>
    <row r="67" spans="1:22">
      <c r="A67" s="15" t="s">
        <v>542</v>
      </c>
      <c r="B67" s="17" t="n">
        <v>6971</v>
      </c>
      <c r="C67" s="18">
        <f>(440.0/B67*100)</f>
        <v/>
      </c>
      <c r="D67" s="19" t="n">
        <v>6531</v>
      </c>
      <c r="E67" s="18" t="n">
        <v>365.17085019</v>
      </c>
      <c r="F67" s="20" t="n">
        <v>7.40732888</v>
      </c>
      <c r="G67" s="18" t="n">
        <v>406.18470009</v>
      </c>
      <c r="H67" s="20" t="n">
        <v>4.00778258</v>
      </c>
      <c r="I67" s="18" t="n">
        <v>406.3624107</v>
      </c>
      <c r="J67" s="20" t="n">
        <v>2.57995581</v>
      </c>
      <c r="K67" s="18" t="n">
        <v>409.23248488</v>
      </c>
      <c r="L67" s="20" t="n">
        <v>3.25614041</v>
      </c>
      <c r="M67" s="18" t="n">
        <v>372.66261743</v>
      </c>
      <c r="N67" s="20" t="n">
        <v>5.67221433</v>
      </c>
      <c r="O67" s="18" t="s">
        <v>481</v>
      </c>
      <c r="P67" s="20" t="s">
        <v>481</v>
      </c>
      <c r="Q67" s="18" t="s">
        <v>481</v>
      </c>
      <c r="R67" s="20" t="s">
        <v>481</v>
      </c>
      <c r="S67" s="18" t="s">
        <v>481</v>
      </c>
      <c r="T67" s="20" t="s">
        <v>481</v>
      </c>
      <c r="U67" s="18" t="n">
        <v>343.0385281</v>
      </c>
      <c r="V67" s="20" t="n">
        <v>6.40037787</v>
      </c>
    </row>
    <row r="68" spans="1:22">
      <c r="A68" s="15" t="s">
        <v>543</v>
      </c>
      <c r="B68" s="17" t="n">
        <v>12083</v>
      </c>
      <c r="C68" s="18">
        <f>(29.0/B68*100)</f>
        <v/>
      </c>
      <c r="D68" s="19" t="n">
        <v>12054</v>
      </c>
      <c r="E68" s="18" t="n">
        <v>370.93334315</v>
      </c>
      <c r="F68" s="20" t="n">
        <v>3.10719799</v>
      </c>
      <c r="G68" s="18" t="n">
        <v>393.80523487</v>
      </c>
      <c r="H68" s="20" t="n">
        <v>2.66011012</v>
      </c>
      <c r="I68" s="18" t="n">
        <v>441.98196877</v>
      </c>
      <c r="J68" s="20" t="n">
        <v>1.6715186</v>
      </c>
      <c r="K68" s="18" t="n">
        <v>452.19550368</v>
      </c>
      <c r="L68" s="20" t="n">
        <v>2.03911466</v>
      </c>
      <c r="M68" s="18" t="n">
        <v>360.06770608</v>
      </c>
      <c r="N68" s="20" t="n">
        <v>2.26611851</v>
      </c>
      <c r="O68" s="18" t="s">
        <v>481</v>
      </c>
      <c r="P68" s="20" t="s">
        <v>481</v>
      </c>
      <c r="Q68" s="18" t="s">
        <v>481</v>
      </c>
      <c r="R68" s="20" t="s">
        <v>481</v>
      </c>
      <c r="S68" s="18" t="s">
        <v>481</v>
      </c>
      <c r="T68" s="20" t="s">
        <v>481</v>
      </c>
      <c r="U68" s="18" t="n">
        <v>358.05866745</v>
      </c>
      <c r="V68" s="20" t="n">
        <v>4.35376799</v>
      </c>
    </row>
    <row r="69" spans="1:22">
      <c r="A69" s="15" t="s">
        <v>544</v>
      </c>
      <c r="B69" s="17" t="n">
        <v>4876</v>
      </c>
      <c r="C69" s="18">
        <f>(0.0/B69*100)</f>
        <v/>
      </c>
      <c r="D69" s="19" t="n">
        <v>4876</v>
      </c>
      <c r="E69" s="18" t="n">
        <v>402.3549997</v>
      </c>
      <c r="F69" s="20" t="n">
        <v>7.17937427</v>
      </c>
      <c r="G69" s="18" t="n">
        <v>416.77700847</v>
      </c>
      <c r="H69" s="20" t="n">
        <v>5.54897311</v>
      </c>
      <c r="I69" s="18" t="n">
        <v>432.25724665</v>
      </c>
      <c r="J69" s="20" t="n">
        <v>3.26620729</v>
      </c>
      <c r="K69" s="18" t="n">
        <v>447.7138034</v>
      </c>
      <c r="L69" s="20" t="n">
        <v>3.83662165</v>
      </c>
      <c r="M69" s="18" t="s">
        <v>481</v>
      </c>
      <c r="N69" s="20" t="s">
        <v>481</v>
      </c>
      <c r="O69" s="18" t="s">
        <v>481</v>
      </c>
      <c r="P69" s="20" t="s">
        <v>481</v>
      </c>
      <c r="Q69" s="18" t="s">
        <v>481</v>
      </c>
      <c r="R69" s="20" t="s">
        <v>481</v>
      </c>
      <c r="S69" s="18" t="s">
        <v>481</v>
      </c>
      <c r="T69" s="20" t="s">
        <v>481</v>
      </c>
      <c r="U69" s="18" t="n">
        <v>322.01996792</v>
      </c>
      <c r="V69" s="20" t="n">
        <v>16.39740296</v>
      </c>
    </row>
    <row r="70" spans="1:22">
      <c r="A70" s="15" t="s">
        <v>545</v>
      </c>
      <c r="B70" s="17" t="n">
        <v>6036</v>
      </c>
      <c r="C70" s="18">
        <f>(223.0/B70*100)</f>
        <v/>
      </c>
      <c r="D70" s="19" t="n">
        <v>5813</v>
      </c>
      <c r="E70" s="18" t="n">
        <v>454.37265888</v>
      </c>
      <c r="F70" s="20" t="n">
        <v>6.63845173</v>
      </c>
      <c r="G70" s="18" t="n">
        <v>484.8175269</v>
      </c>
      <c r="H70" s="20" t="n">
        <v>5.15493415</v>
      </c>
      <c r="I70" s="18" t="n">
        <v>497.89402027</v>
      </c>
      <c r="J70" s="20" t="n">
        <v>3.04392808</v>
      </c>
      <c r="K70" s="18" t="n">
        <v>493.6412083</v>
      </c>
      <c r="L70" s="20" t="n">
        <v>3.02372777</v>
      </c>
      <c r="M70" s="18" t="n">
        <v>430.55617704</v>
      </c>
      <c r="N70" s="20" t="n">
        <v>6.18638504</v>
      </c>
      <c r="O70" s="18" t="s">
        <v>481</v>
      </c>
      <c r="P70" s="20" t="s">
        <v>481</v>
      </c>
      <c r="Q70" s="18" t="s">
        <v>481</v>
      </c>
      <c r="R70" s="20" t="s">
        <v>481</v>
      </c>
      <c r="S70" s="18" t="s">
        <v>481</v>
      </c>
      <c r="T70" s="20" t="s">
        <v>481</v>
      </c>
      <c r="U70" s="18" t="n">
        <v>428.02141845</v>
      </c>
      <c r="V70" s="20" t="n">
        <v>8.155572129999999</v>
      </c>
    </row>
    <row r="71" spans="1:22">
      <c r="A71" s="15" t="s">
        <v>546</v>
      </c>
      <c r="B71" s="17" t="n">
        <v>6115</v>
      </c>
      <c r="C71" s="18">
        <f>(21.0/B71*100)</f>
        <v/>
      </c>
      <c r="D71" s="19" t="n">
        <v>6094</v>
      </c>
      <c r="E71" s="18" t="n">
        <v>505.21249055</v>
      </c>
      <c r="F71" s="20" t="n">
        <v>7.40986513</v>
      </c>
      <c r="G71" s="18" t="n">
        <v>512.53300786</v>
      </c>
      <c r="H71" s="20" t="n">
        <v>5.53948568</v>
      </c>
      <c r="I71" s="18" t="n">
        <v>550.97929091</v>
      </c>
      <c r="J71" s="20" t="n">
        <v>1.94766393</v>
      </c>
      <c r="K71" s="18" t="n">
        <v>587.89863615</v>
      </c>
      <c r="L71" s="20" t="n">
        <v>2.36106684</v>
      </c>
      <c r="M71" s="18" t="n">
        <v>447.86971773</v>
      </c>
      <c r="N71" s="20" t="n">
        <v>5.77573086</v>
      </c>
      <c r="O71" s="18" t="s">
        <v>481</v>
      </c>
      <c r="P71" s="20" t="s">
        <v>481</v>
      </c>
      <c r="Q71" s="18" t="s">
        <v>481</v>
      </c>
      <c r="R71" s="20" t="s">
        <v>481</v>
      </c>
      <c r="S71" s="18" t="s">
        <v>481</v>
      </c>
      <c r="T71" s="20" t="s">
        <v>481</v>
      </c>
      <c r="U71" s="18" t="n">
        <v>523.0657774</v>
      </c>
      <c r="V71" s="20" t="n">
        <v>24.85646187</v>
      </c>
    </row>
    <row r="72" spans="1:22">
      <c r="A72" s="15" t="s">
        <v>547</v>
      </c>
      <c r="B72" s="17" t="n">
        <v>7708</v>
      </c>
      <c r="C72" s="18">
        <f>(5.0/B72*100)</f>
        <v/>
      </c>
      <c r="D72" s="19" t="n">
        <v>7703</v>
      </c>
      <c r="E72" s="18" t="n">
        <v>492.50184458</v>
      </c>
      <c r="F72" s="20" t="n">
        <v>7.56310898</v>
      </c>
      <c r="G72" s="18" t="n">
        <v>521.72195722</v>
      </c>
      <c r="H72" s="20" t="n">
        <v>4.38910288</v>
      </c>
      <c r="I72" s="18" t="n">
        <v>540.97522005</v>
      </c>
      <c r="J72" s="20" t="n">
        <v>3.2836096</v>
      </c>
      <c r="K72" s="18" t="n">
        <v>547.2247575599999</v>
      </c>
      <c r="L72" s="20" t="n">
        <v>3.74009008</v>
      </c>
      <c r="M72" s="18" t="n">
        <v>463.18161523</v>
      </c>
      <c r="N72" s="20" t="n">
        <v>7.36450904</v>
      </c>
      <c r="O72" s="18" t="s">
        <v>481</v>
      </c>
      <c r="P72" s="20" t="s">
        <v>481</v>
      </c>
      <c r="Q72" s="18" t="s">
        <v>481</v>
      </c>
      <c r="R72" s="20" t="s">
        <v>481</v>
      </c>
      <c r="S72" s="18" t="s">
        <v>481</v>
      </c>
      <c r="T72" s="20" t="s">
        <v>481</v>
      </c>
      <c r="U72" s="18" t="n">
        <v>540.5600322400001</v>
      </c>
      <c r="V72" s="20" t="n">
        <v>27.31927439</v>
      </c>
    </row>
    <row r="73" spans="1:22">
      <c r="A73" s="15" t="s">
        <v>548</v>
      </c>
      <c r="B73" s="17" t="n">
        <v>8249</v>
      </c>
      <c r="C73" s="18">
        <f>(160.0/B73*100)</f>
        <v/>
      </c>
      <c r="D73" s="19" t="n">
        <v>8089</v>
      </c>
      <c r="E73" s="18" t="n">
        <v>378.27146995</v>
      </c>
      <c r="F73" s="20" t="n">
        <v>7.93442782</v>
      </c>
      <c r="G73" s="18" t="n">
        <v>409.7373091</v>
      </c>
      <c r="H73" s="20" t="n">
        <v>6.06191742</v>
      </c>
      <c r="I73" s="18" t="n">
        <v>431.58724847</v>
      </c>
      <c r="J73" s="20" t="n">
        <v>3.22082782</v>
      </c>
      <c r="K73" s="18" t="n">
        <v>428.66772849</v>
      </c>
      <c r="L73" s="20" t="n">
        <v>3.35858254</v>
      </c>
      <c r="M73" s="18" t="n">
        <v>381.36943253</v>
      </c>
      <c r="N73" s="20" t="n">
        <v>3.27949389</v>
      </c>
      <c r="O73" s="18" t="s">
        <v>481</v>
      </c>
      <c r="P73" s="20" t="s">
        <v>481</v>
      </c>
      <c r="Q73" s="18" t="s">
        <v>481</v>
      </c>
      <c r="R73" s="20" t="s">
        <v>481</v>
      </c>
      <c r="S73" s="18" t="s">
        <v>481</v>
      </c>
      <c r="T73" s="20" t="s">
        <v>481</v>
      </c>
      <c r="U73" s="18" t="n">
        <v>398.81029335</v>
      </c>
      <c r="V73" s="20" t="n">
        <v>13.89255347</v>
      </c>
    </row>
    <row r="74" spans="1:22">
      <c r="A74" s="15" t="s">
        <v>549</v>
      </c>
      <c r="B74" s="17" t="n">
        <v>4692</v>
      </c>
      <c r="C74" s="18">
        <f>(82.0/B74*100)</f>
        <v/>
      </c>
      <c r="D74" s="19" t="n">
        <v>4610</v>
      </c>
      <c r="E74" s="18" t="n">
        <v>375.3366477</v>
      </c>
      <c r="F74" s="20" t="n">
        <v>5.72713697</v>
      </c>
      <c r="G74" s="18" t="n">
        <v>399.65700844</v>
      </c>
      <c r="H74" s="20" t="n">
        <v>3.98350078</v>
      </c>
      <c r="I74" s="18" t="n">
        <v>431.06320635</v>
      </c>
      <c r="J74" s="20" t="n">
        <v>2.4864566</v>
      </c>
      <c r="K74" s="18" t="n">
        <v>449.61591248</v>
      </c>
      <c r="L74" s="20" t="n">
        <v>2.19079828</v>
      </c>
      <c r="M74" s="18" t="s">
        <v>481</v>
      </c>
      <c r="N74" s="20" t="s">
        <v>481</v>
      </c>
      <c r="O74" s="18" t="s">
        <v>481</v>
      </c>
      <c r="P74" s="20" t="s">
        <v>481</v>
      </c>
      <c r="Q74" s="18" t="s">
        <v>481</v>
      </c>
      <c r="R74" s="20" t="s">
        <v>481</v>
      </c>
      <c r="S74" s="18" t="n">
        <v>325.16808186</v>
      </c>
      <c r="T74" s="20" t="n">
        <v>29.84445997</v>
      </c>
      <c r="U74" s="18" t="n">
        <v>346.35548084</v>
      </c>
      <c r="V74" s="20" t="n">
        <v>5.56254683</v>
      </c>
    </row>
    <row r="75" spans="1:22">
      <c r="A75" s="15" t="s">
        <v>550</v>
      </c>
      <c r="B75" s="17" t="n">
        <v>5375</v>
      </c>
      <c r="C75" s="18">
        <f>(254.0/B75*100)</f>
        <v/>
      </c>
      <c r="D75" s="19" t="n">
        <v>5121</v>
      </c>
      <c r="E75" s="18" t="n">
        <v>378.18113939</v>
      </c>
      <c r="F75" s="20" t="n">
        <v>3.99904836</v>
      </c>
      <c r="G75" s="18" t="n">
        <v>393.42532686</v>
      </c>
      <c r="H75" s="20" t="n">
        <v>2.92618103</v>
      </c>
      <c r="I75" s="18" t="n">
        <v>397.84156814</v>
      </c>
      <c r="J75" s="20" t="n">
        <v>2.46936313</v>
      </c>
      <c r="K75" s="18" t="n">
        <v>384.50104603</v>
      </c>
      <c r="L75" s="20" t="n">
        <v>4.06675992</v>
      </c>
      <c r="M75" s="18" t="n">
        <v>356.06172199</v>
      </c>
      <c r="N75" s="20" t="n">
        <v>4.70057819</v>
      </c>
      <c r="O75" s="18" t="s">
        <v>481</v>
      </c>
      <c r="P75" s="20" t="s">
        <v>481</v>
      </c>
      <c r="Q75" s="18" t="s">
        <v>481</v>
      </c>
      <c r="R75" s="20" t="s">
        <v>481</v>
      </c>
      <c r="S75" s="18" t="s">
        <v>481</v>
      </c>
      <c r="T75" s="20" t="s">
        <v>481</v>
      </c>
      <c r="U75" s="18" t="n">
        <v>352.68184252</v>
      </c>
      <c r="V75" s="20" t="n">
        <v>4.5534205</v>
      </c>
    </row>
    <row r="76" spans="1:22">
      <c r="A76" s="15" t="s">
        <v>551</v>
      </c>
      <c r="B76" s="17" t="n">
        <v>14167</v>
      </c>
      <c r="C76" s="18">
        <f>(232.0/B76*100)</f>
        <v/>
      </c>
      <c r="D76" s="19" t="n">
        <v>13935</v>
      </c>
      <c r="E76" s="18" t="n">
        <v>389.18895584</v>
      </c>
      <c r="F76" s="20" t="n">
        <v>4.83257839</v>
      </c>
      <c r="G76" s="18" t="n">
        <v>421.56820451</v>
      </c>
      <c r="H76" s="20" t="n">
        <v>3.57374596</v>
      </c>
      <c r="I76" s="18" t="n">
        <v>455.51713836</v>
      </c>
      <c r="J76" s="20" t="n">
        <v>3.00485648</v>
      </c>
      <c r="K76" s="18" t="n">
        <v>450.3382853</v>
      </c>
      <c r="L76" s="20" t="n">
        <v>2.73602252</v>
      </c>
      <c r="M76" s="18" t="n">
        <v>405.76526183</v>
      </c>
      <c r="N76" s="20" t="n">
        <v>4.20293438</v>
      </c>
      <c r="O76" s="18" t="s">
        <v>481</v>
      </c>
      <c r="P76" s="20" t="s">
        <v>481</v>
      </c>
      <c r="Q76" s="18" t="s">
        <v>481</v>
      </c>
      <c r="R76" s="20" t="s">
        <v>481</v>
      </c>
      <c r="S76" s="18" t="s">
        <v>481</v>
      </c>
      <c r="T76" s="20" t="s">
        <v>481</v>
      </c>
      <c r="U76" s="18" t="n">
        <v>372.5439409</v>
      </c>
      <c r="V76" s="20" t="n">
        <v>7.62815641</v>
      </c>
    </row>
    <row r="77" spans="1:22">
      <c r="A77" s="15" t="s">
        <v>552</v>
      </c>
      <c r="B77" s="17" t="n">
        <v>6062</v>
      </c>
      <c r="C77" s="18">
        <f>(188.0/B77*100)</f>
        <v/>
      </c>
      <c r="D77" s="19" t="n">
        <v>5874</v>
      </c>
      <c r="E77" s="18" t="n">
        <v>413.04434657</v>
      </c>
      <c r="F77" s="20" t="n">
        <v>5.85228502</v>
      </c>
      <c r="G77" s="18" t="n">
        <v>432.92640294</v>
      </c>
      <c r="H77" s="20" t="n">
        <v>4.20563371</v>
      </c>
      <c r="I77" s="18" t="n">
        <v>452.55657965</v>
      </c>
      <c r="J77" s="20" t="n">
        <v>2.45112691</v>
      </c>
      <c r="K77" s="18" t="n">
        <v>457.15995883</v>
      </c>
      <c r="L77" s="20" t="n">
        <v>2.99560145</v>
      </c>
      <c r="M77" s="18" t="n">
        <v>380.79678054</v>
      </c>
      <c r="N77" s="20" t="n">
        <v>4.91273858</v>
      </c>
      <c r="O77" s="18" t="s">
        <v>481</v>
      </c>
      <c r="P77" s="20" t="s">
        <v>481</v>
      </c>
      <c r="Q77" s="18" t="s">
        <v>481</v>
      </c>
      <c r="R77" s="20" t="s">
        <v>481</v>
      </c>
      <c r="S77" s="18" t="s">
        <v>481</v>
      </c>
      <c r="T77" s="20" t="s">
        <v>481</v>
      </c>
      <c r="U77" s="18" t="n">
        <v>375.38581088</v>
      </c>
      <c r="V77" s="20" t="n">
        <v>4.00830799</v>
      </c>
    </row>
    <row r="78" spans="1:22">
      <c r="A78" s="15" t="s">
        <v>553</v>
      </c>
      <c r="B78" s="17" t="n">
        <v>5826</v>
      </c>
      <c r="C78" s="18">
        <f>(0.0/B78*100)</f>
        <v/>
      </c>
      <c r="D78" s="19" t="n">
        <v>5826</v>
      </c>
      <c r="E78" s="18" t="n">
        <v>470.34813407</v>
      </c>
      <c r="F78" s="20" t="n">
        <v>9.27881376</v>
      </c>
      <c r="G78" s="18" t="n">
        <v>529.54764177</v>
      </c>
      <c r="H78" s="20" t="n">
        <v>7.29058069</v>
      </c>
      <c r="I78" s="18" t="n">
        <v>527.4637132399999</v>
      </c>
      <c r="J78" s="20" t="n">
        <v>3.72478742</v>
      </c>
      <c r="K78" s="18" t="n">
        <v>522.59090291</v>
      </c>
      <c r="L78" s="20" t="n">
        <v>5.50480763</v>
      </c>
      <c r="M78" s="18" t="s">
        <v>481</v>
      </c>
      <c r="N78" s="20" t="s">
        <v>481</v>
      </c>
      <c r="O78" s="18" t="s">
        <v>481</v>
      </c>
      <c r="P78" s="20" t="s">
        <v>481</v>
      </c>
      <c r="Q78" s="18" t="s">
        <v>481</v>
      </c>
      <c r="R78" s="20" t="s">
        <v>481</v>
      </c>
      <c r="S78" s="18" t="n">
        <v>516.87788458</v>
      </c>
      <c r="T78" s="20" t="n">
        <v>68.15304234</v>
      </c>
      <c r="U78" s="18" t="n">
        <v>448.58163496</v>
      </c>
      <c r="V78" s="20" t="n">
        <v>17.35455256</v>
      </c>
    </row>
    <row customHeight="1" ht="25" r="79" spans="1:22">
      <c r="A79" s="15" t="s">
        <v>554</v>
      </c>
      <c r="B79" s="17" t="n">
        <v>1657</v>
      </c>
      <c r="C79" s="18">
        <f>(41.0/B79*100)</f>
        <v/>
      </c>
      <c r="D79" s="19" t="n">
        <v>1616</v>
      </c>
      <c r="E79" s="18" t="n">
        <v>449.06023759</v>
      </c>
      <c r="F79" s="20" t="n">
        <v>11.39884736</v>
      </c>
      <c r="G79" s="18" t="n">
        <v>454.10669823</v>
      </c>
      <c r="H79" s="20" t="n">
        <v>7.88291416</v>
      </c>
      <c r="I79" s="18" t="n">
        <v>476.85083671</v>
      </c>
      <c r="J79" s="20" t="n">
        <v>6.98208694</v>
      </c>
      <c r="K79" s="18" t="n">
        <v>485.53092874</v>
      </c>
      <c r="L79" s="20" t="n">
        <v>7.79479377</v>
      </c>
      <c r="M79" s="18" t="s">
        <v>481</v>
      </c>
      <c r="N79" s="20" t="s">
        <v>481</v>
      </c>
      <c r="O79" s="18" t="s">
        <v>481</v>
      </c>
      <c r="P79" s="20" t="s">
        <v>481</v>
      </c>
      <c r="Q79" s="18" t="s">
        <v>481</v>
      </c>
      <c r="R79" s="20" t="s">
        <v>481</v>
      </c>
      <c r="S79" s="18" t="s">
        <v>481</v>
      </c>
      <c r="T79" s="20" t="s">
        <v>481</v>
      </c>
      <c r="U79" s="18" t="n">
        <v>358.77516561</v>
      </c>
      <c r="V79" s="20" t="n">
        <v>24.22698679</v>
      </c>
    </row>
    <row r="80" spans="1:22">
      <c r="A80" s="15" t="s">
        <v>555</v>
      </c>
      <c r="B80" s="17" t="n">
        <v>7841</v>
      </c>
      <c r="C80" s="18">
        <f>(0.0/B80*100)</f>
        <v/>
      </c>
      <c r="D80" s="19" t="n">
        <v>7841</v>
      </c>
      <c r="E80" s="18" t="n">
        <v>424.35764466</v>
      </c>
      <c r="F80" s="20" t="n">
        <v>6.77347661</v>
      </c>
      <c r="G80" s="18" t="n">
        <v>451.57502855</v>
      </c>
      <c r="H80" s="20" t="n">
        <v>7.57597307</v>
      </c>
      <c r="I80" s="18" t="n">
        <v>461.53740624</v>
      </c>
      <c r="J80" s="20" t="n">
        <v>3.82808274</v>
      </c>
      <c r="K80" s="18" t="n">
        <v>456.30386358</v>
      </c>
      <c r="L80" s="20" t="n">
        <v>4.16391199</v>
      </c>
      <c r="M80" s="18" t="s">
        <v>481</v>
      </c>
      <c r="N80" s="20" t="s">
        <v>481</v>
      </c>
      <c r="O80" s="18" t="s">
        <v>481</v>
      </c>
      <c r="P80" s="20" t="s">
        <v>481</v>
      </c>
      <c r="Q80" s="18" t="s">
        <v>481</v>
      </c>
      <c r="R80" s="20" t="s">
        <v>481</v>
      </c>
      <c r="S80" s="18" t="s">
        <v>481</v>
      </c>
      <c r="T80" s="20" t="s">
        <v>481</v>
      </c>
      <c r="U80" s="18" t="n">
        <v>355.3044822</v>
      </c>
      <c r="V80" s="20" t="n">
        <v>26.48242801</v>
      </c>
    </row>
    <row r="81" spans="1:22">
      <c r="A81" s="23" t="s">
        <v>556</v>
      </c>
      <c r="B81" s="17" t="n">
        <v>8861</v>
      </c>
      <c r="C81" s="18">
        <f>(76.0/B81*100)</f>
        <v/>
      </c>
      <c r="D81" s="19" t="n">
        <v>8785</v>
      </c>
      <c r="E81" s="18" t="n">
        <v>395.75566131</v>
      </c>
      <c r="F81" s="20" t="n">
        <v>6.86476365</v>
      </c>
      <c r="G81" s="18" t="n">
        <v>419.80418585</v>
      </c>
      <c r="H81" s="20" t="n">
        <v>3.93622005</v>
      </c>
      <c r="I81" s="18" t="n">
        <v>453.5709891</v>
      </c>
      <c r="J81" s="20" t="n">
        <v>3.13664356</v>
      </c>
      <c r="K81" s="18" t="n">
        <v>463.14891834</v>
      </c>
      <c r="L81" s="20" t="n">
        <v>3.13616005</v>
      </c>
      <c r="M81" s="18" t="n">
        <v>388.66747204</v>
      </c>
      <c r="N81" s="20" t="n">
        <v>4.36642029</v>
      </c>
      <c r="O81" s="18" t="s">
        <v>481</v>
      </c>
      <c r="P81" s="20" t="s">
        <v>481</v>
      </c>
      <c r="Q81" s="18" t="s">
        <v>481</v>
      </c>
      <c r="R81" s="20" t="s">
        <v>481</v>
      </c>
      <c r="S81" s="18" t="s">
        <v>481</v>
      </c>
      <c r="T81" s="20" t="s">
        <v>481</v>
      </c>
      <c r="U81" s="18" t="n">
        <v>410.16856385</v>
      </c>
      <c r="V81" s="20" t="n">
        <v>9.41713861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787</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(544.0/B7*100)</f>
        <v/>
      </c>
      <c r="D7" s="19" t="n">
        <v>13986</v>
      </c>
      <c r="E7" s="18" t="n">
        <v>476.00173877</v>
      </c>
      <c r="F7" s="20" t="n">
        <v>3.76958756</v>
      </c>
      <c r="G7" s="18" t="n">
        <v>503.2149279</v>
      </c>
      <c r="H7" s="20" t="n">
        <v>3.11657429</v>
      </c>
      <c r="I7" s="18" t="n">
        <v>527.8972248600001</v>
      </c>
      <c r="J7" s="20" t="n">
        <v>1.93856152</v>
      </c>
      <c r="K7" s="18" t="n">
        <v>542.14135176</v>
      </c>
      <c r="L7" s="20" t="n">
        <v>2.27511391</v>
      </c>
      <c r="M7" s="18" t="n">
        <v>455.67136221</v>
      </c>
      <c r="N7" s="20" t="n">
        <v>3.03001341</v>
      </c>
      <c r="O7" s="18" t="s">
        <v>481</v>
      </c>
      <c r="P7" s="20" t="s">
        <v>481</v>
      </c>
      <c r="Q7" s="18" t="s">
        <v>481</v>
      </c>
      <c r="R7" s="20" t="s">
        <v>481</v>
      </c>
      <c r="S7" s="18" t="s">
        <v>481</v>
      </c>
      <c r="T7" s="20" t="s">
        <v>481</v>
      </c>
      <c r="U7" s="18" t="n">
        <v>460.58427298</v>
      </c>
      <c r="V7" s="20" t="n">
        <v>10.39568444</v>
      </c>
    </row>
    <row r="8" spans="1:22">
      <c r="A8" s="15" t="s">
        <v>483</v>
      </c>
      <c r="B8" s="17" t="n">
        <v>7007</v>
      </c>
      <c r="C8" s="18">
        <f>(53.0/B8*100)</f>
        <v/>
      </c>
      <c r="D8" s="19" t="n">
        <v>6954</v>
      </c>
      <c r="E8" s="18" t="n">
        <v>487.86936596</v>
      </c>
      <c r="F8" s="20" t="n">
        <v>7.20858681</v>
      </c>
      <c r="G8" s="18" t="n">
        <v>495.8332895</v>
      </c>
      <c r="H8" s="20" t="n">
        <v>5.17355131</v>
      </c>
      <c r="I8" s="18" t="n">
        <v>516.3433043799999</v>
      </c>
      <c r="J8" s="20" t="n">
        <v>3.37392593</v>
      </c>
      <c r="K8" s="18" t="n">
        <v>518.97393534</v>
      </c>
      <c r="L8" s="20" t="n">
        <v>3.17977781</v>
      </c>
      <c r="M8" s="18" t="n">
        <v>425.98671044</v>
      </c>
      <c r="N8" s="20" t="n">
        <v>3.32108465</v>
      </c>
      <c r="O8" s="18" t="s">
        <v>481</v>
      </c>
      <c r="P8" s="20" t="s">
        <v>481</v>
      </c>
      <c r="Q8" s="18" t="s">
        <v>481</v>
      </c>
      <c r="R8" s="20" t="s">
        <v>481</v>
      </c>
      <c r="S8" s="18" t="s">
        <v>481</v>
      </c>
      <c r="T8" s="20" t="s">
        <v>481</v>
      </c>
      <c r="U8" s="18" t="n">
        <v>427.91163298</v>
      </c>
      <c r="V8" s="20" t="n">
        <v>8.715089880000001</v>
      </c>
    </row>
    <row r="9" spans="1:22">
      <c r="A9" s="15" t="s">
        <v>484</v>
      </c>
      <c r="B9" s="17" t="n">
        <v>9651</v>
      </c>
      <c r="C9" s="18">
        <f>(642.0/B9*100)</f>
        <v/>
      </c>
      <c r="D9" s="19" t="n">
        <v>9009</v>
      </c>
      <c r="E9" s="18" t="n">
        <v>483.53456356</v>
      </c>
      <c r="F9" s="20" t="n">
        <v>4.48760489</v>
      </c>
      <c r="G9" s="18" t="n">
        <v>510.04764562</v>
      </c>
      <c r="H9" s="20" t="n">
        <v>3.12079412</v>
      </c>
      <c r="I9" s="18" t="n">
        <v>525.9234298600001</v>
      </c>
      <c r="J9" s="20" t="n">
        <v>2.22238163</v>
      </c>
      <c r="K9" s="18" t="n">
        <v>529.74957451</v>
      </c>
      <c r="L9" s="20" t="n">
        <v>3.17715838</v>
      </c>
      <c r="M9" s="18" t="n">
        <v>398.3811512</v>
      </c>
      <c r="N9" s="20" t="n">
        <v>5.50423922</v>
      </c>
      <c r="O9" s="18" t="s">
        <v>481</v>
      </c>
      <c r="P9" s="20" t="s">
        <v>481</v>
      </c>
      <c r="Q9" s="18" t="s">
        <v>481</v>
      </c>
      <c r="R9" s="20" t="s">
        <v>481</v>
      </c>
      <c r="S9" s="18" t="s">
        <v>481</v>
      </c>
      <c r="T9" s="20" t="s">
        <v>481</v>
      </c>
      <c r="U9" s="18" t="n">
        <v>403.76195594</v>
      </c>
      <c r="V9" s="20" t="n">
        <v>6.85076245</v>
      </c>
    </row>
    <row r="10" spans="1:22">
      <c r="A10" s="15" t="s">
        <v>485</v>
      </c>
      <c r="B10" s="17" t="n">
        <v>20058</v>
      </c>
      <c r="C10" s="18">
        <f>(547.0/B10*100)</f>
        <v/>
      </c>
      <c r="D10" s="19" t="n">
        <v>19511</v>
      </c>
      <c r="E10" s="18" t="n">
        <v>504.89311958</v>
      </c>
      <c r="F10" s="20" t="n">
        <v>3.81459205</v>
      </c>
      <c r="G10" s="18" t="n">
        <v>522.75559113</v>
      </c>
      <c r="H10" s="20" t="n">
        <v>2.8898535</v>
      </c>
      <c r="I10" s="18" t="n">
        <v>536.47480505</v>
      </c>
      <c r="J10" s="20" t="n">
        <v>2.24356918</v>
      </c>
      <c r="K10" s="18" t="n">
        <v>550.34681009</v>
      </c>
      <c r="L10" s="20" t="n">
        <v>2.33519521</v>
      </c>
      <c r="M10" s="18" t="n">
        <v>459.4602787</v>
      </c>
      <c r="N10" s="20" t="n">
        <v>3.87365474</v>
      </c>
      <c r="O10" s="18" t="s">
        <v>481</v>
      </c>
      <c r="P10" s="20" t="s">
        <v>481</v>
      </c>
      <c r="Q10" s="18" t="s">
        <v>481</v>
      </c>
      <c r="R10" s="20" t="s">
        <v>481</v>
      </c>
      <c r="S10" s="18" t="s">
        <v>481</v>
      </c>
      <c r="T10" s="20" t="s">
        <v>481</v>
      </c>
      <c r="U10" s="18" t="n">
        <v>458.64518603</v>
      </c>
      <c r="V10" s="20" t="n">
        <v>8.154993790000001</v>
      </c>
    </row>
    <row r="11" spans="1:22">
      <c r="A11" s="15" t="s">
        <v>486</v>
      </c>
      <c r="B11" s="17" t="n">
        <v>7053</v>
      </c>
      <c r="C11" s="18">
        <f>(98.0/B11*100)</f>
        <v/>
      </c>
      <c r="D11" s="19" t="n">
        <v>6955</v>
      </c>
      <c r="E11" s="18" t="n">
        <v>418.66595294</v>
      </c>
      <c r="F11" s="20" t="n">
        <v>4.25197527</v>
      </c>
      <c r="G11" s="18" t="n">
        <v>445.85374818</v>
      </c>
      <c r="H11" s="20" t="n">
        <v>3.74525679</v>
      </c>
      <c r="I11" s="18" t="n">
        <v>455.83621568</v>
      </c>
      <c r="J11" s="20" t="n">
        <v>3.01799363</v>
      </c>
      <c r="K11" s="18" t="n">
        <v>467.74777016</v>
      </c>
      <c r="L11" s="20" t="n">
        <v>4.25783559</v>
      </c>
      <c r="M11" s="18" t="n">
        <v>407.71243287</v>
      </c>
      <c r="N11" s="20" t="n">
        <v>4.26530566</v>
      </c>
      <c r="O11" s="18" t="s">
        <v>481</v>
      </c>
      <c r="P11" s="20" t="s">
        <v>481</v>
      </c>
      <c r="Q11" s="18" t="s">
        <v>481</v>
      </c>
      <c r="R11" s="20" t="s">
        <v>481</v>
      </c>
      <c r="S11" s="18" t="s">
        <v>481</v>
      </c>
      <c r="T11" s="20" t="s">
        <v>481</v>
      </c>
      <c r="U11" s="18" t="n">
        <v>389.98513284</v>
      </c>
      <c r="V11" s="20" t="n">
        <v>9.297714340000001</v>
      </c>
    </row>
    <row r="12" spans="1:22">
      <c r="A12" s="15" t="s">
        <v>487</v>
      </c>
      <c r="B12" s="17" t="n">
        <v>6894</v>
      </c>
      <c r="C12" s="18">
        <f>(59.0/B12*100)</f>
        <v/>
      </c>
      <c r="D12" s="19" t="n">
        <v>6835</v>
      </c>
      <c r="E12" s="18" t="n">
        <v>455.3152452</v>
      </c>
      <c r="F12" s="20" t="n">
        <v>4.10725944</v>
      </c>
      <c r="G12" s="18" t="n">
        <v>482.16082409</v>
      </c>
      <c r="H12" s="20" t="n">
        <v>3.90383681</v>
      </c>
      <c r="I12" s="18" t="n">
        <v>510.58858283</v>
      </c>
      <c r="J12" s="20" t="n">
        <v>2.79258361</v>
      </c>
      <c r="K12" s="18" t="n">
        <v>513.21617345</v>
      </c>
      <c r="L12" s="20" t="n">
        <v>3.27123927</v>
      </c>
      <c r="M12" s="18" t="n">
        <v>407.24394601</v>
      </c>
      <c r="N12" s="20" t="n">
        <v>6.59279851</v>
      </c>
      <c r="O12" s="18" t="s">
        <v>481</v>
      </c>
      <c r="P12" s="20" t="s">
        <v>481</v>
      </c>
      <c r="Q12" s="18" t="s">
        <v>481</v>
      </c>
      <c r="R12" s="20" t="s">
        <v>481</v>
      </c>
      <c r="S12" s="18" t="s">
        <v>481</v>
      </c>
      <c r="T12" s="20" t="s">
        <v>481</v>
      </c>
      <c r="U12" s="18" t="n">
        <v>388.83696658</v>
      </c>
      <c r="V12" s="20" t="n">
        <v>11.0515195</v>
      </c>
    </row>
    <row r="13" spans="1:22">
      <c r="A13" s="15" t="s">
        <v>488</v>
      </c>
      <c r="B13" s="17" t="n">
        <v>7161</v>
      </c>
      <c r="C13" s="18">
        <f>(139.0/B13*100)</f>
        <v/>
      </c>
      <c r="D13" s="19" t="n">
        <v>7022</v>
      </c>
      <c r="E13" s="18" t="n">
        <v>472.09693024</v>
      </c>
      <c r="F13" s="20" t="n">
        <v>6.06343853</v>
      </c>
      <c r="G13" s="18" t="n">
        <v>496.94510375</v>
      </c>
      <c r="H13" s="20" t="n">
        <v>4.84466621</v>
      </c>
      <c r="I13" s="18" t="n">
        <v>506.11479267</v>
      </c>
      <c r="J13" s="20" t="n">
        <v>2.080014</v>
      </c>
      <c r="K13" s="18" t="n">
        <v>517.34002979</v>
      </c>
      <c r="L13" s="20" t="n">
        <v>3.01060278</v>
      </c>
      <c r="M13" s="18" t="n">
        <v>417.33961469</v>
      </c>
      <c r="N13" s="20" t="n">
        <v>10.06598471</v>
      </c>
      <c r="O13" s="18" t="s">
        <v>481</v>
      </c>
      <c r="P13" s="20" t="s">
        <v>481</v>
      </c>
      <c r="Q13" s="18" t="s">
        <v>481</v>
      </c>
      <c r="R13" s="20" t="s">
        <v>481</v>
      </c>
      <c r="S13" s="18" t="s">
        <v>481</v>
      </c>
      <c r="T13" s="20" t="s">
        <v>481</v>
      </c>
      <c r="U13" s="18" t="n">
        <v>410.18874101</v>
      </c>
      <c r="V13" s="20" t="n">
        <v>11.46035906</v>
      </c>
    </row>
    <row r="14" spans="1:22">
      <c r="A14" s="15" t="s">
        <v>489</v>
      </c>
      <c r="B14" s="17" t="n">
        <v>5587</v>
      </c>
      <c r="C14" s="18">
        <f>(78.0/B14*100)</f>
        <v/>
      </c>
      <c r="D14" s="19" t="n">
        <v>5509</v>
      </c>
      <c r="E14" s="18" t="n">
        <v>490.58721716</v>
      </c>
      <c r="F14" s="20" t="n">
        <v>6.4809771</v>
      </c>
      <c r="G14" s="18" t="n">
        <v>528.1603636900001</v>
      </c>
      <c r="H14" s="20" t="n">
        <v>4.4860405</v>
      </c>
      <c r="I14" s="18" t="n">
        <v>540.84870948</v>
      </c>
      <c r="J14" s="20" t="n">
        <v>2.21318472</v>
      </c>
      <c r="K14" s="18" t="n">
        <v>546.7419025</v>
      </c>
      <c r="L14" s="20" t="n">
        <v>2.8377397</v>
      </c>
      <c r="M14" s="18" t="n">
        <v>442.2239505</v>
      </c>
      <c r="N14" s="20" t="n">
        <v>10.16789313</v>
      </c>
      <c r="O14" s="18" t="s">
        <v>481</v>
      </c>
      <c r="P14" s="20" t="s">
        <v>481</v>
      </c>
      <c r="Q14" s="18" t="s">
        <v>481</v>
      </c>
      <c r="R14" s="20" t="s">
        <v>481</v>
      </c>
      <c r="S14" s="18" t="s">
        <v>481</v>
      </c>
      <c r="T14" s="20" t="s">
        <v>481</v>
      </c>
      <c r="U14" s="18" t="n">
        <v>440.69612358</v>
      </c>
      <c r="V14" s="20" t="n">
        <v>14.70329357</v>
      </c>
    </row>
    <row r="15" spans="1:22">
      <c r="A15" s="15" t="s">
        <v>490</v>
      </c>
      <c r="B15" s="17" t="n">
        <v>5882</v>
      </c>
      <c r="C15" s="18">
        <f>(63.0/B15*100)</f>
        <v/>
      </c>
      <c r="D15" s="19" t="n">
        <v>5819</v>
      </c>
      <c r="E15" s="18" t="n">
        <v>493.09063991</v>
      </c>
      <c r="F15" s="20" t="n">
        <v>6.3214066</v>
      </c>
      <c r="G15" s="18" t="n">
        <v>525.65777445</v>
      </c>
      <c r="H15" s="20" t="n">
        <v>4.04533847</v>
      </c>
      <c r="I15" s="18" t="n">
        <v>539.24800726</v>
      </c>
      <c r="J15" s="20" t="n">
        <v>2.3302197</v>
      </c>
      <c r="K15" s="18" t="n">
        <v>542.00023471</v>
      </c>
      <c r="L15" s="20" t="n">
        <v>3.31549124</v>
      </c>
      <c r="M15" s="18" t="n">
        <v>442.09252147</v>
      </c>
      <c r="N15" s="20" t="n">
        <v>11.12031367</v>
      </c>
      <c r="O15" s="18" t="s">
        <v>481</v>
      </c>
      <c r="P15" s="20" t="s">
        <v>481</v>
      </c>
      <c r="Q15" s="18" t="s">
        <v>481</v>
      </c>
      <c r="R15" s="20" t="s">
        <v>481</v>
      </c>
      <c r="S15" s="18" t="s">
        <v>481</v>
      </c>
      <c r="T15" s="20" t="s">
        <v>481</v>
      </c>
      <c r="U15" s="18" t="n">
        <v>440.27139105</v>
      </c>
      <c r="V15" s="20" t="n">
        <v>10.44802642</v>
      </c>
    </row>
    <row r="16" spans="1:22">
      <c r="A16" s="15" t="s">
        <v>491</v>
      </c>
      <c r="B16" s="17" t="n">
        <v>6108</v>
      </c>
      <c r="C16" s="18">
        <f>(122.0/B16*100)</f>
        <v/>
      </c>
      <c r="D16" s="19" t="n">
        <v>5986</v>
      </c>
      <c r="E16" s="18" t="n">
        <v>472.67651486</v>
      </c>
      <c r="F16" s="20" t="n">
        <v>3.66793618</v>
      </c>
      <c r="G16" s="18" t="n">
        <v>508.87690622</v>
      </c>
      <c r="H16" s="20" t="n">
        <v>2.75214825</v>
      </c>
      <c r="I16" s="18" t="n">
        <v>518.73879507</v>
      </c>
      <c r="J16" s="20" t="n">
        <v>2.60539433</v>
      </c>
      <c r="K16" s="18" t="n">
        <v>517.13043784</v>
      </c>
      <c r="L16" s="20" t="n">
        <v>3.4771077</v>
      </c>
      <c r="M16" s="18" t="n">
        <v>387.14914799</v>
      </c>
      <c r="N16" s="20" t="n">
        <v>6.68985678</v>
      </c>
      <c r="O16" s="18" t="s">
        <v>481</v>
      </c>
      <c r="P16" s="20" t="s">
        <v>481</v>
      </c>
      <c r="Q16" s="18" t="s">
        <v>481</v>
      </c>
      <c r="R16" s="20" t="s">
        <v>481</v>
      </c>
      <c r="S16" s="18" t="s">
        <v>481</v>
      </c>
      <c r="T16" s="20" t="s">
        <v>481</v>
      </c>
      <c r="U16" s="18" t="n">
        <v>385.62538999</v>
      </c>
      <c r="V16" s="20" t="n">
        <v>9.73257104</v>
      </c>
    </row>
    <row r="17" spans="1:22">
      <c r="A17" s="15" t="s">
        <v>492</v>
      </c>
      <c r="B17" s="17" t="n">
        <v>6504</v>
      </c>
      <c r="C17" s="18">
        <f>(1219.0/B17*100)</f>
        <v/>
      </c>
      <c r="D17" s="19" t="n">
        <v>5285</v>
      </c>
      <c r="E17" s="18" t="n">
        <v>484.07173521</v>
      </c>
      <c r="F17" s="20" t="n">
        <v>5.31615815</v>
      </c>
      <c r="G17" s="18" t="n">
        <v>501.58629029</v>
      </c>
      <c r="H17" s="20" t="n">
        <v>4.77264058</v>
      </c>
      <c r="I17" s="18" t="n">
        <v>525.20778808</v>
      </c>
      <c r="J17" s="20" t="n">
        <v>3.4805154</v>
      </c>
      <c r="K17" s="18" t="n">
        <v>540.3623333199999</v>
      </c>
      <c r="L17" s="20" t="n">
        <v>3.9454107</v>
      </c>
      <c r="M17" s="18" t="n">
        <v>421.56457172</v>
      </c>
      <c r="N17" s="20" t="n">
        <v>9.08687791</v>
      </c>
      <c r="O17" s="18" t="s">
        <v>481</v>
      </c>
      <c r="P17" s="20" t="s">
        <v>481</v>
      </c>
      <c r="Q17" s="18" t="s">
        <v>481</v>
      </c>
      <c r="R17" s="20" t="s">
        <v>481</v>
      </c>
      <c r="S17" s="18" t="s">
        <v>481</v>
      </c>
      <c r="T17" s="20" t="s">
        <v>481</v>
      </c>
      <c r="U17" s="18" t="n">
        <v>443.79714417</v>
      </c>
      <c r="V17" s="20" t="n">
        <v>7.34529487</v>
      </c>
    </row>
    <row r="18" spans="1:22">
      <c r="A18" s="15" t="s">
        <v>493</v>
      </c>
      <c r="B18" s="17" t="n">
        <v>5532</v>
      </c>
      <c r="C18" s="18">
        <f>(29.0/B18*100)</f>
        <v/>
      </c>
      <c r="D18" s="19" t="n">
        <v>5503</v>
      </c>
      <c r="E18" s="18" t="n">
        <v>423.30861235</v>
      </c>
      <c r="F18" s="20" t="n">
        <v>5.59947865</v>
      </c>
      <c r="G18" s="18" t="n">
        <v>451.98925258</v>
      </c>
      <c r="H18" s="20" t="n">
        <v>5.31649789</v>
      </c>
      <c r="I18" s="18" t="n">
        <v>470.31557602</v>
      </c>
      <c r="J18" s="20" t="n">
        <v>4.07126348</v>
      </c>
      <c r="K18" s="18" t="n">
        <v>465.07370106</v>
      </c>
      <c r="L18" s="20" t="n">
        <v>4.08920682</v>
      </c>
      <c r="M18" s="18" t="n">
        <v>381.70089157</v>
      </c>
      <c r="N18" s="20" t="n">
        <v>7.56899924</v>
      </c>
      <c r="O18" s="18" t="s">
        <v>481</v>
      </c>
      <c r="P18" s="20" t="s">
        <v>481</v>
      </c>
      <c r="Q18" s="18" t="s">
        <v>481</v>
      </c>
      <c r="R18" s="20" t="s">
        <v>481</v>
      </c>
      <c r="S18" s="18" t="s">
        <v>481</v>
      </c>
      <c r="T18" s="20" t="s">
        <v>481</v>
      </c>
      <c r="U18" s="18" t="n">
        <v>377.60080225</v>
      </c>
      <c r="V18" s="20" t="n">
        <v>10.2787544</v>
      </c>
    </row>
    <row r="19" spans="1:22">
      <c r="A19" s="15" t="s">
        <v>494</v>
      </c>
      <c r="B19" s="17" t="n">
        <v>5658</v>
      </c>
      <c r="C19" s="18">
        <f>(157.0/B19*100)</f>
        <v/>
      </c>
      <c r="D19" s="19" t="n">
        <v>5501</v>
      </c>
      <c r="E19" s="18" t="n">
        <v>439.12315272</v>
      </c>
      <c r="F19" s="20" t="n">
        <v>5.16883197</v>
      </c>
      <c r="G19" s="18" t="n">
        <v>459.32239566</v>
      </c>
      <c r="H19" s="20" t="n">
        <v>4.15003104</v>
      </c>
      <c r="I19" s="18" t="n">
        <v>485.50993524</v>
      </c>
      <c r="J19" s="20" t="n">
        <v>3.1883778</v>
      </c>
      <c r="K19" s="18" t="n">
        <v>498.83982426</v>
      </c>
      <c r="L19" s="20" t="n">
        <v>4.05108393</v>
      </c>
      <c r="M19" s="18" t="n">
        <v>464.53907426</v>
      </c>
      <c r="N19" s="20" t="n">
        <v>8.377987660000001</v>
      </c>
      <c r="O19" s="18" t="s">
        <v>481</v>
      </c>
      <c r="P19" s="20" t="s">
        <v>481</v>
      </c>
      <c r="Q19" s="18" t="s">
        <v>481</v>
      </c>
      <c r="R19" s="20" t="s">
        <v>481</v>
      </c>
      <c r="S19" s="18" t="s">
        <v>481</v>
      </c>
      <c r="T19" s="20" t="s">
        <v>481</v>
      </c>
      <c r="U19" s="18" t="n">
        <v>407.34476622</v>
      </c>
      <c r="V19" s="20" t="n">
        <v>10.77569017</v>
      </c>
    </row>
    <row r="20" spans="1:22">
      <c r="A20" s="15" t="s">
        <v>495</v>
      </c>
      <c r="B20" s="17" t="n">
        <v>3371</v>
      </c>
      <c r="C20" s="18">
        <f>(75.0/B20*100)</f>
        <v/>
      </c>
      <c r="D20" s="19" t="n">
        <v>3296</v>
      </c>
      <c r="E20" s="18" t="n">
        <v>455.24964155</v>
      </c>
      <c r="F20" s="20" t="n">
        <v>7.39773129</v>
      </c>
      <c r="G20" s="18" t="n">
        <v>476.61441646</v>
      </c>
      <c r="H20" s="20" t="n">
        <v>4.7168304</v>
      </c>
      <c r="I20" s="18" t="n">
        <v>482.87428786</v>
      </c>
      <c r="J20" s="20" t="n">
        <v>2.2985476</v>
      </c>
      <c r="K20" s="18" t="n">
        <v>481.93863143</v>
      </c>
      <c r="L20" s="20" t="n">
        <v>3.34148913</v>
      </c>
      <c r="M20" s="18" t="n">
        <v>408.58539143</v>
      </c>
      <c r="N20" s="20" t="n">
        <v>5.78928272</v>
      </c>
      <c r="O20" s="18" t="s">
        <v>481</v>
      </c>
      <c r="P20" s="20" t="s">
        <v>481</v>
      </c>
      <c r="Q20" s="18" t="s">
        <v>481</v>
      </c>
      <c r="R20" s="20" t="s">
        <v>481</v>
      </c>
      <c r="S20" s="18" t="s">
        <v>481</v>
      </c>
      <c r="T20" s="20" t="s">
        <v>481</v>
      </c>
      <c r="U20" s="18" t="n">
        <v>401.01970562</v>
      </c>
      <c r="V20" s="20" t="n">
        <v>18.06647114</v>
      </c>
    </row>
    <row r="21" spans="1:22">
      <c r="A21" s="15" t="s">
        <v>496</v>
      </c>
      <c r="B21" s="17" t="n">
        <v>5741</v>
      </c>
      <c r="C21" s="18">
        <f>(46.0/B21*100)</f>
        <v/>
      </c>
      <c r="D21" s="19" t="n">
        <v>5695</v>
      </c>
      <c r="E21" s="18" t="n">
        <v>484.77053558</v>
      </c>
      <c r="F21" s="20" t="n">
        <v>6.21262083</v>
      </c>
      <c r="G21" s="18" t="n">
        <v>504.26176458</v>
      </c>
      <c r="H21" s="20" t="n">
        <v>3.94661319</v>
      </c>
      <c r="I21" s="18" t="n">
        <v>511.6494111</v>
      </c>
      <c r="J21" s="20" t="n">
        <v>3.22845549</v>
      </c>
      <c r="K21" s="18" t="n">
        <v>514.07844812</v>
      </c>
      <c r="L21" s="20" t="n">
        <v>2.48601886</v>
      </c>
      <c r="M21" s="18" t="n">
        <v>437.82772767</v>
      </c>
      <c r="N21" s="20" t="n">
        <v>5.1450969</v>
      </c>
      <c r="O21" s="18" t="s">
        <v>481</v>
      </c>
      <c r="P21" s="20" t="s">
        <v>481</v>
      </c>
      <c r="Q21" s="18" t="s">
        <v>481</v>
      </c>
      <c r="R21" s="20" t="s">
        <v>481</v>
      </c>
      <c r="S21" s="18" t="s">
        <v>481</v>
      </c>
      <c r="T21" s="20" t="s">
        <v>481</v>
      </c>
      <c r="U21" s="18" t="n">
        <v>455.62351168</v>
      </c>
      <c r="V21" s="20" t="n">
        <v>15.21773332</v>
      </c>
    </row>
    <row r="22" spans="1:22">
      <c r="A22" s="15" t="s">
        <v>497</v>
      </c>
      <c r="B22" s="17" t="n">
        <v>6598</v>
      </c>
      <c r="C22" s="18">
        <f>(35.0/B22*100)</f>
        <v/>
      </c>
      <c r="D22" s="19" t="n">
        <v>6563</v>
      </c>
      <c r="E22" s="18" t="n">
        <v>455.63749851</v>
      </c>
      <c r="F22" s="20" t="n">
        <v>6.6012986</v>
      </c>
      <c r="G22" s="18" t="n">
        <v>454.84087542</v>
      </c>
      <c r="H22" s="20" t="n">
        <v>4.58775171</v>
      </c>
      <c r="I22" s="18" t="n">
        <v>486.65719458</v>
      </c>
      <c r="J22" s="20" t="n">
        <v>3.90570383</v>
      </c>
      <c r="K22" s="18" t="n">
        <v>491.17041485</v>
      </c>
      <c r="L22" s="20" t="n">
        <v>5.39411782</v>
      </c>
      <c r="M22" s="18" t="n">
        <v>407.42830725</v>
      </c>
      <c r="N22" s="20" t="n">
        <v>13.96595916</v>
      </c>
      <c r="O22" s="18" t="s">
        <v>481</v>
      </c>
      <c r="P22" s="20" t="s">
        <v>481</v>
      </c>
      <c r="Q22" s="18" t="n">
        <v>448.28166515</v>
      </c>
      <c r="R22" s="20" t="n">
        <v>8.782882710000001</v>
      </c>
      <c r="S22" s="18" t="s">
        <v>481</v>
      </c>
      <c r="T22" s="20" t="s">
        <v>481</v>
      </c>
      <c r="U22" s="18" t="n">
        <v>358.37298072</v>
      </c>
      <c r="V22" s="20" t="n">
        <v>11.13599661</v>
      </c>
    </row>
    <row r="23" spans="1:22">
      <c r="A23" s="15" t="s">
        <v>498</v>
      </c>
      <c r="B23" s="17" t="n">
        <v>11583</v>
      </c>
      <c r="C23" s="18">
        <f>(230.0/B23*100)</f>
        <v/>
      </c>
      <c r="D23" s="19" t="n">
        <v>11353</v>
      </c>
      <c r="E23" s="18" t="n">
        <v>450.77889301</v>
      </c>
      <c r="F23" s="20" t="n">
        <v>4.67848782</v>
      </c>
      <c r="G23" s="18" t="n">
        <v>472.29683504</v>
      </c>
      <c r="H23" s="20" t="n">
        <v>3.80895474</v>
      </c>
      <c r="I23" s="18" t="n">
        <v>489.24610511</v>
      </c>
      <c r="J23" s="20" t="n">
        <v>2.8997162</v>
      </c>
      <c r="K23" s="18" t="n">
        <v>497.17669993</v>
      </c>
      <c r="L23" s="20" t="n">
        <v>3.60483457</v>
      </c>
      <c r="M23" s="18" t="n">
        <v>437.87034305</v>
      </c>
      <c r="N23" s="20" t="n">
        <v>5.22144945</v>
      </c>
      <c r="O23" s="18" t="s">
        <v>481</v>
      </c>
      <c r="P23" s="20" t="s">
        <v>481</v>
      </c>
      <c r="Q23" s="18" t="s">
        <v>481</v>
      </c>
      <c r="R23" s="20" t="s">
        <v>481</v>
      </c>
      <c r="S23" s="18" t="s">
        <v>481</v>
      </c>
      <c r="T23" s="20" t="s">
        <v>481</v>
      </c>
      <c r="U23" s="18" t="n">
        <v>408.17670195</v>
      </c>
      <c r="V23" s="20" t="n">
        <v>9.896026969999999</v>
      </c>
    </row>
    <row r="24" spans="1:22">
      <c r="A24" s="15" t="s">
        <v>499</v>
      </c>
      <c r="B24" s="17" t="n">
        <v>6647</v>
      </c>
      <c r="C24" s="18">
        <f>(7.0/B24*100)</f>
        <v/>
      </c>
      <c r="D24" s="19" t="n">
        <v>6640</v>
      </c>
      <c r="E24" s="18" t="n">
        <v>464.70040175</v>
      </c>
      <c r="F24" s="20" t="n">
        <v>8.369888489999999</v>
      </c>
      <c r="G24" s="18" t="n">
        <v>498.23085978</v>
      </c>
      <c r="H24" s="20" t="n">
        <v>6.19886244</v>
      </c>
      <c r="I24" s="18" t="n">
        <v>529.18067092</v>
      </c>
      <c r="J24" s="20" t="n">
        <v>3.36160262</v>
      </c>
      <c r="K24" s="18" t="n">
        <v>553.36359873</v>
      </c>
      <c r="L24" s="20" t="n">
        <v>3.21319333</v>
      </c>
      <c r="M24" s="18" t="n">
        <v>486.12605385</v>
      </c>
      <c r="N24" s="20" t="n">
        <v>15.32000093</v>
      </c>
      <c r="O24" s="18" t="s">
        <v>481</v>
      </c>
      <c r="P24" s="20" t="s">
        <v>481</v>
      </c>
      <c r="Q24" s="18" t="s">
        <v>481</v>
      </c>
      <c r="R24" s="20" t="s">
        <v>481</v>
      </c>
      <c r="S24" s="18" t="s">
        <v>481</v>
      </c>
      <c r="T24" s="20" t="s">
        <v>481</v>
      </c>
      <c r="U24" s="18" t="n">
        <v>483.437807</v>
      </c>
      <c r="V24" s="20" t="n">
        <v>19.74565739</v>
      </c>
    </row>
    <row r="25" spans="1:22">
      <c r="A25" s="15" t="s">
        <v>500</v>
      </c>
      <c r="B25" s="17" t="n">
        <v>5581</v>
      </c>
      <c r="C25" s="18">
        <f>(25.0/B25*100)</f>
        <v/>
      </c>
      <c r="D25" s="19" t="n">
        <v>5556</v>
      </c>
      <c r="E25" s="18" t="n">
        <v>498.27475132</v>
      </c>
      <c r="F25" s="20" t="n">
        <v>13.08084945</v>
      </c>
      <c r="G25" s="18" t="n">
        <v>505.32278417</v>
      </c>
      <c r="H25" s="20" t="n">
        <v>6.37077983</v>
      </c>
      <c r="I25" s="18" t="n">
        <v>520.9618179</v>
      </c>
      <c r="J25" s="20" t="n">
        <v>3.36125389</v>
      </c>
      <c r="K25" s="18" t="n">
        <v>528.24485774</v>
      </c>
      <c r="L25" s="20" t="n">
        <v>3.72115835</v>
      </c>
      <c r="M25" s="18" t="n">
        <v>429.87203302</v>
      </c>
      <c r="N25" s="20" t="n">
        <v>5.01052425</v>
      </c>
      <c r="O25" s="18" t="s">
        <v>481</v>
      </c>
      <c r="P25" s="20" t="s">
        <v>481</v>
      </c>
      <c r="Q25" s="18" t="s">
        <v>481</v>
      </c>
      <c r="R25" s="20" t="s">
        <v>481</v>
      </c>
      <c r="S25" s="18" t="s">
        <v>481</v>
      </c>
      <c r="T25" s="20" t="s">
        <v>481</v>
      </c>
      <c r="U25" s="18" t="n">
        <v>518.20185484</v>
      </c>
      <c r="V25" s="20" t="n">
        <v>25.03571453</v>
      </c>
    </row>
    <row r="26" spans="1:22">
      <c r="A26" s="15" t="s">
        <v>501</v>
      </c>
      <c r="B26" s="17" t="n">
        <v>4869</v>
      </c>
      <c r="C26" s="18">
        <f>(53.0/B26*100)</f>
        <v/>
      </c>
      <c r="D26" s="19" t="n">
        <v>4816</v>
      </c>
      <c r="E26" s="18" t="n">
        <v>451.96998024</v>
      </c>
      <c r="F26" s="20" t="n">
        <v>5.95049499</v>
      </c>
      <c r="G26" s="18" t="n">
        <v>482.52533248</v>
      </c>
      <c r="H26" s="20" t="n">
        <v>3.66595143</v>
      </c>
      <c r="I26" s="18" t="n">
        <v>498.93552681</v>
      </c>
      <c r="J26" s="20" t="n">
        <v>2.0833323</v>
      </c>
      <c r="K26" s="18" t="n">
        <v>503.36192871</v>
      </c>
      <c r="L26" s="20" t="n">
        <v>2.57515123</v>
      </c>
      <c r="M26" s="18" t="n">
        <v>453.17995147</v>
      </c>
      <c r="N26" s="20" t="n">
        <v>6.03698686</v>
      </c>
      <c r="O26" s="18" t="s">
        <v>481</v>
      </c>
      <c r="P26" s="20" t="s">
        <v>481</v>
      </c>
      <c r="Q26" s="18" t="s">
        <v>481</v>
      </c>
      <c r="R26" s="20" t="s">
        <v>481</v>
      </c>
      <c r="S26" s="18" t="s">
        <v>481</v>
      </c>
      <c r="T26" s="20" t="s">
        <v>481</v>
      </c>
      <c r="U26" s="18" t="n">
        <v>413.25186263</v>
      </c>
      <c r="V26" s="20" t="n">
        <v>13.33064633</v>
      </c>
    </row>
    <row r="27" spans="1:22">
      <c r="A27" s="15" t="s">
        <v>502</v>
      </c>
      <c r="B27" s="17" t="n">
        <v>5299</v>
      </c>
      <c r="C27" s="18">
        <f>(52.0/B27*100)</f>
        <v/>
      </c>
      <c r="D27" s="19" t="n">
        <v>5247</v>
      </c>
      <c r="E27" s="18" t="n">
        <v>455.6916002</v>
      </c>
      <c r="F27" s="20" t="n">
        <v>3.47105106</v>
      </c>
      <c r="G27" s="18" t="n">
        <v>476.24622181</v>
      </c>
      <c r="H27" s="20" t="n">
        <v>3.13627449</v>
      </c>
      <c r="I27" s="18" t="n">
        <v>500.75073788</v>
      </c>
      <c r="J27" s="20" t="n">
        <v>2.54022024</v>
      </c>
      <c r="K27" s="18" t="n">
        <v>511.0609356</v>
      </c>
      <c r="L27" s="20" t="n">
        <v>2.59678032</v>
      </c>
      <c r="M27" s="18" t="n">
        <v>418.40895501</v>
      </c>
      <c r="N27" s="20" t="n">
        <v>3.29090457</v>
      </c>
      <c r="O27" s="18" t="s">
        <v>481</v>
      </c>
      <c r="P27" s="20" t="s">
        <v>481</v>
      </c>
      <c r="Q27" s="18" t="s">
        <v>481</v>
      </c>
      <c r="R27" s="20" t="s">
        <v>481</v>
      </c>
      <c r="S27" s="18" t="s">
        <v>481</v>
      </c>
      <c r="T27" s="20" t="s">
        <v>481</v>
      </c>
      <c r="U27" s="18" t="n">
        <v>398.90310084</v>
      </c>
      <c r="V27" s="20" t="n">
        <v>8.14352206</v>
      </c>
    </row>
    <row r="28" spans="1:22">
      <c r="A28" s="15" t="s">
        <v>503</v>
      </c>
      <c r="B28" s="17" t="n">
        <v>7568</v>
      </c>
      <c r="C28" s="18">
        <f>(179.0/B28*100)</f>
        <v/>
      </c>
      <c r="D28" s="19" t="n">
        <v>7389</v>
      </c>
      <c r="E28" s="18" t="n">
        <v>398.47957251</v>
      </c>
      <c r="F28" s="20" t="n">
        <v>5.19067608</v>
      </c>
      <c r="G28" s="18" t="n">
        <v>419.7955884</v>
      </c>
      <c r="H28" s="20" t="n">
        <v>3.07840085</v>
      </c>
      <c r="I28" s="18" t="n">
        <v>421.003463</v>
      </c>
      <c r="J28" s="20" t="n">
        <v>2.39945741</v>
      </c>
      <c r="K28" s="18" t="n">
        <v>416.93231603</v>
      </c>
      <c r="L28" s="20" t="n">
        <v>2.72608661</v>
      </c>
      <c r="M28" s="18" t="n">
        <v>420.93356818</v>
      </c>
      <c r="N28" s="20" t="n">
        <v>11.19336795</v>
      </c>
      <c r="O28" s="18" t="s">
        <v>481</v>
      </c>
      <c r="P28" s="20" t="s">
        <v>481</v>
      </c>
      <c r="Q28" s="18" t="s">
        <v>481</v>
      </c>
      <c r="R28" s="20" t="s">
        <v>481</v>
      </c>
      <c r="S28" s="18" t="s">
        <v>481</v>
      </c>
      <c r="T28" s="20" t="s">
        <v>481</v>
      </c>
      <c r="U28" s="18" t="n">
        <v>371.84512725</v>
      </c>
      <c r="V28" s="20" t="n">
        <v>7.41020879</v>
      </c>
    </row>
    <row r="29" spans="1:22">
      <c r="A29" s="15" t="s">
        <v>504</v>
      </c>
      <c r="B29" s="17" t="n">
        <v>5385</v>
      </c>
      <c r="C29" s="18">
        <f>(30.0/B29*100)</f>
        <v/>
      </c>
      <c r="D29" s="19" t="n">
        <v>5355</v>
      </c>
      <c r="E29" s="18" t="n">
        <v>484.09317733</v>
      </c>
      <c r="F29" s="20" t="n">
        <v>5.30085919</v>
      </c>
      <c r="G29" s="18" t="n">
        <v>516.91809389</v>
      </c>
      <c r="H29" s="20" t="n">
        <v>3.67884943</v>
      </c>
      <c r="I29" s="18" t="n">
        <v>519.20942858</v>
      </c>
      <c r="J29" s="20" t="n">
        <v>2.75163449</v>
      </c>
      <c r="K29" s="18" t="n">
        <v>498.86834207</v>
      </c>
      <c r="L29" s="20" t="n">
        <v>4.69752415</v>
      </c>
      <c r="M29" s="18" t="n">
        <v>493.84777481</v>
      </c>
      <c r="N29" s="20" t="n">
        <v>4.79600299</v>
      </c>
      <c r="O29" s="18" t="s">
        <v>481</v>
      </c>
      <c r="P29" s="20" t="s">
        <v>481</v>
      </c>
      <c r="Q29" s="18" t="s">
        <v>481</v>
      </c>
      <c r="R29" s="20" t="s">
        <v>481</v>
      </c>
      <c r="S29" s="18" t="s">
        <v>481</v>
      </c>
      <c r="T29" s="20" t="s">
        <v>481</v>
      </c>
      <c r="U29" s="18" t="n">
        <v>429.15705937</v>
      </c>
      <c r="V29" s="20" t="n">
        <v>16.12582313</v>
      </c>
    </row>
    <row r="30" spans="1:22">
      <c r="A30" s="15" t="s">
        <v>505</v>
      </c>
      <c r="B30" s="17" t="n">
        <v>4520</v>
      </c>
      <c r="C30" s="18">
        <f>(144.0/B30*100)</f>
        <v/>
      </c>
      <c r="D30" s="19" t="n">
        <v>4376</v>
      </c>
      <c r="E30" s="18" t="n">
        <v>494.62614112</v>
      </c>
      <c r="F30" s="20" t="n">
        <v>5.40073336</v>
      </c>
      <c r="G30" s="18" t="n">
        <v>510.04187177</v>
      </c>
      <c r="H30" s="20" t="n">
        <v>4.35264678</v>
      </c>
      <c r="I30" s="18" t="n">
        <v>528.4994587800001</v>
      </c>
      <c r="J30" s="20" t="n">
        <v>3.15928646</v>
      </c>
      <c r="K30" s="18" t="n">
        <v>543.62292255</v>
      </c>
      <c r="L30" s="20" t="n">
        <v>3.23399649</v>
      </c>
      <c r="M30" s="18" t="n">
        <v>420.79775038</v>
      </c>
      <c r="N30" s="20" t="n">
        <v>5.72172312</v>
      </c>
      <c r="O30" s="18" t="s">
        <v>481</v>
      </c>
      <c r="P30" s="20" t="s">
        <v>481</v>
      </c>
      <c r="Q30" s="18" t="s">
        <v>481</v>
      </c>
      <c r="R30" s="20" t="s">
        <v>481</v>
      </c>
      <c r="S30" s="18" t="s">
        <v>481</v>
      </c>
      <c r="T30" s="20" t="s">
        <v>481</v>
      </c>
      <c r="U30" s="18" t="n">
        <v>436.55206921</v>
      </c>
      <c r="V30" s="20" t="n">
        <v>12.89095888</v>
      </c>
    </row>
    <row r="31" spans="1:22">
      <c r="A31" s="15" t="s">
        <v>506</v>
      </c>
      <c r="B31" s="17" t="n">
        <v>5456</v>
      </c>
      <c r="C31" s="18">
        <f>(135.0/B31*100)</f>
        <v/>
      </c>
      <c r="D31" s="19" t="n">
        <v>5321</v>
      </c>
      <c r="E31" s="18" t="n">
        <v>456.74812025</v>
      </c>
      <c r="F31" s="20" t="n">
        <v>6.25776261</v>
      </c>
      <c r="G31" s="18" t="n">
        <v>495.8471829</v>
      </c>
      <c r="H31" s="20" t="n">
        <v>3.73800263</v>
      </c>
      <c r="I31" s="18" t="n">
        <v>508.0730159</v>
      </c>
      <c r="J31" s="20" t="n">
        <v>2.64544014</v>
      </c>
      <c r="K31" s="18" t="n">
        <v>506.6433044</v>
      </c>
      <c r="L31" s="20" t="n">
        <v>3.37448268</v>
      </c>
      <c r="M31" s="18" t="s">
        <v>481</v>
      </c>
      <c r="N31" s="20" t="s">
        <v>481</v>
      </c>
      <c r="O31" s="18" t="s">
        <v>481</v>
      </c>
      <c r="P31" s="20" t="s">
        <v>481</v>
      </c>
      <c r="Q31" s="18" t="s">
        <v>481</v>
      </c>
      <c r="R31" s="20" t="s">
        <v>481</v>
      </c>
      <c r="S31" s="18" t="s">
        <v>481</v>
      </c>
      <c r="T31" s="20" t="s">
        <v>481</v>
      </c>
      <c r="U31" s="18" t="n">
        <v>405.54606106</v>
      </c>
      <c r="V31" s="20" t="n">
        <v>7.5211433</v>
      </c>
    </row>
    <row r="32" spans="1:22">
      <c r="A32" s="15" t="s">
        <v>507</v>
      </c>
      <c r="B32" s="17" t="n">
        <v>4478</v>
      </c>
      <c r="C32" s="18">
        <f>(6.0/B32*100)</f>
        <v/>
      </c>
      <c r="D32" s="19" t="n">
        <v>4472</v>
      </c>
      <c r="E32" s="18" t="n">
        <v>469.5867724</v>
      </c>
      <c r="F32" s="20" t="n">
        <v>6.06823745</v>
      </c>
      <c r="G32" s="18" t="n">
        <v>489.50401175</v>
      </c>
      <c r="H32" s="20" t="n">
        <v>3.94289775</v>
      </c>
      <c r="I32" s="18" t="n">
        <v>513.05965598</v>
      </c>
      <c r="J32" s="20" t="n">
        <v>2.77943346</v>
      </c>
      <c r="K32" s="18" t="n">
        <v>506.46246711</v>
      </c>
      <c r="L32" s="20" t="n">
        <v>3.60696131</v>
      </c>
      <c r="M32" s="18" t="n">
        <v>412.90383158</v>
      </c>
      <c r="N32" s="20" t="n">
        <v>11.66737955</v>
      </c>
      <c r="O32" s="18" t="s">
        <v>481</v>
      </c>
      <c r="P32" s="20" t="s">
        <v>481</v>
      </c>
      <c r="Q32" s="18" t="s">
        <v>481</v>
      </c>
      <c r="R32" s="20" t="s">
        <v>481</v>
      </c>
      <c r="S32" s="18" t="s">
        <v>481</v>
      </c>
      <c r="T32" s="20" t="s">
        <v>481</v>
      </c>
      <c r="U32" s="18" t="n">
        <v>423.89684623</v>
      </c>
      <c r="V32" s="20" t="n">
        <v>18.01352286</v>
      </c>
    </row>
    <row r="33" spans="1:22">
      <c r="A33" s="15" t="s">
        <v>508</v>
      </c>
      <c r="B33" s="17" t="n">
        <v>7325</v>
      </c>
      <c r="C33" s="18">
        <f>(78.0/B33*100)</f>
        <v/>
      </c>
      <c r="D33" s="19" t="n">
        <v>7247</v>
      </c>
      <c r="E33" s="18" t="n">
        <v>472.39034566</v>
      </c>
      <c r="F33" s="20" t="n">
        <v>6.43766466</v>
      </c>
      <c r="G33" s="18" t="n">
        <v>493.75687567</v>
      </c>
      <c r="H33" s="20" t="n">
        <v>5.20015819</v>
      </c>
      <c r="I33" s="18" t="n">
        <v>509.65552626</v>
      </c>
      <c r="J33" s="20" t="n">
        <v>3.47079989</v>
      </c>
      <c r="K33" s="18" t="n">
        <v>515.22499117</v>
      </c>
      <c r="L33" s="20" t="n">
        <v>3.39614085</v>
      </c>
      <c r="M33" s="18" t="n">
        <v>493.26536346</v>
      </c>
      <c r="N33" s="20" t="n">
        <v>2.74241819</v>
      </c>
      <c r="O33" s="18" t="s">
        <v>481</v>
      </c>
      <c r="P33" s="20" t="s">
        <v>481</v>
      </c>
      <c r="Q33" s="18" t="s">
        <v>481</v>
      </c>
      <c r="R33" s="20" t="s">
        <v>481</v>
      </c>
      <c r="S33" s="18" t="s">
        <v>481</v>
      </c>
      <c r="T33" s="20" t="s">
        <v>481</v>
      </c>
      <c r="U33" s="18" t="n">
        <v>443.15165677</v>
      </c>
      <c r="V33" s="20" t="n">
        <v>10.9028629</v>
      </c>
    </row>
    <row r="34" spans="1:22">
      <c r="A34" s="15" t="s">
        <v>509</v>
      </c>
      <c r="B34" s="17" t="n">
        <v>6350</v>
      </c>
      <c r="C34" s="18">
        <f>(94.0/B34*100)</f>
        <v/>
      </c>
      <c r="D34" s="19" t="n">
        <v>6256</v>
      </c>
      <c r="E34" s="18" t="n">
        <v>421.19381882</v>
      </c>
      <c r="F34" s="20" t="n">
        <v>5.533541</v>
      </c>
      <c r="G34" s="18" t="n">
        <v>454.30668409</v>
      </c>
      <c r="H34" s="20" t="n">
        <v>3.56992289</v>
      </c>
      <c r="I34" s="18" t="n">
        <v>479.67863322</v>
      </c>
      <c r="J34" s="20" t="n">
        <v>3.03884581</v>
      </c>
      <c r="K34" s="18" t="n">
        <v>485.54350636</v>
      </c>
      <c r="L34" s="20" t="n">
        <v>3.39387663</v>
      </c>
      <c r="M34" s="18" t="n">
        <v>414.13782789</v>
      </c>
      <c r="N34" s="20" t="n">
        <v>11.41550076</v>
      </c>
      <c r="O34" s="18" t="s">
        <v>481</v>
      </c>
      <c r="P34" s="20" t="s">
        <v>481</v>
      </c>
      <c r="Q34" s="18" t="s">
        <v>481</v>
      </c>
      <c r="R34" s="20" t="s">
        <v>481</v>
      </c>
      <c r="S34" s="18" t="s">
        <v>481</v>
      </c>
      <c r="T34" s="20" t="s">
        <v>481</v>
      </c>
      <c r="U34" s="18" t="n">
        <v>349.34474235</v>
      </c>
      <c r="V34" s="20" t="n">
        <v>9.35950461</v>
      </c>
    </row>
    <row r="35" spans="1:22">
      <c r="A35" s="15" t="s">
        <v>510</v>
      </c>
      <c r="B35" s="17" t="n">
        <v>6406</v>
      </c>
      <c r="C35" s="18">
        <f>(50.0/B35*100)</f>
        <v/>
      </c>
      <c r="D35" s="19" t="n">
        <v>6356</v>
      </c>
      <c r="E35" s="18" t="n">
        <v>473.96815225</v>
      </c>
      <c r="F35" s="20" t="n">
        <v>7.24667754</v>
      </c>
      <c r="G35" s="18" t="n">
        <v>497.7434112</v>
      </c>
      <c r="H35" s="20" t="n">
        <v>5.00224625</v>
      </c>
      <c r="I35" s="18" t="n">
        <v>512.24963924</v>
      </c>
      <c r="J35" s="20" t="n">
        <v>4.03953415</v>
      </c>
      <c r="K35" s="18" t="n">
        <v>518.91271855</v>
      </c>
      <c r="L35" s="20" t="n">
        <v>4.72862084</v>
      </c>
      <c r="M35" s="18" t="n">
        <v>517.72546076</v>
      </c>
      <c r="N35" s="20" t="n">
        <v>1.68854854</v>
      </c>
      <c r="O35" s="18" t="s">
        <v>481</v>
      </c>
      <c r="P35" s="20" t="s">
        <v>481</v>
      </c>
      <c r="Q35" s="18" t="s">
        <v>481</v>
      </c>
      <c r="R35" s="20" t="s">
        <v>481</v>
      </c>
      <c r="S35" s="18" t="s">
        <v>481</v>
      </c>
      <c r="T35" s="20" t="s">
        <v>481</v>
      </c>
      <c r="U35" s="18" t="n">
        <v>435.15416434</v>
      </c>
      <c r="V35" s="20" t="n">
        <v>18.36284522</v>
      </c>
    </row>
    <row r="36" spans="1:22">
      <c r="A36" s="15" t="s">
        <v>511</v>
      </c>
      <c r="B36" s="17" t="n">
        <v>6736</v>
      </c>
      <c r="C36" s="18">
        <f>(41.0/B36*100)</f>
        <v/>
      </c>
      <c r="D36" s="19" t="n">
        <v>6695</v>
      </c>
      <c r="E36" s="18" t="n">
        <v>474.96314294</v>
      </c>
      <c r="F36" s="20" t="n">
        <v>4.86797344</v>
      </c>
      <c r="G36" s="18" t="n">
        <v>490.331443</v>
      </c>
      <c r="H36" s="20" t="n">
        <v>3.46597116</v>
      </c>
      <c r="I36" s="18" t="n">
        <v>502.64244133</v>
      </c>
      <c r="J36" s="20" t="n">
        <v>2.7248806</v>
      </c>
      <c r="K36" s="18" t="n">
        <v>506.50141632</v>
      </c>
      <c r="L36" s="20" t="n">
        <v>3.18448067</v>
      </c>
      <c r="M36" s="18" t="n">
        <v>471.48512785</v>
      </c>
      <c r="N36" s="20" t="n">
        <v>3.1941669</v>
      </c>
      <c r="O36" s="18" t="s">
        <v>481</v>
      </c>
      <c r="P36" s="20" t="s">
        <v>481</v>
      </c>
      <c r="Q36" s="18" t="s">
        <v>481</v>
      </c>
      <c r="R36" s="20" t="s">
        <v>481</v>
      </c>
      <c r="S36" s="18" t="s">
        <v>481</v>
      </c>
      <c r="T36" s="20" t="s">
        <v>481</v>
      </c>
      <c r="U36" s="18" t="n">
        <v>432.15538799</v>
      </c>
      <c r="V36" s="20" t="n">
        <v>11.12046097</v>
      </c>
    </row>
    <row r="37" spans="1:22">
      <c r="A37" s="15" t="s">
        <v>512</v>
      </c>
      <c r="B37" s="17" t="n">
        <v>5458</v>
      </c>
      <c r="C37" s="18">
        <f>(86.0/B37*100)</f>
        <v/>
      </c>
      <c r="D37" s="19" t="n">
        <v>5372</v>
      </c>
      <c r="E37" s="18" t="n">
        <v>463.03747593</v>
      </c>
      <c r="F37" s="20" t="n">
        <v>5.34990623</v>
      </c>
      <c r="G37" s="18" t="n">
        <v>490.8267385</v>
      </c>
      <c r="H37" s="20" t="n">
        <v>4.658744</v>
      </c>
      <c r="I37" s="18" t="n">
        <v>505.4472525</v>
      </c>
      <c r="J37" s="20" t="n">
        <v>3.26316626</v>
      </c>
      <c r="K37" s="18" t="n">
        <v>511.19683544</v>
      </c>
      <c r="L37" s="20" t="n">
        <v>4.45911977</v>
      </c>
      <c r="M37" s="18" t="n">
        <v>390.41637664</v>
      </c>
      <c r="N37" s="20" t="n">
        <v>7.93034407</v>
      </c>
      <c r="O37" s="18" t="s">
        <v>481</v>
      </c>
      <c r="P37" s="20" t="s">
        <v>481</v>
      </c>
      <c r="Q37" s="18" t="s">
        <v>481</v>
      </c>
      <c r="R37" s="20" t="s">
        <v>481</v>
      </c>
      <c r="S37" s="18" t="s">
        <v>481</v>
      </c>
      <c r="T37" s="20" t="s">
        <v>481</v>
      </c>
      <c r="U37" s="18" t="n">
        <v>389.89866595</v>
      </c>
      <c r="V37" s="20" t="n">
        <v>10.51645146</v>
      </c>
    </row>
    <row r="38" spans="1:22">
      <c r="A38" s="15" t="s">
        <v>513</v>
      </c>
      <c r="B38" s="17" t="n">
        <v>5860</v>
      </c>
      <c r="C38" s="18">
        <f>(20.0/B38*100)</f>
        <v/>
      </c>
      <c r="D38" s="19" t="n">
        <v>5840</v>
      </c>
      <c r="E38" s="18" t="n">
        <v>474.36945756</v>
      </c>
      <c r="F38" s="20" t="n">
        <v>5.81293499</v>
      </c>
      <c r="G38" s="18" t="n">
        <v>501.00175154</v>
      </c>
      <c r="H38" s="20" t="n">
        <v>5.14526008</v>
      </c>
      <c r="I38" s="18" t="n">
        <v>512.586024</v>
      </c>
      <c r="J38" s="20" t="n">
        <v>3.59619655</v>
      </c>
      <c r="K38" s="18" t="n">
        <v>530.36232996</v>
      </c>
      <c r="L38" s="20" t="n">
        <v>3.6398325</v>
      </c>
      <c r="M38" s="18" t="n">
        <v>464.66093895</v>
      </c>
      <c r="N38" s="20" t="n">
        <v>6.12978698</v>
      </c>
      <c r="O38" s="18" t="s">
        <v>481</v>
      </c>
      <c r="P38" s="20" t="s">
        <v>481</v>
      </c>
      <c r="Q38" s="18" t="s">
        <v>481</v>
      </c>
      <c r="R38" s="20" t="s">
        <v>481</v>
      </c>
      <c r="S38" s="18" t="s">
        <v>481</v>
      </c>
      <c r="T38" s="20" t="s">
        <v>481</v>
      </c>
      <c r="U38" s="18" t="n">
        <v>432.39029836</v>
      </c>
      <c r="V38" s="20" t="n">
        <v>9.80458771</v>
      </c>
    </row>
    <row r="39" spans="1:22">
      <c r="A39" s="15" t="s">
        <v>514</v>
      </c>
      <c r="B39" s="17" t="n">
        <v>5895</v>
      </c>
      <c r="C39" s="18">
        <f>(33.0/B39*100)</f>
        <v/>
      </c>
      <c r="D39" s="19" t="n">
        <v>5862</v>
      </c>
      <c r="E39" s="18" t="n">
        <v>407.23206128</v>
      </c>
      <c r="F39" s="20" t="n">
        <v>5.80244608</v>
      </c>
      <c r="G39" s="18" t="n">
        <v>432.11451566</v>
      </c>
      <c r="H39" s="20" t="n">
        <v>4.9170812</v>
      </c>
      <c r="I39" s="18" t="n">
        <v>432.67395568</v>
      </c>
      <c r="J39" s="20" t="n">
        <v>4.20482852</v>
      </c>
      <c r="K39" s="18" t="n">
        <v>438.63272254</v>
      </c>
      <c r="L39" s="20" t="n">
        <v>5.60212468</v>
      </c>
      <c r="M39" s="18" t="n">
        <v>385.47949857</v>
      </c>
      <c r="N39" s="20" t="n">
        <v>4.83386138</v>
      </c>
      <c r="O39" s="18" t="s">
        <v>481</v>
      </c>
      <c r="P39" s="20" t="s">
        <v>481</v>
      </c>
      <c r="Q39" s="18" t="s">
        <v>481</v>
      </c>
      <c r="R39" s="20" t="s">
        <v>481</v>
      </c>
      <c r="S39" s="18" t="s">
        <v>481</v>
      </c>
      <c r="T39" s="20" t="s">
        <v>481</v>
      </c>
      <c r="U39" s="18" t="n">
        <v>361.42835749</v>
      </c>
      <c r="V39" s="20" t="n">
        <v>8.807571810000001</v>
      </c>
    </row>
    <row r="40" spans="1:22">
      <c r="A40" s="15" t="s">
        <v>515</v>
      </c>
      <c r="B40" s="17" t="n">
        <v>14157</v>
      </c>
      <c r="C40" s="18">
        <f>(352.0/B40*100)</f>
        <v/>
      </c>
      <c r="D40" s="19" t="n">
        <v>13805</v>
      </c>
      <c r="E40" s="18" t="n">
        <v>461.55879255</v>
      </c>
      <c r="F40" s="20" t="n">
        <v>5.18901571</v>
      </c>
      <c r="G40" s="18" t="n">
        <v>497.3776487</v>
      </c>
      <c r="H40" s="20" t="n">
        <v>4.4202871</v>
      </c>
      <c r="I40" s="18" t="n">
        <v>517.33592651</v>
      </c>
      <c r="J40" s="20" t="n">
        <v>3.03453491</v>
      </c>
      <c r="K40" s="18" t="n">
        <v>536.5876671</v>
      </c>
      <c r="L40" s="20" t="n">
        <v>3.58259884</v>
      </c>
      <c r="M40" s="18" t="n">
        <v>416.91840949</v>
      </c>
      <c r="N40" s="20" t="n">
        <v>5.41821047</v>
      </c>
      <c r="O40" s="18" t="s">
        <v>481</v>
      </c>
      <c r="P40" s="20" t="s">
        <v>481</v>
      </c>
      <c r="Q40" s="18" t="s">
        <v>481</v>
      </c>
      <c r="R40" s="20" t="s">
        <v>481</v>
      </c>
      <c r="S40" s="18" t="s">
        <v>481</v>
      </c>
      <c r="T40" s="20" t="s">
        <v>481</v>
      </c>
      <c r="U40" s="18" t="n">
        <v>413.45539595</v>
      </c>
      <c r="V40" s="20" t="n">
        <v>10.63719192</v>
      </c>
    </row>
    <row r="41" spans="1:22">
      <c r="A41" s="15" t="s">
        <v>516</v>
      </c>
      <c r="B41" s="17" t="n">
        <v>5712</v>
      </c>
      <c r="C41" s="18">
        <f>(49.0/B41*100)</f>
        <v/>
      </c>
      <c r="D41" s="19" t="n">
        <v>5663</v>
      </c>
      <c r="E41" s="18" t="n">
        <v>441.28273847</v>
      </c>
      <c r="F41" s="20" t="n">
        <v>6.03108835</v>
      </c>
      <c r="G41" s="18" t="n">
        <v>466.39146334</v>
      </c>
      <c r="H41" s="20" t="n">
        <v>4.79706243</v>
      </c>
      <c r="I41" s="18" t="n">
        <v>496.83107296</v>
      </c>
      <c r="J41" s="20" t="n">
        <v>3.52989628</v>
      </c>
      <c r="K41" s="18" t="n">
        <v>522.4133199</v>
      </c>
      <c r="L41" s="20" t="n">
        <v>3.28528764</v>
      </c>
      <c r="M41" s="18" t="n">
        <v>459.44925532</v>
      </c>
      <c r="N41" s="20" t="n">
        <v>6.97383659</v>
      </c>
      <c r="O41" s="18" t="s">
        <v>481</v>
      </c>
      <c r="P41" s="20" t="s">
        <v>481</v>
      </c>
      <c r="Q41" s="18" t="s">
        <v>481</v>
      </c>
      <c r="R41" s="20" t="s">
        <v>481</v>
      </c>
      <c r="S41" s="18" t="s">
        <v>481</v>
      </c>
      <c r="T41" s="20" t="s">
        <v>481</v>
      </c>
      <c r="U41" s="18" t="n">
        <v>434.64891734</v>
      </c>
      <c r="V41" s="20" t="n">
        <v>15.40347064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366.03846325</v>
      </c>
      <c r="F45" s="20" t="n">
        <v>3.99374502</v>
      </c>
      <c r="G45" s="18" t="n">
        <v>372.6790833</v>
      </c>
      <c r="H45" s="20" t="n">
        <v>3.65910023</v>
      </c>
      <c r="I45" s="18" t="n">
        <v>381.13673915</v>
      </c>
      <c r="J45" s="20" t="n">
        <v>3.39678683</v>
      </c>
      <c r="K45" s="18" t="n">
        <v>380.83850881</v>
      </c>
      <c r="L45" s="20" t="n">
        <v>3.61039386</v>
      </c>
      <c r="M45" s="18" t="s">
        <v>481</v>
      </c>
      <c r="N45" s="20" t="s">
        <v>481</v>
      </c>
      <c r="O45" s="18" t="s">
        <v>481</v>
      </c>
      <c r="P45" s="20" t="s">
        <v>481</v>
      </c>
      <c r="Q45" s="18" t="n">
        <v>396.6796295</v>
      </c>
      <c r="R45" s="20" t="n">
        <v>38.51445996</v>
      </c>
      <c r="S45" s="18" t="n">
        <v>335.96615662</v>
      </c>
      <c r="T45" s="20" t="n">
        <v>18.90515425</v>
      </c>
      <c r="U45" s="18" t="n">
        <v>345.68057919</v>
      </c>
      <c r="V45" s="20" t="n">
        <v>5.58331716</v>
      </c>
    </row>
    <row r="46" spans="1:22">
      <c r="A46" s="15" t="s">
        <v>521</v>
      </c>
      <c r="B46" s="17" t="n">
        <v>23141</v>
      </c>
      <c r="C46" s="18">
        <f>(1816.0/B46*100)</f>
        <v/>
      </c>
      <c r="D46" s="19" t="n">
        <v>21325</v>
      </c>
      <c r="E46" s="18" t="n">
        <v>393.97796031</v>
      </c>
      <c r="F46" s="20" t="n">
        <v>2.7766139</v>
      </c>
      <c r="G46" s="18" t="n">
        <v>417.47622583</v>
      </c>
      <c r="H46" s="20" t="n">
        <v>3.39670136</v>
      </c>
      <c r="I46" s="18" t="n">
        <v>428.39081155</v>
      </c>
      <c r="J46" s="20" t="n">
        <v>3.30844442</v>
      </c>
      <c r="K46" s="18" t="n">
        <v>415.30796078</v>
      </c>
      <c r="L46" s="20" t="n">
        <v>3.06721756</v>
      </c>
      <c r="M46" s="18" t="n">
        <v>359.91868086</v>
      </c>
      <c r="N46" s="20" t="n">
        <v>2.81680407</v>
      </c>
      <c r="O46" s="18" t="s">
        <v>481</v>
      </c>
      <c r="P46" s="20" t="s">
        <v>481</v>
      </c>
      <c r="Q46" s="18" t="s">
        <v>481</v>
      </c>
      <c r="R46" s="20" t="s">
        <v>481</v>
      </c>
      <c r="S46" s="18" t="s">
        <v>481</v>
      </c>
      <c r="T46" s="20" t="s">
        <v>481</v>
      </c>
      <c r="U46" s="18" t="n">
        <v>356.2018966</v>
      </c>
      <c r="V46" s="20" t="n">
        <v>3.63175914</v>
      </c>
    </row>
    <row r="47" spans="1:22">
      <c r="A47" s="15" t="s">
        <v>522</v>
      </c>
      <c r="B47" s="17" t="n">
        <v>5928</v>
      </c>
      <c r="C47" s="18">
        <f>(205.0/B47*100)</f>
        <v/>
      </c>
      <c r="D47" s="19" t="n">
        <v>5723</v>
      </c>
      <c r="E47" s="18" t="n">
        <v>416.27646274</v>
      </c>
      <c r="F47" s="20" t="n">
        <v>5.73555997</v>
      </c>
      <c r="G47" s="18" t="n">
        <v>446.34398204</v>
      </c>
      <c r="H47" s="20" t="n">
        <v>4.41085141</v>
      </c>
      <c r="I47" s="18" t="n">
        <v>469.54790673</v>
      </c>
      <c r="J47" s="20" t="n">
        <v>4.20673777</v>
      </c>
      <c r="K47" s="18" t="n">
        <v>476.29271188</v>
      </c>
      <c r="L47" s="20" t="n">
        <v>5.21667241</v>
      </c>
      <c r="M47" s="18" t="n">
        <v>360.05308982</v>
      </c>
      <c r="N47" s="20" t="n">
        <v>5.38667889</v>
      </c>
      <c r="O47" s="18" t="s">
        <v>481</v>
      </c>
      <c r="P47" s="20" t="s">
        <v>481</v>
      </c>
      <c r="Q47" s="18" t="s">
        <v>481</v>
      </c>
      <c r="R47" s="20" t="s">
        <v>481</v>
      </c>
      <c r="S47" s="18" t="s">
        <v>481</v>
      </c>
      <c r="T47" s="20" t="s">
        <v>481</v>
      </c>
      <c r="U47" s="18" t="n">
        <v>356.34499027</v>
      </c>
      <c r="V47" s="20" t="n">
        <v>6.13639706</v>
      </c>
    </row>
    <row r="48" spans="1:22">
      <c r="A48" s="15" t="s">
        <v>523</v>
      </c>
      <c r="B48" s="17" t="n">
        <v>9841</v>
      </c>
      <c r="C48" s="18">
        <f>(7.0/B48*100)</f>
        <v/>
      </c>
      <c r="D48" s="19" t="n">
        <v>9834</v>
      </c>
      <c r="E48" s="18" t="n">
        <v>472.27514207</v>
      </c>
      <c r="F48" s="20" t="n">
        <v>10.01143393</v>
      </c>
      <c r="G48" s="18" t="n">
        <v>483.17729339</v>
      </c>
      <c r="H48" s="20" t="n">
        <v>6.45145231</v>
      </c>
      <c r="I48" s="18" t="n">
        <v>517.42044115</v>
      </c>
      <c r="J48" s="20" t="n">
        <v>4.77880073</v>
      </c>
      <c r="K48" s="18" t="n">
        <v>544.44220761</v>
      </c>
      <c r="L48" s="20" t="n">
        <v>5.28302102</v>
      </c>
      <c r="M48" s="18" t="n">
        <v>473.92730449</v>
      </c>
      <c r="N48" s="20" t="n">
        <v>6.76556062</v>
      </c>
      <c r="O48" s="18" t="s">
        <v>481</v>
      </c>
      <c r="P48" s="20" t="s">
        <v>481</v>
      </c>
      <c r="Q48" s="18" t="s">
        <v>481</v>
      </c>
      <c r="R48" s="20" t="s">
        <v>481</v>
      </c>
      <c r="S48" s="18" t="s">
        <v>481</v>
      </c>
      <c r="T48" s="20" t="s">
        <v>481</v>
      </c>
      <c r="U48" s="18" t="n">
        <v>429.63523842</v>
      </c>
      <c r="V48" s="20" t="n">
        <v>14.36960418</v>
      </c>
    </row>
    <row r="49" spans="1:22">
      <c r="A49" s="15" t="s">
        <v>524</v>
      </c>
      <c r="B49" s="17" t="n">
        <v>6349</v>
      </c>
      <c r="C49" s="18">
        <f>(56.0/B49*100)</f>
        <v/>
      </c>
      <c r="D49" s="19" t="n">
        <v>6293</v>
      </c>
      <c r="E49" s="18" t="n">
        <v>410.17400593</v>
      </c>
      <c r="F49" s="20" t="n">
        <v>4.13744102</v>
      </c>
      <c r="G49" s="18" t="n">
        <v>433.79180791</v>
      </c>
      <c r="H49" s="20" t="n">
        <v>3.39109573</v>
      </c>
      <c r="I49" s="18" t="n">
        <v>438.79488616</v>
      </c>
      <c r="J49" s="20" t="n">
        <v>3.33253202</v>
      </c>
      <c r="K49" s="18" t="n">
        <v>437.7801062</v>
      </c>
      <c r="L49" s="20" t="n">
        <v>3.81879547</v>
      </c>
      <c r="M49" s="18" t="s">
        <v>481</v>
      </c>
      <c r="N49" s="20" t="s">
        <v>481</v>
      </c>
      <c r="O49" s="18" t="s">
        <v>481</v>
      </c>
      <c r="P49" s="20" t="s">
        <v>481</v>
      </c>
      <c r="Q49" s="18" t="n">
        <v>573.1689</v>
      </c>
      <c r="R49" s="20" t="n">
        <v>20.71474188</v>
      </c>
      <c r="S49" s="18" t="n">
        <v>428.01708548</v>
      </c>
      <c r="T49" s="20" t="n">
        <v>46.82072916</v>
      </c>
      <c r="U49" s="18" t="n">
        <v>376.3411194</v>
      </c>
      <c r="V49" s="20" t="n">
        <v>10.00707131</v>
      </c>
    </row>
    <row r="50" spans="1:22">
      <c r="A50" s="15" t="s">
        <v>525</v>
      </c>
      <c r="B50" s="17" t="n">
        <v>11795</v>
      </c>
      <c r="C50" s="18">
        <f>(256.0/B50*100)</f>
        <v/>
      </c>
      <c r="D50" s="19" t="n">
        <v>11539</v>
      </c>
      <c r="E50" s="18" t="n">
        <v>392.48882431</v>
      </c>
      <c r="F50" s="20" t="n">
        <v>4.92042402</v>
      </c>
      <c r="G50" s="18" t="n">
        <v>415.59457535</v>
      </c>
      <c r="H50" s="20" t="n">
        <v>4.54533425</v>
      </c>
      <c r="I50" s="18" t="n">
        <v>427.36076391</v>
      </c>
      <c r="J50" s="20" t="n">
        <v>2.46032867</v>
      </c>
      <c r="K50" s="18" t="n">
        <v>418.42063286</v>
      </c>
      <c r="L50" s="20" t="n">
        <v>2.64556798</v>
      </c>
      <c r="M50" s="18" t="n">
        <v>366.2364289</v>
      </c>
      <c r="N50" s="20" t="n">
        <v>5.08072233</v>
      </c>
      <c r="O50" s="18" t="s">
        <v>481</v>
      </c>
      <c r="P50" s="20" t="s">
        <v>481</v>
      </c>
      <c r="Q50" s="18" t="s">
        <v>481</v>
      </c>
      <c r="R50" s="20" t="s">
        <v>481</v>
      </c>
      <c r="S50" s="18" t="s">
        <v>481</v>
      </c>
      <c r="T50" s="20" t="s">
        <v>481</v>
      </c>
      <c r="U50" s="18" t="n">
        <v>349.66597709</v>
      </c>
      <c r="V50" s="20" t="n">
        <v>7.15287261</v>
      </c>
    </row>
    <row r="51" spans="1:22">
      <c r="A51" s="15" t="s">
        <v>526</v>
      </c>
      <c r="B51" s="17" t="n">
        <v>6866</v>
      </c>
      <c r="C51" s="18">
        <f>(119.0/B51*100)</f>
        <v/>
      </c>
      <c r="D51" s="19" t="n">
        <v>6747</v>
      </c>
      <c r="E51" s="18" t="n">
        <v>401.23596376</v>
      </c>
      <c r="F51" s="20" t="n">
        <v>3.88715688</v>
      </c>
      <c r="G51" s="18" t="n">
        <v>425.20631204</v>
      </c>
      <c r="H51" s="20" t="n">
        <v>3.40228893</v>
      </c>
      <c r="I51" s="18" t="n">
        <v>426.22791868</v>
      </c>
      <c r="J51" s="20" t="n">
        <v>2.56305215</v>
      </c>
      <c r="K51" s="18" t="n">
        <v>423.94911351</v>
      </c>
      <c r="L51" s="20" t="n">
        <v>2.8052266</v>
      </c>
      <c r="M51" s="18" t="n">
        <v>378.20734752</v>
      </c>
      <c r="N51" s="20" t="n">
        <v>5.77389018</v>
      </c>
      <c r="O51" s="18" t="s">
        <v>481</v>
      </c>
      <c r="P51" s="20" t="s">
        <v>481</v>
      </c>
      <c r="Q51" s="18" t="s">
        <v>481</v>
      </c>
      <c r="R51" s="20" t="s">
        <v>481</v>
      </c>
      <c r="S51" s="18" t="s">
        <v>481</v>
      </c>
      <c r="T51" s="20" t="s">
        <v>481</v>
      </c>
      <c r="U51" s="18" t="n">
        <v>378.83801954</v>
      </c>
      <c r="V51" s="20" t="n">
        <v>8.45677214</v>
      </c>
    </row>
    <row r="52" spans="1:22">
      <c r="A52" s="15" t="s">
        <v>527</v>
      </c>
      <c r="B52" s="17" t="n">
        <v>5809</v>
      </c>
      <c r="C52" s="18">
        <f>(86.0/B52*100)</f>
        <v/>
      </c>
      <c r="D52" s="19" t="n">
        <v>5723</v>
      </c>
      <c r="E52" s="18" t="n">
        <v>450.03185673</v>
      </c>
      <c r="F52" s="20" t="n">
        <v>5.20181635</v>
      </c>
      <c r="G52" s="18" t="n">
        <v>464.45284878</v>
      </c>
      <c r="H52" s="20" t="n">
        <v>3.7415997</v>
      </c>
      <c r="I52" s="18" t="n">
        <v>488.50201435</v>
      </c>
      <c r="J52" s="20" t="n">
        <v>2.80221796</v>
      </c>
      <c r="K52" s="18" t="n">
        <v>499.51936419</v>
      </c>
      <c r="L52" s="20" t="n">
        <v>3.1168913</v>
      </c>
      <c r="M52" s="18" t="n">
        <v>406.80210678</v>
      </c>
      <c r="N52" s="20" t="n">
        <v>4.41129799</v>
      </c>
      <c r="O52" s="18" t="s">
        <v>481</v>
      </c>
      <c r="P52" s="20" t="s">
        <v>481</v>
      </c>
      <c r="Q52" s="18" t="s">
        <v>481</v>
      </c>
      <c r="R52" s="20" t="s">
        <v>481</v>
      </c>
      <c r="S52" s="18" t="s">
        <v>481</v>
      </c>
      <c r="T52" s="20" t="s">
        <v>481</v>
      </c>
      <c r="U52" s="18" t="n">
        <v>406.03838466</v>
      </c>
      <c r="V52" s="20" t="n">
        <v>8.405665669999999</v>
      </c>
    </row>
    <row r="53" spans="1:22">
      <c r="A53" s="15" t="s">
        <v>528</v>
      </c>
      <c r="B53" s="17" t="n">
        <v>5571</v>
      </c>
      <c r="C53" s="18">
        <f>(92.0/B53*100)</f>
        <v/>
      </c>
      <c r="D53" s="19" t="n">
        <v>5479</v>
      </c>
      <c r="E53" s="18" t="n">
        <v>395.50311212</v>
      </c>
      <c r="F53" s="20" t="n">
        <v>4.54861783</v>
      </c>
      <c r="G53" s="18" t="n">
        <v>431.66711628</v>
      </c>
      <c r="H53" s="20" t="n">
        <v>2.87044371</v>
      </c>
      <c r="I53" s="18" t="n">
        <v>448.25756823</v>
      </c>
      <c r="J53" s="20" t="n">
        <v>2.09472531</v>
      </c>
      <c r="K53" s="18" t="n">
        <v>453.94133247</v>
      </c>
      <c r="L53" s="20" t="n">
        <v>2.84556057</v>
      </c>
      <c r="M53" s="18" t="n">
        <v>364.85181761</v>
      </c>
      <c r="N53" s="20" t="n">
        <v>4.50102235</v>
      </c>
      <c r="O53" s="18" t="s">
        <v>481</v>
      </c>
      <c r="P53" s="20" t="s">
        <v>481</v>
      </c>
      <c r="Q53" s="18" t="s">
        <v>481</v>
      </c>
      <c r="R53" s="20" t="s">
        <v>481</v>
      </c>
      <c r="S53" s="18" t="s">
        <v>481</v>
      </c>
      <c r="T53" s="20" t="s">
        <v>481</v>
      </c>
      <c r="U53" s="18" t="n">
        <v>368.69411906</v>
      </c>
      <c r="V53" s="20" t="n">
        <v>6.93679937</v>
      </c>
    </row>
    <row r="54" spans="1:22">
      <c r="A54" s="15" t="s">
        <v>529</v>
      </c>
      <c r="B54" s="17" t="n">
        <v>4740</v>
      </c>
      <c r="C54" s="18">
        <f>(260.0/B54*100)</f>
        <v/>
      </c>
      <c r="D54" s="19" t="n">
        <v>4480</v>
      </c>
      <c r="E54" s="18" t="n">
        <v>319.35632694</v>
      </c>
      <c r="F54" s="20" t="n">
        <v>4.0018224</v>
      </c>
      <c r="G54" s="18" t="n">
        <v>345.08596099</v>
      </c>
      <c r="H54" s="20" t="n">
        <v>4.55688806</v>
      </c>
      <c r="I54" s="18" t="n">
        <v>349.72760749</v>
      </c>
      <c r="J54" s="20" t="n">
        <v>3.47957595</v>
      </c>
      <c r="K54" s="18" t="n">
        <v>346.44745711</v>
      </c>
      <c r="L54" s="20" t="n">
        <v>3.23565352</v>
      </c>
      <c r="M54" s="18" t="n">
        <v>278.77265964</v>
      </c>
      <c r="N54" s="20" t="n">
        <v>5.07122961</v>
      </c>
      <c r="O54" s="18" t="s">
        <v>481</v>
      </c>
      <c r="P54" s="20" t="s">
        <v>481</v>
      </c>
      <c r="Q54" s="18" t="s">
        <v>481</v>
      </c>
      <c r="R54" s="20" t="s">
        <v>481</v>
      </c>
      <c r="S54" s="18" t="s">
        <v>481</v>
      </c>
      <c r="T54" s="20" t="s">
        <v>481</v>
      </c>
      <c r="U54" s="18" t="n">
        <v>271.78223977</v>
      </c>
      <c r="V54" s="20" t="n">
        <v>4.55874314</v>
      </c>
    </row>
    <row r="55" spans="1:22">
      <c r="A55" s="15" t="s">
        <v>530</v>
      </c>
      <c r="B55" s="17" t="n">
        <v>5316</v>
      </c>
      <c r="C55" s="18">
        <f>(22.0/B55*100)</f>
        <v/>
      </c>
      <c r="D55" s="19" t="n">
        <v>5294</v>
      </c>
      <c r="E55" s="18" t="n">
        <v>367.50274157</v>
      </c>
      <c r="F55" s="20" t="n">
        <v>7.70862356</v>
      </c>
      <c r="G55" s="18" t="n">
        <v>391.22116888</v>
      </c>
      <c r="H55" s="20" t="n">
        <v>5.40115053</v>
      </c>
      <c r="I55" s="18" t="n">
        <v>413.24387189</v>
      </c>
      <c r="J55" s="20" t="n">
        <v>2.97090455</v>
      </c>
      <c r="K55" s="18" t="n">
        <v>424.23346549</v>
      </c>
      <c r="L55" s="20" t="n">
        <v>2.66239836</v>
      </c>
      <c r="M55" s="18" t="s">
        <v>481</v>
      </c>
      <c r="N55" s="20" t="s">
        <v>481</v>
      </c>
      <c r="O55" s="18" t="s">
        <v>481</v>
      </c>
      <c r="P55" s="20" t="s">
        <v>481</v>
      </c>
      <c r="Q55" s="18" t="n">
        <v>426.5478</v>
      </c>
      <c r="R55" s="20" t="n">
        <v>34.95030029</v>
      </c>
      <c r="S55" s="18" t="n">
        <v>327.94695349</v>
      </c>
      <c r="T55" s="20" t="n">
        <v>19.73588442</v>
      </c>
      <c r="U55" s="18" t="n">
        <v>319.16179054</v>
      </c>
      <c r="V55" s="20" t="n">
        <v>8.17294547</v>
      </c>
    </row>
    <row r="56" spans="1:22">
      <c r="A56" s="15" t="s">
        <v>531</v>
      </c>
      <c r="B56" s="17" t="n">
        <v>5359</v>
      </c>
      <c r="C56" s="18">
        <f>(77.0/B56*100)</f>
        <v/>
      </c>
      <c r="D56" s="19" t="n">
        <v>5282</v>
      </c>
      <c r="E56" s="18" t="n">
        <v>511.45161948</v>
      </c>
      <c r="F56" s="20" t="n">
        <v>9.85574123</v>
      </c>
      <c r="G56" s="18" t="n">
        <v>517.3038057</v>
      </c>
      <c r="H56" s="20" t="n">
        <v>5.76323602</v>
      </c>
      <c r="I56" s="18" t="n">
        <v>532.43650811</v>
      </c>
      <c r="J56" s="20" t="n">
        <v>3.19800236</v>
      </c>
      <c r="K56" s="18" t="n">
        <v>544.84615008</v>
      </c>
      <c r="L56" s="20" t="n">
        <v>3.29731607</v>
      </c>
      <c r="M56" s="18" t="n">
        <v>497.58677807</v>
      </c>
      <c r="N56" s="20" t="n">
        <v>2.76536198</v>
      </c>
      <c r="O56" s="18" t="s">
        <v>481</v>
      </c>
      <c r="P56" s="20" t="s">
        <v>481</v>
      </c>
      <c r="Q56" s="18" t="s">
        <v>481</v>
      </c>
      <c r="R56" s="20" t="s">
        <v>481</v>
      </c>
      <c r="S56" s="18" t="s">
        <v>481</v>
      </c>
      <c r="T56" s="20" t="s">
        <v>481</v>
      </c>
      <c r="U56" s="18" t="n">
        <v>474.44675478</v>
      </c>
      <c r="V56" s="20" t="n">
        <v>22.54380677</v>
      </c>
    </row>
    <row r="57" spans="1:22">
      <c r="A57" s="15" t="s">
        <v>532</v>
      </c>
      <c r="B57" s="17" t="n">
        <v>6513</v>
      </c>
      <c r="C57" s="18">
        <f>(0.0/B57*100)</f>
        <v/>
      </c>
      <c r="D57" s="19" t="n">
        <v>6513</v>
      </c>
      <c r="E57" s="18" t="n">
        <v>354.55892545</v>
      </c>
      <c r="F57" s="20" t="n">
        <v>4.74059738</v>
      </c>
      <c r="G57" s="18" t="n">
        <v>376.14778963</v>
      </c>
      <c r="H57" s="20" t="n">
        <v>4.80814783</v>
      </c>
      <c r="I57" s="18" t="n">
        <v>417.82244827</v>
      </c>
      <c r="J57" s="20" t="n">
        <v>3.05185203</v>
      </c>
      <c r="K57" s="18" t="n">
        <v>401.99517141</v>
      </c>
      <c r="L57" s="20" t="n">
        <v>2.84753097</v>
      </c>
      <c r="M57" s="18" t="s">
        <v>481</v>
      </c>
      <c r="N57" s="20" t="s">
        <v>481</v>
      </c>
      <c r="O57" s="18" t="s">
        <v>481</v>
      </c>
      <c r="P57" s="20" t="s">
        <v>481</v>
      </c>
      <c r="Q57" s="18" t="s">
        <v>481</v>
      </c>
      <c r="R57" s="20" t="s">
        <v>481</v>
      </c>
      <c r="S57" s="18" t="n">
        <v>329.55369627</v>
      </c>
      <c r="T57" s="20" t="n">
        <v>18.99232875</v>
      </c>
      <c r="U57" s="18" t="n">
        <v>374.63470959</v>
      </c>
      <c r="V57" s="20" t="n">
        <v>8.47679119</v>
      </c>
    </row>
    <row r="58" spans="1:22">
      <c r="A58" s="15" t="s">
        <v>533</v>
      </c>
      <c r="B58" s="17" t="n">
        <v>7267</v>
      </c>
      <c r="C58" s="18">
        <f>(10.0/B58*100)</f>
        <v/>
      </c>
      <c r="D58" s="19" t="n">
        <v>7257</v>
      </c>
      <c r="E58" s="18" t="n">
        <v>382.11893086</v>
      </c>
      <c r="F58" s="20" t="n">
        <v>4.25123218</v>
      </c>
      <c r="G58" s="18" t="n">
        <v>405.44980968</v>
      </c>
      <c r="H58" s="20" t="n">
        <v>3.85316352</v>
      </c>
      <c r="I58" s="18" t="n">
        <v>427.01028627</v>
      </c>
      <c r="J58" s="20" t="n">
        <v>2.96810575</v>
      </c>
      <c r="K58" s="18" t="n">
        <v>411.93748947</v>
      </c>
      <c r="L58" s="20" t="n">
        <v>3.54682316</v>
      </c>
      <c r="M58" s="18" t="s">
        <v>481</v>
      </c>
      <c r="N58" s="20" t="s">
        <v>481</v>
      </c>
      <c r="O58" s="18" t="s">
        <v>481</v>
      </c>
      <c r="P58" s="20" t="s">
        <v>481</v>
      </c>
      <c r="Q58" s="18" t="s">
        <v>481</v>
      </c>
      <c r="R58" s="20" t="s">
        <v>481</v>
      </c>
      <c r="S58" s="18" t="n">
        <v>295.28631291</v>
      </c>
      <c r="T58" s="20" t="n">
        <v>14.94185672</v>
      </c>
      <c r="U58" s="18" t="n">
        <v>325.7849224</v>
      </c>
      <c r="V58" s="20" t="n">
        <v>12.21407146</v>
      </c>
    </row>
    <row r="59" spans="1:22">
      <c r="A59" s="15" t="s">
        <v>534</v>
      </c>
      <c r="B59" s="17" t="n">
        <v>4826</v>
      </c>
      <c r="C59" s="18">
        <f>(26.0/B59*100)</f>
        <v/>
      </c>
      <c r="D59" s="19" t="n">
        <v>4800</v>
      </c>
      <c r="E59" s="18" t="n">
        <v>330.80292986</v>
      </c>
      <c r="F59" s="20" t="n">
        <v>5.87404397</v>
      </c>
      <c r="G59" s="18" t="n">
        <v>361.47848414</v>
      </c>
      <c r="H59" s="20" t="n">
        <v>4.83734017</v>
      </c>
      <c r="I59" s="18" t="n">
        <v>386.41877069</v>
      </c>
      <c r="J59" s="20" t="n">
        <v>2.73924285</v>
      </c>
      <c r="K59" s="18" t="n">
        <v>384.40830182</v>
      </c>
      <c r="L59" s="20" t="n">
        <v>1.98660922</v>
      </c>
      <c r="M59" s="18" t="s">
        <v>481</v>
      </c>
      <c r="N59" s="20" t="s">
        <v>481</v>
      </c>
      <c r="O59" s="18" t="s">
        <v>481</v>
      </c>
      <c r="P59" s="20" t="s">
        <v>481</v>
      </c>
      <c r="Q59" s="18" t="s">
        <v>481</v>
      </c>
      <c r="R59" s="20" t="s">
        <v>481</v>
      </c>
      <c r="S59" s="18" t="n">
        <v>316.20758398</v>
      </c>
      <c r="T59" s="20" t="n">
        <v>18.41377879</v>
      </c>
      <c r="U59" s="18" t="n">
        <v>321.50533052</v>
      </c>
      <c r="V59" s="20" t="n">
        <v>8.88806557</v>
      </c>
    </row>
    <row r="60" spans="1:22">
      <c r="A60" s="15" t="s">
        <v>535</v>
      </c>
      <c r="B60" s="17" t="n">
        <v>4546</v>
      </c>
      <c r="C60" s="18">
        <f>(15.0/B60*100)</f>
        <v/>
      </c>
      <c r="D60" s="19" t="n">
        <v>4531</v>
      </c>
      <c r="E60" s="18" t="n">
        <v>366.31379402</v>
      </c>
      <c r="F60" s="20" t="n">
        <v>5.99191548</v>
      </c>
      <c r="G60" s="18" t="n">
        <v>380.47883496</v>
      </c>
      <c r="H60" s="20" t="n">
        <v>4.317185</v>
      </c>
      <c r="I60" s="18" t="n">
        <v>393.30748146</v>
      </c>
      <c r="J60" s="20" t="n">
        <v>4.18342525</v>
      </c>
      <c r="K60" s="18" t="n">
        <v>396.52406284</v>
      </c>
      <c r="L60" s="20" t="n">
        <v>4.74813215</v>
      </c>
      <c r="M60" s="18" t="s">
        <v>481</v>
      </c>
      <c r="N60" s="20" t="s">
        <v>481</v>
      </c>
      <c r="O60" s="18" t="s">
        <v>481</v>
      </c>
      <c r="P60" s="20" t="s">
        <v>481</v>
      </c>
      <c r="Q60" s="18" t="s">
        <v>481</v>
      </c>
      <c r="R60" s="20" t="s">
        <v>481</v>
      </c>
      <c r="S60" s="18" t="n">
        <v>337.97431386</v>
      </c>
      <c r="T60" s="20" t="n">
        <v>25.98969246</v>
      </c>
      <c r="U60" s="18" t="n">
        <v>362.64030615</v>
      </c>
      <c r="V60" s="20" t="n">
        <v>11.85080033</v>
      </c>
    </row>
    <row r="61" spans="1:22">
      <c r="A61" s="15" t="s">
        <v>536</v>
      </c>
      <c r="B61" s="17" t="n">
        <v>6525</v>
      </c>
      <c r="C61" s="18">
        <f>(148.0/B61*100)</f>
        <v/>
      </c>
      <c r="D61" s="19" t="n">
        <v>6377</v>
      </c>
      <c r="E61" s="18" t="n">
        <v>445.04866869</v>
      </c>
      <c r="F61" s="20" t="n">
        <v>5.48522829</v>
      </c>
      <c r="G61" s="18" t="n">
        <v>469.70361786</v>
      </c>
      <c r="H61" s="20" t="n">
        <v>4.23613968</v>
      </c>
      <c r="I61" s="18" t="n">
        <v>481.36042359</v>
      </c>
      <c r="J61" s="20" t="n">
        <v>2.95513202</v>
      </c>
      <c r="K61" s="18" t="n">
        <v>494.41362854</v>
      </c>
      <c r="L61" s="20" t="n">
        <v>3.34764494</v>
      </c>
      <c r="M61" s="18" t="n">
        <v>399.48570032</v>
      </c>
      <c r="N61" s="20" t="n">
        <v>8.489439689999999</v>
      </c>
      <c r="O61" s="18" t="s">
        <v>481</v>
      </c>
      <c r="P61" s="20" t="s">
        <v>481</v>
      </c>
      <c r="Q61" s="18" t="s">
        <v>481</v>
      </c>
      <c r="R61" s="20" t="s">
        <v>481</v>
      </c>
      <c r="S61" s="18" t="s">
        <v>481</v>
      </c>
      <c r="T61" s="20" t="s">
        <v>481</v>
      </c>
      <c r="U61" s="18" t="n">
        <v>400.16727437</v>
      </c>
      <c r="V61" s="20" t="n">
        <v>11.31318604</v>
      </c>
    </row>
    <row r="62" spans="1:22">
      <c r="A62" s="15" t="s">
        <v>537</v>
      </c>
      <c r="B62" s="17" t="n">
        <v>4476</v>
      </c>
      <c r="C62" s="18">
        <f>(3.0/B62*100)</f>
        <v/>
      </c>
      <c r="D62" s="19" t="n">
        <v>4473</v>
      </c>
      <c r="E62" s="18" t="n">
        <v>488.14162848</v>
      </c>
      <c r="F62" s="20" t="n">
        <v>7.04687272</v>
      </c>
      <c r="G62" s="18" t="n">
        <v>534.15195277</v>
      </c>
      <c r="H62" s="20" t="n">
        <v>3.51357721</v>
      </c>
      <c r="I62" s="18" t="n">
        <v>535.67052991</v>
      </c>
      <c r="J62" s="20" t="n">
        <v>1.44165414</v>
      </c>
      <c r="K62" s="18" t="n">
        <v>528.82275395</v>
      </c>
      <c r="L62" s="20" t="n">
        <v>2.96580235</v>
      </c>
      <c r="M62" s="18" t="n">
        <v>503.48911723</v>
      </c>
      <c r="N62" s="20" t="n">
        <v>3.96725872</v>
      </c>
      <c r="O62" s="18" t="s">
        <v>481</v>
      </c>
      <c r="P62" s="20" t="s">
        <v>481</v>
      </c>
      <c r="Q62" s="18" t="s">
        <v>481</v>
      </c>
      <c r="R62" s="20" t="s">
        <v>481</v>
      </c>
      <c r="S62" s="18" t="s">
        <v>481</v>
      </c>
      <c r="T62" s="20" t="s">
        <v>481</v>
      </c>
      <c r="U62" s="18" t="n">
        <v>515.52822303</v>
      </c>
      <c r="V62" s="20" t="n">
        <v>27.27240484</v>
      </c>
    </row>
    <row r="63" spans="1:22">
      <c r="A63" s="15" t="s">
        <v>538</v>
      </c>
      <c r="B63" s="17" t="n">
        <v>5324</v>
      </c>
      <c r="C63" s="18">
        <f>(13.0/B63*100)</f>
        <v/>
      </c>
      <c r="D63" s="19" t="n">
        <v>5311</v>
      </c>
      <c r="E63" s="18" t="n">
        <v>353.85377854</v>
      </c>
      <c r="F63" s="20" t="n">
        <v>5.13140424</v>
      </c>
      <c r="G63" s="18" t="n">
        <v>378.75513938</v>
      </c>
      <c r="H63" s="20" t="n">
        <v>4.10982035</v>
      </c>
      <c r="I63" s="18" t="n">
        <v>384.98212397</v>
      </c>
      <c r="J63" s="20" t="n">
        <v>2.24926616</v>
      </c>
      <c r="K63" s="18" t="n">
        <v>397.65817651</v>
      </c>
      <c r="L63" s="20" t="n">
        <v>2.11965254</v>
      </c>
      <c r="M63" s="18" t="s">
        <v>481</v>
      </c>
      <c r="N63" s="20" t="s">
        <v>481</v>
      </c>
      <c r="O63" s="18" t="s">
        <v>481</v>
      </c>
      <c r="P63" s="20" t="s">
        <v>481</v>
      </c>
      <c r="Q63" s="18" t="n">
        <v>365.78379213</v>
      </c>
      <c r="R63" s="20" t="n">
        <v>50.74244792</v>
      </c>
      <c r="S63" s="18" t="n">
        <v>292.02427264</v>
      </c>
      <c r="T63" s="20" t="n">
        <v>27.56817868</v>
      </c>
      <c r="U63" s="18" t="n">
        <v>327.89679469</v>
      </c>
      <c r="V63" s="20" t="n">
        <v>5.30873879</v>
      </c>
    </row>
    <row r="64" spans="1:22">
      <c r="A64" s="15" t="s">
        <v>539</v>
      </c>
      <c r="B64" s="17" t="n">
        <v>3634</v>
      </c>
      <c r="C64" s="18">
        <f>(3.0/B64*100)</f>
        <v/>
      </c>
      <c r="D64" s="19" t="n">
        <v>3631</v>
      </c>
      <c r="E64" s="18" t="n">
        <v>395.44946206</v>
      </c>
      <c r="F64" s="20" t="n">
        <v>6.38447629</v>
      </c>
      <c r="G64" s="18" t="n">
        <v>435.6846453</v>
      </c>
      <c r="H64" s="20" t="n">
        <v>5.28305537</v>
      </c>
      <c r="I64" s="18" t="n">
        <v>478.99620126</v>
      </c>
      <c r="J64" s="20" t="n">
        <v>2.90471172</v>
      </c>
      <c r="K64" s="18" t="n">
        <v>493.18265869</v>
      </c>
      <c r="L64" s="20" t="n">
        <v>2.99138674</v>
      </c>
      <c r="M64" s="18" t="s">
        <v>481</v>
      </c>
      <c r="N64" s="20" t="s">
        <v>481</v>
      </c>
      <c r="O64" s="18" t="s">
        <v>481</v>
      </c>
      <c r="P64" s="20" t="s">
        <v>481</v>
      </c>
      <c r="Q64" s="18" t="s">
        <v>481</v>
      </c>
      <c r="R64" s="20" t="s">
        <v>481</v>
      </c>
      <c r="S64" s="18" t="n">
        <v>450.95536738</v>
      </c>
      <c r="T64" s="20" t="n">
        <v>75.74546995</v>
      </c>
      <c r="U64" s="18" t="n">
        <v>318.34344491</v>
      </c>
      <c r="V64" s="20" t="n">
        <v>11.05152916</v>
      </c>
    </row>
    <row r="65" spans="1:22">
      <c r="A65" s="15" t="s">
        <v>540</v>
      </c>
      <c r="B65" s="17" t="n">
        <v>5325</v>
      </c>
      <c r="C65" s="18">
        <f>(14.0/B65*100)</f>
        <v/>
      </c>
      <c r="D65" s="19" t="n">
        <v>5311</v>
      </c>
      <c r="E65" s="18" t="n">
        <v>396.9802434</v>
      </c>
      <c r="F65" s="20" t="n">
        <v>5.93320669</v>
      </c>
      <c r="G65" s="18" t="n">
        <v>424.06046752</v>
      </c>
      <c r="H65" s="20" t="n">
        <v>4.49730947</v>
      </c>
      <c r="I65" s="18" t="n">
        <v>429.79155719</v>
      </c>
      <c r="J65" s="20" t="n">
        <v>2.48550362</v>
      </c>
      <c r="K65" s="18" t="n">
        <v>437.55985319</v>
      </c>
      <c r="L65" s="20" t="n">
        <v>2.78061205</v>
      </c>
      <c r="M65" s="18" t="s">
        <v>481</v>
      </c>
      <c r="N65" s="20" t="s">
        <v>481</v>
      </c>
      <c r="O65" s="18" t="s">
        <v>481</v>
      </c>
      <c r="P65" s="20" t="s">
        <v>481</v>
      </c>
      <c r="Q65" s="18" t="n">
        <v>308.42675497</v>
      </c>
      <c r="R65" s="20" t="n">
        <v>26.87411408</v>
      </c>
      <c r="S65" s="18" t="s">
        <v>481</v>
      </c>
      <c r="T65" s="20" t="s">
        <v>481</v>
      </c>
      <c r="U65" s="18" t="n">
        <v>324.65404386</v>
      </c>
      <c r="V65" s="20" t="n">
        <v>8.06921747</v>
      </c>
    </row>
    <row r="66" spans="1:22">
      <c r="A66" s="15" t="s">
        <v>541</v>
      </c>
      <c r="B66" s="17" t="n">
        <v>5665</v>
      </c>
      <c r="C66" s="18">
        <f>(81.0/B66*100)</f>
        <v/>
      </c>
      <c r="D66" s="19" t="n">
        <v>5584</v>
      </c>
      <c r="E66" s="18" t="n">
        <v>391.24645855</v>
      </c>
      <c r="F66" s="20" t="n">
        <v>3.72644938</v>
      </c>
      <c r="G66" s="18" t="n">
        <v>415.93076059</v>
      </c>
      <c r="H66" s="20" t="n">
        <v>3.19586927</v>
      </c>
      <c r="I66" s="18" t="n">
        <v>427.37873326</v>
      </c>
      <c r="J66" s="20" t="n">
        <v>2.09090276</v>
      </c>
      <c r="K66" s="18" t="n">
        <v>427.85401461</v>
      </c>
      <c r="L66" s="20" t="n">
        <v>2.14425394</v>
      </c>
      <c r="M66" s="18" t="n">
        <v>362.59924263</v>
      </c>
      <c r="N66" s="20" t="n">
        <v>3.29995091</v>
      </c>
      <c r="O66" s="18" t="s">
        <v>481</v>
      </c>
      <c r="P66" s="20" t="s">
        <v>481</v>
      </c>
      <c r="Q66" s="18" t="s">
        <v>481</v>
      </c>
      <c r="R66" s="20" t="s">
        <v>481</v>
      </c>
      <c r="S66" s="18" t="s">
        <v>481</v>
      </c>
      <c r="T66" s="20" t="s">
        <v>481</v>
      </c>
      <c r="U66" s="18" t="n">
        <v>357.86799511</v>
      </c>
      <c r="V66" s="20" t="n">
        <v>5.29737568</v>
      </c>
    </row>
    <row r="67" spans="1:22">
      <c r="A67" s="15" t="s">
        <v>542</v>
      </c>
      <c r="B67" s="17" t="n">
        <v>6971</v>
      </c>
      <c r="C67" s="18">
        <f>(440.0/B67*100)</f>
        <v/>
      </c>
      <c r="D67" s="19" t="n">
        <v>6531</v>
      </c>
      <c r="E67" s="18" t="n">
        <v>379.75976325</v>
      </c>
      <c r="F67" s="20" t="n">
        <v>5.3764206</v>
      </c>
      <c r="G67" s="18" t="n">
        <v>409.40335452</v>
      </c>
      <c r="H67" s="20" t="n">
        <v>3.69615325</v>
      </c>
      <c r="I67" s="18" t="n">
        <v>408.39297905</v>
      </c>
      <c r="J67" s="20" t="n">
        <v>2.55979595</v>
      </c>
      <c r="K67" s="18" t="n">
        <v>405.6935767</v>
      </c>
      <c r="L67" s="20" t="n">
        <v>3.18092296</v>
      </c>
      <c r="M67" s="18" t="n">
        <v>372.66261743</v>
      </c>
      <c r="N67" s="20" t="n">
        <v>5.67221433</v>
      </c>
      <c r="O67" s="18" t="s">
        <v>481</v>
      </c>
      <c r="P67" s="20" t="s">
        <v>481</v>
      </c>
      <c r="Q67" s="18" t="s">
        <v>481</v>
      </c>
      <c r="R67" s="20" t="s">
        <v>481</v>
      </c>
      <c r="S67" s="18" t="s">
        <v>481</v>
      </c>
      <c r="T67" s="20" t="s">
        <v>481</v>
      </c>
      <c r="U67" s="18" t="n">
        <v>338.51299491</v>
      </c>
      <c r="V67" s="20" t="n">
        <v>5.86633252</v>
      </c>
    </row>
    <row r="68" spans="1:22">
      <c r="A68" s="15" t="s">
        <v>543</v>
      </c>
      <c r="B68" s="17" t="n">
        <v>12083</v>
      </c>
      <c r="C68" s="18">
        <f>(29.0/B68*100)</f>
        <v/>
      </c>
      <c r="D68" s="19" t="n">
        <v>12054</v>
      </c>
      <c r="E68" s="18" t="n">
        <v>379.07140903</v>
      </c>
      <c r="F68" s="20" t="n">
        <v>3.00409496</v>
      </c>
      <c r="G68" s="18" t="n">
        <v>402.41376835</v>
      </c>
      <c r="H68" s="20" t="n">
        <v>2.72995884</v>
      </c>
      <c r="I68" s="18" t="n">
        <v>442.02641278</v>
      </c>
      <c r="J68" s="20" t="n">
        <v>1.62265651</v>
      </c>
      <c r="K68" s="18" t="n">
        <v>451.13707613</v>
      </c>
      <c r="L68" s="20" t="n">
        <v>2.12862104</v>
      </c>
      <c r="M68" s="18" t="n">
        <v>360.06770608</v>
      </c>
      <c r="N68" s="20" t="n">
        <v>2.26611851</v>
      </c>
      <c r="O68" s="18" t="s">
        <v>481</v>
      </c>
      <c r="P68" s="20" t="s">
        <v>481</v>
      </c>
      <c r="Q68" s="18" t="s">
        <v>481</v>
      </c>
      <c r="R68" s="20" t="s">
        <v>481</v>
      </c>
      <c r="S68" s="18" t="s">
        <v>481</v>
      </c>
      <c r="T68" s="20" t="s">
        <v>481</v>
      </c>
      <c r="U68" s="18" t="n">
        <v>358.68597934</v>
      </c>
      <c r="V68" s="20" t="n">
        <v>4.04866254</v>
      </c>
    </row>
    <row r="69" spans="1:22">
      <c r="A69" s="15" t="s">
        <v>544</v>
      </c>
      <c r="B69" s="17" t="n">
        <v>4876</v>
      </c>
      <c r="C69" s="18">
        <f>(0.0/B69*100)</f>
        <v/>
      </c>
      <c r="D69" s="19" t="n">
        <v>4876</v>
      </c>
      <c r="E69" s="18" t="n">
        <v>398.44339659</v>
      </c>
      <c r="F69" s="20" t="n">
        <v>6.28285827</v>
      </c>
      <c r="G69" s="18" t="n">
        <v>422.99770286</v>
      </c>
      <c r="H69" s="20" t="n">
        <v>5.06721207</v>
      </c>
      <c r="I69" s="18" t="n">
        <v>435.11747899</v>
      </c>
      <c r="J69" s="20" t="n">
        <v>3.42015809</v>
      </c>
      <c r="K69" s="18" t="n">
        <v>446.96564172</v>
      </c>
      <c r="L69" s="20" t="n">
        <v>3.61639801</v>
      </c>
      <c r="M69" s="18" t="s">
        <v>481</v>
      </c>
      <c r="N69" s="20" t="s">
        <v>481</v>
      </c>
      <c r="O69" s="18" t="s">
        <v>481</v>
      </c>
      <c r="P69" s="20" t="s">
        <v>481</v>
      </c>
      <c r="Q69" s="18" t="s">
        <v>481</v>
      </c>
      <c r="R69" s="20" t="s">
        <v>481</v>
      </c>
      <c r="S69" s="18" t="s">
        <v>481</v>
      </c>
      <c r="T69" s="20" t="s">
        <v>481</v>
      </c>
      <c r="U69" s="18" t="n">
        <v>320.10310745</v>
      </c>
      <c r="V69" s="20" t="n">
        <v>17.04293302</v>
      </c>
    </row>
    <row r="70" spans="1:22">
      <c r="A70" s="15" t="s">
        <v>545</v>
      </c>
      <c r="B70" s="17" t="n">
        <v>6036</v>
      </c>
      <c r="C70" s="18">
        <f>(223.0/B70*100)</f>
        <v/>
      </c>
      <c r="D70" s="19" t="n">
        <v>5813</v>
      </c>
      <c r="E70" s="18" t="n">
        <v>449.13353811</v>
      </c>
      <c r="F70" s="20" t="n">
        <v>6.07022667</v>
      </c>
      <c r="G70" s="18" t="n">
        <v>477.4468943</v>
      </c>
      <c r="H70" s="20" t="n">
        <v>5.15969593</v>
      </c>
      <c r="I70" s="18" t="n">
        <v>494.9217941</v>
      </c>
      <c r="J70" s="20" t="n">
        <v>3.31797017</v>
      </c>
      <c r="K70" s="18" t="n">
        <v>497.64549841</v>
      </c>
      <c r="L70" s="20" t="n">
        <v>2.92284096</v>
      </c>
      <c r="M70" s="18" t="n">
        <v>430.55617704</v>
      </c>
      <c r="N70" s="20" t="n">
        <v>6.18638504</v>
      </c>
      <c r="O70" s="18" t="s">
        <v>481</v>
      </c>
      <c r="P70" s="20" t="s">
        <v>481</v>
      </c>
      <c r="Q70" s="18" t="s">
        <v>481</v>
      </c>
      <c r="R70" s="20" t="s">
        <v>481</v>
      </c>
      <c r="S70" s="18" t="s">
        <v>481</v>
      </c>
      <c r="T70" s="20" t="s">
        <v>481</v>
      </c>
      <c r="U70" s="18" t="n">
        <v>428.47685041</v>
      </c>
      <c r="V70" s="20" t="n">
        <v>9.251985680000001</v>
      </c>
    </row>
    <row r="71" spans="1:22">
      <c r="A71" s="15" t="s">
        <v>546</v>
      </c>
      <c r="B71" s="17" t="n">
        <v>6115</v>
      </c>
      <c r="C71" s="18">
        <f>(21.0/B71*100)</f>
        <v/>
      </c>
      <c r="D71" s="19" t="n">
        <v>6094</v>
      </c>
      <c r="E71" s="18" t="n">
        <v>498.45960841</v>
      </c>
      <c r="F71" s="20" t="n">
        <v>7.07114527</v>
      </c>
      <c r="G71" s="18" t="n">
        <v>515.35913549</v>
      </c>
      <c r="H71" s="20" t="n">
        <v>4.74989546</v>
      </c>
      <c r="I71" s="18" t="n">
        <v>553.32558162</v>
      </c>
      <c r="J71" s="20" t="n">
        <v>2.11214997</v>
      </c>
      <c r="K71" s="18" t="n">
        <v>588.96922892</v>
      </c>
      <c r="L71" s="20" t="n">
        <v>2.42964365</v>
      </c>
      <c r="M71" s="18" t="n">
        <v>447.86971773</v>
      </c>
      <c r="N71" s="20" t="n">
        <v>5.77573086</v>
      </c>
      <c r="O71" s="18" t="s">
        <v>481</v>
      </c>
      <c r="P71" s="20" t="s">
        <v>481</v>
      </c>
      <c r="Q71" s="18" t="s">
        <v>481</v>
      </c>
      <c r="R71" s="20" t="s">
        <v>481</v>
      </c>
      <c r="S71" s="18" t="s">
        <v>481</v>
      </c>
      <c r="T71" s="20" t="s">
        <v>481</v>
      </c>
      <c r="U71" s="18" t="n">
        <v>474.83450321</v>
      </c>
      <c r="V71" s="20" t="n">
        <v>25.42468448</v>
      </c>
    </row>
    <row r="72" spans="1:22">
      <c r="A72" s="15" t="s">
        <v>547</v>
      </c>
      <c r="B72" s="17" t="n">
        <v>7708</v>
      </c>
      <c r="C72" s="18">
        <f>(5.0/B72*100)</f>
        <v/>
      </c>
      <c r="D72" s="19" t="n">
        <v>7703</v>
      </c>
      <c r="E72" s="18" t="n">
        <v>492.40349596</v>
      </c>
      <c r="F72" s="20" t="n">
        <v>8.34072598</v>
      </c>
      <c r="G72" s="18" t="n">
        <v>522.52490124</v>
      </c>
      <c r="H72" s="20" t="n">
        <v>4.51789422</v>
      </c>
      <c r="I72" s="18" t="n">
        <v>542.4003450599999</v>
      </c>
      <c r="J72" s="20" t="n">
        <v>3.65044106</v>
      </c>
      <c r="K72" s="18" t="n">
        <v>542.77036563</v>
      </c>
      <c r="L72" s="20" t="n">
        <v>3.30267096</v>
      </c>
      <c r="M72" s="18" t="n">
        <v>463.18161523</v>
      </c>
      <c r="N72" s="20" t="n">
        <v>7.36450904</v>
      </c>
      <c r="O72" s="18" t="s">
        <v>481</v>
      </c>
      <c r="P72" s="20" t="s">
        <v>481</v>
      </c>
      <c r="Q72" s="18" t="s">
        <v>481</v>
      </c>
      <c r="R72" s="20" t="s">
        <v>481</v>
      </c>
      <c r="S72" s="18" t="s">
        <v>481</v>
      </c>
      <c r="T72" s="20" t="s">
        <v>481</v>
      </c>
      <c r="U72" s="18" t="n">
        <v>463.38795917</v>
      </c>
      <c r="V72" s="20" t="n">
        <v>34.31989628</v>
      </c>
    </row>
    <row r="73" spans="1:22">
      <c r="A73" s="15" t="s">
        <v>548</v>
      </c>
      <c r="B73" s="17" t="n">
        <v>8249</v>
      </c>
      <c r="C73" s="18">
        <f>(160.0/B73*100)</f>
        <v/>
      </c>
      <c r="D73" s="19" t="n">
        <v>8089</v>
      </c>
      <c r="E73" s="18" t="n">
        <v>383.70368701</v>
      </c>
      <c r="F73" s="20" t="n">
        <v>8.263078930000001</v>
      </c>
      <c r="G73" s="18" t="n">
        <v>413.13939218</v>
      </c>
      <c r="H73" s="20" t="n">
        <v>6.33676611</v>
      </c>
      <c r="I73" s="18" t="n">
        <v>427.87509995</v>
      </c>
      <c r="J73" s="20" t="n">
        <v>3.55846802</v>
      </c>
      <c r="K73" s="18" t="n">
        <v>432.24870473</v>
      </c>
      <c r="L73" s="20" t="n">
        <v>2.89399863</v>
      </c>
      <c r="M73" s="18" t="n">
        <v>381.36943253</v>
      </c>
      <c r="N73" s="20" t="n">
        <v>3.27949389</v>
      </c>
      <c r="O73" s="18" t="s">
        <v>481</v>
      </c>
      <c r="P73" s="20" t="s">
        <v>481</v>
      </c>
      <c r="Q73" s="18" t="s">
        <v>481</v>
      </c>
      <c r="R73" s="20" t="s">
        <v>481</v>
      </c>
      <c r="S73" s="18" t="s">
        <v>481</v>
      </c>
      <c r="T73" s="20" t="s">
        <v>481</v>
      </c>
      <c r="U73" s="18" t="n">
        <v>372.03245116</v>
      </c>
      <c r="V73" s="20" t="n">
        <v>10.1143897</v>
      </c>
    </row>
    <row r="74" spans="1:22">
      <c r="A74" s="15" t="s">
        <v>549</v>
      </c>
      <c r="B74" s="17" t="n">
        <v>4692</v>
      </c>
      <c r="C74" s="18">
        <f>(82.0/B74*100)</f>
        <v/>
      </c>
      <c r="D74" s="19" t="n">
        <v>4610</v>
      </c>
      <c r="E74" s="18" t="n">
        <v>381.67357748</v>
      </c>
      <c r="F74" s="20" t="n">
        <v>5.83112656</v>
      </c>
      <c r="G74" s="18" t="n">
        <v>404.52799614</v>
      </c>
      <c r="H74" s="20" t="n">
        <v>4.14252714</v>
      </c>
      <c r="I74" s="18" t="n">
        <v>433.80854888</v>
      </c>
      <c r="J74" s="20" t="n">
        <v>2.54146891</v>
      </c>
      <c r="K74" s="18" t="n">
        <v>446.45610094</v>
      </c>
      <c r="L74" s="20" t="n">
        <v>2.37696622</v>
      </c>
      <c r="M74" s="18" t="s">
        <v>481</v>
      </c>
      <c r="N74" s="20" t="s">
        <v>481</v>
      </c>
      <c r="O74" s="18" t="s">
        <v>481</v>
      </c>
      <c r="P74" s="20" t="s">
        <v>481</v>
      </c>
      <c r="Q74" s="18" t="s">
        <v>481</v>
      </c>
      <c r="R74" s="20" t="s">
        <v>481</v>
      </c>
      <c r="S74" s="18" t="n">
        <v>312.20111746</v>
      </c>
      <c r="T74" s="20" t="n">
        <v>39.80167375</v>
      </c>
      <c r="U74" s="18" t="n">
        <v>343.62338164</v>
      </c>
      <c r="V74" s="20" t="n">
        <v>5.41663104</v>
      </c>
    </row>
    <row r="75" spans="1:22">
      <c r="A75" s="15" t="s">
        <v>550</v>
      </c>
      <c r="B75" s="17" t="n">
        <v>5375</v>
      </c>
      <c r="C75" s="18">
        <f>(254.0/B75*100)</f>
        <v/>
      </c>
      <c r="D75" s="19" t="n">
        <v>5121</v>
      </c>
      <c r="E75" s="18" t="n">
        <v>389.16563431</v>
      </c>
      <c r="F75" s="20" t="n">
        <v>2.82191797</v>
      </c>
      <c r="G75" s="18" t="n">
        <v>397.16384764</v>
      </c>
      <c r="H75" s="20" t="n">
        <v>3.01632926</v>
      </c>
      <c r="I75" s="18" t="n">
        <v>397.4925295</v>
      </c>
      <c r="J75" s="20" t="n">
        <v>2.69849977</v>
      </c>
      <c r="K75" s="18" t="n">
        <v>380.90384911</v>
      </c>
      <c r="L75" s="20" t="n">
        <v>3.5067562</v>
      </c>
      <c r="M75" s="18" t="n">
        <v>356.06172199</v>
      </c>
      <c r="N75" s="20" t="n">
        <v>4.70057819</v>
      </c>
      <c r="O75" s="18" t="s">
        <v>481</v>
      </c>
      <c r="P75" s="20" t="s">
        <v>481</v>
      </c>
      <c r="Q75" s="18" t="s">
        <v>481</v>
      </c>
      <c r="R75" s="20" t="s">
        <v>481</v>
      </c>
      <c r="S75" s="18" t="s">
        <v>481</v>
      </c>
      <c r="T75" s="20" t="s">
        <v>481</v>
      </c>
      <c r="U75" s="18" t="n">
        <v>348.94635012</v>
      </c>
      <c r="V75" s="20" t="n">
        <v>4.30323134</v>
      </c>
    </row>
    <row r="76" spans="1:22">
      <c r="A76" s="15" t="s">
        <v>551</v>
      </c>
      <c r="B76" s="17" t="n">
        <v>14167</v>
      </c>
      <c r="C76" s="18">
        <f>(232.0/B76*100)</f>
        <v/>
      </c>
      <c r="D76" s="19" t="n">
        <v>13935</v>
      </c>
      <c r="E76" s="18" t="n">
        <v>399.12300292</v>
      </c>
      <c r="F76" s="20" t="n">
        <v>4.15824648</v>
      </c>
      <c r="G76" s="18" t="n">
        <v>428.59444576</v>
      </c>
      <c r="H76" s="20" t="n">
        <v>3.50337157</v>
      </c>
      <c r="I76" s="18" t="n">
        <v>455.90709407</v>
      </c>
      <c r="J76" s="20" t="n">
        <v>2.71025036</v>
      </c>
      <c r="K76" s="18" t="n">
        <v>448.71307889</v>
      </c>
      <c r="L76" s="20" t="n">
        <v>2.58419944</v>
      </c>
      <c r="M76" s="18" t="n">
        <v>405.76526183</v>
      </c>
      <c r="N76" s="20" t="n">
        <v>4.20293438</v>
      </c>
      <c r="O76" s="18" t="s">
        <v>481</v>
      </c>
      <c r="P76" s="20" t="s">
        <v>481</v>
      </c>
      <c r="Q76" s="18" t="s">
        <v>481</v>
      </c>
      <c r="R76" s="20" t="s">
        <v>481</v>
      </c>
      <c r="S76" s="18" t="s">
        <v>481</v>
      </c>
      <c r="T76" s="20" t="s">
        <v>481</v>
      </c>
      <c r="U76" s="18" t="n">
        <v>371.47317719</v>
      </c>
      <c r="V76" s="20" t="n">
        <v>6.74208202</v>
      </c>
    </row>
    <row r="77" spans="1:22">
      <c r="A77" s="15" t="s">
        <v>552</v>
      </c>
      <c r="B77" s="17" t="n">
        <v>6062</v>
      </c>
      <c r="C77" s="18">
        <f>(188.0/B77*100)</f>
        <v/>
      </c>
      <c r="D77" s="19" t="n">
        <v>5874</v>
      </c>
      <c r="E77" s="18" t="n">
        <v>420.93225262</v>
      </c>
      <c r="F77" s="20" t="n">
        <v>4.73924226</v>
      </c>
      <c r="G77" s="18" t="n">
        <v>442.39102474</v>
      </c>
      <c r="H77" s="20" t="n">
        <v>3.93869625</v>
      </c>
      <c r="I77" s="18" t="n">
        <v>454.85942557</v>
      </c>
      <c r="J77" s="20" t="n">
        <v>2.67318967</v>
      </c>
      <c r="K77" s="18" t="n">
        <v>453.3504843</v>
      </c>
      <c r="L77" s="20" t="n">
        <v>3.29119276</v>
      </c>
      <c r="M77" s="18" t="n">
        <v>380.79678054</v>
      </c>
      <c r="N77" s="20" t="n">
        <v>4.91273858</v>
      </c>
      <c r="O77" s="18" t="s">
        <v>481</v>
      </c>
      <c r="P77" s="20" t="s">
        <v>481</v>
      </c>
      <c r="Q77" s="18" t="s">
        <v>481</v>
      </c>
      <c r="R77" s="20" t="s">
        <v>481</v>
      </c>
      <c r="S77" s="18" t="s">
        <v>481</v>
      </c>
      <c r="T77" s="20" t="s">
        <v>481</v>
      </c>
      <c r="U77" s="18" t="n">
        <v>373.85685902</v>
      </c>
      <c r="V77" s="20" t="n">
        <v>4.48668956</v>
      </c>
    </row>
    <row r="78" spans="1:22">
      <c r="A78" s="15" t="s">
        <v>553</v>
      </c>
      <c r="B78" s="17" t="n">
        <v>5826</v>
      </c>
      <c r="C78" s="18">
        <f>(0.0/B78*100)</f>
        <v/>
      </c>
      <c r="D78" s="19" t="n">
        <v>5826</v>
      </c>
      <c r="E78" s="18" t="n">
        <v>485.99984173</v>
      </c>
      <c r="F78" s="20" t="n">
        <v>7.07128991</v>
      </c>
      <c r="G78" s="18" t="n">
        <v>520.03803917</v>
      </c>
      <c r="H78" s="20" t="n">
        <v>6.74433504</v>
      </c>
      <c r="I78" s="18" t="n">
        <v>522.8963400600001</v>
      </c>
      <c r="J78" s="20" t="n">
        <v>4.08310664</v>
      </c>
      <c r="K78" s="18" t="n">
        <v>529.8723718700001</v>
      </c>
      <c r="L78" s="20" t="n">
        <v>4.30855302</v>
      </c>
      <c r="M78" s="18" t="s">
        <v>481</v>
      </c>
      <c r="N78" s="20" t="s">
        <v>481</v>
      </c>
      <c r="O78" s="18" t="s">
        <v>481</v>
      </c>
      <c r="P78" s="20" t="s">
        <v>481</v>
      </c>
      <c r="Q78" s="18" t="s">
        <v>481</v>
      </c>
      <c r="R78" s="20" t="s">
        <v>481</v>
      </c>
      <c r="S78" s="18" t="n">
        <v>442.4006</v>
      </c>
      <c r="T78" s="20" t="n">
        <v>34.16423723</v>
      </c>
      <c r="U78" s="18" t="n">
        <v>442.46840274</v>
      </c>
      <c r="V78" s="20" t="n">
        <v>20.21644766</v>
      </c>
    </row>
    <row customHeight="1" ht="25" r="79" spans="1:22">
      <c r="A79" s="15" t="s">
        <v>554</v>
      </c>
      <c r="B79" s="17" t="n">
        <v>1657</v>
      </c>
      <c r="C79" s="18">
        <f>(41.0/B79*100)</f>
        <v/>
      </c>
      <c r="D79" s="19" t="n">
        <v>1616</v>
      </c>
      <c r="E79" s="18" t="n">
        <v>467.98792171</v>
      </c>
      <c r="F79" s="20" t="n">
        <v>8.28026871</v>
      </c>
      <c r="G79" s="18" t="n">
        <v>471.84118795</v>
      </c>
      <c r="H79" s="20" t="n">
        <v>7.61785496</v>
      </c>
      <c r="I79" s="18" t="n">
        <v>481.52935342</v>
      </c>
      <c r="J79" s="20" t="n">
        <v>6.61446643</v>
      </c>
      <c r="K79" s="18" t="n">
        <v>472.6231924</v>
      </c>
      <c r="L79" s="20" t="n">
        <v>7.62338353</v>
      </c>
      <c r="M79" s="18" t="s">
        <v>481</v>
      </c>
      <c r="N79" s="20" t="s">
        <v>481</v>
      </c>
      <c r="O79" s="18" t="s">
        <v>481</v>
      </c>
      <c r="P79" s="20" t="s">
        <v>481</v>
      </c>
      <c r="Q79" s="18" t="n">
        <v>573.1689</v>
      </c>
      <c r="R79" s="20" t="n">
        <v>20.71474188</v>
      </c>
      <c r="S79" s="18" t="n">
        <v>345.0182</v>
      </c>
      <c r="T79" s="20" t="n">
        <v>36.02369504</v>
      </c>
      <c r="U79" s="18" t="n">
        <v>381.24600412</v>
      </c>
      <c r="V79" s="20" t="n">
        <v>21.57126011</v>
      </c>
    </row>
    <row r="80" spans="1:22">
      <c r="A80" s="15" t="s">
        <v>555</v>
      </c>
      <c r="B80" s="17" t="n">
        <v>7841</v>
      </c>
      <c r="C80" s="18">
        <f>(0.0/B80*100)</f>
        <v/>
      </c>
      <c r="D80" s="19" t="n">
        <v>7841</v>
      </c>
      <c r="E80" s="18" t="n">
        <v>414.26057618</v>
      </c>
      <c r="F80" s="20" t="n">
        <v>8.67230794</v>
      </c>
      <c r="G80" s="18" t="n">
        <v>433.58212995</v>
      </c>
      <c r="H80" s="20" t="n">
        <v>8.06998117</v>
      </c>
      <c r="I80" s="18" t="n">
        <v>459.45210011</v>
      </c>
      <c r="J80" s="20" t="n">
        <v>4.25929478</v>
      </c>
      <c r="K80" s="18" t="n">
        <v>458.71346786</v>
      </c>
      <c r="L80" s="20" t="n">
        <v>4.1293514</v>
      </c>
      <c r="M80" s="18" t="s">
        <v>481</v>
      </c>
      <c r="N80" s="20" t="s">
        <v>481</v>
      </c>
      <c r="O80" s="18" t="s">
        <v>481</v>
      </c>
      <c r="P80" s="20" t="s">
        <v>481</v>
      </c>
      <c r="Q80" s="18" t="s">
        <v>481</v>
      </c>
      <c r="R80" s="20" t="s">
        <v>481</v>
      </c>
      <c r="S80" s="18" t="s">
        <v>481</v>
      </c>
      <c r="T80" s="20" t="s">
        <v>481</v>
      </c>
      <c r="U80" s="18" t="n">
        <v>367.34346275</v>
      </c>
      <c r="V80" s="20" t="n">
        <v>23.56221455</v>
      </c>
    </row>
    <row r="81" spans="1:22">
      <c r="A81" s="23" t="s">
        <v>556</v>
      </c>
      <c r="B81" s="17" t="n">
        <v>8861</v>
      </c>
      <c r="C81" s="18">
        <f>(76.0/B81*100)</f>
        <v/>
      </c>
      <c r="D81" s="19" t="n">
        <v>8785</v>
      </c>
      <c r="E81" s="18" t="n">
        <v>398.0664092</v>
      </c>
      <c r="F81" s="20" t="n">
        <v>7.04958116</v>
      </c>
      <c r="G81" s="18" t="n">
        <v>420.62910718</v>
      </c>
      <c r="H81" s="20" t="n">
        <v>4.1246805</v>
      </c>
      <c r="I81" s="18" t="n">
        <v>451.94243689</v>
      </c>
      <c r="J81" s="20" t="n">
        <v>2.82341366</v>
      </c>
      <c r="K81" s="18" t="n">
        <v>465.13419988</v>
      </c>
      <c r="L81" s="20" t="n">
        <v>3.31328178</v>
      </c>
      <c r="M81" s="18" t="n">
        <v>388.66747204</v>
      </c>
      <c r="N81" s="20" t="n">
        <v>4.36642029</v>
      </c>
      <c r="O81" s="18" t="s">
        <v>481</v>
      </c>
      <c r="P81" s="20" t="s">
        <v>481</v>
      </c>
      <c r="Q81" s="18" t="s">
        <v>481</v>
      </c>
      <c r="R81" s="20" t="s">
        <v>481</v>
      </c>
      <c r="S81" s="18" t="s">
        <v>481</v>
      </c>
      <c r="T81" s="20" t="s">
        <v>481</v>
      </c>
      <c r="U81" s="18" t="n">
        <v>393.31816678</v>
      </c>
      <c r="V81" s="20" t="n">
        <v>14.70607814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788</v>
      </c>
    </row>
    <row customHeight="1" ht="30" r="4" spans="1:22">
      <c r="A4" s="6" t="n"/>
      <c r="B4" s="7" t="s">
        <v>462</v>
      </c>
      <c r="C4" s="7" t="s">
        <v>463</v>
      </c>
      <c r="D4" s="8" t="s">
        <v>462</v>
      </c>
      <c r="E4" s="9" t="s">
        <v>789</v>
      </c>
      <c r="F4" s="10" t="n"/>
      <c r="G4" s="9" t="s">
        <v>790</v>
      </c>
      <c r="H4" s="10" t="n"/>
      <c r="I4" s="9" t="s">
        <v>791</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522.84129296</v>
      </c>
      <c r="F7" s="20" t="n">
        <v>2.59814388</v>
      </c>
      <c r="G7" s="18" t="n">
        <v>527.2374358</v>
      </c>
      <c r="H7" s="20" t="n">
        <v>2.3580256</v>
      </c>
      <c r="I7" s="18" t="n">
        <v>518.26560187</v>
      </c>
      <c r="J7" s="20" t="n">
        <v>2.78953412</v>
      </c>
      <c r="K7" s="18" t="n">
        <v>500.11126966</v>
      </c>
      <c r="L7" s="20" t="n">
        <v>4.372463</v>
      </c>
      <c r="M7" s="18" t="n">
        <v>455.67136221</v>
      </c>
      <c r="N7" s="20" t="n">
        <v>3.03001341</v>
      </c>
      <c r="O7" s="18" t="s">
        <v>481</v>
      </c>
      <c r="P7" s="20" t="s">
        <v>481</v>
      </c>
      <c r="Q7" s="18" t="s">
        <v>481</v>
      </c>
      <c r="R7" s="20" t="s">
        <v>481</v>
      </c>
      <c r="S7" s="18" t="s">
        <v>481</v>
      </c>
      <c r="T7" s="20" t="s">
        <v>481</v>
      </c>
      <c r="U7" s="18" t="n">
        <v>457.27679182</v>
      </c>
      <c r="V7" s="20" t="n">
        <v>8.06914497</v>
      </c>
    </row>
    <row r="8" spans="1:22">
      <c r="A8" s="15" t="s">
        <v>483</v>
      </c>
      <c r="B8" s="17" t="n">
        <v>7007</v>
      </c>
      <c r="C8" s="18">
        <f>(58.0/B8*100)</f>
        <v/>
      </c>
      <c r="D8" s="19" t="n">
        <v>6949</v>
      </c>
      <c r="E8" s="18" t="n">
        <v>499.60347514</v>
      </c>
      <c r="F8" s="20" t="n">
        <v>3.91620428</v>
      </c>
      <c r="G8" s="18" t="n">
        <v>523.03558423</v>
      </c>
      <c r="H8" s="20" t="n">
        <v>3.3171384</v>
      </c>
      <c r="I8" s="18" t="n">
        <v>517.71496476</v>
      </c>
      <c r="J8" s="20" t="n">
        <v>3.5236239</v>
      </c>
      <c r="K8" s="18" t="n">
        <v>509.83157054</v>
      </c>
      <c r="L8" s="20" t="n">
        <v>4.77484853</v>
      </c>
      <c r="M8" s="18" t="n">
        <v>425.98671044</v>
      </c>
      <c r="N8" s="20" t="n">
        <v>3.32108465</v>
      </c>
      <c r="O8" s="18" t="s">
        <v>481</v>
      </c>
      <c r="P8" s="20" t="s">
        <v>481</v>
      </c>
      <c r="Q8" s="18" t="n">
        <v>368.48347797</v>
      </c>
      <c r="R8" s="20" t="n">
        <v>14.99112476</v>
      </c>
      <c r="S8" s="18" t="s">
        <v>481</v>
      </c>
      <c r="T8" s="20" t="s">
        <v>481</v>
      </c>
      <c r="U8" s="18" t="n">
        <v>429.52464873</v>
      </c>
      <c r="V8" s="20" t="n">
        <v>7.94932966</v>
      </c>
    </row>
    <row r="9" spans="1:22">
      <c r="A9" s="15" t="s">
        <v>484</v>
      </c>
      <c r="B9" s="17" t="n">
        <v>9651</v>
      </c>
      <c r="C9" s="18">
        <f>(519.0/B9*100)</f>
        <v/>
      </c>
      <c r="D9" s="19" t="n">
        <v>9132</v>
      </c>
      <c r="E9" s="18" t="n">
        <v>506.69537049</v>
      </c>
      <c r="F9" s="20" t="n">
        <v>3.57942349</v>
      </c>
      <c r="G9" s="18" t="n">
        <v>534.78598052</v>
      </c>
      <c r="H9" s="20" t="n">
        <v>2.48883604</v>
      </c>
      <c r="I9" s="18" t="n">
        <v>525.78000886</v>
      </c>
      <c r="J9" s="20" t="n">
        <v>2.87352856</v>
      </c>
      <c r="K9" s="18" t="n">
        <v>507.11723102</v>
      </c>
      <c r="L9" s="20" t="n">
        <v>3.9237467</v>
      </c>
      <c r="M9" s="18" t="n">
        <v>398.3811512</v>
      </c>
      <c r="N9" s="20" t="n">
        <v>5.50423922</v>
      </c>
      <c r="O9" s="18" t="s">
        <v>481</v>
      </c>
      <c r="P9" s="20" t="s">
        <v>481</v>
      </c>
      <c r="Q9" s="18" t="n">
        <v>374.78530698</v>
      </c>
      <c r="R9" s="20" t="n">
        <v>11.62763904</v>
      </c>
      <c r="S9" s="18" t="s">
        <v>481</v>
      </c>
      <c r="T9" s="20" t="s">
        <v>481</v>
      </c>
      <c r="U9" s="18" t="n">
        <v>413.76389972</v>
      </c>
      <c r="V9" s="20" t="n">
        <v>6.24666008</v>
      </c>
    </row>
    <row r="10" spans="1:22">
      <c r="A10" s="15" t="s">
        <v>485</v>
      </c>
      <c r="B10" s="17" t="n">
        <v>20058</v>
      </c>
      <c r="C10" s="18">
        <f>(548.0/B10*100)</f>
        <v/>
      </c>
      <c r="D10" s="19" t="n">
        <v>19510</v>
      </c>
      <c r="E10" s="18" t="n">
        <v>533.2562263999999</v>
      </c>
      <c r="F10" s="20" t="n">
        <v>2.58576684</v>
      </c>
      <c r="G10" s="18" t="n">
        <v>540.71189785</v>
      </c>
      <c r="H10" s="20" t="n">
        <v>2.25716067</v>
      </c>
      <c r="I10" s="18" t="n">
        <v>532.64528246</v>
      </c>
      <c r="J10" s="20" t="n">
        <v>3.08056774</v>
      </c>
      <c r="K10" s="18" t="n">
        <v>524.20497979</v>
      </c>
      <c r="L10" s="20" t="n">
        <v>4.61355314</v>
      </c>
      <c r="M10" s="18" t="n">
        <v>459.4602787</v>
      </c>
      <c r="N10" s="20" t="n">
        <v>3.87365474</v>
      </c>
      <c r="O10" s="18" t="s">
        <v>481</v>
      </c>
      <c r="P10" s="20" t="s">
        <v>481</v>
      </c>
      <c r="Q10" s="18" t="s">
        <v>481</v>
      </c>
      <c r="R10" s="20" t="s">
        <v>481</v>
      </c>
      <c r="S10" s="18" t="s">
        <v>481</v>
      </c>
      <c r="T10" s="20" t="s">
        <v>481</v>
      </c>
      <c r="U10" s="18" t="n">
        <v>447.78706454</v>
      </c>
      <c r="V10" s="20" t="n">
        <v>7.58601874</v>
      </c>
    </row>
    <row r="11" spans="1:22">
      <c r="A11" s="15" t="s">
        <v>486</v>
      </c>
      <c r="B11" s="17" t="n">
        <v>7053</v>
      </c>
      <c r="C11" s="18">
        <f>(107.0/B11*100)</f>
        <v/>
      </c>
      <c r="D11" s="19" t="n">
        <v>6946</v>
      </c>
      <c r="E11" s="18" t="n">
        <v>447.07168517</v>
      </c>
      <c r="F11" s="20" t="n">
        <v>3.17818934</v>
      </c>
      <c r="G11" s="18" t="n">
        <v>462.899023</v>
      </c>
      <c r="H11" s="20" t="n">
        <v>3.12878587</v>
      </c>
      <c r="I11" s="18" t="n">
        <v>452.9467669</v>
      </c>
      <c r="J11" s="20" t="n">
        <v>2.99958178</v>
      </c>
      <c r="K11" s="18" t="n">
        <v>456.27716988</v>
      </c>
      <c r="L11" s="20" t="n">
        <v>6.04181449</v>
      </c>
      <c r="M11" s="18" t="n">
        <v>407.71243287</v>
      </c>
      <c r="N11" s="20" t="n">
        <v>4.26530566</v>
      </c>
      <c r="O11" s="18" t="s">
        <v>481</v>
      </c>
      <c r="P11" s="20" t="s">
        <v>481</v>
      </c>
      <c r="Q11" s="18" t="s">
        <v>481</v>
      </c>
      <c r="R11" s="20" t="s">
        <v>481</v>
      </c>
      <c r="S11" s="18" t="s">
        <v>481</v>
      </c>
      <c r="T11" s="20" t="s">
        <v>481</v>
      </c>
      <c r="U11" s="18" t="n">
        <v>395.28397199</v>
      </c>
      <c r="V11" s="20" t="n">
        <v>6.76014015</v>
      </c>
    </row>
    <row r="12" spans="1:22">
      <c r="A12" s="15" t="s">
        <v>487</v>
      </c>
      <c r="B12" s="17" t="n">
        <v>6894</v>
      </c>
      <c r="C12" s="18">
        <f>(59.0/B12*100)</f>
        <v/>
      </c>
      <c r="D12" s="19" t="n">
        <v>6835</v>
      </c>
      <c r="E12" s="18" t="n">
        <v>490.60517585</v>
      </c>
      <c r="F12" s="20" t="n">
        <v>2.47521062</v>
      </c>
      <c r="G12" s="18" t="n">
        <v>512.97589315</v>
      </c>
      <c r="H12" s="20" t="n">
        <v>2.85070243</v>
      </c>
      <c r="I12" s="18" t="n">
        <v>507.0608275</v>
      </c>
      <c r="J12" s="20" t="n">
        <v>3.51920751</v>
      </c>
      <c r="K12" s="18" t="n">
        <v>495.06068556</v>
      </c>
      <c r="L12" s="20" t="n">
        <v>6.41040903</v>
      </c>
      <c r="M12" s="18" t="n">
        <v>407.24394601</v>
      </c>
      <c r="N12" s="20" t="n">
        <v>6.59279851</v>
      </c>
      <c r="O12" s="18" t="s">
        <v>481</v>
      </c>
      <c r="P12" s="20" t="s">
        <v>481</v>
      </c>
      <c r="Q12" s="18" t="n">
        <v>366.6777112</v>
      </c>
      <c r="R12" s="20" t="n">
        <v>14.39052153</v>
      </c>
      <c r="S12" s="18" t="s">
        <v>481</v>
      </c>
      <c r="T12" s="20" t="s">
        <v>481</v>
      </c>
      <c r="U12" s="18" t="n">
        <v>419.94680645</v>
      </c>
      <c r="V12" s="20" t="n">
        <v>8.75597975</v>
      </c>
    </row>
    <row r="13" spans="1:22">
      <c r="A13" s="15" t="s">
        <v>488</v>
      </c>
      <c r="B13" s="17" t="n">
        <v>7161</v>
      </c>
      <c r="C13" s="18">
        <f>(138.0/B13*100)</f>
        <v/>
      </c>
      <c r="D13" s="19" t="n">
        <v>7023</v>
      </c>
      <c r="E13" s="18" t="n">
        <v>505.94883132</v>
      </c>
      <c r="F13" s="20" t="n">
        <v>3.29020057</v>
      </c>
      <c r="G13" s="18" t="n">
        <v>517.71558067</v>
      </c>
      <c r="H13" s="20" t="n">
        <v>2.64701252</v>
      </c>
      <c r="I13" s="18" t="n">
        <v>503.66644977</v>
      </c>
      <c r="J13" s="20" t="n">
        <v>3.34645901</v>
      </c>
      <c r="K13" s="18" t="n">
        <v>496.73837135</v>
      </c>
      <c r="L13" s="20" t="n">
        <v>4.906761</v>
      </c>
      <c r="M13" s="18" t="n">
        <v>417.33961469</v>
      </c>
      <c r="N13" s="20" t="n">
        <v>10.06598471</v>
      </c>
      <c r="O13" s="18" t="s">
        <v>481</v>
      </c>
      <c r="P13" s="20" t="s">
        <v>481</v>
      </c>
      <c r="Q13" s="18" t="n">
        <v>436.36003517</v>
      </c>
      <c r="R13" s="20" t="n">
        <v>6.43426798</v>
      </c>
      <c r="S13" s="18" t="s">
        <v>481</v>
      </c>
      <c r="T13" s="20" t="s">
        <v>481</v>
      </c>
      <c r="U13" s="18" t="n">
        <v>407.15996104</v>
      </c>
      <c r="V13" s="20" t="n">
        <v>11.17209869</v>
      </c>
    </row>
    <row r="14" spans="1:22">
      <c r="A14" s="15" t="s">
        <v>489</v>
      </c>
      <c r="B14" s="17" t="n">
        <v>5587</v>
      </c>
      <c r="C14" s="18">
        <f>(78.0/B14*100)</f>
        <v/>
      </c>
      <c r="D14" s="19" t="n">
        <v>5509</v>
      </c>
      <c r="E14" s="18" t="n">
        <v>530.98469848</v>
      </c>
      <c r="F14" s="20" t="n">
        <v>3.33829439</v>
      </c>
      <c r="G14" s="18" t="n">
        <v>544.7089631699999</v>
      </c>
      <c r="H14" s="20" t="n">
        <v>2.60962233</v>
      </c>
      <c r="I14" s="18" t="n">
        <v>536.94552098</v>
      </c>
      <c r="J14" s="20" t="n">
        <v>3.05326218</v>
      </c>
      <c r="K14" s="18" t="n">
        <v>525.03241492</v>
      </c>
      <c r="L14" s="20" t="n">
        <v>6.78044513</v>
      </c>
      <c r="M14" s="18" t="n">
        <v>442.2239505</v>
      </c>
      <c r="N14" s="20" t="n">
        <v>10.16789313</v>
      </c>
      <c r="O14" s="18" t="s">
        <v>481</v>
      </c>
      <c r="P14" s="20" t="s">
        <v>481</v>
      </c>
      <c r="Q14" s="18" t="s">
        <v>481</v>
      </c>
      <c r="R14" s="20" t="s">
        <v>481</v>
      </c>
      <c r="S14" s="18" t="s">
        <v>481</v>
      </c>
      <c r="T14" s="20" t="s">
        <v>481</v>
      </c>
      <c r="U14" s="18" t="n">
        <v>427.74090267</v>
      </c>
      <c r="V14" s="20" t="n">
        <v>15.16147521</v>
      </c>
    </row>
    <row r="15" spans="1:22">
      <c r="A15" s="15" t="s">
        <v>490</v>
      </c>
      <c r="B15" s="17" t="n">
        <v>5882</v>
      </c>
      <c r="C15" s="18">
        <f>(64.0/B15*100)</f>
        <v/>
      </c>
      <c r="D15" s="19" t="n">
        <v>5818</v>
      </c>
      <c r="E15" s="18" t="n">
        <v>534.61305824</v>
      </c>
      <c r="F15" s="20" t="n">
        <v>3.23847434</v>
      </c>
      <c r="G15" s="18" t="n">
        <v>542.58128922</v>
      </c>
      <c r="H15" s="20" t="n">
        <v>3.12506359</v>
      </c>
      <c r="I15" s="18" t="n">
        <v>530.97191071</v>
      </c>
      <c r="J15" s="20" t="n">
        <v>3.23400797</v>
      </c>
      <c r="K15" s="18" t="n">
        <v>510.16645594</v>
      </c>
      <c r="L15" s="20" t="n">
        <v>6.0441579</v>
      </c>
      <c r="M15" s="18" t="n">
        <v>442.09252147</v>
      </c>
      <c r="N15" s="20" t="n">
        <v>11.12031367</v>
      </c>
      <c r="O15" s="18" t="s">
        <v>481</v>
      </c>
      <c r="P15" s="20" t="s">
        <v>481</v>
      </c>
      <c r="Q15" s="18" t="n">
        <v>375.95013089</v>
      </c>
      <c r="R15" s="20" t="n">
        <v>17.42774697</v>
      </c>
      <c r="S15" s="18" t="s">
        <v>481</v>
      </c>
      <c r="T15" s="20" t="s">
        <v>481</v>
      </c>
      <c r="U15" s="18" t="n">
        <v>433.08779706</v>
      </c>
      <c r="V15" s="20" t="n">
        <v>11.35069885</v>
      </c>
    </row>
    <row r="16" spans="1:22">
      <c r="A16" s="15" t="s">
        <v>491</v>
      </c>
      <c r="B16" s="17" t="n">
        <v>6108</v>
      </c>
      <c r="C16" s="18">
        <f>(123.0/B16*100)</f>
        <v/>
      </c>
      <c r="D16" s="19" t="n">
        <v>5985</v>
      </c>
      <c r="E16" s="18" t="n">
        <v>505.42461343</v>
      </c>
      <c r="F16" s="20" t="n">
        <v>2.64063766</v>
      </c>
      <c r="G16" s="18" t="n">
        <v>520.31148253</v>
      </c>
      <c r="H16" s="20" t="n">
        <v>2.79022845</v>
      </c>
      <c r="I16" s="18" t="n">
        <v>506.75807119</v>
      </c>
      <c r="J16" s="20" t="n">
        <v>3.5299963</v>
      </c>
      <c r="K16" s="18" t="n">
        <v>487.1869089</v>
      </c>
      <c r="L16" s="20" t="n">
        <v>6.29740051</v>
      </c>
      <c r="M16" s="18" t="n">
        <v>387.14914799</v>
      </c>
      <c r="N16" s="20" t="n">
        <v>6.68985678</v>
      </c>
      <c r="O16" s="18" t="s">
        <v>481</v>
      </c>
      <c r="P16" s="20" t="s">
        <v>481</v>
      </c>
      <c r="Q16" s="18" t="s">
        <v>481</v>
      </c>
      <c r="R16" s="20" t="s">
        <v>481</v>
      </c>
      <c r="S16" s="18" t="s">
        <v>481</v>
      </c>
      <c r="T16" s="20" t="s">
        <v>481</v>
      </c>
      <c r="U16" s="18" t="n">
        <v>401.97449444</v>
      </c>
      <c r="V16" s="20" t="n">
        <v>8.13217438</v>
      </c>
    </row>
    <row r="17" spans="1:22">
      <c r="A17" s="15" t="s">
        <v>492</v>
      </c>
      <c r="B17" s="17" t="n">
        <v>6504</v>
      </c>
      <c r="C17" s="18">
        <f>(1262.0/B17*100)</f>
        <v/>
      </c>
      <c r="D17" s="19" t="n">
        <v>5242</v>
      </c>
      <c r="E17" s="18" t="n">
        <v>521.44162557</v>
      </c>
      <c r="F17" s="20" t="n">
        <v>3.54509631</v>
      </c>
      <c r="G17" s="18" t="n">
        <v>537.95162376</v>
      </c>
      <c r="H17" s="20" t="n">
        <v>3.39181342</v>
      </c>
      <c r="I17" s="18" t="n">
        <v>521.00688833</v>
      </c>
      <c r="J17" s="20" t="n">
        <v>4.29846333</v>
      </c>
      <c r="K17" s="18" t="n">
        <v>509.71086568</v>
      </c>
      <c r="L17" s="20" t="n">
        <v>5.42107741</v>
      </c>
      <c r="M17" s="18" t="n">
        <v>421.56457172</v>
      </c>
      <c r="N17" s="20" t="n">
        <v>9.08687791</v>
      </c>
      <c r="O17" s="18" t="s">
        <v>481</v>
      </c>
      <c r="P17" s="20" t="s">
        <v>481</v>
      </c>
      <c r="Q17" s="18" t="n">
        <v>360.48925247</v>
      </c>
      <c r="R17" s="20" t="n">
        <v>12.44339086</v>
      </c>
      <c r="S17" s="18" t="s">
        <v>481</v>
      </c>
      <c r="T17" s="20" t="s">
        <v>481</v>
      </c>
      <c r="U17" s="18" t="n">
        <v>461.90424503</v>
      </c>
      <c r="V17" s="20" t="n">
        <v>7.10868959</v>
      </c>
    </row>
    <row r="18" spans="1:22">
      <c r="A18" s="15" t="s">
        <v>493</v>
      </c>
      <c r="B18" s="17" t="n">
        <v>5532</v>
      </c>
      <c r="C18" s="18">
        <f>(29.0/B18*100)</f>
        <v/>
      </c>
      <c r="D18" s="19" t="n">
        <v>5503</v>
      </c>
      <c r="E18" s="18" t="n">
        <v>446.11464543</v>
      </c>
      <c r="F18" s="20" t="n">
        <v>3.81276772</v>
      </c>
      <c r="G18" s="18" t="n">
        <v>473.85334441</v>
      </c>
      <c r="H18" s="20" t="n">
        <v>4.9603627</v>
      </c>
      <c r="I18" s="18" t="n">
        <v>464.68673985</v>
      </c>
      <c r="J18" s="20" t="n">
        <v>4.41497763</v>
      </c>
      <c r="K18" s="18" t="n">
        <v>464.75567394</v>
      </c>
      <c r="L18" s="20" t="n">
        <v>5.97610043</v>
      </c>
      <c r="M18" s="18" t="n">
        <v>381.70089157</v>
      </c>
      <c r="N18" s="20" t="n">
        <v>7.56899924</v>
      </c>
      <c r="O18" s="18" t="s">
        <v>481</v>
      </c>
      <c r="P18" s="20" t="s">
        <v>481</v>
      </c>
      <c r="Q18" s="18" t="s">
        <v>481</v>
      </c>
      <c r="R18" s="20" t="s">
        <v>481</v>
      </c>
      <c r="S18" s="18" t="s">
        <v>481</v>
      </c>
      <c r="T18" s="20" t="s">
        <v>481</v>
      </c>
      <c r="U18" s="18" t="n">
        <v>377.81900892</v>
      </c>
      <c r="V18" s="20" t="n">
        <v>8.66668997</v>
      </c>
    </row>
    <row r="19" spans="1:22">
      <c r="A19" s="15" t="s">
        <v>494</v>
      </c>
      <c r="B19" s="17" t="n">
        <v>5658</v>
      </c>
      <c r="C19" s="18">
        <f>(178.0/B19*100)</f>
        <v/>
      </c>
      <c r="D19" s="19" t="n">
        <v>5480</v>
      </c>
      <c r="E19" s="18" t="n">
        <v>472.2493456</v>
      </c>
      <c r="F19" s="20" t="n">
        <v>4.64114324</v>
      </c>
      <c r="G19" s="18" t="n">
        <v>493.30925728</v>
      </c>
      <c r="H19" s="20" t="n">
        <v>3.66560695</v>
      </c>
      <c r="I19" s="18" t="n">
        <v>481.88916121</v>
      </c>
      <c r="J19" s="20" t="n">
        <v>3.31853166</v>
      </c>
      <c r="K19" s="18" t="n">
        <v>472.84351617</v>
      </c>
      <c r="L19" s="20" t="n">
        <v>5.06808384</v>
      </c>
      <c r="M19" s="18" t="n">
        <v>464.53907426</v>
      </c>
      <c r="N19" s="20" t="n">
        <v>8.377987660000001</v>
      </c>
      <c r="O19" s="18" t="s">
        <v>481</v>
      </c>
      <c r="P19" s="20" t="s">
        <v>481</v>
      </c>
      <c r="Q19" s="18" t="s">
        <v>481</v>
      </c>
      <c r="R19" s="20" t="s">
        <v>481</v>
      </c>
      <c r="S19" s="18" t="s">
        <v>481</v>
      </c>
      <c r="T19" s="20" t="s">
        <v>481</v>
      </c>
      <c r="U19" s="18" t="n">
        <v>409.69213745</v>
      </c>
      <c r="V19" s="20" t="n">
        <v>10.11308787</v>
      </c>
    </row>
    <row r="20" spans="1:22">
      <c r="A20" s="15" t="s">
        <v>495</v>
      </c>
      <c r="B20" s="17" t="n">
        <v>3371</v>
      </c>
      <c r="C20" s="18">
        <f>(75.0/B20*100)</f>
        <v/>
      </c>
      <c r="D20" s="19" t="n">
        <v>3296</v>
      </c>
      <c r="E20" s="18" t="n">
        <v>484.46941902</v>
      </c>
      <c r="F20" s="20" t="n">
        <v>2.8123084</v>
      </c>
      <c r="G20" s="18" t="n">
        <v>484.29714555</v>
      </c>
      <c r="H20" s="20" t="n">
        <v>2.5721978</v>
      </c>
      <c r="I20" s="18" t="n">
        <v>470.21061441</v>
      </c>
      <c r="J20" s="20" t="n">
        <v>3.86743267</v>
      </c>
      <c r="K20" s="18" t="n">
        <v>461.13643937</v>
      </c>
      <c r="L20" s="20" t="n">
        <v>6.7101618</v>
      </c>
      <c r="M20" s="18" t="n">
        <v>408.58539143</v>
      </c>
      <c r="N20" s="20" t="n">
        <v>5.78928272</v>
      </c>
      <c r="O20" s="18" t="s">
        <v>481</v>
      </c>
      <c r="P20" s="20" t="s">
        <v>481</v>
      </c>
      <c r="Q20" s="18" t="s">
        <v>481</v>
      </c>
      <c r="R20" s="20" t="s">
        <v>481</v>
      </c>
      <c r="S20" s="18" t="s">
        <v>481</v>
      </c>
      <c r="T20" s="20" t="s">
        <v>481</v>
      </c>
      <c r="U20" s="18" t="n">
        <v>416.1440204</v>
      </c>
      <c r="V20" s="20" t="n">
        <v>17.39055681</v>
      </c>
    </row>
    <row r="21" spans="1:22">
      <c r="A21" s="15" t="s">
        <v>496</v>
      </c>
      <c r="B21" s="17" t="n">
        <v>5741</v>
      </c>
      <c r="C21" s="18">
        <f>(47.0/B21*100)</f>
        <v/>
      </c>
      <c r="D21" s="19" t="n">
        <v>5694</v>
      </c>
      <c r="E21" s="18" t="n">
        <v>501.46802901</v>
      </c>
      <c r="F21" s="20" t="n">
        <v>3.39548173</v>
      </c>
      <c r="G21" s="18" t="n">
        <v>519.78876659</v>
      </c>
      <c r="H21" s="20" t="n">
        <v>2.94600651</v>
      </c>
      <c r="I21" s="18" t="n">
        <v>507.41446303</v>
      </c>
      <c r="J21" s="20" t="n">
        <v>3.25309276</v>
      </c>
      <c r="K21" s="18" t="n">
        <v>503.10189023</v>
      </c>
      <c r="L21" s="20" t="n">
        <v>4.08321012</v>
      </c>
      <c r="M21" s="18" t="n">
        <v>437.82772767</v>
      </c>
      <c r="N21" s="20" t="n">
        <v>5.1450969</v>
      </c>
      <c r="O21" s="18" t="s">
        <v>481</v>
      </c>
      <c r="P21" s="20" t="s">
        <v>481</v>
      </c>
      <c r="Q21" s="18" t="s">
        <v>481</v>
      </c>
      <c r="R21" s="20" t="s">
        <v>481</v>
      </c>
      <c r="S21" s="18" t="s">
        <v>481</v>
      </c>
      <c r="T21" s="20" t="s">
        <v>481</v>
      </c>
      <c r="U21" s="18" t="n">
        <v>456.09355509</v>
      </c>
      <c r="V21" s="20" t="n">
        <v>14.47895426</v>
      </c>
    </row>
    <row r="22" spans="1:22">
      <c r="A22" s="15" t="s">
        <v>497</v>
      </c>
      <c r="B22" s="17" t="n">
        <v>6598</v>
      </c>
      <c r="C22" s="18">
        <f>(36.0/B22*100)</f>
        <v/>
      </c>
      <c r="D22" s="19" t="n">
        <v>6562</v>
      </c>
      <c r="E22" s="18" t="n">
        <v>460.81127365</v>
      </c>
      <c r="F22" s="20" t="n">
        <v>4.2361575</v>
      </c>
      <c r="G22" s="18" t="n">
        <v>487.36191817</v>
      </c>
      <c r="H22" s="20" t="n">
        <v>4.49931091</v>
      </c>
      <c r="I22" s="18" t="n">
        <v>483.3355064</v>
      </c>
      <c r="J22" s="20" t="n">
        <v>4.19195998</v>
      </c>
      <c r="K22" s="18" t="n">
        <v>484.25263352</v>
      </c>
      <c r="L22" s="20" t="n">
        <v>4.67855326</v>
      </c>
      <c r="M22" s="18" t="n">
        <v>409.9809268</v>
      </c>
      <c r="N22" s="20" t="n">
        <v>11.17521775</v>
      </c>
      <c r="O22" s="18" t="s">
        <v>481</v>
      </c>
      <c r="P22" s="20" t="s">
        <v>481</v>
      </c>
      <c r="Q22" s="18" t="s">
        <v>481</v>
      </c>
      <c r="R22" s="20" t="s">
        <v>481</v>
      </c>
      <c r="S22" s="18" t="n">
        <v>416.94169327</v>
      </c>
      <c r="T22" s="20" t="n">
        <v>36.07188623</v>
      </c>
      <c r="U22" s="18" t="n">
        <v>374.96863786</v>
      </c>
      <c r="V22" s="20" t="n">
        <v>10.01932266</v>
      </c>
    </row>
    <row r="23" spans="1:22">
      <c r="A23" s="15" t="s">
        <v>498</v>
      </c>
      <c r="B23" s="17" t="n">
        <v>11583</v>
      </c>
      <c r="C23" s="18">
        <f>(235.0/B23*100)</f>
        <v/>
      </c>
      <c r="D23" s="19" t="n">
        <v>11348</v>
      </c>
      <c r="E23" s="18" t="n">
        <v>476.2190967</v>
      </c>
      <c r="F23" s="20" t="n">
        <v>3.44993381</v>
      </c>
      <c r="G23" s="18" t="n">
        <v>496.76297298</v>
      </c>
      <c r="H23" s="20" t="n">
        <v>2.98851752</v>
      </c>
      <c r="I23" s="18" t="n">
        <v>486.30792678</v>
      </c>
      <c r="J23" s="20" t="n">
        <v>4.18098716</v>
      </c>
      <c r="K23" s="18" t="n">
        <v>489.27701507</v>
      </c>
      <c r="L23" s="20" t="n">
        <v>5.02946687</v>
      </c>
      <c r="M23" s="18" t="n">
        <v>437.87034305</v>
      </c>
      <c r="N23" s="20" t="n">
        <v>5.22144945</v>
      </c>
      <c r="O23" s="18" t="s">
        <v>481</v>
      </c>
      <c r="P23" s="20" t="s">
        <v>481</v>
      </c>
      <c r="Q23" s="18" t="s">
        <v>481</v>
      </c>
      <c r="R23" s="20" t="s">
        <v>481</v>
      </c>
      <c r="S23" s="18" t="s">
        <v>481</v>
      </c>
      <c r="T23" s="20" t="s">
        <v>481</v>
      </c>
      <c r="U23" s="18" t="n">
        <v>418.91643182</v>
      </c>
      <c r="V23" s="20" t="n">
        <v>11.30969775</v>
      </c>
    </row>
    <row r="24" spans="1:22">
      <c r="A24" s="15" t="s">
        <v>499</v>
      </c>
      <c r="B24" s="17" t="n">
        <v>6647</v>
      </c>
      <c r="C24" s="18">
        <f>(7.0/B24*100)</f>
        <v/>
      </c>
      <c r="D24" s="19" t="n">
        <v>6640</v>
      </c>
      <c r="E24" s="18" t="n">
        <v>530.72921391</v>
      </c>
      <c r="F24" s="20" t="n">
        <v>4.28687026</v>
      </c>
      <c r="G24" s="18" t="n">
        <v>540.16622793</v>
      </c>
      <c r="H24" s="20" t="n">
        <v>3.92209643</v>
      </c>
      <c r="I24" s="18" t="n">
        <v>544.25664877</v>
      </c>
      <c r="J24" s="20" t="n">
        <v>3.30178765</v>
      </c>
      <c r="K24" s="18" t="n">
        <v>544.28664988</v>
      </c>
      <c r="L24" s="20" t="n">
        <v>4.93858224</v>
      </c>
      <c r="M24" s="18" t="n">
        <v>486.12605385</v>
      </c>
      <c r="N24" s="20" t="n">
        <v>15.32000093</v>
      </c>
      <c r="O24" s="18" t="s">
        <v>481</v>
      </c>
      <c r="P24" s="20" t="s">
        <v>481</v>
      </c>
      <c r="Q24" s="18" t="s">
        <v>481</v>
      </c>
      <c r="R24" s="20" t="s">
        <v>481</v>
      </c>
      <c r="S24" s="18" t="s">
        <v>481</v>
      </c>
      <c r="T24" s="20" t="s">
        <v>481</v>
      </c>
      <c r="U24" s="18" t="n">
        <v>446.3546924</v>
      </c>
      <c r="V24" s="20" t="n">
        <v>17.83559276</v>
      </c>
    </row>
    <row r="25" spans="1:22">
      <c r="A25" s="15" t="s">
        <v>500</v>
      </c>
      <c r="B25" s="17" t="n">
        <v>5581</v>
      </c>
      <c r="C25" s="18">
        <f>(25.0/B25*100)</f>
        <v/>
      </c>
      <c r="D25" s="19" t="n">
        <v>5556</v>
      </c>
      <c r="E25" s="18" t="n">
        <v>508.7828318</v>
      </c>
      <c r="F25" s="20" t="n">
        <v>4.74374719</v>
      </c>
      <c r="G25" s="18" t="n">
        <v>515.62287209</v>
      </c>
      <c r="H25" s="20" t="n">
        <v>4.25354794</v>
      </c>
      <c r="I25" s="18" t="n">
        <v>529.97633859</v>
      </c>
      <c r="J25" s="20" t="n">
        <v>3.69495299</v>
      </c>
      <c r="K25" s="18" t="n">
        <v>532.95170982</v>
      </c>
      <c r="L25" s="20" t="n">
        <v>3.98495257</v>
      </c>
      <c r="M25" s="18" t="n">
        <v>429.87203302</v>
      </c>
      <c r="N25" s="20" t="n">
        <v>5.01052425</v>
      </c>
      <c r="O25" s="18" t="s">
        <v>481</v>
      </c>
      <c r="P25" s="20" t="s">
        <v>481</v>
      </c>
      <c r="Q25" s="18" t="s">
        <v>481</v>
      </c>
      <c r="R25" s="20" t="s">
        <v>481</v>
      </c>
      <c r="S25" s="18" t="s">
        <v>481</v>
      </c>
      <c r="T25" s="20" t="s">
        <v>481</v>
      </c>
      <c r="U25" s="18" t="n">
        <v>470.42145317</v>
      </c>
      <c r="V25" s="20" t="n">
        <v>24.55167011</v>
      </c>
    </row>
    <row r="26" spans="1:22">
      <c r="A26" s="15" t="s">
        <v>501</v>
      </c>
      <c r="B26" s="17" t="n">
        <v>4869</v>
      </c>
      <c r="C26" s="18">
        <f>(53.0/B26*100)</f>
        <v/>
      </c>
      <c r="D26" s="19" t="n">
        <v>4816</v>
      </c>
      <c r="E26" s="18" t="n">
        <v>480.24183295</v>
      </c>
      <c r="F26" s="20" t="n">
        <v>2.68457449</v>
      </c>
      <c r="G26" s="18" t="n">
        <v>505.27848887</v>
      </c>
      <c r="H26" s="20" t="n">
        <v>2.49082009</v>
      </c>
      <c r="I26" s="18" t="n">
        <v>495.55734822</v>
      </c>
      <c r="J26" s="20" t="n">
        <v>2.59038478</v>
      </c>
      <c r="K26" s="18" t="n">
        <v>486.32135365</v>
      </c>
      <c r="L26" s="20" t="n">
        <v>5.22161251</v>
      </c>
      <c r="M26" s="18" t="n">
        <v>453.17995147</v>
      </c>
      <c r="N26" s="20" t="n">
        <v>6.03698686</v>
      </c>
      <c r="O26" s="18" t="s">
        <v>481</v>
      </c>
      <c r="P26" s="20" t="s">
        <v>481</v>
      </c>
      <c r="Q26" s="18" t="s">
        <v>481</v>
      </c>
      <c r="R26" s="20" t="s">
        <v>481</v>
      </c>
      <c r="S26" s="18" t="s">
        <v>481</v>
      </c>
      <c r="T26" s="20" t="s">
        <v>481</v>
      </c>
      <c r="U26" s="18" t="n">
        <v>439.46615437</v>
      </c>
      <c r="V26" s="20" t="n">
        <v>12.31625023</v>
      </c>
    </row>
    <row r="27" spans="1:22">
      <c r="A27" s="15" t="s">
        <v>502</v>
      </c>
      <c r="B27" s="17" t="n">
        <v>5299</v>
      </c>
      <c r="C27" s="18">
        <f>(55.0/B27*100)</f>
        <v/>
      </c>
      <c r="D27" s="19" t="n">
        <v>5244</v>
      </c>
      <c r="E27" s="18" t="n">
        <v>490.68607254</v>
      </c>
      <c r="F27" s="20" t="n">
        <v>2.29685229</v>
      </c>
      <c r="G27" s="18" t="n">
        <v>506.78575557</v>
      </c>
      <c r="H27" s="20" t="n">
        <v>2.89551858</v>
      </c>
      <c r="I27" s="18" t="n">
        <v>484.66184205</v>
      </c>
      <c r="J27" s="20" t="n">
        <v>3.07482092</v>
      </c>
      <c r="K27" s="18" t="n">
        <v>471.34575794</v>
      </c>
      <c r="L27" s="20" t="n">
        <v>4.80862354</v>
      </c>
      <c r="M27" s="18" t="n">
        <v>418.40895501</v>
      </c>
      <c r="N27" s="20" t="n">
        <v>3.29090457</v>
      </c>
      <c r="O27" s="18" t="s">
        <v>481</v>
      </c>
      <c r="P27" s="20" t="s">
        <v>481</v>
      </c>
      <c r="Q27" s="18" t="s">
        <v>481</v>
      </c>
      <c r="R27" s="20" t="s">
        <v>481</v>
      </c>
      <c r="S27" s="18" t="s">
        <v>481</v>
      </c>
      <c r="T27" s="20" t="s">
        <v>481</v>
      </c>
      <c r="U27" s="18" t="n">
        <v>404.95350961</v>
      </c>
      <c r="V27" s="20" t="n">
        <v>7.43865932</v>
      </c>
    </row>
    <row r="28" spans="1:22">
      <c r="A28" s="15" t="s">
        <v>503</v>
      </c>
      <c r="B28" s="17" t="n">
        <v>7568</v>
      </c>
      <c r="C28" s="18">
        <f>(196.0/B28*100)</f>
        <v/>
      </c>
      <c r="D28" s="19" t="n">
        <v>7372</v>
      </c>
      <c r="E28" s="18" t="n">
        <v>410.63704645</v>
      </c>
      <c r="F28" s="20" t="n">
        <v>2.24611182</v>
      </c>
      <c r="G28" s="18" t="n">
        <v>435.38534549</v>
      </c>
      <c r="H28" s="20" t="n">
        <v>2.82709813</v>
      </c>
      <c r="I28" s="18" t="n">
        <v>409.40952606</v>
      </c>
      <c r="J28" s="20" t="n">
        <v>2.95540722</v>
      </c>
      <c r="K28" s="18" t="n">
        <v>414.29281409</v>
      </c>
      <c r="L28" s="20" t="n">
        <v>7.33135713</v>
      </c>
      <c r="M28" s="18" t="n">
        <v>420.93356818</v>
      </c>
      <c r="N28" s="20" t="n">
        <v>11.19336795</v>
      </c>
      <c r="O28" s="18" t="s">
        <v>481</v>
      </c>
      <c r="P28" s="20" t="s">
        <v>481</v>
      </c>
      <c r="Q28" s="18" t="s">
        <v>481</v>
      </c>
      <c r="R28" s="20" t="s">
        <v>481</v>
      </c>
      <c r="S28" s="18" t="s">
        <v>481</v>
      </c>
      <c r="T28" s="20" t="s">
        <v>481</v>
      </c>
      <c r="U28" s="18" t="n">
        <v>380.03218493</v>
      </c>
      <c r="V28" s="20" t="n">
        <v>9.60184651</v>
      </c>
    </row>
    <row r="29" spans="1:22">
      <c r="A29" s="15" t="s">
        <v>504</v>
      </c>
      <c r="B29" s="17" t="n">
        <v>5385</v>
      </c>
      <c r="C29" s="18">
        <f>(30.0/B29*100)</f>
        <v/>
      </c>
      <c r="D29" s="19" t="n">
        <v>5355</v>
      </c>
      <c r="E29" s="18" t="n">
        <v>492.04107351</v>
      </c>
      <c r="F29" s="20" t="n">
        <v>6.44725643</v>
      </c>
      <c r="G29" s="18" t="n">
        <v>529.22789519</v>
      </c>
      <c r="H29" s="20" t="n">
        <v>3.24698357</v>
      </c>
      <c r="I29" s="18" t="n">
        <v>519.1816798</v>
      </c>
      <c r="J29" s="20" t="n">
        <v>3.2120188</v>
      </c>
      <c r="K29" s="18" t="n">
        <v>514.90707677</v>
      </c>
      <c r="L29" s="20" t="n">
        <v>4.93161478</v>
      </c>
      <c r="M29" s="18" t="n">
        <v>493.84777481</v>
      </c>
      <c r="N29" s="20" t="n">
        <v>4.79600299</v>
      </c>
      <c r="O29" s="18" t="s">
        <v>481</v>
      </c>
      <c r="P29" s="20" t="s">
        <v>481</v>
      </c>
      <c r="Q29" s="18" t="n">
        <v>358.28551468</v>
      </c>
      <c r="R29" s="20" t="n">
        <v>8.567023300000001</v>
      </c>
      <c r="S29" s="18" t="s">
        <v>481</v>
      </c>
      <c r="T29" s="20" t="s">
        <v>481</v>
      </c>
      <c r="U29" s="18" t="n">
        <v>440.53446663</v>
      </c>
      <c r="V29" s="20" t="n">
        <v>10.77151752</v>
      </c>
    </row>
    <row r="30" spans="1:22">
      <c r="A30" s="15" t="s">
        <v>505</v>
      </c>
      <c r="B30" s="17" t="n">
        <v>4520</v>
      </c>
      <c r="C30" s="18">
        <f>(148.0/B30*100)</f>
        <v/>
      </c>
      <c r="D30" s="19" t="n">
        <v>4372</v>
      </c>
      <c r="E30" s="18" t="n">
        <v>524.68459909</v>
      </c>
      <c r="F30" s="20" t="n">
        <v>3.35937948</v>
      </c>
      <c r="G30" s="18" t="n">
        <v>530.7238341</v>
      </c>
      <c r="H30" s="20" t="n">
        <v>3.447137</v>
      </c>
      <c r="I30" s="18" t="n">
        <v>521.87288047</v>
      </c>
      <c r="J30" s="20" t="n">
        <v>4.38055637</v>
      </c>
      <c r="K30" s="18" t="n">
        <v>535.46708455</v>
      </c>
      <c r="L30" s="20" t="n">
        <v>6.14525503</v>
      </c>
      <c r="M30" s="18" t="n">
        <v>420.79775038</v>
      </c>
      <c r="N30" s="20" t="n">
        <v>5.72172312</v>
      </c>
      <c r="O30" s="18" t="s">
        <v>481</v>
      </c>
      <c r="P30" s="20" t="s">
        <v>481</v>
      </c>
      <c r="Q30" s="18" t="s">
        <v>481</v>
      </c>
      <c r="R30" s="20" t="s">
        <v>481</v>
      </c>
      <c r="S30" s="18" t="s">
        <v>481</v>
      </c>
      <c r="T30" s="20" t="s">
        <v>481</v>
      </c>
      <c r="U30" s="18" t="n">
        <v>429.73346529</v>
      </c>
      <c r="V30" s="20" t="n">
        <v>10.6478581</v>
      </c>
    </row>
    <row r="31" spans="1:22">
      <c r="A31" s="15" t="s">
        <v>506</v>
      </c>
      <c r="B31" s="17" t="n">
        <v>5456</v>
      </c>
      <c r="C31" s="18">
        <f>(135.0/B31*100)</f>
        <v/>
      </c>
      <c r="D31" s="19" t="n">
        <v>5321</v>
      </c>
      <c r="E31" s="18" t="n">
        <v>496.24495073</v>
      </c>
      <c r="F31" s="20" t="n">
        <v>3.17531559</v>
      </c>
      <c r="G31" s="18" t="n">
        <v>511.9634963</v>
      </c>
      <c r="H31" s="20" t="n">
        <v>2.69470986</v>
      </c>
      <c r="I31" s="18" t="n">
        <v>502.51256077</v>
      </c>
      <c r="J31" s="20" t="n">
        <v>2.98413704</v>
      </c>
      <c r="K31" s="18" t="n">
        <v>485.28334111</v>
      </c>
      <c r="L31" s="20" t="n">
        <v>5.83031748</v>
      </c>
      <c r="M31" s="18" t="s">
        <v>481</v>
      </c>
      <c r="N31" s="20" t="s">
        <v>481</v>
      </c>
      <c r="O31" s="18" t="s">
        <v>481</v>
      </c>
      <c r="P31" s="20" t="s">
        <v>481</v>
      </c>
      <c r="Q31" s="18" t="s">
        <v>481</v>
      </c>
      <c r="R31" s="20" t="s">
        <v>481</v>
      </c>
      <c r="S31" s="18" t="s">
        <v>481</v>
      </c>
      <c r="T31" s="20" t="s">
        <v>481</v>
      </c>
      <c r="U31" s="18" t="n">
        <v>401.71490569</v>
      </c>
      <c r="V31" s="20" t="n">
        <v>7.47878882</v>
      </c>
    </row>
    <row r="32" spans="1:22">
      <c r="A32" s="15" t="s">
        <v>507</v>
      </c>
      <c r="B32" s="17" t="n">
        <v>4478</v>
      </c>
      <c r="C32" s="18">
        <f>(6.0/B32*100)</f>
        <v/>
      </c>
      <c r="D32" s="19" t="n">
        <v>4472</v>
      </c>
      <c r="E32" s="18" t="n">
        <v>484.16835111</v>
      </c>
      <c r="F32" s="20" t="n">
        <v>3.62905957</v>
      </c>
      <c r="G32" s="18" t="n">
        <v>510.48842753</v>
      </c>
      <c r="H32" s="20" t="n">
        <v>3.24907791</v>
      </c>
      <c r="I32" s="18" t="n">
        <v>510.95650927</v>
      </c>
      <c r="J32" s="20" t="n">
        <v>3.29713807</v>
      </c>
      <c r="K32" s="18" t="n">
        <v>512.1422416299999</v>
      </c>
      <c r="L32" s="20" t="n">
        <v>4.63705392</v>
      </c>
      <c r="M32" s="18" t="n">
        <v>412.90383158</v>
      </c>
      <c r="N32" s="20" t="n">
        <v>11.66737955</v>
      </c>
      <c r="O32" s="18" t="s">
        <v>481</v>
      </c>
      <c r="P32" s="20" t="s">
        <v>481</v>
      </c>
      <c r="Q32" s="18" t="s">
        <v>481</v>
      </c>
      <c r="R32" s="20" t="s">
        <v>481</v>
      </c>
      <c r="S32" s="18" t="s">
        <v>481</v>
      </c>
      <c r="T32" s="20" t="s">
        <v>481</v>
      </c>
      <c r="U32" s="18" t="n">
        <v>459.7537693</v>
      </c>
      <c r="V32" s="20" t="n">
        <v>16.67805166</v>
      </c>
    </row>
    <row r="33" spans="1:22">
      <c r="A33" s="15" t="s">
        <v>508</v>
      </c>
      <c r="B33" s="17" t="n">
        <v>7325</v>
      </c>
      <c r="C33" s="18">
        <f>(78.0/B33*100)</f>
        <v/>
      </c>
      <c r="D33" s="19" t="n">
        <v>7247</v>
      </c>
      <c r="E33" s="18" t="n">
        <v>503.53522948</v>
      </c>
      <c r="F33" s="20" t="n">
        <v>2.95522489</v>
      </c>
      <c r="G33" s="18" t="n">
        <v>517.65997447</v>
      </c>
      <c r="H33" s="20" t="n">
        <v>3.78102606</v>
      </c>
      <c r="I33" s="18" t="n">
        <v>493.30392305</v>
      </c>
      <c r="J33" s="20" t="n">
        <v>5.66036696</v>
      </c>
      <c r="K33" s="18" t="n">
        <v>487.48811149</v>
      </c>
      <c r="L33" s="20" t="n">
        <v>8.3940445</v>
      </c>
      <c r="M33" s="18" t="n">
        <v>493.26536346</v>
      </c>
      <c r="N33" s="20" t="n">
        <v>2.74241819</v>
      </c>
      <c r="O33" s="18" t="s">
        <v>481</v>
      </c>
      <c r="P33" s="20" t="s">
        <v>481</v>
      </c>
      <c r="Q33" s="18" t="s">
        <v>481</v>
      </c>
      <c r="R33" s="20" t="s">
        <v>481</v>
      </c>
      <c r="S33" s="18" t="s">
        <v>481</v>
      </c>
      <c r="T33" s="20" t="s">
        <v>481</v>
      </c>
      <c r="U33" s="18" t="n">
        <v>454.44934422</v>
      </c>
      <c r="V33" s="20" t="n">
        <v>11.08183266</v>
      </c>
    </row>
    <row r="34" spans="1:22">
      <c r="A34" s="15" t="s">
        <v>509</v>
      </c>
      <c r="B34" s="17" t="n">
        <v>6350</v>
      </c>
      <c r="C34" s="18">
        <f>(67.0/B34*100)</f>
        <v/>
      </c>
      <c r="D34" s="19" t="n">
        <v>6283</v>
      </c>
      <c r="E34" s="18" t="n">
        <v>459.38903428</v>
      </c>
      <c r="F34" s="20" t="n">
        <v>3.26715448</v>
      </c>
      <c r="G34" s="18" t="n">
        <v>483.88050001</v>
      </c>
      <c r="H34" s="20" t="n">
        <v>3.26742371</v>
      </c>
      <c r="I34" s="18" t="n">
        <v>474.55101967</v>
      </c>
      <c r="J34" s="20" t="n">
        <v>3.33855522</v>
      </c>
      <c r="K34" s="18" t="n">
        <v>463.77484755</v>
      </c>
      <c r="L34" s="20" t="n">
        <v>5.16566194</v>
      </c>
      <c r="M34" s="18" t="n">
        <v>414.13782789</v>
      </c>
      <c r="N34" s="20" t="n">
        <v>11.41550076</v>
      </c>
      <c r="O34" s="18" t="s">
        <v>481</v>
      </c>
      <c r="P34" s="20" t="s">
        <v>481</v>
      </c>
      <c r="Q34" s="18" t="n">
        <v>306.56969545</v>
      </c>
      <c r="R34" s="20" t="n">
        <v>10.27624616</v>
      </c>
      <c r="S34" s="18" t="s">
        <v>481</v>
      </c>
      <c r="T34" s="20" t="s">
        <v>481</v>
      </c>
      <c r="U34" s="18" t="n">
        <v>382.51146524</v>
      </c>
      <c r="V34" s="20" t="n">
        <v>9.18432263</v>
      </c>
    </row>
    <row r="35" spans="1:22">
      <c r="A35" s="15" t="s">
        <v>510</v>
      </c>
      <c r="B35" s="17" t="n">
        <v>6406</v>
      </c>
      <c r="C35" s="18">
        <f>(50.0/B35*100)</f>
        <v/>
      </c>
      <c r="D35" s="19" t="n">
        <v>6356</v>
      </c>
      <c r="E35" s="18" t="n">
        <v>509.51601816</v>
      </c>
      <c r="F35" s="20" t="n">
        <v>4.45633383</v>
      </c>
      <c r="G35" s="18" t="n">
        <v>517.17284003</v>
      </c>
      <c r="H35" s="20" t="n">
        <v>4.99239775</v>
      </c>
      <c r="I35" s="18" t="n">
        <v>511.18366873</v>
      </c>
      <c r="J35" s="20" t="n">
        <v>6.12671402</v>
      </c>
      <c r="K35" s="18" t="n">
        <v>496.72630219</v>
      </c>
      <c r="L35" s="20" t="n">
        <v>9.380428650000001</v>
      </c>
      <c r="M35" s="18" t="n">
        <v>517.72546076</v>
      </c>
      <c r="N35" s="20" t="n">
        <v>1.68854854</v>
      </c>
      <c r="O35" s="18" t="s">
        <v>481</v>
      </c>
      <c r="P35" s="20" t="s">
        <v>481</v>
      </c>
      <c r="Q35" s="18" t="n">
        <v>374.85244494</v>
      </c>
      <c r="R35" s="20" t="n">
        <v>5.84040672</v>
      </c>
      <c r="S35" s="18" t="s">
        <v>481</v>
      </c>
      <c r="T35" s="20" t="s">
        <v>481</v>
      </c>
      <c r="U35" s="18" t="n">
        <v>442.16523646</v>
      </c>
      <c r="V35" s="20" t="n">
        <v>14.87697738</v>
      </c>
    </row>
    <row r="36" spans="1:22">
      <c r="A36" s="15" t="s">
        <v>511</v>
      </c>
      <c r="B36" s="17" t="n">
        <v>6736</v>
      </c>
      <c r="C36" s="18">
        <f>(42.0/B36*100)</f>
        <v/>
      </c>
      <c r="D36" s="19" t="n">
        <v>6694</v>
      </c>
      <c r="E36" s="18" t="n">
        <v>492.20097053</v>
      </c>
      <c r="F36" s="20" t="n">
        <v>2.62393083</v>
      </c>
      <c r="G36" s="18" t="n">
        <v>507.45361102</v>
      </c>
      <c r="H36" s="20" t="n">
        <v>3.02114248</v>
      </c>
      <c r="I36" s="18" t="n">
        <v>496.94422853</v>
      </c>
      <c r="J36" s="20" t="n">
        <v>3.724451</v>
      </c>
      <c r="K36" s="18" t="n">
        <v>495.50760422</v>
      </c>
      <c r="L36" s="20" t="n">
        <v>5.88819684</v>
      </c>
      <c r="M36" s="18" t="n">
        <v>471.48512785</v>
      </c>
      <c r="N36" s="20" t="n">
        <v>3.1941669</v>
      </c>
      <c r="O36" s="18" t="s">
        <v>481</v>
      </c>
      <c r="P36" s="20" t="s">
        <v>481</v>
      </c>
      <c r="Q36" s="18" t="s">
        <v>481</v>
      </c>
      <c r="R36" s="20" t="s">
        <v>481</v>
      </c>
      <c r="S36" s="18" t="s">
        <v>481</v>
      </c>
      <c r="T36" s="20" t="s">
        <v>481</v>
      </c>
      <c r="U36" s="18" t="n">
        <v>430.52578496</v>
      </c>
      <c r="V36" s="20" t="n">
        <v>9.802353030000001</v>
      </c>
    </row>
    <row r="37" spans="1:22">
      <c r="A37" s="15" t="s">
        <v>512</v>
      </c>
      <c r="B37" s="17" t="n">
        <v>5458</v>
      </c>
      <c r="C37" s="18">
        <f>(88.0/B37*100)</f>
        <v/>
      </c>
      <c r="D37" s="19" t="n">
        <v>5370</v>
      </c>
      <c r="E37" s="18" t="n">
        <v>501.22337811</v>
      </c>
      <c r="F37" s="20" t="n">
        <v>4.13485251</v>
      </c>
      <c r="G37" s="18" t="n">
        <v>512.32503256</v>
      </c>
      <c r="H37" s="20" t="n">
        <v>3.90596358</v>
      </c>
      <c r="I37" s="18" t="n">
        <v>494.2774968</v>
      </c>
      <c r="J37" s="20" t="n">
        <v>4.19748729</v>
      </c>
      <c r="K37" s="18" t="n">
        <v>473.73455694</v>
      </c>
      <c r="L37" s="20" t="n">
        <v>6.81907211</v>
      </c>
      <c r="M37" s="18" t="n">
        <v>390.41637664</v>
      </c>
      <c r="N37" s="20" t="n">
        <v>7.93034407</v>
      </c>
      <c r="O37" s="18" t="s">
        <v>481</v>
      </c>
      <c r="P37" s="20" t="s">
        <v>481</v>
      </c>
      <c r="Q37" s="18" t="s">
        <v>481</v>
      </c>
      <c r="R37" s="20" t="s">
        <v>481</v>
      </c>
      <c r="S37" s="18" t="s">
        <v>481</v>
      </c>
      <c r="T37" s="20" t="s">
        <v>481</v>
      </c>
      <c r="U37" s="18" t="n">
        <v>384.69990122</v>
      </c>
      <c r="V37" s="20" t="n">
        <v>9.281962070000001</v>
      </c>
    </row>
    <row r="38" spans="1:22">
      <c r="A38" s="15" t="s">
        <v>513</v>
      </c>
      <c r="B38" s="17" t="n">
        <v>5860</v>
      </c>
      <c r="C38" s="18">
        <f>(20.0/B38*100)</f>
        <v/>
      </c>
      <c r="D38" s="19" t="n">
        <v>5840</v>
      </c>
      <c r="E38" s="18" t="n">
        <v>509.75281913</v>
      </c>
      <c r="F38" s="20" t="n">
        <v>3.56079191</v>
      </c>
      <c r="G38" s="18" t="n">
        <v>524.16252918</v>
      </c>
      <c r="H38" s="20" t="n">
        <v>3.66313241</v>
      </c>
      <c r="I38" s="18" t="n">
        <v>509.83115572</v>
      </c>
      <c r="J38" s="20" t="n">
        <v>4.38473225</v>
      </c>
      <c r="K38" s="18" t="n">
        <v>496.26234814</v>
      </c>
      <c r="L38" s="20" t="n">
        <v>5.74942166</v>
      </c>
      <c r="M38" s="18" t="n">
        <v>464.66093895</v>
      </c>
      <c r="N38" s="20" t="n">
        <v>6.12978698</v>
      </c>
      <c r="O38" s="18" t="s">
        <v>481</v>
      </c>
      <c r="P38" s="20" t="s">
        <v>481</v>
      </c>
      <c r="Q38" s="18" t="s">
        <v>481</v>
      </c>
      <c r="R38" s="20" t="s">
        <v>481</v>
      </c>
      <c r="S38" s="18" t="s">
        <v>481</v>
      </c>
      <c r="T38" s="20" t="s">
        <v>481</v>
      </c>
      <c r="U38" s="18" t="n">
        <v>441.15659946</v>
      </c>
      <c r="V38" s="20" t="n">
        <v>9.028985240000001</v>
      </c>
    </row>
    <row r="39" spans="1:22">
      <c r="A39" s="15" t="s">
        <v>514</v>
      </c>
      <c r="B39" s="17" t="n">
        <v>5895</v>
      </c>
      <c r="C39" s="18">
        <f>(33.0/B39*100)</f>
        <v/>
      </c>
      <c r="D39" s="19" t="n">
        <v>5862</v>
      </c>
      <c r="E39" s="18" t="n">
        <v>426.03208823</v>
      </c>
      <c r="F39" s="20" t="n">
        <v>4.5498849</v>
      </c>
      <c r="G39" s="18" t="n">
        <v>442.51992911</v>
      </c>
      <c r="H39" s="20" t="n">
        <v>4.74784226</v>
      </c>
      <c r="I39" s="18" t="n">
        <v>425.24422316</v>
      </c>
      <c r="J39" s="20" t="n">
        <v>4.49038432</v>
      </c>
      <c r="K39" s="18" t="n">
        <v>423.76074218</v>
      </c>
      <c r="L39" s="20" t="n">
        <v>7.82638378</v>
      </c>
      <c r="M39" s="18" t="n">
        <v>385.47949857</v>
      </c>
      <c r="N39" s="20" t="n">
        <v>4.83386138</v>
      </c>
      <c r="O39" s="18" t="s">
        <v>481</v>
      </c>
      <c r="P39" s="20" t="s">
        <v>481</v>
      </c>
      <c r="Q39" s="18" t="s">
        <v>481</v>
      </c>
      <c r="R39" s="20" t="s">
        <v>481</v>
      </c>
      <c r="S39" s="18" t="s">
        <v>481</v>
      </c>
      <c r="T39" s="20" t="s">
        <v>481</v>
      </c>
      <c r="U39" s="18" t="n">
        <v>361.12734581</v>
      </c>
      <c r="V39" s="20" t="n">
        <v>8.736200739999999</v>
      </c>
    </row>
    <row r="40" spans="1:22">
      <c r="A40" s="15" t="s">
        <v>515</v>
      </c>
      <c r="B40" s="17" t="n">
        <v>14157</v>
      </c>
      <c r="C40" s="18">
        <f>(359.0/B40*100)</f>
        <v/>
      </c>
      <c r="D40" s="19" t="n">
        <v>13798</v>
      </c>
      <c r="E40" s="18" t="n">
        <v>510.49380136</v>
      </c>
      <c r="F40" s="20" t="n">
        <v>3.27287736</v>
      </c>
      <c r="G40" s="18" t="n">
        <v>528.89754428</v>
      </c>
      <c r="H40" s="20" t="n">
        <v>3.38822319</v>
      </c>
      <c r="I40" s="18" t="n">
        <v>509.50351744</v>
      </c>
      <c r="J40" s="20" t="n">
        <v>3.3811145</v>
      </c>
      <c r="K40" s="18" t="n">
        <v>501.93733391</v>
      </c>
      <c r="L40" s="20" t="n">
        <v>5.29691996</v>
      </c>
      <c r="M40" s="18" t="n">
        <v>416.91840949</v>
      </c>
      <c r="N40" s="20" t="n">
        <v>5.41821047</v>
      </c>
      <c r="O40" s="18" t="s">
        <v>481</v>
      </c>
      <c r="P40" s="20" t="s">
        <v>481</v>
      </c>
      <c r="Q40" s="18" t="s">
        <v>481</v>
      </c>
      <c r="R40" s="20" t="s">
        <v>481</v>
      </c>
      <c r="S40" s="18" t="s">
        <v>481</v>
      </c>
      <c r="T40" s="20" t="s">
        <v>481</v>
      </c>
      <c r="U40" s="18" t="n">
        <v>412.33945746</v>
      </c>
      <c r="V40" s="20" t="n">
        <v>8.891174149999999</v>
      </c>
    </row>
    <row r="41" spans="1:22">
      <c r="A41" s="15" t="s">
        <v>516</v>
      </c>
      <c r="B41" s="17" t="n">
        <v>5712</v>
      </c>
      <c r="C41" s="18">
        <f>(47.0/B41*100)</f>
        <v/>
      </c>
      <c r="D41" s="19" t="n">
        <v>5665</v>
      </c>
      <c r="E41" s="18" t="n">
        <v>494.79647816</v>
      </c>
      <c r="F41" s="20" t="n">
        <v>3.85952286</v>
      </c>
      <c r="G41" s="18" t="n">
        <v>508.8397562</v>
      </c>
      <c r="H41" s="20" t="n">
        <v>3.66166905</v>
      </c>
      <c r="I41" s="18" t="n">
        <v>499.66706938</v>
      </c>
      <c r="J41" s="20" t="n">
        <v>4.03970036</v>
      </c>
      <c r="K41" s="18" t="n">
        <v>509.89172249</v>
      </c>
      <c r="L41" s="20" t="n">
        <v>6.87643492</v>
      </c>
      <c r="M41" s="18" t="n">
        <v>459.44925532</v>
      </c>
      <c r="N41" s="20" t="n">
        <v>6.97383659</v>
      </c>
      <c r="O41" s="18" t="s">
        <v>481</v>
      </c>
      <c r="P41" s="20" t="s">
        <v>481</v>
      </c>
      <c r="Q41" s="18" t="n">
        <v>387.44235424</v>
      </c>
      <c r="R41" s="20" t="n">
        <v>14.52510266</v>
      </c>
      <c r="S41" s="18" t="s">
        <v>481</v>
      </c>
      <c r="T41" s="20" t="s">
        <v>481</v>
      </c>
      <c r="U41" s="18" t="n">
        <v>434.81379748</v>
      </c>
      <c r="V41" s="20" t="n">
        <v>13.28745976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378.36870539</v>
      </c>
      <c r="F45" s="20" t="n">
        <v>2.93803925</v>
      </c>
      <c r="G45" s="18" t="n">
        <v>384.10534551</v>
      </c>
      <c r="H45" s="20" t="n">
        <v>3.71120798</v>
      </c>
      <c r="I45" s="18" t="n">
        <v>368.95216274</v>
      </c>
      <c r="J45" s="20" t="n">
        <v>3.23405878</v>
      </c>
      <c r="K45" s="18" t="n">
        <v>368.64674333</v>
      </c>
      <c r="L45" s="20" t="n">
        <v>4.72409492</v>
      </c>
      <c r="M45" s="18" t="s">
        <v>481</v>
      </c>
      <c r="N45" s="20" t="s">
        <v>481</v>
      </c>
      <c r="O45" s="18" t="s">
        <v>481</v>
      </c>
      <c r="P45" s="20" t="s">
        <v>481</v>
      </c>
      <c r="Q45" s="18" t="n">
        <v>411.35694314</v>
      </c>
      <c r="R45" s="20" t="n">
        <v>34.23467555</v>
      </c>
      <c r="S45" s="18" t="n">
        <v>346.96208701</v>
      </c>
      <c r="T45" s="20" t="n">
        <v>17.11677387</v>
      </c>
      <c r="U45" s="18" t="n">
        <v>351.00928601</v>
      </c>
      <c r="V45" s="20" t="n">
        <v>5.77792786</v>
      </c>
    </row>
    <row r="46" spans="1:22">
      <c r="A46" s="15" t="s">
        <v>521</v>
      </c>
      <c r="B46" s="17" t="n">
        <v>23141</v>
      </c>
      <c r="C46" s="18">
        <f>(1857.0/B46*100)</f>
        <v/>
      </c>
      <c r="D46" s="19" t="n">
        <v>21284</v>
      </c>
      <c r="E46" s="18" t="n">
        <v>384.11725391</v>
      </c>
      <c r="F46" s="20" t="n">
        <v>3.20383407</v>
      </c>
      <c r="G46" s="18" t="n">
        <v>420.48541943</v>
      </c>
      <c r="H46" s="20" t="n">
        <v>3.45731334</v>
      </c>
      <c r="I46" s="18" t="n">
        <v>432.13888361</v>
      </c>
      <c r="J46" s="20" t="n">
        <v>2.83958779</v>
      </c>
      <c r="K46" s="18" t="n">
        <v>418.69143421</v>
      </c>
      <c r="L46" s="20" t="n">
        <v>3.52511331</v>
      </c>
      <c r="M46" s="18" t="n">
        <v>359.91868086</v>
      </c>
      <c r="N46" s="20" t="n">
        <v>2.81680407</v>
      </c>
      <c r="O46" s="18" t="s">
        <v>481</v>
      </c>
      <c r="P46" s="20" t="s">
        <v>481</v>
      </c>
      <c r="Q46" s="18" t="s">
        <v>481</v>
      </c>
      <c r="R46" s="20" t="s">
        <v>481</v>
      </c>
      <c r="S46" s="18" t="s">
        <v>481</v>
      </c>
      <c r="T46" s="20" t="s">
        <v>481</v>
      </c>
      <c r="U46" s="18" t="n">
        <v>367.27750882</v>
      </c>
      <c r="V46" s="20" t="n">
        <v>3.59563444</v>
      </c>
    </row>
    <row r="47" spans="1:22">
      <c r="A47" s="15" t="s">
        <v>522</v>
      </c>
      <c r="B47" s="17" t="n">
        <v>5928</v>
      </c>
      <c r="C47" s="18">
        <f>(223.0/B47*100)</f>
        <v/>
      </c>
      <c r="D47" s="19" t="n">
        <v>5705</v>
      </c>
      <c r="E47" s="18" t="n">
        <v>438.07782989</v>
      </c>
      <c r="F47" s="20" t="n">
        <v>4.8080839</v>
      </c>
      <c r="G47" s="18" t="n">
        <v>472.97338848</v>
      </c>
      <c r="H47" s="20" t="n">
        <v>4.60004457</v>
      </c>
      <c r="I47" s="18" t="n">
        <v>469.50223088</v>
      </c>
      <c r="J47" s="20" t="n">
        <v>4.49150481</v>
      </c>
      <c r="K47" s="18" t="n">
        <v>470.58893837</v>
      </c>
      <c r="L47" s="20" t="n">
        <v>6.81245811</v>
      </c>
      <c r="M47" s="18" t="n">
        <v>360.05308982</v>
      </c>
      <c r="N47" s="20" t="n">
        <v>5.38667889</v>
      </c>
      <c r="O47" s="18" t="s">
        <v>481</v>
      </c>
      <c r="P47" s="20" t="s">
        <v>481</v>
      </c>
      <c r="Q47" s="18" t="s">
        <v>481</v>
      </c>
      <c r="R47" s="20" t="s">
        <v>481</v>
      </c>
      <c r="S47" s="18" t="s">
        <v>481</v>
      </c>
      <c r="T47" s="20" t="s">
        <v>481</v>
      </c>
      <c r="U47" s="18" t="n">
        <v>372.36117404</v>
      </c>
      <c r="V47" s="20" t="n">
        <v>6.43724338</v>
      </c>
    </row>
    <row r="48" spans="1:22">
      <c r="A48" s="15" t="s">
        <v>523</v>
      </c>
      <c r="B48" s="17" t="n">
        <v>9841</v>
      </c>
      <c r="C48" s="18">
        <f>(7.0/B48*100)</f>
        <v/>
      </c>
      <c r="D48" s="19" t="n">
        <v>9834</v>
      </c>
      <c r="E48" s="18" t="n">
        <v>536.9085757300001</v>
      </c>
      <c r="F48" s="20" t="n">
        <v>5.081015</v>
      </c>
      <c r="G48" s="18" t="n">
        <v>542.48881326</v>
      </c>
      <c r="H48" s="20" t="n">
        <v>4.93164583</v>
      </c>
      <c r="I48" s="18" t="n">
        <v>490.69085816</v>
      </c>
      <c r="J48" s="20" t="n">
        <v>5.97330519</v>
      </c>
      <c r="K48" s="18" t="n">
        <v>473.79322857</v>
      </c>
      <c r="L48" s="20" t="n">
        <v>6.34872591</v>
      </c>
      <c r="M48" s="18" t="n">
        <v>473.92730449</v>
      </c>
      <c r="N48" s="20" t="n">
        <v>6.76556062</v>
      </c>
      <c r="O48" s="18" t="s">
        <v>481</v>
      </c>
      <c r="P48" s="20" t="s">
        <v>481</v>
      </c>
      <c r="Q48" s="18" t="s">
        <v>481</v>
      </c>
      <c r="R48" s="20" t="s">
        <v>481</v>
      </c>
      <c r="S48" s="18" t="s">
        <v>481</v>
      </c>
      <c r="T48" s="20" t="s">
        <v>481</v>
      </c>
      <c r="U48" s="18" t="n">
        <v>467.49766658</v>
      </c>
      <c r="V48" s="20" t="n">
        <v>22.47024578</v>
      </c>
    </row>
    <row r="49" spans="1:22">
      <c r="A49" s="15" t="s">
        <v>524</v>
      </c>
      <c r="B49" s="17" t="n">
        <v>6349</v>
      </c>
      <c r="C49" s="18">
        <f>(56.0/B49*100)</f>
        <v/>
      </c>
      <c r="D49" s="19" t="n">
        <v>6293</v>
      </c>
      <c r="E49" s="18" t="n">
        <v>425.36102639</v>
      </c>
      <c r="F49" s="20" t="n">
        <v>3.23565566</v>
      </c>
      <c r="G49" s="18" t="n">
        <v>445.38059101</v>
      </c>
      <c r="H49" s="20" t="n">
        <v>3.58551523</v>
      </c>
      <c r="I49" s="18" t="n">
        <v>431.76841742</v>
      </c>
      <c r="J49" s="20" t="n">
        <v>3.77228009</v>
      </c>
      <c r="K49" s="18" t="n">
        <v>440.42033078</v>
      </c>
      <c r="L49" s="20" t="n">
        <v>5.72187002</v>
      </c>
      <c r="M49" s="18" t="s">
        <v>481</v>
      </c>
      <c r="N49" s="20" t="s">
        <v>481</v>
      </c>
      <c r="O49" s="18" t="s">
        <v>481</v>
      </c>
      <c r="P49" s="20" t="s">
        <v>481</v>
      </c>
      <c r="Q49" s="18" t="s">
        <v>481</v>
      </c>
      <c r="R49" s="20" t="s">
        <v>481</v>
      </c>
      <c r="S49" s="18" t="n">
        <v>294.1188</v>
      </c>
      <c r="T49" s="20" t="n">
        <v>36.31009043</v>
      </c>
      <c r="U49" s="18" t="n">
        <v>377.07777465</v>
      </c>
      <c r="V49" s="20" t="n">
        <v>11.54222282</v>
      </c>
    </row>
    <row r="50" spans="1:22">
      <c r="A50" s="15" t="s">
        <v>525</v>
      </c>
      <c r="B50" s="17" t="n">
        <v>11795</v>
      </c>
      <c r="C50" s="18">
        <f>(260.0/B50*100)</f>
        <v/>
      </c>
      <c r="D50" s="19" t="n">
        <v>11535</v>
      </c>
      <c r="E50" s="18" t="n">
        <v>413.59854207</v>
      </c>
      <c r="F50" s="20" t="n">
        <v>2.44691533</v>
      </c>
      <c r="G50" s="18" t="n">
        <v>422.29219676</v>
      </c>
      <c r="H50" s="20" t="n">
        <v>2.83469116</v>
      </c>
      <c r="I50" s="18" t="n">
        <v>424.42711033</v>
      </c>
      <c r="J50" s="20" t="n">
        <v>3.60265288</v>
      </c>
      <c r="K50" s="18" t="n">
        <v>417.38936654</v>
      </c>
      <c r="L50" s="20" t="n">
        <v>5.77274497</v>
      </c>
      <c r="M50" s="18" t="n">
        <v>366.2364289</v>
      </c>
      <c r="N50" s="20" t="n">
        <v>5.08072233</v>
      </c>
      <c r="O50" s="18" t="s">
        <v>481</v>
      </c>
      <c r="P50" s="20" t="s">
        <v>481</v>
      </c>
      <c r="Q50" s="18" t="s">
        <v>481</v>
      </c>
      <c r="R50" s="20" t="s">
        <v>481</v>
      </c>
      <c r="S50" s="18" t="s">
        <v>481</v>
      </c>
      <c r="T50" s="20" t="s">
        <v>481</v>
      </c>
      <c r="U50" s="18" t="n">
        <v>343.67697008</v>
      </c>
      <c r="V50" s="20" t="n">
        <v>9.96227927</v>
      </c>
    </row>
    <row r="51" spans="1:22">
      <c r="A51" s="15" t="s">
        <v>526</v>
      </c>
      <c r="B51" s="17" t="n">
        <v>6866</v>
      </c>
      <c r="C51" s="18">
        <f>(114.0/B51*100)</f>
        <v/>
      </c>
      <c r="D51" s="19" t="n">
        <v>6752</v>
      </c>
      <c r="E51" s="18" t="n">
        <v>416.4411869</v>
      </c>
      <c r="F51" s="20" t="n">
        <v>2.85450821</v>
      </c>
      <c r="G51" s="18" t="n">
        <v>430.05716547</v>
      </c>
      <c r="H51" s="20" t="n">
        <v>2.48246541</v>
      </c>
      <c r="I51" s="18" t="n">
        <v>428.11878825</v>
      </c>
      <c r="J51" s="20" t="n">
        <v>3.25683739</v>
      </c>
      <c r="K51" s="18" t="n">
        <v>422.86875608</v>
      </c>
      <c r="L51" s="20" t="n">
        <v>4.22676043</v>
      </c>
      <c r="M51" s="18" t="n">
        <v>378.20734752</v>
      </c>
      <c r="N51" s="20" t="n">
        <v>5.77389018</v>
      </c>
      <c r="O51" s="18" t="s">
        <v>481</v>
      </c>
      <c r="P51" s="20" t="s">
        <v>481</v>
      </c>
      <c r="Q51" s="18" t="n">
        <v>410.85572185</v>
      </c>
      <c r="R51" s="20" t="n">
        <v>3.7997542</v>
      </c>
      <c r="S51" s="18" t="s">
        <v>481</v>
      </c>
      <c r="T51" s="20" t="s">
        <v>481</v>
      </c>
      <c r="U51" s="18" t="n">
        <v>381.72442304</v>
      </c>
      <c r="V51" s="20" t="n">
        <v>8.122794689999999</v>
      </c>
    </row>
    <row r="52" spans="1:22">
      <c r="A52" s="15" t="s">
        <v>527</v>
      </c>
      <c r="B52" s="17" t="n">
        <v>5809</v>
      </c>
      <c r="C52" s="18">
        <f>(88.0/B52*100)</f>
        <v/>
      </c>
      <c r="D52" s="19" t="n">
        <v>5721</v>
      </c>
      <c r="E52" s="18" t="n">
        <v>472.34621662</v>
      </c>
      <c r="F52" s="20" t="n">
        <v>2.96808721</v>
      </c>
      <c r="G52" s="18" t="n">
        <v>490.00713403</v>
      </c>
      <c r="H52" s="20" t="n">
        <v>3.36914883</v>
      </c>
      <c r="I52" s="18" t="n">
        <v>484.93760248</v>
      </c>
      <c r="J52" s="20" t="n">
        <v>3.29529378</v>
      </c>
      <c r="K52" s="18" t="n">
        <v>493.69167805</v>
      </c>
      <c r="L52" s="20" t="n">
        <v>5.05083197</v>
      </c>
      <c r="M52" s="18" t="n">
        <v>406.80210678</v>
      </c>
      <c r="N52" s="20" t="n">
        <v>4.41129799</v>
      </c>
      <c r="O52" s="18" t="s">
        <v>481</v>
      </c>
      <c r="P52" s="20" t="s">
        <v>481</v>
      </c>
      <c r="Q52" s="18" t="s">
        <v>481</v>
      </c>
      <c r="R52" s="20" t="s">
        <v>481</v>
      </c>
      <c r="S52" s="18" t="s">
        <v>481</v>
      </c>
      <c r="T52" s="20" t="s">
        <v>481</v>
      </c>
      <c r="U52" s="18" t="n">
        <v>419.14503247</v>
      </c>
      <c r="V52" s="20" t="n">
        <v>9.16304804</v>
      </c>
    </row>
    <row r="53" spans="1:22">
      <c r="A53" s="15" t="s">
        <v>528</v>
      </c>
      <c r="B53" s="17" t="n">
        <v>5571</v>
      </c>
      <c r="C53" s="18">
        <f>(95.0/B53*100)</f>
        <v/>
      </c>
      <c r="D53" s="19" t="n">
        <v>5476</v>
      </c>
      <c r="E53" s="18" t="n">
        <v>436.99865943</v>
      </c>
      <c r="F53" s="20" t="n">
        <v>2.26709899</v>
      </c>
      <c r="G53" s="18" t="n">
        <v>445.3779617</v>
      </c>
      <c r="H53" s="20" t="n">
        <v>2.88093799</v>
      </c>
      <c r="I53" s="18" t="n">
        <v>444.31674266</v>
      </c>
      <c r="J53" s="20" t="n">
        <v>3.00385309</v>
      </c>
      <c r="K53" s="18" t="n">
        <v>431.86882447</v>
      </c>
      <c r="L53" s="20" t="n">
        <v>6.25014252</v>
      </c>
      <c r="M53" s="18" t="n">
        <v>364.85181761</v>
      </c>
      <c r="N53" s="20" t="n">
        <v>4.50102235</v>
      </c>
      <c r="O53" s="18" t="s">
        <v>481</v>
      </c>
      <c r="P53" s="20" t="s">
        <v>481</v>
      </c>
      <c r="Q53" s="18" t="s">
        <v>481</v>
      </c>
      <c r="R53" s="20" t="s">
        <v>481</v>
      </c>
      <c r="S53" s="18" t="s">
        <v>481</v>
      </c>
      <c r="T53" s="20" t="s">
        <v>481</v>
      </c>
      <c r="U53" s="18" t="n">
        <v>364.53633011</v>
      </c>
      <c r="V53" s="20" t="n">
        <v>8.38774761</v>
      </c>
    </row>
    <row r="54" spans="1:22">
      <c r="A54" s="15" t="s">
        <v>529</v>
      </c>
      <c r="B54" s="17" t="n">
        <v>4740</v>
      </c>
      <c r="C54" s="18">
        <f>(276.0/B54*100)</f>
        <v/>
      </c>
      <c r="D54" s="19" t="n">
        <v>4464</v>
      </c>
      <c r="E54" s="18" t="n">
        <v>337.42488087</v>
      </c>
      <c r="F54" s="20" t="n">
        <v>2.82600533</v>
      </c>
      <c r="G54" s="18" t="n">
        <v>354.67420344</v>
      </c>
      <c r="H54" s="20" t="n">
        <v>4.22713742</v>
      </c>
      <c r="I54" s="18" t="n">
        <v>335.35156071</v>
      </c>
      <c r="J54" s="20" t="n">
        <v>5.28052792</v>
      </c>
      <c r="K54" s="18" t="n">
        <v>329.74606108</v>
      </c>
      <c r="L54" s="20" t="n">
        <v>9.8795997</v>
      </c>
      <c r="M54" s="18" t="n">
        <v>278.77265964</v>
      </c>
      <c r="N54" s="20" t="n">
        <v>5.07122961</v>
      </c>
      <c r="O54" s="18" t="s">
        <v>481</v>
      </c>
      <c r="P54" s="20" t="s">
        <v>481</v>
      </c>
      <c r="Q54" s="18" t="s">
        <v>481</v>
      </c>
      <c r="R54" s="20" t="s">
        <v>481</v>
      </c>
      <c r="S54" s="18" t="s">
        <v>481</v>
      </c>
      <c r="T54" s="20" t="s">
        <v>481</v>
      </c>
      <c r="U54" s="18" t="n">
        <v>279.72170993</v>
      </c>
      <c r="V54" s="20" t="n">
        <v>5.39965254</v>
      </c>
    </row>
    <row r="55" spans="1:22">
      <c r="A55" s="15" t="s">
        <v>530</v>
      </c>
      <c r="B55" s="17" t="n">
        <v>5316</v>
      </c>
      <c r="C55" s="18">
        <f>(22.0/B55*100)</f>
        <v/>
      </c>
      <c r="D55" s="19" t="n">
        <v>5294</v>
      </c>
      <c r="E55" s="18" t="n">
        <v>409.59700235</v>
      </c>
      <c r="F55" s="20" t="n">
        <v>2.499789</v>
      </c>
      <c r="G55" s="18" t="n">
        <v>436.10181321</v>
      </c>
      <c r="H55" s="20" t="n">
        <v>3.90738763</v>
      </c>
      <c r="I55" s="18" t="n">
        <v>394.2859771</v>
      </c>
      <c r="J55" s="20" t="n">
        <v>4.45876458</v>
      </c>
      <c r="K55" s="18" t="n">
        <v>398.25035239</v>
      </c>
      <c r="L55" s="20" t="n">
        <v>9.40310942</v>
      </c>
      <c r="M55" s="18" t="s">
        <v>481</v>
      </c>
      <c r="N55" s="20" t="s">
        <v>481</v>
      </c>
      <c r="O55" s="18" t="s">
        <v>481</v>
      </c>
      <c r="P55" s="20" t="s">
        <v>481</v>
      </c>
      <c r="Q55" s="18" t="s">
        <v>481</v>
      </c>
      <c r="R55" s="20" t="s">
        <v>481</v>
      </c>
      <c r="S55" s="18" t="n">
        <v>361.81602271</v>
      </c>
      <c r="T55" s="20" t="n">
        <v>20.35723579</v>
      </c>
      <c r="U55" s="18" t="n">
        <v>326.22149854</v>
      </c>
      <c r="V55" s="20" t="n">
        <v>11.23902984</v>
      </c>
    </row>
    <row r="56" spans="1:22">
      <c r="A56" s="15" t="s">
        <v>531</v>
      </c>
      <c r="B56" s="17" t="n">
        <v>5359</v>
      </c>
      <c r="C56" s="18">
        <f>(77.0/B56*100)</f>
        <v/>
      </c>
      <c r="D56" s="19" t="n">
        <v>5282</v>
      </c>
      <c r="E56" s="18" t="n">
        <v>535.32787826</v>
      </c>
      <c r="F56" s="20" t="n">
        <v>3.85862316</v>
      </c>
      <c r="G56" s="18" t="n">
        <v>541.94890708</v>
      </c>
      <c r="H56" s="20" t="n">
        <v>3.74468287</v>
      </c>
      <c r="I56" s="18" t="n">
        <v>524.78125266</v>
      </c>
      <c r="J56" s="20" t="n">
        <v>3.5013725</v>
      </c>
      <c r="K56" s="18" t="n">
        <v>523.28998035</v>
      </c>
      <c r="L56" s="20" t="n">
        <v>6.90874455</v>
      </c>
      <c r="M56" s="18" t="n">
        <v>497.58677807</v>
      </c>
      <c r="N56" s="20" t="n">
        <v>2.76536198</v>
      </c>
      <c r="O56" s="18" t="s">
        <v>481</v>
      </c>
      <c r="P56" s="20" t="s">
        <v>481</v>
      </c>
      <c r="Q56" s="18" t="s">
        <v>481</v>
      </c>
      <c r="R56" s="20" t="s">
        <v>481</v>
      </c>
      <c r="S56" s="18" t="s">
        <v>481</v>
      </c>
      <c r="T56" s="20" t="s">
        <v>481</v>
      </c>
      <c r="U56" s="18" t="n">
        <v>515.65544865</v>
      </c>
      <c r="V56" s="20" t="n">
        <v>14.85136338</v>
      </c>
    </row>
    <row r="57" spans="1:22">
      <c r="A57" s="15" t="s">
        <v>532</v>
      </c>
      <c r="B57" s="17" t="n">
        <v>6513</v>
      </c>
      <c r="C57" s="18">
        <f>(0.0/B57*100)</f>
        <v/>
      </c>
      <c r="D57" s="19" t="n">
        <v>6513</v>
      </c>
      <c r="E57" s="18" t="n">
        <v>400.0423767</v>
      </c>
      <c r="F57" s="20" t="n">
        <v>3.26109699</v>
      </c>
      <c r="G57" s="18" t="n">
        <v>416.45768019</v>
      </c>
      <c r="H57" s="20" t="n">
        <v>3.43454392</v>
      </c>
      <c r="I57" s="18" t="n">
        <v>400.90313784</v>
      </c>
      <c r="J57" s="20" t="n">
        <v>2.77613065</v>
      </c>
      <c r="K57" s="18" t="n">
        <v>384.18755294</v>
      </c>
      <c r="L57" s="20" t="n">
        <v>6.07415389</v>
      </c>
      <c r="M57" s="18" t="s">
        <v>481</v>
      </c>
      <c r="N57" s="20" t="s">
        <v>481</v>
      </c>
      <c r="O57" s="18" t="s">
        <v>481</v>
      </c>
      <c r="P57" s="20" t="s">
        <v>481</v>
      </c>
      <c r="Q57" s="18" t="s">
        <v>481</v>
      </c>
      <c r="R57" s="20" t="s">
        <v>481</v>
      </c>
      <c r="S57" s="18" t="n">
        <v>387.3300211</v>
      </c>
      <c r="T57" s="20" t="n">
        <v>39.82220227</v>
      </c>
      <c r="U57" s="18" t="n">
        <v>383.83599499</v>
      </c>
      <c r="V57" s="20" t="n">
        <v>9.72868444</v>
      </c>
    </row>
    <row r="58" spans="1:22">
      <c r="A58" s="15" t="s">
        <v>533</v>
      </c>
      <c r="B58" s="17" t="n">
        <v>7267</v>
      </c>
      <c r="C58" s="18">
        <f>(10.0/B58*100)</f>
        <v/>
      </c>
      <c r="D58" s="19" t="n">
        <v>7257</v>
      </c>
      <c r="E58" s="18" t="n">
        <v>407.24546576</v>
      </c>
      <c r="F58" s="20" t="n">
        <v>3.00037972</v>
      </c>
      <c r="G58" s="18" t="n">
        <v>417.89341881</v>
      </c>
      <c r="H58" s="20" t="n">
        <v>3.54805471</v>
      </c>
      <c r="I58" s="18" t="n">
        <v>422.96372294</v>
      </c>
      <c r="J58" s="20" t="n">
        <v>3.97717787</v>
      </c>
      <c r="K58" s="18" t="n">
        <v>394.31957105</v>
      </c>
      <c r="L58" s="20" t="n">
        <v>5.85962564</v>
      </c>
      <c r="M58" s="18" t="s">
        <v>481</v>
      </c>
      <c r="N58" s="20" t="s">
        <v>481</v>
      </c>
      <c r="O58" s="18" t="s">
        <v>481</v>
      </c>
      <c r="P58" s="20" t="s">
        <v>481</v>
      </c>
      <c r="Q58" s="18" t="s">
        <v>481</v>
      </c>
      <c r="R58" s="20" t="s">
        <v>481</v>
      </c>
      <c r="S58" s="18" t="n">
        <v>309.36611951</v>
      </c>
      <c r="T58" s="20" t="n">
        <v>22.10514431</v>
      </c>
      <c r="U58" s="18" t="n">
        <v>325.19669981</v>
      </c>
      <c r="V58" s="20" t="n">
        <v>10.77159294</v>
      </c>
    </row>
    <row r="59" spans="1:22">
      <c r="A59" s="15" t="s">
        <v>534</v>
      </c>
      <c r="B59" s="17" t="n">
        <v>4826</v>
      </c>
      <c r="C59" s="18">
        <f>(26.0/B59*100)</f>
        <v/>
      </c>
      <c r="D59" s="19" t="n">
        <v>4800</v>
      </c>
      <c r="E59" s="18" t="n">
        <v>377.53059237</v>
      </c>
      <c r="F59" s="20" t="n">
        <v>1.81395857</v>
      </c>
      <c r="G59" s="18" t="n">
        <v>392.86757462</v>
      </c>
      <c r="H59" s="20" t="n">
        <v>3.98496585</v>
      </c>
      <c r="I59" s="18" t="n">
        <v>379.27083496</v>
      </c>
      <c r="J59" s="20" t="n">
        <v>5.34733754</v>
      </c>
      <c r="K59" s="18" t="n">
        <v>360.08416417</v>
      </c>
      <c r="L59" s="20" t="n">
        <v>10.1884388</v>
      </c>
      <c r="M59" s="18" t="s">
        <v>481</v>
      </c>
      <c r="N59" s="20" t="s">
        <v>481</v>
      </c>
      <c r="O59" s="18" t="s">
        <v>481</v>
      </c>
      <c r="P59" s="20" t="s">
        <v>481</v>
      </c>
      <c r="Q59" s="18" t="n">
        <v>293.7228</v>
      </c>
      <c r="R59" s="20" t="n">
        <v>20.09143009</v>
      </c>
      <c r="S59" s="18" t="n">
        <v>314.16956911</v>
      </c>
      <c r="T59" s="20" t="n">
        <v>17.6292992</v>
      </c>
      <c r="U59" s="18" t="n">
        <v>319.79901848</v>
      </c>
      <c r="V59" s="20" t="n">
        <v>9.769730429999999</v>
      </c>
    </row>
    <row r="60" spans="1:22">
      <c r="A60" s="15" t="s">
        <v>535</v>
      </c>
      <c r="B60" s="17" t="n">
        <v>4546</v>
      </c>
      <c r="C60" s="18">
        <f>(15.0/B60*100)</f>
        <v/>
      </c>
      <c r="D60" s="19" t="n">
        <v>4531</v>
      </c>
      <c r="E60" s="18" t="n">
        <v>386.44002386</v>
      </c>
      <c r="F60" s="20" t="n">
        <v>4.28856696</v>
      </c>
      <c r="G60" s="18" t="n">
        <v>400.97326861</v>
      </c>
      <c r="H60" s="20" t="n">
        <v>4.5335302</v>
      </c>
      <c r="I60" s="18" t="n">
        <v>378.83493803</v>
      </c>
      <c r="J60" s="20" t="n">
        <v>5.09403569</v>
      </c>
      <c r="K60" s="18" t="n">
        <v>366.84879209</v>
      </c>
      <c r="L60" s="20" t="n">
        <v>11.39114552</v>
      </c>
      <c r="M60" s="18" t="s">
        <v>481</v>
      </c>
      <c r="N60" s="20" t="s">
        <v>481</v>
      </c>
      <c r="O60" s="18" t="s">
        <v>481</v>
      </c>
      <c r="P60" s="20" t="s">
        <v>481</v>
      </c>
      <c r="Q60" s="18" t="s">
        <v>481</v>
      </c>
      <c r="R60" s="20" t="s">
        <v>481</v>
      </c>
      <c r="S60" s="18" t="n">
        <v>312.40413503</v>
      </c>
      <c r="T60" s="20" t="n">
        <v>29.96463801</v>
      </c>
      <c r="U60" s="18" t="n">
        <v>340.52803983</v>
      </c>
      <c r="V60" s="20" t="n">
        <v>9.159458689999999</v>
      </c>
    </row>
    <row r="61" spans="1:22">
      <c r="A61" s="15" t="s">
        <v>536</v>
      </c>
      <c r="B61" s="17" t="n">
        <v>6525</v>
      </c>
      <c r="C61" s="18">
        <f>(150.0/B61*100)</f>
        <v/>
      </c>
      <c r="D61" s="19" t="n">
        <v>6375</v>
      </c>
      <c r="E61" s="18" t="n">
        <v>476.33740745</v>
      </c>
      <c r="F61" s="20" t="n">
        <v>3.23464032</v>
      </c>
      <c r="G61" s="18" t="n">
        <v>493.40262837</v>
      </c>
      <c r="H61" s="20" t="n">
        <v>3.14715954</v>
      </c>
      <c r="I61" s="18" t="n">
        <v>479.47792769</v>
      </c>
      <c r="J61" s="20" t="n">
        <v>3.57896779</v>
      </c>
      <c r="K61" s="18" t="n">
        <v>457.44739073</v>
      </c>
      <c r="L61" s="20" t="n">
        <v>5.40709397</v>
      </c>
      <c r="M61" s="18" t="n">
        <v>399.48570032</v>
      </c>
      <c r="N61" s="20" t="n">
        <v>8.489439689999999</v>
      </c>
      <c r="O61" s="18" t="s">
        <v>481</v>
      </c>
      <c r="P61" s="20" t="s">
        <v>481</v>
      </c>
      <c r="Q61" s="18" t="s">
        <v>481</v>
      </c>
      <c r="R61" s="20" t="s">
        <v>481</v>
      </c>
      <c r="S61" s="18" t="s">
        <v>481</v>
      </c>
      <c r="T61" s="20" t="s">
        <v>481</v>
      </c>
      <c r="U61" s="18" t="n">
        <v>392.12131514</v>
      </c>
      <c r="V61" s="20" t="n">
        <v>9.168004549999999</v>
      </c>
    </row>
    <row r="62" spans="1:22">
      <c r="A62" s="15" t="s">
        <v>537</v>
      </c>
      <c r="B62" s="17" t="n">
        <v>4476</v>
      </c>
      <c r="C62" s="18">
        <f>(3.0/B62*100)</f>
        <v/>
      </c>
      <c r="D62" s="19" t="n">
        <v>4473</v>
      </c>
      <c r="E62" s="18" t="n">
        <v>530.55295253</v>
      </c>
      <c r="F62" s="20" t="n">
        <v>3.50851207</v>
      </c>
      <c r="G62" s="18" t="n">
        <v>537.09534917</v>
      </c>
      <c r="H62" s="20" t="n">
        <v>2.29807501</v>
      </c>
      <c r="I62" s="18" t="n">
        <v>530.20216</v>
      </c>
      <c r="J62" s="20" t="n">
        <v>2.17956288</v>
      </c>
      <c r="K62" s="18" t="n">
        <v>522.80085652</v>
      </c>
      <c r="L62" s="20" t="n">
        <v>5.16861062</v>
      </c>
      <c r="M62" s="18" t="n">
        <v>503.48911723</v>
      </c>
      <c r="N62" s="20" t="n">
        <v>3.96725872</v>
      </c>
      <c r="O62" s="18" t="s">
        <v>481</v>
      </c>
      <c r="P62" s="20" t="s">
        <v>481</v>
      </c>
      <c r="Q62" s="18" t="s">
        <v>481</v>
      </c>
      <c r="R62" s="20" t="s">
        <v>481</v>
      </c>
      <c r="S62" s="18" t="s">
        <v>481</v>
      </c>
      <c r="T62" s="20" t="s">
        <v>481</v>
      </c>
      <c r="U62" s="18" t="n">
        <v>486.62486422</v>
      </c>
      <c r="V62" s="20" t="n">
        <v>21.02719034</v>
      </c>
    </row>
    <row r="63" spans="1:22">
      <c r="A63" s="15" t="s">
        <v>538</v>
      </c>
      <c r="B63" s="17" t="n">
        <v>5324</v>
      </c>
      <c r="C63" s="18">
        <f>(13.0/B63*100)</f>
        <v/>
      </c>
      <c r="D63" s="19" t="n">
        <v>5311</v>
      </c>
      <c r="E63" s="18" t="n">
        <v>373.9776102</v>
      </c>
      <c r="F63" s="20" t="n">
        <v>2.12969383</v>
      </c>
      <c r="G63" s="18" t="n">
        <v>403.32889265</v>
      </c>
      <c r="H63" s="20" t="n">
        <v>2.92424882</v>
      </c>
      <c r="I63" s="18" t="n">
        <v>386.89864833</v>
      </c>
      <c r="J63" s="20" t="n">
        <v>2.77695402</v>
      </c>
      <c r="K63" s="18" t="n">
        <v>393.51740924</v>
      </c>
      <c r="L63" s="20" t="n">
        <v>7.5393416</v>
      </c>
      <c r="M63" s="18" t="s">
        <v>481</v>
      </c>
      <c r="N63" s="20" t="s">
        <v>481</v>
      </c>
      <c r="O63" s="18" t="s">
        <v>481</v>
      </c>
      <c r="P63" s="20" t="s">
        <v>481</v>
      </c>
      <c r="Q63" s="18" t="n">
        <v>322.18408953</v>
      </c>
      <c r="R63" s="20" t="n">
        <v>48.28040215</v>
      </c>
      <c r="S63" s="18" t="n">
        <v>340.48091414</v>
      </c>
      <c r="T63" s="20" t="n">
        <v>50.78477607</v>
      </c>
      <c r="U63" s="18" t="n">
        <v>347.27409963</v>
      </c>
      <c r="V63" s="20" t="n">
        <v>6.17284121</v>
      </c>
    </row>
    <row r="64" spans="1:22">
      <c r="A64" s="15" t="s">
        <v>539</v>
      </c>
      <c r="B64" s="17" t="n">
        <v>3634</v>
      </c>
      <c r="C64" s="18">
        <f>(3.0/B64*100)</f>
        <v/>
      </c>
      <c r="D64" s="19" t="n">
        <v>3631</v>
      </c>
      <c r="E64" s="18" t="n">
        <v>470.22454643</v>
      </c>
      <c r="F64" s="20" t="n">
        <v>3.21608002</v>
      </c>
      <c r="G64" s="18" t="n">
        <v>479.09625839</v>
      </c>
      <c r="H64" s="20" t="n">
        <v>3.10663315</v>
      </c>
      <c r="I64" s="18" t="n">
        <v>460.66388474</v>
      </c>
      <c r="J64" s="20" t="n">
        <v>4.50948515</v>
      </c>
      <c r="K64" s="18" t="n">
        <v>442.95491468</v>
      </c>
      <c r="L64" s="20" t="n">
        <v>8.005689289999999</v>
      </c>
      <c r="M64" s="18" t="s">
        <v>481</v>
      </c>
      <c r="N64" s="20" t="s">
        <v>481</v>
      </c>
      <c r="O64" s="18" t="s">
        <v>481</v>
      </c>
      <c r="P64" s="20" t="s">
        <v>481</v>
      </c>
      <c r="Q64" s="18" t="s">
        <v>481</v>
      </c>
      <c r="R64" s="20" t="s">
        <v>481</v>
      </c>
      <c r="S64" s="18" t="n">
        <v>297.29291339</v>
      </c>
      <c r="T64" s="20" t="n">
        <v>43.61175962</v>
      </c>
      <c r="U64" s="18" t="n">
        <v>325.46085314</v>
      </c>
      <c r="V64" s="20" t="n">
        <v>11.62503637</v>
      </c>
    </row>
    <row r="65" spans="1:22">
      <c r="A65" s="15" t="s">
        <v>540</v>
      </c>
      <c r="B65" s="17" t="n">
        <v>5325</v>
      </c>
      <c r="C65" s="18">
        <f>(14.0/B65*100)</f>
        <v/>
      </c>
      <c r="D65" s="19" t="n">
        <v>5311</v>
      </c>
      <c r="E65" s="18" t="n">
        <v>426.2061256</v>
      </c>
      <c r="F65" s="20" t="n">
        <v>2.18137711</v>
      </c>
      <c r="G65" s="18" t="n">
        <v>456.43544023</v>
      </c>
      <c r="H65" s="20" t="n">
        <v>3.325542</v>
      </c>
      <c r="I65" s="18" t="n">
        <v>411.9247761</v>
      </c>
      <c r="J65" s="20" t="n">
        <v>4.2869116</v>
      </c>
      <c r="K65" s="18" t="n">
        <v>404.65442584</v>
      </c>
      <c r="L65" s="20" t="n">
        <v>14.96162999</v>
      </c>
      <c r="M65" s="18" t="s">
        <v>481</v>
      </c>
      <c r="N65" s="20" t="s">
        <v>481</v>
      </c>
      <c r="O65" s="18" t="s">
        <v>481</v>
      </c>
      <c r="P65" s="20" t="s">
        <v>481</v>
      </c>
      <c r="Q65" s="18" t="n">
        <v>335.11946608</v>
      </c>
      <c r="R65" s="20" t="n">
        <v>26.62865343</v>
      </c>
      <c r="S65" s="18" t="s">
        <v>481</v>
      </c>
      <c r="T65" s="20" t="s">
        <v>481</v>
      </c>
      <c r="U65" s="18" t="n">
        <v>331.47543751</v>
      </c>
      <c r="V65" s="20" t="n">
        <v>10.91924856</v>
      </c>
    </row>
    <row r="66" spans="1:22">
      <c r="A66" s="15" t="s">
        <v>541</v>
      </c>
      <c r="B66" s="17" t="n">
        <v>5665</v>
      </c>
      <c r="C66" s="18">
        <f>(82.0/B66*100)</f>
        <v/>
      </c>
      <c r="D66" s="19" t="n">
        <v>5583</v>
      </c>
      <c r="E66" s="18" t="n">
        <v>406.08058482</v>
      </c>
      <c r="F66" s="20" t="n">
        <v>1.92967803</v>
      </c>
      <c r="G66" s="18" t="n">
        <v>425.01504575</v>
      </c>
      <c r="H66" s="20" t="n">
        <v>2.23479795</v>
      </c>
      <c r="I66" s="18" t="n">
        <v>433.92896208</v>
      </c>
      <c r="J66" s="20" t="n">
        <v>2.32857671</v>
      </c>
      <c r="K66" s="18" t="n">
        <v>431.94470873</v>
      </c>
      <c r="L66" s="20" t="n">
        <v>4.4425166</v>
      </c>
      <c r="M66" s="18" t="n">
        <v>362.59924263</v>
      </c>
      <c r="N66" s="20" t="n">
        <v>3.29995091</v>
      </c>
      <c r="O66" s="18" t="s">
        <v>481</v>
      </c>
      <c r="P66" s="20" t="s">
        <v>481</v>
      </c>
      <c r="Q66" s="18" t="s">
        <v>481</v>
      </c>
      <c r="R66" s="20" t="s">
        <v>481</v>
      </c>
      <c r="S66" s="18" t="s">
        <v>481</v>
      </c>
      <c r="T66" s="20" t="s">
        <v>481</v>
      </c>
      <c r="U66" s="18" t="n">
        <v>363.85818353</v>
      </c>
      <c r="V66" s="20" t="n">
        <v>5.14066108</v>
      </c>
    </row>
    <row r="67" spans="1:22">
      <c r="A67" s="15" t="s">
        <v>542</v>
      </c>
      <c r="B67" s="17" t="n">
        <v>6971</v>
      </c>
      <c r="C67" s="18">
        <f>(480.0/B67*100)</f>
        <v/>
      </c>
      <c r="D67" s="19" t="n">
        <v>6491</v>
      </c>
      <c r="E67" s="18" t="n">
        <v>399.7969082</v>
      </c>
      <c r="F67" s="20" t="n">
        <v>2.6750922</v>
      </c>
      <c r="G67" s="18" t="n">
        <v>418.81549518</v>
      </c>
      <c r="H67" s="20" t="n">
        <v>2.84810527</v>
      </c>
      <c r="I67" s="18" t="n">
        <v>399.06547609</v>
      </c>
      <c r="J67" s="20" t="n">
        <v>3.47302361</v>
      </c>
      <c r="K67" s="18" t="n">
        <v>400.33775596</v>
      </c>
      <c r="L67" s="20" t="n">
        <v>9.02734233</v>
      </c>
      <c r="M67" s="18" t="n">
        <v>372.66261743</v>
      </c>
      <c r="N67" s="20" t="n">
        <v>5.67221433</v>
      </c>
      <c r="O67" s="18" t="s">
        <v>481</v>
      </c>
      <c r="P67" s="20" t="s">
        <v>481</v>
      </c>
      <c r="Q67" s="18" t="s">
        <v>481</v>
      </c>
      <c r="R67" s="20" t="s">
        <v>481</v>
      </c>
      <c r="S67" s="18" t="s">
        <v>481</v>
      </c>
      <c r="T67" s="20" t="s">
        <v>481</v>
      </c>
      <c r="U67" s="18" t="n">
        <v>345.68550568</v>
      </c>
      <c r="V67" s="20" t="n">
        <v>9.43458414</v>
      </c>
    </row>
    <row r="68" spans="1:22">
      <c r="A68" s="15" t="s">
        <v>543</v>
      </c>
      <c r="B68" s="17" t="n">
        <v>12083</v>
      </c>
      <c r="C68" s="18">
        <f>(30.0/B68*100)</f>
        <v/>
      </c>
      <c r="D68" s="19" t="n">
        <v>12053</v>
      </c>
      <c r="E68" s="18" t="n">
        <v>422.32929487</v>
      </c>
      <c r="F68" s="20" t="n">
        <v>1.82749331</v>
      </c>
      <c r="G68" s="18" t="n">
        <v>442.11603208</v>
      </c>
      <c r="H68" s="20" t="n">
        <v>1.75222755</v>
      </c>
      <c r="I68" s="18" t="n">
        <v>432.31218923</v>
      </c>
      <c r="J68" s="20" t="n">
        <v>2.15678807</v>
      </c>
      <c r="K68" s="18" t="n">
        <v>412.74335947</v>
      </c>
      <c r="L68" s="20" t="n">
        <v>4.53126644</v>
      </c>
      <c r="M68" s="18" t="n">
        <v>360.06770608</v>
      </c>
      <c r="N68" s="20" t="n">
        <v>2.26611851</v>
      </c>
      <c r="O68" s="18" t="s">
        <v>481</v>
      </c>
      <c r="P68" s="20" t="s">
        <v>481</v>
      </c>
      <c r="Q68" s="18" t="s">
        <v>481</v>
      </c>
      <c r="R68" s="20" t="s">
        <v>481</v>
      </c>
      <c r="S68" s="18" t="s">
        <v>481</v>
      </c>
      <c r="T68" s="20" t="s">
        <v>481</v>
      </c>
      <c r="U68" s="18" t="n">
        <v>363.33805124</v>
      </c>
      <c r="V68" s="20" t="n">
        <v>4.02406777</v>
      </c>
    </row>
    <row r="69" spans="1:22">
      <c r="A69" s="15" t="s">
        <v>544</v>
      </c>
      <c r="B69" s="17" t="n">
        <v>4876</v>
      </c>
      <c r="C69" s="18">
        <f>(0.0/B69*100)</f>
        <v/>
      </c>
      <c r="D69" s="19" t="n">
        <v>4876</v>
      </c>
      <c r="E69" s="18" t="n">
        <v>424.36980252</v>
      </c>
      <c r="F69" s="20" t="n">
        <v>3.57270565</v>
      </c>
      <c r="G69" s="18" t="n">
        <v>456.27068262</v>
      </c>
      <c r="H69" s="20" t="n">
        <v>3.47418225</v>
      </c>
      <c r="I69" s="18" t="n">
        <v>430.40535556</v>
      </c>
      <c r="J69" s="20" t="n">
        <v>4.03820336</v>
      </c>
      <c r="K69" s="18" t="n">
        <v>443.61458194</v>
      </c>
      <c r="L69" s="20" t="n">
        <v>7.84409964</v>
      </c>
      <c r="M69" s="18" t="s">
        <v>481</v>
      </c>
      <c r="N69" s="20" t="s">
        <v>481</v>
      </c>
      <c r="O69" s="18" t="s">
        <v>481</v>
      </c>
      <c r="P69" s="20" t="s">
        <v>481</v>
      </c>
      <c r="Q69" s="18" t="s">
        <v>481</v>
      </c>
      <c r="R69" s="20" t="s">
        <v>481</v>
      </c>
      <c r="S69" s="18" t="s">
        <v>481</v>
      </c>
      <c r="T69" s="20" t="s">
        <v>481</v>
      </c>
      <c r="U69" s="18" t="n">
        <v>330.5173566</v>
      </c>
      <c r="V69" s="20" t="n">
        <v>18.36882322</v>
      </c>
    </row>
    <row r="70" spans="1:22">
      <c r="A70" s="15" t="s">
        <v>545</v>
      </c>
      <c r="B70" s="17" t="n">
        <v>6036</v>
      </c>
      <c r="C70" s="18">
        <f>(223.0/B70*100)</f>
        <v/>
      </c>
      <c r="D70" s="19" t="n">
        <v>5813</v>
      </c>
      <c r="E70" s="18" t="n">
        <v>483.38749933</v>
      </c>
      <c r="F70" s="20" t="n">
        <v>3.33981453</v>
      </c>
      <c r="G70" s="18" t="n">
        <v>502.71532914</v>
      </c>
      <c r="H70" s="20" t="n">
        <v>3.20624937</v>
      </c>
      <c r="I70" s="18" t="n">
        <v>489.22637583</v>
      </c>
      <c r="J70" s="20" t="n">
        <v>3.4891058</v>
      </c>
      <c r="K70" s="18" t="n">
        <v>497.75078819</v>
      </c>
      <c r="L70" s="20" t="n">
        <v>5.90484578</v>
      </c>
      <c r="M70" s="18" t="n">
        <v>430.55617704</v>
      </c>
      <c r="N70" s="20" t="n">
        <v>6.18638504</v>
      </c>
      <c r="O70" s="18" t="s">
        <v>481</v>
      </c>
      <c r="P70" s="20" t="s">
        <v>481</v>
      </c>
      <c r="Q70" s="18" t="s">
        <v>481</v>
      </c>
      <c r="R70" s="20" t="s">
        <v>481</v>
      </c>
      <c r="S70" s="18" t="s">
        <v>481</v>
      </c>
      <c r="T70" s="20" t="s">
        <v>481</v>
      </c>
      <c r="U70" s="18" t="n">
        <v>423.50013799</v>
      </c>
      <c r="V70" s="20" t="n">
        <v>9.23137588</v>
      </c>
    </row>
    <row r="71" spans="1:22">
      <c r="A71" s="15" t="s">
        <v>546</v>
      </c>
      <c r="B71" s="17" t="n">
        <v>6115</v>
      </c>
      <c r="C71" s="18">
        <f>(23.0/B71*100)</f>
        <v/>
      </c>
      <c r="D71" s="19" t="n">
        <v>6092</v>
      </c>
      <c r="E71" s="18" t="n">
        <v>565.8840933</v>
      </c>
      <c r="F71" s="20" t="n">
        <v>3.28245749</v>
      </c>
      <c r="G71" s="18" t="n">
        <v>567.47382269</v>
      </c>
      <c r="H71" s="20" t="n">
        <v>2.02293172</v>
      </c>
      <c r="I71" s="18" t="n">
        <v>553.55428591</v>
      </c>
      <c r="J71" s="20" t="n">
        <v>2.9127383</v>
      </c>
      <c r="K71" s="18" t="n">
        <v>539.58034561</v>
      </c>
      <c r="L71" s="20" t="n">
        <v>7.67810315</v>
      </c>
      <c r="M71" s="18" t="n">
        <v>447.86971773</v>
      </c>
      <c r="N71" s="20" t="n">
        <v>5.77573086</v>
      </c>
      <c r="O71" s="18" t="s">
        <v>481</v>
      </c>
      <c r="P71" s="20" t="s">
        <v>481</v>
      </c>
      <c r="Q71" s="18" t="s">
        <v>481</v>
      </c>
      <c r="R71" s="20" t="s">
        <v>481</v>
      </c>
      <c r="S71" s="18" t="s">
        <v>481</v>
      </c>
      <c r="T71" s="20" t="s">
        <v>481</v>
      </c>
      <c r="U71" s="18" t="n">
        <v>508.99255356</v>
      </c>
      <c r="V71" s="20" t="n">
        <v>31.99726621</v>
      </c>
    </row>
    <row r="72" spans="1:22">
      <c r="A72" s="15" t="s">
        <v>547</v>
      </c>
      <c r="B72" s="17" t="n">
        <v>7708</v>
      </c>
      <c r="C72" s="18">
        <f>(5.0/B72*100)</f>
        <v/>
      </c>
      <c r="D72" s="19" t="n">
        <v>7703</v>
      </c>
      <c r="E72" s="18" t="n">
        <v>550.62887182</v>
      </c>
      <c r="F72" s="20" t="n">
        <v>3.66312105</v>
      </c>
      <c r="G72" s="18" t="n">
        <v>548.9497239</v>
      </c>
      <c r="H72" s="20" t="n">
        <v>3.37747068</v>
      </c>
      <c r="I72" s="18" t="n">
        <v>530.93800837</v>
      </c>
      <c r="J72" s="20" t="n">
        <v>3.52960209</v>
      </c>
      <c r="K72" s="18" t="n">
        <v>498.09250672</v>
      </c>
      <c r="L72" s="20" t="n">
        <v>5.2207776</v>
      </c>
      <c r="M72" s="18" t="n">
        <v>463.18161523</v>
      </c>
      <c r="N72" s="20" t="n">
        <v>7.36450904</v>
      </c>
      <c r="O72" s="18" t="s">
        <v>481</v>
      </c>
      <c r="P72" s="20" t="s">
        <v>481</v>
      </c>
      <c r="Q72" s="18" t="s">
        <v>481</v>
      </c>
      <c r="R72" s="20" t="s">
        <v>481</v>
      </c>
      <c r="S72" s="18" t="s">
        <v>481</v>
      </c>
      <c r="T72" s="20" t="s">
        <v>481</v>
      </c>
      <c r="U72" s="18" t="n">
        <v>444.94891371</v>
      </c>
      <c r="V72" s="20" t="n">
        <v>29.31037974</v>
      </c>
    </row>
    <row r="73" spans="1:22">
      <c r="A73" s="15" t="s">
        <v>548</v>
      </c>
      <c r="B73" s="17" t="n">
        <v>8249</v>
      </c>
      <c r="C73" s="18">
        <f>(166.0/B73*100)</f>
        <v/>
      </c>
      <c r="D73" s="19" t="n">
        <v>8083</v>
      </c>
      <c r="E73" s="18" t="n">
        <v>412.10736541</v>
      </c>
      <c r="F73" s="20" t="n">
        <v>4.23373307</v>
      </c>
      <c r="G73" s="18" t="n">
        <v>438.35625132</v>
      </c>
      <c r="H73" s="20" t="n">
        <v>3.98860673</v>
      </c>
      <c r="I73" s="18" t="n">
        <v>428.89439009</v>
      </c>
      <c r="J73" s="20" t="n">
        <v>2.98682273</v>
      </c>
      <c r="K73" s="18" t="n">
        <v>420.05843665</v>
      </c>
      <c r="L73" s="20" t="n">
        <v>5.46823586</v>
      </c>
      <c r="M73" s="18" t="n">
        <v>381.36943253</v>
      </c>
      <c r="N73" s="20" t="n">
        <v>3.27949389</v>
      </c>
      <c r="O73" s="18" t="s">
        <v>481</v>
      </c>
      <c r="P73" s="20" t="s">
        <v>481</v>
      </c>
      <c r="Q73" s="18" t="s">
        <v>481</v>
      </c>
      <c r="R73" s="20" t="s">
        <v>481</v>
      </c>
      <c r="S73" s="18" t="s">
        <v>481</v>
      </c>
      <c r="T73" s="20" t="s">
        <v>481</v>
      </c>
      <c r="U73" s="18" t="n">
        <v>376.35638428</v>
      </c>
      <c r="V73" s="20" t="n">
        <v>11.88928766</v>
      </c>
    </row>
    <row r="74" spans="1:22">
      <c r="A74" s="15" t="s">
        <v>549</v>
      </c>
      <c r="B74" s="17" t="n">
        <v>4692</v>
      </c>
      <c r="C74" s="18">
        <f>(82.0/B74*100)</f>
        <v/>
      </c>
      <c r="D74" s="19" t="n">
        <v>4610</v>
      </c>
      <c r="E74" s="18" t="n">
        <v>424.64799218</v>
      </c>
      <c r="F74" s="20" t="n">
        <v>2.54074644</v>
      </c>
      <c r="G74" s="18" t="n">
        <v>444.76737058</v>
      </c>
      <c r="H74" s="20" t="n">
        <v>2.53151305</v>
      </c>
      <c r="I74" s="18" t="n">
        <v>421.72693299</v>
      </c>
      <c r="J74" s="20" t="n">
        <v>3.73695424</v>
      </c>
      <c r="K74" s="18" t="n">
        <v>419.80014396</v>
      </c>
      <c r="L74" s="20" t="n">
        <v>6.36216235</v>
      </c>
      <c r="M74" s="18" t="s">
        <v>481</v>
      </c>
      <c r="N74" s="20" t="s">
        <v>481</v>
      </c>
      <c r="O74" s="18" t="s">
        <v>481</v>
      </c>
      <c r="P74" s="20" t="s">
        <v>481</v>
      </c>
      <c r="Q74" s="18" t="s">
        <v>481</v>
      </c>
      <c r="R74" s="20" t="s">
        <v>481</v>
      </c>
      <c r="S74" s="18" t="n">
        <v>359.3860225</v>
      </c>
      <c r="T74" s="20" t="n">
        <v>31.86315084</v>
      </c>
      <c r="U74" s="18" t="n">
        <v>346.47425627</v>
      </c>
      <c r="V74" s="20" t="n">
        <v>7.75988648</v>
      </c>
    </row>
    <row r="75" spans="1:22">
      <c r="A75" s="15" t="s">
        <v>550</v>
      </c>
      <c r="B75" s="17" t="n">
        <v>5375</v>
      </c>
      <c r="C75" s="18">
        <f>(259.0/B75*100)</f>
        <v/>
      </c>
      <c r="D75" s="19" t="n">
        <v>5116</v>
      </c>
      <c r="E75" s="18" t="n">
        <v>385.30977599</v>
      </c>
      <c r="F75" s="20" t="n">
        <v>2.28948048</v>
      </c>
      <c r="G75" s="18" t="n">
        <v>398.52002667</v>
      </c>
      <c r="H75" s="20" t="n">
        <v>3.21887425</v>
      </c>
      <c r="I75" s="18" t="n">
        <v>398.9506665</v>
      </c>
      <c r="J75" s="20" t="n">
        <v>3.06381465</v>
      </c>
      <c r="K75" s="18" t="n">
        <v>389.37183373</v>
      </c>
      <c r="L75" s="20" t="n">
        <v>5.13484528</v>
      </c>
      <c r="M75" s="18" t="n">
        <v>356.06172199</v>
      </c>
      <c r="N75" s="20" t="n">
        <v>4.70057819</v>
      </c>
      <c r="O75" s="18" t="s">
        <v>481</v>
      </c>
      <c r="P75" s="20" t="s">
        <v>481</v>
      </c>
      <c r="Q75" s="18" t="s">
        <v>481</v>
      </c>
      <c r="R75" s="20" t="s">
        <v>481</v>
      </c>
      <c r="S75" s="18" t="s">
        <v>481</v>
      </c>
      <c r="T75" s="20" t="s">
        <v>481</v>
      </c>
      <c r="U75" s="18" t="n">
        <v>354.23073889</v>
      </c>
      <c r="V75" s="20" t="n">
        <v>3.99200125</v>
      </c>
    </row>
    <row r="76" spans="1:22">
      <c r="A76" s="15" t="s">
        <v>551</v>
      </c>
      <c r="B76" s="17" t="n">
        <v>14167</v>
      </c>
      <c r="C76" s="18">
        <f>(233.0/B76*100)</f>
        <v/>
      </c>
      <c r="D76" s="19" t="n">
        <v>13934</v>
      </c>
      <c r="E76" s="18" t="n">
        <v>436.31397882</v>
      </c>
      <c r="F76" s="20" t="n">
        <v>2.95154701</v>
      </c>
      <c r="G76" s="18" t="n">
        <v>453.46898571</v>
      </c>
      <c r="H76" s="20" t="n">
        <v>2.78444168</v>
      </c>
      <c r="I76" s="18" t="n">
        <v>440.62662739</v>
      </c>
      <c r="J76" s="20" t="n">
        <v>3.27757197</v>
      </c>
      <c r="K76" s="18" t="n">
        <v>433.55868335</v>
      </c>
      <c r="L76" s="20" t="n">
        <v>7.69848387</v>
      </c>
      <c r="M76" s="18" t="n">
        <v>405.76526183</v>
      </c>
      <c r="N76" s="20" t="n">
        <v>4.20293438</v>
      </c>
      <c r="O76" s="18" t="s">
        <v>481</v>
      </c>
      <c r="P76" s="20" t="s">
        <v>481</v>
      </c>
      <c r="Q76" s="18" t="s">
        <v>481</v>
      </c>
      <c r="R76" s="20" t="s">
        <v>481</v>
      </c>
      <c r="S76" s="18" t="s">
        <v>481</v>
      </c>
      <c r="T76" s="20" t="s">
        <v>481</v>
      </c>
      <c r="U76" s="18" t="n">
        <v>366.89660556</v>
      </c>
      <c r="V76" s="20" t="n">
        <v>7.26637138</v>
      </c>
    </row>
    <row r="77" spans="1:22">
      <c r="A77" s="15" t="s">
        <v>552</v>
      </c>
      <c r="B77" s="17" t="n">
        <v>6062</v>
      </c>
      <c r="C77" s="18">
        <f>(201.0/B77*100)</f>
        <v/>
      </c>
      <c r="D77" s="19" t="n">
        <v>5861</v>
      </c>
      <c r="E77" s="18" t="n">
        <v>432.91902043</v>
      </c>
      <c r="F77" s="20" t="n">
        <v>3.23017879</v>
      </c>
      <c r="G77" s="18" t="n">
        <v>462.04522943</v>
      </c>
      <c r="H77" s="20" t="n">
        <v>2.97312925</v>
      </c>
      <c r="I77" s="18" t="n">
        <v>455.19452073</v>
      </c>
      <c r="J77" s="20" t="n">
        <v>2.86244349</v>
      </c>
      <c r="K77" s="18" t="n">
        <v>444.54899457</v>
      </c>
      <c r="L77" s="20" t="n">
        <v>6.19625461</v>
      </c>
      <c r="M77" s="18" t="n">
        <v>380.79678054</v>
      </c>
      <c r="N77" s="20" t="n">
        <v>4.91273858</v>
      </c>
      <c r="O77" s="18" t="s">
        <v>481</v>
      </c>
      <c r="P77" s="20" t="s">
        <v>481</v>
      </c>
      <c r="Q77" s="18" t="s">
        <v>481</v>
      </c>
      <c r="R77" s="20" t="s">
        <v>481</v>
      </c>
      <c r="S77" s="18" t="s">
        <v>481</v>
      </c>
      <c r="T77" s="20" t="s">
        <v>481</v>
      </c>
      <c r="U77" s="18" t="n">
        <v>384.66596289</v>
      </c>
      <c r="V77" s="20" t="n">
        <v>4.22967332</v>
      </c>
    </row>
    <row r="78" spans="1:22">
      <c r="A78" s="15" t="s">
        <v>553</v>
      </c>
      <c r="B78" s="17" t="n">
        <v>5826</v>
      </c>
      <c r="C78" s="18">
        <f>(0.0/B78*100)</f>
        <v/>
      </c>
      <c r="D78" s="19" t="n">
        <v>5826</v>
      </c>
      <c r="E78" s="18" t="n">
        <v>527.2566004</v>
      </c>
      <c r="F78" s="20" t="n">
        <v>3.85260385</v>
      </c>
      <c r="G78" s="18" t="n">
        <v>531.83358518</v>
      </c>
      <c r="H78" s="20" t="n">
        <v>5.00809186</v>
      </c>
      <c r="I78" s="18" t="n">
        <v>516.89159287</v>
      </c>
      <c r="J78" s="20" t="n">
        <v>4.36381675</v>
      </c>
      <c r="K78" s="18" t="n">
        <v>514.88485612</v>
      </c>
      <c r="L78" s="20" t="n">
        <v>7.58667017</v>
      </c>
      <c r="M78" s="18" t="s">
        <v>481</v>
      </c>
      <c r="N78" s="20" t="s">
        <v>481</v>
      </c>
      <c r="O78" s="18" t="s">
        <v>481</v>
      </c>
      <c r="P78" s="20" t="s">
        <v>481</v>
      </c>
      <c r="Q78" s="18" t="n">
        <v>431.126</v>
      </c>
      <c r="R78" s="20" t="n">
        <v>17.85283108</v>
      </c>
      <c r="S78" s="18" t="n">
        <v>437.07693605</v>
      </c>
      <c r="T78" s="20" t="n">
        <v>31.04205911</v>
      </c>
      <c r="U78" s="18" t="n">
        <v>501.04566613</v>
      </c>
      <c r="V78" s="20" t="n">
        <v>30.59947481</v>
      </c>
    </row>
    <row customHeight="1" ht="25" r="79" spans="1:22">
      <c r="A79" s="15" t="s">
        <v>554</v>
      </c>
      <c r="B79" s="17" t="n">
        <v>1657</v>
      </c>
      <c r="C79" s="18">
        <f>(41.0/B79*100)</f>
        <v/>
      </c>
      <c r="D79" s="19" t="n">
        <v>1616</v>
      </c>
      <c r="E79" s="18" t="n">
        <v>470.56281282</v>
      </c>
      <c r="F79" s="20" t="n">
        <v>7.54324908</v>
      </c>
      <c r="G79" s="18" t="n">
        <v>487.06090231</v>
      </c>
      <c r="H79" s="20" t="n">
        <v>7.64496237</v>
      </c>
      <c r="I79" s="18" t="n">
        <v>468.03850275</v>
      </c>
      <c r="J79" s="20" t="n">
        <v>6.48805877</v>
      </c>
      <c r="K79" s="18" t="n">
        <v>484.42850145</v>
      </c>
      <c r="L79" s="20" t="n">
        <v>8.76814383</v>
      </c>
      <c r="M79" s="18" t="s">
        <v>481</v>
      </c>
      <c r="N79" s="20" t="s">
        <v>481</v>
      </c>
      <c r="O79" s="18" t="s">
        <v>481</v>
      </c>
      <c r="P79" s="20" t="s">
        <v>481</v>
      </c>
      <c r="Q79" s="18" t="s">
        <v>481</v>
      </c>
      <c r="R79" s="20" t="s">
        <v>481</v>
      </c>
      <c r="S79" s="18" t="s">
        <v>481</v>
      </c>
      <c r="T79" s="20" t="s">
        <v>481</v>
      </c>
      <c r="U79" s="18" t="n">
        <v>381.79412707</v>
      </c>
      <c r="V79" s="20" t="n">
        <v>27.28225903</v>
      </c>
    </row>
    <row r="80" spans="1:22">
      <c r="A80" s="15" t="s">
        <v>555</v>
      </c>
      <c r="B80" s="17" t="n">
        <v>7841</v>
      </c>
      <c r="C80" s="18">
        <f>(0.0/B80*100)</f>
        <v/>
      </c>
      <c r="D80" s="19" t="n">
        <v>7841</v>
      </c>
      <c r="E80" s="18" t="n">
        <v>458.96815065</v>
      </c>
      <c r="F80" s="20" t="n">
        <v>4.04225732</v>
      </c>
      <c r="G80" s="18" t="n">
        <v>457.68366804</v>
      </c>
      <c r="H80" s="20" t="n">
        <v>4.09757464</v>
      </c>
      <c r="I80" s="18" t="n">
        <v>443.90327052</v>
      </c>
      <c r="J80" s="20" t="n">
        <v>5.83782362</v>
      </c>
      <c r="K80" s="18" t="n">
        <v>426.34749843</v>
      </c>
      <c r="L80" s="20" t="n">
        <v>8.40652923</v>
      </c>
      <c r="M80" s="18" t="s">
        <v>481</v>
      </c>
      <c r="N80" s="20" t="s">
        <v>481</v>
      </c>
      <c r="O80" s="18" t="s">
        <v>481</v>
      </c>
      <c r="P80" s="20" t="s">
        <v>481</v>
      </c>
      <c r="Q80" s="18" t="s">
        <v>481</v>
      </c>
      <c r="R80" s="20" t="s">
        <v>481</v>
      </c>
      <c r="S80" s="18" t="n">
        <v>460.0174</v>
      </c>
      <c r="T80" s="20" t="n">
        <v>29.02494584</v>
      </c>
      <c r="U80" s="18" t="n">
        <v>296.9164</v>
      </c>
      <c r="V80" s="20" t="n">
        <v>42.55399359</v>
      </c>
    </row>
    <row r="81" spans="1:22">
      <c r="A81" s="23" t="s">
        <v>556</v>
      </c>
      <c r="B81" s="17" t="n">
        <v>8861</v>
      </c>
      <c r="C81" s="18">
        <f>(78.0/B81*100)</f>
        <v/>
      </c>
      <c r="D81" s="19" t="n">
        <v>8783</v>
      </c>
      <c r="E81" s="18" t="n">
        <v>451.48197705</v>
      </c>
      <c r="F81" s="20" t="n">
        <v>3.10522405</v>
      </c>
      <c r="G81" s="18" t="n">
        <v>459.15337251</v>
      </c>
      <c r="H81" s="20" t="n">
        <v>3.15349623</v>
      </c>
      <c r="I81" s="18" t="n">
        <v>438.84057798</v>
      </c>
      <c r="J81" s="20" t="n">
        <v>3.62292947</v>
      </c>
      <c r="K81" s="18" t="n">
        <v>428.10401822</v>
      </c>
      <c r="L81" s="20" t="n">
        <v>12.19348576</v>
      </c>
      <c r="M81" s="18" t="n">
        <v>388.66747204</v>
      </c>
      <c r="N81" s="20" t="n">
        <v>4.36642029</v>
      </c>
      <c r="O81" s="18" t="s">
        <v>481</v>
      </c>
      <c r="P81" s="20" t="s">
        <v>481</v>
      </c>
      <c r="Q81" s="18" t="s">
        <v>481</v>
      </c>
      <c r="R81" s="20" t="s">
        <v>481</v>
      </c>
      <c r="S81" s="18" t="s">
        <v>481</v>
      </c>
      <c r="T81" s="20" t="s">
        <v>481</v>
      </c>
      <c r="U81" s="18" t="n">
        <v>373.55288369</v>
      </c>
      <c r="V81" s="20" t="n">
        <v>16.57129227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792</v>
      </c>
    </row>
    <row customHeight="1" ht="30" r="4" spans="1:22">
      <c r="A4" s="6" t="n"/>
      <c r="B4" s="7" t="s">
        <v>462</v>
      </c>
      <c r="C4" s="7" t="s">
        <v>463</v>
      </c>
      <c r="D4" s="8" t="s">
        <v>462</v>
      </c>
      <c r="E4" s="9" t="s">
        <v>789</v>
      </c>
      <c r="F4" s="10" t="n"/>
      <c r="G4" s="9" t="s">
        <v>790</v>
      </c>
      <c r="H4" s="10" t="n"/>
      <c r="I4" s="9" t="s">
        <v>791</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455.39326077</v>
      </c>
      <c r="F7" s="20" t="n">
        <v>5.88644645</v>
      </c>
      <c r="G7" s="18" t="n">
        <v>516.95719493</v>
      </c>
      <c r="H7" s="20" t="n">
        <v>3.74876006</v>
      </c>
      <c r="I7" s="18" t="n">
        <v>536.27105766</v>
      </c>
      <c r="J7" s="20" t="n">
        <v>1.84583964</v>
      </c>
      <c r="K7" s="18" t="n">
        <v>490.45666906</v>
      </c>
      <c r="L7" s="20" t="n">
        <v>3.57402385</v>
      </c>
      <c r="M7" s="18" t="n">
        <v>455.67136221</v>
      </c>
      <c r="N7" s="20" t="n">
        <v>3.03001341</v>
      </c>
      <c r="O7" s="18" t="s">
        <v>481</v>
      </c>
      <c r="P7" s="20" t="s">
        <v>481</v>
      </c>
      <c r="Q7" s="18" t="s">
        <v>481</v>
      </c>
      <c r="R7" s="20" t="s">
        <v>481</v>
      </c>
      <c r="S7" s="18" t="s">
        <v>481</v>
      </c>
      <c r="T7" s="20" t="s">
        <v>481</v>
      </c>
      <c r="U7" s="18" t="n">
        <v>458.16952541</v>
      </c>
      <c r="V7" s="20" t="n">
        <v>7.29604697</v>
      </c>
    </row>
    <row r="8" spans="1:22">
      <c r="A8" s="15" t="s">
        <v>483</v>
      </c>
      <c r="B8" s="17" t="n">
        <v>7007</v>
      </c>
      <c r="C8" s="18">
        <f>(58.0/B8*100)</f>
        <v/>
      </c>
      <c r="D8" s="19" t="n">
        <v>6949</v>
      </c>
      <c r="E8" s="18" t="n">
        <v>476.85062159</v>
      </c>
      <c r="F8" s="20" t="n">
        <v>8.797885490000001</v>
      </c>
      <c r="G8" s="18" t="n">
        <v>515.24739015</v>
      </c>
      <c r="H8" s="20" t="n">
        <v>5.69161046</v>
      </c>
      <c r="I8" s="18" t="n">
        <v>534.27834964</v>
      </c>
      <c r="J8" s="20" t="n">
        <v>3.40123732</v>
      </c>
      <c r="K8" s="18" t="n">
        <v>504.65520136</v>
      </c>
      <c r="L8" s="20" t="n">
        <v>3.19537302</v>
      </c>
      <c r="M8" s="18" t="n">
        <v>425.98671044</v>
      </c>
      <c r="N8" s="20" t="n">
        <v>3.32108465</v>
      </c>
      <c r="O8" s="18" t="s">
        <v>481</v>
      </c>
      <c r="P8" s="20" t="s">
        <v>481</v>
      </c>
      <c r="Q8" s="18" t="n">
        <v>368.48347797</v>
      </c>
      <c r="R8" s="20" t="n">
        <v>14.99112476</v>
      </c>
      <c r="S8" s="18" t="s">
        <v>481</v>
      </c>
      <c r="T8" s="20" t="s">
        <v>481</v>
      </c>
      <c r="U8" s="18" t="n">
        <v>430.26987233</v>
      </c>
      <c r="V8" s="20" t="n">
        <v>6.84879724</v>
      </c>
    </row>
    <row r="9" spans="1:22">
      <c r="A9" s="15" t="s">
        <v>484</v>
      </c>
      <c r="B9" s="17" t="n">
        <v>9651</v>
      </c>
      <c r="C9" s="18">
        <f>(519.0/B9*100)</f>
        <v/>
      </c>
      <c r="D9" s="19" t="n">
        <v>9132</v>
      </c>
      <c r="E9" s="18" t="n">
        <v>459.39056487</v>
      </c>
      <c r="F9" s="20" t="n">
        <v>7.03640278</v>
      </c>
      <c r="G9" s="18" t="n">
        <v>495.89713392</v>
      </c>
      <c r="H9" s="20" t="n">
        <v>5.31259593</v>
      </c>
      <c r="I9" s="18" t="n">
        <v>550.37369384</v>
      </c>
      <c r="J9" s="20" t="n">
        <v>2.45768597</v>
      </c>
      <c r="K9" s="18" t="n">
        <v>508.19963943</v>
      </c>
      <c r="L9" s="20" t="n">
        <v>2.47887456</v>
      </c>
      <c r="M9" s="18" t="n">
        <v>398.3811512</v>
      </c>
      <c r="N9" s="20" t="n">
        <v>5.50423922</v>
      </c>
      <c r="O9" s="18" t="s">
        <v>481</v>
      </c>
      <c r="P9" s="20" t="s">
        <v>481</v>
      </c>
      <c r="Q9" s="18" t="n">
        <v>374.78530698</v>
      </c>
      <c r="R9" s="20" t="n">
        <v>11.62763904</v>
      </c>
      <c r="S9" s="18" t="s">
        <v>481</v>
      </c>
      <c r="T9" s="20" t="s">
        <v>481</v>
      </c>
      <c r="U9" s="18" t="n">
        <v>412.92880836</v>
      </c>
      <c r="V9" s="20" t="n">
        <v>5.41851213</v>
      </c>
    </row>
    <row r="10" spans="1:22">
      <c r="A10" s="15" t="s">
        <v>485</v>
      </c>
      <c r="B10" s="17" t="n">
        <v>20058</v>
      </c>
      <c r="C10" s="18">
        <f>(548.0/B10*100)</f>
        <v/>
      </c>
      <c r="D10" s="19" t="n">
        <v>19510</v>
      </c>
      <c r="E10" s="18" t="n">
        <v>491.87363812</v>
      </c>
      <c r="F10" s="20" t="n">
        <v>4.27466094</v>
      </c>
      <c r="G10" s="18" t="n">
        <v>520.92610216</v>
      </c>
      <c r="H10" s="20" t="n">
        <v>2.9216168</v>
      </c>
      <c r="I10" s="18" t="n">
        <v>549.83156433</v>
      </c>
      <c r="J10" s="20" t="n">
        <v>2.08083988</v>
      </c>
      <c r="K10" s="18" t="n">
        <v>524.78236598</v>
      </c>
      <c r="L10" s="20" t="n">
        <v>3.46442945</v>
      </c>
      <c r="M10" s="18" t="n">
        <v>459.4602787</v>
      </c>
      <c r="N10" s="20" t="n">
        <v>3.87365474</v>
      </c>
      <c r="O10" s="18" t="s">
        <v>481</v>
      </c>
      <c r="P10" s="20" t="s">
        <v>481</v>
      </c>
      <c r="Q10" s="18" t="s">
        <v>481</v>
      </c>
      <c r="R10" s="20" t="s">
        <v>481</v>
      </c>
      <c r="S10" s="18" t="s">
        <v>481</v>
      </c>
      <c r="T10" s="20" t="s">
        <v>481</v>
      </c>
      <c r="U10" s="18" t="n">
        <v>451.25828372</v>
      </c>
      <c r="V10" s="20" t="n">
        <v>7.37189427</v>
      </c>
    </row>
    <row r="11" spans="1:22">
      <c r="A11" s="15" t="s">
        <v>486</v>
      </c>
      <c r="B11" s="17" t="n">
        <v>7053</v>
      </c>
      <c r="C11" s="18">
        <f>(107.0/B11*100)</f>
        <v/>
      </c>
      <c r="D11" s="19" t="n">
        <v>6946</v>
      </c>
      <c r="E11" s="18" t="n">
        <v>416.15533592</v>
      </c>
      <c r="F11" s="20" t="n">
        <v>4.38689009</v>
      </c>
      <c r="G11" s="18" t="n">
        <v>418.79632006</v>
      </c>
      <c r="H11" s="20" t="n">
        <v>4.8643596</v>
      </c>
      <c r="I11" s="18" t="n">
        <v>465.84602437</v>
      </c>
      <c r="J11" s="20" t="n">
        <v>3.10598773</v>
      </c>
      <c r="K11" s="18" t="n">
        <v>460.41912298</v>
      </c>
      <c r="L11" s="20" t="n">
        <v>3.56998018</v>
      </c>
      <c r="M11" s="18" t="n">
        <v>407.71243287</v>
      </c>
      <c r="N11" s="20" t="n">
        <v>4.26530566</v>
      </c>
      <c r="O11" s="18" t="s">
        <v>481</v>
      </c>
      <c r="P11" s="20" t="s">
        <v>481</v>
      </c>
      <c r="Q11" s="18" t="s">
        <v>481</v>
      </c>
      <c r="R11" s="20" t="s">
        <v>481</v>
      </c>
      <c r="S11" s="18" t="s">
        <v>481</v>
      </c>
      <c r="T11" s="20" t="s">
        <v>481</v>
      </c>
      <c r="U11" s="18" t="n">
        <v>390.35302197</v>
      </c>
      <c r="V11" s="20" t="n">
        <v>6.73089303</v>
      </c>
    </row>
    <row r="12" spans="1:22">
      <c r="A12" s="15" t="s">
        <v>487</v>
      </c>
      <c r="B12" s="17" t="n">
        <v>6894</v>
      </c>
      <c r="C12" s="18">
        <f>(59.0/B12*100)</f>
        <v/>
      </c>
      <c r="D12" s="19" t="n">
        <v>6835</v>
      </c>
      <c r="E12" s="18" t="n">
        <v>448.08360616</v>
      </c>
      <c r="F12" s="20" t="n">
        <v>7.70612734</v>
      </c>
      <c r="G12" s="18" t="n">
        <v>497.28842349</v>
      </c>
      <c r="H12" s="20" t="n">
        <v>7.4128362</v>
      </c>
      <c r="I12" s="18" t="n">
        <v>516.44891906</v>
      </c>
      <c r="J12" s="20" t="n">
        <v>2.77525934</v>
      </c>
      <c r="K12" s="18" t="n">
        <v>492.84178025</v>
      </c>
      <c r="L12" s="20" t="n">
        <v>3.0751232</v>
      </c>
      <c r="M12" s="18" t="n">
        <v>407.24394601</v>
      </c>
      <c r="N12" s="20" t="n">
        <v>6.59279851</v>
      </c>
      <c r="O12" s="18" t="s">
        <v>481</v>
      </c>
      <c r="P12" s="20" t="s">
        <v>481</v>
      </c>
      <c r="Q12" s="18" t="n">
        <v>366.6777112</v>
      </c>
      <c r="R12" s="20" t="n">
        <v>14.39052153</v>
      </c>
      <c r="S12" s="18" t="s">
        <v>481</v>
      </c>
      <c r="T12" s="20" t="s">
        <v>481</v>
      </c>
      <c r="U12" s="18" t="n">
        <v>415.43295935</v>
      </c>
      <c r="V12" s="20" t="n">
        <v>8.62237161</v>
      </c>
    </row>
    <row r="13" spans="1:22">
      <c r="A13" s="15" t="s">
        <v>488</v>
      </c>
      <c r="B13" s="17" t="n">
        <v>7161</v>
      </c>
      <c r="C13" s="18">
        <f>(138.0/B13*100)</f>
        <v/>
      </c>
      <c r="D13" s="19" t="n">
        <v>7023</v>
      </c>
      <c r="E13" s="18" t="n">
        <v>497.07869961</v>
      </c>
      <c r="F13" s="20" t="n">
        <v>4.13198445</v>
      </c>
      <c r="G13" s="18" t="n">
        <v>523.17950367</v>
      </c>
      <c r="H13" s="20" t="n">
        <v>2.35986349</v>
      </c>
      <c r="I13" s="18" t="n">
        <v>494.9150689</v>
      </c>
      <c r="J13" s="20" t="n">
        <v>3.70015261</v>
      </c>
      <c r="K13" s="18" t="n">
        <v>465.34321917</v>
      </c>
      <c r="L13" s="20" t="n">
        <v>7.56718669</v>
      </c>
      <c r="M13" s="18" t="n">
        <v>417.33961469</v>
      </c>
      <c r="N13" s="20" t="n">
        <v>10.06598471</v>
      </c>
      <c r="O13" s="18" t="s">
        <v>481</v>
      </c>
      <c r="P13" s="20" t="s">
        <v>481</v>
      </c>
      <c r="Q13" s="18" t="n">
        <v>436.36003517</v>
      </c>
      <c r="R13" s="20" t="n">
        <v>6.43426798</v>
      </c>
      <c r="S13" s="18" t="s">
        <v>481</v>
      </c>
      <c r="T13" s="20" t="s">
        <v>481</v>
      </c>
      <c r="U13" s="18" t="n">
        <v>416.41387332</v>
      </c>
      <c r="V13" s="20" t="n">
        <v>10.16581128</v>
      </c>
    </row>
    <row r="14" spans="1:22">
      <c r="A14" s="15" t="s">
        <v>489</v>
      </c>
      <c r="B14" s="17" t="n">
        <v>5587</v>
      </c>
      <c r="C14" s="18">
        <f>(78.0/B14*100)</f>
        <v/>
      </c>
      <c r="D14" s="19" t="n">
        <v>5509</v>
      </c>
      <c r="E14" s="18" t="n">
        <v>457.44726092</v>
      </c>
      <c r="F14" s="20" t="n">
        <v>8.27477193</v>
      </c>
      <c r="G14" s="18" t="n">
        <v>489.56519435</v>
      </c>
      <c r="H14" s="20" t="n">
        <v>7.40811081</v>
      </c>
      <c r="I14" s="18" t="n">
        <v>548.11257556</v>
      </c>
      <c r="J14" s="20" t="n">
        <v>2.11179175</v>
      </c>
      <c r="K14" s="18" t="n">
        <v>538.59322482</v>
      </c>
      <c r="L14" s="20" t="n">
        <v>2.77741967</v>
      </c>
      <c r="M14" s="18" t="n">
        <v>442.2239505</v>
      </c>
      <c r="N14" s="20" t="n">
        <v>10.16789313</v>
      </c>
      <c r="O14" s="18" t="s">
        <v>481</v>
      </c>
      <c r="P14" s="20" t="s">
        <v>481</v>
      </c>
      <c r="Q14" s="18" t="s">
        <v>481</v>
      </c>
      <c r="R14" s="20" t="s">
        <v>481</v>
      </c>
      <c r="S14" s="18" t="s">
        <v>481</v>
      </c>
      <c r="T14" s="20" t="s">
        <v>481</v>
      </c>
      <c r="U14" s="18" t="n">
        <v>436.02239365</v>
      </c>
      <c r="V14" s="20" t="n">
        <v>10.81169918</v>
      </c>
    </row>
    <row r="15" spans="1:22">
      <c r="A15" s="15" t="s">
        <v>490</v>
      </c>
      <c r="B15" s="17" t="n">
        <v>5882</v>
      </c>
      <c r="C15" s="18">
        <f>(64.0/B15*100)</f>
        <v/>
      </c>
      <c r="D15" s="19" t="n">
        <v>5818</v>
      </c>
      <c r="E15" s="18" t="n">
        <v>496.36008282</v>
      </c>
      <c r="F15" s="20" t="n">
        <v>9.18208536</v>
      </c>
      <c r="G15" s="18" t="n">
        <v>547.01486103</v>
      </c>
      <c r="H15" s="20" t="n">
        <v>4.26963315</v>
      </c>
      <c r="I15" s="18" t="n">
        <v>550.97242635</v>
      </c>
      <c r="J15" s="20" t="n">
        <v>2.58704868</v>
      </c>
      <c r="K15" s="18" t="n">
        <v>509.9973222</v>
      </c>
      <c r="L15" s="20" t="n">
        <v>2.77528451</v>
      </c>
      <c r="M15" s="18" t="n">
        <v>442.09252147</v>
      </c>
      <c r="N15" s="20" t="n">
        <v>11.12031367</v>
      </c>
      <c r="O15" s="18" t="s">
        <v>481</v>
      </c>
      <c r="P15" s="20" t="s">
        <v>481</v>
      </c>
      <c r="Q15" s="18" t="n">
        <v>375.95013089</v>
      </c>
      <c r="R15" s="20" t="n">
        <v>17.42774697</v>
      </c>
      <c r="S15" s="18" t="s">
        <v>481</v>
      </c>
      <c r="T15" s="20" t="s">
        <v>481</v>
      </c>
      <c r="U15" s="18" t="n">
        <v>436.87237713</v>
      </c>
      <c r="V15" s="20" t="n">
        <v>9.60519495</v>
      </c>
    </row>
    <row r="16" spans="1:22">
      <c r="A16" s="15" t="s">
        <v>491</v>
      </c>
      <c r="B16" s="17" t="n">
        <v>6108</v>
      </c>
      <c r="C16" s="18">
        <f>(123.0/B16*100)</f>
        <v/>
      </c>
      <c r="D16" s="19" t="n">
        <v>5985</v>
      </c>
      <c r="E16" s="18" t="n">
        <v>467.62341067</v>
      </c>
      <c r="F16" s="20" t="n">
        <v>5.80181768</v>
      </c>
      <c r="G16" s="18" t="n">
        <v>542.0384627</v>
      </c>
      <c r="H16" s="20" t="n">
        <v>3.45660396</v>
      </c>
      <c r="I16" s="18" t="n">
        <v>526.95566744</v>
      </c>
      <c r="J16" s="20" t="n">
        <v>2.55207999</v>
      </c>
      <c r="K16" s="18" t="n">
        <v>456.76166006</v>
      </c>
      <c r="L16" s="20" t="n">
        <v>3.03731894</v>
      </c>
      <c r="M16" s="18" t="n">
        <v>387.14914799</v>
      </c>
      <c r="N16" s="20" t="n">
        <v>6.68985678</v>
      </c>
      <c r="O16" s="18" t="s">
        <v>481</v>
      </c>
      <c r="P16" s="20" t="s">
        <v>481</v>
      </c>
      <c r="Q16" s="18" t="s">
        <v>481</v>
      </c>
      <c r="R16" s="20" t="s">
        <v>481</v>
      </c>
      <c r="S16" s="18" t="s">
        <v>481</v>
      </c>
      <c r="T16" s="20" t="s">
        <v>481</v>
      </c>
      <c r="U16" s="18" t="n">
        <v>401.93482976</v>
      </c>
      <c r="V16" s="20" t="n">
        <v>7.60946346</v>
      </c>
    </row>
    <row r="17" spans="1:22">
      <c r="A17" s="15" t="s">
        <v>492</v>
      </c>
      <c r="B17" s="17" t="n">
        <v>6504</v>
      </c>
      <c r="C17" s="18">
        <f>(1262.0/B17*100)</f>
        <v/>
      </c>
      <c r="D17" s="19" t="n">
        <v>5242</v>
      </c>
      <c r="E17" s="18" t="n">
        <v>477.61043996</v>
      </c>
      <c r="F17" s="20" t="n">
        <v>7.93369297</v>
      </c>
      <c r="G17" s="18" t="n">
        <v>522.26047651</v>
      </c>
      <c r="H17" s="20" t="n">
        <v>5.50362551</v>
      </c>
      <c r="I17" s="18" t="n">
        <v>540.70331929</v>
      </c>
      <c r="J17" s="20" t="n">
        <v>3.10026084</v>
      </c>
      <c r="K17" s="18" t="n">
        <v>513.21797077</v>
      </c>
      <c r="L17" s="20" t="n">
        <v>3.97573356</v>
      </c>
      <c r="M17" s="18" t="n">
        <v>421.56457172</v>
      </c>
      <c r="N17" s="20" t="n">
        <v>9.08687791</v>
      </c>
      <c r="O17" s="18" t="s">
        <v>481</v>
      </c>
      <c r="P17" s="20" t="s">
        <v>481</v>
      </c>
      <c r="Q17" s="18" t="n">
        <v>360.48925247</v>
      </c>
      <c r="R17" s="20" t="n">
        <v>12.44339086</v>
      </c>
      <c r="S17" s="18" t="s">
        <v>481</v>
      </c>
      <c r="T17" s="20" t="s">
        <v>481</v>
      </c>
      <c r="U17" s="18" t="n">
        <v>463.46444224</v>
      </c>
      <c r="V17" s="20" t="n">
        <v>7.08603338</v>
      </c>
    </row>
    <row r="18" spans="1:22">
      <c r="A18" s="15" t="s">
        <v>493</v>
      </c>
      <c r="B18" s="17" t="n">
        <v>5532</v>
      </c>
      <c r="C18" s="18">
        <f>(29.0/B18*100)</f>
        <v/>
      </c>
      <c r="D18" s="19" t="n">
        <v>5503</v>
      </c>
      <c r="E18" s="18" t="n">
        <v>396.01366593</v>
      </c>
      <c r="F18" s="20" t="n">
        <v>8.669522779999999</v>
      </c>
      <c r="G18" s="18" t="n">
        <v>412.37057398</v>
      </c>
      <c r="H18" s="20" t="n">
        <v>8.04261185</v>
      </c>
      <c r="I18" s="18" t="n">
        <v>463.36995894</v>
      </c>
      <c r="J18" s="20" t="n">
        <v>4.6445206</v>
      </c>
      <c r="K18" s="18" t="n">
        <v>474.66647019</v>
      </c>
      <c r="L18" s="20" t="n">
        <v>3.05212609</v>
      </c>
      <c r="M18" s="18" t="n">
        <v>381.70089157</v>
      </c>
      <c r="N18" s="20" t="n">
        <v>7.56899924</v>
      </c>
      <c r="O18" s="18" t="s">
        <v>481</v>
      </c>
      <c r="P18" s="20" t="s">
        <v>481</v>
      </c>
      <c r="Q18" s="18" t="s">
        <v>481</v>
      </c>
      <c r="R18" s="20" t="s">
        <v>481</v>
      </c>
      <c r="S18" s="18" t="s">
        <v>481</v>
      </c>
      <c r="T18" s="20" t="s">
        <v>481</v>
      </c>
      <c r="U18" s="18" t="n">
        <v>369.58387196</v>
      </c>
      <c r="V18" s="20" t="n">
        <v>8.15933834</v>
      </c>
    </row>
    <row r="19" spans="1:22">
      <c r="A19" s="15" t="s">
        <v>494</v>
      </c>
      <c r="B19" s="17" t="n">
        <v>5658</v>
      </c>
      <c r="C19" s="18">
        <f>(178.0/B19*100)</f>
        <v/>
      </c>
      <c r="D19" s="19" t="n">
        <v>5480</v>
      </c>
      <c r="E19" s="18" t="n">
        <v>421.93696736</v>
      </c>
      <c r="F19" s="20" t="n">
        <v>9.02758891</v>
      </c>
      <c r="G19" s="18" t="n">
        <v>449.09547632</v>
      </c>
      <c r="H19" s="20" t="n">
        <v>7.41158138</v>
      </c>
      <c r="I19" s="18" t="n">
        <v>506.7046297</v>
      </c>
      <c r="J19" s="20" t="n">
        <v>4.18155248</v>
      </c>
      <c r="K19" s="18" t="n">
        <v>479.97709281</v>
      </c>
      <c r="L19" s="20" t="n">
        <v>2.90820968</v>
      </c>
      <c r="M19" s="18" t="n">
        <v>464.53907426</v>
      </c>
      <c r="N19" s="20" t="n">
        <v>8.377987660000001</v>
      </c>
      <c r="O19" s="18" t="s">
        <v>481</v>
      </c>
      <c r="P19" s="20" t="s">
        <v>481</v>
      </c>
      <c r="Q19" s="18" t="s">
        <v>481</v>
      </c>
      <c r="R19" s="20" t="s">
        <v>481</v>
      </c>
      <c r="S19" s="18" t="s">
        <v>481</v>
      </c>
      <c r="T19" s="20" t="s">
        <v>481</v>
      </c>
      <c r="U19" s="18" t="n">
        <v>402.43721551</v>
      </c>
      <c r="V19" s="20" t="n">
        <v>8.66391866</v>
      </c>
    </row>
    <row r="20" spans="1:22">
      <c r="A20" s="15" t="s">
        <v>495</v>
      </c>
      <c r="B20" s="17" t="n">
        <v>3371</v>
      </c>
      <c r="C20" s="18">
        <f>(75.0/B20*100)</f>
        <v/>
      </c>
      <c r="D20" s="19" t="n">
        <v>3296</v>
      </c>
      <c r="E20" s="18" t="n">
        <v>412.98863238</v>
      </c>
      <c r="F20" s="20" t="n">
        <v>7.56814723</v>
      </c>
      <c r="G20" s="18" t="n">
        <v>418.27116062</v>
      </c>
      <c r="H20" s="20" t="n">
        <v>6.9458735</v>
      </c>
      <c r="I20" s="18" t="n">
        <v>489.72838714</v>
      </c>
      <c r="J20" s="20" t="n">
        <v>2.99546658</v>
      </c>
      <c r="K20" s="18" t="n">
        <v>484.09320108</v>
      </c>
      <c r="L20" s="20" t="n">
        <v>2.35991161</v>
      </c>
      <c r="M20" s="18" t="n">
        <v>408.58539143</v>
      </c>
      <c r="N20" s="20" t="n">
        <v>5.78928272</v>
      </c>
      <c r="O20" s="18" t="s">
        <v>481</v>
      </c>
      <c r="P20" s="20" t="s">
        <v>481</v>
      </c>
      <c r="Q20" s="18" t="s">
        <v>481</v>
      </c>
      <c r="R20" s="20" t="s">
        <v>481</v>
      </c>
      <c r="S20" s="18" t="s">
        <v>481</v>
      </c>
      <c r="T20" s="20" t="s">
        <v>481</v>
      </c>
      <c r="U20" s="18" t="n">
        <v>416.04557329</v>
      </c>
      <c r="V20" s="20" t="n">
        <v>15.6516296</v>
      </c>
    </row>
    <row r="21" spans="1:22">
      <c r="A21" s="15" t="s">
        <v>496</v>
      </c>
      <c r="B21" s="17" t="n">
        <v>5741</v>
      </c>
      <c r="C21" s="18">
        <f>(47.0/B21*100)</f>
        <v/>
      </c>
      <c r="D21" s="19" t="n">
        <v>5694</v>
      </c>
      <c r="E21" s="18" t="n">
        <v>471.76228525</v>
      </c>
      <c r="F21" s="20" t="n">
        <v>7.96335117</v>
      </c>
      <c r="G21" s="18" t="n">
        <v>516.23546988</v>
      </c>
      <c r="H21" s="20" t="n">
        <v>3.61409871</v>
      </c>
      <c r="I21" s="18" t="n">
        <v>515.63190552</v>
      </c>
      <c r="J21" s="20" t="n">
        <v>2.32486467</v>
      </c>
      <c r="K21" s="18" t="n">
        <v>477.21707643</v>
      </c>
      <c r="L21" s="20" t="n">
        <v>4.75378638</v>
      </c>
      <c r="M21" s="18" t="n">
        <v>437.82772767</v>
      </c>
      <c r="N21" s="20" t="n">
        <v>5.1450969</v>
      </c>
      <c r="O21" s="18" t="s">
        <v>481</v>
      </c>
      <c r="P21" s="20" t="s">
        <v>481</v>
      </c>
      <c r="Q21" s="18" t="s">
        <v>481</v>
      </c>
      <c r="R21" s="20" t="s">
        <v>481</v>
      </c>
      <c r="S21" s="18" t="s">
        <v>481</v>
      </c>
      <c r="T21" s="20" t="s">
        <v>481</v>
      </c>
      <c r="U21" s="18" t="n">
        <v>426.19409156</v>
      </c>
      <c r="V21" s="20" t="n">
        <v>12.5718071</v>
      </c>
    </row>
    <row r="22" spans="1:22">
      <c r="A22" s="15" t="s">
        <v>497</v>
      </c>
      <c r="B22" s="17" t="n">
        <v>6598</v>
      </c>
      <c r="C22" s="18">
        <f>(36.0/B22*100)</f>
        <v/>
      </c>
      <c r="D22" s="19" t="n">
        <v>6562</v>
      </c>
      <c r="E22" s="18" t="n">
        <v>413.85198675</v>
      </c>
      <c r="F22" s="20" t="n">
        <v>7.04492991</v>
      </c>
      <c r="G22" s="18" t="n">
        <v>463.26694695</v>
      </c>
      <c r="H22" s="20" t="n">
        <v>5.85301886</v>
      </c>
      <c r="I22" s="18" t="n">
        <v>501.78194814</v>
      </c>
      <c r="J22" s="20" t="n">
        <v>3.94874614</v>
      </c>
      <c r="K22" s="18" t="n">
        <v>467.65673507</v>
      </c>
      <c r="L22" s="20" t="n">
        <v>5.46126384</v>
      </c>
      <c r="M22" s="18" t="n">
        <v>409.9809268</v>
      </c>
      <c r="N22" s="20" t="n">
        <v>11.17521775</v>
      </c>
      <c r="O22" s="18" t="s">
        <v>481</v>
      </c>
      <c r="P22" s="20" t="s">
        <v>481</v>
      </c>
      <c r="Q22" s="18" t="s">
        <v>481</v>
      </c>
      <c r="R22" s="20" t="s">
        <v>481</v>
      </c>
      <c r="S22" s="18" t="n">
        <v>472.12360577</v>
      </c>
      <c r="T22" s="20" t="n">
        <v>39.73807712</v>
      </c>
      <c r="U22" s="18" t="n">
        <v>377.82082578</v>
      </c>
      <c r="V22" s="20" t="n">
        <v>9.294808939999999</v>
      </c>
    </row>
    <row r="23" spans="1:22">
      <c r="A23" s="15" t="s">
        <v>498</v>
      </c>
      <c r="B23" s="17" t="n">
        <v>11583</v>
      </c>
      <c r="C23" s="18">
        <f>(235.0/B23*100)</f>
        <v/>
      </c>
      <c r="D23" s="19" t="n">
        <v>11348</v>
      </c>
      <c r="E23" s="18" t="n">
        <v>429.62358425</v>
      </c>
      <c r="F23" s="20" t="n">
        <v>6.80029291</v>
      </c>
      <c r="G23" s="18" t="n">
        <v>466.72781463</v>
      </c>
      <c r="H23" s="20" t="n">
        <v>6.04761768</v>
      </c>
      <c r="I23" s="18" t="n">
        <v>497.10118149</v>
      </c>
      <c r="J23" s="20" t="n">
        <v>3.15694008</v>
      </c>
      <c r="K23" s="18" t="n">
        <v>485.84225029</v>
      </c>
      <c r="L23" s="20" t="n">
        <v>3.41995448</v>
      </c>
      <c r="M23" s="18" t="n">
        <v>437.87034305</v>
      </c>
      <c r="N23" s="20" t="n">
        <v>5.22144945</v>
      </c>
      <c r="O23" s="18" t="s">
        <v>481</v>
      </c>
      <c r="P23" s="20" t="s">
        <v>481</v>
      </c>
      <c r="Q23" s="18" t="s">
        <v>481</v>
      </c>
      <c r="R23" s="20" t="s">
        <v>481</v>
      </c>
      <c r="S23" s="18" t="s">
        <v>481</v>
      </c>
      <c r="T23" s="20" t="s">
        <v>481</v>
      </c>
      <c r="U23" s="18" t="n">
        <v>416.50499718</v>
      </c>
      <c r="V23" s="20" t="n">
        <v>9.24326516</v>
      </c>
    </row>
    <row r="24" spans="1:22">
      <c r="A24" s="15" t="s">
        <v>499</v>
      </c>
      <c r="B24" s="17" t="n">
        <v>6647</v>
      </c>
      <c r="C24" s="18">
        <f>(7.0/B24*100)</f>
        <v/>
      </c>
      <c r="D24" s="19" t="n">
        <v>6640</v>
      </c>
      <c r="E24" s="18" t="n">
        <v>528.50741399</v>
      </c>
      <c r="F24" s="20" t="n">
        <v>6.9382458</v>
      </c>
      <c r="G24" s="18" t="n">
        <v>536.75830698</v>
      </c>
      <c r="H24" s="20" t="n">
        <v>7.38770355</v>
      </c>
      <c r="I24" s="18" t="n">
        <v>560.6017312499999</v>
      </c>
      <c r="J24" s="20" t="n">
        <v>3.83467902</v>
      </c>
      <c r="K24" s="18" t="n">
        <v>522.19982451</v>
      </c>
      <c r="L24" s="20" t="n">
        <v>4.44825469</v>
      </c>
      <c r="M24" s="18" t="n">
        <v>486.12605385</v>
      </c>
      <c r="N24" s="20" t="n">
        <v>15.32000093</v>
      </c>
      <c r="O24" s="18" t="s">
        <v>481</v>
      </c>
      <c r="P24" s="20" t="s">
        <v>481</v>
      </c>
      <c r="Q24" s="18" t="s">
        <v>481</v>
      </c>
      <c r="R24" s="20" t="s">
        <v>481</v>
      </c>
      <c r="S24" s="18" t="s">
        <v>481</v>
      </c>
      <c r="T24" s="20" t="s">
        <v>481</v>
      </c>
      <c r="U24" s="18" t="n">
        <v>463.21828818</v>
      </c>
      <c r="V24" s="20" t="n">
        <v>13.65404231</v>
      </c>
    </row>
    <row r="25" spans="1:22">
      <c r="A25" s="15" t="s">
        <v>500</v>
      </c>
      <c r="B25" s="17" t="n">
        <v>5581</v>
      </c>
      <c r="C25" s="18">
        <f>(25.0/B25*100)</f>
        <v/>
      </c>
      <c r="D25" s="19" t="n">
        <v>5556</v>
      </c>
      <c r="E25" s="18" t="n">
        <v>468.20879948</v>
      </c>
      <c r="F25" s="20" t="n">
        <v>9.33923667</v>
      </c>
      <c r="G25" s="18" t="n">
        <v>459.58878749</v>
      </c>
      <c r="H25" s="20" t="n">
        <v>6.19733874</v>
      </c>
      <c r="I25" s="18" t="n">
        <v>522.03466727</v>
      </c>
      <c r="J25" s="20" t="n">
        <v>4.55883556</v>
      </c>
      <c r="K25" s="18" t="n">
        <v>535.3050289</v>
      </c>
      <c r="L25" s="20" t="n">
        <v>3.38571743</v>
      </c>
      <c r="M25" s="18" t="n">
        <v>429.87203302</v>
      </c>
      <c r="N25" s="20" t="n">
        <v>5.01052425</v>
      </c>
      <c r="O25" s="18" t="s">
        <v>481</v>
      </c>
      <c r="P25" s="20" t="s">
        <v>481</v>
      </c>
      <c r="Q25" s="18" t="s">
        <v>481</v>
      </c>
      <c r="R25" s="20" t="s">
        <v>481</v>
      </c>
      <c r="S25" s="18" t="s">
        <v>481</v>
      </c>
      <c r="T25" s="20" t="s">
        <v>481</v>
      </c>
      <c r="U25" s="18" t="n">
        <v>458.93121692</v>
      </c>
      <c r="V25" s="20" t="n">
        <v>29.02786182</v>
      </c>
    </row>
    <row r="26" spans="1:22">
      <c r="A26" s="15" t="s">
        <v>501</v>
      </c>
      <c r="B26" s="17" t="n">
        <v>4869</v>
      </c>
      <c r="C26" s="18">
        <f>(53.0/B26*100)</f>
        <v/>
      </c>
      <c r="D26" s="19" t="n">
        <v>4816</v>
      </c>
      <c r="E26" s="18" t="n">
        <v>434.94944718</v>
      </c>
      <c r="F26" s="20" t="n">
        <v>7.81407172</v>
      </c>
      <c r="G26" s="18" t="n">
        <v>463.47559682</v>
      </c>
      <c r="H26" s="20" t="n">
        <v>5.39841967</v>
      </c>
      <c r="I26" s="18" t="n">
        <v>503.56609282</v>
      </c>
      <c r="J26" s="20" t="n">
        <v>1.75983384</v>
      </c>
      <c r="K26" s="18" t="n">
        <v>484.1419172</v>
      </c>
      <c r="L26" s="20" t="n">
        <v>3.76774151</v>
      </c>
      <c r="M26" s="18" t="n">
        <v>453.17995147</v>
      </c>
      <c r="N26" s="20" t="n">
        <v>6.03698686</v>
      </c>
      <c r="O26" s="18" t="s">
        <v>481</v>
      </c>
      <c r="P26" s="20" t="s">
        <v>481</v>
      </c>
      <c r="Q26" s="18" t="s">
        <v>481</v>
      </c>
      <c r="R26" s="20" t="s">
        <v>481</v>
      </c>
      <c r="S26" s="18" t="s">
        <v>481</v>
      </c>
      <c r="T26" s="20" t="s">
        <v>481</v>
      </c>
      <c r="U26" s="18" t="n">
        <v>430.02931658</v>
      </c>
      <c r="V26" s="20" t="n">
        <v>8.03589401</v>
      </c>
    </row>
    <row r="27" spans="1:22">
      <c r="A27" s="15" t="s">
        <v>502</v>
      </c>
      <c r="B27" s="17" t="n">
        <v>5299</v>
      </c>
      <c r="C27" s="18">
        <f>(55.0/B27*100)</f>
        <v/>
      </c>
      <c r="D27" s="19" t="n">
        <v>5244</v>
      </c>
      <c r="E27" s="18" t="n">
        <v>447.0824063</v>
      </c>
      <c r="F27" s="20" t="n">
        <v>5.43750257</v>
      </c>
      <c r="G27" s="18" t="n">
        <v>481.7327793</v>
      </c>
      <c r="H27" s="20" t="n">
        <v>3.45782351</v>
      </c>
      <c r="I27" s="18" t="n">
        <v>516.16237845</v>
      </c>
      <c r="J27" s="20" t="n">
        <v>2.01898038</v>
      </c>
      <c r="K27" s="18" t="n">
        <v>478.62686973</v>
      </c>
      <c r="L27" s="20" t="n">
        <v>2.51795524</v>
      </c>
      <c r="M27" s="18" t="n">
        <v>418.40895501</v>
      </c>
      <c r="N27" s="20" t="n">
        <v>3.29090457</v>
      </c>
      <c r="O27" s="18" t="s">
        <v>481</v>
      </c>
      <c r="P27" s="20" t="s">
        <v>481</v>
      </c>
      <c r="Q27" s="18" t="s">
        <v>481</v>
      </c>
      <c r="R27" s="20" t="s">
        <v>481</v>
      </c>
      <c r="S27" s="18" t="s">
        <v>481</v>
      </c>
      <c r="T27" s="20" t="s">
        <v>481</v>
      </c>
      <c r="U27" s="18" t="n">
        <v>392.34247384</v>
      </c>
      <c r="V27" s="20" t="n">
        <v>6.5227711</v>
      </c>
    </row>
    <row r="28" spans="1:22">
      <c r="A28" s="15" t="s">
        <v>503</v>
      </c>
      <c r="B28" s="17" t="n">
        <v>7568</v>
      </c>
      <c r="C28" s="18">
        <f>(196.0/B28*100)</f>
        <v/>
      </c>
      <c r="D28" s="19" t="n">
        <v>7372</v>
      </c>
      <c r="E28" s="18" t="n">
        <v>398.08353976</v>
      </c>
      <c r="F28" s="20" t="n">
        <v>3.73999662</v>
      </c>
      <c r="G28" s="18" t="n">
        <v>419.43787578</v>
      </c>
      <c r="H28" s="20" t="n">
        <v>3.06028755</v>
      </c>
      <c r="I28" s="18" t="n">
        <v>421.45510389</v>
      </c>
      <c r="J28" s="20" t="n">
        <v>2.37205826</v>
      </c>
      <c r="K28" s="18" t="n">
        <v>423.84322793</v>
      </c>
      <c r="L28" s="20" t="n">
        <v>3.34542093</v>
      </c>
      <c r="M28" s="18" t="n">
        <v>420.93356818</v>
      </c>
      <c r="N28" s="20" t="n">
        <v>11.19336795</v>
      </c>
      <c r="O28" s="18" t="s">
        <v>481</v>
      </c>
      <c r="P28" s="20" t="s">
        <v>481</v>
      </c>
      <c r="Q28" s="18" t="s">
        <v>481</v>
      </c>
      <c r="R28" s="20" t="s">
        <v>481</v>
      </c>
      <c r="S28" s="18" t="s">
        <v>481</v>
      </c>
      <c r="T28" s="20" t="s">
        <v>481</v>
      </c>
      <c r="U28" s="18" t="n">
        <v>371.23622821</v>
      </c>
      <c r="V28" s="20" t="n">
        <v>7.40226416</v>
      </c>
    </row>
    <row r="29" spans="1:22">
      <c r="A29" s="15" t="s">
        <v>504</v>
      </c>
      <c r="B29" s="17" t="n">
        <v>5385</v>
      </c>
      <c r="C29" s="18">
        <f>(30.0/B29*100)</f>
        <v/>
      </c>
      <c r="D29" s="19" t="n">
        <v>5355</v>
      </c>
      <c r="E29" s="18" t="n">
        <v>494.53645519</v>
      </c>
      <c r="F29" s="20" t="n">
        <v>7.86617333</v>
      </c>
      <c r="G29" s="18" t="n">
        <v>507.78293405</v>
      </c>
      <c r="H29" s="20" t="n">
        <v>4.73980398</v>
      </c>
      <c r="I29" s="18" t="n">
        <v>533.60002968</v>
      </c>
      <c r="J29" s="20" t="n">
        <v>2.68882165</v>
      </c>
      <c r="K29" s="18" t="n">
        <v>499.46397339</v>
      </c>
      <c r="L29" s="20" t="n">
        <v>4.03974781</v>
      </c>
      <c r="M29" s="18" t="n">
        <v>493.84777481</v>
      </c>
      <c r="N29" s="20" t="n">
        <v>4.79600299</v>
      </c>
      <c r="O29" s="18" t="s">
        <v>481</v>
      </c>
      <c r="P29" s="20" t="s">
        <v>481</v>
      </c>
      <c r="Q29" s="18" t="n">
        <v>358.28551468</v>
      </c>
      <c r="R29" s="20" t="n">
        <v>8.567023300000001</v>
      </c>
      <c r="S29" s="18" t="s">
        <v>481</v>
      </c>
      <c r="T29" s="20" t="s">
        <v>481</v>
      </c>
      <c r="U29" s="18" t="n">
        <v>441.58235619</v>
      </c>
      <c r="V29" s="20" t="n">
        <v>10.62155042</v>
      </c>
    </row>
    <row r="30" spans="1:22">
      <c r="A30" s="15" t="s">
        <v>505</v>
      </c>
      <c r="B30" s="17" t="n">
        <v>4520</v>
      </c>
      <c r="C30" s="18">
        <f>(148.0/B30*100)</f>
        <v/>
      </c>
      <c r="D30" s="19" t="n">
        <v>4372</v>
      </c>
      <c r="E30" s="18" t="n">
        <v>455.38576657</v>
      </c>
      <c r="F30" s="20" t="n">
        <v>7.97200665</v>
      </c>
      <c r="G30" s="18" t="n">
        <v>516.67817561</v>
      </c>
      <c r="H30" s="20" t="n">
        <v>6.38449605</v>
      </c>
      <c r="I30" s="18" t="n">
        <v>540.49531497</v>
      </c>
      <c r="J30" s="20" t="n">
        <v>2.50940371</v>
      </c>
      <c r="K30" s="18" t="n">
        <v>507.33286176</v>
      </c>
      <c r="L30" s="20" t="n">
        <v>4.7255384</v>
      </c>
      <c r="M30" s="18" t="n">
        <v>420.79775038</v>
      </c>
      <c r="N30" s="20" t="n">
        <v>5.72172312</v>
      </c>
      <c r="O30" s="18" t="s">
        <v>481</v>
      </c>
      <c r="P30" s="20" t="s">
        <v>481</v>
      </c>
      <c r="Q30" s="18" t="s">
        <v>481</v>
      </c>
      <c r="R30" s="20" t="s">
        <v>481</v>
      </c>
      <c r="S30" s="18" t="s">
        <v>481</v>
      </c>
      <c r="T30" s="20" t="s">
        <v>481</v>
      </c>
      <c r="U30" s="18" t="n">
        <v>425.74049325</v>
      </c>
      <c r="V30" s="20" t="n">
        <v>9.06557843</v>
      </c>
    </row>
    <row r="31" spans="1:22">
      <c r="A31" s="15" t="s">
        <v>506</v>
      </c>
      <c r="B31" s="17" t="n">
        <v>5456</v>
      </c>
      <c r="C31" s="18">
        <f>(135.0/B31*100)</f>
        <v/>
      </c>
      <c r="D31" s="19" t="n">
        <v>5321</v>
      </c>
      <c r="E31" s="18" t="n">
        <v>430.83984436</v>
      </c>
      <c r="F31" s="20" t="n">
        <v>8.244623799999999</v>
      </c>
      <c r="G31" s="18" t="n">
        <v>479.45390467</v>
      </c>
      <c r="H31" s="20" t="n">
        <v>4.76605232</v>
      </c>
      <c r="I31" s="18" t="n">
        <v>514.15047345</v>
      </c>
      <c r="J31" s="20" t="n">
        <v>2.22156772</v>
      </c>
      <c r="K31" s="18" t="n">
        <v>498.91497176</v>
      </c>
      <c r="L31" s="20" t="n">
        <v>3.55719623</v>
      </c>
      <c r="M31" s="18" t="s">
        <v>481</v>
      </c>
      <c r="N31" s="20" t="s">
        <v>481</v>
      </c>
      <c r="O31" s="18" t="s">
        <v>481</v>
      </c>
      <c r="P31" s="20" t="s">
        <v>481</v>
      </c>
      <c r="Q31" s="18" t="s">
        <v>481</v>
      </c>
      <c r="R31" s="20" t="s">
        <v>481</v>
      </c>
      <c r="S31" s="18" t="s">
        <v>481</v>
      </c>
      <c r="T31" s="20" t="s">
        <v>481</v>
      </c>
      <c r="U31" s="18" t="n">
        <v>409.18755055</v>
      </c>
      <c r="V31" s="20" t="n">
        <v>6.43638317</v>
      </c>
    </row>
    <row r="32" spans="1:22">
      <c r="A32" s="15" t="s">
        <v>507</v>
      </c>
      <c r="B32" s="17" t="n">
        <v>4478</v>
      </c>
      <c r="C32" s="18">
        <f>(6.0/B32*100)</f>
        <v/>
      </c>
      <c r="D32" s="19" t="n">
        <v>4472</v>
      </c>
      <c r="E32" s="18" t="n">
        <v>425.8087467</v>
      </c>
      <c r="F32" s="20" t="n">
        <v>8.19657589</v>
      </c>
      <c r="G32" s="18" t="n">
        <v>459.99188938</v>
      </c>
      <c r="H32" s="20" t="n">
        <v>9.451884359999999</v>
      </c>
      <c r="I32" s="18" t="n">
        <v>509.50649241</v>
      </c>
      <c r="J32" s="20" t="n">
        <v>3.44150124</v>
      </c>
      <c r="K32" s="18" t="n">
        <v>508.72429742</v>
      </c>
      <c r="L32" s="20" t="n">
        <v>2.74246806</v>
      </c>
      <c r="M32" s="18" t="n">
        <v>412.90383158</v>
      </c>
      <c r="N32" s="20" t="n">
        <v>11.66737955</v>
      </c>
      <c r="O32" s="18" t="s">
        <v>481</v>
      </c>
      <c r="P32" s="20" t="s">
        <v>481</v>
      </c>
      <c r="Q32" s="18" t="s">
        <v>481</v>
      </c>
      <c r="R32" s="20" t="s">
        <v>481</v>
      </c>
      <c r="S32" s="18" t="s">
        <v>481</v>
      </c>
      <c r="T32" s="20" t="s">
        <v>481</v>
      </c>
      <c r="U32" s="18" t="n">
        <v>450.10397392</v>
      </c>
      <c r="V32" s="20" t="n">
        <v>13.88643735</v>
      </c>
    </row>
    <row r="33" spans="1:22">
      <c r="A33" s="15" t="s">
        <v>508</v>
      </c>
      <c r="B33" s="17" t="n">
        <v>7325</v>
      </c>
      <c r="C33" s="18">
        <f>(78.0/B33*100)</f>
        <v/>
      </c>
      <c r="D33" s="19" t="n">
        <v>7247</v>
      </c>
      <c r="E33" s="18" t="n">
        <v>470.34531789</v>
      </c>
      <c r="F33" s="20" t="n">
        <v>6.38518612</v>
      </c>
      <c r="G33" s="18" t="n">
        <v>511.8061903</v>
      </c>
      <c r="H33" s="20" t="n">
        <v>4.86567827</v>
      </c>
      <c r="I33" s="18" t="n">
        <v>526.82786964</v>
      </c>
      <c r="J33" s="20" t="n">
        <v>3.09581271</v>
      </c>
      <c r="K33" s="18" t="n">
        <v>459.82803367</v>
      </c>
      <c r="L33" s="20" t="n">
        <v>5.51679635</v>
      </c>
      <c r="M33" s="18" t="n">
        <v>493.26536346</v>
      </c>
      <c r="N33" s="20" t="n">
        <v>2.74241819</v>
      </c>
      <c r="O33" s="18" t="s">
        <v>481</v>
      </c>
      <c r="P33" s="20" t="s">
        <v>481</v>
      </c>
      <c r="Q33" s="18" t="s">
        <v>481</v>
      </c>
      <c r="R33" s="20" t="s">
        <v>481</v>
      </c>
      <c r="S33" s="18" t="s">
        <v>481</v>
      </c>
      <c r="T33" s="20" t="s">
        <v>481</v>
      </c>
      <c r="U33" s="18" t="n">
        <v>443.49209606</v>
      </c>
      <c r="V33" s="20" t="n">
        <v>9.581474160000001</v>
      </c>
    </row>
    <row r="34" spans="1:22">
      <c r="A34" s="15" t="s">
        <v>509</v>
      </c>
      <c r="B34" s="17" t="n">
        <v>6350</v>
      </c>
      <c r="C34" s="18">
        <f>(67.0/B34*100)</f>
        <v/>
      </c>
      <c r="D34" s="19" t="n">
        <v>6283</v>
      </c>
      <c r="E34" s="18" t="n">
        <v>415.2437462</v>
      </c>
      <c r="F34" s="20" t="n">
        <v>7.3623738</v>
      </c>
      <c r="G34" s="18" t="n">
        <v>434.25585497</v>
      </c>
      <c r="H34" s="20" t="n">
        <v>6.40132195</v>
      </c>
      <c r="I34" s="18" t="n">
        <v>492.543873</v>
      </c>
      <c r="J34" s="20" t="n">
        <v>3.05017743</v>
      </c>
      <c r="K34" s="18" t="n">
        <v>473.03056001</v>
      </c>
      <c r="L34" s="20" t="n">
        <v>3.12345845</v>
      </c>
      <c r="M34" s="18" t="n">
        <v>414.13782789</v>
      </c>
      <c r="N34" s="20" t="n">
        <v>11.41550076</v>
      </c>
      <c r="O34" s="18" t="s">
        <v>481</v>
      </c>
      <c r="P34" s="20" t="s">
        <v>481</v>
      </c>
      <c r="Q34" s="18" t="n">
        <v>306.56969545</v>
      </c>
      <c r="R34" s="20" t="n">
        <v>10.27624616</v>
      </c>
      <c r="S34" s="18" t="s">
        <v>481</v>
      </c>
      <c r="T34" s="20" t="s">
        <v>481</v>
      </c>
      <c r="U34" s="18" t="n">
        <v>383.30684218</v>
      </c>
      <c r="V34" s="20" t="n">
        <v>8.37159009</v>
      </c>
    </row>
    <row r="35" spans="1:22">
      <c r="A35" s="15" t="s">
        <v>510</v>
      </c>
      <c r="B35" s="17" t="n">
        <v>6406</v>
      </c>
      <c r="C35" s="18">
        <f>(50.0/B35*100)</f>
        <v/>
      </c>
      <c r="D35" s="19" t="n">
        <v>6356</v>
      </c>
      <c r="E35" s="18" t="n">
        <v>502.21329697</v>
      </c>
      <c r="F35" s="20" t="n">
        <v>9.217120019999999</v>
      </c>
      <c r="G35" s="18" t="n">
        <v>488.78079834</v>
      </c>
      <c r="H35" s="20" t="n">
        <v>8.44783462</v>
      </c>
      <c r="I35" s="18" t="n">
        <v>531.35989316</v>
      </c>
      <c r="J35" s="20" t="n">
        <v>3.57209925</v>
      </c>
      <c r="K35" s="18" t="n">
        <v>477.47843379</v>
      </c>
      <c r="L35" s="20" t="n">
        <v>5.18481545</v>
      </c>
      <c r="M35" s="18" t="n">
        <v>517.72546076</v>
      </c>
      <c r="N35" s="20" t="n">
        <v>1.68854854</v>
      </c>
      <c r="O35" s="18" t="s">
        <v>481</v>
      </c>
      <c r="P35" s="20" t="s">
        <v>481</v>
      </c>
      <c r="Q35" s="18" t="n">
        <v>374.85244494</v>
      </c>
      <c r="R35" s="20" t="n">
        <v>5.84040672</v>
      </c>
      <c r="S35" s="18" t="s">
        <v>481</v>
      </c>
      <c r="T35" s="20" t="s">
        <v>481</v>
      </c>
      <c r="U35" s="18" t="n">
        <v>437.90471141</v>
      </c>
      <c r="V35" s="20" t="n">
        <v>12.89577676</v>
      </c>
    </row>
    <row r="36" spans="1:22">
      <c r="A36" s="15" t="s">
        <v>511</v>
      </c>
      <c r="B36" s="17" t="n">
        <v>6736</v>
      </c>
      <c r="C36" s="18">
        <f>(42.0/B36*100)</f>
        <v/>
      </c>
      <c r="D36" s="19" t="n">
        <v>6694</v>
      </c>
      <c r="E36" s="18" t="n">
        <v>431.24665455</v>
      </c>
      <c r="F36" s="20" t="n">
        <v>8.666722399999999</v>
      </c>
      <c r="G36" s="18" t="n">
        <v>461.57331331</v>
      </c>
      <c r="H36" s="20" t="n">
        <v>8.17683085</v>
      </c>
      <c r="I36" s="18" t="n">
        <v>502.8796607</v>
      </c>
      <c r="J36" s="20" t="n">
        <v>3.59797589</v>
      </c>
      <c r="K36" s="18" t="n">
        <v>502.63600198</v>
      </c>
      <c r="L36" s="20" t="n">
        <v>2.45000565</v>
      </c>
      <c r="M36" s="18" t="n">
        <v>471.48512785</v>
      </c>
      <c r="N36" s="20" t="n">
        <v>3.1941669</v>
      </c>
      <c r="O36" s="18" t="s">
        <v>481</v>
      </c>
      <c r="P36" s="20" t="s">
        <v>481</v>
      </c>
      <c r="Q36" s="18" t="s">
        <v>481</v>
      </c>
      <c r="R36" s="20" t="s">
        <v>481</v>
      </c>
      <c r="S36" s="18" t="s">
        <v>481</v>
      </c>
      <c r="T36" s="20" t="s">
        <v>481</v>
      </c>
      <c r="U36" s="18" t="n">
        <v>427.9940501</v>
      </c>
      <c r="V36" s="20" t="n">
        <v>8.67638378</v>
      </c>
    </row>
    <row r="37" spans="1:22">
      <c r="A37" s="15" t="s">
        <v>512</v>
      </c>
      <c r="B37" s="17" t="n">
        <v>5458</v>
      </c>
      <c r="C37" s="18">
        <f>(88.0/B37*100)</f>
        <v/>
      </c>
      <c r="D37" s="19" t="n">
        <v>5370</v>
      </c>
      <c r="E37" s="18" t="n">
        <v>456.63427146</v>
      </c>
      <c r="F37" s="20" t="n">
        <v>7.53065718</v>
      </c>
      <c r="G37" s="18" t="n">
        <v>484.53130026</v>
      </c>
      <c r="H37" s="20" t="n">
        <v>5.55525774</v>
      </c>
      <c r="I37" s="18" t="n">
        <v>519.15783924</v>
      </c>
      <c r="J37" s="20" t="n">
        <v>3.16874025</v>
      </c>
      <c r="K37" s="18" t="n">
        <v>485.60790627</v>
      </c>
      <c r="L37" s="20" t="n">
        <v>4.97537953</v>
      </c>
      <c r="M37" s="18" t="n">
        <v>390.41637664</v>
      </c>
      <c r="N37" s="20" t="n">
        <v>7.93034407</v>
      </c>
      <c r="O37" s="18" t="s">
        <v>481</v>
      </c>
      <c r="P37" s="20" t="s">
        <v>481</v>
      </c>
      <c r="Q37" s="18" t="s">
        <v>481</v>
      </c>
      <c r="R37" s="20" t="s">
        <v>481</v>
      </c>
      <c r="S37" s="18" t="s">
        <v>481</v>
      </c>
      <c r="T37" s="20" t="s">
        <v>481</v>
      </c>
      <c r="U37" s="18" t="n">
        <v>390.29496394</v>
      </c>
      <c r="V37" s="20" t="n">
        <v>8.56359576</v>
      </c>
    </row>
    <row r="38" spans="1:22">
      <c r="A38" s="15" t="s">
        <v>513</v>
      </c>
      <c r="B38" s="17" t="n">
        <v>5860</v>
      </c>
      <c r="C38" s="18">
        <f>(20.0/B38*100)</f>
        <v/>
      </c>
      <c r="D38" s="19" t="n">
        <v>5840</v>
      </c>
      <c r="E38" s="18" t="n">
        <v>463.34797963</v>
      </c>
      <c r="F38" s="20" t="n">
        <v>8.95309926</v>
      </c>
      <c r="G38" s="18" t="n">
        <v>509.18965187</v>
      </c>
      <c r="H38" s="20" t="n">
        <v>4.71943819</v>
      </c>
      <c r="I38" s="18" t="n">
        <v>533.17845923</v>
      </c>
      <c r="J38" s="20" t="n">
        <v>3.45796834</v>
      </c>
      <c r="K38" s="18" t="n">
        <v>499.45523432</v>
      </c>
      <c r="L38" s="20" t="n">
        <v>4.49471043</v>
      </c>
      <c r="M38" s="18" t="n">
        <v>464.66093895</v>
      </c>
      <c r="N38" s="20" t="n">
        <v>6.12978698</v>
      </c>
      <c r="O38" s="18" t="s">
        <v>481</v>
      </c>
      <c r="P38" s="20" t="s">
        <v>481</v>
      </c>
      <c r="Q38" s="18" t="s">
        <v>481</v>
      </c>
      <c r="R38" s="20" t="s">
        <v>481</v>
      </c>
      <c r="S38" s="18" t="s">
        <v>481</v>
      </c>
      <c r="T38" s="20" t="s">
        <v>481</v>
      </c>
      <c r="U38" s="18" t="n">
        <v>439.88307959</v>
      </c>
      <c r="V38" s="20" t="n">
        <v>8.83166636</v>
      </c>
    </row>
    <row r="39" spans="1:22">
      <c r="A39" s="15" t="s">
        <v>514</v>
      </c>
      <c r="B39" s="17" t="n">
        <v>5895</v>
      </c>
      <c r="C39" s="18">
        <f>(33.0/B39*100)</f>
        <v/>
      </c>
      <c r="D39" s="19" t="n">
        <v>5862</v>
      </c>
      <c r="E39" s="18" t="n">
        <v>397.0779017</v>
      </c>
      <c r="F39" s="20" t="n">
        <v>5.01584213</v>
      </c>
      <c r="G39" s="18" t="n">
        <v>400.79148893</v>
      </c>
      <c r="H39" s="20" t="n">
        <v>6.62202651</v>
      </c>
      <c r="I39" s="18" t="n">
        <v>445.63284673</v>
      </c>
      <c r="J39" s="20" t="n">
        <v>6.63868946</v>
      </c>
      <c r="K39" s="18" t="n">
        <v>436.14210339</v>
      </c>
      <c r="L39" s="20" t="n">
        <v>3.66367891</v>
      </c>
      <c r="M39" s="18" t="n">
        <v>385.47949857</v>
      </c>
      <c r="N39" s="20" t="n">
        <v>4.83386138</v>
      </c>
      <c r="O39" s="18" t="s">
        <v>481</v>
      </c>
      <c r="P39" s="20" t="s">
        <v>481</v>
      </c>
      <c r="Q39" s="18" t="s">
        <v>481</v>
      </c>
      <c r="R39" s="20" t="s">
        <v>481</v>
      </c>
      <c r="S39" s="18" t="s">
        <v>481</v>
      </c>
      <c r="T39" s="20" t="s">
        <v>481</v>
      </c>
      <c r="U39" s="18" t="n">
        <v>363.50060113</v>
      </c>
      <c r="V39" s="20" t="n">
        <v>8.0281346</v>
      </c>
    </row>
    <row r="40" spans="1:22">
      <c r="A40" s="15" t="s">
        <v>515</v>
      </c>
      <c r="B40" s="17" t="n">
        <v>14157</v>
      </c>
      <c r="C40" s="18">
        <f>(359.0/B40*100)</f>
        <v/>
      </c>
      <c r="D40" s="19" t="n">
        <v>13798</v>
      </c>
      <c r="E40" s="18" t="n">
        <v>452.59152024</v>
      </c>
      <c r="F40" s="20" t="n">
        <v>7.20626584</v>
      </c>
      <c r="G40" s="18" t="n">
        <v>511.9373627</v>
      </c>
      <c r="H40" s="20" t="n">
        <v>5.12904989</v>
      </c>
      <c r="I40" s="18" t="n">
        <v>532.4798057</v>
      </c>
      <c r="J40" s="20" t="n">
        <v>2.65120958</v>
      </c>
      <c r="K40" s="18" t="n">
        <v>483.33913121</v>
      </c>
      <c r="L40" s="20" t="n">
        <v>3.80290815</v>
      </c>
      <c r="M40" s="18" t="n">
        <v>416.91840949</v>
      </c>
      <c r="N40" s="20" t="n">
        <v>5.41821047</v>
      </c>
      <c r="O40" s="18" t="s">
        <v>481</v>
      </c>
      <c r="P40" s="20" t="s">
        <v>481</v>
      </c>
      <c r="Q40" s="18" t="s">
        <v>481</v>
      </c>
      <c r="R40" s="20" t="s">
        <v>481</v>
      </c>
      <c r="S40" s="18" t="s">
        <v>481</v>
      </c>
      <c r="T40" s="20" t="s">
        <v>481</v>
      </c>
      <c r="U40" s="18" t="n">
        <v>415.18924771</v>
      </c>
      <c r="V40" s="20" t="n">
        <v>8.680512780000001</v>
      </c>
    </row>
    <row r="41" spans="1:22">
      <c r="A41" s="15" t="s">
        <v>516</v>
      </c>
      <c r="B41" s="17" t="n">
        <v>5712</v>
      </c>
      <c r="C41" s="18">
        <f>(47.0/B41*100)</f>
        <v/>
      </c>
      <c r="D41" s="19" t="n">
        <v>5665</v>
      </c>
      <c r="E41" s="18" t="n">
        <v>476.86233939</v>
      </c>
      <c r="F41" s="20" t="n">
        <v>5.13462217</v>
      </c>
      <c r="G41" s="18" t="n">
        <v>506.30002977</v>
      </c>
      <c r="H41" s="20" t="n">
        <v>4.41624485</v>
      </c>
      <c r="I41" s="18" t="n">
        <v>515.16692774</v>
      </c>
      <c r="J41" s="20" t="n">
        <v>3.05297162</v>
      </c>
      <c r="K41" s="18" t="n">
        <v>475.29623765</v>
      </c>
      <c r="L41" s="20" t="n">
        <v>4.16060961</v>
      </c>
      <c r="M41" s="18" t="n">
        <v>459.44925532</v>
      </c>
      <c r="N41" s="20" t="n">
        <v>6.97383659</v>
      </c>
      <c r="O41" s="18" t="s">
        <v>481</v>
      </c>
      <c r="P41" s="20" t="s">
        <v>481</v>
      </c>
      <c r="Q41" s="18" t="n">
        <v>387.44235424</v>
      </c>
      <c r="R41" s="20" t="n">
        <v>14.52510266</v>
      </c>
      <c r="S41" s="18" t="s">
        <v>481</v>
      </c>
      <c r="T41" s="20" t="s">
        <v>481</v>
      </c>
      <c r="U41" s="18" t="n">
        <v>430.03906508</v>
      </c>
      <c r="V41" s="20" t="n">
        <v>10.92074192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366.18259677</v>
      </c>
      <c r="F45" s="20" t="n">
        <v>3.72728006</v>
      </c>
      <c r="G45" s="18" t="n">
        <v>376.76884028</v>
      </c>
      <c r="H45" s="20" t="n">
        <v>3.21260856</v>
      </c>
      <c r="I45" s="18" t="n">
        <v>377.470157</v>
      </c>
      <c r="J45" s="20" t="n">
        <v>3.3875748</v>
      </c>
      <c r="K45" s="18" t="n">
        <v>382.84657925</v>
      </c>
      <c r="L45" s="20" t="n">
        <v>3.63236304</v>
      </c>
      <c r="M45" s="18" t="s">
        <v>481</v>
      </c>
      <c r="N45" s="20" t="s">
        <v>481</v>
      </c>
      <c r="O45" s="18" t="s">
        <v>481</v>
      </c>
      <c r="P45" s="20" t="s">
        <v>481</v>
      </c>
      <c r="Q45" s="18" t="n">
        <v>502.3691</v>
      </c>
      <c r="R45" s="20" t="n">
        <v>23.48258015</v>
      </c>
      <c r="S45" s="18" t="n">
        <v>342.5524358</v>
      </c>
      <c r="T45" s="20" t="n">
        <v>13.24710822</v>
      </c>
      <c r="U45" s="18" t="n">
        <v>347.05104966</v>
      </c>
      <c r="V45" s="20" t="n">
        <v>5.63810913</v>
      </c>
    </row>
    <row r="46" spans="1:22">
      <c r="A46" s="15" t="s">
        <v>521</v>
      </c>
      <c r="B46" s="17" t="n">
        <v>23141</v>
      </c>
      <c r="C46" s="18">
        <f>(1857.0/B46*100)</f>
        <v/>
      </c>
      <c r="D46" s="19" t="n">
        <v>21284</v>
      </c>
      <c r="E46" s="18" t="n">
        <v>355.37998785</v>
      </c>
      <c r="F46" s="20" t="n">
        <v>4.82420601</v>
      </c>
      <c r="G46" s="18" t="n">
        <v>368.96444146</v>
      </c>
      <c r="H46" s="20" t="n">
        <v>5.69345693</v>
      </c>
      <c r="I46" s="18" t="n">
        <v>439.35352382</v>
      </c>
      <c r="J46" s="20" t="n">
        <v>4.59316321</v>
      </c>
      <c r="K46" s="18" t="n">
        <v>421.29469672</v>
      </c>
      <c r="L46" s="20" t="n">
        <v>2.51084622</v>
      </c>
      <c r="M46" s="18" t="n">
        <v>359.91868086</v>
      </c>
      <c r="N46" s="20" t="n">
        <v>2.81680407</v>
      </c>
      <c r="O46" s="18" t="s">
        <v>481</v>
      </c>
      <c r="P46" s="20" t="s">
        <v>481</v>
      </c>
      <c r="Q46" s="18" t="s">
        <v>481</v>
      </c>
      <c r="R46" s="20" t="s">
        <v>481</v>
      </c>
      <c r="S46" s="18" t="s">
        <v>481</v>
      </c>
      <c r="T46" s="20" t="s">
        <v>481</v>
      </c>
      <c r="U46" s="18" t="n">
        <v>367.18752907</v>
      </c>
      <c r="V46" s="20" t="n">
        <v>3.35295822</v>
      </c>
    </row>
    <row r="47" spans="1:22">
      <c r="A47" s="15" t="s">
        <v>522</v>
      </c>
      <c r="B47" s="17" t="n">
        <v>5928</v>
      </c>
      <c r="C47" s="18">
        <f>(223.0/B47*100)</f>
        <v/>
      </c>
      <c r="D47" s="19" t="n">
        <v>5705</v>
      </c>
      <c r="E47" s="18" t="n">
        <v>395.58379044</v>
      </c>
      <c r="F47" s="20" t="n">
        <v>6.38490883</v>
      </c>
      <c r="G47" s="18" t="n">
        <v>409.08472718</v>
      </c>
      <c r="H47" s="20" t="n">
        <v>6.23398741</v>
      </c>
      <c r="I47" s="18" t="n">
        <v>469.8942715</v>
      </c>
      <c r="J47" s="20" t="n">
        <v>5.43000471</v>
      </c>
      <c r="K47" s="18" t="n">
        <v>482.40142276</v>
      </c>
      <c r="L47" s="20" t="n">
        <v>4.14944493</v>
      </c>
      <c r="M47" s="18" t="n">
        <v>360.05308982</v>
      </c>
      <c r="N47" s="20" t="n">
        <v>5.38667889</v>
      </c>
      <c r="O47" s="18" t="s">
        <v>481</v>
      </c>
      <c r="P47" s="20" t="s">
        <v>481</v>
      </c>
      <c r="Q47" s="18" t="s">
        <v>481</v>
      </c>
      <c r="R47" s="20" t="s">
        <v>481</v>
      </c>
      <c r="S47" s="18" t="s">
        <v>481</v>
      </c>
      <c r="T47" s="20" t="s">
        <v>481</v>
      </c>
      <c r="U47" s="18" t="n">
        <v>369.9664725</v>
      </c>
      <c r="V47" s="20" t="n">
        <v>6.90283867</v>
      </c>
    </row>
    <row r="48" spans="1:22">
      <c r="A48" s="15" t="s">
        <v>523</v>
      </c>
      <c r="B48" s="17" t="n">
        <v>9841</v>
      </c>
      <c r="C48" s="18">
        <f>(7.0/B48*100)</f>
        <v/>
      </c>
      <c r="D48" s="19" t="n">
        <v>9834</v>
      </c>
      <c r="E48" s="18" t="n">
        <v>505.69554235</v>
      </c>
      <c r="F48" s="20" t="n">
        <v>8.07414243</v>
      </c>
      <c r="G48" s="18" t="n">
        <v>522.54946309</v>
      </c>
      <c r="H48" s="20" t="n">
        <v>9.5418156</v>
      </c>
      <c r="I48" s="18" t="n">
        <v>536.50082837</v>
      </c>
      <c r="J48" s="20" t="n">
        <v>5.88346638</v>
      </c>
      <c r="K48" s="18" t="n">
        <v>502.0692377</v>
      </c>
      <c r="L48" s="20" t="n">
        <v>5.53234094</v>
      </c>
      <c r="M48" s="18" t="n">
        <v>473.92730449</v>
      </c>
      <c r="N48" s="20" t="n">
        <v>6.76556062</v>
      </c>
      <c r="O48" s="18" t="s">
        <v>481</v>
      </c>
      <c r="P48" s="20" t="s">
        <v>481</v>
      </c>
      <c r="Q48" s="18" t="s">
        <v>481</v>
      </c>
      <c r="R48" s="20" t="s">
        <v>481</v>
      </c>
      <c r="S48" s="18" t="s">
        <v>481</v>
      </c>
      <c r="T48" s="20" t="s">
        <v>481</v>
      </c>
      <c r="U48" s="18" t="n">
        <v>458.81573462</v>
      </c>
      <c r="V48" s="20" t="n">
        <v>14.12172503</v>
      </c>
    </row>
    <row r="49" spans="1:22">
      <c r="A49" s="15" t="s">
        <v>524</v>
      </c>
      <c r="B49" s="17" t="n">
        <v>6349</v>
      </c>
      <c r="C49" s="18">
        <f>(56.0/B49*100)</f>
        <v/>
      </c>
      <c r="D49" s="19" t="n">
        <v>6293</v>
      </c>
      <c r="E49" s="18" t="n">
        <v>397.25791478</v>
      </c>
      <c r="F49" s="20" t="n">
        <v>5.60790621</v>
      </c>
      <c r="G49" s="18" t="n">
        <v>419.6487117</v>
      </c>
      <c r="H49" s="20" t="n">
        <v>5.40513588</v>
      </c>
      <c r="I49" s="18" t="n">
        <v>442.95756359</v>
      </c>
      <c r="J49" s="20" t="n">
        <v>4.01939457</v>
      </c>
      <c r="K49" s="18" t="n">
        <v>435.10158926</v>
      </c>
      <c r="L49" s="20" t="n">
        <v>2.92430994</v>
      </c>
      <c r="M49" s="18" t="s">
        <v>481</v>
      </c>
      <c r="N49" s="20" t="s">
        <v>481</v>
      </c>
      <c r="O49" s="18" t="s">
        <v>481</v>
      </c>
      <c r="P49" s="20" t="s">
        <v>481</v>
      </c>
      <c r="Q49" s="18" t="s">
        <v>481</v>
      </c>
      <c r="R49" s="20" t="s">
        <v>481</v>
      </c>
      <c r="S49" s="18" t="n">
        <v>341.92171011</v>
      </c>
      <c r="T49" s="20" t="n">
        <v>41.18543264</v>
      </c>
      <c r="U49" s="18" t="n">
        <v>378.30714265</v>
      </c>
      <c r="V49" s="20" t="n">
        <v>9.22098422</v>
      </c>
    </row>
    <row r="50" spans="1:22">
      <c r="A50" s="15" t="s">
        <v>525</v>
      </c>
      <c r="B50" s="17" t="n">
        <v>11795</v>
      </c>
      <c r="C50" s="18">
        <f>(260.0/B50*100)</f>
        <v/>
      </c>
      <c r="D50" s="19" t="n">
        <v>11535</v>
      </c>
      <c r="E50" s="18" t="n">
        <v>380.17938346</v>
      </c>
      <c r="F50" s="20" t="n">
        <v>5.81996256</v>
      </c>
      <c r="G50" s="18" t="n">
        <v>389.85152841</v>
      </c>
      <c r="H50" s="20" t="n">
        <v>5.85788043</v>
      </c>
      <c r="I50" s="18" t="n">
        <v>433.10383599</v>
      </c>
      <c r="J50" s="20" t="n">
        <v>2.98474362</v>
      </c>
      <c r="K50" s="18" t="n">
        <v>417.49101508</v>
      </c>
      <c r="L50" s="20" t="n">
        <v>2.93728147</v>
      </c>
      <c r="M50" s="18" t="n">
        <v>366.2364289</v>
      </c>
      <c r="N50" s="20" t="n">
        <v>5.08072233</v>
      </c>
      <c r="O50" s="18" t="s">
        <v>481</v>
      </c>
      <c r="P50" s="20" t="s">
        <v>481</v>
      </c>
      <c r="Q50" s="18" t="s">
        <v>481</v>
      </c>
      <c r="R50" s="20" t="s">
        <v>481</v>
      </c>
      <c r="S50" s="18" t="s">
        <v>481</v>
      </c>
      <c r="T50" s="20" t="s">
        <v>481</v>
      </c>
      <c r="U50" s="18" t="n">
        <v>342.45855399</v>
      </c>
      <c r="V50" s="20" t="n">
        <v>8.943752659999999</v>
      </c>
    </row>
    <row r="51" spans="1:22">
      <c r="A51" s="15" t="s">
        <v>526</v>
      </c>
      <c r="B51" s="17" t="n">
        <v>6866</v>
      </c>
      <c r="C51" s="18">
        <f>(114.0/B51*100)</f>
        <v/>
      </c>
      <c r="D51" s="19" t="n">
        <v>6752</v>
      </c>
      <c r="E51" s="18" t="n">
        <v>395.75223574</v>
      </c>
      <c r="F51" s="20" t="n">
        <v>6.3656238</v>
      </c>
      <c r="G51" s="18" t="n">
        <v>396.5810609</v>
      </c>
      <c r="H51" s="20" t="n">
        <v>6.35399745</v>
      </c>
      <c r="I51" s="18" t="n">
        <v>433.34317786</v>
      </c>
      <c r="J51" s="20" t="n">
        <v>6.17748749</v>
      </c>
      <c r="K51" s="18" t="n">
        <v>426.4818789</v>
      </c>
      <c r="L51" s="20" t="n">
        <v>2.36460406</v>
      </c>
      <c r="M51" s="18" t="n">
        <v>378.20734752</v>
      </c>
      <c r="N51" s="20" t="n">
        <v>5.77389018</v>
      </c>
      <c r="O51" s="18" t="s">
        <v>481</v>
      </c>
      <c r="P51" s="20" t="s">
        <v>481</v>
      </c>
      <c r="Q51" s="18" t="n">
        <v>410.85572185</v>
      </c>
      <c r="R51" s="20" t="n">
        <v>3.7997542</v>
      </c>
      <c r="S51" s="18" t="s">
        <v>481</v>
      </c>
      <c r="T51" s="20" t="s">
        <v>481</v>
      </c>
      <c r="U51" s="18" t="n">
        <v>378.90964138</v>
      </c>
      <c r="V51" s="20" t="n">
        <v>6.36122005</v>
      </c>
    </row>
    <row r="52" spans="1:22">
      <c r="A52" s="15" t="s">
        <v>527</v>
      </c>
      <c r="B52" s="17" t="n">
        <v>5809</v>
      </c>
      <c r="C52" s="18">
        <f>(88.0/B52*100)</f>
        <v/>
      </c>
      <c r="D52" s="19" t="n">
        <v>5721</v>
      </c>
      <c r="E52" s="18" t="n">
        <v>440.35074565</v>
      </c>
      <c r="F52" s="20" t="n">
        <v>5.94451933</v>
      </c>
      <c r="G52" s="18" t="n">
        <v>469.04112601</v>
      </c>
      <c r="H52" s="20" t="n">
        <v>6.41135945</v>
      </c>
      <c r="I52" s="18" t="n">
        <v>501.86729022</v>
      </c>
      <c r="J52" s="20" t="n">
        <v>3.14326882</v>
      </c>
      <c r="K52" s="18" t="n">
        <v>482.95092753</v>
      </c>
      <c r="L52" s="20" t="n">
        <v>3.02530792</v>
      </c>
      <c r="M52" s="18" t="n">
        <v>406.80210678</v>
      </c>
      <c r="N52" s="20" t="n">
        <v>4.41129799</v>
      </c>
      <c r="O52" s="18" t="s">
        <v>481</v>
      </c>
      <c r="P52" s="20" t="s">
        <v>481</v>
      </c>
      <c r="Q52" s="18" t="s">
        <v>481</v>
      </c>
      <c r="R52" s="20" t="s">
        <v>481</v>
      </c>
      <c r="S52" s="18" t="s">
        <v>481</v>
      </c>
      <c r="T52" s="20" t="s">
        <v>481</v>
      </c>
      <c r="U52" s="18" t="n">
        <v>415.90446787</v>
      </c>
      <c r="V52" s="20" t="n">
        <v>6.7056233</v>
      </c>
    </row>
    <row r="53" spans="1:22">
      <c r="A53" s="15" t="s">
        <v>528</v>
      </c>
      <c r="B53" s="17" t="n">
        <v>5571</v>
      </c>
      <c r="C53" s="18">
        <f>(95.0/B53*100)</f>
        <v/>
      </c>
      <c r="D53" s="19" t="n">
        <v>5476</v>
      </c>
      <c r="E53" s="18" t="n">
        <v>401.51613592</v>
      </c>
      <c r="F53" s="20" t="n">
        <v>4.42532758</v>
      </c>
      <c r="G53" s="18" t="n">
        <v>416.61612192</v>
      </c>
      <c r="H53" s="20" t="n">
        <v>3.45596879</v>
      </c>
      <c r="I53" s="18" t="n">
        <v>457.73823336</v>
      </c>
      <c r="J53" s="20" t="n">
        <v>2.0189892</v>
      </c>
      <c r="K53" s="18" t="n">
        <v>444.06965805</v>
      </c>
      <c r="L53" s="20" t="n">
        <v>3.13997376</v>
      </c>
      <c r="M53" s="18" t="n">
        <v>364.85181761</v>
      </c>
      <c r="N53" s="20" t="n">
        <v>4.50102235</v>
      </c>
      <c r="O53" s="18" t="s">
        <v>481</v>
      </c>
      <c r="P53" s="20" t="s">
        <v>481</v>
      </c>
      <c r="Q53" s="18" t="s">
        <v>481</v>
      </c>
      <c r="R53" s="20" t="s">
        <v>481</v>
      </c>
      <c r="S53" s="18" t="s">
        <v>481</v>
      </c>
      <c r="T53" s="20" t="s">
        <v>481</v>
      </c>
      <c r="U53" s="18" t="n">
        <v>371.48012517</v>
      </c>
      <c r="V53" s="20" t="n">
        <v>6.82376986</v>
      </c>
    </row>
    <row r="54" spans="1:22">
      <c r="A54" s="15" t="s">
        <v>529</v>
      </c>
      <c r="B54" s="17" t="n">
        <v>4740</v>
      </c>
      <c r="C54" s="18">
        <f>(276.0/B54*100)</f>
        <v/>
      </c>
      <c r="D54" s="19" t="n">
        <v>4464</v>
      </c>
      <c r="E54" s="18" t="n">
        <v>297.07058719</v>
      </c>
      <c r="F54" s="20" t="n">
        <v>4.37756058</v>
      </c>
      <c r="G54" s="18" t="n">
        <v>308.94310968</v>
      </c>
      <c r="H54" s="20" t="n">
        <v>5.48731436</v>
      </c>
      <c r="I54" s="18" t="n">
        <v>356.61506422</v>
      </c>
      <c r="J54" s="20" t="n">
        <v>5.45726639</v>
      </c>
      <c r="K54" s="18" t="n">
        <v>348.99767795</v>
      </c>
      <c r="L54" s="20" t="n">
        <v>2.88829852</v>
      </c>
      <c r="M54" s="18" t="n">
        <v>278.77265964</v>
      </c>
      <c r="N54" s="20" t="n">
        <v>5.07122961</v>
      </c>
      <c r="O54" s="18" t="s">
        <v>481</v>
      </c>
      <c r="P54" s="20" t="s">
        <v>481</v>
      </c>
      <c r="Q54" s="18" t="s">
        <v>481</v>
      </c>
      <c r="R54" s="20" t="s">
        <v>481</v>
      </c>
      <c r="S54" s="18" t="s">
        <v>481</v>
      </c>
      <c r="T54" s="20" t="s">
        <v>481</v>
      </c>
      <c r="U54" s="18" t="n">
        <v>276.77293991</v>
      </c>
      <c r="V54" s="20" t="n">
        <v>4.4353744</v>
      </c>
    </row>
    <row r="55" spans="1:22">
      <c r="A55" s="15" t="s">
        <v>530</v>
      </c>
      <c r="B55" s="17" t="n">
        <v>5316</v>
      </c>
      <c r="C55" s="18">
        <f>(22.0/B55*100)</f>
        <v/>
      </c>
      <c r="D55" s="19" t="n">
        <v>5294</v>
      </c>
      <c r="E55" s="18" t="n">
        <v>368.53969397</v>
      </c>
      <c r="F55" s="20" t="n">
        <v>4.8040109</v>
      </c>
      <c r="G55" s="18" t="n">
        <v>380.6607991</v>
      </c>
      <c r="H55" s="20" t="n">
        <v>6.82436528</v>
      </c>
      <c r="I55" s="18" t="n">
        <v>417.85738146</v>
      </c>
      <c r="J55" s="20" t="n">
        <v>3.0062705</v>
      </c>
      <c r="K55" s="18" t="n">
        <v>423.0379623</v>
      </c>
      <c r="L55" s="20" t="n">
        <v>2.76517869</v>
      </c>
      <c r="M55" s="18" t="s">
        <v>481</v>
      </c>
      <c r="N55" s="20" t="s">
        <v>481</v>
      </c>
      <c r="O55" s="18" t="s">
        <v>481</v>
      </c>
      <c r="P55" s="20" t="s">
        <v>481</v>
      </c>
      <c r="Q55" s="18" t="s">
        <v>481</v>
      </c>
      <c r="R55" s="20" t="s">
        <v>481</v>
      </c>
      <c r="S55" s="18" t="n">
        <v>345.947333</v>
      </c>
      <c r="T55" s="20" t="n">
        <v>24.07141238</v>
      </c>
      <c r="U55" s="18" t="n">
        <v>323.06724895</v>
      </c>
      <c r="V55" s="20" t="n">
        <v>7.11039873</v>
      </c>
    </row>
    <row r="56" spans="1:22">
      <c r="A56" s="15" t="s">
        <v>531</v>
      </c>
      <c r="B56" s="17" t="n">
        <v>5359</v>
      </c>
      <c r="C56" s="18">
        <f>(77.0/B56*100)</f>
        <v/>
      </c>
      <c r="D56" s="19" t="n">
        <v>5282</v>
      </c>
      <c r="E56" s="18" t="n">
        <v>516.66127316</v>
      </c>
      <c r="F56" s="20" t="n">
        <v>4.94475321</v>
      </c>
      <c r="G56" s="18" t="n">
        <v>533.55056488</v>
      </c>
      <c r="H56" s="20" t="n">
        <v>4.01653219</v>
      </c>
      <c r="I56" s="18" t="n">
        <v>536.65560907</v>
      </c>
      <c r="J56" s="20" t="n">
        <v>3.39171922</v>
      </c>
      <c r="K56" s="18" t="n">
        <v>524.97729032</v>
      </c>
      <c r="L56" s="20" t="n">
        <v>8.69518701</v>
      </c>
      <c r="M56" s="18" t="n">
        <v>497.58677807</v>
      </c>
      <c r="N56" s="20" t="n">
        <v>2.76536198</v>
      </c>
      <c r="O56" s="18" t="s">
        <v>481</v>
      </c>
      <c r="P56" s="20" t="s">
        <v>481</v>
      </c>
      <c r="Q56" s="18" t="s">
        <v>481</v>
      </c>
      <c r="R56" s="20" t="s">
        <v>481</v>
      </c>
      <c r="S56" s="18" t="s">
        <v>481</v>
      </c>
      <c r="T56" s="20" t="s">
        <v>481</v>
      </c>
      <c r="U56" s="18" t="n">
        <v>509.25161895</v>
      </c>
      <c r="V56" s="20" t="n">
        <v>15.39574964</v>
      </c>
    </row>
    <row r="57" spans="1:22">
      <c r="A57" s="15" t="s">
        <v>532</v>
      </c>
      <c r="B57" s="17" t="n">
        <v>6513</v>
      </c>
      <c r="C57" s="18">
        <f>(0.0/B57*100)</f>
        <v/>
      </c>
      <c r="D57" s="19" t="n">
        <v>6513</v>
      </c>
      <c r="E57" s="18" t="n">
        <v>359.2777253</v>
      </c>
      <c r="F57" s="20" t="n">
        <v>5.78760686</v>
      </c>
      <c r="G57" s="18" t="n">
        <v>379.07632644</v>
      </c>
      <c r="H57" s="20" t="n">
        <v>6.59944926</v>
      </c>
      <c r="I57" s="18" t="n">
        <v>418.35062674</v>
      </c>
      <c r="J57" s="20" t="n">
        <v>2.80719674</v>
      </c>
      <c r="K57" s="18" t="n">
        <v>391.16733667</v>
      </c>
      <c r="L57" s="20" t="n">
        <v>2.88140967</v>
      </c>
      <c r="M57" s="18" t="s">
        <v>481</v>
      </c>
      <c r="N57" s="20" t="s">
        <v>481</v>
      </c>
      <c r="O57" s="18" t="s">
        <v>481</v>
      </c>
      <c r="P57" s="20" t="s">
        <v>481</v>
      </c>
      <c r="Q57" s="18" t="s">
        <v>481</v>
      </c>
      <c r="R57" s="20" t="s">
        <v>481</v>
      </c>
      <c r="S57" s="18" t="n">
        <v>383.07108929</v>
      </c>
      <c r="T57" s="20" t="n">
        <v>33.6114771</v>
      </c>
      <c r="U57" s="18" t="n">
        <v>375.51197693</v>
      </c>
      <c r="V57" s="20" t="n">
        <v>9.77550018</v>
      </c>
    </row>
    <row r="58" spans="1:22">
      <c r="A58" s="15" t="s">
        <v>533</v>
      </c>
      <c r="B58" s="17" t="n">
        <v>7267</v>
      </c>
      <c r="C58" s="18">
        <f>(10.0/B58*100)</f>
        <v/>
      </c>
      <c r="D58" s="19" t="n">
        <v>7257</v>
      </c>
      <c r="E58" s="18" t="n">
        <v>373.83687805</v>
      </c>
      <c r="F58" s="20" t="n">
        <v>4.76234305</v>
      </c>
      <c r="G58" s="18" t="n">
        <v>393.74851104</v>
      </c>
      <c r="H58" s="20" t="n">
        <v>3.74208536</v>
      </c>
      <c r="I58" s="18" t="n">
        <v>428.07240602</v>
      </c>
      <c r="J58" s="20" t="n">
        <v>3.55809362</v>
      </c>
      <c r="K58" s="18" t="n">
        <v>424.2822466</v>
      </c>
      <c r="L58" s="20" t="n">
        <v>3.06720525</v>
      </c>
      <c r="M58" s="18" t="s">
        <v>481</v>
      </c>
      <c r="N58" s="20" t="s">
        <v>481</v>
      </c>
      <c r="O58" s="18" t="s">
        <v>481</v>
      </c>
      <c r="P58" s="20" t="s">
        <v>481</v>
      </c>
      <c r="Q58" s="18" t="s">
        <v>481</v>
      </c>
      <c r="R58" s="20" t="s">
        <v>481</v>
      </c>
      <c r="S58" s="18" t="n">
        <v>310.67809335</v>
      </c>
      <c r="T58" s="20" t="n">
        <v>16.64055387</v>
      </c>
      <c r="U58" s="18" t="n">
        <v>323.56602588</v>
      </c>
      <c r="V58" s="20" t="n">
        <v>12.30176399</v>
      </c>
    </row>
    <row r="59" spans="1:22">
      <c r="A59" s="15" t="s">
        <v>534</v>
      </c>
      <c r="B59" s="17" t="n">
        <v>4826</v>
      </c>
      <c r="C59" s="18">
        <f>(26.0/B59*100)</f>
        <v/>
      </c>
      <c r="D59" s="19" t="n">
        <v>4800</v>
      </c>
      <c r="E59" s="18" t="n">
        <v>334.35088269</v>
      </c>
      <c r="F59" s="20" t="n">
        <v>4.5316334</v>
      </c>
      <c r="G59" s="18" t="n">
        <v>356.85002004</v>
      </c>
      <c r="H59" s="20" t="n">
        <v>4.40692168</v>
      </c>
      <c r="I59" s="18" t="n">
        <v>380.4106492</v>
      </c>
      <c r="J59" s="20" t="n">
        <v>2.70857913</v>
      </c>
      <c r="K59" s="18" t="n">
        <v>392.30130216</v>
      </c>
      <c r="L59" s="20" t="n">
        <v>2.27653456</v>
      </c>
      <c r="M59" s="18" t="s">
        <v>481</v>
      </c>
      <c r="N59" s="20" t="s">
        <v>481</v>
      </c>
      <c r="O59" s="18" t="s">
        <v>481</v>
      </c>
      <c r="P59" s="20" t="s">
        <v>481</v>
      </c>
      <c r="Q59" s="18" t="s">
        <v>481</v>
      </c>
      <c r="R59" s="20" t="s">
        <v>481</v>
      </c>
      <c r="S59" s="18" t="n">
        <v>314.07451073</v>
      </c>
      <c r="T59" s="20" t="n">
        <v>18.11557424</v>
      </c>
      <c r="U59" s="18" t="n">
        <v>320.41586825</v>
      </c>
      <c r="V59" s="20" t="n">
        <v>6.72375627</v>
      </c>
    </row>
    <row r="60" spans="1:22">
      <c r="A60" s="15" t="s">
        <v>535</v>
      </c>
      <c r="B60" s="17" t="n">
        <v>4546</v>
      </c>
      <c r="C60" s="18">
        <f>(15.0/B60*100)</f>
        <v/>
      </c>
      <c r="D60" s="19" t="n">
        <v>4531</v>
      </c>
      <c r="E60" s="18" t="n">
        <v>342.82758288</v>
      </c>
      <c r="F60" s="20" t="n">
        <v>6.01117295</v>
      </c>
      <c r="G60" s="18" t="n">
        <v>348.64804023</v>
      </c>
      <c r="H60" s="20" t="n">
        <v>6.14678726</v>
      </c>
      <c r="I60" s="18" t="n">
        <v>409.53448274</v>
      </c>
      <c r="J60" s="20" t="n">
        <v>3.97711818</v>
      </c>
      <c r="K60" s="18" t="n">
        <v>390.99766657</v>
      </c>
      <c r="L60" s="20" t="n">
        <v>5.97657375</v>
      </c>
      <c r="M60" s="18" t="s">
        <v>481</v>
      </c>
      <c r="N60" s="20" t="s">
        <v>481</v>
      </c>
      <c r="O60" s="18" t="s">
        <v>481</v>
      </c>
      <c r="P60" s="20" t="s">
        <v>481</v>
      </c>
      <c r="Q60" s="18" t="n">
        <v>290.2041</v>
      </c>
      <c r="R60" s="20" t="n">
        <v>42.73450114</v>
      </c>
      <c r="S60" s="18" t="n">
        <v>311.11249995</v>
      </c>
      <c r="T60" s="20" t="n">
        <v>16.37185473</v>
      </c>
      <c r="U60" s="18" t="n">
        <v>334.97830607</v>
      </c>
      <c r="V60" s="20" t="n">
        <v>10.44092091</v>
      </c>
    </row>
    <row r="61" spans="1:22">
      <c r="A61" s="15" t="s">
        <v>536</v>
      </c>
      <c r="B61" s="17" t="n">
        <v>6525</v>
      </c>
      <c r="C61" s="18">
        <f>(150.0/B61*100)</f>
        <v/>
      </c>
      <c r="D61" s="19" t="n">
        <v>6375</v>
      </c>
      <c r="E61" s="18" t="n">
        <v>442.83276891</v>
      </c>
      <c r="F61" s="20" t="n">
        <v>5.38638712</v>
      </c>
      <c r="G61" s="18" t="n">
        <v>456.85000388</v>
      </c>
      <c r="H61" s="20" t="n">
        <v>4.18438803</v>
      </c>
      <c r="I61" s="18" t="n">
        <v>497.31850711</v>
      </c>
      <c r="J61" s="20" t="n">
        <v>2.75927981</v>
      </c>
      <c r="K61" s="18" t="n">
        <v>471.53059776</v>
      </c>
      <c r="L61" s="20" t="n">
        <v>4.11642433</v>
      </c>
      <c r="M61" s="18" t="n">
        <v>399.48570032</v>
      </c>
      <c r="N61" s="20" t="n">
        <v>8.489439689999999</v>
      </c>
      <c r="O61" s="18" t="s">
        <v>481</v>
      </c>
      <c r="P61" s="20" t="s">
        <v>481</v>
      </c>
      <c r="Q61" s="18" t="s">
        <v>481</v>
      </c>
      <c r="R61" s="20" t="s">
        <v>481</v>
      </c>
      <c r="S61" s="18" t="s">
        <v>481</v>
      </c>
      <c r="T61" s="20" t="s">
        <v>481</v>
      </c>
      <c r="U61" s="18" t="n">
        <v>402.06764563</v>
      </c>
      <c r="V61" s="20" t="n">
        <v>8.583574520000001</v>
      </c>
    </row>
    <row r="62" spans="1:22">
      <c r="A62" s="15" t="s">
        <v>537</v>
      </c>
      <c r="B62" s="17" t="n">
        <v>4476</v>
      </c>
      <c r="C62" s="18">
        <f>(3.0/B62*100)</f>
        <v/>
      </c>
      <c r="D62" s="19" t="n">
        <v>4473</v>
      </c>
      <c r="E62" s="18" t="n">
        <v>502.03337446</v>
      </c>
      <c r="F62" s="20" t="n">
        <v>8.577008149999999</v>
      </c>
      <c r="G62" s="18" t="n">
        <v>516.67484181</v>
      </c>
      <c r="H62" s="20" t="n">
        <v>5.3051902</v>
      </c>
      <c r="I62" s="18" t="n">
        <v>538.68671119</v>
      </c>
      <c r="J62" s="20" t="n">
        <v>1.29862701</v>
      </c>
      <c r="K62" s="18" t="n">
        <v>509.64231416</v>
      </c>
      <c r="L62" s="20" t="n">
        <v>4.1562739</v>
      </c>
      <c r="M62" s="18" t="n">
        <v>503.48911723</v>
      </c>
      <c r="N62" s="20" t="n">
        <v>3.96725872</v>
      </c>
      <c r="O62" s="18" t="s">
        <v>481</v>
      </c>
      <c r="P62" s="20" t="s">
        <v>481</v>
      </c>
      <c r="Q62" s="18" t="s">
        <v>481</v>
      </c>
      <c r="R62" s="20" t="s">
        <v>481</v>
      </c>
      <c r="S62" s="18" t="s">
        <v>481</v>
      </c>
      <c r="T62" s="20" t="s">
        <v>481</v>
      </c>
      <c r="U62" s="18" t="n">
        <v>487.88858085</v>
      </c>
      <c r="V62" s="20" t="n">
        <v>18.49915304</v>
      </c>
    </row>
    <row r="63" spans="1:22">
      <c r="A63" s="15" t="s">
        <v>538</v>
      </c>
      <c r="B63" s="17" t="n">
        <v>5324</v>
      </c>
      <c r="C63" s="18">
        <f>(13.0/B63*100)</f>
        <v/>
      </c>
      <c r="D63" s="19" t="n">
        <v>5311</v>
      </c>
      <c r="E63" s="18" t="n">
        <v>347.4023816</v>
      </c>
      <c r="F63" s="20" t="n">
        <v>5.0394834</v>
      </c>
      <c r="G63" s="18" t="n">
        <v>363.53644801</v>
      </c>
      <c r="H63" s="20" t="n">
        <v>4.71845775</v>
      </c>
      <c r="I63" s="18" t="n">
        <v>377.66069851</v>
      </c>
      <c r="J63" s="20" t="n">
        <v>2.76537938</v>
      </c>
      <c r="K63" s="18" t="n">
        <v>401.28328627</v>
      </c>
      <c r="L63" s="20" t="n">
        <v>1.75658973</v>
      </c>
      <c r="M63" s="18" t="s">
        <v>481</v>
      </c>
      <c r="N63" s="20" t="s">
        <v>481</v>
      </c>
      <c r="O63" s="18" t="s">
        <v>481</v>
      </c>
      <c r="P63" s="20" t="s">
        <v>481</v>
      </c>
      <c r="Q63" s="18" t="n">
        <v>358.4061888</v>
      </c>
      <c r="R63" s="20" t="n">
        <v>45.94314781</v>
      </c>
      <c r="S63" s="18" t="n">
        <v>320.85232465</v>
      </c>
      <c r="T63" s="20" t="n">
        <v>29.91947423</v>
      </c>
      <c r="U63" s="18" t="n">
        <v>342.70761951</v>
      </c>
      <c r="V63" s="20" t="n">
        <v>4.3050229</v>
      </c>
    </row>
    <row r="64" spans="1:22">
      <c r="A64" s="15" t="s">
        <v>539</v>
      </c>
      <c r="B64" s="17" t="n">
        <v>3634</v>
      </c>
      <c r="C64" s="18">
        <f>(3.0/B64*100)</f>
        <v/>
      </c>
      <c r="D64" s="19" t="n">
        <v>3631</v>
      </c>
      <c r="E64" s="18" t="n">
        <v>408.93287874</v>
      </c>
      <c r="F64" s="20" t="n">
        <v>10.49459598</v>
      </c>
      <c r="G64" s="18" t="n">
        <v>456.96903098</v>
      </c>
      <c r="H64" s="20" t="n">
        <v>5.30370579</v>
      </c>
      <c r="I64" s="18" t="n">
        <v>486.83707372</v>
      </c>
      <c r="J64" s="20" t="n">
        <v>2.22456148</v>
      </c>
      <c r="K64" s="18" t="n">
        <v>416.04752268</v>
      </c>
      <c r="L64" s="20" t="n">
        <v>5.47890665</v>
      </c>
      <c r="M64" s="18" t="s">
        <v>481</v>
      </c>
      <c r="N64" s="20" t="s">
        <v>481</v>
      </c>
      <c r="O64" s="18" t="s">
        <v>481</v>
      </c>
      <c r="P64" s="20" t="s">
        <v>481</v>
      </c>
      <c r="Q64" s="18" t="s">
        <v>481</v>
      </c>
      <c r="R64" s="20" t="s">
        <v>481</v>
      </c>
      <c r="S64" s="18" t="n">
        <v>339.73866488</v>
      </c>
      <c r="T64" s="20" t="n">
        <v>40.17995902</v>
      </c>
      <c r="U64" s="18" t="n">
        <v>321.2723069</v>
      </c>
      <c r="V64" s="20" t="n">
        <v>11.18866907</v>
      </c>
    </row>
    <row r="65" spans="1:22">
      <c r="A65" s="15" t="s">
        <v>540</v>
      </c>
      <c r="B65" s="17" t="n">
        <v>5325</v>
      </c>
      <c r="C65" s="18">
        <f>(14.0/B65*100)</f>
        <v/>
      </c>
      <c r="D65" s="19" t="n">
        <v>5311</v>
      </c>
      <c r="E65" s="18" t="n">
        <v>395.47594672</v>
      </c>
      <c r="F65" s="20" t="n">
        <v>6.14265399</v>
      </c>
      <c r="G65" s="18" t="n">
        <v>427.91709741</v>
      </c>
      <c r="H65" s="20" t="n">
        <v>6.59704106</v>
      </c>
      <c r="I65" s="18" t="n">
        <v>433.63754623</v>
      </c>
      <c r="J65" s="20" t="n">
        <v>2.24561976</v>
      </c>
      <c r="K65" s="18" t="n">
        <v>432.1822211</v>
      </c>
      <c r="L65" s="20" t="n">
        <v>3.26874227</v>
      </c>
      <c r="M65" s="18" t="s">
        <v>481</v>
      </c>
      <c r="N65" s="20" t="s">
        <v>481</v>
      </c>
      <c r="O65" s="18" t="s">
        <v>481</v>
      </c>
      <c r="P65" s="20" t="s">
        <v>481</v>
      </c>
      <c r="Q65" s="18" t="n">
        <v>353.27324095</v>
      </c>
      <c r="R65" s="20" t="n">
        <v>32.70751768</v>
      </c>
      <c r="S65" s="18" t="s">
        <v>481</v>
      </c>
      <c r="T65" s="20" t="s">
        <v>481</v>
      </c>
      <c r="U65" s="18" t="n">
        <v>330.07511743</v>
      </c>
      <c r="V65" s="20" t="n">
        <v>10.25423312</v>
      </c>
    </row>
    <row r="66" spans="1:22">
      <c r="A66" s="15" t="s">
        <v>541</v>
      </c>
      <c r="B66" s="17" t="n">
        <v>5665</v>
      </c>
      <c r="C66" s="18">
        <f>(82.0/B66*100)</f>
        <v/>
      </c>
      <c r="D66" s="19" t="n">
        <v>5583</v>
      </c>
      <c r="E66" s="18" t="n">
        <v>380.93271121</v>
      </c>
      <c r="F66" s="20" t="n">
        <v>4.05589179</v>
      </c>
      <c r="G66" s="18" t="n">
        <v>381.32137271</v>
      </c>
      <c r="H66" s="20" t="n">
        <v>3.85744533</v>
      </c>
      <c r="I66" s="18" t="n">
        <v>420.394557</v>
      </c>
      <c r="J66" s="20" t="n">
        <v>2.68371087</v>
      </c>
      <c r="K66" s="18" t="n">
        <v>436.2952584</v>
      </c>
      <c r="L66" s="20" t="n">
        <v>1.53403087</v>
      </c>
      <c r="M66" s="18" t="n">
        <v>362.59924263</v>
      </c>
      <c r="N66" s="20" t="n">
        <v>3.29995091</v>
      </c>
      <c r="O66" s="18" t="s">
        <v>481</v>
      </c>
      <c r="P66" s="20" t="s">
        <v>481</v>
      </c>
      <c r="Q66" s="18" t="s">
        <v>481</v>
      </c>
      <c r="R66" s="20" t="s">
        <v>481</v>
      </c>
      <c r="S66" s="18" t="s">
        <v>481</v>
      </c>
      <c r="T66" s="20" t="s">
        <v>481</v>
      </c>
      <c r="U66" s="18" t="n">
        <v>363.22120196</v>
      </c>
      <c r="V66" s="20" t="n">
        <v>4.34521052</v>
      </c>
    </row>
    <row r="67" spans="1:22">
      <c r="A67" s="15" t="s">
        <v>542</v>
      </c>
      <c r="B67" s="17" t="n">
        <v>6971</v>
      </c>
      <c r="C67" s="18">
        <f>(480.0/B67*100)</f>
        <v/>
      </c>
      <c r="D67" s="19" t="n">
        <v>6491</v>
      </c>
      <c r="E67" s="18" t="n">
        <v>385.50326366</v>
      </c>
      <c r="F67" s="20" t="n">
        <v>5.1663042</v>
      </c>
      <c r="G67" s="18" t="n">
        <v>404.53345655</v>
      </c>
      <c r="H67" s="20" t="n">
        <v>4.38621746</v>
      </c>
      <c r="I67" s="18" t="n">
        <v>403.68034414</v>
      </c>
      <c r="J67" s="20" t="n">
        <v>2.7281968</v>
      </c>
      <c r="K67" s="18" t="n">
        <v>420.1917303</v>
      </c>
      <c r="L67" s="20" t="n">
        <v>3.33237626</v>
      </c>
      <c r="M67" s="18" t="n">
        <v>372.66261743</v>
      </c>
      <c r="N67" s="20" t="n">
        <v>5.67221433</v>
      </c>
      <c r="O67" s="18" t="s">
        <v>481</v>
      </c>
      <c r="P67" s="20" t="s">
        <v>481</v>
      </c>
      <c r="Q67" s="18" t="s">
        <v>481</v>
      </c>
      <c r="R67" s="20" t="s">
        <v>481</v>
      </c>
      <c r="S67" s="18" t="s">
        <v>481</v>
      </c>
      <c r="T67" s="20" t="s">
        <v>481</v>
      </c>
      <c r="U67" s="18" t="n">
        <v>355.94955538</v>
      </c>
      <c r="V67" s="20" t="n">
        <v>7.31399407</v>
      </c>
    </row>
    <row r="68" spans="1:22">
      <c r="A68" s="15" t="s">
        <v>543</v>
      </c>
      <c r="B68" s="17" t="n">
        <v>12083</v>
      </c>
      <c r="C68" s="18">
        <f>(30.0/B68*100)</f>
        <v/>
      </c>
      <c r="D68" s="19" t="n">
        <v>12053</v>
      </c>
      <c r="E68" s="18" t="n">
        <v>380.35613891</v>
      </c>
      <c r="F68" s="20" t="n">
        <v>2.57996966</v>
      </c>
      <c r="G68" s="18" t="n">
        <v>408.07594423</v>
      </c>
      <c r="H68" s="20" t="n">
        <v>2.38159055</v>
      </c>
      <c r="I68" s="18" t="n">
        <v>453.0754067</v>
      </c>
      <c r="J68" s="20" t="n">
        <v>1.70646925</v>
      </c>
      <c r="K68" s="18" t="n">
        <v>447.71331954</v>
      </c>
      <c r="L68" s="20" t="n">
        <v>2.68034407</v>
      </c>
      <c r="M68" s="18" t="n">
        <v>360.06770608</v>
      </c>
      <c r="N68" s="20" t="n">
        <v>2.26611851</v>
      </c>
      <c r="O68" s="18" t="s">
        <v>481</v>
      </c>
      <c r="P68" s="20" t="s">
        <v>481</v>
      </c>
      <c r="Q68" s="18" t="s">
        <v>481</v>
      </c>
      <c r="R68" s="20" t="s">
        <v>481</v>
      </c>
      <c r="S68" s="18" t="s">
        <v>481</v>
      </c>
      <c r="T68" s="20" t="s">
        <v>481</v>
      </c>
      <c r="U68" s="18" t="n">
        <v>360.37575608</v>
      </c>
      <c r="V68" s="20" t="n">
        <v>4.05905409</v>
      </c>
    </row>
    <row r="69" spans="1:22">
      <c r="A69" s="15" t="s">
        <v>544</v>
      </c>
      <c r="B69" s="17" t="n">
        <v>4876</v>
      </c>
      <c r="C69" s="18">
        <f>(0.0/B69*100)</f>
        <v/>
      </c>
      <c r="D69" s="19" t="n">
        <v>4876</v>
      </c>
      <c r="E69" s="18" t="n">
        <v>407.57914774</v>
      </c>
      <c r="F69" s="20" t="n">
        <v>7.76217288</v>
      </c>
      <c r="G69" s="18" t="n">
        <v>436.79296147</v>
      </c>
      <c r="H69" s="20" t="n">
        <v>5.10384032</v>
      </c>
      <c r="I69" s="18" t="n">
        <v>438.96244712</v>
      </c>
      <c r="J69" s="20" t="n">
        <v>3.59336133</v>
      </c>
      <c r="K69" s="18" t="n">
        <v>435.62846298</v>
      </c>
      <c r="L69" s="20" t="n">
        <v>4.44155352</v>
      </c>
      <c r="M69" s="18" t="s">
        <v>481</v>
      </c>
      <c r="N69" s="20" t="s">
        <v>481</v>
      </c>
      <c r="O69" s="18" t="s">
        <v>481</v>
      </c>
      <c r="P69" s="20" t="s">
        <v>481</v>
      </c>
      <c r="Q69" s="18" t="s">
        <v>481</v>
      </c>
      <c r="R69" s="20" t="s">
        <v>481</v>
      </c>
      <c r="S69" s="18" t="s">
        <v>481</v>
      </c>
      <c r="T69" s="20" t="s">
        <v>481</v>
      </c>
      <c r="U69" s="18" t="n">
        <v>332.4217957</v>
      </c>
      <c r="V69" s="20" t="n">
        <v>18.37699246</v>
      </c>
    </row>
    <row r="70" spans="1:22">
      <c r="A70" s="15" t="s">
        <v>545</v>
      </c>
      <c r="B70" s="17" t="n">
        <v>6036</v>
      </c>
      <c r="C70" s="18">
        <f>(223.0/B70*100)</f>
        <v/>
      </c>
      <c r="D70" s="19" t="n">
        <v>5813</v>
      </c>
      <c r="E70" s="18" t="n">
        <v>454.12729447</v>
      </c>
      <c r="F70" s="20" t="n">
        <v>5.5591907</v>
      </c>
      <c r="G70" s="18" t="n">
        <v>480.30226931</v>
      </c>
      <c r="H70" s="20" t="n">
        <v>3.52276036</v>
      </c>
      <c r="I70" s="18" t="n">
        <v>502.92485587</v>
      </c>
      <c r="J70" s="20" t="n">
        <v>2.99841129</v>
      </c>
      <c r="K70" s="18" t="n">
        <v>491.52152844</v>
      </c>
      <c r="L70" s="20" t="n">
        <v>9.56216384</v>
      </c>
      <c r="M70" s="18" t="n">
        <v>430.55617704</v>
      </c>
      <c r="N70" s="20" t="n">
        <v>6.18638504</v>
      </c>
      <c r="O70" s="18" t="s">
        <v>481</v>
      </c>
      <c r="P70" s="20" t="s">
        <v>481</v>
      </c>
      <c r="Q70" s="18" t="s">
        <v>481</v>
      </c>
      <c r="R70" s="20" t="s">
        <v>481</v>
      </c>
      <c r="S70" s="18" t="s">
        <v>481</v>
      </c>
      <c r="T70" s="20" t="s">
        <v>481</v>
      </c>
      <c r="U70" s="18" t="n">
        <v>423.14972862</v>
      </c>
      <c r="V70" s="20" t="n">
        <v>7.96401001</v>
      </c>
    </row>
    <row r="71" spans="1:22">
      <c r="A71" s="15" t="s">
        <v>546</v>
      </c>
      <c r="B71" s="17" t="n">
        <v>6115</v>
      </c>
      <c r="C71" s="18">
        <f>(23.0/B71*100)</f>
        <v/>
      </c>
      <c r="D71" s="19" t="n">
        <v>6092</v>
      </c>
      <c r="E71" s="18" t="n">
        <v>552.96094714</v>
      </c>
      <c r="F71" s="20" t="n">
        <v>6.27775571</v>
      </c>
      <c r="G71" s="18" t="n">
        <v>556.86041741</v>
      </c>
      <c r="H71" s="20" t="n">
        <v>4.21191505</v>
      </c>
      <c r="I71" s="18" t="n">
        <v>575.60317614</v>
      </c>
      <c r="J71" s="20" t="n">
        <v>1.42680847</v>
      </c>
      <c r="K71" s="18" t="n">
        <v>499.84349177</v>
      </c>
      <c r="L71" s="20" t="n">
        <v>3.53127028</v>
      </c>
      <c r="M71" s="18" t="n">
        <v>447.86971773</v>
      </c>
      <c r="N71" s="20" t="n">
        <v>5.77573086</v>
      </c>
      <c r="O71" s="18" t="s">
        <v>481</v>
      </c>
      <c r="P71" s="20" t="s">
        <v>481</v>
      </c>
      <c r="Q71" s="18" t="s">
        <v>481</v>
      </c>
      <c r="R71" s="20" t="s">
        <v>481</v>
      </c>
      <c r="S71" s="18" t="s">
        <v>481</v>
      </c>
      <c r="T71" s="20" t="s">
        <v>481</v>
      </c>
      <c r="U71" s="18" t="n">
        <v>482.35801956</v>
      </c>
      <c r="V71" s="20" t="n">
        <v>21.47735542</v>
      </c>
    </row>
    <row r="72" spans="1:22">
      <c r="A72" s="15" t="s">
        <v>547</v>
      </c>
      <c r="B72" s="17" t="n">
        <v>7708</v>
      </c>
      <c r="C72" s="18">
        <f>(5.0/B72*100)</f>
        <v/>
      </c>
      <c r="D72" s="19" t="n">
        <v>7703</v>
      </c>
      <c r="E72" s="18" t="n">
        <v>497.65518211</v>
      </c>
      <c r="F72" s="20" t="n">
        <v>7.69245945</v>
      </c>
      <c r="G72" s="18" t="n">
        <v>498.4246376</v>
      </c>
      <c r="H72" s="20" t="n">
        <v>7.34759898</v>
      </c>
      <c r="I72" s="18" t="n">
        <v>547.96939467</v>
      </c>
      <c r="J72" s="20" t="n">
        <v>3.33945261</v>
      </c>
      <c r="K72" s="18" t="n">
        <v>536.50124034</v>
      </c>
      <c r="L72" s="20" t="n">
        <v>3.80780737</v>
      </c>
      <c r="M72" s="18" t="n">
        <v>463.18161523</v>
      </c>
      <c r="N72" s="20" t="n">
        <v>7.36450904</v>
      </c>
      <c r="O72" s="18" t="s">
        <v>481</v>
      </c>
      <c r="P72" s="20" t="s">
        <v>481</v>
      </c>
      <c r="Q72" s="18" t="s">
        <v>481</v>
      </c>
      <c r="R72" s="20" t="s">
        <v>481</v>
      </c>
      <c r="S72" s="18" t="s">
        <v>481</v>
      </c>
      <c r="T72" s="20" t="s">
        <v>481</v>
      </c>
      <c r="U72" s="18" t="n">
        <v>482.25993848</v>
      </c>
      <c r="V72" s="20" t="n">
        <v>21.87563975</v>
      </c>
    </row>
    <row r="73" spans="1:22">
      <c r="A73" s="15" t="s">
        <v>548</v>
      </c>
      <c r="B73" s="17" t="n">
        <v>8249</v>
      </c>
      <c r="C73" s="18">
        <f>(166.0/B73*100)</f>
        <v/>
      </c>
      <c r="D73" s="19" t="n">
        <v>8083</v>
      </c>
      <c r="E73" s="18" t="n">
        <v>397.37955495</v>
      </c>
      <c r="F73" s="20" t="n">
        <v>4.63420629</v>
      </c>
      <c r="G73" s="18" t="n">
        <v>414.9307936</v>
      </c>
      <c r="H73" s="20" t="n">
        <v>3.76362452</v>
      </c>
      <c r="I73" s="18" t="n">
        <v>433.63092573</v>
      </c>
      <c r="J73" s="20" t="n">
        <v>3.25348168</v>
      </c>
      <c r="K73" s="18" t="n">
        <v>432.43271192</v>
      </c>
      <c r="L73" s="20" t="n">
        <v>4.70995814</v>
      </c>
      <c r="M73" s="18" t="n">
        <v>381.36943253</v>
      </c>
      <c r="N73" s="20" t="n">
        <v>3.27949389</v>
      </c>
      <c r="O73" s="18" t="s">
        <v>481</v>
      </c>
      <c r="P73" s="20" t="s">
        <v>481</v>
      </c>
      <c r="Q73" s="18" t="s">
        <v>481</v>
      </c>
      <c r="R73" s="20" t="s">
        <v>481</v>
      </c>
      <c r="S73" s="18" t="s">
        <v>481</v>
      </c>
      <c r="T73" s="20" t="s">
        <v>481</v>
      </c>
      <c r="U73" s="18" t="n">
        <v>380.06005886</v>
      </c>
      <c r="V73" s="20" t="n">
        <v>10.22624462</v>
      </c>
    </row>
    <row r="74" spans="1:22">
      <c r="A74" s="15" t="s">
        <v>549</v>
      </c>
      <c r="B74" s="17" t="n">
        <v>4692</v>
      </c>
      <c r="C74" s="18">
        <f>(82.0/B74*100)</f>
        <v/>
      </c>
      <c r="D74" s="19" t="n">
        <v>4610</v>
      </c>
      <c r="E74" s="18" t="n">
        <v>399.05252005</v>
      </c>
      <c r="F74" s="20" t="n">
        <v>5.80798304</v>
      </c>
      <c r="G74" s="18" t="n">
        <v>443.56209952</v>
      </c>
      <c r="H74" s="20" t="n">
        <v>3.50348063</v>
      </c>
      <c r="I74" s="18" t="n">
        <v>449.11798771</v>
      </c>
      <c r="J74" s="20" t="n">
        <v>2.4597898</v>
      </c>
      <c r="K74" s="18" t="n">
        <v>389.28791057</v>
      </c>
      <c r="L74" s="20" t="n">
        <v>2.86571594</v>
      </c>
      <c r="M74" s="18" t="s">
        <v>481</v>
      </c>
      <c r="N74" s="20" t="s">
        <v>481</v>
      </c>
      <c r="O74" s="18" t="s">
        <v>481</v>
      </c>
      <c r="P74" s="20" t="s">
        <v>481</v>
      </c>
      <c r="Q74" s="18" t="s">
        <v>481</v>
      </c>
      <c r="R74" s="20" t="s">
        <v>481</v>
      </c>
      <c r="S74" s="18" t="n">
        <v>301.36841815</v>
      </c>
      <c r="T74" s="20" t="n">
        <v>29.79112305</v>
      </c>
      <c r="U74" s="18" t="n">
        <v>349.79099132</v>
      </c>
      <c r="V74" s="20" t="n">
        <v>6.64802594</v>
      </c>
    </row>
    <row r="75" spans="1:22">
      <c r="A75" s="15" t="s">
        <v>550</v>
      </c>
      <c r="B75" s="17" t="n">
        <v>5375</v>
      </c>
      <c r="C75" s="18">
        <f>(259.0/B75*100)</f>
        <v/>
      </c>
      <c r="D75" s="19" t="n">
        <v>5116</v>
      </c>
      <c r="E75" s="18" t="n">
        <v>371.35745438</v>
      </c>
      <c r="F75" s="20" t="n">
        <v>3.45331809</v>
      </c>
      <c r="G75" s="18" t="n">
        <v>382.87853157</v>
      </c>
      <c r="H75" s="20" t="n">
        <v>3.33342257</v>
      </c>
      <c r="I75" s="18" t="n">
        <v>399.87517344</v>
      </c>
      <c r="J75" s="20" t="n">
        <v>2.55541988</v>
      </c>
      <c r="K75" s="18" t="n">
        <v>402.74388195</v>
      </c>
      <c r="L75" s="20" t="n">
        <v>3.15004797</v>
      </c>
      <c r="M75" s="18" t="n">
        <v>356.06172199</v>
      </c>
      <c r="N75" s="20" t="n">
        <v>4.70057819</v>
      </c>
      <c r="O75" s="18" t="s">
        <v>481</v>
      </c>
      <c r="P75" s="20" t="s">
        <v>481</v>
      </c>
      <c r="Q75" s="18" t="s">
        <v>481</v>
      </c>
      <c r="R75" s="20" t="s">
        <v>481</v>
      </c>
      <c r="S75" s="18" t="s">
        <v>481</v>
      </c>
      <c r="T75" s="20" t="s">
        <v>481</v>
      </c>
      <c r="U75" s="18" t="n">
        <v>353.65493139</v>
      </c>
      <c r="V75" s="20" t="n">
        <v>3.86917512</v>
      </c>
    </row>
    <row r="76" spans="1:22">
      <c r="A76" s="15" t="s">
        <v>551</v>
      </c>
      <c r="B76" s="17" t="n">
        <v>14167</v>
      </c>
      <c r="C76" s="18">
        <f>(233.0/B76*100)</f>
        <v/>
      </c>
      <c r="D76" s="19" t="n">
        <v>13934</v>
      </c>
      <c r="E76" s="18" t="n">
        <v>411.84943606</v>
      </c>
      <c r="F76" s="20" t="n">
        <v>4.21817076</v>
      </c>
      <c r="G76" s="18" t="n">
        <v>423.63149369</v>
      </c>
      <c r="H76" s="20" t="n">
        <v>3.86639431</v>
      </c>
      <c r="I76" s="18" t="n">
        <v>459.57635036</v>
      </c>
      <c r="J76" s="20" t="n">
        <v>2.40445883</v>
      </c>
      <c r="K76" s="18" t="n">
        <v>451.8058759</v>
      </c>
      <c r="L76" s="20" t="n">
        <v>5.13056738</v>
      </c>
      <c r="M76" s="18" t="n">
        <v>405.76526183</v>
      </c>
      <c r="N76" s="20" t="n">
        <v>4.20293438</v>
      </c>
      <c r="O76" s="18" t="s">
        <v>481</v>
      </c>
      <c r="P76" s="20" t="s">
        <v>481</v>
      </c>
      <c r="Q76" s="18" t="s">
        <v>481</v>
      </c>
      <c r="R76" s="20" t="s">
        <v>481</v>
      </c>
      <c r="S76" s="18" t="s">
        <v>481</v>
      </c>
      <c r="T76" s="20" t="s">
        <v>481</v>
      </c>
      <c r="U76" s="18" t="n">
        <v>372.38739527</v>
      </c>
      <c r="V76" s="20" t="n">
        <v>6.74304223</v>
      </c>
    </row>
    <row r="77" spans="1:22">
      <c r="A77" s="15" t="s">
        <v>552</v>
      </c>
      <c r="B77" s="17" t="n">
        <v>6062</v>
      </c>
      <c r="C77" s="18">
        <f>(201.0/B77*100)</f>
        <v/>
      </c>
      <c r="D77" s="19" t="n">
        <v>5861</v>
      </c>
      <c r="E77" s="18" t="n">
        <v>390.62686713</v>
      </c>
      <c r="F77" s="20" t="n">
        <v>4.74301374</v>
      </c>
      <c r="G77" s="18" t="n">
        <v>418.89457269</v>
      </c>
      <c r="H77" s="20" t="n">
        <v>4.62022175</v>
      </c>
      <c r="I77" s="18" t="n">
        <v>458.14844514</v>
      </c>
      <c r="J77" s="20" t="n">
        <v>2.78108468</v>
      </c>
      <c r="K77" s="18" t="n">
        <v>458.60816566</v>
      </c>
      <c r="L77" s="20" t="n">
        <v>3.66328566</v>
      </c>
      <c r="M77" s="18" t="n">
        <v>380.79678054</v>
      </c>
      <c r="N77" s="20" t="n">
        <v>4.91273858</v>
      </c>
      <c r="O77" s="18" t="s">
        <v>481</v>
      </c>
      <c r="P77" s="20" t="s">
        <v>481</v>
      </c>
      <c r="Q77" s="18" t="s">
        <v>481</v>
      </c>
      <c r="R77" s="20" t="s">
        <v>481</v>
      </c>
      <c r="S77" s="18" t="s">
        <v>481</v>
      </c>
      <c r="T77" s="20" t="s">
        <v>481</v>
      </c>
      <c r="U77" s="18" t="n">
        <v>381.99990947</v>
      </c>
      <c r="V77" s="20" t="n">
        <v>4.15229033</v>
      </c>
    </row>
    <row r="78" spans="1:22">
      <c r="A78" s="15" t="s">
        <v>553</v>
      </c>
      <c r="B78" s="17" t="n">
        <v>5826</v>
      </c>
      <c r="C78" s="18">
        <f>(0.0/B78*100)</f>
        <v/>
      </c>
      <c r="D78" s="19" t="n">
        <v>5826</v>
      </c>
      <c r="E78" s="18" t="n">
        <v>464.92482484</v>
      </c>
      <c r="F78" s="20" t="n">
        <v>6.66484578</v>
      </c>
      <c r="G78" s="18" t="n">
        <v>512.45763164</v>
      </c>
      <c r="H78" s="20" t="n">
        <v>9.840988579999999</v>
      </c>
      <c r="I78" s="18" t="n">
        <v>527.80962469</v>
      </c>
      <c r="J78" s="20" t="n">
        <v>3.79905188</v>
      </c>
      <c r="K78" s="18" t="n">
        <v>525.75449686</v>
      </c>
      <c r="L78" s="20" t="n">
        <v>5.83688097</v>
      </c>
      <c r="M78" s="18" t="s">
        <v>481</v>
      </c>
      <c r="N78" s="20" t="s">
        <v>481</v>
      </c>
      <c r="O78" s="18" t="s">
        <v>481</v>
      </c>
      <c r="P78" s="20" t="s">
        <v>481</v>
      </c>
      <c r="Q78" s="18" t="n">
        <v>431.126</v>
      </c>
      <c r="R78" s="20" t="n">
        <v>17.85283108</v>
      </c>
      <c r="S78" s="18" t="n">
        <v>506.46849591</v>
      </c>
      <c r="T78" s="20" t="n">
        <v>55.72435217</v>
      </c>
      <c r="U78" s="18" t="n">
        <v>463.15506605</v>
      </c>
      <c r="V78" s="20" t="n">
        <v>49.12906052</v>
      </c>
    </row>
    <row customHeight="1" ht="25" r="79" spans="1:22">
      <c r="A79" s="15" t="s">
        <v>554</v>
      </c>
      <c r="B79" s="17" t="n">
        <v>1657</v>
      </c>
      <c r="C79" s="18">
        <f>(41.0/B79*100)</f>
        <v/>
      </c>
      <c r="D79" s="19" t="n">
        <v>1616</v>
      </c>
      <c r="E79" s="18" t="n">
        <v>447.77365002</v>
      </c>
      <c r="F79" s="20" t="n">
        <v>22.15421278</v>
      </c>
      <c r="G79" s="18" t="n">
        <v>467.82988191</v>
      </c>
      <c r="H79" s="20" t="n">
        <v>10.36645721</v>
      </c>
      <c r="I79" s="18" t="n">
        <v>491.01719165</v>
      </c>
      <c r="J79" s="20" t="n">
        <v>7.22623311</v>
      </c>
      <c r="K79" s="18" t="n">
        <v>464.02500455</v>
      </c>
      <c r="L79" s="20" t="n">
        <v>7.28819599</v>
      </c>
      <c r="M79" s="18" t="s">
        <v>481</v>
      </c>
      <c r="N79" s="20" t="s">
        <v>481</v>
      </c>
      <c r="O79" s="18" t="s">
        <v>481</v>
      </c>
      <c r="P79" s="20" t="s">
        <v>481</v>
      </c>
      <c r="Q79" s="18" t="s">
        <v>481</v>
      </c>
      <c r="R79" s="20" t="s">
        <v>481</v>
      </c>
      <c r="S79" s="18" t="s">
        <v>481</v>
      </c>
      <c r="T79" s="20" t="s">
        <v>481</v>
      </c>
      <c r="U79" s="18" t="n">
        <v>393.46244544</v>
      </c>
      <c r="V79" s="20" t="n">
        <v>28.85726218</v>
      </c>
    </row>
    <row r="80" spans="1:22">
      <c r="A80" s="15" t="s">
        <v>555</v>
      </c>
      <c r="B80" s="17" t="n">
        <v>7841</v>
      </c>
      <c r="C80" s="18">
        <f>(0.0/B80*100)</f>
        <v/>
      </c>
      <c r="D80" s="19" t="n">
        <v>7841</v>
      </c>
      <c r="E80" s="18" t="n">
        <v>437.021372</v>
      </c>
      <c r="F80" s="20" t="n">
        <v>3.91091842</v>
      </c>
      <c r="G80" s="18" t="n">
        <v>455.26735479</v>
      </c>
      <c r="H80" s="20" t="n">
        <v>5.12930832</v>
      </c>
      <c r="I80" s="18" t="n">
        <v>465.09908672</v>
      </c>
      <c r="J80" s="20" t="n">
        <v>3.94304142</v>
      </c>
      <c r="K80" s="18" t="n">
        <v>450.84101535</v>
      </c>
      <c r="L80" s="20" t="n">
        <v>4.97577968</v>
      </c>
      <c r="M80" s="18" t="s">
        <v>481</v>
      </c>
      <c r="N80" s="20" t="s">
        <v>481</v>
      </c>
      <c r="O80" s="18" t="s">
        <v>481</v>
      </c>
      <c r="P80" s="20" t="s">
        <v>481</v>
      </c>
      <c r="Q80" s="18" t="s">
        <v>481</v>
      </c>
      <c r="R80" s="20" t="s">
        <v>481</v>
      </c>
      <c r="S80" s="18" t="n">
        <v>460.0174</v>
      </c>
      <c r="T80" s="20" t="n">
        <v>29.02494584</v>
      </c>
      <c r="U80" s="18" t="n">
        <v>391.58067806</v>
      </c>
      <c r="V80" s="20" t="n">
        <v>36.24082544</v>
      </c>
    </row>
    <row r="81" spans="1:22">
      <c r="A81" s="23" t="s">
        <v>556</v>
      </c>
      <c r="B81" s="17" t="n">
        <v>8861</v>
      </c>
      <c r="C81" s="18">
        <f>(78.0/B81*100)</f>
        <v/>
      </c>
      <c r="D81" s="19" t="n">
        <v>8783</v>
      </c>
      <c r="E81" s="18" t="n">
        <v>459.1159616</v>
      </c>
      <c r="F81" s="20" t="n">
        <v>3.80573287</v>
      </c>
      <c r="G81" s="18" t="n">
        <v>449.13800475</v>
      </c>
      <c r="H81" s="20" t="n">
        <v>4.2734107</v>
      </c>
      <c r="I81" s="18" t="n">
        <v>451.67227706</v>
      </c>
      <c r="J81" s="20" t="n">
        <v>3.03291701</v>
      </c>
      <c r="K81" s="18" t="n">
        <v>415.99143782</v>
      </c>
      <c r="L81" s="20" t="n">
        <v>5.37682824</v>
      </c>
      <c r="M81" s="18" t="n">
        <v>388.66747204</v>
      </c>
      <c r="N81" s="20" t="n">
        <v>4.36642029</v>
      </c>
      <c r="O81" s="18" t="s">
        <v>481</v>
      </c>
      <c r="P81" s="20" t="s">
        <v>481</v>
      </c>
      <c r="Q81" s="18" t="s">
        <v>481</v>
      </c>
      <c r="R81" s="20" t="s">
        <v>481</v>
      </c>
      <c r="S81" s="18" t="s">
        <v>481</v>
      </c>
      <c r="T81" s="20" t="s">
        <v>481</v>
      </c>
      <c r="U81" s="18" t="n">
        <v>384.94121561</v>
      </c>
      <c r="V81" s="20" t="n">
        <v>14.14468443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793</v>
      </c>
    </row>
    <row customHeight="1" ht="30" r="4" spans="1:22">
      <c r="A4" s="6" t="n"/>
      <c r="B4" s="7" t="s">
        <v>462</v>
      </c>
      <c r="C4" s="7" t="s">
        <v>463</v>
      </c>
      <c r="D4" s="8" t="s">
        <v>462</v>
      </c>
      <c r="E4" s="9" t="s">
        <v>789</v>
      </c>
      <c r="F4" s="10" t="n"/>
      <c r="G4" s="9" t="s">
        <v>790</v>
      </c>
      <c r="H4" s="10" t="n"/>
      <c r="I4" s="9" t="s">
        <v>791</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472.56602558</v>
      </c>
      <c r="F7" s="20" t="n">
        <v>4.59436598</v>
      </c>
      <c r="G7" s="18" t="n">
        <v>511.60535258</v>
      </c>
      <c r="H7" s="20" t="n">
        <v>3.4166423</v>
      </c>
      <c r="I7" s="18" t="n">
        <v>532.6240979</v>
      </c>
      <c r="J7" s="20" t="n">
        <v>2.18917858</v>
      </c>
      <c r="K7" s="18" t="n">
        <v>526.04307205</v>
      </c>
      <c r="L7" s="20" t="n">
        <v>2.42775737</v>
      </c>
      <c r="M7" s="18" t="n">
        <v>455.67136221</v>
      </c>
      <c r="N7" s="20" t="n">
        <v>3.03001341</v>
      </c>
      <c r="O7" s="18" t="s">
        <v>481</v>
      </c>
      <c r="P7" s="20" t="s">
        <v>481</v>
      </c>
      <c r="Q7" s="18" t="s">
        <v>481</v>
      </c>
      <c r="R7" s="20" t="s">
        <v>481</v>
      </c>
      <c r="S7" s="18" t="s">
        <v>481</v>
      </c>
      <c r="T7" s="20" t="s">
        <v>481</v>
      </c>
      <c r="U7" s="18" t="n">
        <v>465.42514379</v>
      </c>
      <c r="V7" s="20" t="n">
        <v>7.23436312</v>
      </c>
    </row>
    <row r="8" spans="1:22">
      <c r="A8" s="15" t="s">
        <v>483</v>
      </c>
      <c r="B8" s="17" t="n">
        <v>7007</v>
      </c>
      <c r="C8" s="18">
        <f>(58.0/B8*100)</f>
        <v/>
      </c>
      <c r="D8" s="19" t="n">
        <v>6949</v>
      </c>
      <c r="E8" s="18" t="n">
        <v>482.79731972</v>
      </c>
      <c r="F8" s="20" t="n">
        <v>6.53779563</v>
      </c>
      <c r="G8" s="18" t="n">
        <v>514.33475845</v>
      </c>
      <c r="H8" s="20" t="n">
        <v>4.11383296</v>
      </c>
      <c r="I8" s="18" t="n">
        <v>519.68300621</v>
      </c>
      <c r="J8" s="20" t="n">
        <v>3.31470948</v>
      </c>
      <c r="K8" s="18" t="n">
        <v>516.39616303</v>
      </c>
      <c r="L8" s="20" t="n">
        <v>3.52012031</v>
      </c>
      <c r="M8" s="18" t="n">
        <v>425.98671044</v>
      </c>
      <c r="N8" s="20" t="n">
        <v>3.32108465</v>
      </c>
      <c r="O8" s="18" t="s">
        <v>481</v>
      </c>
      <c r="P8" s="20" t="s">
        <v>481</v>
      </c>
      <c r="Q8" s="18" t="n">
        <v>368.48347797</v>
      </c>
      <c r="R8" s="20" t="n">
        <v>14.99112476</v>
      </c>
      <c r="S8" s="18" t="s">
        <v>481</v>
      </c>
      <c r="T8" s="20" t="s">
        <v>481</v>
      </c>
      <c r="U8" s="18" t="n">
        <v>425.54156275</v>
      </c>
      <c r="V8" s="20" t="n">
        <v>7.0292696</v>
      </c>
    </row>
    <row r="9" spans="1:22">
      <c r="A9" s="15" t="s">
        <v>484</v>
      </c>
      <c r="B9" s="17" t="n">
        <v>9651</v>
      </c>
      <c r="C9" s="18">
        <f>(519.0/B9*100)</f>
        <v/>
      </c>
      <c r="D9" s="19" t="n">
        <v>9132</v>
      </c>
      <c r="E9" s="18" t="n">
        <v>469.32825914</v>
      </c>
      <c r="F9" s="20" t="n">
        <v>4.74064506</v>
      </c>
      <c r="G9" s="18" t="n">
        <v>506.70886579</v>
      </c>
      <c r="H9" s="20" t="n">
        <v>3.85235464</v>
      </c>
      <c r="I9" s="18" t="n">
        <v>527.4017957999999</v>
      </c>
      <c r="J9" s="20" t="n">
        <v>2.6404945</v>
      </c>
      <c r="K9" s="18" t="n">
        <v>529.80723402</v>
      </c>
      <c r="L9" s="20" t="n">
        <v>2.38806488</v>
      </c>
      <c r="M9" s="18" t="n">
        <v>398.3811512</v>
      </c>
      <c r="N9" s="20" t="n">
        <v>5.50423922</v>
      </c>
      <c r="O9" s="18" t="s">
        <v>481</v>
      </c>
      <c r="P9" s="20" t="s">
        <v>481</v>
      </c>
      <c r="Q9" s="18" t="n">
        <v>374.78530698</v>
      </c>
      <c r="R9" s="20" t="n">
        <v>11.62763904</v>
      </c>
      <c r="S9" s="18" t="s">
        <v>481</v>
      </c>
      <c r="T9" s="20" t="s">
        <v>481</v>
      </c>
      <c r="U9" s="18" t="n">
        <v>421.45626478</v>
      </c>
      <c r="V9" s="20" t="n">
        <v>5.34945745</v>
      </c>
    </row>
    <row r="10" spans="1:22">
      <c r="A10" s="15" t="s">
        <v>485</v>
      </c>
      <c r="B10" s="17" t="n">
        <v>20058</v>
      </c>
      <c r="C10" s="18">
        <f>(548.0/B10*100)</f>
        <v/>
      </c>
      <c r="D10" s="19" t="n">
        <v>19510</v>
      </c>
      <c r="E10" s="18" t="n">
        <v>499.00604609</v>
      </c>
      <c r="F10" s="20" t="n">
        <v>4.31010079</v>
      </c>
      <c r="G10" s="18" t="n">
        <v>518.85632252</v>
      </c>
      <c r="H10" s="20" t="n">
        <v>2.97439674</v>
      </c>
      <c r="I10" s="18" t="n">
        <v>544.98066787</v>
      </c>
      <c r="J10" s="20" t="n">
        <v>2.31425766</v>
      </c>
      <c r="K10" s="18" t="n">
        <v>547.5377197</v>
      </c>
      <c r="L10" s="20" t="n">
        <v>2.35455024</v>
      </c>
      <c r="M10" s="18" t="n">
        <v>459.4602787</v>
      </c>
      <c r="N10" s="20" t="n">
        <v>3.87365474</v>
      </c>
      <c r="O10" s="18" t="s">
        <v>481</v>
      </c>
      <c r="P10" s="20" t="s">
        <v>481</v>
      </c>
      <c r="Q10" s="18" t="s">
        <v>481</v>
      </c>
      <c r="R10" s="20" t="s">
        <v>481</v>
      </c>
      <c r="S10" s="18" t="s">
        <v>481</v>
      </c>
      <c r="T10" s="20" t="s">
        <v>481</v>
      </c>
      <c r="U10" s="18" t="n">
        <v>459.64941987</v>
      </c>
      <c r="V10" s="20" t="n">
        <v>6.70223791</v>
      </c>
    </row>
    <row r="11" spans="1:22">
      <c r="A11" s="15" t="s">
        <v>486</v>
      </c>
      <c r="B11" s="17" t="n">
        <v>7053</v>
      </c>
      <c r="C11" s="18">
        <f>(107.0/B11*100)</f>
        <v/>
      </c>
      <c r="D11" s="19" t="n">
        <v>6946</v>
      </c>
      <c r="E11" s="18" t="n">
        <v>424.90485186</v>
      </c>
      <c r="F11" s="20" t="n">
        <v>4.50733242</v>
      </c>
      <c r="G11" s="18" t="n">
        <v>451.07631329</v>
      </c>
      <c r="H11" s="20" t="n">
        <v>3.82275132</v>
      </c>
      <c r="I11" s="18" t="n">
        <v>463.78009533</v>
      </c>
      <c r="J11" s="20" t="n">
        <v>2.81010861</v>
      </c>
      <c r="K11" s="18" t="n">
        <v>456.05306351</v>
      </c>
      <c r="L11" s="20" t="n">
        <v>3.41126736</v>
      </c>
      <c r="M11" s="18" t="n">
        <v>407.71243287</v>
      </c>
      <c r="N11" s="20" t="n">
        <v>4.26530566</v>
      </c>
      <c r="O11" s="18" t="s">
        <v>481</v>
      </c>
      <c r="P11" s="20" t="s">
        <v>481</v>
      </c>
      <c r="Q11" s="18" t="s">
        <v>481</v>
      </c>
      <c r="R11" s="20" t="s">
        <v>481</v>
      </c>
      <c r="S11" s="18" t="s">
        <v>481</v>
      </c>
      <c r="T11" s="20" t="s">
        <v>481</v>
      </c>
      <c r="U11" s="18" t="n">
        <v>399.68379446</v>
      </c>
      <c r="V11" s="20" t="n">
        <v>6.52992158</v>
      </c>
    </row>
    <row r="12" spans="1:22">
      <c r="A12" s="15" t="s">
        <v>487</v>
      </c>
      <c r="B12" s="17" t="n">
        <v>6894</v>
      </c>
      <c r="C12" s="18">
        <f>(59.0/B12*100)</f>
        <v/>
      </c>
      <c r="D12" s="19" t="n">
        <v>6835</v>
      </c>
      <c r="E12" s="18" t="n">
        <v>462.10430802</v>
      </c>
      <c r="F12" s="20" t="n">
        <v>4.93183215</v>
      </c>
      <c r="G12" s="18" t="n">
        <v>503.8114192</v>
      </c>
      <c r="H12" s="20" t="n">
        <v>3.46134763</v>
      </c>
      <c r="I12" s="18" t="n">
        <v>508.15720562</v>
      </c>
      <c r="J12" s="20" t="n">
        <v>2.14201058</v>
      </c>
      <c r="K12" s="18" t="n">
        <v>507.16308468</v>
      </c>
      <c r="L12" s="20" t="n">
        <v>3.106027</v>
      </c>
      <c r="M12" s="18" t="n">
        <v>407.24394601</v>
      </c>
      <c r="N12" s="20" t="n">
        <v>6.59279851</v>
      </c>
      <c r="O12" s="18" t="s">
        <v>481</v>
      </c>
      <c r="P12" s="20" t="s">
        <v>481</v>
      </c>
      <c r="Q12" s="18" t="n">
        <v>366.6777112</v>
      </c>
      <c r="R12" s="20" t="n">
        <v>14.39052153</v>
      </c>
      <c r="S12" s="18" t="s">
        <v>481</v>
      </c>
      <c r="T12" s="20" t="s">
        <v>481</v>
      </c>
      <c r="U12" s="18" t="n">
        <v>423.38779481</v>
      </c>
      <c r="V12" s="20" t="n">
        <v>6.92225094</v>
      </c>
    </row>
    <row r="13" spans="1:22">
      <c r="A13" s="15" t="s">
        <v>488</v>
      </c>
      <c r="B13" s="17" t="n">
        <v>7161</v>
      </c>
      <c r="C13" s="18">
        <f>(138.0/B13*100)</f>
        <v/>
      </c>
      <c r="D13" s="19" t="n">
        <v>7023</v>
      </c>
      <c r="E13" s="18" t="n">
        <v>514.27750832</v>
      </c>
      <c r="F13" s="20" t="n">
        <v>5.06925408</v>
      </c>
      <c r="G13" s="18" t="n">
        <v>517.28266334</v>
      </c>
      <c r="H13" s="20" t="n">
        <v>2.62242861</v>
      </c>
      <c r="I13" s="18" t="n">
        <v>508.59461979</v>
      </c>
      <c r="J13" s="20" t="n">
        <v>2.96530341</v>
      </c>
      <c r="K13" s="18" t="n">
        <v>495.04330527</v>
      </c>
      <c r="L13" s="20" t="n">
        <v>3.74279078</v>
      </c>
      <c r="M13" s="18" t="n">
        <v>417.33961469</v>
      </c>
      <c r="N13" s="20" t="n">
        <v>10.06598471</v>
      </c>
      <c r="O13" s="18" t="s">
        <v>481</v>
      </c>
      <c r="P13" s="20" t="s">
        <v>481</v>
      </c>
      <c r="Q13" s="18" t="n">
        <v>436.36003517</v>
      </c>
      <c r="R13" s="20" t="n">
        <v>6.43426798</v>
      </c>
      <c r="S13" s="18" t="s">
        <v>481</v>
      </c>
      <c r="T13" s="20" t="s">
        <v>481</v>
      </c>
      <c r="U13" s="18" t="n">
        <v>433.91456506</v>
      </c>
      <c r="V13" s="20" t="n">
        <v>9.005942449999999</v>
      </c>
    </row>
    <row r="14" spans="1:22">
      <c r="A14" s="15" t="s">
        <v>489</v>
      </c>
      <c r="B14" s="17" t="n">
        <v>5587</v>
      </c>
      <c r="C14" s="18">
        <f>(78.0/B14*100)</f>
        <v/>
      </c>
      <c r="D14" s="19" t="n">
        <v>5509</v>
      </c>
      <c r="E14" s="18" t="n">
        <v>463.55749432</v>
      </c>
      <c r="F14" s="20" t="n">
        <v>6.71327829</v>
      </c>
      <c r="G14" s="18" t="n">
        <v>511.72004836</v>
      </c>
      <c r="H14" s="20" t="n">
        <v>4.829833</v>
      </c>
      <c r="I14" s="18" t="n">
        <v>533.2760684</v>
      </c>
      <c r="J14" s="20" t="n">
        <v>2.07006612</v>
      </c>
      <c r="K14" s="18" t="n">
        <v>558.46718542</v>
      </c>
      <c r="L14" s="20" t="n">
        <v>2.71965473</v>
      </c>
      <c r="M14" s="18" t="n">
        <v>442.2239505</v>
      </c>
      <c r="N14" s="20" t="n">
        <v>10.16789313</v>
      </c>
      <c r="O14" s="18" t="s">
        <v>481</v>
      </c>
      <c r="P14" s="20" t="s">
        <v>481</v>
      </c>
      <c r="Q14" s="18" t="s">
        <v>481</v>
      </c>
      <c r="R14" s="20" t="s">
        <v>481</v>
      </c>
      <c r="S14" s="18" t="s">
        <v>481</v>
      </c>
      <c r="T14" s="20" t="s">
        <v>481</v>
      </c>
      <c r="U14" s="18" t="n">
        <v>444.7029192</v>
      </c>
      <c r="V14" s="20" t="n">
        <v>9.59110948</v>
      </c>
    </row>
    <row r="15" spans="1:22">
      <c r="A15" s="15" t="s">
        <v>490</v>
      </c>
      <c r="B15" s="17" t="n">
        <v>5882</v>
      </c>
      <c r="C15" s="18">
        <f>(64.0/B15*100)</f>
        <v/>
      </c>
      <c r="D15" s="19" t="n">
        <v>5818</v>
      </c>
      <c r="E15" s="18" t="n">
        <v>473.64143753</v>
      </c>
      <c r="F15" s="20" t="n">
        <v>8.05111112</v>
      </c>
      <c r="G15" s="18" t="n">
        <v>503.12247551</v>
      </c>
      <c r="H15" s="20" t="n">
        <v>4.7327046</v>
      </c>
      <c r="I15" s="18" t="n">
        <v>532.4321612799999</v>
      </c>
      <c r="J15" s="20" t="n">
        <v>2.98897256</v>
      </c>
      <c r="K15" s="18" t="n">
        <v>551.75484261</v>
      </c>
      <c r="L15" s="20" t="n">
        <v>2.32681505</v>
      </c>
      <c r="M15" s="18" t="n">
        <v>442.09252147</v>
      </c>
      <c r="N15" s="20" t="n">
        <v>11.12031367</v>
      </c>
      <c r="O15" s="18" t="s">
        <v>481</v>
      </c>
      <c r="P15" s="20" t="s">
        <v>481</v>
      </c>
      <c r="Q15" s="18" t="n">
        <v>375.95013089</v>
      </c>
      <c r="R15" s="20" t="n">
        <v>17.42774697</v>
      </c>
      <c r="S15" s="18" t="s">
        <v>481</v>
      </c>
      <c r="T15" s="20" t="s">
        <v>481</v>
      </c>
      <c r="U15" s="18" t="n">
        <v>452.24171355</v>
      </c>
      <c r="V15" s="20" t="n">
        <v>8.80497272</v>
      </c>
    </row>
    <row r="16" spans="1:22">
      <c r="A16" s="15" t="s">
        <v>491</v>
      </c>
      <c r="B16" s="17" t="n">
        <v>6108</v>
      </c>
      <c r="C16" s="18">
        <f>(123.0/B16*100)</f>
        <v/>
      </c>
      <c r="D16" s="19" t="n">
        <v>5985</v>
      </c>
      <c r="E16" s="18" t="n">
        <v>501.5049725</v>
      </c>
      <c r="F16" s="20" t="n">
        <v>3.63326979</v>
      </c>
      <c r="G16" s="18" t="n">
        <v>528.5987155399999</v>
      </c>
      <c r="H16" s="20" t="n">
        <v>2.87329881</v>
      </c>
      <c r="I16" s="18" t="n">
        <v>516.7308385600001</v>
      </c>
      <c r="J16" s="20" t="n">
        <v>2.61065056</v>
      </c>
      <c r="K16" s="18" t="n">
        <v>471.53718609</v>
      </c>
      <c r="L16" s="20" t="n">
        <v>3.12675247</v>
      </c>
      <c r="M16" s="18" t="n">
        <v>387.14914799</v>
      </c>
      <c r="N16" s="20" t="n">
        <v>6.68985678</v>
      </c>
      <c r="O16" s="18" t="s">
        <v>481</v>
      </c>
      <c r="P16" s="20" t="s">
        <v>481</v>
      </c>
      <c r="Q16" s="18" t="s">
        <v>481</v>
      </c>
      <c r="R16" s="20" t="s">
        <v>481</v>
      </c>
      <c r="S16" s="18" t="s">
        <v>481</v>
      </c>
      <c r="T16" s="20" t="s">
        <v>481</v>
      </c>
      <c r="U16" s="18" t="n">
        <v>410.1805595</v>
      </c>
      <c r="V16" s="20" t="n">
        <v>6.95802643</v>
      </c>
    </row>
    <row r="17" spans="1:22">
      <c r="A17" s="15" t="s">
        <v>492</v>
      </c>
      <c r="B17" s="17" t="n">
        <v>6504</v>
      </c>
      <c r="C17" s="18">
        <f>(1262.0/B17*100)</f>
        <v/>
      </c>
      <c r="D17" s="19" t="n">
        <v>5242</v>
      </c>
      <c r="E17" s="18" t="n">
        <v>509.68019872</v>
      </c>
      <c r="F17" s="20" t="n">
        <v>7.08166533</v>
      </c>
      <c r="G17" s="18" t="n">
        <v>532.90461215</v>
      </c>
      <c r="H17" s="20" t="n">
        <v>4.43446889</v>
      </c>
      <c r="I17" s="18" t="n">
        <v>531.8796945399999</v>
      </c>
      <c r="J17" s="20" t="n">
        <v>3.28250967</v>
      </c>
      <c r="K17" s="18" t="n">
        <v>523.54021692</v>
      </c>
      <c r="L17" s="20" t="n">
        <v>3.88705175</v>
      </c>
      <c r="M17" s="18" t="n">
        <v>421.56457172</v>
      </c>
      <c r="N17" s="20" t="n">
        <v>9.08687791</v>
      </c>
      <c r="O17" s="18" t="s">
        <v>481</v>
      </c>
      <c r="P17" s="20" t="s">
        <v>481</v>
      </c>
      <c r="Q17" s="18" t="n">
        <v>360.48925247</v>
      </c>
      <c r="R17" s="20" t="n">
        <v>12.44339086</v>
      </c>
      <c r="S17" s="18" t="s">
        <v>481</v>
      </c>
      <c r="T17" s="20" t="s">
        <v>481</v>
      </c>
      <c r="U17" s="18" t="n">
        <v>460.23247009</v>
      </c>
      <c r="V17" s="20" t="n">
        <v>6.42293676</v>
      </c>
    </row>
    <row r="18" spans="1:22">
      <c r="A18" s="15" t="s">
        <v>493</v>
      </c>
      <c r="B18" s="17" t="n">
        <v>5532</v>
      </c>
      <c r="C18" s="18">
        <f>(29.0/B18*100)</f>
        <v/>
      </c>
      <c r="D18" s="19" t="n">
        <v>5503</v>
      </c>
      <c r="E18" s="18" t="n">
        <v>428.71704012</v>
      </c>
      <c r="F18" s="20" t="n">
        <v>6.24023976</v>
      </c>
      <c r="G18" s="18" t="n">
        <v>457.73326776</v>
      </c>
      <c r="H18" s="20" t="n">
        <v>5.94700167</v>
      </c>
      <c r="I18" s="18" t="n">
        <v>464.29402682</v>
      </c>
      <c r="J18" s="20" t="n">
        <v>3.98947344</v>
      </c>
      <c r="K18" s="18" t="n">
        <v>470.92014834</v>
      </c>
      <c r="L18" s="20" t="n">
        <v>3.66560057</v>
      </c>
      <c r="M18" s="18" t="n">
        <v>381.70089157</v>
      </c>
      <c r="N18" s="20" t="n">
        <v>7.56899924</v>
      </c>
      <c r="O18" s="18" t="s">
        <v>481</v>
      </c>
      <c r="P18" s="20" t="s">
        <v>481</v>
      </c>
      <c r="Q18" s="18" t="s">
        <v>481</v>
      </c>
      <c r="R18" s="20" t="s">
        <v>481</v>
      </c>
      <c r="S18" s="18" t="s">
        <v>481</v>
      </c>
      <c r="T18" s="20" t="s">
        <v>481</v>
      </c>
      <c r="U18" s="18" t="n">
        <v>379.21642189</v>
      </c>
      <c r="V18" s="20" t="n">
        <v>7.85596972</v>
      </c>
    </row>
    <row r="19" spans="1:22">
      <c r="A19" s="15" t="s">
        <v>494</v>
      </c>
      <c r="B19" s="17" t="n">
        <v>5658</v>
      </c>
      <c r="C19" s="18">
        <f>(178.0/B19*100)</f>
        <v/>
      </c>
      <c r="D19" s="19" t="n">
        <v>5480</v>
      </c>
      <c r="E19" s="18" t="n">
        <v>421.33665332</v>
      </c>
      <c r="F19" s="20" t="n">
        <v>6.63292444</v>
      </c>
      <c r="G19" s="18" t="n">
        <v>471.66414581</v>
      </c>
      <c r="H19" s="20" t="n">
        <v>5.80704495</v>
      </c>
      <c r="I19" s="18" t="n">
        <v>490.1722989</v>
      </c>
      <c r="J19" s="20" t="n">
        <v>3.2271196</v>
      </c>
      <c r="K19" s="18" t="n">
        <v>489.93943301</v>
      </c>
      <c r="L19" s="20" t="n">
        <v>3.55309689</v>
      </c>
      <c r="M19" s="18" t="n">
        <v>464.53907426</v>
      </c>
      <c r="N19" s="20" t="n">
        <v>8.377987660000001</v>
      </c>
      <c r="O19" s="18" t="s">
        <v>481</v>
      </c>
      <c r="P19" s="20" t="s">
        <v>481</v>
      </c>
      <c r="Q19" s="18" t="s">
        <v>481</v>
      </c>
      <c r="R19" s="20" t="s">
        <v>481</v>
      </c>
      <c r="S19" s="18" t="s">
        <v>481</v>
      </c>
      <c r="T19" s="20" t="s">
        <v>481</v>
      </c>
      <c r="U19" s="18" t="n">
        <v>404.34307515</v>
      </c>
      <c r="V19" s="20" t="n">
        <v>8.633279529999999</v>
      </c>
    </row>
    <row r="20" spans="1:22">
      <c r="A20" s="15" t="s">
        <v>495</v>
      </c>
      <c r="B20" s="17" t="n">
        <v>3371</v>
      </c>
      <c r="C20" s="18">
        <f>(75.0/B20*100)</f>
        <v/>
      </c>
      <c r="D20" s="19" t="n">
        <v>3296</v>
      </c>
      <c r="E20" s="18" t="n">
        <v>459.89369875</v>
      </c>
      <c r="F20" s="20" t="n">
        <v>5.29258225</v>
      </c>
      <c r="G20" s="18" t="n">
        <v>489.34012499</v>
      </c>
      <c r="H20" s="20" t="n">
        <v>4.03609235</v>
      </c>
      <c r="I20" s="18" t="n">
        <v>484.57538106</v>
      </c>
      <c r="J20" s="20" t="n">
        <v>2.52681376</v>
      </c>
      <c r="K20" s="18" t="n">
        <v>471.92094569</v>
      </c>
      <c r="L20" s="20" t="n">
        <v>3.53072691</v>
      </c>
      <c r="M20" s="18" t="n">
        <v>408.58539143</v>
      </c>
      <c r="N20" s="20" t="n">
        <v>5.78928272</v>
      </c>
      <c r="O20" s="18" t="s">
        <v>481</v>
      </c>
      <c r="P20" s="20" t="s">
        <v>481</v>
      </c>
      <c r="Q20" s="18" t="s">
        <v>481</v>
      </c>
      <c r="R20" s="20" t="s">
        <v>481</v>
      </c>
      <c r="S20" s="18" t="s">
        <v>481</v>
      </c>
      <c r="T20" s="20" t="s">
        <v>481</v>
      </c>
      <c r="U20" s="18" t="n">
        <v>424.12394273</v>
      </c>
      <c r="V20" s="20" t="n">
        <v>13.66334415</v>
      </c>
    </row>
    <row r="21" spans="1:22">
      <c r="A21" s="15" t="s">
        <v>496</v>
      </c>
      <c r="B21" s="17" t="n">
        <v>5741</v>
      </c>
      <c r="C21" s="18">
        <f>(47.0/B21*100)</f>
        <v/>
      </c>
      <c r="D21" s="19" t="n">
        <v>5694</v>
      </c>
      <c r="E21" s="18" t="n">
        <v>477.62345529</v>
      </c>
      <c r="F21" s="20" t="n">
        <v>5.57726261</v>
      </c>
      <c r="G21" s="18" t="n">
        <v>504.39084805</v>
      </c>
      <c r="H21" s="20" t="n">
        <v>4.52057522</v>
      </c>
      <c r="I21" s="18" t="n">
        <v>514.02329451</v>
      </c>
      <c r="J21" s="20" t="n">
        <v>2.65451498</v>
      </c>
      <c r="K21" s="18" t="n">
        <v>515.45107044</v>
      </c>
      <c r="L21" s="20" t="n">
        <v>2.77417854</v>
      </c>
      <c r="M21" s="18" t="n">
        <v>437.82772767</v>
      </c>
      <c r="N21" s="20" t="n">
        <v>5.1450969</v>
      </c>
      <c r="O21" s="18" t="s">
        <v>481</v>
      </c>
      <c r="P21" s="20" t="s">
        <v>481</v>
      </c>
      <c r="Q21" s="18" t="s">
        <v>481</v>
      </c>
      <c r="R21" s="20" t="s">
        <v>481</v>
      </c>
      <c r="S21" s="18" t="s">
        <v>481</v>
      </c>
      <c r="T21" s="20" t="s">
        <v>481</v>
      </c>
      <c r="U21" s="18" t="n">
        <v>452.9404853</v>
      </c>
      <c r="V21" s="20" t="n">
        <v>10.62135639</v>
      </c>
    </row>
    <row r="22" spans="1:22">
      <c r="A22" s="15" t="s">
        <v>497</v>
      </c>
      <c r="B22" s="17" t="n">
        <v>6598</v>
      </c>
      <c r="C22" s="18">
        <f>(36.0/B22*100)</f>
        <v/>
      </c>
      <c r="D22" s="19" t="n">
        <v>6562</v>
      </c>
      <c r="E22" s="18" t="n">
        <v>460.6740933</v>
      </c>
      <c r="F22" s="20" t="n">
        <v>5.16899741</v>
      </c>
      <c r="G22" s="18" t="n">
        <v>486.61720318</v>
      </c>
      <c r="H22" s="20" t="n">
        <v>4.38641638</v>
      </c>
      <c r="I22" s="18" t="n">
        <v>484.18906876</v>
      </c>
      <c r="J22" s="20" t="n">
        <v>3.73420601</v>
      </c>
      <c r="K22" s="18" t="n">
        <v>469.62449573</v>
      </c>
      <c r="L22" s="20" t="n">
        <v>6.25449163</v>
      </c>
      <c r="M22" s="18" t="n">
        <v>409.9809268</v>
      </c>
      <c r="N22" s="20" t="n">
        <v>11.17521775</v>
      </c>
      <c r="O22" s="18" t="s">
        <v>481</v>
      </c>
      <c r="P22" s="20" t="s">
        <v>481</v>
      </c>
      <c r="Q22" s="18" t="s">
        <v>481</v>
      </c>
      <c r="R22" s="20" t="s">
        <v>481</v>
      </c>
      <c r="S22" s="18" t="n">
        <v>387.7161</v>
      </c>
      <c r="T22" s="20" t="n">
        <v>32.69122492</v>
      </c>
      <c r="U22" s="18" t="n">
        <v>379.2280301</v>
      </c>
      <c r="V22" s="20" t="n">
        <v>9.001944569999999</v>
      </c>
    </row>
    <row r="23" spans="1:22">
      <c r="A23" s="15" t="s">
        <v>498</v>
      </c>
      <c r="B23" s="17" t="n">
        <v>11583</v>
      </c>
      <c r="C23" s="18">
        <f>(235.0/B23*100)</f>
        <v/>
      </c>
      <c r="D23" s="19" t="n">
        <v>11348</v>
      </c>
      <c r="E23" s="18" t="n">
        <v>460.78867484</v>
      </c>
      <c r="F23" s="20" t="n">
        <v>5.97063105</v>
      </c>
      <c r="G23" s="18" t="n">
        <v>492.97680341</v>
      </c>
      <c r="H23" s="20" t="n">
        <v>3.96834529</v>
      </c>
      <c r="I23" s="18" t="n">
        <v>491.12302991</v>
      </c>
      <c r="J23" s="20" t="n">
        <v>2.69967032</v>
      </c>
      <c r="K23" s="18" t="n">
        <v>483.26365184</v>
      </c>
      <c r="L23" s="20" t="n">
        <v>3.68762617</v>
      </c>
      <c r="M23" s="18" t="n">
        <v>437.87034305</v>
      </c>
      <c r="N23" s="20" t="n">
        <v>5.22144945</v>
      </c>
      <c r="O23" s="18" t="s">
        <v>481</v>
      </c>
      <c r="P23" s="20" t="s">
        <v>481</v>
      </c>
      <c r="Q23" s="18" t="s">
        <v>481</v>
      </c>
      <c r="R23" s="20" t="s">
        <v>481</v>
      </c>
      <c r="S23" s="18" t="s">
        <v>481</v>
      </c>
      <c r="T23" s="20" t="s">
        <v>481</v>
      </c>
      <c r="U23" s="18" t="n">
        <v>422.20135634</v>
      </c>
      <c r="V23" s="20" t="n">
        <v>8.16148085</v>
      </c>
    </row>
    <row r="24" spans="1:22">
      <c r="A24" s="15" t="s">
        <v>499</v>
      </c>
      <c r="B24" s="17" t="n">
        <v>6647</v>
      </c>
      <c r="C24" s="18">
        <f>(7.0/B24*100)</f>
        <v/>
      </c>
      <c r="D24" s="19" t="n">
        <v>6640</v>
      </c>
      <c r="E24" s="18" t="n">
        <v>502.79125761</v>
      </c>
      <c r="F24" s="20" t="n">
        <v>8.501876080000001</v>
      </c>
      <c r="G24" s="18" t="n">
        <v>516.73501053</v>
      </c>
      <c r="H24" s="20" t="n">
        <v>6.80149468</v>
      </c>
      <c r="I24" s="18" t="n">
        <v>538.91866601</v>
      </c>
      <c r="J24" s="20" t="n">
        <v>4.14893043</v>
      </c>
      <c r="K24" s="18" t="n">
        <v>548.1361610599999</v>
      </c>
      <c r="L24" s="20" t="n">
        <v>2.92624705</v>
      </c>
      <c r="M24" s="18" t="n">
        <v>486.12605385</v>
      </c>
      <c r="N24" s="20" t="n">
        <v>15.32000093</v>
      </c>
      <c r="O24" s="18" t="s">
        <v>481</v>
      </c>
      <c r="P24" s="20" t="s">
        <v>481</v>
      </c>
      <c r="Q24" s="18" t="s">
        <v>481</v>
      </c>
      <c r="R24" s="20" t="s">
        <v>481</v>
      </c>
      <c r="S24" s="18" t="s">
        <v>481</v>
      </c>
      <c r="T24" s="20" t="s">
        <v>481</v>
      </c>
      <c r="U24" s="18" t="n">
        <v>476.33295432</v>
      </c>
      <c r="V24" s="20" t="n">
        <v>11.51219663</v>
      </c>
    </row>
    <row r="25" spans="1:22">
      <c r="A25" s="15" t="s">
        <v>500</v>
      </c>
      <c r="B25" s="17" t="n">
        <v>5581</v>
      </c>
      <c r="C25" s="18">
        <f>(25.0/B25*100)</f>
        <v/>
      </c>
      <c r="D25" s="19" t="n">
        <v>5556</v>
      </c>
      <c r="E25" s="18" t="n">
        <v>480.01943152</v>
      </c>
      <c r="F25" s="20" t="n">
        <v>9.964381940000001</v>
      </c>
      <c r="G25" s="18" t="n">
        <v>480.1022507</v>
      </c>
      <c r="H25" s="20" t="n">
        <v>7.46018189</v>
      </c>
      <c r="I25" s="18" t="n">
        <v>518.4394202</v>
      </c>
      <c r="J25" s="20" t="n">
        <v>4.0338636</v>
      </c>
      <c r="K25" s="18" t="n">
        <v>534.94699031</v>
      </c>
      <c r="L25" s="20" t="n">
        <v>3.10760772</v>
      </c>
      <c r="M25" s="18" t="n">
        <v>429.87203302</v>
      </c>
      <c r="N25" s="20" t="n">
        <v>5.01052425</v>
      </c>
      <c r="O25" s="18" t="s">
        <v>481</v>
      </c>
      <c r="P25" s="20" t="s">
        <v>481</v>
      </c>
      <c r="Q25" s="18" t="s">
        <v>481</v>
      </c>
      <c r="R25" s="20" t="s">
        <v>481</v>
      </c>
      <c r="S25" s="18" t="s">
        <v>481</v>
      </c>
      <c r="T25" s="20" t="s">
        <v>481</v>
      </c>
      <c r="U25" s="18" t="n">
        <v>480.07368902</v>
      </c>
      <c r="V25" s="20" t="n">
        <v>15.59271342</v>
      </c>
    </row>
    <row r="26" spans="1:22">
      <c r="A26" s="15" t="s">
        <v>501</v>
      </c>
      <c r="B26" s="17" t="n">
        <v>4869</v>
      </c>
      <c r="C26" s="18">
        <f>(53.0/B26*100)</f>
        <v/>
      </c>
      <c r="D26" s="19" t="n">
        <v>4816</v>
      </c>
      <c r="E26" s="18" t="n">
        <v>456.36004259</v>
      </c>
      <c r="F26" s="20" t="n">
        <v>5.28838173</v>
      </c>
      <c r="G26" s="18" t="n">
        <v>484.70991736</v>
      </c>
      <c r="H26" s="20" t="n">
        <v>3.60247814</v>
      </c>
      <c r="I26" s="18" t="n">
        <v>496.65826237</v>
      </c>
      <c r="J26" s="20" t="n">
        <v>1.91782273</v>
      </c>
      <c r="K26" s="18" t="n">
        <v>508.73878907</v>
      </c>
      <c r="L26" s="20" t="n">
        <v>3.44760666</v>
      </c>
      <c r="M26" s="18" t="n">
        <v>453.17995147</v>
      </c>
      <c r="N26" s="20" t="n">
        <v>6.03698686</v>
      </c>
      <c r="O26" s="18" t="s">
        <v>481</v>
      </c>
      <c r="P26" s="20" t="s">
        <v>481</v>
      </c>
      <c r="Q26" s="18" t="s">
        <v>481</v>
      </c>
      <c r="R26" s="20" t="s">
        <v>481</v>
      </c>
      <c r="S26" s="18" t="s">
        <v>481</v>
      </c>
      <c r="T26" s="20" t="s">
        <v>481</v>
      </c>
      <c r="U26" s="18" t="n">
        <v>435.72965383</v>
      </c>
      <c r="V26" s="20" t="n">
        <v>9.580014670000001</v>
      </c>
    </row>
    <row r="27" spans="1:22">
      <c r="A27" s="15" t="s">
        <v>502</v>
      </c>
      <c r="B27" s="17" t="n">
        <v>5299</v>
      </c>
      <c r="C27" s="18">
        <f>(55.0/B27*100)</f>
        <v/>
      </c>
      <c r="D27" s="19" t="n">
        <v>5244</v>
      </c>
      <c r="E27" s="18" t="n">
        <v>469.06375357</v>
      </c>
      <c r="F27" s="20" t="n">
        <v>4.24100323</v>
      </c>
      <c r="G27" s="18" t="n">
        <v>495.59560699</v>
      </c>
      <c r="H27" s="20" t="n">
        <v>2.99885797</v>
      </c>
      <c r="I27" s="18" t="n">
        <v>500.79933649</v>
      </c>
      <c r="J27" s="20" t="n">
        <v>2.41997573</v>
      </c>
      <c r="K27" s="18" t="n">
        <v>497.59117184</v>
      </c>
      <c r="L27" s="20" t="n">
        <v>3.15966402</v>
      </c>
      <c r="M27" s="18" t="n">
        <v>418.40895501</v>
      </c>
      <c r="N27" s="20" t="n">
        <v>3.29090457</v>
      </c>
      <c r="O27" s="18" t="s">
        <v>481</v>
      </c>
      <c r="P27" s="20" t="s">
        <v>481</v>
      </c>
      <c r="Q27" s="18" t="s">
        <v>481</v>
      </c>
      <c r="R27" s="20" t="s">
        <v>481</v>
      </c>
      <c r="S27" s="18" t="s">
        <v>481</v>
      </c>
      <c r="T27" s="20" t="s">
        <v>481</v>
      </c>
      <c r="U27" s="18" t="n">
        <v>405.58461855</v>
      </c>
      <c r="V27" s="20" t="n">
        <v>6.63298109</v>
      </c>
    </row>
    <row r="28" spans="1:22">
      <c r="A28" s="15" t="s">
        <v>503</v>
      </c>
      <c r="B28" s="17" t="n">
        <v>7568</v>
      </c>
      <c r="C28" s="18">
        <f>(196.0/B28*100)</f>
        <v/>
      </c>
      <c r="D28" s="19" t="n">
        <v>7372</v>
      </c>
      <c r="E28" s="18" t="n">
        <v>398.06802881</v>
      </c>
      <c r="F28" s="20" t="n">
        <v>3.5726644</v>
      </c>
      <c r="G28" s="18" t="n">
        <v>422.35758726</v>
      </c>
      <c r="H28" s="20" t="n">
        <v>3.36680141</v>
      </c>
      <c r="I28" s="18" t="n">
        <v>421.63508608</v>
      </c>
      <c r="J28" s="20" t="n">
        <v>2.41902367</v>
      </c>
      <c r="K28" s="18" t="n">
        <v>421.04828526</v>
      </c>
      <c r="L28" s="20" t="n">
        <v>3.2202815</v>
      </c>
      <c r="M28" s="18" t="n">
        <v>420.93356818</v>
      </c>
      <c r="N28" s="20" t="n">
        <v>11.19336795</v>
      </c>
      <c r="O28" s="18" t="s">
        <v>481</v>
      </c>
      <c r="P28" s="20" t="s">
        <v>481</v>
      </c>
      <c r="Q28" s="18" t="s">
        <v>481</v>
      </c>
      <c r="R28" s="20" t="s">
        <v>481</v>
      </c>
      <c r="S28" s="18" t="s">
        <v>481</v>
      </c>
      <c r="T28" s="20" t="s">
        <v>481</v>
      </c>
      <c r="U28" s="18" t="n">
        <v>378.66908788</v>
      </c>
      <c r="V28" s="20" t="n">
        <v>6.37879883</v>
      </c>
    </row>
    <row r="29" spans="1:22">
      <c r="A29" s="15" t="s">
        <v>504</v>
      </c>
      <c r="B29" s="17" t="n">
        <v>5385</v>
      </c>
      <c r="C29" s="18">
        <f>(30.0/B29*100)</f>
        <v/>
      </c>
      <c r="D29" s="19" t="n">
        <v>5355</v>
      </c>
      <c r="E29" s="18" t="n">
        <v>452.94586703</v>
      </c>
      <c r="F29" s="20" t="n">
        <v>8.99750654</v>
      </c>
      <c r="G29" s="18" t="n">
        <v>509.21834367</v>
      </c>
      <c r="H29" s="20" t="n">
        <v>5.39990294</v>
      </c>
      <c r="I29" s="18" t="n">
        <v>526.14253732</v>
      </c>
      <c r="J29" s="20" t="n">
        <v>3.22362153</v>
      </c>
      <c r="K29" s="18" t="n">
        <v>523.60742338</v>
      </c>
      <c r="L29" s="20" t="n">
        <v>3.1503188</v>
      </c>
      <c r="M29" s="18" t="n">
        <v>493.84777481</v>
      </c>
      <c r="N29" s="20" t="n">
        <v>4.79600299</v>
      </c>
      <c r="O29" s="18" t="s">
        <v>481</v>
      </c>
      <c r="P29" s="20" t="s">
        <v>481</v>
      </c>
      <c r="Q29" s="18" t="n">
        <v>358.28551468</v>
      </c>
      <c r="R29" s="20" t="n">
        <v>8.567023300000001</v>
      </c>
      <c r="S29" s="18" t="s">
        <v>481</v>
      </c>
      <c r="T29" s="20" t="s">
        <v>481</v>
      </c>
      <c r="U29" s="18" t="n">
        <v>442.30627452</v>
      </c>
      <c r="V29" s="20" t="n">
        <v>9.06748384</v>
      </c>
    </row>
    <row r="30" spans="1:22">
      <c r="A30" s="15" t="s">
        <v>505</v>
      </c>
      <c r="B30" s="17" t="n">
        <v>4520</v>
      </c>
      <c r="C30" s="18">
        <f>(148.0/B30*100)</f>
        <v/>
      </c>
      <c r="D30" s="19" t="n">
        <v>4372</v>
      </c>
      <c r="E30" s="18" t="n">
        <v>481.62527283</v>
      </c>
      <c r="F30" s="20" t="n">
        <v>6.44409081</v>
      </c>
      <c r="G30" s="18" t="n">
        <v>511.91971688</v>
      </c>
      <c r="H30" s="20" t="n">
        <v>3.3243977</v>
      </c>
      <c r="I30" s="18" t="n">
        <v>529.08686631</v>
      </c>
      <c r="J30" s="20" t="n">
        <v>3.3898211</v>
      </c>
      <c r="K30" s="18" t="n">
        <v>551.72301808</v>
      </c>
      <c r="L30" s="20" t="n">
        <v>2.97234458</v>
      </c>
      <c r="M30" s="18" t="n">
        <v>420.79775038</v>
      </c>
      <c r="N30" s="20" t="n">
        <v>5.72172312</v>
      </c>
      <c r="O30" s="18" t="s">
        <v>481</v>
      </c>
      <c r="P30" s="20" t="s">
        <v>481</v>
      </c>
      <c r="Q30" s="18" t="s">
        <v>481</v>
      </c>
      <c r="R30" s="20" t="s">
        <v>481</v>
      </c>
      <c r="S30" s="18" t="s">
        <v>481</v>
      </c>
      <c r="T30" s="20" t="s">
        <v>481</v>
      </c>
      <c r="U30" s="18" t="n">
        <v>438.76178629</v>
      </c>
      <c r="V30" s="20" t="n">
        <v>9.10882634</v>
      </c>
    </row>
    <row r="31" spans="1:22">
      <c r="A31" s="15" t="s">
        <v>506</v>
      </c>
      <c r="B31" s="17" t="n">
        <v>5456</v>
      </c>
      <c r="C31" s="18">
        <f>(135.0/B31*100)</f>
        <v/>
      </c>
      <c r="D31" s="19" t="n">
        <v>5321</v>
      </c>
      <c r="E31" s="18" t="n">
        <v>472.6105709</v>
      </c>
      <c r="F31" s="20" t="n">
        <v>6.75268746</v>
      </c>
      <c r="G31" s="18" t="n">
        <v>503.57032108</v>
      </c>
      <c r="H31" s="20" t="n">
        <v>3.22030057</v>
      </c>
      <c r="I31" s="18" t="n">
        <v>506.10096091</v>
      </c>
      <c r="J31" s="20" t="n">
        <v>2.55041233</v>
      </c>
      <c r="K31" s="18" t="n">
        <v>509.51831604</v>
      </c>
      <c r="L31" s="20" t="n">
        <v>3.87518715</v>
      </c>
      <c r="M31" s="18" t="s">
        <v>481</v>
      </c>
      <c r="N31" s="20" t="s">
        <v>481</v>
      </c>
      <c r="O31" s="18" t="s">
        <v>481</v>
      </c>
      <c r="P31" s="20" t="s">
        <v>481</v>
      </c>
      <c r="Q31" s="18" t="s">
        <v>481</v>
      </c>
      <c r="R31" s="20" t="s">
        <v>481</v>
      </c>
      <c r="S31" s="18" t="s">
        <v>481</v>
      </c>
      <c r="T31" s="20" t="s">
        <v>481</v>
      </c>
      <c r="U31" s="18" t="n">
        <v>410.94356018</v>
      </c>
      <c r="V31" s="20" t="n">
        <v>6.52599775</v>
      </c>
    </row>
    <row r="32" spans="1:22">
      <c r="A32" s="15" t="s">
        <v>507</v>
      </c>
      <c r="B32" s="17" t="n">
        <v>4478</v>
      </c>
      <c r="C32" s="18">
        <f>(6.0/B32*100)</f>
        <v/>
      </c>
      <c r="D32" s="19" t="n">
        <v>4472</v>
      </c>
      <c r="E32" s="18" t="n">
        <v>465.73319007</v>
      </c>
      <c r="F32" s="20" t="n">
        <v>5.57517919</v>
      </c>
      <c r="G32" s="18" t="n">
        <v>497.15286853</v>
      </c>
      <c r="H32" s="20" t="n">
        <v>3.86541289</v>
      </c>
      <c r="I32" s="18" t="n">
        <v>511.15673837</v>
      </c>
      <c r="J32" s="20" t="n">
        <v>2.96944316</v>
      </c>
      <c r="K32" s="18" t="n">
        <v>515.54595985</v>
      </c>
      <c r="L32" s="20" t="n">
        <v>3.96678338</v>
      </c>
      <c r="M32" s="18" t="n">
        <v>412.90383158</v>
      </c>
      <c r="N32" s="20" t="n">
        <v>11.66737955</v>
      </c>
      <c r="O32" s="18" t="s">
        <v>481</v>
      </c>
      <c r="P32" s="20" t="s">
        <v>481</v>
      </c>
      <c r="Q32" s="18" t="s">
        <v>481</v>
      </c>
      <c r="R32" s="20" t="s">
        <v>481</v>
      </c>
      <c r="S32" s="18" t="s">
        <v>481</v>
      </c>
      <c r="T32" s="20" t="s">
        <v>481</v>
      </c>
      <c r="U32" s="18" t="n">
        <v>454.83631681</v>
      </c>
      <c r="V32" s="20" t="n">
        <v>10.82098021</v>
      </c>
    </row>
    <row r="33" spans="1:22">
      <c r="A33" s="15" t="s">
        <v>508</v>
      </c>
      <c r="B33" s="17" t="n">
        <v>7325</v>
      </c>
      <c r="C33" s="18">
        <f>(78.0/B33*100)</f>
        <v/>
      </c>
      <c r="D33" s="19" t="n">
        <v>7247</v>
      </c>
      <c r="E33" s="18" t="n">
        <v>485.62450858</v>
      </c>
      <c r="F33" s="20" t="n">
        <v>5.17968359</v>
      </c>
      <c r="G33" s="18" t="n">
        <v>509.4739565</v>
      </c>
      <c r="H33" s="20" t="n">
        <v>3.71413409</v>
      </c>
      <c r="I33" s="18" t="n">
        <v>512.70609615</v>
      </c>
      <c r="J33" s="20" t="n">
        <v>4.22444921</v>
      </c>
      <c r="K33" s="18" t="n">
        <v>508.7589136</v>
      </c>
      <c r="L33" s="20" t="n">
        <v>4.46197883</v>
      </c>
      <c r="M33" s="18" t="n">
        <v>493.26536346</v>
      </c>
      <c r="N33" s="20" t="n">
        <v>2.74241819</v>
      </c>
      <c r="O33" s="18" t="s">
        <v>481</v>
      </c>
      <c r="P33" s="20" t="s">
        <v>481</v>
      </c>
      <c r="Q33" s="18" t="s">
        <v>481</v>
      </c>
      <c r="R33" s="20" t="s">
        <v>481</v>
      </c>
      <c r="S33" s="18" t="s">
        <v>481</v>
      </c>
      <c r="T33" s="20" t="s">
        <v>481</v>
      </c>
      <c r="U33" s="18" t="n">
        <v>455.93560637</v>
      </c>
      <c r="V33" s="20" t="n">
        <v>9.981225719999999</v>
      </c>
    </row>
    <row r="34" spans="1:22">
      <c r="A34" s="15" t="s">
        <v>509</v>
      </c>
      <c r="B34" s="17" t="n">
        <v>6350</v>
      </c>
      <c r="C34" s="18">
        <f>(67.0/B34*100)</f>
        <v/>
      </c>
      <c r="D34" s="19" t="n">
        <v>6283</v>
      </c>
      <c r="E34" s="18" t="n">
        <v>408.19477564</v>
      </c>
      <c r="F34" s="20" t="n">
        <v>7.20508865</v>
      </c>
      <c r="G34" s="18" t="n">
        <v>457.69451927</v>
      </c>
      <c r="H34" s="20" t="n">
        <v>4.46648009</v>
      </c>
      <c r="I34" s="18" t="n">
        <v>487.07969737</v>
      </c>
      <c r="J34" s="20" t="n">
        <v>3.05078703</v>
      </c>
      <c r="K34" s="18" t="n">
        <v>476.17109617</v>
      </c>
      <c r="L34" s="20" t="n">
        <v>2.94970274</v>
      </c>
      <c r="M34" s="18" t="n">
        <v>414.13782789</v>
      </c>
      <c r="N34" s="20" t="n">
        <v>11.41550076</v>
      </c>
      <c r="O34" s="18" t="s">
        <v>481</v>
      </c>
      <c r="P34" s="20" t="s">
        <v>481</v>
      </c>
      <c r="Q34" s="18" t="n">
        <v>306.56969545</v>
      </c>
      <c r="R34" s="20" t="n">
        <v>10.27624616</v>
      </c>
      <c r="S34" s="18" t="s">
        <v>481</v>
      </c>
      <c r="T34" s="20" t="s">
        <v>481</v>
      </c>
      <c r="U34" s="18" t="n">
        <v>384.80021287</v>
      </c>
      <c r="V34" s="20" t="n">
        <v>7.47761546</v>
      </c>
    </row>
    <row r="35" spans="1:22">
      <c r="A35" s="15" t="s">
        <v>510</v>
      </c>
      <c r="B35" s="17" t="n">
        <v>6406</v>
      </c>
      <c r="C35" s="18">
        <f>(50.0/B35*100)</f>
        <v/>
      </c>
      <c r="D35" s="19" t="n">
        <v>6356</v>
      </c>
      <c r="E35" s="18" t="n">
        <v>485.22666583</v>
      </c>
      <c r="F35" s="20" t="n">
        <v>7.16351998</v>
      </c>
      <c r="G35" s="18" t="n">
        <v>520.09430694</v>
      </c>
      <c r="H35" s="20" t="n">
        <v>4.92424921</v>
      </c>
      <c r="I35" s="18" t="n">
        <v>517.21371685</v>
      </c>
      <c r="J35" s="20" t="n">
        <v>3.59967973</v>
      </c>
      <c r="K35" s="18" t="n">
        <v>499.97666965</v>
      </c>
      <c r="L35" s="20" t="n">
        <v>5.40114888</v>
      </c>
      <c r="M35" s="18" t="n">
        <v>517.72546076</v>
      </c>
      <c r="N35" s="20" t="n">
        <v>1.68854854</v>
      </c>
      <c r="O35" s="18" t="s">
        <v>481</v>
      </c>
      <c r="P35" s="20" t="s">
        <v>481</v>
      </c>
      <c r="Q35" s="18" t="n">
        <v>374.85244494</v>
      </c>
      <c r="R35" s="20" t="n">
        <v>5.84040672</v>
      </c>
      <c r="S35" s="18" t="s">
        <v>481</v>
      </c>
      <c r="T35" s="20" t="s">
        <v>481</v>
      </c>
      <c r="U35" s="18" t="n">
        <v>451.69144318</v>
      </c>
      <c r="V35" s="20" t="n">
        <v>18.3453329</v>
      </c>
    </row>
    <row r="36" spans="1:22">
      <c r="A36" s="15" t="s">
        <v>511</v>
      </c>
      <c r="B36" s="17" t="n">
        <v>6736</v>
      </c>
      <c r="C36" s="18">
        <f>(42.0/B36*100)</f>
        <v/>
      </c>
      <c r="D36" s="19" t="n">
        <v>6694</v>
      </c>
      <c r="E36" s="18" t="n">
        <v>466.26205699</v>
      </c>
      <c r="F36" s="20" t="n">
        <v>6.12828077</v>
      </c>
      <c r="G36" s="18" t="n">
        <v>498.64800542</v>
      </c>
      <c r="H36" s="20" t="n">
        <v>4.45059693</v>
      </c>
      <c r="I36" s="18" t="n">
        <v>502.45061739</v>
      </c>
      <c r="J36" s="20" t="n">
        <v>2.82074873</v>
      </c>
      <c r="K36" s="18" t="n">
        <v>501.8631945</v>
      </c>
      <c r="L36" s="20" t="n">
        <v>2.91698896</v>
      </c>
      <c r="M36" s="18" t="n">
        <v>471.48512785</v>
      </c>
      <c r="N36" s="20" t="n">
        <v>3.1941669</v>
      </c>
      <c r="O36" s="18" t="s">
        <v>481</v>
      </c>
      <c r="P36" s="20" t="s">
        <v>481</v>
      </c>
      <c r="Q36" s="18" t="s">
        <v>481</v>
      </c>
      <c r="R36" s="20" t="s">
        <v>481</v>
      </c>
      <c r="S36" s="18" t="s">
        <v>481</v>
      </c>
      <c r="T36" s="20" t="s">
        <v>481</v>
      </c>
      <c r="U36" s="18" t="n">
        <v>441.01839417</v>
      </c>
      <c r="V36" s="20" t="n">
        <v>7.51393088</v>
      </c>
    </row>
    <row r="37" spans="1:22">
      <c r="A37" s="15" t="s">
        <v>512</v>
      </c>
      <c r="B37" s="17" t="n">
        <v>5458</v>
      </c>
      <c r="C37" s="18">
        <f>(88.0/B37*100)</f>
        <v/>
      </c>
      <c r="D37" s="19" t="n">
        <v>5370</v>
      </c>
      <c r="E37" s="18" t="n">
        <v>497.18826313</v>
      </c>
      <c r="F37" s="20" t="n">
        <v>5.75465015</v>
      </c>
      <c r="G37" s="18" t="n">
        <v>513.0949431499999</v>
      </c>
      <c r="H37" s="20" t="n">
        <v>4.01618454</v>
      </c>
      <c r="I37" s="18" t="n">
        <v>501.12448835</v>
      </c>
      <c r="J37" s="20" t="n">
        <v>3.28488181</v>
      </c>
      <c r="K37" s="18" t="n">
        <v>489.7219964</v>
      </c>
      <c r="L37" s="20" t="n">
        <v>6.1851017</v>
      </c>
      <c r="M37" s="18" t="n">
        <v>390.41637664</v>
      </c>
      <c r="N37" s="20" t="n">
        <v>7.93034407</v>
      </c>
      <c r="O37" s="18" t="s">
        <v>481</v>
      </c>
      <c r="P37" s="20" t="s">
        <v>481</v>
      </c>
      <c r="Q37" s="18" t="s">
        <v>481</v>
      </c>
      <c r="R37" s="20" t="s">
        <v>481</v>
      </c>
      <c r="S37" s="18" t="s">
        <v>481</v>
      </c>
      <c r="T37" s="20" t="s">
        <v>481</v>
      </c>
      <c r="U37" s="18" t="n">
        <v>398.65860554</v>
      </c>
      <c r="V37" s="20" t="n">
        <v>8.646431270000001</v>
      </c>
    </row>
    <row r="38" spans="1:22">
      <c r="A38" s="15" t="s">
        <v>513</v>
      </c>
      <c r="B38" s="17" t="n">
        <v>5860</v>
      </c>
      <c r="C38" s="18">
        <f>(20.0/B38*100)</f>
        <v/>
      </c>
      <c r="D38" s="19" t="n">
        <v>5840</v>
      </c>
      <c r="E38" s="18" t="n">
        <v>483.94118326</v>
      </c>
      <c r="F38" s="20" t="n">
        <v>5.48251084</v>
      </c>
      <c r="G38" s="18" t="n">
        <v>513.4553433999999</v>
      </c>
      <c r="H38" s="20" t="n">
        <v>4.72749243</v>
      </c>
      <c r="I38" s="18" t="n">
        <v>520.68205176</v>
      </c>
      <c r="J38" s="20" t="n">
        <v>3.41785904</v>
      </c>
      <c r="K38" s="18" t="n">
        <v>519.5370421</v>
      </c>
      <c r="L38" s="20" t="n">
        <v>4.48355517</v>
      </c>
      <c r="M38" s="18" t="n">
        <v>464.66093895</v>
      </c>
      <c r="N38" s="20" t="n">
        <v>6.12978698</v>
      </c>
      <c r="O38" s="18" t="s">
        <v>481</v>
      </c>
      <c r="P38" s="20" t="s">
        <v>481</v>
      </c>
      <c r="Q38" s="18" t="s">
        <v>481</v>
      </c>
      <c r="R38" s="20" t="s">
        <v>481</v>
      </c>
      <c r="S38" s="18" t="s">
        <v>481</v>
      </c>
      <c r="T38" s="20" t="s">
        <v>481</v>
      </c>
      <c r="U38" s="18" t="n">
        <v>439.0443618</v>
      </c>
      <c r="V38" s="20" t="n">
        <v>8.197054339999999</v>
      </c>
    </row>
    <row r="39" spans="1:22">
      <c r="A39" s="15" t="s">
        <v>514</v>
      </c>
      <c r="B39" s="17" t="n">
        <v>5895</v>
      </c>
      <c r="C39" s="18">
        <f>(33.0/B39*100)</f>
        <v/>
      </c>
      <c r="D39" s="19" t="n">
        <v>5862</v>
      </c>
      <c r="E39" s="18" t="n">
        <v>417.45686712</v>
      </c>
      <c r="F39" s="20" t="n">
        <v>4.65260811</v>
      </c>
      <c r="G39" s="18" t="n">
        <v>440.46311988</v>
      </c>
      <c r="H39" s="20" t="n">
        <v>4.61904003</v>
      </c>
      <c r="I39" s="18" t="n">
        <v>435.0195998</v>
      </c>
      <c r="J39" s="20" t="n">
        <v>4.68886534</v>
      </c>
      <c r="K39" s="18" t="n">
        <v>428.4018527</v>
      </c>
      <c r="L39" s="20" t="n">
        <v>4.65737218</v>
      </c>
      <c r="M39" s="18" t="n">
        <v>385.47949857</v>
      </c>
      <c r="N39" s="20" t="n">
        <v>4.83386138</v>
      </c>
      <c r="O39" s="18" t="s">
        <v>481</v>
      </c>
      <c r="P39" s="20" t="s">
        <v>481</v>
      </c>
      <c r="Q39" s="18" t="s">
        <v>481</v>
      </c>
      <c r="R39" s="20" t="s">
        <v>481</v>
      </c>
      <c r="S39" s="18" t="s">
        <v>481</v>
      </c>
      <c r="T39" s="20" t="s">
        <v>481</v>
      </c>
      <c r="U39" s="18" t="n">
        <v>363.56868318</v>
      </c>
      <c r="V39" s="20" t="n">
        <v>7.91626113</v>
      </c>
    </row>
    <row r="40" spans="1:22">
      <c r="A40" s="15" t="s">
        <v>515</v>
      </c>
      <c r="B40" s="17" t="n">
        <v>14157</v>
      </c>
      <c r="C40" s="18">
        <f>(359.0/B40*100)</f>
        <v/>
      </c>
      <c r="D40" s="19" t="n">
        <v>13798</v>
      </c>
      <c r="E40" s="18" t="n">
        <v>457.41782183</v>
      </c>
      <c r="F40" s="20" t="n">
        <v>6.50055823</v>
      </c>
      <c r="G40" s="18" t="n">
        <v>498.32376592</v>
      </c>
      <c r="H40" s="20" t="n">
        <v>4.32734672</v>
      </c>
      <c r="I40" s="18" t="n">
        <v>524.47073928</v>
      </c>
      <c r="J40" s="20" t="n">
        <v>3.30102687</v>
      </c>
      <c r="K40" s="18" t="n">
        <v>523.92055899</v>
      </c>
      <c r="L40" s="20" t="n">
        <v>2.71209974</v>
      </c>
      <c r="M40" s="18" t="n">
        <v>416.91840949</v>
      </c>
      <c r="N40" s="20" t="n">
        <v>5.41821047</v>
      </c>
      <c r="O40" s="18" t="s">
        <v>481</v>
      </c>
      <c r="P40" s="20" t="s">
        <v>481</v>
      </c>
      <c r="Q40" s="18" t="s">
        <v>481</v>
      </c>
      <c r="R40" s="20" t="s">
        <v>481</v>
      </c>
      <c r="S40" s="18" t="s">
        <v>481</v>
      </c>
      <c r="T40" s="20" t="s">
        <v>481</v>
      </c>
      <c r="U40" s="18" t="n">
        <v>431.51371032</v>
      </c>
      <c r="V40" s="20" t="n">
        <v>7.79322225</v>
      </c>
    </row>
    <row r="41" spans="1:22">
      <c r="A41" s="15" t="s">
        <v>516</v>
      </c>
      <c r="B41" s="17" t="n">
        <v>5712</v>
      </c>
      <c r="C41" s="18">
        <f>(47.0/B41*100)</f>
        <v/>
      </c>
      <c r="D41" s="19" t="n">
        <v>5665</v>
      </c>
      <c r="E41" s="18" t="n">
        <v>466.60792685</v>
      </c>
      <c r="F41" s="20" t="n">
        <v>4.72200874</v>
      </c>
      <c r="G41" s="18" t="n">
        <v>484.0414857</v>
      </c>
      <c r="H41" s="20" t="n">
        <v>5.02111976</v>
      </c>
      <c r="I41" s="18" t="n">
        <v>507.56137246</v>
      </c>
      <c r="J41" s="20" t="n">
        <v>3.27019088</v>
      </c>
      <c r="K41" s="18" t="n">
        <v>520.45979608</v>
      </c>
      <c r="L41" s="20" t="n">
        <v>3.53610119</v>
      </c>
      <c r="M41" s="18" t="n">
        <v>459.44925532</v>
      </c>
      <c r="N41" s="20" t="n">
        <v>6.97383659</v>
      </c>
      <c r="O41" s="18" t="s">
        <v>481</v>
      </c>
      <c r="P41" s="20" t="s">
        <v>481</v>
      </c>
      <c r="Q41" s="18" t="n">
        <v>387.44235424</v>
      </c>
      <c r="R41" s="20" t="n">
        <v>14.52510266</v>
      </c>
      <c r="S41" s="18" t="s">
        <v>481</v>
      </c>
      <c r="T41" s="20" t="s">
        <v>481</v>
      </c>
      <c r="U41" s="18" t="n">
        <v>437.69060289</v>
      </c>
      <c r="V41" s="20" t="n">
        <v>10.11459562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369.34519947</v>
      </c>
      <c r="F45" s="20" t="n">
        <v>3.09403695</v>
      </c>
      <c r="G45" s="18" t="n">
        <v>379.09846418</v>
      </c>
      <c r="H45" s="20" t="n">
        <v>3.41894694</v>
      </c>
      <c r="I45" s="18" t="n">
        <v>380.58876267</v>
      </c>
      <c r="J45" s="20" t="n">
        <v>3.43171424</v>
      </c>
      <c r="K45" s="18" t="n">
        <v>378.44933289</v>
      </c>
      <c r="L45" s="20" t="n">
        <v>3.64454538</v>
      </c>
      <c r="M45" s="18" t="s">
        <v>481</v>
      </c>
      <c r="N45" s="20" t="s">
        <v>481</v>
      </c>
      <c r="O45" s="18" t="s">
        <v>481</v>
      </c>
      <c r="P45" s="20" t="s">
        <v>481</v>
      </c>
      <c r="Q45" s="18" t="s">
        <v>481</v>
      </c>
      <c r="R45" s="20" t="s">
        <v>481</v>
      </c>
      <c r="S45" s="18" t="n">
        <v>337.05008232</v>
      </c>
      <c r="T45" s="20" t="n">
        <v>20.49534257</v>
      </c>
      <c r="U45" s="18" t="n">
        <v>346.50894819</v>
      </c>
      <c r="V45" s="20" t="n">
        <v>5.44559021</v>
      </c>
    </row>
    <row r="46" spans="1:22">
      <c r="A46" s="15" t="s">
        <v>521</v>
      </c>
      <c r="B46" s="17" t="n">
        <v>23141</v>
      </c>
      <c r="C46" s="18">
        <f>(1857.0/B46*100)</f>
        <v/>
      </c>
      <c r="D46" s="19" t="n">
        <v>21284</v>
      </c>
      <c r="E46" s="18" t="n">
        <v>389.03056344</v>
      </c>
      <c r="F46" s="20" t="n">
        <v>3.74288699</v>
      </c>
      <c r="G46" s="18" t="n">
        <v>416.72016753</v>
      </c>
      <c r="H46" s="20" t="n">
        <v>3.762546</v>
      </c>
      <c r="I46" s="18" t="n">
        <v>429.07997738</v>
      </c>
      <c r="J46" s="20" t="n">
        <v>2.72037332</v>
      </c>
      <c r="K46" s="18" t="n">
        <v>422.57139886</v>
      </c>
      <c r="L46" s="20" t="n">
        <v>3.59300866</v>
      </c>
      <c r="M46" s="18" t="n">
        <v>359.91868086</v>
      </c>
      <c r="N46" s="20" t="n">
        <v>2.81680407</v>
      </c>
      <c r="O46" s="18" t="s">
        <v>481</v>
      </c>
      <c r="P46" s="20" t="s">
        <v>481</v>
      </c>
      <c r="Q46" s="18" t="s">
        <v>481</v>
      </c>
      <c r="R46" s="20" t="s">
        <v>481</v>
      </c>
      <c r="S46" s="18" t="s">
        <v>481</v>
      </c>
      <c r="T46" s="20" t="s">
        <v>481</v>
      </c>
      <c r="U46" s="18" t="n">
        <v>368.93334962</v>
      </c>
      <c r="V46" s="20" t="n">
        <v>3.28145129</v>
      </c>
    </row>
    <row r="47" spans="1:22">
      <c r="A47" s="15" t="s">
        <v>522</v>
      </c>
      <c r="B47" s="17" t="n">
        <v>5928</v>
      </c>
      <c r="C47" s="18">
        <f>(223.0/B47*100)</f>
        <v/>
      </c>
      <c r="D47" s="19" t="n">
        <v>5705</v>
      </c>
      <c r="E47" s="18" t="n">
        <v>424.35688056</v>
      </c>
      <c r="F47" s="20" t="n">
        <v>4.80084936</v>
      </c>
      <c r="G47" s="18" t="n">
        <v>458.4025398</v>
      </c>
      <c r="H47" s="20" t="n">
        <v>4.73305678</v>
      </c>
      <c r="I47" s="18" t="n">
        <v>474.65310626</v>
      </c>
      <c r="J47" s="20" t="n">
        <v>4.21327395</v>
      </c>
      <c r="K47" s="18" t="n">
        <v>476.77319409</v>
      </c>
      <c r="L47" s="20" t="n">
        <v>5.67282672</v>
      </c>
      <c r="M47" s="18" t="n">
        <v>360.05308982</v>
      </c>
      <c r="N47" s="20" t="n">
        <v>5.38667889</v>
      </c>
      <c r="O47" s="18" t="s">
        <v>481</v>
      </c>
      <c r="P47" s="20" t="s">
        <v>481</v>
      </c>
      <c r="Q47" s="18" t="s">
        <v>481</v>
      </c>
      <c r="R47" s="20" t="s">
        <v>481</v>
      </c>
      <c r="S47" s="18" t="s">
        <v>481</v>
      </c>
      <c r="T47" s="20" t="s">
        <v>481</v>
      </c>
      <c r="U47" s="18" t="n">
        <v>376.56263304</v>
      </c>
      <c r="V47" s="20" t="n">
        <v>6.13532828</v>
      </c>
    </row>
    <row r="48" spans="1:22">
      <c r="A48" s="15" t="s">
        <v>523</v>
      </c>
      <c r="B48" s="17" t="n">
        <v>9841</v>
      </c>
      <c r="C48" s="18">
        <f>(7.0/B48*100)</f>
        <v/>
      </c>
      <c r="D48" s="19" t="n">
        <v>9834</v>
      </c>
      <c r="E48" s="18" t="n">
        <v>514.27673806</v>
      </c>
      <c r="F48" s="20" t="n">
        <v>7.54290496</v>
      </c>
      <c r="G48" s="18" t="n">
        <v>533.66311798</v>
      </c>
      <c r="H48" s="20" t="n">
        <v>6.35226967</v>
      </c>
      <c r="I48" s="18" t="n">
        <v>520.13886365</v>
      </c>
      <c r="J48" s="20" t="n">
        <v>5.39733338</v>
      </c>
      <c r="K48" s="18" t="n">
        <v>520.81288638</v>
      </c>
      <c r="L48" s="20" t="n">
        <v>5.47879876</v>
      </c>
      <c r="M48" s="18" t="n">
        <v>473.92730449</v>
      </c>
      <c r="N48" s="20" t="n">
        <v>6.76556062</v>
      </c>
      <c r="O48" s="18" t="s">
        <v>481</v>
      </c>
      <c r="P48" s="20" t="s">
        <v>481</v>
      </c>
      <c r="Q48" s="18" t="s">
        <v>481</v>
      </c>
      <c r="R48" s="20" t="s">
        <v>481</v>
      </c>
      <c r="S48" s="18" t="s">
        <v>481</v>
      </c>
      <c r="T48" s="20" t="s">
        <v>481</v>
      </c>
      <c r="U48" s="18" t="n">
        <v>427.28014675</v>
      </c>
      <c r="V48" s="20" t="n">
        <v>13.39463395</v>
      </c>
    </row>
    <row r="49" spans="1:22">
      <c r="A49" s="15" t="s">
        <v>524</v>
      </c>
      <c r="B49" s="17" t="n">
        <v>6349</v>
      </c>
      <c r="C49" s="18">
        <f>(56.0/B49*100)</f>
        <v/>
      </c>
      <c r="D49" s="19" t="n">
        <v>6293</v>
      </c>
      <c r="E49" s="18" t="n">
        <v>407.06848691</v>
      </c>
      <c r="F49" s="20" t="n">
        <v>5.37536284</v>
      </c>
      <c r="G49" s="18" t="n">
        <v>430.66164383</v>
      </c>
      <c r="H49" s="20" t="n">
        <v>4.19052349</v>
      </c>
      <c r="I49" s="18" t="n">
        <v>440.62502498</v>
      </c>
      <c r="J49" s="20" t="n">
        <v>3.5056347</v>
      </c>
      <c r="K49" s="18" t="n">
        <v>435.20332408</v>
      </c>
      <c r="L49" s="20" t="n">
        <v>3.28033588</v>
      </c>
      <c r="M49" s="18" t="s">
        <v>481</v>
      </c>
      <c r="N49" s="20" t="s">
        <v>481</v>
      </c>
      <c r="O49" s="18" t="s">
        <v>481</v>
      </c>
      <c r="P49" s="20" t="s">
        <v>481</v>
      </c>
      <c r="Q49" s="18" t="s">
        <v>481</v>
      </c>
      <c r="R49" s="20" t="s">
        <v>481</v>
      </c>
      <c r="S49" s="18" t="n">
        <v>403.34459502</v>
      </c>
      <c r="T49" s="20" t="n">
        <v>48.3121179</v>
      </c>
      <c r="U49" s="18" t="n">
        <v>384.31700771</v>
      </c>
      <c r="V49" s="20" t="n">
        <v>8.20926978</v>
      </c>
    </row>
    <row r="50" spans="1:22">
      <c r="A50" s="15" t="s">
        <v>525</v>
      </c>
      <c r="B50" s="17" t="n">
        <v>11795</v>
      </c>
      <c r="C50" s="18">
        <f>(260.0/B50*100)</f>
        <v/>
      </c>
      <c r="D50" s="19" t="n">
        <v>11535</v>
      </c>
      <c r="E50" s="18" t="n">
        <v>393.87877968</v>
      </c>
      <c r="F50" s="20" t="n">
        <v>4.50269996</v>
      </c>
      <c r="G50" s="18" t="n">
        <v>424.94334275</v>
      </c>
      <c r="H50" s="20" t="n">
        <v>3.7929818</v>
      </c>
      <c r="I50" s="18" t="n">
        <v>429.65004268</v>
      </c>
      <c r="J50" s="20" t="n">
        <v>2.15655626</v>
      </c>
      <c r="K50" s="18" t="n">
        <v>413.23816007</v>
      </c>
      <c r="L50" s="20" t="n">
        <v>3.21657128</v>
      </c>
      <c r="M50" s="18" t="n">
        <v>366.2364289</v>
      </c>
      <c r="N50" s="20" t="n">
        <v>5.08072233</v>
      </c>
      <c r="O50" s="18" t="s">
        <v>481</v>
      </c>
      <c r="P50" s="20" t="s">
        <v>481</v>
      </c>
      <c r="Q50" s="18" t="s">
        <v>481</v>
      </c>
      <c r="R50" s="20" t="s">
        <v>481</v>
      </c>
      <c r="S50" s="18" t="s">
        <v>481</v>
      </c>
      <c r="T50" s="20" t="s">
        <v>481</v>
      </c>
      <c r="U50" s="18" t="n">
        <v>352.635158</v>
      </c>
      <c r="V50" s="20" t="n">
        <v>7.06136827</v>
      </c>
    </row>
    <row r="51" spans="1:22">
      <c r="A51" s="15" t="s">
        <v>526</v>
      </c>
      <c r="B51" s="17" t="n">
        <v>6866</v>
      </c>
      <c r="C51" s="18">
        <f>(114.0/B51*100)</f>
        <v/>
      </c>
      <c r="D51" s="19" t="n">
        <v>6752</v>
      </c>
      <c r="E51" s="18" t="n">
        <v>411.20134899</v>
      </c>
      <c r="F51" s="20" t="n">
        <v>3.4129031</v>
      </c>
      <c r="G51" s="18" t="n">
        <v>432.47250757</v>
      </c>
      <c r="H51" s="20" t="n">
        <v>3.34895531</v>
      </c>
      <c r="I51" s="18" t="n">
        <v>428.48130675</v>
      </c>
      <c r="J51" s="20" t="n">
        <v>2.384173</v>
      </c>
      <c r="K51" s="18" t="n">
        <v>421.36469434</v>
      </c>
      <c r="L51" s="20" t="n">
        <v>3.06744652</v>
      </c>
      <c r="M51" s="18" t="n">
        <v>378.20734752</v>
      </c>
      <c r="N51" s="20" t="n">
        <v>5.77389018</v>
      </c>
      <c r="O51" s="18" t="s">
        <v>481</v>
      </c>
      <c r="P51" s="20" t="s">
        <v>481</v>
      </c>
      <c r="Q51" s="18" t="n">
        <v>410.85572185</v>
      </c>
      <c r="R51" s="20" t="n">
        <v>3.7997542</v>
      </c>
      <c r="S51" s="18" t="s">
        <v>481</v>
      </c>
      <c r="T51" s="20" t="s">
        <v>481</v>
      </c>
      <c r="U51" s="18" t="n">
        <v>381.07289702</v>
      </c>
      <c r="V51" s="20" t="n">
        <v>5.80893326</v>
      </c>
    </row>
    <row r="52" spans="1:22">
      <c r="A52" s="15" t="s">
        <v>527</v>
      </c>
      <c r="B52" s="17" t="n">
        <v>5809</v>
      </c>
      <c r="C52" s="18">
        <f>(88.0/B52*100)</f>
        <v/>
      </c>
      <c r="D52" s="19" t="n">
        <v>5721</v>
      </c>
      <c r="E52" s="18" t="n">
        <v>455.39473406</v>
      </c>
      <c r="F52" s="20" t="n">
        <v>5.53345203</v>
      </c>
      <c r="G52" s="18" t="n">
        <v>485.94389411</v>
      </c>
      <c r="H52" s="20" t="n">
        <v>4.35238202</v>
      </c>
      <c r="I52" s="18" t="n">
        <v>494.62789351</v>
      </c>
      <c r="J52" s="20" t="n">
        <v>2.80838063</v>
      </c>
      <c r="K52" s="18" t="n">
        <v>481.24368697</v>
      </c>
      <c r="L52" s="20" t="n">
        <v>3.1365879</v>
      </c>
      <c r="M52" s="18" t="n">
        <v>406.80210678</v>
      </c>
      <c r="N52" s="20" t="n">
        <v>4.41129799</v>
      </c>
      <c r="O52" s="18" t="s">
        <v>481</v>
      </c>
      <c r="P52" s="20" t="s">
        <v>481</v>
      </c>
      <c r="Q52" s="18" t="s">
        <v>481</v>
      </c>
      <c r="R52" s="20" t="s">
        <v>481</v>
      </c>
      <c r="S52" s="18" t="s">
        <v>481</v>
      </c>
      <c r="T52" s="20" t="s">
        <v>481</v>
      </c>
      <c r="U52" s="18" t="n">
        <v>414.28044331</v>
      </c>
      <c r="V52" s="20" t="n">
        <v>5.70532732</v>
      </c>
    </row>
    <row r="53" spans="1:22">
      <c r="A53" s="15" t="s">
        <v>528</v>
      </c>
      <c r="B53" s="17" t="n">
        <v>5571</v>
      </c>
      <c r="C53" s="18">
        <f>(95.0/B53*100)</f>
        <v/>
      </c>
      <c r="D53" s="19" t="n">
        <v>5476</v>
      </c>
      <c r="E53" s="18" t="n">
        <v>429.06620112</v>
      </c>
      <c r="F53" s="20" t="n">
        <v>3.58513371</v>
      </c>
      <c r="G53" s="18" t="n">
        <v>438.73841696</v>
      </c>
      <c r="H53" s="20" t="n">
        <v>2.98117845</v>
      </c>
      <c r="I53" s="18" t="n">
        <v>443.70931583</v>
      </c>
      <c r="J53" s="20" t="n">
        <v>2.32248683</v>
      </c>
      <c r="K53" s="18" t="n">
        <v>456.43332349</v>
      </c>
      <c r="L53" s="20" t="n">
        <v>4.0714269</v>
      </c>
      <c r="M53" s="18" t="n">
        <v>364.85181761</v>
      </c>
      <c r="N53" s="20" t="n">
        <v>4.50102235</v>
      </c>
      <c r="O53" s="18" t="s">
        <v>481</v>
      </c>
      <c r="P53" s="20" t="s">
        <v>481</v>
      </c>
      <c r="Q53" s="18" t="s">
        <v>481</v>
      </c>
      <c r="R53" s="20" t="s">
        <v>481</v>
      </c>
      <c r="S53" s="18" t="s">
        <v>481</v>
      </c>
      <c r="T53" s="20" t="s">
        <v>481</v>
      </c>
      <c r="U53" s="18" t="n">
        <v>372.201417</v>
      </c>
      <c r="V53" s="20" t="n">
        <v>7.60629591</v>
      </c>
    </row>
    <row r="54" spans="1:22">
      <c r="A54" s="15" t="s">
        <v>529</v>
      </c>
      <c r="B54" s="17" t="n">
        <v>4740</v>
      </c>
      <c r="C54" s="18">
        <f>(276.0/B54*100)</f>
        <v/>
      </c>
      <c r="D54" s="19" t="n">
        <v>4464</v>
      </c>
      <c r="E54" s="18" t="n">
        <v>334.34386819</v>
      </c>
      <c r="F54" s="20" t="n">
        <v>2.73597347</v>
      </c>
      <c r="G54" s="18" t="n">
        <v>352.61222295</v>
      </c>
      <c r="H54" s="20" t="n">
        <v>4.08631555</v>
      </c>
      <c r="I54" s="18" t="n">
        <v>348.78451847</v>
      </c>
      <c r="J54" s="20" t="n">
        <v>3.98092372</v>
      </c>
      <c r="K54" s="18" t="n">
        <v>338.18217939</v>
      </c>
      <c r="L54" s="20" t="n">
        <v>6.45773274</v>
      </c>
      <c r="M54" s="18" t="n">
        <v>278.77265964</v>
      </c>
      <c r="N54" s="20" t="n">
        <v>5.07122961</v>
      </c>
      <c r="O54" s="18" t="s">
        <v>481</v>
      </c>
      <c r="P54" s="20" t="s">
        <v>481</v>
      </c>
      <c r="Q54" s="18" t="s">
        <v>481</v>
      </c>
      <c r="R54" s="20" t="s">
        <v>481</v>
      </c>
      <c r="S54" s="18" t="s">
        <v>481</v>
      </c>
      <c r="T54" s="20" t="s">
        <v>481</v>
      </c>
      <c r="U54" s="18" t="n">
        <v>280.71160026</v>
      </c>
      <c r="V54" s="20" t="n">
        <v>4.53686793</v>
      </c>
    </row>
    <row r="55" spans="1:22">
      <c r="A55" s="15" t="s">
        <v>530</v>
      </c>
      <c r="B55" s="17" t="n">
        <v>5316</v>
      </c>
      <c r="C55" s="18">
        <f>(22.0/B55*100)</f>
        <v/>
      </c>
      <c r="D55" s="19" t="n">
        <v>5294</v>
      </c>
      <c r="E55" s="18" t="n">
        <v>400.59547675</v>
      </c>
      <c r="F55" s="20" t="n">
        <v>2.92517672</v>
      </c>
      <c r="G55" s="18" t="n">
        <v>430.34508247</v>
      </c>
      <c r="H55" s="20" t="n">
        <v>3.38362217</v>
      </c>
      <c r="I55" s="18" t="n">
        <v>416.63049143</v>
      </c>
      <c r="J55" s="20" t="n">
        <v>3.03733564</v>
      </c>
      <c r="K55" s="18" t="n">
        <v>389.73304048</v>
      </c>
      <c r="L55" s="20" t="n">
        <v>8.989160719999999</v>
      </c>
      <c r="M55" s="18" t="s">
        <v>481</v>
      </c>
      <c r="N55" s="20" t="s">
        <v>481</v>
      </c>
      <c r="O55" s="18" t="s">
        <v>481</v>
      </c>
      <c r="P55" s="20" t="s">
        <v>481</v>
      </c>
      <c r="Q55" s="18" t="s">
        <v>481</v>
      </c>
      <c r="R55" s="20" t="s">
        <v>481</v>
      </c>
      <c r="S55" s="18" t="n">
        <v>326.06303311</v>
      </c>
      <c r="T55" s="20" t="n">
        <v>18.34838643</v>
      </c>
      <c r="U55" s="18" t="n">
        <v>321.12141829</v>
      </c>
      <c r="V55" s="20" t="n">
        <v>7.64491599</v>
      </c>
    </row>
    <row r="56" spans="1:22">
      <c r="A56" s="15" t="s">
        <v>531</v>
      </c>
      <c r="B56" s="17" t="n">
        <v>5359</v>
      </c>
      <c r="C56" s="18">
        <f>(77.0/B56*100)</f>
        <v/>
      </c>
      <c r="D56" s="19" t="n">
        <v>5282</v>
      </c>
      <c r="E56" s="18" t="n">
        <v>512.88513907</v>
      </c>
      <c r="F56" s="20" t="n">
        <v>5.73172952</v>
      </c>
      <c r="G56" s="18" t="n">
        <v>517.48408207</v>
      </c>
      <c r="H56" s="20" t="n">
        <v>3.72220734</v>
      </c>
      <c r="I56" s="18" t="n">
        <v>529.5087732</v>
      </c>
      <c r="J56" s="20" t="n">
        <v>3.43742283</v>
      </c>
      <c r="K56" s="18" t="n">
        <v>554.25724992</v>
      </c>
      <c r="L56" s="20" t="n">
        <v>4.02386467</v>
      </c>
      <c r="M56" s="18" t="n">
        <v>497.58677807</v>
      </c>
      <c r="N56" s="20" t="n">
        <v>2.76536198</v>
      </c>
      <c r="O56" s="18" t="s">
        <v>481</v>
      </c>
      <c r="P56" s="20" t="s">
        <v>481</v>
      </c>
      <c r="Q56" s="18" t="s">
        <v>481</v>
      </c>
      <c r="R56" s="20" t="s">
        <v>481</v>
      </c>
      <c r="S56" s="18" t="s">
        <v>481</v>
      </c>
      <c r="T56" s="20" t="s">
        <v>481</v>
      </c>
      <c r="U56" s="18" t="n">
        <v>505.91023302</v>
      </c>
      <c r="V56" s="20" t="n">
        <v>13.90113928</v>
      </c>
    </row>
    <row r="57" spans="1:22">
      <c r="A57" s="15" t="s">
        <v>532</v>
      </c>
      <c r="B57" s="17" t="n">
        <v>6513</v>
      </c>
      <c r="C57" s="18">
        <f>(0.0/B57*100)</f>
        <v/>
      </c>
      <c r="D57" s="19" t="n">
        <v>6513</v>
      </c>
      <c r="E57" s="18" t="n">
        <v>395.94309334</v>
      </c>
      <c r="F57" s="20" t="n">
        <v>3.34162685</v>
      </c>
      <c r="G57" s="18" t="n">
        <v>412.79857858</v>
      </c>
      <c r="H57" s="20" t="n">
        <v>3.56384216</v>
      </c>
      <c r="I57" s="18" t="n">
        <v>406.34392425</v>
      </c>
      <c r="J57" s="20" t="n">
        <v>2.55693086</v>
      </c>
      <c r="K57" s="18" t="n">
        <v>388.90738826</v>
      </c>
      <c r="L57" s="20" t="n">
        <v>4.2891586</v>
      </c>
      <c r="M57" s="18" t="s">
        <v>481</v>
      </c>
      <c r="N57" s="20" t="s">
        <v>481</v>
      </c>
      <c r="O57" s="18" t="s">
        <v>481</v>
      </c>
      <c r="P57" s="20" t="s">
        <v>481</v>
      </c>
      <c r="Q57" s="18" t="s">
        <v>481</v>
      </c>
      <c r="R57" s="20" t="s">
        <v>481</v>
      </c>
      <c r="S57" s="18" t="n">
        <v>333.28229215</v>
      </c>
      <c r="T57" s="20" t="n">
        <v>19.28400733</v>
      </c>
      <c r="U57" s="18" t="n">
        <v>379.57037668</v>
      </c>
      <c r="V57" s="20" t="n">
        <v>8.674237509999999</v>
      </c>
    </row>
    <row r="58" spans="1:22">
      <c r="A58" s="15" t="s">
        <v>533</v>
      </c>
      <c r="B58" s="17" t="n">
        <v>7267</v>
      </c>
      <c r="C58" s="18">
        <f>(10.0/B58*100)</f>
        <v/>
      </c>
      <c r="D58" s="19" t="n">
        <v>7257</v>
      </c>
      <c r="E58" s="18" t="n">
        <v>399.24394723</v>
      </c>
      <c r="F58" s="20" t="n">
        <v>3.76277606</v>
      </c>
      <c r="G58" s="18" t="n">
        <v>416.0631136</v>
      </c>
      <c r="H58" s="20" t="n">
        <v>3.14237692</v>
      </c>
      <c r="I58" s="18" t="n">
        <v>422.11462511</v>
      </c>
      <c r="J58" s="20" t="n">
        <v>3.29845428</v>
      </c>
      <c r="K58" s="18" t="n">
        <v>404.98618618</v>
      </c>
      <c r="L58" s="20" t="n">
        <v>3.57457989</v>
      </c>
      <c r="M58" s="18" t="s">
        <v>481</v>
      </c>
      <c r="N58" s="20" t="s">
        <v>481</v>
      </c>
      <c r="O58" s="18" t="s">
        <v>481</v>
      </c>
      <c r="P58" s="20" t="s">
        <v>481</v>
      </c>
      <c r="Q58" s="18" t="s">
        <v>481</v>
      </c>
      <c r="R58" s="20" t="s">
        <v>481</v>
      </c>
      <c r="S58" s="18" t="n">
        <v>307.95299182</v>
      </c>
      <c r="T58" s="20" t="n">
        <v>16.86103876</v>
      </c>
      <c r="U58" s="18" t="n">
        <v>327.34614936</v>
      </c>
      <c r="V58" s="20" t="n">
        <v>10.85232272</v>
      </c>
    </row>
    <row r="59" spans="1:22">
      <c r="A59" s="15" t="s">
        <v>534</v>
      </c>
      <c r="B59" s="17" t="n">
        <v>4826</v>
      </c>
      <c r="C59" s="18">
        <f>(26.0/B59*100)</f>
        <v/>
      </c>
      <c r="D59" s="19" t="n">
        <v>4800</v>
      </c>
      <c r="E59" s="18" t="n">
        <v>363.72841005</v>
      </c>
      <c r="F59" s="20" t="n">
        <v>2.83959223</v>
      </c>
      <c r="G59" s="18" t="n">
        <v>390.35320401</v>
      </c>
      <c r="H59" s="20" t="n">
        <v>2.85415342</v>
      </c>
      <c r="I59" s="18" t="n">
        <v>386.83910489</v>
      </c>
      <c r="J59" s="20" t="n">
        <v>2.55156239</v>
      </c>
      <c r="K59" s="18" t="n">
        <v>366.26845676</v>
      </c>
      <c r="L59" s="20" t="n">
        <v>5.358984</v>
      </c>
      <c r="M59" s="18" t="s">
        <v>481</v>
      </c>
      <c r="N59" s="20" t="s">
        <v>481</v>
      </c>
      <c r="O59" s="18" t="s">
        <v>481</v>
      </c>
      <c r="P59" s="20" t="s">
        <v>481</v>
      </c>
      <c r="Q59" s="18" t="s">
        <v>481</v>
      </c>
      <c r="R59" s="20" t="s">
        <v>481</v>
      </c>
      <c r="S59" s="18" t="n">
        <v>318.38356579</v>
      </c>
      <c r="T59" s="20" t="n">
        <v>18.31464013</v>
      </c>
      <c r="U59" s="18" t="n">
        <v>318.81384291</v>
      </c>
      <c r="V59" s="20" t="n">
        <v>7.10985094</v>
      </c>
    </row>
    <row r="60" spans="1:22">
      <c r="A60" s="15" t="s">
        <v>535</v>
      </c>
      <c r="B60" s="17" t="n">
        <v>4546</v>
      </c>
      <c r="C60" s="18">
        <f>(15.0/B60*100)</f>
        <v/>
      </c>
      <c r="D60" s="19" t="n">
        <v>4531</v>
      </c>
      <c r="E60" s="18" t="n">
        <v>374.83754864</v>
      </c>
      <c r="F60" s="20" t="n">
        <v>4.95077699</v>
      </c>
      <c r="G60" s="18" t="n">
        <v>389.12376561</v>
      </c>
      <c r="H60" s="20" t="n">
        <v>3.85942761</v>
      </c>
      <c r="I60" s="18" t="n">
        <v>394.14153778</v>
      </c>
      <c r="J60" s="20" t="n">
        <v>4.89186272</v>
      </c>
      <c r="K60" s="18" t="n">
        <v>398.6991912</v>
      </c>
      <c r="L60" s="20" t="n">
        <v>6.04819603</v>
      </c>
      <c r="M60" s="18" t="s">
        <v>481</v>
      </c>
      <c r="N60" s="20" t="s">
        <v>481</v>
      </c>
      <c r="O60" s="18" t="s">
        <v>481</v>
      </c>
      <c r="P60" s="20" t="s">
        <v>481</v>
      </c>
      <c r="Q60" s="18" t="s">
        <v>481</v>
      </c>
      <c r="R60" s="20" t="s">
        <v>481</v>
      </c>
      <c r="S60" s="18" t="n">
        <v>332.26385701</v>
      </c>
      <c r="T60" s="20" t="n">
        <v>23.67480895</v>
      </c>
      <c r="U60" s="18" t="n">
        <v>341.37538162</v>
      </c>
      <c r="V60" s="20" t="n">
        <v>9.1669666</v>
      </c>
    </row>
    <row r="61" spans="1:22">
      <c r="A61" s="15" t="s">
        <v>536</v>
      </c>
      <c r="B61" s="17" t="n">
        <v>6525</v>
      </c>
      <c r="C61" s="18">
        <f>(150.0/B61*100)</f>
        <v/>
      </c>
      <c r="D61" s="19" t="n">
        <v>6375</v>
      </c>
      <c r="E61" s="18" t="n">
        <v>471.60665405</v>
      </c>
      <c r="F61" s="20" t="n">
        <v>4.21890187</v>
      </c>
      <c r="G61" s="18" t="n">
        <v>490.06454122</v>
      </c>
      <c r="H61" s="20" t="n">
        <v>3.63423342</v>
      </c>
      <c r="I61" s="18" t="n">
        <v>483.27294493</v>
      </c>
      <c r="J61" s="20" t="n">
        <v>2.68628032</v>
      </c>
      <c r="K61" s="18" t="n">
        <v>475.9928341</v>
      </c>
      <c r="L61" s="20" t="n">
        <v>4.09252708</v>
      </c>
      <c r="M61" s="18" t="n">
        <v>399.48570032</v>
      </c>
      <c r="N61" s="20" t="n">
        <v>8.489439689999999</v>
      </c>
      <c r="O61" s="18" t="s">
        <v>481</v>
      </c>
      <c r="P61" s="20" t="s">
        <v>481</v>
      </c>
      <c r="Q61" s="18" t="s">
        <v>481</v>
      </c>
      <c r="R61" s="20" t="s">
        <v>481</v>
      </c>
      <c r="S61" s="18" t="s">
        <v>481</v>
      </c>
      <c r="T61" s="20" t="s">
        <v>481</v>
      </c>
      <c r="U61" s="18" t="n">
        <v>399.03930521</v>
      </c>
      <c r="V61" s="20" t="n">
        <v>6.75796068</v>
      </c>
    </row>
    <row r="62" spans="1:22">
      <c r="A62" s="15" t="s">
        <v>537</v>
      </c>
      <c r="B62" s="17" t="n">
        <v>4476</v>
      </c>
      <c r="C62" s="18">
        <f>(3.0/B62*100)</f>
        <v/>
      </c>
      <c r="D62" s="19" t="n">
        <v>4473</v>
      </c>
      <c r="E62" s="18" t="n">
        <v>509.83664646</v>
      </c>
      <c r="F62" s="20" t="n">
        <v>7.38601361</v>
      </c>
      <c r="G62" s="18" t="n">
        <v>534.7630480399999</v>
      </c>
      <c r="H62" s="20" t="n">
        <v>3.83485711</v>
      </c>
      <c r="I62" s="18" t="n">
        <v>534.27991537</v>
      </c>
      <c r="J62" s="20" t="n">
        <v>1.42876436</v>
      </c>
      <c r="K62" s="18" t="n">
        <v>529.58221328</v>
      </c>
      <c r="L62" s="20" t="n">
        <v>2.91831055</v>
      </c>
      <c r="M62" s="18" t="n">
        <v>503.48911723</v>
      </c>
      <c r="N62" s="20" t="n">
        <v>3.96725872</v>
      </c>
      <c r="O62" s="18" t="s">
        <v>481</v>
      </c>
      <c r="P62" s="20" t="s">
        <v>481</v>
      </c>
      <c r="Q62" s="18" t="s">
        <v>481</v>
      </c>
      <c r="R62" s="20" t="s">
        <v>481</v>
      </c>
      <c r="S62" s="18" t="s">
        <v>481</v>
      </c>
      <c r="T62" s="20" t="s">
        <v>481</v>
      </c>
      <c r="U62" s="18" t="n">
        <v>494.67711502</v>
      </c>
      <c r="V62" s="20" t="n">
        <v>10.33050252</v>
      </c>
    </row>
    <row r="63" spans="1:22">
      <c r="A63" s="15" t="s">
        <v>538</v>
      </c>
      <c r="B63" s="17" t="n">
        <v>5324</v>
      </c>
      <c r="C63" s="18">
        <f>(13.0/B63*100)</f>
        <v/>
      </c>
      <c r="D63" s="19" t="n">
        <v>5311</v>
      </c>
      <c r="E63" s="18" t="n">
        <v>356.02784407</v>
      </c>
      <c r="F63" s="20" t="n">
        <v>4.41552099</v>
      </c>
      <c r="G63" s="18" t="n">
        <v>385.98586322</v>
      </c>
      <c r="H63" s="20" t="n">
        <v>3.50359448</v>
      </c>
      <c r="I63" s="18" t="n">
        <v>394.56990314</v>
      </c>
      <c r="J63" s="20" t="n">
        <v>1.97331618</v>
      </c>
      <c r="K63" s="18" t="n">
        <v>393.72730127</v>
      </c>
      <c r="L63" s="20" t="n">
        <v>3.02468371</v>
      </c>
      <c r="M63" s="18" t="s">
        <v>481</v>
      </c>
      <c r="N63" s="20" t="s">
        <v>481</v>
      </c>
      <c r="O63" s="18" t="s">
        <v>481</v>
      </c>
      <c r="P63" s="20" t="s">
        <v>481</v>
      </c>
      <c r="Q63" s="18" t="n">
        <v>358.4061888</v>
      </c>
      <c r="R63" s="20" t="n">
        <v>45.94314781</v>
      </c>
      <c r="S63" s="18" t="n">
        <v>307.74873497</v>
      </c>
      <c r="T63" s="20" t="n">
        <v>34.52948372</v>
      </c>
      <c r="U63" s="18" t="n">
        <v>342.166717</v>
      </c>
      <c r="V63" s="20" t="n">
        <v>4.46552352</v>
      </c>
    </row>
    <row r="64" spans="1:22">
      <c r="A64" s="15" t="s">
        <v>539</v>
      </c>
      <c r="B64" s="17" t="n">
        <v>3634</v>
      </c>
      <c r="C64" s="18">
        <f>(3.0/B64*100)</f>
        <v/>
      </c>
      <c r="D64" s="19" t="n">
        <v>3631</v>
      </c>
      <c r="E64" s="18" t="n">
        <v>447.04621991</v>
      </c>
      <c r="F64" s="20" t="n">
        <v>6.46103659</v>
      </c>
      <c r="G64" s="18" t="n">
        <v>472.00391276</v>
      </c>
      <c r="H64" s="20" t="n">
        <v>3.86839218</v>
      </c>
      <c r="I64" s="18" t="n">
        <v>473.43084645</v>
      </c>
      <c r="J64" s="20" t="n">
        <v>2.83620622</v>
      </c>
      <c r="K64" s="18" t="n">
        <v>470.73276707</v>
      </c>
      <c r="L64" s="20" t="n">
        <v>4.09808061</v>
      </c>
      <c r="M64" s="18" t="s">
        <v>481</v>
      </c>
      <c r="N64" s="20" t="s">
        <v>481</v>
      </c>
      <c r="O64" s="18" t="s">
        <v>481</v>
      </c>
      <c r="P64" s="20" t="s">
        <v>481</v>
      </c>
      <c r="Q64" s="18" t="s">
        <v>481</v>
      </c>
      <c r="R64" s="20" t="s">
        <v>481</v>
      </c>
      <c r="S64" s="18" t="n">
        <v>242.2663</v>
      </c>
      <c r="T64" s="20" t="n">
        <v>38.14472439</v>
      </c>
      <c r="U64" s="18" t="n">
        <v>320.95832692</v>
      </c>
      <c r="V64" s="20" t="n">
        <v>11.21529462</v>
      </c>
    </row>
    <row r="65" spans="1:22">
      <c r="A65" s="15" t="s">
        <v>540</v>
      </c>
      <c r="B65" s="17" t="n">
        <v>5325</v>
      </c>
      <c r="C65" s="18">
        <f>(14.0/B65*100)</f>
        <v/>
      </c>
      <c r="D65" s="19" t="n">
        <v>5311</v>
      </c>
      <c r="E65" s="18" t="n">
        <v>417.50186998</v>
      </c>
      <c r="F65" s="20" t="n">
        <v>3.40539074</v>
      </c>
      <c r="G65" s="18" t="n">
        <v>455.89274459</v>
      </c>
      <c r="H65" s="20" t="n">
        <v>2.65063067</v>
      </c>
      <c r="I65" s="18" t="n">
        <v>424.82193691</v>
      </c>
      <c r="J65" s="20" t="n">
        <v>2.67289288</v>
      </c>
      <c r="K65" s="18" t="n">
        <v>401.42553123</v>
      </c>
      <c r="L65" s="20" t="n">
        <v>5.30522164</v>
      </c>
      <c r="M65" s="18" t="s">
        <v>481</v>
      </c>
      <c r="N65" s="20" t="s">
        <v>481</v>
      </c>
      <c r="O65" s="18" t="s">
        <v>481</v>
      </c>
      <c r="P65" s="20" t="s">
        <v>481</v>
      </c>
      <c r="Q65" s="18" t="n">
        <v>345.3311751</v>
      </c>
      <c r="R65" s="20" t="n">
        <v>24.66226706</v>
      </c>
      <c r="S65" s="18" t="n">
        <v>249.3948</v>
      </c>
      <c r="T65" s="20" t="n">
        <v>46.24854047</v>
      </c>
      <c r="U65" s="18" t="n">
        <v>340.8474027</v>
      </c>
      <c r="V65" s="20" t="n">
        <v>9.016144929999999</v>
      </c>
    </row>
    <row r="66" spans="1:22">
      <c r="A66" s="15" t="s">
        <v>541</v>
      </c>
      <c r="B66" s="17" t="n">
        <v>5665</v>
      </c>
      <c r="C66" s="18">
        <f>(82.0/B66*100)</f>
        <v/>
      </c>
      <c r="D66" s="19" t="n">
        <v>5583</v>
      </c>
      <c r="E66" s="18" t="n">
        <v>392.63974992</v>
      </c>
      <c r="F66" s="20" t="n">
        <v>3.12480201</v>
      </c>
      <c r="G66" s="18" t="n">
        <v>411.54691115</v>
      </c>
      <c r="H66" s="20" t="n">
        <v>2.81236851</v>
      </c>
      <c r="I66" s="18" t="n">
        <v>429.4718275</v>
      </c>
      <c r="J66" s="20" t="n">
        <v>2.30452858</v>
      </c>
      <c r="K66" s="18" t="n">
        <v>437.76199468</v>
      </c>
      <c r="L66" s="20" t="n">
        <v>2.47532194</v>
      </c>
      <c r="M66" s="18" t="n">
        <v>362.59924263</v>
      </c>
      <c r="N66" s="20" t="n">
        <v>3.29995091</v>
      </c>
      <c r="O66" s="18" t="s">
        <v>481</v>
      </c>
      <c r="P66" s="20" t="s">
        <v>481</v>
      </c>
      <c r="Q66" s="18" t="s">
        <v>481</v>
      </c>
      <c r="R66" s="20" t="s">
        <v>481</v>
      </c>
      <c r="S66" s="18" t="s">
        <v>481</v>
      </c>
      <c r="T66" s="20" t="s">
        <v>481</v>
      </c>
      <c r="U66" s="18" t="n">
        <v>361.92085083</v>
      </c>
      <c r="V66" s="20" t="n">
        <v>4.13794822</v>
      </c>
    </row>
    <row r="67" spans="1:22">
      <c r="A67" s="15" t="s">
        <v>542</v>
      </c>
      <c r="B67" s="17" t="n">
        <v>6971</v>
      </c>
      <c r="C67" s="18">
        <f>(480.0/B67*100)</f>
        <v/>
      </c>
      <c r="D67" s="19" t="n">
        <v>6491</v>
      </c>
      <c r="E67" s="18" t="n">
        <v>395.74421703</v>
      </c>
      <c r="F67" s="20" t="n">
        <v>3.13254794</v>
      </c>
      <c r="G67" s="18" t="n">
        <v>416.49706287</v>
      </c>
      <c r="H67" s="20" t="n">
        <v>2.8622397</v>
      </c>
      <c r="I67" s="18" t="n">
        <v>405.4761095</v>
      </c>
      <c r="J67" s="20" t="n">
        <v>3.17561058</v>
      </c>
      <c r="K67" s="18" t="n">
        <v>405.33378456</v>
      </c>
      <c r="L67" s="20" t="n">
        <v>4.68639318</v>
      </c>
      <c r="M67" s="18" t="n">
        <v>372.66261743</v>
      </c>
      <c r="N67" s="20" t="n">
        <v>5.67221433</v>
      </c>
      <c r="O67" s="18" t="s">
        <v>481</v>
      </c>
      <c r="P67" s="20" t="s">
        <v>481</v>
      </c>
      <c r="Q67" s="18" t="s">
        <v>481</v>
      </c>
      <c r="R67" s="20" t="s">
        <v>481</v>
      </c>
      <c r="S67" s="18" t="s">
        <v>481</v>
      </c>
      <c r="T67" s="20" t="s">
        <v>481</v>
      </c>
      <c r="U67" s="18" t="n">
        <v>343.76597702</v>
      </c>
      <c r="V67" s="20" t="n">
        <v>7.11962389</v>
      </c>
    </row>
    <row r="68" spans="1:22">
      <c r="A68" s="15" t="s">
        <v>543</v>
      </c>
      <c r="B68" s="17" t="n">
        <v>12083</v>
      </c>
      <c r="C68" s="18">
        <f>(30.0/B68*100)</f>
        <v/>
      </c>
      <c r="D68" s="19" t="n">
        <v>12053</v>
      </c>
      <c r="E68" s="18" t="n">
        <v>403.57164261</v>
      </c>
      <c r="F68" s="20" t="n">
        <v>2.24027758</v>
      </c>
      <c r="G68" s="18" t="n">
        <v>425.27274462</v>
      </c>
      <c r="H68" s="20" t="n">
        <v>2.45038349</v>
      </c>
      <c r="I68" s="18" t="n">
        <v>442.48915139</v>
      </c>
      <c r="J68" s="20" t="n">
        <v>1.88740986</v>
      </c>
      <c r="K68" s="18" t="n">
        <v>459.9459536</v>
      </c>
      <c r="L68" s="20" t="n">
        <v>2.66735484</v>
      </c>
      <c r="M68" s="18" t="n">
        <v>360.06770608</v>
      </c>
      <c r="N68" s="20" t="n">
        <v>2.26611851</v>
      </c>
      <c r="O68" s="18" t="s">
        <v>481</v>
      </c>
      <c r="P68" s="20" t="s">
        <v>481</v>
      </c>
      <c r="Q68" s="18" t="s">
        <v>481</v>
      </c>
      <c r="R68" s="20" t="s">
        <v>481</v>
      </c>
      <c r="S68" s="18" t="s">
        <v>481</v>
      </c>
      <c r="T68" s="20" t="s">
        <v>481</v>
      </c>
      <c r="U68" s="18" t="n">
        <v>366.57796772</v>
      </c>
      <c r="V68" s="20" t="n">
        <v>3.34734064</v>
      </c>
    </row>
    <row r="69" spans="1:22">
      <c r="A69" s="15" t="s">
        <v>544</v>
      </c>
      <c r="B69" s="17" t="n">
        <v>4876</v>
      </c>
      <c r="C69" s="18">
        <f>(0.0/B69*100)</f>
        <v/>
      </c>
      <c r="D69" s="19" t="n">
        <v>4876</v>
      </c>
      <c r="E69" s="18" t="n">
        <v>410.02030919</v>
      </c>
      <c r="F69" s="20" t="n">
        <v>5.43121097</v>
      </c>
      <c r="G69" s="18" t="n">
        <v>449.61018081</v>
      </c>
      <c r="H69" s="20" t="n">
        <v>4.88702938</v>
      </c>
      <c r="I69" s="18" t="n">
        <v>439.52808977</v>
      </c>
      <c r="J69" s="20" t="n">
        <v>3.25389072</v>
      </c>
      <c r="K69" s="18" t="n">
        <v>426.41976718</v>
      </c>
      <c r="L69" s="20" t="n">
        <v>3.93928882</v>
      </c>
      <c r="M69" s="18" t="s">
        <v>481</v>
      </c>
      <c r="N69" s="20" t="s">
        <v>481</v>
      </c>
      <c r="O69" s="18" t="s">
        <v>481</v>
      </c>
      <c r="P69" s="20" t="s">
        <v>481</v>
      </c>
      <c r="Q69" s="18" t="s">
        <v>481</v>
      </c>
      <c r="R69" s="20" t="s">
        <v>481</v>
      </c>
      <c r="S69" s="18" t="s">
        <v>481</v>
      </c>
      <c r="T69" s="20" t="s">
        <v>481</v>
      </c>
      <c r="U69" s="18" t="n">
        <v>358.09565109</v>
      </c>
      <c r="V69" s="20" t="n">
        <v>16.28827176</v>
      </c>
    </row>
    <row r="70" spans="1:22">
      <c r="A70" s="15" t="s">
        <v>545</v>
      </c>
      <c r="B70" s="17" t="n">
        <v>6036</v>
      </c>
      <c r="C70" s="18">
        <f>(223.0/B70*100)</f>
        <v/>
      </c>
      <c r="D70" s="19" t="n">
        <v>5813</v>
      </c>
      <c r="E70" s="18" t="n">
        <v>480.87020201</v>
      </c>
      <c r="F70" s="20" t="n">
        <v>3.67791519</v>
      </c>
      <c r="G70" s="18" t="n">
        <v>496.2198509</v>
      </c>
      <c r="H70" s="20" t="n">
        <v>3.42921988</v>
      </c>
      <c r="I70" s="18" t="n">
        <v>493.87096377</v>
      </c>
      <c r="J70" s="20" t="n">
        <v>3.3865973</v>
      </c>
      <c r="K70" s="18" t="n">
        <v>505.6959034</v>
      </c>
      <c r="L70" s="20" t="n">
        <v>6.20493847</v>
      </c>
      <c r="M70" s="18" t="n">
        <v>430.55617704</v>
      </c>
      <c r="N70" s="20" t="n">
        <v>6.18638504</v>
      </c>
      <c r="O70" s="18" t="s">
        <v>481</v>
      </c>
      <c r="P70" s="20" t="s">
        <v>481</v>
      </c>
      <c r="Q70" s="18" t="s">
        <v>481</v>
      </c>
      <c r="R70" s="20" t="s">
        <v>481</v>
      </c>
      <c r="S70" s="18" t="s">
        <v>481</v>
      </c>
      <c r="T70" s="20" t="s">
        <v>481</v>
      </c>
      <c r="U70" s="18" t="n">
        <v>430.56599746</v>
      </c>
      <c r="V70" s="20" t="n">
        <v>7.77632883</v>
      </c>
    </row>
    <row r="71" spans="1:22">
      <c r="A71" s="15" t="s">
        <v>546</v>
      </c>
      <c r="B71" s="17" t="n">
        <v>6115</v>
      </c>
      <c r="C71" s="18">
        <f>(23.0/B71*100)</f>
        <v/>
      </c>
      <c r="D71" s="19" t="n">
        <v>6092</v>
      </c>
      <c r="E71" s="18" t="n">
        <v>545.13314035</v>
      </c>
      <c r="F71" s="20" t="n">
        <v>5.59150436</v>
      </c>
      <c r="G71" s="18" t="n">
        <v>558.19788267</v>
      </c>
      <c r="H71" s="20" t="n">
        <v>4.19451173</v>
      </c>
      <c r="I71" s="18" t="n">
        <v>566.35812996</v>
      </c>
      <c r="J71" s="20" t="n">
        <v>2.03397684</v>
      </c>
      <c r="K71" s="18" t="n">
        <v>562.72168518</v>
      </c>
      <c r="L71" s="20" t="n">
        <v>2.12600179</v>
      </c>
      <c r="M71" s="18" t="n">
        <v>447.86971773</v>
      </c>
      <c r="N71" s="20" t="n">
        <v>5.77573086</v>
      </c>
      <c r="O71" s="18" t="s">
        <v>481</v>
      </c>
      <c r="P71" s="20" t="s">
        <v>481</v>
      </c>
      <c r="Q71" s="18" t="s">
        <v>481</v>
      </c>
      <c r="R71" s="20" t="s">
        <v>481</v>
      </c>
      <c r="S71" s="18" t="s">
        <v>481</v>
      </c>
      <c r="T71" s="20" t="s">
        <v>481</v>
      </c>
      <c r="U71" s="18" t="n">
        <v>532.08408687</v>
      </c>
      <c r="V71" s="20" t="n">
        <v>14.58053501</v>
      </c>
    </row>
    <row r="72" spans="1:22">
      <c r="A72" s="15" t="s">
        <v>547</v>
      </c>
      <c r="B72" s="17" t="n">
        <v>7708</v>
      </c>
      <c r="C72" s="18">
        <f>(5.0/B72*100)</f>
        <v/>
      </c>
      <c r="D72" s="19" t="n">
        <v>7703</v>
      </c>
      <c r="E72" s="18" t="n">
        <v>488.50955019</v>
      </c>
      <c r="F72" s="20" t="n">
        <v>7.41991628</v>
      </c>
      <c r="G72" s="18" t="n">
        <v>511.3605461</v>
      </c>
      <c r="H72" s="20" t="n">
        <v>6.33583346</v>
      </c>
      <c r="I72" s="18" t="n">
        <v>541.34157494</v>
      </c>
      <c r="J72" s="20" t="n">
        <v>3.0207776</v>
      </c>
      <c r="K72" s="18" t="n">
        <v>546.1114976699999</v>
      </c>
      <c r="L72" s="20" t="n">
        <v>3.21008693</v>
      </c>
      <c r="M72" s="18" t="n">
        <v>463.18161523</v>
      </c>
      <c r="N72" s="20" t="n">
        <v>7.36450904</v>
      </c>
      <c r="O72" s="18" t="s">
        <v>481</v>
      </c>
      <c r="P72" s="20" t="s">
        <v>481</v>
      </c>
      <c r="Q72" s="18" t="s">
        <v>481</v>
      </c>
      <c r="R72" s="20" t="s">
        <v>481</v>
      </c>
      <c r="S72" s="18" t="s">
        <v>481</v>
      </c>
      <c r="T72" s="20" t="s">
        <v>481</v>
      </c>
      <c r="U72" s="18" t="n">
        <v>475.83193648</v>
      </c>
      <c r="V72" s="20" t="n">
        <v>16.57277397</v>
      </c>
    </row>
    <row r="73" spans="1:22">
      <c r="A73" s="15" t="s">
        <v>548</v>
      </c>
      <c r="B73" s="17" t="n">
        <v>8249</v>
      </c>
      <c r="C73" s="18">
        <f>(166.0/B73*100)</f>
        <v/>
      </c>
      <c r="D73" s="19" t="n">
        <v>8083</v>
      </c>
      <c r="E73" s="18" t="n">
        <v>403.79051231</v>
      </c>
      <c r="F73" s="20" t="n">
        <v>5.06272905</v>
      </c>
      <c r="G73" s="18" t="n">
        <v>430.44898179</v>
      </c>
      <c r="H73" s="20" t="n">
        <v>4.2925959</v>
      </c>
      <c r="I73" s="18" t="n">
        <v>433.63005697</v>
      </c>
      <c r="J73" s="20" t="n">
        <v>3.41128533</v>
      </c>
      <c r="K73" s="18" t="n">
        <v>420.58343132</v>
      </c>
      <c r="L73" s="20" t="n">
        <v>3.17089288</v>
      </c>
      <c r="M73" s="18" t="n">
        <v>381.36943253</v>
      </c>
      <c r="N73" s="20" t="n">
        <v>3.27949389</v>
      </c>
      <c r="O73" s="18" t="s">
        <v>481</v>
      </c>
      <c r="P73" s="20" t="s">
        <v>481</v>
      </c>
      <c r="Q73" s="18" t="s">
        <v>481</v>
      </c>
      <c r="R73" s="20" t="s">
        <v>481</v>
      </c>
      <c r="S73" s="18" t="s">
        <v>481</v>
      </c>
      <c r="T73" s="20" t="s">
        <v>481</v>
      </c>
      <c r="U73" s="18" t="n">
        <v>390.99508446</v>
      </c>
      <c r="V73" s="20" t="n">
        <v>10.38495789</v>
      </c>
    </row>
    <row r="74" spans="1:22">
      <c r="A74" s="15" t="s">
        <v>549</v>
      </c>
      <c r="B74" s="17" t="n">
        <v>4692</v>
      </c>
      <c r="C74" s="18">
        <f>(82.0/B74*100)</f>
        <v/>
      </c>
      <c r="D74" s="19" t="n">
        <v>4610</v>
      </c>
      <c r="E74" s="18" t="n">
        <v>392.6661498</v>
      </c>
      <c r="F74" s="20" t="n">
        <v>4.96148552</v>
      </c>
      <c r="G74" s="18" t="n">
        <v>421.80997969</v>
      </c>
      <c r="H74" s="20" t="n">
        <v>3.52526885</v>
      </c>
      <c r="I74" s="18" t="n">
        <v>439.73387248</v>
      </c>
      <c r="J74" s="20" t="n">
        <v>2.6455209</v>
      </c>
      <c r="K74" s="18" t="n">
        <v>437.19286981</v>
      </c>
      <c r="L74" s="20" t="n">
        <v>2.63723986</v>
      </c>
      <c r="M74" s="18" t="s">
        <v>481</v>
      </c>
      <c r="N74" s="20" t="s">
        <v>481</v>
      </c>
      <c r="O74" s="18" t="s">
        <v>481</v>
      </c>
      <c r="P74" s="20" t="s">
        <v>481</v>
      </c>
      <c r="Q74" s="18" t="s">
        <v>481</v>
      </c>
      <c r="R74" s="20" t="s">
        <v>481</v>
      </c>
      <c r="S74" s="18" t="n">
        <v>341.40790909</v>
      </c>
      <c r="T74" s="20" t="n">
        <v>21.20743306</v>
      </c>
      <c r="U74" s="18" t="n">
        <v>352.81219849</v>
      </c>
      <c r="V74" s="20" t="n">
        <v>6.17815939</v>
      </c>
    </row>
    <row r="75" spans="1:22">
      <c r="A75" s="15" t="s">
        <v>550</v>
      </c>
      <c r="B75" s="17" t="n">
        <v>5375</v>
      </c>
      <c r="C75" s="18">
        <f>(259.0/B75*100)</f>
        <v/>
      </c>
      <c r="D75" s="19" t="n">
        <v>5116</v>
      </c>
      <c r="E75" s="18" t="n">
        <v>380.18669146</v>
      </c>
      <c r="F75" s="20" t="n">
        <v>2.90677291</v>
      </c>
      <c r="G75" s="18" t="n">
        <v>391.48133665</v>
      </c>
      <c r="H75" s="20" t="n">
        <v>2.97831562</v>
      </c>
      <c r="I75" s="18" t="n">
        <v>398.29730727</v>
      </c>
      <c r="J75" s="20" t="n">
        <v>2.95520946</v>
      </c>
      <c r="K75" s="18" t="n">
        <v>405.49984441</v>
      </c>
      <c r="L75" s="20" t="n">
        <v>4.15731319</v>
      </c>
      <c r="M75" s="18" t="n">
        <v>356.06172199</v>
      </c>
      <c r="N75" s="20" t="n">
        <v>4.70057819</v>
      </c>
      <c r="O75" s="18" t="s">
        <v>481</v>
      </c>
      <c r="P75" s="20" t="s">
        <v>481</v>
      </c>
      <c r="Q75" s="18" t="s">
        <v>481</v>
      </c>
      <c r="R75" s="20" t="s">
        <v>481</v>
      </c>
      <c r="S75" s="18" t="s">
        <v>481</v>
      </c>
      <c r="T75" s="20" t="s">
        <v>481</v>
      </c>
      <c r="U75" s="18" t="n">
        <v>357.57509366</v>
      </c>
      <c r="V75" s="20" t="n">
        <v>3.5464777</v>
      </c>
    </row>
    <row r="76" spans="1:22">
      <c r="A76" s="15" t="s">
        <v>551</v>
      </c>
      <c r="B76" s="17" t="n">
        <v>14167</v>
      </c>
      <c r="C76" s="18">
        <f>(233.0/B76*100)</f>
        <v/>
      </c>
      <c r="D76" s="19" t="n">
        <v>13934</v>
      </c>
      <c r="E76" s="18" t="n">
        <v>422.89144186</v>
      </c>
      <c r="F76" s="20" t="n">
        <v>3.06381646</v>
      </c>
      <c r="G76" s="18" t="n">
        <v>433.80576058</v>
      </c>
      <c r="H76" s="20" t="n">
        <v>3.16470242</v>
      </c>
      <c r="I76" s="18" t="n">
        <v>452.45341598</v>
      </c>
      <c r="J76" s="20" t="n">
        <v>2.80060972</v>
      </c>
      <c r="K76" s="18" t="n">
        <v>468.15835377</v>
      </c>
      <c r="L76" s="20" t="n">
        <v>4.05291802</v>
      </c>
      <c r="M76" s="18" t="n">
        <v>405.76526183</v>
      </c>
      <c r="N76" s="20" t="n">
        <v>4.20293438</v>
      </c>
      <c r="O76" s="18" t="s">
        <v>481</v>
      </c>
      <c r="P76" s="20" t="s">
        <v>481</v>
      </c>
      <c r="Q76" s="18" t="s">
        <v>481</v>
      </c>
      <c r="R76" s="20" t="s">
        <v>481</v>
      </c>
      <c r="S76" s="18" t="s">
        <v>481</v>
      </c>
      <c r="T76" s="20" t="s">
        <v>481</v>
      </c>
      <c r="U76" s="18" t="n">
        <v>377.81513573</v>
      </c>
      <c r="V76" s="20" t="n">
        <v>5.6691702</v>
      </c>
    </row>
    <row r="77" spans="1:22">
      <c r="A77" s="15" t="s">
        <v>552</v>
      </c>
      <c r="B77" s="17" t="n">
        <v>6062</v>
      </c>
      <c r="C77" s="18">
        <f>(201.0/B77*100)</f>
        <v/>
      </c>
      <c r="D77" s="19" t="n">
        <v>5861</v>
      </c>
      <c r="E77" s="18" t="n">
        <v>409.07104471</v>
      </c>
      <c r="F77" s="20" t="n">
        <v>5.28663427</v>
      </c>
      <c r="G77" s="18" t="n">
        <v>457.5949655</v>
      </c>
      <c r="H77" s="20" t="n">
        <v>4.83053994</v>
      </c>
      <c r="I77" s="18" t="n">
        <v>459.59456086</v>
      </c>
      <c r="J77" s="20" t="n">
        <v>2.28240009</v>
      </c>
      <c r="K77" s="18" t="n">
        <v>446.18892336</v>
      </c>
      <c r="L77" s="20" t="n">
        <v>3.33669372</v>
      </c>
      <c r="M77" s="18" t="n">
        <v>380.79678054</v>
      </c>
      <c r="N77" s="20" t="n">
        <v>4.91273858</v>
      </c>
      <c r="O77" s="18" t="s">
        <v>481</v>
      </c>
      <c r="P77" s="20" t="s">
        <v>481</v>
      </c>
      <c r="Q77" s="18" t="s">
        <v>481</v>
      </c>
      <c r="R77" s="20" t="s">
        <v>481</v>
      </c>
      <c r="S77" s="18" t="s">
        <v>481</v>
      </c>
      <c r="T77" s="20" t="s">
        <v>481</v>
      </c>
      <c r="U77" s="18" t="n">
        <v>381.54404241</v>
      </c>
      <c r="V77" s="20" t="n">
        <v>3.75139418</v>
      </c>
    </row>
    <row r="78" spans="1:22">
      <c r="A78" s="15" t="s">
        <v>553</v>
      </c>
      <c r="B78" s="17" t="n">
        <v>5826</v>
      </c>
      <c r="C78" s="18">
        <f>(0.0/B78*100)</f>
        <v/>
      </c>
      <c r="D78" s="19" t="n">
        <v>5826</v>
      </c>
      <c r="E78" s="18" t="n">
        <v>523.38271625</v>
      </c>
      <c r="F78" s="20" t="n">
        <v>4.40797816</v>
      </c>
      <c r="G78" s="18" t="n">
        <v>539.06961692</v>
      </c>
      <c r="H78" s="20" t="n">
        <v>4.64104569</v>
      </c>
      <c r="I78" s="18" t="n">
        <v>518.17490366</v>
      </c>
      <c r="J78" s="20" t="n">
        <v>3.96707127</v>
      </c>
      <c r="K78" s="18" t="n">
        <v>531.96352773</v>
      </c>
      <c r="L78" s="20" t="n">
        <v>8.62612876</v>
      </c>
      <c r="M78" s="18" t="s">
        <v>481</v>
      </c>
      <c r="N78" s="20" t="s">
        <v>481</v>
      </c>
      <c r="O78" s="18" t="s">
        <v>481</v>
      </c>
      <c r="P78" s="20" t="s">
        <v>481</v>
      </c>
      <c r="Q78" s="18" t="n">
        <v>431.126</v>
      </c>
      <c r="R78" s="20" t="n">
        <v>17.85283108</v>
      </c>
      <c r="S78" s="18" t="n">
        <v>466.3717521</v>
      </c>
      <c r="T78" s="20" t="n">
        <v>33.32028915</v>
      </c>
      <c r="U78" s="18" t="n">
        <v>430.39549621</v>
      </c>
      <c r="V78" s="20" t="n">
        <v>23.16681477</v>
      </c>
    </row>
    <row customHeight="1" ht="25" r="79" spans="1:22">
      <c r="A79" s="15" t="s">
        <v>554</v>
      </c>
      <c r="B79" s="17" t="n">
        <v>1657</v>
      </c>
      <c r="C79" s="18">
        <f>(41.0/B79*100)</f>
        <v/>
      </c>
      <c r="D79" s="19" t="n">
        <v>1616</v>
      </c>
      <c r="E79" s="18" t="n">
        <v>441.78922344</v>
      </c>
      <c r="F79" s="20" t="n">
        <v>14.184032</v>
      </c>
      <c r="G79" s="18" t="n">
        <v>476.98412361</v>
      </c>
      <c r="H79" s="20" t="n">
        <v>9.198534</v>
      </c>
      <c r="I79" s="18" t="n">
        <v>480.53345969</v>
      </c>
      <c r="J79" s="20" t="n">
        <v>8.152534259999999</v>
      </c>
      <c r="K79" s="18" t="n">
        <v>476.55048869</v>
      </c>
      <c r="L79" s="20" t="n">
        <v>6.4332374</v>
      </c>
      <c r="M79" s="18" t="s">
        <v>481</v>
      </c>
      <c r="N79" s="20" t="s">
        <v>481</v>
      </c>
      <c r="O79" s="18" t="s">
        <v>481</v>
      </c>
      <c r="P79" s="20" t="s">
        <v>481</v>
      </c>
      <c r="Q79" s="18" t="s">
        <v>481</v>
      </c>
      <c r="R79" s="20" t="s">
        <v>481</v>
      </c>
      <c r="S79" s="18" t="s">
        <v>481</v>
      </c>
      <c r="T79" s="20" t="s">
        <v>481</v>
      </c>
      <c r="U79" s="18" t="n">
        <v>388.03753043</v>
      </c>
      <c r="V79" s="20" t="n">
        <v>22.06569785</v>
      </c>
    </row>
    <row r="80" spans="1:22">
      <c r="A80" s="15" t="s">
        <v>555</v>
      </c>
      <c r="B80" s="17" t="n">
        <v>7841</v>
      </c>
      <c r="C80" s="18">
        <f>(0.0/B80*100)</f>
        <v/>
      </c>
      <c r="D80" s="19" t="n">
        <v>7841</v>
      </c>
      <c r="E80" s="18" t="n">
        <v>449.02891668</v>
      </c>
      <c r="F80" s="20" t="n">
        <v>4.17589165</v>
      </c>
      <c r="G80" s="18" t="n">
        <v>462.99507764</v>
      </c>
      <c r="H80" s="20" t="n">
        <v>4.71012281</v>
      </c>
      <c r="I80" s="18" t="n">
        <v>458.0855731</v>
      </c>
      <c r="J80" s="20" t="n">
        <v>3.61577134</v>
      </c>
      <c r="K80" s="18" t="n">
        <v>445.93030519</v>
      </c>
      <c r="L80" s="20" t="n">
        <v>7.55065027</v>
      </c>
      <c r="M80" s="18" t="s">
        <v>481</v>
      </c>
      <c r="N80" s="20" t="s">
        <v>481</v>
      </c>
      <c r="O80" s="18" t="s">
        <v>481</v>
      </c>
      <c r="P80" s="20" t="s">
        <v>481</v>
      </c>
      <c r="Q80" s="18" t="s">
        <v>481</v>
      </c>
      <c r="R80" s="20" t="s">
        <v>481</v>
      </c>
      <c r="S80" s="18" t="n">
        <v>460.0174</v>
      </c>
      <c r="T80" s="20" t="n">
        <v>29.02494584</v>
      </c>
      <c r="U80" s="18" t="n">
        <v>381.36120568</v>
      </c>
      <c r="V80" s="20" t="n">
        <v>20.31968394</v>
      </c>
    </row>
    <row r="81" spans="1:22">
      <c r="A81" s="23" t="s">
        <v>556</v>
      </c>
      <c r="B81" s="17" t="n">
        <v>8861</v>
      </c>
      <c r="C81" s="18">
        <f>(78.0/B81*100)</f>
        <v/>
      </c>
      <c r="D81" s="19" t="n">
        <v>8783</v>
      </c>
      <c r="E81" s="18" t="n">
        <v>422.45812</v>
      </c>
      <c r="F81" s="20" t="n">
        <v>5.07868644</v>
      </c>
      <c r="G81" s="18" t="n">
        <v>438.49508042</v>
      </c>
      <c r="H81" s="20" t="n">
        <v>4.44389979</v>
      </c>
      <c r="I81" s="18" t="n">
        <v>449.33040026</v>
      </c>
      <c r="J81" s="20" t="n">
        <v>3.07887553</v>
      </c>
      <c r="K81" s="18" t="n">
        <v>464.34598154</v>
      </c>
      <c r="L81" s="20" t="n">
        <v>3.06338349</v>
      </c>
      <c r="M81" s="18" t="n">
        <v>388.66747204</v>
      </c>
      <c r="N81" s="20" t="n">
        <v>4.36642029</v>
      </c>
      <c r="O81" s="18" t="s">
        <v>481</v>
      </c>
      <c r="P81" s="20" t="s">
        <v>481</v>
      </c>
      <c r="Q81" s="18" t="s">
        <v>481</v>
      </c>
      <c r="R81" s="20" t="s">
        <v>481</v>
      </c>
      <c r="S81" s="18" t="s">
        <v>481</v>
      </c>
      <c r="T81" s="20" t="s">
        <v>481</v>
      </c>
      <c r="U81" s="18" t="n">
        <v>410.44792096</v>
      </c>
      <c r="V81" s="20" t="n">
        <v>10.56551655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794</v>
      </c>
    </row>
    <row customHeight="1" ht="30" r="4" spans="1:22">
      <c r="A4" s="6" t="n"/>
      <c r="B4" s="7" t="s">
        <v>462</v>
      </c>
      <c r="C4" s="7" t="s">
        <v>463</v>
      </c>
      <c r="D4" s="8" t="s">
        <v>462</v>
      </c>
      <c r="E4" s="9" t="s">
        <v>789</v>
      </c>
      <c r="F4" s="10" t="n"/>
      <c r="G4" s="9" t="s">
        <v>790</v>
      </c>
      <c r="H4" s="10" t="n"/>
      <c r="I4" s="9" t="s">
        <v>791</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511.73517679</v>
      </c>
      <c r="F7" s="20" t="n">
        <v>3.25900458</v>
      </c>
      <c r="G7" s="18" t="n">
        <v>531.68890017</v>
      </c>
      <c r="H7" s="20" t="n">
        <v>2.20174298</v>
      </c>
      <c r="I7" s="18" t="n">
        <v>525.48408872</v>
      </c>
      <c r="J7" s="20" t="n">
        <v>2.23696341</v>
      </c>
      <c r="K7" s="18" t="n">
        <v>479.94283687</v>
      </c>
      <c r="L7" s="20" t="n">
        <v>4.60998953</v>
      </c>
      <c r="M7" s="18" t="n">
        <v>455.67136221</v>
      </c>
      <c r="N7" s="20" t="n">
        <v>3.03001341</v>
      </c>
      <c r="O7" s="18" t="s">
        <v>481</v>
      </c>
      <c r="P7" s="20" t="s">
        <v>481</v>
      </c>
      <c r="Q7" s="18" t="s">
        <v>481</v>
      </c>
      <c r="R7" s="20" t="s">
        <v>481</v>
      </c>
      <c r="S7" s="18" t="s">
        <v>481</v>
      </c>
      <c r="T7" s="20" t="s">
        <v>481</v>
      </c>
      <c r="U7" s="18" t="n">
        <v>456.73662378</v>
      </c>
      <c r="V7" s="20" t="n">
        <v>6.09777882</v>
      </c>
    </row>
    <row r="8" spans="1:22">
      <c r="A8" s="15" t="s">
        <v>483</v>
      </c>
      <c r="B8" s="17" t="n">
        <v>7007</v>
      </c>
      <c r="C8" s="18">
        <f>(58.0/B8*100)</f>
        <v/>
      </c>
      <c r="D8" s="19" t="n">
        <v>6949</v>
      </c>
      <c r="E8" s="18" t="n">
        <v>497.77932115</v>
      </c>
      <c r="F8" s="20" t="n">
        <v>6.63107877</v>
      </c>
      <c r="G8" s="18" t="n">
        <v>526.42214744</v>
      </c>
      <c r="H8" s="20" t="n">
        <v>3.61477533</v>
      </c>
      <c r="I8" s="18" t="n">
        <v>528.92355481</v>
      </c>
      <c r="J8" s="20" t="n">
        <v>3.6189068</v>
      </c>
      <c r="K8" s="18" t="n">
        <v>499.32375969</v>
      </c>
      <c r="L8" s="20" t="n">
        <v>3.46034036</v>
      </c>
      <c r="M8" s="18" t="n">
        <v>425.98671044</v>
      </c>
      <c r="N8" s="20" t="n">
        <v>3.32108465</v>
      </c>
      <c r="O8" s="18" t="s">
        <v>481</v>
      </c>
      <c r="P8" s="20" t="s">
        <v>481</v>
      </c>
      <c r="Q8" s="18" t="n">
        <v>368.48347797</v>
      </c>
      <c r="R8" s="20" t="n">
        <v>14.99112476</v>
      </c>
      <c r="S8" s="18" t="s">
        <v>481</v>
      </c>
      <c r="T8" s="20" t="s">
        <v>481</v>
      </c>
      <c r="U8" s="18" t="n">
        <v>443.74124098</v>
      </c>
      <c r="V8" s="20" t="n">
        <v>6.04826784</v>
      </c>
    </row>
    <row r="9" spans="1:22">
      <c r="A9" s="15" t="s">
        <v>484</v>
      </c>
      <c r="B9" s="17" t="n">
        <v>9651</v>
      </c>
      <c r="C9" s="18">
        <f>(519.0/B9*100)</f>
        <v/>
      </c>
      <c r="D9" s="19" t="n">
        <v>9132</v>
      </c>
      <c r="E9" s="18" t="n">
        <v>496.51028123</v>
      </c>
      <c r="F9" s="20" t="n">
        <v>4.28893852</v>
      </c>
      <c r="G9" s="18" t="n">
        <v>532.86792475</v>
      </c>
      <c r="H9" s="20" t="n">
        <v>2.60188955</v>
      </c>
      <c r="I9" s="18" t="n">
        <v>536.9076730100001</v>
      </c>
      <c r="J9" s="20" t="n">
        <v>2.37726432</v>
      </c>
      <c r="K9" s="18" t="n">
        <v>490.3865483</v>
      </c>
      <c r="L9" s="20" t="n">
        <v>3.13294297</v>
      </c>
      <c r="M9" s="18" t="n">
        <v>398.3811512</v>
      </c>
      <c r="N9" s="20" t="n">
        <v>5.50423922</v>
      </c>
      <c r="O9" s="18" t="s">
        <v>481</v>
      </c>
      <c r="P9" s="20" t="s">
        <v>481</v>
      </c>
      <c r="Q9" s="18" t="n">
        <v>374.78530698</v>
      </c>
      <c r="R9" s="20" t="n">
        <v>11.62763904</v>
      </c>
      <c r="S9" s="18" t="s">
        <v>481</v>
      </c>
      <c r="T9" s="20" t="s">
        <v>481</v>
      </c>
      <c r="U9" s="18" t="n">
        <v>417.92632103</v>
      </c>
      <c r="V9" s="20" t="n">
        <v>4.79456792</v>
      </c>
    </row>
    <row r="10" spans="1:22">
      <c r="A10" s="15" t="s">
        <v>485</v>
      </c>
      <c r="B10" s="17" t="n">
        <v>20058</v>
      </c>
      <c r="C10" s="18">
        <f>(548.0/B10*100)</f>
        <v/>
      </c>
      <c r="D10" s="19" t="n">
        <v>19510</v>
      </c>
      <c r="E10" s="18" t="n">
        <v>525.33127803</v>
      </c>
      <c r="F10" s="20" t="n">
        <v>3.20178969</v>
      </c>
      <c r="G10" s="18" t="n">
        <v>540.24590345</v>
      </c>
      <c r="H10" s="20" t="n">
        <v>2.32128112</v>
      </c>
      <c r="I10" s="18" t="n">
        <v>541.38367383</v>
      </c>
      <c r="J10" s="20" t="n">
        <v>2.53266886</v>
      </c>
      <c r="K10" s="18" t="n">
        <v>508.18857394</v>
      </c>
      <c r="L10" s="20" t="n">
        <v>4.74944076</v>
      </c>
      <c r="M10" s="18" t="n">
        <v>459.4602787</v>
      </c>
      <c r="N10" s="20" t="n">
        <v>3.87365474</v>
      </c>
      <c r="O10" s="18" t="s">
        <v>481</v>
      </c>
      <c r="P10" s="20" t="s">
        <v>481</v>
      </c>
      <c r="Q10" s="18" t="s">
        <v>481</v>
      </c>
      <c r="R10" s="20" t="s">
        <v>481</v>
      </c>
      <c r="S10" s="18" t="s">
        <v>481</v>
      </c>
      <c r="T10" s="20" t="s">
        <v>481</v>
      </c>
      <c r="U10" s="18" t="n">
        <v>460.02165651</v>
      </c>
      <c r="V10" s="20" t="n">
        <v>7.12006254</v>
      </c>
    </row>
    <row r="11" spans="1:22">
      <c r="A11" s="15" t="s">
        <v>486</v>
      </c>
      <c r="B11" s="17" t="n">
        <v>7053</v>
      </c>
      <c r="C11" s="18">
        <f>(107.0/B11*100)</f>
        <v/>
      </c>
      <c r="D11" s="19" t="n">
        <v>6946</v>
      </c>
      <c r="E11" s="18" t="n">
        <v>426.29996032</v>
      </c>
      <c r="F11" s="20" t="n">
        <v>3.99864367</v>
      </c>
      <c r="G11" s="18" t="n">
        <v>449.07985457</v>
      </c>
      <c r="H11" s="20" t="n">
        <v>3.25930591</v>
      </c>
      <c r="I11" s="18" t="n">
        <v>462.88644067</v>
      </c>
      <c r="J11" s="20" t="n">
        <v>2.88793309</v>
      </c>
      <c r="K11" s="18" t="n">
        <v>461.31887979</v>
      </c>
      <c r="L11" s="20" t="n">
        <v>4.41062649</v>
      </c>
      <c r="M11" s="18" t="n">
        <v>407.71243287</v>
      </c>
      <c r="N11" s="20" t="n">
        <v>4.26530566</v>
      </c>
      <c r="O11" s="18" t="s">
        <v>481</v>
      </c>
      <c r="P11" s="20" t="s">
        <v>481</v>
      </c>
      <c r="Q11" s="18" t="s">
        <v>481</v>
      </c>
      <c r="R11" s="20" t="s">
        <v>481</v>
      </c>
      <c r="S11" s="18" t="s">
        <v>481</v>
      </c>
      <c r="T11" s="20" t="s">
        <v>481</v>
      </c>
      <c r="U11" s="18" t="n">
        <v>402.40120189</v>
      </c>
      <c r="V11" s="20" t="n">
        <v>6.78369769</v>
      </c>
    </row>
    <row r="12" spans="1:22">
      <c r="A12" s="15" t="s">
        <v>487</v>
      </c>
      <c r="B12" s="17" t="n">
        <v>6894</v>
      </c>
      <c r="C12" s="18">
        <f>(59.0/B12*100)</f>
        <v/>
      </c>
      <c r="D12" s="19" t="n">
        <v>6835</v>
      </c>
      <c r="E12" s="18" t="n">
        <v>491.79356881</v>
      </c>
      <c r="F12" s="20" t="n">
        <v>5.08133721</v>
      </c>
      <c r="G12" s="18" t="n">
        <v>505.01783542</v>
      </c>
      <c r="H12" s="20" t="n">
        <v>3.69161448</v>
      </c>
      <c r="I12" s="18" t="n">
        <v>509.85444114</v>
      </c>
      <c r="J12" s="20" t="n">
        <v>2.83535817</v>
      </c>
      <c r="K12" s="18" t="n">
        <v>494.98439959</v>
      </c>
      <c r="L12" s="20" t="n">
        <v>3.01404866</v>
      </c>
      <c r="M12" s="18" t="n">
        <v>407.24394601</v>
      </c>
      <c r="N12" s="20" t="n">
        <v>6.59279851</v>
      </c>
      <c r="O12" s="18" t="s">
        <v>481</v>
      </c>
      <c r="P12" s="20" t="s">
        <v>481</v>
      </c>
      <c r="Q12" s="18" t="n">
        <v>366.6777112</v>
      </c>
      <c r="R12" s="20" t="n">
        <v>14.39052153</v>
      </c>
      <c r="S12" s="18" t="s">
        <v>481</v>
      </c>
      <c r="T12" s="20" t="s">
        <v>481</v>
      </c>
      <c r="U12" s="18" t="n">
        <v>419.3609369</v>
      </c>
      <c r="V12" s="20" t="n">
        <v>7.46427753</v>
      </c>
    </row>
    <row r="13" spans="1:22">
      <c r="A13" s="15" t="s">
        <v>488</v>
      </c>
      <c r="B13" s="17" t="n">
        <v>7161</v>
      </c>
      <c r="C13" s="18">
        <f>(138.0/B13*100)</f>
        <v/>
      </c>
      <c r="D13" s="19" t="n">
        <v>7023</v>
      </c>
      <c r="E13" s="18" t="n">
        <v>522.35351918</v>
      </c>
      <c r="F13" s="20" t="n">
        <v>3.32756703</v>
      </c>
      <c r="G13" s="18" t="n">
        <v>521.32614484</v>
      </c>
      <c r="H13" s="20" t="n">
        <v>2.55460869</v>
      </c>
      <c r="I13" s="18" t="n">
        <v>493.06238137</v>
      </c>
      <c r="J13" s="20" t="n">
        <v>3.09665257</v>
      </c>
      <c r="K13" s="18" t="n">
        <v>461.23201041</v>
      </c>
      <c r="L13" s="20" t="n">
        <v>6.42668686</v>
      </c>
      <c r="M13" s="18" t="n">
        <v>417.33961469</v>
      </c>
      <c r="N13" s="20" t="n">
        <v>10.06598471</v>
      </c>
      <c r="O13" s="18" t="s">
        <v>481</v>
      </c>
      <c r="P13" s="20" t="s">
        <v>481</v>
      </c>
      <c r="Q13" s="18" t="n">
        <v>436.36003517</v>
      </c>
      <c r="R13" s="20" t="n">
        <v>6.43426798</v>
      </c>
      <c r="S13" s="18" t="s">
        <v>481</v>
      </c>
      <c r="T13" s="20" t="s">
        <v>481</v>
      </c>
      <c r="U13" s="18" t="n">
        <v>428.50176799</v>
      </c>
      <c r="V13" s="20" t="n">
        <v>8.46713557</v>
      </c>
    </row>
    <row r="14" spans="1:22">
      <c r="A14" s="15" t="s">
        <v>489</v>
      </c>
      <c r="B14" s="17" t="n">
        <v>5587</v>
      </c>
      <c r="C14" s="18">
        <f>(78.0/B14*100)</f>
        <v/>
      </c>
      <c r="D14" s="19" t="n">
        <v>5509</v>
      </c>
      <c r="E14" s="18" t="n">
        <v>497.36265608</v>
      </c>
      <c r="F14" s="20" t="n">
        <v>6.26940427</v>
      </c>
      <c r="G14" s="18" t="n">
        <v>531.83694172</v>
      </c>
      <c r="H14" s="20" t="n">
        <v>3.50868499</v>
      </c>
      <c r="I14" s="18" t="n">
        <v>543.89360873</v>
      </c>
      <c r="J14" s="20" t="n">
        <v>2.2012647</v>
      </c>
      <c r="K14" s="18" t="n">
        <v>547.1068532100001</v>
      </c>
      <c r="L14" s="20" t="n">
        <v>3.61905482</v>
      </c>
      <c r="M14" s="18" t="n">
        <v>442.2239505</v>
      </c>
      <c r="N14" s="20" t="n">
        <v>10.16789313</v>
      </c>
      <c r="O14" s="18" t="s">
        <v>481</v>
      </c>
      <c r="P14" s="20" t="s">
        <v>481</v>
      </c>
      <c r="Q14" s="18" t="s">
        <v>481</v>
      </c>
      <c r="R14" s="20" t="s">
        <v>481</v>
      </c>
      <c r="S14" s="18" t="s">
        <v>481</v>
      </c>
      <c r="T14" s="20" t="s">
        <v>481</v>
      </c>
      <c r="U14" s="18" t="n">
        <v>466.13265138</v>
      </c>
      <c r="V14" s="20" t="n">
        <v>11.50376673</v>
      </c>
    </row>
    <row r="15" spans="1:22">
      <c r="A15" s="15" t="s">
        <v>490</v>
      </c>
      <c r="B15" s="17" t="n">
        <v>5882</v>
      </c>
      <c r="C15" s="18">
        <f>(64.0/B15*100)</f>
        <v/>
      </c>
      <c r="D15" s="19" t="n">
        <v>5818</v>
      </c>
      <c r="E15" s="18" t="n">
        <v>526.44378445</v>
      </c>
      <c r="F15" s="20" t="n">
        <v>5.826117</v>
      </c>
      <c r="G15" s="18" t="n">
        <v>554.63533383</v>
      </c>
      <c r="H15" s="20" t="n">
        <v>3.41588979</v>
      </c>
      <c r="I15" s="18" t="n">
        <v>541.04235519</v>
      </c>
      <c r="J15" s="20" t="n">
        <v>2.64062345</v>
      </c>
      <c r="K15" s="18" t="n">
        <v>504.91374963</v>
      </c>
      <c r="L15" s="20" t="n">
        <v>3.55880763</v>
      </c>
      <c r="M15" s="18" t="n">
        <v>442.09252147</v>
      </c>
      <c r="N15" s="20" t="n">
        <v>11.12031367</v>
      </c>
      <c r="O15" s="18" t="s">
        <v>481</v>
      </c>
      <c r="P15" s="20" t="s">
        <v>481</v>
      </c>
      <c r="Q15" s="18" t="n">
        <v>375.95013089</v>
      </c>
      <c r="R15" s="20" t="n">
        <v>17.42774697</v>
      </c>
      <c r="S15" s="18" t="s">
        <v>481</v>
      </c>
      <c r="T15" s="20" t="s">
        <v>481</v>
      </c>
      <c r="U15" s="18" t="n">
        <v>441.74171877</v>
      </c>
      <c r="V15" s="20" t="n">
        <v>8.20103656</v>
      </c>
    </row>
    <row r="16" spans="1:22">
      <c r="A16" s="15" t="s">
        <v>491</v>
      </c>
      <c r="B16" s="17" t="n">
        <v>6108</v>
      </c>
      <c r="C16" s="18">
        <f>(123.0/B16*100)</f>
        <v/>
      </c>
      <c r="D16" s="19" t="n">
        <v>5985</v>
      </c>
      <c r="E16" s="18" t="n">
        <v>508.6007189</v>
      </c>
      <c r="F16" s="20" t="n">
        <v>3.29006684</v>
      </c>
      <c r="G16" s="18" t="n">
        <v>528.13521185</v>
      </c>
      <c r="H16" s="20" t="n">
        <v>2.22018772</v>
      </c>
      <c r="I16" s="18" t="n">
        <v>503.1062276</v>
      </c>
      <c r="J16" s="20" t="n">
        <v>2.85949417</v>
      </c>
      <c r="K16" s="18" t="n">
        <v>441.3143445</v>
      </c>
      <c r="L16" s="20" t="n">
        <v>5.18141411</v>
      </c>
      <c r="M16" s="18" t="n">
        <v>387.14914799</v>
      </c>
      <c r="N16" s="20" t="n">
        <v>6.68985678</v>
      </c>
      <c r="O16" s="18" t="s">
        <v>481</v>
      </c>
      <c r="P16" s="20" t="s">
        <v>481</v>
      </c>
      <c r="Q16" s="18" t="s">
        <v>481</v>
      </c>
      <c r="R16" s="20" t="s">
        <v>481</v>
      </c>
      <c r="S16" s="18" t="s">
        <v>481</v>
      </c>
      <c r="T16" s="20" t="s">
        <v>481</v>
      </c>
      <c r="U16" s="18" t="n">
        <v>407.15860579</v>
      </c>
      <c r="V16" s="20" t="n">
        <v>6.94528831</v>
      </c>
    </row>
    <row r="17" spans="1:22">
      <c r="A17" s="15" t="s">
        <v>492</v>
      </c>
      <c r="B17" s="17" t="n">
        <v>6504</v>
      </c>
      <c r="C17" s="18">
        <f>(1262.0/B17*100)</f>
        <v/>
      </c>
      <c r="D17" s="19" t="n">
        <v>5242</v>
      </c>
      <c r="E17" s="18" t="n">
        <v>546.2249556</v>
      </c>
      <c r="F17" s="20" t="n">
        <v>3.47689475</v>
      </c>
      <c r="G17" s="18" t="n">
        <v>541.44852862</v>
      </c>
      <c r="H17" s="20" t="n">
        <v>3.31696962</v>
      </c>
      <c r="I17" s="18" t="n">
        <v>517.44669211</v>
      </c>
      <c r="J17" s="20" t="n">
        <v>4.21218159</v>
      </c>
      <c r="K17" s="18" t="n">
        <v>494.69033785</v>
      </c>
      <c r="L17" s="20" t="n">
        <v>5.65966023</v>
      </c>
      <c r="M17" s="18" t="n">
        <v>421.56457172</v>
      </c>
      <c r="N17" s="20" t="n">
        <v>9.08687791</v>
      </c>
      <c r="O17" s="18" t="s">
        <v>481</v>
      </c>
      <c r="P17" s="20" t="s">
        <v>481</v>
      </c>
      <c r="Q17" s="18" t="n">
        <v>360.48925247</v>
      </c>
      <c r="R17" s="20" t="n">
        <v>12.44339086</v>
      </c>
      <c r="S17" s="18" t="s">
        <v>481</v>
      </c>
      <c r="T17" s="20" t="s">
        <v>481</v>
      </c>
      <c r="U17" s="18" t="n">
        <v>462.77678463</v>
      </c>
      <c r="V17" s="20" t="n">
        <v>5.51478241</v>
      </c>
    </row>
    <row r="18" spans="1:22">
      <c r="A18" s="15" t="s">
        <v>493</v>
      </c>
      <c r="B18" s="17" t="n">
        <v>5532</v>
      </c>
      <c r="C18" s="18">
        <f>(29.0/B18*100)</f>
        <v/>
      </c>
      <c r="D18" s="19" t="n">
        <v>5503</v>
      </c>
      <c r="E18" s="18" t="n">
        <v>422.1249138</v>
      </c>
      <c r="F18" s="20" t="n">
        <v>5.98668505</v>
      </c>
      <c r="G18" s="18" t="n">
        <v>454.23289569</v>
      </c>
      <c r="H18" s="20" t="n">
        <v>6.07021829</v>
      </c>
      <c r="I18" s="18" t="n">
        <v>463.93161729</v>
      </c>
      <c r="J18" s="20" t="n">
        <v>4.0827608</v>
      </c>
      <c r="K18" s="18" t="n">
        <v>474.49845052</v>
      </c>
      <c r="L18" s="20" t="n">
        <v>3.56825024</v>
      </c>
      <c r="M18" s="18" t="n">
        <v>381.70089157</v>
      </c>
      <c r="N18" s="20" t="n">
        <v>7.56899924</v>
      </c>
      <c r="O18" s="18" t="s">
        <v>481</v>
      </c>
      <c r="P18" s="20" t="s">
        <v>481</v>
      </c>
      <c r="Q18" s="18" t="s">
        <v>481</v>
      </c>
      <c r="R18" s="20" t="s">
        <v>481</v>
      </c>
      <c r="S18" s="18" t="s">
        <v>481</v>
      </c>
      <c r="T18" s="20" t="s">
        <v>481</v>
      </c>
      <c r="U18" s="18" t="n">
        <v>397.11982225</v>
      </c>
      <c r="V18" s="20" t="n">
        <v>10.00347524</v>
      </c>
    </row>
    <row r="19" spans="1:22">
      <c r="A19" s="15" t="s">
        <v>494</v>
      </c>
      <c r="B19" s="17" t="n">
        <v>5658</v>
      </c>
      <c r="C19" s="18">
        <f>(178.0/B19*100)</f>
        <v/>
      </c>
      <c r="D19" s="19" t="n">
        <v>5480</v>
      </c>
      <c r="E19" s="18" t="n">
        <v>429.49737596</v>
      </c>
      <c r="F19" s="20" t="n">
        <v>7.47830468</v>
      </c>
      <c r="G19" s="18" t="n">
        <v>474.92981441</v>
      </c>
      <c r="H19" s="20" t="n">
        <v>5.42545722</v>
      </c>
      <c r="I19" s="18" t="n">
        <v>494.69086598</v>
      </c>
      <c r="J19" s="20" t="n">
        <v>3.56832843</v>
      </c>
      <c r="K19" s="18" t="n">
        <v>486.46455013</v>
      </c>
      <c r="L19" s="20" t="n">
        <v>3.44463366</v>
      </c>
      <c r="M19" s="18" t="n">
        <v>464.53907426</v>
      </c>
      <c r="N19" s="20" t="n">
        <v>8.377987660000001</v>
      </c>
      <c r="O19" s="18" t="s">
        <v>481</v>
      </c>
      <c r="P19" s="20" t="s">
        <v>481</v>
      </c>
      <c r="Q19" s="18" t="s">
        <v>481</v>
      </c>
      <c r="R19" s="20" t="s">
        <v>481</v>
      </c>
      <c r="S19" s="18" t="s">
        <v>481</v>
      </c>
      <c r="T19" s="20" t="s">
        <v>481</v>
      </c>
      <c r="U19" s="18" t="n">
        <v>418.02165159</v>
      </c>
      <c r="V19" s="20" t="n">
        <v>8.37757985</v>
      </c>
    </row>
    <row r="20" spans="1:22">
      <c r="A20" s="15" t="s">
        <v>495</v>
      </c>
      <c r="B20" s="17" t="n">
        <v>3371</v>
      </c>
      <c r="C20" s="18">
        <f>(75.0/B20*100)</f>
        <v/>
      </c>
      <c r="D20" s="19" t="n">
        <v>3296</v>
      </c>
      <c r="E20" s="18" t="n">
        <v>444.29808615</v>
      </c>
      <c r="F20" s="20" t="n">
        <v>6.67640439</v>
      </c>
      <c r="G20" s="18" t="n">
        <v>461.87577046</v>
      </c>
      <c r="H20" s="20" t="n">
        <v>5.20302796</v>
      </c>
      <c r="I20" s="18" t="n">
        <v>490.33241459</v>
      </c>
      <c r="J20" s="20" t="n">
        <v>2.83687702</v>
      </c>
      <c r="K20" s="18" t="n">
        <v>483.11183499</v>
      </c>
      <c r="L20" s="20" t="n">
        <v>2.68703911</v>
      </c>
      <c r="M20" s="18" t="n">
        <v>408.58539143</v>
      </c>
      <c r="N20" s="20" t="n">
        <v>5.78928272</v>
      </c>
      <c r="O20" s="18" t="s">
        <v>481</v>
      </c>
      <c r="P20" s="20" t="s">
        <v>481</v>
      </c>
      <c r="Q20" s="18" t="s">
        <v>481</v>
      </c>
      <c r="R20" s="20" t="s">
        <v>481</v>
      </c>
      <c r="S20" s="18" t="s">
        <v>481</v>
      </c>
      <c r="T20" s="20" t="s">
        <v>481</v>
      </c>
      <c r="U20" s="18" t="n">
        <v>418.33294034</v>
      </c>
      <c r="V20" s="20" t="n">
        <v>11.2518476</v>
      </c>
    </row>
    <row r="21" spans="1:22">
      <c r="A21" s="15" t="s">
        <v>496</v>
      </c>
      <c r="B21" s="17" t="n">
        <v>5741</v>
      </c>
      <c r="C21" s="18">
        <f>(47.0/B21*100)</f>
        <v/>
      </c>
      <c r="D21" s="19" t="n">
        <v>5694</v>
      </c>
      <c r="E21" s="18" t="n">
        <v>493.4675212</v>
      </c>
      <c r="F21" s="20" t="n">
        <v>4.44473872</v>
      </c>
      <c r="G21" s="18" t="n">
        <v>517.78254092</v>
      </c>
      <c r="H21" s="20" t="n">
        <v>2.93779459</v>
      </c>
      <c r="I21" s="18" t="n">
        <v>510.74849178</v>
      </c>
      <c r="J21" s="20" t="n">
        <v>2.76930194</v>
      </c>
      <c r="K21" s="18" t="n">
        <v>490.51289781</v>
      </c>
      <c r="L21" s="20" t="n">
        <v>5.63422777</v>
      </c>
      <c r="M21" s="18" t="n">
        <v>437.82772767</v>
      </c>
      <c r="N21" s="20" t="n">
        <v>5.1450969</v>
      </c>
      <c r="O21" s="18" t="s">
        <v>481</v>
      </c>
      <c r="P21" s="20" t="s">
        <v>481</v>
      </c>
      <c r="Q21" s="18" t="s">
        <v>481</v>
      </c>
      <c r="R21" s="20" t="s">
        <v>481</v>
      </c>
      <c r="S21" s="18" t="s">
        <v>481</v>
      </c>
      <c r="T21" s="20" t="s">
        <v>481</v>
      </c>
      <c r="U21" s="18" t="n">
        <v>468.07163881</v>
      </c>
      <c r="V21" s="20" t="n">
        <v>13.09993663</v>
      </c>
    </row>
    <row r="22" spans="1:22">
      <c r="A22" s="15" t="s">
        <v>497</v>
      </c>
      <c r="B22" s="17" t="n">
        <v>6598</v>
      </c>
      <c r="C22" s="18">
        <f>(36.0/B22*100)</f>
        <v/>
      </c>
      <c r="D22" s="19" t="n">
        <v>6562</v>
      </c>
      <c r="E22" s="18" t="n">
        <v>452.10519661</v>
      </c>
      <c r="F22" s="20" t="n">
        <v>5.41750159</v>
      </c>
      <c r="G22" s="18" t="n">
        <v>480.5296032</v>
      </c>
      <c r="H22" s="20" t="n">
        <v>4.49108876</v>
      </c>
      <c r="I22" s="18" t="n">
        <v>491.48161391</v>
      </c>
      <c r="J22" s="20" t="n">
        <v>3.8131986</v>
      </c>
      <c r="K22" s="18" t="n">
        <v>470.4998967</v>
      </c>
      <c r="L22" s="20" t="n">
        <v>6.02989888</v>
      </c>
      <c r="M22" s="18" t="n">
        <v>409.9809268</v>
      </c>
      <c r="N22" s="20" t="n">
        <v>11.17521775</v>
      </c>
      <c r="O22" s="18" t="s">
        <v>481</v>
      </c>
      <c r="P22" s="20" t="s">
        <v>481</v>
      </c>
      <c r="Q22" s="18" t="s">
        <v>481</v>
      </c>
      <c r="R22" s="20" t="s">
        <v>481</v>
      </c>
      <c r="S22" s="18" t="n">
        <v>478.98987823</v>
      </c>
      <c r="T22" s="20" t="n">
        <v>56.89528599</v>
      </c>
      <c r="U22" s="18" t="n">
        <v>388.08073834</v>
      </c>
      <c r="V22" s="20" t="n">
        <v>8.08458263</v>
      </c>
    </row>
    <row r="23" spans="1:22">
      <c r="A23" s="15" t="s">
        <v>498</v>
      </c>
      <c r="B23" s="17" t="n">
        <v>11583</v>
      </c>
      <c r="C23" s="18">
        <f>(235.0/B23*100)</f>
        <v/>
      </c>
      <c r="D23" s="19" t="n">
        <v>11348</v>
      </c>
      <c r="E23" s="18" t="n">
        <v>470.91067322</v>
      </c>
      <c r="F23" s="20" t="n">
        <v>5.89225592</v>
      </c>
      <c r="G23" s="18" t="n">
        <v>485.11209646</v>
      </c>
      <c r="H23" s="20" t="n">
        <v>4.66169109</v>
      </c>
      <c r="I23" s="18" t="n">
        <v>491.39421344</v>
      </c>
      <c r="J23" s="20" t="n">
        <v>3.20181598</v>
      </c>
      <c r="K23" s="18" t="n">
        <v>486.8989668</v>
      </c>
      <c r="L23" s="20" t="n">
        <v>3.18650531</v>
      </c>
      <c r="M23" s="18" t="n">
        <v>437.87034305</v>
      </c>
      <c r="N23" s="20" t="n">
        <v>5.22144945</v>
      </c>
      <c r="O23" s="18" t="s">
        <v>481</v>
      </c>
      <c r="P23" s="20" t="s">
        <v>481</v>
      </c>
      <c r="Q23" s="18" t="s">
        <v>481</v>
      </c>
      <c r="R23" s="20" t="s">
        <v>481</v>
      </c>
      <c r="S23" s="18" t="s">
        <v>481</v>
      </c>
      <c r="T23" s="20" t="s">
        <v>481</v>
      </c>
      <c r="U23" s="18" t="n">
        <v>420.3766069</v>
      </c>
      <c r="V23" s="20" t="n">
        <v>8.96709882</v>
      </c>
    </row>
    <row r="24" spans="1:22">
      <c r="A24" s="15" t="s">
        <v>499</v>
      </c>
      <c r="B24" s="17" t="n">
        <v>6647</v>
      </c>
      <c r="C24" s="18">
        <f>(7.0/B24*100)</f>
        <v/>
      </c>
      <c r="D24" s="19" t="n">
        <v>6640</v>
      </c>
      <c r="E24" s="18" t="n">
        <v>552.89423473</v>
      </c>
      <c r="F24" s="20" t="n">
        <v>5.82879769</v>
      </c>
      <c r="G24" s="18" t="n">
        <v>551.71352139</v>
      </c>
      <c r="H24" s="20" t="n">
        <v>4.35973042</v>
      </c>
      <c r="I24" s="18" t="n">
        <v>544.66723801</v>
      </c>
      <c r="J24" s="20" t="n">
        <v>3.84098707</v>
      </c>
      <c r="K24" s="18" t="n">
        <v>528.3338578300001</v>
      </c>
      <c r="L24" s="20" t="n">
        <v>3.91123888</v>
      </c>
      <c r="M24" s="18" t="n">
        <v>486.12605385</v>
      </c>
      <c r="N24" s="20" t="n">
        <v>15.32000093</v>
      </c>
      <c r="O24" s="18" t="s">
        <v>481</v>
      </c>
      <c r="P24" s="20" t="s">
        <v>481</v>
      </c>
      <c r="Q24" s="18" t="s">
        <v>481</v>
      </c>
      <c r="R24" s="20" t="s">
        <v>481</v>
      </c>
      <c r="S24" s="18" t="s">
        <v>481</v>
      </c>
      <c r="T24" s="20" t="s">
        <v>481</v>
      </c>
      <c r="U24" s="18" t="n">
        <v>485.49575196</v>
      </c>
      <c r="V24" s="20" t="n">
        <v>13.32167072</v>
      </c>
    </row>
    <row r="25" spans="1:22">
      <c r="A25" s="15" t="s">
        <v>500</v>
      </c>
      <c r="B25" s="17" t="n">
        <v>5581</v>
      </c>
      <c r="C25" s="18">
        <f>(25.0/B25*100)</f>
        <v/>
      </c>
      <c r="D25" s="19" t="n">
        <v>5556</v>
      </c>
      <c r="E25" s="18" t="n">
        <v>483.80601637</v>
      </c>
      <c r="F25" s="20" t="n">
        <v>9.19196271</v>
      </c>
      <c r="G25" s="18" t="n">
        <v>484.18851515</v>
      </c>
      <c r="H25" s="20" t="n">
        <v>6.46292436</v>
      </c>
      <c r="I25" s="18" t="n">
        <v>517.0580254400001</v>
      </c>
      <c r="J25" s="20" t="n">
        <v>4.16513548</v>
      </c>
      <c r="K25" s="18" t="n">
        <v>536.64220071</v>
      </c>
      <c r="L25" s="20" t="n">
        <v>3.4081925</v>
      </c>
      <c r="M25" s="18" t="n">
        <v>429.87203302</v>
      </c>
      <c r="N25" s="20" t="n">
        <v>5.01052425</v>
      </c>
      <c r="O25" s="18" t="s">
        <v>481</v>
      </c>
      <c r="P25" s="20" t="s">
        <v>481</v>
      </c>
      <c r="Q25" s="18" t="s">
        <v>481</v>
      </c>
      <c r="R25" s="20" t="s">
        <v>481</v>
      </c>
      <c r="S25" s="18" t="s">
        <v>481</v>
      </c>
      <c r="T25" s="20" t="s">
        <v>481</v>
      </c>
      <c r="U25" s="18" t="n">
        <v>530.68189397</v>
      </c>
      <c r="V25" s="20" t="n">
        <v>12.13406226</v>
      </c>
    </row>
    <row r="26" spans="1:22">
      <c r="A26" s="15" t="s">
        <v>501</v>
      </c>
      <c r="B26" s="17" t="n">
        <v>4869</v>
      </c>
      <c r="C26" s="18">
        <f>(53.0/B26*100)</f>
        <v/>
      </c>
      <c r="D26" s="19" t="n">
        <v>4816</v>
      </c>
      <c r="E26" s="18" t="n">
        <v>477.07070701</v>
      </c>
      <c r="F26" s="20" t="n">
        <v>4.99753133</v>
      </c>
      <c r="G26" s="18" t="n">
        <v>496.97626985</v>
      </c>
      <c r="H26" s="20" t="n">
        <v>2.41071665</v>
      </c>
      <c r="I26" s="18" t="n">
        <v>498.99054798</v>
      </c>
      <c r="J26" s="20" t="n">
        <v>2.15896579</v>
      </c>
      <c r="K26" s="18" t="n">
        <v>469.81911568</v>
      </c>
      <c r="L26" s="20" t="n">
        <v>6.94193571</v>
      </c>
      <c r="M26" s="18" t="n">
        <v>453.17995147</v>
      </c>
      <c r="N26" s="20" t="n">
        <v>6.03698686</v>
      </c>
      <c r="O26" s="18" t="s">
        <v>481</v>
      </c>
      <c r="P26" s="20" t="s">
        <v>481</v>
      </c>
      <c r="Q26" s="18" t="s">
        <v>481</v>
      </c>
      <c r="R26" s="20" t="s">
        <v>481</v>
      </c>
      <c r="S26" s="18" t="s">
        <v>481</v>
      </c>
      <c r="T26" s="20" t="s">
        <v>481</v>
      </c>
      <c r="U26" s="18" t="n">
        <v>430.40652983</v>
      </c>
      <c r="V26" s="20" t="n">
        <v>9.31199378</v>
      </c>
    </row>
    <row r="27" spans="1:22">
      <c r="A27" s="15" t="s">
        <v>502</v>
      </c>
      <c r="B27" s="17" t="n">
        <v>5299</v>
      </c>
      <c r="C27" s="18">
        <f>(55.0/B27*100)</f>
        <v/>
      </c>
      <c r="D27" s="19" t="n">
        <v>5244</v>
      </c>
      <c r="E27" s="18" t="n">
        <v>481.83026288</v>
      </c>
      <c r="F27" s="20" t="n">
        <v>3.47582378</v>
      </c>
      <c r="G27" s="18" t="n">
        <v>506.59893407</v>
      </c>
      <c r="H27" s="20" t="n">
        <v>2.39716885</v>
      </c>
      <c r="I27" s="18" t="n">
        <v>506.92705617</v>
      </c>
      <c r="J27" s="20" t="n">
        <v>2.20926721</v>
      </c>
      <c r="K27" s="18" t="n">
        <v>455.00088406</v>
      </c>
      <c r="L27" s="20" t="n">
        <v>3.47347224</v>
      </c>
      <c r="M27" s="18" t="n">
        <v>418.40895501</v>
      </c>
      <c r="N27" s="20" t="n">
        <v>3.29090457</v>
      </c>
      <c r="O27" s="18" t="s">
        <v>481</v>
      </c>
      <c r="P27" s="20" t="s">
        <v>481</v>
      </c>
      <c r="Q27" s="18" t="s">
        <v>481</v>
      </c>
      <c r="R27" s="20" t="s">
        <v>481</v>
      </c>
      <c r="S27" s="18" t="s">
        <v>481</v>
      </c>
      <c r="T27" s="20" t="s">
        <v>481</v>
      </c>
      <c r="U27" s="18" t="n">
        <v>405.06857822</v>
      </c>
      <c r="V27" s="20" t="n">
        <v>6.10616793</v>
      </c>
    </row>
    <row r="28" spans="1:22">
      <c r="A28" s="15" t="s">
        <v>503</v>
      </c>
      <c r="B28" s="17" t="n">
        <v>7568</v>
      </c>
      <c r="C28" s="18">
        <f>(196.0/B28*100)</f>
        <v/>
      </c>
      <c r="D28" s="19" t="n">
        <v>7372</v>
      </c>
      <c r="E28" s="18" t="n">
        <v>413.52878713</v>
      </c>
      <c r="F28" s="20" t="n">
        <v>2.97557894</v>
      </c>
      <c r="G28" s="18" t="n">
        <v>424.7464232</v>
      </c>
      <c r="H28" s="20" t="n">
        <v>3.09692185</v>
      </c>
      <c r="I28" s="18" t="n">
        <v>416.45472236</v>
      </c>
      <c r="J28" s="20" t="n">
        <v>2.3492411</v>
      </c>
      <c r="K28" s="18" t="n">
        <v>414.85268283</v>
      </c>
      <c r="L28" s="20" t="n">
        <v>4.60225502</v>
      </c>
      <c r="M28" s="18" t="n">
        <v>420.93356818</v>
      </c>
      <c r="N28" s="20" t="n">
        <v>11.19336795</v>
      </c>
      <c r="O28" s="18" t="s">
        <v>481</v>
      </c>
      <c r="P28" s="20" t="s">
        <v>481</v>
      </c>
      <c r="Q28" s="18" t="s">
        <v>481</v>
      </c>
      <c r="R28" s="20" t="s">
        <v>481</v>
      </c>
      <c r="S28" s="18" t="s">
        <v>481</v>
      </c>
      <c r="T28" s="20" t="s">
        <v>481</v>
      </c>
      <c r="U28" s="18" t="n">
        <v>379.9291227</v>
      </c>
      <c r="V28" s="20" t="n">
        <v>6.65380094</v>
      </c>
    </row>
    <row r="29" spans="1:22">
      <c r="A29" s="15" t="s">
        <v>504</v>
      </c>
      <c r="B29" s="17" t="n">
        <v>5385</v>
      </c>
      <c r="C29" s="18">
        <f>(30.0/B29*100)</f>
        <v/>
      </c>
      <c r="D29" s="19" t="n">
        <v>5355</v>
      </c>
      <c r="E29" s="18" t="n">
        <v>515.73537112</v>
      </c>
      <c r="F29" s="20" t="n">
        <v>7.24154257</v>
      </c>
      <c r="G29" s="18" t="n">
        <v>533.44606678</v>
      </c>
      <c r="H29" s="20" t="n">
        <v>3.62518329</v>
      </c>
      <c r="I29" s="18" t="n">
        <v>523.79754552</v>
      </c>
      <c r="J29" s="20" t="n">
        <v>2.88803761</v>
      </c>
      <c r="K29" s="18" t="n">
        <v>475.68472583</v>
      </c>
      <c r="L29" s="20" t="n">
        <v>4.14834967</v>
      </c>
      <c r="M29" s="18" t="n">
        <v>493.84777481</v>
      </c>
      <c r="N29" s="20" t="n">
        <v>4.79600299</v>
      </c>
      <c r="O29" s="18" t="s">
        <v>481</v>
      </c>
      <c r="P29" s="20" t="s">
        <v>481</v>
      </c>
      <c r="Q29" s="18" t="n">
        <v>358.28551468</v>
      </c>
      <c r="R29" s="20" t="n">
        <v>8.567023300000001</v>
      </c>
      <c r="S29" s="18" t="s">
        <v>481</v>
      </c>
      <c r="T29" s="20" t="s">
        <v>481</v>
      </c>
      <c r="U29" s="18" t="n">
        <v>451.24323428</v>
      </c>
      <c r="V29" s="20" t="n">
        <v>9.31860243</v>
      </c>
    </row>
    <row r="30" spans="1:22">
      <c r="A30" s="15" t="s">
        <v>505</v>
      </c>
      <c r="B30" s="17" t="n">
        <v>4520</v>
      </c>
      <c r="C30" s="18">
        <f>(148.0/B30*100)</f>
        <v/>
      </c>
      <c r="D30" s="19" t="n">
        <v>4372</v>
      </c>
      <c r="E30" s="18" t="n">
        <v>493.6639196</v>
      </c>
      <c r="F30" s="20" t="n">
        <v>5.17684879</v>
      </c>
      <c r="G30" s="18" t="n">
        <v>529.88781605</v>
      </c>
      <c r="H30" s="20" t="n">
        <v>3.38654706</v>
      </c>
      <c r="I30" s="18" t="n">
        <v>538.8383483600001</v>
      </c>
      <c r="J30" s="20" t="n">
        <v>3.0882716</v>
      </c>
      <c r="K30" s="18" t="n">
        <v>497.24312254</v>
      </c>
      <c r="L30" s="20" t="n">
        <v>5.90297586</v>
      </c>
      <c r="M30" s="18" t="n">
        <v>420.79775038</v>
      </c>
      <c r="N30" s="20" t="n">
        <v>5.72172312</v>
      </c>
      <c r="O30" s="18" t="s">
        <v>481</v>
      </c>
      <c r="P30" s="20" t="s">
        <v>481</v>
      </c>
      <c r="Q30" s="18" t="s">
        <v>481</v>
      </c>
      <c r="R30" s="20" t="s">
        <v>481</v>
      </c>
      <c r="S30" s="18" t="s">
        <v>481</v>
      </c>
      <c r="T30" s="20" t="s">
        <v>481</v>
      </c>
      <c r="U30" s="18" t="n">
        <v>431.30030693</v>
      </c>
      <c r="V30" s="20" t="n">
        <v>9.34803887</v>
      </c>
    </row>
    <row r="31" spans="1:22">
      <c r="A31" s="15" t="s">
        <v>506</v>
      </c>
      <c r="B31" s="17" t="n">
        <v>5456</v>
      </c>
      <c r="C31" s="18">
        <f>(135.0/B31*100)</f>
        <v/>
      </c>
      <c r="D31" s="19" t="n">
        <v>5321</v>
      </c>
      <c r="E31" s="18" t="n">
        <v>478.7793085</v>
      </c>
      <c r="F31" s="20" t="n">
        <v>6.04901296</v>
      </c>
      <c r="G31" s="18" t="n">
        <v>502.30646637</v>
      </c>
      <c r="H31" s="20" t="n">
        <v>3.28088884</v>
      </c>
      <c r="I31" s="18" t="n">
        <v>509.93246217</v>
      </c>
      <c r="J31" s="20" t="n">
        <v>2.31937766</v>
      </c>
      <c r="K31" s="18" t="n">
        <v>500.11206721</v>
      </c>
      <c r="L31" s="20" t="n">
        <v>4.70800546</v>
      </c>
      <c r="M31" s="18" t="s">
        <v>481</v>
      </c>
      <c r="N31" s="20" t="s">
        <v>481</v>
      </c>
      <c r="O31" s="18" t="s">
        <v>481</v>
      </c>
      <c r="P31" s="20" t="s">
        <v>481</v>
      </c>
      <c r="Q31" s="18" t="s">
        <v>481</v>
      </c>
      <c r="R31" s="20" t="s">
        <v>481</v>
      </c>
      <c r="S31" s="18" t="s">
        <v>481</v>
      </c>
      <c r="T31" s="20" t="s">
        <v>481</v>
      </c>
      <c r="U31" s="18" t="n">
        <v>405.7832465</v>
      </c>
      <c r="V31" s="20" t="n">
        <v>6.2885217</v>
      </c>
    </row>
    <row r="32" spans="1:22">
      <c r="A32" s="15" t="s">
        <v>507</v>
      </c>
      <c r="B32" s="17" t="n">
        <v>4478</v>
      </c>
      <c r="C32" s="18">
        <f>(6.0/B32*100)</f>
        <v/>
      </c>
      <c r="D32" s="19" t="n">
        <v>4472</v>
      </c>
      <c r="E32" s="18" t="n">
        <v>476.43250662</v>
      </c>
      <c r="F32" s="20" t="n">
        <v>5.61875552</v>
      </c>
      <c r="G32" s="18" t="n">
        <v>503.86504732</v>
      </c>
      <c r="H32" s="20" t="n">
        <v>3.37268254</v>
      </c>
      <c r="I32" s="18" t="n">
        <v>507.9651475</v>
      </c>
      <c r="J32" s="20" t="n">
        <v>2.72499939</v>
      </c>
      <c r="K32" s="18" t="n">
        <v>513.49014143</v>
      </c>
      <c r="L32" s="20" t="n">
        <v>4.82864601</v>
      </c>
      <c r="M32" s="18" t="n">
        <v>412.90383158</v>
      </c>
      <c r="N32" s="20" t="n">
        <v>11.66737955</v>
      </c>
      <c r="O32" s="18" t="s">
        <v>481</v>
      </c>
      <c r="P32" s="20" t="s">
        <v>481</v>
      </c>
      <c r="Q32" s="18" t="s">
        <v>481</v>
      </c>
      <c r="R32" s="20" t="s">
        <v>481</v>
      </c>
      <c r="S32" s="18" t="s">
        <v>481</v>
      </c>
      <c r="T32" s="20" t="s">
        <v>481</v>
      </c>
      <c r="U32" s="18" t="n">
        <v>445.35067727</v>
      </c>
      <c r="V32" s="20" t="n">
        <v>12.99478597</v>
      </c>
    </row>
    <row r="33" spans="1:22">
      <c r="A33" s="15" t="s">
        <v>508</v>
      </c>
      <c r="B33" s="17" t="n">
        <v>7325</v>
      </c>
      <c r="C33" s="18">
        <f>(78.0/B33*100)</f>
        <v/>
      </c>
      <c r="D33" s="19" t="n">
        <v>7247</v>
      </c>
      <c r="E33" s="18" t="n">
        <v>492.28980128</v>
      </c>
      <c r="F33" s="20" t="n">
        <v>5.45586414</v>
      </c>
      <c r="G33" s="18" t="n">
        <v>514.94596775</v>
      </c>
      <c r="H33" s="20" t="n">
        <v>4.55560472</v>
      </c>
      <c r="I33" s="18" t="n">
        <v>516.10648002</v>
      </c>
      <c r="J33" s="20" t="n">
        <v>3.593035</v>
      </c>
      <c r="K33" s="18" t="n">
        <v>466.96401763</v>
      </c>
      <c r="L33" s="20" t="n">
        <v>6.34921201</v>
      </c>
      <c r="M33" s="18" t="n">
        <v>493.26536346</v>
      </c>
      <c r="N33" s="20" t="n">
        <v>2.74241819</v>
      </c>
      <c r="O33" s="18" t="s">
        <v>481</v>
      </c>
      <c r="P33" s="20" t="s">
        <v>481</v>
      </c>
      <c r="Q33" s="18" t="s">
        <v>481</v>
      </c>
      <c r="R33" s="20" t="s">
        <v>481</v>
      </c>
      <c r="S33" s="18" t="s">
        <v>481</v>
      </c>
      <c r="T33" s="20" t="s">
        <v>481</v>
      </c>
      <c r="U33" s="18" t="n">
        <v>449.27128213</v>
      </c>
      <c r="V33" s="20" t="n">
        <v>8.86071725</v>
      </c>
    </row>
    <row r="34" spans="1:22">
      <c r="A34" s="15" t="s">
        <v>509</v>
      </c>
      <c r="B34" s="17" t="n">
        <v>6350</v>
      </c>
      <c r="C34" s="18">
        <f>(67.0/B34*100)</f>
        <v/>
      </c>
      <c r="D34" s="19" t="n">
        <v>6283</v>
      </c>
      <c r="E34" s="18" t="n">
        <v>449.97679804</v>
      </c>
      <c r="F34" s="20" t="n">
        <v>5.82033922</v>
      </c>
      <c r="G34" s="18" t="n">
        <v>478.23219442</v>
      </c>
      <c r="H34" s="20" t="n">
        <v>4.22326942</v>
      </c>
      <c r="I34" s="18" t="n">
        <v>481.76806591</v>
      </c>
      <c r="J34" s="20" t="n">
        <v>3.03560192</v>
      </c>
      <c r="K34" s="18" t="n">
        <v>465.36466178</v>
      </c>
      <c r="L34" s="20" t="n">
        <v>3.5264539</v>
      </c>
      <c r="M34" s="18" t="n">
        <v>414.13782789</v>
      </c>
      <c r="N34" s="20" t="n">
        <v>11.41550076</v>
      </c>
      <c r="O34" s="18" t="s">
        <v>481</v>
      </c>
      <c r="P34" s="20" t="s">
        <v>481</v>
      </c>
      <c r="Q34" s="18" t="n">
        <v>306.56969545</v>
      </c>
      <c r="R34" s="20" t="n">
        <v>10.27624616</v>
      </c>
      <c r="S34" s="18" t="s">
        <v>481</v>
      </c>
      <c r="T34" s="20" t="s">
        <v>481</v>
      </c>
      <c r="U34" s="18" t="n">
        <v>391.96437465</v>
      </c>
      <c r="V34" s="20" t="n">
        <v>8.18808336</v>
      </c>
    </row>
    <row r="35" spans="1:22">
      <c r="A35" s="15" t="s">
        <v>510</v>
      </c>
      <c r="B35" s="17" t="n">
        <v>6406</v>
      </c>
      <c r="C35" s="18">
        <f>(50.0/B35*100)</f>
        <v/>
      </c>
      <c r="D35" s="19" t="n">
        <v>6356</v>
      </c>
      <c r="E35" s="18" t="n">
        <v>500.03451654</v>
      </c>
      <c r="F35" s="20" t="n">
        <v>7.09369977</v>
      </c>
      <c r="G35" s="18" t="n">
        <v>515.78221065</v>
      </c>
      <c r="H35" s="20" t="n">
        <v>5.85113958</v>
      </c>
      <c r="I35" s="18" t="n">
        <v>525.06731221</v>
      </c>
      <c r="J35" s="20" t="n">
        <v>3.89184107</v>
      </c>
      <c r="K35" s="18" t="n">
        <v>472.91914062</v>
      </c>
      <c r="L35" s="20" t="n">
        <v>5.61764754</v>
      </c>
      <c r="M35" s="18" t="n">
        <v>517.72546076</v>
      </c>
      <c r="N35" s="20" t="n">
        <v>1.68854854</v>
      </c>
      <c r="O35" s="18" t="s">
        <v>481</v>
      </c>
      <c r="P35" s="20" t="s">
        <v>481</v>
      </c>
      <c r="Q35" s="18" t="n">
        <v>374.85244494</v>
      </c>
      <c r="R35" s="20" t="n">
        <v>5.84040672</v>
      </c>
      <c r="S35" s="18" t="s">
        <v>481</v>
      </c>
      <c r="T35" s="20" t="s">
        <v>481</v>
      </c>
      <c r="U35" s="18" t="n">
        <v>439.58537467</v>
      </c>
      <c r="V35" s="20" t="n">
        <v>13.00083586</v>
      </c>
    </row>
    <row r="36" spans="1:22">
      <c r="A36" s="15" t="s">
        <v>511</v>
      </c>
      <c r="B36" s="17" t="n">
        <v>6736</v>
      </c>
      <c r="C36" s="18">
        <f>(42.0/B36*100)</f>
        <v/>
      </c>
      <c r="D36" s="19" t="n">
        <v>6694</v>
      </c>
      <c r="E36" s="18" t="n">
        <v>480.83010664</v>
      </c>
      <c r="F36" s="20" t="n">
        <v>5.62715297</v>
      </c>
      <c r="G36" s="18" t="n">
        <v>501.23400217</v>
      </c>
      <c r="H36" s="20" t="n">
        <v>3.69025898</v>
      </c>
      <c r="I36" s="18" t="n">
        <v>502.0221304</v>
      </c>
      <c r="J36" s="20" t="n">
        <v>2.96334158</v>
      </c>
      <c r="K36" s="18" t="n">
        <v>500.33187859</v>
      </c>
      <c r="L36" s="20" t="n">
        <v>2.80839179</v>
      </c>
      <c r="M36" s="18" t="n">
        <v>471.48512785</v>
      </c>
      <c r="N36" s="20" t="n">
        <v>3.1941669</v>
      </c>
      <c r="O36" s="18" t="s">
        <v>481</v>
      </c>
      <c r="P36" s="20" t="s">
        <v>481</v>
      </c>
      <c r="Q36" s="18" t="s">
        <v>481</v>
      </c>
      <c r="R36" s="20" t="s">
        <v>481</v>
      </c>
      <c r="S36" s="18" t="s">
        <v>481</v>
      </c>
      <c r="T36" s="20" t="s">
        <v>481</v>
      </c>
      <c r="U36" s="18" t="n">
        <v>438.18030273</v>
      </c>
      <c r="V36" s="20" t="n">
        <v>8.2605916</v>
      </c>
    </row>
    <row r="37" spans="1:22">
      <c r="A37" s="15" t="s">
        <v>512</v>
      </c>
      <c r="B37" s="17" t="n">
        <v>5458</v>
      </c>
      <c r="C37" s="18">
        <f>(88.0/B37*100)</f>
        <v/>
      </c>
      <c r="D37" s="19" t="n">
        <v>5370</v>
      </c>
      <c r="E37" s="18" t="n">
        <v>503.20057988</v>
      </c>
      <c r="F37" s="20" t="n">
        <v>5.00325813</v>
      </c>
      <c r="G37" s="18" t="n">
        <v>506.19049337</v>
      </c>
      <c r="H37" s="20" t="n">
        <v>3.88449628</v>
      </c>
      <c r="I37" s="18" t="n">
        <v>507.65738527</v>
      </c>
      <c r="J37" s="20" t="n">
        <v>3.33129292</v>
      </c>
      <c r="K37" s="18" t="n">
        <v>470.03503072</v>
      </c>
      <c r="L37" s="20" t="n">
        <v>6.48803573</v>
      </c>
      <c r="M37" s="18" t="n">
        <v>390.41637664</v>
      </c>
      <c r="N37" s="20" t="n">
        <v>7.93034407</v>
      </c>
      <c r="O37" s="18" t="s">
        <v>481</v>
      </c>
      <c r="P37" s="20" t="s">
        <v>481</v>
      </c>
      <c r="Q37" s="18" t="s">
        <v>481</v>
      </c>
      <c r="R37" s="20" t="s">
        <v>481</v>
      </c>
      <c r="S37" s="18" t="s">
        <v>481</v>
      </c>
      <c r="T37" s="20" t="s">
        <v>481</v>
      </c>
      <c r="U37" s="18" t="n">
        <v>394.63360339</v>
      </c>
      <c r="V37" s="20" t="n">
        <v>8.48070405</v>
      </c>
    </row>
    <row r="38" spans="1:22">
      <c r="A38" s="15" t="s">
        <v>513</v>
      </c>
      <c r="B38" s="17" t="n">
        <v>5860</v>
      </c>
      <c r="C38" s="18">
        <f>(20.0/B38*100)</f>
        <v/>
      </c>
      <c r="D38" s="19" t="n">
        <v>5840</v>
      </c>
      <c r="E38" s="18" t="n">
        <v>500.10478224</v>
      </c>
      <c r="F38" s="20" t="n">
        <v>5.1452514</v>
      </c>
      <c r="G38" s="18" t="n">
        <v>524.34942116</v>
      </c>
      <c r="H38" s="20" t="n">
        <v>3.31541527</v>
      </c>
      <c r="I38" s="18" t="n">
        <v>522.3347956699999</v>
      </c>
      <c r="J38" s="20" t="n">
        <v>3.74535544</v>
      </c>
      <c r="K38" s="18" t="n">
        <v>485.41511967</v>
      </c>
      <c r="L38" s="20" t="n">
        <v>5.5418309</v>
      </c>
      <c r="M38" s="18" t="n">
        <v>464.66093895</v>
      </c>
      <c r="N38" s="20" t="n">
        <v>6.12978698</v>
      </c>
      <c r="O38" s="18" t="s">
        <v>481</v>
      </c>
      <c r="P38" s="20" t="s">
        <v>481</v>
      </c>
      <c r="Q38" s="18" t="s">
        <v>481</v>
      </c>
      <c r="R38" s="20" t="s">
        <v>481</v>
      </c>
      <c r="S38" s="18" t="s">
        <v>481</v>
      </c>
      <c r="T38" s="20" t="s">
        <v>481</v>
      </c>
      <c r="U38" s="18" t="n">
        <v>434.91026179</v>
      </c>
      <c r="V38" s="20" t="n">
        <v>7.68696792</v>
      </c>
    </row>
    <row r="39" spans="1:22">
      <c r="A39" s="15" t="s">
        <v>514</v>
      </c>
      <c r="B39" s="17" t="n">
        <v>5895</v>
      </c>
      <c r="C39" s="18">
        <f>(33.0/B39*100)</f>
        <v/>
      </c>
      <c r="D39" s="19" t="n">
        <v>5862</v>
      </c>
      <c r="E39" s="18" t="n">
        <v>409.78042284</v>
      </c>
      <c r="F39" s="20" t="n">
        <v>4.32479971</v>
      </c>
      <c r="G39" s="18" t="n">
        <v>425.99702344</v>
      </c>
      <c r="H39" s="20" t="n">
        <v>5.20774425</v>
      </c>
      <c r="I39" s="18" t="n">
        <v>437.8476772</v>
      </c>
      <c r="J39" s="20" t="n">
        <v>5.08263499</v>
      </c>
      <c r="K39" s="18" t="n">
        <v>442.95544828</v>
      </c>
      <c r="L39" s="20" t="n">
        <v>4.39626879</v>
      </c>
      <c r="M39" s="18" t="n">
        <v>385.47949857</v>
      </c>
      <c r="N39" s="20" t="n">
        <v>4.83386138</v>
      </c>
      <c r="O39" s="18" t="s">
        <v>481</v>
      </c>
      <c r="P39" s="20" t="s">
        <v>481</v>
      </c>
      <c r="Q39" s="18" t="s">
        <v>481</v>
      </c>
      <c r="R39" s="20" t="s">
        <v>481</v>
      </c>
      <c r="S39" s="18" t="s">
        <v>481</v>
      </c>
      <c r="T39" s="20" t="s">
        <v>481</v>
      </c>
      <c r="U39" s="18" t="n">
        <v>379.61402461</v>
      </c>
      <c r="V39" s="20" t="n">
        <v>7.81702537</v>
      </c>
    </row>
    <row r="40" spans="1:22">
      <c r="A40" s="15" t="s">
        <v>515</v>
      </c>
      <c r="B40" s="17" t="n">
        <v>14157</v>
      </c>
      <c r="C40" s="18">
        <f>(359.0/B40*100)</f>
        <v/>
      </c>
      <c r="D40" s="19" t="n">
        <v>13798</v>
      </c>
      <c r="E40" s="18" t="n">
        <v>493.54737694</v>
      </c>
      <c r="F40" s="20" t="n">
        <v>4.55095117</v>
      </c>
      <c r="G40" s="18" t="n">
        <v>523.2475686400001</v>
      </c>
      <c r="H40" s="20" t="n">
        <v>2.89186989</v>
      </c>
      <c r="I40" s="18" t="n">
        <v>525.88340881</v>
      </c>
      <c r="J40" s="20" t="n">
        <v>2.98561406</v>
      </c>
      <c r="K40" s="18" t="n">
        <v>474.05774721</v>
      </c>
      <c r="L40" s="20" t="n">
        <v>7.10238657</v>
      </c>
      <c r="M40" s="18" t="n">
        <v>416.91840949</v>
      </c>
      <c r="N40" s="20" t="n">
        <v>5.41821047</v>
      </c>
      <c r="O40" s="18" t="s">
        <v>481</v>
      </c>
      <c r="P40" s="20" t="s">
        <v>481</v>
      </c>
      <c r="Q40" s="18" t="s">
        <v>481</v>
      </c>
      <c r="R40" s="20" t="s">
        <v>481</v>
      </c>
      <c r="S40" s="18" t="s">
        <v>481</v>
      </c>
      <c r="T40" s="20" t="s">
        <v>481</v>
      </c>
      <c r="U40" s="18" t="n">
        <v>419.57727502</v>
      </c>
      <c r="V40" s="20" t="n">
        <v>8.39321775</v>
      </c>
    </row>
    <row r="41" spans="1:22">
      <c r="A41" s="15" t="s">
        <v>516</v>
      </c>
      <c r="B41" s="17" t="n">
        <v>5712</v>
      </c>
      <c r="C41" s="18">
        <f>(47.0/B41*100)</f>
        <v/>
      </c>
      <c r="D41" s="19" t="n">
        <v>5665</v>
      </c>
      <c r="E41" s="18" t="n">
        <v>495.80197852</v>
      </c>
      <c r="F41" s="20" t="n">
        <v>4.5423337</v>
      </c>
      <c r="G41" s="18" t="n">
        <v>512.99885323</v>
      </c>
      <c r="H41" s="20" t="n">
        <v>3.72253148</v>
      </c>
      <c r="I41" s="18" t="n">
        <v>502.3098259</v>
      </c>
      <c r="J41" s="20" t="n">
        <v>3.43134582</v>
      </c>
      <c r="K41" s="18" t="n">
        <v>469.15908512</v>
      </c>
      <c r="L41" s="20" t="n">
        <v>5.58037504</v>
      </c>
      <c r="M41" s="18" t="n">
        <v>459.44925532</v>
      </c>
      <c r="N41" s="20" t="n">
        <v>6.97383659</v>
      </c>
      <c r="O41" s="18" t="s">
        <v>481</v>
      </c>
      <c r="P41" s="20" t="s">
        <v>481</v>
      </c>
      <c r="Q41" s="18" t="n">
        <v>387.44235424</v>
      </c>
      <c r="R41" s="20" t="n">
        <v>14.52510266</v>
      </c>
      <c r="S41" s="18" t="s">
        <v>481</v>
      </c>
      <c r="T41" s="20" t="s">
        <v>481</v>
      </c>
      <c r="U41" s="18" t="n">
        <v>432.49183022</v>
      </c>
      <c r="V41" s="20" t="n">
        <v>9.794819240000001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386.33310787</v>
      </c>
      <c r="F45" s="20" t="n">
        <v>3.43249045</v>
      </c>
      <c r="G45" s="18" t="n">
        <v>380.24869148</v>
      </c>
      <c r="H45" s="20" t="n">
        <v>3.27306885</v>
      </c>
      <c r="I45" s="18" t="n">
        <v>369.14388728</v>
      </c>
      <c r="J45" s="20" t="n">
        <v>3.22801096</v>
      </c>
      <c r="K45" s="18" t="n">
        <v>358.08010436</v>
      </c>
      <c r="L45" s="20" t="n">
        <v>4.16096556</v>
      </c>
      <c r="M45" s="18" t="s">
        <v>481</v>
      </c>
      <c r="N45" s="20" t="s">
        <v>481</v>
      </c>
      <c r="O45" s="18" t="s">
        <v>481</v>
      </c>
      <c r="P45" s="20" t="s">
        <v>481</v>
      </c>
      <c r="Q45" s="18" t="s">
        <v>481</v>
      </c>
      <c r="R45" s="20" t="s">
        <v>481</v>
      </c>
      <c r="S45" s="18" t="n">
        <v>358.5764473</v>
      </c>
      <c r="T45" s="20" t="n">
        <v>13.48294447</v>
      </c>
      <c r="U45" s="18" t="n">
        <v>340.8456399</v>
      </c>
      <c r="V45" s="20" t="n">
        <v>5.21494401</v>
      </c>
    </row>
    <row r="46" spans="1:22">
      <c r="A46" s="15" t="s">
        <v>521</v>
      </c>
      <c r="B46" s="17" t="n">
        <v>23141</v>
      </c>
      <c r="C46" s="18">
        <f>(1857.0/B46*100)</f>
        <v/>
      </c>
      <c r="D46" s="19" t="n">
        <v>21284</v>
      </c>
      <c r="E46" s="18" t="n">
        <v>382.03586026</v>
      </c>
      <c r="F46" s="20" t="n">
        <v>4.23057447</v>
      </c>
      <c r="G46" s="18" t="n">
        <v>404.72091004</v>
      </c>
      <c r="H46" s="20" t="n">
        <v>3.44048834</v>
      </c>
      <c r="I46" s="18" t="n">
        <v>431.92663301</v>
      </c>
      <c r="J46" s="20" t="n">
        <v>3.21343509</v>
      </c>
      <c r="K46" s="18" t="n">
        <v>428.37881953</v>
      </c>
      <c r="L46" s="20" t="n">
        <v>2.97262557</v>
      </c>
      <c r="M46" s="18" t="n">
        <v>359.91868086</v>
      </c>
      <c r="N46" s="20" t="n">
        <v>2.81680407</v>
      </c>
      <c r="O46" s="18" t="s">
        <v>481</v>
      </c>
      <c r="P46" s="20" t="s">
        <v>481</v>
      </c>
      <c r="Q46" s="18" t="s">
        <v>481</v>
      </c>
      <c r="R46" s="20" t="s">
        <v>481</v>
      </c>
      <c r="S46" s="18" t="s">
        <v>481</v>
      </c>
      <c r="T46" s="20" t="s">
        <v>481</v>
      </c>
      <c r="U46" s="18" t="n">
        <v>370.50411957</v>
      </c>
      <c r="V46" s="20" t="n">
        <v>3.41126906</v>
      </c>
    </row>
    <row r="47" spans="1:22">
      <c r="A47" s="15" t="s">
        <v>522</v>
      </c>
      <c r="B47" s="17" t="n">
        <v>5928</v>
      </c>
      <c r="C47" s="18">
        <f>(223.0/B47*100)</f>
        <v/>
      </c>
      <c r="D47" s="19" t="n">
        <v>5705</v>
      </c>
      <c r="E47" s="18" t="n">
        <v>421.94136544</v>
      </c>
      <c r="F47" s="20" t="n">
        <v>5.73698826</v>
      </c>
      <c r="G47" s="18" t="n">
        <v>444.82687127</v>
      </c>
      <c r="H47" s="20" t="n">
        <v>4.57988427</v>
      </c>
      <c r="I47" s="18" t="n">
        <v>471.93886205</v>
      </c>
      <c r="J47" s="20" t="n">
        <v>4.22429538</v>
      </c>
      <c r="K47" s="18" t="n">
        <v>486.35294468</v>
      </c>
      <c r="L47" s="20" t="n">
        <v>5.22323316</v>
      </c>
      <c r="M47" s="18" t="n">
        <v>360.05308982</v>
      </c>
      <c r="N47" s="20" t="n">
        <v>5.38667889</v>
      </c>
      <c r="O47" s="18" t="s">
        <v>481</v>
      </c>
      <c r="P47" s="20" t="s">
        <v>481</v>
      </c>
      <c r="Q47" s="18" t="s">
        <v>481</v>
      </c>
      <c r="R47" s="20" t="s">
        <v>481</v>
      </c>
      <c r="S47" s="18" t="s">
        <v>481</v>
      </c>
      <c r="T47" s="20" t="s">
        <v>481</v>
      </c>
      <c r="U47" s="18" t="n">
        <v>376.89925272</v>
      </c>
      <c r="V47" s="20" t="n">
        <v>6.57409965</v>
      </c>
    </row>
    <row r="48" spans="1:22">
      <c r="A48" s="15" t="s">
        <v>523</v>
      </c>
      <c r="B48" s="17" t="n">
        <v>9841</v>
      </c>
      <c r="C48" s="18">
        <f>(7.0/B48*100)</f>
        <v/>
      </c>
      <c r="D48" s="19" t="n">
        <v>9834</v>
      </c>
      <c r="E48" s="18" t="n">
        <v>524.33583931</v>
      </c>
      <c r="F48" s="20" t="n">
        <v>6.32509619</v>
      </c>
      <c r="G48" s="18" t="n">
        <v>532.94840124</v>
      </c>
      <c r="H48" s="20" t="n">
        <v>6.61067001</v>
      </c>
      <c r="I48" s="18" t="n">
        <v>523.6535763099999</v>
      </c>
      <c r="J48" s="20" t="n">
        <v>5.04300258</v>
      </c>
      <c r="K48" s="18" t="n">
        <v>509.38903051</v>
      </c>
      <c r="L48" s="20" t="n">
        <v>6.11085955</v>
      </c>
      <c r="M48" s="18" t="n">
        <v>473.92730449</v>
      </c>
      <c r="N48" s="20" t="n">
        <v>6.76556062</v>
      </c>
      <c r="O48" s="18" t="s">
        <v>481</v>
      </c>
      <c r="P48" s="20" t="s">
        <v>481</v>
      </c>
      <c r="Q48" s="18" t="s">
        <v>481</v>
      </c>
      <c r="R48" s="20" t="s">
        <v>481</v>
      </c>
      <c r="S48" s="18" t="s">
        <v>481</v>
      </c>
      <c r="T48" s="20" t="s">
        <v>481</v>
      </c>
      <c r="U48" s="18" t="n">
        <v>470.56617305</v>
      </c>
      <c r="V48" s="20" t="n">
        <v>15.97813148</v>
      </c>
    </row>
    <row r="49" spans="1:22">
      <c r="A49" s="15" t="s">
        <v>524</v>
      </c>
      <c r="B49" s="17" t="n">
        <v>6349</v>
      </c>
      <c r="C49" s="18">
        <f>(56.0/B49*100)</f>
        <v/>
      </c>
      <c r="D49" s="19" t="n">
        <v>6293</v>
      </c>
      <c r="E49" s="18" t="n">
        <v>413.19217525</v>
      </c>
      <c r="F49" s="20" t="n">
        <v>4.75631224</v>
      </c>
      <c r="G49" s="18" t="n">
        <v>440.77265831</v>
      </c>
      <c r="H49" s="20" t="n">
        <v>3.66772148</v>
      </c>
      <c r="I49" s="18" t="n">
        <v>438.46162163</v>
      </c>
      <c r="J49" s="20" t="n">
        <v>3.34602142</v>
      </c>
      <c r="K49" s="18" t="n">
        <v>432.12758225</v>
      </c>
      <c r="L49" s="20" t="n">
        <v>3.55474912</v>
      </c>
      <c r="M49" s="18" t="s">
        <v>481</v>
      </c>
      <c r="N49" s="20" t="s">
        <v>481</v>
      </c>
      <c r="O49" s="18" t="s">
        <v>481</v>
      </c>
      <c r="P49" s="20" t="s">
        <v>481</v>
      </c>
      <c r="Q49" s="18" t="s">
        <v>481</v>
      </c>
      <c r="R49" s="20" t="s">
        <v>481</v>
      </c>
      <c r="S49" s="18" t="n">
        <v>380.6019</v>
      </c>
      <c r="T49" s="20" t="n">
        <v>36.5201613</v>
      </c>
      <c r="U49" s="18" t="n">
        <v>379.15368755</v>
      </c>
      <c r="V49" s="20" t="n">
        <v>8.78614692</v>
      </c>
    </row>
    <row r="50" spans="1:22">
      <c r="A50" s="15" t="s">
        <v>525</v>
      </c>
      <c r="B50" s="17" t="n">
        <v>11795</v>
      </c>
      <c r="C50" s="18">
        <f>(260.0/B50*100)</f>
        <v/>
      </c>
      <c r="D50" s="19" t="n">
        <v>11535</v>
      </c>
      <c r="E50" s="18" t="n">
        <v>403.16887545</v>
      </c>
      <c r="F50" s="20" t="n">
        <v>3.8823475</v>
      </c>
      <c r="G50" s="18" t="n">
        <v>421.9350147</v>
      </c>
      <c r="H50" s="20" t="n">
        <v>3.36661859</v>
      </c>
      <c r="I50" s="18" t="n">
        <v>426.18756233</v>
      </c>
      <c r="J50" s="20" t="n">
        <v>2.36181699</v>
      </c>
      <c r="K50" s="18" t="n">
        <v>414.36345375</v>
      </c>
      <c r="L50" s="20" t="n">
        <v>4.01671299</v>
      </c>
      <c r="M50" s="18" t="n">
        <v>366.2364289</v>
      </c>
      <c r="N50" s="20" t="n">
        <v>5.08072233</v>
      </c>
      <c r="O50" s="18" t="s">
        <v>481</v>
      </c>
      <c r="P50" s="20" t="s">
        <v>481</v>
      </c>
      <c r="Q50" s="18" t="s">
        <v>481</v>
      </c>
      <c r="R50" s="20" t="s">
        <v>481</v>
      </c>
      <c r="S50" s="18" t="s">
        <v>481</v>
      </c>
      <c r="T50" s="20" t="s">
        <v>481</v>
      </c>
      <c r="U50" s="18" t="n">
        <v>360.1140495</v>
      </c>
      <c r="V50" s="20" t="n">
        <v>7.73993009</v>
      </c>
    </row>
    <row r="51" spans="1:22">
      <c r="A51" s="15" t="s">
        <v>526</v>
      </c>
      <c r="B51" s="17" t="n">
        <v>6866</v>
      </c>
      <c r="C51" s="18">
        <f>(114.0/B51*100)</f>
        <v/>
      </c>
      <c r="D51" s="19" t="n">
        <v>6752</v>
      </c>
      <c r="E51" s="18" t="n">
        <v>403.82417902</v>
      </c>
      <c r="F51" s="20" t="n">
        <v>4.57289167</v>
      </c>
      <c r="G51" s="18" t="n">
        <v>421.02636783</v>
      </c>
      <c r="H51" s="20" t="n">
        <v>4.26218377</v>
      </c>
      <c r="I51" s="18" t="n">
        <v>425.102351</v>
      </c>
      <c r="J51" s="20" t="n">
        <v>2.9989085</v>
      </c>
      <c r="K51" s="18" t="n">
        <v>430.99534957</v>
      </c>
      <c r="L51" s="20" t="n">
        <v>2.72401438</v>
      </c>
      <c r="M51" s="18" t="n">
        <v>378.20734752</v>
      </c>
      <c r="N51" s="20" t="n">
        <v>5.77389018</v>
      </c>
      <c r="O51" s="18" t="s">
        <v>481</v>
      </c>
      <c r="P51" s="20" t="s">
        <v>481</v>
      </c>
      <c r="Q51" s="18" t="n">
        <v>410.85572185</v>
      </c>
      <c r="R51" s="20" t="n">
        <v>3.7997542</v>
      </c>
      <c r="S51" s="18" t="s">
        <v>481</v>
      </c>
      <c r="T51" s="20" t="s">
        <v>481</v>
      </c>
      <c r="U51" s="18" t="n">
        <v>390.17930766</v>
      </c>
      <c r="V51" s="20" t="n">
        <v>5.72512261</v>
      </c>
    </row>
    <row r="52" spans="1:22">
      <c r="A52" s="15" t="s">
        <v>527</v>
      </c>
      <c r="B52" s="17" t="n">
        <v>5809</v>
      </c>
      <c r="C52" s="18">
        <f>(88.0/B52*100)</f>
        <v/>
      </c>
      <c r="D52" s="19" t="n">
        <v>5721</v>
      </c>
      <c r="E52" s="18" t="n">
        <v>463.25201832</v>
      </c>
      <c r="F52" s="20" t="n">
        <v>4.79864998</v>
      </c>
      <c r="G52" s="18" t="n">
        <v>490.89881445</v>
      </c>
      <c r="H52" s="20" t="n">
        <v>3.72745823</v>
      </c>
      <c r="I52" s="18" t="n">
        <v>493.9764225</v>
      </c>
      <c r="J52" s="20" t="n">
        <v>3.0718093</v>
      </c>
      <c r="K52" s="18" t="n">
        <v>477.95566192</v>
      </c>
      <c r="L52" s="20" t="n">
        <v>3.46714101</v>
      </c>
      <c r="M52" s="18" t="n">
        <v>406.80210678</v>
      </c>
      <c r="N52" s="20" t="n">
        <v>4.41129799</v>
      </c>
      <c r="O52" s="18" t="s">
        <v>481</v>
      </c>
      <c r="P52" s="20" t="s">
        <v>481</v>
      </c>
      <c r="Q52" s="18" t="s">
        <v>481</v>
      </c>
      <c r="R52" s="20" t="s">
        <v>481</v>
      </c>
      <c r="S52" s="18" t="s">
        <v>481</v>
      </c>
      <c r="T52" s="20" t="s">
        <v>481</v>
      </c>
      <c r="U52" s="18" t="n">
        <v>426.00659257</v>
      </c>
      <c r="V52" s="20" t="n">
        <v>5.72448491</v>
      </c>
    </row>
    <row r="53" spans="1:22">
      <c r="A53" s="15" t="s">
        <v>528</v>
      </c>
      <c r="B53" s="17" t="n">
        <v>5571</v>
      </c>
      <c r="C53" s="18">
        <f>(95.0/B53*100)</f>
        <v/>
      </c>
      <c r="D53" s="19" t="n">
        <v>5476</v>
      </c>
      <c r="E53" s="18" t="n">
        <v>438.19745981</v>
      </c>
      <c r="F53" s="20" t="n">
        <v>2.87393951</v>
      </c>
      <c r="G53" s="18" t="n">
        <v>448.1611281</v>
      </c>
      <c r="H53" s="20" t="n">
        <v>2.79682799</v>
      </c>
      <c r="I53" s="18" t="n">
        <v>445.59104869</v>
      </c>
      <c r="J53" s="20" t="n">
        <v>2.3482483</v>
      </c>
      <c r="K53" s="18" t="n">
        <v>401.99413659</v>
      </c>
      <c r="L53" s="20" t="n">
        <v>5.17422003</v>
      </c>
      <c r="M53" s="18" t="n">
        <v>364.85181761</v>
      </c>
      <c r="N53" s="20" t="n">
        <v>4.50102235</v>
      </c>
      <c r="O53" s="18" t="s">
        <v>481</v>
      </c>
      <c r="P53" s="20" t="s">
        <v>481</v>
      </c>
      <c r="Q53" s="18" t="s">
        <v>481</v>
      </c>
      <c r="R53" s="20" t="s">
        <v>481</v>
      </c>
      <c r="S53" s="18" t="s">
        <v>481</v>
      </c>
      <c r="T53" s="20" t="s">
        <v>481</v>
      </c>
      <c r="U53" s="18" t="n">
        <v>367.41054136</v>
      </c>
      <c r="V53" s="20" t="n">
        <v>5.80861834</v>
      </c>
    </row>
    <row r="54" spans="1:22">
      <c r="A54" s="15" t="s">
        <v>529</v>
      </c>
      <c r="B54" s="17" t="n">
        <v>4740</v>
      </c>
      <c r="C54" s="18">
        <f>(276.0/B54*100)</f>
        <v/>
      </c>
      <c r="D54" s="19" t="n">
        <v>4464</v>
      </c>
      <c r="E54" s="18" t="n">
        <v>331.6684421</v>
      </c>
      <c r="F54" s="20" t="n">
        <v>3.37603524</v>
      </c>
      <c r="G54" s="18" t="n">
        <v>341.77575245</v>
      </c>
      <c r="H54" s="20" t="n">
        <v>4.41954506</v>
      </c>
      <c r="I54" s="18" t="n">
        <v>356.03992392</v>
      </c>
      <c r="J54" s="20" t="n">
        <v>4.10603597</v>
      </c>
      <c r="K54" s="18" t="n">
        <v>346.3444353</v>
      </c>
      <c r="L54" s="20" t="n">
        <v>4.2146433</v>
      </c>
      <c r="M54" s="18" t="n">
        <v>278.77265964</v>
      </c>
      <c r="N54" s="20" t="n">
        <v>5.07122961</v>
      </c>
      <c r="O54" s="18" t="s">
        <v>481</v>
      </c>
      <c r="P54" s="20" t="s">
        <v>481</v>
      </c>
      <c r="Q54" s="18" t="s">
        <v>481</v>
      </c>
      <c r="R54" s="20" t="s">
        <v>481</v>
      </c>
      <c r="S54" s="18" t="s">
        <v>481</v>
      </c>
      <c r="T54" s="20" t="s">
        <v>481</v>
      </c>
      <c r="U54" s="18" t="n">
        <v>282.72874886</v>
      </c>
      <c r="V54" s="20" t="n">
        <v>3.931561</v>
      </c>
    </row>
    <row r="55" spans="1:22">
      <c r="A55" s="15" t="s">
        <v>530</v>
      </c>
      <c r="B55" s="17" t="n">
        <v>5316</v>
      </c>
      <c r="C55" s="18">
        <f>(22.0/B55*100)</f>
        <v/>
      </c>
      <c r="D55" s="19" t="n">
        <v>5294</v>
      </c>
      <c r="E55" s="18" t="n">
        <v>395.6306594</v>
      </c>
      <c r="F55" s="20" t="n">
        <v>3.77341391</v>
      </c>
      <c r="G55" s="18" t="n">
        <v>418.18596907</v>
      </c>
      <c r="H55" s="20" t="n">
        <v>3.72200466</v>
      </c>
      <c r="I55" s="18" t="n">
        <v>412.95787063</v>
      </c>
      <c r="J55" s="20" t="n">
        <v>3.27550533</v>
      </c>
      <c r="K55" s="18" t="n">
        <v>432.59327903</v>
      </c>
      <c r="L55" s="20" t="n">
        <v>3.50372102</v>
      </c>
      <c r="M55" s="18" t="s">
        <v>481</v>
      </c>
      <c r="N55" s="20" t="s">
        <v>481</v>
      </c>
      <c r="O55" s="18" t="s">
        <v>481</v>
      </c>
      <c r="P55" s="20" t="s">
        <v>481</v>
      </c>
      <c r="Q55" s="18" t="s">
        <v>481</v>
      </c>
      <c r="R55" s="20" t="s">
        <v>481</v>
      </c>
      <c r="S55" s="18" t="n">
        <v>346.4034975</v>
      </c>
      <c r="T55" s="20" t="n">
        <v>23.87901145</v>
      </c>
      <c r="U55" s="18" t="n">
        <v>326.26527866</v>
      </c>
      <c r="V55" s="20" t="n">
        <v>7.47828459</v>
      </c>
    </row>
    <row r="56" spans="1:22">
      <c r="A56" s="15" t="s">
        <v>531</v>
      </c>
      <c r="B56" s="17" t="n">
        <v>5359</v>
      </c>
      <c r="C56" s="18">
        <f>(77.0/B56*100)</f>
        <v/>
      </c>
      <c r="D56" s="19" t="n">
        <v>5282</v>
      </c>
      <c r="E56" s="18" t="n">
        <v>530.18602094</v>
      </c>
      <c r="F56" s="20" t="n">
        <v>4.81870002</v>
      </c>
      <c r="G56" s="18" t="n">
        <v>538.18066004</v>
      </c>
      <c r="H56" s="20" t="n">
        <v>3.7640193</v>
      </c>
      <c r="I56" s="18" t="n">
        <v>532.0188669200001</v>
      </c>
      <c r="J56" s="20" t="n">
        <v>3.19986074</v>
      </c>
      <c r="K56" s="18" t="n">
        <v>530.85300484</v>
      </c>
      <c r="L56" s="20" t="n">
        <v>8.68929088</v>
      </c>
      <c r="M56" s="18" t="n">
        <v>497.58677807</v>
      </c>
      <c r="N56" s="20" t="n">
        <v>2.76536198</v>
      </c>
      <c r="O56" s="18" t="s">
        <v>481</v>
      </c>
      <c r="P56" s="20" t="s">
        <v>481</v>
      </c>
      <c r="Q56" s="18" t="s">
        <v>481</v>
      </c>
      <c r="R56" s="20" t="s">
        <v>481</v>
      </c>
      <c r="S56" s="18" t="s">
        <v>481</v>
      </c>
      <c r="T56" s="20" t="s">
        <v>481</v>
      </c>
      <c r="U56" s="18" t="n">
        <v>521.38008733</v>
      </c>
      <c r="V56" s="20" t="n">
        <v>11.12864106</v>
      </c>
    </row>
    <row r="57" spans="1:22">
      <c r="A57" s="15" t="s">
        <v>532</v>
      </c>
      <c r="B57" s="17" t="n">
        <v>6513</v>
      </c>
      <c r="C57" s="18">
        <f>(0.0/B57*100)</f>
        <v/>
      </c>
      <c r="D57" s="19" t="n">
        <v>6513</v>
      </c>
      <c r="E57" s="18" t="n">
        <v>393.69978417</v>
      </c>
      <c r="F57" s="20" t="n">
        <v>3.75437369</v>
      </c>
      <c r="G57" s="18" t="n">
        <v>408.92082527</v>
      </c>
      <c r="H57" s="20" t="n">
        <v>4.05999279</v>
      </c>
      <c r="I57" s="18" t="n">
        <v>408.9414463</v>
      </c>
      <c r="J57" s="20" t="n">
        <v>2.519297</v>
      </c>
      <c r="K57" s="18" t="n">
        <v>389.47088874</v>
      </c>
      <c r="L57" s="20" t="n">
        <v>4.41312053</v>
      </c>
      <c r="M57" s="18" t="s">
        <v>481</v>
      </c>
      <c r="N57" s="20" t="s">
        <v>481</v>
      </c>
      <c r="O57" s="18" t="s">
        <v>481</v>
      </c>
      <c r="P57" s="20" t="s">
        <v>481</v>
      </c>
      <c r="Q57" s="18" t="s">
        <v>481</v>
      </c>
      <c r="R57" s="20" t="s">
        <v>481</v>
      </c>
      <c r="S57" s="18" t="n">
        <v>358.68213961</v>
      </c>
      <c r="T57" s="20" t="n">
        <v>17.94941064</v>
      </c>
      <c r="U57" s="18" t="n">
        <v>372.71184789</v>
      </c>
      <c r="V57" s="20" t="n">
        <v>9.5803116</v>
      </c>
    </row>
    <row r="58" spans="1:22">
      <c r="A58" s="15" t="s">
        <v>533</v>
      </c>
      <c r="B58" s="17" t="n">
        <v>7267</v>
      </c>
      <c r="C58" s="18">
        <f>(10.0/B58*100)</f>
        <v/>
      </c>
      <c r="D58" s="19" t="n">
        <v>7257</v>
      </c>
      <c r="E58" s="18" t="n">
        <v>404.04924141</v>
      </c>
      <c r="F58" s="20" t="n">
        <v>3.81046646</v>
      </c>
      <c r="G58" s="18" t="n">
        <v>412.07860281</v>
      </c>
      <c r="H58" s="20" t="n">
        <v>3.40839428</v>
      </c>
      <c r="I58" s="18" t="n">
        <v>417.00028276</v>
      </c>
      <c r="J58" s="20" t="n">
        <v>3.5771359</v>
      </c>
      <c r="K58" s="18" t="n">
        <v>419.01089269</v>
      </c>
      <c r="L58" s="20" t="n">
        <v>3.47832412</v>
      </c>
      <c r="M58" s="18" t="s">
        <v>481</v>
      </c>
      <c r="N58" s="20" t="s">
        <v>481</v>
      </c>
      <c r="O58" s="18" t="s">
        <v>481</v>
      </c>
      <c r="P58" s="20" t="s">
        <v>481</v>
      </c>
      <c r="Q58" s="18" t="s">
        <v>481</v>
      </c>
      <c r="R58" s="20" t="s">
        <v>481</v>
      </c>
      <c r="S58" s="18" t="n">
        <v>328.76164159</v>
      </c>
      <c r="T58" s="20" t="n">
        <v>16.15406125</v>
      </c>
      <c r="U58" s="18" t="n">
        <v>322.98198733</v>
      </c>
      <c r="V58" s="20" t="n">
        <v>11.76767191</v>
      </c>
    </row>
    <row r="59" spans="1:22">
      <c r="A59" s="15" t="s">
        <v>534</v>
      </c>
      <c r="B59" s="17" t="n">
        <v>4826</v>
      </c>
      <c r="C59" s="18">
        <f>(26.0/B59*100)</f>
        <v/>
      </c>
      <c r="D59" s="19" t="n">
        <v>4800</v>
      </c>
      <c r="E59" s="18" t="n">
        <v>354.2076784</v>
      </c>
      <c r="F59" s="20" t="n">
        <v>4.30847483</v>
      </c>
      <c r="G59" s="18" t="n">
        <v>373.68478539</v>
      </c>
      <c r="H59" s="20" t="n">
        <v>3.36772335</v>
      </c>
      <c r="I59" s="18" t="n">
        <v>384.2355922</v>
      </c>
      <c r="J59" s="20" t="n">
        <v>2.47007497</v>
      </c>
      <c r="K59" s="18" t="n">
        <v>391.89444812</v>
      </c>
      <c r="L59" s="20" t="n">
        <v>2.59907223</v>
      </c>
      <c r="M59" s="18" t="s">
        <v>481</v>
      </c>
      <c r="N59" s="20" t="s">
        <v>481</v>
      </c>
      <c r="O59" s="18" t="s">
        <v>481</v>
      </c>
      <c r="P59" s="20" t="s">
        <v>481</v>
      </c>
      <c r="Q59" s="18" t="s">
        <v>481</v>
      </c>
      <c r="R59" s="20" t="s">
        <v>481</v>
      </c>
      <c r="S59" s="18" t="n">
        <v>327.05097831</v>
      </c>
      <c r="T59" s="20" t="n">
        <v>15.99116366</v>
      </c>
      <c r="U59" s="18" t="n">
        <v>323.30488101</v>
      </c>
      <c r="V59" s="20" t="n">
        <v>6.04738273</v>
      </c>
    </row>
    <row r="60" spans="1:22">
      <c r="A60" s="15" t="s">
        <v>535</v>
      </c>
      <c r="B60" s="17" t="n">
        <v>4546</v>
      </c>
      <c r="C60" s="18">
        <f>(15.0/B60*100)</f>
        <v/>
      </c>
      <c r="D60" s="19" t="n">
        <v>4531</v>
      </c>
      <c r="E60" s="18" t="n">
        <v>386.67515761</v>
      </c>
      <c r="F60" s="20" t="n">
        <v>4.55455665</v>
      </c>
      <c r="G60" s="18" t="n">
        <v>395.47687596</v>
      </c>
      <c r="H60" s="20" t="n">
        <v>4.15712117</v>
      </c>
      <c r="I60" s="18" t="n">
        <v>391.15576559</v>
      </c>
      <c r="J60" s="20" t="n">
        <v>4.95502895</v>
      </c>
      <c r="K60" s="18" t="n">
        <v>361.90065406</v>
      </c>
      <c r="L60" s="20" t="n">
        <v>11.69179748</v>
      </c>
      <c r="M60" s="18" t="s">
        <v>481</v>
      </c>
      <c r="N60" s="20" t="s">
        <v>481</v>
      </c>
      <c r="O60" s="18" t="s">
        <v>481</v>
      </c>
      <c r="P60" s="20" t="s">
        <v>481</v>
      </c>
      <c r="Q60" s="18" t="s">
        <v>481</v>
      </c>
      <c r="R60" s="20" t="s">
        <v>481</v>
      </c>
      <c r="S60" s="18" t="n">
        <v>304.86445803</v>
      </c>
      <c r="T60" s="20" t="n">
        <v>19.02029467</v>
      </c>
      <c r="U60" s="18" t="n">
        <v>335.12489425</v>
      </c>
      <c r="V60" s="20" t="n">
        <v>10.02976383</v>
      </c>
    </row>
    <row r="61" spans="1:22">
      <c r="A61" s="15" t="s">
        <v>536</v>
      </c>
      <c r="B61" s="17" t="n">
        <v>6525</v>
      </c>
      <c r="C61" s="18">
        <f>(150.0/B61*100)</f>
        <v/>
      </c>
      <c r="D61" s="19" t="n">
        <v>6375</v>
      </c>
      <c r="E61" s="18" t="n">
        <v>479.69559273</v>
      </c>
      <c r="F61" s="20" t="n">
        <v>4.06359121</v>
      </c>
      <c r="G61" s="18" t="n">
        <v>486.19135912</v>
      </c>
      <c r="H61" s="20" t="n">
        <v>3.00097818</v>
      </c>
      <c r="I61" s="18" t="n">
        <v>485.68679097</v>
      </c>
      <c r="J61" s="20" t="n">
        <v>2.89754205</v>
      </c>
      <c r="K61" s="18" t="n">
        <v>463.0849381</v>
      </c>
      <c r="L61" s="20" t="n">
        <v>4.78456073</v>
      </c>
      <c r="M61" s="18" t="n">
        <v>399.48570032</v>
      </c>
      <c r="N61" s="20" t="n">
        <v>8.489439689999999</v>
      </c>
      <c r="O61" s="18" t="s">
        <v>481</v>
      </c>
      <c r="P61" s="20" t="s">
        <v>481</v>
      </c>
      <c r="Q61" s="18" t="s">
        <v>481</v>
      </c>
      <c r="R61" s="20" t="s">
        <v>481</v>
      </c>
      <c r="S61" s="18" t="s">
        <v>481</v>
      </c>
      <c r="T61" s="20" t="s">
        <v>481</v>
      </c>
      <c r="U61" s="18" t="n">
        <v>408.34010158</v>
      </c>
      <c r="V61" s="20" t="n">
        <v>6.69174928</v>
      </c>
    </row>
    <row r="62" spans="1:22">
      <c r="A62" s="15" t="s">
        <v>537</v>
      </c>
      <c r="B62" s="17" t="n">
        <v>4476</v>
      </c>
      <c r="C62" s="18">
        <f>(3.0/B62*100)</f>
        <v/>
      </c>
      <c r="D62" s="19" t="n">
        <v>4473</v>
      </c>
      <c r="E62" s="18" t="n">
        <v>529.22338632</v>
      </c>
      <c r="F62" s="20" t="n">
        <v>5.53690824</v>
      </c>
      <c r="G62" s="18" t="n">
        <v>540.55748615</v>
      </c>
      <c r="H62" s="20" t="n">
        <v>3.29832741</v>
      </c>
      <c r="I62" s="18" t="n">
        <v>534.41297766</v>
      </c>
      <c r="J62" s="20" t="n">
        <v>1.50140937</v>
      </c>
      <c r="K62" s="18" t="n">
        <v>505.41863703</v>
      </c>
      <c r="L62" s="20" t="n">
        <v>4.15322608</v>
      </c>
      <c r="M62" s="18" t="n">
        <v>503.48911723</v>
      </c>
      <c r="N62" s="20" t="n">
        <v>3.96725872</v>
      </c>
      <c r="O62" s="18" t="s">
        <v>481</v>
      </c>
      <c r="P62" s="20" t="s">
        <v>481</v>
      </c>
      <c r="Q62" s="18" t="s">
        <v>481</v>
      </c>
      <c r="R62" s="20" t="s">
        <v>481</v>
      </c>
      <c r="S62" s="18" t="s">
        <v>481</v>
      </c>
      <c r="T62" s="20" t="s">
        <v>481</v>
      </c>
      <c r="U62" s="18" t="n">
        <v>494.5635201</v>
      </c>
      <c r="V62" s="20" t="n">
        <v>11.95888585</v>
      </c>
    </row>
    <row r="63" spans="1:22">
      <c r="A63" s="15" t="s">
        <v>538</v>
      </c>
      <c r="B63" s="17" t="n">
        <v>5324</v>
      </c>
      <c r="C63" s="18">
        <f>(13.0/B63*100)</f>
        <v/>
      </c>
      <c r="D63" s="19" t="n">
        <v>5311</v>
      </c>
      <c r="E63" s="18" t="n">
        <v>371.83315084</v>
      </c>
      <c r="F63" s="20" t="n">
        <v>3.8964919</v>
      </c>
      <c r="G63" s="18" t="n">
        <v>394.79828655</v>
      </c>
      <c r="H63" s="20" t="n">
        <v>2.63012002</v>
      </c>
      <c r="I63" s="18" t="n">
        <v>392.64325275</v>
      </c>
      <c r="J63" s="20" t="n">
        <v>2.46652017</v>
      </c>
      <c r="K63" s="18" t="n">
        <v>385.4315423</v>
      </c>
      <c r="L63" s="20" t="n">
        <v>3.10783802</v>
      </c>
      <c r="M63" s="18" t="s">
        <v>481</v>
      </c>
      <c r="N63" s="20" t="s">
        <v>481</v>
      </c>
      <c r="O63" s="18" t="s">
        <v>481</v>
      </c>
      <c r="P63" s="20" t="s">
        <v>481</v>
      </c>
      <c r="Q63" s="18" t="n">
        <v>358.4061888</v>
      </c>
      <c r="R63" s="20" t="n">
        <v>45.94314781</v>
      </c>
      <c r="S63" s="18" t="n">
        <v>298.46751976</v>
      </c>
      <c r="T63" s="20" t="n">
        <v>22.411717</v>
      </c>
      <c r="U63" s="18" t="n">
        <v>341.25680443</v>
      </c>
      <c r="V63" s="20" t="n">
        <v>4.18790918</v>
      </c>
    </row>
    <row r="64" spans="1:22">
      <c r="A64" s="15" t="s">
        <v>539</v>
      </c>
      <c r="B64" s="17" t="n">
        <v>3634</v>
      </c>
      <c r="C64" s="18">
        <f>(3.0/B64*100)</f>
        <v/>
      </c>
      <c r="D64" s="19" t="n">
        <v>3631</v>
      </c>
      <c r="E64" s="18" t="n">
        <v>460.69083769</v>
      </c>
      <c r="F64" s="20" t="n">
        <v>5.80256512</v>
      </c>
      <c r="G64" s="18" t="n">
        <v>474.54243226</v>
      </c>
      <c r="H64" s="20" t="n">
        <v>3.00302777</v>
      </c>
      <c r="I64" s="18" t="n">
        <v>480.21946158</v>
      </c>
      <c r="J64" s="20" t="n">
        <v>2.96038024</v>
      </c>
      <c r="K64" s="18" t="n">
        <v>420.19726089</v>
      </c>
      <c r="L64" s="20" t="n">
        <v>6.49085777</v>
      </c>
      <c r="M64" s="18" t="s">
        <v>481</v>
      </c>
      <c r="N64" s="20" t="s">
        <v>481</v>
      </c>
      <c r="O64" s="18" t="s">
        <v>481</v>
      </c>
      <c r="P64" s="20" t="s">
        <v>481</v>
      </c>
      <c r="Q64" s="18" t="s">
        <v>481</v>
      </c>
      <c r="R64" s="20" t="s">
        <v>481</v>
      </c>
      <c r="S64" s="18" t="n">
        <v>254.85933998</v>
      </c>
      <c r="T64" s="20" t="n">
        <v>71.10641602</v>
      </c>
      <c r="U64" s="18" t="n">
        <v>314.48318711</v>
      </c>
      <c r="V64" s="20" t="n">
        <v>10.83584981</v>
      </c>
    </row>
    <row r="65" spans="1:22">
      <c r="A65" s="15" t="s">
        <v>540</v>
      </c>
      <c r="B65" s="17" t="n">
        <v>5325</v>
      </c>
      <c r="C65" s="18">
        <f>(14.0/B65*100)</f>
        <v/>
      </c>
      <c r="D65" s="19" t="n">
        <v>5311</v>
      </c>
      <c r="E65" s="18" t="n">
        <v>428.02001242</v>
      </c>
      <c r="F65" s="20" t="n">
        <v>2.92577976</v>
      </c>
      <c r="G65" s="18" t="n">
        <v>450.63958678</v>
      </c>
      <c r="H65" s="20" t="n">
        <v>2.7491889</v>
      </c>
      <c r="I65" s="18" t="n">
        <v>423.67693567</v>
      </c>
      <c r="J65" s="20" t="n">
        <v>2.8908181</v>
      </c>
      <c r="K65" s="18" t="n">
        <v>406.35333952</v>
      </c>
      <c r="L65" s="20" t="n">
        <v>6.74110317</v>
      </c>
      <c r="M65" s="18" t="s">
        <v>481</v>
      </c>
      <c r="N65" s="20" t="s">
        <v>481</v>
      </c>
      <c r="O65" s="18" t="s">
        <v>481</v>
      </c>
      <c r="P65" s="20" t="s">
        <v>481</v>
      </c>
      <c r="Q65" s="18" t="n">
        <v>322.84684807</v>
      </c>
      <c r="R65" s="20" t="n">
        <v>18.6856333</v>
      </c>
      <c r="S65" s="18" t="s">
        <v>481</v>
      </c>
      <c r="T65" s="20" t="s">
        <v>481</v>
      </c>
      <c r="U65" s="18" t="n">
        <v>332.0012871</v>
      </c>
      <c r="V65" s="20" t="n">
        <v>9.007574229999999</v>
      </c>
    </row>
    <row r="66" spans="1:22">
      <c r="A66" s="15" t="s">
        <v>541</v>
      </c>
      <c r="B66" s="17" t="n">
        <v>5665</v>
      </c>
      <c r="C66" s="18">
        <f>(82.0/B66*100)</f>
        <v/>
      </c>
      <c r="D66" s="19" t="n">
        <v>5583</v>
      </c>
      <c r="E66" s="18" t="n">
        <v>393.45155064</v>
      </c>
      <c r="F66" s="20" t="n">
        <v>3.28045881</v>
      </c>
      <c r="G66" s="18" t="n">
        <v>405.70693061</v>
      </c>
      <c r="H66" s="20" t="n">
        <v>2.89268387</v>
      </c>
      <c r="I66" s="18" t="n">
        <v>422.44940421</v>
      </c>
      <c r="J66" s="20" t="n">
        <v>2.45316688</v>
      </c>
      <c r="K66" s="18" t="n">
        <v>442.60737727</v>
      </c>
      <c r="L66" s="20" t="n">
        <v>2.12494187</v>
      </c>
      <c r="M66" s="18" t="n">
        <v>362.59924263</v>
      </c>
      <c r="N66" s="20" t="n">
        <v>3.29995091</v>
      </c>
      <c r="O66" s="18" t="s">
        <v>481</v>
      </c>
      <c r="P66" s="20" t="s">
        <v>481</v>
      </c>
      <c r="Q66" s="18" t="s">
        <v>481</v>
      </c>
      <c r="R66" s="20" t="s">
        <v>481</v>
      </c>
      <c r="S66" s="18" t="s">
        <v>481</v>
      </c>
      <c r="T66" s="20" t="s">
        <v>481</v>
      </c>
      <c r="U66" s="18" t="n">
        <v>362.51902429</v>
      </c>
      <c r="V66" s="20" t="n">
        <v>3.89180495</v>
      </c>
    </row>
    <row r="67" spans="1:22">
      <c r="A67" s="15" t="s">
        <v>542</v>
      </c>
      <c r="B67" s="17" t="n">
        <v>6971</v>
      </c>
      <c r="C67" s="18">
        <f>(480.0/B67*100)</f>
        <v/>
      </c>
      <c r="D67" s="19" t="n">
        <v>6491</v>
      </c>
      <c r="E67" s="18" t="n">
        <v>400.79207197</v>
      </c>
      <c r="F67" s="20" t="n">
        <v>4.02382661</v>
      </c>
      <c r="G67" s="18" t="n">
        <v>407.97355477</v>
      </c>
      <c r="H67" s="20" t="n">
        <v>2.9457967</v>
      </c>
      <c r="I67" s="18" t="n">
        <v>401.39771561</v>
      </c>
      <c r="J67" s="20" t="n">
        <v>3.04829741</v>
      </c>
      <c r="K67" s="18" t="n">
        <v>423.66257732</v>
      </c>
      <c r="L67" s="20" t="n">
        <v>4.02108795</v>
      </c>
      <c r="M67" s="18" t="n">
        <v>372.66261743</v>
      </c>
      <c r="N67" s="20" t="n">
        <v>5.67221433</v>
      </c>
      <c r="O67" s="18" t="s">
        <v>481</v>
      </c>
      <c r="P67" s="20" t="s">
        <v>481</v>
      </c>
      <c r="Q67" s="18" t="s">
        <v>481</v>
      </c>
      <c r="R67" s="20" t="s">
        <v>481</v>
      </c>
      <c r="S67" s="18" t="s">
        <v>481</v>
      </c>
      <c r="T67" s="20" t="s">
        <v>481</v>
      </c>
      <c r="U67" s="18" t="n">
        <v>354.68450245</v>
      </c>
      <c r="V67" s="20" t="n">
        <v>6.83529074</v>
      </c>
    </row>
    <row r="68" spans="1:22">
      <c r="A68" s="15" t="s">
        <v>543</v>
      </c>
      <c r="B68" s="17" t="n">
        <v>12083</v>
      </c>
      <c r="C68" s="18">
        <f>(30.0/B68*100)</f>
        <v/>
      </c>
      <c r="D68" s="19" t="n">
        <v>12053</v>
      </c>
      <c r="E68" s="18" t="n">
        <v>412.77357025</v>
      </c>
      <c r="F68" s="20" t="n">
        <v>2.36888669</v>
      </c>
      <c r="G68" s="18" t="n">
        <v>432.18762972</v>
      </c>
      <c r="H68" s="20" t="n">
        <v>2.19092893</v>
      </c>
      <c r="I68" s="18" t="n">
        <v>441.63428245</v>
      </c>
      <c r="J68" s="20" t="n">
        <v>1.88777813</v>
      </c>
      <c r="K68" s="18" t="n">
        <v>433.65573614</v>
      </c>
      <c r="L68" s="20" t="n">
        <v>2.77551654</v>
      </c>
      <c r="M68" s="18" t="n">
        <v>360.06770608</v>
      </c>
      <c r="N68" s="20" t="n">
        <v>2.26611851</v>
      </c>
      <c r="O68" s="18" t="s">
        <v>481</v>
      </c>
      <c r="P68" s="20" t="s">
        <v>481</v>
      </c>
      <c r="Q68" s="18" t="s">
        <v>481</v>
      </c>
      <c r="R68" s="20" t="s">
        <v>481</v>
      </c>
      <c r="S68" s="18" t="s">
        <v>481</v>
      </c>
      <c r="T68" s="20" t="s">
        <v>481</v>
      </c>
      <c r="U68" s="18" t="n">
        <v>367.17375429</v>
      </c>
      <c r="V68" s="20" t="n">
        <v>3.44611974</v>
      </c>
    </row>
    <row r="69" spans="1:22">
      <c r="A69" s="15" t="s">
        <v>544</v>
      </c>
      <c r="B69" s="17" t="n">
        <v>4876</v>
      </c>
      <c r="C69" s="18">
        <f>(0.0/B69*100)</f>
        <v/>
      </c>
      <c r="D69" s="19" t="n">
        <v>4876</v>
      </c>
      <c r="E69" s="18" t="n">
        <v>419.01755167</v>
      </c>
      <c r="F69" s="20" t="n">
        <v>4.38917406</v>
      </c>
      <c r="G69" s="18" t="n">
        <v>451.3134637</v>
      </c>
      <c r="H69" s="20" t="n">
        <v>4.1976561</v>
      </c>
      <c r="I69" s="18" t="n">
        <v>437.11330593</v>
      </c>
      <c r="J69" s="20" t="n">
        <v>3.47375782</v>
      </c>
      <c r="K69" s="18" t="n">
        <v>421.7719302</v>
      </c>
      <c r="L69" s="20" t="n">
        <v>5.34371724</v>
      </c>
      <c r="M69" s="18" t="s">
        <v>481</v>
      </c>
      <c r="N69" s="20" t="s">
        <v>481</v>
      </c>
      <c r="O69" s="18" t="s">
        <v>481</v>
      </c>
      <c r="P69" s="20" t="s">
        <v>481</v>
      </c>
      <c r="Q69" s="18" t="s">
        <v>481</v>
      </c>
      <c r="R69" s="20" t="s">
        <v>481</v>
      </c>
      <c r="S69" s="18" t="s">
        <v>481</v>
      </c>
      <c r="T69" s="20" t="s">
        <v>481</v>
      </c>
      <c r="U69" s="18" t="n">
        <v>353.01580179</v>
      </c>
      <c r="V69" s="20" t="n">
        <v>18.74593808</v>
      </c>
    </row>
    <row r="70" spans="1:22">
      <c r="A70" s="15" t="s">
        <v>545</v>
      </c>
      <c r="B70" s="17" t="n">
        <v>6036</v>
      </c>
      <c r="C70" s="18">
        <f>(223.0/B70*100)</f>
        <v/>
      </c>
      <c r="D70" s="19" t="n">
        <v>5813</v>
      </c>
      <c r="E70" s="18" t="n">
        <v>476.97107179</v>
      </c>
      <c r="F70" s="20" t="n">
        <v>4.22613939</v>
      </c>
      <c r="G70" s="18" t="n">
        <v>494.70791205</v>
      </c>
      <c r="H70" s="20" t="n">
        <v>3.53137354</v>
      </c>
      <c r="I70" s="18" t="n">
        <v>497.56457265</v>
      </c>
      <c r="J70" s="20" t="n">
        <v>3.38323413</v>
      </c>
      <c r="K70" s="18" t="n">
        <v>501.25127059</v>
      </c>
      <c r="L70" s="20" t="n">
        <v>6.11617952</v>
      </c>
      <c r="M70" s="18" t="n">
        <v>430.55617704</v>
      </c>
      <c r="N70" s="20" t="n">
        <v>6.18638504</v>
      </c>
      <c r="O70" s="18" t="s">
        <v>481</v>
      </c>
      <c r="P70" s="20" t="s">
        <v>481</v>
      </c>
      <c r="Q70" s="18" t="s">
        <v>481</v>
      </c>
      <c r="R70" s="20" t="s">
        <v>481</v>
      </c>
      <c r="S70" s="18" t="s">
        <v>481</v>
      </c>
      <c r="T70" s="20" t="s">
        <v>481</v>
      </c>
      <c r="U70" s="18" t="n">
        <v>428.85662746</v>
      </c>
      <c r="V70" s="20" t="n">
        <v>7.62122304</v>
      </c>
    </row>
    <row r="71" spans="1:22">
      <c r="A71" s="15" t="s">
        <v>546</v>
      </c>
      <c r="B71" s="17" t="n">
        <v>6115</v>
      </c>
      <c r="C71" s="18">
        <f>(23.0/B71*100)</f>
        <v/>
      </c>
      <c r="D71" s="19" t="n">
        <v>6092</v>
      </c>
      <c r="E71" s="18" t="n">
        <v>590.32662606</v>
      </c>
      <c r="F71" s="20" t="n">
        <v>3.78990324</v>
      </c>
      <c r="G71" s="18" t="n">
        <v>577.33491458</v>
      </c>
      <c r="H71" s="20" t="n">
        <v>2.36535075</v>
      </c>
      <c r="I71" s="18" t="n">
        <v>553.15943068</v>
      </c>
      <c r="J71" s="20" t="n">
        <v>1.95296868</v>
      </c>
      <c r="K71" s="18" t="n">
        <v>499.3138168</v>
      </c>
      <c r="L71" s="20" t="n">
        <v>4.96316653</v>
      </c>
      <c r="M71" s="18" t="n">
        <v>447.86971773</v>
      </c>
      <c r="N71" s="20" t="n">
        <v>5.77573086</v>
      </c>
      <c r="O71" s="18" t="s">
        <v>481</v>
      </c>
      <c r="P71" s="20" t="s">
        <v>481</v>
      </c>
      <c r="Q71" s="18" t="s">
        <v>481</v>
      </c>
      <c r="R71" s="20" t="s">
        <v>481</v>
      </c>
      <c r="S71" s="18" t="s">
        <v>481</v>
      </c>
      <c r="T71" s="20" t="s">
        <v>481</v>
      </c>
      <c r="U71" s="18" t="n">
        <v>529.2076383</v>
      </c>
      <c r="V71" s="20" t="n">
        <v>15.13712428</v>
      </c>
    </row>
    <row r="72" spans="1:22">
      <c r="A72" s="15" t="s">
        <v>547</v>
      </c>
      <c r="B72" s="17" t="n">
        <v>7708</v>
      </c>
      <c r="C72" s="18">
        <f>(5.0/B72*100)</f>
        <v/>
      </c>
      <c r="D72" s="19" t="n">
        <v>7703</v>
      </c>
      <c r="E72" s="18" t="n">
        <v>497.80404099</v>
      </c>
      <c r="F72" s="20" t="n">
        <v>7.89893775</v>
      </c>
      <c r="G72" s="18" t="n">
        <v>515.17257179</v>
      </c>
      <c r="H72" s="20" t="n">
        <v>6.3885892</v>
      </c>
      <c r="I72" s="18" t="n">
        <v>543.70181581</v>
      </c>
      <c r="J72" s="20" t="n">
        <v>3.37018445</v>
      </c>
      <c r="K72" s="18" t="n">
        <v>542.56002013</v>
      </c>
      <c r="L72" s="20" t="n">
        <v>3.30945369</v>
      </c>
      <c r="M72" s="18" t="n">
        <v>463.18161523</v>
      </c>
      <c r="N72" s="20" t="n">
        <v>7.36450904</v>
      </c>
      <c r="O72" s="18" t="s">
        <v>481</v>
      </c>
      <c r="P72" s="20" t="s">
        <v>481</v>
      </c>
      <c r="Q72" s="18" t="s">
        <v>481</v>
      </c>
      <c r="R72" s="20" t="s">
        <v>481</v>
      </c>
      <c r="S72" s="18" t="s">
        <v>481</v>
      </c>
      <c r="T72" s="20" t="s">
        <v>481</v>
      </c>
      <c r="U72" s="18" t="n">
        <v>510.78342426</v>
      </c>
      <c r="V72" s="20" t="n">
        <v>15.12713017</v>
      </c>
    </row>
    <row r="73" spans="1:22">
      <c r="A73" s="15" t="s">
        <v>548</v>
      </c>
      <c r="B73" s="17" t="n">
        <v>8249</v>
      </c>
      <c r="C73" s="18">
        <f>(166.0/B73*100)</f>
        <v/>
      </c>
      <c r="D73" s="19" t="n">
        <v>8083</v>
      </c>
      <c r="E73" s="18" t="n">
        <v>416.03611433</v>
      </c>
      <c r="F73" s="20" t="n">
        <v>4.37901714</v>
      </c>
      <c r="G73" s="18" t="n">
        <v>433.42267722</v>
      </c>
      <c r="H73" s="20" t="n">
        <v>3.65986194</v>
      </c>
      <c r="I73" s="18" t="n">
        <v>430.01106007</v>
      </c>
      <c r="J73" s="20" t="n">
        <v>3.30135436</v>
      </c>
      <c r="K73" s="18" t="n">
        <v>411.27092729</v>
      </c>
      <c r="L73" s="20" t="n">
        <v>5.84227737</v>
      </c>
      <c r="M73" s="18" t="n">
        <v>381.36943253</v>
      </c>
      <c r="N73" s="20" t="n">
        <v>3.27949389</v>
      </c>
      <c r="O73" s="18" t="s">
        <v>481</v>
      </c>
      <c r="P73" s="20" t="s">
        <v>481</v>
      </c>
      <c r="Q73" s="18" t="s">
        <v>481</v>
      </c>
      <c r="R73" s="20" t="s">
        <v>481</v>
      </c>
      <c r="S73" s="18" t="s">
        <v>481</v>
      </c>
      <c r="T73" s="20" t="s">
        <v>481</v>
      </c>
      <c r="U73" s="18" t="n">
        <v>400.53666751</v>
      </c>
      <c r="V73" s="20" t="n">
        <v>8.55568506</v>
      </c>
    </row>
    <row r="74" spans="1:22">
      <c r="A74" s="15" t="s">
        <v>549</v>
      </c>
      <c r="B74" s="17" t="n">
        <v>4692</v>
      </c>
      <c r="C74" s="18">
        <f>(82.0/B74*100)</f>
        <v/>
      </c>
      <c r="D74" s="19" t="n">
        <v>4610</v>
      </c>
      <c r="E74" s="18" t="n">
        <v>438.97335896</v>
      </c>
      <c r="F74" s="20" t="n">
        <v>3.34570851</v>
      </c>
      <c r="G74" s="18" t="n">
        <v>442.58393502</v>
      </c>
      <c r="H74" s="20" t="n">
        <v>2.74466886</v>
      </c>
      <c r="I74" s="18" t="n">
        <v>429.32142678</v>
      </c>
      <c r="J74" s="20" t="n">
        <v>2.39857878</v>
      </c>
      <c r="K74" s="18" t="n">
        <v>389.02765533</v>
      </c>
      <c r="L74" s="20" t="n">
        <v>4.28306613</v>
      </c>
      <c r="M74" s="18" t="s">
        <v>481</v>
      </c>
      <c r="N74" s="20" t="s">
        <v>481</v>
      </c>
      <c r="O74" s="18" t="s">
        <v>481</v>
      </c>
      <c r="P74" s="20" t="s">
        <v>481</v>
      </c>
      <c r="Q74" s="18" t="n">
        <v>487.3237</v>
      </c>
      <c r="R74" s="20" t="n">
        <v>22.13210038</v>
      </c>
      <c r="S74" s="18" t="n">
        <v>341.21325125</v>
      </c>
      <c r="T74" s="20" t="n">
        <v>30.46343713</v>
      </c>
      <c r="U74" s="18" t="n">
        <v>348.02558245</v>
      </c>
      <c r="V74" s="20" t="n">
        <v>6.45544184</v>
      </c>
    </row>
    <row r="75" spans="1:22">
      <c r="A75" s="15" t="s">
        <v>550</v>
      </c>
      <c r="B75" s="17" t="n">
        <v>5375</v>
      </c>
      <c r="C75" s="18">
        <f>(259.0/B75*100)</f>
        <v/>
      </c>
      <c r="D75" s="19" t="n">
        <v>5116</v>
      </c>
      <c r="E75" s="18" t="n">
        <v>386.22943802</v>
      </c>
      <c r="F75" s="20" t="n">
        <v>2.75273855</v>
      </c>
      <c r="G75" s="18" t="n">
        <v>395.43315348</v>
      </c>
      <c r="H75" s="20" t="n">
        <v>2.83629466</v>
      </c>
      <c r="I75" s="18" t="n">
        <v>396.39434366</v>
      </c>
      <c r="J75" s="20" t="n">
        <v>2.96319867</v>
      </c>
      <c r="K75" s="18" t="n">
        <v>397.99545969</v>
      </c>
      <c r="L75" s="20" t="n">
        <v>4.82830327</v>
      </c>
      <c r="M75" s="18" t="n">
        <v>356.06172199</v>
      </c>
      <c r="N75" s="20" t="n">
        <v>4.70057819</v>
      </c>
      <c r="O75" s="18" t="s">
        <v>481</v>
      </c>
      <c r="P75" s="20" t="s">
        <v>481</v>
      </c>
      <c r="Q75" s="18" t="s">
        <v>481</v>
      </c>
      <c r="R75" s="20" t="s">
        <v>481</v>
      </c>
      <c r="S75" s="18" t="s">
        <v>481</v>
      </c>
      <c r="T75" s="20" t="s">
        <v>481</v>
      </c>
      <c r="U75" s="18" t="n">
        <v>353.35124276</v>
      </c>
      <c r="V75" s="20" t="n">
        <v>3.68281954</v>
      </c>
    </row>
    <row r="76" spans="1:22">
      <c r="A76" s="15" t="s">
        <v>551</v>
      </c>
      <c r="B76" s="17" t="n">
        <v>14167</v>
      </c>
      <c r="C76" s="18">
        <f>(233.0/B76*100)</f>
        <v/>
      </c>
      <c r="D76" s="19" t="n">
        <v>13934</v>
      </c>
      <c r="E76" s="18" t="n">
        <v>437.0980725</v>
      </c>
      <c r="F76" s="20" t="n">
        <v>3.24252042</v>
      </c>
      <c r="G76" s="18" t="n">
        <v>444.56543386</v>
      </c>
      <c r="H76" s="20" t="n">
        <v>2.85272684</v>
      </c>
      <c r="I76" s="18" t="n">
        <v>450.11679998</v>
      </c>
      <c r="J76" s="20" t="n">
        <v>3.19746115</v>
      </c>
      <c r="K76" s="18" t="n">
        <v>439.66027369</v>
      </c>
      <c r="L76" s="20" t="n">
        <v>5.25374152</v>
      </c>
      <c r="M76" s="18" t="n">
        <v>405.76526183</v>
      </c>
      <c r="N76" s="20" t="n">
        <v>4.20293438</v>
      </c>
      <c r="O76" s="18" t="s">
        <v>481</v>
      </c>
      <c r="P76" s="20" t="s">
        <v>481</v>
      </c>
      <c r="Q76" s="18" t="s">
        <v>481</v>
      </c>
      <c r="R76" s="20" t="s">
        <v>481</v>
      </c>
      <c r="S76" s="18" t="s">
        <v>481</v>
      </c>
      <c r="T76" s="20" t="s">
        <v>481</v>
      </c>
      <c r="U76" s="18" t="n">
        <v>371.63377634</v>
      </c>
      <c r="V76" s="20" t="n">
        <v>6.05825701</v>
      </c>
    </row>
    <row r="77" spans="1:22">
      <c r="A77" s="15" t="s">
        <v>552</v>
      </c>
      <c r="B77" s="17" t="n">
        <v>6062</v>
      </c>
      <c r="C77" s="18">
        <f>(201.0/B77*100)</f>
        <v/>
      </c>
      <c r="D77" s="19" t="n">
        <v>5861</v>
      </c>
      <c r="E77" s="18" t="n">
        <v>423.68268861</v>
      </c>
      <c r="F77" s="20" t="n">
        <v>4.32688701</v>
      </c>
      <c r="G77" s="18" t="n">
        <v>454.76816394</v>
      </c>
      <c r="H77" s="20" t="n">
        <v>2.80970867</v>
      </c>
      <c r="I77" s="18" t="n">
        <v>458.71816511</v>
      </c>
      <c r="J77" s="20" t="n">
        <v>2.5380621</v>
      </c>
      <c r="K77" s="18" t="n">
        <v>448.27700424</v>
      </c>
      <c r="L77" s="20" t="n">
        <v>5.45898787</v>
      </c>
      <c r="M77" s="18" t="n">
        <v>380.79678054</v>
      </c>
      <c r="N77" s="20" t="n">
        <v>4.91273858</v>
      </c>
      <c r="O77" s="18" t="s">
        <v>481</v>
      </c>
      <c r="P77" s="20" t="s">
        <v>481</v>
      </c>
      <c r="Q77" s="18" t="s">
        <v>481</v>
      </c>
      <c r="R77" s="20" t="s">
        <v>481</v>
      </c>
      <c r="S77" s="18" t="s">
        <v>481</v>
      </c>
      <c r="T77" s="20" t="s">
        <v>481</v>
      </c>
      <c r="U77" s="18" t="n">
        <v>380.57585598</v>
      </c>
      <c r="V77" s="20" t="n">
        <v>3.80048999</v>
      </c>
    </row>
    <row r="78" spans="1:22">
      <c r="A78" s="15" t="s">
        <v>553</v>
      </c>
      <c r="B78" s="17" t="n">
        <v>5826</v>
      </c>
      <c r="C78" s="18">
        <f>(0.0/B78*100)</f>
        <v/>
      </c>
      <c r="D78" s="19" t="n">
        <v>5826</v>
      </c>
      <c r="E78" s="18" t="n">
        <v>523.66724677</v>
      </c>
      <c r="F78" s="20" t="n">
        <v>4.60785156</v>
      </c>
      <c r="G78" s="18" t="n">
        <v>532.8216393599999</v>
      </c>
      <c r="H78" s="20" t="n">
        <v>4.47358379</v>
      </c>
      <c r="I78" s="18" t="n">
        <v>522.8716910099999</v>
      </c>
      <c r="J78" s="20" t="n">
        <v>3.98526148</v>
      </c>
      <c r="K78" s="18" t="n">
        <v>518.04378951</v>
      </c>
      <c r="L78" s="20" t="n">
        <v>9.327959030000001</v>
      </c>
      <c r="M78" s="18" t="s">
        <v>481</v>
      </c>
      <c r="N78" s="20" t="s">
        <v>481</v>
      </c>
      <c r="O78" s="18" t="s">
        <v>481</v>
      </c>
      <c r="P78" s="20" t="s">
        <v>481</v>
      </c>
      <c r="Q78" s="18" t="n">
        <v>431.126</v>
      </c>
      <c r="R78" s="20" t="n">
        <v>17.85283108</v>
      </c>
      <c r="S78" s="18" t="n">
        <v>497.36514801</v>
      </c>
      <c r="T78" s="20" t="n">
        <v>51.9937542</v>
      </c>
      <c r="U78" s="18" t="n">
        <v>476.59747992</v>
      </c>
      <c r="V78" s="20" t="n">
        <v>19.93528948</v>
      </c>
    </row>
    <row customHeight="1" ht="25" r="79" spans="1:22">
      <c r="A79" s="15" t="s">
        <v>554</v>
      </c>
      <c r="B79" s="17" t="n">
        <v>1657</v>
      </c>
      <c r="C79" s="18">
        <f>(41.0/B79*100)</f>
        <v/>
      </c>
      <c r="D79" s="19" t="n">
        <v>1616</v>
      </c>
      <c r="E79" s="18" t="n">
        <v>468.98357901</v>
      </c>
      <c r="F79" s="20" t="n">
        <v>10.71565901</v>
      </c>
      <c r="G79" s="18" t="n">
        <v>481.44257682</v>
      </c>
      <c r="H79" s="20" t="n">
        <v>6.50550927</v>
      </c>
      <c r="I79" s="18" t="n">
        <v>485.82431663</v>
      </c>
      <c r="J79" s="20" t="n">
        <v>7.83072347</v>
      </c>
      <c r="K79" s="18" t="n">
        <v>459.42404069</v>
      </c>
      <c r="L79" s="20" t="n">
        <v>7.83055752</v>
      </c>
      <c r="M79" s="18" t="s">
        <v>481</v>
      </c>
      <c r="N79" s="20" t="s">
        <v>481</v>
      </c>
      <c r="O79" s="18" t="s">
        <v>481</v>
      </c>
      <c r="P79" s="20" t="s">
        <v>481</v>
      </c>
      <c r="Q79" s="18" t="s">
        <v>481</v>
      </c>
      <c r="R79" s="20" t="s">
        <v>481</v>
      </c>
      <c r="S79" s="18" t="s">
        <v>481</v>
      </c>
      <c r="T79" s="20" t="s">
        <v>481</v>
      </c>
      <c r="U79" s="18" t="n">
        <v>375.54192485</v>
      </c>
      <c r="V79" s="20" t="n">
        <v>24.41530611</v>
      </c>
    </row>
    <row r="80" spans="1:22">
      <c r="A80" s="15" t="s">
        <v>555</v>
      </c>
      <c r="B80" s="17" t="n">
        <v>7841</v>
      </c>
      <c r="C80" s="18">
        <f>(0.0/B80*100)</f>
        <v/>
      </c>
      <c r="D80" s="19" t="n">
        <v>7841</v>
      </c>
      <c r="E80" s="18" t="n">
        <v>453.83679106</v>
      </c>
      <c r="F80" s="20" t="n">
        <v>4.2067309</v>
      </c>
      <c r="G80" s="18" t="n">
        <v>463.45972227</v>
      </c>
      <c r="H80" s="20" t="n">
        <v>4.16366543</v>
      </c>
      <c r="I80" s="18" t="n">
        <v>453.55701491</v>
      </c>
      <c r="J80" s="20" t="n">
        <v>4.24705127</v>
      </c>
      <c r="K80" s="18" t="n">
        <v>438.01949422</v>
      </c>
      <c r="L80" s="20" t="n">
        <v>7.81482971</v>
      </c>
      <c r="M80" s="18" t="s">
        <v>481</v>
      </c>
      <c r="N80" s="20" t="s">
        <v>481</v>
      </c>
      <c r="O80" s="18" t="s">
        <v>481</v>
      </c>
      <c r="P80" s="20" t="s">
        <v>481</v>
      </c>
      <c r="Q80" s="18" t="s">
        <v>481</v>
      </c>
      <c r="R80" s="20" t="s">
        <v>481</v>
      </c>
      <c r="S80" s="18" t="n">
        <v>460.0174</v>
      </c>
      <c r="T80" s="20" t="n">
        <v>29.02494584</v>
      </c>
      <c r="U80" s="18" t="n">
        <v>427.9706551</v>
      </c>
      <c r="V80" s="20" t="n">
        <v>62.78980319</v>
      </c>
    </row>
    <row r="81" spans="1:22">
      <c r="A81" s="23" t="s">
        <v>556</v>
      </c>
      <c r="B81" s="17" t="n">
        <v>8861</v>
      </c>
      <c r="C81" s="18">
        <f>(78.0/B81*100)</f>
        <v/>
      </c>
      <c r="D81" s="19" t="n">
        <v>8783</v>
      </c>
      <c r="E81" s="18" t="n">
        <v>457.46197415</v>
      </c>
      <c r="F81" s="20" t="n">
        <v>3.06508165</v>
      </c>
      <c r="G81" s="18" t="n">
        <v>452.7021857</v>
      </c>
      <c r="H81" s="20" t="n">
        <v>3.43372367</v>
      </c>
      <c r="I81" s="18" t="n">
        <v>444.75354687</v>
      </c>
      <c r="J81" s="20" t="n">
        <v>3.51986788</v>
      </c>
      <c r="K81" s="18" t="n">
        <v>422.61475515</v>
      </c>
      <c r="L81" s="20" t="n">
        <v>7.5542352</v>
      </c>
      <c r="M81" s="18" t="n">
        <v>388.66747204</v>
      </c>
      <c r="N81" s="20" t="n">
        <v>4.36642029</v>
      </c>
      <c r="O81" s="18" t="s">
        <v>481</v>
      </c>
      <c r="P81" s="20" t="s">
        <v>481</v>
      </c>
      <c r="Q81" s="18" t="s">
        <v>481</v>
      </c>
      <c r="R81" s="20" t="s">
        <v>481</v>
      </c>
      <c r="S81" s="18" t="s">
        <v>481</v>
      </c>
      <c r="T81" s="20" t="s">
        <v>481</v>
      </c>
      <c r="U81" s="18" t="n">
        <v>404.49971489</v>
      </c>
      <c r="V81" s="20" t="n">
        <v>13.25185627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795</v>
      </c>
    </row>
    <row customHeight="1" ht="30" r="4" spans="1:22">
      <c r="A4" s="6" t="n"/>
      <c r="B4" s="7" t="s">
        <v>462</v>
      </c>
      <c r="C4" s="7" t="s">
        <v>463</v>
      </c>
      <c r="D4" s="8" t="s">
        <v>462</v>
      </c>
      <c r="E4" s="9" t="s">
        <v>789</v>
      </c>
      <c r="F4" s="10" t="n"/>
      <c r="G4" s="9" t="s">
        <v>790</v>
      </c>
      <c r="H4" s="10" t="n"/>
      <c r="I4" s="9" t="s">
        <v>791</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532.3497237300001</v>
      </c>
      <c r="F7" s="20" t="n">
        <v>2.86815335</v>
      </c>
      <c r="G7" s="18" t="n">
        <v>531.17303642</v>
      </c>
      <c r="H7" s="20" t="n">
        <v>2.17582066</v>
      </c>
      <c r="I7" s="18" t="n">
        <v>505.25391155</v>
      </c>
      <c r="J7" s="20" t="n">
        <v>2.60364372</v>
      </c>
      <c r="K7" s="18" t="n">
        <v>492.96939377</v>
      </c>
      <c r="L7" s="20" t="n">
        <v>4.70111734</v>
      </c>
      <c r="M7" s="18" t="n">
        <v>455.67136221</v>
      </c>
      <c r="N7" s="20" t="n">
        <v>3.03001341</v>
      </c>
      <c r="O7" s="18" t="s">
        <v>481</v>
      </c>
      <c r="P7" s="20" t="s">
        <v>481</v>
      </c>
      <c r="Q7" s="18" t="s">
        <v>481</v>
      </c>
      <c r="R7" s="20" t="s">
        <v>481</v>
      </c>
      <c r="S7" s="18" t="s">
        <v>481</v>
      </c>
      <c r="T7" s="20" t="s">
        <v>481</v>
      </c>
      <c r="U7" s="18" t="n">
        <v>454.10383727</v>
      </c>
      <c r="V7" s="20" t="n">
        <v>6.58496754</v>
      </c>
    </row>
    <row r="8" spans="1:22">
      <c r="A8" s="15" t="s">
        <v>483</v>
      </c>
      <c r="B8" s="17" t="n">
        <v>7007</v>
      </c>
      <c r="C8" s="18">
        <f>(58.0/B8*100)</f>
        <v/>
      </c>
      <c r="D8" s="19" t="n">
        <v>6949</v>
      </c>
      <c r="E8" s="18" t="n">
        <v>518.81540751</v>
      </c>
      <c r="F8" s="20" t="n">
        <v>4.25385236</v>
      </c>
      <c r="G8" s="18" t="n">
        <v>529.45508455</v>
      </c>
      <c r="H8" s="20" t="n">
        <v>3.45812827</v>
      </c>
      <c r="I8" s="18" t="n">
        <v>518.50835791</v>
      </c>
      <c r="J8" s="20" t="n">
        <v>3.29575505</v>
      </c>
      <c r="K8" s="18" t="n">
        <v>481.18369191</v>
      </c>
      <c r="L8" s="20" t="n">
        <v>4.23080234</v>
      </c>
      <c r="M8" s="18" t="n">
        <v>425.98671044</v>
      </c>
      <c r="N8" s="20" t="n">
        <v>3.32108465</v>
      </c>
      <c r="O8" s="18" t="s">
        <v>481</v>
      </c>
      <c r="P8" s="20" t="s">
        <v>481</v>
      </c>
      <c r="Q8" s="18" t="n">
        <v>368.48347797</v>
      </c>
      <c r="R8" s="20" t="n">
        <v>14.99112476</v>
      </c>
      <c r="S8" s="18" t="s">
        <v>481</v>
      </c>
      <c r="T8" s="20" t="s">
        <v>481</v>
      </c>
      <c r="U8" s="18" t="n">
        <v>429.51632622</v>
      </c>
      <c r="V8" s="20" t="n">
        <v>6.35585079</v>
      </c>
    </row>
    <row r="9" spans="1:22">
      <c r="A9" s="15" t="s">
        <v>484</v>
      </c>
      <c r="B9" s="17" t="n">
        <v>9651</v>
      </c>
      <c r="C9" s="18">
        <f>(519.0/B9*100)</f>
        <v/>
      </c>
      <c r="D9" s="19" t="n">
        <v>9132</v>
      </c>
      <c r="E9" s="18" t="n">
        <v>521.70738676</v>
      </c>
      <c r="F9" s="20" t="n">
        <v>3.32972383</v>
      </c>
      <c r="G9" s="18" t="n">
        <v>544.19057487</v>
      </c>
      <c r="H9" s="20" t="n">
        <v>2.39228379</v>
      </c>
      <c r="I9" s="18" t="n">
        <v>519.34441859</v>
      </c>
      <c r="J9" s="20" t="n">
        <v>2.61814776</v>
      </c>
      <c r="K9" s="18" t="n">
        <v>462.74464693</v>
      </c>
      <c r="L9" s="20" t="n">
        <v>3.62787758</v>
      </c>
      <c r="M9" s="18" t="n">
        <v>398.3811512</v>
      </c>
      <c r="N9" s="20" t="n">
        <v>5.50423922</v>
      </c>
      <c r="O9" s="18" t="s">
        <v>481</v>
      </c>
      <c r="P9" s="20" t="s">
        <v>481</v>
      </c>
      <c r="Q9" s="18" t="n">
        <v>374.78530698</v>
      </c>
      <c r="R9" s="20" t="n">
        <v>11.62763904</v>
      </c>
      <c r="S9" s="18" t="s">
        <v>481</v>
      </c>
      <c r="T9" s="20" t="s">
        <v>481</v>
      </c>
      <c r="U9" s="18" t="n">
        <v>419.30442643</v>
      </c>
      <c r="V9" s="20" t="n">
        <v>5.15168757</v>
      </c>
    </row>
    <row r="10" spans="1:22">
      <c r="A10" s="15" t="s">
        <v>485</v>
      </c>
      <c r="B10" s="17" t="n">
        <v>20058</v>
      </c>
      <c r="C10" s="18">
        <f>(548.0/B10*100)</f>
        <v/>
      </c>
      <c r="D10" s="19" t="n">
        <v>19510</v>
      </c>
      <c r="E10" s="18" t="n">
        <v>544.72234831</v>
      </c>
      <c r="F10" s="20" t="n">
        <v>2.6105691</v>
      </c>
      <c r="G10" s="18" t="n">
        <v>540.75021178</v>
      </c>
      <c r="H10" s="20" t="n">
        <v>2.55446207</v>
      </c>
      <c r="I10" s="18" t="n">
        <v>518.69515688</v>
      </c>
      <c r="J10" s="20" t="n">
        <v>2.62497357</v>
      </c>
      <c r="K10" s="18" t="n">
        <v>513.75631444</v>
      </c>
      <c r="L10" s="20" t="n">
        <v>4.1213445</v>
      </c>
      <c r="M10" s="18" t="n">
        <v>459.4602787</v>
      </c>
      <c r="N10" s="20" t="n">
        <v>3.87365474</v>
      </c>
      <c r="O10" s="18" t="s">
        <v>481</v>
      </c>
      <c r="P10" s="20" t="s">
        <v>481</v>
      </c>
      <c r="Q10" s="18" t="s">
        <v>481</v>
      </c>
      <c r="R10" s="20" t="s">
        <v>481</v>
      </c>
      <c r="S10" s="18" t="s">
        <v>481</v>
      </c>
      <c r="T10" s="20" t="s">
        <v>481</v>
      </c>
      <c r="U10" s="18" t="n">
        <v>453.96935148</v>
      </c>
      <c r="V10" s="20" t="n">
        <v>7.2939432</v>
      </c>
    </row>
    <row r="11" spans="1:22">
      <c r="A11" s="15" t="s">
        <v>486</v>
      </c>
      <c r="B11" s="17" t="n">
        <v>7053</v>
      </c>
      <c r="C11" s="18">
        <f>(107.0/B11*100)</f>
        <v/>
      </c>
      <c r="D11" s="19" t="n">
        <v>6946</v>
      </c>
      <c r="E11" s="18" t="n">
        <v>454.0391032</v>
      </c>
      <c r="F11" s="20" t="n">
        <v>3.15122036</v>
      </c>
      <c r="G11" s="18" t="n">
        <v>464.3183745</v>
      </c>
      <c r="H11" s="20" t="n">
        <v>2.92483395</v>
      </c>
      <c r="I11" s="18" t="n">
        <v>448.74169587</v>
      </c>
      <c r="J11" s="20" t="n">
        <v>3.38004512</v>
      </c>
      <c r="K11" s="18" t="n">
        <v>419.83258082</v>
      </c>
      <c r="L11" s="20" t="n">
        <v>6.33280358</v>
      </c>
      <c r="M11" s="18" t="n">
        <v>407.71243287</v>
      </c>
      <c r="N11" s="20" t="n">
        <v>4.26530566</v>
      </c>
      <c r="O11" s="18" t="s">
        <v>481</v>
      </c>
      <c r="P11" s="20" t="s">
        <v>481</v>
      </c>
      <c r="Q11" s="18" t="s">
        <v>481</v>
      </c>
      <c r="R11" s="20" t="s">
        <v>481</v>
      </c>
      <c r="S11" s="18" t="s">
        <v>481</v>
      </c>
      <c r="T11" s="20" t="s">
        <v>481</v>
      </c>
      <c r="U11" s="18" t="n">
        <v>387.8844398</v>
      </c>
      <c r="V11" s="20" t="n">
        <v>6.32663775</v>
      </c>
    </row>
    <row r="12" spans="1:22">
      <c r="A12" s="15" t="s">
        <v>487</v>
      </c>
      <c r="B12" s="17" t="n">
        <v>6894</v>
      </c>
      <c r="C12" s="18">
        <f>(59.0/B12*100)</f>
        <v/>
      </c>
      <c r="D12" s="19" t="n">
        <v>6835</v>
      </c>
      <c r="E12" s="18" t="n">
        <v>497.86919535</v>
      </c>
      <c r="F12" s="20" t="n">
        <v>3.37806512</v>
      </c>
      <c r="G12" s="18" t="n">
        <v>514.55273426</v>
      </c>
      <c r="H12" s="20" t="n">
        <v>2.44577004</v>
      </c>
      <c r="I12" s="18" t="n">
        <v>502.62907459</v>
      </c>
      <c r="J12" s="20" t="n">
        <v>2.89941392</v>
      </c>
      <c r="K12" s="18" t="n">
        <v>467.50874641</v>
      </c>
      <c r="L12" s="20" t="n">
        <v>4.66490405</v>
      </c>
      <c r="M12" s="18" t="n">
        <v>407.24394601</v>
      </c>
      <c r="N12" s="20" t="n">
        <v>6.59279851</v>
      </c>
      <c r="O12" s="18" t="s">
        <v>481</v>
      </c>
      <c r="P12" s="20" t="s">
        <v>481</v>
      </c>
      <c r="Q12" s="18" t="n">
        <v>366.6777112</v>
      </c>
      <c r="R12" s="20" t="n">
        <v>14.39052153</v>
      </c>
      <c r="S12" s="18" t="s">
        <v>481</v>
      </c>
      <c r="T12" s="20" t="s">
        <v>481</v>
      </c>
      <c r="U12" s="18" t="n">
        <v>415.75040053</v>
      </c>
      <c r="V12" s="20" t="n">
        <v>6.65344488</v>
      </c>
    </row>
    <row r="13" spans="1:22">
      <c r="A13" s="15" t="s">
        <v>488</v>
      </c>
      <c r="B13" s="17" t="n">
        <v>7161</v>
      </c>
      <c r="C13" s="18">
        <f>(138.0/B13*100)</f>
        <v/>
      </c>
      <c r="D13" s="19" t="n">
        <v>7023</v>
      </c>
      <c r="E13" s="18" t="n">
        <v>514.31683251</v>
      </c>
      <c r="F13" s="20" t="n">
        <v>3.03401919</v>
      </c>
      <c r="G13" s="18" t="n">
        <v>517.64246366</v>
      </c>
      <c r="H13" s="20" t="n">
        <v>2.53702715</v>
      </c>
      <c r="I13" s="18" t="n">
        <v>494.54185969</v>
      </c>
      <c r="J13" s="20" t="n">
        <v>3.39009065</v>
      </c>
      <c r="K13" s="18" t="n">
        <v>479.58214956</v>
      </c>
      <c r="L13" s="20" t="n">
        <v>8.301269570000001</v>
      </c>
      <c r="M13" s="18" t="n">
        <v>417.33961469</v>
      </c>
      <c r="N13" s="20" t="n">
        <v>10.06598471</v>
      </c>
      <c r="O13" s="18" t="s">
        <v>481</v>
      </c>
      <c r="P13" s="20" t="s">
        <v>481</v>
      </c>
      <c r="Q13" s="18" t="n">
        <v>436.36003517</v>
      </c>
      <c r="R13" s="20" t="n">
        <v>6.43426798</v>
      </c>
      <c r="S13" s="18" t="s">
        <v>481</v>
      </c>
      <c r="T13" s="20" t="s">
        <v>481</v>
      </c>
      <c r="U13" s="18" t="n">
        <v>408.4802369</v>
      </c>
      <c r="V13" s="20" t="n">
        <v>8.65859433</v>
      </c>
    </row>
    <row r="14" spans="1:22">
      <c r="A14" s="15" t="s">
        <v>489</v>
      </c>
      <c r="B14" s="17" t="n">
        <v>5587</v>
      </c>
      <c r="C14" s="18">
        <f>(78.0/B14*100)</f>
        <v/>
      </c>
      <c r="D14" s="19" t="n">
        <v>5509</v>
      </c>
      <c r="E14" s="18" t="n">
        <v>534.72469548</v>
      </c>
      <c r="F14" s="20" t="n">
        <v>3.95652097</v>
      </c>
      <c r="G14" s="18" t="n">
        <v>547.12373432</v>
      </c>
      <c r="H14" s="20" t="n">
        <v>2.44784476</v>
      </c>
      <c r="I14" s="18" t="n">
        <v>532.86326454</v>
      </c>
      <c r="J14" s="20" t="n">
        <v>2.65736313</v>
      </c>
      <c r="K14" s="18" t="n">
        <v>527.12600389</v>
      </c>
      <c r="L14" s="20" t="n">
        <v>6.19751657</v>
      </c>
      <c r="M14" s="18" t="n">
        <v>442.2239505</v>
      </c>
      <c r="N14" s="20" t="n">
        <v>10.16789313</v>
      </c>
      <c r="O14" s="18" t="s">
        <v>481</v>
      </c>
      <c r="P14" s="20" t="s">
        <v>481</v>
      </c>
      <c r="Q14" s="18" t="s">
        <v>481</v>
      </c>
      <c r="R14" s="20" t="s">
        <v>481</v>
      </c>
      <c r="S14" s="18" t="s">
        <v>481</v>
      </c>
      <c r="T14" s="20" t="s">
        <v>481</v>
      </c>
      <c r="U14" s="18" t="n">
        <v>450.10002854</v>
      </c>
      <c r="V14" s="20" t="n">
        <v>11.14343791</v>
      </c>
    </row>
    <row r="15" spans="1:22">
      <c r="A15" s="15" t="s">
        <v>490</v>
      </c>
      <c r="B15" s="17" t="n">
        <v>5882</v>
      </c>
      <c r="C15" s="18">
        <f>(64.0/B15*100)</f>
        <v/>
      </c>
      <c r="D15" s="19" t="n">
        <v>5818</v>
      </c>
      <c r="E15" s="18" t="n">
        <v>544.8238857600001</v>
      </c>
      <c r="F15" s="20" t="n">
        <v>4.47920558</v>
      </c>
      <c r="G15" s="18" t="n">
        <v>549.11424055</v>
      </c>
      <c r="H15" s="20" t="n">
        <v>2.76821117</v>
      </c>
      <c r="I15" s="18" t="n">
        <v>529.89787659</v>
      </c>
      <c r="J15" s="20" t="n">
        <v>2.73698896</v>
      </c>
      <c r="K15" s="18" t="n">
        <v>501.26533099</v>
      </c>
      <c r="L15" s="20" t="n">
        <v>4.4265251</v>
      </c>
      <c r="M15" s="18" t="n">
        <v>442.09252147</v>
      </c>
      <c r="N15" s="20" t="n">
        <v>11.12031367</v>
      </c>
      <c r="O15" s="18" t="s">
        <v>481</v>
      </c>
      <c r="P15" s="20" t="s">
        <v>481</v>
      </c>
      <c r="Q15" s="18" t="n">
        <v>375.95013089</v>
      </c>
      <c r="R15" s="20" t="n">
        <v>17.42774697</v>
      </c>
      <c r="S15" s="18" t="s">
        <v>481</v>
      </c>
      <c r="T15" s="20" t="s">
        <v>481</v>
      </c>
      <c r="U15" s="18" t="n">
        <v>435.77979152</v>
      </c>
      <c r="V15" s="20" t="n">
        <v>8.070034740000001</v>
      </c>
    </row>
    <row r="16" spans="1:22">
      <c r="A16" s="15" t="s">
        <v>491</v>
      </c>
      <c r="B16" s="17" t="n">
        <v>6108</v>
      </c>
      <c r="C16" s="18">
        <f>(123.0/B16*100)</f>
        <v/>
      </c>
      <c r="D16" s="19" t="n">
        <v>5985</v>
      </c>
      <c r="E16" s="18" t="n">
        <v>520.85705783</v>
      </c>
      <c r="F16" s="20" t="n">
        <v>3.11847099</v>
      </c>
      <c r="G16" s="18" t="n">
        <v>528.6639403</v>
      </c>
      <c r="H16" s="20" t="n">
        <v>2.32947009</v>
      </c>
      <c r="I16" s="18" t="n">
        <v>497.62922126</v>
      </c>
      <c r="J16" s="20" t="n">
        <v>2.90774364</v>
      </c>
      <c r="K16" s="18" t="n">
        <v>440.73618967</v>
      </c>
      <c r="L16" s="20" t="n">
        <v>4.83739887</v>
      </c>
      <c r="M16" s="18" t="n">
        <v>387.14914799</v>
      </c>
      <c r="N16" s="20" t="n">
        <v>6.68985678</v>
      </c>
      <c r="O16" s="18" t="s">
        <v>481</v>
      </c>
      <c r="P16" s="20" t="s">
        <v>481</v>
      </c>
      <c r="Q16" s="18" t="s">
        <v>481</v>
      </c>
      <c r="R16" s="20" t="s">
        <v>481</v>
      </c>
      <c r="S16" s="18" t="s">
        <v>481</v>
      </c>
      <c r="T16" s="20" t="s">
        <v>481</v>
      </c>
      <c r="U16" s="18" t="n">
        <v>409.85459056</v>
      </c>
      <c r="V16" s="20" t="n">
        <v>5.57235373</v>
      </c>
    </row>
    <row r="17" spans="1:22">
      <c r="A17" s="15" t="s">
        <v>492</v>
      </c>
      <c r="B17" s="17" t="n">
        <v>6504</v>
      </c>
      <c r="C17" s="18">
        <f>(1262.0/B17*100)</f>
        <v/>
      </c>
      <c r="D17" s="19" t="n">
        <v>5242</v>
      </c>
      <c r="E17" s="18" t="n">
        <v>536.43597445</v>
      </c>
      <c r="F17" s="20" t="n">
        <v>4.39488562</v>
      </c>
      <c r="G17" s="18" t="n">
        <v>540.93982778</v>
      </c>
      <c r="H17" s="20" t="n">
        <v>3.33318526</v>
      </c>
      <c r="I17" s="18" t="n">
        <v>523.77130236</v>
      </c>
      <c r="J17" s="20" t="n">
        <v>3.91706765</v>
      </c>
      <c r="K17" s="18" t="n">
        <v>497.40143404</v>
      </c>
      <c r="L17" s="20" t="n">
        <v>5.56603174</v>
      </c>
      <c r="M17" s="18" t="n">
        <v>421.56457172</v>
      </c>
      <c r="N17" s="20" t="n">
        <v>9.08687791</v>
      </c>
      <c r="O17" s="18" t="s">
        <v>481</v>
      </c>
      <c r="P17" s="20" t="s">
        <v>481</v>
      </c>
      <c r="Q17" s="18" t="n">
        <v>360.48925247</v>
      </c>
      <c r="R17" s="20" t="n">
        <v>12.44339086</v>
      </c>
      <c r="S17" s="18" t="s">
        <v>481</v>
      </c>
      <c r="T17" s="20" t="s">
        <v>481</v>
      </c>
      <c r="U17" s="18" t="n">
        <v>464.99048455</v>
      </c>
      <c r="V17" s="20" t="n">
        <v>5.47518506</v>
      </c>
    </row>
    <row r="18" spans="1:22">
      <c r="A18" s="15" t="s">
        <v>493</v>
      </c>
      <c r="B18" s="17" t="n">
        <v>5532</v>
      </c>
      <c r="C18" s="18">
        <f>(29.0/B18*100)</f>
        <v/>
      </c>
      <c r="D18" s="19" t="n">
        <v>5503</v>
      </c>
      <c r="E18" s="18" t="n">
        <v>457.20173078</v>
      </c>
      <c r="F18" s="20" t="n">
        <v>4.42586854</v>
      </c>
      <c r="G18" s="18" t="n">
        <v>475.31600785</v>
      </c>
      <c r="H18" s="20" t="n">
        <v>4.7818369</v>
      </c>
      <c r="I18" s="18" t="n">
        <v>459.77013446</v>
      </c>
      <c r="J18" s="20" t="n">
        <v>3.97034484</v>
      </c>
      <c r="K18" s="18" t="n">
        <v>437.73586147</v>
      </c>
      <c r="L18" s="20" t="n">
        <v>5.12865658</v>
      </c>
      <c r="M18" s="18" t="n">
        <v>381.70089157</v>
      </c>
      <c r="N18" s="20" t="n">
        <v>7.56899924</v>
      </c>
      <c r="O18" s="18" t="s">
        <v>481</v>
      </c>
      <c r="P18" s="20" t="s">
        <v>481</v>
      </c>
      <c r="Q18" s="18" t="s">
        <v>481</v>
      </c>
      <c r="R18" s="20" t="s">
        <v>481</v>
      </c>
      <c r="S18" s="18" t="s">
        <v>481</v>
      </c>
      <c r="T18" s="20" t="s">
        <v>481</v>
      </c>
      <c r="U18" s="18" t="n">
        <v>376.4858915</v>
      </c>
      <c r="V18" s="20" t="n">
        <v>7.34763698</v>
      </c>
    </row>
    <row r="19" spans="1:22">
      <c r="A19" s="15" t="s">
        <v>494</v>
      </c>
      <c r="B19" s="17" t="n">
        <v>5658</v>
      </c>
      <c r="C19" s="18">
        <f>(178.0/B19*100)</f>
        <v/>
      </c>
      <c r="D19" s="19" t="n">
        <v>5480</v>
      </c>
      <c r="E19" s="18" t="n">
        <v>480.45814991</v>
      </c>
      <c r="F19" s="20" t="n">
        <v>4.13262458</v>
      </c>
      <c r="G19" s="18" t="n">
        <v>497.90192875</v>
      </c>
      <c r="H19" s="20" t="n">
        <v>3.86734337</v>
      </c>
      <c r="I19" s="18" t="n">
        <v>475.6040786</v>
      </c>
      <c r="J19" s="20" t="n">
        <v>4.04224017</v>
      </c>
      <c r="K19" s="18" t="n">
        <v>460.62479371</v>
      </c>
      <c r="L19" s="20" t="n">
        <v>4.41336636</v>
      </c>
      <c r="M19" s="18" t="n">
        <v>464.53907426</v>
      </c>
      <c r="N19" s="20" t="n">
        <v>8.377987660000001</v>
      </c>
      <c r="O19" s="18" t="s">
        <v>481</v>
      </c>
      <c r="P19" s="20" t="s">
        <v>481</v>
      </c>
      <c r="Q19" s="18" t="s">
        <v>481</v>
      </c>
      <c r="R19" s="20" t="s">
        <v>481</v>
      </c>
      <c r="S19" s="18" t="s">
        <v>481</v>
      </c>
      <c r="T19" s="20" t="s">
        <v>481</v>
      </c>
      <c r="U19" s="18" t="n">
        <v>412.26137801</v>
      </c>
      <c r="V19" s="20" t="n">
        <v>8.8027107</v>
      </c>
    </row>
    <row r="20" spans="1:22">
      <c r="A20" s="15" t="s">
        <v>495</v>
      </c>
      <c r="B20" s="17" t="n">
        <v>3371</v>
      </c>
      <c r="C20" s="18">
        <f>(75.0/B20*100)</f>
        <v/>
      </c>
      <c r="D20" s="19" t="n">
        <v>3296</v>
      </c>
      <c r="E20" s="18" t="n">
        <v>481.04806616</v>
      </c>
      <c r="F20" s="20" t="n">
        <v>4.14558742</v>
      </c>
      <c r="G20" s="18" t="n">
        <v>490.79731008</v>
      </c>
      <c r="H20" s="20" t="n">
        <v>2.90619622</v>
      </c>
      <c r="I20" s="18" t="n">
        <v>474.24412371</v>
      </c>
      <c r="J20" s="20" t="n">
        <v>2.93032687</v>
      </c>
      <c r="K20" s="18" t="n">
        <v>470.71841736</v>
      </c>
      <c r="L20" s="20" t="n">
        <v>4.77222737</v>
      </c>
      <c r="M20" s="18" t="n">
        <v>408.58539143</v>
      </c>
      <c r="N20" s="20" t="n">
        <v>5.78928272</v>
      </c>
      <c r="O20" s="18" t="s">
        <v>481</v>
      </c>
      <c r="P20" s="20" t="s">
        <v>481</v>
      </c>
      <c r="Q20" s="18" t="s">
        <v>481</v>
      </c>
      <c r="R20" s="20" t="s">
        <v>481</v>
      </c>
      <c r="S20" s="18" t="s">
        <v>481</v>
      </c>
      <c r="T20" s="20" t="s">
        <v>481</v>
      </c>
      <c r="U20" s="18" t="n">
        <v>421.97931362</v>
      </c>
      <c r="V20" s="20" t="n">
        <v>13.54716188</v>
      </c>
    </row>
    <row r="21" spans="1:22">
      <c r="A21" s="15" t="s">
        <v>496</v>
      </c>
      <c r="B21" s="17" t="n">
        <v>5741</v>
      </c>
      <c r="C21" s="18">
        <f>(47.0/B21*100)</f>
        <v/>
      </c>
      <c r="D21" s="19" t="n">
        <v>5694</v>
      </c>
      <c r="E21" s="18" t="n">
        <v>511.52026153</v>
      </c>
      <c r="F21" s="20" t="n">
        <v>3.487289</v>
      </c>
      <c r="G21" s="18" t="n">
        <v>515.9543963</v>
      </c>
      <c r="H21" s="20" t="n">
        <v>2.92181884</v>
      </c>
      <c r="I21" s="18" t="n">
        <v>504.4419649</v>
      </c>
      <c r="J21" s="20" t="n">
        <v>3.07016796</v>
      </c>
      <c r="K21" s="18" t="n">
        <v>498.73768523</v>
      </c>
      <c r="L21" s="20" t="n">
        <v>4.92233564</v>
      </c>
      <c r="M21" s="18" t="n">
        <v>437.82772767</v>
      </c>
      <c r="N21" s="20" t="n">
        <v>5.1450969</v>
      </c>
      <c r="O21" s="18" t="s">
        <v>481</v>
      </c>
      <c r="P21" s="20" t="s">
        <v>481</v>
      </c>
      <c r="Q21" s="18" t="s">
        <v>481</v>
      </c>
      <c r="R21" s="20" t="s">
        <v>481</v>
      </c>
      <c r="S21" s="18" t="s">
        <v>481</v>
      </c>
      <c r="T21" s="20" t="s">
        <v>481</v>
      </c>
      <c r="U21" s="18" t="n">
        <v>438.31619169</v>
      </c>
      <c r="V21" s="20" t="n">
        <v>11.87571965</v>
      </c>
    </row>
    <row r="22" spans="1:22">
      <c r="A22" s="15" t="s">
        <v>497</v>
      </c>
      <c r="B22" s="17" t="n">
        <v>6598</v>
      </c>
      <c r="C22" s="18">
        <f>(36.0/B22*100)</f>
        <v/>
      </c>
      <c r="D22" s="19" t="n">
        <v>6562</v>
      </c>
      <c r="E22" s="18" t="n">
        <v>470.86514728</v>
      </c>
      <c r="F22" s="20" t="n">
        <v>5.09736031</v>
      </c>
      <c r="G22" s="18" t="n">
        <v>488.54381012</v>
      </c>
      <c r="H22" s="20" t="n">
        <v>4.20703956</v>
      </c>
      <c r="I22" s="18" t="n">
        <v>481.11990059</v>
      </c>
      <c r="J22" s="20" t="n">
        <v>3.59541736</v>
      </c>
      <c r="K22" s="18" t="n">
        <v>466.67195807</v>
      </c>
      <c r="L22" s="20" t="n">
        <v>5.18299797</v>
      </c>
      <c r="M22" s="18" t="n">
        <v>409.9809268</v>
      </c>
      <c r="N22" s="20" t="n">
        <v>11.17521775</v>
      </c>
      <c r="O22" s="18" t="s">
        <v>481</v>
      </c>
      <c r="P22" s="20" t="s">
        <v>481</v>
      </c>
      <c r="Q22" s="18" t="s">
        <v>481</v>
      </c>
      <c r="R22" s="20" t="s">
        <v>481</v>
      </c>
      <c r="S22" s="18" t="n">
        <v>421.32954259</v>
      </c>
      <c r="T22" s="20" t="n">
        <v>43.55267226</v>
      </c>
      <c r="U22" s="18" t="n">
        <v>379.95557569</v>
      </c>
      <c r="V22" s="20" t="n">
        <v>8.23339921</v>
      </c>
    </row>
    <row r="23" spans="1:22">
      <c r="A23" s="15" t="s">
        <v>498</v>
      </c>
      <c r="B23" s="17" t="n">
        <v>11583</v>
      </c>
      <c r="C23" s="18">
        <f>(235.0/B23*100)</f>
        <v/>
      </c>
      <c r="D23" s="19" t="n">
        <v>11348</v>
      </c>
      <c r="E23" s="18" t="n">
        <v>478.66080995</v>
      </c>
      <c r="F23" s="20" t="n">
        <v>5.38396591</v>
      </c>
      <c r="G23" s="18" t="n">
        <v>505.28498522</v>
      </c>
      <c r="H23" s="20" t="n">
        <v>3.24711682</v>
      </c>
      <c r="I23" s="18" t="n">
        <v>482.8819175</v>
      </c>
      <c r="J23" s="20" t="n">
        <v>2.69160178</v>
      </c>
      <c r="K23" s="18" t="n">
        <v>469.98789094</v>
      </c>
      <c r="L23" s="20" t="n">
        <v>3.81946251</v>
      </c>
      <c r="M23" s="18" t="n">
        <v>437.87034305</v>
      </c>
      <c r="N23" s="20" t="n">
        <v>5.22144945</v>
      </c>
      <c r="O23" s="18" t="s">
        <v>481</v>
      </c>
      <c r="P23" s="20" t="s">
        <v>481</v>
      </c>
      <c r="Q23" s="18" t="s">
        <v>481</v>
      </c>
      <c r="R23" s="20" t="s">
        <v>481</v>
      </c>
      <c r="S23" s="18" t="s">
        <v>481</v>
      </c>
      <c r="T23" s="20" t="s">
        <v>481</v>
      </c>
      <c r="U23" s="18" t="n">
        <v>410.63920502</v>
      </c>
      <c r="V23" s="20" t="n">
        <v>7.72770738</v>
      </c>
    </row>
    <row r="24" spans="1:22">
      <c r="A24" s="15" t="s">
        <v>499</v>
      </c>
      <c r="B24" s="17" t="n">
        <v>6647</v>
      </c>
      <c r="C24" s="18">
        <f>(7.0/B24*100)</f>
        <v/>
      </c>
      <c r="D24" s="19" t="n">
        <v>6640</v>
      </c>
      <c r="E24" s="18" t="n">
        <v>541.83579523</v>
      </c>
      <c r="F24" s="20" t="n">
        <v>4.79323013</v>
      </c>
      <c r="G24" s="18" t="n">
        <v>549.38983232</v>
      </c>
      <c r="H24" s="20" t="n">
        <v>3.66671797</v>
      </c>
      <c r="I24" s="18" t="n">
        <v>543.0720505199999</v>
      </c>
      <c r="J24" s="20" t="n">
        <v>2.99517224</v>
      </c>
      <c r="K24" s="18" t="n">
        <v>526.66278492</v>
      </c>
      <c r="L24" s="20" t="n">
        <v>3.95832013</v>
      </c>
      <c r="M24" s="18" t="n">
        <v>486.12605385</v>
      </c>
      <c r="N24" s="20" t="n">
        <v>15.32000093</v>
      </c>
      <c r="O24" s="18" t="s">
        <v>481</v>
      </c>
      <c r="P24" s="20" t="s">
        <v>481</v>
      </c>
      <c r="Q24" s="18" t="s">
        <v>481</v>
      </c>
      <c r="R24" s="20" t="s">
        <v>481</v>
      </c>
      <c r="S24" s="18" t="s">
        <v>481</v>
      </c>
      <c r="T24" s="20" t="s">
        <v>481</v>
      </c>
      <c r="U24" s="18" t="n">
        <v>453.19715848</v>
      </c>
      <c r="V24" s="20" t="n">
        <v>14.18725741</v>
      </c>
    </row>
    <row r="25" spans="1:22">
      <c r="A25" s="15" t="s">
        <v>500</v>
      </c>
      <c r="B25" s="17" t="n">
        <v>5581</v>
      </c>
      <c r="C25" s="18">
        <f>(25.0/B25*100)</f>
        <v/>
      </c>
      <c r="D25" s="19" t="n">
        <v>5556</v>
      </c>
      <c r="E25" s="18" t="n">
        <v>537.69199881</v>
      </c>
      <c r="F25" s="20" t="n">
        <v>3.66880341</v>
      </c>
      <c r="G25" s="18" t="n">
        <v>532.07880302</v>
      </c>
      <c r="H25" s="20" t="n">
        <v>3.47646616</v>
      </c>
      <c r="I25" s="18" t="n">
        <v>517.01573572</v>
      </c>
      <c r="J25" s="20" t="n">
        <v>3.82822623</v>
      </c>
      <c r="K25" s="18" t="n">
        <v>494.14739296</v>
      </c>
      <c r="L25" s="20" t="n">
        <v>5.42134707</v>
      </c>
      <c r="M25" s="18" t="n">
        <v>429.87203302</v>
      </c>
      <c r="N25" s="20" t="n">
        <v>5.01052425</v>
      </c>
      <c r="O25" s="18" t="s">
        <v>481</v>
      </c>
      <c r="P25" s="20" t="s">
        <v>481</v>
      </c>
      <c r="Q25" s="18" t="s">
        <v>481</v>
      </c>
      <c r="R25" s="20" t="s">
        <v>481</v>
      </c>
      <c r="S25" s="18" t="s">
        <v>481</v>
      </c>
      <c r="T25" s="20" t="s">
        <v>481</v>
      </c>
      <c r="U25" s="18" t="n">
        <v>462.20497299</v>
      </c>
      <c r="V25" s="20" t="n">
        <v>25.32986731</v>
      </c>
    </row>
    <row r="26" spans="1:22">
      <c r="A26" s="15" t="s">
        <v>501</v>
      </c>
      <c r="B26" s="17" t="n">
        <v>4869</v>
      </c>
      <c r="C26" s="18">
        <f>(53.0/B26*100)</f>
        <v/>
      </c>
      <c r="D26" s="19" t="n">
        <v>4816</v>
      </c>
      <c r="E26" s="18" t="n">
        <v>503.94140775</v>
      </c>
      <c r="F26" s="20" t="n">
        <v>3.19636779</v>
      </c>
      <c r="G26" s="18" t="n">
        <v>503.26562451</v>
      </c>
      <c r="H26" s="20" t="n">
        <v>2.1700674</v>
      </c>
      <c r="I26" s="18" t="n">
        <v>480.62654978</v>
      </c>
      <c r="J26" s="20" t="n">
        <v>2.78364462</v>
      </c>
      <c r="K26" s="18" t="n">
        <v>461.71864894</v>
      </c>
      <c r="L26" s="20" t="n">
        <v>6.68020084</v>
      </c>
      <c r="M26" s="18" t="n">
        <v>453.17995147</v>
      </c>
      <c r="N26" s="20" t="n">
        <v>6.03698686</v>
      </c>
      <c r="O26" s="18" t="s">
        <v>481</v>
      </c>
      <c r="P26" s="20" t="s">
        <v>481</v>
      </c>
      <c r="Q26" s="18" t="s">
        <v>481</v>
      </c>
      <c r="R26" s="20" t="s">
        <v>481</v>
      </c>
      <c r="S26" s="18" t="s">
        <v>481</v>
      </c>
      <c r="T26" s="20" t="s">
        <v>481</v>
      </c>
      <c r="U26" s="18" t="n">
        <v>424.24551505</v>
      </c>
      <c r="V26" s="20" t="n">
        <v>9.545273359999999</v>
      </c>
    </row>
    <row r="27" spans="1:22">
      <c r="A27" s="15" t="s">
        <v>502</v>
      </c>
      <c r="B27" s="17" t="n">
        <v>5299</v>
      </c>
      <c r="C27" s="18">
        <f>(55.0/B27*100)</f>
        <v/>
      </c>
      <c r="D27" s="19" t="n">
        <v>5244</v>
      </c>
      <c r="E27" s="18" t="n">
        <v>498.83176519</v>
      </c>
      <c r="F27" s="20" t="n">
        <v>2.84197504</v>
      </c>
      <c r="G27" s="18" t="n">
        <v>511.92797179</v>
      </c>
      <c r="H27" s="20" t="n">
        <v>2.59731887</v>
      </c>
      <c r="I27" s="18" t="n">
        <v>486.95145763</v>
      </c>
      <c r="J27" s="20" t="n">
        <v>2.31323602</v>
      </c>
      <c r="K27" s="18" t="n">
        <v>446.37745108</v>
      </c>
      <c r="L27" s="20" t="n">
        <v>4.6381318</v>
      </c>
      <c r="M27" s="18" t="n">
        <v>418.40895501</v>
      </c>
      <c r="N27" s="20" t="n">
        <v>3.29090457</v>
      </c>
      <c r="O27" s="18" t="s">
        <v>481</v>
      </c>
      <c r="P27" s="20" t="s">
        <v>481</v>
      </c>
      <c r="Q27" s="18" t="s">
        <v>481</v>
      </c>
      <c r="R27" s="20" t="s">
        <v>481</v>
      </c>
      <c r="S27" s="18" t="s">
        <v>481</v>
      </c>
      <c r="T27" s="20" t="s">
        <v>481</v>
      </c>
      <c r="U27" s="18" t="n">
        <v>406.3570159</v>
      </c>
      <c r="V27" s="20" t="n">
        <v>5.85918071</v>
      </c>
    </row>
    <row r="28" spans="1:22">
      <c r="A28" s="15" t="s">
        <v>503</v>
      </c>
      <c r="B28" s="17" t="n">
        <v>7568</v>
      </c>
      <c r="C28" s="18">
        <f>(196.0/B28*100)</f>
        <v/>
      </c>
      <c r="D28" s="19" t="n">
        <v>7372</v>
      </c>
      <c r="E28" s="18" t="n">
        <v>419.2631925</v>
      </c>
      <c r="F28" s="20" t="n">
        <v>2.39039273</v>
      </c>
      <c r="G28" s="18" t="n">
        <v>427.64881977</v>
      </c>
      <c r="H28" s="20" t="n">
        <v>2.48058073</v>
      </c>
      <c r="I28" s="18" t="n">
        <v>406.273881</v>
      </c>
      <c r="J28" s="20" t="n">
        <v>2.9060783</v>
      </c>
      <c r="K28" s="18" t="n">
        <v>400.48164541</v>
      </c>
      <c r="L28" s="20" t="n">
        <v>5.51060844</v>
      </c>
      <c r="M28" s="18" t="n">
        <v>420.93356818</v>
      </c>
      <c r="N28" s="20" t="n">
        <v>11.19336795</v>
      </c>
      <c r="O28" s="18" t="s">
        <v>481</v>
      </c>
      <c r="P28" s="20" t="s">
        <v>481</v>
      </c>
      <c r="Q28" s="18" t="s">
        <v>481</v>
      </c>
      <c r="R28" s="20" t="s">
        <v>481</v>
      </c>
      <c r="S28" s="18" t="s">
        <v>481</v>
      </c>
      <c r="T28" s="20" t="s">
        <v>481</v>
      </c>
      <c r="U28" s="18" t="n">
        <v>358.34125033</v>
      </c>
      <c r="V28" s="20" t="n">
        <v>7.19925618</v>
      </c>
    </row>
    <row r="29" spans="1:22">
      <c r="A29" s="15" t="s">
        <v>504</v>
      </c>
      <c r="B29" s="17" t="n">
        <v>5385</v>
      </c>
      <c r="C29" s="18">
        <f>(30.0/B29*100)</f>
        <v/>
      </c>
      <c r="D29" s="19" t="n">
        <v>5355</v>
      </c>
      <c r="E29" s="18" t="n">
        <v>525.09508016</v>
      </c>
      <c r="F29" s="20" t="n">
        <v>7.27201259</v>
      </c>
      <c r="G29" s="18" t="n">
        <v>543.5372190000001</v>
      </c>
      <c r="H29" s="20" t="n">
        <v>3.12757965</v>
      </c>
      <c r="I29" s="18" t="n">
        <v>509.97551431</v>
      </c>
      <c r="J29" s="20" t="n">
        <v>2.61851879</v>
      </c>
      <c r="K29" s="18" t="n">
        <v>480.49651383</v>
      </c>
      <c r="L29" s="20" t="n">
        <v>4.47731468</v>
      </c>
      <c r="M29" s="18" t="n">
        <v>493.84777481</v>
      </c>
      <c r="N29" s="20" t="n">
        <v>4.79600299</v>
      </c>
      <c r="O29" s="18" t="s">
        <v>481</v>
      </c>
      <c r="P29" s="20" t="s">
        <v>481</v>
      </c>
      <c r="Q29" s="18" t="n">
        <v>358.28551468</v>
      </c>
      <c r="R29" s="20" t="n">
        <v>8.567023300000001</v>
      </c>
      <c r="S29" s="18" t="s">
        <v>481</v>
      </c>
      <c r="T29" s="20" t="s">
        <v>481</v>
      </c>
      <c r="U29" s="18" t="n">
        <v>445.86759139</v>
      </c>
      <c r="V29" s="20" t="n">
        <v>9.331195839999999</v>
      </c>
    </row>
    <row r="30" spans="1:22">
      <c r="A30" s="15" t="s">
        <v>505</v>
      </c>
      <c r="B30" s="17" t="n">
        <v>4520</v>
      </c>
      <c r="C30" s="18">
        <f>(148.0/B30*100)</f>
        <v/>
      </c>
      <c r="D30" s="19" t="n">
        <v>4372</v>
      </c>
      <c r="E30" s="18" t="n">
        <v>528.26147464</v>
      </c>
      <c r="F30" s="20" t="n">
        <v>3.74872697</v>
      </c>
      <c r="G30" s="18" t="n">
        <v>537.10194458</v>
      </c>
      <c r="H30" s="20" t="n">
        <v>2.82778996</v>
      </c>
      <c r="I30" s="18" t="n">
        <v>516.21986032</v>
      </c>
      <c r="J30" s="20" t="n">
        <v>3.92669605</v>
      </c>
      <c r="K30" s="18" t="n">
        <v>509.65711928</v>
      </c>
      <c r="L30" s="20" t="n">
        <v>7.35096799</v>
      </c>
      <c r="M30" s="18" t="n">
        <v>420.79775038</v>
      </c>
      <c r="N30" s="20" t="n">
        <v>5.72172312</v>
      </c>
      <c r="O30" s="18" t="s">
        <v>481</v>
      </c>
      <c r="P30" s="20" t="s">
        <v>481</v>
      </c>
      <c r="Q30" s="18" t="s">
        <v>481</v>
      </c>
      <c r="R30" s="20" t="s">
        <v>481</v>
      </c>
      <c r="S30" s="18" t="s">
        <v>481</v>
      </c>
      <c r="T30" s="20" t="s">
        <v>481</v>
      </c>
      <c r="U30" s="18" t="n">
        <v>426.11413836</v>
      </c>
      <c r="V30" s="20" t="n">
        <v>9.2115128</v>
      </c>
    </row>
    <row r="31" spans="1:22">
      <c r="A31" s="15" t="s">
        <v>506</v>
      </c>
      <c r="B31" s="17" t="n">
        <v>5456</v>
      </c>
      <c r="C31" s="18">
        <f>(135.0/B31*100)</f>
        <v/>
      </c>
      <c r="D31" s="19" t="n">
        <v>5321</v>
      </c>
      <c r="E31" s="18" t="n">
        <v>502.255092</v>
      </c>
      <c r="F31" s="20" t="n">
        <v>4.202366</v>
      </c>
      <c r="G31" s="18" t="n">
        <v>514.212776</v>
      </c>
      <c r="H31" s="20" t="n">
        <v>2.70290385</v>
      </c>
      <c r="I31" s="18" t="n">
        <v>498.46665208</v>
      </c>
      <c r="J31" s="20" t="n">
        <v>2.6149852</v>
      </c>
      <c r="K31" s="18" t="n">
        <v>485.43872245</v>
      </c>
      <c r="L31" s="20" t="n">
        <v>5.56815965</v>
      </c>
      <c r="M31" s="18" t="s">
        <v>481</v>
      </c>
      <c r="N31" s="20" t="s">
        <v>481</v>
      </c>
      <c r="O31" s="18" t="s">
        <v>481</v>
      </c>
      <c r="P31" s="20" t="s">
        <v>481</v>
      </c>
      <c r="Q31" s="18" t="s">
        <v>481</v>
      </c>
      <c r="R31" s="20" t="s">
        <v>481</v>
      </c>
      <c r="S31" s="18" t="s">
        <v>481</v>
      </c>
      <c r="T31" s="20" t="s">
        <v>481</v>
      </c>
      <c r="U31" s="18" t="n">
        <v>404.93077809</v>
      </c>
      <c r="V31" s="20" t="n">
        <v>6.39724676</v>
      </c>
    </row>
    <row r="32" spans="1:22">
      <c r="A32" s="15" t="s">
        <v>507</v>
      </c>
      <c r="B32" s="17" t="n">
        <v>4478</v>
      </c>
      <c r="C32" s="18">
        <f>(6.0/B32*100)</f>
        <v/>
      </c>
      <c r="D32" s="19" t="n">
        <v>4472</v>
      </c>
      <c r="E32" s="18" t="n">
        <v>488.5135391</v>
      </c>
      <c r="F32" s="20" t="n">
        <v>3.93440776</v>
      </c>
      <c r="G32" s="18" t="n">
        <v>513.7871224100001</v>
      </c>
      <c r="H32" s="20" t="n">
        <v>3.13699573</v>
      </c>
      <c r="I32" s="18" t="n">
        <v>505.64405283</v>
      </c>
      <c r="J32" s="20" t="n">
        <v>3.29012193</v>
      </c>
      <c r="K32" s="18" t="n">
        <v>496.72729106</v>
      </c>
      <c r="L32" s="20" t="n">
        <v>6.41865546</v>
      </c>
      <c r="M32" s="18" t="n">
        <v>412.90383158</v>
      </c>
      <c r="N32" s="20" t="n">
        <v>11.66737955</v>
      </c>
      <c r="O32" s="18" t="s">
        <v>481</v>
      </c>
      <c r="P32" s="20" t="s">
        <v>481</v>
      </c>
      <c r="Q32" s="18" t="s">
        <v>481</v>
      </c>
      <c r="R32" s="20" t="s">
        <v>481</v>
      </c>
      <c r="S32" s="18" t="s">
        <v>481</v>
      </c>
      <c r="T32" s="20" t="s">
        <v>481</v>
      </c>
      <c r="U32" s="18" t="n">
        <v>434.36960699</v>
      </c>
      <c r="V32" s="20" t="n">
        <v>15.8486872</v>
      </c>
    </row>
    <row r="33" spans="1:22">
      <c r="A33" s="15" t="s">
        <v>508</v>
      </c>
      <c r="B33" s="17" t="n">
        <v>7325</v>
      </c>
      <c r="C33" s="18">
        <f>(78.0/B33*100)</f>
        <v/>
      </c>
      <c r="D33" s="19" t="n">
        <v>7247</v>
      </c>
      <c r="E33" s="18" t="n">
        <v>504.61828793</v>
      </c>
      <c r="F33" s="20" t="n">
        <v>4.18832695</v>
      </c>
      <c r="G33" s="18" t="n">
        <v>523.01954517</v>
      </c>
      <c r="H33" s="20" t="n">
        <v>3.33222519</v>
      </c>
      <c r="I33" s="18" t="n">
        <v>494.21268848</v>
      </c>
      <c r="J33" s="20" t="n">
        <v>4.00161009</v>
      </c>
      <c r="K33" s="18" t="n">
        <v>477.08213216</v>
      </c>
      <c r="L33" s="20" t="n">
        <v>6.41429704</v>
      </c>
      <c r="M33" s="18" t="n">
        <v>493.26536346</v>
      </c>
      <c r="N33" s="20" t="n">
        <v>2.74241819</v>
      </c>
      <c r="O33" s="18" t="s">
        <v>481</v>
      </c>
      <c r="P33" s="20" t="s">
        <v>481</v>
      </c>
      <c r="Q33" s="18" t="s">
        <v>481</v>
      </c>
      <c r="R33" s="20" t="s">
        <v>481</v>
      </c>
      <c r="S33" s="18" t="s">
        <v>481</v>
      </c>
      <c r="T33" s="20" t="s">
        <v>481</v>
      </c>
      <c r="U33" s="18" t="n">
        <v>448.01064432</v>
      </c>
      <c r="V33" s="20" t="n">
        <v>8.71496029</v>
      </c>
    </row>
    <row r="34" spans="1:22">
      <c r="A34" s="15" t="s">
        <v>509</v>
      </c>
      <c r="B34" s="17" t="n">
        <v>6350</v>
      </c>
      <c r="C34" s="18">
        <f>(67.0/B34*100)</f>
        <v/>
      </c>
      <c r="D34" s="19" t="n">
        <v>6283</v>
      </c>
      <c r="E34" s="18" t="n">
        <v>459.97602041</v>
      </c>
      <c r="F34" s="20" t="n">
        <v>4.81650003</v>
      </c>
      <c r="G34" s="18" t="n">
        <v>488.72811177</v>
      </c>
      <c r="H34" s="20" t="n">
        <v>3.1894306</v>
      </c>
      <c r="I34" s="18" t="n">
        <v>475.15914662</v>
      </c>
      <c r="J34" s="20" t="n">
        <v>3.06164654</v>
      </c>
      <c r="K34" s="18" t="n">
        <v>451.98264997</v>
      </c>
      <c r="L34" s="20" t="n">
        <v>3.91198553</v>
      </c>
      <c r="M34" s="18" t="n">
        <v>414.13782789</v>
      </c>
      <c r="N34" s="20" t="n">
        <v>11.41550076</v>
      </c>
      <c r="O34" s="18" t="s">
        <v>481</v>
      </c>
      <c r="P34" s="20" t="s">
        <v>481</v>
      </c>
      <c r="Q34" s="18" t="n">
        <v>306.56969545</v>
      </c>
      <c r="R34" s="20" t="n">
        <v>10.27624616</v>
      </c>
      <c r="S34" s="18" t="s">
        <v>481</v>
      </c>
      <c r="T34" s="20" t="s">
        <v>481</v>
      </c>
      <c r="U34" s="18" t="n">
        <v>385.74165036</v>
      </c>
      <c r="V34" s="20" t="n">
        <v>8.845059709999999</v>
      </c>
    </row>
    <row r="35" spans="1:22">
      <c r="A35" s="15" t="s">
        <v>510</v>
      </c>
      <c r="B35" s="17" t="n">
        <v>6406</v>
      </c>
      <c r="C35" s="18">
        <f>(50.0/B35*100)</f>
        <v/>
      </c>
      <c r="D35" s="19" t="n">
        <v>6356</v>
      </c>
      <c r="E35" s="18" t="n">
        <v>491.7417397</v>
      </c>
      <c r="F35" s="20" t="n">
        <v>6.94862955</v>
      </c>
      <c r="G35" s="18" t="n">
        <v>518.95892364</v>
      </c>
      <c r="H35" s="20" t="n">
        <v>4.26811244</v>
      </c>
      <c r="I35" s="18" t="n">
        <v>517.71134024</v>
      </c>
      <c r="J35" s="20" t="n">
        <v>4.19162518</v>
      </c>
      <c r="K35" s="18" t="n">
        <v>503.58517493</v>
      </c>
      <c r="L35" s="20" t="n">
        <v>6.76508724</v>
      </c>
      <c r="M35" s="18" t="n">
        <v>517.72546076</v>
      </c>
      <c r="N35" s="20" t="n">
        <v>1.68854854</v>
      </c>
      <c r="O35" s="18" t="s">
        <v>481</v>
      </c>
      <c r="P35" s="20" t="s">
        <v>481</v>
      </c>
      <c r="Q35" s="18" t="n">
        <v>374.85244494</v>
      </c>
      <c r="R35" s="20" t="n">
        <v>5.84040672</v>
      </c>
      <c r="S35" s="18" t="s">
        <v>481</v>
      </c>
      <c r="T35" s="20" t="s">
        <v>481</v>
      </c>
      <c r="U35" s="18" t="n">
        <v>435.18997786</v>
      </c>
      <c r="V35" s="20" t="n">
        <v>11.16867017</v>
      </c>
    </row>
    <row r="36" spans="1:22">
      <c r="A36" s="15" t="s">
        <v>511</v>
      </c>
      <c r="B36" s="17" t="n">
        <v>6736</v>
      </c>
      <c r="C36" s="18">
        <f>(42.0/B36*100)</f>
        <v/>
      </c>
      <c r="D36" s="19" t="n">
        <v>6694</v>
      </c>
      <c r="E36" s="18" t="n">
        <v>503.31840126</v>
      </c>
      <c r="F36" s="20" t="n">
        <v>3.39618112</v>
      </c>
      <c r="G36" s="18" t="n">
        <v>515.17012875</v>
      </c>
      <c r="H36" s="20" t="n">
        <v>3.18046078</v>
      </c>
      <c r="I36" s="18" t="n">
        <v>496.055194</v>
      </c>
      <c r="J36" s="20" t="n">
        <v>2.82629821</v>
      </c>
      <c r="K36" s="18" t="n">
        <v>461.92257904</v>
      </c>
      <c r="L36" s="20" t="n">
        <v>4.13626263</v>
      </c>
      <c r="M36" s="18" t="n">
        <v>471.48512785</v>
      </c>
      <c r="N36" s="20" t="n">
        <v>3.1941669</v>
      </c>
      <c r="O36" s="18" t="s">
        <v>481</v>
      </c>
      <c r="P36" s="20" t="s">
        <v>481</v>
      </c>
      <c r="Q36" s="18" t="s">
        <v>481</v>
      </c>
      <c r="R36" s="20" t="s">
        <v>481</v>
      </c>
      <c r="S36" s="18" t="s">
        <v>481</v>
      </c>
      <c r="T36" s="20" t="s">
        <v>481</v>
      </c>
      <c r="U36" s="18" t="n">
        <v>423.75556976</v>
      </c>
      <c r="V36" s="20" t="n">
        <v>8.150518140000001</v>
      </c>
    </row>
    <row r="37" spans="1:22">
      <c r="A37" s="15" t="s">
        <v>512</v>
      </c>
      <c r="B37" s="17" t="n">
        <v>5458</v>
      </c>
      <c r="C37" s="18">
        <f>(88.0/B37*100)</f>
        <v/>
      </c>
      <c r="D37" s="19" t="n">
        <v>5370</v>
      </c>
      <c r="E37" s="18" t="n">
        <v>509.12180782</v>
      </c>
      <c r="F37" s="20" t="n">
        <v>4.95910222</v>
      </c>
      <c r="G37" s="18" t="n">
        <v>512.23581574</v>
      </c>
      <c r="H37" s="20" t="n">
        <v>3.64008906</v>
      </c>
      <c r="I37" s="18" t="n">
        <v>493.00401102</v>
      </c>
      <c r="J37" s="20" t="n">
        <v>3.64750154</v>
      </c>
      <c r="K37" s="18" t="n">
        <v>484.84834352</v>
      </c>
      <c r="L37" s="20" t="n">
        <v>6.19289515</v>
      </c>
      <c r="M37" s="18" t="n">
        <v>390.41637664</v>
      </c>
      <c r="N37" s="20" t="n">
        <v>7.93034407</v>
      </c>
      <c r="O37" s="18" t="s">
        <v>481</v>
      </c>
      <c r="P37" s="20" t="s">
        <v>481</v>
      </c>
      <c r="Q37" s="18" t="s">
        <v>481</v>
      </c>
      <c r="R37" s="20" t="s">
        <v>481</v>
      </c>
      <c r="S37" s="18" t="s">
        <v>481</v>
      </c>
      <c r="T37" s="20" t="s">
        <v>481</v>
      </c>
      <c r="U37" s="18" t="n">
        <v>395.60206401</v>
      </c>
      <c r="V37" s="20" t="n">
        <v>7.78007391</v>
      </c>
    </row>
    <row r="38" spans="1:22">
      <c r="A38" s="15" t="s">
        <v>513</v>
      </c>
      <c r="B38" s="17" t="n">
        <v>5860</v>
      </c>
      <c r="C38" s="18">
        <f>(20.0/B38*100)</f>
        <v/>
      </c>
      <c r="D38" s="19" t="n">
        <v>5840</v>
      </c>
      <c r="E38" s="18" t="n">
        <v>515.11313562</v>
      </c>
      <c r="F38" s="20" t="n">
        <v>3.6111919</v>
      </c>
      <c r="G38" s="18" t="n">
        <v>528.35724034</v>
      </c>
      <c r="H38" s="20" t="n">
        <v>3.55891744</v>
      </c>
      <c r="I38" s="18" t="n">
        <v>509.12047498</v>
      </c>
      <c r="J38" s="20" t="n">
        <v>3.98108883</v>
      </c>
      <c r="K38" s="18" t="n">
        <v>475.64158306</v>
      </c>
      <c r="L38" s="20" t="n">
        <v>7.29105829</v>
      </c>
      <c r="M38" s="18" t="n">
        <v>464.66093895</v>
      </c>
      <c r="N38" s="20" t="n">
        <v>6.12978698</v>
      </c>
      <c r="O38" s="18" t="s">
        <v>481</v>
      </c>
      <c r="P38" s="20" t="s">
        <v>481</v>
      </c>
      <c r="Q38" s="18" t="s">
        <v>481</v>
      </c>
      <c r="R38" s="20" t="s">
        <v>481</v>
      </c>
      <c r="S38" s="18" t="s">
        <v>481</v>
      </c>
      <c r="T38" s="20" t="s">
        <v>481</v>
      </c>
      <c r="U38" s="18" t="n">
        <v>437.54511557</v>
      </c>
      <c r="V38" s="20" t="n">
        <v>8.439586739999999</v>
      </c>
    </row>
    <row r="39" spans="1:22">
      <c r="A39" s="15" t="s">
        <v>514</v>
      </c>
      <c r="B39" s="17" t="n">
        <v>5895</v>
      </c>
      <c r="C39" s="18">
        <f>(33.0/B39*100)</f>
        <v/>
      </c>
      <c r="D39" s="19" t="n">
        <v>5862</v>
      </c>
      <c r="E39" s="18" t="n">
        <v>424.50412888</v>
      </c>
      <c r="F39" s="20" t="n">
        <v>4.3975284</v>
      </c>
      <c r="G39" s="18" t="n">
        <v>439.30781354</v>
      </c>
      <c r="H39" s="20" t="n">
        <v>4.85075007</v>
      </c>
      <c r="I39" s="18" t="n">
        <v>432.38629178</v>
      </c>
      <c r="J39" s="20" t="n">
        <v>4.29257857</v>
      </c>
      <c r="K39" s="18" t="n">
        <v>424.35505229</v>
      </c>
      <c r="L39" s="20" t="n">
        <v>6.28389569</v>
      </c>
      <c r="M39" s="18" t="n">
        <v>385.47949857</v>
      </c>
      <c r="N39" s="20" t="n">
        <v>4.83386138</v>
      </c>
      <c r="O39" s="18" t="s">
        <v>481</v>
      </c>
      <c r="P39" s="20" t="s">
        <v>481</v>
      </c>
      <c r="Q39" s="18" t="s">
        <v>481</v>
      </c>
      <c r="R39" s="20" t="s">
        <v>481</v>
      </c>
      <c r="S39" s="18" t="s">
        <v>481</v>
      </c>
      <c r="T39" s="20" t="s">
        <v>481</v>
      </c>
      <c r="U39" s="18" t="n">
        <v>365.48915458</v>
      </c>
      <c r="V39" s="20" t="n">
        <v>7.50953535</v>
      </c>
    </row>
    <row r="40" spans="1:22">
      <c r="A40" s="15" t="s">
        <v>515</v>
      </c>
      <c r="B40" s="17" t="n">
        <v>14157</v>
      </c>
      <c r="C40" s="18">
        <f>(359.0/B40*100)</f>
        <v/>
      </c>
      <c r="D40" s="19" t="n">
        <v>13798</v>
      </c>
      <c r="E40" s="18" t="n">
        <v>520.60078977</v>
      </c>
      <c r="F40" s="20" t="n">
        <v>3.55069718</v>
      </c>
      <c r="G40" s="18" t="n">
        <v>530.2536252800001</v>
      </c>
      <c r="H40" s="20" t="n">
        <v>3.09917787</v>
      </c>
      <c r="I40" s="18" t="n">
        <v>509.53577641</v>
      </c>
      <c r="J40" s="20" t="n">
        <v>3.34029785</v>
      </c>
      <c r="K40" s="18" t="n">
        <v>485.32721447</v>
      </c>
      <c r="L40" s="20" t="n">
        <v>4.45534581</v>
      </c>
      <c r="M40" s="18" t="n">
        <v>416.91840949</v>
      </c>
      <c r="N40" s="20" t="n">
        <v>5.41821047</v>
      </c>
      <c r="O40" s="18" t="s">
        <v>481</v>
      </c>
      <c r="P40" s="20" t="s">
        <v>481</v>
      </c>
      <c r="Q40" s="18" t="s">
        <v>481</v>
      </c>
      <c r="R40" s="20" t="s">
        <v>481</v>
      </c>
      <c r="S40" s="18" t="s">
        <v>481</v>
      </c>
      <c r="T40" s="20" t="s">
        <v>481</v>
      </c>
      <c r="U40" s="18" t="n">
        <v>418.77827507</v>
      </c>
      <c r="V40" s="20" t="n">
        <v>8.818899529999999</v>
      </c>
    </row>
    <row r="41" spans="1:22">
      <c r="A41" s="15" t="s">
        <v>516</v>
      </c>
      <c r="B41" s="17" t="n">
        <v>5712</v>
      </c>
      <c r="C41" s="18">
        <f>(47.0/B41*100)</f>
        <v/>
      </c>
      <c r="D41" s="19" t="n">
        <v>5665</v>
      </c>
      <c r="E41" s="18" t="n">
        <v>502.56734391</v>
      </c>
      <c r="F41" s="20" t="n">
        <v>4.07527925</v>
      </c>
      <c r="G41" s="18" t="n">
        <v>514.28120577</v>
      </c>
      <c r="H41" s="20" t="n">
        <v>3.70689042</v>
      </c>
      <c r="I41" s="18" t="n">
        <v>491.0206818</v>
      </c>
      <c r="J41" s="20" t="n">
        <v>3.63146149</v>
      </c>
      <c r="K41" s="18" t="n">
        <v>483.86243027</v>
      </c>
      <c r="L41" s="20" t="n">
        <v>5.40818463</v>
      </c>
      <c r="M41" s="18" t="n">
        <v>459.44925532</v>
      </c>
      <c r="N41" s="20" t="n">
        <v>6.97383659</v>
      </c>
      <c r="O41" s="18" t="s">
        <v>481</v>
      </c>
      <c r="P41" s="20" t="s">
        <v>481</v>
      </c>
      <c r="Q41" s="18" t="n">
        <v>387.44235424</v>
      </c>
      <c r="R41" s="20" t="n">
        <v>14.52510266</v>
      </c>
      <c r="S41" s="18" t="s">
        <v>481</v>
      </c>
      <c r="T41" s="20" t="s">
        <v>481</v>
      </c>
      <c r="U41" s="18" t="n">
        <v>428.51384137</v>
      </c>
      <c r="V41" s="20" t="n">
        <v>11.18388383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379.70022386</v>
      </c>
      <c r="F45" s="20" t="n">
        <v>2.82964872</v>
      </c>
      <c r="G45" s="18" t="n">
        <v>383.34492683</v>
      </c>
      <c r="H45" s="20" t="n">
        <v>3.46470258</v>
      </c>
      <c r="I45" s="18" t="n">
        <v>371.7939904</v>
      </c>
      <c r="J45" s="20" t="n">
        <v>3.67575929</v>
      </c>
      <c r="K45" s="18" t="n">
        <v>365.2345458</v>
      </c>
      <c r="L45" s="20" t="n">
        <v>5.31379354</v>
      </c>
      <c r="M45" s="18" t="s">
        <v>481</v>
      </c>
      <c r="N45" s="20" t="s">
        <v>481</v>
      </c>
      <c r="O45" s="18" t="s">
        <v>481</v>
      </c>
      <c r="P45" s="20" t="s">
        <v>481</v>
      </c>
      <c r="Q45" s="18" t="n">
        <v>310.8286</v>
      </c>
      <c r="R45" s="20" t="n">
        <v>35.91662553</v>
      </c>
      <c r="S45" s="18" t="n">
        <v>357.57788892</v>
      </c>
      <c r="T45" s="20" t="n">
        <v>19.45955465</v>
      </c>
      <c r="U45" s="18" t="n">
        <v>342.81570319</v>
      </c>
      <c r="V45" s="20" t="n">
        <v>4.82900341</v>
      </c>
    </row>
    <row r="46" spans="1:22">
      <c r="A46" s="15" t="s">
        <v>521</v>
      </c>
      <c r="B46" s="17" t="n">
        <v>23141</v>
      </c>
      <c r="C46" s="18">
        <f>(1857.0/B46*100)</f>
        <v/>
      </c>
      <c r="D46" s="19" t="n">
        <v>21284</v>
      </c>
      <c r="E46" s="18" t="n">
        <v>414.54741876</v>
      </c>
      <c r="F46" s="20" t="n">
        <v>3.5996761</v>
      </c>
      <c r="G46" s="18" t="n">
        <v>431.40572238</v>
      </c>
      <c r="H46" s="20" t="n">
        <v>3.60274586</v>
      </c>
      <c r="I46" s="18" t="n">
        <v>418.38364851</v>
      </c>
      <c r="J46" s="20" t="n">
        <v>2.58272405</v>
      </c>
      <c r="K46" s="18" t="n">
        <v>398.64927948</v>
      </c>
      <c r="L46" s="20" t="n">
        <v>3.34791254</v>
      </c>
      <c r="M46" s="18" t="n">
        <v>359.91868086</v>
      </c>
      <c r="N46" s="20" t="n">
        <v>2.81680407</v>
      </c>
      <c r="O46" s="18" t="s">
        <v>481</v>
      </c>
      <c r="P46" s="20" t="s">
        <v>481</v>
      </c>
      <c r="Q46" s="18" t="s">
        <v>481</v>
      </c>
      <c r="R46" s="20" t="s">
        <v>481</v>
      </c>
      <c r="S46" s="18" t="s">
        <v>481</v>
      </c>
      <c r="T46" s="20" t="s">
        <v>481</v>
      </c>
      <c r="U46" s="18" t="n">
        <v>367.57981409</v>
      </c>
      <c r="V46" s="20" t="n">
        <v>3.45419465</v>
      </c>
    </row>
    <row r="47" spans="1:22">
      <c r="A47" s="15" t="s">
        <v>522</v>
      </c>
      <c r="B47" s="17" t="n">
        <v>5928</v>
      </c>
      <c r="C47" s="18">
        <f>(223.0/B47*100)</f>
        <v/>
      </c>
      <c r="D47" s="19" t="n">
        <v>5705</v>
      </c>
      <c r="E47" s="18" t="n">
        <v>458.84400839</v>
      </c>
      <c r="F47" s="20" t="n">
        <v>5.13849195</v>
      </c>
      <c r="G47" s="18" t="n">
        <v>468.36675275</v>
      </c>
      <c r="H47" s="20" t="n">
        <v>4.53216919</v>
      </c>
      <c r="I47" s="18" t="n">
        <v>463.82552364</v>
      </c>
      <c r="J47" s="20" t="n">
        <v>4.57209955</v>
      </c>
      <c r="K47" s="18" t="n">
        <v>448.10450517</v>
      </c>
      <c r="L47" s="20" t="n">
        <v>6.53820396</v>
      </c>
      <c r="M47" s="18" t="n">
        <v>360.05308982</v>
      </c>
      <c r="N47" s="20" t="n">
        <v>5.38667889</v>
      </c>
      <c r="O47" s="18" t="s">
        <v>481</v>
      </c>
      <c r="P47" s="20" t="s">
        <v>481</v>
      </c>
      <c r="Q47" s="18" t="s">
        <v>481</v>
      </c>
      <c r="R47" s="20" t="s">
        <v>481</v>
      </c>
      <c r="S47" s="18" t="s">
        <v>481</v>
      </c>
      <c r="T47" s="20" t="s">
        <v>481</v>
      </c>
      <c r="U47" s="18" t="n">
        <v>375.92507145</v>
      </c>
      <c r="V47" s="20" t="n">
        <v>6.22888682</v>
      </c>
    </row>
    <row r="48" spans="1:22">
      <c r="A48" s="15" t="s">
        <v>523</v>
      </c>
      <c r="B48" s="17" t="n">
        <v>9841</v>
      </c>
      <c r="C48" s="18">
        <f>(7.0/B48*100)</f>
        <v/>
      </c>
      <c r="D48" s="19" t="n">
        <v>9834</v>
      </c>
      <c r="E48" s="18" t="n">
        <v>548.33090021</v>
      </c>
      <c r="F48" s="20" t="n">
        <v>5.81120776</v>
      </c>
      <c r="G48" s="18" t="n">
        <v>550.95980739</v>
      </c>
      <c r="H48" s="20" t="n">
        <v>4.93405509</v>
      </c>
      <c r="I48" s="18" t="n">
        <v>502.01715181</v>
      </c>
      <c r="J48" s="20" t="n">
        <v>4.87478256</v>
      </c>
      <c r="K48" s="18" t="n">
        <v>468.53437755</v>
      </c>
      <c r="L48" s="20" t="n">
        <v>5.79197735</v>
      </c>
      <c r="M48" s="18" t="n">
        <v>473.92730449</v>
      </c>
      <c r="N48" s="20" t="n">
        <v>6.76556062</v>
      </c>
      <c r="O48" s="18" t="s">
        <v>481</v>
      </c>
      <c r="P48" s="20" t="s">
        <v>481</v>
      </c>
      <c r="Q48" s="18" t="s">
        <v>481</v>
      </c>
      <c r="R48" s="20" t="s">
        <v>481</v>
      </c>
      <c r="S48" s="18" t="s">
        <v>481</v>
      </c>
      <c r="T48" s="20" t="s">
        <v>481</v>
      </c>
      <c r="U48" s="18" t="n">
        <v>416.74720449</v>
      </c>
      <c r="V48" s="20" t="n">
        <v>15.87904334</v>
      </c>
    </row>
    <row r="49" spans="1:22">
      <c r="A49" s="15" t="s">
        <v>524</v>
      </c>
      <c r="B49" s="17" t="n">
        <v>6349</v>
      </c>
      <c r="C49" s="18">
        <f>(56.0/B49*100)</f>
        <v/>
      </c>
      <c r="D49" s="19" t="n">
        <v>6293</v>
      </c>
      <c r="E49" s="18" t="n">
        <v>425.38887596</v>
      </c>
      <c r="F49" s="20" t="n">
        <v>4.37246436</v>
      </c>
      <c r="G49" s="18" t="n">
        <v>447.76358869</v>
      </c>
      <c r="H49" s="20" t="n">
        <v>3.39910836</v>
      </c>
      <c r="I49" s="18" t="n">
        <v>436.76135882</v>
      </c>
      <c r="J49" s="20" t="n">
        <v>3.29304591</v>
      </c>
      <c r="K49" s="18" t="n">
        <v>417.92792683</v>
      </c>
      <c r="L49" s="20" t="n">
        <v>4.05116836</v>
      </c>
      <c r="M49" s="18" t="s">
        <v>481</v>
      </c>
      <c r="N49" s="20" t="s">
        <v>481</v>
      </c>
      <c r="O49" s="18" t="s">
        <v>481</v>
      </c>
      <c r="P49" s="20" t="s">
        <v>481</v>
      </c>
      <c r="Q49" s="18" t="s">
        <v>481</v>
      </c>
      <c r="R49" s="20" t="s">
        <v>481</v>
      </c>
      <c r="S49" s="18" t="n">
        <v>394.41779776</v>
      </c>
      <c r="T49" s="20" t="n">
        <v>63.96949919</v>
      </c>
      <c r="U49" s="18" t="n">
        <v>377.63069</v>
      </c>
      <c r="V49" s="20" t="n">
        <v>8.439777230000001</v>
      </c>
    </row>
    <row r="50" spans="1:22">
      <c r="A50" s="15" t="s">
        <v>525</v>
      </c>
      <c r="B50" s="17" t="n">
        <v>11795</v>
      </c>
      <c r="C50" s="18">
        <f>(260.0/B50*100)</f>
        <v/>
      </c>
      <c r="D50" s="19" t="n">
        <v>11535</v>
      </c>
      <c r="E50" s="18" t="n">
        <v>419.25674138</v>
      </c>
      <c r="F50" s="20" t="n">
        <v>3.04050244</v>
      </c>
      <c r="G50" s="18" t="n">
        <v>433.35959466</v>
      </c>
      <c r="H50" s="20" t="n">
        <v>3.03678598</v>
      </c>
      <c r="I50" s="18" t="n">
        <v>414.83945375</v>
      </c>
      <c r="J50" s="20" t="n">
        <v>2.54850085</v>
      </c>
      <c r="K50" s="18" t="n">
        <v>387.59139047</v>
      </c>
      <c r="L50" s="20" t="n">
        <v>4.40015849</v>
      </c>
      <c r="M50" s="18" t="n">
        <v>366.2364289</v>
      </c>
      <c r="N50" s="20" t="n">
        <v>5.08072233</v>
      </c>
      <c r="O50" s="18" t="s">
        <v>481</v>
      </c>
      <c r="P50" s="20" t="s">
        <v>481</v>
      </c>
      <c r="Q50" s="18" t="s">
        <v>481</v>
      </c>
      <c r="R50" s="20" t="s">
        <v>481</v>
      </c>
      <c r="S50" s="18" t="s">
        <v>481</v>
      </c>
      <c r="T50" s="20" t="s">
        <v>481</v>
      </c>
      <c r="U50" s="18" t="n">
        <v>351.39435723</v>
      </c>
      <c r="V50" s="20" t="n">
        <v>7.73150381</v>
      </c>
    </row>
    <row r="51" spans="1:22">
      <c r="A51" s="15" t="s">
        <v>526</v>
      </c>
      <c r="B51" s="17" t="n">
        <v>6866</v>
      </c>
      <c r="C51" s="18">
        <f>(114.0/B51*100)</f>
        <v/>
      </c>
      <c r="D51" s="19" t="n">
        <v>6752</v>
      </c>
      <c r="E51" s="18" t="n">
        <v>429.92068029</v>
      </c>
      <c r="F51" s="20" t="n">
        <v>3.20203288</v>
      </c>
      <c r="G51" s="18" t="n">
        <v>438.69151111</v>
      </c>
      <c r="H51" s="20" t="n">
        <v>2.81759566</v>
      </c>
      <c r="I51" s="18" t="n">
        <v>419.48458204</v>
      </c>
      <c r="J51" s="20" t="n">
        <v>2.38560654</v>
      </c>
      <c r="K51" s="18" t="n">
        <v>400.66368678</v>
      </c>
      <c r="L51" s="20" t="n">
        <v>3.24421321</v>
      </c>
      <c r="M51" s="18" t="n">
        <v>378.20734752</v>
      </c>
      <c r="N51" s="20" t="n">
        <v>5.77389018</v>
      </c>
      <c r="O51" s="18" t="s">
        <v>481</v>
      </c>
      <c r="P51" s="20" t="s">
        <v>481</v>
      </c>
      <c r="Q51" s="18" t="n">
        <v>410.85572185</v>
      </c>
      <c r="R51" s="20" t="n">
        <v>3.7997542</v>
      </c>
      <c r="S51" s="18" t="s">
        <v>481</v>
      </c>
      <c r="T51" s="20" t="s">
        <v>481</v>
      </c>
      <c r="U51" s="18" t="n">
        <v>371.71427725</v>
      </c>
      <c r="V51" s="20" t="n">
        <v>5.96538375</v>
      </c>
    </row>
    <row r="52" spans="1:22">
      <c r="A52" s="15" t="s">
        <v>527</v>
      </c>
      <c r="B52" s="17" t="n">
        <v>5809</v>
      </c>
      <c r="C52" s="18">
        <f>(88.0/B52*100)</f>
        <v/>
      </c>
      <c r="D52" s="19" t="n">
        <v>5721</v>
      </c>
      <c r="E52" s="18" t="n">
        <v>481.85976022</v>
      </c>
      <c r="F52" s="20" t="n">
        <v>3.72775208</v>
      </c>
      <c r="G52" s="18" t="n">
        <v>503.35931275</v>
      </c>
      <c r="H52" s="20" t="n">
        <v>3.39916277</v>
      </c>
      <c r="I52" s="18" t="n">
        <v>482.20123196</v>
      </c>
      <c r="J52" s="20" t="n">
        <v>3.0952633</v>
      </c>
      <c r="K52" s="18" t="n">
        <v>458.95529014</v>
      </c>
      <c r="L52" s="20" t="n">
        <v>3.54814742</v>
      </c>
      <c r="M52" s="18" t="n">
        <v>406.80210678</v>
      </c>
      <c r="N52" s="20" t="n">
        <v>4.41129799</v>
      </c>
      <c r="O52" s="18" t="s">
        <v>481</v>
      </c>
      <c r="P52" s="20" t="s">
        <v>481</v>
      </c>
      <c r="Q52" s="18" t="s">
        <v>481</v>
      </c>
      <c r="R52" s="20" t="s">
        <v>481</v>
      </c>
      <c r="S52" s="18" t="s">
        <v>481</v>
      </c>
      <c r="T52" s="20" t="s">
        <v>481</v>
      </c>
      <c r="U52" s="18" t="n">
        <v>419.98464077</v>
      </c>
      <c r="V52" s="20" t="n">
        <v>6.2952343</v>
      </c>
    </row>
    <row r="53" spans="1:22">
      <c r="A53" s="15" t="s">
        <v>528</v>
      </c>
      <c r="B53" s="17" t="n">
        <v>5571</v>
      </c>
      <c r="C53" s="18">
        <f>(95.0/B53*100)</f>
        <v/>
      </c>
      <c r="D53" s="19" t="n">
        <v>5476</v>
      </c>
      <c r="E53" s="18" t="n">
        <v>451.76130289</v>
      </c>
      <c r="F53" s="20" t="n">
        <v>2.61145948</v>
      </c>
      <c r="G53" s="18" t="n">
        <v>451.79171889</v>
      </c>
      <c r="H53" s="20" t="n">
        <v>2.73874794</v>
      </c>
      <c r="I53" s="18" t="n">
        <v>428.48641105</v>
      </c>
      <c r="J53" s="20" t="n">
        <v>2.37711243</v>
      </c>
      <c r="K53" s="18" t="n">
        <v>414.00073397</v>
      </c>
      <c r="L53" s="20" t="n">
        <v>5.30374122</v>
      </c>
      <c r="M53" s="18" t="n">
        <v>364.85181761</v>
      </c>
      <c r="N53" s="20" t="n">
        <v>4.50102235</v>
      </c>
      <c r="O53" s="18" t="s">
        <v>481</v>
      </c>
      <c r="P53" s="20" t="s">
        <v>481</v>
      </c>
      <c r="Q53" s="18" t="s">
        <v>481</v>
      </c>
      <c r="R53" s="20" t="s">
        <v>481</v>
      </c>
      <c r="S53" s="18" t="s">
        <v>481</v>
      </c>
      <c r="T53" s="20" t="s">
        <v>481</v>
      </c>
      <c r="U53" s="18" t="n">
        <v>364.45162263</v>
      </c>
      <c r="V53" s="20" t="n">
        <v>6.51215828</v>
      </c>
    </row>
    <row r="54" spans="1:22">
      <c r="A54" s="15" t="s">
        <v>529</v>
      </c>
      <c r="B54" s="17" t="n">
        <v>4740</v>
      </c>
      <c r="C54" s="18">
        <f>(276.0/B54*100)</f>
        <v/>
      </c>
      <c r="D54" s="19" t="n">
        <v>4464</v>
      </c>
      <c r="E54" s="18" t="n">
        <v>344.75896948</v>
      </c>
      <c r="F54" s="20" t="n">
        <v>3.10915483</v>
      </c>
      <c r="G54" s="18" t="n">
        <v>351.47192892</v>
      </c>
      <c r="H54" s="20" t="n">
        <v>3.64269791</v>
      </c>
      <c r="I54" s="18" t="n">
        <v>339.25056879</v>
      </c>
      <c r="J54" s="20" t="n">
        <v>3.6627676</v>
      </c>
      <c r="K54" s="18" t="n">
        <v>321.26657208</v>
      </c>
      <c r="L54" s="20" t="n">
        <v>5.2451456</v>
      </c>
      <c r="M54" s="18" t="n">
        <v>278.77265964</v>
      </c>
      <c r="N54" s="20" t="n">
        <v>5.07122961</v>
      </c>
      <c r="O54" s="18" t="s">
        <v>481</v>
      </c>
      <c r="P54" s="20" t="s">
        <v>481</v>
      </c>
      <c r="Q54" s="18" t="s">
        <v>481</v>
      </c>
      <c r="R54" s="20" t="s">
        <v>481</v>
      </c>
      <c r="S54" s="18" t="s">
        <v>481</v>
      </c>
      <c r="T54" s="20" t="s">
        <v>481</v>
      </c>
      <c r="U54" s="18" t="n">
        <v>275.57812463</v>
      </c>
      <c r="V54" s="20" t="n">
        <v>4.51139143</v>
      </c>
    </row>
    <row r="55" spans="1:22">
      <c r="A55" s="15" t="s">
        <v>530</v>
      </c>
      <c r="B55" s="17" t="n">
        <v>5316</v>
      </c>
      <c r="C55" s="18">
        <f>(22.0/B55*100)</f>
        <v/>
      </c>
      <c r="D55" s="19" t="n">
        <v>5294</v>
      </c>
      <c r="E55" s="18" t="n">
        <v>414.65991893</v>
      </c>
      <c r="F55" s="20" t="n">
        <v>3.11381751</v>
      </c>
      <c r="G55" s="18" t="n">
        <v>431.43671442</v>
      </c>
      <c r="H55" s="20" t="n">
        <v>3.53552589</v>
      </c>
      <c r="I55" s="18" t="n">
        <v>409.22419401</v>
      </c>
      <c r="J55" s="20" t="n">
        <v>2.97836523</v>
      </c>
      <c r="K55" s="18" t="n">
        <v>377.33901935</v>
      </c>
      <c r="L55" s="20" t="n">
        <v>5.60200522</v>
      </c>
      <c r="M55" s="18" t="s">
        <v>481</v>
      </c>
      <c r="N55" s="20" t="s">
        <v>481</v>
      </c>
      <c r="O55" s="18" t="s">
        <v>481</v>
      </c>
      <c r="P55" s="20" t="s">
        <v>481</v>
      </c>
      <c r="Q55" s="18" t="s">
        <v>481</v>
      </c>
      <c r="R55" s="20" t="s">
        <v>481</v>
      </c>
      <c r="S55" s="18" t="n">
        <v>317.88538733</v>
      </c>
      <c r="T55" s="20" t="n">
        <v>15.94227639</v>
      </c>
      <c r="U55" s="18" t="n">
        <v>324.94211113</v>
      </c>
      <c r="V55" s="20" t="n">
        <v>6.66450849</v>
      </c>
    </row>
    <row r="56" spans="1:22">
      <c r="A56" s="15" t="s">
        <v>531</v>
      </c>
      <c r="B56" s="17" t="n">
        <v>5359</v>
      </c>
      <c r="C56" s="18">
        <f>(77.0/B56*100)</f>
        <v/>
      </c>
      <c r="D56" s="19" t="n">
        <v>5282</v>
      </c>
      <c r="E56" s="18" t="n">
        <v>548.62963671</v>
      </c>
      <c r="F56" s="20" t="n">
        <v>3.97949781</v>
      </c>
      <c r="G56" s="18" t="n">
        <v>542.61651371</v>
      </c>
      <c r="H56" s="20" t="n">
        <v>3.48865275</v>
      </c>
      <c r="I56" s="18" t="n">
        <v>522.29480913</v>
      </c>
      <c r="J56" s="20" t="n">
        <v>3.43086571</v>
      </c>
      <c r="K56" s="18" t="n">
        <v>513.8190812300001</v>
      </c>
      <c r="L56" s="20" t="n">
        <v>6.74830971</v>
      </c>
      <c r="M56" s="18" t="n">
        <v>497.58677807</v>
      </c>
      <c r="N56" s="20" t="n">
        <v>2.76536198</v>
      </c>
      <c r="O56" s="18" t="s">
        <v>481</v>
      </c>
      <c r="P56" s="20" t="s">
        <v>481</v>
      </c>
      <c r="Q56" s="18" t="s">
        <v>481</v>
      </c>
      <c r="R56" s="20" t="s">
        <v>481</v>
      </c>
      <c r="S56" s="18" t="s">
        <v>481</v>
      </c>
      <c r="T56" s="20" t="s">
        <v>481</v>
      </c>
      <c r="U56" s="18" t="n">
        <v>500.6256401</v>
      </c>
      <c r="V56" s="20" t="n">
        <v>13.70375261</v>
      </c>
    </row>
    <row r="57" spans="1:22">
      <c r="A57" s="15" t="s">
        <v>532</v>
      </c>
      <c r="B57" s="17" t="n">
        <v>6513</v>
      </c>
      <c r="C57" s="18">
        <f>(0.0/B57*100)</f>
        <v/>
      </c>
      <c r="D57" s="19" t="n">
        <v>6513</v>
      </c>
      <c r="E57" s="18" t="n">
        <v>402.72547667</v>
      </c>
      <c r="F57" s="20" t="n">
        <v>3.05016509</v>
      </c>
      <c r="G57" s="18" t="n">
        <v>414.12199591</v>
      </c>
      <c r="H57" s="20" t="n">
        <v>3.75510065</v>
      </c>
      <c r="I57" s="18" t="n">
        <v>402.53655897</v>
      </c>
      <c r="J57" s="20" t="n">
        <v>2.42850098</v>
      </c>
      <c r="K57" s="18" t="n">
        <v>381.49889595</v>
      </c>
      <c r="L57" s="20" t="n">
        <v>4.84294068</v>
      </c>
      <c r="M57" s="18" t="s">
        <v>481</v>
      </c>
      <c r="N57" s="20" t="s">
        <v>481</v>
      </c>
      <c r="O57" s="18" t="s">
        <v>481</v>
      </c>
      <c r="P57" s="20" t="s">
        <v>481</v>
      </c>
      <c r="Q57" s="18" t="s">
        <v>481</v>
      </c>
      <c r="R57" s="20" t="s">
        <v>481</v>
      </c>
      <c r="S57" s="18" t="n">
        <v>412.26061389</v>
      </c>
      <c r="T57" s="20" t="n">
        <v>57.52246465</v>
      </c>
      <c r="U57" s="18" t="n">
        <v>373.40255658</v>
      </c>
      <c r="V57" s="20" t="n">
        <v>9.09428851</v>
      </c>
    </row>
    <row r="58" spans="1:22">
      <c r="A58" s="15" t="s">
        <v>533</v>
      </c>
      <c r="B58" s="17" t="n">
        <v>7267</v>
      </c>
      <c r="C58" s="18">
        <f>(10.0/B58*100)</f>
        <v/>
      </c>
      <c r="D58" s="19" t="n">
        <v>7257</v>
      </c>
      <c r="E58" s="18" t="n">
        <v>415.27069315</v>
      </c>
      <c r="F58" s="20" t="n">
        <v>2.9830764</v>
      </c>
      <c r="G58" s="18" t="n">
        <v>415.0388561</v>
      </c>
      <c r="H58" s="20" t="n">
        <v>3.20752566</v>
      </c>
      <c r="I58" s="18" t="n">
        <v>412.49296107</v>
      </c>
      <c r="J58" s="20" t="n">
        <v>3.59189311</v>
      </c>
      <c r="K58" s="18" t="n">
        <v>391.44698319</v>
      </c>
      <c r="L58" s="20" t="n">
        <v>5.63938961</v>
      </c>
      <c r="M58" s="18" t="s">
        <v>481</v>
      </c>
      <c r="N58" s="20" t="s">
        <v>481</v>
      </c>
      <c r="O58" s="18" t="s">
        <v>481</v>
      </c>
      <c r="P58" s="20" t="s">
        <v>481</v>
      </c>
      <c r="Q58" s="18" t="s">
        <v>481</v>
      </c>
      <c r="R58" s="20" t="s">
        <v>481</v>
      </c>
      <c r="S58" s="18" t="n">
        <v>335.08926971</v>
      </c>
      <c r="T58" s="20" t="n">
        <v>14.70097046</v>
      </c>
      <c r="U58" s="18" t="n">
        <v>320.29155068</v>
      </c>
      <c r="V58" s="20" t="n">
        <v>11.68149557</v>
      </c>
    </row>
    <row r="59" spans="1:22">
      <c r="A59" s="15" t="s">
        <v>534</v>
      </c>
      <c r="B59" s="17" t="n">
        <v>4826</v>
      </c>
      <c r="C59" s="18">
        <f>(26.0/B59*100)</f>
        <v/>
      </c>
      <c r="D59" s="19" t="n">
        <v>4800</v>
      </c>
      <c r="E59" s="18" t="n">
        <v>383.43174576</v>
      </c>
      <c r="F59" s="20" t="n">
        <v>3.06338648</v>
      </c>
      <c r="G59" s="18" t="n">
        <v>392.44012388</v>
      </c>
      <c r="H59" s="20" t="n">
        <v>2.82100181</v>
      </c>
      <c r="I59" s="18" t="n">
        <v>375.3973988</v>
      </c>
      <c r="J59" s="20" t="n">
        <v>2.6044414</v>
      </c>
      <c r="K59" s="18" t="n">
        <v>349.95550161</v>
      </c>
      <c r="L59" s="20" t="n">
        <v>4.25260732</v>
      </c>
      <c r="M59" s="18" t="s">
        <v>481</v>
      </c>
      <c r="N59" s="20" t="s">
        <v>481</v>
      </c>
      <c r="O59" s="18" t="s">
        <v>481</v>
      </c>
      <c r="P59" s="20" t="s">
        <v>481</v>
      </c>
      <c r="Q59" s="18" t="s">
        <v>481</v>
      </c>
      <c r="R59" s="20" t="s">
        <v>481</v>
      </c>
      <c r="S59" s="18" t="n">
        <v>314.77655888</v>
      </c>
      <c r="T59" s="20" t="n">
        <v>15.9833042</v>
      </c>
      <c r="U59" s="18" t="n">
        <v>323.53989444</v>
      </c>
      <c r="V59" s="20" t="n">
        <v>5.77638897</v>
      </c>
    </row>
    <row r="60" spans="1:22">
      <c r="A60" s="15" t="s">
        <v>535</v>
      </c>
      <c r="B60" s="17" t="n">
        <v>4546</v>
      </c>
      <c r="C60" s="18">
        <f>(15.0/B60*100)</f>
        <v/>
      </c>
      <c r="D60" s="19" t="n">
        <v>4531</v>
      </c>
      <c r="E60" s="18" t="n">
        <v>389.66956636</v>
      </c>
      <c r="F60" s="20" t="n">
        <v>4.64363024</v>
      </c>
      <c r="G60" s="18" t="n">
        <v>401.4677724</v>
      </c>
      <c r="H60" s="20" t="n">
        <v>4.29819623</v>
      </c>
      <c r="I60" s="18" t="n">
        <v>375.56593631</v>
      </c>
      <c r="J60" s="20" t="n">
        <v>5.28579723</v>
      </c>
      <c r="K60" s="18" t="n">
        <v>360.56267725</v>
      </c>
      <c r="L60" s="20" t="n">
        <v>8.03115685</v>
      </c>
      <c r="M60" s="18" t="s">
        <v>481</v>
      </c>
      <c r="N60" s="20" t="s">
        <v>481</v>
      </c>
      <c r="O60" s="18" t="s">
        <v>481</v>
      </c>
      <c r="P60" s="20" t="s">
        <v>481</v>
      </c>
      <c r="Q60" s="18" t="s">
        <v>481</v>
      </c>
      <c r="R60" s="20" t="s">
        <v>481</v>
      </c>
      <c r="S60" s="18" t="n">
        <v>296.45392724</v>
      </c>
      <c r="T60" s="20" t="n">
        <v>21.21294509</v>
      </c>
      <c r="U60" s="18" t="n">
        <v>347.99020924</v>
      </c>
      <c r="V60" s="20" t="n">
        <v>9.382877860000001</v>
      </c>
    </row>
    <row r="61" spans="1:22">
      <c r="A61" s="15" t="s">
        <v>536</v>
      </c>
      <c r="B61" s="17" t="n">
        <v>6525</v>
      </c>
      <c r="C61" s="18">
        <f>(150.0/B61*100)</f>
        <v/>
      </c>
      <c r="D61" s="19" t="n">
        <v>6375</v>
      </c>
      <c r="E61" s="18" t="n">
        <v>489.43963647</v>
      </c>
      <c r="F61" s="20" t="n">
        <v>3.10536317</v>
      </c>
      <c r="G61" s="18" t="n">
        <v>490.79099977</v>
      </c>
      <c r="H61" s="20" t="n">
        <v>3.65352416</v>
      </c>
      <c r="I61" s="18" t="n">
        <v>469.08956319</v>
      </c>
      <c r="J61" s="20" t="n">
        <v>2.88625495</v>
      </c>
      <c r="K61" s="18" t="n">
        <v>452.71254226</v>
      </c>
      <c r="L61" s="20" t="n">
        <v>6.34807458</v>
      </c>
      <c r="M61" s="18" t="n">
        <v>399.48570032</v>
      </c>
      <c r="N61" s="20" t="n">
        <v>8.489439689999999</v>
      </c>
      <c r="O61" s="18" t="s">
        <v>481</v>
      </c>
      <c r="P61" s="20" t="s">
        <v>481</v>
      </c>
      <c r="Q61" s="18" t="s">
        <v>481</v>
      </c>
      <c r="R61" s="20" t="s">
        <v>481</v>
      </c>
      <c r="S61" s="18" t="s">
        <v>481</v>
      </c>
      <c r="T61" s="20" t="s">
        <v>481</v>
      </c>
      <c r="U61" s="18" t="n">
        <v>396.72185886</v>
      </c>
      <c r="V61" s="20" t="n">
        <v>7.46367649</v>
      </c>
    </row>
    <row r="62" spans="1:22">
      <c r="A62" s="15" t="s">
        <v>537</v>
      </c>
      <c r="B62" s="17" t="n">
        <v>4476</v>
      </c>
      <c r="C62" s="18">
        <f>(3.0/B62*100)</f>
        <v/>
      </c>
      <c r="D62" s="19" t="n">
        <v>4473</v>
      </c>
      <c r="E62" s="18" t="n">
        <v>542.86230314</v>
      </c>
      <c r="F62" s="20" t="n">
        <v>3.44379436</v>
      </c>
      <c r="G62" s="18" t="n">
        <v>551.5417220099999</v>
      </c>
      <c r="H62" s="20" t="n">
        <v>2.16911858</v>
      </c>
      <c r="I62" s="18" t="n">
        <v>520.48758902</v>
      </c>
      <c r="J62" s="20" t="n">
        <v>1.75646852</v>
      </c>
      <c r="K62" s="18" t="n">
        <v>495.93806806</v>
      </c>
      <c r="L62" s="20" t="n">
        <v>4.83869015</v>
      </c>
      <c r="M62" s="18" t="n">
        <v>503.48911723</v>
      </c>
      <c r="N62" s="20" t="n">
        <v>3.96725872</v>
      </c>
      <c r="O62" s="18" t="s">
        <v>481</v>
      </c>
      <c r="P62" s="20" t="s">
        <v>481</v>
      </c>
      <c r="Q62" s="18" t="s">
        <v>481</v>
      </c>
      <c r="R62" s="20" t="s">
        <v>481</v>
      </c>
      <c r="S62" s="18" t="s">
        <v>481</v>
      </c>
      <c r="T62" s="20" t="s">
        <v>481</v>
      </c>
      <c r="U62" s="18" t="n">
        <v>494.24404402</v>
      </c>
      <c r="V62" s="20" t="n">
        <v>13.49106821</v>
      </c>
    </row>
    <row r="63" spans="1:22">
      <c r="A63" s="15" t="s">
        <v>538</v>
      </c>
      <c r="B63" s="17" t="n">
        <v>5324</v>
      </c>
      <c r="C63" s="18">
        <f>(13.0/B63*100)</f>
        <v/>
      </c>
      <c r="D63" s="19" t="n">
        <v>5311</v>
      </c>
      <c r="E63" s="18" t="n">
        <v>387.10322019</v>
      </c>
      <c r="F63" s="20" t="n">
        <v>3.2749197</v>
      </c>
      <c r="G63" s="18" t="n">
        <v>403.25453539</v>
      </c>
      <c r="H63" s="20" t="n">
        <v>2.40096199</v>
      </c>
      <c r="I63" s="18" t="n">
        <v>386.66621179</v>
      </c>
      <c r="J63" s="20" t="n">
        <v>2.34680718</v>
      </c>
      <c r="K63" s="18" t="n">
        <v>370.0663159</v>
      </c>
      <c r="L63" s="20" t="n">
        <v>3.35795991</v>
      </c>
      <c r="M63" s="18" t="s">
        <v>481</v>
      </c>
      <c r="N63" s="20" t="s">
        <v>481</v>
      </c>
      <c r="O63" s="18" t="s">
        <v>481</v>
      </c>
      <c r="P63" s="20" t="s">
        <v>481</v>
      </c>
      <c r="Q63" s="18" t="n">
        <v>358.4061888</v>
      </c>
      <c r="R63" s="20" t="n">
        <v>45.94314781</v>
      </c>
      <c r="S63" s="18" t="n">
        <v>284.56497535</v>
      </c>
      <c r="T63" s="20" t="n">
        <v>26.30738719</v>
      </c>
      <c r="U63" s="18" t="n">
        <v>342.09715182</v>
      </c>
      <c r="V63" s="20" t="n">
        <v>3.56401412</v>
      </c>
    </row>
    <row r="64" spans="1:22">
      <c r="A64" s="15" t="s">
        <v>539</v>
      </c>
      <c r="B64" s="17" t="n">
        <v>3634</v>
      </c>
      <c r="C64" s="18">
        <f>(3.0/B64*100)</f>
        <v/>
      </c>
      <c r="D64" s="19" t="n">
        <v>3631</v>
      </c>
      <c r="E64" s="18" t="n">
        <v>481.66069909</v>
      </c>
      <c r="F64" s="20" t="n">
        <v>3.93772704</v>
      </c>
      <c r="G64" s="18" t="n">
        <v>482.1674045</v>
      </c>
      <c r="H64" s="20" t="n">
        <v>2.82964</v>
      </c>
      <c r="I64" s="18" t="n">
        <v>455.36135683</v>
      </c>
      <c r="J64" s="20" t="n">
        <v>3.75677219</v>
      </c>
      <c r="K64" s="18" t="n">
        <v>408.09107026</v>
      </c>
      <c r="L64" s="20" t="n">
        <v>7.0727965</v>
      </c>
      <c r="M64" s="18" t="s">
        <v>481</v>
      </c>
      <c r="N64" s="20" t="s">
        <v>481</v>
      </c>
      <c r="O64" s="18" t="s">
        <v>481</v>
      </c>
      <c r="P64" s="20" t="s">
        <v>481</v>
      </c>
      <c r="Q64" s="18" t="s">
        <v>481</v>
      </c>
      <c r="R64" s="20" t="s">
        <v>481</v>
      </c>
      <c r="S64" s="18" t="n">
        <v>283.46623749</v>
      </c>
      <c r="T64" s="20" t="n">
        <v>78.19889902</v>
      </c>
      <c r="U64" s="18" t="n">
        <v>321.20009538</v>
      </c>
      <c r="V64" s="20" t="n">
        <v>11.02288958</v>
      </c>
    </row>
    <row r="65" spans="1:22">
      <c r="A65" s="15" t="s">
        <v>540</v>
      </c>
      <c r="B65" s="17" t="n">
        <v>5325</v>
      </c>
      <c r="C65" s="18">
        <f>(14.0/B65*100)</f>
        <v/>
      </c>
      <c r="D65" s="19" t="n">
        <v>5311</v>
      </c>
      <c r="E65" s="18" t="n">
        <v>442.47594033</v>
      </c>
      <c r="F65" s="20" t="n">
        <v>2.51346987</v>
      </c>
      <c r="G65" s="18" t="n">
        <v>454.72218841</v>
      </c>
      <c r="H65" s="20" t="n">
        <v>2.93530625</v>
      </c>
      <c r="I65" s="18" t="n">
        <v>412.18881098</v>
      </c>
      <c r="J65" s="20" t="n">
        <v>3.00682015</v>
      </c>
      <c r="K65" s="18" t="n">
        <v>376.71223436</v>
      </c>
      <c r="L65" s="20" t="n">
        <v>5.56407505</v>
      </c>
      <c r="M65" s="18" t="s">
        <v>481</v>
      </c>
      <c r="N65" s="20" t="s">
        <v>481</v>
      </c>
      <c r="O65" s="18" t="s">
        <v>481</v>
      </c>
      <c r="P65" s="20" t="s">
        <v>481</v>
      </c>
      <c r="Q65" s="18" t="n">
        <v>353.00944662</v>
      </c>
      <c r="R65" s="20" t="n">
        <v>20.25989541</v>
      </c>
      <c r="S65" s="18" t="s">
        <v>481</v>
      </c>
      <c r="T65" s="20" t="s">
        <v>481</v>
      </c>
      <c r="U65" s="18" t="n">
        <v>344.69208385</v>
      </c>
      <c r="V65" s="20" t="n">
        <v>7.53516592</v>
      </c>
    </row>
    <row r="66" spans="1:22">
      <c r="A66" s="15" t="s">
        <v>541</v>
      </c>
      <c r="B66" s="17" t="n">
        <v>5665</v>
      </c>
      <c r="C66" s="18">
        <f>(82.0/B66*100)</f>
        <v/>
      </c>
      <c r="D66" s="19" t="n">
        <v>5583</v>
      </c>
      <c r="E66" s="18" t="n">
        <v>412.88873073</v>
      </c>
      <c r="F66" s="20" t="n">
        <v>2.80290603</v>
      </c>
      <c r="G66" s="18" t="n">
        <v>422.93798962</v>
      </c>
      <c r="H66" s="20" t="n">
        <v>2.69158201</v>
      </c>
      <c r="I66" s="18" t="n">
        <v>426.75001033</v>
      </c>
      <c r="J66" s="20" t="n">
        <v>2.26498549</v>
      </c>
      <c r="K66" s="18" t="n">
        <v>430.64451034</v>
      </c>
      <c r="L66" s="20" t="n">
        <v>3.15777245</v>
      </c>
      <c r="M66" s="18" t="n">
        <v>362.59924263</v>
      </c>
      <c r="N66" s="20" t="n">
        <v>3.29995091</v>
      </c>
      <c r="O66" s="18" t="s">
        <v>481</v>
      </c>
      <c r="P66" s="20" t="s">
        <v>481</v>
      </c>
      <c r="Q66" s="18" t="s">
        <v>481</v>
      </c>
      <c r="R66" s="20" t="s">
        <v>481</v>
      </c>
      <c r="S66" s="18" t="s">
        <v>481</v>
      </c>
      <c r="T66" s="20" t="s">
        <v>481</v>
      </c>
      <c r="U66" s="18" t="n">
        <v>361.12944946</v>
      </c>
      <c r="V66" s="20" t="n">
        <v>3.77905722</v>
      </c>
    </row>
    <row r="67" spans="1:22">
      <c r="A67" s="15" t="s">
        <v>542</v>
      </c>
      <c r="B67" s="17" t="n">
        <v>6971</v>
      </c>
      <c r="C67" s="18">
        <f>(480.0/B67*100)</f>
        <v/>
      </c>
      <c r="D67" s="19" t="n">
        <v>6491</v>
      </c>
      <c r="E67" s="18" t="n">
        <v>404.13863123</v>
      </c>
      <c r="F67" s="20" t="n">
        <v>3.00456451</v>
      </c>
      <c r="G67" s="18" t="n">
        <v>416.4680631</v>
      </c>
      <c r="H67" s="20" t="n">
        <v>3.1768844</v>
      </c>
      <c r="I67" s="18" t="n">
        <v>398.52369686</v>
      </c>
      <c r="J67" s="20" t="n">
        <v>2.83228477</v>
      </c>
      <c r="K67" s="18" t="n">
        <v>392.83271421</v>
      </c>
      <c r="L67" s="20" t="n">
        <v>5.77828362</v>
      </c>
      <c r="M67" s="18" t="n">
        <v>372.66261743</v>
      </c>
      <c r="N67" s="20" t="n">
        <v>5.67221433</v>
      </c>
      <c r="O67" s="18" t="s">
        <v>481</v>
      </c>
      <c r="P67" s="20" t="s">
        <v>481</v>
      </c>
      <c r="Q67" s="18" t="s">
        <v>481</v>
      </c>
      <c r="R67" s="20" t="s">
        <v>481</v>
      </c>
      <c r="S67" s="18" t="s">
        <v>481</v>
      </c>
      <c r="T67" s="20" t="s">
        <v>481</v>
      </c>
      <c r="U67" s="18" t="n">
        <v>342.67955661</v>
      </c>
      <c r="V67" s="20" t="n">
        <v>6.27622558</v>
      </c>
    </row>
    <row r="68" spans="1:22">
      <c r="A68" s="15" t="s">
        <v>543</v>
      </c>
      <c r="B68" s="17" t="n">
        <v>12083</v>
      </c>
      <c r="C68" s="18">
        <f>(30.0/B68*100)</f>
        <v/>
      </c>
      <c r="D68" s="19" t="n">
        <v>12053</v>
      </c>
      <c r="E68" s="18" t="n">
        <v>437.01288723</v>
      </c>
      <c r="F68" s="20" t="n">
        <v>2.0685996</v>
      </c>
      <c r="G68" s="18" t="n">
        <v>440.44870261</v>
      </c>
      <c r="H68" s="20" t="n">
        <v>2.03948497</v>
      </c>
      <c r="I68" s="18" t="n">
        <v>423.80967872</v>
      </c>
      <c r="J68" s="20" t="n">
        <v>1.98643188</v>
      </c>
      <c r="K68" s="18" t="n">
        <v>396.42633601</v>
      </c>
      <c r="L68" s="20" t="n">
        <v>4.39841268</v>
      </c>
      <c r="M68" s="18" t="n">
        <v>360.06770608</v>
      </c>
      <c r="N68" s="20" t="n">
        <v>2.26611851</v>
      </c>
      <c r="O68" s="18" t="s">
        <v>481</v>
      </c>
      <c r="P68" s="20" t="s">
        <v>481</v>
      </c>
      <c r="Q68" s="18" t="s">
        <v>481</v>
      </c>
      <c r="R68" s="20" t="s">
        <v>481</v>
      </c>
      <c r="S68" s="18" t="s">
        <v>481</v>
      </c>
      <c r="T68" s="20" t="s">
        <v>481</v>
      </c>
      <c r="U68" s="18" t="n">
        <v>357.90280747</v>
      </c>
      <c r="V68" s="20" t="n">
        <v>3.37129533</v>
      </c>
    </row>
    <row r="69" spans="1:22">
      <c r="A69" s="15" t="s">
        <v>544</v>
      </c>
      <c r="B69" s="17" t="n">
        <v>4876</v>
      </c>
      <c r="C69" s="18">
        <f>(0.0/B69*100)</f>
        <v/>
      </c>
      <c r="D69" s="19" t="n">
        <v>4876</v>
      </c>
      <c r="E69" s="18" t="n">
        <v>441.46802646</v>
      </c>
      <c r="F69" s="20" t="n">
        <v>4.36846359</v>
      </c>
      <c r="G69" s="18" t="n">
        <v>451.39198661</v>
      </c>
      <c r="H69" s="20" t="n">
        <v>3.7322131</v>
      </c>
      <c r="I69" s="18" t="n">
        <v>426.20918166</v>
      </c>
      <c r="J69" s="20" t="n">
        <v>3.43604133</v>
      </c>
      <c r="K69" s="18" t="n">
        <v>407.55348969</v>
      </c>
      <c r="L69" s="20" t="n">
        <v>5.46829593</v>
      </c>
      <c r="M69" s="18" t="s">
        <v>481</v>
      </c>
      <c r="N69" s="20" t="s">
        <v>481</v>
      </c>
      <c r="O69" s="18" t="s">
        <v>481</v>
      </c>
      <c r="P69" s="20" t="s">
        <v>481</v>
      </c>
      <c r="Q69" s="18" t="s">
        <v>481</v>
      </c>
      <c r="R69" s="20" t="s">
        <v>481</v>
      </c>
      <c r="S69" s="18" t="s">
        <v>481</v>
      </c>
      <c r="T69" s="20" t="s">
        <v>481</v>
      </c>
      <c r="U69" s="18" t="n">
        <v>364.27956348</v>
      </c>
      <c r="V69" s="20" t="n">
        <v>16.76295177</v>
      </c>
    </row>
    <row r="70" spans="1:22">
      <c r="A70" s="15" t="s">
        <v>545</v>
      </c>
      <c r="B70" s="17" t="n">
        <v>6036</v>
      </c>
      <c r="C70" s="18">
        <f>(223.0/B70*100)</f>
        <v/>
      </c>
      <c r="D70" s="19" t="n">
        <v>5813</v>
      </c>
      <c r="E70" s="18" t="n">
        <v>493.62820969</v>
      </c>
      <c r="F70" s="20" t="n">
        <v>3.66891452</v>
      </c>
      <c r="G70" s="18" t="n">
        <v>500.38080764</v>
      </c>
      <c r="H70" s="20" t="n">
        <v>3.42567273</v>
      </c>
      <c r="I70" s="18" t="n">
        <v>485.92008487</v>
      </c>
      <c r="J70" s="20" t="n">
        <v>3.17183539</v>
      </c>
      <c r="K70" s="18" t="n">
        <v>472.57776237</v>
      </c>
      <c r="L70" s="20" t="n">
        <v>9.285272900000001</v>
      </c>
      <c r="M70" s="18" t="n">
        <v>430.55617704</v>
      </c>
      <c r="N70" s="20" t="n">
        <v>6.18638504</v>
      </c>
      <c r="O70" s="18" t="s">
        <v>481</v>
      </c>
      <c r="P70" s="20" t="s">
        <v>481</v>
      </c>
      <c r="Q70" s="18" t="s">
        <v>481</v>
      </c>
      <c r="R70" s="20" t="s">
        <v>481</v>
      </c>
      <c r="S70" s="18" t="s">
        <v>481</v>
      </c>
      <c r="T70" s="20" t="s">
        <v>481</v>
      </c>
      <c r="U70" s="18" t="n">
        <v>422.80475289</v>
      </c>
      <c r="V70" s="20" t="n">
        <v>7.89492621</v>
      </c>
    </row>
    <row r="71" spans="1:22">
      <c r="A71" s="15" t="s">
        <v>546</v>
      </c>
      <c r="B71" s="17" t="n">
        <v>6115</v>
      </c>
      <c r="C71" s="18">
        <f>(23.0/B71*100)</f>
        <v/>
      </c>
      <c r="D71" s="19" t="n">
        <v>6092</v>
      </c>
      <c r="E71" s="18" t="n">
        <v>571.61327443</v>
      </c>
      <c r="F71" s="20" t="n">
        <v>3.31879736</v>
      </c>
      <c r="G71" s="18" t="n">
        <v>574.07535601</v>
      </c>
      <c r="H71" s="20" t="n">
        <v>2.16148164</v>
      </c>
      <c r="I71" s="18" t="n">
        <v>551.73851967</v>
      </c>
      <c r="J71" s="20" t="n">
        <v>2.53726246</v>
      </c>
      <c r="K71" s="18" t="n">
        <v>515.13656378</v>
      </c>
      <c r="L71" s="20" t="n">
        <v>5.68703994</v>
      </c>
      <c r="M71" s="18" t="n">
        <v>447.86971773</v>
      </c>
      <c r="N71" s="20" t="n">
        <v>5.77573086</v>
      </c>
      <c r="O71" s="18" t="s">
        <v>481</v>
      </c>
      <c r="P71" s="20" t="s">
        <v>481</v>
      </c>
      <c r="Q71" s="18" t="s">
        <v>481</v>
      </c>
      <c r="R71" s="20" t="s">
        <v>481</v>
      </c>
      <c r="S71" s="18" t="s">
        <v>481</v>
      </c>
      <c r="T71" s="20" t="s">
        <v>481</v>
      </c>
      <c r="U71" s="18" t="n">
        <v>495.02045303</v>
      </c>
      <c r="V71" s="20" t="n">
        <v>21.44445328</v>
      </c>
    </row>
    <row r="72" spans="1:22">
      <c r="A72" s="15" t="s">
        <v>547</v>
      </c>
      <c r="B72" s="17" t="n">
        <v>7708</v>
      </c>
      <c r="C72" s="18">
        <f>(5.0/B72*100)</f>
        <v/>
      </c>
      <c r="D72" s="19" t="n">
        <v>7703</v>
      </c>
      <c r="E72" s="18" t="n">
        <v>548.79707568</v>
      </c>
      <c r="F72" s="20" t="n">
        <v>4.77858046</v>
      </c>
      <c r="G72" s="18" t="n">
        <v>564.57010298</v>
      </c>
      <c r="H72" s="20" t="n">
        <v>4.09907506</v>
      </c>
      <c r="I72" s="18" t="n">
        <v>537.4778803299999</v>
      </c>
      <c r="J72" s="20" t="n">
        <v>2.98403588</v>
      </c>
      <c r="K72" s="18" t="n">
        <v>496.27269228</v>
      </c>
      <c r="L72" s="20" t="n">
        <v>4.67943606</v>
      </c>
      <c r="M72" s="18" t="n">
        <v>463.18161523</v>
      </c>
      <c r="N72" s="20" t="n">
        <v>7.36450904</v>
      </c>
      <c r="O72" s="18" t="s">
        <v>481</v>
      </c>
      <c r="P72" s="20" t="s">
        <v>481</v>
      </c>
      <c r="Q72" s="18" t="s">
        <v>481</v>
      </c>
      <c r="R72" s="20" t="s">
        <v>481</v>
      </c>
      <c r="S72" s="18" t="s">
        <v>481</v>
      </c>
      <c r="T72" s="20" t="s">
        <v>481</v>
      </c>
      <c r="U72" s="18" t="n">
        <v>439.95146915</v>
      </c>
      <c r="V72" s="20" t="n">
        <v>19.55337219</v>
      </c>
    </row>
    <row r="73" spans="1:22">
      <c r="A73" s="15" t="s">
        <v>548</v>
      </c>
      <c r="B73" s="17" t="n">
        <v>8249</v>
      </c>
      <c r="C73" s="18">
        <f>(166.0/B73*100)</f>
        <v/>
      </c>
      <c r="D73" s="19" t="n">
        <v>8083</v>
      </c>
      <c r="E73" s="18" t="n">
        <v>431.01356198</v>
      </c>
      <c r="F73" s="20" t="n">
        <v>4.4090016</v>
      </c>
      <c r="G73" s="18" t="n">
        <v>442.16789853</v>
      </c>
      <c r="H73" s="20" t="n">
        <v>3.42676591</v>
      </c>
      <c r="I73" s="18" t="n">
        <v>420.13824551</v>
      </c>
      <c r="J73" s="20" t="n">
        <v>3.38350062</v>
      </c>
      <c r="K73" s="18" t="n">
        <v>402.0988016</v>
      </c>
      <c r="L73" s="20" t="n">
        <v>5.47610445</v>
      </c>
      <c r="M73" s="18" t="n">
        <v>381.36943253</v>
      </c>
      <c r="N73" s="20" t="n">
        <v>3.27949389</v>
      </c>
      <c r="O73" s="18" t="s">
        <v>481</v>
      </c>
      <c r="P73" s="20" t="s">
        <v>481</v>
      </c>
      <c r="Q73" s="18" t="s">
        <v>481</v>
      </c>
      <c r="R73" s="20" t="s">
        <v>481</v>
      </c>
      <c r="S73" s="18" t="s">
        <v>481</v>
      </c>
      <c r="T73" s="20" t="s">
        <v>481</v>
      </c>
      <c r="U73" s="18" t="n">
        <v>370.04942455</v>
      </c>
      <c r="V73" s="20" t="n">
        <v>10.33859096</v>
      </c>
    </row>
    <row r="74" spans="1:22">
      <c r="A74" s="15" t="s">
        <v>549</v>
      </c>
      <c r="B74" s="17" t="n">
        <v>4692</v>
      </c>
      <c r="C74" s="18">
        <f>(82.0/B74*100)</f>
        <v/>
      </c>
      <c r="D74" s="19" t="n">
        <v>4610</v>
      </c>
      <c r="E74" s="18" t="n">
        <v>436.32356573</v>
      </c>
      <c r="F74" s="20" t="n">
        <v>2.78118243</v>
      </c>
      <c r="G74" s="18" t="n">
        <v>436.68369035</v>
      </c>
      <c r="H74" s="20" t="n">
        <v>2.94630006</v>
      </c>
      <c r="I74" s="18" t="n">
        <v>428.68819207</v>
      </c>
      <c r="J74" s="20" t="n">
        <v>3.55868715</v>
      </c>
      <c r="K74" s="18" t="n">
        <v>406.36183674</v>
      </c>
      <c r="L74" s="20" t="n">
        <v>4.59771017</v>
      </c>
      <c r="M74" s="18" t="s">
        <v>481</v>
      </c>
      <c r="N74" s="20" t="s">
        <v>481</v>
      </c>
      <c r="O74" s="18" t="s">
        <v>481</v>
      </c>
      <c r="P74" s="20" t="s">
        <v>481</v>
      </c>
      <c r="Q74" s="18" t="s">
        <v>481</v>
      </c>
      <c r="R74" s="20" t="s">
        <v>481</v>
      </c>
      <c r="S74" s="18" t="n">
        <v>391.40624315</v>
      </c>
      <c r="T74" s="20" t="n">
        <v>18.63942886</v>
      </c>
      <c r="U74" s="18" t="n">
        <v>349.50229095</v>
      </c>
      <c r="V74" s="20" t="n">
        <v>5.91256616</v>
      </c>
    </row>
    <row r="75" spans="1:22">
      <c r="A75" s="15" t="s">
        <v>550</v>
      </c>
      <c r="B75" s="17" t="n">
        <v>5375</v>
      </c>
      <c r="C75" s="18">
        <f>(259.0/B75*100)</f>
        <v/>
      </c>
      <c r="D75" s="19" t="n">
        <v>5116</v>
      </c>
      <c r="E75" s="18" t="n">
        <v>392.44391052</v>
      </c>
      <c r="F75" s="20" t="n">
        <v>2.32537421</v>
      </c>
      <c r="G75" s="18" t="n">
        <v>399.21055839</v>
      </c>
      <c r="H75" s="20" t="n">
        <v>3.15574289</v>
      </c>
      <c r="I75" s="18" t="n">
        <v>390.52114638</v>
      </c>
      <c r="J75" s="20" t="n">
        <v>3.34008908</v>
      </c>
      <c r="K75" s="18" t="n">
        <v>379.31816368</v>
      </c>
      <c r="L75" s="20" t="n">
        <v>5.08123259</v>
      </c>
      <c r="M75" s="18" t="n">
        <v>356.06172199</v>
      </c>
      <c r="N75" s="20" t="n">
        <v>4.70057819</v>
      </c>
      <c r="O75" s="18" t="s">
        <v>481</v>
      </c>
      <c r="P75" s="20" t="s">
        <v>481</v>
      </c>
      <c r="Q75" s="18" t="s">
        <v>481</v>
      </c>
      <c r="R75" s="20" t="s">
        <v>481</v>
      </c>
      <c r="S75" s="18" t="s">
        <v>481</v>
      </c>
      <c r="T75" s="20" t="s">
        <v>481</v>
      </c>
      <c r="U75" s="18" t="n">
        <v>354.9793032</v>
      </c>
      <c r="V75" s="20" t="n">
        <v>4.09780749</v>
      </c>
    </row>
    <row r="76" spans="1:22">
      <c r="A76" s="15" t="s">
        <v>551</v>
      </c>
      <c r="B76" s="17" t="n">
        <v>14167</v>
      </c>
      <c r="C76" s="18">
        <f>(233.0/B76*100)</f>
        <v/>
      </c>
      <c r="D76" s="19" t="n">
        <v>13934</v>
      </c>
      <c r="E76" s="18" t="n">
        <v>449.41666674</v>
      </c>
      <c r="F76" s="20" t="n">
        <v>2.82321758</v>
      </c>
      <c r="G76" s="18" t="n">
        <v>452.55320877</v>
      </c>
      <c r="H76" s="20" t="n">
        <v>3.0752441</v>
      </c>
      <c r="I76" s="18" t="n">
        <v>434.1566948</v>
      </c>
      <c r="J76" s="20" t="n">
        <v>3.32202686</v>
      </c>
      <c r="K76" s="18" t="n">
        <v>406.37928359</v>
      </c>
      <c r="L76" s="20" t="n">
        <v>4.80799189</v>
      </c>
      <c r="M76" s="18" t="n">
        <v>405.76526183</v>
      </c>
      <c r="N76" s="20" t="n">
        <v>4.20293438</v>
      </c>
      <c r="O76" s="18" t="s">
        <v>481</v>
      </c>
      <c r="P76" s="20" t="s">
        <v>481</v>
      </c>
      <c r="Q76" s="18" t="s">
        <v>481</v>
      </c>
      <c r="R76" s="20" t="s">
        <v>481</v>
      </c>
      <c r="S76" s="18" t="s">
        <v>481</v>
      </c>
      <c r="T76" s="20" t="s">
        <v>481</v>
      </c>
      <c r="U76" s="18" t="n">
        <v>370.82731181</v>
      </c>
      <c r="V76" s="20" t="n">
        <v>6.45019943</v>
      </c>
    </row>
    <row r="77" spans="1:22">
      <c r="A77" s="15" t="s">
        <v>552</v>
      </c>
      <c r="B77" s="17" t="n">
        <v>6062</v>
      </c>
      <c r="C77" s="18">
        <f>(201.0/B77*100)</f>
        <v/>
      </c>
      <c r="D77" s="19" t="n">
        <v>5861</v>
      </c>
      <c r="E77" s="18" t="n">
        <v>442.79670396</v>
      </c>
      <c r="F77" s="20" t="n">
        <v>3.81106658</v>
      </c>
      <c r="G77" s="18" t="n">
        <v>467.56575547</v>
      </c>
      <c r="H77" s="20" t="n">
        <v>3.11505404</v>
      </c>
      <c r="I77" s="18" t="n">
        <v>448.06408844</v>
      </c>
      <c r="J77" s="20" t="n">
        <v>2.54990911</v>
      </c>
      <c r="K77" s="18" t="n">
        <v>428.07449623</v>
      </c>
      <c r="L77" s="20" t="n">
        <v>4.77560243</v>
      </c>
      <c r="M77" s="18" t="n">
        <v>380.79678054</v>
      </c>
      <c r="N77" s="20" t="n">
        <v>4.91273858</v>
      </c>
      <c r="O77" s="18" t="s">
        <v>481</v>
      </c>
      <c r="P77" s="20" t="s">
        <v>481</v>
      </c>
      <c r="Q77" s="18" t="s">
        <v>481</v>
      </c>
      <c r="R77" s="20" t="s">
        <v>481</v>
      </c>
      <c r="S77" s="18" t="s">
        <v>481</v>
      </c>
      <c r="T77" s="20" t="s">
        <v>481</v>
      </c>
      <c r="U77" s="18" t="n">
        <v>381.47870226</v>
      </c>
      <c r="V77" s="20" t="n">
        <v>3.68052839</v>
      </c>
    </row>
    <row r="78" spans="1:22">
      <c r="A78" s="15" t="s">
        <v>553</v>
      </c>
      <c r="B78" s="17" t="n">
        <v>5826</v>
      </c>
      <c r="C78" s="18">
        <f>(0.0/B78*100)</f>
        <v/>
      </c>
      <c r="D78" s="19" t="n">
        <v>5826</v>
      </c>
      <c r="E78" s="18" t="n">
        <v>532.81387728</v>
      </c>
      <c r="F78" s="20" t="n">
        <v>4.53704181</v>
      </c>
      <c r="G78" s="18" t="n">
        <v>542.72460303</v>
      </c>
      <c r="H78" s="20" t="n">
        <v>4.61167993</v>
      </c>
      <c r="I78" s="18" t="n">
        <v>508.47024315</v>
      </c>
      <c r="J78" s="20" t="n">
        <v>3.70884451</v>
      </c>
      <c r="K78" s="18" t="n">
        <v>472.54048096</v>
      </c>
      <c r="L78" s="20" t="n">
        <v>8.218845569999999</v>
      </c>
      <c r="M78" s="18" t="s">
        <v>481</v>
      </c>
      <c r="N78" s="20" t="s">
        <v>481</v>
      </c>
      <c r="O78" s="18" t="s">
        <v>481</v>
      </c>
      <c r="P78" s="20" t="s">
        <v>481</v>
      </c>
      <c r="Q78" s="18" t="n">
        <v>431.126</v>
      </c>
      <c r="R78" s="20" t="n">
        <v>17.85283108</v>
      </c>
      <c r="S78" s="18" t="n">
        <v>499.26117061</v>
      </c>
      <c r="T78" s="20" t="n">
        <v>42.02764037</v>
      </c>
      <c r="U78" s="18" t="n">
        <v>488.23624472</v>
      </c>
      <c r="V78" s="20" t="n">
        <v>37.27892546</v>
      </c>
    </row>
    <row customHeight="1" ht="25" r="79" spans="1:22">
      <c r="A79" s="15" t="s">
        <v>554</v>
      </c>
      <c r="B79" s="17" t="n">
        <v>1657</v>
      </c>
      <c r="C79" s="18">
        <f>(41.0/B79*100)</f>
        <v/>
      </c>
      <c r="D79" s="19" t="n">
        <v>1616</v>
      </c>
      <c r="E79" s="18" t="n">
        <v>479.05441416</v>
      </c>
      <c r="F79" s="20" t="n">
        <v>7.51851165</v>
      </c>
      <c r="G79" s="18" t="n">
        <v>492.34950444</v>
      </c>
      <c r="H79" s="20" t="n">
        <v>7.64081724</v>
      </c>
      <c r="I79" s="18" t="n">
        <v>472.41457371</v>
      </c>
      <c r="J79" s="20" t="n">
        <v>7.14562713</v>
      </c>
      <c r="K79" s="18" t="n">
        <v>455.33672796</v>
      </c>
      <c r="L79" s="20" t="n">
        <v>9.09295728</v>
      </c>
      <c r="M79" s="18" t="s">
        <v>481</v>
      </c>
      <c r="N79" s="20" t="s">
        <v>481</v>
      </c>
      <c r="O79" s="18" t="s">
        <v>481</v>
      </c>
      <c r="P79" s="20" t="s">
        <v>481</v>
      </c>
      <c r="Q79" s="18" t="s">
        <v>481</v>
      </c>
      <c r="R79" s="20" t="s">
        <v>481</v>
      </c>
      <c r="S79" s="18" t="n">
        <v>487.753</v>
      </c>
      <c r="T79" s="20" t="n">
        <v>32.54316247</v>
      </c>
      <c r="U79" s="18" t="n">
        <v>380.93417342</v>
      </c>
      <c r="V79" s="20" t="n">
        <v>12.73190123</v>
      </c>
    </row>
    <row r="80" spans="1:22">
      <c r="A80" s="15" t="s">
        <v>555</v>
      </c>
      <c r="B80" s="17" t="n">
        <v>7841</v>
      </c>
      <c r="C80" s="18">
        <f>(0.0/B80*100)</f>
        <v/>
      </c>
      <c r="D80" s="19" t="n">
        <v>7841</v>
      </c>
      <c r="E80" s="18" t="n">
        <v>460.5519438</v>
      </c>
      <c r="F80" s="20" t="n">
        <v>3.99908617</v>
      </c>
      <c r="G80" s="18" t="n">
        <v>458.47599636</v>
      </c>
      <c r="H80" s="20" t="n">
        <v>4.07770892</v>
      </c>
      <c r="I80" s="18" t="n">
        <v>441.3656914</v>
      </c>
      <c r="J80" s="20" t="n">
        <v>4.41090314</v>
      </c>
      <c r="K80" s="18" t="n">
        <v>425.83050764</v>
      </c>
      <c r="L80" s="20" t="n">
        <v>12.10338602</v>
      </c>
      <c r="M80" s="18" t="s">
        <v>481</v>
      </c>
      <c r="N80" s="20" t="s">
        <v>481</v>
      </c>
      <c r="O80" s="18" t="s">
        <v>481</v>
      </c>
      <c r="P80" s="20" t="s">
        <v>481</v>
      </c>
      <c r="Q80" s="18" t="s">
        <v>481</v>
      </c>
      <c r="R80" s="20" t="s">
        <v>481</v>
      </c>
      <c r="S80" s="18" t="n">
        <v>460.0174</v>
      </c>
      <c r="T80" s="20" t="n">
        <v>29.02494584</v>
      </c>
      <c r="U80" s="18" t="n">
        <v>379.84460471</v>
      </c>
      <c r="V80" s="20" t="n">
        <v>35.72649338</v>
      </c>
    </row>
    <row r="81" spans="1:22">
      <c r="A81" s="23" t="s">
        <v>556</v>
      </c>
      <c r="B81" s="17" t="n">
        <v>8861</v>
      </c>
      <c r="C81" s="18">
        <f>(78.0/B81*100)</f>
        <v/>
      </c>
      <c r="D81" s="19" t="n">
        <v>8783</v>
      </c>
      <c r="E81" s="18" t="n">
        <v>466.28681239</v>
      </c>
      <c r="F81" s="20" t="n">
        <v>2.99533297</v>
      </c>
      <c r="G81" s="18" t="n">
        <v>454.82101732</v>
      </c>
      <c r="H81" s="20" t="n">
        <v>3.46358569</v>
      </c>
      <c r="I81" s="18" t="n">
        <v>431.21309547</v>
      </c>
      <c r="J81" s="20" t="n">
        <v>3.18479342</v>
      </c>
      <c r="K81" s="18" t="n">
        <v>401.08432111</v>
      </c>
      <c r="L81" s="20" t="n">
        <v>8.40002376</v>
      </c>
      <c r="M81" s="18" t="n">
        <v>388.66747204</v>
      </c>
      <c r="N81" s="20" t="n">
        <v>4.36642029</v>
      </c>
      <c r="O81" s="18" t="s">
        <v>481</v>
      </c>
      <c r="P81" s="20" t="s">
        <v>481</v>
      </c>
      <c r="Q81" s="18" t="s">
        <v>481</v>
      </c>
      <c r="R81" s="20" t="s">
        <v>481</v>
      </c>
      <c r="S81" s="18" t="s">
        <v>481</v>
      </c>
      <c r="T81" s="20" t="s">
        <v>481</v>
      </c>
      <c r="U81" s="18" t="n">
        <v>398.83417936</v>
      </c>
      <c r="V81" s="20" t="n">
        <v>13.72533094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796</v>
      </c>
    </row>
    <row customHeight="1" ht="30" r="4" spans="1:22">
      <c r="A4" s="6" t="n"/>
      <c r="B4" s="7" t="s">
        <v>462</v>
      </c>
      <c r="C4" s="7" t="s">
        <v>463</v>
      </c>
      <c r="D4" s="8" t="s">
        <v>462</v>
      </c>
      <c r="E4" s="9" t="s">
        <v>789</v>
      </c>
      <c r="F4" s="10" t="n"/>
      <c r="G4" s="9" t="s">
        <v>790</v>
      </c>
      <c r="H4" s="10" t="n"/>
      <c r="I4" s="9" t="s">
        <v>791</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456.77390641</v>
      </c>
      <c r="F7" s="20" t="n">
        <v>6.65358751</v>
      </c>
      <c r="G7" s="18" t="n">
        <v>491.5829041</v>
      </c>
      <c r="H7" s="20" t="n">
        <v>4.5537198</v>
      </c>
      <c r="I7" s="18" t="n">
        <v>538.9883281899999</v>
      </c>
      <c r="J7" s="20" t="n">
        <v>2.62374706</v>
      </c>
      <c r="K7" s="18" t="n">
        <v>522.55510337</v>
      </c>
      <c r="L7" s="20" t="n">
        <v>1.88803395</v>
      </c>
      <c r="M7" s="18" t="n">
        <v>455.67136221</v>
      </c>
      <c r="N7" s="20" t="n">
        <v>3.03001341</v>
      </c>
      <c r="O7" s="18" t="s">
        <v>481</v>
      </c>
      <c r="P7" s="20" t="s">
        <v>481</v>
      </c>
      <c r="Q7" s="18" t="s">
        <v>481</v>
      </c>
      <c r="R7" s="20" t="s">
        <v>481</v>
      </c>
      <c r="S7" s="18" t="s">
        <v>481</v>
      </c>
      <c r="T7" s="20" t="s">
        <v>481</v>
      </c>
      <c r="U7" s="18" t="n">
        <v>456.15141093</v>
      </c>
      <c r="V7" s="20" t="n">
        <v>6.7532673</v>
      </c>
    </row>
    <row r="8" spans="1:22">
      <c r="A8" s="15" t="s">
        <v>483</v>
      </c>
      <c r="B8" s="17" t="n">
        <v>7007</v>
      </c>
      <c r="C8" s="18">
        <f>(58.0/B8*100)</f>
        <v/>
      </c>
      <c r="D8" s="19" t="n">
        <v>6949</v>
      </c>
      <c r="E8" s="18" t="n">
        <v>438.91042155</v>
      </c>
      <c r="F8" s="20" t="n">
        <v>6.7410016</v>
      </c>
      <c r="G8" s="18" t="n">
        <v>477.08515303</v>
      </c>
      <c r="H8" s="20" t="n">
        <v>6.51526023</v>
      </c>
      <c r="I8" s="18" t="n">
        <v>504.86752276</v>
      </c>
      <c r="J8" s="20" t="n">
        <v>4.56815581</v>
      </c>
      <c r="K8" s="18" t="n">
        <v>524.28242009</v>
      </c>
      <c r="L8" s="20" t="n">
        <v>2.6008682</v>
      </c>
      <c r="M8" s="18" t="n">
        <v>425.98671044</v>
      </c>
      <c r="N8" s="20" t="n">
        <v>3.32108465</v>
      </c>
      <c r="O8" s="18" t="s">
        <v>481</v>
      </c>
      <c r="P8" s="20" t="s">
        <v>481</v>
      </c>
      <c r="Q8" s="18" t="n">
        <v>368.48347797</v>
      </c>
      <c r="R8" s="20" t="n">
        <v>14.99112476</v>
      </c>
      <c r="S8" s="18" t="s">
        <v>481</v>
      </c>
      <c r="T8" s="20" t="s">
        <v>481</v>
      </c>
      <c r="U8" s="18" t="n">
        <v>429.9210308</v>
      </c>
      <c r="V8" s="20" t="n">
        <v>6.75703743</v>
      </c>
    </row>
    <row r="9" spans="1:22">
      <c r="A9" s="15" t="s">
        <v>484</v>
      </c>
      <c r="B9" s="17" t="n">
        <v>9651</v>
      </c>
      <c r="C9" s="18">
        <f>(519.0/B9*100)</f>
        <v/>
      </c>
      <c r="D9" s="19" t="n">
        <v>9132</v>
      </c>
      <c r="E9" s="18" t="n">
        <v>442.24544166</v>
      </c>
      <c r="F9" s="20" t="n">
        <v>5.78350439</v>
      </c>
      <c r="G9" s="18" t="n">
        <v>465.42313082</v>
      </c>
      <c r="H9" s="20" t="n">
        <v>5.24224662</v>
      </c>
      <c r="I9" s="18" t="n">
        <v>512.8935771500001</v>
      </c>
      <c r="J9" s="20" t="n">
        <v>3.45494254</v>
      </c>
      <c r="K9" s="18" t="n">
        <v>536.77706775</v>
      </c>
      <c r="L9" s="20" t="n">
        <v>1.96969381</v>
      </c>
      <c r="M9" s="18" t="n">
        <v>398.3811512</v>
      </c>
      <c r="N9" s="20" t="n">
        <v>5.50423922</v>
      </c>
      <c r="O9" s="18" t="s">
        <v>481</v>
      </c>
      <c r="P9" s="20" t="s">
        <v>481</v>
      </c>
      <c r="Q9" s="18" t="n">
        <v>374.78530698</v>
      </c>
      <c r="R9" s="20" t="n">
        <v>11.62763904</v>
      </c>
      <c r="S9" s="18" t="s">
        <v>481</v>
      </c>
      <c r="T9" s="20" t="s">
        <v>481</v>
      </c>
      <c r="U9" s="18" t="n">
        <v>423.48905773</v>
      </c>
      <c r="V9" s="20" t="n">
        <v>5.38499528</v>
      </c>
    </row>
    <row r="10" spans="1:22">
      <c r="A10" s="15" t="s">
        <v>485</v>
      </c>
      <c r="B10" s="17" t="n">
        <v>20058</v>
      </c>
      <c r="C10" s="18">
        <f>(548.0/B10*100)</f>
        <v/>
      </c>
      <c r="D10" s="19" t="n">
        <v>19510</v>
      </c>
      <c r="E10" s="18" t="n">
        <v>491.6395467</v>
      </c>
      <c r="F10" s="20" t="n">
        <v>4.61844775</v>
      </c>
      <c r="G10" s="18" t="n">
        <v>499.73997768</v>
      </c>
      <c r="H10" s="20" t="n">
        <v>4.00724056</v>
      </c>
      <c r="I10" s="18" t="n">
        <v>538.86093496</v>
      </c>
      <c r="J10" s="20" t="n">
        <v>2.41722671</v>
      </c>
      <c r="K10" s="18" t="n">
        <v>550.86341493</v>
      </c>
      <c r="L10" s="20" t="n">
        <v>2.06906579</v>
      </c>
      <c r="M10" s="18" t="n">
        <v>459.4602787</v>
      </c>
      <c r="N10" s="20" t="n">
        <v>3.87365474</v>
      </c>
      <c r="O10" s="18" t="s">
        <v>481</v>
      </c>
      <c r="P10" s="20" t="s">
        <v>481</v>
      </c>
      <c r="Q10" s="18" t="s">
        <v>481</v>
      </c>
      <c r="R10" s="20" t="s">
        <v>481</v>
      </c>
      <c r="S10" s="18" t="s">
        <v>481</v>
      </c>
      <c r="T10" s="20" t="s">
        <v>481</v>
      </c>
      <c r="U10" s="18" t="n">
        <v>446.5401808</v>
      </c>
      <c r="V10" s="20" t="n">
        <v>6.76921517</v>
      </c>
    </row>
    <row r="11" spans="1:22">
      <c r="A11" s="15" t="s">
        <v>486</v>
      </c>
      <c r="B11" s="17" t="n">
        <v>7053</v>
      </c>
      <c r="C11" s="18">
        <f>(107.0/B11*100)</f>
        <v/>
      </c>
      <c r="D11" s="19" t="n">
        <v>6946</v>
      </c>
      <c r="E11" s="18" t="n">
        <v>396.63143706</v>
      </c>
      <c r="F11" s="20" t="n">
        <v>5.90232757</v>
      </c>
      <c r="G11" s="18" t="n">
        <v>407.51899001</v>
      </c>
      <c r="H11" s="20" t="n">
        <v>4.89622068</v>
      </c>
      <c r="I11" s="18" t="n">
        <v>451.23790916</v>
      </c>
      <c r="J11" s="20" t="n">
        <v>2.73678811</v>
      </c>
      <c r="K11" s="18" t="n">
        <v>471.67071321</v>
      </c>
      <c r="L11" s="20" t="n">
        <v>3.04473547</v>
      </c>
      <c r="M11" s="18" t="n">
        <v>407.71243287</v>
      </c>
      <c r="N11" s="20" t="n">
        <v>4.26530566</v>
      </c>
      <c r="O11" s="18" t="s">
        <v>481</v>
      </c>
      <c r="P11" s="20" t="s">
        <v>481</v>
      </c>
      <c r="Q11" s="18" t="s">
        <v>481</v>
      </c>
      <c r="R11" s="20" t="s">
        <v>481</v>
      </c>
      <c r="S11" s="18" t="s">
        <v>481</v>
      </c>
      <c r="T11" s="20" t="s">
        <v>481</v>
      </c>
      <c r="U11" s="18" t="n">
        <v>387.34664897</v>
      </c>
      <c r="V11" s="20" t="n">
        <v>6.82031818</v>
      </c>
    </row>
    <row r="12" spans="1:22">
      <c r="A12" s="15" t="s">
        <v>487</v>
      </c>
      <c r="B12" s="17" t="n">
        <v>6894</v>
      </c>
      <c r="C12" s="18">
        <f>(59.0/B12*100)</f>
        <v/>
      </c>
      <c r="D12" s="19" t="n">
        <v>6835</v>
      </c>
      <c r="E12" s="18" t="n">
        <v>445.32030215</v>
      </c>
      <c r="F12" s="20" t="n">
        <v>7.20521026</v>
      </c>
      <c r="G12" s="18" t="n">
        <v>468.90743543</v>
      </c>
      <c r="H12" s="20" t="n">
        <v>5.12925461</v>
      </c>
      <c r="I12" s="18" t="n">
        <v>497.92889855</v>
      </c>
      <c r="J12" s="20" t="n">
        <v>4.52316109</v>
      </c>
      <c r="K12" s="18" t="n">
        <v>513.47233063</v>
      </c>
      <c r="L12" s="20" t="n">
        <v>2.18649285</v>
      </c>
      <c r="M12" s="18" t="n">
        <v>407.24394601</v>
      </c>
      <c r="N12" s="20" t="n">
        <v>6.59279851</v>
      </c>
      <c r="O12" s="18" t="s">
        <v>481</v>
      </c>
      <c r="P12" s="20" t="s">
        <v>481</v>
      </c>
      <c r="Q12" s="18" t="n">
        <v>366.6777112</v>
      </c>
      <c r="R12" s="20" t="n">
        <v>14.39052153</v>
      </c>
      <c r="S12" s="18" t="s">
        <v>481</v>
      </c>
      <c r="T12" s="20" t="s">
        <v>481</v>
      </c>
      <c r="U12" s="18" t="n">
        <v>414.56083433</v>
      </c>
      <c r="V12" s="20" t="n">
        <v>6.47944013</v>
      </c>
    </row>
    <row r="13" spans="1:22">
      <c r="A13" s="15" t="s">
        <v>488</v>
      </c>
      <c r="B13" s="17" t="n">
        <v>7161</v>
      </c>
      <c r="C13" s="18">
        <f>(138.0/B13*100)</f>
        <v/>
      </c>
      <c r="D13" s="19" t="n">
        <v>7023</v>
      </c>
      <c r="E13" s="18" t="n">
        <v>452.71372182</v>
      </c>
      <c r="F13" s="20" t="n">
        <v>8.502575780000001</v>
      </c>
      <c r="G13" s="18" t="n">
        <v>469.29315338</v>
      </c>
      <c r="H13" s="20" t="n">
        <v>4.61860352</v>
      </c>
      <c r="I13" s="18" t="n">
        <v>510.27116092</v>
      </c>
      <c r="J13" s="20" t="n">
        <v>3.30176645</v>
      </c>
      <c r="K13" s="18" t="n">
        <v>517.45996724</v>
      </c>
      <c r="L13" s="20" t="n">
        <v>2.27540384</v>
      </c>
      <c r="M13" s="18" t="n">
        <v>417.33961469</v>
      </c>
      <c r="N13" s="20" t="n">
        <v>10.06598471</v>
      </c>
      <c r="O13" s="18" t="s">
        <v>481</v>
      </c>
      <c r="P13" s="20" t="s">
        <v>481</v>
      </c>
      <c r="Q13" s="18" t="n">
        <v>436.36003517</v>
      </c>
      <c r="R13" s="20" t="n">
        <v>6.43426798</v>
      </c>
      <c r="S13" s="18" t="s">
        <v>481</v>
      </c>
      <c r="T13" s="20" t="s">
        <v>481</v>
      </c>
      <c r="U13" s="18" t="n">
        <v>412.87926775</v>
      </c>
      <c r="V13" s="20" t="n">
        <v>9.478548180000001</v>
      </c>
    </row>
    <row r="14" spans="1:22">
      <c r="A14" s="15" t="s">
        <v>489</v>
      </c>
      <c r="B14" s="17" t="n">
        <v>5587</v>
      </c>
      <c r="C14" s="18">
        <f>(78.0/B14*100)</f>
        <v/>
      </c>
      <c r="D14" s="19" t="n">
        <v>5509</v>
      </c>
      <c r="E14" s="18" t="n">
        <v>466.06748134</v>
      </c>
      <c r="F14" s="20" t="n">
        <v>6.38080008</v>
      </c>
      <c r="G14" s="18" t="n">
        <v>486.21182202</v>
      </c>
      <c r="H14" s="20" t="n">
        <v>5.64709259</v>
      </c>
      <c r="I14" s="18" t="n">
        <v>533.71515299</v>
      </c>
      <c r="J14" s="20" t="n">
        <v>3.01946724</v>
      </c>
      <c r="K14" s="18" t="n">
        <v>552.79612049</v>
      </c>
      <c r="L14" s="20" t="n">
        <v>1.96472375</v>
      </c>
      <c r="M14" s="18" t="n">
        <v>442.2239505</v>
      </c>
      <c r="N14" s="20" t="n">
        <v>10.16789313</v>
      </c>
      <c r="O14" s="18" t="s">
        <v>481</v>
      </c>
      <c r="P14" s="20" t="s">
        <v>481</v>
      </c>
      <c r="Q14" s="18" t="s">
        <v>481</v>
      </c>
      <c r="R14" s="20" t="s">
        <v>481</v>
      </c>
      <c r="S14" s="18" t="s">
        <v>481</v>
      </c>
      <c r="T14" s="20" t="s">
        <v>481</v>
      </c>
      <c r="U14" s="18" t="n">
        <v>432.32360852</v>
      </c>
      <c r="V14" s="20" t="n">
        <v>13.06055664</v>
      </c>
    </row>
    <row r="15" spans="1:22">
      <c r="A15" s="15" t="s">
        <v>490</v>
      </c>
      <c r="B15" s="17" t="n">
        <v>5882</v>
      </c>
      <c r="C15" s="18">
        <f>(64.0/B15*100)</f>
        <v/>
      </c>
      <c r="D15" s="19" t="n">
        <v>5818</v>
      </c>
      <c r="E15" s="18" t="n">
        <v>455.11284053</v>
      </c>
      <c r="F15" s="20" t="n">
        <v>11.41165998</v>
      </c>
      <c r="G15" s="18" t="n">
        <v>471.92967364</v>
      </c>
      <c r="H15" s="20" t="n">
        <v>5.26773408</v>
      </c>
      <c r="I15" s="18" t="n">
        <v>527.9366107</v>
      </c>
      <c r="J15" s="20" t="n">
        <v>4.20809839</v>
      </c>
      <c r="K15" s="18" t="n">
        <v>543.40117601</v>
      </c>
      <c r="L15" s="20" t="n">
        <v>2.19532489</v>
      </c>
      <c r="M15" s="18" t="n">
        <v>442.09252147</v>
      </c>
      <c r="N15" s="20" t="n">
        <v>11.12031367</v>
      </c>
      <c r="O15" s="18" t="s">
        <v>481</v>
      </c>
      <c r="P15" s="20" t="s">
        <v>481</v>
      </c>
      <c r="Q15" s="18" t="n">
        <v>375.95013089</v>
      </c>
      <c r="R15" s="20" t="n">
        <v>17.42774697</v>
      </c>
      <c r="S15" s="18" t="s">
        <v>481</v>
      </c>
      <c r="T15" s="20" t="s">
        <v>481</v>
      </c>
      <c r="U15" s="18" t="n">
        <v>431.96971636</v>
      </c>
      <c r="V15" s="20" t="n">
        <v>8.906976350000001</v>
      </c>
    </row>
    <row r="16" spans="1:22">
      <c r="A16" s="15" t="s">
        <v>491</v>
      </c>
      <c r="B16" s="17" t="n">
        <v>6108</v>
      </c>
      <c r="C16" s="18">
        <f>(123.0/B16*100)</f>
        <v/>
      </c>
      <c r="D16" s="19" t="n">
        <v>5985</v>
      </c>
      <c r="E16" s="18" t="n">
        <v>451.85259577</v>
      </c>
      <c r="F16" s="20" t="n">
        <v>4.88875001</v>
      </c>
      <c r="G16" s="18" t="n">
        <v>498.08693694</v>
      </c>
      <c r="H16" s="20" t="n">
        <v>4.33094157</v>
      </c>
      <c r="I16" s="18" t="n">
        <v>521.19917782</v>
      </c>
      <c r="J16" s="20" t="n">
        <v>2.72826326</v>
      </c>
      <c r="K16" s="18" t="n">
        <v>518.5029521599999</v>
      </c>
      <c r="L16" s="20" t="n">
        <v>2.89594116</v>
      </c>
      <c r="M16" s="18" t="n">
        <v>387.14914799</v>
      </c>
      <c r="N16" s="20" t="n">
        <v>6.68985678</v>
      </c>
      <c r="O16" s="18" t="s">
        <v>481</v>
      </c>
      <c r="P16" s="20" t="s">
        <v>481</v>
      </c>
      <c r="Q16" s="18" t="s">
        <v>481</v>
      </c>
      <c r="R16" s="20" t="s">
        <v>481</v>
      </c>
      <c r="S16" s="18" t="s">
        <v>481</v>
      </c>
      <c r="T16" s="20" t="s">
        <v>481</v>
      </c>
      <c r="U16" s="18" t="n">
        <v>402.3085777</v>
      </c>
      <c r="V16" s="20" t="n">
        <v>6.39626652</v>
      </c>
    </row>
    <row r="17" spans="1:22">
      <c r="A17" s="15" t="s">
        <v>492</v>
      </c>
      <c r="B17" s="17" t="n">
        <v>6504</v>
      </c>
      <c r="C17" s="18">
        <f>(1262.0/B17*100)</f>
        <v/>
      </c>
      <c r="D17" s="19" t="n">
        <v>5242</v>
      </c>
      <c r="E17" s="18" t="n">
        <v>478.84208769</v>
      </c>
      <c r="F17" s="20" t="n">
        <v>7.91764944</v>
      </c>
      <c r="G17" s="18" t="n">
        <v>494.46338346</v>
      </c>
      <c r="H17" s="20" t="n">
        <v>5.21068019</v>
      </c>
      <c r="I17" s="18" t="n">
        <v>522.00356455</v>
      </c>
      <c r="J17" s="20" t="n">
        <v>4.14971874</v>
      </c>
      <c r="K17" s="18" t="n">
        <v>540.22437605</v>
      </c>
      <c r="L17" s="20" t="n">
        <v>3.20986393</v>
      </c>
      <c r="M17" s="18" t="n">
        <v>421.56457172</v>
      </c>
      <c r="N17" s="20" t="n">
        <v>9.08687791</v>
      </c>
      <c r="O17" s="18" t="s">
        <v>481</v>
      </c>
      <c r="P17" s="20" t="s">
        <v>481</v>
      </c>
      <c r="Q17" s="18" t="n">
        <v>360.48925247</v>
      </c>
      <c r="R17" s="20" t="n">
        <v>12.44339086</v>
      </c>
      <c r="S17" s="18" t="s">
        <v>481</v>
      </c>
      <c r="T17" s="20" t="s">
        <v>481</v>
      </c>
      <c r="U17" s="18" t="n">
        <v>463.48054027</v>
      </c>
      <c r="V17" s="20" t="n">
        <v>5.75652226</v>
      </c>
    </row>
    <row r="18" spans="1:22">
      <c r="A18" s="15" t="s">
        <v>493</v>
      </c>
      <c r="B18" s="17" t="n">
        <v>5532</v>
      </c>
      <c r="C18" s="18">
        <f>(29.0/B18*100)</f>
        <v/>
      </c>
      <c r="D18" s="19" t="n">
        <v>5503</v>
      </c>
      <c r="E18" s="18" t="n">
        <v>399.24180824</v>
      </c>
      <c r="F18" s="20" t="n">
        <v>6.5761612</v>
      </c>
      <c r="G18" s="18" t="n">
        <v>399.02007188</v>
      </c>
      <c r="H18" s="20" t="n">
        <v>7.22629052</v>
      </c>
      <c r="I18" s="18" t="n">
        <v>442.83696719</v>
      </c>
      <c r="J18" s="20" t="n">
        <v>5.86029492</v>
      </c>
      <c r="K18" s="18" t="n">
        <v>479.57609849</v>
      </c>
      <c r="L18" s="20" t="n">
        <v>2.83233546</v>
      </c>
      <c r="M18" s="18" t="n">
        <v>381.70089157</v>
      </c>
      <c r="N18" s="20" t="n">
        <v>7.56899924</v>
      </c>
      <c r="O18" s="18" t="s">
        <v>481</v>
      </c>
      <c r="P18" s="20" t="s">
        <v>481</v>
      </c>
      <c r="Q18" s="18" t="s">
        <v>481</v>
      </c>
      <c r="R18" s="20" t="s">
        <v>481</v>
      </c>
      <c r="S18" s="18" t="s">
        <v>481</v>
      </c>
      <c r="T18" s="20" t="s">
        <v>481</v>
      </c>
      <c r="U18" s="18" t="n">
        <v>374.69399086</v>
      </c>
      <c r="V18" s="20" t="n">
        <v>7.69977763</v>
      </c>
    </row>
    <row r="19" spans="1:22">
      <c r="A19" s="15" t="s">
        <v>494</v>
      </c>
      <c r="B19" s="17" t="n">
        <v>5658</v>
      </c>
      <c r="C19" s="18">
        <f>(178.0/B19*100)</f>
        <v/>
      </c>
      <c r="D19" s="19" t="n">
        <v>5480</v>
      </c>
      <c r="E19" s="18" t="n">
        <v>419.20459679</v>
      </c>
      <c r="F19" s="20" t="n">
        <v>8.48193655</v>
      </c>
      <c r="G19" s="18" t="n">
        <v>428.44740941</v>
      </c>
      <c r="H19" s="20" t="n">
        <v>6.68334809</v>
      </c>
      <c r="I19" s="18" t="n">
        <v>475.96969632</v>
      </c>
      <c r="J19" s="20" t="n">
        <v>4.29000327</v>
      </c>
      <c r="K19" s="18" t="n">
        <v>496.34812771</v>
      </c>
      <c r="L19" s="20" t="n">
        <v>2.75092594</v>
      </c>
      <c r="M19" s="18" t="n">
        <v>464.53907426</v>
      </c>
      <c r="N19" s="20" t="n">
        <v>8.377987660000001</v>
      </c>
      <c r="O19" s="18" t="s">
        <v>481</v>
      </c>
      <c r="P19" s="20" t="s">
        <v>481</v>
      </c>
      <c r="Q19" s="18" t="s">
        <v>481</v>
      </c>
      <c r="R19" s="20" t="s">
        <v>481</v>
      </c>
      <c r="S19" s="18" t="s">
        <v>481</v>
      </c>
      <c r="T19" s="20" t="s">
        <v>481</v>
      </c>
      <c r="U19" s="18" t="n">
        <v>407.3208209</v>
      </c>
      <c r="V19" s="20" t="n">
        <v>8.51222915</v>
      </c>
    </row>
    <row r="20" spans="1:22">
      <c r="A20" s="15" t="s">
        <v>495</v>
      </c>
      <c r="B20" s="17" t="n">
        <v>3371</v>
      </c>
      <c r="C20" s="18">
        <f>(75.0/B20*100)</f>
        <v/>
      </c>
      <c r="D20" s="19" t="n">
        <v>3296</v>
      </c>
      <c r="E20" s="18" t="n">
        <v>413.74534987</v>
      </c>
      <c r="F20" s="20" t="n">
        <v>7.51058331</v>
      </c>
      <c r="G20" s="18" t="n">
        <v>439.14954923</v>
      </c>
      <c r="H20" s="20" t="n">
        <v>6.7624478</v>
      </c>
      <c r="I20" s="18" t="n">
        <v>483.01886113</v>
      </c>
      <c r="J20" s="20" t="n">
        <v>3.45071423</v>
      </c>
      <c r="K20" s="18" t="n">
        <v>488.60068633</v>
      </c>
      <c r="L20" s="20" t="n">
        <v>2.33739723</v>
      </c>
      <c r="M20" s="18" t="n">
        <v>408.58539143</v>
      </c>
      <c r="N20" s="20" t="n">
        <v>5.78928272</v>
      </c>
      <c r="O20" s="18" t="s">
        <v>481</v>
      </c>
      <c r="P20" s="20" t="s">
        <v>481</v>
      </c>
      <c r="Q20" s="18" t="s">
        <v>481</v>
      </c>
      <c r="R20" s="20" t="s">
        <v>481</v>
      </c>
      <c r="S20" s="18" t="s">
        <v>481</v>
      </c>
      <c r="T20" s="20" t="s">
        <v>481</v>
      </c>
      <c r="U20" s="18" t="n">
        <v>410.2529365</v>
      </c>
      <c r="V20" s="20" t="n">
        <v>12.97500475</v>
      </c>
    </row>
    <row r="21" spans="1:22">
      <c r="A21" s="15" t="s">
        <v>496</v>
      </c>
      <c r="B21" s="17" t="n">
        <v>5741</v>
      </c>
      <c r="C21" s="18">
        <f>(47.0/B21*100)</f>
        <v/>
      </c>
      <c r="D21" s="19" t="n">
        <v>5694</v>
      </c>
      <c r="E21" s="18" t="n">
        <v>448.21082064</v>
      </c>
      <c r="F21" s="20" t="n">
        <v>10.37440485</v>
      </c>
      <c r="G21" s="18" t="n">
        <v>481.5822118</v>
      </c>
      <c r="H21" s="20" t="n">
        <v>7.82494457</v>
      </c>
      <c r="I21" s="18" t="n">
        <v>518.4028095800001</v>
      </c>
      <c r="J21" s="20" t="n">
        <v>3.77248189</v>
      </c>
      <c r="K21" s="18" t="n">
        <v>510.59736241</v>
      </c>
      <c r="L21" s="20" t="n">
        <v>2.35178685</v>
      </c>
      <c r="M21" s="18" t="n">
        <v>437.82772767</v>
      </c>
      <c r="N21" s="20" t="n">
        <v>5.1450969</v>
      </c>
      <c r="O21" s="18" t="s">
        <v>481</v>
      </c>
      <c r="P21" s="20" t="s">
        <v>481</v>
      </c>
      <c r="Q21" s="18" t="s">
        <v>481</v>
      </c>
      <c r="R21" s="20" t="s">
        <v>481</v>
      </c>
      <c r="S21" s="18" t="s">
        <v>481</v>
      </c>
      <c r="T21" s="20" t="s">
        <v>481</v>
      </c>
      <c r="U21" s="18" t="n">
        <v>431.4255437</v>
      </c>
      <c r="V21" s="20" t="n">
        <v>14.27493805</v>
      </c>
    </row>
    <row r="22" spans="1:22">
      <c r="A22" s="15" t="s">
        <v>497</v>
      </c>
      <c r="B22" s="17" t="n">
        <v>6598</v>
      </c>
      <c r="C22" s="18">
        <f>(36.0/B22*100)</f>
        <v/>
      </c>
      <c r="D22" s="19" t="n">
        <v>6562</v>
      </c>
      <c r="E22" s="18" t="n">
        <v>417.57762244</v>
      </c>
      <c r="F22" s="20" t="n">
        <v>5.75259874</v>
      </c>
      <c r="G22" s="18" t="n">
        <v>429.62248303</v>
      </c>
      <c r="H22" s="20" t="n">
        <v>6.01401134</v>
      </c>
      <c r="I22" s="18" t="n">
        <v>469.59162315</v>
      </c>
      <c r="J22" s="20" t="n">
        <v>4.23181276</v>
      </c>
      <c r="K22" s="18" t="n">
        <v>504.61417012</v>
      </c>
      <c r="L22" s="20" t="n">
        <v>3.4839454</v>
      </c>
      <c r="M22" s="18" t="n">
        <v>409.9809268</v>
      </c>
      <c r="N22" s="20" t="n">
        <v>11.17521775</v>
      </c>
      <c r="O22" s="18" t="s">
        <v>481</v>
      </c>
      <c r="P22" s="20" t="s">
        <v>481</v>
      </c>
      <c r="Q22" s="18" t="s">
        <v>481</v>
      </c>
      <c r="R22" s="20" t="s">
        <v>481</v>
      </c>
      <c r="S22" s="18" t="n">
        <v>451.29394175</v>
      </c>
      <c r="T22" s="20" t="n">
        <v>34.81154828</v>
      </c>
      <c r="U22" s="18" t="n">
        <v>379.24202353</v>
      </c>
      <c r="V22" s="20" t="n">
        <v>8.13010113</v>
      </c>
    </row>
    <row r="23" spans="1:22">
      <c r="A23" s="15" t="s">
        <v>498</v>
      </c>
      <c r="B23" s="17" t="n">
        <v>11583</v>
      </c>
      <c r="C23" s="18">
        <f>(235.0/B23*100)</f>
        <v/>
      </c>
      <c r="D23" s="19" t="n">
        <v>11348</v>
      </c>
      <c r="E23" s="18" t="n">
        <v>424.25490679</v>
      </c>
      <c r="F23" s="20" t="n">
        <v>5.96571453</v>
      </c>
      <c r="G23" s="18" t="n">
        <v>435.05653414</v>
      </c>
      <c r="H23" s="20" t="n">
        <v>5.38531319</v>
      </c>
      <c r="I23" s="18" t="n">
        <v>469.63851443</v>
      </c>
      <c r="J23" s="20" t="n">
        <v>4.33085088</v>
      </c>
      <c r="K23" s="18" t="n">
        <v>503.85189566</v>
      </c>
      <c r="L23" s="20" t="n">
        <v>2.41698766</v>
      </c>
      <c r="M23" s="18" t="n">
        <v>437.87034305</v>
      </c>
      <c r="N23" s="20" t="n">
        <v>5.22144945</v>
      </c>
      <c r="O23" s="18" t="s">
        <v>481</v>
      </c>
      <c r="P23" s="20" t="s">
        <v>481</v>
      </c>
      <c r="Q23" s="18" t="s">
        <v>481</v>
      </c>
      <c r="R23" s="20" t="s">
        <v>481</v>
      </c>
      <c r="S23" s="18" t="s">
        <v>481</v>
      </c>
      <c r="T23" s="20" t="s">
        <v>481</v>
      </c>
      <c r="U23" s="18" t="n">
        <v>405.77122163</v>
      </c>
      <c r="V23" s="20" t="n">
        <v>8.54438678</v>
      </c>
    </row>
    <row r="24" spans="1:22">
      <c r="A24" s="15" t="s">
        <v>499</v>
      </c>
      <c r="B24" s="17" t="n">
        <v>6647</v>
      </c>
      <c r="C24" s="18">
        <f>(7.0/B24*100)</f>
        <v/>
      </c>
      <c r="D24" s="19" t="n">
        <v>6640</v>
      </c>
      <c r="E24" s="18" t="n">
        <v>492.89387093</v>
      </c>
      <c r="F24" s="20" t="n">
        <v>8.610384789999999</v>
      </c>
      <c r="G24" s="18" t="n">
        <v>506.86863398</v>
      </c>
      <c r="H24" s="20" t="n">
        <v>6.79354467</v>
      </c>
      <c r="I24" s="18" t="n">
        <v>539.27451813</v>
      </c>
      <c r="J24" s="20" t="n">
        <v>4.24912727</v>
      </c>
      <c r="K24" s="18" t="n">
        <v>547.74216185</v>
      </c>
      <c r="L24" s="20" t="n">
        <v>2.95740979</v>
      </c>
      <c r="M24" s="18" t="n">
        <v>486.12605385</v>
      </c>
      <c r="N24" s="20" t="n">
        <v>15.32000093</v>
      </c>
      <c r="O24" s="18" t="s">
        <v>481</v>
      </c>
      <c r="P24" s="20" t="s">
        <v>481</v>
      </c>
      <c r="Q24" s="18" t="s">
        <v>481</v>
      </c>
      <c r="R24" s="20" t="s">
        <v>481</v>
      </c>
      <c r="S24" s="18" t="s">
        <v>481</v>
      </c>
      <c r="T24" s="20" t="s">
        <v>481</v>
      </c>
      <c r="U24" s="18" t="n">
        <v>459.76062406</v>
      </c>
      <c r="V24" s="20" t="n">
        <v>11.29472045</v>
      </c>
    </row>
    <row r="25" spans="1:22">
      <c r="A25" s="15" t="s">
        <v>500</v>
      </c>
      <c r="B25" s="17" t="n">
        <v>5581</v>
      </c>
      <c r="C25" s="18">
        <f>(25.0/B25*100)</f>
        <v/>
      </c>
      <c r="D25" s="19" t="n">
        <v>5556</v>
      </c>
      <c r="E25" s="18" t="n">
        <v>474.56656474</v>
      </c>
      <c r="F25" s="20" t="n">
        <v>8.99052097</v>
      </c>
      <c r="G25" s="18" t="n">
        <v>469.98923459</v>
      </c>
      <c r="H25" s="20" t="n">
        <v>6.03886081</v>
      </c>
      <c r="I25" s="18" t="n">
        <v>506.81289091</v>
      </c>
      <c r="J25" s="20" t="n">
        <v>4.36410975</v>
      </c>
      <c r="K25" s="18" t="n">
        <v>540.78160095</v>
      </c>
      <c r="L25" s="20" t="n">
        <v>3.11682469</v>
      </c>
      <c r="M25" s="18" t="n">
        <v>429.87203302</v>
      </c>
      <c r="N25" s="20" t="n">
        <v>5.01052425</v>
      </c>
      <c r="O25" s="18" t="s">
        <v>481</v>
      </c>
      <c r="P25" s="20" t="s">
        <v>481</v>
      </c>
      <c r="Q25" s="18" t="s">
        <v>481</v>
      </c>
      <c r="R25" s="20" t="s">
        <v>481</v>
      </c>
      <c r="S25" s="18" t="s">
        <v>481</v>
      </c>
      <c r="T25" s="20" t="s">
        <v>481</v>
      </c>
      <c r="U25" s="18" t="n">
        <v>484.50614699</v>
      </c>
      <c r="V25" s="20" t="n">
        <v>20.38117845</v>
      </c>
    </row>
    <row r="26" spans="1:22">
      <c r="A26" s="15" t="s">
        <v>501</v>
      </c>
      <c r="B26" s="17" t="n">
        <v>4869</v>
      </c>
      <c r="C26" s="18">
        <f>(53.0/B26*100)</f>
        <v/>
      </c>
      <c r="D26" s="19" t="n">
        <v>4816</v>
      </c>
      <c r="E26" s="18" t="n">
        <v>451.51951453</v>
      </c>
      <c r="F26" s="20" t="n">
        <v>6.70469616</v>
      </c>
      <c r="G26" s="18" t="n">
        <v>463.41950589</v>
      </c>
      <c r="H26" s="20" t="n">
        <v>4.87298315</v>
      </c>
      <c r="I26" s="18" t="n">
        <v>489.19602807</v>
      </c>
      <c r="J26" s="20" t="n">
        <v>2.24077225</v>
      </c>
      <c r="K26" s="18" t="n">
        <v>507.93568916</v>
      </c>
      <c r="L26" s="20" t="n">
        <v>2.14312499</v>
      </c>
      <c r="M26" s="18" t="n">
        <v>453.17995147</v>
      </c>
      <c r="N26" s="20" t="n">
        <v>6.03698686</v>
      </c>
      <c r="O26" s="18" t="s">
        <v>481</v>
      </c>
      <c r="P26" s="20" t="s">
        <v>481</v>
      </c>
      <c r="Q26" s="18" t="s">
        <v>481</v>
      </c>
      <c r="R26" s="20" t="s">
        <v>481</v>
      </c>
      <c r="S26" s="18" t="s">
        <v>481</v>
      </c>
      <c r="T26" s="20" t="s">
        <v>481</v>
      </c>
      <c r="U26" s="18" t="n">
        <v>420.50755944</v>
      </c>
      <c r="V26" s="20" t="n">
        <v>9.153676949999999</v>
      </c>
    </row>
    <row r="27" spans="1:22">
      <c r="A27" s="15" t="s">
        <v>502</v>
      </c>
      <c r="B27" s="17" t="n">
        <v>5299</v>
      </c>
      <c r="C27" s="18">
        <f>(55.0/B27*100)</f>
        <v/>
      </c>
      <c r="D27" s="19" t="n">
        <v>5244</v>
      </c>
      <c r="E27" s="18" t="n">
        <v>429.01317044</v>
      </c>
      <c r="F27" s="20" t="n">
        <v>5.0923663</v>
      </c>
      <c r="G27" s="18" t="n">
        <v>442.87489965</v>
      </c>
      <c r="H27" s="20" t="n">
        <v>4.13326077</v>
      </c>
      <c r="I27" s="18" t="n">
        <v>484.528787</v>
      </c>
      <c r="J27" s="20" t="n">
        <v>3.13767818</v>
      </c>
      <c r="K27" s="18" t="n">
        <v>514.88357709</v>
      </c>
      <c r="L27" s="20" t="n">
        <v>1.55490211</v>
      </c>
      <c r="M27" s="18" t="n">
        <v>418.40895501</v>
      </c>
      <c r="N27" s="20" t="n">
        <v>3.29090457</v>
      </c>
      <c r="O27" s="18" t="s">
        <v>481</v>
      </c>
      <c r="P27" s="20" t="s">
        <v>481</v>
      </c>
      <c r="Q27" s="18" t="s">
        <v>481</v>
      </c>
      <c r="R27" s="20" t="s">
        <v>481</v>
      </c>
      <c r="S27" s="18" t="s">
        <v>481</v>
      </c>
      <c r="T27" s="20" t="s">
        <v>481</v>
      </c>
      <c r="U27" s="18" t="n">
        <v>397.31407937</v>
      </c>
      <c r="V27" s="20" t="n">
        <v>6.69879789</v>
      </c>
    </row>
    <row r="28" spans="1:22">
      <c r="A28" s="15" t="s">
        <v>503</v>
      </c>
      <c r="B28" s="17" t="n">
        <v>7568</v>
      </c>
      <c r="C28" s="18">
        <f>(196.0/B28*100)</f>
        <v/>
      </c>
      <c r="D28" s="19" t="n">
        <v>7372</v>
      </c>
      <c r="E28" s="18" t="n">
        <v>389.9589338</v>
      </c>
      <c r="F28" s="20" t="n">
        <v>3.61572299</v>
      </c>
      <c r="G28" s="18" t="n">
        <v>403.04501654</v>
      </c>
      <c r="H28" s="20" t="n">
        <v>3.74740215</v>
      </c>
      <c r="I28" s="18" t="n">
        <v>416.97786022</v>
      </c>
      <c r="J28" s="20" t="n">
        <v>2.47902231</v>
      </c>
      <c r="K28" s="18" t="n">
        <v>436.96255513</v>
      </c>
      <c r="L28" s="20" t="n">
        <v>2.53812125</v>
      </c>
      <c r="M28" s="18" t="n">
        <v>420.93356818</v>
      </c>
      <c r="N28" s="20" t="n">
        <v>11.19336795</v>
      </c>
      <c r="O28" s="18" t="s">
        <v>481</v>
      </c>
      <c r="P28" s="20" t="s">
        <v>481</v>
      </c>
      <c r="Q28" s="18" t="s">
        <v>481</v>
      </c>
      <c r="R28" s="20" t="s">
        <v>481</v>
      </c>
      <c r="S28" s="18" t="s">
        <v>481</v>
      </c>
      <c r="T28" s="20" t="s">
        <v>481</v>
      </c>
      <c r="U28" s="18" t="n">
        <v>360.6261418</v>
      </c>
      <c r="V28" s="20" t="n">
        <v>6.58549349</v>
      </c>
    </row>
    <row r="29" spans="1:22">
      <c r="A29" s="15" t="s">
        <v>504</v>
      </c>
      <c r="B29" s="17" t="n">
        <v>5385</v>
      </c>
      <c r="C29" s="18">
        <f>(30.0/B29*100)</f>
        <v/>
      </c>
      <c r="D29" s="19" t="n">
        <v>5355</v>
      </c>
      <c r="E29" s="18" t="n">
        <v>435.65300249</v>
      </c>
      <c r="F29" s="20" t="n">
        <v>9.30539469</v>
      </c>
      <c r="G29" s="18" t="n">
        <v>465.99070615</v>
      </c>
      <c r="H29" s="20" t="n">
        <v>7.51571792</v>
      </c>
      <c r="I29" s="18" t="n">
        <v>507.50654252</v>
      </c>
      <c r="J29" s="20" t="n">
        <v>4.03707557</v>
      </c>
      <c r="K29" s="18" t="n">
        <v>534.87238859</v>
      </c>
      <c r="L29" s="20" t="n">
        <v>2.45738994</v>
      </c>
      <c r="M29" s="18" t="n">
        <v>493.84777481</v>
      </c>
      <c r="N29" s="20" t="n">
        <v>4.79600299</v>
      </c>
      <c r="O29" s="18" t="s">
        <v>481</v>
      </c>
      <c r="P29" s="20" t="s">
        <v>481</v>
      </c>
      <c r="Q29" s="18" t="n">
        <v>358.28551468</v>
      </c>
      <c r="R29" s="20" t="n">
        <v>8.567023300000001</v>
      </c>
      <c r="S29" s="18" t="s">
        <v>481</v>
      </c>
      <c r="T29" s="20" t="s">
        <v>481</v>
      </c>
      <c r="U29" s="18" t="n">
        <v>440.98093951</v>
      </c>
      <c r="V29" s="20" t="n">
        <v>9.081346050000001</v>
      </c>
    </row>
    <row r="30" spans="1:22">
      <c r="A30" s="15" t="s">
        <v>505</v>
      </c>
      <c r="B30" s="17" t="n">
        <v>4520</v>
      </c>
      <c r="C30" s="18">
        <f>(148.0/B30*100)</f>
        <v/>
      </c>
      <c r="D30" s="19" t="n">
        <v>4372</v>
      </c>
      <c r="E30" s="18" t="n">
        <v>449.88193755</v>
      </c>
      <c r="F30" s="20" t="n">
        <v>8.4612923</v>
      </c>
      <c r="G30" s="18" t="n">
        <v>461.79799031</v>
      </c>
      <c r="H30" s="20" t="n">
        <v>5.43711845</v>
      </c>
      <c r="I30" s="18" t="n">
        <v>527.42155358</v>
      </c>
      <c r="J30" s="20" t="n">
        <v>4.19537625</v>
      </c>
      <c r="K30" s="18" t="n">
        <v>542.9901187299999</v>
      </c>
      <c r="L30" s="20" t="n">
        <v>2.46553001</v>
      </c>
      <c r="M30" s="18" t="n">
        <v>420.79775038</v>
      </c>
      <c r="N30" s="20" t="n">
        <v>5.72172312</v>
      </c>
      <c r="O30" s="18" t="s">
        <v>481</v>
      </c>
      <c r="P30" s="20" t="s">
        <v>481</v>
      </c>
      <c r="Q30" s="18" t="s">
        <v>481</v>
      </c>
      <c r="R30" s="20" t="s">
        <v>481</v>
      </c>
      <c r="S30" s="18" t="s">
        <v>481</v>
      </c>
      <c r="T30" s="20" t="s">
        <v>481</v>
      </c>
      <c r="U30" s="18" t="n">
        <v>420.49482002</v>
      </c>
      <c r="V30" s="20" t="n">
        <v>8.87446716</v>
      </c>
    </row>
    <row r="31" spans="1:22">
      <c r="A31" s="15" t="s">
        <v>506</v>
      </c>
      <c r="B31" s="17" t="n">
        <v>5456</v>
      </c>
      <c r="C31" s="18">
        <f>(135.0/B31*100)</f>
        <v/>
      </c>
      <c r="D31" s="19" t="n">
        <v>5321</v>
      </c>
      <c r="E31" s="18" t="n">
        <v>437.70717125</v>
      </c>
      <c r="F31" s="20" t="n">
        <v>8.200239290000001</v>
      </c>
      <c r="G31" s="18" t="n">
        <v>456.07358761</v>
      </c>
      <c r="H31" s="20" t="n">
        <v>5.44124298</v>
      </c>
      <c r="I31" s="18" t="n">
        <v>492.81132463</v>
      </c>
      <c r="J31" s="20" t="n">
        <v>3.66537362</v>
      </c>
      <c r="K31" s="18" t="n">
        <v>517.8270285900001</v>
      </c>
      <c r="L31" s="20" t="n">
        <v>2.23749952</v>
      </c>
      <c r="M31" s="18" t="s">
        <v>481</v>
      </c>
      <c r="N31" s="20" t="s">
        <v>481</v>
      </c>
      <c r="O31" s="18" t="s">
        <v>481</v>
      </c>
      <c r="P31" s="20" t="s">
        <v>481</v>
      </c>
      <c r="Q31" s="18" t="s">
        <v>481</v>
      </c>
      <c r="R31" s="20" t="s">
        <v>481</v>
      </c>
      <c r="S31" s="18" t="s">
        <v>481</v>
      </c>
      <c r="T31" s="20" t="s">
        <v>481</v>
      </c>
      <c r="U31" s="18" t="n">
        <v>402.57428648</v>
      </c>
      <c r="V31" s="20" t="n">
        <v>6.58561311</v>
      </c>
    </row>
    <row r="32" spans="1:22">
      <c r="A32" s="15" t="s">
        <v>507</v>
      </c>
      <c r="B32" s="17" t="n">
        <v>4478</v>
      </c>
      <c r="C32" s="18">
        <f>(6.0/B32*100)</f>
        <v/>
      </c>
      <c r="D32" s="19" t="n">
        <v>4472</v>
      </c>
      <c r="E32" s="18" t="n">
        <v>452.09128079</v>
      </c>
      <c r="F32" s="20" t="n">
        <v>7.61987719</v>
      </c>
      <c r="G32" s="18" t="n">
        <v>477.99949048</v>
      </c>
      <c r="H32" s="20" t="n">
        <v>5.34536346</v>
      </c>
      <c r="I32" s="18" t="n">
        <v>500.73595019</v>
      </c>
      <c r="J32" s="20" t="n">
        <v>3.14783521</v>
      </c>
      <c r="K32" s="18" t="n">
        <v>517.3107139700001</v>
      </c>
      <c r="L32" s="20" t="n">
        <v>2.77109946</v>
      </c>
      <c r="M32" s="18" t="n">
        <v>412.90383158</v>
      </c>
      <c r="N32" s="20" t="n">
        <v>11.66737955</v>
      </c>
      <c r="O32" s="18" t="s">
        <v>481</v>
      </c>
      <c r="P32" s="20" t="s">
        <v>481</v>
      </c>
      <c r="Q32" s="18" t="s">
        <v>481</v>
      </c>
      <c r="R32" s="20" t="s">
        <v>481</v>
      </c>
      <c r="S32" s="18" t="s">
        <v>481</v>
      </c>
      <c r="T32" s="20" t="s">
        <v>481</v>
      </c>
      <c r="U32" s="18" t="n">
        <v>440.49116844</v>
      </c>
      <c r="V32" s="20" t="n">
        <v>13.38017826</v>
      </c>
    </row>
    <row r="33" spans="1:22">
      <c r="A33" s="15" t="s">
        <v>508</v>
      </c>
      <c r="B33" s="17" t="n">
        <v>7325</v>
      </c>
      <c r="C33" s="18">
        <f>(78.0/B33*100)</f>
        <v/>
      </c>
      <c r="D33" s="19" t="n">
        <v>7247</v>
      </c>
      <c r="E33" s="18" t="n">
        <v>456.77161631</v>
      </c>
      <c r="F33" s="20" t="n">
        <v>6.1071539</v>
      </c>
      <c r="G33" s="18" t="n">
        <v>466.705339</v>
      </c>
      <c r="H33" s="20" t="n">
        <v>5.2139787</v>
      </c>
      <c r="I33" s="18" t="n">
        <v>501.83019761</v>
      </c>
      <c r="J33" s="20" t="n">
        <v>4.20309566</v>
      </c>
      <c r="K33" s="18" t="n">
        <v>523.85333539</v>
      </c>
      <c r="L33" s="20" t="n">
        <v>2.99195566</v>
      </c>
      <c r="M33" s="18" t="n">
        <v>493.26536346</v>
      </c>
      <c r="N33" s="20" t="n">
        <v>2.74241819</v>
      </c>
      <c r="O33" s="18" t="s">
        <v>481</v>
      </c>
      <c r="P33" s="20" t="s">
        <v>481</v>
      </c>
      <c r="Q33" s="18" t="s">
        <v>481</v>
      </c>
      <c r="R33" s="20" t="s">
        <v>481</v>
      </c>
      <c r="S33" s="18" t="s">
        <v>481</v>
      </c>
      <c r="T33" s="20" t="s">
        <v>481</v>
      </c>
      <c r="U33" s="18" t="n">
        <v>441.63714753</v>
      </c>
      <c r="V33" s="20" t="n">
        <v>9.20844406</v>
      </c>
    </row>
    <row r="34" spans="1:22">
      <c r="A34" s="15" t="s">
        <v>509</v>
      </c>
      <c r="B34" s="17" t="n">
        <v>6350</v>
      </c>
      <c r="C34" s="18">
        <f>(67.0/B34*100)</f>
        <v/>
      </c>
      <c r="D34" s="19" t="n">
        <v>6283</v>
      </c>
      <c r="E34" s="18" t="n">
        <v>407.89793393</v>
      </c>
      <c r="F34" s="20" t="n">
        <v>6.04513304</v>
      </c>
      <c r="G34" s="18" t="n">
        <v>428.49018703</v>
      </c>
      <c r="H34" s="20" t="n">
        <v>4.91714572</v>
      </c>
      <c r="I34" s="18" t="n">
        <v>470.75433307</v>
      </c>
      <c r="J34" s="20" t="n">
        <v>3.37974219</v>
      </c>
      <c r="K34" s="18" t="n">
        <v>487.89135137</v>
      </c>
      <c r="L34" s="20" t="n">
        <v>2.80518201</v>
      </c>
      <c r="M34" s="18" t="n">
        <v>414.13782789</v>
      </c>
      <c r="N34" s="20" t="n">
        <v>11.41550076</v>
      </c>
      <c r="O34" s="18" t="s">
        <v>481</v>
      </c>
      <c r="P34" s="20" t="s">
        <v>481</v>
      </c>
      <c r="Q34" s="18" t="n">
        <v>306.56969545</v>
      </c>
      <c r="R34" s="20" t="n">
        <v>10.27624616</v>
      </c>
      <c r="S34" s="18" t="s">
        <v>481</v>
      </c>
      <c r="T34" s="20" t="s">
        <v>481</v>
      </c>
      <c r="U34" s="18" t="n">
        <v>379.52876483</v>
      </c>
      <c r="V34" s="20" t="n">
        <v>7.98699045</v>
      </c>
    </row>
    <row r="35" spans="1:22">
      <c r="A35" s="15" t="s">
        <v>510</v>
      </c>
      <c r="B35" s="17" t="n">
        <v>6406</v>
      </c>
      <c r="C35" s="18">
        <f>(50.0/B35*100)</f>
        <v/>
      </c>
      <c r="D35" s="19" t="n">
        <v>6356</v>
      </c>
      <c r="E35" s="18" t="n">
        <v>484.94153574</v>
      </c>
      <c r="F35" s="20" t="n">
        <v>10.1363547</v>
      </c>
      <c r="G35" s="18" t="n">
        <v>501.5413292</v>
      </c>
      <c r="H35" s="20" t="n">
        <v>6.1914411</v>
      </c>
      <c r="I35" s="18" t="n">
        <v>521.90333404</v>
      </c>
      <c r="J35" s="20" t="n">
        <v>3.91485602</v>
      </c>
      <c r="K35" s="18" t="n">
        <v>512.8311083</v>
      </c>
      <c r="L35" s="20" t="n">
        <v>3.65421507</v>
      </c>
      <c r="M35" s="18" t="n">
        <v>517.72546076</v>
      </c>
      <c r="N35" s="20" t="n">
        <v>1.68854854</v>
      </c>
      <c r="O35" s="18" t="s">
        <v>481</v>
      </c>
      <c r="P35" s="20" t="s">
        <v>481</v>
      </c>
      <c r="Q35" s="18" t="n">
        <v>374.85244494</v>
      </c>
      <c r="R35" s="20" t="n">
        <v>5.84040672</v>
      </c>
      <c r="S35" s="18" t="s">
        <v>481</v>
      </c>
      <c r="T35" s="20" t="s">
        <v>481</v>
      </c>
      <c r="U35" s="18" t="n">
        <v>446.25237314</v>
      </c>
      <c r="V35" s="20" t="n">
        <v>12.88949092</v>
      </c>
    </row>
    <row r="36" spans="1:22">
      <c r="A36" s="15" t="s">
        <v>511</v>
      </c>
      <c r="B36" s="17" t="n">
        <v>6736</v>
      </c>
      <c r="C36" s="18">
        <f>(42.0/B36*100)</f>
        <v/>
      </c>
      <c r="D36" s="19" t="n">
        <v>6694</v>
      </c>
      <c r="E36" s="18" t="n">
        <v>445.42843906</v>
      </c>
      <c r="F36" s="20" t="n">
        <v>7.20346691</v>
      </c>
      <c r="G36" s="18" t="n">
        <v>465.40164661</v>
      </c>
      <c r="H36" s="20" t="n">
        <v>5.69917832</v>
      </c>
      <c r="I36" s="18" t="n">
        <v>485.95932179</v>
      </c>
      <c r="J36" s="20" t="n">
        <v>3.99077882</v>
      </c>
      <c r="K36" s="18" t="n">
        <v>510.84239724</v>
      </c>
      <c r="L36" s="20" t="n">
        <v>2.3454548</v>
      </c>
      <c r="M36" s="18" t="n">
        <v>471.48512785</v>
      </c>
      <c r="N36" s="20" t="n">
        <v>3.1941669</v>
      </c>
      <c r="O36" s="18" t="s">
        <v>481</v>
      </c>
      <c r="P36" s="20" t="s">
        <v>481</v>
      </c>
      <c r="Q36" s="18" t="s">
        <v>481</v>
      </c>
      <c r="R36" s="20" t="s">
        <v>481</v>
      </c>
      <c r="S36" s="18" t="s">
        <v>481</v>
      </c>
      <c r="T36" s="20" t="s">
        <v>481</v>
      </c>
      <c r="U36" s="18" t="n">
        <v>423.76546071</v>
      </c>
      <c r="V36" s="20" t="n">
        <v>8.11280606</v>
      </c>
    </row>
    <row r="37" spans="1:22">
      <c r="A37" s="15" t="s">
        <v>512</v>
      </c>
      <c r="B37" s="17" t="n">
        <v>5458</v>
      </c>
      <c r="C37" s="18">
        <f>(88.0/B37*100)</f>
        <v/>
      </c>
      <c r="D37" s="19" t="n">
        <v>5370</v>
      </c>
      <c r="E37" s="18" t="n">
        <v>454.10293983</v>
      </c>
      <c r="F37" s="20" t="n">
        <v>7.11131169</v>
      </c>
      <c r="G37" s="18" t="n">
        <v>475.29122116</v>
      </c>
      <c r="H37" s="20" t="n">
        <v>5.0604598</v>
      </c>
      <c r="I37" s="18" t="n">
        <v>512.59465375</v>
      </c>
      <c r="J37" s="20" t="n">
        <v>3.61570914</v>
      </c>
      <c r="K37" s="18" t="n">
        <v>516.43806479</v>
      </c>
      <c r="L37" s="20" t="n">
        <v>4.10789439</v>
      </c>
      <c r="M37" s="18" t="n">
        <v>390.41637664</v>
      </c>
      <c r="N37" s="20" t="n">
        <v>7.93034407</v>
      </c>
      <c r="O37" s="18" t="s">
        <v>481</v>
      </c>
      <c r="P37" s="20" t="s">
        <v>481</v>
      </c>
      <c r="Q37" s="18" t="s">
        <v>481</v>
      </c>
      <c r="R37" s="20" t="s">
        <v>481</v>
      </c>
      <c r="S37" s="18" t="s">
        <v>481</v>
      </c>
      <c r="T37" s="20" t="s">
        <v>481</v>
      </c>
      <c r="U37" s="18" t="n">
        <v>389.45812914</v>
      </c>
      <c r="V37" s="20" t="n">
        <v>8.35557232</v>
      </c>
    </row>
    <row r="38" spans="1:22">
      <c r="A38" s="15" t="s">
        <v>513</v>
      </c>
      <c r="B38" s="17" t="n">
        <v>5860</v>
      </c>
      <c r="C38" s="18">
        <f>(20.0/B38*100)</f>
        <v/>
      </c>
      <c r="D38" s="19" t="n">
        <v>5840</v>
      </c>
      <c r="E38" s="18" t="n">
        <v>445.0455586</v>
      </c>
      <c r="F38" s="20" t="n">
        <v>6.90233852</v>
      </c>
      <c r="G38" s="18" t="n">
        <v>461.29028634</v>
      </c>
      <c r="H38" s="20" t="n">
        <v>5.08754601</v>
      </c>
      <c r="I38" s="18" t="n">
        <v>504.91973513</v>
      </c>
      <c r="J38" s="20" t="n">
        <v>4.13228632</v>
      </c>
      <c r="K38" s="18" t="n">
        <v>537.81671546</v>
      </c>
      <c r="L38" s="20" t="n">
        <v>2.88457291</v>
      </c>
      <c r="M38" s="18" t="n">
        <v>464.66093895</v>
      </c>
      <c r="N38" s="20" t="n">
        <v>6.12978698</v>
      </c>
      <c r="O38" s="18" t="s">
        <v>481</v>
      </c>
      <c r="P38" s="20" t="s">
        <v>481</v>
      </c>
      <c r="Q38" s="18" t="s">
        <v>481</v>
      </c>
      <c r="R38" s="20" t="s">
        <v>481</v>
      </c>
      <c r="S38" s="18" t="s">
        <v>481</v>
      </c>
      <c r="T38" s="20" t="s">
        <v>481</v>
      </c>
      <c r="U38" s="18" t="n">
        <v>436.8597567</v>
      </c>
      <c r="V38" s="20" t="n">
        <v>7.89614819</v>
      </c>
    </row>
    <row r="39" spans="1:22">
      <c r="A39" s="15" t="s">
        <v>514</v>
      </c>
      <c r="B39" s="17" t="n">
        <v>5895</v>
      </c>
      <c r="C39" s="18">
        <f>(33.0/B39*100)</f>
        <v/>
      </c>
      <c r="D39" s="19" t="n">
        <v>5862</v>
      </c>
      <c r="E39" s="18" t="n">
        <v>399.83944937</v>
      </c>
      <c r="F39" s="20" t="n">
        <v>4.12674243</v>
      </c>
      <c r="G39" s="18" t="n">
        <v>414.40854779</v>
      </c>
      <c r="H39" s="20" t="n">
        <v>4.88640793</v>
      </c>
      <c r="I39" s="18" t="n">
        <v>433.63948025</v>
      </c>
      <c r="J39" s="20" t="n">
        <v>5.08395852</v>
      </c>
      <c r="K39" s="18" t="n">
        <v>454.7854622</v>
      </c>
      <c r="L39" s="20" t="n">
        <v>4.65963119</v>
      </c>
      <c r="M39" s="18" t="n">
        <v>385.47949857</v>
      </c>
      <c r="N39" s="20" t="n">
        <v>4.83386138</v>
      </c>
      <c r="O39" s="18" t="s">
        <v>481</v>
      </c>
      <c r="P39" s="20" t="s">
        <v>481</v>
      </c>
      <c r="Q39" s="18" t="s">
        <v>481</v>
      </c>
      <c r="R39" s="20" t="s">
        <v>481</v>
      </c>
      <c r="S39" s="18" t="s">
        <v>481</v>
      </c>
      <c r="T39" s="20" t="s">
        <v>481</v>
      </c>
      <c r="U39" s="18" t="n">
        <v>361.71995335</v>
      </c>
      <c r="V39" s="20" t="n">
        <v>8.017473239999999</v>
      </c>
    </row>
    <row r="40" spans="1:22">
      <c r="A40" s="15" t="s">
        <v>515</v>
      </c>
      <c r="B40" s="17" t="n">
        <v>14157</v>
      </c>
      <c r="C40" s="18">
        <f>(359.0/B40*100)</f>
        <v/>
      </c>
      <c r="D40" s="19" t="n">
        <v>13798</v>
      </c>
      <c r="E40" s="18" t="n">
        <v>438.22973793</v>
      </c>
      <c r="F40" s="20" t="n">
        <v>7.6234322</v>
      </c>
      <c r="G40" s="18" t="n">
        <v>482.06272133</v>
      </c>
      <c r="H40" s="20" t="n">
        <v>6.50325156</v>
      </c>
      <c r="I40" s="18" t="n">
        <v>535.96049552</v>
      </c>
      <c r="J40" s="20" t="n">
        <v>3.11677574</v>
      </c>
      <c r="K40" s="18" t="n">
        <v>516.71908487</v>
      </c>
      <c r="L40" s="20" t="n">
        <v>2.74578825</v>
      </c>
      <c r="M40" s="18" t="n">
        <v>416.91840949</v>
      </c>
      <c r="N40" s="20" t="n">
        <v>5.41821047</v>
      </c>
      <c r="O40" s="18" t="s">
        <v>481</v>
      </c>
      <c r="P40" s="20" t="s">
        <v>481</v>
      </c>
      <c r="Q40" s="18" t="s">
        <v>481</v>
      </c>
      <c r="R40" s="20" t="s">
        <v>481</v>
      </c>
      <c r="S40" s="18" t="s">
        <v>481</v>
      </c>
      <c r="T40" s="20" t="s">
        <v>481</v>
      </c>
      <c r="U40" s="18" t="n">
        <v>407.92990416</v>
      </c>
      <c r="V40" s="20" t="n">
        <v>9.763058409999999</v>
      </c>
    </row>
    <row r="41" spans="1:22">
      <c r="A41" s="15" t="s">
        <v>516</v>
      </c>
      <c r="B41" s="17" t="n">
        <v>5712</v>
      </c>
      <c r="C41" s="18">
        <f>(47.0/B41*100)</f>
        <v/>
      </c>
      <c r="D41" s="19" t="n">
        <v>5665</v>
      </c>
      <c r="E41" s="18" t="n">
        <v>455.98763389</v>
      </c>
      <c r="F41" s="20" t="n">
        <v>5.15445971</v>
      </c>
      <c r="G41" s="18" t="n">
        <v>470.43866605</v>
      </c>
      <c r="H41" s="20" t="n">
        <v>4.86796433</v>
      </c>
      <c r="I41" s="18" t="n">
        <v>508.02051269</v>
      </c>
      <c r="J41" s="20" t="n">
        <v>3.87237104</v>
      </c>
      <c r="K41" s="18" t="n">
        <v>520.6416365699999</v>
      </c>
      <c r="L41" s="20" t="n">
        <v>2.77564768</v>
      </c>
      <c r="M41" s="18" t="n">
        <v>459.44925532</v>
      </c>
      <c r="N41" s="20" t="n">
        <v>6.97383659</v>
      </c>
      <c r="O41" s="18" t="s">
        <v>481</v>
      </c>
      <c r="P41" s="20" t="s">
        <v>481</v>
      </c>
      <c r="Q41" s="18" t="n">
        <v>387.44235424</v>
      </c>
      <c r="R41" s="20" t="n">
        <v>14.52510266</v>
      </c>
      <c r="S41" s="18" t="s">
        <v>481</v>
      </c>
      <c r="T41" s="20" t="s">
        <v>481</v>
      </c>
      <c r="U41" s="18" t="n">
        <v>425.02954671</v>
      </c>
      <c r="V41" s="20" t="n">
        <v>13.85426904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362.24990578</v>
      </c>
      <c r="F45" s="20" t="n">
        <v>3.04609747</v>
      </c>
      <c r="G45" s="18" t="n">
        <v>371.69900419</v>
      </c>
      <c r="H45" s="20" t="n">
        <v>3.97330804</v>
      </c>
      <c r="I45" s="18" t="n">
        <v>379.7034201</v>
      </c>
      <c r="J45" s="20" t="n">
        <v>3.14847469</v>
      </c>
      <c r="K45" s="18" t="n">
        <v>388.02303704</v>
      </c>
      <c r="L45" s="20" t="n">
        <v>3.64204831</v>
      </c>
      <c r="M45" s="18" t="s">
        <v>481</v>
      </c>
      <c r="N45" s="20" t="s">
        <v>481</v>
      </c>
      <c r="O45" s="18" t="s">
        <v>481</v>
      </c>
      <c r="P45" s="20" t="s">
        <v>481</v>
      </c>
      <c r="Q45" s="18" t="n">
        <v>337.3995501</v>
      </c>
      <c r="R45" s="20" t="n">
        <v>39.79105143</v>
      </c>
      <c r="S45" s="18" t="n">
        <v>346.97713156</v>
      </c>
      <c r="T45" s="20" t="n">
        <v>14.74851085</v>
      </c>
      <c r="U45" s="18" t="n">
        <v>345.23869815</v>
      </c>
      <c r="V45" s="20" t="n">
        <v>5.14380285</v>
      </c>
    </row>
    <row r="46" spans="1:22">
      <c r="A46" s="15" t="s">
        <v>521</v>
      </c>
      <c r="B46" s="17" t="n">
        <v>23141</v>
      </c>
      <c r="C46" s="18">
        <f>(1857.0/B46*100)</f>
        <v/>
      </c>
      <c r="D46" s="19" t="n">
        <v>21284</v>
      </c>
      <c r="E46" s="18" t="n">
        <v>378.1195489</v>
      </c>
      <c r="F46" s="20" t="n">
        <v>4.16136957</v>
      </c>
      <c r="G46" s="18" t="n">
        <v>394.71234054</v>
      </c>
      <c r="H46" s="20" t="n">
        <v>3.91282137</v>
      </c>
      <c r="I46" s="18" t="n">
        <v>426.02433403</v>
      </c>
      <c r="J46" s="20" t="n">
        <v>2.81084587</v>
      </c>
      <c r="K46" s="18" t="n">
        <v>434.61950198</v>
      </c>
      <c r="L46" s="20" t="n">
        <v>3.08985299</v>
      </c>
      <c r="M46" s="18" t="n">
        <v>359.91868086</v>
      </c>
      <c r="N46" s="20" t="n">
        <v>2.81680407</v>
      </c>
      <c r="O46" s="18" t="s">
        <v>481</v>
      </c>
      <c r="P46" s="20" t="s">
        <v>481</v>
      </c>
      <c r="Q46" s="18" t="s">
        <v>481</v>
      </c>
      <c r="R46" s="20" t="s">
        <v>481</v>
      </c>
      <c r="S46" s="18" t="s">
        <v>481</v>
      </c>
      <c r="T46" s="20" t="s">
        <v>481</v>
      </c>
      <c r="U46" s="18" t="n">
        <v>367.80849205</v>
      </c>
      <c r="V46" s="20" t="n">
        <v>3.38786571</v>
      </c>
    </row>
    <row r="47" spans="1:22">
      <c r="A47" s="15" t="s">
        <v>522</v>
      </c>
      <c r="B47" s="17" t="n">
        <v>5928</v>
      </c>
      <c r="C47" s="18">
        <f>(223.0/B47*100)</f>
        <v/>
      </c>
      <c r="D47" s="19" t="n">
        <v>5705</v>
      </c>
      <c r="E47" s="18" t="n">
        <v>401.36516399</v>
      </c>
      <c r="F47" s="20" t="n">
        <v>5.65690553</v>
      </c>
      <c r="G47" s="18" t="n">
        <v>406.48883099</v>
      </c>
      <c r="H47" s="20" t="n">
        <v>5.43544434</v>
      </c>
      <c r="I47" s="18" t="n">
        <v>464.04082487</v>
      </c>
      <c r="J47" s="20" t="n">
        <v>4.51610703</v>
      </c>
      <c r="K47" s="18" t="n">
        <v>493.22068007</v>
      </c>
      <c r="L47" s="20" t="n">
        <v>4.29541256</v>
      </c>
      <c r="M47" s="18" t="n">
        <v>360.05308982</v>
      </c>
      <c r="N47" s="20" t="n">
        <v>5.38667889</v>
      </c>
      <c r="O47" s="18" t="s">
        <v>481</v>
      </c>
      <c r="P47" s="20" t="s">
        <v>481</v>
      </c>
      <c r="Q47" s="18" t="s">
        <v>481</v>
      </c>
      <c r="R47" s="20" t="s">
        <v>481</v>
      </c>
      <c r="S47" s="18" t="s">
        <v>481</v>
      </c>
      <c r="T47" s="20" t="s">
        <v>481</v>
      </c>
      <c r="U47" s="18" t="n">
        <v>375.46041213</v>
      </c>
      <c r="V47" s="20" t="n">
        <v>6.06796381</v>
      </c>
    </row>
    <row r="48" spans="1:22">
      <c r="A48" s="15" t="s">
        <v>523</v>
      </c>
      <c r="B48" s="17" t="n">
        <v>9841</v>
      </c>
      <c r="C48" s="18">
        <f>(7.0/B48*100)</f>
        <v/>
      </c>
      <c r="D48" s="19" t="n">
        <v>9834</v>
      </c>
      <c r="E48" s="18" t="n">
        <v>502.02964773</v>
      </c>
      <c r="F48" s="20" t="n">
        <v>6.73548186</v>
      </c>
      <c r="G48" s="18" t="n">
        <v>530.5009803</v>
      </c>
      <c r="H48" s="20" t="n">
        <v>10.36044797</v>
      </c>
      <c r="I48" s="18" t="n">
        <v>523.5382660400001</v>
      </c>
      <c r="J48" s="20" t="n">
        <v>5.96437716</v>
      </c>
      <c r="K48" s="18" t="n">
        <v>520.71121375</v>
      </c>
      <c r="L48" s="20" t="n">
        <v>4.65312156</v>
      </c>
      <c r="M48" s="18" t="n">
        <v>473.92730449</v>
      </c>
      <c r="N48" s="20" t="n">
        <v>6.76556062</v>
      </c>
      <c r="O48" s="18" t="s">
        <v>481</v>
      </c>
      <c r="P48" s="20" t="s">
        <v>481</v>
      </c>
      <c r="Q48" s="18" t="s">
        <v>481</v>
      </c>
      <c r="R48" s="20" t="s">
        <v>481</v>
      </c>
      <c r="S48" s="18" t="s">
        <v>481</v>
      </c>
      <c r="T48" s="20" t="s">
        <v>481</v>
      </c>
      <c r="U48" s="18" t="n">
        <v>422.11489295</v>
      </c>
      <c r="V48" s="20" t="n">
        <v>17.38603885</v>
      </c>
    </row>
    <row r="49" spans="1:22">
      <c r="A49" s="15" t="s">
        <v>524</v>
      </c>
      <c r="B49" s="17" t="n">
        <v>6349</v>
      </c>
      <c r="C49" s="18">
        <f>(56.0/B49*100)</f>
        <v/>
      </c>
      <c r="D49" s="19" t="n">
        <v>6293</v>
      </c>
      <c r="E49" s="18" t="n">
        <v>393.89687634</v>
      </c>
      <c r="F49" s="20" t="n">
        <v>5.44598128</v>
      </c>
      <c r="G49" s="18" t="n">
        <v>406.73739622</v>
      </c>
      <c r="H49" s="20" t="n">
        <v>4.73464304</v>
      </c>
      <c r="I49" s="18" t="n">
        <v>434.74059546</v>
      </c>
      <c r="J49" s="20" t="n">
        <v>3.81573456</v>
      </c>
      <c r="K49" s="18" t="n">
        <v>445.45698622</v>
      </c>
      <c r="L49" s="20" t="n">
        <v>2.93746917</v>
      </c>
      <c r="M49" s="18" t="s">
        <v>481</v>
      </c>
      <c r="N49" s="20" t="s">
        <v>481</v>
      </c>
      <c r="O49" s="18" t="s">
        <v>481</v>
      </c>
      <c r="P49" s="20" t="s">
        <v>481</v>
      </c>
      <c r="Q49" s="18" t="s">
        <v>481</v>
      </c>
      <c r="R49" s="20" t="s">
        <v>481</v>
      </c>
      <c r="S49" s="18" t="n">
        <v>413.78262017</v>
      </c>
      <c r="T49" s="20" t="n">
        <v>22.47280833</v>
      </c>
      <c r="U49" s="18" t="n">
        <v>376.70710347</v>
      </c>
      <c r="V49" s="20" t="n">
        <v>8.536655250000001</v>
      </c>
    </row>
    <row r="50" spans="1:22">
      <c r="A50" s="15" t="s">
        <v>525</v>
      </c>
      <c r="B50" s="17" t="n">
        <v>11795</v>
      </c>
      <c r="C50" s="18">
        <f>(260.0/B50*100)</f>
        <v/>
      </c>
      <c r="D50" s="19" t="n">
        <v>11535</v>
      </c>
      <c r="E50" s="18" t="n">
        <v>387.60374347</v>
      </c>
      <c r="F50" s="20" t="n">
        <v>4.23609052</v>
      </c>
      <c r="G50" s="18" t="n">
        <v>398.85424756</v>
      </c>
      <c r="H50" s="20" t="n">
        <v>4.79062299</v>
      </c>
      <c r="I50" s="18" t="n">
        <v>420.45605787</v>
      </c>
      <c r="J50" s="20" t="n">
        <v>2.80733212</v>
      </c>
      <c r="K50" s="18" t="n">
        <v>431.90956689</v>
      </c>
      <c r="L50" s="20" t="n">
        <v>2.50630239</v>
      </c>
      <c r="M50" s="18" t="n">
        <v>366.2364289</v>
      </c>
      <c r="N50" s="20" t="n">
        <v>5.08072233</v>
      </c>
      <c r="O50" s="18" t="s">
        <v>481</v>
      </c>
      <c r="P50" s="20" t="s">
        <v>481</v>
      </c>
      <c r="Q50" s="18" t="s">
        <v>481</v>
      </c>
      <c r="R50" s="20" t="s">
        <v>481</v>
      </c>
      <c r="S50" s="18" t="s">
        <v>481</v>
      </c>
      <c r="T50" s="20" t="s">
        <v>481</v>
      </c>
      <c r="U50" s="18" t="n">
        <v>352.08467311</v>
      </c>
      <c r="V50" s="20" t="n">
        <v>7.00373904</v>
      </c>
    </row>
    <row r="51" spans="1:22">
      <c r="A51" s="15" t="s">
        <v>526</v>
      </c>
      <c r="B51" s="17" t="n">
        <v>6866</v>
      </c>
      <c r="C51" s="18">
        <f>(114.0/B51*100)</f>
        <v/>
      </c>
      <c r="D51" s="19" t="n">
        <v>6752</v>
      </c>
      <c r="E51" s="18" t="n">
        <v>399.00934301</v>
      </c>
      <c r="F51" s="20" t="n">
        <v>3.42707669</v>
      </c>
      <c r="G51" s="18" t="n">
        <v>402.77132534</v>
      </c>
      <c r="H51" s="20" t="n">
        <v>3.30125963</v>
      </c>
      <c r="I51" s="18" t="n">
        <v>421.05221191</v>
      </c>
      <c r="J51" s="20" t="n">
        <v>2.62563391</v>
      </c>
      <c r="K51" s="18" t="n">
        <v>438.61797787</v>
      </c>
      <c r="L51" s="20" t="n">
        <v>2.71871183</v>
      </c>
      <c r="M51" s="18" t="n">
        <v>378.20734752</v>
      </c>
      <c r="N51" s="20" t="n">
        <v>5.77389018</v>
      </c>
      <c r="O51" s="18" t="s">
        <v>481</v>
      </c>
      <c r="P51" s="20" t="s">
        <v>481</v>
      </c>
      <c r="Q51" s="18" t="n">
        <v>410.85572185</v>
      </c>
      <c r="R51" s="20" t="n">
        <v>3.7997542</v>
      </c>
      <c r="S51" s="18" t="s">
        <v>481</v>
      </c>
      <c r="T51" s="20" t="s">
        <v>481</v>
      </c>
      <c r="U51" s="18" t="n">
        <v>380.3316713</v>
      </c>
      <c r="V51" s="20" t="n">
        <v>6.66572663</v>
      </c>
    </row>
    <row r="52" spans="1:22">
      <c r="A52" s="15" t="s">
        <v>527</v>
      </c>
      <c r="B52" s="17" t="n">
        <v>5809</v>
      </c>
      <c r="C52" s="18">
        <f>(88.0/B52*100)</f>
        <v/>
      </c>
      <c r="D52" s="19" t="n">
        <v>5721</v>
      </c>
      <c r="E52" s="18" t="n">
        <v>438.27136189</v>
      </c>
      <c r="F52" s="20" t="n">
        <v>5.67385313</v>
      </c>
      <c r="G52" s="18" t="n">
        <v>453.96578111</v>
      </c>
      <c r="H52" s="20" t="n">
        <v>4.89736745</v>
      </c>
      <c r="I52" s="18" t="n">
        <v>488.63747675</v>
      </c>
      <c r="J52" s="20" t="n">
        <v>3.45807419</v>
      </c>
      <c r="K52" s="18" t="n">
        <v>493.91789593</v>
      </c>
      <c r="L52" s="20" t="n">
        <v>2.79332439</v>
      </c>
      <c r="M52" s="18" t="n">
        <v>406.80210678</v>
      </c>
      <c r="N52" s="20" t="n">
        <v>4.41129799</v>
      </c>
      <c r="O52" s="18" t="s">
        <v>481</v>
      </c>
      <c r="P52" s="20" t="s">
        <v>481</v>
      </c>
      <c r="Q52" s="18" t="s">
        <v>481</v>
      </c>
      <c r="R52" s="20" t="s">
        <v>481</v>
      </c>
      <c r="S52" s="18" t="s">
        <v>481</v>
      </c>
      <c r="T52" s="20" t="s">
        <v>481</v>
      </c>
      <c r="U52" s="18" t="n">
        <v>412.75380134</v>
      </c>
      <c r="V52" s="20" t="n">
        <v>6.75273304</v>
      </c>
    </row>
    <row r="53" spans="1:22">
      <c r="A53" s="15" t="s">
        <v>528</v>
      </c>
      <c r="B53" s="17" t="n">
        <v>5571</v>
      </c>
      <c r="C53" s="18">
        <f>(95.0/B53*100)</f>
        <v/>
      </c>
      <c r="D53" s="19" t="n">
        <v>5476</v>
      </c>
      <c r="E53" s="18" t="n">
        <v>403.27583035</v>
      </c>
      <c r="F53" s="20" t="n">
        <v>4.03757929</v>
      </c>
      <c r="G53" s="18" t="n">
        <v>398.99662235</v>
      </c>
      <c r="H53" s="20" t="n">
        <v>3.45380409</v>
      </c>
      <c r="I53" s="18" t="n">
        <v>436.8993963</v>
      </c>
      <c r="J53" s="20" t="n">
        <v>2.91577765</v>
      </c>
      <c r="K53" s="18" t="n">
        <v>467.17661417</v>
      </c>
      <c r="L53" s="20" t="n">
        <v>1.92618776</v>
      </c>
      <c r="M53" s="18" t="n">
        <v>364.85181761</v>
      </c>
      <c r="N53" s="20" t="n">
        <v>4.50102235</v>
      </c>
      <c r="O53" s="18" t="s">
        <v>481</v>
      </c>
      <c r="P53" s="20" t="s">
        <v>481</v>
      </c>
      <c r="Q53" s="18" t="s">
        <v>481</v>
      </c>
      <c r="R53" s="20" t="s">
        <v>481</v>
      </c>
      <c r="S53" s="18" t="s">
        <v>481</v>
      </c>
      <c r="T53" s="20" t="s">
        <v>481</v>
      </c>
      <c r="U53" s="18" t="n">
        <v>362.60336922</v>
      </c>
      <c r="V53" s="20" t="n">
        <v>6.3655721</v>
      </c>
    </row>
    <row r="54" spans="1:22">
      <c r="A54" s="15" t="s">
        <v>529</v>
      </c>
      <c r="B54" s="17" t="n">
        <v>4740</v>
      </c>
      <c r="C54" s="18">
        <f>(276.0/B54*100)</f>
        <v/>
      </c>
      <c r="D54" s="19" t="n">
        <v>4464</v>
      </c>
      <c r="E54" s="18" t="n">
        <v>316.79582489</v>
      </c>
      <c r="F54" s="20" t="n">
        <v>3.02502313</v>
      </c>
      <c r="G54" s="18" t="n">
        <v>328.35906927</v>
      </c>
      <c r="H54" s="20" t="n">
        <v>4.08092991</v>
      </c>
      <c r="I54" s="18" t="n">
        <v>351.49368125</v>
      </c>
      <c r="J54" s="20" t="n">
        <v>3.44394262</v>
      </c>
      <c r="K54" s="18" t="n">
        <v>367.53871914</v>
      </c>
      <c r="L54" s="20" t="n">
        <v>4.69503414</v>
      </c>
      <c r="M54" s="18" t="n">
        <v>278.77265964</v>
      </c>
      <c r="N54" s="20" t="n">
        <v>5.07122961</v>
      </c>
      <c r="O54" s="18" t="s">
        <v>481</v>
      </c>
      <c r="P54" s="20" t="s">
        <v>481</v>
      </c>
      <c r="Q54" s="18" t="s">
        <v>481</v>
      </c>
      <c r="R54" s="20" t="s">
        <v>481</v>
      </c>
      <c r="S54" s="18" t="s">
        <v>481</v>
      </c>
      <c r="T54" s="20" t="s">
        <v>481</v>
      </c>
      <c r="U54" s="18" t="n">
        <v>275.54611528</v>
      </c>
      <c r="V54" s="20" t="n">
        <v>4.55032952</v>
      </c>
    </row>
    <row r="55" spans="1:22">
      <c r="A55" s="15" t="s">
        <v>530</v>
      </c>
      <c r="B55" s="17" t="n">
        <v>5316</v>
      </c>
      <c r="C55" s="18">
        <f>(22.0/B55*100)</f>
        <v/>
      </c>
      <c r="D55" s="19" t="n">
        <v>5294</v>
      </c>
      <c r="E55" s="18" t="n">
        <v>376.19044208</v>
      </c>
      <c r="F55" s="20" t="n">
        <v>4.05646557</v>
      </c>
      <c r="G55" s="18" t="n">
        <v>406.00771156</v>
      </c>
      <c r="H55" s="20" t="n">
        <v>4.13969604</v>
      </c>
      <c r="I55" s="18" t="n">
        <v>415.45043888</v>
      </c>
      <c r="J55" s="20" t="n">
        <v>2.76520074</v>
      </c>
      <c r="K55" s="18" t="n">
        <v>438.36114397</v>
      </c>
      <c r="L55" s="20" t="n">
        <v>3.08415159</v>
      </c>
      <c r="M55" s="18" t="s">
        <v>481</v>
      </c>
      <c r="N55" s="20" t="s">
        <v>481</v>
      </c>
      <c r="O55" s="18" t="s">
        <v>481</v>
      </c>
      <c r="P55" s="20" t="s">
        <v>481</v>
      </c>
      <c r="Q55" s="18" t="s">
        <v>481</v>
      </c>
      <c r="R55" s="20" t="s">
        <v>481</v>
      </c>
      <c r="S55" s="18" t="n">
        <v>363.20809494</v>
      </c>
      <c r="T55" s="20" t="n">
        <v>19.06060969</v>
      </c>
      <c r="U55" s="18" t="n">
        <v>319.27557837</v>
      </c>
      <c r="V55" s="20" t="n">
        <v>7.47218634</v>
      </c>
    </row>
    <row r="56" spans="1:22">
      <c r="A56" s="15" t="s">
        <v>531</v>
      </c>
      <c r="B56" s="17" t="n">
        <v>5359</v>
      </c>
      <c r="C56" s="18">
        <f>(77.0/B56*100)</f>
        <v/>
      </c>
      <c r="D56" s="19" t="n">
        <v>5282</v>
      </c>
      <c r="E56" s="18" t="n">
        <v>503.92495292</v>
      </c>
      <c r="F56" s="20" t="n">
        <v>6.26522445</v>
      </c>
      <c r="G56" s="18" t="n">
        <v>512.60693366</v>
      </c>
      <c r="H56" s="20" t="n">
        <v>5.90804911</v>
      </c>
      <c r="I56" s="18" t="n">
        <v>533.0770965</v>
      </c>
      <c r="J56" s="20" t="n">
        <v>3.5462297</v>
      </c>
      <c r="K56" s="18" t="n">
        <v>545.30580322</v>
      </c>
      <c r="L56" s="20" t="n">
        <v>3.65702149</v>
      </c>
      <c r="M56" s="18" t="n">
        <v>497.58677807</v>
      </c>
      <c r="N56" s="20" t="n">
        <v>2.76536198</v>
      </c>
      <c r="O56" s="18" t="s">
        <v>481</v>
      </c>
      <c r="P56" s="20" t="s">
        <v>481</v>
      </c>
      <c r="Q56" s="18" t="s">
        <v>481</v>
      </c>
      <c r="R56" s="20" t="s">
        <v>481</v>
      </c>
      <c r="S56" s="18" t="s">
        <v>481</v>
      </c>
      <c r="T56" s="20" t="s">
        <v>481</v>
      </c>
      <c r="U56" s="18" t="n">
        <v>500.79710986</v>
      </c>
      <c r="V56" s="20" t="n">
        <v>12.59166219</v>
      </c>
    </row>
    <row r="57" spans="1:22">
      <c r="A57" s="15" t="s">
        <v>532</v>
      </c>
      <c r="B57" s="17" t="n">
        <v>6513</v>
      </c>
      <c r="C57" s="18">
        <f>(0.0/B57*100)</f>
        <v/>
      </c>
      <c r="D57" s="19" t="n">
        <v>6513</v>
      </c>
      <c r="E57" s="18" t="n">
        <v>381.6214105</v>
      </c>
      <c r="F57" s="20" t="n">
        <v>4.73414449</v>
      </c>
      <c r="G57" s="18" t="n">
        <v>393.6455566</v>
      </c>
      <c r="H57" s="20" t="n">
        <v>3.91127329</v>
      </c>
      <c r="I57" s="18" t="n">
        <v>408.13960606</v>
      </c>
      <c r="J57" s="20" t="n">
        <v>2.61853351</v>
      </c>
      <c r="K57" s="18" t="n">
        <v>410.80403574</v>
      </c>
      <c r="L57" s="20" t="n">
        <v>3.3073884</v>
      </c>
      <c r="M57" s="18" t="s">
        <v>481</v>
      </c>
      <c r="N57" s="20" t="s">
        <v>481</v>
      </c>
      <c r="O57" s="18" t="s">
        <v>481</v>
      </c>
      <c r="P57" s="20" t="s">
        <v>481</v>
      </c>
      <c r="Q57" s="18" t="s">
        <v>481</v>
      </c>
      <c r="R57" s="20" t="s">
        <v>481</v>
      </c>
      <c r="S57" s="18" t="n">
        <v>362.27622418</v>
      </c>
      <c r="T57" s="20" t="n">
        <v>16.93152327</v>
      </c>
      <c r="U57" s="18" t="n">
        <v>371.25661998</v>
      </c>
      <c r="V57" s="20" t="n">
        <v>8.63268064</v>
      </c>
    </row>
    <row r="58" spans="1:22">
      <c r="A58" s="15" t="s">
        <v>533</v>
      </c>
      <c r="B58" s="17" t="n">
        <v>7267</v>
      </c>
      <c r="C58" s="18">
        <f>(10.0/B58*100)</f>
        <v/>
      </c>
      <c r="D58" s="19" t="n">
        <v>7257</v>
      </c>
      <c r="E58" s="18" t="n">
        <v>394.90850153</v>
      </c>
      <c r="F58" s="20" t="n">
        <v>3.55687547</v>
      </c>
      <c r="G58" s="18" t="n">
        <v>403.17027653</v>
      </c>
      <c r="H58" s="20" t="n">
        <v>3.52476523</v>
      </c>
      <c r="I58" s="18" t="n">
        <v>423.68281177</v>
      </c>
      <c r="J58" s="20" t="n">
        <v>3.30335705</v>
      </c>
      <c r="K58" s="18" t="n">
        <v>426.28424125</v>
      </c>
      <c r="L58" s="20" t="n">
        <v>3.53391111</v>
      </c>
      <c r="M58" s="18" t="s">
        <v>481</v>
      </c>
      <c r="N58" s="20" t="s">
        <v>481</v>
      </c>
      <c r="O58" s="18" t="s">
        <v>481</v>
      </c>
      <c r="P58" s="20" t="s">
        <v>481</v>
      </c>
      <c r="Q58" s="18" t="s">
        <v>481</v>
      </c>
      <c r="R58" s="20" t="s">
        <v>481</v>
      </c>
      <c r="S58" s="18" t="n">
        <v>319.88052048</v>
      </c>
      <c r="T58" s="20" t="n">
        <v>16.79896447</v>
      </c>
      <c r="U58" s="18" t="n">
        <v>319.76400126</v>
      </c>
      <c r="V58" s="20" t="n">
        <v>11.930891</v>
      </c>
    </row>
    <row r="59" spans="1:22">
      <c r="A59" s="15" t="s">
        <v>534</v>
      </c>
      <c r="B59" s="17" t="n">
        <v>4826</v>
      </c>
      <c r="C59" s="18">
        <f>(26.0/B59*100)</f>
        <v/>
      </c>
      <c r="D59" s="19" t="n">
        <v>4800</v>
      </c>
      <c r="E59" s="18" t="n">
        <v>345.51328527</v>
      </c>
      <c r="F59" s="20" t="n">
        <v>4.26102707</v>
      </c>
      <c r="G59" s="18" t="n">
        <v>365.39830049</v>
      </c>
      <c r="H59" s="20" t="n">
        <v>4.31650805</v>
      </c>
      <c r="I59" s="18" t="n">
        <v>377.75284228</v>
      </c>
      <c r="J59" s="20" t="n">
        <v>2.08512619</v>
      </c>
      <c r="K59" s="18" t="n">
        <v>394.93129425</v>
      </c>
      <c r="L59" s="20" t="n">
        <v>2.13463482</v>
      </c>
      <c r="M59" s="18" t="s">
        <v>481</v>
      </c>
      <c r="N59" s="20" t="s">
        <v>481</v>
      </c>
      <c r="O59" s="18" t="s">
        <v>481</v>
      </c>
      <c r="P59" s="20" t="s">
        <v>481</v>
      </c>
      <c r="Q59" s="18" t="s">
        <v>481</v>
      </c>
      <c r="R59" s="20" t="s">
        <v>481</v>
      </c>
      <c r="S59" s="18" t="n">
        <v>332.83917005</v>
      </c>
      <c r="T59" s="20" t="n">
        <v>16.91211853</v>
      </c>
      <c r="U59" s="18" t="n">
        <v>322.20619094</v>
      </c>
      <c r="V59" s="20" t="n">
        <v>6.50003678</v>
      </c>
    </row>
    <row r="60" spans="1:22">
      <c r="A60" s="15" t="s">
        <v>535</v>
      </c>
      <c r="B60" s="17" t="n">
        <v>4546</v>
      </c>
      <c r="C60" s="18">
        <f>(15.0/B60*100)</f>
        <v/>
      </c>
      <c r="D60" s="19" t="n">
        <v>4531</v>
      </c>
      <c r="E60" s="18" t="n">
        <v>363.42132331</v>
      </c>
      <c r="F60" s="20" t="n">
        <v>4.36779459</v>
      </c>
      <c r="G60" s="18" t="n">
        <v>376.61886854</v>
      </c>
      <c r="H60" s="20" t="n">
        <v>5.152846</v>
      </c>
      <c r="I60" s="18" t="n">
        <v>392.39484883</v>
      </c>
      <c r="J60" s="20" t="n">
        <v>3.96624386</v>
      </c>
      <c r="K60" s="18" t="n">
        <v>418.16462135</v>
      </c>
      <c r="L60" s="20" t="n">
        <v>5.81998729</v>
      </c>
      <c r="M60" s="18" t="s">
        <v>481</v>
      </c>
      <c r="N60" s="20" t="s">
        <v>481</v>
      </c>
      <c r="O60" s="18" t="s">
        <v>481</v>
      </c>
      <c r="P60" s="20" t="s">
        <v>481</v>
      </c>
      <c r="Q60" s="18" t="s">
        <v>481</v>
      </c>
      <c r="R60" s="20" t="s">
        <v>481</v>
      </c>
      <c r="S60" s="18" t="n">
        <v>313.4219879</v>
      </c>
      <c r="T60" s="20" t="n">
        <v>20.86711035</v>
      </c>
      <c r="U60" s="18" t="n">
        <v>340.38701545</v>
      </c>
      <c r="V60" s="20" t="n">
        <v>8.737210989999999</v>
      </c>
    </row>
    <row r="61" spans="1:22">
      <c r="A61" s="15" t="s">
        <v>536</v>
      </c>
      <c r="B61" s="17" t="n">
        <v>6525</v>
      </c>
      <c r="C61" s="18">
        <f>(150.0/B61*100)</f>
        <v/>
      </c>
      <c r="D61" s="19" t="n">
        <v>6375</v>
      </c>
      <c r="E61" s="18" t="n">
        <v>428.77037023</v>
      </c>
      <c r="F61" s="20" t="n">
        <v>5.46844776</v>
      </c>
      <c r="G61" s="18" t="n">
        <v>436.20249048</v>
      </c>
      <c r="H61" s="20" t="n">
        <v>4.77485544</v>
      </c>
      <c r="I61" s="18" t="n">
        <v>469.71861788</v>
      </c>
      <c r="J61" s="20" t="n">
        <v>3.46375791</v>
      </c>
      <c r="K61" s="18" t="n">
        <v>497.98508931</v>
      </c>
      <c r="L61" s="20" t="n">
        <v>2.67754758</v>
      </c>
      <c r="M61" s="18" t="n">
        <v>399.48570032</v>
      </c>
      <c r="N61" s="20" t="n">
        <v>8.489439689999999</v>
      </c>
      <c r="O61" s="18" t="s">
        <v>481</v>
      </c>
      <c r="P61" s="20" t="s">
        <v>481</v>
      </c>
      <c r="Q61" s="18" t="s">
        <v>481</v>
      </c>
      <c r="R61" s="20" t="s">
        <v>481</v>
      </c>
      <c r="S61" s="18" t="s">
        <v>481</v>
      </c>
      <c r="T61" s="20" t="s">
        <v>481</v>
      </c>
      <c r="U61" s="18" t="n">
        <v>393.62381088</v>
      </c>
      <c r="V61" s="20" t="n">
        <v>6.90995089</v>
      </c>
    </row>
    <row r="62" spans="1:22">
      <c r="A62" s="15" t="s">
        <v>537</v>
      </c>
      <c r="B62" s="17" t="n">
        <v>4476</v>
      </c>
      <c r="C62" s="18">
        <f>(3.0/B62*100)</f>
        <v/>
      </c>
      <c r="D62" s="19" t="n">
        <v>4473</v>
      </c>
      <c r="E62" s="18" t="n">
        <v>502.32628958</v>
      </c>
      <c r="F62" s="20" t="n">
        <v>10.10726915</v>
      </c>
      <c r="G62" s="18" t="n">
        <v>507.38974702</v>
      </c>
      <c r="H62" s="20" t="n">
        <v>4.95814943</v>
      </c>
      <c r="I62" s="18" t="n">
        <v>525.52789689</v>
      </c>
      <c r="J62" s="20" t="n">
        <v>1.97292567</v>
      </c>
      <c r="K62" s="18" t="n">
        <v>541.04760178</v>
      </c>
      <c r="L62" s="20" t="n">
        <v>1.90457378</v>
      </c>
      <c r="M62" s="18" t="n">
        <v>503.48911723</v>
      </c>
      <c r="N62" s="20" t="n">
        <v>3.96725872</v>
      </c>
      <c r="O62" s="18" t="s">
        <v>481</v>
      </c>
      <c r="P62" s="20" t="s">
        <v>481</v>
      </c>
      <c r="Q62" s="18" t="s">
        <v>481</v>
      </c>
      <c r="R62" s="20" t="s">
        <v>481</v>
      </c>
      <c r="S62" s="18" t="s">
        <v>481</v>
      </c>
      <c r="T62" s="20" t="s">
        <v>481</v>
      </c>
      <c r="U62" s="18" t="n">
        <v>480.53931425</v>
      </c>
      <c r="V62" s="20" t="n">
        <v>15.86457971</v>
      </c>
    </row>
    <row r="63" spans="1:22">
      <c r="A63" s="15" t="s">
        <v>538</v>
      </c>
      <c r="B63" s="17" t="n">
        <v>5324</v>
      </c>
      <c r="C63" s="18">
        <f>(13.0/B63*100)</f>
        <v/>
      </c>
      <c r="D63" s="19" t="n">
        <v>5311</v>
      </c>
      <c r="E63" s="18" t="n">
        <v>365.49623077</v>
      </c>
      <c r="F63" s="20" t="n">
        <v>3.74272307</v>
      </c>
      <c r="G63" s="18" t="n">
        <v>382.12397852</v>
      </c>
      <c r="H63" s="20" t="n">
        <v>3.77626438</v>
      </c>
      <c r="I63" s="18" t="n">
        <v>385.11852647</v>
      </c>
      <c r="J63" s="20" t="n">
        <v>2.50916017</v>
      </c>
      <c r="K63" s="18" t="n">
        <v>401.17385599</v>
      </c>
      <c r="L63" s="20" t="n">
        <v>2.66422106</v>
      </c>
      <c r="M63" s="18" t="s">
        <v>481</v>
      </c>
      <c r="N63" s="20" t="s">
        <v>481</v>
      </c>
      <c r="O63" s="18" t="s">
        <v>481</v>
      </c>
      <c r="P63" s="20" t="s">
        <v>481</v>
      </c>
      <c r="Q63" s="18" t="n">
        <v>358.4061888</v>
      </c>
      <c r="R63" s="20" t="n">
        <v>45.94314781</v>
      </c>
      <c r="S63" s="18" t="n">
        <v>320.10167027</v>
      </c>
      <c r="T63" s="20" t="n">
        <v>21.2196425</v>
      </c>
      <c r="U63" s="18" t="n">
        <v>342.04660763</v>
      </c>
      <c r="V63" s="20" t="n">
        <v>4.12092105</v>
      </c>
    </row>
    <row r="64" spans="1:22">
      <c r="A64" s="15" t="s">
        <v>539</v>
      </c>
      <c r="B64" s="17" t="n">
        <v>3634</v>
      </c>
      <c r="C64" s="18">
        <f>(3.0/B64*100)</f>
        <v/>
      </c>
      <c r="D64" s="19" t="n">
        <v>3631</v>
      </c>
      <c r="E64" s="18" t="n">
        <v>399.64709948</v>
      </c>
      <c r="F64" s="20" t="n">
        <v>9.118419250000001</v>
      </c>
      <c r="G64" s="18" t="n">
        <v>413.0897572</v>
      </c>
      <c r="H64" s="20" t="n">
        <v>6.06467494</v>
      </c>
      <c r="I64" s="18" t="n">
        <v>486.12976877</v>
      </c>
      <c r="J64" s="20" t="n">
        <v>3.86719697</v>
      </c>
      <c r="K64" s="18" t="n">
        <v>478.94429413</v>
      </c>
      <c r="L64" s="20" t="n">
        <v>2.78484771</v>
      </c>
      <c r="M64" s="18" t="s">
        <v>481</v>
      </c>
      <c r="N64" s="20" t="s">
        <v>481</v>
      </c>
      <c r="O64" s="18" t="s">
        <v>481</v>
      </c>
      <c r="P64" s="20" t="s">
        <v>481</v>
      </c>
      <c r="Q64" s="18" t="s">
        <v>481</v>
      </c>
      <c r="R64" s="20" t="s">
        <v>481</v>
      </c>
      <c r="S64" s="18" t="n">
        <v>282.7619</v>
      </c>
      <c r="T64" s="20" t="n">
        <v>26.01714571</v>
      </c>
      <c r="U64" s="18" t="n">
        <v>323.7853391</v>
      </c>
      <c r="V64" s="20" t="n">
        <v>11.13688116</v>
      </c>
    </row>
    <row r="65" spans="1:22">
      <c r="A65" s="15" t="s">
        <v>540</v>
      </c>
      <c r="B65" s="17" t="n">
        <v>5325</v>
      </c>
      <c r="C65" s="18">
        <f>(14.0/B65*100)</f>
        <v/>
      </c>
      <c r="D65" s="19" t="n">
        <v>5311</v>
      </c>
      <c r="E65" s="18" t="n">
        <v>402.39099322</v>
      </c>
      <c r="F65" s="20" t="n">
        <v>4.34537161</v>
      </c>
      <c r="G65" s="18" t="n">
        <v>432.73852135</v>
      </c>
      <c r="H65" s="20" t="n">
        <v>3.92275513</v>
      </c>
      <c r="I65" s="18" t="n">
        <v>429.18478883</v>
      </c>
      <c r="J65" s="20" t="n">
        <v>2.49981036</v>
      </c>
      <c r="K65" s="18" t="n">
        <v>442.45022424</v>
      </c>
      <c r="L65" s="20" t="n">
        <v>2.88566982</v>
      </c>
      <c r="M65" s="18" t="s">
        <v>481</v>
      </c>
      <c r="N65" s="20" t="s">
        <v>481</v>
      </c>
      <c r="O65" s="18" t="s">
        <v>481</v>
      </c>
      <c r="P65" s="20" t="s">
        <v>481</v>
      </c>
      <c r="Q65" s="18" t="n">
        <v>345.59506649</v>
      </c>
      <c r="R65" s="20" t="n">
        <v>17.09217541</v>
      </c>
      <c r="S65" s="18" t="s">
        <v>481</v>
      </c>
      <c r="T65" s="20" t="s">
        <v>481</v>
      </c>
      <c r="U65" s="18" t="n">
        <v>335.25416408</v>
      </c>
      <c r="V65" s="20" t="n">
        <v>9.03384499</v>
      </c>
    </row>
    <row r="66" spans="1:22">
      <c r="A66" s="15" t="s">
        <v>541</v>
      </c>
      <c r="B66" s="17" t="n">
        <v>5665</v>
      </c>
      <c r="C66" s="18">
        <f>(82.0/B66*100)</f>
        <v/>
      </c>
      <c r="D66" s="19" t="n">
        <v>5583</v>
      </c>
      <c r="E66" s="18" t="n">
        <v>392.11831639</v>
      </c>
      <c r="F66" s="20" t="n">
        <v>3.33720945</v>
      </c>
      <c r="G66" s="18" t="n">
        <v>394.31388786</v>
      </c>
      <c r="H66" s="20" t="n">
        <v>3.16663929</v>
      </c>
      <c r="I66" s="18" t="n">
        <v>416.2777204</v>
      </c>
      <c r="J66" s="20" t="n">
        <v>2.68961004</v>
      </c>
      <c r="K66" s="18" t="n">
        <v>444.66131735</v>
      </c>
      <c r="L66" s="20" t="n">
        <v>1.93015119</v>
      </c>
      <c r="M66" s="18" t="n">
        <v>362.59924263</v>
      </c>
      <c r="N66" s="20" t="n">
        <v>3.29995091</v>
      </c>
      <c r="O66" s="18" t="s">
        <v>481</v>
      </c>
      <c r="P66" s="20" t="s">
        <v>481</v>
      </c>
      <c r="Q66" s="18" t="s">
        <v>481</v>
      </c>
      <c r="R66" s="20" t="s">
        <v>481</v>
      </c>
      <c r="S66" s="18" t="s">
        <v>481</v>
      </c>
      <c r="T66" s="20" t="s">
        <v>481</v>
      </c>
      <c r="U66" s="18" t="n">
        <v>357.99576667</v>
      </c>
      <c r="V66" s="20" t="n">
        <v>3.54764977</v>
      </c>
    </row>
    <row r="67" spans="1:22">
      <c r="A67" s="15" t="s">
        <v>542</v>
      </c>
      <c r="B67" s="17" t="n">
        <v>6971</v>
      </c>
      <c r="C67" s="18">
        <f>(480.0/B67*100)</f>
        <v/>
      </c>
      <c r="D67" s="19" t="n">
        <v>6491</v>
      </c>
      <c r="E67" s="18" t="n">
        <v>383.16998091</v>
      </c>
      <c r="F67" s="20" t="n">
        <v>3.49124924</v>
      </c>
      <c r="G67" s="18" t="n">
        <v>396.14773463</v>
      </c>
      <c r="H67" s="20" t="n">
        <v>3.13650304</v>
      </c>
      <c r="I67" s="18" t="n">
        <v>405.49117502</v>
      </c>
      <c r="J67" s="20" t="n">
        <v>2.88408654</v>
      </c>
      <c r="K67" s="18" t="n">
        <v>431.06686899</v>
      </c>
      <c r="L67" s="20" t="n">
        <v>3.39825109</v>
      </c>
      <c r="M67" s="18" t="n">
        <v>372.66261743</v>
      </c>
      <c r="N67" s="20" t="n">
        <v>5.67221433</v>
      </c>
      <c r="O67" s="18" t="s">
        <v>481</v>
      </c>
      <c r="P67" s="20" t="s">
        <v>481</v>
      </c>
      <c r="Q67" s="18" t="s">
        <v>481</v>
      </c>
      <c r="R67" s="20" t="s">
        <v>481</v>
      </c>
      <c r="S67" s="18" t="s">
        <v>481</v>
      </c>
      <c r="T67" s="20" t="s">
        <v>481</v>
      </c>
      <c r="U67" s="18" t="n">
        <v>350.41361324</v>
      </c>
      <c r="V67" s="20" t="n">
        <v>7.41604695</v>
      </c>
    </row>
    <row r="68" spans="1:22">
      <c r="A68" s="15" t="s">
        <v>543</v>
      </c>
      <c r="B68" s="17" t="n">
        <v>12083</v>
      </c>
      <c r="C68" s="18">
        <f>(30.0/B68*100)</f>
        <v/>
      </c>
      <c r="D68" s="19" t="n">
        <v>12053</v>
      </c>
      <c r="E68" s="18" t="n">
        <v>388.19734084</v>
      </c>
      <c r="F68" s="20" t="n">
        <v>2.23456799</v>
      </c>
      <c r="G68" s="18" t="n">
        <v>398.18365374</v>
      </c>
      <c r="H68" s="20" t="n">
        <v>2.64786003</v>
      </c>
      <c r="I68" s="18" t="n">
        <v>439.96457171</v>
      </c>
      <c r="J68" s="20" t="n">
        <v>1.75978138</v>
      </c>
      <c r="K68" s="18" t="n">
        <v>463.75810344</v>
      </c>
      <c r="L68" s="20" t="n">
        <v>1.76508561</v>
      </c>
      <c r="M68" s="18" t="n">
        <v>360.06770608</v>
      </c>
      <c r="N68" s="20" t="n">
        <v>2.26611851</v>
      </c>
      <c r="O68" s="18" t="s">
        <v>481</v>
      </c>
      <c r="P68" s="20" t="s">
        <v>481</v>
      </c>
      <c r="Q68" s="18" t="s">
        <v>481</v>
      </c>
      <c r="R68" s="20" t="s">
        <v>481</v>
      </c>
      <c r="S68" s="18" t="s">
        <v>481</v>
      </c>
      <c r="T68" s="20" t="s">
        <v>481</v>
      </c>
      <c r="U68" s="18" t="n">
        <v>360.70090808</v>
      </c>
      <c r="V68" s="20" t="n">
        <v>3.20287973</v>
      </c>
    </row>
    <row r="69" spans="1:22">
      <c r="A69" s="15" t="s">
        <v>544</v>
      </c>
      <c r="B69" s="17" t="n">
        <v>4876</v>
      </c>
      <c r="C69" s="18">
        <f>(0.0/B69*100)</f>
        <v/>
      </c>
      <c r="D69" s="19" t="n">
        <v>4876</v>
      </c>
      <c r="E69" s="18" t="n">
        <v>407.11010965</v>
      </c>
      <c r="F69" s="20" t="n">
        <v>4.89080379</v>
      </c>
      <c r="G69" s="18" t="n">
        <v>431.14423731</v>
      </c>
      <c r="H69" s="20" t="n">
        <v>5.76711307</v>
      </c>
      <c r="I69" s="18" t="n">
        <v>433.56427761</v>
      </c>
      <c r="J69" s="20" t="n">
        <v>3.59681517</v>
      </c>
      <c r="K69" s="18" t="n">
        <v>445.59346556</v>
      </c>
      <c r="L69" s="20" t="n">
        <v>3.56190662</v>
      </c>
      <c r="M69" s="18" t="s">
        <v>481</v>
      </c>
      <c r="N69" s="20" t="s">
        <v>481</v>
      </c>
      <c r="O69" s="18" t="s">
        <v>481</v>
      </c>
      <c r="P69" s="20" t="s">
        <v>481</v>
      </c>
      <c r="Q69" s="18" t="s">
        <v>481</v>
      </c>
      <c r="R69" s="20" t="s">
        <v>481</v>
      </c>
      <c r="S69" s="18" t="s">
        <v>481</v>
      </c>
      <c r="T69" s="20" t="s">
        <v>481</v>
      </c>
      <c r="U69" s="18" t="n">
        <v>359.82239437</v>
      </c>
      <c r="V69" s="20" t="n">
        <v>16.24617602</v>
      </c>
    </row>
    <row r="70" spans="1:22">
      <c r="A70" s="15" t="s">
        <v>545</v>
      </c>
      <c r="B70" s="17" t="n">
        <v>6036</v>
      </c>
      <c r="C70" s="18">
        <f>(223.0/B70*100)</f>
        <v/>
      </c>
      <c r="D70" s="19" t="n">
        <v>5813</v>
      </c>
      <c r="E70" s="18" t="n">
        <v>461.74870497</v>
      </c>
      <c r="F70" s="20" t="n">
        <v>5.3938428</v>
      </c>
      <c r="G70" s="18" t="n">
        <v>476.67047293</v>
      </c>
      <c r="H70" s="20" t="n">
        <v>4.24574321</v>
      </c>
      <c r="I70" s="18" t="n">
        <v>497.96375493</v>
      </c>
      <c r="J70" s="20" t="n">
        <v>3.57024635</v>
      </c>
      <c r="K70" s="18" t="n">
        <v>510.09318577</v>
      </c>
      <c r="L70" s="20" t="n">
        <v>3.20394309</v>
      </c>
      <c r="M70" s="18" t="n">
        <v>430.55617704</v>
      </c>
      <c r="N70" s="20" t="n">
        <v>6.18638504</v>
      </c>
      <c r="O70" s="18" t="s">
        <v>481</v>
      </c>
      <c r="P70" s="20" t="s">
        <v>481</v>
      </c>
      <c r="Q70" s="18" t="s">
        <v>481</v>
      </c>
      <c r="R70" s="20" t="s">
        <v>481</v>
      </c>
      <c r="S70" s="18" t="s">
        <v>481</v>
      </c>
      <c r="T70" s="20" t="s">
        <v>481</v>
      </c>
      <c r="U70" s="18" t="n">
        <v>421.21033613</v>
      </c>
      <c r="V70" s="20" t="n">
        <v>7.02589326</v>
      </c>
    </row>
    <row r="71" spans="1:22">
      <c r="A71" s="15" t="s">
        <v>546</v>
      </c>
      <c r="B71" s="17" t="n">
        <v>6115</v>
      </c>
      <c r="C71" s="18">
        <f>(23.0/B71*100)</f>
        <v/>
      </c>
      <c r="D71" s="19" t="n">
        <v>6092</v>
      </c>
      <c r="E71" s="18" t="n">
        <v>529.78084638</v>
      </c>
      <c r="F71" s="20" t="n">
        <v>7.3793977</v>
      </c>
      <c r="G71" s="18" t="n">
        <v>545.85320265</v>
      </c>
      <c r="H71" s="20" t="n">
        <v>4.9473626</v>
      </c>
      <c r="I71" s="18" t="n">
        <v>582.25489473</v>
      </c>
      <c r="J71" s="20" t="n">
        <v>2.46540314</v>
      </c>
      <c r="K71" s="18" t="n">
        <v>556.22755847</v>
      </c>
      <c r="L71" s="20" t="n">
        <v>1.55639725</v>
      </c>
      <c r="M71" s="18" t="n">
        <v>447.86971773</v>
      </c>
      <c r="N71" s="20" t="n">
        <v>5.77573086</v>
      </c>
      <c r="O71" s="18" t="s">
        <v>481</v>
      </c>
      <c r="P71" s="20" t="s">
        <v>481</v>
      </c>
      <c r="Q71" s="18" t="s">
        <v>481</v>
      </c>
      <c r="R71" s="20" t="s">
        <v>481</v>
      </c>
      <c r="S71" s="18" t="s">
        <v>481</v>
      </c>
      <c r="T71" s="20" t="s">
        <v>481</v>
      </c>
      <c r="U71" s="18" t="n">
        <v>513.36877721</v>
      </c>
      <c r="V71" s="20" t="n">
        <v>26.01091082</v>
      </c>
    </row>
    <row r="72" spans="1:22">
      <c r="A72" s="15" t="s">
        <v>547</v>
      </c>
      <c r="B72" s="17" t="n">
        <v>7708</v>
      </c>
      <c r="C72" s="18">
        <f>(5.0/B72*100)</f>
        <v/>
      </c>
      <c r="D72" s="19" t="n">
        <v>7703</v>
      </c>
      <c r="E72" s="18" t="n">
        <v>500.81649238</v>
      </c>
      <c r="F72" s="20" t="n">
        <v>7.41173873</v>
      </c>
      <c r="G72" s="18" t="n">
        <v>497.96261658</v>
      </c>
      <c r="H72" s="20" t="n">
        <v>5.9911487</v>
      </c>
      <c r="I72" s="18" t="n">
        <v>527.29590725</v>
      </c>
      <c r="J72" s="20" t="n">
        <v>3.38437174</v>
      </c>
      <c r="K72" s="18" t="n">
        <v>551.62617435</v>
      </c>
      <c r="L72" s="20" t="n">
        <v>3.0645765</v>
      </c>
      <c r="M72" s="18" t="n">
        <v>463.18161523</v>
      </c>
      <c r="N72" s="20" t="n">
        <v>7.36450904</v>
      </c>
      <c r="O72" s="18" t="s">
        <v>481</v>
      </c>
      <c r="P72" s="20" t="s">
        <v>481</v>
      </c>
      <c r="Q72" s="18" t="s">
        <v>481</v>
      </c>
      <c r="R72" s="20" t="s">
        <v>481</v>
      </c>
      <c r="S72" s="18" t="s">
        <v>481</v>
      </c>
      <c r="T72" s="20" t="s">
        <v>481</v>
      </c>
      <c r="U72" s="18" t="n">
        <v>485.91471093</v>
      </c>
      <c r="V72" s="20" t="n">
        <v>23.21222667</v>
      </c>
    </row>
    <row r="73" spans="1:22">
      <c r="A73" s="15" t="s">
        <v>548</v>
      </c>
      <c r="B73" s="17" t="n">
        <v>8249</v>
      </c>
      <c r="C73" s="18">
        <f>(166.0/B73*100)</f>
        <v/>
      </c>
      <c r="D73" s="19" t="n">
        <v>8083</v>
      </c>
      <c r="E73" s="18" t="n">
        <v>403.59560921</v>
      </c>
      <c r="F73" s="20" t="n">
        <v>5.22780758</v>
      </c>
      <c r="G73" s="18" t="n">
        <v>417.28263353</v>
      </c>
      <c r="H73" s="20" t="n">
        <v>3.88240224</v>
      </c>
      <c r="I73" s="18" t="n">
        <v>428.18574254</v>
      </c>
      <c r="J73" s="20" t="n">
        <v>3.2221706</v>
      </c>
      <c r="K73" s="18" t="n">
        <v>441.29225694</v>
      </c>
      <c r="L73" s="20" t="n">
        <v>3.7102467</v>
      </c>
      <c r="M73" s="18" t="n">
        <v>381.36943253</v>
      </c>
      <c r="N73" s="20" t="n">
        <v>3.27949389</v>
      </c>
      <c r="O73" s="18" t="s">
        <v>481</v>
      </c>
      <c r="P73" s="20" t="s">
        <v>481</v>
      </c>
      <c r="Q73" s="18" t="s">
        <v>481</v>
      </c>
      <c r="R73" s="20" t="s">
        <v>481</v>
      </c>
      <c r="S73" s="18" t="s">
        <v>481</v>
      </c>
      <c r="T73" s="20" t="s">
        <v>481</v>
      </c>
      <c r="U73" s="18" t="n">
        <v>381.7918124</v>
      </c>
      <c r="V73" s="20" t="n">
        <v>10.31773667</v>
      </c>
    </row>
    <row r="74" spans="1:22">
      <c r="A74" s="15" t="s">
        <v>549</v>
      </c>
      <c r="B74" s="17" t="n">
        <v>4692</v>
      </c>
      <c r="C74" s="18">
        <f>(82.0/B74*100)</f>
        <v/>
      </c>
      <c r="D74" s="19" t="n">
        <v>4610</v>
      </c>
      <c r="E74" s="18" t="n">
        <v>387.04211199</v>
      </c>
      <c r="F74" s="20" t="n">
        <v>5.27994789</v>
      </c>
      <c r="G74" s="18" t="n">
        <v>406.58181808</v>
      </c>
      <c r="H74" s="20" t="n">
        <v>4.1158592</v>
      </c>
      <c r="I74" s="18" t="n">
        <v>442.73556821</v>
      </c>
      <c r="J74" s="20" t="n">
        <v>3.4478691</v>
      </c>
      <c r="K74" s="18" t="n">
        <v>439.2282227</v>
      </c>
      <c r="L74" s="20" t="n">
        <v>2.37891808</v>
      </c>
      <c r="M74" s="18" t="s">
        <v>481</v>
      </c>
      <c r="N74" s="20" t="s">
        <v>481</v>
      </c>
      <c r="O74" s="18" t="s">
        <v>481</v>
      </c>
      <c r="P74" s="20" t="s">
        <v>481</v>
      </c>
      <c r="Q74" s="18" t="s">
        <v>481</v>
      </c>
      <c r="R74" s="20" t="s">
        <v>481</v>
      </c>
      <c r="S74" s="18" t="n">
        <v>346.45179394</v>
      </c>
      <c r="T74" s="20" t="n">
        <v>26.43526257</v>
      </c>
      <c r="U74" s="18" t="n">
        <v>355.3938228</v>
      </c>
      <c r="V74" s="20" t="n">
        <v>7.28608622</v>
      </c>
    </row>
    <row r="75" spans="1:22">
      <c r="A75" s="15" t="s">
        <v>550</v>
      </c>
      <c r="B75" s="17" t="n">
        <v>5375</v>
      </c>
      <c r="C75" s="18">
        <f>(259.0/B75*100)</f>
        <v/>
      </c>
      <c r="D75" s="19" t="n">
        <v>5116</v>
      </c>
      <c r="E75" s="18" t="n">
        <v>372.44993008</v>
      </c>
      <c r="F75" s="20" t="n">
        <v>3.0178202</v>
      </c>
      <c r="G75" s="18" t="n">
        <v>376.97812397</v>
      </c>
      <c r="H75" s="20" t="n">
        <v>2.83149243</v>
      </c>
      <c r="I75" s="18" t="n">
        <v>390.24079027</v>
      </c>
      <c r="J75" s="20" t="n">
        <v>2.46676087</v>
      </c>
      <c r="K75" s="18" t="n">
        <v>417.13899732</v>
      </c>
      <c r="L75" s="20" t="n">
        <v>3.58683145</v>
      </c>
      <c r="M75" s="18" t="n">
        <v>356.06172199</v>
      </c>
      <c r="N75" s="20" t="n">
        <v>4.70057819</v>
      </c>
      <c r="O75" s="18" t="s">
        <v>481</v>
      </c>
      <c r="P75" s="20" t="s">
        <v>481</v>
      </c>
      <c r="Q75" s="18" t="s">
        <v>481</v>
      </c>
      <c r="R75" s="20" t="s">
        <v>481</v>
      </c>
      <c r="S75" s="18" t="s">
        <v>481</v>
      </c>
      <c r="T75" s="20" t="s">
        <v>481</v>
      </c>
      <c r="U75" s="18" t="n">
        <v>353.85729275</v>
      </c>
      <c r="V75" s="20" t="n">
        <v>4.03994514</v>
      </c>
    </row>
    <row r="76" spans="1:22">
      <c r="A76" s="15" t="s">
        <v>551</v>
      </c>
      <c r="B76" s="17" t="n">
        <v>14167</v>
      </c>
      <c r="C76" s="18">
        <f>(233.0/B76*100)</f>
        <v/>
      </c>
      <c r="D76" s="19" t="n">
        <v>13934</v>
      </c>
      <c r="E76" s="18" t="n">
        <v>410.83693629</v>
      </c>
      <c r="F76" s="20" t="n">
        <v>3.42202807</v>
      </c>
      <c r="G76" s="18" t="n">
        <v>415.02235659</v>
      </c>
      <c r="H76" s="20" t="n">
        <v>3.02948796</v>
      </c>
      <c r="I76" s="18" t="n">
        <v>447.5596462</v>
      </c>
      <c r="J76" s="20" t="n">
        <v>2.99718166</v>
      </c>
      <c r="K76" s="18" t="n">
        <v>477.97404298</v>
      </c>
      <c r="L76" s="20" t="n">
        <v>3.39130957</v>
      </c>
      <c r="M76" s="18" t="n">
        <v>405.76526183</v>
      </c>
      <c r="N76" s="20" t="n">
        <v>4.20293438</v>
      </c>
      <c r="O76" s="18" t="s">
        <v>481</v>
      </c>
      <c r="P76" s="20" t="s">
        <v>481</v>
      </c>
      <c r="Q76" s="18" t="s">
        <v>481</v>
      </c>
      <c r="R76" s="20" t="s">
        <v>481</v>
      </c>
      <c r="S76" s="18" t="s">
        <v>481</v>
      </c>
      <c r="T76" s="20" t="s">
        <v>481</v>
      </c>
      <c r="U76" s="18" t="n">
        <v>369.5009622</v>
      </c>
      <c r="V76" s="20" t="n">
        <v>6.57977837</v>
      </c>
    </row>
    <row r="77" spans="1:22">
      <c r="A77" s="15" t="s">
        <v>552</v>
      </c>
      <c r="B77" s="17" t="n">
        <v>6062</v>
      </c>
      <c r="C77" s="18">
        <f>(201.0/B77*100)</f>
        <v/>
      </c>
      <c r="D77" s="19" t="n">
        <v>5861</v>
      </c>
      <c r="E77" s="18" t="n">
        <v>391.38487236</v>
      </c>
      <c r="F77" s="20" t="n">
        <v>5.23386552</v>
      </c>
      <c r="G77" s="18" t="n">
        <v>420.6213474</v>
      </c>
      <c r="H77" s="20" t="n">
        <v>4.96162865</v>
      </c>
      <c r="I77" s="18" t="n">
        <v>451.05808607</v>
      </c>
      <c r="J77" s="20" t="n">
        <v>3.13026391</v>
      </c>
      <c r="K77" s="18" t="n">
        <v>464.9047928</v>
      </c>
      <c r="L77" s="20" t="n">
        <v>2.65822195</v>
      </c>
      <c r="M77" s="18" t="n">
        <v>380.79678054</v>
      </c>
      <c r="N77" s="20" t="n">
        <v>4.91273858</v>
      </c>
      <c r="O77" s="18" t="s">
        <v>481</v>
      </c>
      <c r="P77" s="20" t="s">
        <v>481</v>
      </c>
      <c r="Q77" s="18" t="s">
        <v>481</v>
      </c>
      <c r="R77" s="20" t="s">
        <v>481</v>
      </c>
      <c r="S77" s="18" t="s">
        <v>481</v>
      </c>
      <c r="T77" s="20" t="s">
        <v>481</v>
      </c>
      <c r="U77" s="18" t="n">
        <v>380.69623346</v>
      </c>
      <c r="V77" s="20" t="n">
        <v>3.79490116</v>
      </c>
    </row>
    <row r="78" spans="1:22">
      <c r="A78" s="15" t="s">
        <v>553</v>
      </c>
      <c r="B78" s="17" t="n">
        <v>5826</v>
      </c>
      <c r="C78" s="18">
        <f>(0.0/B78*100)</f>
        <v/>
      </c>
      <c r="D78" s="19" t="n">
        <v>5826</v>
      </c>
      <c r="E78" s="18" t="n">
        <v>494.7803873</v>
      </c>
      <c r="F78" s="20" t="n">
        <v>7.56125522</v>
      </c>
      <c r="G78" s="18" t="n">
        <v>503.47376498</v>
      </c>
      <c r="H78" s="20" t="n">
        <v>8.78957166</v>
      </c>
      <c r="I78" s="18" t="n">
        <v>521.08480075</v>
      </c>
      <c r="J78" s="20" t="n">
        <v>3.72317132</v>
      </c>
      <c r="K78" s="18" t="n">
        <v>532.0150376</v>
      </c>
      <c r="L78" s="20" t="n">
        <v>4.30941039</v>
      </c>
      <c r="M78" s="18" t="s">
        <v>481</v>
      </c>
      <c r="N78" s="20" t="s">
        <v>481</v>
      </c>
      <c r="O78" s="18" t="s">
        <v>481</v>
      </c>
      <c r="P78" s="20" t="s">
        <v>481</v>
      </c>
      <c r="Q78" s="18" t="n">
        <v>431.126</v>
      </c>
      <c r="R78" s="20" t="n">
        <v>17.85283108</v>
      </c>
      <c r="S78" s="18" t="n">
        <v>515.77602265</v>
      </c>
      <c r="T78" s="20" t="n">
        <v>33.11636767</v>
      </c>
      <c r="U78" s="18" t="n">
        <v>493.42802266</v>
      </c>
      <c r="V78" s="20" t="n">
        <v>27.3598941</v>
      </c>
    </row>
    <row customHeight="1" ht="25" r="79" spans="1:22">
      <c r="A79" s="15" t="s">
        <v>554</v>
      </c>
      <c r="B79" s="17" t="n">
        <v>1657</v>
      </c>
      <c r="C79" s="18">
        <f>(41.0/B79*100)</f>
        <v/>
      </c>
      <c r="D79" s="19" t="n">
        <v>1616</v>
      </c>
      <c r="E79" s="18" t="n">
        <v>414.80732613</v>
      </c>
      <c r="F79" s="20" t="n">
        <v>14.42118472</v>
      </c>
      <c r="G79" s="18" t="n">
        <v>451.57916817</v>
      </c>
      <c r="H79" s="20" t="n">
        <v>10.79890644</v>
      </c>
      <c r="I79" s="18" t="n">
        <v>471.45069016</v>
      </c>
      <c r="J79" s="20" t="n">
        <v>7.40466133</v>
      </c>
      <c r="K79" s="18" t="n">
        <v>483.21317163</v>
      </c>
      <c r="L79" s="20" t="n">
        <v>6.63409264</v>
      </c>
      <c r="M79" s="18" t="s">
        <v>481</v>
      </c>
      <c r="N79" s="20" t="s">
        <v>481</v>
      </c>
      <c r="O79" s="18" t="s">
        <v>481</v>
      </c>
      <c r="P79" s="20" t="s">
        <v>481</v>
      </c>
      <c r="Q79" s="18" t="s">
        <v>481</v>
      </c>
      <c r="R79" s="20" t="s">
        <v>481</v>
      </c>
      <c r="S79" s="18" t="n">
        <v>388.8596</v>
      </c>
      <c r="T79" s="20" t="n">
        <v>27.79405605</v>
      </c>
      <c r="U79" s="18" t="n">
        <v>380.80259272</v>
      </c>
      <c r="V79" s="20" t="n">
        <v>19.30587896</v>
      </c>
    </row>
    <row r="80" spans="1:22">
      <c r="A80" s="15" t="s">
        <v>555</v>
      </c>
      <c r="B80" s="17" t="n">
        <v>7841</v>
      </c>
      <c r="C80" s="18">
        <f>(0.0/B80*100)</f>
        <v/>
      </c>
      <c r="D80" s="19" t="n">
        <v>7841</v>
      </c>
      <c r="E80" s="18" t="n">
        <v>441.37491555</v>
      </c>
      <c r="F80" s="20" t="n">
        <v>4.34773382</v>
      </c>
      <c r="G80" s="18" t="n">
        <v>445.56309666</v>
      </c>
      <c r="H80" s="20" t="n">
        <v>4.5853007</v>
      </c>
      <c r="I80" s="18" t="n">
        <v>471.50133831</v>
      </c>
      <c r="J80" s="20" t="n">
        <v>4.67678916</v>
      </c>
      <c r="K80" s="18" t="n">
        <v>475.96118292</v>
      </c>
      <c r="L80" s="20" t="n">
        <v>5.32629253</v>
      </c>
      <c r="M80" s="18" t="s">
        <v>481</v>
      </c>
      <c r="N80" s="20" t="s">
        <v>481</v>
      </c>
      <c r="O80" s="18" t="s">
        <v>481</v>
      </c>
      <c r="P80" s="20" t="s">
        <v>481</v>
      </c>
      <c r="Q80" s="18" t="s">
        <v>481</v>
      </c>
      <c r="R80" s="20" t="s">
        <v>481</v>
      </c>
      <c r="S80" s="18" t="n">
        <v>460.0174</v>
      </c>
      <c r="T80" s="20" t="n">
        <v>29.02494584</v>
      </c>
      <c r="U80" s="18" t="n">
        <v>385.84323499</v>
      </c>
      <c r="V80" s="20" t="n">
        <v>29.64271664</v>
      </c>
    </row>
    <row r="81" spans="1:22">
      <c r="A81" s="23" t="s">
        <v>556</v>
      </c>
      <c r="B81" s="17" t="n">
        <v>8861</v>
      </c>
      <c r="C81" s="18">
        <f>(78.0/B81*100)</f>
        <v/>
      </c>
      <c r="D81" s="19" t="n">
        <v>8783</v>
      </c>
      <c r="E81" s="18" t="n">
        <v>422.79223888</v>
      </c>
      <c r="F81" s="20" t="n">
        <v>4.74445067</v>
      </c>
      <c r="G81" s="18" t="n">
        <v>420.39313974</v>
      </c>
      <c r="H81" s="20" t="n">
        <v>4.03660797</v>
      </c>
      <c r="I81" s="18" t="n">
        <v>443.89184541</v>
      </c>
      <c r="J81" s="20" t="n">
        <v>2.93241111</v>
      </c>
      <c r="K81" s="18" t="n">
        <v>471.32493318</v>
      </c>
      <c r="L81" s="20" t="n">
        <v>3.22160626</v>
      </c>
      <c r="M81" s="18" t="n">
        <v>388.66747204</v>
      </c>
      <c r="N81" s="20" t="n">
        <v>4.36642029</v>
      </c>
      <c r="O81" s="18" t="s">
        <v>481</v>
      </c>
      <c r="P81" s="20" t="s">
        <v>481</v>
      </c>
      <c r="Q81" s="18" t="s">
        <v>481</v>
      </c>
      <c r="R81" s="20" t="s">
        <v>481</v>
      </c>
      <c r="S81" s="18" t="s">
        <v>481</v>
      </c>
      <c r="T81" s="20" t="s">
        <v>481</v>
      </c>
      <c r="U81" s="18" t="n">
        <v>391.22176041</v>
      </c>
      <c r="V81" s="20" t="n">
        <v>13.50944642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797</v>
      </c>
    </row>
    <row customHeight="1" ht="30" r="4" spans="1:22">
      <c r="A4" s="6" t="n"/>
      <c r="B4" s="7" t="s">
        <v>462</v>
      </c>
      <c r="C4" s="7" t="s">
        <v>463</v>
      </c>
      <c r="D4" s="8" t="s">
        <v>462</v>
      </c>
      <c r="E4" s="9" t="s">
        <v>789</v>
      </c>
      <c r="F4" s="10" t="n"/>
      <c r="G4" s="9" t="s">
        <v>790</v>
      </c>
      <c r="H4" s="10" t="n"/>
      <c r="I4" s="9" t="s">
        <v>791</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477.5325024</v>
      </c>
      <c r="F7" s="20" t="n">
        <v>5.00211197</v>
      </c>
      <c r="G7" s="18" t="n">
        <v>515.10027754</v>
      </c>
      <c r="H7" s="20" t="n">
        <v>3.16681689</v>
      </c>
      <c r="I7" s="18" t="n">
        <v>528.84099747</v>
      </c>
      <c r="J7" s="20" t="n">
        <v>2.36387396</v>
      </c>
      <c r="K7" s="18" t="n">
        <v>527.74846558</v>
      </c>
      <c r="L7" s="20" t="n">
        <v>2.03437691</v>
      </c>
      <c r="M7" s="18" t="n">
        <v>455.67136221</v>
      </c>
      <c r="N7" s="20" t="n">
        <v>3.03001341</v>
      </c>
      <c r="O7" s="18" t="s">
        <v>481</v>
      </c>
      <c r="P7" s="20" t="s">
        <v>481</v>
      </c>
      <c r="Q7" s="18" t="s">
        <v>481</v>
      </c>
      <c r="R7" s="20" t="s">
        <v>481</v>
      </c>
      <c r="S7" s="18" t="s">
        <v>481</v>
      </c>
      <c r="T7" s="20" t="s">
        <v>481</v>
      </c>
      <c r="U7" s="18" t="n">
        <v>461.40645527</v>
      </c>
      <c r="V7" s="20" t="n">
        <v>6.15773509</v>
      </c>
    </row>
    <row r="8" spans="1:22">
      <c r="A8" s="15" t="s">
        <v>483</v>
      </c>
      <c r="B8" s="17" t="n">
        <v>7007</v>
      </c>
      <c r="C8" s="18">
        <f>(58.0/B8*100)</f>
        <v/>
      </c>
      <c r="D8" s="19" t="n">
        <v>6949</v>
      </c>
      <c r="E8" s="18" t="n">
        <v>480.20957904</v>
      </c>
      <c r="F8" s="20" t="n">
        <v>6.05040447</v>
      </c>
      <c r="G8" s="18" t="n">
        <v>516.39027062</v>
      </c>
      <c r="H8" s="20" t="n">
        <v>4.73635323</v>
      </c>
      <c r="I8" s="18" t="n">
        <v>525.94720482</v>
      </c>
      <c r="J8" s="20" t="n">
        <v>3.12315291</v>
      </c>
      <c r="K8" s="18" t="n">
        <v>510.12526341</v>
      </c>
      <c r="L8" s="20" t="n">
        <v>3.41829088</v>
      </c>
      <c r="M8" s="18" t="n">
        <v>425.98671044</v>
      </c>
      <c r="N8" s="20" t="n">
        <v>3.32108465</v>
      </c>
      <c r="O8" s="18" t="s">
        <v>481</v>
      </c>
      <c r="P8" s="20" t="s">
        <v>481</v>
      </c>
      <c r="Q8" s="18" t="n">
        <v>368.48347797</v>
      </c>
      <c r="R8" s="20" t="n">
        <v>14.99112476</v>
      </c>
      <c r="S8" s="18" t="s">
        <v>481</v>
      </c>
      <c r="T8" s="20" t="s">
        <v>481</v>
      </c>
      <c r="U8" s="18" t="n">
        <v>441.86020919</v>
      </c>
      <c r="V8" s="20" t="n">
        <v>7.58885296</v>
      </c>
    </row>
    <row r="9" spans="1:22">
      <c r="A9" s="15" t="s">
        <v>484</v>
      </c>
      <c r="B9" s="17" t="n">
        <v>9651</v>
      </c>
      <c r="C9" s="18">
        <f>(519.0/B9*100)</f>
        <v/>
      </c>
      <c r="D9" s="19" t="n">
        <v>9132</v>
      </c>
      <c r="E9" s="18" t="n">
        <v>487.06517246</v>
      </c>
      <c r="F9" s="20" t="n">
        <v>5.34537594</v>
      </c>
      <c r="G9" s="18" t="n">
        <v>526.8416154499999</v>
      </c>
      <c r="H9" s="20" t="n">
        <v>3.06208986</v>
      </c>
      <c r="I9" s="18" t="n">
        <v>530.52763944</v>
      </c>
      <c r="J9" s="20" t="n">
        <v>2.56447924</v>
      </c>
      <c r="K9" s="18" t="n">
        <v>523.09846494</v>
      </c>
      <c r="L9" s="20" t="n">
        <v>2.72546832</v>
      </c>
      <c r="M9" s="18" t="n">
        <v>398.3811512</v>
      </c>
      <c r="N9" s="20" t="n">
        <v>5.50423922</v>
      </c>
      <c r="O9" s="18" t="s">
        <v>481</v>
      </c>
      <c r="P9" s="20" t="s">
        <v>481</v>
      </c>
      <c r="Q9" s="18" t="n">
        <v>374.78530698</v>
      </c>
      <c r="R9" s="20" t="n">
        <v>11.62763904</v>
      </c>
      <c r="S9" s="18" t="s">
        <v>481</v>
      </c>
      <c r="T9" s="20" t="s">
        <v>481</v>
      </c>
      <c r="U9" s="18" t="n">
        <v>421.69425085</v>
      </c>
      <c r="V9" s="20" t="n">
        <v>4.61504849</v>
      </c>
    </row>
    <row r="10" spans="1:22">
      <c r="A10" s="15" t="s">
        <v>485</v>
      </c>
      <c r="B10" s="17" t="n">
        <v>20058</v>
      </c>
      <c r="C10" s="18">
        <f>(548.0/B10*100)</f>
        <v/>
      </c>
      <c r="D10" s="19" t="n">
        <v>19510</v>
      </c>
      <c r="E10" s="18" t="n">
        <v>497.29190427</v>
      </c>
      <c r="F10" s="20" t="n">
        <v>4.29296237</v>
      </c>
      <c r="G10" s="18" t="n">
        <v>512.86029897</v>
      </c>
      <c r="H10" s="20" t="n">
        <v>3.19132091</v>
      </c>
      <c r="I10" s="18" t="n">
        <v>538.37283481</v>
      </c>
      <c r="J10" s="20" t="n">
        <v>2.68650835</v>
      </c>
      <c r="K10" s="18" t="n">
        <v>551.87549785</v>
      </c>
      <c r="L10" s="20" t="n">
        <v>2.01092466</v>
      </c>
      <c r="M10" s="18" t="n">
        <v>459.4602787</v>
      </c>
      <c r="N10" s="20" t="n">
        <v>3.87365474</v>
      </c>
      <c r="O10" s="18" t="s">
        <v>481</v>
      </c>
      <c r="P10" s="20" t="s">
        <v>481</v>
      </c>
      <c r="Q10" s="18" t="s">
        <v>481</v>
      </c>
      <c r="R10" s="20" t="s">
        <v>481</v>
      </c>
      <c r="S10" s="18" t="s">
        <v>481</v>
      </c>
      <c r="T10" s="20" t="s">
        <v>481</v>
      </c>
      <c r="U10" s="18" t="n">
        <v>464.02239916</v>
      </c>
      <c r="V10" s="20" t="n">
        <v>6.45156057</v>
      </c>
    </row>
    <row r="11" spans="1:22">
      <c r="A11" s="15" t="s">
        <v>486</v>
      </c>
      <c r="B11" s="17" t="n">
        <v>7053</v>
      </c>
      <c r="C11" s="18">
        <f>(107.0/B11*100)</f>
        <v/>
      </c>
      <c r="D11" s="19" t="n">
        <v>6946</v>
      </c>
      <c r="E11" s="18" t="n">
        <v>402.68560977</v>
      </c>
      <c r="F11" s="20" t="n">
        <v>5.39921127</v>
      </c>
      <c r="G11" s="18" t="n">
        <v>419.45740374</v>
      </c>
      <c r="H11" s="20" t="n">
        <v>5.42290676</v>
      </c>
      <c r="I11" s="18" t="n">
        <v>455.05207115</v>
      </c>
      <c r="J11" s="20" t="n">
        <v>3.0165577</v>
      </c>
      <c r="K11" s="18" t="n">
        <v>470.54378481</v>
      </c>
      <c r="L11" s="20" t="n">
        <v>2.793542</v>
      </c>
      <c r="M11" s="18" t="n">
        <v>407.71243287</v>
      </c>
      <c r="N11" s="20" t="n">
        <v>4.26530566</v>
      </c>
      <c r="O11" s="18" t="s">
        <v>481</v>
      </c>
      <c r="P11" s="20" t="s">
        <v>481</v>
      </c>
      <c r="Q11" s="18" t="s">
        <v>481</v>
      </c>
      <c r="R11" s="20" t="s">
        <v>481</v>
      </c>
      <c r="S11" s="18" t="s">
        <v>481</v>
      </c>
      <c r="T11" s="20" t="s">
        <v>481</v>
      </c>
      <c r="U11" s="18" t="n">
        <v>397.81465663</v>
      </c>
      <c r="V11" s="20" t="n">
        <v>6.27839707</v>
      </c>
    </row>
    <row r="12" spans="1:22">
      <c r="A12" s="15" t="s">
        <v>487</v>
      </c>
      <c r="B12" s="17" t="n">
        <v>6894</v>
      </c>
      <c r="C12" s="18">
        <f>(59.0/B12*100)</f>
        <v/>
      </c>
      <c r="D12" s="19" t="n">
        <v>6835</v>
      </c>
      <c r="E12" s="18" t="n">
        <v>458.29589682</v>
      </c>
      <c r="F12" s="20" t="n">
        <v>5.78397753</v>
      </c>
      <c r="G12" s="18" t="n">
        <v>486.99287899</v>
      </c>
      <c r="H12" s="20" t="n">
        <v>3.96292793</v>
      </c>
      <c r="I12" s="18" t="n">
        <v>505.92956871</v>
      </c>
      <c r="J12" s="20" t="n">
        <v>2.75912359</v>
      </c>
      <c r="K12" s="18" t="n">
        <v>512.82592178</v>
      </c>
      <c r="L12" s="20" t="n">
        <v>2.52152466</v>
      </c>
      <c r="M12" s="18" t="n">
        <v>407.24394601</v>
      </c>
      <c r="N12" s="20" t="n">
        <v>6.59279851</v>
      </c>
      <c r="O12" s="18" t="s">
        <v>481</v>
      </c>
      <c r="P12" s="20" t="s">
        <v>481</v>
      </c>
      <c r="Q12" s="18" t="n">
        <v>366.6777112</v>
      </c>
      <c r="R12" s="20" t="n">
        <v>14.39052153</v>
      </c>
      <c r="S12" s="18" t="s">
        <v>481</v>
      </c>
      <c r="T12" s="20" t="s">
        <v>481</v>
      </c>
      <c r="U12" s="18" t="n">
        <v>422.03740016</v>
      </c>
      <c r="V12" s="20" t="n">
        <v>6.74563018</v>
      </c>
    </row>
    <row r="13" spans="1:22">
      <c r="A13" s="15" t="s">
        <v>488</v>
      </c>
      <c r="B13" s="17" t="n">
        <v>7161</v>
      </c>
      <c r="C13" s="18">
        <f>(138.0/B13*100)</f>
        <v/>
      </c>
      <c r="D13" s="19" t="n">
        <v>7023</v>
      </c>
      <c r="E13" s="18" t="n">
        <v>497.70854571</v>
      </c>
      <c r="F13" s="20" t="n">
        <v>4.8768188</v>
      </c>
      <c r="G13" s="18" t="n">
        <v>515.57615412</v>
      </c>
      <c r="H13" s="20" t="n">
        <v>2.72478642</v>
      </c>
      <c r="I13" s="18" t="n">
        <v>510.21718052</v>
      </c>
      <c r="J13" s="20" t="n">
        <v>2.73847658</v>
      </c>
      <c r="K13" s="18" t="n">
        <v>509.24507631</v>
      </c>
      <c r="L13" s="20" t="n">
        <v>3.6892028</v>
      </c>
      <c r="M13" s="18" t="n">
        <v>417.33961469</v>
      </c>
      <c r="N13" s="20" t="n">
        <v>10.06598471</v>
      </c>
      <c r="O13" s="18" t="s">
        <v>481</v>
      </c>
      <c r="P13" s="20" t="s">
        <v>481</v>
      </c>
      <c r="Q13" s="18" t="n">
        <v>436.36003517</v>
      </c>
      <c r="R13" s="20" t="n">
        <v>6.43426798</v>
      </c>
      <c r="S13" s="18" t="s">
        <v>481</v>
      </c>
      <c r="T13" s="20" t="s">
        <v>481</v>
      </c>
      <c r="U13" s="18" t="n">
        <v>428.59323986</v>
      </c>
      <c r="V13" s="20" t="n">
        <v>8.371614940000001</v>
      </c>
    </row>
    <row r="14" spans="1:22">
      <c r="A14" s="15" t="s">
        <v>489</v>
      </c>
      <c r="B14" s="17" t="n">
        <v>5587</v>
      </c>
      <c r="C14" s="18">
        <f>(78.0/B14*100)</f>
        <v/>
      </c>
      <c r="D14" s="19" t="n">
        <v>5509</v>
      </c>
      <c r="E14" s="18" t="n">
        <v>499.85098198</v>
      </c>
      <c r="F14" s="20" t="n">
        <v>5.37357593</v>
      </c>
      <c r="G14" s="18" t="n">
        <v>525.56413449</v>
      </c>
      <c r="H14" s="20" t="n">
        <v>3.71847126</v>
      </c>
      <c r="I14" s="18" t="n">
        <v>542.70270753</v>
      </c>
      <c r="J14" s="20" t="n">
        <v>2.17862456</v>
      </c>
      <c r="K14" s="18" t="n">
        <v>557.51458089</v>
      </c>
      <c r="L14" s="20" t="n">
        <v>3.1821247</v>
      </c>
      <c r="M14" s="18" t="n">
        <v>442.2239505</v>
      </c>
      <c r="N14" s="20" t="n">
        <v>10.16789313</v>
      </c>
      <c r="O14" s="18" t="s">
        <v>481</v>
      </c>
      <c r="P14" s="20" t="s">
        <v>481</v>
      </c>
      <c r="Q14" s="18" t="s">
        <v>481</v>
      </c>
      <c r="R14" s="20" t="s">
        <v>481</v>
      </c>
      <c r="S14" s="18" t="s">
        <v>481</v>
      </c>
      <c r="T14" s="20" t="s">
        <v>481</v>
      </c>
      <c r="U14" s="18" t="n">
        <v>454.93871302</v>
      </c>
      <c r="V14" s="20" t="n">
        <v>13.24260136</v>
      </c>
    </row>
    <row r="15" spans="1:22">
      <c r="A15" s="15" t="s">
        <v>490</v>
      </c>
      <c r="B15" s="17" t="n">
        <v>5882</v>
      </c>
      <c r="C15" s="18">
        <f>(64.0/B15*100)</f>
        <v/>
      </c>
      <c r="D15" s="19" t="n">
        <v>5818</v>
      </c>
      <c r="E15" s="18" t="n">
        <v>464.44530446</v>
      </c>
      <c r="F15" s="20" t="n">
        <v>9.499410149999999</v>
      </c>
      <c r="G15" s="18" t="n">
        <v>505.0420275</v>
      </c>
      <c r="H15" s="20" t="n">
        <v>4.34245464</v>
      </c>
      <c r="I15" s="18" t="n">
        <v>529.24190517</v>
      </c>
      <c r="J15" s="20" t="n">
        <v>2.88952527</v>
      </c>
      <c r="K15" s="18" t="n">
        <v>550.09440528</v>
      </c>
      <c r="L15" s="20" t="n">
        <v>2.38616018</v>
      </c>
      <c r="M15" s="18" t="n">
        <v>442.09252147</v>
      </c>
      <c r="N15" s="20" t="n">
        <v>11.12031367</v>
      </c>
      <c r="O15" s="18" t="s">
        <v>481</v>
      </c>
      <c r="P15" s="20" t="s">
        <v>481</v>
      </c>
      <c r="Q15" s="18" t="n">
        <v>375.95013089</v>
      </c>
      <c r="R15" s="20" t="n">
        <v>17.42774697</v>
      </c>
      <c r="S15" s="18" t="s">
        <v>481</v>
      </c>
      <c r="T15" s="20" t="s">
        <v>481</v>
      </c>
      <c r="U15" s="18" t="n">
        <v>449.48662952</v>
      </c>
      <c r="V15" s="20" t="n">
        <v>7.64672458</v>
      </c>
    </row>
    <row r="16" spans="1:22">
      <c r="A16" s="15" t="s">
        <v>491</v>
      </c>
      <c r="B16" s="17" t="n">
        <v>6108</v>
      </c>
      <c r="C16" s="18">
        <f>(123.0/B16*100)</f>
        <v/>
      </c>
      <c r="D16" s="19" t="n">
        <v>5985</v>
      </c>
      <c r="E16" s="18" t="n">
        <v>458.57361022</v>
      </c>
      <c r="F16" s="20" t="n">
        <v>4.46697343</v>
      </c>
      <c r="G16" s="18" t="n">
        <v>485.069856</v>
      </c>
      <c r="H16" s="20" t="n">
        <v>2.99702079</v>
      </c>
      <c r="I16" s="18" t="n">
        <v>515.87288517</v>
      </c>
      <c r="J16" s="20" t="n">
        <v>2.61022793</v>
      </c>
      <c r="K16" s="18" t="n">
        <v>528.54140098</v>
      </c>
      <c r="L16" s="20" t="n">
        <v>2.82828302</v>
      </c>
      <c r="M16" s="18" t="n">
        <v>387.14914799</v>
      </c>
      <c r="N16" s="20" t="n">
        <v>6.68985678</v>
      </c>
      <c r="O16" s="18" t="s">
        <v>481</v>
      </c>
      <c r="P16" s="20" t="s">
        <v>481</v>
      </c>
      <c r="Q16" s="18" t="s">
        <v>481</v>
      </c>
      <c r="R16" s="20" t="s">
        <v>481</v>
      </c>
      <c r="S16" s="18" t="s">
        <v>481</v>
      </c>
      <c r="T16" s="20" t="s">
        <v>481</v>
      </c>
      <c r="U16" s="18" t="n">
        <v>405.98347647</v>
      </c>
      <c r="V16" s="20" t="n">
        <v>6.01302408</v>
      </c>
    </row>
    <row r="17" spans="1:22">
      <c r="A17" s="15" t="s">
        <v>492</v>
      </c>
      <c r="B17" s="17" t="n">
        <v>6504</v>
      </c>
      <c r="C17" s="18">
        <f>(1262.0/B17*100)</f>
        <v/>
      </c>
      <c r="D17" s="19" t="n">
        <v>5242</v>
      </c>
      <c r="E17" s="18" t="n">
        <v>510.86139637</v>
      </c>
      <c r="F17" s="20" t="n">
        <v>5.07054376</v>
      </c>
      <c r="G17" s="18" t="n">
        <v>534.04503313</v>
      </c>
      <c r="H17" s="20" t="n">
        <v>3.78779167</v>
      </c>
      <c r="I17" s="18" t="n">
        <v>532.1424236399999</v>
      </c>
      <c r="J17" s="20" t="n">
        <v>3.44357505</v>
      </c>
      <c r="K17" s="18" t="n">
        <v>525.29198625</v>
      </c>
      <c r="L17" s="20" t="n">
        <v>3.98613155</v>
      </c>
      <c r="M17" s="18" t="n">
        <v>421.56457172</v>
      </c>
      <c r="N17" s="20" t="n">
        <v>9.08687791</v>
      </c>
      <c r="O17" s="18" t="s">
        <v>481</v>
      </c>
      <c r="P17" s="20" t="s">
        <v>481</v>
      </c>
      <c r="Q17" s="18" t="n">
        <v>360.48925247</v>
      </c>
      <c r="R17" s="20" t="n">
        <v>12.44339086</v>
      </c>
      <c r="S17" s="18" t="s">
        <v>481</v>
      </c>
      <c r="T17" s="20" t="s">
        <v>481</v>
      </c>
      <c r="U17" s="18" t="n">
        <v>467.69417258</v>
      </c>
      <c r="V17" s="20" t="n">
        <v>5.53016249</v>
      </c>
    </row>
    <row r="18" spans="1:22">
      <c r="A18" s="15" t="s">
        <v>493</v>
      </c>
      <c r="B18" s="17" t="n">
        <v>5532</v>
      </c>
      <c r="C18" s="18">
        <f>(29.0/B18*100)</f>
        <v/>
      </c>
      <c r="D18" s="19" t="n">
        <v>5503</v>
      </c>
      <c r="E18" s="18" t="n">
        <v>419.50116188</v>
      </c>
      <c r="F18" s="20" t="n">
        <v>5.22866274</v>
      </c>
      <c r="G18" s="18" t="n">
        <v>441.8786581</v>
      </c>
      <c r="H18" s="20" t="n">
        <v>6.20695291</v>
      </c>
      <c r="I18" s="18" t="n">
        <v>458.80328275</v>
      </c>
      <c r="J18" s="20" t="n">
        <v>4.62330645</v>
      </c>
      <c r="K18" s="18" t="n">
        <v>487.42792942</v>
      </c>
      <c r="L18" s="20" t="n">
        <v>2.94357088</v>
      </c>
      <c r="M18" s="18" t="n">
        <v>381.70089157</v>
      </c>
      <c r="N18" s="20" t="n">
        <v>7.56899924</v>
      </c>
      <c r="O18" s="18" t="s">
        <v>481</v>
      </c>
      <c r="P18" s="20" t="s">
        <v>481</v>
      </c>
      <c r="Q18" s="18" t="s">
        <v>481</v>
      </c>
      <c r="R18" s="20" t="s">
        <v>481</v>
      </c>
      <c r="S18" s="18" t="s">
        <v>481</v>
      </c>
      <c r="T18" s="20" t="s">
        <v>481</v>
      </c>
      <c r="U18" s="18" t="n">
        <v>384.61407609</v>
      </c>
      <c r="V18" s="20" t="n">
        <v>8.2614231</v>
      </c>
    </row>
    <row r="19" spans="1:22">
      <c r="A19" s="15" t="s">
        <v>494</v>
      </c>
      <c r="B19" s="17" t="n">
        <v>5658</v>
      </c>
      <c r="C19" s="18">
        <f>(178.0/B19*100)</f>
        <v/>
      </c>
      <c r="D19" s="19" t="n">
        <v>5480</v>
      </c>
      <c r="E19" s="18" t="n">
        <v>455.69429696</v>
      </c>
      <c r="F19" s="20" t="n">
        <v>6.95733577</v>
      </c>
      <c r="G19" s="18" t="n">
        <v>484.25970242</v>
      </c>
      <c r="H19" s="20" t="n">
        <v>4.5807588</v>
      </c>
      <c r="I19" s="18" t="n">
        <v>487.8771116</v>
      </c>
      <c r="J19" s="20" t="n">
        <v>3.51014946</v>
      </c>
      <c r="K19" s="18" t="n">
        <v>485.18435588</v>
      </c>
      <c r="L19" s="20" t="n">
        <v>3.25022083</v>
      </c>
      <c r="M19" s="18" t="n">
        <v>464.53907426</v>
      </c>
      <c r="N19" s="20" t="n">
        <v>8.377987660000001</v>
      </c>
      <c r="O19" s="18" t="s">
        <v>481</v>
      </c>
      <c r="P19" s="20" t="s">
        <v>481</v>
      </c>
      <c r="Q19" s="18" t="s">
        <v>481</v>
      </c>
      <c r="R19" s="20" t="s">
        <v>481</v>
      </c>
      <c r="S19" s="18" t="s">
        <v>481</v>
      </c>
      <c r="T19" s="20" t="s">
        <v>481</v>
      </c>
      <c r="U19" s="18" t="n">
        <v>416.30142438</v>
      </c>
      <c r="V19" s="20" t="n">
        <v>8.47275417</v>
      </c>
    </row>
    <row r="20" spans="1:22">
      <c r="A20" s="15" t="s">
        <v>495</v>
      </c>
      <c r="B20" s="17" t="n">
        <v>3371</v>
      </c>
      <c r="C20" s="18">
        <f>(75.0/B20*100)</f>
        <v/>
      </c>
      <c r="D20" s="19" t="n">
        <v>3296</v>
      </c>
      <c r="E20" s="18" t="n">
        <v>461.71721965</v>
      </c>
      <c r="F20" s="20" t="n">
        <v>6.58637404</v>
      </c>
      <c r="G20" s="18" t="n">
        <v>489.11704894</v>
      </c>
      <c r="H20" s="20" t="n">
        <v>3.98276137</v>
      </c>
      <c r="I20" s="18" t="n">
        <v>481.6866956</v>
      </c>
      <c r="J20" s="20" t="n">
        <v>2.48190927</v>
      </c>
      <c r="K20" s="18" t="n">
        <v>479.14748018</v>
      </c>
      <c r="L20" s="20" t="n">
        <v>3.24590226</v>
      </c>
      <c r="M20" s="18" t="n">
        <v>408.58539143</v>
      </c>
      <c r="N20" s="20" t="n">
        <v>5.78928272</v>
      </c>
      <c r="O20" s="18" t="s">
        <v>481</v>
      </c>
      <c r="P20" s="20" t="s">
        <v>481</v>
      </c>
      <c r="Q20" s="18" t="s">
        <v>481</v>
      </c>
      <c r="R20" s="20" t="s">
        <v>481</v>
      </c>
      <c r="S20" s="18" t="s">
        <v>481</v>
      </c>
      <c r="T20" s="20" t="s">
        <v>481</v>
      </c>
      <c r="U20" s="18" t="n">
        <v>431.56876474</v>
      </c>
      <c r="V20" s="20" t="n">
        <v>11.09293415</v>
      </c>
    </row>
    <row r="21" spans="1:22">
      <c r="A21" s="15" t="s">
        <v>496</v>
      </c>
      <c r="B21" s="17" t="n">
        <v>5741</v>
      </c>
      <c r="C21" s="18">
        <f>(47.0/B21*100)</f>
        <v/>
      </c>
      <c r="D21" s="19" t="n">
        <v>5694</v>
      </c>
      <c r="E21" s="18" t="n">
        <v>464.19996558</v>
      </c>
      <c r="F21" s="20" t="n">
        <v>8.941999559999999</v>
      </c>
      <c r="G21" s="18" t="n">
        <v>503.54205003</v>
      </c>
      <c r="H21" s="20" t="n">
        <v>5.96739466</v>
      </c>
      <c r="I21" s="18" t="n">
        <v>509.59031734</v>
      </c>
      <c r="J21" s="20" t="n">
        <v>3.27960855</v>
      </c>
      <c r="K21" s="18" t="n">
        <v>514.1840410900001</v>
      </c>
      <c r="L21" s="20" t="n">
        <v>2.44543422</v>
      </c>
      <c r="M21" s="18" t="n">
        <v>437.82772767</v>
      </c>
      <c r="N21" s="20" t="n">
        <v>5.1450969</v>
      </c>
      <c r="O21" s="18" t="s">
        <v>481</v>
      </c>
      <c r="P21" s="20" t="s">
        <v>481</v>
      </c>
      <c r="Q21" s="18" t="s">
        <v>481</v>
      </c>
      <c r="R21" s="20" t="s">
        <v>481</v>
      </c>
      <c r="S21" s="18" t="s">
        <v>481</v>
      </c>
      <c r="T21" s="20" t="s">
        <v>481</v>
      </c>
      <c r="U21" s="18" t="n">
        <v>468.93447239</v>
      </c>
      <c r="V21" s="20" t="n">
        <v>10.04297276</v>
      </c>
    </row>
    <row r="22" spans="1:22">
      <c r="A22" s="15" t="s">
        <v>497</v>
      </c>
      <c r="B22" s="17" t="n">
        <v>6598</v>
      </c>
      <c r="C22" s="18">
        <f>(36.0/B22*100)</f>
        <v/>
      </c>
      <c r="D22" s="19" t="n">
        <v>6562</v>
      </c>
      <c r="E22" s="18" t="n">
        <v>433.54128877</v>
      </c>
      <c r="F22" s="20" t="n">
        <v>5.39587065</v>
      </c>
      <c r="G22" s="18" t="n">
        <v>468.4751763</v>
      </c>
      <c r="H22" s="20" t="n">
        <v>4.52071868</v>
      </c>
      <c r="I22" s="18" t="n">
        <v>485.83370617</v>
      </c>
      <c r="J22" s="20" t="n">
        <v>3.53011139</v>
      </c>
      <c r="K22" s="18" t="n">
        <v>502.52970314</v>
      </c>
      <c r="L22" s="20" t="n">
        <v>4.45661006</v>
      </c>
      <c r="M22" s="18" t="n">
        <v>409.9809268</v>
      </c>
      <c r="N22" s="20" t="n">
        <v>11.17521775</v>
      </c>
      <c r="O22" s="18" t="s">
        <v>481</v>
      </c>
      <c r="P22" s="20" t="s">
        <v>481</v>
      </c>
      <c r="Q22" s="18" t="s">
        <v>481</v>
      </c>
      <c r="R22" s="20" t="s">
        <v>481</v>
      </c>
      <c r="S22" s="18" t="n">
        <v>461.29228044</v>
      </c>
      <c r="T22" s="20" t="n">
        <v>38.2284179</v>
      </c>
      <c r="U22" s="18" t="n">
        <v>381.5056396</v>
      </c>
      <c r="V22" s="20" t="n">
        <v>8.6002545</v>
      </c>
    </row>
    <row r="23" spans="1:22">
      <c r="A23" s="15" t="s">
        <v>498</v>
      </c>
      <c r="B23" s="17" t="n">
        <v>11583</v>
      </c>
      <c r="C23" s="18">
        <f>(235.0/B23*100)</f>
        <v/>
      </c>
      <c r="D23" s="19" t="n">
        <v>11348</v>
      </c>
      <c r="E23" s="18" t="n">
        <v>444.18524936</v>
      </c>
      <c r="F23" s="20" t="n">
        <v>5.65867206</v>
      </c>
      <c r="G23" s="18" t="n">
        <v>477.04160686</v>
      </c>
      <c r="H23" s="20" t="n">
        <v>4.10715008</v>
      </c>
      <c r="I23" s="18" t="n">
        <v>493.98423662</v>
      </c>
      <c r="J23" s="20" t="n">
        <v>2.98484944</v>
      </c>
      <c r="K23" s="18" t="n">
        <v>492.99677935</v>
      </c>
      <c r="L23" s="20" t="n">
        <v>3.04879096</v>
      </c>
      <c r="M23" s="18" t="n">
        <v>437.87034305</v>
      </c>
      <c r="N23" s="20" t="n">
        <v>5.22144945</v>
      </c>
      <c r="O23" s="18" t="s">
        <v>481</v>
      </c>
      <c r="P23" s="20" t="s">
        <v>481</v>
      </c>
      <c r="Q23" s="18" t="s">
        <v>481</v>
      </c>
      <c r="R23" s="20" t="s">
        <v>481</v>
      </c>
      <c r="S23" s="18" t="s">
        <v>481</v>
      </c>
      <c r="T23" s="20" t="s">
        <v>481</v>
      </c>
      <c r="U23" s="18" t="n">
        <v>420.33425781</v>
      </c>
      <c r="V23" s="20" t="n">
        <v>9.30616154</v>
      </c>
    </row>
    <row r="24" spans="1:22">
      <c r="A24" s="15" t="s">
        <v>499</v>
      </c>
      <c r="B24" s="17" t="n">
        <v>6647</v>
      </c>
      <c r="C24" s="18">
        <f>(7.0/B24*100)</f>
        <v/>
      </c>
      <c r="D24" s="19" t="n">
        <v>6640</v>
      </c>
      <c r="E24" s="18" t="n">
        <v>488.5960179</v>
      </c>
      <c r="F24" s="20" t="n">
        <v>9.07046444</v>
      </c>
      <c r="G24" s="18" t="n">
        <v>503.3460767</v>
      </c>
      <c r="H24" s="20" t="n">
        <v>8.906399</v>
      </c>
      <c r="I24" s="18" t="n">
        <v>529.98303987</v>
      </c>
      <c r="J24" s="20" t="n">
        <v>4.39857724</v>
      </c>
      <c r="K24" s="18" t="n">
        <v>548.98707072</v>
      </c>
      <c r="L24" s="20" t="n">
        <v>2.93515716</v>
      </c>
      <c r="M24" s="18" t="n">
        <v>486.12605385</v>
      </c>
      <c r="N24" s="20" t="n">
        <v>15.32000093</v>
      </c>
      <c r="O24" s="18" t="s">
        <v>481</v>
      </c>
      <c r="P24" s="20" t="s">
        <v>481</v>
      </c>
      <c r="Q24" s="18" t="s">
        <v>481</v>
      </c>
      <c r="R24" s="20" t="s">
        <v>481</v>
      </c>
      <c r="S24" s="18" t="s">
        <v>481</v>
      </c>
      <c r="T24" s="20" t="s">
        <v>481</v>
      </c>
      <c r="U24" s="18" t="n">
        <v>484.46796154</v>
      </c>
      <c r="V24" s="20" t="n">
        <v>10.97587403</v>
      </c>
    </row>
    <row r="25" spans="1:22">
      <c r="A25" s="15" t="s">
        <v>500</v>
      </c>
      <c r="B25" s="17" t="n">
        <v>5581</v>
      </c>
      <c r="C25" s="18">
        <f>(25.0/B25*100)</f>
        <v/>
      </c>
      <c r="D25" s="19" t="n">
        <v>5556</v>
      </c>
      <c r="E25" s="18" t="n">
        <v>479.48814446</v>
      </c>
      <c r="F25" s="20" t="n">
        <v>8.86097685</v>
      </c>
      <c r="G25" s="18" t="n">
        <v>479.29546901</v>
      </c>
      <c r="H25" s="20" t="n">
        <v>6.24193232</v>
      </c>
      <c r="I25" s="18" t="n">
        <v>511.21654338</v>
      </c>
      <c r="J25" s="20" t="n">
        <v>4.16356361</v>
      </c>
      <c r="K25" s="18" t="n">
        <v>537.9557307600001</v>
      </c>
      <c r="L25" s="20" t="n">
        <v>3.13241808</v>
      </c>
      <c r="M25" s="18" t="n">
        <v>429.87203302</v>
      </c>
      <c r="N25" s="20" t="n">
        <v>5.01052425</v>
      </c>
      <c r="O25" s="18" t="s">
        <v>481</v>
      </c>
      <c r="P25" s="20" t="s">
        <v>481</v>
      </c>
      <c r="Q25" s="18" t="s">
        <v>481</v>
      </c>
      <c r="R25" s="20" t="s">
        <v>481</v>
      </c>
      <c r="S25" s="18" t="s">
        <v>481</v>
      </c>
      <c r="T25" s="20" t="s">
        <v>481</v>
      </c>
      <c r="U25" s="18" t="n">
        <v>528.41129165</v>
      </c>
      <c r="V25" s="20" t="n">
        <v>13.59068244</v>
      </c>
    </row>
    <row r="26" spans="1:22">
      <c r="A26" s="15" t="s">
        <v>501</v>
      </c>
      <c r="B26" s="17" t="n">
        <v>4869</v>
      </c>
      <c r="C26" s="18">
        <f>(53.0/B26*100)</f>
        <v/>
      </c>
      <c r="D26" s="19" t="n">
        <v>4816</v>
      </c>
      <c r="E26" s="18" t="n">
        <v>456.98968493</v>
      </c>
      <c r="F26" s="20" t="n">
        <v>5.34936671</v>
      </c>
      <c r="G26" s="18" t="n">
        <v>484.19986045</v>
      </c>
      <c r="H26" s="20" t="n">
        <v>3.28086779</v>
      </c>
      <c r="I26" s="18" t="n">
        <v>490.15329678</v>
      </c>
      <c r="J26" s="20" t="n">
        <v>2.56544756</v>
      </c>
      <c r="K26" s="18" t="n">
        <v>512.65010112</v>
      </c>
      <c r="L26" s="20" t="n">
        <v>2.62305474</v>
      </c>
      <c r="M26" s="18" t="n">
        <v>453.17995147</v>
      </c>
      <c r="N26" s="20" t="n">
        <v>6.03698686</v>
      </c>
      <c r="O26" s="18" t="s">
        <v>481</v>
      </c>
      <c r="P26" s="20" t="s">
        <v>481</v>
      </c>
      <c r="Q26" s="18" t="s">
        <v>481</v>
      </c>
      <c r="R26" s="20" t="s">
        <v>481</v>
      </c>
      <c r="S26" s="18" t="s">
        <v>481</v>
      </c>
      <c r="T26" s="20" t="s">
        <v>481</v>
      </c>
      <c r="U26" s="18" t="n">
        <v>444.11701494</v>
      </c>
      <c r="V26" s="20" t="n">
        <v>8.044841480000001</v>
      </c>
    </row>
    <row r="27" spans="1:22">
      <c r="A27" s="15" t="s">
        <v>502</v>
      </c>
      <c r="B27" s="17" t="n">
        <v>5299</v>
      </c>
      <c r="C27" s="18">
        <f>(55.0/B27*100)</f>
        <v/>
      </c>
      <c r="D27" s="19" t="n">
        <v>5244</v>
      </c>
      <c r="E27" s="18" t="n">
        <v>457.70840676</v>
      </c>
      <c r="F27" s="20" t="n">
        <v>5.00556029</v>
      </c>
      <c r="G27" s="18" t="n">
        <v>482.98699712</v>
      </c>
      <c r="H27" s="20" t="n">
        <v>3.04314363</v>
      </c>
      <c r="I27" s="18" t="n">
        <v>502.89310671</v>
      </c>
      <c r="J27" s="20" t="n">
        <v>2.49342711</v>
      </c>
      <c r="K27" s="18" t="n">
        <v>507.26402615</v>
      </c>
      <c r="L27" s="20" t="n">
        <v>2.80057382</v>
      </c>
      <c r="M27" s="18" t="n">
        <v>418.40895501</v>
      </c>
      <c r="N27" s="20" t="n">
        <v>3.29090457</v>
      </c>
      <c r="O27" s="18" t="s">
        <v>481</v>
      </c>
      <c r="P27" s="20" t="s">
        <v>481</v>
      </c>
      <c r="Q27" s="18" t="s">
        <v>481</v>
      </c>
      <c r="R27" s="20" t="s">
        <v>481</v>
      </c>
      <c r="S27" s="18" t="s">
        <v>481</v>
      </c>
      <c r="T27" s="20" t="s">
        <v>481</v>
      </c>
      <c r="U27" s="18" t="n">
        <v>410.84907803</v>
      </c>
      <c r="V27" s="20" t="n">
        <v>7.09233428</v>
      </c>
    </row>
    <row r="28" spans="1:22">
      <c r="A28" s="15" t="s">
        <v>503</v>
      </c>
      <c r="B28" s="17" t="n">
        <v>7568</v>
      </c>
      <c r="C28" s="18">
        <f>(196.0/B28*100)</f>
        <v/>
      </c>
      <c r="D28" s="19" t="n">
        <v>7372</v>
      </c>
      <c r="E28" s="18" t="n">
        <v>395.11747518</v>
      </c>
      <c r="F28" s="20" t="n">
        <v>3.50961486</v>
      </c>
      <c r="G28" s="18" t="n">
        <v>414.69588338</v>
      </c>
      <c r="H28" s="20" t="n">
        <v>3.35484295</v>
      </c>
      <c r="I28" s="18" t="n">
        <v>419.52011885</v>
      </c>
      <c r="J28" s="20" t="n">
        <v>2.34303058</v>
      </c>
      <c r="K28" s="18" t="n">
        <v>434.69541016</v>
      </c>
      <c r="L28" s="20" t="n">
        <v>2.83302055</v>
      </c>
      <c r="M28" s="18" t="n">
        <v>420.93356818</v>
      </c>
      <c r="N28" s="20" t="n">
        <v>11.19336795</v>
      </c>
      <c r="O28" s="18" t="s">
        <v>481</v>
      </c>
      <c r="P28" s="20" t="s">
        <v>481</v>
      </c>
      <c r="Q28" s="18" t="s">
        <v>481</v>
      </c>
      <c r="R28" s="20" t="s">
        <v>481</v>
      </c>
      <c r="S28" s="18" t="s">
        <v>481</v>
      </c>
      <c r="T28" s="20" t="s">
        <v>481</v>
      </c>
      <c r="U28" s="18" t="n">
        <v>368.85697652</v>
      </c>
      <c r="V28" s="20" t="n">
        <v>5.38745692</v>
      </c>
    </row>
    <row r="29" spans="1:22">
      <c r="A29" s="15" t="s">
        <v>504</v>
      </c>
      <c r="B29" s="17" t="n">
        <v>5385</v>
      </c>
      <c r="C29" s="18">
        <f>(30.0/B29*100)</f>
        <v/>
      </c>
      <c r="D29" s="19" t="n">
        <v>5355</v>
      </c>
      <c r="E29" s="18" t="n">
        <v>432.71079102</v>
      </c>
      <c r="F29" s="20" t="n">
        <v>11.25280646</v>
      </c>
      <c r="G29" s="18" t="n">
        <v>481.47728393</v>
      </c>
      <c r="H29" s="20" t="n">
        <v>6.14095781</v>
      </c>
      <c r="I29" s="18" t="n">
        <v>517.50325754</v>
      </c>
      <c r="J29" s="20" t="n">
        <v>3.06867615</v>
      </c>
      <c r="K29" s="18" t="n">
        <v>535.01190201</v>
      </c>
      <c r="L29" s="20" t="n">
        <v>2.7969269</v>
      </c>
      <c r="M29" s="18" t="n">
        <v>493.84777481</v>
      </c>
      <c r="N29" s="20" t="n">
        <v>4.79600299</v>
      </c>
      <c r="O29" s="18" t="s">
        <v>481</v>
      </c>
      <c r="P29" s="20" t="s">
        <v>481</v>
      </c>
      <c r="Q29" s="18" t="n">
        <v>358.28551468</v>
      </c>
      <c r="R29" s="20" t="n">
        <v>8.567023300000001</v>
      </c>
      <c r="S29" s="18" t="s">
        <v>481</v>
      </c>
      <c r="T29" s="20" t="s">
        <v>481</v>
      </c>
      <c r="U29" s="18" t="n">
        <v>453.69249478</v>
      </c>
      <c r="V29" s="20" t="n">
        <v>8.69759868</v>
      </c>
    </row>
    <row r="30" spans="1:22">
      <c r="A30" s="15" t="s">
        <v>505</v>
      </c>
      <c r="B30" s="17" t="n">
        <v>4520</v>
      </c>
      <c r="C30" s="18">
        <f>(148.0/B30*100)</f>
        <v/>
      </c>
      <c r="D30" s="19" t="n">
        <v>4372</v>
      </c>
      <c r="E30" s="18" t="n">
        <v>476.47521379</v>
      </c>
      <c r="F30" s="20" t="n">
        <v>6.59692978</v>
      </c>
      <c r="G30" s="18" t="n">
        <v>497.39432648</v>
      </c>
      <c r="H30" s="20" t="n">
        <v>4.89428902</v>
      </c>
      <c r="I30" s="18" t="n">
        <v>529.03835997</v>
      </c>
      <c r="J30" s="20" t="n">
        <v>3.52798003</v>
      </c>
      <c r="K30" s="18" t="n">
        <v>544.2876455099999</v>
      </c>
      <c r="L30" s="20" t="n">
        <v>2.67076725</v>
      </c>
      <c r="M30" s="18" t="n">
        <v>420.79775038</v>
      </c>
      <c r="N30" s="20" t="n">
        <v>5.72172312</v>
      </c>
      <c r="O30" s="18" t="s">
        <v>481</v>
      </c>
      <c r="P30" s="20" t="s">
        <v>481</v>
      </c>
      <c r="Q30" s="18" t="s">
        <v>481</v>
      </c>
      <c r="R30" s="20" t="s">
        <v>481</v>
      </c>
      <c r="S30" s="18" t="s">
        <v>481</v>
      </c>
      <c r="T30" s="20" t="s">
        <v>481</v>
      </c>
      <c r="U30" s="18" t="n">
        <v>450.16971351</v>
      </c>
      <c r="V30" s="20" t="n">
        <v>9.22945543</v>
      </c>
    </row>
    <row r="31" spans="1:22">
      <c r="A31" s="15" t="s">
        <v>506</v>
      </c>
      <c r="B31" s="17" t="n">
        <v>5456</v>
      </c>
      <c r="C31" s="18">
        <f>(135.0/B31*100)</f>
        <v/>
      </c>
      <c r="D31" s="19" t="n">
        <v>5321</v>
      </c>
      <c r="E31" s="18" t="n">
        <v>449.56429088</v>
      </c>
      <c r="F31" s="20" t="n">
        <v>6.94165308</v>
      </c>
      <c r="G31" s="18" t="n">
        <v>495.38663329</v>
      </c>
      <c r="H31" s="20" t="n">
        <v>3.53571696</v>
      </c>
      <c r="I31" s="18" t="n">
        <v>510.65499629</v>
      </c>
      <c r="J31" s="20" t="n">
        <v>2.50770398</v>
      </c>
      <c r="K31" s="18" t="n">
        <v>510.99318486</v>
      </c>
      <c r="L31" s="20" t="n">
        <v>2.99847551</v>
      </c>
      <c r="M31" s="18" t="s">
        <v>481</v>
      </c>
      <c r="N31" s="20" t="s">
        <v>481</v>
      </c>
      <c r="O31" s="18" t="s">
        <v>481</v>
      </c>
      <c r="P31" s="20" t="s">
        <v>481</v>
      </c>
      <c r="Q31" s="18" t="s">
        <v>481</v>
      </c>
      <c r="R31" s="20" t="s">
        <v>481</v>
      </c>
      <c r="S31" s="18" t="s">
        <v>481</v>
      </c>
      <c r="T31" s="20" t="s">
        <v>481</v>
      </c>
      <c r="U31" s="18" t="n">
        <v>410.20186283</v>
      </c>
      <c r="V31" s="20" t="n">
        <v>6.86696148</v>
      </c>
    </row>
    <row r="32" spans="1:22">
      <c r="A32" s="15" t="s">
        <v>507</v>
      </c>
      <c r="B32" s="17" t="n">
        <v>4478</v>
      </c>
      <c r="C32" s="18">
        <f>(6.0/B32*100)</f>
        <v/>
      </c>
      <c r="D32" s="19" t="n">
        <v>4472</v>
      </c>
      <c r="E32" s="18" t="n">
        <v>459.76489271</v>
      </c>
      <c r="F32" s="20" t="n">
        <v>5.77569382</v>
      </c>
      <c r="G32" s="18" t="n">
        <v>487.87637504</v>
      </c>
      <c r="H32" s="20" t="n">
        <v>4.38090591</v>
      </c>
      <c r="I32" s="18" t="n">
        <v>503.90178274</v>
      </c>
      <c r="J32" s="20" t="n">
        <v>2.75355833</v>
      </c>
      <c r="K32" s="18" t="n">
        <v>522.61707805</v>
      </c>
      <c r="L32" s="20" t="n">
        <v>3.26536963</v>
      </c>
      <c r="M32" s="18" t="n">
        <v>412.90383158</v>
      </c>
      <c r="N32" s="20" t="n">
        <v>11.66737955</v>
      </c>
      <c r="O32" s="18" t="s">
        <v>481</v>
      </c>
      <c r="P32" s="20" t="s">
        <v>481</v>
      </c>
      <c r="Q32" s="18" t="s">
        <v>481</v>
      </c>
      <c r="R32" s="20" t="s">
        <v>481</v>
      </c>
      <c r="S32" s="18" t="s">
        <v>481</v>
      </c>
      <c r="T32" s="20" t="s">
        <v>481</v>
      </c>
      <c r="U32" s="18" t="n">
        <v>444.13401603</v>
      </c>
      <c r="V32" s="20" t="n">
        <v>10.99657385</v>
      </c>
    </row>
    <row r="33" spans="1:22">
      <c r="A33" s="15" t="s">
        <v>508</v>
      </c>
      <c r="B33" s="17" t="n">
        <v>7325</v>
      </c>
      <c r="C33" s="18">
        <f>(78.0/B33*100)</f>
        <v/>
      </c>
      <c r="D33" s="19" t="n">
        <v>7247</v>
      </c>
      <c r="E33" s="18" t="n">
        <v>473.11641133</v>
      </c>
      <c r="F33" s="20" t="n">
        <v>6.19394458</v>
      </c>
      <c r="G33" s="18" t="n">
        <v>500.49034192</v>
      </c>
      <c r="H33" s="20" t="n">
        <v>3.89683143</v>
      </c>
      <c r="I33" s="18" t="n">
        <v>521.58401315</v>
      </c>
      <c r="J33" s="20" t="n">
        <v>3.56081499</v>
      </c>
      <c r="K33" s="18" t="n">
        <v>501.22958741</v>
      </c>
      <c r="L33" s="20" t="n">
        <v>4.19622242</v>
      </c>
      <c r="M33" s="18" t="n">
        <v>493.26536346</v>
      </c>
      <c r="N33" s="20" t="n">
        <v>2.74241819</v>
      </c>
      <c r="O33" s="18" t="s">
        <v>481</v>
      </c>
      <c r="P33" s="20" t="s">
        <v>481</v>
      </c>
      <c r="Q33" s="18" t="s">
        <v>481</v>
      </c>
      <c r="R33" s="20" t="s">
        <v>481</v>
      </c>
      <c r="S33" s="18" t="s">
        <v>481</v>
      </c>
      <c r="T33" s="20" t="s">
        <v>481</v>
      </c>
      <c r="U33" s="18" t="n">
        <v>458.21020937</v>
      </c>
      <c r="V33" s="20" t="n">
        <v>8.743178800000001</v>
      </c>
    </row>
    <row r="34" spans="1:22">
      <c r="A34" s="15" t="s">
        <v>509</v>
      </c>
      <c r="B34" s="17" t="n">
        <v>6350</v>
      </c>
      <c r="C34" s="18">
        <f>(67.0/B34*100)</f>
        <v/>
      </c>
      <c r="D34" s="19" t="n">
        <v>6283</v>
      </c>
      <c r="E34" s="18" t="n">
        <v>407.62312544</v>
      </c>
      <c r="F34" s="20" t="n">
        <v>5.72495775</v>
      </c>
      <c r="G34" s="18" t="n">
        <v>445.50452471</v>
      </c>
      <c r="H34" s="20" t="n">
        <v>4.52641539</v>
      </c>
      <c r="I34" s="18" t="n">
        <v>479.09195826</v>
      </c>
      <c r="J34" s="20" t="n">
        <v>2.9410851</v>
      </c>
      <c r="K34" s="18" t="n">
        <v>486.78180839</v>
      </c>
      <c r="L34" s="20" t="n">
        <v>2.87931946</v>
      </c>
      <c r="M34" s="18" t="n">
        <v>414.13782789</v>
      </c>
      <c r="N34" s="20" t="n">
        <v>11.41550076</v>
      </c>
      <c r="O34" s="18" t="s">
        <v>481</v>
      </c>
      <c r="P34" s="20" t="s">
        <v>481</v>
      </c>
      <c r="Q34" s="18" t="n">
        <v>306.56969545</v>
      </c>
      <c r="R34" s="20" t="n">
        <v>10.27624616</v>
      </c>
      <c r="S34" s="18" t="s">
        <v>481</v>
      </c>
      <c r="T34" s="20" t="s">
        <v>481</v>
      </c>
      <c r="U34" s="18" t="n">
        <v>392.95615947</v>
      </c>
      <c r="V34" s="20" t="n">
        <v>8.042560160000001</v>
      </c>
    </row>
    <row r="35" spans="1:22">
      <c r="A35" s="15" t="s">
        <v>510</v>
      </c>
      <c r="B35" s="17" t="n">
        <v>6406</v>
      </c>
      <c r="C35" s="18">
        <f>(50.0/B35*100)</f>
        <v/>
      </c>
      <c r="D35" s="19" t="n">
        <v>6356</v>
      </c>
      <c r="E35" s="18" t="n">
        <v>487.74176619</v>
      </c>
      <c r="F35" s="20" t="n">
        <v>7.07803579</v>
      </c>
      <c r="G35" s="18" t="n">
        <v>513.72547331</v>
      </c>
      <c r="H35" s="20" t="n">
        <v>4.85316809</v>
      </c>
      <c r="I35" s="18" t="n">
        <v>512.5535310400001</v>
      </c>
      <c r="J35" s="20" t="n">
        <v>4.21676905</v>
      </c>
      <c r="K35" s="18" t="n">
        <v>526.3122164</v>
      </c>
      <c r="L35" s="20" t="n">
        <v>5.74863574</v>
      </c>
      <c r="M35" s="18" t="n">
        <v>517.72546076</v>
      </c>
      <c r="N35" s="20" t="n">
        <v>1.68854854</v>
      </c>
      <c r="O35" s="18" t="s">
        <v>481</v>
      </c>
      <c r="P35" s="20" t="s">
        <v>481</v>
      </c>
      <c r="Q35" s="18" t="n">
        <v>374.85244494</v>
      </c>
      <c r="R35" s="20" t="n">
        <v>5.84040672</v>
      </c>
      <c r="S35" s="18" t="s">
        <v>481</v>
      </c>
      <c r="T35" s="20" t="s">
        <v>481</v>
      </c>
      <c r="U35" s="18" t="n">
        <v>449.0630059</v>
      </c>
      <c r="V35" s="20" t="n">
        <v>11.7861153</v>
      </c>
    </row>
    <row r="36" spans="1:22">
      <c r="A36" s="15" t="s">
        <v>511</v>
      </c>
      <c r="B36" s="17" t="n">
        <v>6736</v>
      </c>
      <c r="C36" s="18">
        <f>(42.0/B36*100)</f>
        <v/>
      </c>
      <c r="D36" s="19" t="n">
        <v>6694</v>
      </c>
      <c r="E36" s="18" t="n">
        <v>452.02223424</v>
      </c>
      <c r="F36" s="20" t="n">
        <v>6.7124762</v>
      </c>
      <c r="G36" s="18" t="n">
        <v>483.06958306</v>
      </c>
      <c r="H36" s="20" t="n">
        <v>4.39685148</v>
      </c>
      <c r="I36" s="18" t="n">
        <v>500.38103116</v>
      </c>
      <c r="J36" s="20" t="n">
        <v>2.75147988</v>
      </c>
      <c r="K36" s="18" t="n">
        <v>509.07425107</v>
      </c>
      <c r="L36" s="20" t="n">
        <v>2.48874337</v>
      </c>
      <c r="M36" s="18" t="n">
        <v>471.48512785</v>
      </c>
      <c r="N36" s="20" t="n">
        <v>3.1941669</v>
      </c>
      <c r="O36" s="18" t="s">
        <v>481</v>
      </c>
      <c r="P36" s="20" t="s">
        <v>481</v>
      </c>
      <c r="Q36" s="18" t="s">
        <v>481</v>
      </c>
      <c r="R36" s="20" t="s">
        <v>481</v>
      </c>
      <c r="S36" s="18" t="s">
        <v>481</v>
      </c>
      <c r="T36" s="20" t="s">
        <v>481</v>
      </c>
      <c r="U36" s="18" t="n">
        <v>436.71966516</v>
      </c>
      <c r="V36" s="20" t="n">
        <v>7.20496551</v>
      </c>
    </row>
    <row r="37" spans="1:22">
      <c r="A37" s="15" t="s">
        <v>512</v>
      </c>
      <c r="B37" s="17" t="n">
        <v>5458</v>
      </c>
      <c r="C37" s="18">
        <f>(88.0/B37*100)</f>
        <v/>
      </c>
      <c r="D37" s="19" t="n">
        <v>5370</v>
      </c>
      <c r="E37" s="18" t="n">
        <v>474.31749521</v>
      </c>
      <c r="F37" s="20" t="n">
        <v>6.25640547</v>
      </c>
      <c r="G37" s="18" t="n">
        <v>498.67431136</v>
      </c>
      <c r="H37" s="20" t="n">
        <v>4.59858268</v>
      </c>
      <c r="I37" s="18" t="n">
        <v>512.7891169</v>
      </c>
      <c r="J37" s="20" t="n">
        <v>3.50231541</v>
      </c>
      <c r="K37" s="18" t="n">
        <v>505.10574787</v>
      </c>
      <c r="L37" s="20" t="n">
        <v>4.58242378</v>
      </c>
      <c r="M37" s="18" t="n">
        <v>390.41637664</v>
      </c>
      <c r="N37" s="20" t="n">
        <v>7.93034407</v>
      </c>
      <c r="O37" s="18" t="s">
        <v>481</v>
      </c>
      <c r="P37" s="20" t="s">
        <v>481</v>
      </c>
      <c r="Q37" s="18" t="s">
        <v>481</v>
      </c>
      <c r="R37" s="20" t="s">
        <v>481</v>
      </c>
      <c r="S37" s="18" t="s">
        <v>481</v>
      </c>
      <c r="T37" s="20" t="s">
        <v>481</v>
      </c>
      <c r="U37" s="18" t="n">
        <v>395.96215224</v>
      </c>
      <c r="V37" s="20" t="n">
        <v>7.62242104</v>
      </c>
    </row>
    <row r="38" spans="1:22">
      <c r="A38" s="15" t="s">
        <v>513</v>
      </c>
      <c r="B38" s="17" t="n">
        <v>5860</v>
      </c>
      <c r="C38" s="18">
        <f>(20.0/B38*100)</f>
        <v/>
      </c>
      <c r="D38" s="19" t="n">
        <v>5840</v>
      </c>
      <c r="E38" s="18" t="n">
        <v>482.3566425</v>
      </c>
      <c r="F38" s="20" t="n">
        <v>5.42427044</v>
      </c>
      <c r="G38" s="18" t="n">
        <v>509.81448732</v>
      </c>
      <c r="H38" s="20" t="n">
        <v>3.96515701</v>
      </c>
      <c r="I38" s="18" t="n">
        <v>526.2069025</v>
      </c>
      <c r="J38" s="20" t="n">
        <v>3.43725518</v>
      </c>
      <c r="K38" s="18" t="n">
        <v>522.32909029</v>
      </c>
      <c r="L38" s="20" t="n">
        <v>5.1026819</v>
      </c>
      <c r="M38" s="18" t="n">
        <v>464.66093895</v>
      </c>
      <c r="N38" s="20" t="n">
        <v>6.12978698</v>
      </c>
      <c r="O38" s="18" t="s">
        <v>481</v>
      </c>
      <c r="P38" s="20" t="s">
        <v>481</v>
      </c>
      <c r="Q38" s="18" t="s">
        <v>481</v>
      </c>
      <c r="R38" s="20" t="s">
        <v>481</v>
      </c>
      <c r="S38" s="18" t="s">
        <v>481</v>
      </c>
      <c r="T38" s="20" t="s">
        <v>481</v>
      </c>
      <c r="U38" s="18" t="n">
        <v>440.29925104</v>
      </c>
      <c r="V38" s="20" t="n">
        <v>8.421471220000001</v>
      </c>
    </row>
    <row r="39" spans="1:22">
      <c r="A39" s="15" t="s">
        <v>514</v>
      </c>
      <c r="B39" s="17" t="n">
        <v>5895</v>
      </c>
      <c r="C39" s="18">
        <f>(33.0/B39*100)</f>
        <v/>
      </c>
      <c r="D39" s="19" t="n">
        <v>5862</v>
      </c>
      <c r="E39" s="18" t="n">
        <v>408.7602492</v>
      </c>
      <c r="F39" s="20" t="n">
        <v>4.28782457</v>
      </c>
      <c r="G39" s="18" t="n">
        <v>426.53640065</v>
      </c>
      <c r="H39" s="20" t="n">
        <v>4.43654738</v>
      </c>
      <c r="I39" s="18" t="n">
        <v>435.44333411</v>
      </c>
      <c r="J39" s="20" t="n">
        <v>4.8323703</v>
      </c>
      <c r="K39" s="18" t="n">
        <v>452.17535679</v>
      </c>
      <c r="L39" s="20" t="n">
        <v>4.74848668</v>
      </c>
      <c r="M39" s="18" t="n">
        <v>385.47949857</v>
      </c>
      <c r="N39" s="20" t="n">
        <v>4.83386138</v>
      </c>
      <c r="O39" s="18" t="s">
        <v>481</v>
      </c>
      <c r="P39" s="20" t="s">
        <v>481</v>
      </c>
      <c r="Q39" s="18" t="s">
        <v>481</v>
      </c>
      <c r="R39" s="20" t="s">
        <v>481</v>
      </c>
      <c r="S39" s="18" t="s">
        <v>481</v>
      </c>
      <c r="T39" s="20" t="s">
        <v>481</v>
      </c>
      <c r="U39" s="18" t="n">
        <v>374.44993251</v>
      </c>
      <c r="V39" s="20" t="n">
        <v>6.43842157</v>
      </c>
    </row>
    <row r="40" spans="1:22">
      <c r="A40" s="15" t="s">
        <v>515</v>
      </c>
      <c r="B40" s="17" t="n">
        <v>14157</v>
      </c>
      <c r="C40" s="18">
        <f>(359.0/B40*100)</f>
        <v/>
      </c>
      <c r="D40" s="19" t="n">
        <v>13798</v>
      </c>
      <c r="E40" s="18" t="n">
        <v>451.99689352</v>
      </c>
      <c r="F40" s="20" t="n">
        <v>6.52690894</v>
      </c>
      <c r="G40" s="18" t="n">
        <v>482.71782985</v>
      </c>
      <c r="H40" s="20" t="n">
        <v>4.92340477</v>
      </c>
      <c r="I40" s="18" t="n">
        <v>516.84820347</v>
      </c>
      <c r="J40" s="20" t="n">
        <v>3.10541507</v>
      </c>
      <c r="K40" s="18" t="n">
        <v>530.60314601</v>
      </c>
      <c r="L40" s="20" t="n">
        <v>2.64415595</v>
      </c>
      <c r="M40" s="18" t="n">
        <v>416.91840949</v>
      </c>
      <c r="N40" s="20" t="n">
        <v>5.41821047</v>
      </c>
      <c r="O40" s="18" t="s">
        <v>481</v>
      </c>
      <c r="P40" s="20" t="s">
        <v>481</v>
      </c>
      <c r="Q40" s="18" t="s">
        <v>481</v>
      </c>
      <c r="R40" s="20" t="s">
        <v>481</v>
      </c>
      <c r="S40" s="18" t="s">
        <v>481</v>
      </c>
      <c r="T40" s="20" t="s">
        <v>481</v>
      </c>
      <c r="U40" s="18" t="n">
        <v>425.76627516</v>
      </c>
      <c r="V40" s="20" t="n">
        <v>8.13723092</v>
      </c>
    </row>
    <row r="41" spans="1:22">
      <c r="A41" s="15" t="s">
        <v>516</v>
      </c>
      <c r="B41" s="17" t="n">
        <v>5712</v>
      </c>
      <c r="C41" s="18">
        <f>(47.0/B41*100)</f>
        <v/>
      </c>
      <c r="D41" s="19" t="n">
        <v>5665</v>
      </c>
      <c r="E41" s="18" t="n">
        <v>456.97043273</v>
      </c>
      <c r="F41" s="20" t="n">
        <v>4.73557977</v>
      </c>
      <c r="G41" s="18" t="n">
        <v>474.81321178</v>
      </c>
      <c r="H41" s="20" t="n">
        <v>4.35041025</v>
      </c>
      <c r="I41" s="18" t="n">
        <v>507.01098164</v>
      </c>
      <c r="J41" s="20" t="n">
        <v>3.37514009</v>
      </c>
      <c r="K41" s="18" t="n">
        <v>524.96481729</v>
      </c>
      <c r="L41" s="20" t="n">
        <v>3.33507322</v>
      </c>
      <c r="M41" s="18" t="n">
        <v>459.44925532</v>
      </c>
      <c r="N41" s="20" t="n">
        <v>6.97383659</v>
      </c>
      <c r="O41" s="18" t="s">
        <v>481</v>
      </c>
      <c r="P41" s="20" t="s">
        <v>481</v>
      </c>
      <c r="Q41" s="18" t="n">
        <v>387.44235424</v>
      </c>
      <c r="R41" s="20" t="n">
        <v>14.52510266</v>
      </c>
      <c r="S41" s="18" t="s">
        <v>481</v>
      </c>
      <c r="T41" s="20" t="s">
        <v>481</v>
      </c>
      <c r="U41" s="18" t="n">
        <v>447.85207044</v>
      </c>
      <c r="V41" s="20" t="n">
        <v>11.00890211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362.09575383</v>
      </c>
      <c r="F45" s="20" t="n">
        <v>3.24324997</v>
      </c>
      <c r="G45" s="18" t="n">
        <v>372.06029966</v>
      </c>
      <c r="H45" s="20" t="n">
        <v>3.17690164</v>
      </c>
      <c r="I45" s="18" t="n">
        <v>382.68013775</v>
      </c>
      <c r="J45" s="20" t="n">
        <v>3.425582</v>
      </c>
      <c r="K45" s="18" t="n">
        <v>384.98605301</v>
      </c>
      <c r="L45" s="20" t="n">
        <v>3.35982746</v>
      </c>
      <c r="M45" s="18" t="s">
        <v>481</v>
      </c>
      <c r="N45" s="20" t="s">
        <v>481</v>
      </c>
      <c r="O45" s="18" t="s">
        <v>481</v>
      </c>
      <c r="P45" s="20" t="s">
        <v>481</v>
      </c>
      <c r="Q45" s="18" t="n">
        <v>346.88213527</v>
      </c>
      <c r="R45" s="20" t="n">
        <v>53.37860091</v>
      </c>
      <c r="S45" s="18" t="n">
        <v>355.0204847</v>
      </c>
      <c r="T45" s="20" t="n">
        <v>17.83839167</v>
      </c>
      <c r="U45" s="18" t="n">
        <v>342.28605055</v>
      </c>
      <c r="V45" s="20" t="n">
        <v>4.85881175</v>
      </c>
    </row>
    <row r="46" spans="1:22">
      <c r="A46" s="15" t="s">
        <v>521</v>
      </c>
      <c r="B46" s="17" t="n">
        <v>23141</v>
      </c>
      <c r="C46" s="18">
        <f>(1857.0/B46*100)</f>
        <v/>
      </c>
      <c r="D46" s="19" t="n">
        <v>21284</v>
      </c>
      <c r="E46" s="18" t="n">
        <v>386.34623784</v>
      </c>
      <c r="F46" s="20" t="n">
        <v>4.32696039</v>
      </c>
      <c r="G46" s="18" t="n">
        <v>408.5067484</v>
      </c>
      <c r="H46" s="20" t="n">
        <v>3.69514548</v>
      </c>
      <c r="I46" s="18" t="n">
        <v>426.29715962</v>
      </c>
      <c r="J46" s="20" t="n">
        <v>3.17273816</v>
      </c>
      <c r="K46" s="18" t="n">
        <v>431.78579865</v>
      </c>
      <c r="L46" s="20" t="n">
        <v>3.10453427</v>
      </c>
      <c r="M46" s="18" t="n">
        <v>359.91868086</v>
      </c>
      <c r="N46" s="20" t="n">
        <v>2.81680407</v>
      </c>
      <c r="O46" s="18" t="s">
        <v>481</v>
      </c>
      <c r="P46" s="20" t="s">
        <v>481</v>
      </c>
      <c r="Q46" s="18" t="s">
        <v>481</v>
      </c>
      <c r="R46" s="20" t="s">
        <v>481</v>
      </c>
      <c r="S46" s="18" t="s">
        <v>481</v>
      </c>
      <c r="T46" s="20" t="s">
        <v>481</v>
      </c>
      <c r="U46" s="18" t="n">
        <v>367.85101165</v>
      </c>
      <c r="V46" s="20" t="n">
        <v>3.50179775</v>
      </c>
    </row>
    <row r="47" spans="1:22">
      <c r="A47" s="15" t="s">
        <v>522</v>
      </c>
      <c r="B47" s="17" t="n">
        <v>5928</v>
      </c>
      <c r="C47" s="18">
        <f>(223.0/B47*100)</f>
        <v/>
      </c>
      <c r="D47" s="19" t="n">
        <v>5705</v>
      </c>
      <c r="E47" s="18" t="n">
        <v>434.78144647</v>
      </c>
      <c r="F47" s="20" t="n">
        <v>6.04820668</v>
      </c>
      <c r="G47" s="18" t="n">
        <v>448.15024851</v>
      </c>
      <c r="H47" s="20" t="n">
        <v>4.72654065</v>
      </c>
      <c r="I47" s="18" t="n">
        <v>472.25631027</v>
      </c>
      <c r="J47" s="20" t="n">
        <v>4.46171234</v>
      </c>
      <c r="K47" s="18" t="n">
        <v>487.41441834</v>
      </c>
      <c r="L47" s="20" t="n">
        <v>5.26235237</v>
      </c>
      <c r="M47" s="18" t="n">
        <v>360.05308982</v>
      </c>
      <c r="N47" s="20" t="n">
        <v>5.38667889</v>
      </c>
      <c r="O47" s="18" t="s">
        <v>481</v>
      </c>
      <c r="P47" s="20" t="s">
        <v>481</v>
      </c>
      <c r="Q47" s="18" t="s">
        <v>481</v>
      </c>
      <c r="R47" s="20" t="s">
        <v>481</v>
      </c>
      <c r="S47" s="18" t="s">
        <v>481</v>
      </c>
      <c r="T47" s="20" t="s">
        <v>481</v>
      </c>
      <c r="U47" s="18" t="n">
        <v>376.48203753</v>
      </c>
      <c r="V47" s="20" t="n">
        <v>6.18475329</v>
      </c>
    </row>
    <row r="48" spans="1:22">
      <c r="A48" s="15" t="s">
        <v>523</v>
      </c>
      <c r="B48" s="17" t="n">
        <v>9841</v>
      </c>
      <c r="C48" s="18">
        <f>(7.0/B48*100)</f>
        <v/>
      </c>
      <c r="D48" s="19" t="n">
        <v>9834</v>
      </c>
      <c r="E48" s="18" t="n">
        <v>498.98276344</v>
      </c>
      <c r="F48" s="20" t="n">
        <v>8.403668270000001</v>
      </c>
      <c r="G48" s="18" t="n">
        <v>498.27013152</v>
      </c>
      <c r="H48" s="20" t="n">
        <v>8.283049070000001</v>
      </c>
      <c r="I48" s="18" t="n">
        <v>509.57879221</v>
      </c>
      <c r="J48" s="20" t="n">
        <v>5.0828506</v>
      </c>
      <c r="K48" s="18" t="n">
        <v>534.11546652</v>
      </c>
      <c r="L48" s="20" t="n">
        <v>5.25545003</v>
      </c>
      <c r="M48" s="18" t="n">
        <v>473.92730449</v>
      </c>
      <c r="N48" s="20" t="n">
        <v>6.76556062</v>
      </c>
      <c r="O48" s="18" t="s">
        <v>481</v>
      </c>
      <c r="P48" s="20" t="s">
        <v>481</v>
      </c>
      <c r="Q48" s="18" t="s">
        <v>481</v>
      </c>
      <c r="R48" s="20" t="s">
        <v>481</v>
      </c>
      <c r="S48" s="18" t="s">
        <v>481</v>
      </c>
      <c r="T48" s="20" t="s">
        <v>481</v>
      </c>
      <c r="U48" s="18" t="n">
        <v>447.15674176</v>
      </c>
      <c r="V48" s="20" t="n">
        <v>15.8072865</v>
      </c>
    </row>
    <row r="49" spans="1:22">
      <c r="A49" s="15" t="s">
        <v>524</v>
      </c>
      <c r="B49" s="17" t="n">
        <v>6349</v>
      </c>
      <c r="C49" s="18">
        <f>(56.0/B49*100)</f>
        <v/>
      </c>
      <c r="D49" s="19" t="n">
        <v>6293</v>
      </c>
      <c r="E49" s="18" t="n">
        <v>416.435764</v>
      </c>
      <c r="F49" s="20" t="n">
        <v>4.01510963</v>
      </c>
      <c r="G49" s="18" t="n">
        <v>438.38760918</v>
      </c>
      <c r="H49" s="20" t="n">
        <v>3.54839349</v>
      </c>
      <c r="I49" s="18" t="n">
        <v>439.85362952</v>
      </c>
      <c r="J49" s="20" t="n">
        <v>3.29453621</v>
      </c>
      <c r="K49" s="18" t="n">
        <v>434.95596701</v>
      </c>
      <c r="L49" s="20" t="n">
        <v>3.96988288</v>
      </c>
      <c r="M49" s="18" t="s">
        <v>481</v>
      </c>
      <c r="N49" s="20" t="s">
        <v>481</v>
      </c>
      <c r="O49" s="18" t="s">
        <v>481</v>
      </c>
      <c r="P49" s="20" t="s">
        <v>481</v>
      </c>
      <c r="Q49" s="18" t="s">
        <v>481</v>
      </c>
      <c r="R49" s="20" t="s">
        <v>481</v>
      </c>
      <c r="S49" s="18" t="n">
        <v>434.5688927</v>
      </c>
      <c r="T49" s="20" t="n">
        <v>35.12786209</v>
      </c>
      <c r="U49" s="18" t="n">
        <v>376.75225455</v>
      </c>
      <c r="V49" s="20" t="n">
        <v>7.54840086</v>
      </c>
    </row>
    <row r="50" spans="1:22">
      <c r="A50" s="15" t="s">
        <v>525</v>
      </c>
      <c r="B50" s="17" t="n">
        <v>11795</v>
      </c>
      <c r="C50" s="18">
        <f>(260.0/B50*100)</f>
        <v/>
      </c>
      <c r="D50" s="19" t="n">
        <v>11535</v>
      </c>
      <c r="E50" s="18" t="n">
        <v>396.92631026</v>
      </c>
      <c r="F50" s="20" t="n">
        <v>3.53131383</v>
      </c>
      <c r="G50" s="18" t="n">
        <v>417.98494833</v>
      </c>
      <c r="H50" s="20" t="n">
        <v>3.53363714</v>
      </c>
      <c r="I50" s="18" t="n">
        <v>425.64609827</v>
      </c>
      <c r="J50" s="20" t="n">
        <v>2.80623984</v>
      </c>
      <c r="K50" s="18" t="n">
        <v>425.63708726</v>
      </c>
      <c r="L50" s="20" t="n">
        <v>3.23140546</v>
      </c>
      <c r="M50" s="18" t="n">
        <v>366.2364289</v>
      </c>
      <c r="N50" s="20" t="n">
        <v>5.08072233</v>
      </c>
      <c r="O50" s="18" t="s">
        <v>481</v>
      </c>
      <c r="P50" s="20" t="s">
        <v>481</v>
      </c>
      <c r="Q50" s="18" t="s">
        <v>481</v>
      </c>
      <c r="R50" s="20" t="s">
        <v>481</v>
      </c>
      <c r="S50" s="18" t="s">
        <v>481</v>
      </c>
      <c r="T50" s="20" t="s">
        <v>481</v>
      </c>
      <c r="U50" s="18" t="n">
        <v>354.79054806</v>
      </c>
      <c r="V50" s="20" t="n">
        <v>6.5692689</v>
      </c>
    </row>
    <row r="51" spans="1:22">
      <c r="A51" s="15" t="s">
        <v>526</v>
      </c>
      <c r="B51" s="17" t="n">
        <v>6866</v>
      </c>
      <c r="C51" s="18">
        <f>(114.0/B51*100)</f>
        <v/>
      </c>
      <c r="D51" s="19" t="n">
        <v>6752</v>
      </c>
      <c r="E51" s="18" t="n">
        <v>397.04063785</v>
      </c>
      <c r="F51" s="20" t="n">
        <v>4.17477792</v>
      </c>
      <c r="G51" s="18" t="n">
        <v>401.69045234</v>
      </c>
      <c r="H51" s="20" t="n">
        <v>3.82990402</v>
      </c>
      <c r="I51" s="18" t="n">
        <v>421.71232822</v>
      </c>
      <c r="J51" s="20" t="n">
        <v>3.00727365</v>
      </c>
      <c r="K51" s="18" t="n">
        <v>435.12214192</v>
      </c>
      <c r="L51" s="20" t="n">
        <v>2.52230406</v>
      </c>
      <c r="M51" s="18" t="n">
        <v>378.20734752</v>
      </c>
      <c r="N51" s="20" t="n">
        <v>5.77389018</v>
      </c>
      <c r="O51" s="18" t="s">
        <v>481</v>
      </c>
      <c r="P51" s="20" t="s">
        <v>481</v>
      </c>
      <c r="Q51" s="18" t="n">
        <v>410.85572185</v>
      </c>
      <c r="R51" s="20" t="n">
        <v>3.7997542</v>
      </c>
      <c r="S51" s="18" t="s">
        <v>481</v>
      </c>
      <c r="T51" s="20" t="s">
        <v>481</v>
      </c>
      <c r="U51" s="18" t="n">
        <v>383.03455071</v>
      </c>
      <c r="V51" s="20" t="n">
        <v>5.31896726</v>
      </c>
    </row>
    <row r="52" spans="1:22">
      <c r="A52" s="15" t="s">
        <v>527</v>
      </c>
      <c r="B52" s="17" t="n">
        <v>5809</v>
      </c>
      <c r="C52" s="18">
        <f>(88.0/B52*100)</f>
        <v/>
      </c>
      <c r="D52" s="19" t="n">
        <v>5721</v>
      </c>
      <c r="E52" s="18" t="n">
        <v>450.88971897</v>
      </c>
      <c r="F52" s="20" t="n">
        <v>4.20235681</v>
      </c>
      <c r="G52" s="18" t="n">
        <v>476.1699448</v>
      </c>
      <c r="H52" s="20" t="n">
        <v>3.97474393</v>
      </c>
      <c r="I52" s="18" t="n">
        <v>490.83883306</v>
      </c>
      <c r="J52" s="20" t="n">
        <v>3.12303016</v>
      </c>
      <c r="K52" s="18" t="n">
        <v>492.90431319</v>
      </c>
      <c r="L52" s="20" t="n">
        <v>3.01866438</v>
      </c>
      <c r="M52" s="18" t="n">
        <v>406.80210678</v>
      </c>
      <c r="N52" s="20" t="n">
        <v>4.41129799</v>
      </c>
      <c r="O52" s="18" t="s">
        <v>481</v>
      </c>
      <c r="P52" s="20" t="s">
        <v>481</v>
      </c>
      <c r="Q52" s="18" t="s">
        <v>481</v>
      </c>
      <c r="R52" s="20" t="s">
        <v>481</v>
      </c>
      <c r="S52" s="18" t="s">
        <v>481</v>
      </c>
      <c r="T52" s="20" t="s">
        <v>481</v>
      </c>
      <c r="U52" s="18" t="n">
        <v>419.11286253</v>
      </c>
      <c r="V52" s="20" t="n">
        <v>6.77533071</v>
      </c>
    </row>
    <row r="53" spans="1:22">
      <c r="A53" s="15" t="s">
        <v>528</v>
      </c>
      <c r="B53" s="17" t="n">
        <v>5571</v>
      </c>
      <c r="C53" s="18">
        <f>(95.0/B53*100)</f>
        <v/>
      </c>
      <c r="D53" s="19" t="n">
        <v>5476</v>
      </c>
      <c r="E53" s="18" t="n">
        <v>419.45542785</v>
      </c>
      <c r="F53" s="20" t="n">
        <v>2.7885821</v>
      </c>
      <c r="G53" s="18" t="n">
        <v>440.5153945</v>
      </c>
      <c r="H53" s="20" t="n">
        <v>2.92623658</v>
      </c>
      <c r="I53" s="18" t="n">
        <v>444.97407405</v>
      </c>
      <c r="J53" s="20" t="n">
        <v>2.3313942</v>
      </c>
      <c r="K53" s="18" t="n">
        <v>469.62400102</v>
      </c>
      <c r="L53" s="20" t="n">
        <v>3.70313209</v>
      </c>
      <c r="M53" s="18" t="n">
        <v>364.85181761</v>
      </c>
      <c r="N53" s="20" t="n">
        <v>4.50102235</v>
      </c>
      <c r="O53" s="18" t="s">
        <v>481</v>
      </c>
      <c r="P53" s="20" t="s">
        <v>481</v>
      </c>
      <c r="Q53" s="18" t="s">
        <v>481</v>
      </c>
      <c r="R53" s="20" t="s">
        <v>481</v>
      </c>
      <c r="S53" s="18" t="s">
        <v>481</v>
      </c>
      <c r="T53" s="20" t="s">
        <v>481</v>
      </c>
      <c r="U53" s="18" t="n">
        <v>371.44537686</v>
      </c>
      <c r="V53" s="20" t="n">
        <v>5.85011634</v>
      </c>
    </row>
    <row r="54" spans="1:22">
      <c r="A54" s="15" t="s">
        <v>529</v>
      </c>
      <c r="B54" s="17" t="n">
        <v>4740</v>
      </c>
      <c r="C54" s="18">
        <f>(276.0/B54*100)</f>
        <v/>
      </c>
      <c r="D54" s="19" t="n">
        <v>4464</v>
      </c>
      <c r="E54" s="18" t="n">
        <v>332.86628327</v>
      </c>
      <c r="F54" s="20" t="n">
        <v>2.92645099</v>
      </c>
      <c r="G54" s="18" t="n">
        <v>346.48594298</v>
      </c>
      <c r="H54" s="20" t="n">
        <v>3.34292659</v>
      </c>
      <c r="I54" s="18" t="n">
        <v>356.01826986</v>
      </c>
      <c r="J54" s="20" t="n">
        <v>4.57122221</v>
      </c>
      <c r="K54" s="18" t="n">
        <v>350.98009285</v>
      </c>
      <c r="L54" s="20" t="n">
        <v>6.26666548</v>
      </c>
      <c r="M54" s="18" t="n">
        <v>278.77265964</v>
      </c>
      <c r="N54" s="20" t="n">
        <v>5.07122961</v>
      </c>
      <c r="O54" s="18" t="s">
        <v>481</v>
      </c>
      <c r="P54" s="20" t="s">
        <v>481</v>
      </c>
      <c r="Q54" s="18" t="s">
        <v>481</v>
      </c>
      <c r="R54" s="20" t="s">
        <v>481</v>
      </c>
      <c r="S54" s="18" t="s">
        <v>481</v>
      </c>
      <c r="T54" s="20" t="s">
        <v>481</v>
      </c>
      <c r="U54" s="18" t="n">
        <v>279.21697075</v>
      </c>
      <c r="V54" s="20" t="n">
        <v>3.60294275</v>
      </c>
    </row>
    <row r="55" spans="1:22">
      <c r="A55" s="15" t="s">
        <v>530</v>
      </c>
      <c r="B55" s="17" t="n">
        <v>5316</v>
      </c>
      <c r="C55" s="18">
        <f>(22.0/B55*100)</f>
        <v/>
      </c>
      <c r="D55" s="19" t="n">
        <v>5294</v>
      </c>
      <c r="E55" s="18" t="n">
        <v>398.22751938</v>
      </c>
      <c r="F55" s="20" t="n">
        <v>4.28298666</v>
      </c>
      <c r="G55" s="18" t="n">
        <v>421.06181985</v>
      </c>
      <c r="H55" s="20" t="n">
        <v>3.73846546</v>
      </c>
      <c r="I55" s="18" t="n">
        <v>414.36528377</v>
      </c>
      <c r="J55" s="20" t="n">
        <v>2.61456829</v>
      </c>
      <c r="K55" s="18" t="n">
        <v>430.36023059</v>
      </c>
      <c r="L55" s="20" t="n">
        <v>4.40479623</v>
      </c>
      <c r="M55" s="18" t="s">
        <v>481</v>
      </c>
      <c r="N55" s="20" t="s">
        <v>481</v>
      </c>
      <c r="O55" s="18" t="s">
        <v>481</v>
      </c>
      <c r="P55" s="20" t="s">
        <v>481</v>
      </c>
      <c r="Q55" s="18" t="s">
        <v>481</v>
      </c>
      <c r="R55" s="20" t="s">
        <v>481</v>
      </c>
      <c r="S55" s="18" t="n">
        <v>352.29084108</v>
      </c>
      <c r="T55" s="20" t="n">
        <v>24.60615826</v>
      </c>
      <c r="U55" s="18" t="n">
        <v>325.93259104</v>
      </c>
      <c r="V55" s="20" t="n">
        <v>7.02125522</v>
      </c>
    </row>
    <row r="56" spans="1:22">
      <c r="A56" s="15" t="s">
        <v>531</v>
      </c>
      <c r="B56" s="17" t="n">
        <v>5359</v>
      </c>
      <c r="C56" s="18">
        <f>(77.0/B56*100)</f>
        <v/>
      </c>
      <c r="D56" s="19" t="n">
        <v>5282</v>
      </c>
      <c r="E56" s="18" t="n">
        <v>509.24671233</v>
      </c>
      <c r="F56" s="20" t="n">
        <v>6.02310258</v>
      </c>
      <c r="G56" s="18" t="n">
        <v>518.84189915</v>
      </c>
      <c r="H56" s="20" t="n">
        <v>4.70760264</v>
      </c>
      <c r="I56" s="18" t="n">
        <v>522.82877412</v>
      </c>
      <c r="J56" s="20" t="n">
        <v>3.46558994</v>
      </c>
      <c r="K56" s="18" t="n">
        <v>553.20552106</v>
      </c>
      <c r="L56" s="20" t="n">
        <v>3.89955062</v>
      </c>
      <c r="M56" s="18" t="n">
        <v>497.58677807</v>
      </c>
      <c r="N56" s="20" t="n">
        <v>2.76536198</v>
      </c>
      <c r="O56" s="18" t="s">
        <v>481</v>
      </c>
      <c r="P56" s="20" t="s">
        <v>481</v>
      </c>
      <c r="Q56" s="18" t="s">
        <v>481</v>
      </c>
      <c r="R56" s="20" t="s">
        <v>481</v>
      </c>
      <c r="S56" s="18" t="s">
        <v>481</v>
      </c>
      <c r="T56" s="20" t="s">
        <v>481</v>
      </c>
      <c r="U56" s="18" t="n">
        <v>530.6148326700001</v>
      </c>
      <c r="V56" s="20" t="n">
        <v>12.2960276</v>
      </c>
    </row>
    <row r="57" spans="1:22">
      <c r="A57" s="15" t="s">
        <v>532</v>
      </c>
      <c r="B57" s="17" t="n">
        <v>6513</v>
      </c>
      <c r="C57" s="18">
        <f>(0.0/B57*100)</f>
        <v/>
      </c>
      <c r="D57" s="19" t="n">
        <v>6513</v>
      </c>
      <c r="E57" s="18" t="n">
        <v>367.13609931</v>
      </c>
      <c r="F57" s="20" t="n">
        <v>4.60051927</v>
      </c>
      <c r="G57" s="18" t="n">
        <v>390.30429591</v>
      </c>
      <c r="H57" s="20" t="n">
        <v>4.56777157</v>
      </c>
      <c r="I57" s="18" t="n">
        <v>410.53042424</v>
      </c>
      <c r="J57" s="20" t="n">
        <v>3.02564202</v>
      </c>
      <c r="K57" s="18" t="n">
        <v>407.40584159</v>
      </c>
      <c r="L57" s="20" t="n">
        <v>2.90564971</v>
      </c>
      <c r="M57" s="18" t="s">
        <v>481</v>
      </c>
      <c r="N57" s="20" t="s">
        <v>481</v>
      </c>
      <c r="O57" s="18" t="s">
        <v>481</v>
      </c>
      <c r="P57" s="20" t="s">
        <v>481</v>
      </c>
      <c r="Q57" s="18" t="s">
        <v>481</v>
      </c>
      <c r="R57" s="20" t="s">
        <v>481</v>
      </c>
      <c r="S57" s="18" t="n">
        <v>321.72544359</v>
      </c>
      <c r="T57" s="20" t="n">
        <v>29.19462009</v>
      </c>
      <c r="U57" s="18" t="n">
        <v>371.31804393</v>
      </c>
      <c r="V57" s="20" t="n">
        <v>7.2659474</v>
      </c>
    </row>
    <row r="58" spans="1:22">
      <c r="A58" s="15" t="s">
        <v>533</v>
      </c>
      <c r="B58" s="17" t="n">
        <v>7267</v>
      </c>
      <c r="C58" s="18">
        <f>(10.0/B58*100)</f>
        <v/>
      </c>
      <c r="D58" s="19" t="n">
        <v>7257</v>
      </c>
      <c r="E58" s="18" t="n">
        <v>400.38074863</v>
      </c>
      <c r="F58" s="20" t="n">
        <v>3.54593859</v>
      </c>
      <c r="G58" s="18" t="n">
        <v>412.12577472</v>
      </c>
      <c r="H58" s="20" t="n">
        <v>3.06002759</v>
      </c>
      <c r="I58" s="18" t="n">
        <v>423.57607603</v>
      </c>
      <c r="J58" s="20" t="n">
        <v>3.31062224</v>
      </c>
      <c r="K58" s="18" t="n">
        <v>418.75980741</v>
      </c>
      <c r="L58" s="20" t="n">
        <v>4.04801188</v>
      </c>
      <c r="M58" s="18" t="s">
        <v>481</v>
      </c>
      <c r="N58" s="20" t="s">
        <v>481</v>
      </c>
      <c r="O58" s="18" t="s">
        <v>481</v>
      </c>
      <c r="P58" s="20" t="s">
        <v>481</v>
      </c>
      <c r="Q58" s="18" t="s">
        <v>481</v>
      </c>
      <c r="R58" s="20" t="s">
        <v>481</v>
      </c>
      <c r="S58" s="18" t="n">
        <v>299.66360829</v>
      </c>
      <c r="T58" s="20" t="n">
        <v>14.52982578</v>
      </c>
      <c r="U58" s="18" t="n">
        <v>338.21860091</v>
      </c>
      <c r="V58" s="20" t="n">
        <v>8.36061224</v>
      </c>
    </row>
    <row r="59" spans="1:22">
      <c r="A59" s="15" t="s">
        <v>534</v>
      </c>
      <c r="B59" s="17" t="n">
        <v>4826</v>
      </c>
      <c r="C59" s="18">
        <f>(26.0/B59*100)</f>
        <v/>
      </c>
      <c r="D59" s="19" t="n">
        <v>4800</v>
      </c>
      <c r="E59" s="18" t="n">
        <v>351.97089757</v>
      </c>
      <c r="F59" s="20" t="n">
        <v>4.1565845</v>
      </c>
      <c r="G59" s="18" t="n">
        <v>384.35745167</v>
      </c>
      <c r="H59" s="20" t="n">
        <v>3.8795759</v>
      </c>
      <c r="I59" s="18" t="n">
        <v>389.03259124</v>
      </c>
      <c r="J59" s="20" t="n">
        <v>2.63021066</v>
      </c>
      <c r="K59" s="18" t="n">
        <v>381.18737907</v>
      </c>
      <c r="L59" s="20" t="n">
        <v>2.66068299</v>
      </c>
      <c r="M59" s="18" t="s">
        <v>481</v>
      </c>
      <c r="N59" s="20" t="s">
        <v>481</v>
      </c>
      <c r="O59" s="18" t="s">
        <v>481</v>
      </c>
      <c r="P59" s="20" t="s">
        <v>481</v>
      </c>
      <c r="Q59" s="18" t="s">
        <v>481</v>
      </c>
      <c r="R59" s="20" t="s">
        <v>481</v>
      </c>
      <c r="S59" s="18" t="n">
        <v>314.23498903</v>
      </c>
      <c r="T59" s="20" t="n">
        <v>16.48291053</v>
      </c>
      <c r="U59" s="18" t="n">
        <v>333.76117018</v>
      </c>
      <c r="V59" s="20" t="n">
        <v>6.52205509</v>
      </c>
    </row>
    <row r="60" spans="1:22">
      <c r="A60" s="15" t="s">
        <v>535</v>
      </c>
      <c r="B60" s="17" t="n">
        <v>4546</v>
      </c>
      <c r="C60" s="18">
        <f>(15.0/B60*100)</f>
        <v/>
      </c>
      <c r="D60" s="19" t="n">
        <v>4531</v>
      </c>
      <c r="E60" s="18" t="n">
        <v>364.24323977</v>
      </c>
      <c r="F60" s="20" t="n">
        <v>4.79952443</v>
      </c>
      <c r="G60" s="18" t="n">
        <v>383.66163643</v>
      </c>
      <c r="H60" s="20" t="n">
        <v>4.38168108</v>
      </c>
      <c r="I60" s="18" t="n">
        <v>392.54611537</v>
      </c>
      <c r="J60" s="20" t="n">
        <v>4.26908321</v>
      </c>
      <c r="K60" s="18" t="n">
        <v>410.64734125</v>
      </c>
      <c r="L60" s="20" t="n">
        <v>5.48622565</v>
      </c>
      <c r="M60" s="18" t="s">
        <v>481</v>
      </c>
      <c r="N60" s="20" t="s">
        <v>481</v>
      </c>
      <c r="O60" s="18" t="s">
        <v>481</v>
      </c>
      <c r="P60" s="20" t="s">
        <v>481</v>
      </c>
      <c r="Q60" s="18" t="s">
        <v>481</v>
      </c>
      <c r="R60" s="20" t="s">
        <v>481</v>
      </c>
      <c r="S60" s="18" t="n">
        <v>301.10884355</v>
      </c>
      <c r="T60" s="20" t="n">
        <v>16.47459286</v>
      </c>
      <c r="U60" s="18" t="n">
        <v>352.89322336</v>
      </c>
      <c r="V60" s="20" t="n">
        <v>6.86938921</v>
      </c>
    </row>
    <row r="61" spans="1:22">
      <c r="A61" s="15" t="s">
        <v>536</v>
      </c>
      <c r="B61" s="17" t="n">
        <v>6525</v>
      </c>
      <c r="C61" s="18">
        <f>(150.0/B61*100)</f>
        <v/>
      </c>
      <c r="D61" s="19" t="n">
        <v>6375</v>
      </c>
      <c r="E61" s="18" t="n">
        <v>440.55854546</v>
      </c>
      <c r="F61" s="20" t="n">
        <v>4.8405591</v>
      </c>
      <c r="G61" s="18" t="n">
        <v>439.87691355</v>
      </c>
      <c r="H61" s="20" t="n">
        <v>4.70840272</v>
      </c>
      <c r="I61" s="18" t="n">
        <v>475.91623676</v>
      </c>
      <c r="J61" s="20" t="n">
        <v>3.27493613</v>
      </c>
      <c r="K61" s="18" t="n">
        <v>501.94317836</v>
      </c>
      <c r="L61" s="20" t="n">
        <v>2.83282196</v>
      </c>
      <c r="M61" s="18" t="n">
        <v>399.48570032</v>
      </c>
      <c r="N61" s="20" t="n">
        <v>8.489439689999999</v>
      </c>
      <c r="O61" s="18" t="s">
        <v>481</v>
      </c>
      <c r="P61" s="20" t="s">
        <v>481</v>
      </c>
      <c r="Q61" s="18" t="s">
        <v>481</v>
      </c>
      <c r="R61" s="20" t="s">
        <v>481</v>
      </c>
      <c r="S61" s="18" t="s">
        <v>481</v>
      </c>
      <c r="T61" s="20" t="s">
        <v>481</v>
      </c>
      <c r="U61" s="18" t="n">
        <v>406.33182744</v>
      </c>
      <c r="V61" s="20" t="n">
        <v>7.62653229</v>
      </c>
    </row>
    <row r="62" spans="1:22">
      <c r="A62" s="15" t="s">
        <v>537</v>
      </c>
      <c r="B62" s="17" t="n">
        <v>4476</v>
      </c>
      <c r="C62" s="18">
        <f>(3.0/B62*100)</f>
        <v/>
      </c>
      <c r="D62" s="19" t="n">
        <v>4473</v>
      </c>
      <c r="E62" s="18" t="n">
        <v>485.97589777</v>
      </c>
      <c r="F62" s="20" t="n">
        <v>9.43645776</v>
      </c>
      <c r="G62" s="18" t="n">
        <v>504.34464268</v>
      </c>
      <c r="H62" s="20" t="n">
        <v>5.51009353</v>
      </c>
      <c r="I62" s="18" t="n">
        <v>517.50993773</v>
      </c>
      <c r="J62" s="20" t="n">
        <v>1.85097328</v>
      </c>
      <c r="K62" s="18" t="n">
        <v>550.38363392</v>
      </c>
      <c r="L62" s="20" t="n">
        <v>1.96530183</v>
      </c>
      <c r="M62" s="18" t="n">
        <v>503.48911723</v>
      </c>
      <c r="N62" s="20" t="n">
        <v>3.96725872</v>
      </c>
      <c r="O62" s="18" t="s">
        <v>481</v>
      </c>
      <c r="P62" s="20" t="s">
        <v>481</v>
      </c>
      <c r="Q62" s="18" t="s">
        <v>481</v>
      </c>
      <c r="R62" s="20" t="s">
        <v>481</v>
      </c>
      <c r="S62" s="18" t="s">
        <v>481</v>
      </c>
      <c r="T62" s="20" t="s">
        <v>481</v>
      </c>
      <c r="U62" s="18" t="n">
        <v>511.07847957</v>
      </c>
      <c r="V62" s="20" t="n">
        <v>9.874568350000001</v>
      </c>
    </row>
    <row r="63" spans="1:22">
      <c r="A63" s="15" t="s">
        <v>538</v>
      </c>
      <c r="B63" s="17" t="n">
        <v>5324</v>
      </c>
      <c r="C63" s="18">
        <f>(13.0/B63*100)</f>
        <v/>
      </c>
      <c r="D63" s="19" t="n">
        <v>5311</v>
      </c>
      <c r="E63" s="18" t="n">
        <v>360.33462498</v>
      </c>
      <c r="F63" s="20" t="n">
        <v>3.71909872</v>
      </c>
      <c r="G63" s="18" t="n">
        <v>388.96304873</v>
      </c>
      <c r="H63" s="20" t="n">
        <v>3.45433588</v>
      </c>
      <c r="I63" s="18" t="n">
        <v>394.2161718</v>
      </c>
      <c r="J63" s="20" t="n">
        <v>2.04856017</v>
      </c>
      <c r="K63" s="18" t="n">
        <v>392.14685292</v>
      </c>
      <c r="L63" s="20" t="n">
        <v>3.38835907</v>
      </c>
      <c r="M63" s="18" t="s">
        <v>481</v>
      </c>
      <c r="N63" s="20" t="s">
        <v>481</v>
      </c>
      <c r="O63" s="18" t="s">
        <v>481</v>
      </c>
      <c r="P63" s="20" t="s">
        <v>481</v>
      </c>
      <c r="Q63" s="18" t="n">
        <v>358.4061888</v>
      </c>
      <c r="R63" s="20" t="n">
        <v>45.94314781</v>
      </c>
      <c r="S63" s="18" t="n">
        <v>285.72021242</v>
      </c>
      <c r="T63" s="20" t="n">
        <v>23.54459338</v>
      </c>
      <c r="U63" s="18" t="n">
        <v>343.15856914</v>
      </c>
      <c r="V63" s="20" t="n">
        <v>3.63932041</v>
      </c>
    </row>
    <row r="64" spans="1:22">
      <c r="A64" s="15" t="s">
        <v>539</v>
      </c>
      <c r="B64" s="17" t="n">
        <v>3634</v>
      </c>
      <c r="C64" s="18">
        <f>(3.0/B64*100)</f>
        <v/>
      </c>
      <c r="D64" s="19" t="n">
        <v>3631</v>
      </c>
      <c r="E64" s="18" t="n">
        <v>411.9256786</v>
      </c>
      <c r="F64" s="20" t="n">
        <v>8.617669510000001</v>
      </c>
      <c r="G64" s="18" t="n">
        <v>460.67994329</v>
      </c>
      <c r="H64" s="20" t="n">
        <v>4.86866509</v>
      </c>
      <c r="I64" s="18" t="n">
        <v>476.77495318</v>
      </c>
      <c r="J64" s="20" t="n">
        <v>3.26764288</v>
      </c>
      <c r="K64" s="18" t="n">
        <v>477.73147478</v>
      </c>
      <c r="L64" s="20" t="n">
        <v>3.23292717</v>
      </c>
      <c r="M64" s="18" t="s">
        <v>481</v>
      </c>
      <c r="N64" s="20" t="s">
        <v>481</v>
      </c>
      <c r="O64" s="18" t="s">
        <v>481</v>
      </c>
      <c r="P64" s="20" t="s">
        <v>481</v>
      </c>
      <c r="Q64" s="18" t="s">
        <v>481</v>
      </c>
      <c r="R64" s="20" t="s">
        <v>481</v>
      </c>
      <c r="S64" s="18" t="s">
        <v>481</v>
      </c>
      <c r="T64" s="20" t="s">
        <v>481</v>
      </c>
      <c r="U64" s="18" t="n">
        <v>339.18052992</v>
      </c>
      <c r="V64" s="20" t="n">
        <v>10.03430196</v>
      </c>
    </row>
    <row r="65" spans="1:22">
      <c r="A65" s="15" t="s">
        <v>540</v>
      </c>
      <c r="B65" s="17" t="n">
        <v>5325</v>
      </c>
      <c r="C65" s="18">
        <f>(14.0/B65*100)</f>
        <v/>
      </c>
      <c r="D65" s="19" t="n">
        <v>5311</v>
      </c>
      <c r="E65" s="18" t="n">
        <v>428.49688971</v>
      </c>
      <c r="F65" s="20" t="n">
        <v>4.38772066</v>
      </c>
      <c r="G65" s="18" t="n">
        <v>452.27697799</v>
      </c>
      <c r="H65" s="20" t="n">
        <v>2.95085384</v>
      </c>
      <c r="I65" s="18" t="n">
        <v>429.41800245</v>
      </c>
      <c r="J65" s="20" t="n">
        <v>2.56270952</v>
      </c>
      <c r="K65" s="18" t="n">
        <v>420.8449119</v>
      </c>
      <c r="L65" s="20" t="n">
        <v>4.16657584</v>
      </c>
      <c r="M65" s="18" t="s">
        <v>481</v>
      </c>
      <c r="N65" s="20" t="s">
        <v>481</v>
      </c>
      <c r="O65" s="18" t="s">
        <v>481</v>
      </c>
      <c r="P65" s="20" t="s">
        <v>481</v>
      </c>
      <c r="Q65" s="18" t="n">
        <v>343.46578392</v>
      </c>
      <c r="R65" s="20" t="n">
        <v>27.85278273</v>
      </c>
      <c r="S65" s="18" t="s">
        <v>481</v>
      </c>
      <c r="T65" s="20" t="s">
        <v>481</v>
      </c>
      <c r="U65" s="18" t="n">
        <v>336.62802718</v>
      </c>
      <c r="V65" s="20" t="n">
        <v>8.49859477</v>
      </c>
    </row>
    <row r="66" spans="1:22">
      <c r="A66" s="15" t="s">
        <v>541</v>
      </c>
      <c r="B66" s="17" t="n">
        <v>5665</v>
      </c>
      <c r="C66" s="18">
        <f>(82.0/B66*100)</f>
        <v/>
      </c>
      <c r="D66" s="19" t="n">
        <v>5583</v>
      </c>
      <c r="E66" s="18" t="n">
        <v>399.32580885</v>
      </c>
      <c r="F66" s="20" t="n">
        <v>3.51390745</v>
      </c>
      <c r="G66" s="18" t="n">
        <v>404.4275621</v>
      </c>
      <c r="H66" s="20" t="n">
        <v>2.89916747</v>
      </c>
      <c r="I66" s="18" t="n">
        <v>426.3855683</v>
      </c>
      <c r="J66" s="20" t="n">
        <v>2.03606845</v>
      </c>
      <c r="K66" s="18" t="n">
        <v>441.55192982</v>
      </c>
      <c r="L66" s="20" t="n">
        <v>2.25644532</v>
      </c>
      <c r="M66" s="18" t="n">
        <v>362.59924263</v>
      </c>
      <c r="N66" s="20" t="n">
        <v>3.29995091</v>
      </c>
      <c r="O66" s="18" t="s">
        <v>481</v>
      </c>
      <c r="P66" s="20" t="s">
        <v>481</v>
      </c>
      <c r="Q66" s="18" t="s">
        <v>481</v>
      </c>
      <c r="R66" s="20" t="s">
        <v>481</v>
      </c>
      <c r="S66" s="18" t="s">
        <v>481</v>
      </c>
      <c r="T66" s="20" t="s">
        <v>481</v>
      </c>
      <c r="U66" s="18" t="n">
        <v>365.72559112</v>
      </c>
      <c r="V66" s="20" t="n">
        <v>3.97383339</v>
      </c>
    </row>
    <row r="67" spans="1:22">
      <c r="A67" s="15" t="s">
        <v>542</v>
      </c>
      <c r="B67" s="17" t="n">
        <v>6971</v>
      </c>
      <c r="C67" s="18">
        <f>(480.0/B67*100)</f>
        <v/>
      </c>
      <c r="D67" s="19" t="n">
        <v>6491</v>
      </c>
      <c r="E67" s="18" t="n">
        <v>379.39346753</v>
      </c>
      <c r="F67" s="20" t="n">
        <v>2.90819387</v>
      </c>
      <c r="G67" s="18" t="n">
        <v>403.6909752</v>
      </c>
      <c r="H67" s="20" t="n">
        <v>2.90776338</v>
      </c>
      <c r="I67" s="18" t="n">
        <v>407.61814214</v>
      </c>
      <c r="J67" s="20" t="n">
        <v>2.90923731</v>
      </c>
      <c r="K67" s="18" t="n">
        <v>439.1321821</v>
      </c>
      <c r="L67" s="20" t="n">
        <v>4.18399544</v>
      </c>
      <c r="M67" s="18" t="n">
        <v>372.66261743</v>
      </c>
      <c r="N67" s="20" t="n">
        <v>5.67221433</v>
      </c>
      <c r="O67" s="18" t="s">
        <v>481</v>
      </c>
      <c r="P67" s="20" t="s">
        <v>481</v>
      </c>
      <c r="Q67" s="18" t="s">
        <v>481</v>
      </c>
      <c r="R67" s="20" t="s">
        <v>481</v>
      </c>
      <c r="S67" s="18" t="s">
        <v>481</v>
      </c>
      <c r="T67" s="20" t="s">
        <v>481</v>
      </c>
      <c r="U67" s="18" t="n">
        <v>348.42255523</v>
      </c>
      <c r="V67" s="20" t="n">
        <v>5.311395</v>
      </c>
    </row>
    <row r="68" spans="1:22">
      <c r="A68" s="15" t="s">
        <v>543</v>
      </c>
      <c r="B68" s="17" t="n">
        <v>12083</v>
      </c>
      <c r="C68" s="18">
        <f>(30.0/B68*100)</f>
        <v/>
      </c>
      <c r="D68" s="19" t="n">
        <v>12053</v>
      </c>
      <c r="E68" s="18" t="n">
        <v>392.30907907</v>
      </c>
      <c r="F68" s="20" t="n">
        <v>2.58374287</v>
      </c>
      <c r="G68" s="18" t="n">
        <v>408.94755252</v>
      </c>
      <c r="H68" s="20" t="n">
        <v>2.59596271</v>
      </c>
      <c r="I68" s="18" t="n">
        <v>441.93271973</v>
      </c>
      <c r="J68" s="20" t="n">
        <v>1.84514101</v>
      </c>
      <c r="K68" s="18" t="n">
        <v>464.52683254</v>
      </c>
      <c r="L68" s="20" t="n">
        <v>2.05225322</v>
      </c>
      <c r="M68" s="18" t="n">
        <v>360.06770608</v>
      </c>
      <c r="N68" s="20" t="n">
        <v>2.26611851</v>
      </c>
      <c r="O68" s="18" t="s">
        <v>481</v>
      </c>
      <c r="P68" s="20" t="s">
        <v>481</v>
      </c>
      <c r="Q68" s="18" t="s">
        <v>481</v>
      </c>
      <c r="R68" s="20" t="s">
        <v>481</v>
      </c>
      <c r="S68" s="18" t="s">
        <v>481</v>
      </c>
      <c r="T68" s="20" t="s">
        <v>481</v>
      </c>
      <c r="U68" s="18" t="n">
        <v>370.54532083</v>
      </c>
      <c r="V68" s="20" t="n">
        <v>3.22209051</v>
      </c>
    </row>
    <row r="69" spans="1:22">
      <c r="A69" s="15" t="s">
        <v>544</v>
      </c>
      <c r="B69" s="17" t="n">
        <v>4876</v>
      </c>
      <c r="C69" s="18">
        <f>(0.0/B69*100)</f>
        <v/>
      </c>
      <c r="D69" s="19" t="n">
        <v>4876</v>
      </c>
      <c r="E69" s="18" t="n">
        <v>412.53093278</v>
      </c>
      <c r="F69" s="20" t="n">
        <v>4.77432935</v>
      </c>
      <c r="G69" s="18" t="n">
        <v>435.74369327</v>
      </c>
      <c r="H69" s="20" t="n">
        <v>4.65991463</v>
      </c>
      <c r="I69" s="18" t="n">
        <v>437.62808424</v>
      </c>
      <c r="J69" s="20" t="n">
        <v>3.33989559</v>
      </c>
      <c r="K69" s="18" t="n">
        <v>440.05688844</v>
      </c>
      <c r="L69" s="20" t="n">
        <v>4.02567461</v>
      </c>
      <c r="M69" s="18" t="s">
        <v>481</v>
      </c>
      <c r="N69" s="20" t="s">
        <v>481</v>
      </c>
      <c r="O69" s="18" t="s">
        <v>481</v>
      </c>
      <c r="P69" s="20" t="s">
        <v>481</v>
      </c>
      <c r="Q69" s="18" t="s">
        <v>481</v>
      </c>
      <c r="R69" s="20" t="s">
        <v>481</v>
      </c>
      <c r="S69" s="18" t="s">
        <v>481</v>
      </c>
      <c r="T69" s="20" t="s">
        <v>481</v>
      </c>
      <c r="U69" s="18" t="n">
        <v>353.82189434</v>
      </c>
      <c r="V69" s="20" t="n">
        <v>14.37077831</v>
      </c>
    </row>
    <row r="70" spans="1:22">
      <c r="A70" s="15" t="s">
        <v>545</v>
      </c>
      <c r="B70" s="17" t="n">
        <v>6036</v>
      </c>
      <c r="C70" s="18">
        <f>(223.0/B70*100)</f>
        <v/>
      </c>
      <c r="D70" s="19" t="n">
        <v>5813</v>
      </c>
      <c r="E70" s="18" t="n">
        <v>472.0533874</v>
      </c>
      <c r="F70" s="20" t="n">
        <v>4.01170313</v>
      </c>
      <c r="G70" s="18" t="n">
        <v>490.24272327</v>
      </c>
      <c r="H70" s="20" t="n">
        <v>4.02751817</v>
      </c>
      <c r="I70" s="18" t="n">
        <v>498.18042868</v>
      </c>
      <c r="J70" s="20" t="n">
        <v>3.26803007</v>
      </c>
      <c r="K70" s="18" t="n">
        <v>507.74102897</v>
      </c>
      <c r="L70" s="20" t="n">
        <v>4.42277469</v>
      </c>
      <c r="M70" s="18" t="n">
        <v>430.55617704</v>
      </c>
      <c r="N70" s="20" t="n">
        <v>6.18638504</v>
      </c>
      <c r="O70" s="18" t="s">
        <v>481</v>
      </c>
      <c r="P70" s="20" t="s">
        <v>481</v>
      </c>
      <c r="Q70" s="18" t="s">
        <v>481</v>
      </c>
      <c r="R70" s="20" t="s">
        <v>481</v>
      </c>
      <c r="S70" s="18" t="s">
        <v>481</v>
      </c>
      <c r="T70" s="20" t="s">
        <v>481</v>
      </c>
      <c r="U70" s="18" t="n">
        <v>427.56143649</v>
      </c>
      <c r="V70" s="20" t="n">
        <v>7.75020132</v>
      </c>
    </row>
    <row r="71" spans="1:22">
      <c r="A71" s="15" t="s">
        <v>546</v>
      </c>
      <c r="B71" s="17" t="n">
        <v>6115</v>
      </c>
      <c r="C71" s="18">
        <f>(23.0/B71*100)</f>
        <v/>
      </c>
      <c r="D71" s="19" t="n">
        <v>6092</v>
      </c>
      <c r="E71" s="18" t="n">
        <v>526.49771061</v>
      </c>
      <c r="F71" s="20" t="n">
        <v>7.40513529</v>
      </c>
      <c r="G71" s="18" t="n">
        <v>547.7118878</v>
      </c>
      <c r="H71" s="20" t="n">
        <v>5.00576277</v>
      </c>
      <c r="I71" s="18" t="n">
        <v>564.49684137</v>
      </c>
      <c r="J71" s="20" t="n">
        <v>2.35391242</v>
      </c>
      <c r="K71" s="18" t="n">
        <v>567.29891574</v>
      </c>
      <c r="L71" s="20" t="n">
        <v>1.63786433</v>
      </c>
      <c r="M71" s="18" t="n">
        <v>447.86971773</v>
      </c>
      <c r="N71" s="20" t="n">
        <v>5.77573086</v>
      </c>
      <c r="O71" s="18" t="s">
        <v>481</v>
      </c>
      <c r="P71" s="20" t="s">
        <v>481</v>
      </c>
      <c r="Q71" s="18" t="s">
        <v>481</v>
      </c>
      <c r="R71" s="20" t="s">
        <v>481</v>
      </c>
      <c r="S71" s="18" t="s">
        <v>481</v>
      </c>
      <c r="T71" s="20" t="s">
        <v>481</v>
      </c>
      <c r="U71" s="18" t="n">
        <v>534.80097257</v>
      </c>
      <c r="V71" s="20" t="n">
        <v>13.2292925</v>
      </c>
    </row>
    <row r="72" spans="1:22">
      <c r="A72" s="15" t="s">
        <v>547</v>
      </c>
      <c r="B72" s="17" t="n">
        <v>7708</v>
      </c>
      <c r="C72" s="18">
        <f>(5.0/B72*100)</f>
        <v/>
      </c>
      <c r="D72" s="19" t="n">
        <v>7703</v>
      </c>
      <c r="E72" s="18" t="n">
        <v>499.24122128</v>
      </c>
      <c r="F72" s="20" t="n">
        <v>6.89810503</v>
      </c>
      <c r="G72" s="18" t="n">
        <v>506.22894056</v>
      </c>
      <c r="H72" s="20" t="n">
        <v>5.70990976</v>
      </c>
      <c r="I72" s="18" t="n">
        <v>524.06067723</v>
      </c>
      <c r="J72" s="20" t="n">
        <v>3.50600289</v>
      </c>
      <c r="K72" s="18" t="n">
        <v>557.7073891</v>
      </c>
      <c r="L72" s="20" t="n">
        <v>3.14140748</v>
      </c>
      <c r="M72" s="18" t="n">
        <v>463.18161523</v>
      </c>
      <c r="N72" s="20" t="n">
        <v>7.36450904</v>
      </c>
      <c r="O72" s="18" t="s">
        <v>481</v>
      </c>
      <c r="P72" s="20" t="s">
        <v>481</v>
      </c>
      <c r="Q72" s="18" t="s">
        <v>481</v>
      </c>
      <c r="R72" s="20" t="s">
        <v>481</v>
      </c>
      <c r="S72" s="18" t="s">
        <v>481</v>
      </c>
      <c r="T72" s="20" t="s">
        <v>481</v>
      </c>
      <c r="U72" s="18" t="n">
        <v>509.10195296</v>
      </c>
      <c r="V72" s="20" t="n">
        <v>15.37195211</v>
      </c>
    </row>
    <row r="73" spans="1:22">
      <c r="A73" s="15" t="s">
        <v>548</v>
      </c>
      <c r="B73" s="17" t="n">
        <v>8249</v>
      </c>
      <c r="C73" s="18">
        <f>(166.0/B73*100)</f>
        <v/>
      </c>
      <c r="D73" s="19" t="n">
        <v>8083</v>
      </c>
      <c r="E73" s="18" t="n">
        <v>416.01786114</v>
      </c>
      <c r="F73" s="20" t="n">
        <v>4.69090781</v>
      </c>
      <c r="G73" s="18" t="n">
        <v>434.67444753</v>
      </c>
      <c r="H73" s="20" t="n">
        <v>3.6492681</v>
      </c>
      <c r="I73" s="18" t="n">
        <v>428.19955079</v>
      </c>
      <c r="J73" s="20" t="n">
        <v>3.24386258</v>
      </c>
      <c r="K73" s="18" t="n">
        <v>423.82184478</v>
      </c>
      <c r="L73" s="20" t="n">
        <v>5.34908062</v>
      </c>
      <c r="M73" s="18" t="n">
        <v>381.36943253</v>
      </c>
      <c r="N73" s="20" t="n">
        <v>3.27949389</v>
      </c>
      <c r="O73" s="18" t="s">
        <v>481</v>
      </c>
      <c r="P73" s="20" t="s">
        <v>481</v>
      </c>
      <c r="Q73" s="18" t="s">
        <v>481</v>
      </c>
      <c r="R73" s="20" t="s">
        <v>481</v>
      </c>
      <c r="S73" s="18" t="s">
        <v>481</v>
      </c>
      <c r="T73" s="20" t="s">
        <v>481</v>
      </c>
      <c r="U73" s="18" t="n">
        <v>382.00365727</v>
      </c>
      <c r="V73" s="20" t="n">
        <v>9.683130269999999</v>
      </c>
    </row>
    <row r="74" spans="1:22">
      <c r="A74" s="15" t="s">
        <v>549</v>
      </c>
      <c r="B74" s="17" t="n">
        <v>4692</v>
      </c>
      <c r="C74" s="18">
        <f>(82.0/B74*100)</f>
        <v/>
      </c>
      <c r="D74" s="19" t="n">
        <v>4610</v>
      </c>
      <c r="E74" s="18" t="n">
        <v>393.7766485</v>
      </c>
      <c r="F74" s="20" t="n">
        <v>5.86468785</v>
      </c>
      <c r="G74" s="18" t="n">
        <v>421.46766523</v>
      </c>
      <c r="H74" s="20" t="n">
        <v>4.07155013</v>
      </c>
      <c r="I74" s="18" t="n">
        <v>439.16739174</v>
      </c>
      <c r="J74" s="20" t="n">
        <v>2.85273206</v>
      </c>
      <c r="K74" s="18" t="n">
        <v>436.94398541</v>
      </c>
      <c r="L74" s="20" t="n">
        <v>2.15110039</v>
      </c>
      <c r="M74" s="18" t="s">
        <v>481</v>
      </c>
      <c r="N74" s="20" t="s">
        <v>481</v>
      </c>
      <c r="O74" s="18" t="s">
        <v>481</v>
      </c>
      <c r="P74" s="20" t="s">
        <v>481</v>
      </c>
      <c r="Q74" s="18" t="s">
        <v>481</v>
      </c>
      <c r="R74" s="20" t="s">
        <v>481</v>
      </c>
      <c r="S74" s="18" t="n">
        <v>383.32852304</v>
      </c>
      <c r="T74" s="20" t="n">
        <v>61.41440823</v>
      </c>
      <c r="U74" s="18" t="n">
        <v>355.00254756</v>
      </c>
      <c r="V74" s="20" t="n">
        <v>5.17396777</v>
      </c>
    </row>
    <row r="75" spans="1:22">
      <c r="A75" s="15" t="s">
        <v>550</v>
      </c>
      <c r="B75" s="17" t="n">
        <v>5375</v>
      </c>
      <c r="C75" s="18">
        <f>(259.0/B75*100)</f>
        <v/>
      </c>
      <c r="D75" s="19" t="n">
        <v>5116</v>
      </c>
      <c r="E75" s="18" t="n">
        <v>378.91862632</v>
      </c>
      <c r="F75" s="20" t="n">
        <v>2.72900604</v>
      </c>
      <c r="G75" s="18" t="n">
        <v>387.79144424</v>
      </c>
      <c r="H75" s="20" t="n">
        <v>2.78121314</v>
      </c>
      <c r="I75" s="18" t="n">
        <v>401.56508937</v>
      </c>
      <c r="J75" s="20" t="n">
        <v>3.13914315</v>
      </c>
      <c r="K75" s="18" t="n">
        <v>407.35169741</v>
      </c>
      <c r="L75" s="20" t="n">
        <v>4.14522428</v>
      </c>
      <c r="M75" s="18" t="n">
        <v>356.06172199</v>
      </c>
      <c r="N75" s="20" t="n">
        <v>4.70057819</v>
      </c>
      <c r="O75" s="18" t="s">
        <v>481</v>
      </c>
      <c r="P75" s="20" t="s">
        <v>481</v>
      </c>
      <c r="Q75" s="18" t="s">
        <v>481</v>
      </c>
      <c r="R75" s="20" t="s">
        <v>481</v>
      </c>
      <c r="S75" s="18" t="s">
        <v>481</v>
      </c>
      <c r="T75" s="20" t="s">
        <v>481</v>
      </c>
      <c r="U75" s="18" t="n">
        <v>352.6650385</v>
      </c>
      <c r="V75" s="20" t="n">
        <v>4.00783419</v>
      </c>
    </row>
    <row r="76" spans="1:22">
      <c r="A76" s="15" t="s">
        <v>551</v>
      </c>
      <c r="B76" s="17" t="n">
        <v>14167</v>
      </c>
      <c r="C76" s="18">
        <f>(233.0/B76*100)</f>
        <v/>
      </c>
      <c r="D76" s="19" t="n">
        <v>13934</v>
      </c>
      <c r="E76" s="18" t="n">
        <v>404.0641576</v>
      </c>
      <c r="F76" s="20" t="n">
        <v>3.44376774</v>
      </c>
      <c r="G76" s="18" t="n">
        <v>420.27339109</v>
      </c>
      <c r="H76" s="20" t="n">
        <v>3.48618489</v>
      </c>
      <c r="I76" s="18" t="n">
        <v>446.12279384</v>
      </c>
      <c r="J76" s="20" t="n">
        <v>2.54450111</v>
      </c>
      <c r="K76" s="18" t="n">
        <v>479.4607732</v>
      </c>
      <c r="L76" s="20" t="n">
        <v>3.26438616</v>
      </c>
      <c r="M76" s="18" t="n">
        <v>405.76526183</v>
      </c>
      <c r="N76" s="20" t="n">
        <v>4.20293438</v>
      </c>
      <c r="O76" s="18" t="s">
        <v>481</v>
      </c>
      <c r="P76" s="20" t="s">
        <v>481</v>
      </c>
      <c r="Q76" s="18" t="s">
        <v>481</v>
      </c>
      <c r="R76" s="20" t="s">
        <v>481</v>
      </c>
      <c r="S76" s="18" t="s">
        <v>481</v>
      </c>
      <c r="T76" s="20" t="s">
        <v>481</v>
      </c>
      <c r="U76" s="18" t="n">
        <v>383.49593929</v>
      </c>
      <c r="V76" s="20" t="n">
        <v>6.56193517</v>
      </c>
    </row>
    <row r="77" spans="1:22">
      <c r="A77" s="15" t="s">
        <v>552</v>
      </c>
      <c r="B77" s="17" t="n">
        <v>6062</v>
      </c>
      <c r="C77" s="18">
        <f>(201.0/B77*100)</f>
        <v/>
      </c>
      <c r="D77" s="19" t="n">
        <v>5861</v>
      </c>
      <c r="E77" s="18" t="n">
        <v>401.5844913</v>
      </c>
      <c r="F77" s="20" t="n">
        <v>5.14787857</v>
      </c>
      <c r="G77" s="18" t="n">
        <v>431.04849103</v>
      </c>
      <c r="H77" s="20" t="n">
        <v>4.41710923</v>
      </c>
      <c r="I77" s="18" t="n">
        <v>454.58849105</v>
      </c>
      <c r="J77" s="20" t="n">
        <v>2.59195272</v>
      </c>
      <c r="K77" s="18" t="n">
        <v>463.98217734</v>
      </c>
      <c r="L77" s="20" t="n">
        <v>3.20407564</v>
      </c>
      <c r="M77" s="18" t="n">
        <v>380.79678054</v>
      </c>
      <c r="N77" s="20" t="n">
        <v>4.91273858</v>
      </c>
      <c r="O77" s="18" t="s">
        <v>481</v>
      </c>
      <c r="P77" s="20" t="s">
        <v>481</v>
      </c>
      <c r="Q77" s="18" t="s">
        <v>481</v>
      </c>
      <c r="R77" s="20" t="s">
        <v>481</v>
      </c>
      <c r="S77" s="18" t="s">
        <v>481</v>
      </c>
      <c r="T77" s="20" t="s">
        <v>481</v>
      </c>
      <c r="U77" s="18" t="n">
        <v>382.37265626</v>
      </c>
      <c r="V77" s="20" t="n">
        <v>3.66390906</v>
      </c>
    </row>
    <row r="78" spans="1:22">
      <c r="A78" s="15" t="s">
        <v>553</v>
      </c>
      <c r="B78" s="17" t="n">
        <v>5826</v>
      </c>
      <c r="C78" s="18">
        <f>(0.0/B78*100)</f>
        <v/>
      </c>
      <c r="D78" s="19" t="n">
        <v>5826</v>
      </c>
      <c r="E78" s="18" t="n">
        <v>509.53558672</v>
      </c>
      <c r="F78" s="20" t="n">
        <v>5.94425168</v>
      </c>
      <c r="G78" s="18" t="n">
        <v>541.29266178</v>
      </c>
      <c r="H78" s="20" t="n">
        <v>4.45868279</v>
      </c>
      <c r="I78" s="18" t="n">
        <v>523.77207861</v>
      </c>
      <c r="J78" s="20" t="n">
        <v>3.9199901</v>
      </c>
      <c r="K78" s="18" t="n">
        <v>525.58359971</v>
      </c>
      <c r="L78" s="20" t="n">
        <v>5.21510138</v>
      </c>
      <c r="M78" s="18" t="s">
        <v>481</v>
      </c>
      <c r="N78" s="20" t="s">
        <v>481</v>
      </c>
      <c r="O78" s="18" t="s">
        <v>481</v>
      </c>
      <c r="P78" s="20" t="s">
        <v>481</v>
      </c>
      <c r="Q78" s="18" t="n">
        <v>431.126</v>
      </c>
      <c r="R78" s="20" t="n">
        <v>17.85283108</v>
      </c>
      <c r="S78" s="18" t="n">
        <v>467.26891098</v>
      </c>
      <c r="T78" s="20" t="n">
        <v>24.18729676</v>
      </c>
      <c r="U78" s="18" t="n">
        <v>499.88056861</v>
      </c>
      <c r="V78" s="20" t="n">
        <v>23.6946045</v>
      </c>
    </row>
    <row customHeight="1" ht="25" r="79" spans="1:22">
      <c r="A79" s="15" t="s">
        <v>554</v>
      </c>
      <c r="B79" s="17" t="n">
        <v>1657</v>
      </c>
      <c r="C79" s="18">
        <f>(41.0/B79*100)</f>
        <v/>
      </c>
      <c r="D79" s="19" t="n">
        <v>1616</v>
      </c>
      <c r="E79" s="18" t="n">
        <v>443.34892692</v>
      </c>
      <c r="F79" s="20" t="n">
        <v>8.481623799999999</v>
      </c>
      <c r="G79" s="18" t="n">
        <v>476.55220762</v>
      </c>
      <c r="H79" s="20" t="n">
        <v>7.88795518</v>
      </c>
      <c r="I79" s="18" t="n">
        <v>480.78220928</v>
      </c>
      <c r="J79" s="20" t="n">
        <v>7.7195693</v>
      </c>
      <c r="K79" s="18" t="n">
        <v>483.87650205</v>
      </c>
      <c r="L79" s="20" t="n">
        <v>6.77669815</v>
      </c>
      <c r="M79" s="18" t="s">
        <v>481</v>
      </c>
      <c r="N79" s="20" t="s">
        <v>481</v>
      </c>
      <c r="O79" s="18" t="s">
        <v>481</v>
      </c>
      <c r="P79" s="20" t="s">
        <v>481</v>
      </c>
      <c r="Q79" s="18" t="s">
        <v>481</v>
      </c>
      <c r="R79" s="20" t="s">
        <v>481</v>
      </c>
      <c r="S79" s="18" t="n">
        <v>416.6274145</v>
      </c>
      <c r="T79" s="20" t="n">
        <v>46.15351259</v>
      </c>
      <c r="U79" s="18" t="n">
        <v>395.89023422</v>
      </c>
      <c r="V79" s="20" t="n">
        <v>14.91511618</v>
      </c>
    </row>
    <row r="80" spans="1:22">
      <c r="A80" s="15" t="s">
        <v>555</v>
      </c>
      <c r="B80" s="17" t="n">
        <v>7841</v>
      </c>
      <c r="C80" s="18">
        <f>(0.0/B80*100)</f>
        <v/>
      </c>
      <c r="D80" s="19" t="n">
        <v>7841</v>
      </c>
      <c r="E80" s="18" t="n">
        <v>456.01663313</v>
      </c>
      <c r="F80" s="20" t="n">
        <v>4.81984383</v>
      </c>
      <c r="G80" s="18" t="n">
        <v>456.80255977</v>
      </c>
      <c r="H80" s="20" t="n">
        <v>4.04621397</v>
      </c>
      <c r="I80" s="18" t="n">
        <v>458.87427041</v>
      </c>
      <c r="J80" s="20" t="n">
        <v>3.97817838</v>
      </c>
      <c r="K80" s="18" t="n">
        <v>445.78667031</v>
      </c>
      <c r="L80" s="20" t="n">
        <v>7.9576838</v>
      </c>
      <c r="M80" s="18" t="s">
        <v>481</v>
      </c>
      <c r="N80" s="20" t="s">
        <v>481</v>
      </c>
      <c r="O80" s="18" t="s">
        <v>481</v>
      </c>
      <c r="P80" s="20" t="s">
        <v>481</v>
      </c>
      <c r="Q80" s="18" t="s">
        <v>481</v>
      </c>
      <c r="R80" s="20" t="s">
        <v>481</v>
      </c>
      <c r="S80" s="18" t="n">
        <v>460.0174</v>
      </c>
      <c r="T80" s="20" t="n">
        <v>29.02494584</v>
      </c>
      <c r="U80" s="18" t="n">
        <v>397.63024579</v>
      </c>
      <c r="V80" s="20" t="n">
        <v>22.34354327</v>
      </c>
    </row>
    <row r="81" spans="1:22">
      <c r="A81" s="23" t="s">
        <v>556</v>
      </c>
      <c r="B81" s="17" t="n">
        <v>8861</v>
      </c>
      <c r="C81" s="18">
        <f>(78.0/B81*100)</f>
        <v/>
      </c>
      <c r="D81" s="19" t="n">
        <v>8783</v>
      </c>
      <c r="E81" s="18" t="n">
        <v>422.67372605</v>
      </c>
      <c r="F81" s="20" t="n">
        <v>4.94154168</v>
      </c>
      <c r="G81" s="18" t="n">
        <v>431.84475942</v>
      </c>
      <c r="H81" s="20" t="n">
        <v>4.09808586</v>
      </c>
      <c r="I81" s="18" t="n">
        <v>444.96290929</v>
      </c>
      <c r="J81" s="20" t="n">
        <v>2.90575137</v>
      </c>
      <c r="K81" s="18" t="n">
        <v>470.36035582</v>
      </c>
      <c r="L81" s="20" t="n">
        <v>3.60654989</v>
      </c>
      <c r="M81" s="18" t="n">
        <v>388.66747204</v>
      </c>
      <c r="N81" s="20" t="n">
        <v>4.36642029</v>
      </c>
      <c r="O81" s="18" t="s">
        <v>481</v>
      </c>
      <c r="P81" s="20" t="s">
        <v>481</v>
      </c>
      <c r="Q81" s="18" t="s">
        <v>481</v>
      </c>
      <c r="R81" s="20" t="s">
        <v>481</v>
      </c>
      <c r="S81" s="18" t="s">
        <v>481</v>
      </c>
      <c r="T81" s="20" t="s">
        <v>481</v>
      </c>
      <c r="U81" s="18" t="n">
        <v>412.78190389</v>
      </c>
      <c r="V81" s="20" t="n">
        <v>8.72057014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798</v>
      </c>
    </row>
    <row customHeight="1" ht="30" r="4" spans="1:22">
      <c r="A4" s="6" t="n"/>
      <c r="B4" s="7" t="s">
        <v>462</v>
      </c>
      <c r="C4" s="7" t="s">
        <v>463</v>
      </c>
      <c r="D4" s="8" t="s">
        <v>462</v>
      </c>
      <c r="E4" s="9" t="s">
        <v>789</v>
      </c>
      <c r="F4" s="10" t="n"/>
      <c r="G4" s="9" t="s">
        <v>790</v>
      </c>
      <c r="H4" s="10" t="n"/>
      <c r="I4" s="9" t="s">
        <v>791</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530.5256709</v>
      </c>
      <c r="F7" s="20" t="n">
        <v>3.54911934</v>
      </c>
      <c r="G7" s="18" t="n">
        <v>530.99640503</v>
      </c>
      <c r="H7" s="20" t="n">
        <v>2.37127858</v>
      </c>
      <c r="I7" s="18" t="n">
        <v>514.18892288</v>
      </c>
      <c r="J7" s="20" t="n">
        <v>2.39044736</v>
      </c>
      <c r="K7" s="18" t="n">
        <v>507.66522719</v>
      </c>
      <c r="L7" s="20" t="n">
        <v>3.46470685</v>
      </c>
      <c r="M7" s="18" t="n">
        <v>455.67136221</v>
      </c>
      <c r="N7" s="20" t="n">
        <v>3.03001341</v>
      </c>
      <c r="O7" s="18" t="s">
        <v>481</v>
      </c>
      <c r="P7" s="20" t="s">
        <v>481</v>
      </c>
      <c r="Q7" s="18" t="s">
        <v>481</v>
      </c>
      <c r="R7" s="20" t="s">
        <v>481</v>
      </c>
      <c r="S7" s="18" t="s">
        <v>481</v>
      </c>
      <c r="T7" s="20" t="s">
        <v>481</v>
      </c>
      <c r="U7" s="18" t="n">
        <v>460.22250379</v>
      </c>
      <c r="V7" s="20" t="n">
        <v>6.42295368</v>
      </c>
    </row>
    <row r="8" spans="1:22">
      <c r="A8" s="15" t="s">
        <v>483</v>
      </c>
      <c r="B8" s="17" t="n">
        <v>7007</v>
      </c>
      <c r="C8" s="18">
        <f>(58.0/B8*100)</f>
        <v/>
      </c>
      <c r="D8" s="19" t="n">
        <v>6949</v>
      </c>
      <c r="E8" s="18" t="n">
        <v>504.76499829</v>
      </c>
      <c r="F8" s="20" t="n">
        <v>4.85516959</v>
      </c>
      <c r="G8" s="18" t="n">
        <v>523.09209651</v>
      </c>
      <c r="H8" s="20" t="n">
        <v>3.34435268</v>
      </c>
      <c r="I8" s="18" t="n">
        <v>520.54650373</v>
      </c>
      <c r="J8" s="20" t="n">
        <v>3.33503114</v>
      </c>
      <c r="K8" s="18" t="n">
        <v>502.59411459</v>
      </c>
      <c r="L8" s="20" t="n">
        <v>3.67929223</v>
      </c>
      <c r="M8" s="18" t="n">
        <v>425.98671044</v>
      </c>
      <c r="N8" s="20" t="n">
        <v>3.32108465</v>
      </c>
      <c r="O8" s="18" t="s">
        <v>481</v>
      </c>
      <c r="P8" s="20" t="s">
        <v>481</v>
      </c>
      <c r="Q8" s="18" t="n">
        <v>368.48347797</v>
      </c>
      <c r="R8" s="20" t="n">
        <v>14.99112476</v>
      </c>
      <c r="S8" s="18" t="s">
        <v>481</v>
      </c>
      <c r="T8" s="20" t="s">
        <v>481</v>
      </c>
      <c r="U8" s="18" t="n">
        <v>432.96732586</v>
      </c>
      <c r="V8" s="20" t="n">
        <v>6.11493566</v>
      </c>
    </row>
    <row r="9" spans="1:22">
      <c r="A9" s="15" t="s">
        <v>484</v>
      </c>
      <c r="B9" s="17" t="n">
        <v>9651</v>
      </c>
      <c r="C9" s="18">
        <f>(519.0/B9*100)</f>
        <v/>
      </c>
      <c r="D9" s="19" t="n">
        <v>9132</v>
      </c>
      <c r="E9" s="18" t="n">
        <v>495.4627134</v>
      </c>
      <c r="F9" s="20" t="n">
        <v>4.30101592</v>
      </c>
      <c r="G9" s="18" t="n">
        <v>530.61240665</v>
      </c>
      <c r="H9" s="20" t="n">
        <v>3.35613905</v>
      </c>
      <c r="I9" s="18" t="n">
        <v>535.31186467</v>
      </c>
      <c r="J9" s="20" t="n">
        <v>2.09707392</v>
      </c>
      <c r="K9" s="18" t="n">
        <v>511.625186</v>
      </c>
      <c r="L9" s="20" t="n">
        <v>2.58155674</v>
      </c>
      <c r="M9" s="18" t="n">
        <v>398.3811512</v>
      </c>
      <c r="N9" s="20" t="n">
        <v>5.50423922</v>
      </c>
      <c r="O9" s="18" t="s">
        <v>481</v>
      </c>
      <c r="P9" s="20" t="s">
        <v>481</v>
      </c>
      <c r="Q9" s="18" t="n">
        <v>374.78530698</v>
      </c>
      <c r="R9" s="20" t="n">
        <v>11.62763904</v>
      </c>
      <c r="S9" s="18" t="s">
        <v>481</v>
      </c>
      <c r="T9" s="20" t="s">
        <v>481</v>
      </c>
      <c r="U9" s="18" t="n">
        <v>421.74167524</v>
      </c>
      <c r="V9" s="20" t="n">
        <v>5.00987459</v>
      </c>
    </row>
    <row r="10" spans="1:22">
      <c r="A10" s="15" t="s">
        <v>485</v>
      </c>
      <c r="B10" s="17" t="n">
        <v>20058</v>
      </c>
      <c r="C10" s="18">
        <f>(548.0/B10*100)</f>
        <v/>
      </c>
      <c r="D10" s="19" t="n">
        <v>19510</v>
      </c>
      <c r="E10" s="18" t="n">
        <v>539.83539338</v>
      </c>
      <c r="F10" s="20" t="n">
        <v>2.77766425</v>
      </c>
      <c r="G10" s="18" t="n">
        <v>540.68723304</v>
      </c>
      <c r="H10" s="20" t="n">
        <v>2.62857729</v>
      </c>
      <c r="I10" s="18" t="n">
        <v>531.3605386</v>
      </c>
      <c r="J10" s="20" t="n">
        <v>2.56225224</v>
      </c>
      <c r="K10" s="18" t="n">
        <v>523.4517016</v>
      </c>
      <c r="L10" s="20" t="n">
        <v>3.26476145</v>
      </c>
      <c r="M10" s="18" t="n">
        <v>459.4602787</v>
      </c>
      <c r="N10" s="20" t="n">
        <v>3.87365474</v>
      </c>
      <c r="O10" s="18" t="s">
        <v>481</v>
      </c>
      <c r="P10" s="20" t="s">
        <v>481</v>
      </c>
      <c r="Q10" s="18" t="s">
        <v>481</v>
      </c>
      <c r="R10" s="20" t="s">
        <v>481</v>
      </c>
      <c r="S10" s="18" t="s">
        <v>481</v>
      </c>
      <c r="T10" s="20" t="s">
        <v>481</v>
      </c>
      <c r="U10" s="18" t="n">
        <v>452.15474418</v>
      </c>
      <c r="V10" s="20" t="n">
        <v>6.15301924</v>
      </c>
    </row>
    <row r="11" spans="1:22">
      <c r="A11" s="15" t="s">
        <v>486</v>
      </c>
      <c r="B11" s="17" t="n">
        <v>7053</v>
      </c>
      <c r="C11" s="18">
        <f>(107.0/B11*100)</f>
        <v/>
      </c>
      <c r="D11" s="19" t="n">
        <v>6946</v>
      </c>
      <c r="E11" s="18" t="n">
        <v>444.17968256</v>
      </c>
      <c r="F11" s="20" t="n">
        <v>3.72945453</v>
      </c>
      <c r="G11" s="18" t="n">
        <v>462.00957545</v>
      </c>
      <c r="H11" s="20" t="n">
        <v>2.9389517</v>
      </c>
      <c r="I11" s="18" t="n">
        <v>456.61139369</v>
      </c>
      <c r="J11" s="20" t="n">
        <v>3.48921498</v>
      </c>
      <c r="K11" s="18" t="n">
        <v>451.63912568</v>
      </c>
      <c r="L11" s="20" t="n">
        <v>4.09350239</v>
      </c>
      <c r="M11" s="18" t="n">
        <v>407.71243287</v>
      </c>
      <c r="N11" s="20" t="n">
        <v>4.26530566</v>
      </c>
      <c r="O11" s="18" t="s">
        <v>481</v>
      </c>
      <c r="P11" s="20" t="s">
        <v>481</v>
      </c>
      <c r="Q11" s="18" t="s">
        <v>481</v>
      </c>
      <c r="R11" s="20" t="s">
        <v>481</v>
      </c>
      <c r="S11" s="18" t="s">
        <v>481</v>
      </c>
      <c r="T11" s="20" t="s">
        <v>481</v>
      </c>
      <c r="U11" s="18" t="n">
        <v>396.00024694</v>
      </c>
      <c r="V11" s="20" t="n">
        <v>6.87763139</v>
      </c>
    </row>
    <row r="12" spans="1:22">
      <c r="A12" s="15" t="s">
        <v>487</v>
      </c>
      <c r="B12" s="17" t="n">
        <v>6894</v>
      </c>
      <c r="C12" s="18">
        <f>(59.0/B12*100)</f>
        <v/>
      </c>
      <c r="D12" s="19" t="n">
        <v>6835</v>
      </c>
      <c r="E12" s="18" t="n">
        <v>491.96078203</v>
      </c>
      <c r="F12" s="20" t="n">
        <v>3.65520245</v>
      </c>
      <c r="G12" s="18" t="n">
        <v>509.51352001</v>
      </c>
      <c r="H12" s="20" t="n">
        <v>2.84114202</v>
      </c>
      <c r="I12" s="18" t="n">
        <v>507.51028284</v>
      </c>
      <c r="J12" s="20" t="n">
        <v>2.68775104</v>
      </c>
      <c r="K12" s="18" t="n">
        <v>487.04005783</v>
      </c>
      <c r="L12" s="20" t="n">
        <v>4.06990486</v>
      </c>
      <c r="M12" s="18" t="n">
        <v>407.24394601</v>
      </c>
      <c r="N12" s="20" t="n">
        <v>6.59279851</v>
      </c>
      <c r="O12" s="18" t="s">
        <v>481</v>
      </c>
      <c r="P12" s="20" t="s">
        <v>481</v>
      </c>
      <c r="Q12" s="18" t="n">
        <v>366.6777112</v>
      </c>
      <c r="R12" s="20" t="n">
        <v>14.39052153</v>
      </c>
      <c r="S12" s="18" t="s">
        <v>481</v>
      </c>
      <c r="T12" s="20" t="s">
        <v>481</v>
      </c>
      <c r="U12" s="18" t="n">
        <v>421.0616665</v>
      </c>
      <c r="V12" s="20" t="n">
        <v>6.41143242</v>
      </c>
    </row>
    <row r="13" spans="1:22">
      <c r="A13" s="15" t="s">
        <v>488</v>
      </c>
      <c r="B13" s="17" t="n">
        <v>7161</v>
      </c>
      <c r="C13" s="18">
        <f>(138.0/B13*100)</f>
        <v/>
      </c>
      <c r="D13" s="19" t="n">
        <v>7023</v>
      </c>
      <c r="E13" s="18" t="n">
        <v>514.53545342</v>
      </c>
      <c r="F13" s="20" t="n">
        <v>3.46715376</v>
      </c>
      <c r="G13" s="18" t="n">
        <v>517.25431838</v>
      </c>
      <c r="H13" s="20" t="n">
        <v>2.64647967</v>
      </c>
      <c r="I13" s="18" t="n">
        <v>506.14396929</v>
      </c>
      <c r="J13" s="20" t="n">
        <v>3.24322584</v>
      </c>
      <c r="K13" s="18" t="n">
        <v>486.08665141</v>
      </c>
      <c r="L13" s="20" t="n">
        <v>5.11469143</v>
      </c>
      <c r="M13" s="18" t="n">
        <v>417.33961469</v>
      </c>
      <c r="N13" s="20" t="n">
        <v>10.06598471</v>
      </c>
      <c r="O13" s="18" t="s">
        <v>481</v>
      </c>
      <c r="P13" s="20" t="s">
        <v>481</v>
      </c>
      <c r="Q13" s="18" t="n">
        <v>436.36003517</v>
      </c>
      <c r="R13" s="20" t="n">
        <v>6.43426798</v>
      </c>
      <c r="S13" s="18" t="s">
        <v>481</v>
      </c>
      <c r="T13" s="20" t="s">
        <v>481</v>
      </c>
      <c r="U13" s="18" t="n">
        <v>420.91771243</v>
      </c>
      <c r="V13" s="20" t="n">
        <v>8.15293488</v>
      </c>
    </row>
    <row r="14" spans="1:22">
      <c r="A14" s="15" t="s">
        <v>489</v>
      </c>
      <c r="B14" s="17" t="n">
        <v>5587</v>
      </c>
      <c r="C14" s="18">
        <f>(78.0/B14*100)</f>
        <v/>
      </c>
      <c r="D14" s="19" t="n">
        <v>5509</v>
      </c>
      <c r="E14" s="18" t="n">
        <v>538.87909014</v>
      </c>
      <c r="F14" s="20" t="n">
        <v>4.09378068</v>
      </c>
      <c r="G14" s="18" t="n">
        <v>546.49300634</v>
      </c>
      <c r="H14" s="20" t="n">
        <v>2.71845514</v>
      </c>
      <c r="I14" s="18" t="n">
        <v>531.42887506</v>
      </c>
      <c r="J14" s="20" t="n">
        <v>2.39449958</v>
      </c>
      <c r="K14" s="18" t="n">
        <v>532.79316193</v>
      </c>
      <c r="L14" s="20" t="n">
        <v>5.08844232</v>
      </c>
      <c r="M14" s="18" t="n">
        <v>442.2239505</v>
      </c>
      <c r="N14" s="20" t="n">
        <v>10.16789313</v>
      </c>
      <c r="O14" s="18" t="s">
        <v>481</v>
      </c>
      <c r="P14" s="20" t="s">
        <v>481</v>
      </c>
      <c r="Q14" s="18" t="s">
        <v>481</v>
      </c>
      <c r="R14" s="20" t="s">
        <v>481</v>
      </c>
      <c r="S14" s="18" t="s">
        <v>481</v>
      </c>
      <c r="T14" s="20" t="s">
        <v>481</v>
      </c>
      <c r="U14" s="18" t="n">
        <v>446.26262188</v>
      </c>
      <c r="V14" s="20" t="n">
        <v>11.72148426</v>
      </c>
    </row>
    <row r="15" spans="1:22">
      <c r="A15" s="15" t="s">
        <v>490</v>
      </c>
      <c r="B15" s="17" t="n">
        <v>5882</v>
      </c>
      <c r="C15" s="18">
        <f>(64.0/B15*100)</f>
        <v/>
      </c>
      <c r="D15" s="19" t="n">
        <v>5818</v>
      </c>
      <c r="E15" s="18" t="n">
        <v>543.84291904</v>
      </c>
      <c r="F15" s="20" t="n">
        <v>4.78566111</v>
      </c>
      <c r="G15" s="18" t="n">
        <v>548.21188656</v>
      </c>
      <c r="H15" s="20" t="n">
        <v>3.07431023</v>
      </c>
      <c r="I15" s="18" t="n">
        <v>533.50078008</v>
      </c>
      <c r="J15" s="20" t="n">
        <v>2.76081209</v>
      </c>
      <c r="K15" s="18" t="n">
        <v>511.39379133</v>
      </c>
      <c r="L15" s="20" t="n">
        <v>3.37013977</v>
      </c>
      <c r="M15" s="18" t="n">
        <v>442.09252147</v>
      </c>
      <c r="N15" s="20" t="n">
        <v>11.12031367</v>
      </c>
      <c r="O15" s="18" t="s">
        <v>481</v>
      </c>
      <c r="P15" s="20" t="s">
        <v>481</v>
      </c>
      <c r="Q15" s="18" t="n">
        <v>375.95013089</v>
      </c>
      <c r="R15" s="20" t="n">
        <v>17.42774697</v>
      </c>
      <c r="S15" s="18" t="s">
        <v>481</v>
      </c>
      <c r="T15" s="20" t="s">
        <v>481</v>
      </c>
      <c r="U15" s="18" t="n">
        <v>441.24876606</v>
      </c>
      <c r="V15" s="20" t="n">
        <v>7.33999965</v>
      </c>
    </row>
    <row r="16" spans="1:22">
      <c r="A16" s="15" t="s">
        <v>491</v>
      </c>
      <c r="B16" s="17" t="n">
        <v>6108</v>
      </c>
      <c r="C16" s="18">
        <f>(123.0/B16*100)</f>
        <v/>
      </c>
      <c r="D16" s="19" t="n">
        <v>5985</v>
      </c>
      <c r="E16" s="18" t="n">
        <v>482.02649409</v>
      </c>
      <c r="F16" s="20" t="n">
        <v>3.73236563</v>
      </c>
      <c r="G16" s="18" t="n">
        <v>509.81421816</v>
      </c>
      <c r="H16" s="20" t="n">
        <v>3.09176144</v>
      </c>
      <c r="I16" s="18" t="n">
        <v>522.51332476</v>
      </c>
      <c r="J16" s="20" t="n">
        <v>2.5207388</v>
      </c>
      <c r="K16" s="18" t="n">
        <v>513.13595322</v>
      </c>
      <c r="L16" s="20" t="n">
        <v>3.16662848</v>
      </c>
      <c r="M16" s="18" t="n">
        <v>387.14914799</v>
      </c>
      <c r="N16" s="20" t="n">
        <v>6.68985678</v>
      </c>
      <c r="O16" s="18" t="s">
        <v>481</v>
      </c>
      <c r="P16" s="20" t="s">
        <v>481</v>
      </c>
      <c r="Q16" s="18" t="s">
        <v>481</v>
      </c>
      <c r="R16" s="20" t="s">
        <v>481</v>
      </c>
      <c r="S16" s="18" t="s">
        <v>481</v>
      </c>
      <c r="T16" s="20" t="s">
        <v>481</v>
      </c>
      <c r="U16" s="18" t="n">
        <v>402.68485206</v>
      </c>
      <c r="V16" s="20" t="n">
        <v>6.09083592</v>
      </c>
    </row>
    <row r="17" spans="1:22">
      <c r="A17" s="15" t="s">
        <v>492</v>
      </c>
      <c r="B17" s="17" t="n">
        <v>6504</v>
      </c>
      <c r="C17" s="18">
        <f>(1262.0/B17*100)</f>
        <v/>
      </c>
      <c r="D17" s="19" t="n">
        <v>5242</v>
      </c>
      <c r="E17" s="18" t="n">
        <v>516.12570637</v>
      </c>
      <c r="F17" s="20" t="n">
        <v>5.4196917</v>
      </c>
      <c r="G17" s="18" t="n">
        <v>528.02273302</v>
      </c>
      <c r="H17" s="20" t="n">
        <v>3.9246524</v>
      </c>
      <c r="I17" s="18" t="n">
        <v>533.8994192599999</v>
      </c>
      <c r="J17" s="20" t="n">
        <v>3.49375176</v>
      </c>
      <c r="K17" s="18" t="n">
        <v>530.88255592</v>
      </c>
      <c r="L17" s="20" t="n">
        <v>3.661832</v>
      </c>
      <c r="M17" s="18" t="n">
        <v>421.56457172</v>
      </c>
      <c r="N17" s="20" t="n">
        <v>9.08687791</v>
      </c>
      <c r="O17" s="18" t="s">
        <v>481</v>
      </c>
      <c r="P17" s="20" t="s">
        <v>481</v>
      </c>
      <c r="Q17" s="18" t="n">
        <v>360.48925247</v>
      </c>
      <c r="R17" s="20" t="n">
        <v>12.44339086</v>
      </c>
      <c r="S17" s="18" t="s">
        <v>481</v>
      </c>
      <c r="T17" s="20" t="s">
        <v>481</v>
      </c>
      <c r="U17" s="18" t="n">
        <v>467.25375156</v>
      </c>
      <c r="V17" s="20" t="n">
        <v>5.53215667</v>
      </c>
    </row>
    <row r="18" spans="1:22">
      <c r="A18" s="15" t="s">
        <v>493</v>
      </c>
      <c r="B18" s="17" t="n">
        <v>5532</v>
      </c>
      <c r="C18" s="18">
        <f>(29.0/B18*100)</f>
        <v/>
      </c>
      <c r="D18" s="19" t="n">
        <v>5503</v>
      </c>
      <c r="E18" s="18" t="n">
        <v>449.09840459</v>
      </c>
      <c r="F18" s="20" t="n">
        <v>4.29335009</v>
      </c>
      <c r="G18" s="18" t="n">
        <v>463.68954367</v>
      </c>
      <c r="H18" s="20" t="n">
        <v>4.85593558</v>
      </c>
      <c r="I18" s="18" t="n">
        <v>463.3451053</v>
      </c>
      <c r="J18" s="20" t="n">
        <v>4.26169562</v>
      </c>
      <c r="K18" s="18" t="n">
        <v>466.1641367</v>
      </c>
      <c r="L18" s="20" t="n">
        <v>4.43642509</v>
      </c>
      <c r="M18" s="18" t="n">
        <v>381.70089157</v>
      </c>
      <c r="N18" s="20" t="n">
        <v>7.56899924</v>
      </c>
      <c r="O18" s="18" t="s">
        <v>481</v>
      </c>
      <c r="P18" s="20" t="s">
        <v>481</v>
      </c>
      <c r="Q18" s="18" t="s">
        <v>481</v>
      </c>
      <c r="R18" s="20" t="s">
        <v>481</v>
      </c>
      <c r="S18" s="18" t="s">
        <v>481</v>
      </c>
      <c r="T18" s="20" t="s">
        <v>481</v>
      </c>
      <c r="U18" s="18" t="n">
        <v>375.34297685</v>
      </c>
      <c r="V18" s="20" t="n">
        <v>8.044332020000001</v>
      </c>
    </row>
    <row r="19" spans="1:22">
      <c r="A19" s="15" t="s">
        <v>494</v>
      </c>
      <c r="B19" s="17" t="n">
        <v>5658</v>
      </c>
      <c r="C19" s="18">
        <f>(178.0/B19*100)</f>
        <v/>
      </c>
      <c r="D19" s="19" t="n">
        <v>5480</v>
      </c>
      <c r="E19" s="18" t="n">
        <v>478.31764341</v>
      </c>
      <c r="F19" s="20" t="n">
        <v>4.32093501</v>
      </c>
      <c r="G19" s="18" t="n">
        <v>493.6028193</v>
      </c>
      <c r="H19" s="20" t="n">
        <v>3.65006048</v>
      </c>
      <c r="I19" s="18" t="n">
        <v>486.35662131</v>
      </c>
      <c r="J19" s="20" t="n">
        <v>3.84064712</v>
      </c>
      <c r="K19" s="18" t="n">
        <v>465.2786407</v>
      </c>
      <c r="L19" s="20" t="n">
        <v>3.99003421</v>
      </c>
      <c r="M19" s="18" t="n">
        <v>464.53907426</v>
      </c>
      <c r="N19" s="20" t="n">
        <v>8.377987660000001</v>
      </c>
      <c r="O19" s="18" t="s">
        <v>481</v>
      </c>
      <c r="P19" s="20" t="s">
        <v>481</v>
      </c>
      <c r="Q19" s="18" t="s">
        <v>481</v>
      </c>
      <c r="R19" s="20" t="s">
        <v>481</v>
      </c>
      <c r="S19" s="18" t="s">
        <v>481</v>
      </c>
      <c r="T19" s="20" t="s">
        <v>481</v>
      </c>
      <c r="U19" s="18" t="n">
        <v>413.98698262</v>
      </c>
      <c r="V19" s="20" t="n">
        <v>7.61490117</v>
      </c>
    </row>
    <row r="20" spans="1:22">
      <c r="A20" s="15" t="s">
        <v>495</v>
      </c>
      <c r="B20" s="17" t="n">
        <v>3371</v>
      </c>
      <c r="C20" s="18">
        <f>(75.0/B20*100)</f>
        <v/>
      </c>
      <c r="D20" s="19" t="n">
        <v>3296</v>
      </c>
      <c r="E20" s="18" t="n">
        <v>489.80057153</v>
      </c>
      <c r="F20" s="20" t="n">
        <v>3.548614</v>
      </c>
      <c r="G20" s="18" t="n">
        <v>488.60894605</v>
      </c>
      <c r="H20" s="20" t="n">
        <v>3.30685136</v>
      </c>
      <c r="I20" s="18" t="n">
        <v>475.06485055</v>
      </c>
      <c r="J20" s="20" t="n">
        <v>3.03503962</v>
      </c>
      <c r="K20" s="18" t="n">
        <v>461.31202939</v>
      </c>
      <c r="L20" s="20" t="n">
        <v>4.8741933</v>
      </c>
      <c r="M20" s="18" t="n">
        <v>408.58539143</v>
      </c>
      <c r="N20" s="20" t="n">
        <v>5.78928272</v>
      </c>
      <c r="O20" s="18" t="s">
        <v>481</v>
      </c>
      <c r="P20" s="20" t="s">
        <v>481</v>
      </c>
      <c r="Q20" s="18" t="s">
        <v>481</v>
      </c>
      <c r="R20" s="20" t="s">
        <v>481</v>
      </c>
      <c r="S20" s="18" t="s">
        <v>481</v>
      </c>
      <c r="T20" s="20" t="s">
        <v>481</v>
      </c>
      <c r="U20" s="18" t="n">
        <v>418.0773878</v>
      </c>
      <c r="V20" s="20" t="n">
        <v>10.81234075</v>
      </c>
    </row>
    <row r="21" spans="1:22">
      <c r="A21" s="15" t="s">
        <v>496</v>
      </c>
      <c r="B21" s="17" t="n">
        <v>5741</v>
      </c>
      <c r="C21" s="18">
        <f>(47.0/B21*100)</f>
        <v/>
      </c>
      <c r="D21" s="19" t="n">
        <v>5694</v>
      </c>
      <c r="E21" s="18" t="n">
        <v>510.00019624</v>
      </c>
      <c r="F21" s="20" t="n">
        <v>3.58784536</v>
      </c>
      <c r="G21" s="18" t="n">
        <v>521.20150781</v>
      </c>
      <c r="H21" s="20" t="n">
        <v>3.13416768</v>
      </c>
      <c r="I21" s="18" t="n">
        <v>506.05504489</v>
      </c>
      <c r="J21" s="20" t="n">
        <v>3.10242892</v>
      </c>
      <c r="K21" s="18" t="n">
        <v>495.98834459</v>
      </c>
      <c r="L21" s="20" t="n">
        <v>3.99495886</v>
      </c>
      <c r="M21" s="18" t="n">
        <v>437.82772767</v>
      </c>
      <c r="N21" s="20" t="n">
        <v>5.1450969</v>
      </c>
      <c r="O21" s="18" t="s">
        <v>481</v>
      </c>
      <c r="P21" s="20" t="s">
        <v>481</v>
      </c>
      <c r="Q21" s="18" t="s">
        <v>481</v>
      </c>
      <c r="R21" s="20" t="s">
        <v>481</v>
      </c>
      <c r="S21" s="18" t="s">
        <v>481</v>
      </c>
      <c r="T21" s="20" t="s">
        <v>481</v>
      </c>
      <c r="U21" s="18" t="n">
        <v>445.71409208</v>
      </c>
      <c r="V21" s="20" t="n">
        <v>10.32944245</v>
      </c>
    </row>
    <row r="22" spans="1:22">
      <c r="A22" s="15" t="s">
        <v>497</v>
      </c>
      <c r="B22" s="17" t="n">
        <v>6598</v>
      </c>
      <c r="C22" s="18">
        <f>(36.0/B22*100)</f>
        <v/>
      </c>
      <c r="D22" s="19" t="n">
        <v>6562</v>
      </c>
      <c r="E22" s="18" t="n">
        <v>464.29743979</v>
      </c>
      <c r="F22" s="20" t="n">
        <v>4.72250313</v>
      </c>
      <c r="G22" s="18" t="n">
        <v>481.92400415</v>
      </c>
      <c r="H22" s="20" t="n">
        <v>4.6863159</v>
      </c>
      <c r="I22" s="18" t="n">
        <v>484.36465017</v>
      </c>
      <c r="J22" s="20" t="n">
        <v>3.3887869</v>
      </c>
      <c r="K22" s="18" t="n">
        <v>483.63964954</v>
      </c>
      <c r="L22" s="20" t="n">
        <v>4.58934327</v>
      </c>
      <c r="M22" s="18" t="n">
        <v>409.9809268</v>
      </c>
      <c r="N22" s="20" t="n">
        <v>11.17521775</v>
      </c>
      <c r="O22" s="18" t="s">
        <v>481</v>
      </c>
      <c r="P22" s="20" t="s">
        <v>481</v>
      </c>
      <c r="Q22" s="18" t="s">
        <v>481</v>
      </c>
      <c r="R22" s="20" t="s">
        <v>481</v>
      </c>
      <c r="S22" s="18" t="n">
        <v>454.41025661</v>
      </c>
      <c r="T22" s="20" t="n">
        <v>26.64484274</v>
      </c>
      <c r="U22" s="18" t="n">
        <v>385.29656055</v>
      </c>
      <c r="V22" s="20" t="n">
        <v>7.68179759</v>
      </c>
    </row>
    <row r="23" spans="1:22">
      <c r="A23" s="15" t="s">
        <v>498</v>
      </c>
      <c r="B23" s="17" t="n">
        <v>11583</v>
      </c>
      <c r="C23" s="18">
        <f>(235.0/B23*100)</f>
        <v/>
      </c>
      <c r="D23" s="19" t="n">
        <v>11348</v>
      </c>
      <c r="E23" s="18" t="n">
        <v>469.75328176</v>
      </c>
      <c r="F23" s="20" t="n">
        <v>4.54410286</v>
      </c>
      <c r="G23" s="18" t="n">
        <v>483.65340311</v>
      </c>
      <c r="H23" s="20" t="n">
        <v>3.65068528</v>
      </c>
      <c r="I23" s="18" t="n">
        <v>489.37856431</v>
      </c>
      <c r="J23" s="20" t="n">
        <v>3.18014676</v>
      </c>
      <c r="K23" s="18" t="n">
        <v>499.10039329</v>
      </c>
      <c r="L23" s="20" t="n">
        <v>3.47734607</v>
      </c>
      <c r="M23" s="18" t="n">
        <v>437.87034305</v>
      </c>
      <c r="N23" s="20" t="n">
        <v>5.22144945</v>
      </c>
      <c r="O23" s="18" t="s">
        <v>481</v>
      </c>
      <c r="P23" s="20" t="s">
        <v>481</v>
      </c>
      <c r="Q23" s="18" t="s">
        <v>481</v>
      </c>
      <c r="R23" s="20" t="s">
        <v>481</v>
      </c>
      <c r="S23" s="18" t="s">
        <v>481</v>
      </c>
      <c r="T23" s="20" t="s">
        <v>481</v>
      </c>
      <c r="U23" s="18" t="n">
        <v>408.6034543</v>
      </c>
      <c r="V23" s="20" t="n">
        <v>8.22749022</v>
      </c>
    </row>
    <row r="24" spans="1:22">
      <c r="A24" s="15" t="s">
        <v>499</v>
      </c>
      <c r="B24" s="17" t="n">
        <v>6647</v>
      </c>
      <c r="C24" s="18">
        <f>(7.0/B24*100)</f>
        <v/>
      </c>
      <c r="D24" s="19" t="n">
        <v>6640</v>
      </c>
      <c r="E24" s="18" t="n">
        <v>535.40572547</v>
      </c>
      <c r="F24" s="20" t="n">
        <v>4.46163952</v>
      </c>
      <c r="G24" s="18" t="n">
        <v>544.38864051</v>
      </c>
      <c r="H24" s="20" t="n">
        <v>3.97980424</v>
      </c>
      <c r="I24" s="18" t="n">
        <v>549.16953497</v>
      </c>
      <c r="J24" s="20" t="n">
        <v>3.46071106</v>
      </c>
      <c r="K24" s="18" t="n">
        <v>531.78837617</v>
      </c>
      <c r="L24" s="20" t="n">
        <v>3.58421017</v>
      </c>
      <c r="M24" s="18" t="n">
        <v>486.12605385</v>
      </c>
      <c r="N24" s="20" t="n">
        <v>15.32000093</v>
      </c>
      <c r="O24" s="18" t="s">
        <v>481</v>
      </c>
      <c r="P24" s="20" t="s">
        <v>481</v>
      </c>
      <c r="Q24" s="18" t="s">
        <v>481</v>
      </c>
      <c r="R24" s="20" t="s">
        <v>481</v>
      </c>
      <c r="S24" s="18" t="s">
        <v>481</v>
      </c>
      <c r="T24" s="20" t="s">
        <v>481</v>
      </c>
      <c r="U24" s="18" t="n">
        <v>463.53479278</v>
      </c>
      <c r="V24" s="20" t="n">
        <v>11.492915</v>
      </c>
    </row>
    <row r="25" spans="1:22">
      <c r="A25" s="15" t="s">
        <v>500</v>
      </c>
      <c r="B25" s="17" t="n">
        <v>5581</v>
      </c>
      <c r="C25" s="18">
        <f>(25.0/B25*100)</f>
        <v/>
      </c>
      <c r="D25" s="19" t="n">
        <v>5556</v>
      </c>
      <c r="E25" s="18" t="n">
        <v>524.36274543</v>
      </c>
      <c r="F25" s="20" t="n">
        <v>4.66687578</v>
      </c>
      <c r="G25" s="18" t="n">
        <v>528.15178825</v>
      </c>
      <c r="H25" s="20" t="n">
        <v>3.46069465</v>
      </c>
      <c r="I25" s="18" t="n">
        <v>525.46522908</v>
      </c>
      <c r="J25" s="20" t="n">
        <v>3.63862822</v>
      </c>
      <c r="K25" s="18" t="n">
        <v>511.16156681</v>
      </c>
      <c r="L25" s="20" t="n">
        <v>4.83068795</v>
      </c>
      <c r="M25" s="18" t="n">
        <v>429.87203302</v>
      </c>
      <c r="N25" s="20" t="n">
        <v>5.01052425</v>
      </c>
      <c r="O25" s="18" t="s">
        <v>481</v>
      </c>
      <c r="P25" s="20" t="s">
        <v>481</v>
      </c>
      <c r="Q25" s="18" t="s">
        <v>481</v>
      </c>
      <c r="R25" s="20" t="s">
        <v>481</v>
      </c>
      <c r="S25" s="18" t="s">
        <v>481</v>
      </c>
      <c r="T25" s="20" t="s">
        <v>481</v>
      </c>
      <c r="U25" s="18" t="n">
        <v>471.96609298</v>
      </c>
      <c r="V25" s="20" t="n">
        <v>15.94069943</v>
      </c>
    </row>
    <row r="26" spans="1:22">
      <c r="A26" s="15" t="s">
        <v>501</v>
      </c>
      <c r="B26" s="17" t="n">
        <v>4869</v>
      </c>
      <c r="C26" s="18">
        <f>(53.0/B26*100)</f>
        <v/>
      </c>
      <c r="D26" s="19" t="n">
        <v>4816</v>
      </c>
      <c r="E26" s="18" t="n">
        <v>501.20010227</v>
      </c>
      <c r="F26" s="20" t="n">
        <v>3.20052781</v>
      </c>
      <c r="G26" s="18" t="n">
        <v>498.30517566</v>
      </c>
      <c r="H26" s="20" t="n">
        <v>2.71359036</v>
      </c>
      <c r="I26" s="18" t="n">
        <v>488.23523094</v>
      </c>
      <c r="J26" s="20" t="n">
        <v>2.72574615</v>
      </c>
      <c r="K26" s="18" t="n">
        <v>484.54174874</v>
      </c>
      <c r="L26" s="20" t="n">
        <v>4.92698778</v>
      </c>
      <c r="M26" s="18" t="n">
        <v>453.17995147</v>
      </c>
      <c r="N26" s="20" t="n">
        <v>6.03698686</v>
      </c>
      <c r="O26" s="18" t="s">
        <v>481</v>
      </c>
      <c r="P26" s="20" t="s">
        <v>481</v>
      </c>
      <c r="Q26" s="18" t="s">
        <v>481</v>
      </c>
      <c r="R26" s="20" t="s">
        <v>481</v>
      </c>
      <c r="S26" s="18" t="s">
        <v>481</v>
      </c>
      <c r="T26" s="20" t="s">
        <v>481</v>
      </c>
      <c r="U26" s="18" t="n">
        <v>421.19610875</v>
      </c>
      <c r="V26" s="20" t="n">
        <v>9.152982489999999</v>
      </c>
    </row>
    <row r="27" spans="1:22">
      <c r="A27" s="15" t="s">
        <v>502</v>
      </c>
      <c r="B27" s="17" t="n">
        <v>5299</v>
      </c>
      <c r="C27" s="18">
        <f>(55.0/B27*100)</f>
        <v/>
      </c>
      <c r="D27" s="19" t="n">
        <v>5244</v>
      </c>
      <c r="E27" s="18" t="n">
        <v>475.06068711</v>
      </c>
      <c r="F27" s="20" t="n">
        <v>3.42200442</v>
      </c>
      <c r="G27" s="18" t="n">
        <v>496.58388515</v>
      </c>
      <c r="H27" s="20" t="n">
        <v>2.70405386</v>
      </c>
      <c r="I27" s="18" t="n">
        <v>507.27651798</v>
      </c>
      <c r="J27" s="20" t="n">
        <v>2.21494058</v>
      </c>
      <c r="K27" s="18" t="n">
        <v>489.65986175</v>
      </c>
      <c r="L27" s="20" t="n">
        <v>3.51351617</v>
      </c>
      <c r="M27" s="18" t="n">
        <v>418.40895501</v>
      </c>
      <c r="N27" s="20" t="n">
        <v>3.29090457</v>
      </c>
      <c r="O27" s="18" t="s">
        <v>481</v>
      </c>
      <c r="P27" s="20" t="s">
        <v>481</v>
      </c>
      <c r="Q27" s="18" t="s">
        <v>481</v>
      </c>
      <c r="R27" s="20" t="s">
        <v>481</v>
      </c>
      <c r="S27" s="18" t="s">
        <v>481</v>
      </c>
      <c r="T27" s="20" t="s">
        <v>481</v>
      </c>
      <c r="U27" s="18" t="n">
        <v>408.68026673</v>
      </c>
      <c r="V27" s="20" t="n">
        <v>6.66372123</v>
      </c>
    </row>
    <row r="28" spans="1:22">
      <c r="A28" s="15" t="s">
        <v>503</v>
      </c>
      <c r="B28" s="17" t="n">
        <v>7568</v>
      </c>
      <c r="C28" s="18">
        <f>(196.0/B28*100)</f>
        <v/>
      </c>
      <c r="D28" s="19" t="n">
        <v>7372</v>
      </c>
      <c r="E28" s="18" t="n">
        <v>415.6682991</v>
      </c>
      <c r="F28" s="20" t="n">
        <v>2.54342216</v>
      </c>
      <c r="G28" s="18" t="n">
        <v>426.49804387</v>
      </c>
      <c r="H28" s="20" t="n">
        <v>2.85570576</v>
      </c>
      <c r="I28" s="18" t="n">
        <v>414.12615048</v>
      </c>
      <c r="J28" s="20" t="n">
        <v>2.61944868</v>
      </c>
      <c r="K28" s="18" t="n">
        <v>411.51315129</v>
      </c>
      <c r="L28" s="20" t="n">
        <v>4.45231162</v>
      </c>
      <c r="M28" s="18" t="n">
        <v>420.93356818</v>
      </c>
      <c r="N28" s="20" t="n">
        <v>11.19336795</v>
      </c>
      <c r="O28" s="18" t="s">
        <v>481</v>
      </c>
      <c r="P28" s="20" t="s">
        <v>481</v>
      </c>
      <c r="Q28" s="18" t="s">
        <v>481</v>
      </c>
      <c r="R28" s="20" t="s">
        <v>481</v>
      </c>
      <c r="S28" s="18" t="s">
        <v>481</v>
      </c>
      <c r="T28" s="20" t="s">
        <v>481</v>
      </c>
      <c r="U28" s="18" t="n">
        <v>379.8158575</v>
      </c>
      <c r="V28" s="20" t="n">
        <v>5.71225603</v>
      </c>
    </row>
    <row r="29" spans="1:22">
      <c r="A29" s="15" t="s">
        <v>504</v>
      </c>
      <c r="B29" s="17" t="n">
        <v>5385</v>
      </c>
      <c r="C29" s="18">
        <f>(30.0/B29*100)</f>
        <v/>
      </c>
      <c r="D29" s="19" t="n">
        <v>5355</v>
      </c>
      <c r="E29" s="18" t="n">
        <v>503.00905895</v>
      </c>
      <c r="F29" s="20" t="n">
        <v>6.63725635</v>
      </c>
      <c r="G29" s="18" t="n">
        <v>534.2519264</v>
      </c>
      <c r="H29" s="20" t="n">
        <v>3.62904975</v>
      </c>
      <c r="I29" s="18" t="n">
        <v>521.80286773</v>
      </c>
      <c r="J29" s="20" t="n">
        <v>2.85210795</v>
      </c>
      <c r="K29" s="18" t="n">
        <v>499.31558648</v>
      </c>
      <c r="L29" s="20" t="n">
        <v>4.01584276</v>
      </c>
      <c r="M29" s="18" t="n">
        <v>493.84777481</v>
      </c>
      <c r="N29" s="20" t="n">
        <v>4.79600299</v>
      </c>
      <c r="O29" s="18" t="s">
        <v>481</v>
      </c>
      <c r="P29" s="20" t="s">
        <v>481</v>
      </c>
      <c r="Q29" s="18" t="n">
        <v>358.28551468</v>
      </c>
      <c r="R29" s="20" t="n">
        <v>8.567023300000001</v>
      </c>
      <c r="S29" s="18" t="s">
        <v>481</v>
      </c>
      <c r="T29" s="20" t="s">
        <v>481</v>
      </c>
      <c r="U29" s="18" t="n">
        <v>442.64390794</v>
      </c>
      <c r="V29" s="20" t="n">
        <v>8.5198552</v>
      </c>
    </row>
    <row r="30" spans="1:22">
      <c r="A30" s="15" t="s">
        <v>505</v>
      </c>
      <c r="B30" s="17" t="n">
        <v>4520</v>
      </c>
      <c r="C30" s="18">
        <f>(148.0/B30*100)</f>
        <v/>
      </c>
      <c r="D30" s="19" t="n">
        <v>4372</v>
      </c>
      <c r="E30" s="18" t="n">
        <v>529.21843195</v>
      </c>
      <c r="F30" s="20" t="n">
        <v>4.02217857</v>
      </c>
      <c r="G30" s="18" t="n">
        <v>529.6056074000001</v>
      </c>
      <c r="H30" s="20" t="n">
        <v>3.10589011</v>
      </c>
      <c r="I30" s="18" t="n">
        <v>527.4158714</v>
      </c>
      <c r="J30" s="20" t="n">
        <v>3.21866901</v>
      </c>
      <c r="K30" s="18" t="n">
        <v>521.96390201</v>
      </c>
      <c r="L30" s="20" t="n">
        <v>4.85474563</v>
      </c>
      <c r="M30" s="18" t="n">
        <v>420.79775038</v>
      </c>
      <c r="N30" s="20" t="n">
        <v>5.72172312</v>
      </c>
      <c r="O30" s="18" t="s">
        <v>481</v>
      </c>
      <c r="P30" s="20" t="s">
        <v>481</v>
      </c>
      <c r="Q30" s="18" t="s">
        <v>481</v>
      </c>
      <c r="R30" s="20" t="s">
        <v>481</v>
      </c>
      <c r="S30" s="18" t="s">
        <v>481</v>
      </c>
      <c r="T30" s="20" t="s">
        <v>481</v>
      </c>
      <c r="U30" s="18" t="n">
        <v>429.53141102</v>
      </c>
      <c r="V30" s="20" t="n">
        <v>9.44143103</v>
      </c>
    </row>
    <row r="31" spans="1:22">
      <c r="A31" s="15" t="s">
        <v>506</v>
      </c>
      <c r="B31" s="17" t="n">
        <v>5456</v>
      </c>
      <c r="C31" s="18">
        <f>(135.0/B31*100)</f>
        <v/>
      </c>
      <c r="D31" s="19" t="n">
        <v>5321</v>
      </c>
      <c r="E31" s="18" t="n">
        <v>496.8173419</v>
      </c>
      <c r="F31" s="20" t="n">
        <v>4.9981109</v>
      </c>
      <c r="G31" s="18" t="n">
        <v>506.97773093</v>
      </c>
      <c r="H31" s="20" t="n">
        <v>2.96980153</v>
      </c>
      <c r="I31" s="18" t="n">
        <v>506.51337913</v>
      </c>
      <c r="J31" s="20" t="n">
        <v>2.68250641</v>
      </c>
      <c r="K31" s="18" t="n">
        <v>499.93377475</v>
      </c>
      <c r="L31" s="20" t="n">
        <v>3.3769944</v>
      </c>
      <c r="M31" s="18" t="s">
        <v>481</v>
      </c>
      <c r="N31" s="20" t="s">
        <v>481</v>
      </c>
      <c r="O31" s="18" t="s">
        <v>481</v>
      </c>
      <c r="P31" s="20" t="s">
        <v>481</v>
      </c>
      <c r="Q31" s="18" t="s">
        <v>481</v>
      </c>
      <c r="R31" s="20" t="s">
        <v>481</v>
      </c>
      <c r="S31" s="18" t="s">
        <v>481</v>
      </c>
      <c r="T31" s="20" t="s">
        <v>481</v>
      </c>
      <c r="U31" s="18" t="n">
        <v>408.75197489</v>
      </c>
      <c r="V31" s="20" t="n">
        <v>6.11483582</v>
      </c>
    </row>
    <row r="32" spans="1:22">
      <c r="A32" s="15" t="s">
        <v>507</v>
      </c>
      <c r="B32" s="17" t="n">
        <v>4478</v>
      </c>
      <c r="C32" s="18">
        <f>(6.0/B32*100)</f>
        <v/>
      </c>
      <c r="D32" s="19" t="n">
        <v>4472</v>
      </c>
      <c r="E32" s="18" t="n">
        <v>493.6379585</v>
      </c>
      <c r="F32" s="20" t="n">
        <v>4.94945432</v>
      </c>
      <c r="G32" s="18" t="n">
        <v>506.60095562</v>
      </c>
      <c r="H32" s="20" t="n">
        <v>3.20875894</v>
      </c>
      <c r="I32" s="18" t="n">
        <v>506.26452455</v>
      </c>
      <c r="J32" s="20" t="n">
        <v>2.97248855</v>
      </c>
      <c r="K32" s="18" t="n">
        <v>504.1871435</v>
      </c>
      <c r="L32" s="20" t="n">
        <v>3.98690205</v>
      </c>
      <c r="M32" s="18" t="n">
        <v>412.90383158</v>
      </c>
      <c r="N32" s="20" t="n">
        <v>11.66737955</v>
      </c>
      <c r="O32" s="18" t="s">
        <v>481</v>
      </c>
      <c r="P32" s="20" t="s">
        <v>481</v>
      </c>
      <c r="Q32" s="18" t="s">
        <v>481</v>
      </c>
      <c r="R32" s="20" t="s">
        <v>481</v>
      </c>
      <c r="S32" s="18" t="s">
        <v>481</v>
      </c>
      <c r="T32" s="20" t="s">
        <v>481</v>
      </c>
      <c r="U32" s="18" t="n">
        <v>459.00800617</v>
      </c>
      <c r="V32" s="20" t="n">
        <v>13.93239392</v>
      </c>
    </row>
    <row r="33" spans="1:22">
      <c r="A33" s="15" t="s">
        <v>508</v>
      </c>
      <c r="B33" s="17" t="n">
        <v>7325</v>
      </c>
      <c r="C33" s="18">
        <f>(78.0/B33*100)</f>
        <v/>
      </c>
      <c r="D33" s="19" t="n">
        <v>7247</v>
      </c>
      <c r="E33" s="18" t="n">
        <v>499.90980333</v>
      </c>
      <c r="F33" s="20" t="n">
        <v>3.96211528</v>
      </c>
      <c r="G33" s="18" t="n">
        <v>517.83865192</v>
      </c>
      <c r="H33" s="20" t="n">
        <v>3.48447369</v>
      </c>
      <c r="I33" s="18" t="n">
        <v>503.21201014</v>
      </c>
      <c r="J33" s="20" t="n">
        <v>4.47729706</v>
      </c>
      <c r="K33" s="18" t="n">
        <v>500.12236891</v>
      </c>
      <c r="L33" s="20" t="n">
        <v>6.13455799</v>
      </c>
      <c r="M33" s="18" t="n">
        <v>493.26536346</v>
      </c>
      <c r="N33" s="20" t="n">
        <v>2.74241819</v>
      </c>
      <c r="O33" s="18" t="s">
        <v>481</v>
      </c>
      <c r="P33" s="20" t="s">
        <v>481</v>
      </c>
      <c r="Q33" s="18" t="s">
        <v>481</v>
      </c>
      <c r="R33" s="20" t="s">
        <v>481</v>
      </c>
      <c r="S33" s="18" t="s">
        <v>481</v>
      </c>
      <c r="T33" s="20" t="s">
        <v>481</v>
      </c>
      <c r="U33" s="18" t="n">
        <v>447.28703456</v>
      </c>
      <c r="V33" s="20" t="n">
        <v>8.38126126</v>
      </c>
    </row>
    <row r="34" spans="1:22">
      <c r="A34" s="15" t="s">
        <v>509</v>
      </c>
      <c r="B34" s="17" t="n">
        <v>6350</v>
      </c>
      <c r="C34" s="18">
        <f>(67.0/B34*100)</f>
        <v/>
      </c>
      <c r="D34" s="19" t="n">
        <v>6283</v>
      </c>
      <c r="E34" s="18" t="n">
        <v>456.44469277</v>
      </c>
      <c r="F34" s="20" t="n">
        <v>4.15785112</v>
      </c>
      <c r="G34" s="18" t="n">
        <v>485.72700926</v>
      </c>
      <c r="H34" s="20" t="n">
        <v>2.85818933</v>
      </c>
      <c r="I34" s="18" t="n">
        <v>477.98315705</v>
      </c>
      <c r="J34" s="20" t="n">
        <v>3.40611255</v>
      </c>
      <c r="K34" s="18" t="n">
        <v>461.44572723</v>
      </c>
      <c r="L34" s="20" t="n">
        <v>3.88019149</v>
      </c>
      <c r="M34" s="18" t="n">
        <v>414.13782789</v>
      </c>
      <c r="N34" s="20" t="n">
        <v>11.41550076</v>
      </c>
      <c r="O34" s="18" t="s">
        <v>481</v>
      </c>
      <c r="P34" s="20" t="s">
        <v>481</v>
      </c>
      <c r="Q34" s="18" t="n">
        <v>306.56969545</v>
      </c>
      <c r="R34" s="20" t="n">
        <v>10.27624616</v>
      </c>
      <c r="S34" s="18" t="s">
        <v>481</v>
      </c>
      <c r="T34" s="20" t="s">
        <v>481</v>
      </c>
      <c r="U34" s="18" t="n">
        <v>383.34943013</v>
      </c>
      <c r="V34" s="20" t="n">
        <v>7.44731649</v>
      </c>
    </row>
    <row r="35" spans="1:22">
      <c r="A35" s="15" t="s">
        <v>510</v>
      </c>
      <c r="B35" s="17" t="n">
        <v>6406</v>
      </c>
      <c r="C35" s="18">
        <f>(50.0/B35*100)</f>
        <v/>
      </c>
      <c r="D35" s="19" t="n">
        <v>6356</v>
      </c>
      <c r="E35" s="18" t="n">
        <v>498.82043653</v>
      </c>
      <c r="F35" s="20" t="n">
        <v>6.02853243</v>
      </c>
      <c r="G35" s="18" t="n">
        <v>508.35164938</v>
      </c>
      <c r="H35" s="20" t="n">
        <v>5.12580416</v>
      </c>
      <c r="I35" s="18" t="n">
        <v>520.77774249</v>
      </c>
      <c r="J35" s="20" t="n">
        <v>4.51009558</v>
      </c>
      <c r="K35" s="18" t="n">
        <v>510.93090949</v>
      </c>
      <c r="L35" s="20" t="n">
        <v>5.78236889</v>
      </c>
      <c r="M35" s="18" t="n">
        <v>517.72546076</v>
      </c>
      <c r="N35" s="20" t="n">
        <v>1.68854854</v>
      </c>
      <c r="O35" s="18" t="s">
        <v>481</v>
      </c>
      <c r="P35" s="20" t="s">
        <v>481</v>
      </c>
      <c r="Q35" s="18" t="n">
        <v>374.85244494</v>
      </c>
      <c r="R35" s="20" t="n">
        <v>5.84040672</v>
      </c>
      <c r="S35" s="18" t="s">
        <v>481</v>
      </c>
      <c r="T35" s="20" t="s">
        <v>481</v>
      </c>
      <c r="U35" s="18" t="n">
        <v>443.29852309</v>
      </c>
      <c r="V35" s="20" t="n">
        <v>13.85831164</v>
      </c>
    </row>
    <row r="36" spans="1:22">
      <c r="A36" s="15" t="s">
        <v>511</v>
      </c>
      <c r="B36" s="17" t="n">
        <v>6736</v>
      </c>
      <c r="C36" s="18">
        <f>(42.0/B36*100)</f>
        <v/>
      </c>
      <c r="D36" s="19" t="n">
        <v>6694</v>
      </c>
      <c r="E36" s="18" t="n">
        <v>494.97301031</v>
      </c>
      <c r="F36" s="20" t="n">
        <v>3.95110722</v>
      </c>
      <c r="G36" s="18" t="n">
        <v>505.46516749</v>
      </c>
      <c r="H36" s="20" t="n">
        <v>2.75622016</v>
      </c>
      <c r="I36" s="18" t="n">
        <v>503.09542441</v>
      </c>
      <c r="J36" s="20" t="n">
        <v>2.88335507</v>
      </c>
      <c r="K36" s="18" t="n">
        <v>488.32102688</v>
      </c>
      <c r="L36" s="20" t="n">
        <v>4.03307331</v>
      </c>
      <c r="M36" s="18" t="n">
        <v>471.48512785</v>
      </c>
      <c r="N36" s="20" t="n">
        <v>3.1941669</v>
      </c>
      <c r="O36" s="18" t="s">
        <v>481</v>
      </c>
      <c r="P36" s="20" t="s">
        <v>481</v>
      </c>
      <c r="Q36" s="18" t="s">
        <v>481</v>
      </c>
      <c r="R36" s="20" t="s">
        <v>481</v>
      </c>
      <c r="S36" s="18" t="s">
        <v>481</v>
      </c>
      <c r="T36" s="20" t="s">
        <v>481</v>
      </c>
      <c r="U36" s="18" t="n">
        <v>426.72483996</v>
      </c>
      <c r="V36" s="20" t="n">
        <v>7.30721873</v>
      </c>
    </row>
    <row r="37" spans="1:22">
      <c r="A37" s="15" t="s">
        <v>512</v>
      </c>
      <c r="B37" s="17" t="n">
        <v>5458</v>
      </c>
      <c r="C37" s="18">
        <f>(88.0/B37*100)</f>
        <v/>
      </c>
      <c r="D37" s="19" t="n">
        <v>5370</v>
      </c>
      <c r="E37" s="18" t="n">
        <v>500.8350559</v>
      </c>
      <c r="F37" s="20" t="n">
        <v>5.05900951</v>
      </c>
      <c r="G37" s="18" t="n">
        <v>509.2383208</v>
      </c>
      <c r="H37" s="20" t="n">
        <v>3.86802693</v>
      </c>
      <c r="I37" s="18" t="n">
        <v>504.13374502</v>
      </c>
      <c r="J37" s="20" t="n">
        <v>3.53191222</v>
      </c>
      <c r="K37" s="18" t="n">
        <v>495.16020207</v>
      </c>
      <c r="L37" s="20" t="n">
        <v>5.89627308</v>
      </c>
      <c r="M37" s="18" t="n">
        <v>390.41637664</v>
      </c>
      <c r="N37" s="20" t="n">
        <v>7.93034407</v>
      </c>
      <c r="O37" s="18" t="s">
        <v>481</v>
      </c>
      <c r="P37" s="20" t="s">
        <v>481</v>
      </c>
      <c r="Q37" s="18" t="s">
        <v>481</v>
      </c>
      <c r="R37" s="20" t="s">
        <v>481</v>
      </c>
      <c r="S37" s="18" t="s">
        <v>481</v>
      </c>
      <c r="T37" s="20" t="s">
        <v>481</v>
      </c>
      <c r="U37" s="18" t="n">
        <v>398.66753457</v>
      </c>
      <c r="V37" s="20" t="n">
        <v>7.73641579</v>
      </c>
    </row>
    <row r="38" spans="1:22">
      <c r="A38" s="15" t="s">
        <v>513</v>
      </c>
      <c r="B38" s="17" t="n">
        <v>5860</v>
      </c>
      <c r="C38" s="18">
        <f>(20.0/B38*100)</f>
        <v/>
      </c>
      <c r="D38" s="19" t="n">
        <v>5840</v>
      </c>
      <c r="E38" s="18" t="n">
        <v>492.04864146</v>
      </c>
      <c r="F38" s="20" t="n">
        <v>4.0274175</v>
      </c>
      <c r="G38" s="18" t="n">
        <v>514.79624115</v>
      </c>
      <c r="H38" s="20" t="n">
        <v>3.68659979</v>
      </c>
      <c r="I38" s="18" t="n">
        <v>524.70391226</v>
      </c>
      <c r="J38" s="20" t="n">
        <v>3.85044971</v>
      </c>
      <c r="K38" s="18" t="n">
        <v>520.97215013</v>
      </c>
      <c r="L38" s="20" t="n">
        <v>4.13598267</v>
      </c>
      <c r="M38" s="18" t="n">
        <v>464.66093895</v>
      </c>
      <c r="N38" s="20" t="n">
        <v>6.12978698</v>
      </c>
      <c r="O38" s="18" t="s">
        <v>481</v>
      </c>
      <c r="P38" s="20" t="s">
        <v>481</v>
      </c>
      <c r="Q38" s="18" t="s">
        <v>481</v>
      </c>
      <c r="R38" s="20" t="s">
        <v>481</v>
      </c>
      <c r="S38" s="18" t="s">
        <v>481</v>
      </c>
      <c r="T38" s="20" t="s">
        <v>481</v>
      </c>
      <c r="U38" s="18" t="n">
        <v>440.75751507</v>
      </c>
      <c r="V38" s="20" t="n">
        <v>8.27786906</v>
      </c>
    </row>
    <row r="39" spans="1:22">
      <c r="A39" s="15" t="s">
        <v>514</v>
      </c>
      <c r="B39" s="17" t="n">
        <v>5895</v>
      </c>
      <c r="C39" s="18">
        <f>(33.0/B39*100)</f>
        <v/>
      </c>
      <c r="D39" s="19" t="n">
        <v>5862</v>
      </c>
      <c r="E39" s="18" t="n">
        <v>422.30743943</v>
      </c>
      <c r="F39" s="20" t="n">
        <v>4.23978628</v>
      </c>
      <c r="G39" s="18" t="n">
        <v>436.7771551</v>
      </c>
      <c r="H39" s="20" t="n">
        <v>5.03358374</v>
      </c>
      <c r="I39" s="18" t="n">
        <v>437.08549749</v>
      </c>
      <c r="J39" s="20" t="n">
        <v>4.27068325</v>
      </c>
      <c r="K39" s="18" t="n">
        <v>425.8138946</v>
      </c>
      <c r="L39" s="20" t="n">
        <v>6.21533453</v>
      </c>
      <c r="M39" s="18" t="n">
        <v>385.47949857</v>
      </c>
      <c r="N39" s="20" t="n">
        <v>4.83386138</v>
      </c>
      <c r="O39" s="18" t="s">
        <v>481</v>
      </c>
      <c r="P39" s="20" t="s">
        <v>481</v>
      </c>
      <c r="Q39" s="18" t="s">
        <v>481</v>
      </c>
      <c r="R39" s="20" t="s">
        <v>481</v>
      </c>
      <c r="S39" s="18" t="s">
        <v>481</v>
      </c>
      <c r="T39" s="20" t="s">
        <v>481</v>
      </c>
      <c r="U39" s="18" t="n">
        <v>368.58032616</v>
      </c>
      <c r="V39" s="20" t="n">
        <v>7.70220978</v>
      </c>
    </row>
    <row r="40" spans="1:22">
      <c r="A40" s="15" t="s">
        <v>515</v>
      </c>
      <c r="B40" s="17" t="n">
        <v>14157</v>
      </c>
      <c r="C40" s="18">
        <f>(359.0/B40*100)</f>
        <v/>
      </c>
      <c r="D40" s="19" t="n">
        <v>13798</v>
      </c>
      <c r="E40" s="18" t="n">
        <v>512.01582296</v>
      </c>
      <c r="F40" s="20" t="n">
        <v>3.69897265</v>
      </c>
      <c r="G40" s="18" t="n">
        <v>530.04152546</v>
      </c>
      <c r="H40" s="20" t="n">
        <v>2.93491759</v>
      </c>
      <c r="I40" s="18" t="n">
        <v>517.20760496</v>
      </c>
      <c r="J40" s="20" t="n">
        <v>3.44759729</v>
      </c>
      <c r="K40" s="18" t="n">
        <v>504.23587294</v>
      </c>
      <c r="L40" s="20" t="n">
        <v>3.60140488</v>
      </c>
      <c r="M40" s="18" t="n">
        <v>416.91840949</v>
      </c>
      <c r="N40" s="20" t="n">
        <v>5.41821047</v>
      </c>
      <c r="O40" s="18" t="s">
        <v>481</v>
      </c>
      <c r="P40" s="20" t="s">
        <v>481</v>
      </c>
      <c r="Q40" s="18" t="s">
        <v>481</v>
      </c>
      <c r="R40" s="20" t="s">
        <v>481</v>
      </c>
      <c r="S40" s="18" t="s">
        <v>481</v>
      </c>
      <c r="T40" s="20" t="s">
        <v>481</v>
      </c>
      <c r="U40" s="18" t="n">
        <v>419.03248745</v>
      </c>
      <c r="V40" s="20" t="n">
        <v>7.6934914</v>
      </c>
    </row>
    <row r="41" spans="1:22">
      <c r="A41" s="15" t="s">
        <v>516</v>
      </c>
      <c r="B41" s="17" t="n">
        <v>5712</v>
      </c>
      <c r="C41" s="18">
        <f>(47.0/B41*100)</f>
        <v/>
      </c>
      <c r="D41" s="19" t="n">
        <v>5665</v>
      </c>
      <c r="E41" s="18" t="n">
        <v>496.54988261</v>
      </c>
      <c r="F41" s="20" t="n">
        <v>4.16693575</v>
      </c>
      <c r="G41" s="18" t="n">
        <v>507.97476637</v>
      </c>
      <c r="H41" s="20" t="n">
        <v>3.75266065</v>
      </c>
      <c r="I41" s="18" t="n">
        <v>501.55299524</v>
      </c>
      <c r="J41" s="20" t="n">
        <v>3.55200298</v>
      </c>
      <c r="K41" s="18" t="n">
        <v>504.74229289</v>
      </c>
      <c r="L41" s="20" t="n">
        <v>4.89369128</v>
      </c>
      <c r="M41" s="18" t="n">
        <v>459.44925532</v>
      </c>
      <c r="N41" s="20" t="n">
        <v>6.97383659</v>
      </c>
      <c r="O41" s="18" t="s">
        <v>481</v>
      </c>
      <c r="P41" s="20" t="s">
        <v>481</v>
      </c>
      <c r="Q41" s="18" t="n">
        <v>387.44235424</v>
      </c>
      <c r="R41" s="20" t="n">
        <v>14.52510266</v>
      </c>
      <c r="S41" s="18" t="s">
        <v>481</v>
      </c>
      <c r="T41" s="20" t="s">
        <v>481</v>
      </c>
      <c r="U41" s="18" t="n">
        <v>431.56016395</v>
      </c>
      <c r="V41" s="20" t="n">
        <v>10.68804871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373.05930241</v>
      </c>
      <c r="F45" s="20" t="n">
        <v>2.8863689</v>
      </c>
      <c r="G45" s="18" t="n">
        <v>379.72117344</v>
      </c>
      <c r="H45" s="20" t="n">
        <v>3.785918</v>
      </c>
      <c r="I45" s="18" t="n">
        <v>385.28379764</v>
      </c>
      <c r="J45" s="20" t="n">
        <v>3.37648351</v>
      </c>
      <c r="K45" s="18" t="n">
        <v>372.77552227</v>
      </c>
      <c r="L45" s="20" t="n">
        <v>4.69659185</v>
      </c>
      <c r="M45" s="18" t="s">
        <v>481</v>
      </c>
      <c r="N45" s="20" t="s">
        <v>481</v>
      </c>
      <c r="O45" s="18" t="s">
        <v>481</v>
      </c>
      <c r="P45" s="20" t="s">
        <v>481</v>
      </c>
      <c r="Q45" s="18" t="n">
        <v>346.88213527</v>
      </c>
      <c r="R45" s="20" t="n">
        <v>53.37860091</v>
      </c>
      <c r="S45" s="18" t="n">
        <v>359.93096888</v>
      </c>
      <c r="T45" s="20" t="n">
        <v>16.63299253</v>
      </c>
      <c r="U45" s="18" t="n">
        <v>341.93687372</v>
      </c>
      <c r="V45" s="20" t="n">
        <v>4.90477173</v>
      </c>
    </row>
    <row r="46" spans="1:22">
      <c r="A46" s="15" t="s">
        <v>521</v>
      </c>
      <c r="B46" s="17" t="n">
        <v>23141</v>
      </c>
      <c r="C46" s="18">
        <f>(1857.0/B46*100)</f>
        <v/>
      </c>
      <c r="D46" s="19" t="n">
        <v>21284</v>
      </c>
      <c r="E46" s="18" t="n">
        <v>415.56017388</v>
      </c>
      <c r="F46" s="20" t="n">
        <v>3.31386494</v>
      </c>
      <c r="G46" s="18" t="n">
        <v>428.59073586</v>
      </c>
      <c r="H46" s="20" t="n">
        <v>3.32847676</v>
      </c>
      <c r="I46" s="18" t="n">
        <v>419.77127052</v>
      </c>
      <c r="J46" s="20" t="n">
        <v>2.90765327</v>
      </c>
      <c r="K46" s="18" t="n">
        <v>409.32488609</v>
      </c>
      <c r="L46" s="20" t="n">
        <v>4.27735525</v>
      </c>
      <c r="M46" s="18" t="n">
        <v>359.91868086</v>
      </c>
      <c r="N46" s="20" t="n">
        <v>2.81680407</v>
      </c>
      <c r="O46" s="18" t="s">
        <v>481</v>
      </c>
      <c r="P46" s="20" t="s">
        <v>481</v>
      </c>
      <c r="Q46" s="18" t="s">
        <v>481</v>
      </c>
      <c r="R46" s="20" t="s">
        <v>481</v>
      </c>
      <c r="S46" s="18" t="s">
        <v>481</v>
      </c>
      <c r="T46" s="20" t="s">
        <v>481</v>
      </c>
      <c r="U46" s="18" t="n">
        <v>367.71988217</v>
      </c>
      <c r="V46" s="20" t="n">
        <v>3.25568679</v>
      </c>
    </row>
    <row r="47" spans="1:22">
      <c r="A47" s="15" t="s">
        <v>522</v>
      </c>
      <c r="B47" s="17" t="n">
        <v>5928</v>
      </c>
      <c r="C47" s="18">
        <f>(223.0/B47*100)</f>
        <v/>
      </c>
      <c r="D47" s="19" t="n">
        <v>5705</v>
      </c>
      <c r="E47" s="18" t="n">
        <v>453.52321989</v>
      </c>
      <c r="F47" s="20" t="n">
        <v>5.23575355</v>
      </c>
      <c r="G47" s="18" t="n">
        <v>461.91297418</v>
      </c>
      <c r="H47" s="20" t="n">
        <v>4.73032687</v>
      </c>
      <c r="I47" s="18" t="n">
        <v>471.14107723</v>
      </c>
      <c r="J47" s="20" t="n">
        <v>4.31098638</v>
      </c>
      <c r="K47" s="18" t="n">
        <v>470.88971648</v>
      </c>
      <c r="L47" s="20" t="n">
        <v>6.17189025</v>
      </c>
      <c r="M47" s="18" t="n">
        <v>360.05308982</v>
      </c>
      <c r="N47" s="20" t="n">
        <v>5.38667889</v>
      </c>
      <c r="O47" s="18" t="s">
        <v>481</v>
      </c>
      <c r="P47" s="20" t="s">
        <v>481</v>
      </c>
      <c r="Q47" s="18" t="s">
        <v>481</v>
      </c>
      <c r="R47" s="20" t="s">
        <v>481</v>
      </c>
      <c r="S47" s="18" t="s">
        <v>481</v>
      </c>
      <c r="T47" s="20" t="s">
        <v>481</v>
      </c>
      <c r="U47" s="18" t="n">
        <v>375.18772515</v>
      </c>
      <c r="V47" s="20" t="n">
        <v>6.51947872</v>
      </c>
    </row>
    <row r="48" spans="1:22">
      <c r="A48" s="15" t="s">
        <v>523</v>
      </c>
      <c r="B48" s="17" t="n">
        <v>9841</v>
      </c>
      <c r="C48" s="18">
        <f>(7.0/B48*100)</f>
        <v/>
      </c>
      <c r="D48" s="19" t="n">
        <v>9834</v>
      </c>
      <c r="E48" s="18" t="n">
        <v>543.32126368</v>
      </c>
      <c r="F48" s="20" t="n">
        <v>6.7245194</v>
      </c>
      <c r="G48" s="18" t="n">
        <v>542.32912263</v>
      </c>
      <c r="H48" s="20" t="n">
        <v>5.80596756</v>
      </c>
      <c r="I48" s="18" t="n">
        <v>515.5615249700001</v>
      </c>
      <c r="J48" s="20" t="n">
        <v>4.84178908</v>
      </c>
      <c r="K48" s="18" t="n">
        <v>501.41138606</v>
      </c>
      <c r="L48" s="20" t="n">
        <v>5.81043248</v>
      </c>
      <c r="M48" s="18" t="n">
        <v>473.92730449</v>
      </c>
      <c r="N48" s="20" t="n">
        <v>6.76556062</v>
      </c>
      <c r="O48" s="18" t="s">
        <v>481</v>
      </c>
      <c r="P48" s="20" t="s">
        <v>481</v>
      </c>
      <c r="Q48" s="18" t="s">
        <v>481</v>
      </c>
      <c r="R48" s="20" t="s">
        <v>481</v>
      </c>
      <c r="S48" s="18" t="s">
        <v>481</v>
      </c>
      <c r="T48" s="20" t="s">
        <v>481</v>
      </c>
      <c r="U48" s="18" t="n">
        <v>428.62516034</v>
      </c>
      <c r="V48" s="20" t="n">
        <v>12.71644838</v>
      </c>
    </row>
    <row r="49" spans="1:22">
      <c r="A49" s="15" t="s">
        <v>524</v>
      </c>
      <c r="B49" s="17" t="n">
        <v>6349</v>
      </c>
      <c r="C49" s="18">
        <f>(56.0/B49*100)</f>
        <v/>
      </c>
      <c r="D49" s="19" t="n">
        <v>6293</v>
      </c>
      <c r="E49" s="18" t="n">
        <v>423.87429285</v>
      </c>
      <c r="F49" s="20" t="n">
        <v>3.75156005</v>
      </c>
      <c r="G49" s="18" t="n">
        <v>443.50994015</v>
      </c>
      <c r="H49" s="20" t="n">
        <v>3.56284697</v>
      </c>
      <c r="I49" s="18" t="n">
        <v>437.54149517</v>
      </c>
      <c r="J49" s="20" t="n">
        <v>3.31300688</v>
      </c>
      <c r="K49" s="18" t="n">
        <v>427.08459259</v>
      </c>
      <c r="L49" s="20" t="n">
        <v>4.34669823</v>
      </c>
      <c r="M49" s="18" t="s">
        <v>481</v>
      </c>
      <c r="N49" s="20" t="s">
        <v>481</v>
      </c>
      <c r="O49" s="18" t="s">
        <v>481</v>
      </c>
      <c r="P49" s="20" t="s">
        <v>481</v>
      </c>
      <c r="Q49" s="18" t="s">
        <v>481</v>
      </c>
      <c r="R49" s="20" t="s">
        <v>481</v>
      </c>
      <c r="S49" s="18" t="n">
        <v>373.05868398</v>
      </c>
      <c r="T49" s="20" t="n">
        <v>55.92203145</v>
      </c>
      <c r="U49" s="18" t="n">
        <v>379.32402053</v>
      </c>
      <c r="V49" s="20" t="n">
        <v>8.748644199999999</v>
      </c>
    </row>
    <row r="50" spans="1:22">
      <c r="A50" s="15" t="s">
        <v>525</v>
      </c>
      <c r="B50" s="17" t="n">
        <v>11795</v>
      </c>
      <c r="C50" s="18">
        <f>(260.0/B50*100)</f>
        <v/>
      </c>
      <c r="D50" s="19" t="n">
        <v>11535</v>
      </c>
      <c r="E50" s="18" t="n">
        <v>412.45097281</v>
      </c>
      <c r="F50" s="20" t="n">
        <v>3.00296762</v>
      </c>
      <c r="G50" s="18" t="n">
        <v>427.33787182</v>
      </c>
      <c r="H50" s="20" t="n">
        <v>2.80314901</v>
      </c>
      <c r="I50" s="18" t="n">
        <v>420.51247801</v>
      </c>
      <c r="J50" s="20" t="n">
        <v>2.74970694</v>
      </c>
      <c r="K50" s="18" t="n">
        <v>417.25369766</v>
      </c>
      <c r="L50" s="20" t="n">
        <v>5.07387077</v>
      </c>
      <c r="M50" s="18" t="n">
        <v>366.2364289</v>
      </c>
      <c r="N50" s="20" t="n">
        <v>5.08072233</v>
      </c>
      <c r="O50" s="18" t="s">
        <v>481</v>
      </c>
      <c r="P50" s="20" t="s">
        <v>481</v>
      </c>
      <c r="Q50" s="18" t="s">
        <v>481</v>
      </c>
      <c r="R50" s="20" t="s">
        <v>481</v>
      </c>
      <c r="S50" s="18" t="s">
        <v>481</v>
      </c>
      <c r="T50" s="20" t="s">
        <v>481</v>
      </c>
      <c r="U50" s="18" t="n">
        <v>356.36565299</v>
      </c>
      <c r="V50" s="20" t="n">
        <v>7.11327088</v>
      </c>
    </row>
    <row r="51" spans="1:22">
      <c r="A51" s="15" t="s">
        <v>526</v>
      </c>
      <c r="B51" s="17" t="n">
        <v>6866</v>
      </c>
      <c r="C51" s="18">
        <f>(114.0/B51*100)</f>
        <v/>
      </c>
      <c r="D51" s="19" t="n">
        <v>6752</v>
      </c>
      <c r="E51" s="18" t="n">
        <v>422.67639755</v>
      </c>
      <c r="F51" s="20" t="n">
        <v>2.63433108</v>
      </c>
      <c r="G51" s="18" t="n">
        <v>435.17893998</v>
      </c>
      <c r="H51" s="20" t="n">
        <v>3.40860349</v>
      </c>
      <c r="I51" s="18" t="n">
        <v>423.1853091</v>
      </c>
      <c r="J51" s="20" t="n">
        <v>3.1931584</v>
      </c>
      <c r="K51" s="18" t="n">
        <v>414.54768511</v>
      </c>
      <c r="L51" s="20" t="n">
        <v>4.82394579</v>
      </c>
      <c r="M51" s="18" t="n">
        <v>378.20734752</v>
      </c>
      <c r="N51" s="20" t="n">
        <v>5.77389018</v>
      </c>
      <c r="O51" s="18" t="s">
        <v>481</v>
      </c>
      <c r="P51" s="20" t="s">
        <v>481</v>
      </c>
      <c r="Q51" s="18" t="n">
        <v>410.85572185</v>
      </c>
      <c r="R51" s="20" t="n">
        <v>3.7997542</v>
      </c>
      <c r="S51" s="18" t="s">
        <v>481</v>
      </c>
      <c r="T51" s="20" t="s">
        <v>481</v>
      </c>
      <c r="U51" s="18" t="n">
        <v>374.9383248</v>
      </c>
      <c r="V51" s="20" t="n">
        <v>5.85507424</v>
      </c>
    </row>
    <row r="52" spans="1:22">
      <c r="A52" s="15" t="s">
        <v>527</v>
      </c>
      <c r="B52" s="17" t="n">
        <v>5809</v>
      </c>
      <c r="C52" s="18">
        <f>(88.0/B52*100)</f>
        <v/>
      </c>
      <c r="D52" s="19" t="n">
        <v>5721</v>
      </c>
      <c r="E52" s="18" t="n">
        <v>475.46589946</v>
      </c>
      <c r="F52" s="20" t="n">
        <v>3.29732641</v>
      </c>
      <c r="G52" s="18" t="n">
        <v>494.73872008</v>
      </c>
      <c r="H52" s="20" t="n">
        <v>3.20469951</v>
      </c>
      <c r="I52" s="18" t="n">
        <v>489.81843651</v>
      </c>
      <c r="J52" s="20" t="n">
        <v>3.23000112</v>
      </c>
      <c r="K52" s="18" t="n">
        <v>471.11690194</v>
      </c>
      <c r="L52" s="20" t="n">
        <v>3.82415071</v>
      </c>
      <c r="M52" s="18" t="n">
        <v>406.80210678</v>
      </c>
      <c r="N52" s="20" t="n">
        <v>4.41129799</v>
      </c>
      <c r="O52" s="18" t="s">
        <v>481</v>
      </c>
      <c r="P52" s="20" t="s">
        <v>481</v>
      </c>
      <c r="Q52" s="18" t="s">
        <v>481</v>
      </c>
      <c r="R52" s="20" t="s">
        <v>481</v>
      </c>
      <c r="S52" s="18" t="s">
        <v>481</v>
      </c>
      <c r="T52" s="20" t="s">
        <v>481</v>
      </c>
      <c r="U52" s="18" t="n">
        <v>414.15978394</v>
      </c>
      <c r="V52" s="20" t="n">
        <v>6.54015055</v>
      </c>
    </row>
    <row r="53" spans="1:22">
      <c r="A53" s="15" t="s">
        <v>528</v>
      </c>
      <c r="B53" s="17" t="n">
        <v>5571</v>
      </c>
      <c r="C53" s="18">
        <f>(95.0/B53*100)</f>
        <v/>
      </c>
      <c r="D53" s="19" t="n">
        <v>5476</v>
      </c>
      <c r="E53" s="18" t="n">
        <v>441.14252693</v>
      </c>
      <c r="F53" s="20" t="n">
        <v>3.01250475</v>
      </c>
      <c r="G53" s="18" t="n">
        <v>446.0925374</v>
      </c>
      <c r="H53" s="20" t="n">
        <v>2.68171581</v>
      </c>
      <c r="I53" s="18" t="n">
        <v>441.05800306</v>
      </c>
      <c r="J53" s="20" t="n">
        <v>2.45632087</v>
      </c>
      <c r="K53" s="18" t="n">
        <v>435.89651184</v>
      </c>
      <c r="L53" s="20" t="n">
        <v>4.64713902</v>
      </c>
      <c r="M53" s="18" t="n">
        <v>364.85181761</v>
      </c>
      <c r="N53" s="20" t="n">
        <v>4.50102235</v>
      </c>
      <c r="O53" s="18" t="s">
        <v>481</v>
      </c>
      <c r="P53" s="20" t="s">
        <v>481</v>
      </c>
      <c r="Q53" s="18" t="s">
        <v>481</v>
      </c>
      <c r="R53" s="20" t="s">
        <v>481</v>
      </c>
      <c r="S53" s="18" t="s">
        <v>481</v>
      </c>
      <c r="T53" s="20" t="s">
        <v>481</v>
      </c>
      <c r="U53" s="18" t="n">
        <v>369.92745311</v>
      </c>
      <c r="V53" s="20" t="n">
        <v>6.0911279</v>
      </c>
    </row>
    <row r="54" spans="1:22">
      <c r="A54" s="15" t="s">
        <v>529</v>
      </c>
      <c r="B54" s="17" t="n">
        <v>4740</v>
      </c>
      <c r="C54" s="18">
        <f>(276.0/B54*100)</f>
        <v/>
      </c>
      <c r="D54" s="19" t="n">
        <v>4464</v>
      </c>
      <c r="E54" s="18" t="n">
        <v>342.2118769</v>
      </c>
      <c r="F54" s="20" t="n">
        <v>2.89958888</v>
      </c>
      <c r="G54" s="18" t="n">
        <v>347.91679569</v>
      </c>
      <c r="H54" s="20" t="n">
        <v>3.87267931</v>
      </c>
      <c r="I54" s="18" t="n">
        <v>344.0636497</v>
      </c>
      <c r="J54" s="20" t="n">
        <v>4.11511654</v>
      </c>
      <c r="K54" s="18" t="n">
        <v>339.9834601</v>
      </c>
      <c r="L54" s="20" t="n">
        <v>6.51066495</v>
      </c>
      <c r="M54" s="18" t="n">
        <v>278.77265964</v>
      </c>
      <c r="N54" s="20" t="n">
        <v>5.07122961</v>
      </c>
      <c r="O54" s="18" t="s">
        <v>481</v>
      </c>
      <c r="P54" s="20" t="s">
        <v>481</v>
      </c>
      <c r="Q54" s="18" t="s">
        <v>481</v>
      </c>
      <c r="R54" s="20" t="s">
        <v>481</v>
      </c>
      <c r="S54" s="18" t="s">
        <v>481</v>
      </c>
      <c r="T54" s="20" t="s">
        <v>481</v>
      </c>
      <c r="U54" s="18" t="n">
        <v>285.54756555</v>
      </c>
      <c r="V54" s="20" t="n">
        <v>4.66366435</v>
      </c>
    </row>
    <row r="55" spans="1:22">
      <c r="A55" s="15" t="s">
        <v>530</v>
      </c>
      <c r="B55" s="17" t="n">
        <v>5316</v>
      </c>
      <c r="C55" s="18">
        <f>(22.0/B55*100)</f>
        <v/>
      </c>
      <c r="D55" s="19" t="n">
        <v>5294</v>
      </c>
      <c r="E55" s="18" t="n">
        <v>408.28415596</v>
      </c>
      <c r="F55" s="20" t="n">
        <v>3.17985303</v>
      </c>
      <c r="G55" s="18" t="n">
        <v>432.54387048</v>
      </c>
      <c r="H55" s="20" t="n">
        <v>3.45967831</v>
      </c>
      <c r="I55" s="18" t="n">
        <v>410.576971</v>
      </c>
      <c r="J55" s="20" t="n">
        <v>2.93384801</v>
      </c>
      <c r="K55" s="18" t="n">
        <v>404.51145621</v>
      </c>
      <c r="L55" s="20" t="n">
        <v>5.91031218</v>
      </c>
      <c r="M55" s="18" t="s">
        <v>481</v>
      </c>
      <c r="N55" s="20" t="s">
        <v>481</v>
      </c>
      <c r="O55" s="18" t="s">
        <v>481</v>
      </c>
      <c r="P55" s="20" t="s">
        <v>481</v>
      </c>
      <c r="Q55" s="18" t="s">
        <v>481</v>
      </c>
      <c r="R55" s="20" t="s">
        <v>481</v>
      </c>
      <c r="S55" s="18" t="n">
        <v>353.83663823</v>
      </c>
      <c r="T55" s="20" t="n">
        <v>22.29023461</v>
      </c>
      <c r="U55" s="18" t="n">
        <v>320.74676316</v>
      </c>
      <c r="V55" s="20" t="n">
        <v>7.12577402</v>
      </c>
    </row>
    <row r="56" spans="1:22">
      <c r="A56" s="15" t="s">
        <v>531</v>
      </c>
      <c r="B56" s="17" t="n">
        <v>5359</v>
      </c>
      <c r="C56" s="18">
        <f>(77.0/B56*100)</f>
        <v/>
      </c>
      <c r="D56" s="19" t="n">
        <v>5282</v>
      </c>
      <c r="E56" s="18" t="n">
        <v>539.0947056799999</v>
      </c>
      <c r="F56" s="20" t="n">
        <v>3.64774916</v>
      </c>
      <c r="G56" s="18" t="n">
        <v>544.15397261</v>
      </c>
      <c r="H56" s="20" t="n">
        <v>4.19733779</v>
      </c>
      <c r="I56" s="18" t="n">
        <v>527.20925583</v>
      </c>
      <c r="J56" s="20" t="n">
        <v>2.95106876</v>
      </c>
      <c r="K56" s="18" t="n">
        <v>517.39132231</v>
      </c>
      <c r="L56" s="20" t="n">
        <v>6.19736336</v>
      </c>
      <c r="M56" s="18" t="n">
        <v>497.58677807</v>
      </c>
      <c r="N56" s="20" t="n">
        <v>2.76536198</v>
      </c>
      <c r="O56" s="18" t="s">
        <v>481</v>
      </c>
      <c r="P56" s="20" t="s">
        <v>481</v>
      </c>
      <c r="Q56" s="18" t="s">
        <v>481</v>
      </c>
      <c r="R56" s="20" t="s">
        <v>481</v>
      </c>
      <c r="S56" s="18" t="s">
        <v>481</v>
      </c>
      <c r="T56" s="20" t="s">
        <v>481</v>
      </c>
      <c r="U56" s="18" t="n">
        <v>495.3279423</v>
      </c>
      <c r="V56" s="20" t="n">
        <v>16.60702294</v>
      </c>
    </row>
    <row r="57" spans="1:22">
      <c r="A57" s="15" t="s">
        <v>532</v>
      </c>
      <c r="B57" s="17" t="n">
        <v>6513</v>
      </c>
      <c r="C57" s="18">
        <f>(0.0/B57*100)</f>
        <v/>
      </c>
      <c r="D57" s="19" t="n">
        <v>6513</v>
      </c>
      <c r="E57" s="18" t="n">
        <v>401.16613819</v>
      </c>
      <c r="F57" s="20" t="n">
        <v>2.62564325</v>
      </c>
      <c r="G57" s="18" t="n">
        <v>414.28348421</v>
      </c>
      <c r="H57" s="20" t="n">
        <v>3.32394875</v>
      </c>
      <c r="I57" s="18" t="n">
        <v>401.62308907</v>
      </c>
      <c r="J57" s="20" t="n">
        <v>2.79686007</v>
      </c>
      <c r="K57" s="18" t="n">
        <v>377.9000141</v>
      </c>
      <c r="L57" s="20" t="n">
        <v>6.57443125</v>
      </c>
      <c r="M57" s="18" t="s">
        <v>481</v>
      </c>
      <c r="N57" s="20" t="s">
        <v>481</v>
      </c>
      <c r="O57" s="18" t="s">
        <v>481</v>
      </c>
      <c r="P57" s="20" t="s">
        <v>481</v>
      </c>
      <c r="Q57" s="18" t="s">
        <v>481</v>
      </c>
      <c r="R57" s="20" t="s">
        <v>481</v>
      </c>
      <c r="S57" s="18" t="n">
        <v>337.11529147</v>
      </c>
      <c r="T57" s="20" t="n">
        <v>24.69797099</v>
      </c>
      <c r="U57" s="18" t="n">
        <v>372.01538153</v>
      </c>
      <c r="V57" s="20" t="n">
        <v>9.193555099999999</v>
      </c>
    </row>
    <row r="58" spans="1:22">
      <c r="A58" s="15" t="s">
        <v>533</v>
      </c>
      <c r="B58" s="17" t="n">
        <v>7267</v>
      </c>
      <c r="C58" s="18">
        <f>(10.0/B58*100)</f>
        <v/>
      </c>
      <c r="D58" s="19" t="n">
        <v>7257</v>
      </c>
      <c r="E58" s="18" t="n">
        <v>414.61280745</v>
      </c>
      <c r="F58" s="20" t="n">
        <v>2.8990755</v>
      </c>
      <c r="G58" s="18" t="n">
        <v>418.90850284</v>
      </c>
      <c r="H58" s="20" t="n">
        <v>3.24476414</v>
      </c>
      <c r="I58" s="18" t="n">
        <v>408.34636497</v>
      </c>
      <c r="J58" s="20" t="n">
        <v>4.01077857</v>
      </c>
      <c r="K58" s="18" t="n">
        <v>387.01559266</v>
      </c>
      <c r="L58" s="20" t="n">
        <v>6.56713544</v>
      </c>
      <c r="M58" s="18" t="s">
        <v>481</v>
      </c>
      <c r="N58" s="20" t="s">
        <v>481</v>
      </c>
      <c r="O58" s="18" t="s">
        <v>481</v>
      </c>
      <c r="P58" s="20" t="s">
        <v>481</v>
      </c>
      <c r="Q58" s="18" t="s">
        <v>481</v>
      </c>
      <c r="R58" s="20" t="s">
        <v>481</v>
      </c>
      <c r="S58" s="18" t="n">
        <v>319.80279979</v>
      </c>
      <c r="T58" s="20" t="n">
        <v>16.35844616</v>
      </c>
      <c r="U58" s="18" t="n">
        <v>321.87450223</v>
      </c>
      <c r="V58" s="20" t="n">
        <v>11.09292049</v>
      </c>
    </row>
    <row r="59" spans="1:22">
      <c r="A59" s="15" t="s">
        <v>534</v>
      </c>
      <c r="B59" s="17" t="n">
        <v>4826</v>
      </c>
      <c r="C59" s="18">
        <f>(26.0/B59*100)</f>
        <v/>
      </c>
      <c r="D59" s="19" t="n">
        <v>4800</v>
      </c>
      <c r="E59" s="18" t="n">
        <v>384.10636135</v>
      </c>
      <c r="F59" s="20" t="n">
        <v>2.65730561</v>
      </c>
      <c r="G59" s="18" t="n">
        <v>392.27972145</v>
      </c>
      <c r="H59" s="20" t="n">
        <v>2.7327543</v>
      </c>
      <c r="I59" s="18" t="n">
        <v>380.12067836</v>
      </c>
      <c r="J59" s="20" t="n">
        <v>2.82228082</v>
      </c>
      <c r="K59" s="18" t="n">
        <v>348.89764322</v>
      </c>
      <c r="L59" s="20" t="n">
        <v>4.18317864</v>
      </c>
      <c r="M59" s="18" t="s">
        <v>481</v>
      </c>
      <c r="N59" s="20" t="s">
        <v>481</v>
      </c>
      <c r="O59" s="18" t="s">
        <v>481</v>
      </c>
      <c r="P59" s="20" t="s">
        <v>481</v>
      </c>
      <c r="Q59" s="18" t="s">
        <v>481</v>
      </c>
      <c r="R59" s="20" t="s">
        <v>481</v>
      </c>
      <c r="S59" s="18" t="n">
        <v>322.41175246</v>
      </c>
      <c r="T59" s="20" t="n">
        <v>18.62475265</v>
      </c>
      <c r="U59" s="18" t="n">
        <v>322.41975349</v>
      </c>
      <c r="V59" s="20" t="n">
        <v>6.84313467</v>
      </c>
    </row>
    <row r="60" spans="1:22">
      <c r="A60" s="15" t="s">
        <v>535</v>
      </c>
      <c r="B60" s="17" t="n">
        <v>4546</v>
      </c>
      <c r="C60" s="18">
        <f>(15.0/B60*100)</f>
        <v/>
      </c>
      <c r="D60" s="19" t="n">
        <v>4531</v>
      </c>
      <c r="E60" s="18" t="n">
        <v>383.63363039</v>
      </c>
      <c r="F60" s="20" t="n">
        <v>3.78701642</v>
      </c>
      <c r="G60" s="18" t="n">
        <v>393.79777181</v>
      </c>
      <c r="H60" s="20" t="n">
        <v>4.92926964</v>
      </c>
      <c r="I60" s="18" t="n">
        <v>393.61483108</v>
      </c>
      <c r="J60" s="20" t="n">
        <v>4.84324187</v>
      </c>
      <c r="K60" s="18" t="n">
        <v>378.32509587</v>
      </c>
      <c r="L60" s="20" t="n">
        <v>8.300901420000001</v>
      </c>
      <c r="M60" s="18" t="s">
        <v>481</v>
      </c>
      <c r="N60" s="20" t="s">
        <v>481</v>
      </c>
      <c r="O60" s="18" t="s">
        <v>481</v>
      </c>
      <c r="P60" s="20" t="s">
        <v>481</v>
      </c>
      <c r="Q60" s="18" t="s">
        <v>481</v>
      </c>
      <c r="R60" s="20" t="s">
        <v>481</v>
      </c>
      <c r="S60" s="18" t="n">
        <v>288.60278824</v>
      </c>
      <c r="T60" s="20" t="n">
        <v>16.55409742</v>
      </c>
      <c r="U60" s="18" t="n">
        <v>346.44543314</v>
      </c>
      <c r="V60" s="20" t="n">
        <v>9.11115407</v>
      </c>
    </row>
    <row r="61" spans="1:22">
      <c r="A61" s="15" t="s">
        <v>536</v>
      </c>
      <c r="B61" s="17" t="n">
        <v>6525</v>
      </c>
      <c r="C61" s="18">
        <f>(150.0/B61*100)</f>
        <v/>
      </c>
      <c r="D61" s="19" t="n">
        <v>6375</v>
      </c>
      <c r="E61" s="18" t="n">
        <v>482.22692369</v>
      </c>
      <c r="F61" s="20" t="n">
        <v>3.62560628</v>
      </c>
      <c r="G61" s="18" t="n">
        <v>487.73911129</v>
      </c>
      <c r="H61" s="20" t="n">
        <v>3.16713059</v>
      </c>
      <c r="I61" s="18" t="n">
        <v>481.43715594</v>
      </c>
      <c r="J61" s="20" t="n">
        <v>3.04129843</v>
      </c>
      <c r="K61" s="18" t="n">
        <v>469.60125624</v>
      </c>
      <c r="L61" s="20" t="n">
        <v>4.71085598</v>
      </c>
      <c r="M61" s="18" t="n">
        <v>399.48570032</v>
      </c>
      <c r="N61" s="20" t="n">
        <v>8.489439689999999</v>
      </c>
      <c r="O61" s="18" t="s">
        <v>481</v>
      </c>
      <c r="P61" s="20" t="s">
        <v>481</v>
      </c>
      <c r="Q61" s="18" t="s">
        <v>481</v>
      </c>
      <c r="R61" s="20" t="s">
        <v>481</v>
      </c>
      <c r="S61" s="18" t="s">
        <v>481</v>
      </c>
      <c r="T61" s="20" t="s">
        <v>481</v>
      </c>
      <c r="U61" s="18" t="n">
        <v>389.36845958</v>
      </c>
      <c r="V61" s="20" t="n">
        <v>7.06706883</v>
      </c>
    </row>
    <row r="62" spans="1:22">
      <c r="A62" s="15" t="s">
        <v>537</v>
      </c>
      <c r="B62" s="17" t="n">
        <v>4476</v>
      </c>
      <c r="C62" s="18">
        <f>(3.0/B62*100)</f>
        <v/>
      </c>
      <c r="D62" s="19" t="n">
        <v>4473</v>
      </c>
      <c r="E62" s="18" t="n">
        <v>529.20933751</v>
      </c>
      <c r="F62" s="20" t="n">
        <v>4.16802223</v>
      </c>
      <c r="G62" s="18" t="n">
        <v>547.17390834</v>
      </c>
      <c r="H62" s="20" t="n">
        <v>2.38808731</v>
      </c>
      <c r="I62" s="18" t="n">
        <v>527.3818635600001</v>
      </c>
      <c r="J62" s="20" t="n">
        <v>1.57004475</v>
      </c>
      <c r="K62" s="18" t="n">
        <v>513.8529608699999</v>
      </c>
      <c r="L62" s="20" t="n">
        <v>4.17776038</v>
      </c>
      <c r="M62" s="18" t="n">
        <v>503.48911723</v>
      </c>
      <c r="N62" s="20" t="n">
        <v>3.96725872</v>
      </c>
      <c r="O62" s="18" t="s">
        <v>481</v>
      </c>
      <c r="P62" s="20" t="s">
        <v>481</v>
      </c>
      <c r="Q62" s="18" t="s">
        <v>481</v>
      </c>
      <c r="R62" s="20" t="s">
        <v>481</v>
      </c>
      <c r="S62" s="18" t="s">
        <v>481</v>
      </c>
      <c r="T62" s="20" t="s">
        <v>481</v>
      </c>
      <c r="U62" s="18" t="n">
        <v>499.0516882</v>
      </c>
      <c r="V62" s="20" t="n">
        <v>13.58125449</v>
      </c>
    </row>
    <row r="63" spans="1:22">
      <c r="A63" s="15" t="s">
        <v>538</v>
      </c>
      <c r="B63" s="17" t="n">
        <v>5324</v>
      </c>
      <c r="C63" s="18">
        <f>(13.0/B63*100)</f>
        <v/>
      </c>
      <c r="D63" s="19" t="n">
        <v>5311</v>
      </c>
      <c r="E63" s="18" t="n">
        <v>382.97595487</v>
      </c>
      <c r="F63" s="20" t="n">
        <v>2.56704327</v>
      </c>
      <c r="G63" s="18" t="n">
        <v>402.34777787</v>
      </c>
      <c r="H63" s="20" t="n">
        <v>2.69025752</v>
      </c>
      <c r="I63" s="18" t="n">
        <v>385.69517832</v>
      </c>
      <c r="J63" s="20" t="n">
        <v>2.58568714</v>
      </c>
      <c r="K63" s="18" t="n">
        <v>369.33876614</v>
      </c>
      <c r="L63" s="20" t="n">
        <v>4.50234568</v>
      </c>
      <c r="M63" s="18" t="s">
        <v>481</v>
      </c>
      <c r="N63" s="20" t="s">
        <v>481</v>
      </c>
      <c r="O63" s="18" t="s">
        <v>481</v>
      </c>
      <c r="P63" s="20" t="s">
        <v>481</v>
      </c>
      <c r="Q63" s="18" t="n">
        <v>358.4061888</v>
      </c>
      <c r="R63" s="20" t="n">
        <v>45.94314781</v>
      </c>
      <c r="S63" s="18" t="n">
        <v>345.72189149</v>
      </c>
      <c r="T63" s="20" t="n">
        <v>43.86924254</v>
      </c>
      <c r="U63" s="18" t="n">
        <v>342.44425869</v>
      </c>
      <c r="V63" s="20" t="n">
        <v>4.02763371</v>
      </c>
    </row>
    <row r="64" spans="1:22">
      <c r="A64" s="15" t="s">
        <v>539</v>
      </c>
      <c r="B64" s="17" t="n">
        <v>3634</v>
      </c>
      <c r="C64" s="18">
        <f>(3.0/B64*100)</f>
        <v/>
      </c>
      <c r="D64" s="19" t="n">
        <v>3631</v>
      </c>
      <c r="E64" s="18" t="n">
        <v>480.45630869</v>
      </c>
      <c r="F64" s="20" t="n">
        <v>3.82925442</v>
      </c>
      <c r="G64" s="18" t="n">
        <v>478.97256631</v>
      </c>
      <c r="H64" s="20" t="n">
        <v>3.63969916</v>
      </c>
      <c r="I64" s="18" t="n">
        <v>465.40127789</v>
      </c>
      <c r="J64" s="20" t="n">
        <v>3.45045164</v>
      </c>
      <c r="K64" s="18" t="n">
        <v>434.99728475</v>
      </c>
      <c r="L64" s="20" t="n">
        <v>6.38271324</v>
      </c>
      <c r="M64" s="18" t="s">
        <v>481</v>
      </c>
      <c r="N64" s="20" t="s">
        <v>481</v>
      </c>
      <c r="O64" s="18" t="s">
        <v>481</v>
      </c>
      <c r="P64" s="20" t="s">
        <v>481</v>
      </c>
      <c r="Q64" s="18" t="s">
        <v>481</v>
      </c>
      <c r="R64" s="20" t="s">
        <v>481</v>
      </c>
      <c r="S64" s="18" t="n">
        <v>346.90602611</v>
      </c>
      <c r="T64" s="20" t="n">
        <v>43.81625328</v>
      </c>
      <c r="U64" s="18" t="n">
        <v>324.45309963</v>
      </c>
      <c r="V64" s="20" t="n">
        <v>11.57306882</v>
      </c>
    </row>
    <row r="65" spans="1:22">
      <c r="A65" s="15" t="s">
        <v>540</v>
      </c>
      <c r="B65" s="17" t="n">
        <v>5325</v>
      </c>
      <c r="C65" s="18">
        <f>(14.0/B65*100)</f>
        <v/>
      </c>
      <c r="D65" s="19" t="n">
        <v>5311</v>
      </c>
      <c r="E65" s="18" t="n">
        <v>428.43021847</v>
      </c>
      <c r="F65" s="20" t="n">
        <v>2.51438521</v>
      </c>
      <c r="G65" s="18" t="n">
        <v>447.67506293</v>
      </c>
      <c r="H65" s="20" t="n">
        <v>2.58320595</v>
      </c>
      <c r="I65" s="18" t="n">
        <v>424.07536479</v>
      </c>
      <c r="J65" s="20" t="n">
        <v>3.21913687</v>
      </c>
      <c r="K65" s="18" t="n">
        <v>403.78048659</v>
      </c>
      <c r="L65" s="20" t="n">
        <v>7.51764501</v>
      </c>
      <c r="M65" s="18" t="s">
        <v>481</v>
      </c>
      <c r="N65" s="20" t="s">
        <v>481</v>
      </c>
      <c r="O65" s="18" t="s">
        <v>481</v>
      </c>
      <c r="P65" s="20" t="s">
        <v>481</v>
      </c>
      <c r="Q65" s="18" t="n">
        <v>350.8873918</v>
      </c>
      <c r="R65" s="20" t="n">
        <v>27.93886679</v>
      </c>
      <c r="S65" s="18" t="s">
        <v>481</v>
      </c>
      <c r="T65" s="20" t="s">
        <v>481</v>
      </c>
      <c r="U65" s="18" t="n">
        <v>328.69624223</v>
      </c>
      <c r="V65" s="20" t="n">
        <v>8.714903469999999</v>
      </c>
    </row>
    <row r="66" spans="1:22">
      <c r="A66" s="15" t="s">
        <v>541</v>
      </c>
      <c r="B66" s="17" t="n">
        <v>5665</v>
      </c>
      <c r="C66" s="18">
        <f>(82.0/B66*100)</f>
        <v/>
      </c>
      <c r="D66" s="19" t="n">
        <v>5583</v>
      </c>
      <c r="E66" s="18" t="n">
        <v>409.16796392</v>
      </c>
      <c r="F66" s="20" t="n">
        <v>3.00567943</v>
      </c>
      <c r="G66" s="18" t="n">
        <v>421.5726369</v>
      </c>
      <c r="H66" s="20" t="n">
        <v>2.59326385</v>
      </c>
      <c r="I66" s="18" t="n">
        <v>430.49660037</v>
      </c>
      <c r="J66" s="20" t="n">
        <v>2.25667647</v>
      </c>
      <c r="K66" s="18" t="n">
        <v>432.89816582</v>
      </c>
      <c r="L66" s="20" t="n">
        <v>3.20145728</v>
      </c>
      <c r="M66" s="18" t="n">
        <v>362.59924263</v>
      </c>
      <c r="N66" s="20" t="n">
        <v>3.29995091</v>
      </c>
      <c r="O66" s="18" t="s">
        <v>481</v>
      </c>
      <c r="P66" s="20" t="s">
        <v>481</v>
      </c>
      <c r="Q66" s="18" t="s">
        <v>481</v>
      </c>
      <c r="R66" s="20" t="s">
        <v>481</v>
      </c>
      <c r="S66" s="18" t="s">
        <v>481</v>
      </c>
      <c r="T66" s="20" t="s">
        <v>481</v>
      </c>
      <c r="U66" s="18" t="n">
        <v>364.17392967</v>
      </c>
      <c r="V66" s="20" t="n">
        <v>3.82923527</v>
      </c>
    </row>
    <row r="67" spans="1:22">
      <c r="A67" s="15" t="s">
        <v>542</v>
      </c>
      <c r="B67" s="17" t="n">
        <v>6971</v>
      </c>
      <c r="C67" s="18">
        <f>(480.0/B67*100)</f>
        <v/>
      </c>
      <c r="D67" s="19" t="n">
        <v>6491</v>
      </c>
      <c r="E67" s="18" t="n">
        <v>397.79262202</v>
      </c>
      <c r="F67" s="20" t="n">
        <v>2.98388355</v>
      </c>
      <c r="G67" s="18" t="n">
        <v>413.5683162</v>
      </c>
      <c r="H67" s="20" t="n">
        <v>2.99230974</v>
      </c>
      <c r="I67" s="18" t="n">
        <v>408.00081188</v>
      </c>
      <c r="J67" s="20" t="n">
        <v>3.17345868</v>
      </c>
      <c r="K67" s="18" t="n">
        <v>415.24972841</v>
      </c>
      <c r="L67" s="20" t="n">
        <v>5.63511348</v>
      </c>
      <c r="M67" s="18" t="n">
        <v>372.66261743</v>
      </c>
      <c r="N67" s="20" t="n">
        <v>5.67221433</v>
      </c>
      <c r="O67" s="18" t="s">
        <v>481</v>
      </c>
      <c r="P67" s="20" t="s">
        <v>481</v>
      </c>
      <c r="Q67" s="18" t="s">
        <v>481</v>
      </c>
      <c r="R67" s="20" t="s">
        <v>481</v>
      </c>
      <c r="S67" s="18" t="s">
        <v>481</v>
      </c>
      <c r="T67" s="20" t="s">
        <v>481</v>
      </c>
      <c r="U67" s="18" t="n">
        <v>349.07008502</v>
      </c>
      <c r="V67" s="20" t="n">
        <v>5.51582976</v>
      </c>
    </row>
    <row r="68" spans="1:22">
      <c r="A68" s="15" t="s">
        <v>543</v>
      </c>
      <c r="B68" s="17" t="n">
        <v>12083</v>
      </c>
      <c r="C68" s="18">
        <f>(30.0/B68*100)</f>
        <v/>
      </c>
      <c r="D68" s="19" t="n">
        <v>12053</v>
      </c>
      <c r="E68" s="18" t="n">
        <v>431.96784679</v>
      </c>
      <c r="F68" s="20" t="n">
        <v>1.99020053</v>
      </c>
      <c r="G68" s="18" t="n">
        <v>435.77571151</v>
      </c>
      <c r="H68" s="20" t="n">
        <v>2.08405567</v>
      </c>
      <c r="I68" s="18" t="n">
        <v>433.86268843</v>
      </c>
      <c r="J68" s="20" t="n">
        <v>2.07044943</v>
      </c>
      <c r="K68" s="18" t="n">
        <v>415.37573376</v>
      </c>
      <c r="L68" s="20" t="n">
        <v>4.03644358</v>
      </c>
      <c r="M68" s="18" t="n">
        <v>360.06770608</v>
      </c>
      <c r="N68" s="20" t="n">
        <v>2.26611851</v>
      </c>
      <c r="O68" s="18" t="s">
        <v>481</v>
      </c>
      <c r="P68" s="20" t="s">
        <v>481</v>
      </c>
      <c r="Q68" s="18" t="s">
        <v>481</v>
      </c>
      <c r="R68" s="20" t="s">
        <v>481</v>
      </c>
      <c r="S68" s="18" t="s">
        <v>481</v>
      </c>
      <c r="T68" s="20" t="s">
        <v>481</v>
      </c>
      <c r="U68" s="18" t="n">
        <v>361.34132642</v>
      </c>
      <c r="V68" s="20" t="n">
        <v>3.58581912</v>
      </c>
    </row>
    <row r="69" spans="1:22">
      <c r="A69" s="15" t="s">
        <v>544</v>
      </c>
      <c r="B69" s="17" t="n">
        <v>4876</v>
      </c>
      <c r="C69" s="18">
        <f>(0.0/B69*100)</f>
        <v/>
      </c>
      <c r="D69" s="19" t="n">
        <v>4876</v>
      </c>
      <c r="E69" s="18" t="n">
        <v>424.66179889</v>
      </c>
      <c r="F69" s="20" t="n">
        <v>3.86590692</v>
      </c>
      <c r="G69" s="18" t="n">
        <v>449.48546223</v>
      </c>
      <c r="H69" s="20" t="n">
        <v>4.1231025</v>
      </c>
      <c r="I69" s="18" t="n">
        <v>434.93960772</v>
      </c>
      <c r="J69" s="20" t="n">
        <v>3.70743048</v>
      </c>
      <c r="K69" s="18" t="n">
        <v>427.10694021</v>
      </c>
      <c r="L69" s="20" t="n">
        <v>4.69434523</v>
      </c>
      <c r="M69" s="18" t="s">
        <v>481</v>
      </c>
      <c r="N69" s="20" t="s">
        <v>481</v>
      </c>
      <c r="O69" s="18" t="s">
        <v>481</v>
      </c>
      <c r="P69" s="20" t="s">
        <v>481</v>
      </c>
      <c r="Q69" s="18" t="s">
        <v>481</v>
      </c>
      <c r="R69" s="20" t="s">
        <v>481</v>
      </c>
      <c r="S69" s="18" t="s">
        <v>481</v>
      </c>
      <c r="T69" s="20" t="s">
        <v>481</v>
      </c>
      <c r="U69" s="18" t="n">
        <v>358.58127682</v>
      </c>
      <c r="V69" s="20" t="n">
        <v>15.44572145</v>
      </c>
    </row>
    <row r="70" spans="1:22">
      <c r="A70" s="15" t="s">
        <v>545</v>
      </c>
      <c r="B70" s="17" t="n">
        <v>6036</v>
      </c>
      <c r="C70" s="18">
        <f>(223.0/B70*100)</f>
        <v/>
      </c>
      <c r="D70" s="19" t="n">
        <v>5813</v>
      </c>
      <c r="E70" s="18" t="n">
        <v>488.65582974</v>
      </c>
      <c r="F70" s="20" t="n">
        <v>3.1742244</v>
      </c>
      <c r="G70" s="18" t="n">
        <v>499.54195517</v>
      </c>
      <c r="H70" s="20" t="n">
        <v>3.17868495</v>
      </c>
      <c r="I70" s="18" t="n">
        <v>491.99922304</v>
      </c>
      <c r="J70" s="20" t="n">
        <v>3.91750705</v>
      </c>
      <c r="K70" s="18" t="n">
        <v>492.340818</v>
      </c>
      <c r="L70" s="20" t="n">
        <v>6.66105279</v>
      </c>
      <c r="M70" s="18" t="n">
        <v>430.55617704</v>
      </c>
      <c r="N70" s="20" t="n">
        <v>6.18638504</v>
      </c>
      <c r="O70" s="18" t="s">
        <v>481</v>
      </c>
      <c r="P70" s="20" t="s">
        <v>481</v>
      </c>
      <c r="Q70" s="18" t="s">
        <v>481</v>
      </c>
      <c r="R70" s="20" t="s">
        <v>481</v>
      </c>
      <c r="S70" s="18" t="s">
        <v>481</v>
      </c>
      <c r="T70" s="20" t="s">
        <v>481</v>
      </c>
      <c r="U70" s="18" t="n">
        <v>427.61796679</v>
      </c>
      <c r="V70" s="20" t="n">
        <v>7.54107538</v>
      </c>
    </row>
    <row r="71" spans="1:22">
      <c r="A71" s="15" t="s">
        <v>546</v>
      </c>
      <c r="B71" s="17" t="n">
        <v>6115</v>
      </c>
      <c r="C71" s="18">
        <f>(23.0/B71*100)</f>
        <v/>
      </c>
      <c r="D71" s="19" t="n">
        <v>6092</v>
      </c>
      <c r="E71" s="18" t="n">
        <v>559.05608528</v>
      </c>
      <c r="F71" s="20" t="n">
        <v>3.62973043</v>
      </c>
      <c r="G71" s="18" t="n">
        <v>568.57633007</v>
      </c>
      <c r="H71" s="20" t="n">
        <v>2.51023354</v>
      </c>
      <c r="I71" s="18" t="n">
        <v>562.63620617</v>
      </c>
      <c r="J71" s="20" t="n">
        <v>2.28192575</v>
      </c>
      <c r="K71" s="18" t="n">
        <v>551.70726458</v>
      </c>
      <c r="L71" s="20" t="n">
        <v>4.14974654</v>
      </c>
      <c r="M71" s="18" t="n">
        <v>447.86971773</v>
      </c>
      <c r="N71" s="20" t="n">
        <v>5.77573086</v>
      </c>
      <c r="O71" s="18" t="s">
        <v>481</v>
      </c>
      <c r="P71" s="20" t="s">
        <v>481</v>
      </c>
      <c r="Q71" s="18" t="s">
        <v>481</v>
      </c>
      <c r="R71" s="20" t="s">
        <v>481</v>
      </c>
      <c r="S71" s="18" t="s">
        <v>481</v>
      </c>
      <c r="T71" s="20" t="s">
        <v>481</v>
      </c>
      <c r="U71" s="18" t="n">
        <v>512.85565653</v>
      </c>
      <c r="V71" s="20" t="n">
        <v>16.8052467</v>
      </c>
    </row>
    <row r="72" spans="1:22">
      <c r="A72" s="15" t="s">
        <v>547</v>
      </c>
      <c r="B72" s="17" t="n">
        <v>7708</v>
      </c>
      <c r="C72" s="18">
        <f>(5.0/B72*100)</f>
        <v/>
      </c>
      <c r="D72" s="19" t="n">
        <v>7703</v>
      </c>
      <c r="E72" s="18" t="n">
        <v>544.43446082</v>
      </c>
      <c r="F72" s="20" t="n">
        <v>4.14433502</v>
      </c>
      <c r="G72" s="18" t="n">
        <v>558.52736372</v>
      </c>
      <c r="H72" s="20" t="n">
        <v>3.94082557</v>
      </c>
      <c r="I72" s="18" t="n">
        <v>539.65053816</v>
      </c>
      <c r="J72" s="20" t="n">
        <v>2.9709281</v>
      </c>
      <c r="K72" s="18" t="n">
        <v>507.0890159</v>
      </c>
      <c r="L72" s="20" t="n">
        <v>4.72195634</v>
      </c>
      <c r="M72" s="18" t="n">
        <v>463.18161523</v>
      </c>
      <c r="N72" s="20" t="n">
        <v>7.36450904</v>
      </c>
      <c r="O72" s="18" t="s">
        <v>481</v>
      </c>
      <c r="P72" s="20" t="s">
        <v>481</v>
      </c>
      <c r="Q72" s="18" t="s">
        <v>481</v>
      </c>
      <c r="R72" s="20" t="s">
        <v>481</v>
      </c>
      <c r="S72" s="18" t="s">
        <v>481</v>
      </c>
      <c r="T72" s="20" t="s">
        <v>481</v>
      </c>
      <c r="U72" s="18" t="n">
        <v>469.78948138</v>
      </c>
      <c r="V72" s="20" t="n">
        <v>23.52927695</v>
      </c>
    </row>
    <row r="73" spans="1:22">
      <c r="A73" s="15" t="s">
        <v>548</v>
      </c>
      <c r="B73" s="17" t="n">
        <v>8249</v>
      </c>
      <c r="C73" s="18">
        <f>(166.0/B73*100)</f>
        <v/>
      </c>
      <c r="D73" s="19" t="n">
        <v>8083</v>
      </c>
      <c r="E73" s="18" t="n">
        <v>414.33127281</v>
      </c>
      <c r="F73" s="20" t="n">
        <v>4.88180933</v>
      </c>
      <c r="G73" s="18" t="n">
        <v>429.22261255</v>
      </c>
      <c r="H73" s="20" t="n">
        <v>5.1235127</v>
      </c>
      <c r="I73" s="18" t="n">
        <v>432.55284594</v>
      </c>
      <c r="J73" s="20" t="n">
        <v>3.23612636</v>
      </c>
      <c r="K73" s="18" t="n">
        <v>419.54527299</v>
      </c>
      <c r="L73" s="20" t="n">
        <v>3.60694949</v>
      </c>
      <c r="M73" s="18" t="n">
        <v>381.36943253</v>
      </c>
      <c r="N73" s="20" t="n">
        <v>3.27949389</v>
      </c>
      <c r="O73" s="18" t="s">
        <v>481</v>
      </c>
      <c r="P73" s="20" t="s">
        <v>481</v>
      </c>
      <c r="Q73" s="18" t="s">
        <v>481</v>
      </c>
      <c r="R73" s="20" t="s">
        <v>481</v>
      </c>
      <c r="S73" s="18" t="s">
        <v>481</v>
      </c>
      <c r="T73" s="20" t="s">
        <v>481</v>
      </c>
      <c r="U73" s="18" t="n">
        <v>385.91124225</v>
      </c>
      <c r="V73" s="20" t="n">
        <v>8.510967259999999</v>
      </c>
    </row>
    <row r="74" spans="1:22">
      <c r="A74" s="15" t="s">
        <v>549</v>
      </c>
      <c r="B74" s="17" t="n">
        <v>4692</v>
      </c>
      <c r="C74" s="18">
        <f>(82.0/B74*100)</f>
        <v/>
      </c>
      <c r="D74" s="19" t="n">
        <v>4610</v>
      </c>
      <c r="E74" s="18" t="n">
        <v>431.54449668</v>
      </c>
      <c r="F74" s="20" t="n">
        <v>3.13715097</v>
      </c>
      <c r="G74" s="18" t="n">
        <v>434.65425777</v>
      </c>
      <c r="H74" s="20" t="n">
        <v>2.79861444</v>
      </c>
      <c r="I74" s="18" t="n">
        <v>435.45479445</v>
      </c>
      <c r="J74" s="20" t="n">
        <v>2.89805818</v>
      </c>
      <c r="K74" s="18" t="n">
        <v>415.26395233</v>
      </c>
      <c r="L74" s="20" t="n">
        <v>4.2083932</v>
      </c>
      <c r="M74" s="18" t="s">
        <v>481</v>
      </c>
      <c r="N74" s="20" t="s">
        <v>481</v>
      </c>
      <c r="O74" s="18" t="s">
        <v>481</v>
      </c>
      <c r="P74" s="20" t="s">
        <v>481</v>
      </c>
      <c r="Q74" s="18" t="s">
        <v>481</v>
      </c>
      <c r="R74" s="20" t="s">
        <v>481</v>
      </c>
      <c r="S74" s="18" t="n">
        <v>380.38438662</v>
      </c>
      <c r="T74" s="20" t="n">
        <v>46.15884788</v>
      </c>
      <c r="U74" s="18" t="n">
        <v>349.41749114</v>
      </c>
      <c r="V74" s="20" t="n">
        <v>6.22908996</v>
      </c>
    </row>
    <row r="75" spans="1:22">
      <c r="A75" s="15" t="s">
        <v>550</v>
      </c>
      <c r="B75" s="17" t="n">
        <v>5375</v>
      </c>
      <c r="C75" s="18">
        <f>(259.0/B75*100)</f>
        <v/>
      </c>
      <c r="D75" s="19" t="n">
        <v>5116</v>
      </c>
      <c r="E75" s="18" t="n">
        <v>389.73363297</v>
      </c>
      <c r="F75" s="20" t="n">
        <v>2.3384828</v>
      </c>
      <c r="G75" s="18" t="n">
        <v>394.75015999</v>
      </c>
      <c r="H75" s="20" t="n">
        <v>3.06479073</v>
      </c>
      <c r="I75" s="18" t="n">
        <v>395.82787898</v>
      </c>
      <c r="J75" s="20" t="n">
        <v>3.06615121</v>
      </c>
      <c r="K75" s="18" t="n">
        <v>393.75791746</v>
      </c>
      <c r="L75" s="20" t="n">
        <v>5.44012007</v>
      </c>
      <c r="M75" s="18" t="n">
        <v>356.06172199</v>
      </c>
      <c r="N75" s="20" t="n">
        <v>4.70057819</v>
      </c>
      <c r="O75" s="18" t="s">
        <v>481</v>
      </c>
      <c r="P75" s="20" t="s">
        <v>481</v>
      </c>
      <c r="Q75" s="18" t="s">
        <v>481</v>
      </c>
      <c r="R75" s="20" t="s">
        <v>481</v>
      </c>
      <c r="S75" s="18" t="s">
        <v>481</v>
      </c>
      <c r="T75" s="20" t="s">
        <v>481</v>
      </c>
      <c r="U75" s="18" t="n">
        <v>354.60969814</v>
      </c>
      <c r="V75" s="20" t="n">
        <v>4.21158874</v>
      </c>
    </row>
    <row r="76" spans="1:22">
      <c r="A76" s="15" t="s">
        <v>551</v>
      </c>
      <c r="B76" s="17" t="n">
        <v>14167</v>
      </c>
      <c r="C76" s="18">
        <f>(233.0/B76*100)</f>
        <v/>
      </c>
      <c r="D76" s="19" t="n">
        <v>13934</v>
      </c>
      <c r="E76" s="18" t="n">
        <v>438.20094146</v>
      </c>
      <c r="F76" s="20" t="n">
        <v>2.85571602</v>
      </c>
      <c r="G76" s="18" t="n">
        <v>447.3363596</v>
      </c>
      <c r="H76" s="20" t="n">
        <v>2.88196903</v>
      </c>
      <c r="I76" s="18" t="n">
        <v>447.69467136</v>
      </c>
      <c r="J76" s="20" t="n">
        <v>3.43103481</v>
      </c>
      <c r="K76" s="18" t="n">
        <v>441.53749177</v>
      </c>
      <c r="L76" s="20" t="n">
        <v>5.30994033</v>
      </c>
      <c r="M76" s="18" t="n">
        <v>405.76526183</v>
      </c>
      <c r="N76" s="20" t="n">
        <v>4.20293438</v>
      </c>
      <c r="O76" s="18" t="s">
        <v>481</v>
      </c>
      <c r="P76" s="20" t="s">
        <v>481</v>
      </c>
      <c r="Q76" s="18" t="s">
        <v>481</v>
      </c>
      <c r="R76" s="20" t="s">
        <v>481</v>
      </c>
      <c r="S76" s="18" t="s">
        <v>481</v>
      </c>
      <c r="T76" s="20" t="s">
        <v>481</v>
      </c>
      <c r="U76" s="18" t="n">
        <v>375.04939478</v>
      </c>
      <c r="V76" s="20" t="n">
        <v>6.17168959</v>
      </c>
    </row>
    <row r="77" spans="1:22">
      <c r="A77" s="15" t="s">
        <v>552</v>
      </c>
      <c r="B77" s="17" t="n">
        <v>6062</v>
      </c>
      <c r="C77" s="18">
        <f>(201.0/B77*100)</f>
        <v/>
      </c>
      <c r="D77" s="19" t="n">
        <v>5861</v>
      </c>
      <c r="E77" s="18" t="n">
        <v>423.47274049</v>
      </c>
      <c r="F77" s="20" t="n">
        <v>4.51132779</v>
      </c>
      <c r="G77" s="18" t="n">
        <v>457.51109141</v>
      </c>
      <c r="H77" s="20" t="n">
        <v>3.56356809</v>
      </c>
      <c r="I77" s="18" t="n">
        <v>459.15923133</v>
      </c>
      <c r="J77" s="20" t="n">
        <v>3.05668591</v>
      </c>
      <c r="K77" s="18" t="n">
        <v>452.09498727</v>
      </c>
      <c r="L77" s="20" t="n">
        <v>3.578473</v>
      </c>
      <c r="M77" s="18" t="n">
        <v>380.79678054</v>
      </c>
      <c r="N77" s="20" t="n">
        <v>4.91273858</v>
      </c>
      <c r="O77" s="18" t="s">
        <v>481</v>
      </c>
      <c r="P77" s="20" t="s">
        <v>481</v>
      </c>
      <c r="Q77" s="18" t="s">
        <v>481</v>
      </c>
      <c r="R77" s="20" t="s">
        <v>481</v>
      </c>
      <c r="S77" s="18" t="s">
        <v>481</v>
      </c>
      <c r="T77" s="20" t="s">
        <v>481</v>
      </c>
      <c r="U77" s="18" t="n">
        <v>383.40891186</v>
      </c>
      <c r="V77" s="20" t="n">
        <v>3.29734426</v>
      </c>
    </row>
    <row r="78" spans="1:22">
      <c r="A78" s="15" t="s">
        <v>553</v>
      </c>
      <c r="B78" s="17" t="n">
        <v>5826</v>
      </c>
      <c r="C78" s="18">
        <f>(0.0/B78*100)</f>
        <v/>
      </c>
      <c r="D78" s="19" t="n">
        <v>5826</v>
      </c>
      <c r="E78" s="18" t="n">
        <v>525.94604133</v>
      </c>
      <c r="F78" s="20" t="n">
        <v>3.79547944</v>
      </c>
      <c r="G78" s="18" t="n">
        <v>533.11570683</v>
      </c>
      <c r="H78" s="20" t="n">
        <v>5.16746561</v>
      </c>
      <c r="I78" s="18" t="n">
        <v>517.59016793</v>
      </c>
      <c r="J78" s="20" t="n">
        <v>4.41287342</v>
      </c>
      <c r="K78" s="18" t="n">
        <v>499.5316509</v>
      </c>
      <c r="L78" s="20" t="n">
        <v>7.37231426</v>
      </c>
      <c r="M78" s="18" t="s">
        <v>481</v>
      </c>
      <c r="N78" s="20" t="s">
        <v>481</v>
      </c>
      <c r="O78" s="18" t="s">
        <v>481</v>
      </c>
      <c r="P78" s="20" t="s">
        <v>481</v>
      </c>
      <c r="Q78" s="18" t="n">
        <v>431.126</v>
      </c>
      <c r="R78" s="20" t="n">
        <v>17.85283108</v>
      </c>
      <c r="S78" s="18" t="n">
        <v>442.4006</v>
      </c>
      <c r="T78" s="20" t="n">
        <v>34.16423723</v>
      </c>
      <c r="U78" s="18" t="n">
        <v>493.21123911</v>
      </c>
      <c r="V78" s="20" t="n">
        <v>25.27795594</v>
      </c>
    </row>
    <row customHeight="1" ht="25" r="79" spans="1:22">
      <c r="A79" s="15" t="s">
        <v>554</v>
      </c>
      <c r="B79" s="17" t="n">
        <v>1657</v>
      </c>
      <c r="C79" s="18">
        <f>(41.0/B79*100)</f>
        <v/>
      </c>
      <c r="D79" s="19" t="n">
        <v>1616</v>
      </c>
      <c r="E79" s="18" t="n">
        <v>468.38138078</v>
      </c>
      <c r="F79" s="20" t="n">
        <v>7.94823434</v>
      </c>
      <c r="G79" s="18" t="n">
        <v>481.82953091</v>
      </c>
      <c r="H79" s="20" t="n">
        <v>7.18181862</v>
      </c>
      <c r="I79" s="18" t="n">
        <v>481.82501445</v>
      </c>
      <c r="J79" s="20" t="n">
        <v>6.31810936</v>
      </c>
      <c r="K79" s="18" t="n">
        <v>472.94429408</v>
      </c>
      <c r="L79" s="20" t="n">
        <v>9.072891370000001</v>
      </c>
      <c r="M79" s="18" t="s">
        <v>481</v>
      </c>
      <c r="N79" s="20" t="s">
        <v>481</v>
      </c>
      <c r="O79" s="18" t="s">
        <v>481</v>
      </c>
      <c r="P79" s="20" t="s">
        <v>481</v>
      </c>
      <c r="Q79" s="18" t="s">
        <v>481</v>
      </c>
      <c r="R79" s="20" t="s">
        <v>481</v>
      </c>
      <c r="S79" s="18" t="s">
        <v>481</v>
      </c>
      <c r="T79" s="20" t="s">
        <v>481</v>
      </c>
      <c r="U79" s="18" t="n">
        <v>382.51515699</v>
      </c>
      <c r="V79" s="20" t="n">
        <v>18.24135538</v>
      </c>
    </row>
    <row r="80" spans="1:22">
      <c r="A80" s="15" t="s">
        <v>555</v>
      </c>
      <c r="B80" s="17" t="n">
        <v>7841</v>
      </c>
      <c r="C80" s="18">
        <f>(0.0/B80*100)</f>
        <v/>
      </c>
      <c r="D80" s="19" t="n">
        <v>7841</v>
      </c>
      <c r="E80" s="18" t="n">
        <v>457.81303167</v>
      </c>
      <c r="F80" s="20" t="n">
        <v>4.16542712</v>
      </c>
      <c r="G80" s="18" t="n">
        <v>457.27659669</v>
      </c>
      <c r="H80" s="20" t="n">
        <v>4.18999549</v>
      </c>
      <c r="I80" s="18" t="n">
        <v>453.36229633</v>
      </c>
      <c r="J80" s="20" t="n">
        <v>4.62181372</v>
      </c>
      <c r="K80" s="18" t="n">
        <v>443.9788599</v>
      </c>
      <c r="L80" s="20" t="n">
        <v>11.16076237</v>
      </c>
      <c r="M80" s="18" t="s">
        <v>481</v>
      </c>
      <c r="N80" s="20" t="s">
        <v>481</v>
      </c>
      <c r="O80" s="18" t="s">
        <v>481</v>
      </c>
      <c r="P80" s="20" t="s">
        <v>481</v>
      </c>
      <c r="Q80" s="18" t="s">
        <v>481</v>
      </c>
      <c r="R80" s="20" t="s">
        <v>481</v>
      </c>
      <c r="S80" s="18" t="n">
        <v>460.0174</v>
      </c>
      <c r="T80" s="20" t="n">
        <v>29.02494584</v>
      </c>
      <c r="U80" s="18" t="n">
        <v>378.75298252</v>
      </c>
      <c r="V80" s="20" t="n">
        <v>36.0501467</v>
      </c>
    </row>
    <row r="81" spans="1:22">
      <c r="A81" s="23" t="s">
        <v>556</v>
      </c>
      <c r="B81" s="17" t="n">
        <v>8861</v>
      </c>
      <c r="C81" s="18">
        <f>(78.0/B81*100)</f>
        <v/>
      </c>
      <c r="D81" s="19" t="n">
        <v>8783</v>
      </c>
      <c r="E81" s="18" t="n">
        <v>460.94053086</v>
      </c>
      <c r="F81" s="20" t="n">
        <v>2.76959231</v>
      </c>
      <c r="G81" s="18" t="n">
        <v>453.66049698</v>
      </c>
      <c r="H81" s="20" t="n">
        <v>3.40159058</v>
      </c>
      <c r="I81" s="18" t="n">
        <v>437.680036</v>
      </c>
      <c r="J81" s="20" t="n">
        <v>3.62580727</v>
      </c>
      <c r="K81" s="18" t="n">
        <v>419.33020198</v>
      </c>
      <c r="L81" s="20" t="n">
        <v>11.86339427</v>
      </c>
      <c r="M81" s="18" t="n">
        <v>388.66747204</v>
      </c>
      <c r="N81" s="20" t="n">
        <v>4.36642029</v>
      </c>
      <c r="O81" s="18" t="s">
        <v>481</v>
      </c>
      <c r="P81" s="20" t="s">
        <v>481</v>
      </c>
      <c r="Q81" s="18" t="s">
        <v>481</v>
      </c>
      <c r="R81" s="20" t="s">
        <v>481</v>
      </c>
      <c r="S81" s="18" t="s">
        <v>481</v>
      </c>
      <c r="T81" s="20" t="s">
        <v>481</v>
      </c>
      <c r="U81" s="18" t="n">
        <v>394.3061961</v>
      </c>
      <c r="V81" s="20" t="n">
        <v>10.51418979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799</v>
      </c>
    </row>
    <row customHeight="1" ht="30" r="4" spans="1:22">
      <c r="A4" s="6" t="n"/>
      <c r="B4" s="7" t="s">
        <v>462</v>
      </c>
      <c r="C4" s="7" t="s">
        <v>463</v>
      </c>
      <c r="D4" s="8" t="s">
        <v>462</v>
      </c>
      <c r="E4" s="9" t="s">
        <v>789</v>
      </c>
      <c r="F4" s="10" t="n"/>
      <c r="G4" s="9" t="s">
        <v>790</v>
      </c>
      <c r="H4" s="10" t="n"/>
      <c r="I4" s="9" t="s">
        <v>791</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(566.0/B7*100)</f>
        <v/>
      </c>
      <c r="D7" s="19" t="n">
        <v>13964</v>
      </c>
      <c r="E7" s="18" t="n">
        <v>491.43295436</v>
      </c>
      <c r="F7" s="20" t="n">
        <v>4.39836058</v>
      </c>
      <c r="G7" s="18" t="n">
        <v>523.9445265000001</v>
      </c>
      <c r="H7" s="20" t="n">
        <v>2.48948189</v>
      </c>
      <c r="I7" s="18" t="n">
        <v>534.2466573</v>
      </c>
      <c r="J7" s="20" t="n">
        <v>2.28216473</v>
      </c>
      <c r="K7" s="18" t="n">
        <v>509.80865108</v>
      </c>
      <c r="L7" s="20" t="n">
        <v>2.87049736</v>
      </c>
      <c r="M7" s="18" t="n">
        <v>455.67136221</v>
      </c>
      <c r="N7" s="20" t="n">
        <v>3.03001341</v>
      </c>
      <c r="O7" s="18" t="s">
        <v>481</v>
      </c>
      <c r="P7" s="20" t="s">
        <v>481</v>
      </c>
      <c r="Q7" s="18" t="s">
        <v>481</v>
      </c>
      <c r="R7" s="20" t="s">
        <v>481</v>
      </c>
      <c r="S7" s="18" t="s">
        <v>481</v>
      </c>
      <c r="T7" s="20" t="s">
        <v>481</v>
      </c>
      <c r="U7" s="18" t="n">
        <v>454.80321028</v>
      </c>
      <c r="V7" s="20" t="n">
        <v>6.25310905</v>
      </c>
    </row>
    <row r="8" spans="1:22">
      <c r="A8" s="15" t="s">
        <v>483</v>
      </c>
      <c r="B8" s="17" t="n">
        <v>7007</v>
      </c>
      <c r="C8" s="18">
        <f>(58.0/B8*100)</f>
        <v/>
      </c>
      <c r="D8" s="19" t="n">
        <v>6949</v>
      </c>
      <c r="E8" s="18" t="n">
        <v>463.71215336</v>
      </c>
      <c r="F8" s="20" t="n">
        <v>6.62871123</v>
      </c>
      <c r="G8" s="18" t="n">
        <v>505.20782842</v>
      </c>
      <c r="H8" s="20" t="n">
        <v>5.28098678</v>
      </c>
      <c r="I8" s="18" t="n">
        <v>523.6234924399999</v>
      </c>
      <c r="J8" s="20" t="n">
        <v>3.30787642</v>
      </c>
      <c r="K8" s="18" t="n">
        <v>519.75549202</v>
      </c>
      <c r="L8" s="20" t="n">
        <v>2.82091973</v>
      </c>
      <c r="M8" s="18" t="n">
        <v>425.98671044</v>
      </c>
      <c r="N8" s="20" t="n">
        <v>3.32108465</v>
      </c>
      <c r="O8" s="18" t="s">
        <v>481</v>
      </c>
      <c r="P8" s="20" t="s">
        <v>481</v>
      </c>
      <c r="Q8" s="18" t="n">
        <v>368.48347797</v>
      </c>
      <c r="R8" s="20" t="n">
        <v>14.99112476</v>
      </c>
      <c r="S8" s="18" t="s">
        <v>481</v>
      </c>
      <c r="T8" s="20" t="s">
        <v>481</v>
      </c>
      <c r="U8" s="18" t="n">
        <v>428.38746752</v>
      </c>
      <c r="V8" s="20" t="n">
        <v>6.20359118</v>
      </c>
    </row>
    <row r="9" spans="1:22">
      <c r="A9" s="15" t="s">
        <v>484</v>
      </c>
      <c r="B9" s="17" t="n">
        <v>9651</v>
      </c>
      <c r="C9" s="18">
        <f>(519.0/B9*100)</f>
        <v/>
      </c>
      <c r="D9" s="19" t="n">
        <v>9132</v>
      </c>
      <c r="E9" s="18" t="n">
        <v>449.43807592</v>
      </c>
      <c r="F9" s="20" t="n">
        <v>5.99035486</v>
      </c>
      <c r="G9" s="18" t="n">
        <v>492.05090376</v>
      </c>
      <c r="H9" s="20" t="n">
        <v>3.93710823</v>
      </c>
      <c r="I9" s="18" t="n">
        <v>528.3863962200001</v>
      </c>
      <c r="J9" s="20" t="n">
        <v>2.44244525</v>
      </c>
      <c r="K9" s="18" t="n">
        <v>533.54442306</v>
      </c>
      <c r="L9" s="20" t="n">
        <v>2.18968559</v>
      </c>
      <c r="M9" s="18" t="n">
        <v>398.3811512</v>
      </c>
      <c r="N9" s="20" t="n">
        <v>5.50423922</v>
      </c>
      <c r="O9" s="18" t="s">
        <v>481</v>
      </c>
      <c r="P9" s="20" t="s">
        <v>481</v>
      </c>
      <c r="Q9" s="18" t="n">
        <v>374.78530698</v>
      </c>
      <c r="R9" s="20" t="n">
        <v>11.62763904</v>
      </c>
      <c r="S9" s="18" t="s">
        <v>481</v>
      </c>
      <c r="T9" s="20" t="s">
        <v>481</v>
      </c>
      <c r="U9" s="18" t="n">
        <v>422.00428304</v>
      </c>
      <c r="V9" s="20" t="n">
        <v>5.03728729</v>
      </c>
    </row>
    <row r="10" spans="1:22">
      <c r="A10" s="15" t="s">
        <v>485</v>
      </c>
      <c r="B10" s="17" t="n">
        <v>20058</v>
      </c>
      <c r="C10" s="18">
        <f>(548.0/B10*100)</f>
        <v/>
      </c>
      <c r="D10" s="19" t="n">
        <v>19510</v>
      </c>
      <c r="E10" s="18" t="n">
        <v>508.4407873</v>
      </c>
      <c r="F10" s="20" t="n">
        <v>4.1278175</v>
      </c>
      <c r="G10" s="18" t="n">
        <v>530.1684575100001</v>
      </c>
      <c r="H10" s="20" t="n">
        <v>2.75572165</v>
      </c>
      <c r="I10" s="18" t="n">
        <v>544.67013926</v>
      </c>
      <c r="J10" s="20" t="n">
        <v>2.10246893</v>
      </c>
      <c r="K10" s="18" t="n">
        <v>541.77822957</v>
      </c>
      <c r="L10" s="20" t="n">
        <v>2.82040523</v>
      </c>
      <c r="M10" s="18" t="n">
        <v>459.4602787</v>
      </c>
      <c r="N10" s="20" t="n">
        <v>3.87365474</v>
      </c>
      <c r="O10" s="18" t="s">
        <v>481</v>
      </c>
      <c r="P10" s="20" t="s">
        <v>481</v>
      </c>
      <c r="Q10" s="18" t="s">
        <v>481</v>
      </c>
      <c r="R10" s="20" t="s">
        <v>481</v>
      </c>
      <c r="S10" s="18" t="s">
        <v>481</v>
      </c>
      <c r="T10" s="20" t="s">
        <v>481</v>
      </c>
      <c r="U10" s="18" t="n">
        <v>450.81693644</v>
      </c>
      <c r="V10" s="20" t="n">
        <v>6.63958064</v>
      </c>
    </row>
    <row r="11" spans="1:22">
      <c r="A11" s="15" t="s">
        <v>486</v>
      </c>
      <c r="B11" s="17" t="n">
        <v>7053</v>
      </c>
      <c r="C11" s="18">
        <f>(107.0/B11*100)</f>
        <v/>
      </c>
      <c r="D11" s="19" t="n">
        <v>6946</v>
      </c>
      <c r="E11" s="18" t="n">
        <v>408.30002161</v>
      </c>
      <c r="F11" s="20" t="n">
        <v>4.7811842</v>
      </c>
      <c r="G11" s="18" t="n">
        <v>432.97537607</v>
      </c>
      <c r="H11" s="20" t="n">
        <v>3.79442741</v>
      </c>
      <c r="I11" s="18" t="n">
        <v>462.07976335</v>
      </c>
      <c r="J11" s="20" t="n">
        <v>2.80893155</v>
      </c>
      <c r="K11" s="18" t="n">
        <v>471.1930938</v>
      </c>
      <c r="L11" s="20" t="n">
        <v>3.38213024</v>
      </c>
      <c r="M11" s="18" t="n">
        <v>407.71243287</v>
      </c>
      <c r="N11" s="20" t="n">
        <v>4.26530566</v>
      </c>
      <c r="O11" s="18" t="s">
        <v>481</v>
      </c>
      <c r="P11" s="20" t="s">
        <v>481</v>
      </c>
      <c r="Q11" s="18" t="s">
        <v>481</v>
      </c>
      <c r="R11" s="20" t="s">
        <v>481</v>
      </c>
      <c r="S11" s="18" t="s">
        <v>481</v>
      </c>
      <c r="T11" s="20" t="s">
        <v>481</v>
      </c>
      <c r="U11" s="18" t="n">
        <v>391.6374503</v>
      </c>
      <c r="V11" s="20" t="n">
        <v>5.91069718</v>
      </c>
    </row>
    <row r="12" spans="1:22">
      <c r="A12" s="15" t="s">
        <v>487</v>
      </c>
      <c r="B12" s="17" t="n">
        <v>6894</v>
      </c>
      <c r="C12" s="18">
        <f>(59.0/B12*100)</f>
        <v/>
      </c>
      <c r="D12" s="19" t="n">
        <v>6835</v>
      </c>
      <c r="E12" s="18" t="n">
        <v>466.89697458</v>
      </c>
      <c r="F12" s="20" t="n">
        <v>4.97910003</v>
      </c>
      <c r="G12" s="18" t="n">
        <v>499.02269283</v>
      </c>
      <c r="H12" s="20" t="n">
        <v>3.25269949</v>
      </c>
      <c r="I12" s="18" t="n">
        <v>514.94914754</v>
      </c>
      <c r="J12" s="20" t="n">
        <v>2.88808761</v>
      </c>
      <c r="K12" s="18" t="n">
        <v>499.74890105</v>
      </c>
      <c r="L12" s="20" t="n">
        <v>2.61342001</v>
      </c>
      <c r="M12" s="18" t="n">
        <v>407.24394601</v>
      </c>
      <c r="N12" s="20" t="n">
        <v>6.59279851</v>
      </c>
      <c r="O12" s="18" t="s">
        <v>481</v>
      </c>
      <c r="P12" s="20" t="s">
        <v>481</v>
      </c>
      <c r="Q12" s="18" t="n">
        <v>366.6777112</v>
      </c>
      <c r="R12" s="20" t="n">
        <v>14.39052153</v>
      </c>
      <c r="S12" s="18" t="s">
        <v>481</v>
      </c>
      <c r="T12" s="20" t="s">
        <v>481</v>
      </c>
      <c r="U12" s="18" t="n">
        <v>416.70859298</v>
      </c>
      <c r="V12" s="20" t="n">
        <v>6.82053483</v>
      </c>
    </row>
    <row r="13" spans="1:22">
      <c r="A13" s="15" t="s">
        <v>488</v>
      </c>
      <c r="B13" s="17" t="n">
        <v>7161</v>
      </c>
      <c r="C13" s="18">
        <f>(138.0/B13*100)</f>
        <v/>
      </c>
      <c r="D13" s="19" t="n">
        <v>7023</v>
      </c>
      <c r="E13" s="18" t="n">
        <v>481.19514035</v>
      </c>
      <c r="F13" s="20" t="n">
        <v>5.02012285</v>
      </c>
      <c r="G13" s="18" t="n">
        <v>509.05953073</v>
      </c>
      <c r="H13" s="20" t="n">
        <v>3.15588349</v>
      </c>
      <c r="I13" s="18" t="n">
        <v>509.12556324</v>
      </c>
      <c r="J13" s="20" t="n">
        <v>2.47259756</v>
      </c>
      <c r="K13" s="18" t="n">
        <v>520.85140237</v>
      </c>
      <c r="L13" s="20" t="n">
        <v>3.20660656</v>
      </c>
      <c r="M13" s="18" t="n">
        <v>417.33961469</v>
      </c>
      <c r="N13" s="20" t="n">
        <v>10.06598471</v>
      </c>
      <c r="O13" s="18" t="s">
        <v>481</v>
      </c>
      <c r="P13" s="20" t="s">
        <v>481</v>
      </c>
      <c r="Q13" s="18" t="n">
        <v>436.36003517</v>
      </c>
      <c r="R13" s="20" t="n">
        <v>6.43426798</v>
      </c>
      <c r="S13" s="18" t="s">
        <v>481</v>
      </c>
      <c r="T13" s="20" t="s">
        <v>481</v>
      </c>
      <c r="U13" s="18" t="n">
        <v>412.71119539</v>
      </c>
      <c r="V13" s="20" t="n">
        <v>7.28695492</v>
      </c>
    </row>
    <row r="14" spans="1:22">
      <c r="A14" s="15" t="s">
        <v>489</v>
      </c>
      <c r="B14" s="17" t="n">
        <v>5587</v>
      </c>
      <c r="C14" s="18">
        <f>(78.0/B14*100)</f>
        <v/>
      </c>
      <c r="D14" s="19" t="n">
        <v>5509</v>
      </c>
      <c r="E14" s="18" t="n">
        <v>467.6883406</v>
      </c>
      <c r="F14" s="20" t="n">
        <v>6.11748436</v>
      </c>
      <c r="G14" s="18" t="n">
        <v>495.85464136</v>
      </c>
      <c r="H14" s="20" t="n">
        <v>5.08986473</v>
      </c>
      <c r="I14" s="18" t="n">
        <v>531.32634345</v>
      </c>
      <c r="J14" s="20" t="n">
        <v>2.32812863</v>
      </c>
      <c r="K14" s="18" t="n">
        <v>561.48241303</v>
      </c>
      <c r="L14" s="20" t="n">
        <v>2.34747581</v>
      </c>
      <c r="M14" s="18" t="n">
        <v>442.2239505</v>
      </c>
      <c r="N14" s="20" t="n">
        <v>10.16789313</v>
      </c>
      <c r="O14" s="18" t="s">
        <v>481</v>
      </c>
      <c r="P14" s="20" t="s">
        <v>481</v>
      </c>
      <c r="Q14" s="18" t="s">
        <v>481</v>
      </c>
      <c r="R14" s="20" t="s">
        <v>481</v>
      </c>
      <c r="S14" s="18" t="s">
        <v>481</v>
      </c>
      <c r="T14" s="20" t="s">
        <v>481</v>
      </c>
      <c r="U14" s="18" t="n">
        <v>440.80685804</v>
      </c>
      <c r="V14" s="20" t="n">
        <v>11.54079963</v>
      </c>
    </row>
    <row r="15" spans="1:22">
      <c r="A15" s="15" t="s">
        <v>490</v>
      </c>
      <c r="B15" s="17" t="n">
        <v>5882</v>
      </c>
      <c r="C15" s="18">
        <f>(64.0/B15*100)</f>
        <v/>
      </c>
      <c r="D15" s="19" t="n">
        <v>5818</v>
      </c>
      <c r="E15" s="18" t="n">
        <v>468.21500133</v>
      </c>
      <c r="F15" s="20" t="n">
        <v>9.259002969999999</v>
      </c>
      <c r="G15" s="18" t="n">
        <v>503.8948096</v>
      </c>
      <c r="H15" s="20" t="n">
        <v>4.97032946</v>
      </c>
      <c r="I15" s="18" t="n">
        <v>530.62863048</v>
      </c>
      <c r="J15" s="20" t="n">
        <v>3.0296087</v>
      </c>
      <c r="K15" s="18" t="n">
        <v>549.43637009</v>
      </c>
      <c r="L15" s="20" t="n">
        <v>2.30110371</v>
      </c>
      <c r="M15" s="18" t="n">
        <v>442.09252147</v>
      </c>
      <c r="N15" s="20" t="n">
        <v>11.12031367</v>
      </c>
      <c r="O15" s="18" t="s">
        <v>481</v>
      </c>
      <c r="P15" s="20" t="s">
        <v>481</v>
      </c>
      <c r="Q15" s="18" t="n">
        <v>375.95013089</v>
      </c>
      <c r="R15" s="20" t="n">
        <v>17.42774697</v>
      </c>
      <c r="S15" s="18" t="s">
        <v>481</v>
      </c>
      <c r="T15" s="20" t="s">
        <v>481</v>
      </c>
      <c r="U15" s="18" t="n">
        <v>436.35863016</v>
      </c>
      <c r="V15" s="20" t="n">
        <v>7.20856773</v>
      </c>
    </row>
    <row r="16" spans="1:22">
      <c r="A16" s="15" t="s">
        <v>491</v>
      </c>
      <c r="B16" s="17" t="n">
        <v>6108</v>
      </c>
      <c r="C16" s="18">
        <f>(123.0/B16*100)</f>
        <v/>
      </c>
      <c r="D16" s="19" t="n">
        <v>5985</v>
      </c>
      <c r="E16" s="18" t="n">
        <v>458.10807852</v>
      </c>
      <c r="F16" s="20" t="n">
        <v>4.7483618</v>
      </c>
      <c r="G16" s="18" t="n">
        <v>497.43995172</v>
      </c>
      <c r="H16" s="20" t="n">
        <v>3.92587427</v>
      </c>
      <c r="I16" s="18" t="n">
        <v>517.77819292</v>
      </c>
      <c r="J16" s="20" t="n">
        <v>3.08493399</v>
      </c>
      <c r="K16" s="18" t="n">
        <v>519.09895851</v>
      </c>
      <c r="L16" s="20" t="n">
        <v>2.68550178</v>
      </c>
      <c r="M16" s="18" t="n">
        <v>387.14914799</v>
      </c>
      <c r="N16" s="20" t="n">
        <v>6.68985678</v>
      </c>
      <c r="O16" s="18" t="s">
        <v>481</v>
      </c>
      <c r="P16" s="20" t="s">
        <v>481</v>
      </c>
      <c r="Q16" s="18" t="s">
        <v>481</v>
      </c>
      <c r="R16" s="20" t="s">
        <v>481</v>
      </c>
      <c r="S16" s="18" t="s">
        <v>481</v>
      </c>
      <c r="T16" s="20" t="s">
        <v>481</v>
      </c>
      <c r="U16" s="18" t="n">
        <v>411.08031316</v>
      </c>
      <c r="V16" s="20" t="n">
        <v>5.71152764</v>
      </c>
    </row>
    <row r="17" spans="1:22">
      <c r="A17" s="15" t="s">
        <v>492</v>
      </c>
      <c r="B17" s="17" t="n">
        <v>6504</v>
      </c>
      <c r="C17" s="18">
        <f>(1262.0/B17*100)</f>
        <v/>
      </c>
      <c r="D17" s="19" t="n">
        <v>5242</v>
      </c>
      <c r="E17" s="18" t="n">
        <v>507.43628396</v>
      </c>
      <c r="F17" s="20" t="n">
        <v>7.66720423</v>
      </c>
      <c r="G17" s="18" t="n">
        <v>527.47124783</v>
      </c>
      <c r="H17" s="20" t="n">
        <v>3.94071994</v>
      </c>
      <c r="I17" s="18" t="n">
        <v>532.81470185</v>
      </c>
      <c r="J17" s="20" t="n">
        <v>3.74687021</v>
      </c>
      <c r="K17" s="18" t="n">
        <v>531.62961811</v>
      </c>
      <c r="L17" s="20" t="n">
        <v>3.60488119</v>
      </c>
      <c r="M17" s="18" t="n">
        <v>421.56457172</v>
      </c>
      <c r="N17" s="20" t="n">
        <v>9.08687791</v>
      </c>
      <c r="O17" s="18" t="s">
        <v>481</v>
      </c>
      <c r="P17" s="20" t="s">
        <v>481</v>
      </c>
      <c r="Q17" s="18" t="n">
        <v>360.48925247</v>
      </c>
      <c r="R17" s="20" t="n">
        <v>12.44339086</v>
      </c>
      <c r="S17" s="18" t="s">
        <v>481</v>
      </c>
      <c r="T17" s="20" t="s">
        <v>481</v>
      </c>
      <c r="U17" s="18" t="n">
        <v>471.49328283</v>
      </c>
      <c r="V17" s="20" t="n">
        <v>5.58522127</v>
      </c>
    </row>
    <row r="18" spans="1:22">
      <c r="A18" s="15" t="s">
        <v>493</v>
      </c>
      <c r="B18" s="17" t="n">
        <v>5532</v>
      </c>
      <c r="C18" s="18">
        <f>(29.0/B18*100)</f>
        <v/>
      </c>
      <c r="D18" s="19" t="n">
        <v>5503</v>
      </c>
      <c r="E18" s="18" t="n">
        <v>412.46865089</v>
      </c>
      <c r="F18" s="20" t="n">
        <v>6.08608538</v>
      </c>
      <c r="G18" s="18" t="n">
        <v>444.50320771</v>
      </c>
      <c r="H18" s="20" t="n">
        <v>4.96294778</v>
      </c>
      <c r="I18" s="18" t="n">
        <v>459.19252599</v>
      </c>
      <c r="J18" s="20" t="n">
        <v>4.33443839</v>
      </c>
      <c r="K18" s="18" t="n">
        <v>484.6120609</v>
      </c>
      <c r="L18" s="20" t="n">
        <v>3.42609165</v>
      </c>
      <c r="M18" s="18" t="n">
        <v>381.70089157</v>
      </c>
      <c r="N18" s="20" t="n">
        <v>7.56899924</v>
      </c>
      <c r="O18" s="18" t="s">
        <v>481</v>
      </c>
      <c r="P18" s="20" t="s">
        <v>481</v>
      </c>
      <c r="Q18" s="18" t="s">
        <v>481</v>
      </c>
      <c r="R18" s="20" t="s">
        <v>481</v>
      </c>
      <c r="S18" s="18" t="s">
        <v>481</v>
      </c>
      <c r="T18" s="20" t="s">
        <v>481</v>
      </c>
      <c r="U18" s="18" t="n">
        <v>377.14490054</v>
      </c>
      <c r="V18" s="20" t="n">
        <v>7.96731847</v>
      </c>
    </row>
    <row r="19" spans="1:22">
      <c r="A19" s="15" t="s">
        <v>494</v>
      </c>
      <c r="B19" s="17" t="n">
        <v>5658</v>
      </c>
      <c r="C19" s="18">
        <f>(178.0/B19*100)</f>
        <v/>
      </c>
      <c r="D19" s="19" t="n">
        <v>5480</v>
      </c>
      <c r="E19" s="18" t="n">
        <v>452.24649273</v>
      </c>
      <c r="F19" s="20" t="n">
        <v>6.1350506</v>
      </c>
      <c r="G19" s="18" t="n">
        <v>479.66678278</v>
      </c>
      <c r="H19" s="20" t="n">
        <v>4.61126771</v>
      </c>
      <c r="I19" s="18" t="n">
        <v>484.91673751</v>
      </c>
      <c r="J19" s="20" t="n">
        <v>3.91695186</v>
      </c>
      <c r="K19" s="18" t="n">
        <v>491.66543301</v>
      </c>
      <c r="L19" s="20" t="n">
        <v>3.33700151</v>
      </c>
      <c r="M19" s="18" t="n">
        <v>464.53907426</v>
      </c>
      <c r="N19" s="20" t="n">
        <v>8.377987660000001</v>
      </c>
      <c r="O19" s="18" t="s">
        <v>481</v>
      </c>
      <c r="P19" s="20" t="s">
        <v>481</v>
      </c>
      <c r="Q19" s="18" t="s">
        <v>481</v>
      </c>
      <c r="R19" s="20" t="s">
        <v>481</v>
      </c>
      <c r="S19" s="18" t="s">
        <v>481</v>
      </c>
      <c r="T19" s="20" t="s">
        <v>481</v>
      </c>
      <c r="U19" s="18" t="n">
        <v>414.7622744</v>
      </c>
      <c r="V19" s="20" t="n">
        <v>8.42457918</v>
      </c>
    </row>
    <row r="20" spans="1:22">
      <c r="A20" s="15" t="s">
        <v>495</v>
      </c>
      <c r="B20" s="17" t="n">
        <v>3371</v>
      </c>
      <c r="C20" s="18">
        <f>(75.0/B20*100)</f>
        <v/>
      </c>
      <c r="D20" s="19" t="n">
        <v>3296</v>
      </c>
      <c r="E20" s="18" t="n">
        <v>448.79372238</v>
      </c>
      <c r="F20" s="20" t="n">
        <v>5.62126206</v>
      </c>
      <c r="G20" s="18" t="n">
        <v>473.66646836</v>
      </c>
      <c r="H20" s="20" t="n">
        <v>4.09594697</v>
      </c>
      <c r="I20" s="18" t="n">
        <v>484.89487374</v>
      </c>
      <c r="J20" s="20" t="n">
        <v>2.52244276</v>
      </c>
      <c r="K20" s="18" t="n">
        <v>487.82157303</v>
      </c>
      <c r="L20" s="20" t="n">
        <v>3.09629586</v>
      </c>
      <c r="M20" s="18" t="n">
        <v>408.58539143</v>
      </c>
      <c r="N20" s="20" t="n">
        <v>5.78928272</v>
      </c>
      <c r="O20" s="18" t="s">
        <v>481</v>
      </c>
      <c r="P20" s="20" t="s">
        <v>481</v>
      </c>
      <c r="Q20" s="18" t="s">
        <v>481</v>
      </c>
      <c r="R20" s="20" t="s">
        <v>481</v>
      </c>
      <c r="S20" s="18" t="s">
        <v>481</v>
      </c>
      <c r="T20" s="20" t="s">
        <v>481</v>
      </c>
      <c r="U20" s="18" t="n">
        <v>418.47381185</v>
      </c>
      <c r="V20" s="20" t="n">
        <v>12.32005437</v>
      </c>
    </row>
    <row r="21" spans="1:22">
      <c r="A21" s="15" t="s">
        <v>496</v>
      </c>
      <c r="B21" s="17" t="n">
        <v>5741</v>
      </c>
      <c r="C21" s="18">
        <f>(47.0/B21*100)</f>
        <v/>
      </c>
      <c r="D21" s="19" t="n">
        <v>5694</v>
      </c>
      <c r="E21" s="18" t="n">
        <v>473.73376711</v>
      </c>
      <c r="F21" s="20" t="n">
        <v>6.56212608</v>
      </c>
      <c r="G21" s="18" t="n">
        <v>513.97287721</v>
      </c>
      <c r="H21" s="20" t="n">
        <v>3.31415016</v>
      </c>
      <c r="I21" s="18" t="n">
        <v>516.09055073</v>
      </c>
      <c r="J21" s="20" t="n">
        <v>2.79244786</v>
      </c>
      <c r="K21" s="18" t="n">
        <v>507.84725139</v>
      </c>
      <c r="L21" s="20" t="n">
        <v>2.86222009</v>
      </c>
      <c r="M21" s="18" t="n">
        <v>437.82772767</v>
      </c>
      <c r="N21" s="20" t="n">
        <v>5.1450969</v>
      </c>
      <c r="O21" s="18" t="s">
        <v>481</v>
      </c>
      <c r="P21" s="20" t="s">
        <v>481</v>
      </c>
      <c r="Q21" s="18" t="s">
        <v>481</v>
      </c>
      <c r="R21" s="20" t="s">
        <v>481</v>
      </c>
      <c r="S21" s="18" t="s">
        <v>481</v>
      </c>
      <c r="T21" s="20" t="s">
        <v>481</v>
      </c>
      <c r="U21" s="18" t="n">
        <v>426.42410747</v>
      </c>
      <c r="V21" s="20" t="n">
        <v>11.22161456</v>
      </c>
    </row>
    <row r="22" spans="1:22">
      <c r="A22" s="15" t="s">
        <v>497</v>
      </c>
      <c r="B22" s="17" t="n">
        <v>6598</v>
      </c>
      <c r="C22" s="18">
        <f>(36.0/B22*100)</f>
        <v/>
      </c>
      <c r="D22" s="19" t="n">
        <v>6562</v>
      </c>
      <c r="E22" s="18" t="n">
        <v>418.38043005</v>
      </c>
      <c r="F22" s="20" t="n">
        <v>5.45687204</v>
      </c>
      <c r="G22" s="18" t="n">
        <v>452.10659092</v>
      </c>
      <c r="H22" s="20" t="n">
        <v>4.93039478</v>
      </c>
      <c r="I22" s="18" t="n">
        <v>484.75156983</v>
      </c>
      <c r="J22" s="20" t="n">
        <v>4.36077726</v>
      </c>
      <c r="K22" s="18" t="n">
        <v>499.13872923</v>
      </c>
      <c r="L22" s="20" t="n">
        <v>3.75504116</v>
      </c>
      <c r="M22" s="18" t="n">
        <v>409.9809268</v>
      </c>
      <c r="N22" s="20" t="n">
        <v>11.17521775</v>
      </c>
      <c r="O22" s="18" t="s">
        <v>481</v>
      </c>
      <c r="P22" s="20" t="s">
        <v>481</v>
      </c>
      <c r="Q22" s="18" t="s">
        <v>481</v>
      </c>
      <c r="R22" s="20" t="s">
        <v>481</v>
      </c>
      <c r="S22" s="18" t="n">
        <v>415.10266074</v>
      </c>
      <c r="T22" s="20" t="n">
        <v>22.26473161</v>
      </c>
      <c r="U22" s="18" t="n">
        <v>383.94218625</v>
      </c>
      <c r="V22" s="20" t="n">
        <v>8.328352649999999</v>
      </c>
    </row>
    <row r="23" spans="1:22">
      <c r="A23" s="15" t="s">
        <v>498</v>
      </c>
      <c r="B23" s="17" t="n">
        <v>11583</v>
      </c>
      <c r="C23" s="18">
        <f>(235.0/B23*100)</f>
        <v/>
      </c>
      <c r="D23" s="19" t="n">
        <v>11348</v>
      </c>
      <c r="E23" s="18" t="n">
        <v>436.32967973</v>
      </c>
      <c r="F23" s="20" t="n">
        <v>6.65799503</v>
      </c>
      <c r="G23" s="18" t="n">
        <v>453.52257815</v>
      </c>
      <c r="H23" s="20" t="n">
        <v>5.82867724</v>
      </c>
      <c r="I23" s="18" t="n">
        <v>483.10991591</v>
      </c>
      <c r="J23" s="20" t="n">
        <v>3.16228742</v>
      </c>
      <c r="K23" s="18" t="n">
        <v>499.27519041</v>
      </c>
      <c r="L23" s="20" t="n">
        <v>2.89491088</v>
      </c>
      <c r="M23" s="18" t="n">
        <v>437.87034305</v>
      </c>
      <c r="N23" s="20" t="n">
        <v>5.22144945</v>
      </c>
      <c r="O23" s="18" t="s">
        <v>481</v>
      </c>
      <c r="P23" s="20" t="s">
        <v>481</v>
      </c>
      <c r="Q23" s="18" t="s">
        <v>481</v>
      </c>
      <c r="R23" s="20" t="s">
        <v>481</v>
      </c>
      <c r="S23" s="18" t="s">
        <v>481</v>
      </c>
      <c r="T23" s="20" t="s">
        <v>481</v>
      </c>
      <c r="U23" s="18" t="n">
        <v>414.61544533</v>
      </c>
      <c r="V23" s="20" t="n">
        <v>8.77717206</v>
      </c>
    </row>
    <row r="24" spans="1:22">
      <c r="A24" s="15" t="s">
        <v>499</v>
      </c>
      <c r="B24" s="17" t="n">
        <v>6647</v>
      </c>
      <c r="C24" s="18">
        <f>(7.0/B24*100)</f>
        <v/>
      </c>
      <c r="D24" s="19" t="n">
        <v>6640</v>
      </c>
      <c r="E24" s="18" t="n">
        <v>491.27920083</v>
      </c>
      <c r="F24" s="20" t="n">
        <v>7.23921012</v>
      </c>
      <c r="G24" s="18" t="n">
        <v>507.02947989</v>
      </c>
      <c r="H24" s="20" t="n">
        <v>6.48110343</v>
      </c>
      <c r="I24" s="18" t="n">
        <v>534.30728785</v>
      </c>
      <c r="J24" s="20" t="n">
        <v>4.05728419</v>
      </c>
      <c r="K24" s="18" t="n">
        <v>551.46663028</v>
      </c>
      <c r="L24" s="20" t="n">
        <v>2.96814602</v>
      </c>
      <c r="M24" s="18" t="n">
        <v>486.12605385</v>
      </c>
      <c r="N24" s="20" t="n">
        <v>15.32000093</v>
      </c>
      <c r="O24" s="18" t="s">
        <v>481</v>
      </c>
      <c r="P24" s="20" t="s">
        <v>481</v>
      </c>
      <c r="Q24" s="18" t="s">
        <v>481</v>
      </c>
      <c r="R24" s="20" t="s">
        <v>481</v>
      </c>
      <c r="S24" s="18" t="s">
        <v>481</v>
      </c>
      <c r="T24" s="20" t="s">
        <v>481</v>
      </c>
      <c r="U24" s="18" t="n">
        <v>465.180806</v>
      </c>
      <c r="V24" s="20" t="n">
        <v>10.45541462</v>
      </c>
    </row>
    <row r="25" spans="1:22">
      <c r="A25" s="15" t="s">
        <v>500</v>
      </c>
      <c r="B25" s="17" t="n">
        <v>5581</v>
      </c>
      <c r="C25" s="18">
        <f>(25.0/B25*100)</f>
        <v/>
      </c>
      <c r="D25" s="19" t="n">
        <v>5556</v>
      </c>
      <c r="E25" s="18" t="n">
        <v>472.2604724</v>
      </c>
      <c r="F25" s="20" t="n">
        <v>8.44664613</v>
      </c>
      <c r="G25" s="18" t="n">
        <v>484.83122918</v>
      </c>
      <c r="H25" s="20" t="n">
        <v>6.20183251</v>
      </c>
      <c r="I25" s="18" t="n">
        <v>510.34518705</v>
      </c>
      <c r="J25" s="20" t="n">
        <v>4.07726671</v>
      </c>
      <c r="K25" s="18" t="n">
        <v>539.84857713</v>
      </c>
      <c r="L25" s="20" t="n">
        <v>3.0528283</v>
      </c>
      <c r="M25" s="18" t="n">
        <v>429.87203302</v>
      </c>
      <c r="N25" s="20" t="n">
        <v>5.01052425</v>
      </c>
      <c r="O25" s="18" t="s">
        <v>481</v>
      </c>
      <c r="P25" s="20" t="s">
        <v>481</v>
      </c>
      <c r="Q25" s="18" t="s">
        <v>481</v>
      </c>
      <c r="R25" s="20" t="s">
        <v>481</v>
      </c>
      <c r="S25" s="18" t="s">
        <v>481</v>
      </c>
      <c r="T25" s="20" t="s">
        <v>481</v>
      </c>
      <c r="U25" s="18" t="n">
        <v>471.05553984</v>
      </c>
      <c r="V25" s="20" t="n">
        <v>16.34546841</v>
      </c>
    </row>
    <row r="26" spans="1:22">
      <c r="A26" s="15" t="s">
        <v>501</v>
      </c>
      <c r="B26" s="17" t="n">
        <v>4869</v>
      </c>
      <c r="C26" s="18">
        <f>(53.0/B26*100)</f>
        <v/>
      </c>
      <c r="D26" s="19" t="n">
        <v>4816</v>
      </c>
      <c r="E26" s="18" t="n">
        <v>456.76591222</v>
      </c>
      <c r="F26" s="20" t="n">
        <v>5.96926491</v>
      </c>
      <c r="G26" s="18" t="n">
        <v>477.05296327</v>
      </c>
      <c r="H26" s="20" t="n">
        <v>3.40797385</v>
      </c>
      <c r="I26" s="18" t="n">
        <v>496.60035622</v>
      </c>
      <c r="J26" s="20" t="n">
        <v>1.93999944</v>
      </c>
      <c r="K26" s="18" t="n">
        <v>516.08948975</v>
      </c>
      <c r="L26" s="20" t="n">
        <v>2.96102932</v>
      </c>
      <c r="M26" s="18" t="n">
        <v>453.17995147</v>
      </c>
      <c r="N26" s="20" t="n">
        <v>6.03698686</v>
      </c>
      <c r="O26" s="18" t="s">
        <v>481</v>
      </c>
      <c r="P26" s="20" t="s">
        <v>481</v>
      </c>
      <c r="Q26" s="18" t="s">
        <v>481</v>
      </c>
      <c r="R26" s="20" t="s">
        <v>481</v>
      </c>
      <c r="S26" s="18" t="s">
        <v>481</v>
      </c>
      <c r="T26" s="20" t="s">
        <v>481</v>
      </c>
      <c r="U26" s="18" t="n">
        <v>419.31101939</v>
      </c>
      <c r="V26" s="20" t="n">
        <v>9.53405268</v>
      </c>
    </row>
    <row r="27" spans="1:22">
      <c r="A27" s="15" t="s">
        <v>502</v>
      </c>
      <c r="B27" s="17" t="n">
        <v>5299</v>
      </c>
      <c r="C27" s="18">
        <f>(55.0/B27*100)</f>
        <v/>
      </c>
      <c r="D27" s="19" t="n">
        <v>5244</v>
      </c>
      <c r="E27" s="18" t="n">
        <v>450.65306554</v>
      </c>
      <c r="F27" s="20" t="n">
        <v>4.35185239</v>
      </c>
      <c r="G27" s="18" t="n">
        <v>480.57025883</v>
      </c>
      <c r="H27" s="20" t="n">
        <v>3.58563621</v>
      </c>
      <c r="I27" s="18" t="n">
        <v>504.27177804</v>
      </c>
      <c r="J27" s="20" t="n">
        <v>2.3308294</v>
      </c>
      <c r="K27" s="18" t="n">
        <v>506.59116686</v>
      </c>
      <c r="L27" s="20" t="n">
        <v>2.25665532</v>
      </c>
      <c r="M27" s="18" t="n">
        <v>418.40895501</v>
      </c>
      <c r="N27" s="20" t="n">
        <v>3.29090457</v>
      </c>
      <c r="O27" s="18" t="s">
        <v>481</v>
      </c>
      <c r="P27" s="20" t="s">
        <v>481</v>
      </c>
      <c r="Q27" s="18" t="s">
        <v>481</v>
      </c>
      <c r="R27" s="20" t="s">
        <v>481</v>
      </c>
      <c r="S27" s="18" t="s">
        <v>481</v>
      </c>
      <c r="T27" s="20" t="s">
        <v>481</v>
      </c>
      <c r="U27" s="18" t="n">
        <v>401.29112818</v>
      </c>
      <c r="V27" s="20" t="n">
        <v>6.14306238</v>
      </c>
    </row>
    <row r="28" spans="1:22">
      <c r="A28" s="15" t="s">
        <v>503</v>
      </c>
      <c r="B28" s="17" t="n">
        <v>7568</v>
      </c>
      <c r="C28" s="18">
        <f>(196.0/B28*100)</f>
        <v/>
      </c>
      <c r="D28" s="19" t="n">
        <v>7372</v>
      </c>
      <c r="E28" s="18" t="n">
        <v>405.80745264</v>
      </c>
      <c r="F28" s="20" t="n">
        <v>2.71635525</v>
      </c>
      <c r="G28" s="18" t="n">
        <v>423.09610859</v>
      </c>
      <c r="H28" s="20" t="n">
        <v>2.51543565</v>
      </c>
      <c r="I28" s="18" t="n">
        <v>420.02335181</v>
      </c>
      <c r="J28" s="20" t="n">
        <v>2.50688903</v>
      </c>
      <c r="K28" s="18" t="n">
        <v>428.88826731</v>
      </c>
      <c r="L28" s="20" t="n">
        <v>3.64101468</v>
      </c>
      <c r="M28" s="18" t="n">
        <v>420.93356818</v>
      </c>
      <c r="N28" s="20" t="n">
        <v>11.19336795</v>
      </c>
      <c r="O28" s="18" t="s">
        <v>481</v>
      </c>
      <c r="P28" s="20" t="s">
        <v>481</v>
      </c>
      <c r="Q28" s="18" t="s">
        <v>481</v>
      </c>
      <c r="R28" s="20" t="s">
        <v>481</v>
      </c>
      <c r="S28" s="18" t="s">
        <v>481</v>
      </c>
      <c r="T28" s="20" t="s">
        <v>481</v>
      </c>
      <c r="U28" s="18" t="n">
        <v>359.31110109</v>
      </c>
      <c r="V28" s="20" t="n">
        <v>7.53700953</v>
      </c>
    </row>
    <row r="29" spans="1:22">
      <c r="A29" s="15" t="s">
        <v>504</v>
      </c>
      <c r="B29" s="17" t="n">
        <v>5385</v>
      </c>
      <c r="C29" s="18">
        <f>(30.0/B29*100)</f>
        <v/>
      </c>
      <c r="D29" s="19" t="n">
        <v>5355</v>
      </c>
      <c r="E29" s="18" t="n">
        <v>457.73699752</v>
      </c>
      <c r="F29" s="20" t="n">
        <v>10.0562236</v>
      </c>
      <c r="G29" s="18" t="n">
        <v>493.43301995</v>
      </c>
      <c r="H29" s="20" t="n">
        <v>6.5499271</v>
      </c>
      <c r="I29" s="18" t="n">
        <v>518.2179933</v>
      </c>
      <c r="J29" s="20" t="n">
        <v>3.63828414</v>
      </c>
      <c r="K29" s="18" t="n">
        <v>532.32638898</v>
      </c>
      <c r="L29" s="20" t="n">
        <v>2.72641513</v>
      </c>
      <c r="M29" s="18" t="n">
        <v>493.84777481</v>
      </c>
      <c r="N29" s="20" t="n">
        <v>4.79600299</v>
      </c>
      <c r="O29" s="18" t="s">
        <v>481</v>
      </c>
      <c r="P29" s="20" t="s">
        <v>481</v>
      </c>
      <c r="Q29" s="18" t="n">
        <v>358.28551468</v>
      </c>
      <c r="R29" s="20" t="n">
        <v>8.567023300000001</v>
      </c>
      <c r="S29" s="18" t="s">
        <v>481</v>
      </c>
      <c r="T29" s="20" t="s">
        <v>481</v>
      </c>
      <c r="U29" s="18" t="n">
        <v>437.68730353</v>
      </c>
      <c r="V29" s="20" t="n">
        <v>8.82959544</v>
      </c>
    </row>
    <row r="30" spans="1:22">
      <c r="A30" s="15" t="s">
        <v>505</v>
      </c>
      <c r="B30" s="17" t="n">
        <v>4520</v>
      </c>
      <c r="C30" s="18">
        <f>(148.0/B30*100)</f>
        <v/>
      </c>
      <c r="D30" s="19" t="n">
        <v>4372</v>
      </c>
      <c r="E30" s="18" t="n">
        <v>478.14457927</v>
      </c>
      <c r="F30" s="20" t="n">
        <v>5.33789954</v>
      </c>
      <c r="G30" s="18" t="n">
        <v>513.59469554</v>
      </c>
      <c r="H30" s="20" t="n">
        <v>3.53989458</v>
      </c>
      <c r="I30" s="18" t="n">
        <v>543.3717256899999</v>
      </c>
      <c r="J30" s="20" t="n">
        <v>3.38631407</v>
      </c>
      <c r="K30" s="18" t="n">
        <v>536.57111732</v>
      </c>
      <c r="L30" s="20" t="n">
        <v>4.79639608</v>
      </c>
      <c r="M30" s="18" t="n">
        <v>420.79775038</v>
      </c>
      <c r="N30" s="20" t="n">
        <v>5.72172312</v>
      </c>
      <c r="O30" s="18" t="s">
        <v>481</v>
      </c>
      <c r="P30" s="20" t="s">
        <v>481</v>
      </c>
      <c r="Q30" s="18" t="s">
        <v>481</v>
      </c>
      <c r="R30" s="20" t="s">
        <v>481</v>
      </c>
      <c r="S30" s="18" t="s">
        <v>481</v>
      </c>
      <c r="T30" s="20" t="s">
        <v>481</v>
      </c>
      <c r="U30" s="18" t="n">
        <v>428.63414807</v>
      </c>
      <c r="V30" s="20" t="n">
        <v>9.2244951</v>
      </c>
    </row>
    <row r="31" spans="1:22">
      <c r="A31" s="15" t="s">
        <v>506</v>
      </c>
      <c r="B31" s="17" t="n">
        <v>5456</v>
      </c>
      <c r="C31" s="18">
        <f>(135.0/B31*100)</f>
        <v/>
      </c>
      <c r="D31" s="19" t="n">
        <v>5321</v>
      </c>
      <c r="E31" s="18" t="n">
        <v>448.21782847</v>
      </c>
      <c r="F31" s="20" t="n">
        <v>6.56629296</v>
      </c>
      <c r="G31" s="18" t="n">
        <v>485.88233748</v>
      </c>
      <c r="H31" s="20" t="n">
        <v>3.77027976</v>
      </c>
      <c r="I31" s="18" t="n">
        <v>509.83499479</v>
      </c>
      <c r="J31" s="20" t="n">
        <v>2.79984566</v>
      </c>
      <c r="K31" s="18" t="n">
        <v>514.2930338899999</v>
      </c>
      <c r="L31" s="20" t="n">
        <v>2.8242563</v>
      </c>
      <c r="M31" s="18" t="s">
        <v>481</v>
      </c>
      <c r="N31" s="20" t="s">
        <v>481</v>
      </c>
      <c r="O31" s="18" t="s">
        <v>481</v>
      </c>
      <c r="P31" s="20" t="s">
        <v>481</v>
      </c>
      <c r="Q31" s="18" t="s">
        <v>481</v>
      </c>
      <c r="R31" s="20" t="s">
        <v>481</v>
      </c>
      <c r="S31" s="18" t="s">
        <v>481</v>
      </c>
      <c r="T31" s="20" t="s">
        <v>481</v>
      </c>
      <c r="U31" s="18" t="n">
        <v>409.20662353</v>
      </c>
      <c r="V31" s="20" t="n">
        <v>6.35622691</v>
      </c>
    </row>
    <row r="32" spans="1:22">
      <c r="A32" s="15" t="s">
        <v>507</v>
      </c>
      <c r="B32" s="17" t="n">
        <v>4478</v>
      </c>
      <c r="C32" s="18">
        <f>(6.0/B32*100)</f>
        <v/>
      </c>
      <c r="D32" s="19" t="n">
        <v>4472</v>
      </c>
      <c r="E32" s="18" t="n">
        <v>458.5416025</v>
      </c>
      <c r="F32" s="20" t="n">
        <v>7.02208403</v>
      </c>
      <c r="G32" s="18" t="n">
        <v>474.66668564</v>
      </c>
      <c r="H32" s="20" t="n">
        <v>4.96340032</v>
      </c>
      <c r="I32" s="18" t="n">
        <v>499.82065899</v>
      </c>
      <c r="J32" s="20" t="n">
        <v>2.96351587</v>
      </c>
      <c r="K32" s="18" t="n">
        <v>520.0527373</v>
      </c>
      <c r="L32" s="20" t="n">
        <v>3.05481521</v>
      </c>
      <c r="M32" s="18" t="n">
        <v>412.90383158</v>
      </c>
      <c r="N32" s="20" t="n">
        <v>11.66737955</v>
      </c>
      <c r="O32" s="18" t="s">
        <v>481</v>
      </c>
      <c r="P32" s="20" t="s">
        <v>481</v>
      </c>
      <c r="Q32" s="18" t="s">
        <v>481</v>
      </c>
      <c r="R32" s="20" t="s">
        <v>481</v>
      </c>
      <c r="S32" s="18" t="s">
        <v>481</v>
      </c>
      <c r="T32" s="20" t="s">
        <v>481</v>
      </c>
      <c r="U32" s="18" t="n">
        <v>441.28522682</v>
      </c>
      <c r="V32" s="20" t="n">
        <v>13.02825985</v>
      </c>
    </row>
    <row r="33" spans="1:22">
      <c r="A33" s="15" t="s">
        <v>508</v>
      </c>
      <c r="B33" s="17" t="n">
        <v>7325</v>
      </c>
      <c r="C33" s="18">
        <f>(78.0/B33*100)</f>
        <v/>
      </c>
      <c r="D33" s="19" t="n">
        <v>7247</v>
      </c>
      <c r="E33" s="18" t="n">
        <v>465.94393212</v>
      </c>
      <c r="F33" s="20" t="n">
        <v>5.3121674</v>
      </c>
      <c r="G33" s="18" t="n">
        <v>491.75748263</v>
      </c>
      <c r="H33" s="20" t="n">
        <v>5.45471433</v>
      </c>
      <c r="I33" s="18" t="n">
        <v>516.79335775</v>
      </c>
      <c r="J33" s="20" t="n">
        <v>3.51743104</v>
      </c>
      <c r="K33" s="18" t="n">
        <v>517.48628058</v>
      </c>
      <c r="L33" s="20" t="n">
        <v>3.6363713</v>
      </c>
      <c r="M33" s="18" t="n">
        <v>493.26536346</v>
      </c>
      <c r="N33" s="20" t="n">
        <v>2.74241819</v>
      </c>
      <c r="O33" s="18" t="s">
        <v>481</v>
      </c>
      <c r="P33" s="20" t="s">
        <v>481</v>
      </c>
      <c r="Q33" s="18" t="s">
        <v>481</v>
      </c>
      <c r="R33" s="20" t="s">
        <v>481</v>
      </c>
      <c r="S33" s="18" t="s">
        <v>481</v>
      </c>
      <c r="T33" s="20" t="s">
        <v>481</v>
      </c>
      <c r="U33" s="18" t="n">
        <v>447.04080017</v>
      </c>
      <c r="V33" s="20" t="n">
        <v>8.177772129999999</v>
      </c>
    </row>
    <row r="34" spans="1:22">
      <c r="A34" s="15" t="s">
        <v>509</v>
      </c>
      <c r="B34" s="17" t="n">
        <v>6350</v>
      </c>
      <c r="C34" s="18">
        <f>(67.0/B34*100)</f>
        <v/>
      </c>
      <c r="D34" s="19" t="n">
        <v>6283</v>
      </c>
      <c r="E34" s="18" t="n">
        <v>412.93886754</v>
      </c>
      <c r="F34" s="20" t="n">
        <v>6.56734177</v>
      </c>
      <c r="G34" s="18" t="n">
        <v>437.37661362</v>
      </c>
      <c r="H34" s="20" t="n">
        <v>5.58519633</v>
      </c>
      <c r="I34" s="18" t="n">
        <v>474.41254703</v>
      </c>
      <c r="J34" s="20" t="n">
        <v>3.19778059</v>
      </c>
      <c r="K34" s="18" t="n">
        <v>486.74887304</v>
      </c>
      <c r="L34" s="20" t="n">
        <v>2.83770853</v>
      </c>
      <c r="M34" s="18" t="n">
        <v>414.13782789</v>
      </c>
      <c r="N34" s="20" t="n">
        <v>11.41550076</v>
      </c>
      <c r="O34" s="18" t="s">
        <v>481</v>
      </c>
      <c r="P34" s="20" t="s">
        <v>481</v>
      </c>
      <c r="Q34" s="18" t="n">
        <v>306.56969545</v>
      </c>
      <c r="R34" s="20" t="n">
        <v>10.27624616</v>
      </c>
      <c r="S34" s="18" t="s">
        <v>481</v>
      </c>
      <c r="T34" s="20" t="s">
        <v>481</v>
      </c>
      <c r="U34" s="18" t="n">
        <v>380.31580562</v>
      </c>
      <c r="V34" s="20" t="n">
        <v>8.551413869999999</v>
      </c>
    </row>
    <row r="35" spans="1:22">
      <c r="A35" s="15" t="s">
        <v>510</v>
      </c>
      <c r="B35" s="17" t="n">
        <v>6406</v>
      </c>
      <c r="C35" s="18">
        <f>(50.0/B35*100)</f>
        <v/>
      </c>
      <c r="D35" s="19" t="n">
        <v>6356</v>
      </c>
      <c r="E35" s="18" t="n">
        <v>464.56411134</v>
      </c>
      <c r="F35" s="20" t="n">
        <v>7.78857611</v>
      </c>
      <c r="G35" s="18" t="n">
        <v>492.79543612</v>
      </c>
      <c r="H35" s="20" t="n">
        <v>5.68359538</v>
      </c>
      <c r="I35" s="18" t="n">
        <v>521.30459582</v>
      </c>
      <c r="J35" s="20" t="n">
        <v>4.46142829</v>
      </c>
      <c r="K35" s="18" t="n">
        <v>525.3776946</v>
      </c>
      <c r="L35" s="20" t="n">
        <v>4.09548213</v>
      </c>
      <c r="M35" s="18" t="n">
        <v>517.72546076</v>
      </c>
      <c r="N35" s="20" t="n">
        <v>1.68854854</v>
      </c>
      <c r="O35" s="18" t="s">
        <v>481</v>
      </c>
      <c r="P35" s="20" t="s">
        <v>481</v>
      </c>
      <c r="Q35" s="18" t="n">
        <v>374.85244494</v>
      </c>
      <c r="R35" s="20" t="n">
        <v>5.84040672</v>
      </c>
      <c r="S35" s="18" t="s">
        <v>481</v>
      </c>
      <c r="T35" s="20" t="s">
        <v>481</v>
      </c>
      <c r="U35" s="18" t="n">
        <v>442.3685036</v>
      </c>
      <c r="V35" s="20" t="n">
        <v>13.71492601</v>
      </c>
    </row>
    <row r="36" spans="1:22">
      <c r="A36" s="15" t="s">
        <v>511</v>
      </c>
      <c r="B36" s="17" t="n">
        <v>6736</v>
      </c>
      <c r="C36" s="18">
        <f>(42.0/B36*100)</f>
        <v/>
      </c>
      <c r="D36" s="19" t="n">
        <v>6694</v>
      </c>
      <c r="E36" s="18" t="n">
        <v>466.81782363</v>
      </c>
      <c r="F36" s="20" t="n">
        <v>6.2255046</v>
      </c>
      <c r="G36" s="18" t="n">
        <v>490.69144458</v>
      </c>
      <c r="H36" s="20" t="n">
        <v>4.14352905</v>
      </c>
      <c r="I36" s="18" t="n">
        <v>504.50919748</v>
      </c>
      <c r="J36" s="20" t="n">
        <v>2.82282646</v>
      </c>
      <c r="K36" s="18" t="n">
        <v>504.8479076</v>
      </c>
      <c r="L36" s="20" t="n">
        <v>2.73390183</v>
      </c>
      <c r="M36" s="18" t="n">
        <v>471.48512785</v>
      </c>
      <c r="N36" s="20" t="n">
        <v>3.1941669</v>
      </c>
      <c r="O36" s="18" t="s">
        <v>481</v>
      </c>
      <c r="P36" s="20" t="s">
        <v>481</v>
      </c>
      <c r="Q36" s="18" t="s">
        <v>481</v>
      </c>
      <c r="R36" s="20" t="s">
        <v>481</v>
      </c>
      <c r="S36" s="18" t="s">
        <v>481</v>
      </c>
      <c r="T36" s="20" t="s">
        <v>481</v>
      </c>
      <c r="U36" s="18" t="n">
        <v>413.89261436</v>
      </c>
      <c r="V36" s="20" t="n">
        <v>8.278847259999999</v>
      </c>
    </row>
    <row r="37" spans="1:22">
      <c r="A37" s="15" t="s">
        <v>512</v>
      </c>
      <c r="B37" s="17" t="n">
        <v>5458</v>
      </c>
      <c r="C37" s="18">
        <f>(88.0/B37*100)</f>
        <v/>
      </c>
      <c r="D37" s="19" t="n">
        <v>5370</v>
      </c>
      <c r="E37" s="18" t="n">
        <v>460.31226296</v>
      </c>
      <c r="F37" s="20" t="n">
        <v>6.47085448</v>
      </c>
      <c r="G37" s="18" t="n">
        <v>483.09652898</v>
      </c>
      <c r="H37" s="20" t="n">
        <v>3.96567235</v>
      </c>
      <c r="I37" s="18" t="n">
        <v>508.98290217</v>
      </c>
      <c r="J37" s="20" t="n">
        <v>3.73673623</v>
      </c>
      <c r="K37" s="18" t="n">
        <v>521.7466574600001</v>
      </c>
      <c r="L37" s="20" t="n">
        <v>3.87367617</v>
      </c>
      <c r="M37" s="18" t="n">
        <v>390.41637664</v>
      </c>
      <c r="N37" s="20" t="n">
        <v>7.93034407</v>
      </c>
      <c r="O37" s="18" t="s">
        <v>481</v>
      </c>
      <c r="P37" s="20" t="s">
        <v>481</v>
      </c>
      <c r="Q37" s="18" t="s">
        <v>481</v>
      </c>
      <c r="R37" s="20" t="s">
        <v>481</v>
      </c>
      <c r="S37" s="18" t="s">
        <v>481</v>
      </c>
      <c r="T37" s="20" t="s">
        <v>481</v>
      </c>
      <c r="U37" s="18" t="n">
        <v>387.35004232</v>
      </c>
      <c r="V37" s="20" t="n">
        <v>7.66286957</v>
      </c>
    </row>
    <row r="38" spans="1:22">
      <c r="A38" s="15" t="s">
        <v>513</v>
      </c>
      <c r="B38" s="17" t="n">
        <v>5860</v>
      </c>
      <c r="C38" s="18">
        <f>(20.0/B38*100)</f>
        <v/>
      </c>
      <c r="D38" s="19" t="n">
        <v>5840</v>
      </c>
      <c r="E38" s="18" t="n">
        <v>460.56443856</v>
      </c>
      <c r="F38" s="20" t="n">
        <v>5.53437349</v>
      </c>
      <c r="G38" s="18" t="n">
        <v>499.47010172</v>
      </c>
      <c r="H38" s="20" t="n">
        <v>4.30733392</v>
      </c>
      <c r="I38" s="18" t="n">
        <v>516.93319941</v>
      </c>
      <c r="J38" s="20" t="n">
        <v>3.49416821</v>
      </c>
      <c r="K38" s="18" t="n">
        <v>533.88796775</v>
      </c>
      <c r="L38" s="20" t="n">
        <v>3.58704136</v>
      </c>
      <c r="M38" s="18" t="n">
        <v>464.66093895</v>
      </c>
      <c r="N38" s="20" t="n">
        <v>6.12978698</v>
      </c>
      <c r="O38" s="18" t="s">
        <v>481</v>
      </c>
      <c r="P38" s="20" t="s">
        <v>481</v>
      </c>
      <c r="Q38" s="18" t="s">
        <v>481</v>
      </c>
      <c r="R38" s="20" t="s">
        <v>481</v>
      </c>
      <c r="S38" s="18" t="s">
        <v>481</v>
      </c>
      <c r="T38" s="20" t="s">
        <v>481</v>
      </c>
      <c r="U38" s="18" t="n">
        <v>441.01486561</v>
      </c>
      <c r="V38" s="20" t="n">
        <v>7.84028212</v>
      </c>
    </row>
    <row r="39" spans="1:22">
      <c r="A39" s="15" t="s">
        <v>514</v>
      </c>
      <c r="B39" s="17" t="n">
        <v>5895</v>
      </c>
      <c r="C39" s="18">
        <f>(33.0/B39*100)</f>
        <v/>
      </c>
      <c r="D39" s="19" t="n">
        <v>5862</v>
      </c>
      <c r="E39" s="18" t="n">
        <v>407.20678059</v>
      </c>
      <c r="F39" s="20" t="n">
        <v>4.00759619</v>
      </c>
      <c r="G39" s="18" t="n">
        <v>415.36201009</v>
      </c>
      <c r="H39" s="20" t="n">
        <v>4.56857376</v>
      </c>
      <c r="I39" s="18" t="n">
        <v>433.177579</v>
      </c>
      <c r="J39" s="20" t="n">
        <v>4.44600855</v>
      </c>
      <c r="K39" s="18" t="n">
        <v>455.10957</v>
      </c>
      <c r="L39" s="20" t="n">
        <v>4.92706809</v>
      </c>
      <c r="M39" s="18" t="n">
        <v>385.47949857</v>
      </c>
      <c r="N39" s="20" t="n">
        <v>4.83386138</v>
      </c>
      <c r="O39" s="18" t="s">
        <v>481</v>
      </c>
      <c r="P39" s="20" t="s">
        <v>481</v>
      </c>
      <c r="Q39" s="18" t="s">
        <v>481</v>
      </c>
      <c r="R39" s="20" t="s">
        <v>481</v>
      </c>
      <c r="S39" s="18" t="s">
        <v>481</v>
      </c>
      <c r="T39" s="20" t="s">
        <v>481</v>
      </c>
      <c r="U39" s="18" t="n">
        <v>364.16166612</v>
      </c>
      <c r="V39" s="20" t="n">
        <v>7.23092036</v>
      </c>
    </row>
    <row r="40" spans="1:22">
      <c r="A40" s="15" t="s">
        <v>515</v>
      </c>
      <c r="B40" s="17" t="n">
        <v>14157</v>
      </c>
      <c r="C40" s="18">
        <f>(359.0/B40*100)</f>
        <v/>
      </c>
      <c r="D40" s="19" t="n">
        <v>13798</v>
      </c>
      <c r="E40" s="18" t="n">
        <v>473.13908876</v>
      </c>
      <c r="F40" s="20" t="n">
        <v>4.58987468</v>
      </c>
      <c r="G40" s="18" t="n">
        <v>511.82918103</v>
      </c>
      <c r="H40" s="20" t="n">
        <v>3.52960523</v>
      </c>
      <c r="I40" s="18" t="n">
        <v>530.8863856299999</v>
      </c>
      <c r="J40" s="20" t="n">
        <v>3.14887052</v>
      </c>
      <c r="K40" s="18" t="n">
        <v>507.21804641</v>
      </c>
      <c r="L40" s="20" t="n">
        <v>3.92666599</v>
      </c>
      <c r="M40" s="18" t="n">
        <v>416.91840949</v>
      </c>
      <c r="N40" s="20" t="n">
        <v>5.41821047</v>
      </c>
      <c r="O40" s="18" t="s">
        <v>481</v>
      </c>
      <c r="P40" s="20" t="s">
        <v>481</v>
      </c>
      <c r="Q40" s="18" t="s">
        <v>481</v>
      </c>
      <c r="R40" s="20" t="s">
        <v>481</v>
      </c>
      <c r="S40" s="18" t="s">
        <v>481</v>
      </c>
      <c r="T40" s="20" t="s">
        <v>481</v>
      </c>
      <c r="U40" s="18" t="n">
        <v>417.75303276</v>
      </c>
      <c r="V40" s="20" t="n">
        <v>8.01315054</v>
      </c>
    </row>
    <row r="41" spans="1:22">
      <c r="A41" s="15" t="s">
        <v>516</v>
      </c>
      <c r="B41" s="17" t="n">
        <v>5712</v>
      </c>
      <c r="C41" s="18">
        <f>(47.0/B41*100)</f>
        <v/>
      </c>
      <c r="D41" s="19" t="n">
        <v>5665</v>
      </c>
      <c r="E41" s="18" t="n">
        <v>481.13624395</v>
      </c>
      <c r="F41" s="20" t="n">
        <v>4.29275878</v>
      </c>
      <c r="G41" s="18" t="n">
        <v>502.43907796</v>
      </c>
      <c r="H41" s="20" t="n">
        <v>4.08333053</v>
      </c>
      <c r="I41" s="18" t="n">
        <v>514.19896628</v>
      </c>
      <c r="J41" s="20" t="n">
        <v>3.51874452</v>
      </c>
      <c r="K41" s="18" t="n">
        <v>498.82601466</v>
      </c>
      <c r="L41" s="20" t="n">
        <v>3.95078344</v>
      </c>
      <c r="M41" s="18" t="n">
        <v>459.44925532</v>
      </c>
      <c r="N41" s="20" t="n">
        <v>6.97383659</v>
      </c>
      <c r="O41" s="18" t="s">
        <v>481</v>
      </c>
      <c r="P41" s="20" t="s">
        <v>481</v>
      </c>
      <c r="Q41" s="18" t="n">
        <v>387.44235424</v>
      </c>
      <c r="R41" s="20" t="n">
        <v>14.52510266</v>
      </c>
      <c r="S41" s="18" t="s">
        <v>481</v>
      </c>
      <c r="T41" s="20" t="s">
        <v>481</v>
      </c>
      <c r="U41" s="18" t="n">
        <v>444.28075204</v>
      </c>
      <c r="V41" s="20" t="n">
        <v>11.02483034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373.59315556</v>
      </c>
      <c r="F45" s="20" t="n">
        <v>2.77780904</v>
      </c>
      <c r="G45" s="18" t="n">
        <v>378.55117572</v>
      </c>
      <c r="H45" s="20" t="n">
        <v>3.3686364</v>
      </c>
      <c r="I45" s="18" t="n">
        <v>376.64206705</v>
      </c>
      <c r="J45" s="20" t="n">
        <v>3.65500462</v>
      </c>
      <c r="K45" s="18" t="n">
        <v>384.64490636</v>
      </c>
      <c r="L45" s="20" t="n">
        <v>4.11915396</v>
      </c>
      <c r="M45" s="18" t="s">
        <v>481</v>
      </c>
      <c r="N45" s="20" t="s">
        <v>481</v>
      </c>
      <c r="O45" s="18" t="s">
        <v>481</v>
      </c>
      <c r="P45" s="20" t="s">
        <v>481</v>
      </c>
      <c r="Q45" s="18" t="n">
        <v>346.88213527</v>
      </c>
      <c r="R45" s="20" t="n">
        <v>53.37860091</v>
      </c>
      <c r="S45" s="18" t="n">
        <v>353.75645922</v>
      </c>
      <c r="T45" s="20" t="n">
        <v>19.79547461</v>
      </c>
      <c r="U45" s="18" t="n">
        <v>342.13116583</v>
      </c>
      <c r="V45" s="20" t="n">
        <v>5.09525073</v>
      </c>
    </row>
    <row r="46" spans="1:22">
      <c r="A46" s="15" t="s">
        <v>521</v>
      </c>
      <c r="B46" s="17" t="n">
        <v>23141</v>
      </c>
      <c r="C46" s="18">
        <f>(1857.0/B46*100)</f>
        <v/>
      </c>
      <c r="D46" s="19" t="n">
        <v>21284</v>
      </c>
      <c r="E46" s="18" t="n">
        <v>388.67283407</v>
      </c>
      <c r="F46" s="20" t="n">
        <v>3.75466645</v>
      </c>
      <c r="G46" s="18" t="n">
        <v>416.7743646</v>
      </c>
      <c r="H46" s="20" t="n">
        <v>3.10634017</v>
      </c>
      <c r="I46" s="18" t="n">
        <v>431.46279185</v>
      </c>
      <c r="J46" s="20" t="n">
        <v>2.69271451</v>
      </c>
      <c r="K46" s="18" t="n">
        <v>428.52081919</v>
      </c>
      <c r="L46" s="20" t="n">
        <v>4.51978355</v>
      </c>
      <c r="M46" s="18" t="n">
        <v>359.91868086</v>
      </c>
      <c r="N46" s="20" t="n">
        <v>2.81680407</v>
      </c>
      <c r="O46" s="18" t="s">
        <v>481</v>
      </c>
      <c r="P46" s="20" t="s">
        <v>481</v>
      </c>
      <c r="Q46" s="18" t="s">
        <v>481</v>
      </c>
      <c r="R46" s="20" t="s">
        <v>481</v>
      </c>
      <c r="S46" s="18" t="s">
        <v>481</v>
      </c>
      <c r="T46" s="20" t="s">
        <v>481</v>
      </c>
      <c r="U46" s="18" t="n">
        <v>366.2158057</v>
      </c>
      <c r="V46" s="20" t="n">
        <v>3.39054162</v>
      </c>
    </row>
    <row r="47" spans="1:22">
      <c r="A47" s="15" t="s">
        <v>522</v>
      </c>
      <c r="B47" s="17" t="n">
        <v>5928</v>
      </c>
      <c r="C47" s="18">
        <f>(223.0/B47*100)</f>
        <v/>
      </c>
      <c r="D47" s="19" t="n">
        <v>5705</v>
      </c>
      <c r="E47" s="18" t="n">
        <v>410.46742285</v>
      </c>
      <c r="F47" s="20" t="n">
        <v>5.1412961</v>
      </c>
      <c r="G47" s="18" t="n">
        <v>431.87054436</v>
      </c>
      <c r="H47" s="20" t="n">
        <v>4.57399717</v>
      </c>
      <c r="I47" s="18" t="n">
        <v>465.57519666</v>
      </c>
      <c r="J47" s="20" t="n">
        <v>4.35969173</v>
      </c>
      <c r="K47" s="18" t="n">
        <v>496.75579526</v>
      </c>
      <c r="L47" s="20" t="n">
        <v>4.82898274</v>
      </c>
      <c r="M47" s="18" t="n">
        <v>360.05308982</v>
      </c>
      <c r="N47" s="20" t="n">
        <v>5.38667889</v>
      </c>
      <c r="O47" s="18" t="s">
        <v>481</v>
      </c>
      <c r="P47" s="20" t="s">
        <v>481</v>
      </c>
      <c r="Q47" s="18" t="s">
        <v>481</v>
      </c>
      <c r="R47" s="20" t="s">
        <v>481</v>
      </c>
      <c r="S47" s="18" t="s">
        <v>481</v>
      </c>
      <c r="T47" s="20" t="s">
        <v>481</v>
      </c>
      <c r="U47" s="18" t="n">
        <v>374.05440862</v>
      </c>
      <c r="V47" s="20" t="n">
        <v>5.79870443</v>
      </c>
    </row>
    <row r="48" spans="1:22">
      <c r="A48" s="15" t="s">
        <v>523</v>
      </c>
      <c r="B48" s="17" t="n">
        <v>9841</v>
      </c>
      <c r="C48" s="18">
        <f>(7.0/B48*100)</f>
        <v/>
      </c>
      <c r="D48" s="19" t="n">
        <v>9834</v>
      </c>
      <c r="E48" s="18" t="n">
        <v>496.22750079</v>
      </c>
      <c r="F48" s="20" t="n">
        <v>7.59218791</v>
      </c>
      <c r="G48" s="18" t="n">
        <v>514.3416702</v>
      </c>
      <c r="H48" s="20" t="n">
        <v>6.82550643</v>
      </c>
      <c r="I48" s="18" t="n">
        <v>512.1010940899999</v>
      </c>
      <c r="J48" s="20" t="n">
        <v>5.5595103</v>
      </c>
      <c r="K48" s="18" t="n">
        <v>534.14375777</v>
      </c>
      <c r="L48" s="20" t="n">
        <v>5.12409699</v>
      </c>
      <c r="M48" s="18" t="n">
        <v>473.92730449</v>
      </c>
      <c r="N48" s="20" t="n">
        <v>6.76556062</v>
      </c>
      <c r="O48" s="18" t="s">
        <v>481</v>
      </c>
      <c r="P48" s="20" t="s">
        <v>481</v>
      </c>
      <c r="Q48" s="18" t="s">
        <v>481</v>
      </c>
      <c r="R48" s="20" t="s">
        <v>481</v>
      </c>
      <c r="S48" s="18" t="s">
        <v>481</v>
      </c>
      <c r="T48" s="20" t="s">
        <v>481</v>
      </c>
      <c r="U48" s="18" t="n">
        <v>423.59033121</v>
      </c>
      <c r="V48" s="20" t="n">
        <v>14.34002402</v>
      </c>
    </row>
    <row r="49" spans="1:22">
      <c r="A49" s="15" t="s">
        <v>524</v>
      </c>
      <c r="B49" s="17" t="n">
        <v>6349</v>
      </c>
      <c r="C49" s="18">
        <f>(56.0/B49*100)</f>
        <v/>
      </c>
      <c r="D49" s="19" t="n">
        <v>6293</v>
      </c>
      <c r="E49" s="18" t="n">
        <v>415.9991912</v>
      </c>
      <c r="F49" s="20" t="n">
        <v>4.46983846</v>
      </c>
      <c r="G49" s="18" t="n">
        <v>436.89269021</v>
      </c>
      <c r="H49" s="20" t="n">
        <v>3.27953081</v>
      </c>
      <c r="I49" s="18" t="n">
        <v>441.51559863</v>
      </c>
      <c r="J49" s="20" t="n">
        <v>3.34713088</v>
      </c>
      <c r="K49" s="18" t="n">
        <v>433.10624853</v>
      </c>
      <c r="L49" s="20" t="n">
        <v>4.03880096</v>
      </c>
      <c r="M49" s="18" t="s">
        <v>481</v>
      </c>
      <c r="N49" s="20" t="s">
        <v>481</v>
      </c>
      <c r="O49" s="18" t="s">
        <v>481</v>
      </c>
      <c r="P49" s="20" t="s">
        <v>481</v>
      </c>
      <c r="Q49" s="18" t="s">
        <v>481</v>
      </c>
      <c r="R49" s="20" t="s">
        <v>481</v>
      </c>
      <c r="S49" s="18" t="n">
        <v>382.4967</v>
      </c>
      <c r="T49" s="20" t="n">
        <v>22.4141335</v>
      </c>
      <c r="U49" s="18" t="n">
        <v>375.72570502</v>
      </c>
      <c r="V49" s="20" t="n">
        <v>8.839602409999999</v>
      </c>
    </row>
    <row r="50" spans="1:22">
      <c r="A50" s="15" t="s">
        <v>525</v>
      </c>
      <c r="B50" s="17" t="n">
        <v>11795</v>
      </c>
      <c r="C50" s="18">
        <f>(260.0/B50*100)</f>
        <v/>
      </c>
      <c r="D50" s="19" t="n">
        <v>11535</v>
      </c>
      <c r="E50" s="18" t="n">
        <v>400.04032607</v>
      </c>
      <c r="F50" s="20" t="n">
        <v>2.94369801</v>
      </c>
      <c r="G50" s="18" t="n">
        <v>426.50293224</v>
      </c>
      <c r="H50" s="20" t="n">
        <v>2.97026615</v>
      </c>
      <c r="I50" s="18" t="n">
        <v>421.73240388</v>
      </c>
      <c r="J50" s="20" t="n">
        <v>2.50040979</v>
      </c>
      <c r="K50" s="18" t="n">
        <v>431.0434688</v>
      </c>
      <c r="L50" s="20" t="n">
        <v>4.01251099</v>
      </c>
      <c r="M50" s="18" t="n">
        <v>366.2364289</v>
      </c>
      <c r="N50" s="20" t="n">
        <v>5.08072233</v>
      </c>
      <c r="O50" s="18" t="s">
        <v>481</v>
      </c>
      <c r="P50" s="20" t="s">
        <v>481</v>
      </c>
      <c r="Q50" s="18" t="s">
        <v>481</v>
      </c>
      <c r="R50" s="20" t="s">
        <v>481</v>
      </c>
      <c r="S50" s="18" t="s">
        <v>481</v>
      </c>
      <c r="T50" s="20" t="s">
        <v>481</v>
      </c>
      <c r="U50" s="18" t="n">
        <v>347.63869915</v>
      </c>
      <c r="V50" s="20" t="n">
        <v>7.94071194</v>
      </c>
    </row>
    <row r="51" spans="1:22">
      <c r="A51" s="15" t="s">
        <v>526</v>
      </c>
      <c r="B51" s="17" t="n">
        <v>6866</v>
      </c>
      <c r="C51" s="18">
        <f>(114.0/B51*100)</f>
        <v/>
      </c>
      <c r="D51" s="19" t="n">
        <v>6752</v>
      </c>
      <c r="E51" s="18" t="n">
        <v>397.24569171</v>
      </c>
      <c r="F51" s="20" t="n">
        <v>3.21087653</v>
      </c>
      <c r="G51" s="18" t="n">
        <v>416.1293825</v>
      </c>
      <c r="H51" s="20" t="n">
        <v>3.5712523</v>
      </c>
      <c r="I51" s="18" t="n">
        <v>423.91903826</v>
      </c>
      <c r="J51" s="20" t="n">
        <v>2.46161665</v>
      </c>
      <c r="K51" s="18" t="n">
        <v>441.68261741</v>
      </c>
      <c r="L51" s="20" t="n">
        <v>3.22700447</v>
      </c>
      <c r="M51" s="18" t="n">
        <v>378.20734752</v>
      </c>
      <c r="N51" s="20" t="n">
        <v>5.77389018</v>
      </c>
      <c r="O51" s="18" t="s">
        <v>481</v>
      </c>
      <c r="P51" s="20" t="s">
        <v>481</v>
      </c>
      <c r="Q51" s="18" t="n">
        <v>410.85572185</v>
      </c>
      <c r="R51" s="20" t="n">
        <v>3.7997542</v>
      </c>
      <c r="S51" s="18" t="s">
        <v>481</v>
      </c>
      <c r="T51" s="20" t="s">
        <v>481</v>
      </c>
      <c r="U51" s="18" t="n">
        <v>383.07226255</v>
      </c>
      <c r="V51" s="20" t="n">
        <v>5.67582925</v>
      </c>
    </row>
    <row r="52" spans="1:22">
      <c r="A52" s="15" t="s">
        <v>527</v>
      </c>
      <c r="B52" s="17" t="n">
        <v>5809</v>
      </c>
      <c r="C52" s="18">
        <f>(88.0/B52*100)</f>
        <v/>
      </c>
      <c r="D52" s="19" t="n">
        <v>5721</v>
      </c>
      <c r="E52" s="18" t="n">
        <v>435.49540663</v>
      </c>
      <c r="F52" s="20" t="n">
        <v>4.61599546</v>
      </c>
      <c r="G52" s="18" t="n">
        <v>461.25167319</v>
      </c>
      <c r="H52" s="20" t="n">
        <v>4.54836578</v>
      </c>
      <c r="I52" s="18" t="n">
        <v>488.22023589</v>
      </c>
      <c r="J52" s="20" t="n">
        <v>2.94232878</v>
      </c>
      <c r="K52" s="18" t="n">
        <v>499.29594417</v>
      </c>
      <c r="L52" s="20" t="n">
        <v>3.0689405</v>
      </c>
      <c r="M52" s="18" t="n">
        <v>406.80210678</v>
      </c>
      <c r="N52" s="20" t="n">
        <v>4.41129799</v>
      </c>
      <c r="O52" s="18" t="s">
        <v>481</v>
      </c>
      <c r="P52" s="20" t="s">
        <v>481</v>
      </c>
      <c r="Q52" s="18" t="s">
        <v>481</v>
      </c>
      <c r="R52" s="20" t="s">
        <v>481</v>
      </c>
      <c r="S52" s="18" t="s">
        <v>481</v>
      </c>
      <c r="T52" s="20" t="s">
        <v>481</v>
      </c>
      <c r="U52" s="18" t="n">
        <v>416.34823689</v>
      </c>
      <c r="V52" s="20" t="n">
        <v>6.92753338</v>
      </c>
    </row>
    <row r="53" spans="1:22">
      <c r="A53" s="15" t="s">
        <v>528</v>
      </c>
      <c r="B53" s="17" t="n">
        <v>5571</v>
      </c>
      <c r="C53" s="18">
        <f>(95.0/B53*100)</f>
        <v/>
      </c>
      <c r="D53" s="19" t="n">
        <v>5476</v>
      </c>
      <c r="E53" s="18" t="n">
        <v>406.90706647</v>
      </c>
      <c r="F53" s="20" t="n">
        <v>3.32388652</v>
      </c>
      <c r="G53" s="18" t="n">
        <v>428.72175253</v>
      </c>
      <c r="H53" s="20" t="n">
        <v>3.10095041</v>
      </c>
      <c r="I53" s="18" t="n">
        <v>447.32729917</v>
      </c>
      <c r="J53" s="20" t="n">
        <v>2.21849565</v>
      </c>
      <c r="K53" s="18" t="n">
        <v>467.2955986</v>
      </c>
      <c r="L53" s="20" t="n">
        <v>2.92799691</v>
      </c>
      <c r="M53" s="18" t="n">
        <v>364.85181761</v>
      </c>
      <c r="N53" s="20" t="n">
        <v>4.50102235</v>
      </c>
      <c r="O53" s="18" t="s">
        <v>481</v>
      </c>
      <c r="P53" s="20" t="s">
        <v>481</v>
      </c>
      <c r="Q53" s="18" t="s">
        <v>481</v>
      </c>
      <c r="R53" s="20" t="s">
        <v>481</v>
      </c>
      <c r="S53" s="18" t="s">
        <v>481</v>
      </c>
      <c r="T53" s="20" t="s">
        <v>481</v>
      </c>
      <c r="U53" s="18" t="n">
        <v>359.41859585</v>
      </c>
      <c r="V53" s="20" t="n">
        <v>5.68308887</v>
      </c>
    </row>
    <row r="54" spans="1:22">
      <c r="A54" s="15" t="s">
        <v>529</v>
      </c>
      <c r="B54" s="17" t="n">
        <v>4740</v>
      </c>
      <c r="C54" s="18">
        <f>(276.0/B54*100)</f>
        <v/>
      </c>
      <c r="D54" s="19" t="n">
        <v>4464</v>
      </c>
      <c r="E54" s="18" t="n">
        <v>333.60778611</v>
      </c>
      <c r="F54" s="20" t="n">
        <v>2.96078116</v>
      </c>
      <c r="G54" s="18" t="n">
        <v>347.17906624</v>
      </c>
      <c r="H54" s="20" t="n">
        <v>3.26198236</v>
      </c>
      <c r="I54" s="18" t="n">
        <v>350.30687997</v>
      </c>
      <c r="J54" s="20" t="n">
        <v>3.47863282</v>
      </c>
      <c r="K54" s="18" t="n">
        <v>365.79105056</v>
      </c>
      <c r="L54" s="20" t="n">
        <v>8.06313458</v>
      </c>
      <c r="M54" s="18" t="n">
        <v>278.77265964</v>
      </c>
      <c r="N54" s="20" t="n">
        <v>5.07122961</v>
      </c>
      <c r="O54" s="18" t="s">
        <v>481</v>
      </c>
      <c r="P54" s="20" t="s">
        <v>481</v>
      </c>
      <c r="Q54" s="18" t="s">
        <v>481</v>
      </c>
      <c r="R54" s="20" t="s">
        <v>481</v>
      </c>
      <c r="S54" s="18" t="s">
        <v>481</v>
      </c>
      <c r="T54" s="20" t="s">
        <v>481</v>
      </c>
      <c r="U54" s="18" t="n">
        <v>281.78820756</v>
      </c>
      <c r="V54" s="20" t="n">
        <v>4.13459748</v>
      </c>
    </row>
    <row r="55" spans="1:22">
      <c r="A55" s="15" t="s">
        <v>530</v>
      </c>
      <c r="B55" s="17" t="n">
        <v>5316</v>
      </c>
      <c r="C55" s="18">
        <f>(22.0/B55*100)</f>
        <v/>
      </c>
      <c r="D55" s="19" t="n">
        <v>5294</v>
      </c>
      <c r="E55" s="18" t="n">
        <v>387.75210815</v>
      </c>
      <c r="F55" s="20" t="n">
        <v>3.53174264</v>
      </c>
      <c r="G55" s="18" t="n">
        <v>414.92323054</v>
      </c>
      <c r="H55" s="20" t="n">
        <v>3.54985013</v>
      </c>
      <c r="I55" s="18" t="n">
        <v>420.37322993</v>
      </c>
      <c r="J55" s="20" t="n">
        <v>2.98093406</v>
      </c>
      <c r="K55" s="18" t="n">
        <v>440.49081981</v>
      </c>
      <c r="L55" s="20" t="n">
        <v>3.70286578</v>
      </c>
      <c r="M55" s="18" t="s">
        <v>481</v>
      </c>
      <c r="N55" s="20" t="s">
        <v>481</v>
      </c>
      <c r="O55" s="18" t="s">
        <v>481</v>
      </c>
      <c r="P55" s="20" t="s">
        <v>481</v>
      </c>
      <c r="Q55" s="18" t="s">
        <v>481</v>
      </c>
      <c r="R55" s="20" t="s">
        <v>481</v>
      </c>
      <c r="S55" s="18" t="n">
        <v>351.87121604</v>
      </c>
      <c r="T55" s="20" t="n">
        <v>30.41503976</v>
      </c>
      <c r="U55" s="18" t="n">
        <v>323.4405046</v>
      </c>
      <c r="V55" s="20" t="n">
        <v>7.35786529</v>
      </c>
    </row>
    <row r="56" spans="1:22">
      <c r="A56" s="15" t="s">
        <v>531</v>
      </c>
      <c r="B56" s="17" t="n">
        <v>5359</v>
      </c>
      <c r="C56" s="18">
        <f>(77.0/B56*100)</f>
        <v/>
      </c>
      <c r="D56" s="19" t="n">
        <v>5282</v>
      </c>
      <c r="E56" s="18" t="n">
        <v>521.72013513</v>
      </c>
      <c r="F56" s="20" t="n">
        <v>4.7565736</v>
      </c>
      <c r="G56" s="18" t="n">
        <v>535.06615339</v>
      </c>
      <c r="H56" s="20" t="n">
        <v>3.96219834</v>
      </c>
      <c r="I56" s="18" t="n">
        <v>531.3868007999999</v>
      </c>
      <c r="J56" s="20" t="n">
        <v>3.17754675</v>
      </c>
      <c r="K56" s="18" t="n">
        <v>543.55682066</v>
      </c>
      <c r="L56" s="20" t="n">
        <v>4.99220839</v>
      </c>
      <c r="M56" s="18" t="n">
        <v>497.58677807</v>
      </c>
      <c r="N56" s="20" t="n">
        <v>2.76536198</v>
      </c>
      <c r="O56" s="18" t="s">
        <v>481</v>
      </c>
      <c r="P56" s="20" t="s">
        <v>481</v>
      </c>
      <c r="Q56" s="18" t="s">
        <v>481</v>
      </c>
      <c r="R56" s="20" t="s">
        <v>481</v>
      </c>
      <c r="S56" s="18" t="s">
        <v>481</v>
      </c>
      <c r="T56" s="20" t="s">
        <v>481</v>
      </c>
      <c r="U56" s="18" t="n">
        <v>504.10082104</v>
      </c>
      <c r="V56" s="20" t="n">
        <v>14.38510483</v>
      </c>
    </row>
    <row r="57" spans="1:22">
      <c r="A57" s="15" t="s">
        <v>532</v>
      </c>
      <c r="B57" s="17" t="n">
        <v>6513</v>
      </c>
      <c r="C57" s="18">
        <f>(0.0/B57*100)</f>
        <v/>
      </c>
      <c r="D57" s="19" t="n">
        <v>6513</v>
      </c>
      <c r="E57" s="18" t="n">
        <v>375.58201953</v>
      </c>
      <c r="F57" s="20" t="n">
        <v>3.86158104</v>
      </c>
      <c r="G57" s="18" t="n">
        <v>395.00126009</v>
      </c>
      <c r="H57" s="20" t="n">
        <v>3.64990532</v>
      </c>
      <c r="I57" s="18" t="n">
        <v>411.75236376</v>
      </c>
      <c r="J57" s="20" t="n">
        <v>2.6108895</v>
      </c>
      <c r="K57" s="18" t="n">
        <v>413.090264</v>
      </c>
      <c r="L57" s="20" t="n">
        <v>3.56514275</v>
      </c>
      <c r="M57" s="18" t="s">
        <v>481</v>
      </c>
      <c r="N57" s="20" t="s">
        <v>481</v>
      </c>
      <c r="O57" s="18" t="s">
        <v>481</v>
      </c>
      <c r="P57" s="20" t="s">
        <v>481</v>
      </c>
      <c r="Q57" s="18" t="s">
        <v>481</v>
      </c>
      <c r="R57" s="20" t="s">
        <v>481</v>
      </c>
      <c r="S57" s="18" t="n">
        <v>334.58949526</v>
      </c>
      <c r="T57" s="20" t="n">
        <v>25.60355723</v>
      </c>
      <c r="U57" s="18" t="n">
        <v>371.63983236</v>
      </c>
      <c r="V57" s="20" t="n">
        <v>8.08433718</v>
      </c>
    </row>
    <row r="58" spans="1:22">
      <c r="A58" s="15" t="s">
        <v>533</v>
      </c>
      <c r="B58" s="17" t="n">
        <v>7267</v>
      </c>
      <c r="C58" s="18">
        <f>(10.0/B58*100)</f>
        <v/>
      </c>
      <c r="D58" s="19" t="n">
        <v>7257</v>
      </c>
      <c r="E58" s="18" t="n">
        <v>387.07431172</v>
      </c>
      <c r="F58" s="20" t="n">
        <v>3.56365585</v>
      </c>
      <c r="G58" s="18" t="n">
        <v>409.80333629</v>
      </c>
      <c r="H58" s="20" t="n">
        <v>3.39292211</v>
      </c>
      <c r="I58" s="18" t="n">
        <v>428.69050161</v>
      </c>
      <c r="J58" s="20" t="n">
        <v>3.44023479</v>
      </c>
      <c r="K58" s="18" t="n">
        <v>425.79108716</v>
      </c>
      <c r="L58" s="20" t="n">
        <v>3.81773987</v>
      </c>
      <c r="M58" s="18" t="s">
        <v>481</v>
      </c>
      <c r="N58" s="20" t="s">
        <v>481</v>
      </c>
      <c r="O58" s="18" t="s">
        <v>481</v>
      </c>
      <c r="P58" s="20" t="s">
        <v>481</v>
      </c>
      <c r="Q58" s="18" t="s">
        <v>481</v>
      </c>
      <c r="R58" s="20" t="s">
        <v>481</v>
      </c>
      <c r="S58" s="18" t="n">
        <v>327.60512394</v>
      </c>
      <c r="T58" s="20" t="n">
        <v>13.88862874</v>
      </c>
      <c r="U58" s="18" t="n">
        <v>321.21247545</v>
      </c>
      <c r="V58" s="20" t="n">
        <v>11.99310145</v>
      </c>
    </row>
    <row r="59" spans="1:22">
      <c r="A59" s="15" t="s">
        <v>534</v>
      </c>
      <c r="B59" s="17" t="n">
        <v>4826</v>
      </c>
      <c r="C59" s="18">
        <f>(26.0/B59*100)</f>
        <v/>
      </c>
      <c r="D59" s="19" t="n">
        <v>4800</v>
      </c>
      <c r="E59" s="18" t="n">
        <v>361.48800906</v>
      </c>
      <c r="F59" s="20" t="n">
        <v>2.84307136</v>
      </c>
      <c r="G59" s="18" t="n">
        <v>385.9644473</v>
      </c>
      <c r="H59" s="20" t="n">
        <v>2.5641118</v>
      </c>
      <c r="I59" s="18" t="n">
        <v>382.65821393</v>
      </c>
      <c r="J59" s="20" t="n">
        <v>2.87200475</v>
      </c>
      <c r="K59" s="18" t="n">
        <v>395.38332711</v>
      </c>
      <c r="L59" s="20" t="n">
        <v>3.9286616</v>
      </c>
      <c r="M59" s="18" t="s">
        <v>481</v>
      </c>
      <c r="N59" s="20" t="s">
        <v>481</v>
      </c>
      <c r="O59" s="18" t="s">
        <v>481</v>
      </c>
      <c r="P59" s="20" t="s">
        <v>481</v>
      </c>
      <c r="Q59" s="18" t="n">
        <v>293.7228</v>
      </c>
      <c r="R59" s="20" t="n">
        <v>20.09143009</v>
      </c>
      <c r="S59" s="18" t="n">
        <v>320.6265255</v>
      </c>
      <c r="T59" s="20" t="n">
        <v>18.46381211</v>
      </c>
      <c r="U59" s="18" t="n">
        <v>316.16742371</v>
      </c>
      <c r="V59" s="20" t="n">
        <v>6.33113781</v>
      </c>
    </row>
    <row r="60" spans="1:22">
      <c r="A60" s="15" t="s">
        <v>535</v>
      </c>
      <c r="B60" s="17" t="n">
        <v>4546</v>
      </c>
      <c r="C60" s="18">
        <f>(15.0/B60*100)</f>
        <v/>
      </c>
      <c r="D60" s="19" t="n">
        <v>4531</v>
      </c>
      <c r="E60" s="18" t="n">
        <v>363.41281741</v>
      </c>
      <c r="F60" s="20" t="n">
        <v>4.86076189</v>
      </c>
      <c r="G60" s="18" t="n">
        <v>380.94815642</v>
      </c>
      <c r="H60" s="20" t="n">
        <v>4.19758768</v>
      </c>
      <c r="I60" s="18" t="n">
        <v>394.78062729</v>
      </c>
      <c r="J60" s="20" t="n">
        <v>4.05563853</v>
      </c>
      <c r="K60" s="18" t="n">
        <v>408.64802704</v>
      </c>
      <c r="L60" s="20" t="n">
        <v>7.00321476</v>
      </c>
      <c r="M60" s="18" t="s">
        <v>481</v>
      </c>
      <c r="N60" s="20" t="s">
        <v>481</v>
      </c>
      <c r="O60" s="18" t="s">
        <v>481</v>
      </c>
      <c r="P60" s="20" t="s">
        <v>481</v>
      </c>
      <c r="Q60" s="18" t="s">
        <v>481</v>
      </c>
      <c r="R60" s="20" t="s">
        <v>481</v>
      </c>
      <c r="S60" s="18" t="n">
        <v>301.04413883</v>
      </c>
      <c r="T60" s="20" t="n">
        <v>32.50860225</v>
      </c>
      <c r="U60" s="18" t="n">
        <v>348.55281651</v>
      </c>
      <c r="V60" s="20" t="n">
        <v>9.047439069999999</v>
      </c>
    </row>
    <row r="61" spans="1:22">
      <c r="A61" s="15" t="s">
        <v>536</v>
      </c>
      <c r="B61" s="17" t="n">
        <v>6525</v>
      </c>
      <c r="C61" s="18">
        <f>(150.0/B61*100)</f>
        <v/>
      </c>
      <c r="D61" s="19" t="n">
        <v>6375</v>
      </c>
      <c r="E61" s="18" t="n">
        <v>448.61185057</v>
      </c>
      <c r="F61" s="20" t="n">
        <v>4.55700688</v>
      </c>
      <c r="G61" s="18" t="n">
        <v>465.97537263</v>
      </c>
      <c r="H61" s="20" t="n">
        <v>4.00446728</v>
      </c>
      <c r="I61" s="18" t="n">
        <v>486.32487811</v>
      </c>
      <c r="J61" s="20" t="n">
        <v>2.75381363</v>
      </c>
      <c r="K61" s="18" t="n">
        <v>497.54675702</v>
      </c>
      <c r="L61" s="20" t="n">
        <v>3.47649837</v>
      </c>
      <c r="M61" s="18" t="n">
        <v>399.48570032</v>
      </c>
      <c r="N61" s="20" t="n">
        <v>8.489439689999999</v>
      </c>
      <c r="O61" s="18" t="s">
        <v>481</v>
      </c>
      <c r="P61" s="20" t="s">
        <v>481</v>
      </c>
      <c r="Q61" s="18" t="s">
        <v>481</v>
      </c>
      <c r="R61" s="20" t="s">
        <v>481</v>
      </c>
      <c r="S61" s="18" t="s">
        <v>481</v>
      </c>
      <c r="T61" s="20" t="s">
        <v>481</v>
      </c>
      <c r="U61" s="18" t="n">
        <v>395.89775916</v>
      </c>
      <c r="V61" s="20" t="n">
        <v>7.44825747</v>
      </c>
    </row>
    <row r="62" spans="1:22">
      <c r="A62" s="15" t="s">
        <v>537</v>
      </c>
      <c r="B62" s="17" t="n">
        <v>4476</v>
      </c>
      <c r="C62" s="18">
        <f>(3.0/B62*100)</f>
        <v/>
      </c>
      <c r="D62" s="19" t="n">
        <v>4473</v>
      </c>
      <c r="E62" s="18" t="n">
        <v>492.69944969</v>
      </c>
      <c r="F62" s="20" t="n">
        <v>8.568441809999999</v>
      </c>
      <c r="G62" s="18" t="n">
        <v>508.36686946</v>
      </c>
      <c r="H62" s="20" t="n">
        <v>4.45451376</v>
      </c>
      <c r="I62" s="18" t="n">
        <v>522.12049882</v>
      </c>
      <c r="J62" s="20" t="n">
        <v>2.08285384</v>
      </c>
      <c r="K62" s="18" t="n">
        <v>549.13664684</v>
      </c>
      <c r="L62" s="20" t="n">
        <v>2.09473359</v>
      </c>
      <c r="M62" s="18" t="n">
        <v>503.48911723</v>
      </c>
      <c r="N62" s="20" t="n">
        <v>3.96725872</v>
      </c>
      <c r="O62" s="18" t="s">
        <v>481</v>
      </c>
      <c r="P62" s="20" t="s">
        <v>481</v>
      </c>
      <c r="Q62" s="18" t="s">
        <v>481</v>
      </c>
      <c r="R62" s="20" t="s">
        <v>481</v>
      </c>
      <c r="S62" s="18" t="s">
        <v>481</v>
      </c>
      <c r="T62" s="20" t="s">
        <v>481</v>
      </c>
      <c r="U62" s="18" t="n">
        <v>491.42861693</v>
      </c>
      <c r="V62" s="20" t="n">
        <v>16.40531943</v>
      </c>
    </row>
    <row r="63" spans="1:22">
      <c r="A63" s="15" t="s">
        <v>538</v>
      </c>
      <c r="B63" s="17" t="n">
        <v>5324</v>
      </c>
      <c r="C63" s="18">
        <f>(13.0/B63*100)</f>
        <v/>
      </c>
      <c r="D63" s="19" t="n">
        <v>5311</v>
      </c>
      <c r="E63" s="18" t="n">
        <v>360.55207256</v>
      </c>
      <c r="F63" s="20" t="n">
        <v>3.86551925</v>
      </c>
      <c r="G63" s="18" t="n">
        <v>388.527568</v>
      </c>
      <c r="H63" s="20" t="n">
        <v>2.86668753</v>
      </c>
      <c r="I63" s="18" t="n">
        <v>394.60602216</v>
      </c>
      <c r="J63" s="20" t="n">
        <v>2.04861273</v>
      </c>
      <c r="K63" s="18" t="n">
        <v>394.75119865</v>
      </c>
      <c r="L63" s="20" t="n">
        <v>3.29621267</v>
      </c>
      <c r="M63" s="18" t="s">
        <v>481</v>
      </c>
      <c r="N63" s="20" t="s">
        <v>481</v>
      </c>
      <c r="O63" s="18" t="s">
        <v>481</v>
      </c>
      <c r="P63" s="20" t="s">
        <v>481</v>
      </c>
      <c r="Q63" s="18" t="n">
        <v>409.74522078</v>
      </c>
      <c r="R63" s="20" t="n">
        <v>34.84827939</v>
      </c>
      <c r="S63" s="18" t="n">
        <v>338.37707732</v>
      </c>
      <c r="T63" s="20" t="n">
        <v>28.16031178</v>
      </c>
      <c r="U63" s="18" t="n">
        <v>341.54379152</v>
      </c>
      <c r="V63" s="20" t="n">
        <v>3.94421078</v>
      </c>
    </row>
    <row r="64" spans="1:22">
      <c r="A64" s="15" t="s">
        <v>539</v>
      </c>
      <c r="B64" s="17" t="n">
        <v>3634</v>
      </c>
      <c r="C64" s="18">
        <f>(3.0/B64*100)</f>
        <v/>
      </c>
      <c r="D64" s="19" t="n">
        <v>3631</v>
      </c>
      <c r="E64" s="18" t="n">
        <v>410.13981203</v>
      </c>
      <c r="F64" s="20" t="n">
        <v>7.38846872</v>
      </c>
      <c r="G64" s="18" t="n">
        <v>453.66083923</v>
      </c>
      <c r="H64" s="20" t="n">
        <v>4.11762628</v>
      </c>
      <c r="I64" s="18" t="n">
        <v>490.92677576</v>
      </c>
      <c r="J64" s="20" t="n">
        <v>3.15886164</v>
      </c>
      <c r="K64" s="18" t="n">
        <v>465.15803904</v>
      </c>
      <c r="L64" s="20" t="n">
        <v>3.7491096</v>
      </c>
      <c r="M64" s="18" t="s">
        <v>481</v>
      </c>
      <c r="N64" s="20" t="s">
        <v>481</v>
      </c>
      <c r="O64" s="18" t="s">
        <v>481</v>
      </c>
      <c r="P64" s="20" t="s">
        <v>481</v>
      </c>
      <c r="Q64" s="18" t="s">
        <v>481</v>
      </c>
      <c r="R64" s="20" t="s">
        <v>481</v>
      </c>
      <c r="S64" s="18" t="n">
        <v>426.21222987</v>
      </c>
      <c r="T64" s="20" t="n">
        <v>59.85265617</v>
      </c>
      <c r="U64" s="18" t="n">
        <v>327.05986611</v>
      </c>
      <c r="V64" s="20" t="n">
        <v>11.44312331</v>
      </c>
    </row>
    <row r="65" spans="1:22">
      <c r="A65" s="15" t="s">
        <v>540</v>
      </c>
      <c r="B65" s="17" t="n">
        <v>5325</v>
      </c>
      <c r="C65" s="18">
        <f>(14.0/B65*100)</f>
        <v/>
      </c>
      <c r="D65" s="19" t="n">
        <v>5311</v>
      </c>
      <c r="E65" s="18" t="n">
        <v>406.13717225</v>
      </c>
      <c r="F65" s="20" t="n">
        <v>3.59837212</v>
      </c>
      <c r="G65" s="18" t="n">
        <v>441.61171137</v>
      </c>
      <c r="H65" s="20" t="n">
        <v>2.677032</v>
      </c>
      <c r="I65" s="18" t="n">
        <v>434.12060222</v>
      </c>
      <c r="J65" s="20" t="n">
        <v>2.56859681</v>
      </c>
      <c r="K65" s="18" t="n">
        <v>443.65823099</v>
      </c>
      <c r="L65" s="20" t="n">
        <v>4.67073538</v>
      </c>
      <c r="M65" s="18" t="s">
        <v>481</v>
      </c>
      <c r="N65" s="20" t="s">
        <v>481</v>
      </c>
      <c r="O65" s="18" t="s">
        <v>481</v>
      </c>
      <c r="P65" s="20" t="s">
        <v>481</v>
      </c>
      <c r="Q65" s="18" t="n">
        <v>334.68281305</v>
      </c>
      <c r="R65" s="20" t="n">
        <v>27.1367406</v>
      </c>
      <c r="S65" s="18" t="s">
        <v>481</v>
      </c>
      <c r="T65" s="20" t="s">
        <v>481</v>
      </c>
      <c r="U65" s="18" t="n">
        <v>332.57609565</v>
      </c>
      <c r="V65" s="20" t="n">
        <v>8.414188429999999</v>
      </c>
    </row>
    <row r="66" spans="1:22">
      <c r="A66" s="15" t="s">
        <v>541</v>
      </c>
      <c r="B66" s="17" t="n">
        <v>5665</v>
      </c>
      <c r="C66" s="18">
        <f>(82.0/B66*100)</f>
        <v/>
      </c>
      <c r="D66" s="19" t="n">
        <v>5583</v>
      </c>
      <c r="E66" s="18" t="n">
        <v>389.13151998</v>
      </c>
      <c r="F66" s="20" t="n">
        <v>3.27334993</v>
      </c>
      <c r="G66" s="18" t="n">
        <v>406.61577804</v>
      </c>
      <c r="H66" s="20" t="n">
        <v>2.71854556</v>
      </c>
      <c r="I66" s="18" t="n">
        <v>424.7546586</v>
      </c>
      <c r="J66" s="20" t="n">
        <v>2.11774052</v>
      </c>
      <c r="K66" s="18" t="n">
        <v>448.21336062</v>
      </c>
      <c r="L66" s="20" t="n">
        <v>2.33048124</v>
      </c>
      <c r="M66" s="18" t="n">
        <v>362.59924263</v>
      </c>
      <c r="N66" s="20" t="n">
        <v>3.29995091</v>
      </c>
      <c r="O66" s="18" t="s">
        <v>481</v>
      </c>
      <c r="P66" s="20" t="s">
        <v>481</v>
      </c>
      <c r="Q66" s="18" t="s">
        <v>481</v>
      </c>
      <c r="R66" s="20" t="s">
        <v>481</v>
      </c>
      <c r="S66" s="18" t="s">
        <v>481</v>
      </c>
      <c r="T66" s="20" t="s">
        <v>481</v>
      </c>
      <c r="U66" s="18" t="n">
        <v>359.79335915</v>
      </c>
      <c r="V66" s="20" t="n">
        <v>3.63330332</v>
      </c>
    </row>
    <row r="67" spans="1:22">
      <c r="A67" s="15" t="s">
        <v>542</v>
      </c>
      <c r="B67" s="17" t="n">
        <v>6971</v>
      </c>
      <c r="C67" s="18">
        <f>(480.0/B67*100)</f>
        <v/>
      </c>
      <c r="D67" s="19" t="n">
        <v>6491</v>
      </c>
      <c r="E67" s="18" t="n">
        <v>387.85929112</v>
      </c>
      <c r="F67" s="20" t="n">
        <v>2.86743116</v>
      </c>
      <c r="G67" s="18" t="n">
        <v>408.38392936</v>
      </c>
      <c r="H67" s="20" t="n">
        <v>2.7698818</v>
      </c>
      <c r="I67" s="18" t="n">
        <v>412.30464848</v>
      </c>
      <c r="J67" s="20" t="n">
        <v>3.28161503</v>
      </c>
      <c r="K67" s="18" t="n">
        <v>434.53463406</v>
      </c>
      <c r="L67" s="20" t="n">
        <v>5.83933699</v>
      </c>
      <c r="M67" s="18" t="n">
        <v>372.66261743</v>
      </c>
      <c r="N67" s="20" t="n">
        <v>5.67221433</v>
      </c>
      <c r="O67" s="18" t="s">
        <v>481</v>
      </c>
      <c r="P67" s="20" t="s">
        <v>481</v>
      </c>
      <c r="Q67" s="18" t="s">
        <v>481</v>
      </c>
      <c r="R67" s="20" t="s">
        <v>481</v>
      </c>
      <c r="S67" s="18" t="s">
        <v>481</v>
      </c>
      <c r="T67" s="20" t="s">
        <v>481</v>
      </c>
      <c r="U67" s="18" t="n">
        <v>345.81623957</v>
      </c>
      <c r="V67" s="20" t="n">
        <v>5.92487904</v>
      </c>
    </row>
    <row r="68" spans="1:22">
      <c r="A68" s="15" t="s">
        <v>543</v>
      </c>
      <c r="B68" s="17" t="n">
        <v>12083</v>
      </c>
      <c r="C68" s="18">
        <f>(30.0/B68*100)</f>
        <v/>
      </c>
      <c r="D68" s="19" t="n">
        <v>12053</v>
      </c>
      <c r="E68" s="18" t="n">
        <v>398.17457064</v>
      </c>
      <c r="F68" s="20" t="n">
        <v>2.64873913</v>
      </c>
      <c r="G68" s="18" t="n">
        <v>417.60379294</v>
      </c>
      <c r="H68" s="20" t="n">
        <v>2.24277469</v>
      </c>
      <c r="I68" s="18" t="n">
        <v>444.65096848</v>
      </c>
      <c r="J68" s="20" t="n">
        <v>1.94855933</v>
      </c>
      <c r="K68" s="18" t="n">
        <v>456.25378606</v>
      </c>
      <c r="L68" s="20" t="n">
        <v>2.15254371</v>
      </c>
      <c r="M68" s="18" t="n">
        <v>360.06770608</v>
      </c>
      <c r="N68" s="20" t="n">
        <v>2.26611851</v>
      </c>
      <c r="O68" s="18" t="s">
        <v>481</v>
      </c>
      <c r="P68" s="20" t="s">
        <v>481</v>
      </c>
      <c r="Q68" s="18" t="s">
        <v>481</v>
      </c>
      <c r="R68" s="20" t="s">
        <v>481</v>
      </c>
      <c r="S68" s="18" t="s">
        <v>481</v>
      </c>
      <c r="T68" s="20" t="s">
        <v>481</v>
      </c>
      <c r="U68" s="18" t="n">
        <v>366.54766529</v>
      </c>
      <c r="V68" s="20" t="n">
        <v>3.28627645</v>
      </c>
    </row>
    <row r="69" spans="1:22">
      <c r="A69" s="15" t="s">
        <v>544</v>
      </c>
      <c r="B69" s="17" t="n">
        <v>4876</v>
      </c>
      <c r="C69" s="18">
        <f>(0.0/B69*100)</f>
        <v/>
      </c>
      <c r="D69" s="19" t="n">
        <v>4876</v>
      </c>
      <c r="E69" s="18" t="n">
        <v>397.91133243</v>
      </c>
      <c r="F69" s="20" t="n">
        <v>4.66138253</v>
      </c>
      <c r="G69" s="18" t="n">
        <v>438.16256485</v>
      </c>
      <c r="H69" s="20" t="n">
        <v>4.32537482</v>
      </c>
      <c r="I69" s="18" t="n">
        <v>436.81630338</v>
      </c>
      <c r="J69" s="20" t="n">
        <v>3.58446671</v>
      </c>
      <c r="K69" s="18" t="n">
        <v>448.96896877</v>
      </c>
      <c r="L69" s="20" t="n">
        <v>3.85830618</v>
      </c>
      <c r="M69" s="18" t="s">
        <v>481</v>
      </c>
      <c r="N69" s="20" t="s">
        <v>481</v>
      </c>
      <c r="O69" s="18" t="s">
        <v>481</v>
      </c>
      <c r="P69" s="20" t="s">
        <v>481</v>
      </c>
      <c r="Q69" s="18" t="s">
        <v>481</v>
      </c>
      <c r="R69" s="20" t="s">
        <v>481</v>
      </c>
      <c r="S69" s="18" t="s">
        <v>481</v>
      </c>
      <c r="T69" s="20" t="s">
        <v>481</v>
      </c>
      <c r="U69" s="18" t="n">
        <v>368.03170593</v>
      </c>
      <c r="V69" s="20" t="n">
        <v>16.68880484</v>
      </c>
    </row>
    <row r="70" spans="1:22">
      <c r="A70" s="15" t="s">
        <v>545</v>
      </c>
      <c r="B70" s="17" t="n">
        <v>6036</v>
      </c>
      <c r="C70" s="18">
        <f>(223.0/B70*100)</f>
        <v/>
      </c>
      <c r="D70" s="19" t="n">
        <v>5813</v>
      </c>
      <c r="E70" s="18" t="n">
        <v>462.28578108</v>
      </c>
      <c r="F70" s="20" t="n">
        <v>4.7107027</v>
      </c>
      <c r="G70" s="18" t="n">
        <v>477.39429048</v>
      </c>
      <c r="H70" s="20" t="n">
        <v>3.54051898</v>
      </c>
      <c r="I70" s="18" t="n">
        <v>495.80202548</v>
      </c>
      <c r="J70" s="20" t="n">
        <v>3.28655534</v>
      </c>
      <c r="K70" s="18" t="n">
        <v>516.67042842</v>
      </c>
      <c r="L70" s="20" t="n">
        <v>3.53159383</v>
      </c>
      <c r="M70" s="18" t="n">
        <v>430.55617704</v>
      </c>
      <c r="N70" s="20" t="n">
        <v>6.18638504</v>
      </c>
      <c r="O70" s="18" t="s">
        <v>481</v>
      </c>
      <c r="P70" s="20" t="s">
        <v>481</v>
      </c>
      <c r="Q70" s="18" t="s">
        <v>481</v>
      </c>
      <c r="R70" s="20" t="s">
        <v>481</v>
      </c>
      <c r="S70" s="18" t="s">
        <v>481</v>
      </c>
      <c r="T70" s="20" t="s">
        <v>481</v>
      </c>
      <c r="U70" s="18" t="n">
        <v>425.26456329</v>
      </c>
      <c r="V70" s="20" t="n">
        <v>7.36678325</v>
      </c>
    </row>
    <row r="71" spans="1:22">
      <c r="A71" s="15" t="s">
        <v>546</v>
      </c>
      <c r="B71" s="17" t="n">
        <v>6115</v>
      </c>
      <c r="C71" s="18">
        <f>(23.0/B71*100)</f>
        <v/>
      </c>
      <c r="D71" s="19" t="n">
        <v>6092</v>
      </c>
      <c r="E71" s="18" t="n">
        <v>535.07699175</v>
      </c>
      <c r="F71" s="20" t="n">
        <v>6.61762173</v>
      </c>
      <c r="G71" s="18" t="n">
        <v>562.28975283</v>
      </c>
      <c r="H71" s="20" t="n">
        <v>3.47022824</v>
      </c>
      <c r="I71" s="18" t="n">
        <v>571.40860904</v>
      </c>
      <c r="J71" s="20" t="n">
        <v>1.74914849</v>
      </c>
      <c r="K71" s="18" t="n">
        <v>555.7123679600001</v>
      </c>
      <c r="L71" s="20" t="n">
        <v>2.34305812</v>
      </c>
      <c r="M71" s="18" t="n">
        <v>447.86971773</v>
      </c>
      <c r="N71" s="20" t="n">
        <v>5.77573086</v>
      </c>
      <c r="O71" s="18" t="s">
        <v>481</v>
      </c>
      <c r="P71" s="20" t="s">
        <v>481</v>
      </c>
      <c r="Q71" s="18" t="s">
        <v>481</v>
      </c>
      <c r="R71" s="20" t="s">
        <v>481</v>
      </c>
      <c r="S71" s="18" t="s">
        <v>481</v>
      </c>
      <c r="T71" s="20" t="s">
        <v>481</v>
      </c>
      <c r="U71" s="18" t="n">
        <v>467.12009221</v>
      </c>
      <c r="V71" s="20" t="n">
        <v>22.35753414</v>
      </c>
    </row>
    <row r="72" spans="1:22">
      <c r="A72" s="15" t="s">
        <v>547</v>
      </c>
      <c r="B72" s="17" t="n">
        <v>7708</v>
      </c>
      <c r="C72" s="18">
        <f>(5.0/B72*100)</f>
        <v/>
      </c>
      <c r="D72" s="19" t="n">
        <v>7703</v>
      </c>
      <c r="E72" s="18" t="n">
        <v>499.50677652</v>
      </c>
      <c r="F72" s="20" t="n">
        <v>6.04825796</v>
      </c>
      <c r="G72" s="18" t="n">
        <v>516.97777681</v>
      </c>
      <c r="H72" s="20" t="n">
        <v>5.45383</v>
      </c>
      <c r="I72" s="18" t="n">
        <v>533.3839898799999</v>
      </c>
      <c r="J72" s="20" t="n">
        <v>3.48615724</v>
      </c>
      <c r="K72" s="18" t="n">
        <v>552.2880727</v>
      </c>
      <c r="L72" s="20" t="n">
        <v>3.18631892</v>
      </c>
      <c r="M72" s="18" t="n">
        <v>463.18161523</v>
      </c>
      <c r="N72" s="20" t="n">
        <v>7.36450904</v>
      </c>
      <c r="O72" s="18" t="s">
        <v>481</v>
      </c>
      <c r="P72" s="20" t="s">
        <v>481</v>
      </c>
      <c r="Q72" s="18" t="s">
        <v>481</v>
      </c>
      <c r="R72" s="20" t="s">
        <v>481</v>
      </c>
      <c r="S72" s="18" t="s">
        <v>481</v>
      </c>
      <c r="T72" s="20" t="s">
        <v>481</v>
      </c>
      <c r="U72" s="18" t="n">
        <v>444.85351018</v>
      </c>
      <c r="V72" s="20" t="n">
        <v>21.7564111</v>
      </c>
    </row>
    <row r="73" spans="1:22">
      <c r="A73" s="15" t="s">
        <v>548</v>
      </c>
      <c r="B73" s="17" t="n">
        <v>8249</v>
      </c>
      <c r="C73" s="18">
        <f>(166.0/B73*100)</f>
        <v/>
      </c>
      <c r="D73" s="19" t="n">
        <v>8083</v>
      </c>
      <c r="E73" s="18" t="n">
        <v>407.49897487</v>
      </c>
      <c r="F73" s="20" t="n">
        <v>4.49750361</v>
      </c>
      <c r="G73" s="18" t="n">
        <v>428.38217041</v>
      </c>
      <c r="H73" s="20" t="n">
        <v>3.54781941</v>
      </c>
      <c r="I73" s="18" t="n">
        <v>429.50055608</v>
      </c>
      <c r="J73" s="20" t="n">
        <v>3.29216448</v>
      </c>
      <c r="K73" s="18" t="n">
        <v>434.78892786</v>
      </c>
      <c r="L73" s="20" t="n">
        <v>5.34425085</v>
      </c>
      <c r="M73" s="18" t="n">
        <v>381.36943253</v>
      </c>
      <c r="N73" s="20" t="n">
        <v>3.27949389</v>
      </c>
      <c r="O73" s="18" t="s">
        <v>481</v>
      </c>
      <c r="P73" s="20" t="s">
        <v>481</v>
      </c>
      <c r="Q73" s="18" t="s">
        <v>481</v>
      </c>
      <c r="R73" s="20" t="s">
        <v>481</v>
      </c>
      <c r="S73" s="18" t="s">
        <v>481</v>
      </c>
      <c r="T73" s="20" t="s">
        <v>481</v>
      </c>
      <c r="U73" s="18" t="n">
        <v>385.71639555</v>
      </c>
      <c r="V73" s="20" t="n">
        <v>9.947554999999999</v>
      </c>
    </row>
    <row r="74" spans="1:22">
      <c r="A74" s="15" t="s">
        <v>549</v>
      </c>
      <c r="B74" s="17" t="n">
        <v>4692</v>
      </c>
      <c r="C74" s="18">
        <f>(82.0/B74*100)</f>
        <v/>
      </c>
      <c r="D74" s="19" t="n">
        <v>4610</v>
      </c>
      <c r="E74" s="18" t="n">
        <v>403.98437184</v>
      </c>
      <c r="F74" s="20" t="n">
        <v>4.35660676</v>
      </c>
      <c r="G74" s="18" t="n">
        <v>433.3873927</v>
      </c>
      <c r="H74" s="20" t="n">
        <v>3.34969436</v>
      </c>
      <c r="I74" s="18" t="n">
        <v>446.47833224</v>
      </c>
      <c r="J74" s="20" t="n">
        <v>2.71332666</v>
      </c>
      <c r="K74" s="18" t="n">
        <v>421.34513729</v>
      </c>
      <c r="L74" s="20" t="n">
        <v>2.92248872</v>
      </c>
      <c r="M74" s="18" t="s">
        <v>481</v>
      </c>
      <c r="N74" s="20" t="s">
        <v>481</v>
      </c>
      <c r="O74" s="18" t="s">
        <v>481</v>
      </c>
      <c r="P74" s="20" t="s">
        <v>481</v>
      </c>
      <c r="Q74" s="18" t="n">
        <v>459.65629817</v>
      </c>
      <c r="R74" s="20" t="n">
        <v>56.67131849</v>
      </c>
      <c r="S74" s="18" t="n">
        <v>308.7429</v>
      </c>
      <c r="T74" s="20" t="n">
        <v>31.00996898</v>
      </c>
      <c r="U74" s="18" t="n">
        <v>350.2202368</v>
      </c>
      <c r="V74" s="20" t="n">
        <v>6.37093277</v>
      </c>
    </row>
    <row r="75" spans="1:22">
      <c r="A75" s="15" t="s">
        <v>550</v>
      </c>
      <c r="B75" s="17" t="n">
        <v>5375</v>
      </c>
      <c r="C75" s="18">
        <f>(259.0/B75*100)</f>
        <v/>
      </c>
      <c r="D75" s="19" t="n">
        <v>5116</v>
      </c>
      <c r="E75" s="18" t="n">
        <v>370.57756817</v>
      </c>
      <c r="F75" s="20" t="n">
        <v>2.79400743</v>
      </c>
      <c r="G75" s="18" t="n">
        <v>381.16789708</v>
      </c>
      <c r="H75" s="20" t="n">
        <v>2.67923764</v>
      </c>
      <c r="I75" s="18" t="n">
        <v>397.87258212</v>
      </c>
      <c r="J75" s="20" t="n">
        <v>2.85918131</v>
      </c>
      <c r="K75" s="18" t="n">
        <v>415.41350105</v>
      </c>
      <c r="L75" s="20" t="n">
        <v>3.99420528</v>
      </c>
      <c r="M75" s="18" t="n">
        <v>356.06172199</v>
      </c>
      <c r="N75" s="20" t="n">
        <v>4.70057819</v>
      </c>
      <c r="O75" s="18" t="s">
        <v>481</v>
      </c>
      <c r="P75" s="20" t="s">
        <v>481</v>
      </c>
      <c r="Q75" s="18" t="s">
        <v>481</v>
      </c>
      <c r="R75" s="20" t="s">
        <v>481</v>
      </c>
      <c r="S75" s="18" t="s">
        <v>481</v>
      </c>
      <c r="T75" s="20" t="s">
        <v>481</v>
      </c>
      <c r="U75" s="18" t="n">
        <v>354.94860877</v>
      </c>
      <c r="V75" s="20" t="n">
        <v>3.87729448</v>
      </c>
    </row>
    <row r="76" spans="1:22">
      <c r="A76" s="15" t="s">
        <v>551</v>
      </c>
      <c r="B76" s="17" t="n">
        <v>14167</v>
      </c>
      <c r="C76" s="18">
        <f>(233.0/B76*100)</f>
        <v/>
      </c>
      <c r="D76" s="19" t="n">
        <v>13934</v>
      </c>
      <c r="E76" s="18" t="n">
        <v>412.64570261</v>
      </c>
      <c r="F76" s="20" t="n">
        <v>2.80028367</v>
      </c>
      <c r="G76" s="18" t="n">
        <v>434.10749263</v>
      </c>
      <c r="H76" s="20" t="n">
        <v>2.89841951</v>
      </c>
      <c r="I76" s="18" t="n">
        <v>454.77806326</v>
      </c>
      <c r="J76" s="20" t="n">
        <v>2.86694501</v>
      </c>
      <c r="K76" s="18" t="n">
        <v>469.3590896</v>
      </c>
      <c r="L76" s="20" t="n">
        <v>4.27637466</v>
      </c>
      <c r="M76" s="18" t="n">
        <v>405.76526183</v>
      </c>
      <c r="N76" s="20" t="n">
        <v>4.20293438</v>
      </c>
      <c r="O76" s="18" t="s">
        <v>481</v>
      </c>
      <c r="P76" s="20" t="s">
        <v>481</v>
      </c>
      <c r="Q76" s="18" t="s">
        <v>481</v>
      </c>
      <c r="R76" s="20" t="s">
        <v>481</v>
      </c>
      <c r="S76" s="18" t="s">
        <v>481</v>
      </c>
      <c r="T76" s="20" t="s">
        <v>481</v>
      </c>
      <c r="U76" s="18" t="n">
        <v>372.94532483</v>
      </c>
      <c r="V76" s="20" t="n">
        <v>6.4152385</v>
      </c>
    </row>
    <row r="77" spans="1:22">
      <c r="A77" s="15" t="s">
        <v>552</v>
      </c>
      <c r="B77" s="17" t="n">
        <v>6062</v>
      </c>
      <c r="C77" s="18">
        <f>(201.0/B77*100)</f>
        <v/>
      </c>
      <c r="D77" s="19" t="n">
        <v>5861</v>
      </c>
      <c r="E77" s="18" t="n">
        <v>408.90134092</v>
      </c>
      <c r="F77" s="20" t="n">
        <v>3.85280444</v>
      </c>
      <c r="G77" s="18" t="n">
        <v>446.97148031</v>
      </c>
      <c r="H77" s="20" t="n">
        <v>3.1182714</v>
      </c>
      <c r="I77" s="18" t="n">
        <v>459.28304888</v>
      </c>
      <c r="J77" s="20" t="n">
        <v>2.7892078</v>
      </c>
      <c r="K77" s="18" t="n">
        <v>461.69263793</v>
      </c>
      <c r="L77" s="20" t="n">
        <v>3.96574639</v>
      </c>
      <c r="M77" s="18" t="n">
        <v>380.79678054</v>
      </c>
      <c r="N77" s="20" t="n">
        <v>4.91273858</v>
      </c>
      <c r="O77" s="18" t="s">
        <v>481</v>
      </c>
      <c r="P77" s="20" t="s">
        <v>481</v>
      </c>
      <c r="Q77" s="18" t="s">
        <v>481</v>
      </c>
      <c r="R77" s="20" t="s">
        <v>481</v>
      </c>
      <c r="S77" s="18" t="s">
        <v>481</v>
      </c>
      <c r="T77" s="20" t="s">
        <v>481</v>
      </c>
      <c r="U77" s="18" t="n">
        <v>381.73973206</v>
      </c>
      <c r="V77" s="20" t="n">
        <v>3.73434366</v>
      </c>
    </row>
    <row r="78" spans="1:22">
      <c r="A78" s="15" t="s">
        <v>553</v>
      </c>
      <c r="B78" s="17" t="n">
        <v>5826</v>
      </c>
      <c r="C78" s="18">
        <f>(0.0/B78*100)</f>
        <v/>
      </c>
      <c r="D78" s="19" t="n">
        <v>5826</v>
      </c>
      <c r="E78" s="18" t="n">
        <v>489.91301917</v>
      </c>
      <c r="F78" s="20" t="n">
        <v>7.28127503</v>
      </c>
      <c r="G78" s="18" t="n">
        <v>516.2088081000001</v>
      </c>
      <c r="H78" s="20" t="n">
        <v>6.55296803</v>
      </c>
      <c r="I78" s="18" t="n">
        <v>521.74595355</v>
      </c>
      <c r="J78" s="20" t="n">
        <v>3.77415947</v>
      </c>
      <c r="K78" s="18" t="n">
        <v>533.88845942</v>
      </c>
      <c r="L78" s="20" t="n">
        <v>4.58847429</v>
      </c>
      <c r="M78" s="18" t="s">
        <v>481</v>
      </c>
      <c r="N78" s="20" t="s">
        <v>481</v>
      </c>
      <c r="O78" s="18" t="s">
        <v>481</v>
      </c>
      <c r="P78" s="20" t="s">
        <v>481</v>
      </c>
      <c r="Q78" s="18" t="n">
        <v>431.126</v>
      </c>
      <c r="R78" s="20" t="n">
        <v>17.85283108</v>
      </c>
      <c r="S78" s="18" t="n">
        <v>457.35148955</v>
      </c>
      <c r="T78" s="20" t="n">
        <v>27.04436664</v>
      </c>
      <c r="U78" s="18" t="n">
        <v>513.72554633</v>
      </c>
      <c r="V78" s="20" t="n">
        <v>24.40713114</v>
      </c>
    </row>
    <row customHeight="1" ht="25" r="79" spans="1:22">
      <c r="A79" s="15" t="s">
        <v>554</v>
      </c>
      <c r="B79" s="17" t="n">
        <v>1657</v>
      </c>
      <c r="C79" s="18">
        <f>(41.0/B79*100)</f>
        <v/>
      </c>
      <c r="D79" s="19" t="n">
        <v>1616</v>
      </c>
      <c r="E79" s="18" t="n">
        <v>452.41984134</v>
      </c>
      <c r="F79" s="20" t="n">
        <v>9.50035141</v>
      </c>
      <c r="G79" s="18" t="n">
        <v>478.87273266</v>
      </c>
      <c r="H79" s="20" t="n">
        <v>6.65183321</v>
      </c>
      <c r="I79" s="18" t="n">
        <v>484.01947223</v>
      </c>
      <c r="J79" s="20" t="n">
        <v>7.461003</v>
      </c>
      <c r="K79" s="18" t="n">
        <v>474.91097478</v>
      </c>
      <c r="L79" s="20" t="n">
        <v>7.74644831</v>
      </c>
      <c r="M79" s="18" t="s">
        <v>481</v>
      </c>
      <c r="N79" s="20" t="s">
        <v>481</v>
      </c>
      <c r="O79" s="18" t="s">
        <v>481</v>
      </c>
      <c r="P79" s="20" t="s">
        <v>481</v>
      </c>
      <c r="Q79" s="18" t="s">
        <v>481</v>
      </c>
      <c r="R79" s="20" t="s">
        <v>481</v>
      </c>
      <c r="S79" s="18" t="s">
        <v>481</v>
      </c>
      <c r="T79" s="20" t="s">
        <v>481</v>
      </c>
      <c r="U79" s="18" t="n">
        <v>372.95665515</v>
      </c>
      <c r="V79" s="20" t="n">
        <v>15.75949543</v>
      </c>
    </row>
    <row r="80" spans="1:22">
      <c r="A80" s="15" t="s">
        <v>555</v>
      </c>
      <c r="B80" s="17" t="n">
        <v>7841</v>
      </c>
      <c r="C80" s="18">
        <f>(0.0/B80*100)</f>
        <v/>
      </c>
      <c r="D80" s="19" t="n">
        <v>7841</v>
      </c>
      <c r="E80" s="18" t="n">
        <v>444.488501</v>
      </c>
      <c r="F80" s="20" t="n">
        <v>4.58837178</v>
      </c>
      <c r="G80" s="18" t="n">
        <v>458.76604214</v>
      </c>
      <c r="H80" s="20" t="n">
        <v>5.12257721</v>
      </c>
      <c r="I80" s="18" t="n">
        <v>459.93347008</v>
      </c>
      <c r="J80" s="20" t="n">
        <v>3.70864034</v>
      </c>
      <c r="K80" s="18" t="n">
        <v>467.12260551</v>
      </c>
      <c r="L80" s="20" t="n">
        <v>5.4116904</v>
      </c>
      <c r="M80" s="18" t="s">
        <v>481</v>
      </c>
      <c r="N80" s="20" t="s">
        <v>481</v>
      </c>
      <c r="O80" s="18" t="s">
        <v>481</v>
      </c>
      <c r="P80" s="20" t="s">
        <v>481</v>
      </c>
      <c r="Q80" s="18" t="n">
        <v>498.1778</v>
      </c>
      <c r="R80" s="20" t="n">
        <v>30.11028854</v>
      </c>
      <c r="S80" s="18" t="n">
        <v>460.0174</v>
      </c>
      <c r="T80" s="20" t="n">
        <v>29.02494584</v>
      </c>
      <c r="U80" s="18" t="n">
        <v>396.21734404</v>
      </c>
      <c r="V80" s="20" t="n">
        <v>31.33992469</v>
      </c>
    </row>
    <row r="81" spans="1:22">
      <c r="A81" s="23" t="s">
        <v>556</v>
      </c>
      <c r="B81" s="17" t="n">
        <v>8861</v>
      </c>
      <c r="C81" s="18">
        <f>(78.0/B81*100)</f>
        <v/>
      </c>
      <c r="D81" s="19" t="n">
        <v>8783</v>
      </c>
      <c r="E81" s="18" t="n">
        <v>443.43331911</v>
      </c>
      <c r="F81" s="20" t="n">
        <v>3.33352229</v>
      </c>
      <c r="G81" s="18" t="n">
        <v>448.14200135</v>
      </c>
      <c r="H81" s="20" t="n">
        <v>3.41195671</v>
      </c>
      <c r="I81" s="18" t="n">
        <v>448.98800916</v>
      </c>
      <c r="J81" s="20" t="n">
        <v>3.13490537</v>
      </c>
      <c r="K81" s="18" t="n">
        <v>465.65424883</v>
      </c>
      <c r="L81" s="20" t="n">
        <v>5.16071569</v>
      </c>
      <c r="M81" s="18" t="n">
        <v>388.66747204</v>
      </c>
      <c r="N81" s="20" t="n">
        <v>4.36642029</v>
      </c>
      <c r="O81" s="18" t="s">
        <v>481</v>
      </c>
      <c r="P81" s="20" t="s">
        <v>481</v>
      </c>
      <c r="Q81" s="18" t="s">
        <v>481</v>
      </c>
      <c r="R81" s="20" t="s">
        <v>481</v>
      </c>
      <c r="S81" s="18" t="s">
        <v>481</v>
      </c>
      <c r="T81" s="20" t="s">
        <v>481</v>
      </c>
      <c r="U81" s="18" t="n">
        <v>389.38093709</v>
      </c>
      <c r="V81" s="20" t="n">
        <v>12.06566818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800</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(627.0/B7*100)</f>
        <v/>
      </c>
      <c r="D7" s="19" t="n">
        <v>13903</v>
      </c>
      <c r="E7" s="18" t="n">
        <v>528.99153471</v>
      </c>
      <c r="F7" s="20" t="n">
        <v>2.47435017</v>
      </c>
      <c r="G7" s="18" t="n">
        <v>523.81827776</v>
      </c>
      <c r="H7" s="20" t="n">
        <v>2.21266694</v>
      </c>
      <c r="I7" s="18" t="n">
        <v>507.99745127</v>
      </c>
      <c r="J7" s="20" t="n">
        <v>2.8660767</v>
      </c>
      <c r="K7" s="18" t="n">
        <v>500.5063383</v>
      </c>
      <c r="L7" s="20" t="n">
        <v>5.98742324</v>
      </c>
      <c r="M7" s="18" t="n">
        <v>455.67136221</v>
      </c>
      <c r="N7" s="20" t="n">
        <v>3.03001341</v>
      </c>
      <c r="O7" s="18" t="s">
        <v>481</v>
      </c>
      <c r="P7" s="20" t="s">
        <v>481</v>
      </c>
      <c r="Q7" s="18" t="s">
        <v>481</v>
      </c>
      <c r="R7" s="20" t="s">
        <v>481</v>
      </c>
      <c r="S7" s="18" t="s">
        <v>481</v>
      </c>
      <c r="T7" s="20" t="s">
        <v>481</v>
      </c>
      <c r="U7" s="18" t="n">
        <v>487.10158424</v>
      </c>
      <c r="V7" s="20" t="n">
        <v>8.561024590000001</v>
      </c>
    </row>
    <row r="8" spans="1:22">
      <c r="A8" s="15" t="s">
        <v>483</v>
      </c>
      <c r="B8" s="17" t="n">
        <v>7007</v>
      </c>
      <c r="C8" s="18">
        <f>(84.0/B8*100)</f>
        <v/>
      </c>
      <c r="D8" s="19" t="n">
        <v>6923</v>
      </c>
      <c r="E8" s="18" t="n">
        <v>495.9492297</v>
      </c>
      <c r="F8" s="20" t="n">
        <v>4.26092378</v>
      </c>
      <c r="G8" s="18" t="n">
        <v>517.29609085</v>
      </c>
      <c r="H8" s="20" t="n">
        <v>3.71937941</v>
      </c>
      <c r="I8" s="18" t="n">
        <v>520.9150102999999</v>
      </c>
      <c r="J8" s="20" t="n">
        <v>3.16941362</v>
      </c>
      <c r="K8" s="18" t="n">
        <v>515.19760496</v>
      </c>
      <c r="L8" s="20" t="n">
        <v>4.5087032</v>
      </c>
      <c r="M8" s="18" t="n">
        <v>425.98671044</v>
      </c>
      <c r="N8" s="20" t="n">
        <v>3.32108465</v>
      </c>
      <c r="O8" s="18" t="s">
        <v>481</v>
      </c>
      <c r="P8" s="20" t="s">
        <v>481</v>
      </c>
      <c r="Q8" s="18" t="s">
        <v>481</v>
      </c>
      <c r="R8" s="20" t="s">
        <v>481</v>
      </c>
      <c r="S8" s="18" t="s">
        <v>481</v>
      </c>
      <c r="T8" s="20" t="s">
        <v>481</v>
      </c>
      <c r="U8" s="18" t="n">
        <v>427.45086111</v>
      </c>
      <c r="V8" s="20" t="n">
        <v>7.33381279</v>
      </c>
    </row>
    <row r="9" spans="1:22">
      <c r="A9" s="15" t="s">
        <v>484</v>
      </c>
      <c r="B9" s="17" t="n">
        <v>9651</v>
      </c>
      <c r="C9" s="18">
        <f>(674.0/B9*100)</f>
        <v/>
      </c>
      <c r="D9" s="19" t="n">
        <v>8977</v>
      </c>
      <c r="E9" s="18" t="n">
        <v>494.06761485</v>
      </c>
      <c r="F9" s="20" t="n">
        <v>3.62372161</v>
      </c>
      <c r="G9" s="18" t="n">
        <v>530.9996873</v>
      </c>
      <c r="H9" s="20" t="n">
        <v>2.53712768</v>
      </c>
      <c r="I9" s="18" t="n">
        <v>528.2140391299999</v>
      </c>
      <c r="J9" s="20" t="n">
        <v>2.31986659</v>
      </c>
      <c r="K9" s="18" t="n">
        <v>518.72074459</v>
      </c>
      <c r="L9" s="20" t="n">
        <v>3.88219288</v>
      </c>
      <c r="M9" s="18" t="n">
        <v>398.3811512</v>
      </c>
      <c r="N9" s="20" t="n">
        <v>5.50423922</v>
      </c>
      <c r="O9" s="18" t="s">
        <v>481</v>
      </c>
      <c r="P9" s="20" t="s">
        <v>481</v>
      </c>
      <c r="Q9" s="18" t="s">
        <v>481</v>
      </c>
      <c r="R9" s="20" t="s">
        <v>481</v>
      </c>
      <c r="S9" s="18" t="s">
        <v>481</v>
      </c>
      <c r="T9" s="20" t="s">
        <v>481</v>
      </c>
      <c r="U9" s="18" t="n">
        <v>410.17614075</v>
      </c>
      <c r="V9" s="20" t="n">
        <v>6.3642022</v>
      </c>
    </row>
    <row r="10" spans="1:22">
      <c r="A10" s="15" t="s">
        <v>485</v>
      </c>
      <c r="B10" s="17" t="n">
        <v>20058</v>
      </c>
      <c r="C10" s="18">
        <f>(550.0/B10*100)</f>
        <v/>
      </c>
      <c r="D10" s="19" t="n">
        <v>19508</v>
      </c>
      <c r="E10" s="18" t="n">
        <v>533.70732383</v>
      </c>
      <c r="F10" s="20" t="n">
        <v>2.40265534</v>
      </c>
      <c r="G10" s="18" t="n">
        <v>540.93910453</v>
      </c>
      <c r="H10" s="20" t="n">
        <v>2.21825229</v>
      </c>
      <c r="I10" s="18" t="n">
        <v>533.56463071</v>
      </c>
      <c r="J10" s="20" t="n">
        <v>2.94058522</v>
      </c>
      <c r="K10" s="18" t="n">
        <v>521.0950837</v>
      </c>
      <c r="L10" s="20" t="n">
        <v>5.3944858</v>
      </c>
      <c r="M10" s="18" t="n">
        <v>459.4602787</v>
      </c>
      <c r="N10" s="20" t="n">
        <v>3.87365474</v>
      </c>
      <c r="O10" s="18" t="s">
        <v>481</v>
      </c>
      <c r="P10" s="20" t="s">
        <v>481</v>
      </c>
      <c r="Q10" s="18" t="s">
        <v>481</v>
      </c>
      <c r="R10" s="20" t="s">
        <v>481</v>
      </c>
      <c r="S10" s="18" t="s">
        <v>481</v>
      </c>
      <c r="T10" s="20" t="s">
        <v>481</v>
      </c>
      <c r="U10" s="18" t="n">
        <v>446.7375599</v>
      </c>
      <c r="V10" s="20" t="n">
        <v>9.11406766</v>
      </c>
    </row>
    <row r="11" spans="1:22">
      <c r="A11" s="15" t="s">
        <v>486</v>
      </c>
      <c r="B11" s="17" t="n">
        <v>7053</v>
      </c>
      <c r="C11" s="18">
        <f>(125.0/B11*100)</f>
        <v/>
      </c>
      <c r="D11" s="19" t="n">
        <v>6928</v>
      </c>
      <c r="E11" s="18" t="n">
        <v>448.07471395</v>
      </c>
      <c r="F11" s="20" t="n">
        <v>2.88103272</v>
      </c>
      <c r="G11" s="18" t="n">
        <v>462.75582465</v>
      </c>
      <c r="H11" s="20" t="n">
        <v>3.16593911</v>
      </c>
      <c r="I11" s="18" t="n">
        <v>452.48365851</v>
      </c>
      <c r="J11" s="20" t="n">
        <v>5.12892142</v>
      </c>
      <c r="K11" s="18" t="n">
        <v>453.74430524</v>
      </c>
      <c r="L11" s="20" t="n">
        <v>7.60460681</v>
      </c>
      <c r="M11" s="18" t="n">
        <v>407.71243287</v>
      </c>
      <c r="N11" s="20" t="n">
        <v>4.26530566</v>
      </c>
      <c r="O11" s="18" t="s">
        <v>481</v>
      </c>
      <c r="P11" s="20" t="s">
        <v>481</v>
      </c>
      <c r="Q11" s="18" t="s">
        <v>481</v>
      </c>
      <c r="R11" s="20" t="s">
        <v>481</v>
      </c>
      <c r="S11" s="18" t="s">
        <v>481</v>
      </c>
      <c r="T11" s="20" t="s">
        <v>481</v>
      </c>
      <c r="U11" s="18" t="n">
        <v>394.77385908</v>
      </c>
      <c r="V11" s="20" t="n">
        <v>9.367755369999999</v>
      </c>
    </row>
    <row r="12" spans="1:22">
      <c r="A12" s="15" t="s">
        <v>487</v>
      </c>
      <c r="B12" s="17" t="n">
        <v>6894</v>
      </c>
      <c r="C12" s="18">
        <f>(59.0/B12*100)</f>
        <v/>
      </c>
      <c r="D12" s="19" t="n">
        <v>6835</v>
      </c>
      <c r="E12" s="18" t="n">
        <v>483.15606499</v>
      </c>
      <c r="F12" s="20" t="n">
        <v>3.62871958</v>
      </c>
      <c r="G12" s="18" t="n">
        <v>503.68579519</v>
      </c>
      <c r="H12" s="20" t="n">
        <v>2.84907505</v>
      </c>
      <c r="I12" s="18" t="n">
        <v>506.57029328</v>
      </c>
      <c r="J12" s="20" t="n">
        <v>3.02429302</v>
      </c>
      <c r="K12" s="18" t="n">
        <v>504.07492516</v>
      </c>
      <c r="L12" s="20" t="n">
        <v>5.88609777</v>
      </c>
      <c r="M12" s="18" t="n">
        <v>407.24394601</v>
      </c>
      <c r="N12" s="20" t="n">
        <v>6.59279851</v>
      </c>
      <c r="O12" s="18" t="s">
        <v>481</v>
      </c>
      <c r="P12" s="20" t="s">
        <v>481</v>
      </c>
      <c r="Q12" s="18" t="s">
        <v>481</v>
      </c>
      <c r="R12" s="20" t="s">
        <v>481</v>
      </c>
      <c r="S12" s="18" t="s">
        <v>481</v>
      </c>
      <c r="T12" s="20" t="s">
        <v>481</v>
      </c>
      <c r="U12" s="18" t="n">
        <v>403.66532382</v>
      </c>
      <c r="V12" s="20" t="n">
        <v>11.16262627</v>
      </c>
    </row>
    <row r="13" spans="1:22">
      <c r="A13" s="15" t="s">
        <v>488</v>
      </c>
      <c r="B13" s="17" t="n">
        <v>7161</v>
      </c>
      <c r="C13" s="18">
        <f>(172.0/B13*100)</f>
        <v/>
      </c>
      <c r="D13" s="19" t="n">
        <v>6989</v>
      </c>
      <c r="E13" s="18" t="n">
        <v>513.221078</v>
      </c>
      <c r="F13" s="20" t="n">
        <v>3.18435217</v>
      </c>
      <c r="G13" s="18" t="n">
        <v>511.19859758</v>
      </c>
      <c r="H13" s="20" t="n">
        <v>2.44759514</v>
      </c>
      <c r="I13" s="18" t="n">
        <v>495.22382413</v>
      </c>
      <c r="J13" s="20" t="n">
        <v>3.90592311</v>
      </c>
      <c r="K13" s="18" t="n">
        <v>486.23695669</v>
      </c>
      <c r="L13" s="20" t="n">
        <v>5.91495888</v>
      </c>
      <c r="M13" s="18" t="n">
        <v>417.33961469</v>
      </c>
      <c r="N13" s="20" t="n">
        <v>10.06598471</v>
      </c>
      <c r="O13" s="18" t="s">
        <v>481</v>
      </c>
      <c r="P13" s="20" t="s">
        <v>481</v>
      </c>
      <c r="Q13" s="18" t="s">
        <v>481</v>
      </c>
      <c r="R13" s="20" t="s">
        <v>481</v>
      </c>
      <c r="S13" s="18" t="s">
        <v>481</v>
      </c>
      <c r="T13" s="20" t="s">
        <v>481</v>
      </c>
      <c r="U13" s="18" t="n">
        <v>424.51621878</v>
      </c>
      <c r="V13" s="20" t="n">
        <v>9.846998689999999</v>
      </c>
    </row>
    <row r="14" spans="1:22">
      <c r="A14" s="15" t="s">
        <v>489</v>
      </c>
      <c r="B14" s="17" t="n">
        <v>5587</v>
      </c>
      <c r="C14" s="18">
        <f>(79.0/B14*100)</f>
        <v/>
      </c>
      <c r="D14" s="19" t="n">
        <v>5508</v>
      </c>
      <c r="E14" s="18" t="n">
        <v>534.0688751599999</v>
      </c>
      <c r="F14" s="20" t="n">
        <v>3.49045861</v>
      </c>
      <c r="G14" s="18" t="n">
        <v>543.21180778</v>
      </c>
      <c r="H14" s="20" t="n">
        <v>2.66907686</v>
      </c>
      <c r="I14" s="18" t="n">
        <v>534.79476363</v>
      </c>
      <c r="J14" s="20" t="n">
        <v>2.69386784</v>
      </c>
      <c r="K14" s="18" t="n">
        <v>538.88277225</v>
      </c>
      <c r="L14" s="20" t="n">
        <v>4.3639443</v>
      </c>
      <c r="M14" s="18" t="n">
        <v>442.2239505</v>
      </c>
      <c r="N14" s="20" t="n">
        <v>10.16789313</v>
      </c>
      <c r="O14" s="18" t="s">
        <v>481</v>
      </c>
      <c r="P14" s="20" t="s">
        <v>481</v>
      </c>
      <c r="Q14" s="18" t="s">
        <v>481</v>
      </c>
      <c r="R14" s="20" t="s">
        <v>481</v>
      </c>
      <c r="S14" s="18" t="s">
        <v>481</v>
      </c>
      <c r="T14" s="20" t="s">
        <v>481</v>
      </c>
      <c r="U14" s="18" t="n">
        <v>452.53753835</v>
      </c>
      <c r="V14" s="20" t="n">
        <v>14.53329538</v>
      </c>
    </row>
    <row r="15" spans="1:22">
      <c r="A15" s="15" t="s">
        <v>490</v>
      </c>
      <c r="B15" s="17" t="n">
        <v>5882</v>
      </c>
      <c r="C15" s="18">
        <f>(74.0/B15*100)</f>
        <v/>
      </c>
      <c r="D15" s="19" t="n">
        <v>5808</v>
      </c>
      <c r="E15" s="18" t="n">
        <v>540.69079382</v>
      </c>
      <c r="F15" s="20" t="n">
        <v>3.26176034</v>
      </c>
      <c r="G15" s="18" t="n">
        <v>540.18982004</v>
      </c>
      <c r="H15" s="20" t="n">
        <v>2.67939005</v>
      </c>
      <c r="I15" s="18" t="n">
        <v>519.03537679</v>
      </c>
      <c r="J15" s="20" t="n">
        <v>3.03804263</v>
      </c>
      <c r="K15" s="18" t="n">
        <v>505.08751343</v>
      </c>
      <c r="L15" s="20" t="n">
        <v>6.1269326</v>
      </c>
      <c r="M15" s="18" t="n">
        <v>442.09252147</v>
      </c>
      <c r="N15" s="20" t="n">
        <v>11.12031367</v>
      </c>
      <c r="O15" s="18" t="s">
        <v>481</v>
      </c>
      <c r="P15" s="20" t="s">
        <v>481</v>
      </c>
      <c r="Q15" s="18" t="s">
        <v>481</v>
      </c>
      <c r="R15" s="20" t="s">
        <v>481</v>
      </c>
      <c r="S15" s="18" t="s">
        <v>481</v>
      </c>
      <c r="T15" s="20" t="s">
        <v>481</v>
      </c>
      <c r="U15" s="18" t="n">
        <v>452.11617567</v>
      </c>
      <c r="V15" s="20" t="n">
        <v>9.636224350000001</v>
      </c>
    </row>
    <row r="16" spans="1:22">
      <c r="A16" s="15" t="s">
        <v>491</v>
      </c>
      <c r="B16" s="17" t="n">
        <v>6108</v>
      </c>
      <c r="C16" s="18">
        <f>(127.0/B16*100)</f>
        <v/>
      </c>
      <c r="D16" s="19" t="n">
        <v>5981</v>
      </c>
      <c r="E16" s="18" t="n">
        <v>479.71771661</v>
      </c>
      <c r="F16" s="20" t="n">
        <v>3.75868</v>
      </c>
      <c r="G16" s="18" t="n">
        <v>520.40146338</v>
      </c>
      <c r="H16" s="20" t="n">
        <v>2.42544276</v>
      </c>
      <c r="I16" s="18" t="n">
        <v>516.59959453</v>
      </c>
      <c r="J16" s="20" t="n">
        <v>3.00895045</v>
      </c>
      <c r="K16" s="18" t="n">
        <v>509.49479524</v>
      </c>
      <c r="L16" s="20" t="n">
        <v>4.16045214</v>
      </c>
      <c r="M16" s="18" t="n">
        <v>387.14914799</v>
      </c>
      <c r="N16" s="20" t="n">
        <v>6.68985678</v>
      </c>
      <c r="O16" s="18" t="s">
        <v>481</v>
      </c>
      <c r="P16" s="20" t="s">
        <v>481</v>
      </c>
      <c r="Q16" s="18" t="s">
        <v>481</v>
      </c>
      <c r="R16" s="20" t="s">
        <v>481</v>
      </c>
      <c r="S16" s="18" t="s">
        <v>481</v>
      </c>
      <c r="T16" s="20" t="s">
        <v>481</v>
      </c>
      <c r="U16" s="18" t="n">
        <v>416.05766764</v>
      </c>
      <c r="V16" s="20" t="n">
        <v>9.565217909999999</v>
      </c>
    </row>
    <row r="17" spans="1:22">
      <c r="A17" s="15" t="s">
        <v>492</v>
      </c>
      <c r="B17" s="17" t="n">
        <v>6504</v>
      </c>
      <c r="C17" s="18">
        <f>(1512.0/B17*100)</f>
        <v/>
      </c>
      <c r="D17" s="19" t="n">
        <v>4992</v>
      </c>
      <c r="E17" s="18" t="n">
        <v>513.62835922</v>
      </c>
      <c r="F17" s="20" t="n">
        <v>4.70110132</v>
      </c>
      <c r="G17" s="18" t="n">
        <v>528.72243145</v>
      </c>
      <c r="H17" s="20" t="n">
        <v>3.78838206</v>
      </c>
      <c r="I17" s="18" t="n">
        <v>529.76860918</v>
      </c>
      <c r="J17" s="20" t="n">
        <v>3.68106648</v>
      </c>
      <c r="K17" s="18" t="n">
        <v>522.1972527200001</v>
      </c>
      <c r="L17" s="20" t="n">
        <v>3.74011127</v>
      </c>
      <c r="M17" s="18" t="n">
        <v>421.56457172</v>
      </c>
      <c r="N17" s="20" t="n">
        <v>9.08687791</v>
      </c>
      <c r="O17" s="18" t="s">
        <v>481</v>
      </c>
      <c r="P17" s="20" t="s">
        <v>481</v>
      </c>
      <c r="Q17" s="18" t="s">
        <v>481</v>
      </c>
      <c r="R17" s="20" t="s">
        <v>481</v>
      </c>
      <c r="S17" s="18" t="s">
        <v>481</v>
      </c>
      <c r="T17" s="20" t="s">
        <v>481</v>
      </c>
      <c r="U17" s="18" t="n">
        <v>433.47520644</v>
      </c>
      <c r="V17" s="20" t="n">
        <v>6.48149024</v>
      </c>
    </row>
    <row r="18" spans="1:22">
      <c r="A18" s="15" t="s">
        <v>493</v>
      </c>
      <c r="B18" s="17" t="n">
        <v>5532</v>
      </c>
      <c r="C18" s="18">
        <f>(30.0/B18*100)</f>
        <v/>
      </c>
      <c r="D18" s="19" t="n">
        <v>5502</v>
      </c>
      <c r="E18" s="18" t="n">
        <v>445.78193887</v>
      </c>
      <c r="F18" s="20" t="n">
        <v>4.70335379</v>
      </c>
      <c r="G18" s="18" t="n">
        <v>469.41409558</v>
      </c>
      <c r="H18" s="20" t="n">
        <v>4.33771303</v>
      </c>
      <c r="I18" s="18" t="n">
        <v>466.6682935</v>
      </c>
      <c r="J18" s="20" t="n">
        <v>4.17706095</v>
      </c>
      <c r="K18" s="18" t="n">
        <v>467.58955915</v>
      </c>
      <c r="L18" s="20" t="n">
        <v>4.66522866</v>
      </c>
      <c r="M18" s="18" t="n">
        <v>381.70089157</v>
      </c>
      <c r="N18" s="20" t="n">
        <v>7.56899924</v>
      </c>
      <c r="O18" s="18" t="s">
        <v>481</v>
      </c>
      <c r="P18" s="20" t="s">
        <v>481</v>
      </c>
      <c r="Q18" s="18" t="s">
        <v>481</v>
      </c>
      <c r="R18" s="20" t="s">
        <v>481</v>
      </c>
      <c r="S18" s="18" t="s">
        <v>481</v>
      </c>
      <c r="T18" s="20" t="s">
        <v>481</v>
      </c>
      <c r="U18" s="18" t="n">
        <v>372.52247566</v>
      </c>
      <c r="V18" s="20" t="n">
        <v>9.391417560000001</v>
      </c>
    </row>
    <row r="19" spans="1:22">
      <c r="A19" s="15" t="s">
        <v>494</v>
      </c>
      <c r="B19" s="17" t="n">
        <v>5658</v>
      </c>
      <c r="C19" s="18">
        <f>(221.0/B19*100)</f>
        <v/>
      </c>
      <c r="D19" s="19" t="n">
        <v>5437</v>
      </c>
      <c r="E19" s="18" t="n">
        <v>480.05189865</v>
      </c>
      <c r="F19" s="20" t="n">
        <v>4.33798358</v>
      </c>
      <c r="G19" s="18" t="n">
        <v>489.05450212</v>
      </c>
      <c r="H19" s="20" t="n">
        <v>3.46775895</v>
      </c>
      <c r="I19" s="18" t="n">
        <v>474.53788076</v>
      </c>
      <c r="J19" s="20" t="n">
        <v>3.6679128</v>
      </c>
      <c r="K19" s="18" t="n">
        <v>485.00186973</v>
      </c>
      <c r="L19" s="20" t="n">
        <v>4.90597999</v>
      </c>
      <c r="M19" s="18" t="n">
        <v>464.53907426</v>
      </c>
      <c r="N19" s="20" t="n">
        <v>8.377987660000001</v>
      </c>
      <c r="O19" s="18" t="s">
        <v>481</v>
      </c>
      <c r="P19" s="20" t="s">
        <v>481</v>
      </c>
      <c r="Q19" s="18" t="s">
        <v>481</v>
      </c>
      <c r="R19" s="20" t="s">
        <v>481</v>
      </c>
      <c r="S19" s="18" t="s">
        <v>481</v>
      </c>
      <c r="T19" s="20" t="s">
        <v>481</v>
      </c>
      <c r="U19" s="18" t="n">
        <v>408.49101649</v>
      </c>
      <c r="V19" s="20" t="n">
        <v>10.20461674</v>
      </c>
    </row>
    <row r="20" spans="1:22">
      <c r="A20" s="15" t="s">
        <v>495</v>
      </c>
      <c r="B20" s="17" t="n">
        <v>3371</v>
      </c>
      <c r="C20" s="18">
        <f>(75.0/B20*100)</f>
        <v/>
      </c>
      <c r="D20" s="19" t="n">
        <v>3296</v>
      </c>
      <c r="E20" s="18" t="n">
        <v>477.14168428</v>
      </c>
      <c r="F20" s="20" t="n">
        <v>2.6807656</v>
      </c>
      <c r="G20" s="18" t="n">
        <v>487.00820657</v>
      </c>
      <c r="H20" s="20" t="n">
        <v>3.05862645</v>
      </c>
      <c r="I20" s="18" t="n">
        <v>475.75734999</v>
      </c>
      <c r="J20" s="20" t="n">
        <v>3.62483667</v>
      </c>
      <c r="K20" s="18" t="n">
        <v>467.41267471</v>
      </c>
      <c r="L20" s="20" t="n">
        <v>7.25908425</v>
      </c>
      <c r="M20" s="18" t="n">
        <v>408.58539143</v>
      </c>
      <c r="N20" s="20" t="n">
        <v>5.78928272</v>
      </c>
      <c r="O20" s="18" t="s">
        <v>481</v>
      </c>
      <c r="P20" s="20" t="s">
        <v>481</v>
      </c>
      <c r="Q20" s="18" t="s">
        <v>481</v>
      </c>
      <c r="R20" s="20" t="s">
        <v>481</v>
      </c>
      <c r="S20" s="18" t="s">
        <v>481</v>
      </c>
      <c r="T20" s="20" t="s">
        <v>481</v>
      </c>
      <c r="U20" s="18" t="n">
        <v>428.4318974</v>
      </c>
      <c r="V20" s="20" t="n">
        <v>16.23787055</v>
      </c>
    </row>
    <row r="21" spans="1:22">
      <c r="A21" s="15" t="s">
        <v>496</v>
      </c>
      <c r="B21" s="17" t="n">
        <v>5741</v>
      </c>
      <c r="C21" s="18">
        <f>(49.0/B21*100)</f>
        <v/>
      </c>
      <c r="D21" s="19" t="n">
        <v>5692</v>
      </c>
      <c r="E21" s="18" t="n">
        <v>507.35593666</v>
      </c>
      <c r="F21" s="20" t="n">
        <v>3.01003364</v>
      </c>
      <c r="G21" s="18" t="n">
        <v>519.22392919</v>
      </c>
      <c r="H21" s="20" t="n">
        <v>2.84905805</v>
      </c>
      <c r="I21" s="18" t="n">
        <v>501.06026551</v>
      </c>
      <c r="J21" s="20" t="n">
        <v>3.63228574</v>
      </c>
      <c r="K21" s="18" t="n">
        <v>492.27106468</v>
      </c>
      <c r="L21" s="20" t="n">
        <v>6.26294386</v>
      </c>
      <c r="M21" s="18" t="n">
        <v>437.82772767</v>
      </c>
      <c r="N21" s="20" t="n">
        <v>5.1450969</v>
      </c>
      <c r="O21" s="18" t="s">
        <v>481</v>
      </c>
      <c r="P21" s="20" t="s">
        <v>481</v>
      </c>
      <c r="Q21" s="18" t="s">
        <v>481</v>
      </c>
      <c r="R21" s="20" t="s">
        <v>481</v>
      </c>
      <c r="S21" s="18" t="s">
        <v>481</v>
      </c>
      <c r="T21" s="20" t="s">
        <v>481</v>
      </c>
      <c r="U21" s="18" t="n">
        <v>446.85069404</v>
      </c>
      <c r="V21" s="20" t="n">
        <v>18.00148863</v>
      </c>
    </row>
    <row r="22" spans="1:22">
      <c r="A22" s="15" t="s">
        <v>497</v>
      </c>
      <c r="B22" s="17" t="n">
        <v>6598</v>
      </c>
      <c r="C22" s="18">
        <f>(36.0/B22*100)</f>
        <v/>
      </c>
      <c r="D22" s="19" t="n">
        <v>6562</v>
      </c>
      <c r="E22" s="18" t="n">
        <v>458.25714874</v>
      </c>
      <c r="F22" s="20" t="n">
        <v>4.49096462</v>
      </c>
      <c r="G22" s="18" t="n">
        <v>485.56717985</v>
      </c>
      <c r="H22" s="20" t="n">
        <v>4.41654131</v>
      </c>
      <c r="I22" s="18" t="n">
        <v>496.2181166</v>
      </c>
      <c r="J22" s="20" t="n">
        <v>4.19325241</v>
      </c>
      <c r="K22" s="18" t="n">
        <v>488.47007772</v>
      </c>
      <c r="L22" s="20" t="n">
        <v>6.77615791</v>
      </c>
      <c r="M22" s="18" t="n">
        <v>407.42830725</v>
      </c>
      <c r="N22" s="20" t="n">
        <v>13.96595916</v>
      </c>
      <c r="O22" s="18" t="s">
        <v>481</v>
      </c>
      <c r="P22" s="20" t="s">
        <v>481</v>
      </c>
      <c r="Q22" s="18" t="n">
        <v>448.28166515</v>
      </c>
      <c r="R22" s="20" t="n">
        <v>8.782882710000001</v>
      </c>
      <c r="S22" s="18" t="s">
        <v>481</v>
      </c>
      <c r="T22" s="20" t="s">
        <v>481</v>
      </c>
      <c r="U22" s="18" t="n">
        <v>375.50111645</v>
      </c>
      <c r="V22" s="20" t="n">
        <v>9.60539692</v>
      </c>
    </row>
    <row r="23" spans="1:22">
      <c r="A23" s="15" t="s">
        <v>498</v>
      </c>
      <c r="B23" s="17" t="n">
        <v>11583</v>
      </c>
      <c r="C23" s="18">
        <f>(243.0/B23*100)</f>
        <v/>
      </c>
      <c r="D23" s="19" t="n">
        <v>11340</v>
      </c>
      <c r="E23" s="18" t="n">
        <v>468.52779785</v>
      </c>
      <c r="F23" s="20" t="n">
        <v>3.58920855</v>
      </c>
      <c r="G23" s="18" t="n">
        <v>497.20028384</v>
      </c>
      <c r="H23" s="20" t="n">
        <v>3.01432883</v>
      </c>
      <c r="I23" s="18" t="n">
        <v>490.78773491</v>
      </c>
      <c r="J23" s="20" t="n">
        <v>3.82648077</v>
      </c>
      <c r="K23" s="18" t="n">
        <v>488.12909819</v>
      </c>
      <c r="L23" s="20" t="n">
        <v>5.21783562</v>
      </c>
      <c r="M23" s="18" t="n">
        <v>437.87034305</v>
      </c>
      <c r="N23" s="20" t="n">
        <v>5.22144945</v>
      </c>
      <c r="O23" s="18" t="s">
        <v>481</v>
      </c>
      <c r="P23" s="20" t="s">
        <v>481</v>
      </c>
      <c r="Q23" s="18" t="s">
        <v>481</v>
      </c>
      <c r="R23" s="20" t="s">
        <v>481</v>
      </c>
      <c r="S23" s="18" t="s">
        <v>481</v>
      </c>
      <c r="T23" s="20" t="s">
        <v>481</v>
      </c>
      <c r="U23" s="18" t="n">
        <v>400.51956612</v>
      </c>
      <c r="V23" s="20" t="n">
        <v>10.89770958</v>
      </c>
    </row>
    <row r="24" spans="1:22">
      <c r="A24" s="15" t="s">
        <v>499</v>
      </c>
      <c r="B24" s="17" t="n">
        <v>6647</v>
      </c>
      <c r="C24" s="18">
        <f>(7.0/B24*100)</f>
        <v/>
      </c>
      <c r="D24" s="19" t="n">
        <v>6640</v>
      </c>
      <c r="E24" s="18" t="n">
        <v>531.05129888</v>
      </c>
      <c r="F24" s="20" t="n">
        <v>4.09040251</v>
      </c>
      <c r="G24" s="18" t="n">
        <v>547.91747166</v>
      </c>
      <c r="H24" s="20" t="n">
        <v>3.06785876</v>
      </c>
      <c r="I24" s="18" t="n">
        <v>543.90759331</v>
      </c>
      <c r="J24" s="20" t="n">
        <v>3.55478342</v>
      </c>
      <c r="K24" s="18" t="n">
        <v>526.92272152</v>
      </c>
      <c r="L24" s="20" t="n">
        <v>5.30995843</v>
      </c>
      <c r="M24" s="18" t="n">
        <v>486.12605385</v>
      </c>
      <c r="N24" s="20" t="n">
        <v>15.32000093</v>
      </c>
      <c r="O24" s="18" t="s">
        <v>481</v>
      </c>
      <c r="P24" s="20" t="s">
        <v>481</v>
      </c>
      <c r="Q24" s="18" t="s">
        <v>481</v>
      </c>
      <c r="R24" s="20" t="s">
        <v>481</v>
      </c>
      <c r="S24" s="18" t="s">
        <v>481</v>
      </c>
      <c r="T24" s="20" t="s">
        <v>481</v>
      </c>
      <c r="U24" s="18" t="n">
        <v>475.58420273</v>
      </c>
      <c r="V24" s="20" t="n">
        <v>11.50773603</v>
      </c>
    </row>
    <row r="25" spans="1:22">
      <c r="A25" s="15" t="s">
        <v>500</v>
      </c>
      <c r="B25" s="17" t="n">
        <v>5581</v>
      </c>
      <c r="C25" s="18">
        <f>(25.0/B25*100)</f>
        <v/>
      </c>
      <c r="D25" s="19" t="n">
        <v>5556</v>
      </c>
      <c r="E25" s="18" t="n">
        <v>522.72104472</v>
      </c>
      <c r="F25" s="20" t="n">
        <v>4.06703376</v>
      </c>
      <c r="G25" s="18" t="n">
        <v>525.5889972</v>
      </c>
      <c r="H25" s="20" t="n">
        <v>3.35724318</v>
      </c>
      <c r="I25" s="18" t="n">
        <v>521.32275509</v>
      </c>
      <c r="J25" s="20" t="n">
        <v>3.66544369</v>
      </c>
      <c r="K25" s="18" t="n">
        <v>519.45899137</v>
      </c>
      <c r="L25" s="20" t="n">
        <v>7.14044649</v>
      </c>
      <c r="M25" s="18" t="n">
        <v>429.87203302</v>
      </c>
      <c r="N25" s="20" t="n">
        <v>5.01052425</v>
      </c>
      <c r="O25" s="18" t="s">
        <v>481</v>
      </c>
      <c r="P25" s="20" t="s">
        <v>481</v>
      </c>
      <c r="Q25" s="18" t="s">
        <v>481</v>
      </c>
      <c r="R25" s="20" t="s">
        <v>481</v>
      </c>
      <c r="S25" s="18" t="s">
        <v>481</v>
      </c>
      <c r="T25" s="20" t="s">
        <v>481</v>
      </c>
      <c r="U25" s="18" t="n">
        <v>461.430216</v>
      </c>
      <c r="V25" s="20" t="n">
        <v>24.32576351</v>
      </c>
    </row>
    <row r="26" spans="1:22">
      <c r="A26" s="15" t="s">
        <v>501</v>
      </c>
      <c r="B26" s="17" t="n">
        <v>4869</v>
      </c>
      <c r="C26" s="18">
        <f>(58.0/B26*100)</f>
        <v/>
      </c>
      <c r="D26" s="19" t="n">
        <v>4811</v>
      </c>
      <c r="E26" s="18" t="n">
        <v>481.90668788</v>
      </c>
      <c r="F26" s="20" t="n">
        <v>3.02088319</v>
      </c>
      <c r="G26" s="18" t="n">
        <v>498.48539325</v>
      </c>
      <c r="H26" s="20" t="n">
        <v>2.08307076</v>
      </c>
      <c r="I26" s="18" t="n">
        <v>494.4080904</v>
      </c>
      <c r="J26" s="20" t="n">
        <v>3.17869879</v>
      </c>
      <c r="K26" s="18" t="n">
        <v>499.74605519</v>
      </c>
      <c r="L26" s="20" t="n">
        <v>4.1542386</v>
      </c>
      <c r="M26" s="18" t="n">
        <v>453.17995147</v>
      </c>
      <c r="N26" s="20" t="n">
        <v>6.03698686</v>
      </c>
      <c r="O26" s="18" t="s">
        <v>481</v>
      </c>
      <c r="P26" s="20" t="s">
        <v>481</v>
      </c>
      <c r="Q26" s="18" t="s">
        <v>481</v>
      </c>
      <c r="R26" s="20" t="s">
        <v>481</v>
      </c>
      <c r="S26" s="18" t="s">
        <v>481</v>
      </c>
      <c r="T26" s="20" t="s">
        <v>481</v>
      </c>
      <c r="U26" s="18" t="n">
        <v>438.75694295</v>
      </c>
      <c r="V26" s="20" t="n">
        <v>16.61264194</v>
      </c>
    </row>
    <row r="27" spans="1:22">
      <c r="A27" s="15" t="s">
        <v>502</v>
      </c>
      <c r="B27" s="17" t="n">
        <v>5299</v>
      </c>
      <c r="C27" s="18">
        <f>(73.0/B27*100)</f>
        <v/>
      </c>
      <c r="D27" s="19" t="n">
        <v>5226</v>
      </c>
      <c r="E27" s="18" t="n">
        <v>469.91781102</v>
      </c>
      <c r="F27" s="20" t="n">
        <v>3.28044306</v>
      </c>
      <c r="G27" s="18" t="n">
        <v>498.67359821</v>
      </c>
      <c r="H27" s="20" t="n">
        <v>2.65158106</v>
      </c>
      <c r="I27" s="18" t="n">
        <v>504.70926642</v>
      </c>
      <c r="J27" s="20" t="n">
        <v>2.68693406</v>
      </c>
      <c r="K27" s="18" t="n">
        <v>499.40957586</v>
      </c>
      <c r="L27" s="20" t="n">
        <v>3.79267872</v>
      </c>
      <c r="M27" s="18" t="n">
        <v>418.40895501</v>
      </c>
      <c r="N27" s="20" t="n">
        <v>3.29090457</v>
      </c>
      <c r="O27" s="18" t="s">
        <v>481</v>
      </c>
      <c r="P27" s="20" t="s">
        <v>481</v>
      </c>
      <c r="Q27" s="18" t="s">
        <v>481</v>
      </c>
      <c r="R27" s="20" t="s">
        <v>481</v>
      </c>
      <c r="S27" s="18" t="s">
        <v>481</v>
      </c>
      <c r="T27" s="20" t="s">
        <v>481</v>
      </c>
      <c r="U27" s="18" t="n">
        <v>408.99580822</v>
      </c>
      <c r="V27" s="20" t="n">
        <v>8.836831460000001</v>
      </c>
    </row>
    <row r="28" spans="1:22">
      <c r="A28" s="15" t="s">
        <v>503</v>
      </c>
      <c r="B28" s="17" t="n">
        <v>7568</v>
      </c>
      <c r="C28" s="18">
        <f>(242.0/B28*100)</f>
        <v/>
      </c>
      <c r="D28" s="19" t="n">
        <v>7326</v>
      </c>
      <c r="E28" s="18" t="n">
        <v>412.36389642</v>
      </c>
      <c r="F28" s="20" t="n">
        <v>2.23670545</v>
      </c>
      <c r="G28" s="18" t="n">
        <v>435.44477592</v>
      </c>
      <c r="H28" s="20" t="n">
        <v>2.97110705</v>
      </c>
      <c r="I28" s="18" t="n">
        <v>416.6371003</v>
      </c>
      <c r="J28" s="20" t="n">
        <v>3.14145627</v>
      </c>
      <c r="K28" s="18" t="n">
        <v>403.48156517</v>
      </c>
      <c r="L28" s="20" t="n">
        <v>7.29421011</v>
      </c>
      <c r="M28" s="18" t="n">
        <v>420.93356818</v>
      </c>
      <c r="N28" s="20" t="n">
        <v>11.19336795</v>
      </c>
      <c r="O28" s="18" t="s">
        <v>481</v>
      </c>
      <c r="P28" s="20" t="s">
        <v>481</v>
      </c>
      <c r="Q28" s="18" t="s">
        <v>481</v>
      </c>
      <c r="R28" s="20" t="s">
        <v>481</v>
      </c>
      <c r="S28" s="18" t="s">
        <v>481</v>
      </c>
      <c r="T28" s="20" t="s">
        <v>481</v>
      </c>
      <c r="U28" s="18" t="n">
        <v>379.13168494</v>
      </c>
      <c r="V28" s="20" t="n">
        <v>7.47827709</v>
      </c>
    </row>
    <row r="29" spans="1:22">
      <c r="A29" s="15" t="s">
        <v>504</v>
      </c>
      <c r="B29" s="17" t="n">
        <v>5385</v>
      </c>
      <c r="C29" s="18">
        <f>(30.0/B29*100)</f>
        <v/>
      </c>
      <c r="D29" s="19" t="n">
        <v>5355</v>
      </c>
      <c r="E29" s="18" t="n">
        <v>494.45707858</v>
      </c>
      <c r="F29" s="20" t="n">
        <v>5.17460572</v>
      </c>
      <c r="G29" s="18" t="n">
        <v>518.78369524</v>
      </c>
      <c r="H29" s="20" t="n">
        <v>2.96053123</v>
      </c>
      <c r="I29" s="18" t="n">
        <v>518.1663270400001</v>
      </c>
      <c r="J29" s="20" t="n">
        <v>2.96902341</v>
      </c>
      <c r="K29" s="18" t="n">
        <v>518.71903952</v>
      </c>
      <c r="L29" s="20" t="n">
        <v>5.02445974</v>
      </c>
      <c r="M29" s="18" t="n">
        <v>493.84777481</v>
      </c>
      <c r="N29" s="20" t="n">
        <v>4.79600299</v>
      </c>
      <c r="O29" s="18" t="s">
        <v>481</v>
      </c>
      <c r="P29" s="20" t="s">
        <v>481</v>
      </c>
      <c r="Q29" s="18" t="s">
        <v>481</v>
      </c>
      <c r="R29" s="20" t="s">
        <v>481</v>
      </c>
      <c r="S29" s="18" t="s">
        <v>481</v>
      </c>
      <c r="T29" s="20" t="s">
        <v>481</v>
      </c>
      <c r="U29" s="18" t="n">
        <v>403.51640753</v>
      </c>
      <c r="V29" s="20" t="n">
        <v>13.00681738</v>
      </c>
    </row>
    <row r="30" spans="1:22">
      <c r="A30" s="15" t="s">
        <v>505</v>
      </c>
      <c r="B30" s="17" t="n">
        <v>4520</v>
      </c>
      <c r="C30" s="18">
        <f>(162.0/B30*100)</f>
        <v/>
      </c>
      <c r="D30" s="19" t="n">
        <v>4358</v>
      </c>
      <c r="E30" s="18" t="n">
        <v>526.39912654</v>
      </c>
      <c r="F30" s="20" t="n">
        <v>3.20554419</v>
      </c>
      <c r="G30" s="18" t="n">
        <v>528.68709484</v>
      </c>
      <c r="H30" s="20" t="n">
        <v>3.42263026</v>
      </c>
      <c r="I30" s="18" t="n">
        <v>526.19004193</v>
      </c>
      <c r="J30" s="20" t="n">
        <v>4.22879274</v>
      </c>
      <c r="K30" s="18" t="n">
        <v>522.66033743</v>
      </c>
      <c r="L30" s="20" t="n">
        <v>7.80750076</v>
      </c>
      <c r="M30" s="18" t="n">
        <v>420.79775038</v>
      </c>
      <c r="N30" s="20" t="n">
        <v>5.72172312</v>
      </c>
      <c r="O30" s="18" t="s">
        <v>481</v>
      </c>
      <c r="P30" s="20" t="s">
        <v>481</v>
      </c>
      <c r="Q30" s="18" t="s">
        <v>481</v>
      </c>
      <c r="R30" s="20" t="s">
        <v>481</v>
      </c>
      <c r="S30" s="18" t="s">
        <v>481</v>
      </c>
      <c r="T30" s="20" t="s">
        <v>481</v>
      </c>
      <c r="U30" s="18" t="n">
        <v>413.30281301</v>
      </c>
      <c r="V30" s="20" t="n">
        <v>9.6479842</v>
      </c>
    </row>
    <row r="31" spans="1:22">
      <c r="A31" s="15" t="s">
        <v>506</v>
      </c>
      <c r="B31" s="17" t="n">
        <v>5456</v>
      </c>
      <c r="C31" s="18">
        <f>(139.0/B31*100)</f>
        <v/>
      </c>
      <c r="D31" s="19" t="n">
        <v>5317</v>
      </c>
      <c r="E31" s="18" t="n">
        <v>506.81700062</v>
      </c>
      <c r="F31" s="20" t="n">
        <v>3.07085417</v>
      </c>
      <c r="G31" s="18" t="n">
        <v>511.62059033</v>
      </c>
      <c r="H31" s="20" t="n">
        <v>2.64724913</v>
      </c>
      <c r="I31" s="18" t="n">
        <v>496.68139855</v>
      </c>
      <c r="J31" s="20" t="n">
        <v>3.35641317</v>
      </c>
      <c r="K31" s="18" t="n">
        <v>472.41792702</v>
      </c>
      <c r="L31" s="20" t="n">
        <v>5.89928013</v>
      </c>
      <c r="M31" s="18" t="s">
        <v>481</v>
      </c>
      <c r="N31" s="20" t="s">
        <v>481</v>
      </c>
      <c r="O31" s="18" t="s">
        <v>481</v>
      </c>
      <c r="P31" s="20" t="s">
        <v>481</v>
      </c>
      <c r="Q31" s="18" t="s">
        <v>481</v>
      </c>
      <c r="R31" s="20" t="s">
        <v>481</v>
      </c>
      <c r="S31" s="18" t="s">
        <v>481</v>
      </c>
      <c r="T31" s="20" t="s">
        <v>481</v>
      </c>
      <c r="U31" s="18" t="n">
        <v>396.71737479</v>
      </c>
      <c r="V31" s="20" t="n">
        <v>7.27219667</v>
      </c>
    </row>
    <row r="32" spans="1:22">
      <c r="A32" s="15" t="s">
        <v>507</v>
      </c>
      <c r="B32" s="17" t="n">
        <v>4478</v>
      </c>
      <c r="C32" s="18">
        <f>(6.0/B32*100)</f>
        <v/>
      </c>
      <c r="D32" s="19" t="n">
        <v>4472</v>
      </c>
      <c r="E32" s="18" t="n">
        <v>487.54663751</v>
      </c>
      <c r="F32" s="20" t="n">
        <v>4.18974656</v>
      </c>
      <c r="G32" s="18" t="n">
        <v>508.64236219</v>
      </c>
      <c r="H32" s="20" t="n">
        <v>3.07634712</v>
      </c>
      <c r="I32" s="18" t="n">
        <v>509.63289504</v>
      </c>
      <c r="J32" s="20" t="n">
        <v>3.394472</v>
      </c>
      <c r="K32" s="18" t="n">
        <v>513.75170051</v>
      </c>
      <c r="L32" s="20" t="n">
        <v>5.39585304</v>
      </c>
      <c r="M32" s="18" t="n">
        <v>412.90383158</v>
      </c>
      <c r="N32" s="20" t="n">
        <v>11.66737955</v>
      </c>
      <c r="O32" s="18" t="s">
        <v>481</v>
      </c>
      <c r="P32" s="20" t="s">
        <v>481</v>
      </c>
      <c r="Q32" s="18" t="s">
        <v>481</v>
      </c>
      <c r="R32" s="20" t="s">
        <v>481</v>
      </c>
      <c r="S32" s="18" t="s">
        <v>481</v>
      </c>
      <c r="T32" s="20" t="s">
        <v>481</v>
      </c>
      <c r="U32" s="18" t="n">
        <v>427.20298842</v>
      </c>
      <c r="V32" s="20" t="n">
        <v>15.43307156</v>
      </c>
    </row>
    <row r="33" spans="1:22">
      <c r="A33" s="15" t="s">
        <v>508</v>
      </c>
      <c r="B33" s="17" t="n">
        <v>7325</v>
      </c>
      <c r="C33" s="18">
        <f>(78.0/B33*100)</f>
        <v/>
      </c>
      <c r="D33" s="19" t="n">
        <v>7247</v>
      </c>
      <c r="E33" s="18" t="n">
        <v>502.54583645</v>
      </c>
      <c r="F33" s="20" t="n">
        <v>3.12045238</v>
      </c>
      <c r="G33" s="18" t="n">
        <v>512.3653037399999</v>
      </c>
      <c r="H33" s="20" t="n">
        <v>4.32098372</v>
      </c>
      <c r="I33" s="18" t="n">
        <v>505.98733084</v>
      </c>
      <c r="J33" s="20" t="n">
        <v>4.94282429</v>
      </c>
      <c r="K33" s="18" t="n">
        <v>495.9257279</v>
      </c>
      <c r="L33" s="20" t="n">
        <v>8.77374144</v>
      </c>
      <c r="M33" s="18" t="n">
        <v>493.26536346</v>
      </c>
      <c r="N33" s="20" t="n">
        <v>2.74241819</v>
      </c>
      <c r="O33" s="18" t="s">
        <v>481</v>
      </c>
      <c r="P33" s="20" t="s">
        <v>481</v>
      </c>
      <c r="Q33" s="18" t="s">
        <v>481</v>
      </c>
      <c r="R33" s="20" t="s">
        <v>481</v>
      </c>
      <c r="S33" s="18" t="s">
        <v>481</v>
      </c>
      <c r="T33" s="20" t="s">
        <v>481</v>
      </c>
      <c r="U33" s="18" t="n">
        <v>466.88555349</v>
      </c>
      <c r="V33" s="20" t="n">
        <v>10.25136087</v>
      </c>
    </row>
    <row r="34" spans="1:22">
      <c r="A34" s="15" t="s">
        <v>509</v>
      </c>
      <c r="B34" s="17" t="n">
        <v>6350</v>
      </c>
      <c r="C34" s="18">
        <f>(101.0/B34*100)</f>
        <v/>
      </c>
      <c r="D34" s="19" t="n">
        <v>6249</v>
      </c>
      <c r="E34" s="18" t="n">
        <v>448.10550927</v>
      </c>
      <c r="F34" s="20" t="n">
        <v>3.48634973</v>
      </c>
      <c r="G34" s="18" t="n">
        <v>478.4865088</v>
      </c>
      <c r="H34" s="20" t="n">
        <v>3.13255421</v>
      </c>
      <c r="I34" s="18" t="n">
        <v>478.27511276</v>
      </c>
      <c r="J34" s="20" t="n">
        <v>3.43560367</v>
      </c>
      <c r="K34" s="18" t="n">
        <v>474.82554579</v>
      </c>
      <c r="L34" s="20" t="n">
        <v>5.34832313</v>
      </c>
      <c r="M34" s="18" t="n">
        <v>414.13782789</v>
      </c>
      <c r="N34" s="20" t="n">
        <v>11.41550076</v>
      </c>
      <c r="O34" s="18" t="s">
        <v>481</v>
      </c>
      <c r="P34" s="20" t="s">
        <v>481</v>
      </c>
      <c r="Q34" s="18" t="s">
        <v>481</v>
      </c>
      <c r="R34" s="20" t="s">
        <v>481</v>
      </c>
      <c r="S34" s="18" t="s">
        <v>481</v>
      </c>
      <c r="T34" s="20" t="s">
        <v>481</v>
      </c>
      <c r="U34" s="18" t="n">
        <v>378.41051737</v>
      </c>
      <c r="V34" s="20" t="n">
        <v>9.6802229</v>
      </c>
    </row>
    <row r="35" spans="1:22">
      <c r="A35" s="15" t="s">
        <v>510</v>
      </c>
      <c r="B35" s="17" t="n">
        <v>6406</v>
      </c>
      <c r="C35" s="18">
        <f>(58.0/B35*100)</f>
        <v/>
      </c>
      <c r="D35" s="19" t="n">
        <v>6348</v>
      </c>
      <c r="E35" s="18" t="n">
        <v>495.39537397</v>
      </c>
      <c r="F35" s="20" t="n">
        <v>6.27429191</v>
      </c>
      <c r="G35" s="18" t="n">
        <v>515.5605845699999</v>
      </c>
      <c r="H35" s="20" t="n">
        <v>4.59775927</v>
      </c>
      <c r="I35" s="18" t="n">
        <v>509.84837642</v>
      </c>
      <c r="J35" s="20" t="n">
        <v>4.11853082</v>
      </c>
      <c r="K35" s="18" t="n">
        <v>500.11687557</v>
      </c>
      <c r="L35" s="20" t="n">
        <v>5.92467314</v>
      </c>
      <c r="M35" s="18" t="n">
        <v>517.72546076</v>
      </c>
      <c r="N35" s="20" t="n">
        <v>1.68854854</v>
      </c>
      <c r="O35" s="18" t="s">
        <v>481</v>
      </c>
      <c r="P35" s="20" t="s">
        <v>481</v>
      </c>
      <c r="Q35" s="18" t="s">
        <v>481</v>
      </c>
      <c r="R35" s="20" t="s">
        <v>481</v>
      </c>
      <c r="S35" s="18" t="s">
        <v>481</v>
      </c>
      <c r="T35" s="20" t="s">
        <v>481</v>
      </c>
      <c r="U35" s="18" t="n">
        <v>477.12484661</v>
      </c>
      <c r="V35" s="20" t="n">
        <v>14.01511383</v>
      </c>
    </row>
    <row r="36" spans="1:22">
      <c r="A36" s="15" t="s">
        <v>511</v>
      </c>
      <c r="B36" s="17" t="n">
        <v>6736</v>
      </c>
      <c r="C36" s="18">
        <f>(55.0/B36*100)</f>
        <v/>
      </c>
      <c r="D36" s="19" t="n">
        <v>6681</v>
      </c>
      <c r="E36" s="18" t="n">
        <v>491.36988367</v>
      </c>
      <c r="F36" s="20" t="n">
        <v>3.04642878</v>
      </c>
      <c r="G36" s="18" t="n">
        <v>505.26889693</v>
      </c>
      <c r="H36" s="20" t="n">
        <v>2.91812334</v>
      </c>
      <c r="I36" s="18" t="n">
        <v>501.34312917</v>
      </c>
      <c r="J36" s="20" t="n">
        <v>3.37784208</v>
      </c>
      <c r="K36" s="18" t="n">
        <v>506.83022436</v>
      </c>
      <c r="L36" s="20" t="n">
        <v>6.14002853</v>
      </c>
      <c r="M36" s="18" t="n">
        <v>471.48512785</v>
      </c>
      <c r="N36" s="20" t="n">
        <v>3.1941669</v>
      </c>
      <c r="O36" s="18" t="s">
        <v>481</v>
      </c>
      <c r="P36" s="20" t="s">
        <v>481</v>
      </c>
      <c r="Q36" s="18" t="s">
        <v>481</v>
      </c>
      <c r="R36" s="20" t="s">
        <v>481</v>
      </c>
      <c r="S36" s="18" t="s">
        <v>481</v>
      </c>
      <c r="T36" s="20" t="s">
        <v>481</v>
      </c>
      <c r="U36" s="18" t="n">
        <v>431.86303007</v>
      </c>
      <c r="V36" s="20" t="n">
        <v>8.993715</v>
      </c>
    </row>
    <row r="37" spans="1:22">
      <c r="A37" s="15" t="s">
        <v>512</v>
      </c>
      <c r="B37" s="17" t="n">
        <v>5458</v>
      </c>
      <c r="C37" s="18">
        <f>(104.0/B37*100)</f>
        <v/>
      </c>
      <c r="D37" s="19" t="n">
        <v>5354</v>
      </c>
      <c r="E37" s="18" t="n">
        <v>508.40364686</v>
      </c>
      <c r="F37" s="20" t="n">
        <v>3.72612442</v>
      </c>
      <c r="G37" s="18" t="n">
        <v>504.74136218</v>
      </c>
      <c r="H37" s="20" t="n">
        <v>4.17370964</v>
      </c>
      <c r="I37" s="18" t="n">
        <v>488.95391618</v>
      </c>
      <c r="J37" s="20" t="n">
        <v>4.98932577</v>
      </c>
      <c r="K37" s="18" t="n">
        <v>467.72420773</v>
      </c>
      <c r="L37" s="20" t="n">
        <v>5.90628871</v>
      </c>
      <c r="M37" s="18" t="n">
        <v>390.41637664</v>
      </c>
      <c r="N37" s="20" t="n">
        <v>7.93034407</v>
      </c>
      <c r="O37" s="18" t="s">
        <v>481</v>
      </c>
      <c r="P37" s="20" t="s">
        <v>481</v>
      </c>
      <c r="Q37" s="18" t="s">
        <v>481</v>
      </c>
      <c r="R37" s="20" t="s">
        <v>481</v>
      </c>
      <c r="S37" s="18" t="s">
        <v>481</v>
      </c>
      <c r="T37" s="20" t="s">
        <v>481</v>
      </c>
      <c r="U37" s="18" t="n">
        <v>410.33807301</v>
      </c>
      <c r="V37" s="20" t="n">
        <v>11.76598987</v>
      </c>
    </row>
    <row r="38" spans="1:22">
      <c r="A38" s="15" t="s">
        <v>513</v>
      </c>
      <c r="B38" s="17" t="n">
        <v>5860</v>
      </c>
      <c r="C38" s="18">
        <f>(21.0/B38*100)</f>
        <v/>
      </c>
      <c r="D38" s="19" t="n">
        <v>5839</v>
      </c>
      <c r="E38" s="18" t="n">
        <v>493.18170209</v>
      </c>
      <c r="F38" s="20" t="n">
        <v>4.30097203</v>
      </c>
      <c r="G38" s="18" t="n">
        <v>516.37004739</v>
      </c>
      <c r="H38" s="20" t="n">
        <v>4.22481609</v>
      </c>
      <c r="I38" s="18" t="n">
        <v>523.5866488</v>
      </c>
      <c r="J38" s="20" t="n">
        <v>3.55033681</v>
      </c>
      <c r="K38" s="18" t="n">
        <v>522.50076649</v>
      </c>
      <c r="L38" s="20" t="n">
        <v>4.94247541</v>
      </c>
      <c r="M38" s="18" t="n">
        <v>464.66093895</v>
      </c>
      <c r="N38" s="20" t="n">
        <v>6.12978698</v>
      </c>
      <c r="O38" s="18" t="s">
        <v>481</v>
      </c>
      <c r="P38" s="20" t="s">
        <v>481</v>
      </c>
      <c r="Q38" s="18" t="s">
        <v>481</v>
      </c>
      <c r="R38" s="20" t="s">
        <v>481</v>
      </c>
      <c r="S38" s="18" t="s">
        <v>481</v>
      </c>
      <c r="T38" s="20" t="s">
        <v>481</v>
      </c>
      <c r="U38" s="18" t="n">
        <v>456.32464936</v>
      </c>
      <c r="V38" s="20" t="n">
        <v>8.65537816</v>
      </c>
    </row>
    <row r="39" spans="1:22">
      <c r="A39" s="15" t="s">
        <v>514</v>
      </c>
      <c r="B39" s="17" t="n">
        <v>5895</v>
      </c>
      <c r="C39" s="18">
        <f>(33.0/B39*100)</f>
        <v/>
      </c>
      <c r="D39" s="19" t="n">
        <v>5862</v>
      </c>
      <c r="E39" s="18" t="n">
        <v>420.34310397</v>
      </c>
      <c r="F39" s="20" t="n">
        <v>4.02168582</v>
      </c>
      <c r="G39" s="18" t="n">
        <v>437.89531104</v>
      </c>
      <c r="H39" s="20" t="n">
        <v>4.80030787</v>
      </c>
      <c r="I39" s="18" t="n">
        <v>440.85660207</v>
      </c>
      <c r="J39" s="20" t="n">
        <v>4.62507694</v>
      </c>
      <c r="K39" s="18" t="n">
        <v>435.75640285</v>
      </c>
      <c r="L39" s="20" t="n">
        <v>7.70031533</v>
      </c>
      <c r="M39" s="18" t="n">
        <v>385.47949857</v>
      </c>
      <c r="N39" s="20" t="n">
        <v>4.83386138</v>
      </c>
      <c r="O39" s="18" t="s">
        <v>481</v>
      </c>
      <c r="P39" s="20" t="s">
        <v>481</v>
      </c>
      <c r="Q39" s="18" t="s">
        <v>481</v>
      </c>
      <c r="R39" s="20" t="s">
        <v>481</v>
      </c>
      <c r="S39" s="18" t="s">
        <v>481</v>
      </c>
      <c r="T39" s="20" t="s">
        <v>481</v>
      </c>
      <c r="U39" s="18" t="n">
        <v>366.28379917</v>
      </c>
      <c r="V39" s="20" t="n">
        <v>9.63297599</v>
      </c>
    </row>
    <row r="40" spans="1:22">
      <c r="A40" s="15" t="s">
        <v>515</v>
      </c>
      <c r="B40" s="17" t="n">
        <v>14157</v>
      </c>
      <c r="C40" s="18">
        <f>(376.0/B40*100)</f>
        <v/>
      </c>
      <c r="D40" s="19" t="n">
        <v>13781</v>
      </c>
      <c r="E40" s="18" t="n">
        <v>517.4566898</v>
      </c>
      <c r="F40" s="20" t="n">
        <v>3.16980246</v>
      </c>
      <c r="G40" s="18" t="n">
        <v>519.9626918</v>
      </c>
      <c r="H40" s="20" t="n">
        <v>3.32806494</v>
      </c>
      <c r="I40" s="18" t="n">
        <v>510.52589326</v>
      </c>
      <c r="J40" s="20" t="n">
        <v>3.57831995</v>
      </c>
      <c r="K40" s="18" t="n">
        <v>503.18044181</v>
      </c>
      <c r="L40" s="20" t="n">
        <v>6.41552776</v>
      </c>
      <c r="M40" s="18" t="n">
        <v>416.91840949</v>
      </c>
      <c r="N40" s="20" t="n">
        <v>5.41821047</v>
      </c>
      <c r="O40" s="18" t="s">
        <v>481</v>
      </c>
      <c r="P40" s="20" t="s">
        <v>481</v>
      </c>
      <c r="Q40" s="18" t="s">
        <v>481</v>
      </c>
      <c r="R40" s="20" t="s">
        <v>481</v>
      </c>
      <c r="S40" s="18" t="s">
        <v>481</v>
      </c>
      <c r="T40" s="20" t="s">
        <v>481</v>
      </c>
      <c r="U40" s="18" t="n">
        <v>388.44002268</v>
      </c>
      <c r="V40" s="20" t="n">
        <v>7.70768185</v>
      </c>
    </row>
    <row r="41" spans="1:22">
      <c r="A41" s="15" t="s">
        <v>516</v>
      </c>
      <c r="B41" s="17" t="n">
        <v>5712</v>
      </c>
      <c r="C41" s="18">
        <f>(52.0/B41*100)</f>
        <v/>
      </c>
      <c r="D41" s="19" t="n">
        <v>5660</v>
      </c>
      <c r="E41" s="18" t="n">
        <v>506.93088468</v>
      </c>
      <c r="F41" s="20" t="n">
        <v>3.70702357</v>
      </c>
      <c r="G41" s="18" t="n">
        <v>501.32411849</v>
      </c>
      <c r="H41" s="20" t="n">
        <v>3.40470897</v>
      </c>
      <c r="I41" s="18" t="n">
        <v>489.61631053</v>
      </c>
      <c r="J41" s="20" t="n">
        <v>4.39880418</v>
      </c>
      <c r="K41" s="18" t="n">
        <v>476.17215105</v>
      </c>
      <c r="L41" s="20" t="n">
        <v>7.15048418</v>
      </c>
      <c r="M41" s="18" t="n">
        <v>459.44925532</v>
      </c>
      <c r="N41" s="20" t="n">
        <v>6.97383659</v>
      </c>
      <c r="O41" s="18" t="s">
        <v>481</v>
      </c>
      <c r="P41" s="20" t="s">
        <v>481</v>
      </c>
      <c r="Q41" s="18" t="s">
        <v>481</v>
      </c>
      <c r="R41" s="20" t="s">
        <v>481</v>
      </c>
      <c r="S41" s="18" t="s">
        <v>481</v>
      </c>
      <c r="T41" s="20" t="s">
        <v>481</v>
      </c>
      <c r="U41" s="18" t="n">
        <v>415.14125278</v>
      </c>
      <c r="V41" s="20" t="n">
        <v>15.17945421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373.6109186</v>
      </c>
      <c r="F45" s="20" t="n">
        <v>2.68297357</v>
      </c>
      <c r="G45" s="18" t="n">
        <v>385.41284854</v>
      </c>
      <c r="H45" s="20" t="n">
        <v>4.31722852</v>
      </c>
      <c r="I45" s="18" t="n">
        <v>378.56495125</v>
      </c>
      <c r="J45" s="20" t="n">
        <v>4.61701438</v>
      </c>
      <c r="K45" s="18" t="n">
        <v>375.41591113</v>
      </c>
      <c r="L45" s="20" t="n">
        <v>4.31708229</v>
      </c>
      <c r="M45" s="18" t="s">
        <v>481</v>
      </c>
      <c r="N45" s="20" t="s">
        <v>481</v>
      </c>
      <c r="O45" s="18" t="s">
        <v>481</v>
      </c>
      <c r="P45" s="20" t="s">
        <v>481</v>
      </c>
      <c r="Q45" s="18" t="s">
        <v>481</v>
      </c>
      <c r="R45" s="20" t="s">
        <v>481</v>
      </c>
      <c r="S45" s="18" t="n">
        <v>340.98398107</v>
      </c>
      <c r="T45" s="20" t="n">
        <v>15.75302124</v>
      </c>
      <c r="U45" s="18" t="n">
        <v>348.06460723</v>
      </c>
      <c r="V45" s="20" t="n">
        <v>6.4158992</v>
      </c>
    </row>
    <row r="46" spans="1:22">
      <c r="A46" s="15" t="s">
        <v>521</v>
      </c>
      <c r="B46" s="17" t="n">
        <v>23141</v>
      </c>
      <c r="C46" s="18">
        <f>(1960.0/B46*100)</f>
        <v/>
      </c>
      <c r="D46" s="19" t="n">
        <v>21181</v>
      </c>
      <c r="E46" s="18" t="n">
        <v>414.5914911</v>
      </c>
      <c r="F46" s="20" t="n">
        <v>2.89055197</v>
      </c>
      <c r="G46" s="18" t="n">
        <v>425.76214458</v>
      </c>
      <c r="H46" s="20" t="n">
        <v>3.18031093</v>
      </c>
      <c r="I46" s="18" t="n">
        <v>414.45115063</v>
      </c>
      <c r="J46" s="20" t="n">
        <v>3.61703868</v>
      </c>
      <c r="K46" s="18" t="n">
        <v>405.44570889</v>
      </c>
      <c r="L46" s="20" t="n">
        <v>6.78935713</v>
      </c>
      <c r="M46" s="18" t="n">
        <v>359.91868086</v>
      </c>
      <c r="N46" s="20" t="n">
        <v>2.81680407</v>
      </c>
      <c r="O46" s="18" t="s">
        <v>481</v>
      </c>
      <c r="P46" s="20" t="s">
        <v>481</v>
      </c>
      <c r="Q46" s="18" t="s">
        <v>481</v>
      </c>
      <c r="R46" s="20" t="s">
        <v>481</v>
      </c>
      <c r="S46" s="18" t="s">
        <v>481</v>
      </c>
      <c r="T46" s="20" t="s">
        <v>481</v>
      </c>
      <c r="U46" s="18" t="n">
        <v>377.96478469</v>
      </c>
      <c r="V46" s="20" t="n">
        <v>3.42630599</v>
      </c>
    </row>
    <row r="47" spans="1:22">
      <c r="A47" s="15" t="s">
        <v>522</v>
      </c>
      <c r="B47" s="17" t="n">
        <v>5928</v>
      </c>
      <c r="C47" s="18">
        <f>(267.0/B47*100)</f>
        <v/>
      </c>
      <c r="D47" s="19" t="n">
        <v>5661</v>
      </c>
      <c r="E47" s="18" t="n">
        <v>444.35998404</v>
      </c>
      <c r="F47" s="20" t="n">
        <v>4.3665794</v>
      </c>
      <c r="G47" s="18" t="n">
        <v>474.7203672</v>
      </c>
      <c r="H47" s="20" t="n">
        <v>4.60650909</v>
      </c>
      <c r="I47" s="18" t="n">
        <v>473.70641957</v>
      </c>
      <c r="J47" s="20" t="n">
        <v>4.75417681</v>
      </c>
      <c r="K47" s="18" t="n">
        <v>469.92689729</v>
      </c>
      <c r="L47" s="20" t="n">
        <v>8.572987940000001</v>
      </c>
      <c r="M47" s="18" t="n">
        <v>360.05308982</v>
      </c>
      <c r="N47" s="20" t="n">
        <v>5.38667889</v>
      </c>
      <c r="O47" s="18" t="s">
        <v>481</v>
      </c>
      <c r="P47" s="20" t="s">
        <v>481</v>
      </c>
      <c r="Q47" s="18" t="s">
        <v>481</v>
      </c>
      <c r="R47" s="20" t="s">
        <v>481</v>
      </c>
      <c r="S47" s="18" t="s">
        <v>481</v>
      </c>
      <c r="T47" s="20" t="s">
        <v>481</v>
      </c>
      <c r="U47" s="18" t="n">
        <v>368.33737324</v>
      </c>
      <c r="V47" s="20" t="n">
        <v>7.03402868</v>
      </c>
    </row>
    <row r="48" spans="1:22">
      <c r="A48" s="15" t="s">
        <v>523</v>
      </c>
      <c r="B48" s="17" t="n">
        <v>9841</v>
      </c>
      <c r="C48" s="18">
        <f>(8.0/B48*100)</f>
        <v/>
      </c>
      <c r="D48" s="19" t="n">
        <v>9833</v>
      </c>
      <c r="E48" s="18" t="n">
        <v>523.8097408899999</v>
      </c>
      <c r="F48" s="20" t="n">
        <v>5.15178441</v>
      </c>
      <c r="G48" s="18" t="n">
        <v>529.51239892</v>
      </c>
      <c r="H48" s="20" t="n">
        <v>5.12036497</v>
      </c>
      <c r="I48" s="18" t="n">
        <v>499.59151324</v>
      </c>
      <c r="J48" s="20" t="n">
        <v>6.57137243</v>
      </c>
      <c r="K48" s="18" t="n">
        <v>519.67881141</v>
      </c>
      <c r="L48" s="20" t="n">
        <v>12.02338262</v>
      </c>
      <c r="M48" s="18" t="n">
        <v>473.92730449</v>
      </c>
      <c r="N48" s="20" t="n">
        <v>6.76556062</v>
      </c>
      <c r="O48" s="18" t="s">
        <v>481</v>
      </c>
      <c r="P48" s="20" t="s">
        <v>481</v>
      </c>
      <c r="Q48" s="18" t="s">
        <v>481</v>
      </c>
      <c r="R48" s="20" t="s">
        <v>481</v>
      </c>
      <c r="S48" s="18" t="s">
        <v>481</v>
      </c>
      <c r="T48" s="20" t="s">
        <v>481</v>
      </c>
      <c r="U48" s="18" t="n">
        <v>463.48302928</v>
      </c>
      <c r="V48" s="20" t="n">
        <v>26.57763097</v>
      </c>
    </row>
    <row r="49" spans="1:22">
      <c r="A49" s="15" t="s">
        <v>524</v>
      </c>
      <c r="B49" s="17" t="n">
        <v>6349</v>
      </c>
      <c r="C49" s="18">
        <f>(56.0/B49*100)</f>
        <v/>
      </c>
      <c r="D49" s="19" t="n">
        <v>6293</v>
      </c>
      <c r="E49" s="18" t="n">
        <v>429.42076484</v>
      </c>
      <c r="F49" s="20" t="n">
        <v>3.07112683</v>
      </c>
      <c r="G49" s="18" t="n">
        <v>448.49392671</v>
      </c>
      <c r="H49" s="20" t="n">
        <v>3.57946497</v>
      </c>
      <c r="I49" s="18" t="n">
        <v>430.25784087</v>
      </c>
      <c r="J49" s="20" t="n">
        <v>5.15833169</v>
      </c>
      <c r="K49" s="18" t="n">
        <v>421.57112109</v>
      </c>
      <c r="L49" s="20" t="n">
        <v>8.748366219999999</v>
      </c>
      <c r="M49" s="18" t="s">
        <v>481</v>
      </c>
      <c r="N49" s="20" t="s">
        <v>481</v>
      </c>
      <c r="O49" s="18" t="s">
        <v>481</v>
      </c>
      <c r="P49" s="20" t="s">
        <v>481</v>
      </c>
      <c r="Q49" s="18" t="s">
        <v>481</v>
      </c>
      <c r="R49" s="20" t="s">
        <v>481</v>
      </c>
      <c r="S49" s="18" t="n">
        <v>503.4521</v>
      </c>
      <c r="T49" s="20" t="n">
        <v>24.88430028</v>
      </c>
      <c r="U49" s="18" t="n">
        <v>375.68484901</v>
      </c>
      <c r="V49" s="20" t="n">
        <v>10.89772818</v>
      </c>
    </row>
    <row r="50" spans="1:22">
      <c r="A50" s="15" t="s">
        <v>525</v>
      </c>
      <c r="B50" s="17" t="n">
        <v>11795</v>
      </c>
      <c r="C50" s="18">
        <f>(294.0/B50*100)</f>
        <v/>
      </c>
      <c r="D50" s="19" t="n">
        <v>11501</v>
      </c>
      <c r="E50" s="18" t="n">
        <v>415.98926596</v>
      </c>
      <c r="F50" s="20" t="n">
        <v>2.50448842</v>
      </c>
      <c r="G50" s="18" t="n">
        <v>424.95567923</v>
      </c>
      <c r="H50" s="20" t="n">
        <v>3.4273377</v>
      </c>
      <c r="I50" s="18" t="n">
        <v>422.82558009</v>
      </c>
      <c r="J50" s="20" t="n">
        <v>4.12904705</v>
      </c>
      <c r="K50" s="18" t="n">
        <v>412.68145066</v>
      </c>
      <c r="L50" s="20" t="n">
        <v>7.01084318</v>
      </c>
      <c r="M50" s="18" t="n">
        <v>366.2364289</v>
      </c>
      <c r="N50" s="20" t="n">
        <v>5.08072233</v>
      </c>
      <c r="O50" s="18" t="s">
        <v>481</v>
      </c>
      <c r="P50" s="20" t="s">
        <v>481</v>
      </c>
      <c r="Q50" s="18" t="s">
        <v>481</v>
      </c>
      <c r="R50" s="20" t="s">
        <v>481</v>
      </c>
      <c r="S50" s="18" t="s">
        <v>481</v>
      </c>
      <c r="T50" s="20" t="s">
        <v>481</v>
      </c>
      <c r="U50" s="18" t="n">
        <v>355.35872002</v>
      </c>
      <c r="V50" s="20" t="n">
        <v>9.39617215</v>
      </c>
    </row>
    <row r="51" spans="1:22">
      <c r="A51" s="15" t="s">
        <v>526</v>
      </c>
      <c r="B51" s="17" t="n">
        <v>6866</v>
      </c>
      <c r="C51" s="18">
        <f>(119.0/B51*100)</f>
        <v/>
      </c>
      <c r="D51" s="19" t="n">
        <v>6747</v>
      </c>
      <c r="E51" s="18" t="n">
        <v>421.8232234</v>
      </c>
      <c r="F51" s="20" t="n">
        <v>2.18275559</v>
      </c>
      <c r="G51" s="18" t="n">
        <v>432.73640846</v>
      </c>
      <c r="H51" s="20" t="n">
        <v>2.55509586</v>
      </c>
      <c r="I51" s="18" t="n">
        <v>417.60710865</v>
      </c>
      <c r="J51" s="20" t="n">
        <v>3.88389756</v>
      </c>
      <c r="K51" s="18" t="n">
        <v>396.78791728</v>
      </c>
      <c r="L51" s="20" t="n">
        <v>7.80944823</v>
      </c>
      <c r="M51" s="18" t="n">
        <v>378.20734752</v>
      </c>
      <c r="N51" s="20" t="n">
        <v>5.77389018</v>
      </c>
      <c r="O51" s="18" t="s">
        <v>481</v>
      </c>
      <c r="P51" s="20" t="s">
        <v>481</v>
      </c>
      <c r="Q51" s="18" t="s">
        <v>481</v>
      </c>
      <c r="R51" s="20" t="s">
        <v>481</v>
      </c>
      <c r="S51" s="18" t="s">
        <v>481</v>
      </c>
      <c r="T51" s="20" t="s">
        <v>481</v>
      </c>
      <c r="U51" s="18" t="n">
        <v>393.0165647</v>
      </c>
      <c r="V51" s="20" t="n">
        <v>6.96593071</v>
      </c>
    </row>
    <row r="52" spans="1:22">
      <c r="A52" s="15" t="s">
        <v>527</v>
      </c>
      <c r="B52" s="17" t="n">
        <v>5809</v>
      </c>
      <c r="C52" s="18">
        <f>(90.0/B52*100)</f>
        <v/>
      </c>
      <c r="D52" s="19" t="n">
        <v>5719</v>
      </c>
      <c r="E52" s="18" t="n">
        <v>485.5702953</v>
      </c>
      <c r="F52" s="20" t="n">
        <v>3.26875444</v>
      </c>
      <c r="G52" s="18" t="n">
        <v>485.36719065</v>
      </c>
      <c r="H52" s="20" t="n">
        <v>3.04083774</v>
      </c>
      <c r="I52" s="18" t="n">
        <v>482.70166813</v>
      </c>
      <c r="J52" s="20" t="n">
        <v>3.40003825</v>
      </c>
      <c r="K52" s="18" t="n">
        <v>490.95957118</v>
      </c>
      <c r="L52" s="20" t="n">
        <v>5.5491192</v>
      </c>
      <c r="M52" s="18" t="n">
        <v>406.80210678</v>
      </c>
      <c r="N52" s="20" t="n">
        <v>4.41129799</v>
      </c>
      <c r="O52" s="18" t="s">
        <v>481</v>
      </c>
      <c r="P52" s="20" t="s">
        <v>481</v>
      </c>
      <c r="Q52" s="18" t="s">
        <v>481</v>
      </c>
      <c r="R52" s="20" t="s">
        <v>481</v>
      </c>
      <c r="S52" s="18" t="s">
        <v>481</v>
      </c>
      <c r="T52" s="20" t="s">
        <v>481</v>
      </c>
      <c r="U52" s="18" t="n">
        <v>407.4331207</v>
      </c>
      <c r="V52" s="20" t="n">
        <v>7.83656361</v>
      </c>
    </row>
    <row r="53" spans="1:22">
      <c r="A53" s="15" t="s">
        <v>528</v>
      </c>
      <c r="B53" s="17" t="n">
        <v>5571</v>
      </c>
      <c r="C53" s="18">
        <f>(100.0/B53*100)</f>
        <v/>
      </c>
      <c r="D53" s="19" t="n">
        <v>5471</v>
      </c>
      <c r="E53" s="18" t="n">
        <v>438.48584847</v>
      </c>
      <c r="F53" s="20" t="n">
        <v>2.59116786</v>
      </c>
      <c r="G53" s="18" t="n">
        <v>447.22150332</v>
      </c>
      <c r="H53" s="20" t="n">
        <v>2.98839028</v>
      </c>
      <c r="I53" s="18" t="n">
        <v>443.31383155</v>
      </c>
      <c r="J53" s="20" t="n">
        <v>2.65952228</v>
      </c>
      <c r="K53" s="18" t="n">
        <v>429.50628461</v>
      </c>
      <c r="L53" s="20" t="n">
        <v>4.42777363</v>
      </c>
      <c r="M53" s="18" t="n">
        <v>364.85181761</v>
      </c>
      <c r="N53" s="20" t="n">
        <v>4.50102235</v>
      </c>
      <c r="O53" s="18" t="s">
        <v>481</v>
      </c>
      <c r="P53" s="20" t="s">
        <v>481</v>
      </c>
      <c r="Q53" s="18" t="s">
        <v>481</v>
      </c>
      <c r="R53" s="20" t="s">
        <v>481</v>
      </c>
      <c r="S53" s="18" t="s">
        <v>481</v>
      </c>
      <c r="T53" s="20" t="s">
        <v>481</v>
      </c>
      <c r="U53" s="18" t="n">
        <v>359.96550839</v>
      </c>
      <c r="V53" s="20" t="n">
        <v>6.81217321</v>
      </c>
    </row>
    <row r="54" spans="1:22">
      <c r="A54" s="15" t="s">
        <v>529</v>
      </c>
      <c r="B54" s="17" t="n">
        <v>4740</v>
      </c>
      <c r="C54" s="18">
        <f>(336.0/B54*100)</f>
        <v/>
      </c>
      <c r="D54" s="19" t="n">
        <v>4404</v>
      </c>
      <c r="E54" s="18" t="n">
        <v>337.81308381</v>
      </c>
      <c r="F54" s="20" t="n">
        <v>2.86337507</v>
      </c>
      <c r="G54" s="18" t="n">
        <v>357.31800737</v>
      </c>
      <c r="H54" s="20" t="n">
        <v>4.42082538</v>
      </c>
      <c r="I54" s="18" t="n">
        <v>339.53726609</v>
      </c>
      <c r="J54" s="20" t="n">
        <v>5.7113457</v>
      </c>
      <c r="K54" s="18" t="n">
        <v>335.19861975</v>
      </c>
      <c r="L54" s="20" t="n">
        <v>10.75022894</v>
      </c>
      <c r="M54" s="18" t="n">
        <v>278.77265964</v>
      </c>
      <c r="N54" s="20" t="n">
        <v>5.07122961</v>
      </c>
      <c r="O54" s="18" t="s">
        <v>481</v>
      </c>
      <c r="P54" s="20" t="s">
        <v>481</v>
      </c>
      <c r="Q54" s="18" t="s">
        <v>481</v>
      </c>
      <c r="R54" s="20" t="s">
        <v>481</v>
      </c>
      <c r="S54" s="18" t="s">
        <v>481</v>
      </c>
      <c r="T54" s="20" t="s">
        <v>481</v>
      </c>
      <c r="U54" s="18" t="n">
        <v>283.1033516</v>
      </c>
      <c r="V54" s="20" t="n">
        <v>5.83313496</v>
      </c>
    </row>
    <row r="55" spans="1:22">
      <c r="A55" s="15" t="s">
        <v>530</v>
      </c>
      <c r="B55" s="17" t="n">
        <v>5316</v>
      </c>
      <c r="C55" s="18">
        <f>(22.0/B55*100)</f>
        <v/>
      </c>
      <c r="D55" s="19" t="n">
        <v>5294</v>
      </c>
      <c r="E55" s="18" t="n">
        <v>412.08851763</v>
      </c>
      <c r="F55" s="20" t="n">
        <v>2.44638859</v>
      </c>
      <c r="G55" s="18" t="n">
        <v>423.13903239</v>
      </c>
      <c r="H55" s="20" t="n">
        <v>3.52764907</v>
      </c>
      <c r="I55" s="18" t="n">
        <v>399.53563437</v>
      </c>
      <c r="J55" s="20" t="n">
        <v>5.12363074</v>
      </c>
      <c r="K55" s="18" t="n">
        <v>401.79517346</v>
      </c>
      <c r="L55" s="20" t="n">
        <v>10.34224424</v>
      </c>
      <c r="M55" s="18" t="s">
        <v>481</v>
      </c>
      <c r="N55" s="20" t="s">
        <v>481</v>
      </c>
      <c r="O55" s="18" t="s">
        <v>481</v>
      </c>
      <c r="P55" s="20" t="s">
        <v>481</v>
      </c>
      <c r="Q55" s="18" t="n">
        <v>497.2659</v>
      </c>
      <c r="R55" s="20" t="n">
        <v>31.13163994</v>
      </c>
      <c r="S55" s="18" t="n">
        <v>347.61614908</v>
      </c>
      <c r="T55" s="20" t="n">
        <v>32.17070494</v>
      </c>
      <c r="U55" s="18" t="n">
        <v>322.43750296</v>
      </c>
      <c r="V55" s="20" t="n">
        <v>9.832771429999999</v>
      </c>
    </row>
    <row r="56" spans="1:22">
      <c r="A56" s="15" t="s">
        <v>531</v>
      </c>
      <c r="B56" s="17" t="n">
        <v>5359</v>
      </c>
      <c r="C56" s="18">
        <f>(77.0/B56*100)</f>
        <v/>
      </c>
      <c r="D56" s="19" t="n">
        <v>5282</v>
      </c>
      <c r="E56" s="18" t="n">
        <v>534.34204473</v>
      </c>
      <c r="F56" s="20" t="n">
        <v>3.54329145</v>
      </c>
      <c r="G56" s="18" t="n">
        <v>538.37060529</v>
      </c>
      <c r="H56" s="20" t="n">
        <v>3.48728679</v>
      </c>
      <c r="I56" s="18" t="n">
        <v>524.14871791</v>
      </c>
      <c r="J56" s="20" t="n">
        <v>4.29265147</v>
      </c>
      <c r="K56" s="18" t="n">
        <v>533.05691413</v>
      </c>
      <c r="L56" s="20" t="n">
        <v>8.18921623</v>
      </c>
      <c r="M56" s="18" t="n">
        <v>497.58677807</v>
      </c>
      <c r="N56" s="20" t="n">
        <v>2.76536198</v>
      </c>
      <c r="O56" s="18" t="s">
        <v>481</v>
      </c>
      <c r="P56" s="20" t="s">
        <v>481</v>
      </c>
      <c r="Q56" s="18" t="s">
        <v>481</v>
      </c>
      <c r="R56" s="20" t="s">
        <v>481</v>
      </c>
      <c r="S56" s="18" t="s">
        <v>481</v>
      </c>
      <c r="T56" s="20" t="s">
        <v>481</v>
      </c>
      <c r="U56" s="18" t="n">
        <v>511.73336847</v>
      </c>
      <c r="V56" s="20" t="n">
        <v>12.79524764</v>
      </c>
    </row>
    <row r="57" spans="1:22">
      <c r="A57" s="15" t="s">
        <v>532</v>
      </c>
      <c r="B57" s="17" t="n">
        <v>6513</v>
      </c>
      <c r="C57" s="18">
        <f>(0.0/B57*100)</f>
        <v/>
      </c>
      <c r="D57" s="19" t="n">
        <v>6513</v>
      </c>
      <c r="E57" s="18" t="n">
        <v>383.20460163</v>
      </c>
      <c r="F57" s="20" t="n">
        <v>3.30019625</v>
      </c>
      <c r="G57" s="18" t="n">
        <v>411.48712068</v>
      </c>
      <c r="H57" s="20" t="n">
        <v>3.45228588</v>
      </c>
      <c r="I57" s="18" t="n">
        <v>412.30353112</v>
      </c>
      <c r="J57" s="20" t="n">
        <v>2.25283372</v>
      </c>
      <c r="K57" s="18" t="n">
        <v>393.55407075</v>
      </c>
      <c r="L57" s="20" t="n">
        <v>5.13026295</v>
      </c>
      <c r="M57" s="18" t="s">
        <v>481</v>
      </c>
      <c r="N57" s="20" t="s">
        <v>481</v>
      </c>
      <c r="O57" s="18" t="s">
        <v>481</v>
      </c>
      <c r="P57" s="20" t="s">
        <v>481</v>
      </c>
      <c r="Q57" s="18" t="n">
        <v>402.3342</v>
      </c>
      <c r="R57" s="20" t="n">
        <v>32.4437705</v>
      </c>
      <c r="S57" s="18" t="n">
        <v>321.14922955</v>
      </c>
      <c r="T57" s="20" t="n">
        <v>18.69423239</v>
      </c>
      <c r="U57" s="18" t="n">
        <v>384.36547923</v>
      </c>
      <c r="V57" s="20" t="n">
        <v>9.93443358</v>
      </c>
    </row>
    <row r="58" spans="1:22">
      <c r="A58" s="15" t="s">
        <v>533</v>
      </c>
      <c r="B58" s="17" t="n">
        <v>7267</v>
      </c>
      <c r="C58" s="18">
        <f>(10.0/B58*100)</f>
        <v/>
      </c>
      <c r="D58" s="19" t="n">
        <v>7257</v>
      </c>
      <c r="E58" s="18" t="n">
        <v>405.47533062</v>
      </c>
      <c r="F58" s="20" t="n">
        <v>3.01657049</v>
      </c>
      <c r="G58" s="18" t="n">
        <v>423.71961259</v>
      </c>
      <c r="H58" s="20" t="n">
        <v>3.59094537</v>
      </c>
      <c r="I58" s="18" t="n">
        <v>424.74480076</v>
      </c>
      <c r="J58" s="20" t="n">
        <v>4.07864956</v>
      </c>
      <c r="K58" s="18" t="n">
        <v>397.02650528</v>
      </c>
      <c r="L58" s="20" t="n">
        <v>6.48799194</v>
      </c>
      <c r="M58" s="18" t="s">
        <v>481</v>
      </c>
      <c r="N58" s="20" t="s">
        <v>481</v>
      </c>
      <c r="O58" s="18" t="s">
        <v>481</v>
      </c>
      <c r="P58" s="20" t="s">
        <v>481</v>
      </c>
      <c r="Q58" s="18" t="s">
        <v>481</v>
      </c>
      <c r="R58" s="20" t="s">
        <v>481</v>
      </c>
      <c r="S58" s="18" t="n">
        <v>278.88017188</v>
      </c>
      <c r="T58" s="20" t="n">
        <v>17.90247063</v>
      </c>
      <c r="U58" s="18" t="n">
        <v>326.23454004</v>
      </c>
      <c r="V58" s="20" t="n">
        <v>12.63135954</v>
      </c>
    </row>
    <row r="59" spans="1:22">
      <c r="A59" s="15" t="s">
        <v>534</v>
      </c>
      <c r="B59" s="17" t="n">
        <v>4826</v>
      </c>
      <c r="C59" s="18">
        <f>(26.0/B59*100)</f>
        <v/>
      </c>
      <c r="D59" s="19" t="n">
        <v>4800</v>
      </c>
      <c r="E59" s="18" t="n">
        <v>380.83038653</v>
      </c>
      <c r="F59" s="20" t="n">
        <v>1.87479137</v>
      </c>
      <c r="G59" s="18" t="n">
        <v>401.20502002</v>
      </c>
      <c r="H59" s="20" t="n">
        <v>3.03455244</v>
      </c>
      <c r="I59" s="18" t="n">
        <v>379.32497895</v>
      </c>
      <c r="J59" s="20" t="n">
        <v>3.54259565</v>
      </c>
      <c r="K59" s="18" t="n">
        <v>340.65496932</v>
      </c>
      <c r="L59" s="20" t="n">
        <v>3.96903482</v>
      </c>
      <c r="M59" s="18" t="s">
        <v>481</v>
      </c>
      <c r="N59" s="20" t="s">
        <v>481</v>
      </c>
      <c r="O59" s="18" t="s">
        <v>481</v>
      </c>
      <c r="P59" s="20" t="s">
        <v>481</v>
      </c>
      <c r="Q59" s="18" t="n">
        <v>289.7965</v>
      </c>
      <c r="R59" s="20" t="n">
        <v>43.47739685</v>
      </c>
      <c r="S59" s="18" t="n">
        <v>317.43155433</v>
      </c>
      <c r="T59" s="20" t="n">
        <v>16.39114927</v>
      </c>
      <c r="U59" s="18" t="n">
        <v>325.98594303</v>
      </c>
      <c r="V59" s="20" t="n">
        <v>8.43241804</v>
      </c>
    </row>
    <row r="60" spans="1:22">
      <c r="A60" s="15" t="s">
        <v>535</v>
      </c>
      <c r="B60" s="17" t="n">
        <v>4546</v>
      </c>
      <c r="C60" s="18">
        <f>(15.0/B60*100)</f>
        <v/>
      </c>
      <c r="D60" s="19" t="n">
        <v>4531</v>
      </c>
      <c r="E60" s="18" t="n">
        <v>379.14902238</v>
      </c>
      <c r="F60" s="20" t="n">
        <v>4.38399676</v>
      </c>
      <c r="G60" s="18" t="n">
        <v>404.96593815</v>
      </c>
      <c r="H60" s="20" t="n">
        <v>4.21943856</v>
      </c>
      <c r="I60" s="18" t="n">
        <v>391.13718005</v>
      </c>
      <c r="J60" s="20" t="n">
        <v>5.01548398</v>
      </c>
      <c r="K60" s="18" t="n">
        <v>376.43387708</v>
      </c>
      <c r="L60" s="20" t="n">
        <v>8.308926019999999</v>
      </c>
      <c r="M60" s="18" t="s">
        <v>481</v>
      </c>
      <c r="N60" s="20" t="s">
        <v>481</v>
      </c>
      <c r="O60" s="18" t="s">
        <v>481</v>
      </c>
      <c r="P60" s="20" t="s">
        <v>481</v>
      </c>
      <c r="Q60" s="18" t="s">
        <v>481</v>
      </c>
      <c r="R60" s="20" t="s">
        <v>481</v>
      </c>
      <c r="S60" s="18" t="n">
        <v>307.23611645</v>
      </c>
      <c r="T60" s="20" t="n">
        <v>19.21864739</v>
      </c>
      <c r="U60" s="18" t="n">
        <v>341.49704662</v>
      </c>
      <c r="V60" s="20" t="n">
        <v>9.561311140000001</v>
      </c>
    </row>
    <row r="61" spans="1:22">
      <c r="A61" s="15" t="s">
        <v>536</v>
      </c>
      <c r="B61" s="17" t="n">
        <v>6525</v>
      </c>
      <c r="C61" s="18">
        <f>(157.0/B61*100)</f>
        <v/>
      </c>
      <c r="D61" s="19" t="n">
        <v>6368</v>
      </c>
      <c r="E61" s="18" t="n">
        <v>470.32411637</v>
      </c>
      <c r="F61" s="20" t="n">
        <v>3.63386891</v>
      </c>
      <c r="G61" s="18" t="n">
        <v>489.64349531</v>
      </c>
      <c r="H61" s="20" t="n">
        <v>3.17033353</v>
      </c>
      <c r="I61" s="18" t="n">
        <v>484.82858795</v>
      </c>
      <c r="J61" s="20" t="n">
        <v>2.71651904</v>
      </c>
      <c r="K61" s="18" t="n">
        <v>475.28700957</v>
      </c>
      <c r="L61" s="20" t="n">
        <v>4.67127335</v>
      </c>
      <c r="M61" s="18" t="n">
        <v>399.48570032</v>
      </c>
      <c r="N61" s="20" t="n">
        <v>8.489439689999999</v>
      </c>
      <c r="O61" s="18" t="s">
        <v>481</v>
      </c>
      <c r="P61" s="20" t="s">
        <v>481</v>
      </c>
      <c r="Q61" s="18" t="s">
        <v>481</v>
      </c>
      <c r="R61" s="20" t="s">
        <v>481</v>
      </c>
      <c r="S61" s="18" t="s">
        <v>481</v>
      </c>
      <c r="T61" s="20" t="s">
        <v>481</v>
      </c>
      <c r="U61" s="18" t="n">
        <v>394.45666243</v>
      </c>
      <c r="V61" s="20" t="n">
        <v>8.876245450000001</v>
      </c>
    </row>
    <row r="62" spans="1:22">
      <c r="A62" s="15" t="s">
        <v>537</v>
      </c>
      <c r="B62" s="17" t="n">
        <v>4476</v>
      </c>
      <c r="C62" s="18">
        <f>(3.0/B62*100)</f>
        <v/>
      </c>
      <c r="D62" s="19" t="n">
        <v>4473</v>
      </c>
      <c r="E62" s="18" t="n">
        <v>525.27192618</v>
      </c>
      <c r="F62" s="20" t="n">
        <v>2.66552228</v>
      </c>
      <c r="G62" s="18" t="n">
        <v>541.34487143</v>
      </c>
      <c r="H62" s="20" t="n">
        <v>2.2419952</v>
      </c>
      <c r="I62" s="18" t="n">
        <v>525.64212914</v>
      </c>
      <c r="J62" s="20" t="n">
        <v>2.54847166</v>
      </c>
      <c r="K62" s="18" t="n">
        <v>529.67159922</v>
      </c>
      <c r="L62" s="20" t="n">
        <v>7.07330021</v>
      </c>
      <c r="M62" s="18" t="n">
        <v>503.48911723</v>
      </c>
      <c r="N62" s="20" t="n">
        <v>3.96725872</v>
      </c>
      <c r="O62" s="18" t="s">
        <v>481</v>
      </c>
      <c r="P62" s="20" t="s">
        <v>481</v>
      </c>
      <c r="Q62" s="18" t="s">
        <v>481</v>
      </c>
      <c r="R62" s="20" t="s">
        <v>481</v>
      </c>
      <c r="S62" s="18" t="s">
        <v>481</v>
      </c>
      <c r="T62" s="20" t="s">
        <v>481</v>
      </c>
      <c r="U62" s="18" t="n">
        <v>500.33047505</v>
      </c>
      <c r="V62" s="20" t="n">
        <v>22.78410001</v>
      </c>
    </row>
    <row r="63" spans="1:22">
      <c r="A63" s="15" t="s">
        <v>538</v>
      </c>
      <c r="B63" s="17" t="n">
        <v>5324</v>
      </c>
      <c r="C63" s="18">
        <f>(13.0/B63*100)</f>
        <v/>
      </c>
      <c r="D63" s="19" t="n">
        <v>5311</v>
      </c>
      <c r="E63" s="18" t="n">
        <v>384.70083279</v>
      </c>
      <c r="F63" s="20" t="n">
        <v>1.86892998</v>
      </c>
      <c r="G63" s="18" t="n">
        <v>396.62752805</v>
      </c>
      <c r="H63" s="20" t="n">
        <v>2.71356002</v>
      </c>
      <c r="I63" s="18" t="n">
        <v>384.4878601</v>
      </c>
      <c r="J63" s="20" t="n">
        <v>2.8734119</v>
      </c>
      <c r="K63" s="18" t="n">
        <v>362.99354735</v>
      </c>
      <c r="L63" s="20" t="n">
        <v>4.83163548</v>
      </c>
      <c r="M63" s="18" t="s">
        <v>481</v>
      </c>
      <c r="N63" s="20" t="s">
        <v>481</v>
      </c>
      <c r="O63" s="18" t="s">
        <v>481</v>
      </c>
      <c r="P63" s="20" t="s">
        <v>481</v>
      </c>
      <c r="Q63" s="18" t="s">
        <v>481</v>
      </c>
      <c r="R63" s="20" t="s">
        <v>481</v>
      </c>
      <c r="S63" s="18" t="n">
        <v>336.94902556</v>
      </c>
      <c r="T63" s="20" t="n">
        <v>30.97655816</v>
      </c>
      <c r="U63" s="18" t="n">
        <v>347.23118582</v>
      </c>
      <c r="V63" s="20" t="n">
        <v>5.71005667</v>
      </c>
    </row>
    <row r="64" spans="1:22">
      <c r="A64" s="15" t="s">
        <v>539</v>
      </c>
      <c r="B64" s="17" t="n">
        <v>3634</v>
      </c>
      <c r="C64" s="18">
        <f>(3.0/B64*100)</f>
        <v/>
      </c>
      <c r="D64" s="19" t="n">
        <v>3631</v>
      </c>
      <c r="E64" s="18" t="n">
        <v>482.12548815</v>
      </c>
      <c r="F64" s="20" t="n">
        <v>2.54018731</v>
      </c>
      <c r="G64" s="18" t="n">
        <v>474.12368156</v>
      </c>
      <c r="H64" s="20" t="n">
        <v>3.99773645</v>
      </c>
      <c r="I64" s="18" t="n">
        <v>439.64859906</v>
      </c>
      <c r="J64" s="20" t="n">
        <v>4.44229546</v>
      </c>
      <c r="K64" s="18" t="n">
        <v>424.37517151</v>
      </c>
      <c r="L64" s="20" t="n">
        <v>10.34405131</v>
      </c>
      <c r="M64" s="18" t="s">
        <v>481</v>
      </c>
      <c r="N64" s="20" t="s">
        <v>481</v>
      </c>
      <c r="O64" s="18" t="s">
        <v>481</v>
      </c>
      <c r="P64" s="20" t="s">
        <v>481</v>
      </c>
      <c r="Q64" s="18" t="s">
        <v>481</v>
      </c>
      <c r="R64" s="20" t="s">
        <v>481</v>
      </c>
      <c r="S64" s="18" t="s">
        <v>481</v>
      </c>
      <c r="T64" s="20" t="s">
        <v>481</v>
      </c>
      <c r="U64" s="18" t="n">
        <v>320.16190633</v>
      </c>
      <c r="V64" s="20" t="n">
        <v>11.54189127</v>
      </c>
    </row>
    <row r="65" spans="1:22">
      <c r="A65" s="15" t="s">
        <v>540</v>
      </c>
      <c r="B65" s="17" t="n">
        <v>5325</v>
      </c>
      <c r="C65" s="18">
        <f>(14.0/B65*100)</f>
        <v/>
      </c>
      <c r="D65" s="19" t="n">
        <v>5311</v>
      </c>
      <c r="E65" s="18" t="n">
        <v>426.61629365</v>
      </c>
      <c r="F65" s="20" t="n">
        <v>2.34266104</v>
      </c>
      <c r="G65" s="18" t="n">
        <v>454.56175509</v>
      </c>
      <c r="H65" s="20" t="n">
        <v>2.90911319</v>
      </c>
      <c r="I65" s="18" t="n">
        <v>416.68478085</v>
      </c>
      <c r="J65" s="20" t="n">
        <v>3.50356996</v>
      </c>
      <c r="K65" s="18" t="n">
        <v>410.27618961</v>
      </c>
      <c r="L65" s="20" t="n">
        <v>6.0981823</v>
      </c>
      <c r="M65" s="18" t="s">
        <v>481</v>
      </c>
      <c r="N65" s="20" t="s">
        <v>481</v>
      </c>
      <c r="O65" s="18" t="s">
        <v>481</v>
      </c>
      <c r="P65" s="20" t="s">
        <v>481</v>
      </c>
      <c r="Q65" s="18" t="n">
        <v>336.65390393</v>
      </c>
      <c r="R65" s="20" t="n">
        <v>25.69666542</v>
      </c>
      <c r="S65" s="18" t="s">
        <v>481</v>
      </c>
      <c r="T65" s="20" t="s">
        <v>481</v>
      </c>
      <c r="U65" s="18" t="n">
        <v>329.74758167</v>
      </c>
      <c r="V65" s="20" t="n">
        <v>9.0760267</v>
      </c>
    </row>
    <row r="66" spans="1:22">
      <c r="A66" s="15" t="s">
        <v>541</v>
      </c>
      <c r="B66" s="17" t="n">
        <v>5665</v>
      </c>
      <c r="C66" s="18">
        <f>(83.0/B66*100)</f>
        <v/>
      </c>
      <c r="D66" s="19" t="n">
        <v>5582</v>
      </c>
      <c r="E66" s="18" t="n">
        <v>413.74873117</v>
      </c>
      <c r="F66" s="20" t="n">
        <v>1.98797097</v>
      </c>
      <c r="G66" s="18" t="n">
        <v>422.55509849</v>
      </c>
      <c r="H66" s="20" t="n">
        <v>2.31883532</v>
      </c>
      <c r="I66" s="18" t="n">
        <v>432.51775293</v>
      </c>
      <c r="J66" s="20" t="n">
        <v>3.23017508</v>
      </c>
      <c r="K66" s="18" t="n">
        <v>434.31671984</v>
      </c>
      <c r="L66" s="20" t="n">
        <v>4.72713801</v>
      </c>
      <c r="M66" s="18" t="n">
        <v>362.59924263</v>
      </c>
      <c r="N66" s="20" t="n">
        <v>3.29995091</v>
      </c>
      <c r="O66" s="18" t="s">
        <v>481</v>
      </c>
      <c r="P66" s="20" t="s">
        <v>481</v>
      </c>
      <c r="Q66" s="18" t="s">
        <v>481</v>
      </c>
      <c r="R66" s="20" t="s">
        <v>481</v>
      </c>
      <c r="S66" s="18" t="s">
        <v>481</v>
      </c>
      <c r="T66" s="20" t="s">
        <v>481</v>
      </c>
      <c r="U66" s="18" t="n">
        <v>353.45561917</v>
      </c>
      <c r="V66" s="20" t="n">
        <v>5.38408007</v>
      </c>
    </row>
    <row r="67" spans="1:22">
      <c r="A67" s="15" t="s">
        <v>542</v>
      </c>
      <c r="B67" s="17" t="n">
        <v>6971</v>
      </c>
      <c r="C67" s="18">
        <f>(607.0/B67*100)</f>
        <v/>
      </c>
      <c r="D67" s="19" t="n">
        <v>6364</v>
      </c>
      <c r="E67" s="18" t="n">
        <v>396.25717777</v>
      </c>
      <c r="F67" s="20" t="n">
        <v>2.43204843</v>
      </c>
      <c r="G67" s="18" t="n">
        <v>425.96531635</v>
      </c>
      <c r="H67" s="20" t="n">
        <v>3.13891543</v>
      </c>
      <c r="I67" s="18" t="n">
        <v>405.27705946</v>
      </c>
      <c r="J67" s="20" t="n">
        <v>3.78839892</v>
      </c>
      <c r="K67" s="18" t="n">
        <v>413.2529088</v>
      </c>
      <c r="L67" s="20" t="n">
        <v>7.62368962</v>
      </c>
      <c r="M67" s="18" t="n">
        <v>372.66261743</v>
      </c>
      <c r="N67" s="20" t="n">
        <v>5.67221433</v>
      </c>
      <c r="O67" s="18" t="s">
        <v>481</v>
      </c>
      <c r="P67" s="20" t="s">
        <v>481</v>
      </c>
      <c r="Q67" s="18" t="s">
        <v>481</v>
      </c>
      <c r="R67" s="20" t="s">
        <v>481</v>
      </c>
      <c r="S67" s="18" t="s">
        <v>481</v>
      </c>
      <c r="T67" s="20" t="s">
        <v>481</v>
      </c>
      <c r="U67" s="18" t="n">
        <v>327.25536949</v>
      </c>
      <c r="V67" s="20" t="n">
        <v>7.92503818</v>
      </c>
    </row>
    <row r="68" spans="1:22">
      <c r="A68" s="15" t="s">
        <v>543</v>
      </c>
      <c r="B68" s="17" t="n">
        <v>12083</v>
      </c>
      <c r="C68" s="18">
        <f>(31.0/B68*100)</f>
        <v/>
      </c>
      <c r="D68" s="19" t="n">
        <v>12052</v>
      </c>
      <c r="E68" s="18" t="n">
        <v>428.71667387</v>
      </c>
      <c r="F68" s="20" t="n">
        <v>1.66145046</v>
      </c>
      <c r="G68" s="18" t="n">
        <v>442.47954886</v>
      </c>
      <c r="H68" s="20" t="n">
        <v>1.76090935</v>
      </c>
      <c r="I68" s="18" t="n">
        <v>431.01642851</v>
      </c>
      <c r="J68" s="20" t="n">
        <v>2.8131209</v>
      </c>
      <c r="K68" s="18" t="n">
        <v>396.95265724</v>
      </c>
      <c r="L68" s="20" t="n">
        <v>5.18502621</v>
      </c>
      <c r="M68" s="18" t="n">
        <v>360.06770608</v>
      </c>
      <c r="N68" s="20" t="n">
        <v>2.26611851</v>
      </c>
      <c r="O68" s="18" t="s">
        <v>481</v>
      </c>
      <c r="P68" s="20" t="s">
        <v>481</v>
      </c>
      <c r="Q68" s="18" t="s">
        <v>481</v>
      </c>
      <c r="R68" s="20" t="s">
        <v>481</v>
      </c>
      <c r="S68" s="18" t="s">
        <v>481</v>
      </c>
      <c r="T68" s="20" t="s">
        <v>481</v>
      </c>
      <c r="U68" s="18" t="n">
        <v>357.5281039</v>
      </c>
      <c r="V68" s="20" t="n">
        <v>3.37467856</v>
      </c>
    </row>
    <row r="69" spans="1:22">
      <c r="A69" s="15" t="s">
        <v>544</v>
      </c>
      <c r="B69" s="17" t="n">
        <v>4876</v>
      </c>
      <c r="C69" s="18">
        <f>(0.0/B69*100)</f>
        <v/>
      </c>
      <c r="D69" s="19" t="n">
        <v>4876</v>
      </c>
      <c r="E69" s="18" t="n">
        <v>422.76712941</v>
      </c>
      <c r="F69" s="20" t="n">
        <v>3.62912434</v>
      </c>
      <c r="G69" s="18" t="n">
        <v>453.4702942</v>
      </c>
      <c r="H69" s="20" t="n">
        <v>3.83937187</v>
      </c>
      <c r="I69" s="18" t="n">
        <v>431.89504661</v>
      </c>
      <c r="J69" s="20" t="n">
        <v>3.91791414</v>
      </c>
      <c r="K69" s="18" t="n">
        <v>451.62198302</v>
      </c>
      <c r="L69" s="20" t="n">
        <v>6.75173963</v>
      </c>
      <c r="M69" s="18" t="s">
        <v>481</v>
      </c>
      <c r="N69" s="20" t="s">
        <v>481</v>
      </c>
      <c r="O69" s="18" t="s">
        <v>481</v>
      </c>
      <c r="P69" s="20" t="s">
        <v>481</v>
      </c>
      <c r="Q69" s="18" t="n">
        <v>358.9947</v>
      </c>
      <c r="R69" s="20" t="n">
        <v>34.13913399</v>
      </c>
      <c r="S69" s="18" t="s">
        <v>481</v>
      </c>
      <c r="T69" s="20" t="s">
        <v>481</v>
      </c>
      <c r="U69" s="18" t="n">
        <v>347.61861597</v>
      </c>
      <c r="V69" s="20" t="n">
        <v>15.74152322</v>
      </c>
    </row>
    <row r="70" spans="1:22">
      <c r="A70" s="15" t="s">
        <v>545</v>
      </c>
      <c r="B70" s="17" t="n">
        <v>6036</v>
      </c>
      <c r="C70" s="18">
        <f>(223.0/B70*100)</f>
        <v/>
      </c>
      <c r="D70" s="19" t="n">
        <v>5813</v>
      </c>
      <c r="E70" s="18" t="n">
        <v>483.09540735</v>
      </c>
      <c r="F70" s="20" t="n">
        <v>3.27523106</v>
      </c>
      <c r="G70" s="18" t="n">
        <v>499.55430389</v>
      </c>
      <c r="H70" s="20" t="n">
        <v>3.76298966</v>
      </c>
      <c r="I70" s="18" t="n">
        <v>497.55047298</v>
      </c>
      <c r="J70" s="20" t="n">
        <v>4.10118234</v>
      </c>
      <c r="K70" s="18" t="n">
        <v>496.32105364</v>
      </c>
      <c r="L70" s="20" t="n">
        <v>6.23404358</v>
      </c>
      <c r="M70" s="18" t="n">
        <v>430.55617704</v>
      </c>
      <c r="N70" s="20" t="n">
        <v>6.18638504</v>
      </c>
      <c r="O70" s="18" t="s">
        <v>481</v>
      </c>
      <c r="P70" s="20" t="s">
        <v>481</v>
      </c>
      <c r="Q70" s="18" t="s">
        <v>481</v>
      </c>
      <c r="R70" s="20" t="s">
        <v>481</v>
      </c>
      <c r="S70" s="18" t="s">
        <v>481</v>
      </c>
      <c r="T70" s="20" t="s">
        <v>481</v>
      </c>
      <c r="U70" s="18" t="n">
        <v>448.20760263</v>
      </c>
      <c r="V70" s="20" t="n">
        <v>10.02215254</v>
      </c>
    </row>
    <row r="71" spans="1:22">
      <c r="A71" s="15" t="s">
        <v>546</v>
      </c>
      <c r="B71" s="17" t="n">
        <v>6115</v>
      </c>
      <c r="C71" s="18">
        <f>(29.0/B71*100)</f>
        <v/>
      </c>
      <c r="D71" s="19" t="n">
        <v>6086</v>
      </c>
      <c r="E71" s="18" t="n">
        <v>573.81758786</v>
      </c>
      <c r="F71" s="20" t="n">
        <v>2.41531644</v>
      </c>
      <c r="G71" s="18" t="n">
        <v>561.95324234</v>
      </c>
      <c r="H71" s="20" t="n">
        <v>1.97029649</v>
      </c>
      <c r="I71" s="18" t="n">
        <v>543.1240569</v>
      </c>
      <c r="J71" s="20" t="n">
        <v>2.89035764</v>
      </c>
      <c r="K71" s="18" t="n">
        <v>538.31003172</v>
      </c>
      <c r="L71" s="20" t="n">
        <v>10.20752772</v>
      </c>
      <c r="M71" s="18" t="n">
        <v>447.86971773</v>
      </c>
      <c r="N71" s="20" t="n">
        <v>5.77573086</v>
      </c>
      <c r="O71" s="18" t="s">
        <v>481</v>
      </c>
      <c r="P71" s="20" t="s">
        <v>481</v>
      </c>
      <c r="Q71" s="18" t="s">
        <v>481</v>
      </c>
      <c r="R71" s="20" t="s">
        <v>481</v>
      </c>
      <c r="S71" s="18" t="s">
        <v>481</v>
      </c>
      <c r="T71" s="20" t="s">
        <v>481</v>
      </c>
      <c r="U71" s="18" t="n">
        <v>421.43681448</v>
      </c>
      <c r="V71" s="20" t="n">
        <v>36.41802002</v>
      </c>
    </row>
    <row r="72" spans="1:22">
      <c r="A72" s="15" t="s">
        <v>547</v>
      </c>
      <c r="B72" s="17" t="n">
        <v>7708</v>
      </c>
      <c r="C72" s="18">
        <f>(5.0/B72*100)</f>
        <v/>
      </c>
      <c r="D72" s="19" t="n">
        <v>7703</v>
      </c>
      <c r="E72" s="18" t="n">
        <v>538.41065124</v>
      </c>
      <c r="F72" s="20" t="n">
        <v>3.96374757</v>
      </c>
      <c r="G72" s="18" t="n">
        <v>544.92054753</v>
      </c>
      <c r="H72" s="20" t="n">
        <v>3.46358882</v>
      </c>
      <c r="I72" s="18" t="n">
        <v>533.85354434</v>
      </c>
      <c r="J72" s="20" t="n">
        <v>3.44432604</v>
      </c>
      <c r="K72" s="18" t="n">
        <v>531.37168231</v>
      </c>
      <c r="L72" s="20" t="n">
        <v>5.97229272</v>
      </c>
      <c r="M72" s="18" t="n">
        <v>463.18161523</v>
      </c>
      <c r="N72" s="20" t="n">
        <v>7.36450904</v>
      </c>
      <c r="O72" s="18" t="s">
        <v>481</v>
      </c>
      <c r="P72" s="20" t="s">
        <v>481</v>
      </c>
      <c r="Q72" s="18" t="s">
        <v>481</v>
      </c>
      <c r="R72" s="20" t="s">
        <v>481</v>
      </c>
      <c r="S72" s="18" t="s">
        <v>481</v>
      </c>
      <c r="T72" s="20" t="s">
        <v>481</v>
      </c>
      <c r="U72" s="18" t="n">
        <v>499.01072526</v>
      </c>
      <c r="V72" s="20" t="n">
        <v>49.91123862</v>
      </c>
    </row>
    <row r="73" spans="1:22">
      <c r="A73" s="15" t="s">
        <v>548</v>
      </c>
      <c r="B73" s="17" t="n">
        <v>8249</v>
      </c>
      <c r="C73" s="18">
        <f>(178.0/B73*100)</f>
        <v/>
      </c>
      <c r="D73" s="19" t="n">
        <v>8071</v>
      </c>
      <c r="E73" s="18" t="n">
        <v>426.92714357</v>
      </c>
      <c r="F73" s="20" t="n">
        <v>2.96138341</v>
      </c>
      <c r="G73" s="18" t="n">
        <v>439.35305007</v>
      </c>
      <c r="H73" s="20" t="n">
        <v>3.91228215</v>
      </c>
      <c r="I73" s="18" t="n">
        <v>411.55227564</v>
      </c>
      <c r="J73" s="20" t="n">
        <v>4.54475182</v>
      </c>
      <c r="K73" s="18" t="n">
        <v>412.07798497</v>
      </c>
      <c r="L73" s="20" t="n">
        <v>13.49929472</v>
      </c>
      <c r="M73" s="18" t="n">
        <v>381.36943253</v>
      </c>
      <c r="N73" s="20" t="n">
        <v>3.27949389</v>
      </c>
      <c r="O73" s="18" t="s">
        <v>481</v>
      </c>
      <c r="P73" s="20" t="s">
        <v>481</v>
      </c>
      <c r="Q73" s="18" t="s">
        <v>481</v>
      </c>
      <c r="R73" s="20" t="s">
        <v>481</v>
      </c>
      <c r="S73" s="18" t="s">
        <v>481</v>
      </c>
      <c r="T73" s="20" t="s">
        <v>481</v>
      </c>
      <c r="U73" s="18" t="n">
        <v>392.54846229</v>
      </c>
      <c r="V73" s="20" t="n">
        <v>14.87024245</v>
      </c>
    </row>
    <row r="74" spans="1:22">
      <c r="A74" s="15" t="s">
        <v>549</v>
      </c>
      <c r="B74" s="17" t="n">
        <v>4692</v>
      </c>
      <c r="C74" s="18">
        <f>(82.0/B74*100)</f>
        <v/>
      </c>
      <c r="D74" s="19" t="n">
        <v>4610</v>
      </c>
      <c r="E74" s="18" t="n">
        <v>431.15213439</v>
      </c>
      <c r="F74" s="20" t="n">
        <v>2.35249717</v>
      </c>
      <c r="G74" s="18" t="n">
        <v>435.14027148</v>
      </c>
      <c r="H74" s="20" t="n">
        <v>3.14331003</v>
      </c>
      <c r="I74" s="18" t="n">
        <v>422.4026092</v>
      </c>
      <c r="J74" s="20" t="n">
        <v>3.76278873</v>
      </c>
      <c r="K74" s="18" t="n">
        <v>418.95416069</v>
      </c>
      <c r="L74" s="20" t="n">
        <v>6.20338608</v>
      </c>
      <c r="M74" s="18" t="s">
        <v>481</v>
      </c>
      <c r="N74" s="20" t="s">
        <v>481</v>
      </c>
      <c r="O74" s="18" t="s">
        <v>481</v>
      </c>
      <c r="P74" s="20" t="s">
        <v>481</v>
      </c>
      <c r="Q74" s="18" t="s">
        <v>481</v>
      </c>
      <c r="R74" s="20" t="s">
        <v>481</v>
      </c>
      <c r="S74" s="18" t="n">
        <v>404.04036292</v>
      </c>
      <c r="T74" s="20" t="n">
        <v>50.9319457</v>
      </c>
      <c r="U74" s="18" t="n">
        <v>356.03105084</v>
      </c>
      <c r="V74" s="20" t="n">
        <v>5.98752343</v>
      </c>
    </row>
    <row r="75" spans="1:22">
      <c r="A75" s="15" t="s">
        <v>550</v>
      </c>
      <c r="B75" s="17" t="n">
        <v>5375</v>
      </c>
      <c r="C75" s="18">
        <f>(270.0/B75*100)</f>
        <v/>
      </c>
      <c r="D75" s="19" t="n">
        <v>5105</v>
      </c>
      <c r="E75" s="18" t="n">
        <v>379.42710754</v>
      </c>
      <c r="F75" s="20" t="n">
        <v>2.21953124</v>
      </c>
      <c r="G75" s="18" t="n">
        <v>401.43460111</v>
      </c>
      <c r="H75" s="20" t="n">
        <v>2.97045468</v>
      </c>
      <c r="I75" s="18" t="n">
        <v>406.46468777</v>
      </c>
      <c r="J75" s="20" t="n">
        <v>3.45193487</v>
      </c>
      <c r="K75" s="18" t="n">
        <v>388.01347896</v>
      </c>
      <c r="L75" s="20" t="n">
        <v>5.1426081</v>
      </c>
      <c r="M75" s="18" t="n">
        <v>356.06172199</v>
      </c>
      <c r="N75" s="20" t="n">
        <v>4.70057819</v>
      </c>
      <c r="O75" s="18" t="s">
        <v>481</v>
      </c>
      <c r="P75" s="20" t="s">
        <v>481</v>
      </c>
      <c r="Q75" s="18" t="s">
        <v>481</v>
      </c>
      <c r="R75" s="20" t="s">
        <v>481</v>
      </c>
      <c r="S75" s="18" t="s">
        <v>481</v>
      </c>
      <c r="T75" s="20" t="s">
        <v>481</v>
      </c>
      <c r="U75" s="18" t="n">
        <v>357.69751383</v>
      </c>
      <c r="V75" s="20" t="n">
        <v>4.60863675</v>
      </c>
    </row>
    <row r="76" spans="1:22">
      <c r="A76" s="15" t="s">
        <v>551</v>
      </c>
      <c r="B76" s="17" t="n">
        <v>14167</v>
      </c>
      <c r="C76" s="18">
        <f>(234.0/B76*100)</f>
        <v/>
      </c>
      <c r="D76" s="19" t="n">
        <v>13933</v>
      </c>
      <c r="E76" s="18" t="n">
        <v>436.34379713</v>
      </c>
      <c r="F76" s="20" t="n">
        <v>2.58545684</v>
      </c>
      <c r="G76" s="18" t="n">
        <v>455.83139971</v>
      </c>
      <c r="H76" s="20" t="n">
        <v>2.72661004</v>
      </c>
      <c r="I76" s="18" t="n">
        <v>450.73427933</v>
      </c>
      <c r="J76" s="20" t="n">
        <v>4.00025248</v>
      </c>
      <c r="K76" s="18" t="n">
        <v>414.67124259</v>
      </c>
      <c r="L76" s="20" t="n">
        <v>6.08600164</v>
      </c>
      <c r="M76" s="18" t="n">
        <v>405.76526183</v>
      </c>
      <c r="N76" s="20" t="n">
        <v>4.20293438</v>
      </c>
      <c r="O76" s="18" t="s">
        <v>481</v>
      </c>
      <c r="P76" s="20" t="s">
        <v>481</v>
      </c>
      <c r="Q76" s="18" t="s">
        <v>481</v>
      </c>
      <c r="R76" s="20" t="s">
        <v>481</v>
      </c>
      <c r="S76" s="18" t="s">
        <v>481</v>
      </c>
      <c r="T76" s="20" t="s">
        <v>481</v>
      </c>
      <c r="U76" s="18" t="n">
        <v>366.60501175</v>
      </c>
      <c r="V76" s="20" t="n">
        <v>8.3348961</v>
      </c>
    </row>
    <row r="77" spans="1:22">
      <c r="A77" s="15" t="s">
        <v>552</v>
      </c>
      <c r="B77" s="17" t="n">
        <v>6062</v>
      </c>
      <c r="C77" s="18">
        <f>(238.0/B77*100)</f>
        <v/>
      </c>
      <c r="D77" s="19" t="n">
        <v>5824</v>
      </c>
      <c r="E77" s="18" t="n">
        <v>432.9487703</v>
      </c>
      <c r="F77" s="20" t="n">
        <v>2.81860348</v>
      </c>
      <c r="G77" s="18" t="n">
        <v>465.25832705</v>
      </c>
      <c r="H77" s="20" t="n">
        <v>3.15717134</v>
      </c>
      <c r="I77" s="18" t="n">
        <v>461.83960346</v>
      </c>
      <c r="J77" s="20" t="n">
        <v>4.0816449</v>
      </c>
      <c r="K77" s="18" t="n">
        <v>447.24881147</v>
      </c>
      <c r="L77" s="20" t="n">
        <v>7.20987815</v>
      </c>
      <c r="M77" s="18" t="n">
        <v>380.79678054</v>
      </c>
      <c r="N77" s="20" t="n">
        <v>4.91273858</v>
      </c>
      <c r="O77" s="18" t="s">
        <v>481</v>
      </c>
      <c r="P77" s="20" t="s">
        <v>481</v>
      </c>
      <c r="Q77" s="18" t="s">
        <v>481</v>
      </c>
      <c r="R77" s="20" t="s">
        <v>481</v>
      </c>
      <c r="S77" s="18" t="s">
        <v>481</v>
      </c>
      <c r="T77" s="20" t="s">
        <v>481</v>
      </c>
      <c r="U77" s="18" t="n">
        <v>389.00161896</v>
      </c>
      <c r="V77" s="20" t="n">
        <v>4.80352656</v>
      </c>
    </row>
    <row r="78" spans="1:22">
      <c r="A78" s="15" t="s">
        <v>553</v>
      </c>
      <c r="B78" s="17" t="n">
        <v>5826</v>
      </c>
      <c r="C78" s="18">
        <f>(0.0/B78*100)</f>
        <v/>
      </c>
      <c r="D78" s="19" t="n">
        <v>5826</v>
      </c>
      <c r="E78" s="18" t="n">
        <v>528.77181726</v>
      </c>
      <c r="F78" s="20" t="n">
        <v>3.79025092</v>
      </c>
      <c r="G78" s="18" t="n">
        <v>522.80433482</v>
      </c>
      <c r="H78" s="20" t="n">
        <v>4.93550173</v>
      </c>
      <c r="I78" s="18" t="n">
        <v>518.4021223</v>
      </c>
      <c r="J78" s="20" t="n">
        <v>4.65579299</v>
      </c>
      <c r="K78" s="18" t="n">
        <v>511.6135018</v>
      </c>
      <c r="L78" s="20" t="n">
        <v>11.71746017</v>
      </c>
      <c r="M78" s="18" t="s">
        <v>481</v>
      </c>
      <c r="N78" s="20" t="s">
        <v>481</v>
      </c>
      <c r="O78" s="18" t="s">
        <v>481</v>
      </c>
      <c r="P78" s="20" t="s">
        <v>481</v>
      </c>
      <c r="Q78" s="18" t="n">
        <v>433.83338361</v>
      </c>
      <c r="R78" s="20" t="n">
        <v>11.38193918</v>
      </c>
      <c r="S78" s="18" t="n">
        <v>437.07693605</v>
      </c>
      <c r="T78" s="20" t="n">
        <v>31.04205911</v>
      </c>
      <c r="U78" s="18" t="n">
        <v>490.23976286</v>
      </c>
      <c r="V78" s="20" t="n">
        <v>27.37716767</v>
      </c>
    </row>
    <row customHeight="1" ht="25" r="79" spans="1:22">
      <c r="A79" s="15" t="s">
        <v>554</v>
      </c>
      <c r="B79" s="17" t="n">
        <v>1657</v>
      </c>
      <c r="C79" s="18">
        <f>(41.0/B79*100)</f>
        <v/>
      </c>
      <c r="D79" s="19" t="n">
        <v>1616</v>
      </c>
      <c r="E79" s="18" t="n">
        <v>473.97081025</v>
      </c>
      <c r="F79" s="20" t="n">
        <v>7.24214242</v>
      </c>
      <c r="G79" s="18" t="n">
        <v>488.0080195</v>
      </c>
      <c r="H79" s="20" t="n">
        <v>6.33908583</v>
      </c>
      <c r="I79" s="18" t="n">
        <v>464.45978024</v>
      </c>
      <c r="J79" s="20" t="n">
        <v>9.03246815</v>
      </c>
      <c r="K79" s="18" t="n">
        <v>481.65747049</v>
      </c>
      <c r="L79" s="20" t="n">
        <v>12.54981857</v>
      </c>
      <c r="M79" s="18" t="s">
        <v>481</v>
      </c>
      <c r="N79" s="20" t="s">
        <v>481</v>
      </c>
      <c r="O79" s="18" t="s">
        <v>481</v>
      </c>
      <c r="P79" s="20" t="s">
        <v>481</v>
      </c>
      <c r="Q79" s="18" t="s">
        <v>481</v>
      </c>
      <c r="R79" s="20" t="s">
        <v>481</v>
      </c>
      <c r="S79" s="18" t="s">
        <v>481</v>
      </c>
      <c r="T79" s="20" t="s">
        <v>481</v>
      </c>
      <c r="U79" s="18" t="n">
        <v>373.98848878</v>
      </c>
      <c r="V79" s="20" t="n">
        <v>20.9440664</v>
      </c>
    </row>
    <row r="80" spans="1:22">
      <c r="A80" s="15" t="s">
        <v>555</v>
      </c>
      <c r="B80" s="17" t="n">
        <v>7841</v>
      </c>
      <c r="C80" s="18">
        <f>(0.0/B80*100)</f>
        <v/>
      </c>
      <c r="D80" s="19" t="n">
        <v>7841</v>
      </c>
      <c r="E80" s="18" t="n">
        <v>459.81568945</v>
      </c>
      <c r="F80" s="20" t="n">
        <v>4.55122853</v>
      </c>
      <c r="G80" s="18" t="n">
        <v>454.10807247</v>
      </c>
      <c r="H80" s="20" t="n">
        <v>3.52354022</v>
      </c>
      <c r="I80" s="18" t="n">
        <v>452.12983062</v>
      </c>
      <c r="J80" s="20" t="n">
        <v>4.61913249</v>
      </c>
      <c r="K80" s="18" t="n">
        <v>445.94126425</v>
      </c>
      <c r="L80" s="20" t="n">
        <v>9.79394413</v>
      </c>
      <c r="M80" s="18" t="s">
        <v>481</v>
      </c>
      <c r="N80" s="20" t="s">
        <v>481</v>
      </c>
      <c r="O80" s="18" t="s">
        <v>481</v>
      </c>
      <c r="P80" s="20" t="s">
        <v>481</v>
      </c>
      <c r="Q80" s="18" t="s">
        <v>481</v>
      </c>
      <c r="R80" s="20" t="s">
        <v>481</v>
      </c>
      <c r="S80" s="18" t="s">
        <v>481</v>
      </c>
      <c r="T80" s="20" t="s">
        <v>481</v>
      </c>
      <c r="U80" s="18" t="n">
        <v>397.09752489</v>
      </c>
      <c r="V80" s="20" t="n">
        <v>47.54143263</v>
      </c>
    </row>
    <row r="81" spans="1:22">
      <c r="A81" s="23" t="s">
        <v>556</v>
      </c>
      <c r="B81" s="17" t="n">
        <v>8861</v>
      </c>
      <c r="C81" s="18">
        <f>(82.0/B81*100)</f>
        <v/>
      </c>
      <c r="D81" s="19" t="n">
        <v>8779</v>
      </c>
      <c r="E81" s="18" t="n">
        <v>450.25472519</v>
      </c>
      <c r="F81" s="20" t="n">
        <v>2.98118223</v>
      </c>
      <c r="G81" s="18" t="n">
        <v>456.05872006</v>
      </c>
      <c r="H81" s="20" t="n">
        <v>3.31953834</v>
      </c>
      <c r="I81" s="18" t="n">
        <v>439.78106307</v>
      </c>
      <c r="J81" s="20" t="n">
        <v>4.25403086</v>
      </c>
      <c r="K81" s="18" t="n">
        <v>421.63954846</v>
      </c>
      <c r="L81" s="20" t="n">
        <v>11.81268144</v>
      </c>
      <c r="M81" s="18" t="n">
        <v>388.66747204</v>
      </c>
      <c r="N81" s="20" t="n">
        <v>4.36642029</v>
      </c>
      <c r="O81" s="18" t="s">
        <v>481</v>
      </c>
      <c r="P81" s="20" t="s">
        <v>481</v>
      </c>
      <c r="Q81" s="18" t="s">
        <v>481</v>
      </c>
      <c r="R81" s="20" t="s">
        <v>481</v>
      </c>
      <c r="S81" s="18" t="s">
        <v>481</v>
      </c>
      <c r="T81" s="20" t="s">
        <v>481</v>
      </c>
      <c r="U81" s="18" t="n">
        <v>376.79413395</v>
      </c>
      <c r="V81" s="20" t="n">
        <v>19.44553224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801</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(627.0/B7*100)</f>
        <v/>
      </c>
      <c r="D7" s="19" t="n">
        <v>13903</v>
      </c>
      <c r="E7" s="18" t="n">
        <v>532.1707979</v>
      </c>
      <c r="F7" s="20" t="n">
        <v>2.24869216</v>
      </c>
      <c r="G7" s="18" t="n">
        <v>519.63068742</v>
      </c>
      <c r="H7" s="20" t="n">
        <v>2.33978368</v>
      </c>
      <c r="I7" s="18" t="n">
        <v>502.39029284</v>
      </c>
      <c r="J7" s="20" t="n">
        <v>3.0024175</v>
      </c>
      <c r="K7" s="18" t="n">
        <v>496.28244541</v>
      </c>
      <c r="L7" s="20" t="n">
        <v>5.88703276</v>
      </c>
      <c r="M7" s="18" t="n">
        <v>455.67136221</v>
      </c>
      <c r="N7" s="20" t="n">
        <v>3.03001341</v>
      </c>
      <c r="O7" s="18" t="s">
        <v>481</v>
      </c>
      <c r="P7" s="20" t="s">
        <v>481</v>
      </c>
      <c r="Q7" s="18" t="s">
        <v>481</v>
      </c>
      <c r="R7" s="20" t="s">
        <v>481</v>
      </c>
      <c r="S7" s="18" t="s">
        <v>481</v>
      </c>
      <c r="T7" s="20" t="s">
        <v>481</v>
      </c>
      <c r="U7" s="18" t="n">
        <v>483.82142101</v>
      </c>
      <c r="V7" s="20" t="n">
        <v>8.61666582</v>
      </c>
    </row>
    <row r="8" spans="1:22">
      <c r="A8" s="15" t="s">
        <v>483</v>
      </c>
      <c r="B8" s="17" t="n">
        <v>7007</v>
      </c>
      <c r="C8" s="18">
        <f>(84.0/B8*100)</f>
        <v/>
      </c>
      <c r="D8" s="19" t="n">
        <v>6923</v>
      </c>
      <c r="E8" s="18" t="n">
        <v>504.09842281</v>
      </c>
      <c r="F8" s="20" t="n">
        <v>3.77348066</v>
      </c>
      <c r="G8" s="18" t="n">
        <v>518.80949591</v>
      </c>
      <c r="H8" s="20" t="n">
        <v>3.36345084</v>
      </c>
      <c r="I8" s="18" t="n">
        <v>516.63153119</v>
      </c>
      <c r="J8" s="20" t="n">
        <v>3.5263193</v>
      </c>
      <c r="K8" s="18" t="n">
        <v>512.9440858299999</v>
      </c>
      <c r="L8" s="20" t="n">
        <v>4.53064105</v>
      </c>
      <c r="M8" s="18" t="n">
        <v>425.98671044</v>
      </c>
      <c r="N8" s="20" t="n">
        <v>3.32108465</v>
      </c>
      <c r="O8" s="18" t="s">
        <v>481</v>
      </c>
      <c r="P8" s="20" t="s">
        <v>481</v>
      </c>
      <c r="Q8" s="18" t="s">
        <v>481</v>
      </c>
      <c r="R8" s="20" t="s">
        <v>481</v>
      </c>
      <c r="S8" s="18" t="s">
        <v>481</v>
      </c>
      <c r="T8" s="20" t="s">
        <v>481</v>
      </c>
      <c r="U8" s="18" t="n">
        <v>427.04415422</v>
      </c>
      <c r="V8" s="20" t="n">
        <v>6.51062041</v>
      </c>
    </row>
    <row r="9" spans="1:22">
      <c r="A9" s="15" t="s">
        <v>484</v>
      </c>
      <c r="B9" s="17" t="n">
        <v>9651</v>
      </c>
      <c r="C9" s="18">
        <f>(674.0/B9*100)</f>
        <v/>
      </c>
      <c r="D9" s="19" t="n">
        <v>8977</v>
      </c>
      <c r="E9" s="18" t="n">
        <v>515.05085872</v>
      </c>
      <c r="F9" s="20" t="n">
        <v>3.21072693</v>
      </c>
      <c r="G9" s="18" t="n">
        <v>528.33266656</v>
      </c>
      <c r="H9" s="20" t="n">
        <v>2.64186902</v>
      </c>
      <c r="I9" s="18" t="n">
        <v>520.90284816</v>
      </c>
      <c r="J9" s="20" t="n">
        <v>2.59309115</v>
      </c>
      <c r="K9" s="18" t="n">
        <v>498.32340505</v>
      </c>
      <c r="L9" s="20" t="n">
        <v>5.03856318</v>
      </c>
      <c r="M9" s="18" t="n">
        <v>398.3811512</v>
      </c>
      <c r="N9" s="20" t="n">
        <v>5.50423922</v>
      </c>
      <c r="O9" s="18" t="s">
        <v>481</v>
      </c>
      <c r="P9" s="20" t="s">
        <v>481</v>
      </c>
      <c r="Q9" s="18" t="s">
        <v>481</v>
      </c>
      <c r="R9" s="20" t="s">
        <v>481</v>
      </c>
      <c r="S9" s="18" t="s">
        <v>481</v>
      </c>
      <c r="T9" s="20" t="s">
        <v>481</v>
      </c>
      <c r="U9" s="18" t="n">
        <v>412.71922055</v>
      </c>
      <c r="V9" s="20" t="n">
        <v>6.13446631</v>
      </c>
    </row>
    <row r="10" spans="1:22">
      <c r="A10" s="15" t="s">
        <v>485</v>
      </c>
      <c r="B10" s="17" t="n">
        <v>20058</v>
      </c>
      <c r="C10" s="18">
        <f>(550.0/B10*100)</f>
        <v/>
      </c>
      <c r="D10" s="19" t="n">
        <v>19508</v>
      </c>
      <c r="E10" s="18" t="n">
        <v>539.44992947</v>
      </c>
      <c r="F10" s="20" t="n">
        <v>2.26109886</v>
      </c>
      <c r="G10" s="18" t="n">
        <v>534.79361399</v>
      </c>
      <c r="H10" s="20" t="n">
        <v>2.78965597</v>
      </c>
      <c r="I10" s="18" t="n">
        <v>527.11894689</v>
      </c>
      <c r="J10" s="20" t="n">
        <v>3.15304938</v>
      </c>
      <c r="K10" s="18" t="n">
        <v>516.08822108</v>
      </c>
      <c r="L10" s="20" t="n">
        <v>6.0952144</v>
      </c>
      <c r="M10" s="18" t="n">
        <v>459.4602787</v>
      </c>
      <c r="N10" s="20" t="n">
        <v>3.87365474</v>
      </c>
      <c r="O10" s="18" t="s">
        <v>481</v>
      </c>
      <c r="P10" s="20" t="s">
        <v>481</v>
      </c>
      <c r="Q10" s="18" t="s">
        <v>481</v>
      </c>
      <c r="R10" s="20" t="s">
        <v>481</v>
      </c>
      <c r="S10" s="18" t="s">
        <v>481</v>
      </c>
      <c r="T10" s="20" t="s">
        <v>481</v>
      </c>
      <c r="U10" s="18" t="n">
        <v>449.68310639</v>
      </c>
      <c r="V10" s="20" t="n">
        <v>9.042066009999999</v>
      </c>
    </row>
    <row r="11" spans="1:22">
      <c r="A11" s="15" t="s">
        <v>486</v>
      </c>
      <c r="B11" s="17" t="n">
        <v>7053</v>
      </c>
      <c r="C11" s="18">
        <f>(125.0/B11*100)</f>
        <v/>
      </c>
      <c r="D11" s="19" t="n">
        <v>6928</v>
      </c>
      <c r="E11" s="18" t="n">
        <v>448.35442402</v>
      </c>
      <c r="F11" s="20" t="n">
        <v>3.08594227</v>
      </c>
      <c r="G11" s="18" t="n">
        <v>462.16616084</v>
      </c>
      <c r="H11" s="20" t="n">
        <v>2.86487785</v>
      </c>
      <c r="I11" s="18" t="n">
        <v>454.7976518</v>
      </c>
      <c r="J11" s="20" t="n">
        <v>4.01052769</v>
      </c>
      <c r="K11" s="18" t="n">
        <v>449.99023225</v>
      </c>
      <c r="L11" s="20" t="n">
        <v>6.82849174</v>
      </c>
      <c r="M11" s="18" t="n">
        <v>407.71243287</v>
      </c>
      <c r="N11" s="20" t="n">
        <v>4.26530566</v>
      </c>
      <c r="O11" s="18" t="s">
        <v>481</v>
      </c>
      <c r="P11" s="20" t="s">
        <v>481</v>
      </c>
      <c r="Q11" s="18" t="s">
        <v>481</v>
      </c>
      <c r="R11" s="20" t="s">
        <v>481</v>
      </c>
      <c r="S11" s="18" t="s">
        <v>481</v>
      </c>
      <c r="T11" s="20" t="s">
        <v>481</v>
      </c>
      <c r="U11" s="18" t="n">
        <v>399.49874241</v>
      </c>
      <c r="V11" s="20" t="n">
        <v>8.41302086</v>
      </c>
    </row>
    <row r="12" spans="1:22">
      <c r="A12" s="15" t="s">
        <v>487</v>
      </c>
      <c r="B12" s="17" t="n">
        <v>6894</v>
      </c>
      <c r="C12" s="18">
        <f>(59.0/B12*100)</f>
        <v/>
      </c>
      <c r="D12" s="19" t="n">
        <v>6835</v>
      </c>
      <c r="E12" s="18" t="n">
        <v>494.51902744</v>
      </c>
      <c r="F12" s="20" t="n">
        <v>2.72734796</v>
      </c>
      <c r="G12" s="18" t="n">
        <v>501.22776405</v>
      </c>
      <c r="H12" s="20" t="n">
        <v>2.50839584</v>
      </c>
      <c r="I12" s="18" t="n">
        <v>499.89257537</v>
      </c>
      <c r="J12" s="20" t="n">
        <v>3.40673961</v>
      </c>
      <c r="K12" s="18" t="n">
        <v>509.98805292</v>
      </c>
      <c r="L12" s="20" t="n">
        <v>8.023191779999999</v>
      </c>
      <c r="M12" s="18" t="n">
        <v>407.24394601</v>
      </c>
      <c r="N12" s="20" t="n">
        <v>6.59279851</v>
      </c>
      <c r="O12" s="18" t="s">
        <v>481</v>
      </c>
      <c r="P12" s="20" t="s">
        <v>481</v>
      </c>
      <c r="Q12" s="18" t="s">
        <v>481</v>
      </c>
      <c r="R12" s="20" t="s">
        <v>481</v>
      </c>
      <c r="S12" s="18" t="s">
        <v>481</v>
      </c>
      <c r="T12" s="20" t="s">
        <v>481</v>
      </c>
      <c r="U12" s="18" t="n">
        <v>404.00111061</v>
      </c>
      <c r="V12" s="20" t="n">
        <v>11.89620391</v>
      </c>
    </row>
    <row r="13" spans="1:22">
      <c r="A13" s="15" t="s">
        <v>488</v>
      </c>
      <c r="B13" s="17" t="n">
        <v>7161</v>
      </c>
      <c r="C13" s="18">
        <f>(172.0/B13*100)</f>
        <v/>
      </c>
      <c r="D13" s="19" t="n">
        <v>6989</v>
      </c>
      <c r="E13" s="18" t="n">
        <v>516.8054366699999</v>
      </c>
      <c r="F13" s="20" t="n">
        <v>3.09803954</v>
      </c>
      <c r="G13" s="18" t="n">
        <v>508.32124028</v>
      </c>
      <c r="H13" s="20" t="n">
        <v>2.22672887</v>
      </c>
      <c r="I13" s="18" t="n">
        <v>494.01425726</v>
      </c>
      <c r="J13" s="20" t="n">
        <v>3.68847838</v>
      </c>
      <c r="K13" s="18" t="n">
        <v>475.82091277</v>
      </c>
      <c r="L13" s="20" t="n">
        <v>6.03408762</v>
      </c>
      <c r="M13" s="18" t="n">
        <v>417.33961469</v>
      </c>
      <c r="N13" s="20" t="n">
        <v>10.06598471</v>
      </c>
      <c r="O13" s="18" t="s">
        <v>481</v>
      </c>
      <c r="P13" s="20" t="s">
        <v>481</v>
      </c>
      <c r="Q13" s="18" t="s">
        <v>481</v>
      </c>
      <c r="R13" s="20" t="s">
        <v>481</v>
      </c>
      <c r="S13" s="18" t="s">
        <v>481</v>
      </c>
      <c r="T13" s="20" t="s">
        <v>481</v>
      </c>
      <c r="U13" s="18" t="n">
        <v>427.69733604</v>
      </c>
      <c r="V13" s="20" t="n">
        <v>9.55389883</v>
      </c>
    </row>
    <row r="14" spans="1:22">
      <c r="A14" s="15" t="s">
        <v>489</v>
      </c>
      <c r="B14" s="17" t="n">
        <v>5587</v>
      </c>
      <c r="C14" s="18">
        <f>(79.0/B14*100)</f>
        <v/>
      </c>
      <c r="D14" s="19" t="n">
        <v>5508</v>
      </c>
      <c r="E14" s="18" t="n">
        <v>543.95763959</v>
      </c>
      <c r="F14" s="20" t="n">
        <v>2.89530385</v>
      </c>
      <c r="G14" s="18" t="n">
        <v>535.51393505</v>
      </c>
      <c r="H14" s="20" t="n">
        <v>2.85166762</v>
      </c>
      <c r="I14" s="18" t="n">
        <v>531.29093963</v>
      </c>
      <c r="J14" s="20" t="n">
        <v>2.92566117</v>
      </c>
      <c r="K14" s="18" t="n">
        <v>535.95082622</v>
      </c>
      <c r="L14" s="20" t="n">
        <v>5.36258306</v>
      </c>
      <c r="M14" s="18" t="n">
        <v>442.2239505</v>
      </c>
      <c r="N14" s="20" t="n">
        <v>10.16789313</v>
      </c>
      <c r="O14" s="18" t="s">
        <v>481</v>
      </c>
      <c r="P14" s="20" t="s">
        <v>481</v>
      </c>
      <c r="Q14" s="18" t="s">
        <v>481</v>
      </c>
      <c r="R14" s="20" t="s">
        <v>481</v>
      </c>
      <c r="S14" s="18" t="s">
        <v>481</v>
      </c>
      <c r="T14" s="20" t="s">
        <v>481</v>
      </c>
      <c r="U14" s="18" t="n">
        <v>434.56366666</v>
      </c>
      <c r="V14" s="20" t="n">
        <v>15.32528328</v>
      </c>
    </row>
    <row r="15" spans="1:22">
      <c r="A15" s="15" t="s">
        <v>490</v>
      </c>
      <c r="B15" s="17" t="n">
        <v>5882</v>
      </c>
      <c r="C15" s="18">
        <f>(74.0/B15*100)</f>
        <v/>
      </c>
      <c r="D15" s="19" t="n">
        <v>5808</v>
      </c>
      <c r="E15" s="18" t="n">
        <v>544.2691486</v>
      </c>
      <c r="F15" s="20" t="n">
        <v>2.73573547</v>
      </c>
      <c r="G15" s="18" t="n">
        <v>532.2131704</v>
      </c>
      <c r="H15" s="20" t="n">
        <v>2.96486797</v>
      </c>
      <c r="I15" s="18" t="n">
        <v>511.76206005</v>
      </c>
      <c r="J15" s="20" t="n">
        <v>3.92505505</v>
      </c>
      <c r="K15" s="18" t="n">
        <v>492.75093465</v>
      </c>
      <c r="L15" s="20" t="n">
        <v>8.171174580000001</v>
      </c>
      <c r="M15" s="18" t="n">
        <v>442.09252147</v>
      </c>
      <c r="N15" s="20" t="n">
        <v>11.12031367</v>
      </c>
      <c r="O15" s="18" t="s">
        <v>481</v>
      </c>
      <c r="P15" s="20" t="s">
        <v>481</v>
      </c>
      <c r="Q15" s="18" t="s">
        <v>481</v>
      </c>
      <c r="R15" s="20" t="s">
        <v>481</v>
      </c>
      <c r="S15" s="18" t="s">
        <v>481</v>
      </c>
      <c r="T15" s="20" t="s">
        <v>481</v>
      </c>
      <c r="U15" s="18" t="n">
        <v>461.64111011</v>
      </c>
      <c r="V15" s="20" t="n">
        <v>9.02156216</v>
      </c>
    </row>
    <row r="16" spans="1:22">
      <c r="A16" s="15" t="s">
        <v>491</v>
      </c>
      <c r="B16" s="17" t="n">
        <v>6108</v>
      </c>
      <c r="C16" s="18">
        <f>(127.0/B16*100)</f>
        <v/>
      </c>
      <c r="D16" s="19" t="n">
        <v>5981</v>
      </c>
      <c r="E16" s="18" t="n">
        <v>505.38531256</v>
      </c>
      <c r="F16" s="20" t="n">
        <v>2.70321803</v>
      </c>
      <c r="G16" s="18" t="n">
        <v>513.71552677</v>
      </c>
      <c r="H16" s="20" t="n">
        <v>2.32726627</v>
      </c>
      <c r="I16" s="18" t="n">
        <v>509.45291327</v>
      </c>
      <c r="J16" s="20" t="n">
        <v>3.59975988</v>
      </c>
      <c r="K16" s="18" t="n">
        <v>503.59301128</v>
      </c>
      <c r="L16" s="20" t="n">
        <v>5.96262359</v>
      </c>
      <c r="M16" s="18" t="n">
        <v>387.14914799</v>
      </c>
      <c r="N16" s="20" t="n">
        <v>6.68985678</v>
      </c>
      <c r="O16" s="18" t="s">
        <v>481</v>
      </c>
      <c r="P16" s="20" t="s">
        <v>481</v>
      </c>
      <c r="Q16" s="18" t="s">
        <v>481</v>
      </c>
      <c r="R16" s="20" t="s">
        <v>481</v>
      </c>
      <c r="S16" s="18" t="s">
        <v>481</v>
      </c>
      <c r="T16" s="20" t="s">
        <v>481</v>
      </c>
      <c r="U16" s="18" t="n">
        <v>412.69232968</v>
      </c>
      <c r="V16" s="20" t="n">
        <v>8.387863940000001</v>
      </c>
    </row>
    <row r="17" spans="1:22">
      <c r="A17" s="15" t="s">
        <v>492</v>
      </c>
      <c r="B17" s="17" t="n">
        <v>6504</v>
      </c>
      <c r="C17" s="18">
        <f>(1512.0/B17*100)</f>
        <v/>
      </c>
      <c r="D17" s="19" t="n">
        <v>4992</v>
      </c>
      <c r="E17" s="18" t="n">
        <v>524.63971297</v>
      </c>
      <c r="F17" s="20" t="n">
        <v>3.85358221</v>
      </c>
      <c r="G17" s="18" t="n">
        <v>525.22198523</v>
      </c>
      <c r="H17" s="20" t="n">
        <v>3.68285818</v>
      </c>
      <c r="I17" s="18" t="n">
        <v>524.55676331</v>
      </c>
      <c r="J17" s="20" t="n">
        <v>3.43003936</v>
      </c>
      <c r="K17" s="18" t="n">
        <v>527.09962666</v>
      </c>
      <c r="L17" s="20" t="n">
        <v>5.069206</v>
      </c>
      <c r="M17" s="18" t="n">
        <v>421.56457172</v>
      </c>
      <c r="N17" s="20" t="n">
        <v>9.08687791</v>
      </c>
      <c r="O17" s="18" t="s">
        <v>481</v>
      </c>
      <c r="P17" s="20" t="s">
        <v>481</v>
      </c>
      <c r="Q17" s="18" t="s">
        <v>481</v>
      </c>
      <c r="R17" s="20" t="s">
        <v>481</v>
      </c>
      <c r="S17" s="18" t="s">
        <v>481</v>
      </c>
      <c r="T17" s="20" t="s">
        <v>481</v>
      </c>
      <c r="U17" s="18" t="n">
        <v>433.31397198</v>
      </c>
      <c r="V17" s="20" t="n">
        <v>6.87252528</v>
      </c>
    </row>
    <row r="18" spans="1:22">
      <c r="A18" s="15" t="s">
        <v>493</v>
      </c>
      <c r="B18" s="17" t="n">
        <v>5532</v>
      </c>
      <c r="C18" s="18">
        <f>(30.0/B18*100)</f>
        <v/>
      </c>
      <c r="D18" s="19" t="n">
        <v>5502</v>
      </c>
      <c r="E18" s="18" t="n">
        <v>456.95710028</v>
      </c>
      <c r="F18" s="20" t="n">
        <v>4.20573164</v>
      </c>
      <c r="G18" s="18" t="n">
        <v>459.20818596</v>
      </c>
      <c r="H18" s="20" t="n">
        <v>4.72680989</v>
      </c>
      <c r="I18" s="18" t="n">
        <v>464.55571367</v>
      </c>
      <c r="J18" s="20" t="n">
        <v>4.05433131</v>
      </c>
      <c r="K18" s="18" t="n">
        <v>470.22530225</v>
      </c>
      <c r="L18" s="20" t="n">
        <v>6.13469879</v>
      </c>
      <c r="M18" s="18" t="n">
        <v>381.70089157</v>
      </c>
      <c r="N18" s="20" t="n">
        <v>7.56899924</v>
      </c>
      <c r="O18" s="18" t="s">
        <v>481</v>
      </c>
      <c r="P18" s="20" t="s">
        <v>481</v>
      </c>
      <c r="Q18" s="18" t="s">
        <v>481</v>
      </c>
      <c r="R18" s="20" t="s">
        <v>481</v>
      </c>
      <c r="S18" s="18" t="s">
        <v>481</v>
      </c>
      <c r="T18" s="20" t="s">
        <v>481</v>
      </c>
      <c r="U18" s="18" t="n">
        <v>368.76250187</v>
      </c>
      <c r="V18" s="20" t="n">
        <v>8.433437639999999</v>
      </c>
    </row>
    <row r="19" spans="1:22">
      <c r="A19" s="15" t="s">
        <v>494</v>
      </c>
      <c r="B19" s="17" t="n">
        <v>5658</v>
      </c>
      <c r="C19" s="18">
        <f>(221.0/B19*100)</f>
        <v/>
      </c>
      <c r="D19" s="19" t="n">
        <v>5437</v>
      </c>
      <c r="E19" s="18" t="n">
        <v>483.22210243</v>
      </c>
      <c r="F19" s="20" t="n">
        <v>4.3546936</v>
      </c>
      <c r="G19" s="18" t="n">
        <v>482.02432014</v>
      </c>
      <c r="H19" s="20" t="n">
        <v>3.23009918</v>
      </c>
      <c r="I19" s="18" t="n">
        <v>484.72943706</v>
      </c>
      <c r="J19" s="20" t="n">
        <v>4.33468893</v>
      </c>
      <c r="K19" s="18" t="n">
        <v>481.33383279</v>
      </c>
      <c r="L19" s="20" t="n">
        <v>5.03727481</v>
      </c>
      <c r="M19" s="18" t="n">
        <v>464.53907426</v>
      </c>
      <c r="N19" s="20" t="n">
        <v>8.377987660000001</v>
      </c>
      <c r="O19" s="18" t="s">
        <v>481</v>
      </c>
      <c r="P19" s="20" t="s">
        <v>481</v>
      </c>
      <c r="Q19" s="18" t="s">
        <v>481</v>
      </c>
      <c r="R19" s="20" t="s">
        <v>481</v>
      </c>
      <c r="S19" s="18" t="s">
        <v>481</v>
      </c>
      <c r="T19" s="20" t="s">
        <v>481</v>
      </c>
      <c r="U19" s="18" t="n">
        <v>404.76399432</v>
      </c>
      <c r="V19" s="20" t="n">
        <v>9.531402460000001</v>
      </c>
    </row>
    <row r="20" spans="1:22">
      <c r="A20" s="15" t="s">
        <v>495</v>
      </c>
      <c r="B20" s="17" t="n">
        <v>3371</v>
      </c>
      <c r="C20" s="18">
        <f>(75.0/B20*100)</f>
        <v/>
      </c>
      <c r="D20" s="19" t="n">
        <v>3296</v>
      </c>
      <c r="E20" s="18" t="n">
        <v>484.91918728</v>
      </c>
      <c r="F20" s="20" t="n">
        <v>2.57016579</v>
      </c>
      <c r="G20" s="18" t="n">
        <v>484.12268788</v>
      </c>
      <c r="H20" s="20" t="n">
        <v>3.07727397</v>
      </c>
      <c r="I20" s="18" t="n">
        <v>464.14456773</v>
      </c>
      <c r="J20" s="20" t="n">
        <v>4.18276808</v>
      </c>
      <c r="K20" s="18" t="n">
        <v>466.32714305</v>
      </c>
      <c r="L20" s="20" t="n">
        <v>6.05143931</v>
      </c>
      <c r="M20" s="18" t="n">
        <v>408.58539143</v>
      </c>
      <c r="N20" s="20" t="n">
        <v>5.78928272</v>
      </c>
      <c r="O20" s="18" t="s">
        <v>481</v>
      </c>
      <c r="P20" s="20" t="s">
        <v>481</v>
      </c>
      <c r="Q20" s="18" t="s">
        <v>481</v>
      </c>
      <c r="R20" s="20" t="s">
        <v>481</v>
      </c>
      <c r="S20" s="18" t="s">
        <v>481</v>
      </c>
      <c r="T20" s="20" t="s">
        <v>481</v>
      </c>
      <c r="U20" s="18" t="n">
        <v>428.19547837</v>
      </c>
      <c r="V20" s="20" t="n">
        <v>16.3523573</v>
      </c>
    </row>
    <row r="21" spans="1:22">
      <c r="A21" s="15" t="s">
        <v>496</v>
      </c>
      <c r="B21" s="17" t="n">
        <v>5741</v>
      </c>
      <c r="C21" s="18">
        <f>(49.0/B21*100)</f>
        <v/>
      </c>
      <c r="D21" s="19" t="n">
        <v>5692</v>
      </c>
      <c r="E21" s="18" t="n">
        <v>508.42463189</v>
      </c>
      <c r="F21" s="20" t="n">
        <v>3.08227081</v>
      </c>
      <c r="G21" s="18" t="n">
        <v>517.95845675</v>
      </c>
      <c r="H21" s="20" t="n">
        <v>2.86144095</v>
      </c>
      <c r="I21" s="18" t="n">
        <v>504.48511577</v>
      </c>
      <c r="J21" s="20" t="n">
        <v>3.18134027</v>
      </c>
      <c r="K21" s="18" t="n">
        <v>489.04600521</v>
      </c>
      <c r="L21" s="20" t="n">
        <v>4.79757585</v>
      </c>
      <c r="M21" s="18" t="n">
        <v>437.82772767</v>
      </c>
      <c r="N21" s="20" t="n">
        <v>5.1450969</v>
      </c>
      <c r="O21" s="18" t="s">
        <v>481</v>
      </c>
      <c r="P21" s="20" t="s">
        <v>481</v>
      </c>
      <c r="Q21" s="18" t="s">
        <v>481</v>
      </c>
      <c r="R21" s="20" t="s">
        <v>481</v>
      </c>
      <c r="S21" s="18" t="s">
        <v>481</v>
      </c>
      <c r="T21" s="20" t="s">
        <v>481</v>
      </c>
      <c r="U21" s="18" t="n">
        <v>470.67179901</v>
      </c>
      <c r="V21" s="20" t="n">
        <v>16.25684811</v>
      </c>
    </row>
    <row r="22" spans="1:22">
      <c r="A22" s="15" t="s">
        <v>497</v>
      </c>
      <c r="B22" s="17" t="n">
        <v>6598</v>
      </c>
      <c r="C22" s="18">
        <f>(36.0/B22*100)</f>
        <v/>
      </c>
      <c r="D22" s="19" t="n">
        <v>6562</v>
      </c>
      <c r="E22" s="18" t="n">
        <v>469.45176958</v>
      </c>
      <c r="F22" s="20" t="n">
        <v>4.18508688</v>
      </c>
      <c r="G22" s="18" t="n">
        <v>476.29574107</v>
      </c>
      <c r="H22" s="20" t="n">
        <v>4.77960423</v>
      </c>
      <c r="I22" s="18" t="n">
        <v>490.50195666</v>
      </c>
      <c r="J22" s="20" t="n">
        <v>4.20738576</v>
      </c>
      <c r="K22" s="18" t="n">
        <v>496.86023453</v>
      </c>
      <c r="L22" s="20" t="n">
        <v>5.87203306</v>
      </c>
      <c r="M22" s="18" t="n">
        <v>407.42830725</v>
      </c>
      <c r="N22" s="20" t="n">
        <v>13.96595916</v>
      </c>
      <c r="O22" s="18" t="s">
        <v>481</v>
      </c>
      <c r="P22" s="20" t="s">
        <v>481</v>
      </c>
      <c r="Q22" s="18" t="n">
        <v>448.28166515</v>
      </c>
      <c r="R22" s="20" t="n">
        <v>8.782882710000001</v>
      </c>
      <c r="S22" s="18" t="s">
        <v>481</v>
      </c>
      <c r="T22" s="20" t="s">
        <v>481</v>
      </c>
      <c r="U22" s="18" t="n">
        <v>376.48219941</v>
      </c>
      <c r="V22" s="20" t="n">
        <v>9.304600990000001</v>
      </c>
    </row>
    <row r="23" spans="1:22">
      <c r="A23" s="15" t="s">
        <v>498</v>
      </c>
      <c r="B23" s="17" t="n">
        <v>11583</v>
      </c>
      <c r="C23" s="18">
        <f>(243.0/B23*100)</f>
        <v/>
      </c>
      <c r="D23" s="19" t="n">
        <v>11340</v>
      </c>
      <c r="E23" s="18" t="n">
        <v>472.87225991</v>
      </c>
      <c r="F23" s="20" t="n">
        <v>3.50132036</v>
      </c>
      <c r="G23" s="18" t="n">
        <v>488.08783321</v>
      </c>
      <c r="H23" s="20" t="n">
        <v>3.23902439</v>
      </c>
      <c r="I23" s="18" t="n">
        <v>494.09027594</v>
      </c>
      <c r="J23" s="20" t="n">
        <v>3.46301223</v>
      </c>
      <c r="K23" s="18" t="n">
        <v>499.33624897</v>
      </c>
      <c r="L23" s="20" t="n">
        <v>4.87010171</v>
      </c>
      <c r="M23" s="18" t="n">
        <v>437.87034305</v>
      </c>
      <c r="N23" s="20" t="n">
        <v>5.22144945</v>
      </c>
      <c r="O23" s="18" t="s">
        <v>481</v>
      </c>
      <c r="P23" s="20" t="s">
        <v>481</v>
      </c>
      <c r="Q23" s="18" t="s">
        <v>481</v>
      </c>
      <c r="R23" s="20" t="s">
        <v>481</v>
      </c>
      <c r="S23" s="18" t="s">
        <v>481</v>
      </c>
      <c r="T23" s="20" t="s">
        <v>481</v>
      </c>
      <c r="U23" s="18" t="n">
        <v>406.08362828</v>
      </c>
      <c r="V23" s="20" t="n">
        <v>10.40970395</v>
      </c>
    </row>
    <row r="24" spans="1:22">
      <c r="A24" s="15" t="s">
        <v>499</v>
      </c>
      <c r="B24" s="17" t="n">
        <v>6647</v>
      </c>
      <c r="C24" s="18">
        <f>(7.0/B24*100)</f>
        <v/>
      </c>
      <c r="D24" s="19" t="n">
        <v>6640</v>
      </c>
      <c r="E24" s="18" t="n">
        <v>544.88530841</v>
      </c>
      <c r="F24" s="20" t="n">
        <v>3.86687714</v>
      </c>
      <c r="G24" s="18" t="n">
        <v>547.73290407</v>
      </c>
      <c r="H24" s="20" t="n">
        <v>3.15917195</v>
      </c>
      <c r="I24" s="18" t="n">
        <v>529.23238699</v>
      </c>
      <c r="J24" s="20" t="n">
        <v>3.4629665</v>
      </c>
      <c r="K24" s="18" t="n">
        <v>507.52070957</v>
      </c>
      <c r="L24" s="20" t="n">
        <v>6.53546794</v>
      </c>
      <c r="M24" s="18" t="n">
        <v>486.12605385</v>
      </c>
      <c r="N24" s="20" t="n">
        <v>15.32000093</v>
      </c>
      <c r="O24" s="18" t="s">
        <v>481</v>
      </c>
      <c r="P24" s="20" t="s">
        <v>481</v>
      </c>
      <c r="Q24" s="18" t="s">
        <v>481</v>
      </c>
      <c r="R24" s="20" t="s">
        <v>481</v>
      </c>
      <c r="S24" s="18" t="s">
        <v>481</v>
      </c>
      <c r="T24" s="20" t="s">
        <v>481</v>
      </c>
      <c r="U24" s="18" t="n">
        <v>474.75139038</v>
      </c>
      <c r="V24" s="20" t="n">
        <v>12.20488222</v>
      </c>
    </row>
    <row r="25" spans="1:22">
      <c r="A25" s="15" t="s">
        <v>500</v>
      </c>
      <c r="B25" s="17" t="n">
        <v>5581</v>
      </c>
      <c r="C25" s="18">
        <f>(25.0/B25*100)</f>
        <v/>
      </c>
      <c r="D25" s="19" t="n">
        <v>5556</v>
      </c>
      <c r="E25" s="18" t="n">
        <v>531.5263787599999</v>
      </c>
      <c r="F25" s="20" t="n">
        <v>3.69104211</v>
      </c>
      <c r="G25" s="18" t="n">
        <v>523.2007785</v>
      </c>
      <c r="H25" s="20" t="n">
        <v>3.50260211</v>
      </c>
      <c r="I25" s="18" t="n">
        <v>517.4133531</v>
      </c>
      <c r="J25" s="20" t="n">
        <v>3.60796185</v>
      </c>
      <c r="K25" s="18" t="n">
        <v>510.19187596</v>
      </c>
      <c r="L25" s="20" t="n">
        <v>7.8262994</v>
      </c>
      <c r="M25" s="18" t="n">
        <v>429.87203302</v>
      </c>
      <c r="N25" s="20" t="n">
        <v>5.01052425</v>
      </c>
      <c r="O25" s="18" t="s">
        <v>481</v>
      </c>
      <c r="P25" s="20" t="s">
        <v>481</v>
      </c>
      <c r="Q25" s="18" t="s">
        <v>481</v>
      </c>
      <c r="R25" s="20" t="s">
        <v>481</v>
      </c>
      <c r="S25" s="18" t="s">
        <v>481</v>
      </c>
      <c r="T25" s="20" t="s">
        <v>481</v>
      </c>
      <c r="U25" s="18" t="n">
        <v>473.36287104</v>
      </c>
      <c r="V25" s="20" t="n">
        <v>21.77704944</v>
      </c>
    </row>
    <row r="26" spans="1:22">
      <c r="A26" s="15" t="s">
        <v>501</v>
      </c>
      <c r="B26" s="17" t="n">
        <v>4869</v>
      </c>
      <c r="C26" s="18">
        <f>(58.0/B26*100)</f>
        <v/>
      </c>
      <c r="D26" s="19" t="n">
        <v>4811</v>
      </c>
      <c r="E26" s="18" t="n">
        <v>496.15645172</v>
      </c>
      <c r="F26" s="20" t="n">
        <v>2.4029851</v>
      </c>
      <c r="G26" s="18" t="n">
        <v>490.34589512</v>
      </c>
      <c r="H26" s="20" t="n">
        <v>2.33926578</v>
      </c>
      <c r="I26" s="18" t="n">
        <v>494.75782149</v>
      </c>
      <c r="J26" s="20" t="n">
        <v>3.50886094</v>
      </c>
      <c r="K26" s="18" t="n">
        <v>493.20565457</v>
      </c>
      <c r="L26" s="20" t="n">
        <v>8.06794534</v>
      </c>
      <c r="M26" s="18" t="n">
        <v>453.17995147</v>
      </c>
      <c r="N26" s="20" t="n">
        <v>6.03698686</v>
      </c>
      <c r="O26" s="18" t="s">
        <v>481</v>
      </c>
      <c r="P26" s="20" t="s">
        <v>481</v>
      </c>
      <c r="Q26" s="18" t="s">
        <v>481</v>
      </c>
      <c r="R26" s="20" t="s">
        <v>481</v>
      </c>
      <c r="S26" s="18" t="s">
        <v>481</v>
      </c>
      <c r="T26" s="20" t="s">
        <v>481</v>
      </c>
      <c r="U26" s="18" t="n">
        <v>435.32828909</v>
      </c>
      <c r="V26" s="20" t="n">
        <v>15.44961715</v>
      </c>
    </row>
    <row r="27" spans="1:22">
      <c r="A27" s="15" t="s">
        <v>502</v>
      </c>
      <c r="B27" s="17" t="n">
        <v>5299</v>
      </c>
      <c r="C27" s="18">
        <f>(73.0/B27*100)</f>
        <v/>
      </c>
      <c r="D27" s="19" t="n">
        <v>5226</v>
      </c>
      <c r="E27" s="18" t="n">
        <v>486.22468414</v>
      </c>
      <c r="F27" s="20" t="n">
        <v>2.76114085</v>
      </c>
      <c r="G27" s="18" t="n">
        <v>497.12830526</v>
      </c>
      <c r="H27" s="20" t="n">
        <v>2.47249965</v>
      </c>
      <c r="I27" s="18" t="n">
        <v>496.93665634</v>
      </c>
      <c r="J27" s="20" t="n">
        <v>2.89342723</v>
      </c>
      <c r="K27" s="18" t="n">
        <v>495.19351182</v>
      </c>
      <c r="L27" s="20" t="n">
        <v>5.02043743</v>
      </c>
      <c r="M27" s="18" t="n">
        <v>418.40895501</v>
      </c>
      <c r="N27" s="20" t="n">
        <v>3.29090457</v>
      </c>
      <c r="O27" s="18" t="s">
        <v>481</v>
      </c>
      <c r="P27" s="20" t="s">
        <v>481</v>
      </c>
      <c r="Q27" s="18" t="s">
        <v>481</v>
      </c>
      <c r="R27" s="20" t="s">
        <v>481</v>
      </c>
      <c r="S27" s="18" t="s">
        <v>481</v>
      </c>
      <c r="T27" s="20" t="s">
        <v>481</v>
      </c>
      <c r="U27" s="18" t="n">
        <v>404.78165057</v>
      </c>
      <c r="V27" s="20" t="n">
        <v>8.365795350000001</v>
      </c>
    </row>
    <row r="28" spans="1:22">
      <c r="A28" s="15" t="s">
        <v>503</v>
      </c>
      <c r="B28" s="17" t="n">
        <v>7568</v>
      </c>
      <c r="C28" s="18">
        <f>(242.0/B28*100)</f>
        <v/>
      </c>
      <c r="D28" s="19" t="n">
        <v>7326</v>
      </c>
      <c r="E28" s="18" t="n">
        <v>414.02727432</v>
      </c>
      <c r="F28" s="20" t="n">
        <v>2.27909698</v>
      </c>
      <c r="G28" s="18" t="n">
        <v>426.61248812</v>
      </c>
      <c r="H28" s="20" t="n">
        <v>2.687523</v>
      </c>
      <c r="I28" s="18" t="n">
        <v>419.19323703</v>
      </c>
      <c r="J28" s="20" t="n">
        <v>3.43404627</v>
      </c>
      <c r="K28" s="18" t="n">
        <v>409.30225715</v>
      </c>
      <c r="L28" s="20" t="n">
        <v>6.54265001</v>
      </c>
      <c r="M28" s="18" t="n">
        <v>420.93356818</v>
      </c>
      <c r="N28" s="20" t="n">
        <v>11.19336795</v>
      </c>
      <c r="O28" s="18" t="s">
        <v>481</v>
      </c>
      <c r="P28" s="20" t="s">
        <v>481</v>
      </c>
      <c r="Q28" s="18" t="s">
        <v>481</v>
      </c>
      <c r="R28" s="20" t="s">
        <v>481</v>
      </c>
      <c r="S28" s="18" t="s">
        <v>481</v>
      </c>
      <c r="T28" s="20" t="s">
        <v>481</v>
      </c>
      <c r="U28" s="18" t="n">
        <v>376.11990125</v>
      </c>
      <c r="V28" s="20" t="n">
        <v>6.73888148</v>
      </c>
    </row>
    <row r="29" spans="1:22">
      <c r="A29" s="15" t="s">
        <v>504</v>
      </c>
      <c r="B29" s="17" t="n">
        <v>5385</v>
      </c>
      <c r="C29" s="18">
        <f>(30.0/B29*100)</f>
        <v/>
      </c>
      <c r="D29" s="19" t="n">
        <v>5355</v>
      </c>
      <c r="E29" s="18" t="n">
        <v>516.43457571</v>
      </c>
      <c r="F29" s="20" t="n">
        <v>4.99311106</v>
      </c>
      <c r="G29" s="18" t="n">
        <v>516.71532577</v>
      </c>
      <c r="H29" s="20" t="n">
        <v>3.1240911</v>
      </c>
      <c r="I29" s="18" t="n">
        <v>507.83346254</v>
      </c>
      <c r="J29" s="20" t="n">
        <v>3.4431253</v>
      </c>
      <c r="K29" s="18" t="n">
        <v>501.30836468</v>
      </c>
      <c r="L29" s="20" t="n">
        <v>7.07394572</v>
      </c>
      <c r="M29" s="18" t="n">
        <v>493.84777481</v>
      </c>
      <c r="N29" s="20" t="n">
        <v>4.79600299</v>
      </c>
      <c r="O29" s="18" t="s">
        <v>481</v>
      </c>
      <c r="P29" s="20" t="s">
        <v>481</v>
      </c>
      <c r="Q29" s="18" t="s">
        <v>481</v>
      </c>
      <c r="R29" s="20" t="s">
        <v>481</v>
      </c>
      <c r="S29" s="18" t="s">
        <v>481</v>
      </c>
      <c r="T29" s="20" t="s">
        <v>481</v>
      </c>
      <c r="U29" s="18" t="n">
        <v>410.09093636</v>
      </c>
      <c r="V29" s="20" t="n">
        <v>13.97220292</v>
      </c>
    </row>
    <row r="30" spans="1:22">
      <c r="A30" s="15" t="s">
        <v>505</v>
      </c>
      <c r="B30" s="17" t="n">
        <v>4520</v>
      </c>
      <c r="C30" s="18">
        <f>(162.0/B30*100)</f>
        <v/>
      </c>
      <c r="D30" s="19" t="n">
        <v>4358</v>
      </c>
      <c r="E30" s="18" t="n">
        <v>531.21957336</v>
      </c>
      <c r="F30" s="20" t="n">
        <v>3.13580033</v>
      </c>
      <c r="G30" s="18" t="n">
        <v>525.3521307</v>
      </c>
      <c r="H30" s="20" t="n">
        <v>3.86270441</v>
      </c>
      <c r="I30" s="18" t="n">
        <v>519.57801789</v>
      </c>
      <c r="J30" s="20" t="n">
        <v>3.92641796</v>
      </c>
      <c r="K30" s="18" t="n">
        <v>508.93778608</v>
      </c>
      <c r="L30" s="20" t="n">
        <v>8.325712940000001</v>
      </c>
      <c r="M30" s="18" t="n">
        <v>420.79775038</v>
      </c>
      <c r="N30" s="20" t="n">
        <v>5.72172312</v>
      </c>
      <c r="O30" s="18" t="s">
        <v>481</v>
      </c>
      <c r="P30" s="20" t="s">
        <v>481</v>
      </c>
      <c r="Q30" s="18" t="s">
        <v>481</v>
      </c>
      <c r="R30" s="20" t="s">
        <v>481</v>
      </c>
      <c r="S30" s="18" t="s">
        <v>481</v>
      </c>
      <c r="T30" s="20" t="s">
        <v>481</v>
      </c>
      <c r="U30" s="18" t="n">
        <v>432.42572481</v>
      </c>
      <c r="V30" s="20" t="n">
        <v>9.374589289999999</v>
      </c>
    </row>
    <row r="31" spans="1:22">
      <c r="A31" s="15" t="s">
        <v>506</v>
      </c>
      <c r="B31" s="17" t="n">
        <v>5456</v>
      </c>
      <c r="C31" s="18">
        <f>(139.0/B31*100)</f>
        <v/>
      </c>
      <c r="D31" s="19" t="n">
        <v>5317</v>
      </c>
      <c r="E31" s="18" t="n">
        <v>510.94214902</v>
      </c>
      <c r="F31" s="20" t="n">
        <v>3.00310687</v>
      </c>
      <c r="G31" s="18" t="n">
        <v>510.15553104</v>
      </c>
      <c r="H31" s="20" t="n">
        <v>2.58871787</v>
      </c>
      <c r="I31" s="18" t="n">
        <v>493.21287348</v>
      </c>
      <c r="J31" s="20" t="n">
        <v>3.1533646</v>
      </c>
      <c r="K31" s="18" t="n">
        <v>459.86619239</v>
      </c>
      <c r="L31" s="20" t="n">
        <v>5.43014967</v>
      </c>
      <c r="M31" s="18" t="s">
        <v>481</v>
      </c>
      <c r="N31" s="20" t="s">
        <v>481</v>
      </c>
      <c r="O31" s="18" t="s">
        <v>481</v>
      </c>
      <c r="P31" s="20" t="s">
        <v>481</v>
      </c>
      <c r="Q31" s="18" t="s">
        <v>481</v>
      </c>
      <c r="R31" s="20" t="s">
        <v>481</v>
      </c>
      <c r="S31" s="18" t="s">
        <v>481</v>
      </c>
      <c r="T31" s="20" t="s">
        <v>481</v>
      </c>
      <c r="U31" s="18" t="n">
        <v>404.51700022</v>
      </c>
      <c r="V31" s="20" t="n">
        <v>7.08506348</v>
      </c>
    </row>
    <row r="32" spans="1:22">
      <c r="A32" s="15" t="s">
        <v>507</v>
      </c>
      <c r="B32" s="17" t="n">
        <v>4478</v>
      </c>
      <c r="C32" s="18">
        <f>(6.0/B32*100)</f>
        <v/>
      </c>
      <c r="D32" s="19" t="n">
        <v>4472</v>
      </c>
      <c r="E32" s="18" t="n">
        <v>499.31597649</v>
      </c>
      <c r="F32" s="20" t="n">
        <v>4.01251206</v>
      </c>
      <c r="G32" s="18" t="n">
        <v>504.05549849</v>
      </c>
      <c r="H32" s="20" t="n">
        <v>2.76197826</v>
      </c>
      <c r="I32" s="18" t="n">
        <v>506.66615411</v>
      </c>
      <c r="J32" s="20" t="n">
        <v>3.75468601</v>
      </c>
      <c r="K32" s="18" t="n">
        <v>513.73129263</v>
      </c>
      <c r="L32" s="20" t="n">
        <v>6.13357049</v>
      </c>
      <c r="M32" s="18" t="n">
        <v>412.90383158</v>
      </c>
      <c r="N32" s="20" t="n">
        <v>11.66737955</v>
      </c>
      <c r="O32" s="18" t="s">
        <v>481</v>
      </c>
      <c r="P32" s="20" t="s">
        <v>481</v>
      </c>
      <c r="Q32" s="18" t="s">
        <v>481</v>
      </c>
      <c r="R32" s="20" t="s">
        <v>481</v>
      </c>
      <c r="S32" s="18" t="s">
        <v>481</v>
      </c>
      <c r="T32" s="20" t="s">
        <v>481</v>
      </c>
      <c r="U32" s="18" t="n">
        <v>439.63864045</v>
      </c>
      <c r="V32" s="20" t="n">
        <v>19.05539798</v>
      </c>
    </row>
    <row r="33" spans="1:22">
      <c r="A33" s="15" t="s">
        <v>508</v>
      </c>
      <c r="B33" s="17" t="n">
        <v>7325</v>
      </c>
      <c r="C33" s="18">
        <f>(78.0/B33*100)</f>
        <v/>
      </c>
      <c r="D33" s="19" t="n">
        <v>7247</v>
      </c>
      <c r="E33" s="18" t="n">
        <v>504.23858272</v>
      </c>
      <c r="F33" s="20" t="n">
        <v>3.34048577</v>
      </c>
      <c r="G33" s="18" t="n">
        <v>511.43571451</v>
      </c>
      <c r="H33" s="20" t="n">
        <v>3.88748223</v>
      </c>
      <c r="I33" s="18" t="n">
        <v>503.49216166</v>
      </c>
      <c r="J33" s="20" t="n">
        <v>4.47418516</v>
      </c>
      <c r="K33" s="18" t="n">
        <v>492.51594071</v>
      </c>
      <c r="L33" s="20" t="n">
        <v>9.01037373</v>
      </c>
      <c r="M33" s="18" t="n">
        <v>493.26536346</v>
      </c>
      <c r="N33" s="20" t="n">
        <v>2.74241819</v>
      </c>
      <c r="O33" s="18" t="s">
        <v>481</v>
      </c>
      <c r="P33" s="20" t="s">
        <v>481</v>
      </c>
      <c r="Q33" s="18" t="s">
        <v>481</v>
      </c>
      <c r="R33" s="20" t="s">
        <v>481</v>
      </c>
      <c r="S33" s="18" t="s">
        <v>481</v>
      </c>
      <c r="T33" s="20" t="s">
        <v>481</v>
      </c>
      <c r="U33" s="18" t="n">
        <v>459.90550519</v>
      </c>
      <c r="V33" s="20" t="n">
        <v>9.842270040000001</v>
      </c>
    </row>
    <row r="34" spans="1:22">
      <c r="A34" s="15" t="s">
        <v>509</v>
      </c>
      <c r="B34" s="17" t="n">
        <v>6350</v>
      </c>
      <c r="C34" s="18">
        <f>(101.0/B34*100)</f>
        <v/>
      </c>
      <c r="D34" s="19" t="n">
        <v>6249</v>
      </c>
      <c r="E34" s="18" t="n">
        <v>458.99015163</v>
      </c>
      <c r="F34" s="20" t="n">
        <v>3.45764045</v>
      </c>
      <c r="G34" s="18" t="n">
        <v>471.00119661</v>
      </c>
      <c r="H34" s="20" t="n">
        <v>3.34788891</v>
      </c>
      <c r="I34" s="18" t="n">
        <v>475.90007517</v>
      </c>
      <c r="J34" s="20" t="n">
        <v>3.81470563</v>
      </c>
      <c r="K34" s="18" t="n">
        <v>483.44789897</v>
      </c>
      <c r="L34" s="20" t="n">
        <v>4.98373593</v>
      </c>
      <c r="M34" s="18" t="n">
        <v>414.13782789</v>
      </c>
      <c r="N34" s="20" t="n">
        <v>11.41550076</v>
      </c>
      <c r="O34" s="18" t="s">
        <v>481</v>
      </c>
      <c r="P34" s="20" t="s">
        <v>481</v>
      </c>
      <c r="Q34" s="18" t="s">
        <v>481</v>
      </c>
      <c r="R34" s="20" t="s">
        <v>481</v>
      </c>
      <c r="S34" s="18" t="s">
        <v>481</v>
      </c>
      <c r="T34" s="20" t="s">
        <v>481</v>
      </c>
      <c r="U34" s="18" t="n">
        <v>372.27095708</v>
      </c>
      <c r="V34" s="20" t="n">
        <v>8.45047048</v>
      </c>
    </row>
    <row r="35" spans="1:22">
      <c r="A35" s="15" t="s">
        <v>510</v>
      </c>
      <c r="B35" s="17" t="n">
        <v>6406</v>
      </c>
      <c r="C35" s="18">
        <f>(58.0/B35*100)</f>
        <v/>
      </c>
      <c r="D35" s="19" t="n">
        <v>6348</v>
      </c>
      <c r="E35" s="18" t="n">
        <v>509.19457929</v>
      </c>
      <c r="F35" s="20" t="n">
        <v>4.7653381</v>
      </c>
      <c r="G35" s="18" t="n">
        <v>509.89833795</v>
      </c>
      <c r="H35" s="20" t="n">
        <v>4.30096486</v>
      </c>
      <c r="I35" s="18" t="n">
        <v>506.62270182</v>
      </c>
      <c r="J35" s="20" t="n">
        <v>4.52692429</v>
      </c>
      <c r="K35" s="18" t="n">
        <v>492.0481032</v>
      </c>
      <c r="L35" s="20" t="n">
        <v>7.36098211</v>
      </c>
      <c r="M35" s="18" t="n">
        <v>517.72546076</v>
      </c>
      <c r="N35" s="20" t="n">
        <v>1.68854854</v>
      </c>
      <c r="O35" s="18" t="s">
        <v>481</v>
      </c>
      <c r="P35" s="20" t="s">
        <v>481</v>
      </c>
      <c r="Q35" s="18" t="s">
        <v>481</v>
      </c>
      <c r="R35" s="20" t="s">
        <v>481</v>
      </c>
      <c r="S35" s="18" t="s">
        <v>481</v>
      </c>
      <c r="T35" s="20" t="s">
        <v>481</v>
      </c>
      <c r="U35" s="18" t="n">
        <v>476.30059287</v>
      </c>
      <c r="V35" s="20" t="n">
        <v>13.40864612</v>
      </c>
    </row>
    <row r="36" spans="1:22">
      <c r="A36" s="15" t="s">
        <v>511</v>
      </c>
      <c r="B36" s="17" t="n">
        <v>6736</v>
      </c>
      <c r="C36" s="18">
        <f>(55.0/B36*100)</f>
        <v/>
      </c>
      <c r="D36" s="19" t="n">
        <v>6681</v>
      </c>
      <c r="E36" s="18" t="n">
        <v>495.50342547</v>
      </c>
      <c r="F36" s="20" t="n">
        <v>3.07630233</v>
      </c>
      <c r="G36" s="18" t="n">
        <v>502.41357861</v>
      </c>
      <c r="H36" s="20" t="n">
        <v>3.25741638</v>
      </c>
      <c r="I36" s="18" t="n">
        <v>500.3944047</v>
      </c>
      <c r="J36" s="20" t="n">
        <v>3.5255356</v>
      </c>
      <c r="K36" s="18" t="n">
        <v>498.01667377</v>
      </c>
      <c r="L36" s="20" t="n">
        <v>5.25897344</v>
      </c>
      <c r="M36" s="18" t="n">
        <v>471.48512785</v>
      </c>
      <c r="N36" s="20" t="n">
        <v>3.1941669</v>
      </c>
      <c r="O36" s="18" t="s">
        <v>481</v>
      </c>
      <c r="P36" s="20" t="s">
        <v>481</v>
      </c>
      <c r="Q36" s="18" t="s">
        <v>481</v>
      </c>
      <c r="R36" s="20" t="s">
        <v>481</v>
      </c>
      <c r="S36" s="18" t="s">
        <v>481</v>
      </c>
      <c r="T36" s="20" t="s">
        <v>481</v>
      </c>
      <c r="U36" s="18" t="n">
        <v>430.06187905</v>
      </c>
      <c r="V36" s="20" t="n">
        <v>8.654824059999999</v>
      </c>
    </row>
    <row r="37" spans="1:22">
      <c r="A37" s="15" t="s">
        <v>512</v>
      </c>
      <c r="B37" s="17" t="n">
        <v>5458</v>
      </c>
      <c r="C37" s="18">
        <f>(104.0/B37*100)</f>
        <v/>
      </c>
      <c r="D37" s="19" t="n">
        <v>5354</v>
      </c>
      <c r="E37" s="18" t="n">
        <v>507.03294799</v>
      </c>
      <c r="F37" s="20" t="n">
        <v>3.76360927</v>
      </c>
      <c r="G37" s="18" t="n">
        <v>505.85849139</v>
      </c>
      <c r="H37" s="20" t="n">
        <v>3.82905445</v>
      </c>
      <c r="I37" s="18" t="n">
        <v>490.62298859</v>
      </c>
      <c r="J37" s="20" t="n">
        <v>4.98694802</v>
      </c>
      <c r="K37" s="18" t="n">
        <v>476.93001383</v>
      </c>
      <c r="L37" s="20" t="n">
        <v>6.75720823</v>
      </c>
      <c r="M37" s="18" t="n">
        <v>390.41637664</v>
      </c>
      <c r="N37" s="20" t="n">
        <v>7.93034407</v>
      </c>
      <c r="O37" s="18" t="s">
        <v>481</v>
      </c>
      <c r="P37" s="20" t="s">
        <v>481</v>
      </c>
      <c r="Q37" s="18" t="s">
        <v>481</v>
      </c>
      <c r="R37" s="20" t="s">
        <v>481</v>
      </c>
      <c r="S37" s="18" t="s">
        <v>481</v>
      </c>
      <c r="T37" s="20" t="s">
        <v>481</v>
      </c>
      <c r="U37" s="18" t="n">
        <v>414.26539222</v>
      </c>
      <c r="V37" s="20" t="n">
        <v>11.626257</v>
      </c>
    </row>
    <row r="38" spans="1:22">
      <c r="A38" s="15" t="s">
        <v>513</v>
      </c>
      <c r="B38" s="17" t="n">
        <v>5860</v>
      </c>
      <c r="C38" s="18">
        <f>(21.0/B38*100)</f>
        <v/>
      </c>
      <c r="D38" s="19" t="n">
        <v>5839</v>
      </c>
      <c r="E38" s="18" t="n">
        <v>515.90432551</v>
      </c>
      <c r="F38" s="20" t="n">
        <v>3.64815487</v>
      </c>
      <c r="G38" s="18" t="n">
        <v>517.25943833</v>
      </c>
      <c r="H38" s="20" t="n">
        <v>4.11684411</v>
      </c>
      <c r="I38" s="18" t="n">
        <v>513.2309838</v>
      </c>
      <c r="J38" s="20" t="n">
        <v>3.58502138</v>
      </c>
      <c r="K38" s="18" t="n">
        <v>497.1336787</v>
      </c>
      <c r="L38" s="20" t="n">
        <v>5.57476372</v>
      </c>
      <c r="M38" s="18" t="n">
        <v>464.66093895</v>
      </c>
      <c r="N38" s="20" t="n">
        <v>6.12978698</v>
      </c>
      <c r="O38" s="18" t="s">
        <v>481</v>
      </c>
      <c r="P38" s="20" t="s">
        <v>481</v>
      </c>
      <c r="Q38" s="18" t="s">
        <v>481</v>
      </c>
      <c r="R38" s="20" t="s">
        <v>481</v>
      </c>
      <c r="S38" s="18" t="s">
        <v>481</v>
      </c>
      <c r="T38" s="20" t="s">
        <v>481</v>
      </c>
      <c r="U38" s="18" t="n">
        <v>453.79379782</v>
      </c>
      <c r="V38" s="20" t="n">
        <v>7.79626461</v>
      </c>
    </row>
    <row r="39" spans="1:22">
      <c r="A39" s="15" t="s">
        <v>514</v>
      </c>
      <c r="B39" s="17" t="n">
        <v>5895</v>
      </c>
      <c r="C39" s="18">
        <f>(33.0/B39*100)</f>
        <v/>
      </c>
      <c r="D39" s="19" t="n">
        <v>5862</v>
      </c>
      <c r="E39" s="18" t="n">
        <v>428.08532773</v>
      </c>
      <c r="F39" s="20" t="n">
        <v>4.21154352</v>
      </c>
      <c r="G39" s="18" t="n">
        <v>435.16044781</v>
      </c>
      <c r="H39" s="20" t="n">
        <v>4.60064724</v>
      </c>
      <c r="I39" s="18" t="n">
        <v>433.37338245</v>
      </c>
      <c r="J39" s="20" t="n">
        <v>4.89693483</v>
      </c>
      <c r="K39" s="18" t="n">
        <v>421.19480494</v>
      </c>
      <c r="L39" s="20" t="n">
        <v>6.55505524</v>
      </c>
      <c r="M39" s="18" t="n">
        <v>385.47949857</v>
      </c>
      <c r="N39" s="20" t="n">
        <v>4.83386138</v>
      </c>
      <c r="O39" s="18" t="s">
        <v>481</v>
      </c>
      <c r="P39" s="20" t="s">
        <v>481</v>
      </c>
      <c r="Q39" s="18" t="s">
        <v>481</v>
      </c>
      <c r="R39" s="20" t="s">
        <v>481</v>
      </c>
      <c r="S39" s="18" t="s">
        <v>481</v>
      </c>
      <c r="T39" s="20" t="s">
        <v>481</v>
      </c>
      <c r="U39" s="18" t="n">
        <v>365.09897893</v>
      </c>
      <c r="V39" s="20" t="n">
        <v>8.73093085</v>
      </c>
    </row>
    <row r="40" spans="1:22">
      <c r="A40" s="15" t="s">
        <v>515</v>
      </c>
      <c r="B40" s="17" t="n">
        <v>14157</v>
      </c>
      <c r="C40" s="18">
        <f>(376.0/B40*100)</f>
        <v/>
      </c>
      <c r="D40" s="19" t="n">
        <v>13781</v>
      </c>
      <c r="E40" s="18" t="n">
        <v>522.5591203</v>
      </c>
      <c r="F40" s="20" t="n">
        <v>3.05613684</v>
      </c>
      <c r="G40" s="18" t="n">
        <v>516.87534002</v>
      </c>
      <c r="H40" s="20" t="n">
        <v>3.40112715</v>
      </c>
      <c r="I40" s="18" t="n">
        <v>501.41574735</v>
      </c>
      <c r="J40" s="20" t="n">
        <v>4.7510604</v>
      </c>
      <c r="K40" s="18" t="n">
        <v>492.41055944</v>
      </c>
      <c r="L40" s="20" t="n">
        <v>8.1826869</v>
      </c>
      <c r="M40" s="18" t="n">
        <v>416.91840949</v>
      </c>
      <c r="N40" s="20" t="n">
        <v>5.41821047</v>
      </c>
      <c r="O40" s="18" t="s">
        <v>481</v>
      </c>
      <c r="P40" s="20" t="s">
        <v>481</v>
      </c>
      <c r="Q40" s="18" t="s">
        <v>481</v>
      </c>
      <c r="R40" s="20" t="s">
        <v>481</v>
      </c>
      <c r="S40" s="18" t="s">
        <v>481</v>
      </c>
      <c r="T40" s="20" t="s">
        <v>481</v>
      </c>
      <c r="U40" s="18" t="n">
        <v>399.83289055</v>
      </c>
      <c r="V40" s="20" t="n">
        <v>9.19880008</v>
      </c>
    </row>
    <row r="41" spans="1:22">
      <c r="A41" s="15" t="s">
        <v>516</v>
      </c>
      <c r="B41" s="17" t="n">
        <v>5712</v>
      </c>
      <c r="C41" s="18">
        <f>(52.0/B41*100)</f>
        <v/>
      </c>
      <c r="D41" s="19" t="n">
        <v>5660</v>
      </c>
      <c r="E41" s="18" t="n">
        <v>508.59328823</v>
      </c>
      <c r="F41" s="20" t="n">
        <v>3.70565626</v>
      </c>
      <c r="G41" s="18" t="n">
        <v>497.53334214</v>
      </c>
      <c r="H41" s="20" t="n">
        <v>3.80439267</v>
      </c>
      <c r="I41" s="18" t="n">
        <v>487.48401117</v>
      </c>
      <c r="J41" s="20" t="n">
        <v>4.37653929</v>
      </c>
      <c r="K41" s="18" t="n">
        <v>476.94353224</v>
      </c>
      <c r="L41" s="20" t="n">
        <v>7.63117925</v>
      </c>
      <c r="M41" s="18" t="n">
        <v>459.44925532</v>
      </c>
      <c r="N41" s="20" t="n">
        <v>6.97383659</v>
      </c>
      <c r="O41" s="18" t="s">
        <v>481</v>
      </c>
      <c r="P41" s="20" t="s">
        <v>481</v>
      </c>
      <c r="Q41" s="18" t="s">
        <v>481</v>
      </c>
      <c r="R41" s="20" t="s">
        <v>481</v>
      </c>
      <c r="S41" s="18" t="s">
        <v>481</v>
      </c>
      <c r="T41" s="20" t="s">
        <v>481</v>
      </c>
      <c r="U41" s="18" t="n">
        <v>412.4979354</v>
      </c>
      <c r="V41" s="20" t="n">
        <v>15.82699636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375.96554436</v>
      </c>
      <c r="F45" s="20" t="n">
        <v>2.79136921</v>
      </c>
      <c r="G45" s="18" t="n">
        <v>380.48816814</v>
      </c>
      <c r="H45" s="20" t="n">
        <v>3.41329666</v>
      </c>
      <c r="I45" s="18" t="n">
        <v>375.05309167</v>
      </c>
      <c r="J45" s="20" t="n">
        <v>4.08804098</v>
      </c>
      <c r="K45" s="18" t="n">
        <v>370.67298832</v>
      </c>
      <c r="L45" s="20" t="n">
        <v>4.92042452</v>
      </c>
      <c r="M45" s="18" t="s">
        <v>481</v>
      </c>
      <c r="N45" s="20" t="s">
        <v>481</v>
      </c>
      <c r="O45" s="18" t="s">
        <v>481</v>
      </c>
      <c r="P45" s="20" t="s">
        <v>481</v>
      </c>
      <c r="Q45" s="18" t="s">
        <v>481</v>
      </c>
      <c r="R45" s="20" t="s">
        <v>481</v>
      </c>
      <c r="S45" s="18" t="n">
        <v>346.71462159</v>
      </c>
      <c r="T45" s="20" t="n">
        <v>17.0547188</v>
      </c>
      <c r="U45" s="18" t="n">
        <v>348.26255202</v>
      </c>
      <c r="V45" s="20" t="n">
        <v>6.22291316</v>
      </c>
    </row>
    <row r="46" spans="1:22">
      <c r="A46" s="15" t="s">
        <v>521</v>
      </c>
      <c r="B46" s="17" t="n">
        <v>23141</v>
      </c>
      <c r="C46" s="18">
        <f>(1960.0/B46*100)</f>
        <v/>
      </c>
      <c r="D46" s="19" t="n">
        <v>21181</v>
      </c>
      <c r="E46" s="18" t="n">
        <v>416.49126333</v>
      </c>
      <c r="F46" s="20" t="n">
        <v>3.20996251</v>
      </c>
      <c r="G46" s="18" t="n">
        <v>421.07675584</v>
      </c>
      <c r="H46" s="20" t="n">
        <v>2.98369355</v>
      </c>
      <c r="I46" s="18" t="n">
        <v>414.00264918</v>
      </c>
      <c r="J46" s="20" t="n">
        <v>3.49765279</v>
      </c>
      <c r="K46" s="18" t="n">
        <v>418.65555184</v>
      </c>
      <c r="L46" s="20" t="n">
        <v>5.82130735</v>
      </c>
      <c r="M46" s="18" t="n">
        <v>359.91868086</v>
      </c>
      <c r="N46" s="20" t="n">
        <v>2.81680407</v>
      </c>
      <c r="O46" s="18" t="s">
        <v>481</v>
      </c>
      <c r="P46" s="20" t="s">
        <v>481</v>
      </c>
      <c r="Q46" s="18" t="s">
        <v>481</v>
      </c>
      <c r="R46" s="20" t="s">
        <v>481</v>
      </c>
      <c r="S46" s="18" t="s">
        <v>481</v>
      </c>
      <c r="T46" s="20" t="s">
        <v>481</v>
      </c>
      <c r="U46" s="18" t="n">
        <v>377.22914031</v>
      </c>
      <c r="V46" s="20" t="n">
        <v>3.57326987</v>
      </c>
    </row>
    <row r="47" spans="1:22">
      <c r="A47" s="15" t="s">
        <v>522</v>
      </c>
      <c r="B47" s="17" t="n">
        <v>5928</v>
      </c>
      <c r="C47" s="18">
        <f>(267.0/B47*100)</f>
        <v/>
      </c>
      <c r="D47" s="19" t="n">
        <v>5661</v>
      </c>
      <c r="E47" s="18" t="n">
        <v>453.51677427</v>
      </c>
      <c r="F47" s="20" t="n">
        <v>4.41840005</v>
      </c>
      <c r="G47" s="18" t="n">
        <v>461.57419352</v>
      </c>
      <c r="H47" s="20" t="n">
        <v>4.61674269</v>
      </c>
      <c r="I47" s="18" t="n">
        <v>468.5456336</v>
      </c>
      <c r="J47" s="20" t="n">
        <v>4.86451997</v>
      </c>
      <c r="K47" s="18" t="n">
        <v>479.71501503</v>
      </c>
      <c r="L47" s="20" t="n">
        <v>6.68945407</v>
      </c>
      <c r="M47" s="18" t="n">
        <v>360.05308982</v>
      </c>
      <c r="N47" s="20" t="n">
        <v>5.38667889</v>
      </c>
      <c r="O47" s="18" t="s">
        <v>481</v>
      </c>
      <c r="P47" s="20" t="s">
        <v>481</v>
      </c>
      <c r="Q47" s="18" t="s">
        <v>481</v>
      </c>
      <c r="R47" s="20" t="s">
        <v>481</v>
      </c>
      <c r="S47" s="18" t="s">
        <v>481</v>
      </c>
      <c r="T47" s="20" t="s">
        <v>481</v>
      </c>
      <c r="U47" s="18" t="n">
        <v>365.0685647</v>
      </c>
      <c r="V47" s="20" t="n">
        <v>6.59294432</v>
      </c>
    </row>
    <row r="48" spans="1:22">
      <c r="A48" s="15" t="s">
        <v>523</v>
      </c>
      <c r="B48" s="17" t="n">
        <v>9841</v>
      </c>
      <c r="C48" s="18">
        <f>(8.0/B48*100)</f>
        <v/>
      </c>
      <c r="D48" s="19" t="n">
        <v>9833</v>
      </c>
      <c r="E48" s="18" t="n">
        <v>537.95191246</v>
      </c>
      <c r="F48" s="20" t="n">
        <v>5.54467834</v>
      </c>
      <c r="G48" s="18" t="n">
        <v>520.23936469</v>
      </c>
      <c r="H48" s="20" t="n">
        <v>4.87188022</v>
      </c>
      <c r="I48" s="18" t="n">
        <v>493.01109735</v>
      </c>
      <c r="J48" s="20" t="n">
        <v>6.7854527</v>
      </c>
      <c r="K48" s="18" t="n">
        <v>472.77487414</v>
      </c>
      <c r="L48" s="20" t="n">
        <v>12.13830289</v>
      </c>
      <c r="M48" s="18" t="n">
        <v>473.92730449</v>
      </c>
      <c r="N48" s="20" t="n">
        <v>6.76556062</v>
      </c>
      <c r="O48" s="18" t="s">
        <v>481</v>
      </c>
      <c r="P48" s="20" t="s">
        <v>481</v>
      </c>
      <c r="Q48" s="18" t="s">
        <v>481</v>
      </c>
      <c r="R48" s="20" t="s">
        <v>481</v>
      </c>
      <c r="S48" s="18" t="s">
        <v>481</v>
      </c>
      <c r="T48" s="20" t="s">
        <v>481</v>
      </c>
      <c r="U48" s="18" t="n">
        <v>435.96963846</v>
      </c>
      <c r="V48" s="20" t="n">
        <v>16.53563693</v>
      </c>
    </row>
    <row r="49" spans="1:22">
      <c r="A49" s="15" t="s">
        <v>524</v>
      </c>
      <c r="B49" s="17" t="n">
        <v>6349</v>
      </c>
      <c r="C49" s="18">
        <f>(56.0/B49*100)</f>
        <v/>
      </c>
      <c r="D49" s="19" t="n">
        <v>6293</v>
      </c>
      <c r="E49" s="18" t="n">
        <v>430.06452788</v>
      </c>
      <c r="F49" s="20" t="n">
        <v>3.32601251</v>
      </c>
      <c r="G49" s="18" t="n">
        <v>438.90092825</v>
      </c>
      <c r="H49" s="20" t="n">
        <v>3.44103629</v>
      </c>
      <c r="I49" s="18" t="n">
        <v>438.66078866</v>
      </c>
      <c r="J49" s="20" t="n">
        <v>4.18116749</v>
      </c>
      <c r="K49" s="18" t="n">
        <v>428.5604263</v>
      </c>
      <c r="L49" s="20" t="n">
        <v>7.93729132</v>
      </c>
      <c r="M49" s="18" t="s">
        <v>481</v>
      </c>
      <c r="N49" s="20" t="s">
        <v>481</v>
      </c>
      <c r="O49" s="18" t="s">
        <v>481</v>
      </c>
      <c r="P49" s="20" t="s">
        <v>481</v>
      </c>
      <c r="Q49" s="18" t="s">
        <v>481</v>
      </c>
      <c r="R49" s="20" t="s">
        <v>481</v>
      </c>
      <c r="S49" s="18" t="n">
        <v>430.0393</v>
      </c>
      <c r="T49" s="20" t="n">
        <v>30.00586464</v>
      </c>
      <c r="U49" s="18" t="n">
        <v>373.28646382</v>
      </c>
      <c r="V49" s="20" t="n">
        <v>9.709968440000001</v>
      </c>
    </row>
    <row r="50" spans="1:22">
      <c r="A50" s="15" t="s">
        <v>525</v>
      </c>
      <c r="B50" s="17" t="n">
        <v>11795</v>
      </c>
      <c r="C50" s="18">
        <f>(294.0/B50*100)</f>
        <v/>
      </c>
      <c r="D50" s="19" t="n">
        <v>11501</v>
      </c>
      <c r="E50" s="18" t="n">
        <v>413.54062126</v>
      </c>
      <c r="F50" s="20" t="n">
        <v>2.56862026</v>
      </c>
      <c r="G50" s="18" t="n">
        <v>425.70724142</v>
      </c>
      <c r="H50" s="20" t="n">
        <v>3.2991347</v>
      </c>
      <c r="I50" s="18" t="n">
        <v>419.82438979</v>
      </c>
      <c r="J50" s="20" t="n">
        <v>3.32452067</v>
      </c>
      <c r="K50" s="18" t="n">
        <v>433.06646419</v>
      </c>
      <c r="L50" s="20" t="n">
        <v>5.41817999</v>
      </c>
      <c r="M50" s="18" t="n">
        <v>366.2364289</v>
      </c>
      <c r="N50" s="20" t="n">
        <v>5.08072233</v>
      </c>
      <c r="O50" s="18" t="s">
        <v>481</v>
      </c>
      <c r="P50" s="20" t="s">
        <v>481</v>
      </c>
      <c r="Q50" s="18" t="s">
        <v>481</v>
      </c>
      <c r="R50" s="20" t="s">
        <v>481</v>
      </c>
      <c r="S50" s="18" t="s">
        <v>481</v>
      </c>
      <c r="T50" s="20" t="s">
        <v>481</v>
      </c>
      <c r="U50" s="18" t="n">
        <v>351.43344652</v>
      </c>
      <c r="V50" s="20" t="n">
        <v>8.56475897</v>
      </c>
    </row>
    <row r="51" spans="1:22">
      <c r="A51" s="15" t="s">
        <v>526</v>
      </c>
      <c r="B51" s="17" t="n">
        <v>6866</v>
      </c>
      <c r="C51" s="18">
        <f>(119.0/B51*100)</f>
        <v/>
      </c>
      <c r="D51" s="19" t="n">
        <v>6747</v>
      </c>
      <c r="E51" s="18" t="n">
        <v>422.1032633</v>
      </c>
      <c r="F51" s="20" t="n">
        <v>2.35874334</v>
      </c>
      <c r="G51" s="18" t="n">
        <v>430.61066411</v>
      </c>
      <c r="H51" s="20" t="n">
        <v>2.60056304</v>
      </c>
      <c r="I51" s="18" t="n">
        <v>417.66847218</v>
      </c>
      <c r="J51" s="20" t="n">
        <v>3.54152917</v>
      </c>
      <c r="K51" s="18" t="n">
        <v>410.32866406</v>
      </c>
      <c r="L51" s="20" t="n">
        <v>5.24404949</v>
      </c>
      <c r="M51" s="18" t="n">
        <v>378.20734752</v>
      </c>
      <c r="N51" s="20" t="n">
        <v>5.77389018</v>
      </c>
      <c r="O51" s="18" t="s">
        <v>481</v>
      </c>
      <c r="P51" s="20" t="s">
        <v>481</v>
      </c>
      <c r="Q51" s="18" t="s">
        <v>481</v>
      </c>
      <c r="R51" s="20" t="s">
        <v>481</v>
      </c>
      <c r="S51" s="18" t="s">
        <v>481</v>
      </c>
      <c r="T51" s="20" t="s">
        <v>481</v>
      </c>
      <c r="U51" s="18" t="n">
        <v>392.67633136</v>
      </c>
      <c r="V51" s="20" t="n">
        <v>6.54971798</v>
      </c>
    </row>
    <row r="52" spans="1:22">
      <c r="A52" s="15" t="s">
        <v>527</v>
      </c>
      <c r="B52" s="17" t="n">
        <v>5809</v>
      </c>
      <c r="C52" s="18">
        <f>(90.0/B52*100)</f>
        <v/>
      </c>
      <c r="D52" s="19" t="n">
        <v>5719</v>
      </c>
      <c r="E52" s="18" t="n">
        <v>482.60567374</v>
      </c>
      <c r="F52" s="20" t="n">
        <v>3.21807324</v>
      </c>
      <c r="G52" s="18" t="n">
        <v>482.24919028</v>
      </c>
      <c r="H52" s="20" t="n">
        <v>3.41851664</v>
      </c>
      <c r="I52" s="18" t="n">
        <v>489.93939117</v>
      </c>
      <c r="J52" s="20" t="n">
        <v>3.20612686</v>
      </c>
      <c r="K52" s="18" t="n">
        <v>494.4584746</v>
      </c>
      <c r="L52" s="20" t="n">
        <v>4.82461239</v>
      </c>
      <c r="M52" s="18" t="n">
        <v>406.80210678</v>
      </c>
      <c r="N52" s="20" t="n">
        <v>4.41129799</v>
      </c>
      <c r="O52" s="18" t="s">
        <v>481</v>
      </c>
      <c r="P52" s="20" t="s">
        <v>481</v>
      </c>
      <c r="Q52" s="18" t="s">
        <v>481</v>
      </c>
      <c r="R52" s="20" t="s">
        <v>481</v>
      </c>
      <c r="S52" s="18" t="s">
        <v>481</v>
      </c>
      <c r="T52" s="20" t="s">
        <v>481</v>
      </c>
      <c r="U52" s="18" t="n">
        <v>411.89359262</v>
      </c>
      <c r="V52" s="20" t="n">
        <v>6.78606921</v>
      </c>
    </row>
    <row r="53" spans="1:22">
      <c r="A53" s="15" t="s">
        <v>528</v>
      </c>
      <c r="B53" s="17" t="n">
        <v>5571</v>
      </c>
      <c r="C53" s="18">
        <f>(100.0/B53*100)</f>
        <v/>
      </c>
      <c r="D53" s="19" t="n">
        <v>5471</v>
      </c>
      <c r="E53" s="18" t="n">
        <v>450.01177437</v>
      </c>
      <c r="F53" s="20" t="n">
        <v>2.56121766</v>
      </c>
      <c r="G53" s="18" t="n">
        <v>438.30313791</v>
      </c>
      <c r="H53" s="20" t="n">
        <v>2.53903466</v>
      </c>
      <c r="I53" s="18" t="n">
        <v>433.61230374</v>
      </c>
      <c r="J53" s="20" t="n">
        <v>2.90723291</v>
      </c>
      <c r="K53" s="18" t="n">
        <v>433.55344892</v>
      </c>
      <c r="L53" s="20" t="n">
        <v>5.18085926</v>
      </c>
      <c r="M53" s="18" t="n">
        <v>364.85181761</v>
      </c>
      <c r="N53" s="20" t="n">
        <v>4.50102235</v>
      </c>
      <c r="O53" s="18" t="s">
        <v>481</v>
      </c>
      <c r="P53" s="20" t="s">
        <v>481</v>
      </c>
      <c r="Q53" s="18" t="s">
        <v>481</v>
      </c>
      <c r="R53" s="20" t="s">
        <v>481</v>
      </c>
      <c r="S53" s="18" t="s">
        <v>481</v>
      </c>
      <c r="T53" s="20" t="s">
        <v>481</v>
      </c>
      <c r="U53" s="18" t="n">
        <v>355.43510111</v>
      </c>
      <c r="V53" s="20" t="n">
        <v>6.88001448</v>
      </c>
    </row>
    <row r="54" spans="1:22">
      <c r="A54" s="15" t="s">
        <v>529</v>
      </c>
      <c r="B54" s="17" t="n">
        <v>4740</v>
      </c>
      <c r="C54" s="18">
        <f>(336.0/B54*100)</f>
        <v/>
      </c>
      <c r="D54" s="19" t="n">
        <v>4404</v>
      </c>
      <c r="E54" s="18" t="n">
        <v>335.6804446</v>
      </c>
      <c r="F54" s="20" t="n">
        <v>2.84150942</v>
      </c>
      <c r="G54" s="18" t="n">
        <v>351.67117497</v>
      </c>
      <c r="H54" s="20" t="n">
        <v>4.27955755</v>
      </c>
      <c r="I54" s="18" t="n">
        <v>352.32759317</v>
      </c>
      <c r="J54" s="20" t="n">
        <v>4.78635008</v>
      </c>
      <c r="K54" s="18" t="n">
        <v>354.59597923</v>
      </c>
      <c r="L54" s="20" t="n">
        <v>8.24870043</v>
      </c>
      <c r="M54" s="18" t="n">
        <v>278.77265964</v>
      </c>
      <c r="N54" s="20" t="n">
        <v>5.07122961</v>
      </c>
      <c r="O54" s="18" t="s">
        <v>481</v>
      </c>
      <c r="P54" s="20" t="s">
        <v>481</v>
      </c>
      <c r="Q54" s="18" t="s">
        <v>481</v>
      </c>
      <c r="R54" s="20" t="s">
        <v>481</v>
      </c>
      <c r="S54" s="18" t="s">
        <v>481</v>
      </c>
      <c r="T54" s="20" t="s">
        <v>481</v>
      </c>
      <c r="U54" s="18" t="n">
        <v>282.26912969</v>
      </c>
      <c r="V54" s="20" t="n">
        <v>4.62611741</v>
      </c>
    </row>
    <row r="55" spans="1:22">
      <c r="A55" s="15" t="s">
        <v>530</v>
      </c>
      <c r="B55" s="17" t="n">
        <v>5316</v>
      </c>
      <c r="C55" s="18">
        <f>(22.0/B55*100)</f>
        <v/>
      </c>
      <c r="D55" s="19" t="n">
        <v>5294</v>
      </c>
      <c r="E55" s="18" t="n">
        <v>410.67180474</v>
      </c>
      <c r="F55" s="20" t="n">
        <v>3.20246587</v>
      </c>
      <c r="G55" s="18" t="n">
        <v>419.71127651</v>
      </c>
      <c r="H55" s="20" t="n">
        <v>3.19028866</v>
      </c>
      <c r="I55" s="18" t="n">
        <v>410.84044555</v>
      </c>
      <c r="J55" s="20" t="n">
        <v>2.83929063</v>
      </c>
      <c r="K55" s="18" t="n">
        <v>415.43868261</v>
      </c>
      <c r="L55" s="20" t="n">
        <v>5.95969325</v>
      </c>
      <c r="M55" s="18" t="s">
        <v>481</v>
      </c>
      <c r="N55" s="20" t="s">
        <v>481</v>
      </c>
      <c r="O55" s="18" t="s">
        <v>481</v>
      </c>
      <c r="P55" s="20" t="s">
        <v>481</v>
      </c>
      <c r="Q55" s="18" t="s">
        <v>481</v>
      </c>
      <c r="R55" s="20" t="s">
        <v>481</v>
      </c>
      <c r="S55" s="18" t="n">
        <v>336.06043329</v>
      </c>
      <c r="T55" s="20" t="n">
        <v>21.11670427</v>
      </c>
      <c r="U55" s="18" t="n">
        <v>327.8370845</v>
      </c>
      <c r="V55" s="20" t="n">
        <v>9.082599310000001</v>
      </c>
    </row>
    <row r="56" spans="1:22">
      <c r="A56" s="15" t="s">
        <v>531</v>
      </c>
      <c r="B56" s="17" t="n">
        <v>5359</v>
      </c>
      <c r="C56" s="18">
        <f>(77.0/B56*100)</f>
        <v/>
      </c>
      <c r="D56" s="19" t="n">
        <v>5282</v>
      </c>
      <c r="E56" s="18" t="n">
        <v>545.45853303</v>
      </c>
      <c r="F56" s="20" t="n">
        <v>3.60260252</v>
      </c>
      <c r="G56" s="18" t="n">
        <v>535.6120898200001</v>
      </c>
      <c r="H56" s="20" t="n">
        <v>3.5974613</v>
      </c>
      <c r="I56" s="18" t="n">
        <v>513.75854152</v>
      </c>
      <c r="J56" s="20" t="n">
        <v>3.84811022</v>
      </c>
      <c r="K56" s="18" t="n">
        <v>528.18433422</v>
      </c>
      <c r="L56" s="20" t="n">
        <v>10.19318199</v>
      </c>
      <c r="M56" s="18" t="n">
        <v>497.58677807</v>
      </c>
      <c r="N56" s="20" t="n">
        <v>2.76536198</v>
      </c>
      <c r="O56" s="18" t="s">
        <v>481</v>
      </c>
      <c r="P56" s="20" t="s">
        <v>481</v>
      </c>
      <c r="Q56" s="18" t="s">
        <v>481</v>
      </c>
      <c r="R56" s="20" t="s">
        <v>481</v>
      </c>
      <c r="S56" s="18" t="s">
        <v>481</v>
      </c>
      <c r="T56" s="20" t="s">
        <v>481</v>
      </c>
      <c r="U56" s="18" t="n">
        <v>513.12568566</v>
      </c>
      <c r="V56" s="20" t="n">
        <v>12.55826347</v>
      </c>
    </row>
    <row r="57" spans="1:22">
      <c r="A57" s="15" t="s">
        <v>532</v>
      </c>
      <c r="B57" s="17" t="n">
        <v>6513</v>
      </c>
      <c r="C57" s="18">
        <f>(0.0/B57*100)</f>
        <v/>
      </c>
      <c r="D57" s="19" t="n">
        <v>6513</v>
      </c>
      <c r="E57" s="18" t="n">
        <v>401.90941295</v>
      </c>
      <c r="F57" s="20" t="n">
        <v>2.86666961</v>
      </c>
      <c r="G57" s="18" t="n">
        <v>409.0386184</v>
      </c>
      <c r="H57" s="20" t="n">
        <v>3.20303324</v>
      </c>
      <c r="I57" s="18" t="n">
        <v>403.2106884</v>
      </c>
      <c r="J57" s="20" t="n">
        <v>3.11056711</v>
      </c>
      <c r="K57" s="18" t="n">
        <v>391.5705718</v>
      </c>
      <c r="L57" s="20" t="n">
        <v>5.39547421</v>
      </c>
      <c r="M57" s="18" t="s">
        <v>481</v>
      </c>
      <c r="N57" s="20" t="s">
        <v>481</v>
      </c>
      <c r="O57" s="18" t="s">
        <v>481</v>
      </c>
      <c r="P57" s="20" t="s">
        <v>481</v>
      </c>
      <c r="Q57" s="18" t="n">
        <v>402.3342</v>
      </c>
      <c r="R57" s="20" t="n">
        <v>32.4437705</v>
      </c>
      <c r="S57" s="18" t="n">
        <v>321.14922955</v>
      </c>
      <c r="T57" s="20" t="n">
        <v>18.69423239</v>
      </c>
      <c r="U57" s="18" t="n">
        <v>379.44546255</v>
      </c>
      <c r="V57" s="20" t="n">
        <v>10.90006665</v>
      </c>
    </row>
    <row r="58" spans="1:22">
      <c r="A58" s="15" t="s">
        <v>533</v>
      </c>
      <c r="B58" s="17" t="n">
        <v>7267</v>
      </c>
      <c r="C58" s="18">
        <f>(10.0/B58*100)</f>
        <v/>
      </c>
      <c r="D58" s="19" t="n">
        <v>7257</v>
      </c>
      <c r="E58" s="18" t="n">
        <v>413.93128355</v>
      </c>
      <c r="F58" s="20" t="n">
        <v>3.08005734</v>
      </c>
      <c r="G58" s="18" t="n">
        <v>410.65674822</v>
      </c>
      <c r="H58" s="20" t="n">
        <v>3.03997336</v>
      </c>
      <c r="I58" s="18" t="n">
        <v>414.71363677</v>
      </c>
      <c r="J58" s="20" t="n">
        <v>4.39656462</v>
      </c>
      <c r="K58" s="18" t="n">
        <v>390.05629514</v>
      </c>
      <c r="L58" s="20" t="n">
        <v>6.30278496</v>
      </c>
      <c r="M58" s="18" t="s">
        <v>481</v>
      </c>
      <c r="N58" s="20" t="s">
        <v>481</v>
      </c>
      <c r="O58" s="18" t="s">
        <v>481</v>
      </c>
      <c r="P58" s="20" t="s">
        <v>481</v>
      </c>
      <c r="Q58" s="18" t="s">
        <v>481</v>
      </c>
      <c r="R58" s="20" t="s">
        <v>481</v>
      </c>
      <c r="S58" s="18" t="n">
        <v>309.39001304</v>
      </c>
      <c r="T58" s="20" t="n">
        <v>23.0412862</v>
      </c>
      <c r="U58" s="18" t="n">
        <v>328.29281597</v>
      </c>
      <c r="V58" s="20" t="n">
        <v>12.5751535</v>
      </c>
    </row>
    <row r="59" spans="1:22">
      <c r="A59" s="15" t="s">
        <v>534</v>
      </c>
      <c r="B59" s="17" t="n">
        <v>4826</v>
      </c>
      <c r="C59" s="18">
        <f>(26.0/B59*100)</f>
        <v/>
      </c>
      <c r="D59" s="19" t="n">
        <v>4800</v>
      </c>
      <c r="E59" s="18" t="n">
        <v>376.80780441</v>
      </c>
      <c r="F59" s="20" t="n">
        <v>1.85256551</v>
      </c>
      <c r="G59" s="18" t="n">
        <v>387.24846637</v>
      </c>
      <c r="H59" s="20" t="n">
        <v>3.64854429</v>
      </c>
      <c r="I59" s="18" t="n">
        <v>387.89403872</v>
      </c>
      <c r="J59" s="20" t="n">
        <v>4.96679149</v>
      </c>
      <c r="K59" s="18" t="n">
        <v>371.48276517</v>
      </c>
      <c r="L59" s="20" t="n">
        <v>10.94889744</v>
      </c>
      <c r="M59" s="18" t="s">
        <v>481</v>
      </c>
      <c r="N59" s="20" t="s">
        <v>481</v>
      </c>
      <c r="O59" s="18" t="s">
        <v>481</v>
      </c>
      <c r="P59" s="20" t="s">
        <v>481</v>
      </c>
      <c r="Q59" s="18" t="s">
        <v>481</v>
      </c>
      <c r="R59" s="20" t="s">
        <v>481</v>
      </c>
      <c r="S59" s="18" t="n">
        <v>321.37306027</v>
      </c>
      <c r="T59" s="20" t="n">
        <v>18.3008503</v>
      </c>
      <c r="U59" s="18" t="n">
        <v>313.82984109</v>
      </c>
      <c r="V59" s="20" t="n">
        <v>7.75117851</v>
      </c>
    </row>
    <row r="60" spans="1:22">
      <c r="A60" s="15" t="s">
        <v>535</v>
      </c>
      <c r="B60" s="17" t="n">
        <v>4546</v>
      </c>
      <c r="C60" s="18">
        <f>(15.0/B60*100)</f>
        <v/>
      </c>
      <c r="D60" s="19" t="n">
        <v>4531</v>
      </c>
      <c r="E60" s="18" t="n">
        <v>393.63765383</v>
      </c>
      <c r="F60" s="20" t="n">
        <v>3.86590906</v>
      </c>
      <c r="G60" s="18" t="n">
        <v>382.04539872</v>
      </c>
      <c r="H60" s="20" t="n">
        <v>4.95657525</v>
      </c>
      <c r="I60" s="18" t="n">
        <v>386.69818639</v>
      </c>
      <c r="J60" s="20" t="n">
        <v>5.43019079</v>
      </c>
      <c r="K60" s="18" t="n">
        <v>385.95510967</v>
      </c>
      <c r="L60" s="20" t="n">
        <v>7.1246409</v>
      </c>
      <c r="M60" s="18" t="s">
        <v>481</v>
      </c>
      <c r="N60" s="20" t="s">
        <v>481</v>
      </c>
      <c r="O60" s="18" t="s">
        <v>481</v>
      </c>
      <c r="P60" s="20" t="s">
        <v>481</v>
      </c>
      <c r="Q60" s="18" t="s">
        <v>481</v>
      </c>
      <c r="R60" s="20" t="s">
        <v>481</v>
      </c>
      <c r="S60" s="18" t="n">
        <v>307.57771453</v>
      </c>
      <c r="T60" s="20" t="n">
        <v>13.99797421</v>
      </c>
      <c r="U60" s="18" t="n">
        <v>341.23375175</v>
      </c>
      <c r="V60" s="20" t="n">
        <v>9.60333677</v>
      </c>
    </row>
    <row r="61" spans="1:22">
      <c r="A61" s="15" t="s">
        <v>536</v>
      </c>
      <c r="B61" s="17" t="n">
        <v>6525</v>
      </c>
      <c r="C61" s="18">
        <f>(157.0/B61*100)</f>
        <v/>
      </c>
      <c r="D61" s="19" t="n">
        <v>6368</v>
      </c>
      <c r="E61" s="18" t="n">
        <v>487.34515883</v>
      </c>
      <c r="F61" s="20" t="n">
        <v>3.24917555</v>
      </c>
      <c r="G61" s="18" t="n">
        <v>481.88629605</v>
      </c>
      <c r="H61" s="20" t="n">
        <v>2.90815096</v>
      </c>
      <c r="I61" s="18" t="n">
        <v>469.84269432</v>
      </c>
      <c r="J61" s="20" t="n">
        <v>3.36800595</v>
      </c>
      <c r="K61" s="18" t="n">
        <v>463.22205509</v>
      </c>
      <c r="L61" s="20" t="n">
        <v>7.05333914</v>
      </c>
      <c r="M61" s="18" t="n">
        <v>399.48570032</v>
      </c>
      <c r="N61" s="20" t="n">
        <v>8.489439689999999</v>
      </c>
      <c r="O61" s="18" t="s">
        <v>481</v>
      </c>
      <c r="P61" s="20" t="s">
        <v>481</v>
      </c>
      <c r="Q61" s="18" t="s">
        <v>481</v>
      </c>
      <c r="R61" s="20" t="s">
        <v>481</v>
      </c>
      <c r="S61" s="18" t="s">
        <v>481</v>
      </c>
      <c r="T61" s="20" t="s">
        <v>481</v>
      </c>
      <c r="U61" s="18" t="n">
        <v>397.65003299</v>
      </c>
      <c r="V61" s="20" t="n">
        <v>11.115355</v>
      </c>
    </row>
    <row r="62" spans="1:22">
      <c r="A62" s="15" t="s">
        <v>537</v>
      </c>
      <c r="B62" s="17" t="n">
        <v>4476</v>
      </c>
      <c r="C62" s="18">
        <f>(3.0/B62*100)</f>
        <v/>
      </c>
      <c r="D62" s="19" t="n">
        <v>4473</v>
      </c>
      <c r="E62" s="18" t="n">
        <v>537.79543672</v>
      </c>
      <c r="F62" s="20" t="n">
        <v>2.55196702</v>
      </c>
      <c r="G62" s="18" t="n">
        <v>540.0923136</v>
      </c>
      <c r="H62" s="20" t="n">
        <v>2.12558833</v>
      </c>
      <c r="I62" s="18" t="n">
        <v>517.65629285</v>
      </c>
      <c r="J62" s="20" t="n">
        <v>2.50626031</v>
      </c>
      <c r="K62" s="18" t="n">
        <v>496.0073898</v>
      </c>
      <c r="L62" s="20" t="n">
        <v>7.46054424</v>
      </c>
      <c r="M62" s="18" t="n">
        <v>503.48911723</v>
      </c>
      <c r="N62" s="20" t="n">
        <v>3.96725872</v>
      </c>
      <c r="O62" s="18" t="s">
        <v>481</v>
      </c>
      <c r="P62" s="20" t="s">
        <v>481</v>
      </c>
      <c r="Q62" s="18" t="s">
        <v>481</v>
      </c>
      <c r="R62" s="20" t="s">
        <v>481</v>
      </c>
      <c r="S62" s="18" t="s">
        <v>481</v>
      </c>
      <c r="T62" s="20" t="s">
        <v>481</v>
      </c>
      <c r="U62" s="18" t="n">
        <v>502.91719363</v>
      </c>
      <c r="V62" s="20" t="n">
        <v>20.55425902</v>
      </c>
    </row>
    <row r="63" spans="1:22">
      <c r="A63" s="15" t="s">
        <v>538</v>
      </c>
      <c r="B63" s="17" t="n">
        <v>5324</v>
      </c>
      <c r="C63" s="18">
        <f>(13.0/B63*100)</f>
        <v/>
      </c>
      <c r="D63" s="19" t="n">
        <v>5311</v>
      </c>
      <c r="E63" s="18" t="n">
        <v>382.20981198</v>
      </c>
      <c r="F63" s="20" t="n">
        <v>1.8213215</v>
      </c>
      <c r="G63" s="18" t="n">
        <v>395.91332626</v>
      </c>
      <c r="H63" s="20" t="n">
        <v>2.92346694</v>
      </c>
      <c r="I63" s="18" t="n">
        <v>383.35465067</v>
      </c>
      <c r="J63" s="20" t="n">
        <v>3.71350126</v>
      </c>
      <c r="K63" s="18" t="n">
        <v>387.10875697</v>
      </c>
      <c r="L63" s="20" t="n">
        <v>6.92269173</v>
      </c>
      <c r="M63" s="18" t="s">
        <v>481</v>
      </c>
      <c r="N63" s="20" t="s">
        <v>481</v>
      </c>
      <c r="O63" s="18" t="s">
        <v>481</v>
      </c>
      <c r="P63" s="20" t="s">
        <v>481</v>
      </c>
      <c r="Q63" s="18" t="s">
        <v>481</v>
      </c>
      <c r="R63" s="20" t="s">
        <v>481</v>
      </c>
      <c r="S63" s="18" t="n">
        <v>308.09592886</v>
      </c>
      <c r="T63" s="20" t="n">
        <v>24.83403964</v>
      </c>
      <c r="U63" s="18" t="n">
        <v>345.81745783</v>
      </c>
      <c r="V63" s="20" t="n">
        <v>5.41354892</v>
      </c>
    </row>
    <row r="64" spans="1:22">
      <c r="A64" s="15" t="s">
        <v>539</v>
      </c>
      <c r="B64" s="17" t="n">
        <v>3634</v>
      </c>
      <c r="C64" s="18">
        <f>(3.0/B64*100)</f>
        <v/>
      </c>
      <c r="D64" s="19" t="n">
        <v>3631</v>
      </c>
      <c r="E64" s="18" t="n">
        <v>480.77244449</v>
      </c>
      <c r="F64" s="20" t="n">
        <v>2.620585</v>
      </c>
      <c r="G64" s="18" t="n">
        <v>473.12909835</v>
      </c>
      <c r="H64" s="20" t="n">
        <v>3.50548781</v>
      </c>
      <c r="I64" s="18" t="n">
        <v>446.26730242</v>
      </c>
      <c r="J64" s="20" t="n">
        <v>5.19617435</v>
      </c>
      <c r="K64" s="18" t="n">
        <v>421.05982749</v>
      </c>
      <c r="L64" s="20" t="n">
        <v>9.25936845</v>
      </c>
      <c r="M64" s="18" t="s">
        <v>481</v>
      </c>
      <c r="N64" s="20" t="s">
        <v>481</v>
      </c>
      <c r="O64" s="18" t="s">
        <v>481</v>
      </c>
      <c r="P64" s="20" t="s">
        <v>481</v>
      </c>
      <c r="Q64" s="18" t="s">
        <v>481</v>
      </c>
      <c r="R64" s="20" t="s">
        <v>481</v>
      </c>
      <c r="S64" s="18" t="n">
        <v>472.603</v>
      </c>
      <c r="T64" s="20" t="n">
        <v>27.80936983</v>
      </c>
      <c r="U64" s="18" t="n">
        <v>318.12919349</v>
      </c>
      <c r="V64" s="20" t="n">
        <v>12.04802152</v>
      </c>
    </row>
    <row r="65" spans="1:22">
      <c r="A65" s="15" t="s">
        <v>540</v>
      </c>
      <c r="B65" s="17" t="n">
        <v>5325</v>
      </c>
      <c r="C65" s="18">
        <f>(14.0/B65*100)</f>
        <v/>
      </c>
      <c r="D65" s="19" t="n">
        <v>5311</v>
      </c>
      <c r="E65" s="18" t="n">
        <v>427.96363562</v>
      </c>
      <c r="F65" s="20" t="n">
        <v>2.30345702</v>
      </c>
      <c r="G65" s="18" t="n">
        <v>448.18541013</v>
      </c>
      <c r="H65" s="20" t="n">
        <v>3.3248755</v>
      </c>
      <c r="I65" s="18" t="n">
        <v>415.01091254</v>
      </c>
      <c r="J65" s="20" t="n">
        <v>3.73351392</v>
      </c>
      <c r="K65" s="18" t="n">
        <v>399.49795711</v>
      </c>
      <c r="L65" s="20" t="n">
        <v>8.56305362</v>
      </c>
      <c r="M65" s="18" t="s">
        <v>481</v>
      </c>
      <c r="N65" s="20" t="s">
        <v>481</v>
      </c>
      <c r="O65" s="18" t="s">
        <v>481</v>
      </c>
      <c r="P65" s="20" t="s">
        <v>481</v>
      </c>
      <c r="Q65" s="18" t="n">
        <v>356.33423666</v>
      </c>
      <c r="R65" s="20" t="n">
        <v>15.98685507</v>
      </c>
      <c r="S65" s="18" t="s">
        <v>481</v>
      </c>
      <c r="T65" s="20" t="s">
        <v>481</v>
      </c>
      <c r="U65" s="18" t="n">
        <v>327.36435418</v>
      </c>
      <c r="V65" s="20" t="n">
        <v>9.94238461</v>
      </c>
    </row>
    <row r="66" spans="1:22">
      <c r="A66" s="15" t="s">
        <v>541</v>
      </c>
      <c r="B66" s="17" t="n">
        <v>5665</v>
      </c>
      <c r="C66" s="18">
        <f>(83.0/B66*100)</f>
        <v/>
      </c>
      <c r="D66" s="19" t="n">
        <v>5582</v>
      </c>
      <c r="E66" s="18" t="n">
        <v>416.23927432</v>
      </c>
      <c r="F66" s="20" t="n">
        <v>2.03551877</v>
      </c>
      <c r="G66" s="18" t="n">
        <v>418.52091084</v>
      </c>
      <c r="H66" s="20" t="n">
        <v>2.24030183</v>
      </c>
      <c r="I66" s="18" t="n">
        <v>434.93827879</v>
      </c>
      <c r="J66" s="20" t="n">
        <v>3.15925502</v>
      </c>
      <c r="K66" s="18" t="n">
        <v>435.96787735</v>
      </c>
      <c r="L66" s="20" t="n">
        <v>4.74629361</v>
      </c>
      <c r="M66" s="18" t="n">
        <v>362.59924263</v>
      </c>
      <c r="N66" s="20" t="n">
        <v>3.29995091</v>
      </c>
      <c r="O66" s="18" t="s">
        <v>481</v>
      </c>
      <c r="P66" s="20" t="s">
        <v>481</v>
      </c>
      <c r="Q66" s="18" t="s">
        <v>481</v>
      </c>
      <c r="R66" s="20" t="s">
        <v>481</v>
      </c>
      <c r="S66" s="18" t="s">
        <v>481</v>
      </c>
      <c r="T66" s="20" t="s">
        <v>481</v>
      </c>
      <c r="U66" s="18" t="n">
        <v>356.94230178</v>
      </c>
      <c r="V66" s="20" t="n">
        <v>4.96804389</v>
      </c>
    </row>
    <row r="67" spans="1:22">
      <c r="A67" s="15" t="s">
        <v>542</v>
      </c>
      <c r="B67" s="17" t="n">
        <v>6971</v>
      </c>
      <c r="C67" s="18">
        <f>(607.0/B67*100)</f>
        <v/>
      </c>
      <c r="D67" s="19" t="n">
        <v>6364</v>
      </c>
      <c r="E67" s="18" t="n">
        <v>397.95391732</v>
      </c>
      <c r="F67" s="20" t="n">
        <v>2.68227335</v>
      </c>
      <c r="G67" s="18" t="n">
        <v>419.14963619</v>
      </c>
      <c r="H67" s="20" t="n">
        <v>3.13891733</v>
      </c>
      <c r="I67" s="18" t="n">
        <v>409.06231605</v>
      </c>
      <c r="J67" s="20" t="n">
        <v>3.29293301</v>
      </c>
      <c r="K67" s="18" t="n">
        <v>405.1833942</v>
      </c>
      <c r="L67" s="20" t="n">
        <v>8.06561655</v>
      </c>
      <c r="M67" s="18" t="n">
        <v>372.66261743</v>
      </c>
      <c r="N67" s="20" t="n">
        <v>5.67221433</v>
      </c>
      <c r="O67" s="18" t="s">
        <v>481</v>
      </c>
      <c r="P67" s="20" t="s">
        <v>481</v>
      </c>
      <c r="Q67" s="18" t="s">
        <v>481</v>
      </c>
      <c r="R67" s="20" t="s">
        <v>481</v>
      </c>
      <c r="S67" s="18" t="s">
        <v>481</v>
      </c>
      <c r="T67" s="20" t="s">
        <v>481</v>
      </c>
      <c r="U67" s="18" t="n">
        <v>325.2188933</v>
      </c>
      <c r="V67" s="20" t="n">
        <v>7.19918538</v>
      </c>
    </row>
    <row r="68" spans="1:22">
      <c r="A68" s="15" t="s">
        <v>543</v>
      </c>
      <c r="B68" s="17" t="n">
        <v>12083</v>
      </c>
      <c r="C68" s="18">
        <f>(31.0/B68*100)</f>
        <v/>
      </c>
      <c r="D68" s="19" t="n">
        <v>12052</v>
      </c>
      <c r="E68" s="18" t="n">
        <v>439.46195259</v>
      </c>
      <c r="F68" s="20" t="n">
        <v>1.62164596</v>
      </c>
      <c r="G68" s="18" t="n">
        <v>432.1080243</v>
      </c>
      <c r="H68" s="20" t="n">
        <v>1.95284348</v>
      </c>
      <c r="I68" s="18" t="n">
        <v>420.98044889</v>
      </c>
      <c r="J68" s="20" t="n">
        <v>2.69556547</v>
      </c>
      <c r="K68" s="18" t="n">
        <v>386.15036513</v>
      </c>
      <c r="L68" s="20" t="n">
        <v>5.23343398</v>
      </c>
      <c r="M68" s="18" t="n">
        <v>360.06770608</v>
      </c>
      <c r="N68" s="20" t="n">
        <v>2.26611851</v>
      </c>
      <c r="O68" s="18" t="s">
        <v>481</v>
      </c>
      <c r="P68" s="20" t="s">
        <v>481</v>
      </c>
      <c r="Q68" s="18" t="s">
        <v>481</v>
      </c>
      <c r="R68" s="20" t="s">
        <v>481</v>
      </c>
      <c r="S68" s="18" t="s">
        <v>481</v>
      </c>
      <c r="T68" s="20" t="s">
        <v>481</v>
      </c>
      <c r="U68" s="18" t="n">
        <v>356.6789336</v>
      </c>
      <c r="V68" s="20" t="n">
        <v>3.44562725</v>
      </c>
    </row>
    <row r="69" spans="1:22">
      <c r="A69" s="15" t="s">
        <v>544</v>
      </c>
      <c r="B69" s="17" t="n">
        <v>4876</v>
      </c>
      <c r="C69" s="18">
        <f>(0.0/B69*100)</f>
        <v/>
      </c>
      <c r="D69" s="19" t="n">
        <v>4876</v>
      </c>
      <c r="E69" s="18" t="n">
        <v>427.97193609</v>
      </c>
      <c r="F69" s="20" t="n">
        <v>3.7900202</v>
      </c>
      <c r="G69" s="18" t="n">
        <v>445.09310867</v>
      </c>
      <c r="H69" s="20" t="n">
        <v>3.81766901</v>
      </c>
      <c r="I69" s="18" t="n">
        <v>435.45399548</v>
      </c>
      <c r="J69" s="20" t="n">
        <v>3.92922161</v>
      </c>
      <c r="K69" s="18" t="n">
        <v>432.81143172</v>
      </c>
      <c r="L69" s="20" t="n">
        <v>6.80838768</v>
      </c>
      <c r="M69" s="18" t="s">
        <v>481</v>
      </c>
      <c r="N69" s="20" t="s">
        <v>481</v>
      </c>
      <c r="O69" s="18" t="s">
        <v>481</v>
      </c>
      <c r="P69" s="20" t="s">
        <v>481</v>
      </c>
      <c r="Q69" s="18" t="s">
        <v>481</v>
      </c>
      <c r="R69" s="20" t="s">
        <v>481</v>
      </c>
      <c r="S69" s="18" t="s">
        <v>481</v>
      </c>
      <c r="T69" s="20" t="s">
        <v>481</v>
      </c>
      <c r="U69" s="18" t="n">
        <v>360.81696678</v>
      </c>
      <c r="V69" s="20" t="n">
        <v>15.76441438</v>
      </c>
    </row>
    <row r="70" spans="1:22">
      <c r="A70" s="15" t="s">
        <v>545</v>
      </c>
      <c r="B70" s="17" t="n">
        <v>6036</v>
      </c>
      <c r="C70" s="18">
        <f>(223.0/B70*100)</f>
        <v/>
      </c>
      <c r="D70" s="19" t="n">
        <v>5813</v>
      </c>
      <c r="E70" s="18" t="n">
        <v>488.59948857</v>
      </c>
      <c r="F70" s="20" t="n">
        <v>3.48666277</v>
      </c>
      <c r="G70" s="18" t="n">
        <v>496.66525195</v>
      </c>
      <c r="H70" s="20" t="n">
        <v>3.36585364</v>
      </c>
      <c r="I70" s="18" t="n">
        <v>490.29341445</v>
      </c>
      <c r="J70" s="20" t="n">
        <v>3.92169859</v>
      </c>
      <c r="K70" s="18" t="n">
        <v>495.33875094</v>
      </c>
      <c r="L70" s="20" t="n">
        <v>7.04971959</v>
      </c>
      <c r="M70" s="18" t="n">
        <v>430.55617704</v>
      </c>
      <c r="N70" s="20" t="n">
        <v>6.18638504</v>
      </c>
      <c r="O70" s="18" t="s">
        <v>481</v>
      </c>
      <c r="P70" s="20" t="s">
        <v>481</v>
      </c>
      <c r="Q70" s="18" t="s">
        <v>481</v>
      </c>
      <c r="R70" s="20" t="s">
        <v>481</v>
      </c>
      <c r="S70" s="18" t="s">
        <v>481</v>
      </c>
      <c r="T70" s="20" t="s">
        <v>481</v>
      </c>
      <c r="U70" s="18" t="n">
        <v>446.41531914</v>
      </c>
      <c r="V70" s="20" t="n">
        <v>9.430083789999999</v>
      </c>
    </row>
    <row r="71" spans="1:22">
      <c r="A71" s="15" t="s">
        <v>546</v>
      </c>
      <c r="B71" s="17" t="n">
        <v>6115</v>
      </c>
      <c r="C71" s="18">
        <f>(29.0/B71*100)</f>
        <v/>
      </c>
      <c r="D71" s="19" t="n">
        <v>6086</v>
      </c>
      <c r="E71" s="18" t="n">
        <v>575.01735072</v>
      </c>
      <c r="F71" s="20" t="n">
        <v>2.15852941</v>
      </c>
      <c r="G71" s="18" t="n">
        <v>556.57868235</v>
      </c>
      <c r="H71" s="20" t="n">
        <v>2.44429911</v>
      </c>
      <c r="I71" s="18" t="n">
        <v>534.52952686</v>
      </c>
      <c r="J71" s="20" t="n">
        <v>3.88355398</v>
      </c>
      <c r="K71" s="18" t="n">
        <v>544.01306446</v>
      </c>
      <c r="L71" s="20" t="n">
        <v>12.4892653</v>
      </c>
      <c r="M71" s="18" t="n">
        <v>447.86971773</v>
      </c>
      <c r="N71" s="20" t="n">
        <v>5.77573086</v>
      </c>
      <c r="O71" s="18" t="s">
        <v>481</v>
      </c>
      <c r="P71" s="20" t="s">
        <v>481</v>
      </c>
      <c r="Q71" s="18" t="s">
        <v>481</v>
      </c>
      <c r="R71" s="20" t="s">
        <v>481</v>
      </c>
      <c r="S71" s="18" t="s">
        <v>481</v>
      </c>
      <c r="T71" s="20" t="s">
        <v>481</v>
      </c>
      <c r="U71" s="18" t="n">
        <v>439.58077178</v>
      </c>
      <c r="V71" s="20" t="n">
        <v>27.15840253</v>
      </c>
    </row>
    <row r="72" spans="1:22">
      <c r="A72" s="15" t="s">
        <v>547</v>
      </c>
      <c r="B72" s="17" t="n">
        <v>7708</v>
      </c>
      <c r="C72" s="18">
        <f>(5.0/B72*100)</f>
        <v/>
      </c>
      <c r="D72" s="19" t="n">
        <v>7703</v>
      </c>
      <c r="E72" s="18" t="n">
        <v>548.77906777</v>
      </c>
      <c r="F72" s="20" t="n">
        <v>3.39303993</v>
      </c>
      <c r="G72" s="18" t="n">
        <v>542.09756616</v>
      </c>
      <c r="H72" s="20" t="n">
        <v>3.31806406</v>
      </c>
      <c r="I72" s="18" t="n">
        <v>515.38417298</v>
      </c>
      <c r="J72" s="20" t="n">
        <v>4.54023972</v>
      </c>
      <c r="K72" s="18" t="n">
        <v>497.14717053</v>
      </c>
      <c r="L72" s="20" t="n">
        <v>8.095958100000001</v>
      </c>
      <c r="M72" s="18" t="n">
        <v>463.18161523</v>
      </c>
      <c r="N72" s="20" t="n">
        <v>7.36450904</v>
      </c>
      <c r="O72" s="18" t="s">
        <v>481</v>
      </c>
      <c r="P72" s="20" t="s">
        <v>481</v>
      </c>
      <c r="Q72" s="18" t="s">
        <v>481</v>
      </c>
      <c r="R72" s="20" t="s">
        <v>481</v>
      </c>
      <c r="S72" s="18" t="s">
        <v>481</v>
      </c>
      <c r="T72" s="20" t="s">
        <v>481</v>
      </c>
      <c r="U72" s="18" t="n">
        <v>446.45349345</v>
      </c>
      <c r="V72" s="20" t="n">
        <v>27.56404583</v>
      </c>
    </row>
    <row r="73" spans="1:22">
      <c r="A73" s="15" t="s">
        <v>548</v>
      </c>
      <c r="B73" s="17" t="n">
        <v>8249</v>
      </c>
      <c r="C73" s="18">
        <f>(178.0/B73*100)</f>
        <v/>
      </c>
      <c r="D73" s="19" t="n">
        <v>8071</v>
      </c>
      <c r="E73" s="18" t="n">
        <v>428.81531078</v>
      </c>
      <c r="F73" s="20" t="n">
        <v>3.25365704</v>
      </c>
      <c r="G73" s="18" t="n">
        <v>434.80194035</v>
      </c>
      <c r="H73" s="20" t="n">
        <v>3.63737173</v>
      </c>
      <c r="I73" s="18" t="n">
        <v>415.778607</v>
      </c>
      <c r="J73" s="20" t="n">
        <v>4.31234746</v>
      </c>
      <c r="K73" s="18" t="n">
        <v>414.47696757</v>
      </c>
      <c r="L73" s="20" t="n">
        <v>11.75653969</v>
      </c>
      <c r="M73" s="18" t="n">
        <v>381.36943253</v>
      </c>
      <c r="N73" s="20" t="n">
        <v>3.27949389</v>
      </c>
      <c r="O73" s="18" t="s">
        <v>481</v>
      </c>
      <c r="P73" s="20" t="s">
        <v>481</v>
      </c>
      <c r="Q73" s="18" t="s">
        <v>481</v>
      </c>
      <c r="R73" s="20" t="s">
        <v>481</v>
      </c>
      <c r="S73" s="18" t="s">
        <v>481</v>
      </c>
      <c r="T73" s="20" t="s">
        <v>481</v>
      </c>
      <c r="U73" s="18" t="n">
        <v>378.04784113</v>
      </c>
      <c r="V73" s="20" t="n">
        <v>14.38195118</v>
      </c>
    </row>
    <row r="74" spans="1:22">
      <c r="A74" s="15" t="s">
        <v>549</v>
      </c>
      <c r="B74" s="17" t="n">
        <v>4692</v>
      </c>
      <c r="C74" s="18">
        <f>(82.0/B74*100)</f>
        <v/>
      </c>
      <c r="D74" s="19" t="n">
        <v>4610</v>
      </c>
      <c r="E74" s="18" t="n">
        <v>431.6501118</v>
      </c>
      <c r="F74" s="20" t="n">
        <v>2.29374813</v>
      </c>
      <c r="G74" s="18" t="n">
        <v>433.03899615</v>
      </c>
      <c r="H74" s="20" t="n">
        <v>2.87063767</v>
      </c>
      <c r="I74" s="18" t="n">
        <v>429.17036793</v>
      </c>
      <c r="J74" s="20" t="n">
        <v>3.42014178</v>
      </c>
      <c r="K74" s="18" t="n">
        <v>419.81830256</v>
      </c>
      <c r="L74" s="20" t="n">
        <v>5.60272407</v>
      </c>
      <c r="M74" s="18" t="s">
        <v>481</v>
      </c>
      <c r="N74" s="20" t="s">
        <v>481</v>
      </c>
      <c r="O74" s="18" t="s">
        <v>481</v>
      </c>
      <c r="P74" s="20" t="s">
        <v>481</v>
      </c>
      <c r="Q74" s="18" t="s">
        <v>481</v>
      </c>
      <c r="R74" s="20" t="s">
        <v>481</v>
      </c>
      <c r="S74" s="18" t="n">
        <v>387.4830655</v>
      </c>
      <c r="T74" s="20" t="n">
        <v>32.15613524</v>
      </c>
      <c r="U74" s="18" t="n">
        <v>350.56270393</v>
      </c>
      <c r="V74" s="20" t="n">
        <v>6.10107976</v>
      </c>
    </row>
    <row r="75" spans="1:22">
      <c r="A75" s="15" t="s">
        <v>550</v>
      </c>
      <c r="B75" s="17" t="n">
        <v>5375</v>
      </c>
      <c r="C75" s="18">
        <f>(270.0/B75*100)</f>
        <v/>
      </c>
      <c r="D75" s="19" t="n">
        <v>5105</v>
      </c>
      <c r="E75" s="18" t="n">
        <v>383.28175567</v>
      </c>
      <c r="F75" s="20" t="n">
        <v>2.35277026</v>
      </c>
      <c r="G75" s="18" t="n">
        <v>395.26633042</v>
      </c>
      <c r="H75" s="20" t="n">
        <v>3.24317453</v>
      </c>
      <c r="I75" s="18" t="n">
        <v>400.45527284</v>
      </c>
      <c r="J75" s="20" t="n">
        <v>3.18583462</v>
      </c>
      <c r="K75" s="18" t="n">
        <v>390.25573476</v>
      </c>
      <c r="L75" s="20" t="n">
        <v>5.20692284</v>
      </c>
      <c r="M75" s="18" t="n">
        <v>356.06172199</v>
      </c>
      <c r="N75" s="20" t="n">
        <v>4.70057819</v>
      </c>
      <c r="O75" s="18" t="s">
        <v>481</v>
      </c>
      <c r="P75" s="20" t="s">
        <v>481</v>
      </c>
      <c r="Q75" s="18" t="s">
        <v>481</v>
      </c>
      <c r="R75" s="20" t="s">
        <v>481</v>
      </c>
      <c r="S75" s="18" t="s">
        <v>481</v>
      </c>
      <c r="T75" s="20" t="s">
        <v>481</v>
      </c>
      <c r="U75" s="18" t="n">
        <v>360.76827609</v>
      </c>
      <c r="V75" s="20" t="n">
        <v>4.60723037</v>
      </c>
    </row>
    <row r="76" spans="1:22">
      <c r="A76" s="15" t="s">
        <v>551</v>
      </c>
      <c r="B76" s="17" t="n">
        <v>14167</v>
      </c>
      <c r="C76" s="18">
        <f>(234.0/B76*100)</f>
        <v/>
      </c>
      <c r="D76" s="19" t="n">
        <v>13933</v>
      </c>
      <c r="E76" s="18" t="n">
        <v>446.4888738</v>
      </c>
      <c r="F76" s="20" t="n">
        <v>2.80529389</v>
      </c>
      <c r="G76" s="18" t="n">
        <v>446.84863155</v>
      </c>
      <c r="H76" s="20" t="n">
        <v>3.15873875</v>
      </c>
      <c r="I76" s="18" t="n">
        <v>435.16433677</v>
      </c>
      <c r="J76" s="20" t="n">
        <v>3.89525824</v>
      </c>
      <c r="K76" s="18" t="n">
        <v>410.84260353</v>
      </c>
      <c r="L76" s="20" t="n">
        <v>6.14430269</v>
      </c>
      <c r="M76" s="18" t="n">
        <v>405.76526183</v>
      </c>
      <c r="N76" s="20" t="n">
        <v>4.20293438</v>
      </c>
      <c r="O76" s="18" t="s">
        <v>481</v>
      </c>
      <c r="P76" s="20" t="s">
        <v>481</v>
      </c>
      <c r="Q76" s="18" t="s">
        <v>481</v>
      </c>
      <c r="R76" s="20" t="s">
        <v>481</v>
      </c>
      <c r="S76" s="18" t="s">
        <v>481</v>
      </c>
      <c r="T76" s="20" t="s">
        <v>481</v>
      </c>
      <c r="U76" s="18" t="n">
        <v>372.91895874</v>
      </c>
      <c r="V76" s="20" t="n">
        <v>7.33897053</v>
      </c>
    </row>
    <row r="77" spans="1:22">
      <c r="A77" s="15" t="s">
        <v>552</v>
      </c>
      <c r="B77" s="17" t="n">
        <v>6062</v>
      </c>
      <c r="C77" s="18">
        <f>(238.0/B77*100)</f>
        <v/>
      </c>
      <c r="D77" s="19" t="n">
        <v>5824</v>
      </c>
      <c r="E77" s="18" t="n">
        <v>434.80791913</v>
      </c>
      <c r="F77" s="20" t="n">
        <v>2.80954473</v>
      </c>
      <c r="G77" s="18" t="n">
        <v>461.01371455</v>
      </c>
      <c r="H77" s="20" t="n">
        <v>3.11367219</v>
      </c>
      <c r="I77" s="18" t="n">
        <v>460.30633734</v>
      </c>
      <c r="J77" s="20" t="n">
        <v>3.76417056</v>
      </c>
      <c r="K77" s="18" t="n">
        <v>453.10239201</v>
      </c>
      <c r="L77" s="20" t="n">
        <v>6.34668785</v>
      </c>
      <c r="M77" s="18" t="n">
        <v>380.79678054</v>
      </c>
      <c r="N77" s="20" t="n">
        <v>4.91273858</v>
      </c>
      <c r="O77" s="18" t="s">
        <v>481</v>
      </c>
      <c r="P77" s="20" t="s">
        <v>481</v>
      </c>
      <c r="Q77" s="18" t="s">
        <v>481</v>
      </c>
      <c r="R77" s="20" t="s">
        <v>481</v>
      </c>
      <c r="S77" s="18" t="s">
        <v>481</v>
      </c>
      <c r="T77" s="20" t="s">
        <v>481</v>
      </c>
      <c r="U77" s="18" t="n">
        <v>385.2619385</v>
      </c>
      <c r="V77" s="20" t="n">
        <v>4.08101003</v>
      </c>
    </row>
    <row r="78" spans="1:22">
      <c r="A78" s="15" t="s">
        <v>553</v>
      </c>
      <c r="B78" s="17" t="n">
        <v>5826</v>
      </c>
      <c r="C78" s="18">
        <f>(0.0/B78*100)</f>
        <v/>
      </c>
      <c r="D78" s="19" t="n">
        <v>5826</v>
      </c>
      <c r="E78" s="18" t="n">
        <v>532.79959173</v>
      </c>
      <c r="F78" s="20" t="n">
        <v>3.93419879</v>
      </c>
      <c r="G78" s="18" t="n">
        <v>518.8906014299999</v>
      </c>
      <c r="H78" s="20" t="n">
        <v>4.47254995</v>
      </c>
      <c r="I78" s="18" t="n">
        <v>503.83577296</v>
      </c>
      <c r="J78" s="20" t="n">
        <v>5.99167247</v>
      </c>
      <c r="K78" s="18" t="n">
        <v>486.61158665</v>
      </c>
      <c r="L78" s="20" t="n">
        <v>15.81531524</v>
      </c>
      <c r="M78" s="18" t="s">
        <v>481</v>
      </c>
      <c r="N78" s="20" t="s">
        <v>481</v>
      </c>
      <c r="O78" s="18" t="s">
        <v>481</v>
      </c>
      <c r="P78" s="20" t="s">
        <v>481</v>
      </c>
      <c r="Q78" s="18" t="n">
        <v>431.126</v>
      </c>
      <c r="R78" s="20" t="n">
        <v>17.85283108</v>
      </c>
      <c r="S78" s="18" t="n">
        <v>511.62002455</v>
      </c>
      <c r="T78" s="20" t="n">
        <v>41.83184946</v>
      </c>
      <c r="U78" s="18" t="n">
        <v>463.30699887</v>
      </c>
      <c r="V78" s="20" t="n">
        <v>26.8994822</v>
      </c>
    </row>
    <row customHeight="1" ht="25" r="79" spans="1:22">
      <c r="A79" s="15" t="s">
        <v>554</v>
      </c>
      <c r="B79" s="17" t="n">
        <v>1657</v>
      </c>
      <c r="C79" s="18">
        <f>(41.0/B79*100)</f>
        <v/>
      </c>
      <c r="D79" s="19" t="n">
        <v>1616</v>
      </c>
      <c r="E79" s="18" t="n">
        <v>472.93100431</v>
      </c>
      <c r="F79" s="20" t="n">
        <v>7.44234172</v>
      </c>
      <c r="G79" s="18" t="n">
        <v>478.50215997</v>
      </c>
      <c r="H79" s="20" t="n">
        <v>6.69702954</v>
      </c>
      <c r="I79" s="18" t="n">
        <v>475.56370717</v>
      </c>
      <c r="J79" s="20" t="n">
        <v>7.74319795</v>
      </c>
      <c r="K79" s="18" t="n">
        <v>487.18976771</v>
      </c>
      <c r="L79" s="20" t="n">
        <v>10.47122041</v>
      </c>
      <c r="M79" s="18" t="s">
        <v>481</v>
      </c>
      <c r="N79" s="20" t="s">
        <v>481</v>
      </c>
      <c r="O79" s="18" t="s">
        <v>481</v>
      </c>
      <c r="P79" s="20" t="s">
        <v>481</v>
      </c>
      <c r="Q79" s="18" t="s">
        <v>481</v>
      </c>
      <c r="R79" s="20" t="s">
        <v>481</v>
      </c>
      <c r="S79" s="18" t="n">
        <v>430.0393</v>
      </c>
      <c r="T79" s="20" t="n">
        <v>30.00586464</v>
      </c>
      <c r="U79" s="18" t="n">
        <v>389.4951297</v>
      </c>
      <c r="V79" s="20" t="n">
        <v>22.72674913</v>
      </c>
    </row>
    <row r="80" spans="1:22">
      <c r="A80" s="15" t="s">
        <v>555</v>
      </c>
      <c r="B80" s="17" t="n">
        <v>7841</v>
      </c>
      <c r="C80" s="18">
        <f>(0.0/B80*100)</f>
        <v/>
      </c>
      <c r="D80" s="19" t="n">
        <v>7841</v>
      </c>
      <c r="E80" s="18" t="n">
        <v>462.39310613</v>
      </c>
      <c r="F80" s="20" t="n">
        <v>4.15944973</v>
      </c>
      <c r="G80" s="18" t="n">
        <v>454.45347974</v>
      </c>
      <c r="H80" s="20" t="n">
        <v>4.02587891</v>
      </c>
      <c r="I80" s="18" t="n">
        <v>438.62671099</v>
      </c>
      <c r="J80" s="20" t="n">
        <v>4.38495405</v>
      </c>
      <c r="K80" s="18" t="n">
        <v>423.99595946</v>
      </c>
      <c r="L80" s="20" t="n">
        <v>9.125032640000001</v>
      </c>
      <c r="M80" s="18" t="s">
        <v>481</v>
      </c>
      <c r="N80" s="20" t="s">
        <v>481</v>
      </c>
      <c r="O80" s="18" t="s">
        <v>481</v>
      </c>
      <c r="P80" s="20" t="s">
        <v>481</v>
      </c>
      <c r="Q80" s="18" t="s">
        <v>481</v>
      </c>
      <c r="R80" s="20" t="s">
        <v>481</v>
      </c>
      <c r="S80" s="18" t="s">
        <v>481</v>
      </c>
      <c r="T80" s="20" t="s">
        <v>481</v>
      </c>
      <c r="U80" s="18" t="n">
        <v>422.48428278</v>
      </c>
      <c r="V80" s="20" t="n">
        <v>46.30078614</v>
      </c>
    </row>
    <row r="81" spans="1:22">
      <c r="A81" s="23" t="s">
        <v>556</v>
      </c>
      <c r="B81" s="17" t="n">
        <v>8861</v>
      </c>
      <c r="C81" s="18">
        <f>(82.0/B81*100)</f>
        <v/>
      </c>
      <c r="D81" s="19" t="n">
        <v>8779</v>
      </c>
      <c r="E81" s="18" t="n">
        <v>455.54052903</v>
      </c>
      <c r="F81" s="20" t="n">
        <v>2.85622511</v>
      </c>
      <c r="G81" s="18" t="n">
        <v>449.96286531</v>
      </c>
      <c r="H81" s="20" t="n">
        <v>3.38955888</v>
      </c>
      <c r="I81" s="18" t="n">
        <v>431.28296069</v>
      </c>
      <c r="J81" s="20" t="n">
        <v>4.34004191</v>
      </c>
      <c r="K81" s="18" t="n">
        <v>412.27914028</v>
      </c>
      <c r="L81" s="20" t="n">
        <v>13.14885328</v>
      </c>
      <c r="M81" s="18" t="n">
        <v>388.66747204</v>
      </c>
      <c r="N81" s="20" t="n">
        <v>4.36642029</v>
      </c>
      <c r="O81" s="18" t="s">
        <v>481</v>
      </c>
      <c r="P81" s="20" t="s">
        <v>481</v>
      </c>
      <c r="Q81" s="18" t="s">
        <v>481</v>
      </c>
      <c r="R81" s="20" t="s">
        <v>481</v>
      </c>
      <c r="S81" s="18" t="s">
        <v>481</v>
      </c>
      <c r="T81" s="20" t="s">
        <v>481</v>
      </c>
      <c r="U81" s="18" t="n">
        <v>380.90067177</v>
      </c>
      <c r="V81" s="20" t="n">
        <v>15.5906002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802</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(627.0/B7*100)</f>
        <v/>
      </c>
      <c r="D7" s="19" t="n">
        <v>13903</v>
      </c>
      <c r="E7" s="18" t="n">
        <v>531.16511121</v>
      </c>
      <c r="F7" s="20" t="n">
        <v>2.24994841</v>
      </c>
      <c r="G7" s="18" t="n">
        <v>519.65462487</v>
      </c>
      <c r="H7" s="20" t="n">
        <v>2.35408637</v>
      </c>
      <c r="I7" s="18" t="n">
        <v>500.5086567</v>
      </c>
      <c r="J7" s="20" t="n">
        <v>3.88368516</v>
      </c>
      <c r="K7" s="18" t="n">
        <v>486.69188172</v>
      </c>
      <c r="L7" s="20" t="n">
        <v>7.14546414</v>
      </c>
      <c r="M7" s="18" t="n">
        <v>455.67136221</v>
      </c>
      <c r="N7" s="20" t="n">
        <v>3.03001341</v>
      </c>
      <c r="O7" s="18" t="s">
        <v>481</v>
      </c>
      <c r="P7" s="20" t="s">
        <v>481</v>
      </c>
      <c r="Q7" s="18" t="s">
        <v>481</v>
      </c>
      <c r="R7" s="20" t="s">
        <v>481</v>
      </c>
      <c r="S7" s="18" t="s">
        <v>481</v>
      </c>
      <c r="T7" s="20" t="s">
        <v>481</v>
      </c>
      <c r="U7" s="18" t="n">
        <v>487.31100465</v>
      </c>
      <c r="V7" s="20" t="n">
        <v>7.6678926</v>
      </c>
    </row>
    <row r="8" spans="1:22">
      <c r="A8" s="15" t="s">
        <v>483</v>
      </c>
      <c r="B8" s="17" t="n">
        <v>7007</v>
      </c>
      <c r="C8" s="18">
        <f>(84.0/B8*100)</f>
        <v/>
      </c>
      <c r="D8" s="19" t="n">
        <v>6923</v>
      </c>
      <c r="E8" s="18" t="n">
        <v>488.1677734</v>
      </c>
      <c r="F8" s="20" t="n">
        <v>5.18239423</v>
      </c>
      <c r="G8" s="18" t="n">
        <v>508.97788995</v>
      </c>
      <c r="H8" s="20" t="n">
        <v>3.78245359</v>
      </c>
      <c r="I8" s="18" t="n">
        <v>517.6343156</v>
      </c>
      <c r="J8" s="20" t="n">
        <v>3.75356209</v>
      </c>
      <c r="K8" s="18" t="n">
        <v>524.4325553899999</v>
      </c>
      <c r="L8" s="20" t="n">
        <v>3.23667414</v>
      </c>
      <c r="M8" s="18" t="n">
        <v>425.98671044</v>
      </c>
      <c r="N8" s="20" t="n">
        <v>3.32108465</v>
      </c>
      <c r="O8" s="18" t="s">
        <v>481</v>
      </c>
      <c r="P8" s="20" t="s">
        <v>481</v>
      </c>
      <c r="Q8" s="18" t="s">
        <v>481</v>
      </c>
      <c r="R8" s="20" t="s">
        <v>481</v>
      </c>
      <c r="S8" s="18" t="s">
        <v>481</v>
      </c>
      <c r="T8" s="20" t="s">
        <v>481</v>
      </c>
      <c r="U8" s="18" t="n">
        <v>437.49849524</v>
      </c>
      <c r="V8" s="20" t="n">
        <v>6.91933714</v>
      </c>
    </row>
    <row r="9" spans="1:22">
      <c r="A9" s="15" t="s">
        <v>484</v>
      </c>
      <c r="B9" s="17" t="n">
        <v>9651</v>
      </c>
      <c r="C9" s="18">
        <f>(674.0/B9*100)</f>
        <v/>
      </c>
      <c r="D9" s="19" t="n">
        <v>8977</v>
      </c>
      <c r="E9" s="18" t="n">
        <v>498.35415878</v>
      </c>
      <c r="F9" s="20" t="n">
        <v>4.40577689</v>
      </c>
      <c r="G9" s="18" t="n">
        <v>520.11089566</v>
      </c>
      <c r="H9" s="20" t="n">
        <v>2.72572038</v>
      </c>
      <c r="I9" s="18" t="n">
        <v>532.37168635</v>
      </c>
      <c r="J9" s="20" t="n">
        <v>2.58391768</v>
      </c>
      <c r="K9" s="18" t="n">
        <v>533.28023359</v>
      </c>
      <c r="L9" s="20" t="n">
        <v>3.41009138</v>
      </c>
      <c r="M9" s="18" t="n">
        <v>398.3811512</v>
      </c>
      <c r="N9" s="20" t="n">
        <v>5.50423922</v>
      </c>
      <c r="O9" s="18" t="s">
        <v>481</v>
      </c>
      <c r="P9" s="20" t="s">
        <v>481</v>
      </c>
      <c r="Q9" s="18" t="s">
        <v>481</v>
      </c>
      <c r="R9" s="20" t="s">
        <v>481</v>
      </c>
      <c r="S9" s="18" t="s">
        <v>481</v>
      </c>
      <c r="T9" s="20" t="s">
        <v>481</v>
      </c>
      <c r="U9" s="18" t="n">
        <v>417.97297598</v>
      </c>
      <c r="V9" s="20" t="n">
        <v>5.56630558</v>
      </c>
    </row>
    <row r="10" spans="1:22">
      <c r="A10" s="15" t="s">
        <v>485</v>
      </c>
      <c r="B10" s="17" t="n">
        <v>20058</v>
      </c>
      <c r="C10" s="18">
        <f>(550.0/B10*100)</f>
        <v/>
      </c>
      <c r="D10" s="19" t="n">
        <v>19508</v>
      </c>
      <c r="E10" s="18" t="n">
        <v>540.0439449100001</v>
      </c>
      <c r="F10" s="20" t="n">
        <v>2.26565181</v>
      </c>
      <c r="G10" s="18" t="n">
        <v>534.44279054</v>
      </c>
      <c r="H10" s="20" t="n">
        <v>2.64610219</v>
      </c>
      <c r="I10" s="18" t="n">
        <v>523.06505998</v>
      </c>
      <c r="J10" s="20" t="n">
        <v>3.30696574</v>
      </c>
      <c r="K10" s="18" t="n">
        <v>516.9388772</v>
      </c>
      <c r="L10" s="20" t="n">
        <v>6.47295725</v>
      </c>
      <c r="M10" s="18" t="n">
        <v>459.4602787</v>
      </c>
      <c r="N10" s="20" t="n">
        <v>3.87365474</v>
      </c>
      <c r="O10" s="18" t="s">
        <v>481</v>
      </c>
      <c r="P10" s="20" t="s">
        <v>481</v>
      </c>
      <c r="Q10" s="18" t="s">
        <v>481</v>
      </c>
      <c r="R10" s="20" t="s">
        <v>481</v>
      </c>
      <c r="S10" s="18" t="s">
        <v>481</v>
      </c>
      <c r="T10" s="20" t="s">
        <v>481</v>
      </c>
      <c r="U10" s="18" t="n">
        <v>466.56293676</v>
      </c>
      <c r="V10" s="20" t="n">
        <v>8.942138760000001</v>
      </c>
    </row>
    <row r="11" spans="1:22">
      <c r="A11" s="15" t="s">
        <v>486</v>
      </c>
      <c r="B11" s="17" t="n">
        <v>7053</v>
      </c>
      <c r="C11" s="18">
        <f>(125.0/B11*100)</f>
        <v/>
      </c>
      <c r="D11" s="19" t="n">
        <v>6928</v>
      </c>
      <c r="E11" s="18" t="n">
        <v>452.04840802</v>
      </c>
      <c r="F11" s="20" t="n">
        <v>2.94567371</v>
      </c>
      <c r="G11" s="18" t="n">
        <v>463.51378636</v>
      </c>
      <c r="H11" s="20" t="n">
        <v>3.18393338</v>
      </c>
      <c r="I11" s="18" t="n">
        <v>441.67037422</v>
      </c>
      <c r="J11" s="20" t="n">
        <v>4.67001476</v>
      </c>
      <c r="K11" s="18" t="n">
        <v>436.47593389</v>
      </c>
      <c r="L11" s="20" t="n">
        <v>9.99654831</v>
      </c>
      <c r="M11" s="18" t="n">
        <v>407.71243287</v>
      </c>
      <c r="N11" s="20" t="n">
        <v>4.26530566</v>
      </c>
      <c r="O11" s="18" t="s">
        <v>481</v>
      </c>
      <c r="P11" s="20" t="s">
        <v>481</v>
      </c>
      <c r="Q11" s="18" t="s">
        <v>481</v>
      </c>
      <c r="R11" s="20" t="s">
        <v>481</v>
      </c>
      <c r="S11" s="18" t="s">
        <v>481</v>
      </c>
      <c r="T11" s="20" t="s">
        <v>481</v>
      </c>
      <c r="U11" s="18" t="n">
        <v>404.60701596</v>
      </c>
      <c r="V11" s="20" t="n">
        <v>7.12476644</v>
      </c>
    </row>
    <row r="12" spans="1:22">
      <c r="A12" s="15" t="s">
        <v>487</v>
      </c>
      <c r="B12" s="17" t="n">
        <v>6894</v>
      </c>
      <c r="C12" s="18">
        <f>(59.0/B12*100)</f>
        <v/>
      </c>
      <c r="D12" s="19" t="n">
        <v>6835</v>
      </c>
      <c r="E12" s="18" t="n">
        <v>481.12090588</v>
      </c>
      <c r="F12" s="20" t="n">
        <v>3.50747345</v>
      </c>
      <c r="G12" s="18" t="n">
        <v>500.68546733</v>
      </c>
      <c r="H12" s="20" t="n">
        <v>2.67093184</v>
      </c>
      <c r="I12" s="18" t="n">
        <v>504.24074504</v>
      </c>
      <c r="J12" s="20" t="n">
        <v>2.74137325</v>
      </c>
      <c r="K12" s="18" t="n">
        <v>507.72945195</v>
      </c>
      <c r="L12" s="20" t="n">
        <v>3.86952458</v>
      </c>
      <c r="M12" s="18" t="n">
        <v>407.24394601</v>
      </c>
      <c r="N12" s="20" t="n">
        <v>6.59279851</v>
      </c>
      <c r="O12" s="18" t="s">
        <v>481</v>
      </c>
      <c r="P12" s="20" t="s">
        <v>481</v>
      </c>
      <c r="Q12" s="18" t="s">
        <v>481</v>
      </c>
      <c r="R12" s="20" t="s">
        <v>481</v>
      </c>
      <c r="S12" s="18" t="s">
        <v>481</v>
      </c>
      <c r="T12" s="20" t="s">
        <v>481</v>
      </c>
      <c r="U12" s="18" t="n">
        <v>395.99166397</v>
      </c>
      <c r="V12" s="20" t="n">
        <v>11.04752109</v>
      </c>
    </row>
    <row r="13" spans="1:22">
      <c r="A13" s="15" t="s">
        <v>488</v>
      </c>
      <c r="B13" s="17" t="n">
        <v>7161</v>
      </c>
      <c r="C13" s="18">
        <f>(172.0/B13*100)</f>
        <v/>
      </c>
      <c r="D13" s="19" t="n">
        <v>6989</v>
      </c>
      <c r="E13" s="18" t="n">
        <v>513.27639757</v>
      </c>
      <c r="F13" s="20" t="n">
        <v>2.94877739</v>
      </c>
      <c r="G13" s="18" t="n">
        <v>507.36308825</v>
      </c>
      <c r="H13" s="20" t="n">
        <v>2.35319787</v>
      </c>
      <c r="I13" s="18" t="n">
        <v>490.37074812</v>
      </c>
      <c r="J13" s="20" t="n">
        <v>4.54445221</v>
      </c>
      <c r="K13" s="18" t="n">
        <v>481.21963638</v>
      </c>
      <c r="L13" s="20" t="n">
        <v>10.76968856</v>
      </c>
      <c r="M13" s="18" t="n">
        <v>417.33961469</v>
      </c>
      <c r="N13" s="20" t="n">
        <v>10.06598471</v>
      </c>
      <c r="O13" s="18" t="s">
        <v>481</v>
      </c>
      <c r="P13" s="20" t="s">
        <v>481</v>
      </c>
      <c r="Q13" s="18" t="s">
        <v>481</v>
      </c>
      <c r="R13" s="20" t="s">
        <v>481</v>
      </c>
      <c r="S13" s="18" t="s">
        <v>481</v>
      </c>
      <c r="T13" s="20" t="s">
        <v>481</v>
      </c>
      <c r="U13" s="18" t="n">
        <v>423.90134466</v>
      </c>
      <c r="V13" s="20" t="n">
        <v>8.92377641</v>
      </c>
    </row>
    <row r="14" spans="1:22">
      <c r="A14" s="15" t="s">
        <v>489</v>
      </c>
      <c r="B14" s="17" t="n">
        <v>5587</v>
      </c>
      <c r="C14" s="18">
        <f>(79.0/B14*100)</f>
        <v/>
      </c>
      <c r="D14" s="19" t="n">
        <v>5508</v>
      </c>
      <c r="E14" s="18" t="n">
        <v>542.80833869</v>
      </c>
      <c r="F14" s="20" t="n">
        <v>3.0194921</v>
      </c>
      <c r="G14" s="18" t="n">
        <v>538.52559231</v>
      </c>
      <c r="H14" s="20" t="n">
        <v>2.68355831</v>
      </c>
      <c r="I14" s="18" t="n">
        <v>529.08585914</v>
      </c>
      <c r="J14" s="20" t="n">
        <v>2.98733984</v>
      </c>
      <c r="K14" s="18" t="n">
        <v>536.69206936</v>
      </c>
      <c r="L14" s="20" t="n">
        <v>5.48206175</v>
      </c>
      <c r="M14" s="18" t="n">
        <v>442.2239505</v>
      </c>
      <c r="N14" s="20" t="n">
        <v>10.16789313</v>
      </c>
      <c r="O14" s="18" t="s">
        <v>481</v>
      </c>
      <c r="P14" s="20" t="s">
        <v>481</v>
      </c>
      <c r="Q14" s="18" t="s">
        <v>481</v>
      </c>
      <c r="R14" s="20" t="s">
        <v>481</v>
      </c>
      <c r="S14" s="18" t="s">
        <v>481</v>
      </c>
      <c r="T14" s="20" t="s">
        <v>481</v>
      </c>
      <c r="U14" s="18" t="n">
        <v>458.69865765</v>
      </c>
      <c r="V14" s="20" t="n">
        <v>12.07948075</v>
      </c>
    </row>
    <row r="15" spans="1:22">
      <c r="A15" s="15" t="s">
        <v>490</v>
      </c>
      <c r="B15" s="17" t="n">
        <v>5882</v>
      </c>
      <c r="C15" s="18">
        <f>(74.0/B15*100)</f>
        <v/>
      </c>
      <c r="D15" s="19" t="n">
        <v>5808</v>
      </c>
      <c r="E15" s="18" t="n">
        <v>541.98692919</v>
      </c>
      <c r="F15" s="20" t="n">
        <v>2.8738311</v>
      </c>
      <c r="G15" s="18" t="n">
        <v>534.05680664</v>
      </c>
      <c r="H15" s="20" t="n">
        <v>2.63603058</v>
      </c>
      <c r="I15" s="18" t="n">
        <v>511.45927371</v>
      </c>
      <c r="J15" s="20" t="n">
        <v>4.45283796</v>
      </c>
      <c r="K15" s="18" t="n">
        <v>483.19333658</v>
      </c>
      <c r="L15" s="20" t="n">
        <v>8.96318962</v>
      </c>
      <c r="M15" s="18" t="n">
        <v>442.09252147</v>
      </c>
      <c r="N15" s="20" t="n">
        <v>11.12031367</v>
      </c>
      <c r="O15" s="18" t="s">
        <v>481</v>
      </c>
      <c r="P15" s="20" t="s">
        <v>481</v>
      </c>
      <c r="Q15" s="18" t="s">
        <v>481</v>
      </c>
      <c r="R15" s="20" t="s">
        <v>481</v>
      </c>
      <c r="S15" s="18" t="s">
        <v>481</v>
      </c>
      <c r="T15" s="20" t="s">
        <v>481</v>
      </c>
      <c r="U15" s="18" t="n">
        <v>463.40360389</v>
      </c>
      <c r="V15" s="20" t="n">
        <v>9.124777760000001</v>
      </c>
    </row>
    <row r="16" spans="1:22">
      <c r="A16" s="15" t="s">
        <v>491</v>
      </c>
      <c r="B16" s="17" t="n">
        <v>6108</v>
      </c>
      <c r="C16" s="18">
        <f>(127.0/B16*100)</f>
        <v/>
      </c>
      <c r="D16" s="19" t="n">
        <v>5981</v>
      </c>
      <c r="E16" s="18" t="n">
        <v>504.30769243</v>
      </c>
      <c r="F16" s="20" t="n">
        <v>2.93165539</v>
      </c>
      <c r="G16" s="18" t="n">
        <v>514.26980469</v>
      </c>
      <c r="H16" s="20" t="n">
        <v>2.29983601</v>
      </c>
      <c r="I16" s="18" t="n">
        <v>508.27477466</v>
      </c>
      <c r="J16" s="20" t="n">
        <v>3.16172894</v>
      </c>
      <c r="K16" s="18" t="n">
        <v>507.32750753</v>
      </c>
      <c r="L16" s="20" t="n">
        <v>4.46551534</v>
      </c>
      <c r="M16" s="18" t="n">
        <v>387.14914799</v>
      </c>
      <c r="N16" s="20" t="n">
        <v>6.68985678</v>
      </c>
      <c r="O16" s="18" t="s">
        <v>481</v>
      </c>
      <c r="P16" s="20" t="s">
        <v>481</v>
      </c>
      <c r="Q16" s="18" t="s">
        <v>481</v>
      </c>
      <c r="R16" s="20" t="s">
        <v>481</v>
      </c>
      <c r="S16" s="18" t="s">
        <v>481</v>
      </c>
      <c r="T16" s="20" t="s">
        <v>481</v>
      </c>
      <c r="U16" s="18" t="n">
        <v>426.08641944</v>
      </c>
      <c r="V16" s="20" t="n">
        <v>8.54317371</v>
      </c>
    </row>
    <row r="17" spans="1:22">
      <c r="A17" s="15" t="s">
        <v>492</v>
      </c>
      <c r="B17" s="17" t="n">
        <v>6504</v>
      </c>
      <c r="C17" s="18">
        <f>(1512.0/B17*100)</f>
        <v/>
      </c>
      <c r="D17" s="19" t="n">
        <v>4992</v>
      </c>
      <c r="E17" s="18" t="n">
        <v>505.04935659</v>
      </c>
      <c r="F17" s="20" t="n">
        <v>5.09055093</v>
      </c>
      <c r="G17" s="18" t="n">
        <v>530.50092635</v>
      </c>
      <c r="H17" s="20" t="n">
        <v>3.96366463</v>
      </c>
      <c r="I17" s="18" t="n">
        <v>528.38431336</v>
      </c>
      <c r="J17" s="20" t="n">
        <v>3.33866113</v>
      </c>
      <c r="K17" s="18" t="n">
        <v>530.75076577</v>
      </c>
      <c r="L17" s="20" t="n">
        <v>3.44124749</v>
      </c>
      <c r="M17" s="18" t="n">
        <v>421.56457172</v>
      </c>
      <c r="N17" s="20" t="n">
        <v>9.08687791</v>
      </c>
      <c r="O17" s="18" t="s">
        <v>481</v>
      </c>
      <c r="P17" s="20" t="s">
        <v>481</v>
      </c>
      <c r="Q17" s="18" t="s">
        <v>481</v>
      </c>
      <c r="R17" s="20" t="s">
        <v>481</v>
      </c>
      <c r="S17" s="18" t="s">
        <v>481</v>
      </c>
      <c r="T17" s="20" t="s">
        <v>481</v>
      </c>
      <c r="U17" s="18" t="n">
        <v>442.71092755</v>
      </c>
      <c r="V17" s="20" t="n">
        <v>6.75533433</v>
      </c>
    </row>
    <row r="18" spans="1:22">
      <c r="A18" s="15" t="s">
        <v>493</v>
      </c>
      <c r="B18" s="17" t="n">
        <v>5532</v>
      </c>
      <c r="C18" s="18">
        <f>(30.0/B18*100)</f>
        <v/>
      </c>
      <c r="D18" s="19" t="n">
        <v>5502</v>
      </c>
      <c r="E18" s="18" t="n">
        <v>457.95762283</v>
      </c>
      <c r="F18" s="20" t="n">
        <v>4.15780601</v>
      </c>
      <c r="G18" s="18" t="n">
        <v>464.56941259</v>
      </c>
      <c r="H18" s="20" t="n">
        <v>4.40424752</v>
      </c>
      <c r="I18" s="18" t="n">
        <v>461.11427167</v>
      </c>
      <c r="J18" s="20" t="n">
        <v>4.80478593</v>
      </c>
      <c r="K18" s="18" t="n">
        <v>462.8163105</v>
      </c>
      <c r="L18" s="20" t="n">
        <v>6.30327944</v>
      </c>
      <c r="M18" s="18" t="n">
        <v>381.70089157</v>
      </c>
      <c r="N18" s="20" t="n">
        <v>7.56899924</v>
      </c>
      <c r="O18" s="18" t="s">
        <v>481</v>
      </c>
      <c r="P18" s="20" t="s">
        <v>481</v>
      </c>
      <c r="Q18" s="18" t="s">
        <v>481</v>
      </c>
      <c r="R18" s="20" t="s">
        <v>481</v>
      </c>
      <c r="S18" s="18" t="s">
        <v>481</v>
      </c>
      <c r="T18" s="20" t="s">
        <v>481</v>
      </c>
      <c r="U18" s="18" t="n">
        <v>377.40768256</v>
      </c>
      <c r="V18" s="20" t="n">
        <v>8.085070890000001</v>
      </c>
    </row>
    <row r="19" spans="1:22">
      <c r="A19" s="15" t="s">
        <v>494</v>
      </c>
      <c r="B19" s="17" t="n">
        <v>5658</v>
      </c>
      <c r="C19" s="18">
        <f>(221.0/B19*100)</f>
        <v/>
      </c>
      <c r="D19" s="19" t="n">
        <v>5437</v>
      </c>
      <c r="E19" s="18" t="n">
        <v>476.07082505</v>
      </c>
      <c r="F19" s="20" t="n">
        <v>4.36427399</v>
      </c>
      <c r="G19" s="18" t="n">
        <v>483.12965205</v>
      </c>
      <c r="H19" s="20" t="n">
        <v>3.91580645</v>
      </c>
      <c r="I19" s="18" t="n">
        <v>482.79415763</v>
      </c>
      <c r="J19" s="20" t="n">
        <v>3.66846259</v>
      </c>
      <c r="K19" s="18" t="n">
        <v>492.51364346</v>
      </c>
      <c r="L19" s="20" t="n">
        <v>4.15372684</v>
      </c>
      <c r="M19" s="18" t="n">
        <v>464.53907426</v>
      </c>
      <c r="N19" s="20" t="n">
        <v>8.377987660000001</v>
      </c>
      <c r="O19" s="18" t="s">
        <v>481</v>
      </c>
      <c r="P19" s="20" t="s">
        <v>481</v>
      </c>
      <c r="Q19" s="18" t="s">
        <v>481</v>
      </c>
      <c r="R19" s="20" t="s">
        <v>481</v>
      </c>
      <c r="S19" s="18" t="s">
        <v>481</v>
      </c>
      <c r="T19" s="20" t="s">
        <v>481</v>
      </c>
      <c r="U19" s="18" t="n">
        <v>412.60864288</v>
      </c>
      <c r="V19" s="20" t="n">
        <v>9.432634159999999</v>
      </c>
    </row>
    <row r="20" spans="1:22">
      <c r="A20" s="15" t="s">
        <v>495</v>
      </c>
      <c r="B20" s="17" t="n">
        <v>3371</v>
      </c>
      <c r="C20" s="18">
        <f>(75.0/B20*100)</f>
        <v/>
      </c>
      <c r="D20" s="19" t="n">
        <v>3296</v>
      </c>
      <c r="E20" s="18" t="n">
        <v>482.92021943</v>
      </c>
      <c r="F20" s="20" t="n">
        <v>2.43490782</v>
      </c>
      <c r="G20" s="18" t="n">
        <v>478.35694438</v>
      </c>
      <c r="H20" s="20" t="n">
        <v>3.10815638</v>
      </c>
      <c r="I20" s="18" t="n">
        <v>469.56536699</v>
      </c>
      <c r="J20" s="20" t="n">
        <v>4.61364465</v>
      </c>
      <c r="K20" s="18" t="n">
        <v>478.05875275</v>
      </c>
      <c r="L20" s="20" t="n">
        <v>10.94952384</v>
      </c>
      <c r="M20" s="18" t="n">
        <v>408.58539143</v>
      </c>
      <c r="N20" s="20" t="n">
        <v>5.78928272</v>
      </c>
      <c r="O20" s="18" t="s">
        <v>481</v>
      </c>
      <c r="P20" s="20" t="s">
        <v>481</v>
      </c>
      <c r="Q20" s="18" t="s">
        <v>481</v>
      </c>
      <c r="R20" s="20" t="s">
        <v>481</v>
      </c>
      <c r="S20" s="18" t="s">
        <v>481</v>
      </c>
      <c r="T20" s="20" t="s">
        <v>481</v>
      </c>
      <c r="U20" s="18" t="n">
        <v>428.61700827</v>
      </c>
      <c r="V20" s="20" t="n">
        <v>17.45439841</v>
      </c>
    </row>
    <row r="21" spans="1:22">
      <c r="A21" s="15" t="s">
        <v>496</v>
      </c>
      <c r="B21" s="17" t="n">
        <v>5741</v>
      </c>
      <c r="C21" s="18">
        <f>(49.0/B21*100)</f>
        <v/>
      </c>
      <c r="D21" s="19" t="n">
        <v>5692</v>
      </c>
      <c r="E21" s="18" t="n">
        <v>508.21297389</v>
      </c>
      <c r="F21" s="20" t="n">
        <v>3.0982309</v>
      </c>
      <c r="G21" s="18" t="n">
        <v>519.33022228</v>
      </c>
      <c r="H21" s="20" t="n">
        <v>3.00454899</v>
      </c>
      <c r="I21" s="18" t="n">
        <v>504.19810612</v>
      </c>
      <c r="J21" s="20" t="n">
        <v>3.31300714</v>
      </c>
      <c r="K21" s="18" t="n">
        <v>482.89595931</v>
      </c>
      <c r="L21" s="20" t="n">
        <v>5.31853257</v>
      </c>
      <c r="M21" s="18" t="n">
        <v>437.82772767</v>
      </c>
      <c r="N21" s="20" t="n">
        <v>5.1450969</v>
      </c>
      <c r="O21" s="18" t="s">
        <v>481</v>
      </c>
      <c r="P21" s="20" t="s">
        <v>481</v>
      </c>
      <c r="Q21" s="18" t="s">
        <v>481</v>
      </c>
      <c r="R21" s="20" t="s">
        <v>481</v>
      </c>
      <c r="S21" s="18" t="s">
        <v>481</v>
      </c>
      <c r="T21" s="20" t="s">
        <v>481</v>
      </c>
      <c r="U21" s="18" t="n">
        <v>474.3465481</v>
      </c>
      <c r="V21" s="20" t="n">
        <v>14.26550935</v>
      </c>
    </row>
    <row r="22" spans="1:22">
      <c r="A22" s="15" t="s">
        <v>497</v>
      </c>
      <c r="B22" s="17" t="n">
        <v>6598</v>
      </c>
      <c r="C22" s="18">
        <f>(36.0/B22*100)</f>
        <v/>
      </c>
      <c r="D22" s="19" t="n">
        <v>6562</v>
      </c>
      <c r="E22" s="18" t="n">
        <v>472.95109712</v>
      </c>
      <c r="F22" s="20" t="n">
        <v>4.6054409</v>
      </c>
      <c r="G22" s="18" t="n">
        <v>484.70126977</v>
      </c>
      <c r="H22" s="20" t="n">
        <v>4.60296519</v>
      </c>
      <c r="I22" s="18" t="n">
        <v>482.81763351</v>
      </c>
      <c r="J22" s="20" t="n">
        <v>3.95228446</v>
      </c>
      <c r="K22" s="18" t="n">
        <v>481.71386909</v>
      </c>
      <c r="L22" s="20" t="n">
        <v>6.4171387</v>
      </c>
      <c r="M22" s="18" t="n">
        <v>407.42830725</v>
      </c>
      <c r="N22" s="20" t="n">
        <v>13.96595916</v>
      </c>
      <c r="O22" s="18" t="s">
        <v>481</v>
      </c>
      <c r="P22" s="20" t="s">
        <v>481</v>
      </c>
      <c r="Q22" s="18" t="n">
        <v>448.28166515</v>
      </c>
      <c r="R22" s="20" t="n">
        <v>8.782882710000001</v>
      </c>
      <c r="S22" s="18" t="s">
        <v>481</v>
      </c>
      <c r="T22" s="20" t="s">
        <v>481</v>
      </c>
      <c r="U22" s="18" t="n">
        <v>380.00951604</v>
      </c>
      <c r="V22" s="20" t="n">
        <v>8.85873131</v>
      </c>
    </row>
    <row r="23" spans="1:22">
      <c r="A23" s="15" t="s">
        <v>498</v>
      </c>
      <c r="B23" s="17" t="n">
        <v>11583</v>
      </c>
      <c r="C23" s="18">
        <f>(243.0/B23*100)</f>
        <v/>
      </c>
      <c r="D23" s="19" t="n">
        <v>11340</v>
      </c>
      <c r="E23" s="18" t="n">
        <v>476.71620519</v>
      </c>
      <c r="F23" s="20" t="n">
        <v>3.196482</v>
      </c>
      <c r="G23" s="18" t="n">
        <v>493.98569346</v>
      </c>
      <c r="H23" s="20" t="n">
        <v>3.39406125</v>
      </c>
      <c r="I23" s="18" t="n">
        <v>485.14992098</v>
      </c>
      <c r="J23" s="20" t="n">
        <v>3.97828255</v>
      </c>
      <c r="K23" s="18" t="n">
        <v>493.46874042</v>
      </c>
      <c r="L23" s="20" t="n">
        <v>5.89083629</v>
      </c>
      <c r="M23" s="18" t="n">
        <v>437.87034305</v>
      </c>
      <c r="N23" s="20" t="n">
        <v>5.22144945</v>
      </c>
      <c r="O23" s="18" t="s">
        <v>481</v>
      </c>
      <c r="P23" s="20" t="s">
        <v>481</v>
      </c>
      <c r="Q23" s="18" t="s">
        <v>481</v>
      </c>
      <c r="R23" s="20" t="s">
        <v>481</v>
      </c>
      <c r="S23" s="18" t="s">
        <v>481</v>
      </c>
      <c r="T23" s="20" t="s">
        <v>481</v>
      </c>
      <c r="U23" s="18" t="n">
        <v>413.69716562</v>
      </c>
      <c r="V23" s="20" t="n">
        <v>9.903968450000001</v>
      </c>
    </row>
    <row r="24" spans="1:22">
      <c r="A24" s="15" t="s">
        <v>499</v>
      </c>
      <c r="B24" s="17" t="n">
        <v>6647</v>
      </c>
      <c r="C24" s="18">
        <f>(7.0/B24*100)</f>
        <v/>
      </c>
      <c r="D24" s="19" t="n">
        <v>6640</v>
      </c>
      <c r="E24" s="18" t="n">
        <v>543.32791147</v>
      </c>
      <c r="F24" s="20" t="n">
        <v>3.57020974</v>
      </c>
      <c r="G24" s="18" t="n">
        <v>547.74649728</v>
      </c>
      <c r="H24" s="20" t="n">
        <v>3.21375091</v>
      </c>
      <c r="I24" s="18" t="n">
        <v>531.10581634</v>
      </c>
      <c r="J24" s="20" t="n">
        <v>3.80454011</v>
      </c>
      <c r="K24" s="18" t="n">
        <v>506.19318267</v>
      </c>
      <c r="L24" s="20" t="n">
        <v>7.17603695</v>
      </c>
      <c r="M24" s="18" t="n">
        <v>486.12605385</v>
      </c>
      <c r="N24" s="20" t="n">
        <v>15.32000093</v>
      </c>
      <c r="O24" s="18" t="s">
        <v>481</v>
      </c>
      <c r="P24" s="20" t="s">
        <v>481</v>
      </c>
      <c r="Q24" s="18" t="s">
        <v>481</v>
      </c>
      <c r="R24" s="20" t="s">
        <v>481</v>
      </c>
      <c r="S24" s="18" t="s">
        <v>481</v>
      </c>
      <c r="T24" s="20" t="s">
        <v>481</v>
      </c>
      <c r="U24" s="18" t="n">
        <v>474.97248931</v>
      </c>
      <c r="V24" s="20" t="n">
        <v>11.77064789</v>
      </c>
    </row>
    <row r="25" spans="1:22">
      <c r="A25" s="15" t="s">
        <v>500</v>
      </c>
      <c r="B25" s="17" t="n">
        <v>5581</v>
      </c>
      <c r="C25" s="18">
        <f>(25.0/B25*100)</f>
        <v/>
      </c>
      <c r="D25" s="19" t="n">
        <v>5556</v>
      </c>
      <c r="E25" s="18" t="n">
        <v>530.8425059899999</v>
      </c>
      <c r="F25" s="20" t="n">
        <v>3.67227306</v>
      </c>
      <c r="G25" s="18" t="n">
        <v>525.3270553999999</v>
      </c>
      <c r="H25" s="20" t="n">
        <v>3.33192522</v>
      </c>
      <c r="I25" s="18" t="n">
        <v>509.5858426</v>
      </c>
      <c r="J25" s="20" t="n">
        <v>4.26873686</v>
      </c>
      <c r="K25" s="18" t="n">
        <v>498.55435579</v>
      </c>
      <c r="L25" s="20" t="n">
        <v>9.872219360000001</v>
      </c>
      <c r="M25" s="18" t="n">
        <v>429.87203302</v>
      </c>
      <c r="N25" s="20" t="n">
        <v>5.01052425</v>
      </c>
      <c r="O25" s="18" t="s">
        <v>481</v>
      </c>
      <c r="P25" s="20" t="s">
        <v>481</v>
      </c>
      <c r="Q25" s="18" t="s">
        <v>481</v>
      </c>
      <c r="R25" s="20" t="s">
        <v>481</v>
      </c>
      <c r="S25" s="18" t="s">
        <v>481</v>
      </c>
      <c r="T25" s="20" t="s">
        <v>481</v>
      </c>
      <c r="U25" s="18" t="n">
        <v>481.80737487</v>
      </c>
      <c r="V25" s="20" t="n">
        <v>26.54753872</v>
      </c>
    </row>
    <row r="26" spans="1:22">
      <c r="A26" s="15" t="s">
        <v>501</v>
      </c>
      <c r="B26" s="17" t="n">
        <v>4869</v>
      </c>
      <c r="C26" s="18">
        <f>(58.0/B26*100)</f>
        <v/>
      </c>
      <c r="D26" s="19" t="n">
        <v>4811</v>
      </c>
      <c r="E26" s="18" t="n">
        <v>495.36410893</v>
      </c>
      <c r="F26" s="20" t="n">
        <v>2.41833534</v>
      </c>
      <c r="G26" s="18" t="n">
        <v>493.94286695</v>
      </c>
      <c r="H26" s="20" t="n">
        <v>2.4611151</v>
      </c>
      <c r="I26" s="18" t="n">
        <v>486.45708718</v>
      </c>
      <c r="J26" s="20" t="n">
        <v>3.45230013</v>
      </c>
      <c r="K26" s="18" t="n">
        <v>502.51965463</v>
      </c>
      <c r="L26" s="20" t="n">
        <v>7.17998206</v>
      </c>
      <c r="M26" s="18" t="n">
        <v>453.17995147</v>
      </c>
      <c r="N26" s="20" t="n">
        <v>6.03698686</v>
      </c>
      <c r="O26" s="18" t="s">
        <v>481</v>
      </c>
      <c r="P26" s="20" t="s">
        <v>481</v>
      </c>
      <c r="Q26" s="18" t="s">
        <v>481</v>
      </c>
      <c r="R26" s="20" t="s">
        <v>481</v>
      </c>
      <c r="S26" s="18" t="s">
        <v>481</v>
      </c>
      <c r="T26" s="20" t="s">
        <v>481</v>
      </c>
      <c r="U26" s="18" t="n">
        <v>445.2852883</v>
      </c>
      <c r="V26" s="20" t="n">
        <v>14.25939572</v>
      </c>
    </row>
    <row r="27" spans="1:22">
      <c r="A27" s="15" t="s">
        <v>502</v>
      </c>
      <c r="B27" s="17" t="n">
        <v>5299</v>
      </c>
      <c r="C27" s="18">
        <f>(73.0/B27*100)</f>
        <v/>
      </c>
      <c r="D27" s="19" t="n">
        <v>5226</v>
      </c>
      <c r="E27" s="18" t="n">
        <v>476.90000996</v>
      </c>
      <c r="F27" s="20" t="n">
        <v>3.43495598</v>
      </c>
      <c r="G27" s="18" t="n">
        <v>490.28785881</v>
      </c>
      <c r="H27" s="20" t="n">
        <v>2.91925413</v>
      </c>
      <c r="I27" s="18" t="n">
        <v>499.27981749</v>
      </c>
      <c r="J27" s="20" t="n">
        <v>2.78153852</v>
      </c>
      <c r="K27" s="18" t="n">
        <v>504.91786721</v>
      </c>
      <c r="L27" s="20" t="n">
        <v>2.56488992</v>
      </c>
      <c r="M27" s="18" t="n">
        <v>418.40895501</v>
      </c>
      <c r="N27" s="20" t="n">
        <v>3.29090457</v>
      </c>
      <c r="O27" s="18" t="s">
        <v>481</v>
      </c>
      <c r="P27" s="20" t="s">
        <v>481</v>
      </c>
      <c r="Q27" s="18" t="s">
        <v>481</v>
      </c>
      <c r="R27" s="20" t="s">
        <v>481</v>
      </c>
      <c r="S27" s="18" t="s">
        <v>481</v>
      </c>
      <c r="T27" s="20" t="s">
        <v>481</v>
      </c>
      <c r="U27" s="18" t="n">
        <v>411.84684296</v>
      </c>
      <c r="V27" s="20" t="n">
        <v>7.54731262</v>
      </c>
    </row>
    <row r="28" spans="1:22">
      <c r="A28" s="15" t="s">
        <v>503</v>
      </c>
      <c r="B28" s="17" t="n">
        <v>7568</v>
      </c>
      <c r="C28" s="18">
        <f>(242.0/B28*100)</f>
        <v/>
      </c>
      <c r="D28" s="19" t="n">
        <v>7326</v>
      </c>
      <c r="E28" s="18" t="n">
        <v>414.9388194</v>
      </c>
      <c r="F28" s="20" t="n">
        <v>2.30687074</v>
      </c>
      <c r="G28" s="18" t="n">
        <v>430.13771931</v>
      </c>
      <c r="H28" s="20" t="n">
        <v>2.92292837</v>
      </c>
      <c r="I28" s="18" t="n">
        <v>408.9184623</v>
      </c>
      <c r="J28" s="20" t="n">
        <v>3.61975981</v>
      </c>
      <c r="K28" s="18" t="n">
        <v>403.06796523</v>
      </c>
      <c r="L28" s="20" t="n">
        <v>8.316177550000001</v>
      </c>
      <c r="M28" s="18" t="n">
        <v>420.93356818</v>
      </c>
      <c r="N28" s="20" t="n">
        <v>11.19336795</v>
      </c>
      <c r="O28" s="18" t="s">
        <v>481</v>
      </c>
      <c r="P28" s="20" t="s">
        <v>481</v>
      </c>
      <c r="Q28" s="18" t="s">
        <v>481</v>
      </c>
      <c r="R28" s="20" t="s">
        <v>481</v>
      </c>
      <c r="S28" s="18" t="s">
        <v>481</v>
      </c>
      <c r="T28" s="20" t="s">
        <v>481</v>
      </c>
      <c r="U28" s="18" t="n">
        <v>389.20792668</v>
      </c>
      <c r="V28" s="20" t="n">
        <v>7.89090877</v>
      </c>
    </row>
    <row r="29" spans="1:22">
      <c r="A29" s="15" t="s">
        <v>504</v>
      </c>
      <c r="B29" s="17" t="n">
        <v>5385</v>
      </c>
      <c r="C29" s="18">
        <f>(30.0/B29*100)</f>
        <v/>
      </c>
      <c r="D29" s="19" t="n">
        <v>5355</v>
      </c>
      <c r="E29" s="18" t="n">
        <v>484.83628798</v>
      </c>
      <c r="F29" s="20" t="n">
        <v>6.46737319</v>
      </c>
      <c r="G29" s="18" t="n">
        <v>510.38249306</v>
      </c>
      <c r="H29" s="20" t="n">
        <v>3.36687679</v>
      </c>
      <c r="I29" s="18" t="n">
        <v>521.16094374</v>
      </c>
      <c r="J29" s="20" t="n">
        <v>2.89454777</v>
      </c>
      <c r="K29" s="18" t="n">
        <v>526.8011738599999</v>
      </c>
      <c r="L29" s="20" t="n">
        <v>3.57905696</v>
      </c>
      <c r="M29" s="18" t="n">
        <v>493.84777481</v>
      </c>
      <c r="N29" s="20" t="n">
        <v>4.79600299</v>
      </c>
      <c r="O29" s="18" t="s">
        <v>481</v>
      </c>
      <c r="P29" s="20" t="s">
        <v>481</v>
      </c>
      <c r="Q29" s="18" t="s">
        <v>481</v>
      </c>
      <c r="R29" s="20" t="s">
        <v>481</v>
      </c>
      <c r="S29" s="18" t="s">
        <v>481</v>
      </c>
      <c r="T29" s="20" t="s">
        <v>481</v>
      </c>
      <c r="U29" s="18" t="n">
        <v>407.21716658</v>
      </c>
      <c r="V29" s="20" t="n">
        <v>12.01776156</v>
      </c>
    </row>
    <row r="30" spans="1:22">
      <c r="A30" s="15" t="s">
        <v>505</v>
      </c>
      <c r="B30" s="17" t="n">
        <v>4520</v>
      </c>
      <c r="C30" s="18">
        <f>(162.0/B30*100)</f>
        <v/>
      </c>
      <c r="D30" s="19" t="n">
        <v>4358</v>
      </c>
      <c r="E30" s="18" t="n">
        <v>531.96134033</v>
      </c>
      <c r="F30" s="20" t="n">
        <v>2.87387832</v>
      </c>
      <c r="G30" s="18" t="n">
        <v>524.92160319</v>
      </c>
      <c r="H30" s="20" t="n">
        <v>3.78374952</v>
      </c>
      <c r="I30" s="18" t="n">
        <v>514.60756811</v>
      </c>
      <c r="J30" s="20" t="n">
        <v>4.76228574</v>
      </c>
      <c r="K30" s="18" t="n">
        <v>508.14793998</v>
      </c>
      <c r="L30" s="20" t="n">
        <v>10.07204001</v>
      </c>
      <c r="M30" s="18" t="n">
        <v>420.79775038</v>
      </c>
      <c r="N30" s="20" t="n">
        <v>5.72172312</v>
      </c>
      <c r="O30" s="18" t="s">
        <v>481</v>
      </c>
      <c r="P30" s="20" t="s">
        <v>481</v>
      </c>
      <c r="Q30" s="18" t="s">
        <v>481</v>
      </c>
      <c r="R30" s="20" t="s">
        <v>481</v>
      </c>
      <c r="S30" s="18" t="s">
        <v>481</v>
      </c>
      <c r="T30" s="20" t="s">
        <v>481</v>
      </c>
      <c r="U30" s="18" t="n">
        <v>440.95560992</v>
      </c>
      <c r="V30" s="20" t="n">
        <v>10.21387485</v>
      </c>
    </row>
    <row r="31" spans="1:22">
      <c r="A31" s="15" t="s">
        <v>506</v>
      </c>
      <c r="B31" s="17" t="n">
        <v>5456</v>
      </c>
      <c r="C31" s="18">
        <f>(139.0/B31*100)</f>
        <v/>
      </c>
      <c r="D31" s="19" t="n">
        <v>5317</v>
      </c>
      <c r="E31" s="18" t="n">
        <v>512.85929442</v>
      </c>
      <c r="F31" s="20" t="n">
        <v>2.68880262</v>
      </c>
      <c r="G31" s="18" t="n">
        <v>508.38356928</v>
      </c>
      <c r="H31" s="20" t="n">
        <v>2.45234327</v>
      </c>
      <c r="I31" s="18" t="n">
        <v>476.41123313</v>
      </c>
      <c r="J31" s="20" t="n">
        <v>3.89433327</v>
      </c>
      <c r="K31" s="18" t="n">
        <v>453.33137942</v>
      </c>
      <c r="L31" s="20" t="n">
        <v>8.40215983</v>
      </c>
      <c r="M31" s="18" t="s">
        <v>481</v>
      </c>
      <c r="N31" s="20" t="s">
        <v>481</v>
      </c>
      <c r="O31" s="18" t="s">
        <v>481</v>
      </c>
      <c r="P31" s="20" t="s">
        <v>481</v>
      </c>
      <c r="Q31" s="18" t="s">
        <v>481</v>
      </c>
      <c r="R31" s="20" t="s">
        <v>481</v>
      </c>
      <c r="S31" s="18" t="s">
        <v>481</v>
      </c>
      <c r="T31" s="20" t="s">
        <v>481</v>
      </c>
      <c r="U31" s="18" t="n">
        <v>409.30807444</v>
      </c>
      <c r="V31" s="20" t="n">
        <v>7.01470406</v>
      </c>
    </row>
    <row r="32" spans="1:22">
      <c r="A32" s="15" t="s">
        <v>507</v>
      </c>
      <c r="B32" s="17" t="n">
        <v>4478</v>
      </c>
      <c r="C32" s="18">
        <f>(6.0/B32*100)</f>
        <v/>
      </c>
      <c r="D32" s="19" t="n">
        <v>4472</v>
      </c>
      <c r="E32" s="18" t="n">
        <v>499.48104584</v>
      </c>
      <c r="F32" s="20" t="n">
        <v>3.6800728</v>
      </c>
      <c r="G32" s="18" t="n">
        <v>505.65998255</v>
      </c>
      <c r="H32" s="20" t="n">
        <v>2.94431438</v>
      </c>
      <c r="I32" s="18" t="n">
        <v>505.75972288</v>
      </c>
      <c r="J32" s="20" t="n">
        <v>3.21041001</v>
      </c>
      <c r="K32" s="18" t="n">
        <v>508.84731392</v>
      </c>
      <c r="L32" s="20" t="n">
        <v>6.84571409</v>
      </c>
      <c r="M32" s="18" t="n">
        <v>412.90383158</v>
      </c>
      <c r="N32" s="20" t="n">
        <v>11.66737955</v>
      </c>
      <c r="O32" s="18" t="s">
        <v>481</v>
      </c>
      <c r="P32" s="20" t="s">
        <v>481</v>
      </c>
      <c r="Q32" s="18" t="s">
        <v>481</v>
      </c>
      <c r="R32" s="20" t="s">
        <v>481</v>
      </c>
      <c r="S32" s="18" t="s">
        <v>481</v>
      </c>
      <c r="T32" s="20" t="s">
        <v>481</v>
      </c>
      <c r="U32" s="18" t="n">
        <v>436.63827119</v>
      </c>
      <c r="V32" s="20" t="n">
        <v>13.32391544</v>
      </c>
    </row>
    <row r="33" spans="1:22">
      <c r="A33" s="15" t="s">
        <v>508</v>
      </c>
      <c r="B33" s="17" t="n">
        <v>7325</v>
      </c>
      <c r="C33" s="18">
        <f>(78.0/B33*100)</f>
        <v/>
      </c>
      <c r="D33" s="19" t="n">
        <v>7247</v>
      </c>
      <c r="E33" s="18" t="n">
        <v>505.19126749</v>
      </c>
      <c r="F33" s="20" t="n">
        <v>3.31669725</v>
      </c>
      <c r="G33" s="18" t="n">
        <v>509.83587807</v>
      </c>
      <c r="H33" s="20" t="n">
        <v>3.93356336</v>
      </c>
      <c r="I33" s="18" t="n">
        <v>503.42736174</v>
      </c>
      <c r="J33" s="20" t="n">
        <v>4.79065798</v>
      </c>
      <c r="K33" s="18" t="n">
        <v>483.91750614</v>
      </c>
      <c r="L33" s="20" t="n">
        <v>10.49592677</v>
      </c>
      <c r="M33" s="18" t="n">
        <v>493.26536346</v>
      </c>
      <c r="N33" s="20" t="n">
        <v>2.74241819</v>
      </c>
      <c r="O33" s="18" t="s">
        <v>481</v>
      </c>
      <c r="P33" s="20" t="s">
        <v>481</v>
      </c>
      <c r="Q33" s="18" t="s">
        <v>481</v>
      </c>
      <c r="R33" s="20" t="s">
        <v>481</v>
      </c>
      <c r="S33" s="18" t="s">
        <v>481</v>
      </c>
      <c r="T33" s="20" t="s">
        <v>481</v>
      </c>
      <c r="U33" s="18" t="n">
        <v>468.03675866</v>
      </c>
      <c r="V33" s="20" t="n">
        <v>9.56518361</v>
      </c>
    </row>
    <row r="34" spans="1:22">
      <c r="A34" s="15" t="s">
        <v>509</v>
      </c>
      <c r="B34" s="17" t="n">
        <v>6350</v>
      </c>
      <c r="C34" s="18">
        <f>(101.0/B34*100)</f>
        <v/>
      </c>
      <c r="D34" s="19" t="n">
        <v>6249</v>
      </c>
      <c r="E34" s="18" t="n">
        <v>441.30921473</v>
      </c>
      <c r="F34" s="20" t="n">
        <v>4.0393322</v>
      </c>
      <c r="G34" s="18" t="n">
        <v>472.46242687</v>
      </c>
      <c r="H34" s="20" t="n">
        <v>2.98078497</v>
      </c>
      <c r="I34" s="18" t="n">
        <v>476.70503952</v>
      </c>
      <c r="J34" s="20" t="n">
        <v>3.34242901</v>
      </c>
      <c r="K34" s="18" t="n">
        <v>486.56750208</v>
      </c>
      <c r="L34" s="20" t="n">
        <v>4.14730262</v>
      </c>
      <c r="M34" s="18" t="n">
        <v>414.13782789</v>
      </c>
      <c r="N34" s="20" t="n">
        <v>11.41550076</v>
      </c>
      <c r="O34" s="18" t="s">
        <v>481</v>
      </c>
      <c r="P34" s="20" t="s">
        <v>481</v>
      </c>
      <c r="Q34" s="18" t="s">
        <v>481</v>
      </c>
      <c r="R34" s="20" t="s">
        <v>481</v>
      </c>
      <c r="S34" s="18" t="s">
        <v>481</v>
      </c>
      <c r="T34" s="20" t="s">
        <v>481</v>
      </c>
      <c r="U34" s="18" t="n">
        <v>377.69408487</v>
      </c>
      <c r="V34" s="20" t="n">
        <v>9.49151769</v>
      </c>
    </row>
    <row r="35" spans="1:22">
      <c r="A35" s="15" t="s">
        <v>510</v>
      </c>
      <c r="B35" s="17" t="n">
        <v>6406</v>
      </c>
      <c r="C35" s="18">
        <f>(58.0/B35*100)</f>
        <v/>
      </c>
      <c r="D35" s="19" t="n">
        <v>6348</v>
      </c>
      <c r="E35" s="18" t="n">
        <v>488.29432523</v>
      </c>
      <c r="F35" s="20" t="n">
        <v>6.85669752</v>
      </c>
      <c r="G35" s="18" t="n">
        <v>500.73165518</v>
      </c>
      <c r="H35" s="20" t="n">
        <v>4.40839652</v>
      </c>
      <c r="I35" s="18" t="n">
        <v>517.99336614</v>
      </c>
      <c r="J35" s="20" t="n">
        <v>4.13612852</v>
      </c>
      <c r="K35" s="18" t="n">
        <v>519.40386401</v>
      </c>
      <c r="L35" s="20" t="n">
        <v>5.41847535</v>
      </c>
      <c r="M35" s="18" t="n">
        <v>517.72546076</v>
      </c>
      <c r="N35" s="20" t="n">
        <v>1.68854854</v>
      </c>
      <c r="O35" s="18" t="s">
        <v>481</v>
      </c>
      <c r="P35" s="20" t="s">
        <v>481</v>
      </c>
      <c r="Q35" s="18" t="s">
        <v>481</v>
      </c>
      <c r="R35" s="20" t="s">
        <v>481</v>
      </c>
      <c r="S35" s="18" t="s">
        <v>481</v>
      </c>
      <c r="T35" s="20" t="s">
        <v>481</v>
      </c>
      <c r="U35" s="18" t="n">
        <v>475.8498493</v>
      </c>
      <c r="V35" s="20" t="n">
        <v>13.10319494</v>
      </c>
    </row>
    <row r="36" spans="1:22">
      <c r="A36" s="15" t="s">
        <v>511</v>
      </c>
      <c r="B36" s="17" t="n">
        <v>6736</v>
      </c>
      <c r="C36" s="18">
        <f>(55.0/B36*100)</f>
        <v/>
      </c>
      <c r="D36" s="19" t="n">
        <v>6681</v>
      </c>
      <c r="E36" s="18" t="n">
        <v>496.85193438</v>
      </c>
      <c r="F36" s="20" t="n">
        <v>2.94108162</v>
      </c>
      <c r="G36" s="18" t="n">
        <v>501.89223103</v>
      </c>
      <c r="H36" s="20" t="n">
        <v>2.99137411</v>
      </c>
      <c r="I36" s="18" t="n">
        <v>499.46440106</v>
      </c>
      <c r="J36" s="20" t="n">
        <v>3.78418821</v>
      </c>
      <c r="K36" s="18" t="n">
        <v>497.14731294</v>
      </c>
      <c r="L36" s="20" t="n">
        <v>6.38535988</v>
      </c>
      <c r="M36" s="18" t="n">
        <v>471.48512785</v>
      </c>
      <c r="N36" s="20" t="n">
        <v>3.1941669</v>
      </c>
      <c r="O36" s="18" t="s">
        <v>481</v>
      </c>
      <c r="P36" s="20" t="s">
        <v>481</v>
      </c>
      <c r="Q36" s="18" t="s">
        <v>481</v>
      </c>
      <c r="R36" s="20" t="s">
        <v>481</v>
      </c>
      <c r="S36" s="18" t="s">
        <v>481</v>
      </c>
      <c r="T36" s="20" t="s">
        <v>481</v>
      </c>
      <c r="U36" s="18" t="n">
        <v>441.25030229</v>
      </c>
      <c r="V36" s="20" t="n">
        <v>7.62112903</v>
      </c>
    </row>
    <row r="37" spans="1:22">
      <c r="A37" s="15" t="s">
        <v>512</v>
      </c>
      <c r="B37" s="17" t="n">
        <v>5458</v>
      </c>
      <c r="C37" s="18">
        <f>(104.0/B37*100)</f>
        <v/>
      </c>
      <c r="D37" s="19" t="n">
        <v>5354</v>
      </c>
      <c r="E37" s="18" t="n">
        <v>510.47507958</v>
      </c>
      <c r="F37" s="20" t="n">
        <v>3.79802869</v>
      </c>
      <c r="G37" s="18" t="n">
        <v>501.77933802</v>
      </c>
      <c r="H37" s="20" t="n">
        <v>3.59298034</v>
      </c>
      <c r="I37" s="18" t="n">
        <v>478.80130865</v>
      </c>
      <c r="J37" s="20" t="n">
        <v>5.35665549</v>
      </c>
      <c r="K37" s="18" t="n">
        <v>474.23217072</v>
      </c>
      <c r="L37" s="20" t="n">
        <v>9.06158836</v>
      </c>
      <c r="M37" s="18" t="n">
        <v>390.41637664</v>
      </c>
      <c r="N37" s="20" t="n">
        <v>7.93034407</v>
      </c>
      <c r="O37" s="18" t="s">
        <v>481</v>
      </c>
      <c r="P37" s="20" t="s">
        <v>481</v>
      </c>
      <c r="Q37" s="18" t="s">
        <v>481</v>
      </c>
      <c r="R37" s="20" t="s">
        <v>481</v>
      </c>
      <c r="S37" s="18" t="s">
        <v>481</v>
      </c>
      <c r="T37" s="20" t="s">
        <v>481</v>
      </c>
      <c r="U37" s="18" t="n">
        <v>426.44907002</v>
      </c>
      <c r="V37" s="20" t="n">
        <v>9.80001655</v>
      </c>
    </row>
    <row r="38" spans="1:22">
      <c r="A38" s="15" t="s">
        <v>513</v>
      </c>
      <c r="B38" s="17" t="n">
        <v>5860</v>
      </c>
      <c r="C38" s="18">
        <f>(21.0/B38*100)</f>
        <v/>
      </c>
      <c r="D38" s="19" t="n">
        <v>5839</v>
      </c>
      <c r="E38" s="18" t="n">
        <v>504.82032674</v>
      </c>
      <c r="F38" s="20" t="n">
        <v>4.44709362</v>
      </c>
      <c r="G38" s="18" t="n">
        <v>518.23041271</v>
      </c>
      <c r="H38" s="20" t="n">
        <v>4.04209424</v>
      </c>
      <c r="I38" s="18" t="n">
        <v>519.5869599</v>
      </c>
      <c r="J38" s="20" t="n">
        <v>3.45371162</v>
      </c>
      <c r="K38" s="18" t="n">
        <v>513.74867827</v>
      </c>
      <c r="L38" s="20" t="n">
        <v>4.68361531</v>
      </c>
      <c r="M38" s="18" t="n">
        <v>464.66093895</v>
      </c>
      <c r="N38" s="20" t="n">
        <v>6.12978698</v>
      </c>
      <c r="O38" s="18" t="s">
        <v>481</v>
      </c>
      <c r="P38" s="20" t="s">
        <v>481</v>
      </c>
      <c r="Q38" s="18" t="s">
        <v>481</v>
      </c>
      <c r="R38" s="20" t="s">
        <v>481</v>
      </c>
      <c r="S38" s="18" t="s">
        <v>481</v>
      </c>
      <c r="T38" s="20" t="s">
        <v>481</v>
      </c>
      <c r="U38" s="18" t="n">
        <v>458.27553861</v>
      </c>
      <c r="V38" s="20" t="n">
        <v>7.86390025</v>
      </c>
    </row>
    <row r="39" spans="1:22">
      <c r="A39" s="15" t="s">
        <v>514</v>
      </c>
      <c r="B39" s="17" t="n">
        <v>5895</v>
      </c>
      <c r="C39" s="18">
        <f>(33.0/B39*100)</f>
        <v/>
      </c>
      <c r="D39" s="19" t="n">
        <v>5862</v>
      </c>
      <c r="E39" s="18" t="n">
        <v>429.31491829</v>
      </c>
      <c r="F39" s="20" t="n">
        <v>4.39872767</v>
      </c>
      <c r="G39" s="18" t="n">
        <v>439.92453112</v>
      </c>
      <c r="H39" s="20" t="n">
        <v>4.27882838</v>
      </c>
      <c r="I39" s="18" t="n">
        <v>424.34412438</v>
      </c>
      <c r="J39" s="20" t="n">
        <v>5.16141838</v>
      </c>
      <c r="K39" s="18" t="n">
        <v>413.34303839</v>
      </c>
      <c r="L39" s="20" t="n">
        <v>9.87531815</v>
      </c>
      <c r="M39" s="18" t="n">
        <v>385.47949857</v>
      </c>
      <c r="N39" s="20" t="n">
        <v>4.83386138</v>
      </c>
      <c r="O39" s="18" t="s">
        <v>481</v>
      </c>
      <c r="P39" s="20" t="s">
        <v>481</v>
      </c>
      <c r="Q39" s="18" t="s">
        <v>481</v>
      </c>
      <c r="R39" s="20" t="s">
        <v>481</v>
      </c>
      <c r="S39" s="18" t="s">
        <v>481</v>
      </c>
      <c r="T39" s="20" t="s">
        <v>481</v>
      </c>
      <c r="U39" s="18" t="n">
        <v>369.56923386</v>
      </c>
      <c r="V39" s="20" t="n">
        <v>8.41029769</v>
      </c>
    </row>
    <row r="40" spans="1:22">
      <c r="A40" s="15" t="s">
        <v>515</v>
      </c>
      <c r="B40" s="17" t="n">
        <v>14157</v>
      </c>
      <c r="C40" s="18">
        <f>(376.0/B40*100)</f>
        <v/>
      </c>
      <c r="D40" s="19" t="n">
        <v>13781</v>
      </c>
      <c r="E40" s="18" t="n">
        <v>522.80292995</v>
      </c>
      <c r="F40" s="20" t="n">
        <v>2.98360009</v>
      </c>
      <c r="G40" s="18" t="n">
        <v>515.98723732</v>
      </c>
      <c r="H40" s="20" t="n">
        <v>3.19552021</v>
      </c>
      <c r="I40" s="18" t="n">
        <v>500.32039087</v>
      </c>
      <c r="J40" s="20" t="n">
        <v>4.73362553</v>
      </c>
      <c r="K40" s="18" t="n">
        <v>473.20124515</v>
      </c>
      <c r="L40" s="20" t="n">
        <v>7.68724995</v>
      </c>
      <c r="M40" s="18" t="n">
        <v>416.91840949</v>
      </c>
      <c r="N40" s="20" t="n">
        <v>5.41821047</v>
      </c>
      <c r="O40" s="18" t="s">
        <v>481</v>
      </c>
      <c r="P40" s="20" t="s">
        <v>481</v>
      </c>
      <c r="Q40" s="18" t="s">
        <v>481</v>
      </c>
      <c r="R40" s="20" t="s">
        <v>481</v>
      </c>
      <c r="S40" s="18" t="s">
        <v>481</v>
      </c>
      <c r="T40" s="20" t="s">
        <v>481</v>
      </c>
      <c r="U40" s="18" t="n">
        <v>412.41587872</v>
      </c>
      <c r="V40" s="20" t="n">
        <v>7.99345688</v>
      </c>
    </row>
    <row r="41" spans="1:22">
      <c r="A41" s="15" t="s">
        <v>516</v>
      </c>
      <c r="B41" s="17" t="n">
        <v>5712</v>
      </c>
      <c r="C41" s="18">
        <f>(52.0/B41*100)</f>
        <v/>
      </c>
      <c r="D41" s="19" t="n">
        <v>5660</v>
      </c>
      <c r="E41" s="18" t="n">
        <v>508.27137543</v>
      </c>
      <c r="F41" s="20" t="n">
        <v>3.54203724</v>
      </c>
      <c r="G41" s="18" t="n">
        <v>494.7804677</v>
      </c>
      <c r="H41" s="20" t="n">
        <v>3.69608245</v>
      </c>
      <c r="I41" s="18" t="n">
        <v>486.46005313</v>
      </c>
      <c r="J41" s="20" t="n">
        <v>4.83121185</v>
      </c>
      <c r="K41" s="18" t="n">
        <v>487.50934129</v>
      </c>
      <c r="L41" s="20" t="n">
        <v>8.8206615</v>
      </c>
      <c r="M41" s="18" t="n">
        <v>459.44925532</v>
      </c>
      <c r="N41" s="20" t="n">
        <v>6.97383659</v>
      </c>
      <c r="O41" s="18" t="s">
        <v>481</v>
      </c>
      <c r="P41" s="20" t="s">
        <v>481</v>
      </c>
      <c r="Q41" s="18" t="s">
        <v>481</v>
      </c>
      <c r="R41" s="20" t="s">
        <v>481</v>
      </c>
      <c r="S41" s="18" t="s">
        <v>481</v>
      </c>
      <c r="T41" s="20" t="s">
        <v>481</v>
      </c>
      <c r="U41" s="18" t="n">
        <v>431.62842064</v>
      </c>
      <c r="V41" s="20" t="n">
        <v>13.75761487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374.55935894</v>
      </c>
      <c r="F45" s="20" t="n">
        <v>2.69179899</v>
      </c>
      <c r="G45" s="18" t="n">
        <v>387.59561838</v>
      </c>
      <c r="H45" s="20" t="n">
        <v>4.04286977</v>
      </c>
      <c r="I45" s="18" t="n">
        <v>378.23377088</v>
      </c>
      <c r="J45" s="20" t="n">
        <v>4.69583999</v>
      </c>
      <c r="K45" s="18" t="n">
        <v>358.22303552</v>
      </c>
      <c r="L45" s="20" t="n">
        <v>5.93941446</v>
      </c>
      <c r="M45" s="18" t="s">
        <v>481</v>
      </c>
      <c r="N45" s="20" t="s">
        <v>481</v>
      </c>
      <c r="O45" s="18" t="s">
        <v>481</v>
      </c>
      <c r="P45" s="20" t="s">
        <v>481</v>
      </c>
      <c r="Q45" s="18" t="s">
        <v>481</v>
      </c>
      <c r="R45" s="20" t="s">
        <v>481</v>
      </c>
      <c r="S45" s="18" t="n">
        <v>344.14369279</v>
      </c>
      <c r="T45" s="20" t="n">
        <v>14.52850504</v>
      </c>
      <c r="U45" s="18" t="n">
        <v>346.13032733</v>
      </c>
      <c r="V45" s="20" t="n">
        <v>6.66406454</v>
      </c>
    </row>
    <row r="46" spans="1:22">
      <c r="A46" s="15" t="s">
        <v>521</v>
      </c>
      <c r="B46" s="17" t="n">
        <v>23141</v>
      </c>
      <c r="C46" s="18">
        <f>(1960.0/B46*100)</f>
        <v/>
      </c>
      <c r="D46" s="19" t="n">
        <v>21181</v>
      </c>
      <c r="E46" s="18" t="n">
        <v>420.04093513</v>
      </c>
      <c r="F46" s="20" t="n">
        <v>3.04897514</v>
      </c>
      <c r="G46" s="18" t="n">
        <v>421.78488909</v>
      </c>
      <c r="H46" s="20" t="n">
        <v>3.2798354</v>
      </c>
      <c r="I46" s="18" t="n">
        <v>406.53932078</v>
      </c>
      <c r="J46" s="20" t="n">
        <v>3.75288644</v>
      </c>
      <c r="K46" s="18" t="n">
        <v>399.44776439</v>
      </c>
      <c r="L46" s="20" t="n">
        <v>7.21621574</v>
      </c>
      <c r="M46" s="18" t="n">
        <v>359.91868086</v>
      </c>
      <c r="N46" s="20" t="n">
        <v>2.81680407</v>
      </c>
      <c r="O46" s="18" t="s">
        <v>481</v>
      </c>
      <c r="P46" s="20" t="s">
        <v>481</v>
      </c>
      <c r="Q46" s="18" t="s">
        <v>481</v>
      </c>
      <c r="R46" s="20" t="s">
        <v>481</v>
      </c>
      <c r="S46" s="18" t="s">
        <v>481</v>
      </c>
      <c r="T46" s="20" t="s">
        <v>481</v>
      </c>
      <c r="U46" s="18" t="n">
        <v>375.69584445</v>
      </c>
      <c r="V46" s="20" t="n">
        <v>3.24295539</v>
      </c>
    </row>
    <row r="47" spans="1:22">
      <c r="A47" s="15" t="s">
        <v>522</v>
      </c>
      <c r="B47" s="17" t="n">
        <v>5928</v>
      </c>
      <c r="C47" s="18">
        <f>(267.0/B47*100)</f>
        <v/>
      </c>
      <c r="D47" s="19" t="n">
        <v>5661</v>
      </c>
      <c r="E47" s="18" t="n">
        <v>451.61323473</v>
      </c>
      <c r="F47" s="20" t="n">
        <v>4.34316618</v>
      </c>
      <c r="G47" s="18" t="n">
        <v>465.42725418</v>
      </c>
      <c r="H47" s="20" t="n">
        <v>4.9849428</v>
      </c>
      <c r="I47" s="18" t="n">
        <v>466.588823</v>
      </c>
      <c r="J47" s="20" t="n">
        <v>4.83353812</v>
      </c>
      <c r="K47" s="18" t="n">
        <v>473.5410818</v>
      </c>
      <c r="L47" s="20" t="n">
        <v>6.29618519</v>
      </c>
      <c r="M47" s="18" t="n">
        <v>360.05308982</v>
      </c>
      <c r="N47" s="20" t="n">
        <v>5.38667889</v>
      </c>
      <c r="O47" s="18" t="s">
        <v>481</v>
      </c>
      <c r="P47" s="20" t="s">
        <v>481</v>
      </c>
      <c r="Q47" s="18" t="s">
        <v>481</v>
      </c>
      <c r="R47" s="20" t="s">
        <v>481</v>
      </c>
      <c r="S47" s="18" t="s">
        <v>481</v>
      </c>
      <c r="T47" s="20" t="s">
        <v>481</v>
      </c>
      <c r="U47" s="18" t="n">
        <v>367.21596047</v>
      </c>
      <c r="V47" s="20" t="n">
        <v>7.24688768</v>
      </c>
    </row>
    <row r="48" spans="1:22">
      <c r="A48" s="15" t="s">
        <v>523</v>
      </c>
      <c r="B48" s="17" t="n">
        <v>9841</v>
      </c>
      <c r="C48" s="18">
        <f>(8.0/B48*100)</f>
        <v/>
      </c>
      <c r="D48" s="19" t="n">
        <v>9833</v>
      </c>
      <c r="E48" s="18" t="n">
        <v>530.11664924</v>
      </c>
      <c r="F48" s="20" t="n">
        <v>5.16514374</v>
      </c>
      <c r="G48" s="18" t="n">
        <v>522.45502849</v>
      </c>
      <c r="H48" s="20" t="n">
        <v>4.43139173</v>
      </c>
      <c r="I48" s="18" t="n">
        <v>497.34771168</v>
      </c>
      <c r="J48" s="20" t="n">
        <v>6.83570958</v>
      </c>
      <c r="K48" s="18" t="n">
        <v>494.62277188</v>
      </c>
      <c r="L48" s="20" t="n">
        <v>15.55321552</v>
      </c>
      <c r="M48" s="18" t="n">
        <v>473.92730449</v>
      </c>
      <c r="N48" s="20" t="n">
        <v>6.76556062</v>
      </c>
      <c r="O48" s="18" t="s">
        <v>481</v>
      </c>
      <c r="P48" s="20" t="s">
        <v>481</v>
      </c>
      <c r="Q48" s="18" t="s">
        <v>481</v>
      </c>
      <c r="R48" s="20" t="s">
        <v>481</v>
      </c>
      <c r="S48" s="18" t="s">
        <v>481</v>
      </c>
      <c r="T48" s="20" t="s">
        <v>481</v>
      </c>
      <c r="U48" s="18" t="n">
        <v>447.68974441</v>
      </c>
      <c r="V48" s="20" t="n">
        <v>19.43596967</v>
      </c>
    </row>
    <row r="49" spans="1:22">
      <c r="A49" s="15" t="s">
        <v>524</v>
      </c>
      <c r="B49" s="17" t="n">
        <v>6349</v>
      </c>
      <c r="C49" s="18">
        <f>(56.0/B49*100)</f>
        <v/>
      </c>
      <c r="D49" s="19" t="n">
        <v>6293</v>
      </c>
      <c r="E49" s="18" t="n">
        <v>432.20818809</v>
      </c>
      <c r="F49" s="20" t="n">
        <v>3.29518533</v>
      </c>
      <c r="G49" s="18" t="n">
        <v>441.52028858</v>
      </c>
      <c r="H49" s="20" t="n">
        <v>3.52448949</v>
      </c>
      <c r="I49" s="18" t="n">
        <v>428.50458989</v>
      </c>
      <c r="J49" s="20" t="n">
        <v>4.70559971</v>
      </c>
      <c r="K49" s="18" t="n">
        <v>416.41121919</v>
      </c>
      <c r="L49" s="20" t="n">
        <v>8.802600849999999</v>
      </c>
      <c r="M49" s="18" t="s">
        <v>481</v>
      </c>
      <c r="N49" s="20" t="s">
        <v>481</v>
      </c>
      <c r="O49" s="18" t="s">
        <v>481</v>
      </c>
      <c r="P49" s="20" t="s">
        <v>481</v>
      </c>
      <c r="Q49" s="18" t="s">
        <v>481</v>
      </c>
      <c r="R49" s="20" t="s">
        <v>481</v>
      </c>
      <c r="S49" s="18" t="n">
        <v>331.33049394</v>
      </c>
      <c r="T49" s="20" t="n">
        <v>28.26012254</v>
      </c>
      <c r="U49" s="18" t="n">
        <v>380.88510967</v>
      </c>
      <c r="V49" s="20" t="n">
        <v>9.82913186</v>
      </c>
    </row>
    <row r="50" spans="1:22">
      <c r="A50" s="15" t="s">
        <v>525</v>
      </c>
      <c r="B50" s="17" t="n">
        <v>11795</v>
      </c>
      <c r="C50" s="18">
        <f>(294.0/B50*100)</f>
        <v/>
      </c>
      <c r="D50" s="19" t="n">
        <v>11501</v>
      </c>
      <c r="E50" s="18" t="n">
        <v>418.16343372</v>
      </c>
      <c r="F50" s="20" t="n">
        <v>2.55834944</v>
      </c>
      <c r="G50" s="18" t="n">
        <v>427.50881213</v>
      </c>
      <c r="H50" s="20" t="n">
        <v>2.87178938</v>
      </c>
      <c r="I50" s="18" t="n">
        <v>414.19007279</v>
      </c>
      <c r="J50" s="20" t="n">
        <v>4.58582912</v>
      </c>
      <c r="K50" s="18" t="n">
        <v>401.64290776</v>
      </c>
      <c r="L50" s="20" t="n">
        <v>7.8620195</v>
      </c>
      <c r="M50" s="18" t="n">
        <v>366.2364289</v>
      </c>
      <c r="N50" s="20" t="n">
        <v>5.08072233</v>
      </c>
      <c r="O50" s="18" t="s">
        <v>481</v>
      </c>
      <c r="P50" s="20" t="s">
        <v>481</v>
      </c>
      <c r="Q50" s="18" t="s">
        <v>481</v>
      </c>
      <c r="R50" s="20" t="s">
        <v>481</v>
      </c>
      <c r="S50" s="18" t="s">
        <v>481</v>
      </c>
      <c r="T50" s="20" t="s">
        <v>481</v>
      </c>
      <c r="U50" s="18" t="n">
        <v>348.33626948</v>
      </c>
      <c r="V50" s="20" t="n">
        <v>7.79809721</v>
      </c>
    </row>
    <row r="51" spans="1:22">
      <c r="A51" s="15" t="s">
        <v>526</v>
      </c>
      <c r="B51" s="17" t="n">
        <v>6866</v>
      </c>
      <c r="C51" s="18">
        <f>(119.0/B51*100)</f>
        <v/>
      </c>
      <c r="D51" s="19" t="n">
        <v>6747</v>
      </c>
      <c r="E51" s="18" t="n">
        <v>423.28525194</v>
      </c>
      <c r="F51" s="20" t="n">
        <v>2.26853883</v>
      </c>
      <c r="G51" s="18" t="n">
        <v>429.53620947</v>
      </c>
      <c r="H51" s="20" t="n">
        <v>2.62253016</v>
      </c>
      <c r="I51" s="18" t="n">
        <v>415.10418757</v>
      </c>
      <c r="J51" s="20" t="n">
        <v>3.59878793</v>
      </c>
      <c r="K51" s="18" t="n">
        <v>401.26366632</v>
      </c>
      <c r="L51" s="20" t="n">
        <v>7.83358399</v>
      </c>
      <c r="M51" s="18" t="n">
        <v>378.20734752</v>
      </c>
      <c r="N51" s="20" t="n">
        <v>5.77389018</v>
      </c>
      <c r="O51" s="18" t="s">
        <v>481</v>
      </c>
      <c r="P51" s="20" t="s">
        <v>481</v>
      </c>
      <c r="Q51" s="18" t="s">
        <v>481</v>
      </c>
      <c r="R51" s="20" t="s">
        <v>481</v>
      </c>
      <c r="S51" s="18" t="s">
        <v>481</v>
      </c>
      <c r="T51" s="20" t="s">
        <v>481</v>
      </c>
      <c r="U51" s="18" t="n">
        <v>395.54233679</v>
      </c>
      <c r="V51" s="20" t="n">
        <v>6.62407415</v>
      </c>
    </row>
    <row r="52" spans="1:22">
      <c r="A52" s="15" t="s">
        <v>527</v>
      </c>
      <c r="B52" s="17" t="n">
        <v>5809</v>
      </c>
      <c r="C52" s="18">
        <f>(90.0/B52*100)</f>
        <v/>
      </c>
      <c r="D52" s="19" t="n">
        <v>5719</v>
      </c>
      <c r="E52" s="18" t="n">
        <v>477.51034947</v>
      </c>
      <c r="F52" s="20" t="n">
        <v>3.7335042</v>
      </c>
      <c r="G52" s="18" t="n">
        <v>483.65496052</v>
      </c>
      <c r="H52" s="20" t="n">
        <v>3.62935317</v>
      </c>
      <c r="I52" s="18" t="n">
        <v>489.90631429</v>
      </c>
      <c r="J52" s="20" t="n">
        <v>3.10233733</v>
      </c>
      <c r="K52" s="18" t="n">
        <v>489.8642091</v>
      </c>
      <c r="L52" s="20" t="n">
        <v>3.56988364</v>
      </c>
      <c r="M52" s="18" t="n">
        <v>406.80210678</v>
      </c>
      <c r="N52" s="20" t="n">
        <v>4.41129799</v>
      </c>
      <c r="O52" s="18" t="s">
        <v>481</v>
      </c>
      <c r="P52" s="20" t="s">
        <v>481</v>
      </c>
      <c r="Q52" s="18" t="s">
        <v>481</v>
      </c>
      <c r="R52" s="20" t="s">
        <v>481</v>
      </c>
      <c r="S52" s="18" t="s">
        <v>481</v>
      </c>
      <c r="T52" s="20" t="s">
        <v>481</v>
      </c>
      <c r="U52" s="18" t="n">
        <v>423.05231007</v>
      </c>
      <c r="V52" s="20" t="n">
        <v>6.56660815</v>
      </c>
    </row>
    <row r="53" spans="1:22">
      <c r="A53" s="15" t="s">
        <v>528</v>
      </c>
      <c r="B53" s="17" t="n">
        <v>5571</v>
      </c>
      <c r="C53" s="18">
        <f>(100.0/B53*100)</f>
        <v/>
      </c>
      <c r="D53" s="19" t="n">
        <v>5471</v>
      </c>
      <c r="E53" s="18" t="n">
        <v>449.5951456</v>
      </c>
      <c r="F53" s="20" t="n">
        <v>2.37143797</v>
      </c>
      <c r="G53" s="18" t="n">
        <v>446.20953634</v>
      </c>
      <c r="H53" s="20" t="n">
        <v>2.77130999</v>
      </c>
      <c r="I53" s="18" t="n">
        <v>422.51398726</v>
      </c>
      <c r="J53" s="20" t="n">
        <v>3.05820548</v>
      </c>
      <c r="K53" s="18" t="n">
        <v>420.53424976</v>
      </c>
      <c r="L53" s="20" t="n">
        <v>5.99828897</v>
      </c>
      <c r="M53" s="18" t="n">
        <v>364.85181761</v>
      </c>
      <c r="N53" s="20" t="n">
        <v>4.50102235</v>
      </c>
      <c r="O53" s="18" t="s">
        <v>481</v>
      </c>
      <c r="P53" s="20" t="s">
        <v>481</v>
      </c>
      <c r="Q53" s="18" t="s">
        <v>481</v>
      </c>
      <c r="R53" s="20" t="s">
        <v>481</v>
      </c>
      <c r="S53" s="18" t="s">
        <v>481</v>
      </c>
      <c r="T53" s="20" t="s">
        <v>481</v>
      </c>
      <c r="U53" s="18" t="n">
        <v>360.42948446</v>
      </c>
      <c r="V53" s="20" t="n">
        <v>5.23428548</v>
      </c>
    </row>
    <row r="54" spans="1:22">
      <c r="A54" s="15" t="s">
        <v>529</v>
      </c>
      <c r="B54" s="17" t="n">
        <v>4740</v>
      </c>
      <c r="C54" s="18">
        <f>(336.0/B54*100)</f>
        <v/>
      </c>
      <c r="D54" s="19" t="n">
        <v>4404</v>
      </c>
      <c r="E54" s="18" t="n">
        <v>339.88164993</v>
      </c>
      <c r="F54" s="20" t="n">
        <v>2.79665626</v>
      </c>
      <c r="G54" s="18" t="n">
        <v>355.3501467</v>
      </c>
      <c r="H54" s="20" t="n">
        <v>3.96923796</v>
      </c>
      <c r="I54" s="18" t="n">
        <v>342.39499067</v>
      </c>
      <c r="J54" s="20" t="n">
        <v>5.70137234</v>
      </c>
      <c r="K54" s="18" t="n">
        <v>331.40799561</v>
      </c>
      <c r="L54" s="20" t="n">
        <v>10.93280972</v>
      </c>
      <c r="M54" s="18" t="n">
        <v>278.77265964</v>
      </c>
      <c r="N54" s="20" t="n">
        <v>5.07122961</v>
      </c>
      <c r="O54" s="18" t="s">
        <v>481</v>
      </c>
      <c r="P54" s="20" t="s">
        <v>481</v>
      </c>
      <c r="Q54" s="18" t="s">
        <v>481</v>
      </c>
      <c r="R54" s="20" t="s">
        <v>481</v>
      </c>
      <c r="S54" s="18" t="s">
        <v>481</v>
      </c>
      <c r="T54" s="20" t="s">
        <v>481</v>
      </c>
      <c r="U54" s="18" t="n">
        <v>284.64139585</v>
      </c>
      <c r="V54" s="20" t="n">
        <v>3.92532415</v>
      </c>
    </row>
    <row r="55" spans="1:22">
      <c r="A55" s="15" t="s">
        <v>530</v>
      </c>
      <c r="B55" s="17" t="n">
        <v>5316</v>
      </c>
      <c r="C55" s="18">
        <f>(22.0/B55*100)</f>
        <v/>
      </c>
      <c r="D55" s="19" t="n">
        <v>5294</v>
      </c>
      <c r="E55" s="18" t="n">
        <v>411.76556667</v>
      </c>
      <c r="F55" s="20" t="n">
        <v>2.43163895</v>
      </c>
      <c r="G55" s="18" t="n">
        <v>425.65297938</v>
      </c>
      <c r="H55" s="20" t="n">
        <v>3.32249821</v>
      </c>
      <c r="I55" s="18" t="n">
        <v>404.49953873</v>
      </c>
      <c r="J55" s="20" t="n">
        <v>4.51824785</v>
      </c>
      <c r="K55" s="18" t="n">
        <v>405.28630895</v>
      </c>
      <c r="L55" s="20" t="n">
        <v>8.151275529999999</v>
      </c>
      <c r="M55" s="18" t="s">
        <v>481</v>
      </c>
      <c r="N55" s="20" t="s">
        <v>481</v>
      </c>
      <c r="O55" s="18" t="s">
        <v>481</v>
      </c>
      <c r="P55" s="20" t="s">
        <v>481</v>
      </c>
      <c r="Q55" s="18" t="s">
        <v>481</v>
      </c>
      <c r="R55" s="20" t="s">
        <v>481</v>
      </c>
      <c r="S55" s="18" t="n">
        <v>325.66835513</v>
      </c>
      <c r="T55" s="20" t="n">
        <v>20.01360863</v>
      </c>
      <c r="U55" s="18" t="n">
        <v>322.33429304</v>
      </c>
      <c r="V55" s="20" t="n">
        <v>8.06156311</v>
      </c>
    </row>
    <row r="56" spans="1:22">
      <c r="A56" s="15" t="s">
        <v>531</v>
      </c>
      <c r="B56" s="17" t="n">
        <v>5359</v>
      </c>
      <c r="C56" s="18">
        <f>(77.0/B56*100)</f>
        <v/>
      </c>
      <c r="D56" s="19" t="n">
        <v>5282</v>
      </c>
      <c r="E56" s="18" t="n">
        <v>544.79808342</v>
      </c>
      <c r="F56" s="20" t="n">
        <v>3.57851776</v>
      </c>
      <c r="G56" s="18" t="n">
        <v>534.6839420699999</v>
      </c>
      <c r="H56" s="20" t="n">
        <v>3.32801012</v>
      </c>
      <c r="I56" s="18" t="n">
        <v>513.7290401499999</v>
      </c>
      <c r="J56" s="20" t="n">
        <v>4.45257029</v>
      </c>
      <c r="K56" s="18" t="n">
        <v>521.54889681</v>
      </c>
      <c r="L56" s="20" t="n">
        <v>10.2556852</v>
      </c>
      <c r="M56" s="18" t="n">
        <v>497.58677807</v>
      </c>
      <c r="N56" s="20" t="n">
        <v>2.76536198</v>
      </c>
      <c r="O56" s="18" t="s">
        <v>481</v>
      </c>
      <c r="P56" s="20" t="s">
        <v>481</v>
      </c>
      <c r="Q56" s="18" t="s">
        <v>481</v>
      </c>
      <c r="R56" s="20" t="s">
        <v>481</v>
      </c>
      <c r="S56" s="18" t="s">
        <v>481</v>
      </c>
      <c r="T56" s="20" t="s">
        <v>481</v>
      </c>
      <c r="U56" s="18" t="n">
        <v>521.40445229</v>
      </c>
      <c r="V56" s="20" t="n">
        <v>12.80712149</v>
      </c>
    </row>
    <row r="57" spans="1:22">
      <c r="A57" s="15" t="s">
        <v>532</v>
      </c>
      <c r="B57" s="17" t="n">
        <v>6513</v>
      </c>
      <c r="C57" s="18">
        <f>(0.0/B57*100)</f>
        <v/>
      </c>
      <c r="D57" s="19" t="n">
        <v>6513</v>
      </c>
      <c r="E57" s="18" t="n">
        <v>408.30925197</v>
      </c>
      <c r="F57" s="20" t="n">
        <v>2.856643</v>
      </c>
      <c r="G57" s="18" t="n">
        <v>410.43721452</v>
      </c>
      <c r="H57" s="20" t="n">
        <v>3.3513649</v>
      </c>
      <c r="I57" s="18" t="n">
        <v>391.92613752</v>
      </c>
      <c r="J57" s="20" t="n">
        <v>2.7411443</v>
      </c>
      <c r="K57" s="18" t="n">
        <v>368.53035252</v>
      </c>
      <c r="L57" s="20" t="n">
        <v>5.84822148</v>
      </c>
      <c r="M57" s="18" t="s">
        <v>481</v>
      </c>
      <c r="N57" s="20" t="s">
        <v>481</v>
      </c>
      <c r="O57" s="18" t="s">
        <v>481</v>
      </c>
      <c r="P57" s="20" t="s">
        <v>481</v>
      </c>
      <c r="Q57" s="18" t="s">
        <v>481</v>
      </c>
      <c r="R57" s="20" t="s">
        <v>481</v>
      </c>
      <c r="S57" s="18" t="n">
        <v>349.14025584</v>
      </c>
      <c r="T57" s="20" t="n">
        <v>24.21524696</v>
      </c>
      <c r="U57" s="18" t="n">
        <v>376.32657235</v>
      </c>
      <c r="V57" s="20" t="n">
        <v>9.12286447</v>
      </c>
    </row>
    <row r="58" spans="1:22">
      <c r="A58" s="15" t="s">
        <v>533</v>
      </c>
      <c r="B58" s="17" t="n">
        <v>7267</v>
      </c>
      <c r="C58" s="18">
        <f>(10.0/B58*100)</f>
        <v/>
      </c>
      <c r="D58" s="19" t="n">
        <v>7257</v>
      </c>
      <c r="E58" s="18" t="n">
        <v>412.27101623</v>
      </c>
      <c r="F58" s="20" t="n">
        <v>2.90429815</v>
      </c>
      <c r="G58" s="18" t="n">
        <v>421.29227288</v>
      </c>
      <c r="H58" s="20" t="n">
        <v>3.47858847</v>
      </c>
      <c r="I58" s="18" t="n">
        <v>403.26203683</v>
      </c>
      <c r="J58" s="20" t="n">
        <v>4.52531398</v>
      </c>
      <c r="K58" s="18" t="n">
        <v>386.49014939</v>
      </c>
      <c r="L58" s="20" t="n">
        <v>7.42487389</v>
      </c>
      <c r="M58" s="18" t="s">
        <v>481</v>
      </c>
      <c r="N58" s="20" t="s">
        <v>481</v>
      </c>
      <c r="O58" s="18" t="s">
        <v>481</v>
      </c>
      <c r="P58" s="20" t="s">
        <v>481</v>
      </c>
      <c r="Q58" s="18" t="s">
        <v>481</v>
      </c>
      <c r="R58" s="20" t="s">
        <v>481</v>
      </c>
      <c r="S58" s="18" t="n">
        <v>332.30658871</v>
      </c>
      <c r="T58" s="20" t="n">
        <v>14.69417368</v>
      </c>
      <c r="U58" s="18" t="n">
        <v>326.43002084</v>
      </c>
      <c r="V58" s="20" t="n">
        <v>11.55290137</v>
      </c>
    </row>
    <row r="59" spans="1:22">
      <c r="A59" s="15" t="s">
        <v>534</v>
      </c>
      <c r="B59" s="17" t="n">
        <v>4826</v>
      </c>
      <c r="C59" s="18">
        <f>(26.0/B59*100)</f>
        <v/>
      </c>
      <c r="D59" s="19" t="n">
        <v>4800</v>
      </c>
      <c r="E59" s="18" t="n">
        <v>374.77665648</v>
      </c>
      <c r="F59" s="20" t="n">
        <v>1.85735583</v>
      </c>
      <c r="G59" s="18" t="n">
        <v>399.32733812</v>
      </c>
      <c r="H59" s="20" t="n">
        <v>3.46836837</v>
      </c>
      <c r="I59" s="18" t="n">
        <v>402.42525134</v>
      </c>
      <c r="J59" s="20" t="n">
        <v>6.14053792</v>
      </c>
      <c r="K59" s="18" t="n">
        <v>373.64527261</v>
      </c>
      <c r="L59" s="20" t="n">
        <v>10.56696312</v>
      </c>
      <c r="M59" s="18" t="s">
        <v>481</v>
      </c>
      <c r="N59" s="20" t="s">
        <v>481</v>
      </c>
      <c r="O59" s="18" t="s">
        <v>481</v>
      </c>
      <c r="P59" s="20" t="s">
        <v>481</v>
      </c>
      <c r="Q59" s="18" t="n">
        <v>289.7965</v>
      </c>
      <c r="R59" s="20" t="n">
        <v>43.47739685</v>
      </c>
      <c r="S59" s="18" t="n">
        <v>321.87857356</v>
      </c>
      <c r="T59" s="20" t="n">
        <v>18.40162271</v>
      </c>
      <c r="U59" s="18" t="n">
        <v>314.86206032</v>
      </c>
      <c r="V59" s="20" t="n">
        <v>8.180951609999999</v>
      </c>
    </row>
    <row r="60" spans="1:22">
      <c r="A60" s="15" t="s">
        <v>535</v>
      </c>
      <c r="B60" s="17" t="n">
        <v>4546</v>
      </c>
      <c r="C60" s="18">
        <f>(15.0/B60*100)</f>
        <v/>
      </c>
      <c r="D60" s="19" t="n">
        <v>4531</v>
      </c>
      <c r="E60" s="18" t="n">
        <v>392.5393078</v>
      </c>
      <c r="F60" s="20" t="n">
        <v>3.89283201</v>
      </c>
      <c r="G60" s="18" t="n">
        <v>396.3060207</v>
      </c>
      <c r="H60" s="20" t="n">
        <v>3.69035489</v>
      </c>
      <c r="I60" s="18" t="n">
        <v>371.48896458</v>
      </c>
      <c r="J60" s="20" t="n">
        <v>6.15286899</v>
      </c>
      <c r="K60" s="18" t="n">
        <v>358.38770525</v>
      </c>
      <c r="L60" s="20" t="n">
        <v>8.870349969999999</v>
      </c>
      <c r="M60" s="18" t="s">
        <v>481</v>
      </c>
      <c r="N60" s="20" t="s">
        <v>481</v>
      </c>
      <c r="O60" s="18" t="s">
        <v>481</v>
      </c>
      <c r="P60" s="20" t="s">
        <v>481</v>
      </c>
      <c r="Q60" s="18" t="s">
        <v>481</v>
      </c>
      <c r="R60" s="20" t="s">
        <v>481</v>
      </c>
      <c r="S60" s="18" t="n">
        <v>307.91681865</v>
      </c>
      <c r="T60" s="20" t="n">
        <v>15.26546902</v>
      </c>
      <c r="U60" s="18" t="n">
        <v>345.77116455</v>
      </c>
      <c r="V60" s="20" t="n">
        <v>8.814010619999999</v>
      </c>
    </row>
    <row r="61" spans="1:22">
      <c r="A61" s="15" t="s">
        <v>536</v>
      </c>
      <c r="B61" s="17" t="n">
        <v>6525</v>
      </c>
      <c r="C61" s="18">
        <f>(157.0/B61*100)</f>
        <v/>
      </c>
      <c r="D61" s="19" t="n">
        <v>6368</v>
      </c>
      <c r="E61" s="18" t="n">
        <v>487.51151181</v>
      </c>
      <c r="F61" s="20" t="n">
        <v>2.98111286</v>
      </c>
      <c r="G61" s="18" t="n">
        <v>482.13478146</v>
      </c>
      <c r="H61" s="20" t="n">
        <v>2.89321943</v>
      </c>
      <c r="I61" s="18" t="n">
        <v>467.74731871</v>
      </c>
      <c r="J61" s="20" t="n">
        <v>4.01879027</v>
      </c>
      <c r="K61" s="18" t="n">
        <v>459.32988329</v>
      </c>
      <c r="L61" s="20" t="n">
        <v>6.18100864</v>
      </c>
      <c r="M61" s="18" t="n">
        <v>399.48570032</v>
      </c>
      <c r="N61" s="20" t="n">
        <v>8.489439689999999</v>
      </c>
      <c r="O61" s="18" t="s">
        <v>481</v>
      </c>
      <c r="P61" s="20" t="s">
        <v>481</v>
      </c>
      <c r="Q61" s="18" t="s">
        <v>481</v>
      </c>
      <c r="R61" s="20" t="s">
        <v>481</v>
      </c>
      <c r="S61" s="18" t="s">
        <v>481</v>
      </c>
      <c r="T61" s="20" t="s">
        <v>481</v>
      </c>
      <c r="U61" s="18" t="n">
        <v>401.53023276</v>
      </c>
      <c r="V61" s="20" t="n">
        <v>10.2579241</v>
      </c>
    </row>
    <row r="62" spans="1:22">
      <c r="A62" s="15" t="s">
        <v>537</v>
      </c>
      <c r="B62" s="17" t="n">
        <v>4476</v>
      </c>
      <c r="C62" s="18">
        <f>(3.0/B62*100)</f>
        <v/>
      </c>
      <c r="D62" s="19" t="n">
        <v>4473</v>
      </c>
      <c r="E62" s="18" t="n">
        <v>532.01162421</v>
      </c>
      <c r="F62" s="20" t="n">
        <v>2.62719135</v>
      </c>
      <c r="G62" s="18" t="n">
        <v>539.92150799</v>
      </c>
      <c r="H62" s="20" t="n">
        <v>2.21278468</v>
      </c>
      <c r="I62" s="18" t="n">
        <v>521.42394437</v>
      </c>
      <c r="J62" s="20" t="n">
        <v>3.02504946</v>
      </c>
      <c r="K62" s="18" t="n">
        <v>507.60820057</v>
      </c>
      <c r="L62" s="20" t="n">
        <v>8.06928847</v>
      </c>
      <c r="M62" s="18" t="n">
        <v>503.48911723</v>
      </c>
      <c r="N62" s="20" t="n">
        <v>3.96725872</v>
      </c>
      <c r="O62" s="18" t="s">
        <v>481</v>
      </c>
      <c r="P62" s="20" t="s">
        <v>481</v>
      </c>
      <c r="Q62" s="18" t="s">
        <v>481</v>
      </c>
      <c r="R62" s="20" t="s">
        <v>481</v>
      </c>
      <c r="S62" s="18" t="s">
        <v>481</v>
      </c>
      <c r="T62" s="20" t="s">
        <v>481</v>
      </c>
      <c r="U62" s="18" t="n">
        <v>492.45761981</v>
      </c>
      <c r="V62" s="20" t="n">
        <v>20.72298528</v>
      </c>
    </row>
    <row r="63" spans="1:22">
      <c r="A63" s="15" t="s">
        <v>538</v>
      </c>
      <c r="B63" s="17" t="n">
        <v>5324</v>
      </c>
      <c r="C63" s="18">
        <f>(13.0/B63*100)</f>
        <v/>
      </c>
      <c r="D63" s="19" t="n">
        <v>5311</v>
      </c>
      <c r="E63" s="18" t="n">
        <v>378.4832814</v>
      </c>
      <c r="F63" s="20" t="n">
        <v>1.88912967</v>
      </c>
      <c r="G63" s="18" t="n">
        <v>399.80765784</v>
      </c>
      <c r="H63" s="20" t="n">
        <v>3.08304759</v>
      </c>
      <c r="I63" s="18" t="n">
        <v>390.08397305</v>
      </c>
      <c r="J63" s="20" t="n">
        <v>3.28030628</v>
      </c>
      <c r="K63" s="18" t="n">
        <v>387.305091</v>
      </c>
      <c r="L63" s="20" t="n">
        <v>6.44127277</v>
      </c>
      <c r="M63" s="18" t="s">
        <v>481</v>
      </c>
      <c r="N63" s="20" t="s">
        <v>481</v>
      </c>
      <c r="O63" s="18" t="s">
        <v>481</v>
      </c>
      <c r="P63" s="20" t="s">
        <v>481</v>
      </c>
      <c r="Q63" s="18" t="s">
        <v>481</v>
      </c>
      <c r="R63" s="20" t="s">
        <v>481</v>
      </c>
      <c r="S63" s="18" t="n">
        <v>317.69700678</v>
      </c>
      <c r="T63" s="20" t="n">
        <v>37.70731206</v>
      </c>
      <c r="U63" s="18" t="n">
        <v>346.90595972</v>
      </c>
      <c r="V63" s="20" t="n">
        <v>5.35712478</v>
      </c>
    </row>
    <row r="64" spans="1:22">
      <c r="A64" s="15" t="s">
        <v>539</v>
      </c>
      <c r="B64" s="17" t="n">
        <v>3634</v>
      </c>
      <c r="C64" s="18">
        <f>(3.0/B64*100)</f>
        <v/>
      </c>
      <c r="D64" s="19" t="n">
        <v>3631</v>
      </c>
      <c r="E64" s="18" t="n">
        <v>483.17070883</v>
      </c>
      <c r="F64" s="20" t="n">
        <v>2.26719763</v>
      </c>
      <c r="G64" s="18" t="n">
        <v>472.04341887</v>
      </c>
      <c r="H64" s="20" t="n">
        <v>3.6434469</v>
      </c>
      <c r="I64" s="18" t="n">
        <v>432.98615529</v>
      </c>
      <c r="J64" s="20" t="n">
        <v>5.72357724</v>
      </c>
      <c r="K64" s="18" t="n">
        <v>409.77518806</v>
      </c>
      <c r="L64" s="20" t="n">
        <v>10.76251442</v>
      </c>
      <c r="M64" s="18" t="s">
        <v>481</v>
      </c>
      <c r="N64" s="20" t="s">
        <v>481</v>
      </c>
      <c r="O64" s="18" t="s">
        <v>481</v>
      </c>
      <c r="P64" s="20" t="s">
        <v>481</v>
      </c>
      <c r="Q64" s="18" t="s">
        <v>481</v>
      </c>
      <c r="R64" s="20" t="s">
        <v>481</v>
      </c>
      <c r="S64" s="18" t="n">
        <v>394.68264639</v>
      </c>
      <c r="T64" s="20" t="n">
        <v>62.14343211</v>
      </c>
      <c r="U64" s="18" t="n">
        <v>320.23471764</v>
      </c>
      <c r="V64" s="20" t="n">
        <v>10.9517122</v>
      </c>
    </row>
    <row r="65" spans="1:22">
      <c r="A65" s="15" t="s">
        <v>540</v>
      </c>
      <c r="B65" s="17" t="n">
        <v>5325</v>
      </c>
      <c r="C65" s="18">
        <f>(14.0/B65*100)</f>
        <v/>
      </c>
      <c r="D65" s="19" t="n">
        <v>5311</v>
      </c>
      <c r="E65" s="18" t="n">
        <v>426.77881388</v>
      </c>
      <c r="F65" s="20" t="n">
        <v>2.33570504</v>
      </c>
      <c r="G65" s="18" t="n">
        <v>444.33865876</v>
      </c>
      <c r="H65" s="20" t="n">
        <v>2.79723894</v>
      </c>
      <c r="I65" s="18" t="n">
        <v>425.57755743</v>
      </c>
      <c r="J65" s="20" t="n">
        <v>3.79051731</v>
      </c>
      <c r="K65" s="18" t="n">
        <v>413.60775627</v>
      </c>
      <c r="L65" s="20" t="n">
        <v>9.383653430000001</v>
      </c>
      <c r="M65" s="18" t="s">
        <v>481</v>
      </c>
      <c r="N65" s="20" t="s">
        <v>481</v>
      </c>
      <c r="O65" s="18" t="s">
        <v>481</v>
      </c>
      <c r="P65" s="20" t="s">
        <v>481</v>
      </c>
      <c r="Q65" s="18" t="n">
        <v>356.60988997</v>
      </c>
      <c r="R65" s="20" t="n">
        <v>23.68831459</v>
      </c>
      <c r="S65" s="18" t="s">
        <v>481</v>
      </c>
      <c r="T65" s="20" t="s">
        <v>481</v>
      </c>
      <c r="U65" s="18" t="n">
        <v>333.7558254</v>
      </c>
      <c r="V65" s="20" t="n">
        <v>9.16120441</v>
      </c>
    </row>
    <row r="66" spans="1:22">
      <c r="A66" s="15" t="s">
        <v>541</v>
      </c>
      <c r="B66" s="17" t="n">
        <v>5665</v>
      </c>
      <c r="C66" s="18">
        <f>(83.0/B66*100)</f>
        <v/>
      </c>
      <c r="D66" s="19" t="n">
        <v>5582</v>
      </c>
      <c r="E66" s="18" t="n">
        <v>413.91313065</v>
      </c>
      <c r="F66" s="20" t="n">
        <v>2.25757094</v>
      </c>
      <c r="G66" s="18" t="n">
        <v>420.95899418</v>
      </c>
      <c r="H66" s="20" t="n">
        <v>2.40627174</v>
      </c>
      <c r="I66" s="18" t="n">
        <v>429.46022635</v>
      </c>
      <c r="J66" s="20" t="n">
        <v>3.33199974</v>
      </c>
      <c r="K66" s="18" t="n">
        <v>436.89107038</v>
      </c>
      <c r="L66" s="20" t="n">
        <v>3.77404213</v>
      </c>
      <c r="M66" s="18" t="n">
        <v>362.59924263</v>
      </c>
      <c r="N66" s="20" t="n">
        <v>3.29995091</v>
      </c>
      <c r="O66" s="18" t="s">
        <v>481</v>
      </c>
      <c r="P66" s="20" t="s">
        <v>481</v>
      </c>
      <c r="Q66" s="18" t="s">
        <v>481</v>
      </c>
      <c r="R66" s="20" t="s">
        <v>481</v>
      </c>
      <c r="S66" s="18" t="s">
        <v>481</v>
      </c>
      <c r="T66" s="20" t="s">
        <v>481</v>
      </c>
      <c r="U66" s="18" t="n">
        <v>358.0514151</v>
      </c>
      <c r="V66" s="20" t="n">
        <v>5.13140699</v>
      </c>
    </row>
    <row r="67" spans="1:22">
      <c r="A67" s="15" t="s">
        <v>542</v>
      </c>
      <c r="B67" s="17" t="n">
        <v>6971</v>
      </c>
      <c r="C67" s="18">
        <f>(607.0/B67*100)</f>
        <v/>
      </c>
      <c r="D67" s="19" t="n">
        <v>6364</v>
      </c>
      <c r="E67" s="18" t="n">
        <v>399.6916368</v>
      </c>
      <c r="F67" s="20" t="n">
        <v>2.79790153</v>
      </c>
      <c r="G67" s="18" t="n">
        <v>420.39589137</v>
      </c>
      <c r="H67" s="20" t="n">
        <v>3.08078156</v>
      </c>
      <c r="I67" s="18" t="n">
        <v>406.4301698</v>
      </c>
      <c r="J67" s="20" t="n">
        <v>3.7645674</v>
      </c>
      <c r="K67" s="18" t="n">
        <v>392.53387275</v>
      </c>
      <c r="L67" s="20" t="n">
        <v>8.50914704</v>
      </c>
      <c r="M67" s="18" t="n">
        <v>372.66261743</v>
      </c>
      <c r="N67" s="20" t="n">
        <v>5.67221433</v>
      </c>
      <c r="O67" s="18" t="s">
        <v>481</v>
      </c>
      <c r="P67" s="20" t="s">
        <v>481</v>
      </c>
      <c r="Q67" s="18" t="s">
        <v>481</v>
      </c>
      <c r="R67" s="20" t="s">
        <v>481</v>
      </c>
      <c r="S67" s="18" t="s">
        <v>481</v>
      </c>
      <c r="T67" s="20" t="s">
        <v>481</v>
      </c>
      <c r="U67" s="18" t="n">
        <v>333.80852561</v>
      </c>
      <c r="V67" s="20" t="n">
        <v>6.992417</v>
      </c>
    </row>
    <row r="68" spans="1:22">
      <c r="A68" s="15" t="s">
        <v>543</v>
      </c>
      <c r="B68" s="17" t="n">
        <v>12083</v>
      </c>
      <c r="C68" s="18">
        <f>(31.0/B68*100)</f>
        <v/>
      </c>
      <c r="D68" s="19" t="n">
        <v>12052</v>
      </c>
      <c r="E68" s="18" t="n">
        <v>439.30481325</v>
      </c>
      <c r="F68" s="20" t="n">
        <v>1.54184666</v>
      </c>
      <c r="G68" s="18" t="n">
        <v>437.57093193</v>
      </c>
      <c r="H68" s="20" t="n">
        <v>1.81830857</v>
      </c>
      <c r="I68" s="18" t="n">
        <v>408.82541496</v>
      </c>
      <c r="J68" s="20" t="n">
        <v>3.21814273</v>
      </c>
      <c r="K68" s="18" t="n">
        <v>385.03144321</v>
      </c>
      <c r="L68" s="20" t="n">
        <v>5.71155598</v>
      </c>
      <c r="M68" s="18" t="n">
        <v>360.06770608</v>
      </c>
      <c r="N68" s="20" t="n">
        <v>2.26611851</v>
      </c>
      <c r="O68" s="18" t="s">
        <v>481</v>
      </c>
      <c r="P68" s="20" t="s">
        <v>481</v>
      </c>
      <c r="Q68" s="18" t="s">
        <v>481</v>
      </c>
      <c r="R68" s="20" t="s">
        <v>481</v>
      </c>
      <c r="S68" s="18" t="s">
        <v>481</v>
      </c>
      <c r="T68" s="20" t="s">
        <v>481</v>
      </c>
      <c r="U68" s="18" t="n">
        <v>358.80146303</v>
      </c>
      <c r="V68" s="20" t="n">
        <v>3.40060376</v>
      </c>
    </row>
    <row r="69" spans="1:22">
      <c r="A69" s="15" t="s">
        <v>544</v>
      </c>
      <c r="B69" s="17" t="n">
        <v>4876</v>
      </c>
      <c r="C69" s="18">
        <f>(0.0/B69*100)</f>
        <v/>
      </c>
      <c r="D69" s="19" t="n">
        <v>4876</v>
      </c>
      <c r="E69" s="18" t="n">
        <v>423.53837135</v>
      </c>
      <c r="F69" s="20" t="n">
        <v>3.61448408</v>
      </c>
      <c r="G69" s="18" t="n">
        <v>450.11684766</v>
      </c>
      <c r="H69" s="20" t="n">
        <v>3.88783117</v>
      </c>
      <c r="I69" s="18" t="n">
        <v>441.02101376</v>
      </c>
      <c r="J69" s="20" t="n">
        <v>4.63951891</v>
      </c>
      <c r="K69" s="18" t="n">
        <v>439.04625014</v>
      </c>
      <c r="L69" s="20" t="n">
        <v>7.24796427</v>
      </c>
      <c r="M69" s="18" t="s">
        <v>481</v>
      </c>
      <c r="N69" s="20" t="s">
        <v>481</v>
      </c>
      <c r="O69" s="18" t="s">
        <v>481</v>
      </c>
      <c r="P69" s="20" t="s">
        <v>481</v>
      </c>
      <c r="Q69" s="18" t="s">
        <v>481</v>
      </c>
      <c r="R69" s="20" t="s">
        <v>481</v>
      </c>
      <c r="S69" s="18" t="s">
        <v>481</v>
      </c>
      <c r="T69" s="20" t="s">
        <v>481</v>
      </c>
      <c r="U69" s="18" t="n">
        <v>362.04690578</v>
      </c>
      <c r="V69" s="20" t="n">
        <v>18.0812855</v>
      </c>
    </row>
    <row r="70" spans="1:22">
      <c r="A70" s="15" t="s">
        <v>545</v>
      </c>
      <c r="B70" s="17" t="n">
        <v>6036</v>
      </c>
      <c r="C70" s="18">
        <f>(223.0/B70*100)</f>
        <v/>
      </c>
      <c r="D70" s="19" t="n">
        <v>5813</v>
      </c>
      <c r="E70" s="18" t="n">
        <v>488.84884334</v>
      </c>
      <c r="F70" s="20" t="n">
        <v>3.38945563</v>
      </c>
      <c r="G70" s="18" t="n">
        <v>498.8318858</v>
      </c>
      <c r="H70" s="20" t="n">
        <v>3.23476687</v>
      </c>
      <c r="I70" s="18" t="n">
        <v>487.62952501</v>
      </c>
      <c r="J70" s="20" t="n">
        <v>4.20386185</v>
      </c>
      <c r="K70" s="18" t="n">
        <v>485.62550922</v>
      </c>
      <c r="L70" s="20" t="n">
        <v>9.565002229999999</v>
      </c>
      <c r="M70" s="18" t="n">
        <v>430.55617704</v>
      </c>
      <c r="N70" s="20" t="n">
        <v>6.18638504</v>
      </c>
      <c r="O70" s="18" t="s">
        <v>481</v>
      </c>
      <c r="P70" s="20" t="s">
        <v>481</v>
      </c>
      <c r="Q70" s="18" t="s">
        <v>481</v>
      </c>
      <c r="R70" s="20" t="s">
        <v>481</v>
      </c>
      <c r="S70" s="18" t="s">
        <v>481</v>
      </c>
      <c r="T70" s="20" t="s">
        <v>481</v>
      </c>
      <c r="U70" s="18" t="n">
        <v>452.09784193</v>
      </c>
      <c r="V70" s="20" t="n">
        <v>7.88212961</v>
      </c>
    </row>
    <row r="71" spans="1:22">
      <c r="A71" s="15" t="s">
        <v>546</v>
      </c>
      <c r="B71" s="17" t="n">
        <v>6115</v>
      </c>
      <c r="C71" s="18">
        <f>(29.0/B71*100)</f>
        <v/>
      </c>
      <c r="D71" s="19" t="n">
        <v>6086</v>
      </c>
      <c r="E71" s="18" t="n">
        <v>572.9212882</v>
      </c>
      <c r="F71" s="20" t="n">
        <v>1.88682235</v>
      </c>
      <c r="G71" s="18" t="n">
        <v>557.65229441</v>
      </c>
      <c r="H71" s="20" t="n">
        <v>2.10470609</v>
      </c>
      <c r="I71" s="18" t="n">
        <v>531.69470377</v>
      </c>
      <c r="J71" s="20" t="n">
        <v>4.69931248</v>
      </c>
      <c r="K71" s="18" t="n">
        <v>536.41302065</v>
      </c>
      <c r="L71" s="20" t="n">
        <v>12.71820874</v>
      </c>
      <c r="M71" s="18" t="n">
        <v>447.86971773</v>
      </c>
      <c r="N71" s="20" t="n">
        <v>5.77573086</v>
      </c>
      <c r="O71" s="18" t="s">
        <v>481</v>
      </c>
      <c r="P71" s="20" t="s">
        <v>481</v>
      </c>
      <c r="Q71" s="18" t="s">
        <v>481</v>
      </c>
      <c r="R71" s="20" t="s">
        <v>481</v>
      </c>
      <c r="S71" s="18" t="s">
        <v>481</v>
      </c>
      <c r="T71" s="20" t="s">
        <v>481</v>
      </c>
      <c r="U71" s="18" t="n">
        <v>511.40405674</v>
      </c>
      <c r="V71" s="20" t="n">
        <v>21.15366945</v>
      </c>
    </row>
    <row r="72" spans="1:22">
      <c r="A72" s="15" t="s">
        <v>547</v>
      </c>
      <c r="B72" s="17" t="n">
        <v>7708</v>
      </c>
      <c r="C72" s="18">
        <f>(5.0/B72*100)</f>
        <v/>
      </c>
      <c r="D72" s="19" t="n">
        <v>7703</v>
      </c>
      <c r="E72" s="18" t="n">
        <v>546.7803855</v>
      </c>
      <c r="F72" s="20" t="n">
        <v>3.3125782</v>
      </c>
      <c r="G72" s="18" t="n">
        <v>541.09044808</v>
      </c>
      <c r="H72" s="20" t="n">
        <v>3.22985798</v>
      </c>
      <c r="I72" s="18" t="n">
        <v>515.99919442</v>
      </c>
      <c r="J72" s="20" t="n">
        <v>5.13000446</v>
      </c>
      <c r="K72" s="18" t="n">
        <v>508.18992924</v>
      </c>
      <c r="L72" s="20" t="n">
        <v>9.22551434</v>
      </c>
      <c r="M72" s="18" t="n">
        <v>463.18161523</v>
      </c>
      <c r="N72" s="20" t="n">
        <v>7.36450904</v>
      </c>
      <c r="O72" s="18" t="s">
        <v>481</v>
      </c>
      <c r="P72" s="20" t="s">
        <v>481</v>
      </c>
      <c r="Q72" s="18" t="s">
        <v>481</v>
      </c>
      <c r="R72" s="20" t="s">
        <v>481</v>
      </c>
      <c r="S72" s="18" t="s">
        <v>481</v>
      </c>
      <c r="T72" s="20" t="s">
        <v>481</v>
      </c>
      <c r="U72" s="18" t="n">
        <v>498.38119657</v>
      </c>
      <c r="V72" s="20" t="n">
        <v>23.57524328</v>
      </c>
    </row>
    <row r="73" spans="1:22">
      <c r="A73" s="15" t="s">
        <v>548</v>
      </c>
      <c r="B73" s="17" t="n">
        <v>8249</v>
      </c>
      <c r="C73" s="18">
        <f>(178.0/B73*100)</f>
        <v/>
      </c>
      <c r="D73" s="19" t="n">
        <v>8071</v>
      </c>
      <c r="E73" s="18" t="n">
        <v>429.42168764</v>
      </c>
      <c r="F73" s="20" t="n">
        <v>3.21879181</v>
      </c>
      <c r="G73" s="18" t="n">
        <v>435.70278945</v>
      </c>
      <c r="H73" s="20" t="n">
        <v>3.72833132</v>
      </c>
      <c r="I73" s="18" t="n">
        <v>411.68904133</v>
      </c>
      <c r="J73" s="20" t="n">
        <v>4.03315887</v>
      </c>
      <c r="K73" s="18" t="n">
        <v>412.67829107</v>
      </c>
      <c r="L73" s="20" t="n">
        <v>11.23990061</v>
      </c>
      <c r="M73" s="18" t="n">
        <v>381.36943253</v>
      </c>
      <c r="N73" s="20" t="n">
        <v>3.27949389</v>
      </c>
      <c r="O73" s="18" t="s">
        <v>481</v>
      </c>
      <c r="P73" s="20" t="s">
        <v>481</v>
      </c>
      <c r="Q73" s="18" t="s">
        <v>481</v>
      </c>
      <c r="R73" s="20" t="s">
        <v>481</v>
      </c>
      <c r="S73" s="18" t="s">
        <v>481</v>
      </c>
      <c r="T73" s="20" t="s">
        <v>481</v>
      </c>
      <c r="U73" s="18" t="n">
        <v>402.26714407</v>
      </c>
      <c r="V73" s="20" t="n">
        <v>12.01930751</v>
      </c>
    </row>
    <row r="74" spans="1:22">
      <c r="A74" s="15" t="s">
        <v>549</v>
      </c>
      <c r="B74" s="17" t="n">
        <v>4692</v>
      </c>
      <c r="C74" s="18">
        <f>(82.0/B74*100)</f>
        <v/>
      </c>
      <c r="D74" s="19" t="n">
        <v>4610</v>
      </c>
      <c r="E74" s="18" t="n">
        <v>434.36512901</v>
      </c>
      <c r="F74" s="20" t="n">
        <v>2.27009282</v>
      </c>
      <c r="G74" s="18" t="n">
        <v>431.4716664</v>
      </c>
      <c r="H74" s="20" t="n">
        <v>2.9598382</v>
      </c>
      <c r="I74" s="18" t="n">
        <v>421.44294101</v>
      </c>
      <c r="J74" s="20" t="n">
        <v>3.5242894</v>
      </c>
      <c r="K74" s="18" t="n">
        <v>424.73183307</v>
      </c>
      <c r="L74" s="20" t="n">
        <v>6.98257327</v>
      </c>
      <c r="M74" s="18" t="s">
        <v>481</v>
      </c>
      <c r="N74" s="20" t="s">
        <v>481</v>
      </c>
      <c r="O74" s="18" t="s">
        <v>481</v>
      </c>
      <c r="P74" s="20" t="s">
        <v>481</v>
      </c>
      <c r="Q74" s="18" t="s">
        <v>481</v>
      </c>
      <c r="R74" s="20" t="s">
        <v>481</v>
      </c>
      <c r="S74" s="18" t="n">
        <v>357.0470004</v>
      </c>
      <c r="T74" s="20" t="n">
        <v>26.58194988</v>
      </c>
      <c r="U74" s="18" t="n">
        <v>355.67834911</v>
      </c>
      <c r="V74" s="20" t="n">
        <v>5.52026409</v>
      </c>
    </row>
    <row r="75" spans="1:22">
      <c r="A75" s="15" t="s">
        <v>550</v>
      </c>
      <c r="B75" s="17" t="n">
        <v>5375</v>
      </c>
      <c r="C75" s="18">
        <f>(270.0/B75*100)</f>
        <v/>
      </c>
      <c r="D75" s="19" t="n">
        <v>5105</v>
      </c>
      <c r="E75" s="18" t="n">
        <v>385.80804794</v>
      </c>
      <c r="F75" s="20" t="n">
        <v>2.18806196</v>
      </c>
      <c r="G75" s="18" t="n">
        <v>401.47664976</v>
      </c>
      <c r="H75" s="20" t="n">
        <v>3.36317607</v>
      </c>
      <c r="I75" s="18" t="n">
        <v>394.37908324</v>
      </c>
      <c r="J75" s="20" t="n">
        <v>3.53414437</v>
      </c>
      <c r="K75" s="18" t="n">
        <v>384.33986926</v>
      </c>
      <c r="L75" s="20" t="n">
        <v>6.76393592</v>
      </c>
      <c r="M75" s="18" t="n">
        <v>356.06172199</v>
      </c>
      <c r="N75" s="20" t="n">
        <v>4.70057819</v>
      </c>
      <c r="O75" s="18" t="s">
        <v>481</v>
      </c>
      <c r="P75" s="20" t="s">
        <v>481</v>
      </c>
      <c r="Q75" s="18" t="s">
        <v>481</v>
      </c>
      <c r="R75" s="20" t="s">
        <v>481</v>
      </c>
      <c r="S75" s="18" t="s">
        <v>481</v>
      </c>
      <c r="T75" s="20" t="s">
        <v>481</v>
      </c>
      <c r="U75" s="18" t="n">
        <v>360.51607646</v>
      </c>
      <c r="V75" s="20" t="n">
        <v>4.062456</v>
      </c>
    </row>
    <row r="76" spans="1:22">
      <c r="A76" s="15" t="s">
        <v>551</v>
      </c>
      <c r="B76" s="17" t="n">
        <v>14167</v>
      </c>
      <c r="C76" s="18">
        <f>(234.0/B76*100)</f>
        <v/>
      </c>
      <c r="D76" s="19" t="n">
        <v>13933</v>
      </c>
      <c r="E76" s="18" t="n">
        <v>444.96675438</v>
      </c>
      <c r="F76" s="20" t="n">
        <v>2.55229862</v>
      </c>
      <c r="G76" s="18" t="n">
        <v>452.93025455</v>
      </c>
      <c r="H76" s="20" t="n">
        <v>3.40132963</v>
      </c>
      <c r="I76" s="18" t="n">
        <v>426.31995143</v>
      </c>
      <c r="J76" s="20" t="n">
        <v>4.31100163</v>
      </c>
      <c r="K76" s="18" t="n">
        <v>411.50812585</v>
      </c>
      <c r="L76" s="20" t="n">
        <v>6.6905292</v>
      </c>
      <c r="M76" s="18" t="n">
        <v>405.76526183</v>
      </c>
      <c r="N76" s="20" t="n">
        <v>4.20293438</v>
      </c>
      <c r="O76" s="18" t="s">
        <v>481</v>
      </c>
      <c r="P76" s="20" t="s">
        <v>481</v>
      </c>
      <c r="Q76" s="18" t="s">
        <v>481</v>
      </c>
      <c r="R76" s="20" t="s">
        <v>481</v>
      </c>
      <c r="S76" s="18" t="s">
        <v>481</v>
      </c>
      <c r="T76" s="20" t="s">
        <v>481</v>
      </c>
      <c r="U76" s="18" t="n">
        <v>375.61388141</v>
      </c>
      <c r="V76" s="20" t="n">
        <v>6.53475103</v>
      </c>
    </row>
    <row r="77" spans="1:22">
      <c r="A77" s="15" t="s">
        <v>552</v>
      </c>
      <c r="B77" s="17" t="n">
        <v>6062</v>
      </c>
      <c r="C77" s="18">
        <f>(238.0/B77*100)</f>
        <v/>
      </c>
      <c r="D77" s="19" t="n">
        <v>5824</v>
      </c>
      <c r="E77" s="18" t="n">
        <v>438.52743566</v>
      </c>
      <c r="F77" s="20" t="n">
        <v>2.74153664</v>
      </c>
      <c r="G77" s="18" t="n">
        <v>464.52488072</v>
      </c>
      <c r="H77" s="20" t="n">
        <v>3.11383823</v>
      </c>
      <c r="I77" s="18" t="n">
        <v>454.50373812</v>
      </c>
      <c r="J77" s="20" t="n">
        <v>4.16882601</v>
      </c>
      <c r="K77" s="18" t="n">
        <v>440.07137106</v>
      </c>
      <c r="L77" s="20" t="n">
        <v>8.481176100000001</v>
      </c>
      <c r="M77" s="18" t="n">
        <v>380.79678054</v>
      </c>
      <c r="N77" s="20" t="n">
        <v>4.91273858</v>
      </c>
      <c r="O77" s="18" t="s">
        <v>481</v>
      </c>
      <c r="P77" s="20" t="s">
        <v>481</v>
      </c>
      <c r="Q77" s="18" t="s">
        <v>481</v>
      </c>
      <c r="R77" s="20" t="s">
        <v>481</v>
      </c>
      <c r="S77" s="18" t="s">
        <v>481</v>
      </c>
      <c r="T77" s="20" t="s">
        <v>481</v>
      </c>
      <c r="U77" s="18" t="n">
        <v>386.13458134</v>
      </c>
      <c r="V77" s="20" t="n">
        <v>4.19805391</v>
      </c>
    </row>
    <row r="78" spans="1:22">
      <c r="A78" s="15" t="s">
        <v>553</v>
      </c>
      <c r="B78" s="17" t="n">
        <v>5826</v>
      </c>
      <c r="C78" s="18">
        <f>(0.0/B78*100)</f>
        <v/>
      </c>
      <c r="D78" s="19" t="n">
        <v>5826</v>
      </c>
      <c r="E78" s="18" t="n">
        <v>530.89761685</v>
      </c>
      <c r="F78" s="20" t="n">
        <v>3.91759134</v>
      </c>
      <c r="G78" s="18" t="n">
        <v>526.11407217</v>
      </c>
      <c r="H78" s="20" t="n">
        <v>4.71425007</v>
      </c>
      <c r="I78" s="18" t="n">
        <v>515.48174785</v>
      </c>
      <c r="J78" s="20" t="n">
        <v>4.44312977</v>
      </c>
      <c r="K78" s="18" t="n">
        <v>505.58165776</v>
      </c>
      <c r="L78" s="20" t="n">
        <v>7.80284744</v>
      </c>
      <c r="M78" s="18" t="s">
        <v>481</v>
      </c>
      <c r="N78" s="20" t="s">
        <v>481</v>
      </c>
      <c r="O78" s="18" t="s">
        <v>481</v>
      </c>
      <c r="P78" s="20" t="s">
        <v>481</v>
      </c>
      <c r="Q78" s="18" t="s">
        <v>481</v>
      </c>
      <c r="R78" s="20" t="s">
        <v>481</v>
      </c>
      <c r="S78" s="18" t="n">
        <v>406.74550489</v>
      </c>
      <c r="T78" s="20" t="n">
        <v>29.0493827</v>
      </c>
      <c r="U78" s="18" t="n">
        <v>504.6310418</v>
      </c>
      <c r="V78" s="20" t="n">
        <v>14.63530672</v>
      </c>
    </row>
    <row customHeight="1" ht="25" r="79" spans="1:22">
      <c r="A79" s="15" t="s">
        <v>554</v>
      </c>
      <c r="B79" s="17" t="n">
        <v>1657</v>
      </c>
      <c r="C79" s="18">
        <f>(41.0/B79*100)</f>
        <v/>
      </c>
      <c r="D79" s="19" t="n">
        <v>1616</v>
      </c>
      <c r="E79" s="18" t="n">
        <v>474.60524072</v>
      </c>
      <c r="F79" s="20" t="n">
        <v>7.26170401</v>
      </c>
      <c r="G79" s="18" t="n">
        <v>483.12267434</v>
      </c>
      <c r="H79" s="20" t="n">
        <v>7.22238317</v>
      </c>
      <c r="I79" s="18" t="n">
        <v>464.9746012</v>
      </c>
      <c r="J79" s="20" t="n">
        <v>7.89723801</v>
      </c>
      <c r="K79" s="18" t="n">
        <v>489.87699113</v>
      </c>
      <c r="L79" s="20" t="n">
        <v>14.21265783</v>
      </c>
      <c r="M79" s="18" t="s">
        <v>481</v>
      </c>
      <c r="N79" s="20" t="s">
        <v>481</v>
      </c>
      <c r="O79" s="18" t="s">
        <v>481</v>
      </c>
      <c r="P79" s="20" t="s">
        <v>481</v>
      </c>
      <c r="Q79" s="18" t="s">
        <v>481</v>
      </c>
      <c r="R79" s="20" t="s">
        <v>481</v>
      </c>
      <c r="S79" s="18" t="s">
        <v>481</v>
      </c>
      <c r="T79" s="20" t="s">
        <v>481</v>
      </c>
      <c r="U79" s="18" t="n">
        <v>395.47472195</v>
      </c>
      <c r="V79" s="20" t="n">
        <v>20.39710903</v>
      </c>
    </row>
    <row r="80" spans="1:22">
      <c r="A80" s="15" t="s">
        <v>555</v>
      </c>
      <c r="B80" s="17" t="n">
        <v>7841</v>
      </c>
      <c r="C80" s="18">
        <f>(0.0/B80*100)</f>
        <v/>
      </c>
      <c r="D80" s="19" t="n">
        <v>7841</v>
      </c>
      <c r="E80" s="18" t="n">
        <v>462.12003765</v>
      </c>
      <c r="F80" s="20" t="n">
        <v>4.0426719</v>
      </c>
      <c r="G80" s="18" t="n">
        <v>448.98109504</v>
      </c>
      <c r="H80" s="20" t="n">
        <v>3.81461134</v>
      </c>
      <c r="I80" s="18" t="n">
        <v>449.46456972</v>
      </c>
      <c r="J80" s="20" t="n">
        <v>6.02208888</v>
      </c>
      <c r="K80" s="18" t="n">
        <v>404.59410851</v>
      </c>
      <c r="L80" s="20" t="n">
        <v>13.4534453</v>
      </c>
      <c r="M80" s="18" t="s">
        <v>481</v>
      </c>
      <c r="N80" s="20" t="s">
        <v>481</v>
      </c>
      <c r="O80" s="18" t="s">
        <v>481</v>
      </c>
      <c r="P80" s="20" t="s">
        <v>481</v>
      </c>
      <c r="Q80" s="18" t="s">
        <v>481</v>
      </c>
      <c r="R80" s="20" t="s">
        <v>481</v>
      </c>
      <c r="S80" s="18" t="s">
        <v>481</v>
      </c>
      <c r="T80" s="20" t="s">
        <v>481</v>
      </c>
      <c r="U80" s="18" t="n">
        <v>407.95705625</v>
      </c>
      <c r="V80" s="20" t="n">
        <v>36.60102351</v>
      </c>
    </row>
    <row r="81" spans="1:22">
      <c r="A81" s="23" t="s">
        <v>556</v>
      </c>
      <c r="B81" s="17" t="n">
        <v>8861</v>
      </c>
      <c r="C81" s="18">
        <f>(82.0/B81*100)</f>
        <v/>
      </c>
      <c r="D81" s="19" t="n">
        <v>8779</v>
      </c>
      <c r="E81" s="18" t="n">
        <v>455.55780797</v>
      </c>
      <c r="F81" s="20" t="n">
        <v>2.8003115</v>
      </c>
      <c r="G81" s="18" t="n">
        <v>447.82479071</v>
      </c>
      <c r="H81" s="20" t="n">
        <v>3.69737809</v>
      </c>
      <c r="I81" s="18" t="n">
        <v>428.91254785</v>
      </c>
      <c r="J81" s="20" t="n">
        <v>5.0400679</v>
      </c>
      <c r="K81" s="18" t="n">
        <v>384.15725711</v>
      </c>
      <c r="L81" s="20" t="n">
        <v>13.95791406</v>
      </c>
      <c r="M81" s="18" t="n">
        <v>388.66747204</v>
      </c>
      <c r="N81" s="20" t="n">
        <v>4.36642029</v>
      </c>
      <c r="O81" s="18" t="s">
        <v>481</v>
      </c>
      <c r="P81" s="20" t="s">
        <v>481</v>
      </c>
      <c r="Q81" s="18" t="s">
        <v>481</v>
      </c>
      <c r="R81" s="20" t="s">
        <v>481</v>
      </c>
      <c r="S81" s="18" t="s">
        <v>481</v>
      </c>
      <c r="T81" s="20" t="s">
        <v>481</v>
      </c>
      <c r="U81" s="18" t="n">
        <v>405.33258004</v>
      </c>
      <c r="V81" s="20" t="n">
        <v>13.70887452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803</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(627.0/B7*100)</f>
        <v/>
      </c>
      <c r="D7" s="19" t="n">
        <v>13903</v>
      </c>
      <c r="E7" s="18" t="n">
        <v>528.8438396499999</v>
      </c>
      <c r="F7" s="20" t="n">
        <v>2.4402079</v>
      </c>
      <c r="G7" s="18" t="n">
        <v>524.27703108</v>
      </c>
      <c r="H7" s="20" t="n">
        <v>2.28421825</v>
      </c>
      <c r="I7" s="18" t="n">
        <v>510.05575227</v>
      </c>
      <c r="J7" s="20" t="n">
        <v>2.95265135</v>
      </c>
      <c r="K7" s="18" t="n">
        <v>501.86019188</v>
      </c>
      <c r="L7" s="20" t="n">
        <v>5.10779731</v>
      </c>
      <c r="M7" s="18" t="n">
        <v>455.67136221</v>
      </c>
      <c r="N7" s="20" t="n">
        <v>3.03001341</v>
      </c>
      <c r="O7" s="18" t="s">
        <v>481</v>
      </c>
      <c r="P7" s="20" t="s">
        <v>481</v>
      </c>
      <c r="Q7" s="18" t="s">
        <v>481</v>
      </c>
      <c r="R7" s="20" t="s">
        <v>481</v>
      </c>
      <c r="S7" s="18" t="s">
        <v>481</v>
      </c>
      <c r="T7" s="20" t="s">
        <v>481</v>
      </c>
      <c r="U7" s="18" t="n">
        <v>485.45717434</v>
      </c>
      <c r="V7" s="20" t="n">
        <v>7.90275403</v>
      </c>
    </row>
    <row r="8" spans="1:22">
      <c r="A8" s="15" t="s">
        <v>483</v>
      </c>
      <c r="B8" s="17" t="n">
        <v>7007</v>
      </c>
      <c r="C8" s="18">
        <f>(84.0/B8*100)</f>
        <v/>
      </c>
      <c r="D8" s="19" t="n">
        <v>6923</v>
      </c>
      <c r="E8" s="18" t="n">
        <v>512.93342532</v>
      </c>
      <c r="F8" s="20" t="n">
        <v>4.3387134</v>
      </c>
      <c r="G8" s="18" t="n">
        <v>517.2732243</v>
      </c>
      <c r="H8" s="20" t="n">
        <v>3.33656689</v>
      </c>
      <c r="I8" s="18" t="n">
        <v>511.27201829</v>
      </c>
      <c r="J8" s="20" t="n">
        <v>3.93733292</v>
      </c>
      <c r="K8" s="18" t="n">
        <v>507.66810949</v>
      </c>
      <c r="L8" s="20" t="n">
        <v>4.86820624</v>
      </c>
      <c r="M8" s="18" t="n">
        <v>425.98671044</v>
      </c>
      <c r="N8" s="20" t="n">
        <v>3.32108465</v>
      </c>
      <c r="O8" s="18" t="s">
        <v>481</v>
      </c>
      <c r="P8" s="20" t="s">
        <v>481</v>
      </c>
      <c r="Q8" s="18" t="s">
        <v>481</v>
      </c>
      <c r="R8" s="20" t="s">
        <v>481</v>
      </c>
      <c r="S8" s="18" t="s">
        <v>481</v>
      </c>
      <c r="T8" s="20" t="s">
        <v>481</v>
      </c>
      <c r="U8" s="18" t="n">
        <v>431.16034615</v>
      </c>
      <c r="V8" s="20" t="n">
        <v>6.59906415</v>
      </c>
    </row>
    <row r="9" spans="1:22">
      <c r="A9" s="15" t="s">
        <v>484</v>
      </c>
      <c r="B9" s="17" t="n">
        <v>9651</v>
      </c>
      <c r="C9" s="18">
        <f>(674.0/B9*100)</f>
        <v/>
      </c>
      <c r="D9" s="19" t="n">
        <v>8977</v>
      </c>
      <c r="E9" s="18" t="n">
        <v>512.77757576</v>
      </c>
      <c r="F9" s="20" t="n">
        <v>3.84339681</v>
      </c>
      <c r="G9" s="18" t="n">
        <v>532.59478445</v>
      </c>
      <c r="H9" s="20" t="n">
        <v>2.57482915</v>
      </c>
      <c r="I9" s="18" t="n">
        <v>519.19356211</v>
      </c>
      <c r="J9" s="20" t="n">
        <v>2.80790836</v>
      </c>
      <c r="K9" s="18" t="n">
        <v>503.91226077</v>
      </c>
      <c r="L9" s="20" t="n">
        <v>4.31899719</v>
      </c>
      <c r="M9" s="18" t="n">
        <v>398.3811512</v>
      </c>
      <c r="N9" s="20" t="n">
        <v>5.50423922</v>
      </c>
      <c r="O9" s="18" t="s">
        <v>481</v>
      </c>
      <c r="P9" s="20" t="s">
        <v>481</v>
      </c>
      <c r="Q9" s="18" t="s">
        <v>481</v>
      </c>
      <c r="R9" s="20" t="s">
        <v>481</v>
      </c>
      <c r="S9" s="18" t="s">
        <v>481</v>
      </c>
      <c r="T9" s="20" t="s">
        <v>481</v>
      </c>
      <c r="U9" s="18" t="n">
        <v>408.0337102</v>
      </c>
      <c r="V9" s="20" t="n">
        <v>6.1628412</v>
      </c>
    </row>
    <row r="10" spans="1:22">
      <c r="A10" s="15" t="s">
        <v>485</v>
      </c>
      <c r="B10" s="17" t="n">
        <v>20058</v>
      </c>
      <c r="C10" s="18">
        <f>(550.0/B10*100)</f>
        <v/>
      </c>
      <c r="D10" s="19" t="n">
        <v>19508</v>
      </c>
      <c r="E10" s="18" t="n">
        <v>536.74129772</v>
      </c>
      <c r="F10" s="20" t="n">
        <v>2.59462118</v>
      </c>
      <c r="G10" s="18" t="n">
        <v>539.36212413</v>
      </c>
      <c r="H10" s="20" t="n">
        <v>2.29811664</v>
      </c>
      <c r="I10" s="18" t="n">
        <v>529.58814869</v>
      </c>
      <c r="J10" s="20" t="n">
        <v>2.7676028</v>
      </c>
      <c r="K10" s="18" t="n">
        <v>526.20700059</v>
      </c>
      <c r="L10" s="20" t="n">
        <v>4.50601101</v>
      </c>
      <c r="M10" s="18" t="n">
        <v>459.4602787</v>
      </c>
      <c r="N10" s="20" t="n">
        <v>3.87365474</v>
      </c>
      <c r="O10" s="18" t="s">
        <v>481</v>
      </c>
      <c r="P10" s="20" t="s">
        <v>481</v>
      </c>
      <c r="Q10" s="18" t="s">
        <v>481</v>
      </c>
      <c r="R10" s="20" t="s">
        <v>481</v>
      </c>
      <c r="S10" s="18" t="s">
        <v>481</v>
      </c>
      <c r="T10" s="20" t="s">
        <v>481</v>
      </c>
      <c r="U10" s="18" t="n">
        <v>449.47817223</v>
      </c>
      <c r="V10" s="20" t="n">
        <v>8.197946679999999</v>
      </c>
    </row>
    <row r="11" spans="1:22">
      <c r="A11" s="15" t="s">
        <v>486</v>
      </c>
      <c r="B11" s="17" t="n">
        <v>7053</v>
      </c>
      <c r="C11" s="18">
        <f>(125.0/B11*100)</f>
        <v/>
      </c>
      <c r="D11" s="19" t="n">
        <v>6928</v>
      </c>
      <c r="E11" s="18" t="n">
        <v>450.90785825</v>
      </c>
      <c r="F11" s="20" t="n">
        <v>3.28749253</v>
      </c>
      <c r="G11" s="18" t="n">
        <v>462.19486336</v>
      </c>
      <c r="H11" s="20" t="n">
        <v>3.01727197</v>
      </c>
      <c r="I11" s="18" t="n">
        <v>448.39264979</v>
      </c>
      <c r="J11" s="20" t="n">
        <v>4.35325204</v>
      </c>
      <c r="K11" s="18" t="n">
        <v>446.30709823</v>
      </c>
      <c r="L11" s="20" t="n">
        <v>7.24120496</v>
      </c>
      <c r="M11" s="18" t="n">
        <v>407.71243287</v>
      </c>
      <c r="N11" s="20" t="n">
        <v>4.26530566</v>
      </c>
      <c r="O11" s="18" t="s">
        <v>481</v>
      </c>
      <c r="P11" s="20" t="s">
        <v>481</v>
      </c>
      <c r="Q11" s="18" t="s">
        <v>481</v>
      </c>
      <c r="R11" s="20" t="s">
        <v>481</v>
      </c>
      <c r="S11" s="18" t="s">
        <v>481</v>
      </c>
      <c r="T11" s="20" t="s">
        <v>481</v>
      </c>
      <c r="U11" s="18" t="n">
        <v>401.40587835</v>
      </c>
      <c r="V11" s="20" t="n">
        <v>8.14321603</v>
      </c>
    </row>
    <row r="12" spans="1:22">
      <c r="A12" s="15" t="s">
        <v>487</v>
      </c>
      <c r="B12" s="17" t="n">
        <v>6894</v>
      </c>
      <c r="C12" s="18">
        <f>(59.0/B12*100)</f>
        <v/>
      </c>
      <c r="D12" s="19" t="n">
        <v>6835</v>
      </c>
      <c r="E12" s="18" t="n">
        <v>490.04201712</v>
      </c>
      <c r="F12" s="20" t="n">
        <v>3.23559714</v>
      </c>
      <c r="G12" s="18" t="n">
        <v>504.09852521</v>
      </c>
      <c r="H12" s="20" t="n">
        <v>3.18758551</v>
      </c>
      <c r="I12" s="18" t="n">
        <v>498.83176675</v>
      </c>
      <c r="J12" s="20" t="n">
        <v>2.52319446</v>
      </c>
      <c r="K12" s="18" t="n">
        <v>503.03046142</v>
      </c>
      <c r="L12" s="20" t="n">
        <v>4.25093993</v>
      </c>
      <c r="M12" s="18" t="n">
        <v>407.24394601</v>
      </c>
      <c r="N12" s="20" t="n">
        <v>6.59279851</v>
      </c>
      <c r="O12" s="18" t="s">
        <v>481</v>
      </c>
      <c r="P12" s="20" t="s">
        <v>481</v>
      </c>
      <c r="Q12" s="18" t="s">
        <v>481</v>
      </c>
      <c r="R12" s="20" t="s">
        <v>481</v>
      </c>
      <c r="S12" s="18" t="s">
        <v>481</v>
      </c>
      <c r="T12" s="20" t="s">
        <v>481</v>
      </c>
      <c r="U12" s="18" t="n">
        <v>406.79551414</v>
      </c>
      <c r="V12" s="20" t="n">
        <v>12.06139399</v>
      </c>
    </row>
    <row r="13" spans="1:22">
      <c r="A13" s="15" t="s">
        <v>488</v>
      </c>
      <c r="B13" s="17" t="n">
        <v>7161</v>
      </c>
      <c r="C13" s="18">
        <f>(172.0/B13*100)</f>
        <v/>
      </c>
      <c r="D13" s="19" t="n">
        <v>6989</v>
      </c>
      <c r="E13" s="18" t="n">
        <v>517.25081047</v>
      </c>
      <c r="F13" s="20" t="n">
        <v>2.89524353</v>
      </c>
      <c r="G13" s="18" t="n">
        <v>508.5650011</v>
      </c>
      <c r="H13" s="20" t="n">
        <v>2.61959643</v>
      </c>
      <c r="I13" s="18" t="n">
        <v>491.38305293</v>
      </c>
      <c r="J13" s="20" t="n">
        <v>3.59803916</v>
      </c>
      <c r="K13" s="18" t="n">
        <v>472.08410105</v>
      </c>
      <c r="L13" s="20" t="n">
        <v>5.88869868</v>
      </c>
      <c r="M13" s="18" t="n">
        <v>417.33961469</v>
      </c>
      <c r="N13" s="20" t="n">
        <v>10.06598471</v>
      </c>
      <c r="O13" s="18" t="s">
        <v>481</v>
      </c>
      <c r="P13" s="20" t="s">
        <v>481</v>
      </c>
      <c r="Q13" s="18" t="s">
        <v>481</v>
      </c>
      <c r="R13" s="20" t="s">
        <v>481</v>
      </c>
      <c r="S13" s="18" t="s">
        <v>481</v>
      </c>
      <c r="T13" s="20" t="s">
        <v>481</v>
      </c>
      <c r="U13" s="18" t="n">
        <v>436.67382346</v>
      </c>
      <c r="V13" s="20" t="n">
        <v>9.573465199999999</v>
      </c>
    </row>
    <row r="14" spans="1:22">
      <c r="A14" s="15" t="s">
        <v>489</v>
      </c>
      <c r="B14" s="17" t="n">
        <v>5587</v>
      </c>
      <c r="C14" s="18">
        <f>(79.0/B14*100)</f>
        <v/>
      </c>
      <c r="D14" s="19" t="n">
        <v>5508</v>
      </c>
      <c r="E14" s="18" t="n">
        <v>541.39107724</v>
      </c>
      <c r="F14" s="20" t="n">
        <v>3.38395867</v>
      </c>
      <c r="G14" s="18" t="n">
        <v>542.01354135</v>
      </c>
      <c r="H14" s="20" t="n">
        <v>2.61978583</v>
      </c>
      <c r="I14" s="18" t="n">
        <v>528.48557468</v>
      </c>
      <c r="J14" s="20" t="n">
        <v>2.80299372</v>
      </c>
      <c r="K14" s="18" t="n">
        <v>536.2512569199999</v>
      </c>
      <c r="L14" s="20" t="n">
        <v>4.43259104</v>
      </c>
      <c r="M14" s="18" t="n">
        <v>442.2239505</v>
      </c>
      <c r="N14" s="20" t="n">
        <v>10.16789313</v>
      </c>
      <c r="O14" s="18" t="s">
        <v>481</v>
      </c>
      <c r="P14" s="20" t="s">
        <v>481</v>
      </c>
      <c r="Q14" s="18" t="s">
        <v>481</v>
      </c>
      <c r="R14" s="20" t="s">
        <v>481</v>
      </c>
      <c r="S14" s="18" t="s">
        <v>481</v>
      </c>
      <c r="T14" s="20" t="s">
        <v>481</v>
      </c>
      <c r="U14" s="18" t="n">
        <v>455.06874206</v>
      </c>
      <c r="V14" s="20" t="n">
        <v>15.9838479</v>
      </c>
    </row>
    <row r="15" spans="1:22">
      <c r="A15" s="15" t="s">
        <v>490</v>
      </c>
      <c r="B15" s="17" t="n">
        <v>5882</v>
      </c>
      <c r="C15" s="18">
        <f>(74.0/B15*100)</f>
        <v/>
      </c>
      <c r="D15" s="19" t="n">
        <v>5808</v>
      </c>
      <c r="E15" s="18" t="n">
        <v>540.59263021</v>
      </c>
      <c r="F15" s="20" t="n">
        <v>3.16204682</v>
      </c>
      <c r="G15" s="18" t="n">
        <v>538.54341779</v>
      </c>
      <c r="H15" s="20" t="n">
        <v>2.64971729</v>
      </c>
      <c r="I15" s="18" t="n">
        <v>522.8075354600001</v>
      </c>
      <c r="J15" s="20" t="n">
        <v>3.66408889</v>
      </c>
      <c r="K15" s="18" t="n">
        <v>504.62621216</v>
      </c>
      <c r="L15" s="20" t="n">
        <v>6.33370035</v>
      </c>
      <c r="M15" s="18" t="n">
        <v>442.09252147</v>
      </c>
      <c r="N15" s="20" t="n">
        <v>11.12031367</v>
      </c>
      <c r="O15" s="18" t="s">
        <v>481</v>
      </c>
      <c r="P15" s="20" t="s">
        <v>481</v>
      </c>
      <c r="Q15" s="18" t="s">
        <v>481</v>
      </c>
      <c r="R15" s="20" t="s">
        <v>481</v>
      </c>
      <c r="S15" s="18" t="s">
        <v>481</v>
      </c>
      <c r="T15" s="20" t="s">
        <v>481</v>
      </c>
      <c r="U15" s="18" t="n">
        <v>458.94221762</v>
      </c>
      <c r="V15" s="20" t="n">
        <v>8.30266351</v>
      </c>
    </row>
    <row r="16" spans="1:22">
      <c r="A16" s="15" t="s">
        <v>491</v>
      </c>
      <c r="B16" s="17" t="n">
        <v>6108</v>
      </c>
      <c r="C16" s="18">
        <f>(127.0/B16*100)</f>
        <v/>
      </c>
      <c r="D16" s="19" t="n">
        <v>5981</v>
      </c>
      <c r="E16" s="18" t="n">
        <v>508.54115402</v>
      </c>
      <c r="F16" s="20" t="n">
        <v>2.81914371</v>
      </c>
      <c r="G16" s="18" t="n">
        <v>516.48152606</v>
      </c>
      <c r="H16" s="20" t="n">
        <v>2.78288599</v>
      </c>
      <c r="I16" s="18" t="n">
        <v>503.16512603</v>
      </c>
      <c r="J16" s="20" t="n">
        <v>3.25406566</v>
      </c>
      <c r="K16" s="18" t="n">
        <v>500.33942047</v>
      </c>
      <c r="L16" s="20" t="n">
        <v>4.53534847</v>
      </c>
      <c r="M16" s="18" t="n">
        <v>387.14914799</v>
      </c>
      <c r="N16" s="20" t="n">
        <v>6.68985678</v>
      </c>
      <c r="O16" s="18" t="s">
        <v>481</v>
      </c>
      <c r="P16" s="20" t="s">
        <v>481</v>
      </c>
      <c r="Q16" s="18" t="s">
        <v>481</v>
      </c>
      <c r="R16" s="20" t="s">
        <v>481</v>
      </c>
      <c r="S16" s="18" t="s">
        <v>481</v>
      </c>
      <c r="T16" s="20" t="s">
        <v>481</v>
      </c>
      <c r="U16" s="18" t="n">
        <v>416.44337988</v>
      </c>
      <c r="V16" s="20" t="n">
        <v>7.78981146</v>
      </c>
    </row>
    <row r="17" spans="1:22">
      <c r="A17" s="15" t="s">
        <v>492</v>
      </c>
      <c r="B17" s="17" t="n">
        <v>6504</v>
      </c>
      <c r="C17" s="18">
        <f>(1512.0/B17*100)</f>
        <v/>
      </c>
      <c r="D17" s="19" t="n">
        <v>4992</v>
      </c>
      <c r="E17" s="18" t="n">
        <v>532.03217883</v>
      </c>
      <c r="F17" s="20" t="n">
        <v>4.13647023</v>
      </c>
      <c r="G17" s="18" t="n">
        <v>530.46135029</v>
      </c>
      <c r="H17" s="20" t="n">
        <v>3.78005739</v>
      </c>
      <c r="I17" s="18" t="n">
        <v>518.93218301</v>
      </c>
      <c r="J17" s="20" t="n">
        <v>3.72667375</v>
      </c>
      <c r="K17" s="18" t="n">
        <v>509.99818593</v>
      </c>
      <c r="L17" s="20" t="n">
        <v>4.71344767</v>
      </c>
      <c r="M17" s="18" t="n">
        <v>421.56457172</v>
      </c>
      <c r="N17" s="20" t="n">
        <v>9.08687791</v>
      </c>
      <c r="O17" s="18" t="s">
        <v>481</v>
      </c>
      <c r="P17" s="20" t="s">
        <v>481</v>
      </c>
      <c r="Q17" s="18" t="s">
        <v>481</v>
      </c>
      <c r="R17" s="20" t="s">
        <v>481</v>
      </c>
      <c r="S17" s="18" t="s">
        <v>481</v>
      </c>
      <c r="T17" s="20" t="s">
        <v>481</v>
      </c>
      <c r="U17" s="18" t="n">
        <v>439.04667418</v>
      </c>
      <c r="V17" s="20" t="n">
        <v>6.6389618</v>
      </c>
    </row>
    <row r="18" spans="1:22">
      <c r="A18" s="15" t="s">
        <v>493</v>
      </c>
      <c r="B18" s="17" t="n">
        <v>5532</v>
      </c>
      <c r="C18" s="18">
        <f>(30.0/B18*100)</f>
        <v/>
      </c>
      <c r="D18" s="19" t="n">
        <v>5502</v>
      </c>
      <c r="E18" s="18" t="n">
        <v>458.19836193</v>
      </c>
      <c r="F18" s="20" t="n">
        <v>4.5191731</v>
      </c>
      <c r="G18" s="18" t="n">
        <v>462.98532981</v>
      </c>
      <c r="H18" s="20" t="n">
        <v>4.75779517</v>
      </c>
      <c r="I18" s="18" t="n">
        <v>462.9118374</v>
      </c>
      <c r="J18" s="20" t="n">
        <v>3.76106305</v>
      </c>
      <c r="K18" s="18" t="n">
        <v>459.6449213</v>
      </c>
      <c r="L18" s="20" t="n">
        <v>5.67571172</v>
      </c>
      <c r="M18" s="18" t="n">
        <v>381.70089157</v>
      </c>
      <c r="N18" s="20" t="n">
        <v>7.56899924</v>
      </c>
      <c r="O18" s="18" t="s">
        <v>481</v>
      </c>
      <c r="P18" s="20" t="s">
        <v>481</v>
      </c>
      <c r="Q18" s="18" t="s">
        <v>481</v>
      </c>
      <c r="R18" s="20" t="s">
        <v>481</v>
      </c>
      <c r="S18" s="18" t="s">
        <v>481</v>
      </c>
      <c r="T18" s="20" t="s">
        <v>481</v>
      </c>
      <c r="U18" s="18" t="n">
        <v>370.80490194</v>
      </c>
      <c r="V18" s="20" t="n">
        <v>9.029874120000001</v>
      </c>
    </row>
    <row r="19" spans="1:22">
      <c r="A19" s="15" t="s">
        <v>494</v>
      </c>
      <c r="B19" s="17" t="n">
        <v>5658</v>
      </c>
      <c r="C19" s="18">
        <f>(221.0/B19*100)</f>
        <v/>
      </c>
      <c r="D19" s="19" t="n">
        <v>5437</v>
      </c>
      <c r="E19" s="18" t="n">
        <v>482.06093203</v>
      </c>
      <c r="F19" s="20" t="n">
        <v>3.98360915</v>
      </c>
      <c r="G19" s="18" t="n">
        <v>483.5371942</v>
      </c>
      <c r="H19" s="20" t="n">
        <v>3.76770435</v>
      </c>
      <c r="I19" s="18" t="n">
        <v>481.05421297</v>
      </c>
      <c r="J19" s="20" t="n">
        <v>3.70488528</v>
      </c>
      <c r="K19" s="18" t="n">
        <v>484.72316615</v>
      </c>
      <c r="L19" s="20" t="n">
        <v>4.44878799</v>
      </c>
      <c r="M19" s="18" t="n">
        <v>464.53907426</v>
      </c>
      <c r="N19" s="20" t="n">
        <v>8.377987660000001</v>
      </c>
      <c r="O19" s="18" t="s">
        <v>481</v>
      </c>
      <c r="P19" s="20" t="s">
        <v>481</v>
      </c>
      <c r="Q19" s="18" t="s">
        <v>481</v>
      </c>
      <c r="R19" s="20" t="s">
        <v>481</v>
      </c>
      <c r="S19" s="18" t="s">
        <v>481</v>
      </c>
      <c r="T19" s="20" t="s">
        <v>481</v>
      </c>
      <c r="U19" s="18" t="n">
        <v>411.52495397</v>
      </c>
      <c r="V19" s="20" t="n">
        <v>9.516152440000001</v>
      </c>
    </row>
    <row r="20" spans="1:22">
      <c r="A20" s="15" t="s">
        <v>495</v>
      </c>
      <c r="B20" s="17" t="n">
        <v>3371</v>
      </c>
      <c r="C20" s="18">
        <f>(75.0/B20*100)</f>
        <v/>
      </c>
      <c r="D20" s="19" t="n">
        <v>3296</v>
      </c>
      <c r="E20" s="18" t="n">
        <v>484.18164477</v>
      </c>
      <c r="F20" s="20" t="n">
        <v>2.45799312</v>
      </c>
      <c r="G20" s="18" t="n">
        <v>483.10564885</v>
      </c>
      <c r="H20" s="20" t="n">
        <v>3.1296943</v>
      </c>
      <c r="I20" s="18" t="n">
        <v>465.25198841</v>
      </c>
      <c r="J20" s="20" t="n">
        <v>4.36901204</v>
      </c>
      <c r="K20" s="18" t="n">
        <v>448.71928558</v>
      </c>
      <c r="L20" s="20" t="n">
        <v>7.96389855</v>
      </c>
      <c r="M20" s="18" t="n">
        <v>408.58539143</v>
      </c>
      <c r="N20" s="20" t="n">
        <v>5.78928272</v>
      </c>
      <c r="O20" s="18" t="s">
        <v>481</v>
      </c>
      <c r="P20" s="20" t="s">
        <v>481</v>
      </c>
      <c r="Q20" s="18" t="s">
        <v>481</v>
      </c>
      <c r="R20" s="20" t="s">
        <v>481</v>
      </c>
      <c r="S20" s="18" t="s">
        <v>481</v>
      </c>
      <c r="T20" s="20" t="s">
        <v>481</v>
      </c>
      <c r="U20" s="18" t="n">
        <v>436.54957921</v>
      </c>
      <c r="V20" s="20" t="n">
        <v>16.94926971</v>
      </c>
    </row>
    <row r="21" spans="1:22">
      <c r="A21" s="15" t="s">
        <v>496</v>
      </c>
      <c r="B21" s="17" t="n">
        <v>5741</v>
      </c>
      <c r="C21" s="18">
        <f>(49.0/B21*100)</f>
        <v/>
      </c>
      <c r="D21" s="19" t="n">
        <v>5692</v>
      </c>
      <c r="E21" s="18" t="n">
        <v>509.0402343</v>
      </c>
      <c r="F21" s="20" t="n">
        <v>2.85208683</v>
      </c>
      <c r="G21" s="18" t="n">
        <v>518.37242661</v>
      </c>
      <c r="H21" s="20" t="n">
        <v>3.00708125</v>
      </c>
      <c r="I21" s="18" t="n">
        <v>504.79401264</v>
      </c>
      <c r="J21" s="20" t="n">
        <v>3.08880464</v>
      </c>
      <c r="K21" s="18" t="n">
        <v>492.53206084</v>
      </c>
      <c r="L21" s="20" t="n">
        <v>4.89733435</v>
      </c>
      <c r="M21" s="18" t="n">
        <v>437.82772767</v>
      </c>
      <c r="N21" s="20" t="n">
        <v>5.1450969</v>
      </c>
      <c r="O21" s="18" t="s">
        <v>481</v>
      </c>
      <c r="P21" s="20" t="s">
        <v>481</v>
      </c>
      <c r="Q21" s="18" t="s">
        <v>481</v>
      </c>
      <c r="R21" s="20" t="s">
        <v>481</v>
      </c>
      <c r="S21" s="18" t="s">
        <v>481</v>
      </c>
      <c r="T21" s="20" t="s">
        <v>481</v>
      </c>
      <c r="U21" s="18" t="n">
        <v>449.43602718</v>
      </c>
      <c r="V21" s="20" t="n">
        <v>15.56405336</v>
      </c>
    </row>
    <row r="22" spans="1:22">
      <c r="A22" s="15" t="s">
        <v>497</v>
      </c>
      <c r="B22" s="17" t="n">
        <v>6598</v>
      </c>
      <c r="C22" s="18">
        <f>(36.0/B22*100)</f>
        <v/>
      </c>
      <c r="D22" s="19" t="n">
        <v>6562</v>
      </c>
      <c r="E22" s="18" t="n">
        <v>480.01914128</v>
      </c>
      <c r="F22" s="20" t="n">
        <v>4.60764098</v>
      </c>
      <c r="G22" s="18" t="n">
        <v>489.02744989</v>
      </c>
      <c r="H22" s="20" t="n">
        <v>4.55030169</v>
      </c>
      <c r="I22" s="18" t="n">
        <v>471.7971694</v>
      </c>
      <c r="J22" s="20" t="n">
        <v>3.82637471</v>
      </c>
      <c r="K22" s="18" t="n">
        <v>465.84124109</v>
      </c>
      <c r="L22" s="20" t="n">
        <v>7.35797451</v>
      </c>
      <c r="M22" s="18" t="n">
        <v>407.42830725</v>
      </c>
      <c r="N22" s="20" t="n">
        <v>13.96595916</v>
      </c>
      <c r="O22" s="18" t="s">
        <v>481</v>
      </c>
      <c r="P22" s="20" t="s">
        <v>481</v>
      </c>
      <c r="Q22" s="18" t="n">
        <v>448.28166515</v>
      </c>
      <c r="R22" s="20" t="n">
        <v>8.782882710000001</v>
      </c>
      <c r="S22" s="18" t="s">
        <v>481</v>
      </c>
      <c r="T22" s="20" t="s">
        <v>481</v>
      </c>
      <c r="U22" s="18" t="n">
        <v>375.69428601</v>
      </c>
      <c r="V22" s="20" t="n">
        <v>10.317747</v>
      </c>
    </row>
    <row r="23" spans="1:22">
      <c r="A23" s="15" t="s">
        <v>498</v>
      </c>
      <c r="B23" s="17" t="n">
        <v>11583</v>
      </c>
      <c r="C23" s="18">
        <f>(243.0/B23*100)</f>
        <v/>
      </c>
      <c r="D23" s="19" t="n">
        <v>11340</v>
      </c>
      <c r="E23" s="18" t="n">
        <v>477.78717367</v>
      </c>
      <c r="F23" s="20" t="n">
        <v>3.51708701</v>
      </c>
      <c r="G23" s="18" t="n">
        <v>495.64610377</v>
      </c>
      <c r="H23" s="20" t="n">
        <v>3.31712737</v>
      </c>
      <c r="I23" s="18" t="n">
        <v>484.68059336</v>
      </c>
      <c r="J23" s="20" t="n">
        <v>3.43474324</v>
      </c>
      <c r="K23" s="18" t="n">
        <v>483.67460384</v>
      </c>
      <c r="L23" s="20" t="n">
        <v>4.53363525</v>
      </c>
      <c r="M23" s="18" t="n">
        <v>437.87034305</v>
      </c>
      <c r="N23" s="20" t="n">
        <v>5.22144945</v>
      </c>
      <c r="O23" s="18" t="s">
        <v>481</v>
      </c>
      <c r="P23" s="20" t="s">
        <v>481</v>
      </c>
      <c r="Q23" s="18" t="s">
        <v>481</v>
      </c>
      <c r="R23" s="20" t="s">
        <v>481</v>
      </c>
      <c r="S23" s="18" t="s">
        <v>481</v>
      </c>
      <c r="T23" s="20" t="s">
        <v>481</v>
      </c>
      <c r="U23" s="18" t="n">
        <v>402.89128883</v>
      </c>
      <c r="V23" s="20" t="n">
        <v>9.55440188</v>
      </c>
    </row>
    <row r="24" spans="1:22">
      <c r="A24" s="15" t="s">
        <v>499</v>
      </c>
      <c r="B24" s="17" t="n">
        <v>6647</v>
      </c>
      <c r="C24" s="18">
        <f>(7.0/B24*100)</f>
        <v/>
      </c>
      <c r="D24" s="19" t="n">
        <v>6640</v>
      </c>
      <c r="E24" s="18" t="n">
        <v>543.91875307</v>
      </c>
      <c r="F24" s="20" t="n">
        <v>3.49287696</v>
      </c>
      <c r="G24" s="18" t="n">
        <v>548.05188799</v>
      </c>
      <c r="H24" s="20" t="n">
        <v>3.09776943</v>
      </c>
      <c r="I24" s="18" t="n">
        <v>533.88079819</v>
      </c>
      <c r="J24" s="20" t="n">
        <v>3.77471805</v>
      </c>
      <c r="K24" s="18" t="n">
        <v>517.6282122699999</v>
      </c>
      <c r="L24" s="20" t="n">
        <v>5.40639982</v>
      </c>
      <c r="M24" s="18" t="n">
        <v>486.12605385</v>
      </c>
      <c r="N24" s="20" t="n">
        <v>15.32000093</v>
      </c>
      <c r="O24" s="18" t="s">
        <v>481</v>
      </c>
      <c r="P24" s="20" t="s">
        <v>481</v>
      </c>
      <c r="Q24" s="18" t="s">
        <v>481</v>
      </c>
      <c r="R24" s="20" t="s">
        <v>481</v>
      </c>
      <c r="S24" s="18" t="s">
        <v>481</v>
      </c>
      <c r="T24" s="20" t="s">
        <v>481</v>
      </c>
      <c r="U24" s="18" t="n">
        <v>471.78841739</v>
      </c>
      <c r="V24" s="20" t="n">
        <v>10.9533632</v>
      </c>
    </row>
    <row r="25" spans="1:22">
      <c r="A25" s="15" t="s">
        <v>500</v>
      </c>
      <c r="B25" s="17" t="n">
        <v>5581</v>
      </c>
      <c r="C25" s="18">
        <f>(25.0/B25*100)</f>
        <v/>
      </c>
      <c r="D25" s="19" t="n">
        <v>5556</v>
      </c>
      <c r="E25" s="18" t="n">
        <v>528.11836696</v>
      </c>
      <c r="F25" s="20" t="n">
        <v>4.07960914</v>
      </c>
      <c r="G25" s="18" t="n">
        <v>525.02641213</v>
      </c>
      <c r="H25" s="20" t="n">
        <v>3.45503446</v>
      </c>
      <c r="I25" s="18" t="n">
        <v>519.58146551</v>
      </c>
      <c r="J25" s="20" t="n">
        <v>3.71431605</v>
      </c>
      <c r="K25" s="18" t="n">
        <v>508.86698417</v>
      </c>
      <c r="L25" s="20" t="n">
        <v>6.71993042</v>
      </c>
      <c r="M25" s="18" t="n">
        <v>429.87203302</v>
      </c>
      <c r="N25" s="20" t="n">
        <v>5.01052425</v>
      </c>
      <c r="O25" s="18" t="s">
        <v>481</v>
      </c>
      <c r="P25" s="20" t="s">
        <v>481</v>
      </c>
      <c r="Q25" s="18" t="s">
        <v>481</v>
      </c>
      <c r="R25" s="20" t="s">
        <v>481</v>
      </c>
      <c r="S25" s="18" t="s">
        <v>481</v>
      </c>
      <c r="T25" s="20" t="s">
        <v>481</v>
      </c>
      <c r="U25" s="18" t="n">
        <v>469.86279806</v>
      </c>
      <c r="V25" s="20" t="n">
        <v>22.9395465</v>
      </c>
    </row>
    <row r="26" spans="1:22">
      <c r="A26" s="15" t="s">
        <v>501</v>
      </c>
      <c r="B26" s="17" t="n">
        <v>4869</v>
      </c>
      <c r="C26" s="18">
        <f>(58.0/B26*100)</f>
        <v/>
      </c>
      <c r="D26" s="19" t="n">
        <v>4811</v>
      </c>
      <c r="E26" s="18" t="n">
        <v>494.61838618</v>
      </c>
      <c r="F26" s="20" t="n">
        <v>2.88394867</v>
      </c>
      <c r="G26" s="18" t="n">
        <v>495.46463559</v>
      </c>
      <c r="H26" s="20" t="n">
        <v>2.58452346</v>
      </c>
      <c r="I26" s="18" t="n">
        <v>489.77613683</v>
      </c>
      <c r="J26" s="20" t="n">
        <v>3.53232898</v>
      </c>
      <c r="K26" s="18" t="n">
        <v>493.48772531</v>
      </c>
      <c r="L26" s="20" t="n">
        <v>5.73387646</v>
      </c>
      <c r="M26" s="18" t="n">
        <v>453.17995147</v>
      </c>
      <c r="N26" s="20" t="n">
        <v>6.03698686</v>
      </c>
      <c r="O26" s="18" t="s">
        <v>481</v>
      </c>
      <c r="P26" s="20" t="s">
        <v>481</v>
      </c>
      <c r="Q26" s="18" t="s">
        <v>481</v>
      </c>
      <c r="R26" s="20" t="s">
        <v>481</v>
      </c>
      <c r="S26" s="18" t="s">
        <v>481</v>
      </c>
      <c r="T26" s="20" t="s">
        <v>481</v>
      </c>
      <c r="U26" s="18" t="n">
        <v>425.58076711</v>
      </c>
      <c r="V26" s="20" t="n">
        <v>10.09214946</v>
      </c>
    </row>
    <row r="27" spans="1:22">
      <c r="A27" s="15" t="s">
        <v>502</v>
      </c>
      <c r="B27" s="17" t="n">
        <v>5299</v>
      </c>
      <c r="C27" s="18">
        <f>(73.0/B27*100)</f>
        <v/>
      </c>
      <c r="D27" s="19" t="n">
        <v>5226</v>
      </c>
      <c r="E27" s="18" t="n">
        <v>492.97581793</v>
      </c>
      <c r="F27" s="20" t="n">
        <v>2.41684907</v>
      </c>
      <c r="G27" s="18" t="n">
        <v>503.9360687</v>
      </c>
      <c r="H27" s="20" t="n">
        <v>2.57371303</v>
      </c>
      <c r="I27" s="18" t="n">
        <v>486.98428114</v>
      </c>
      <c r="J27" s="20" t="n">
        <v>2.73562948</v>
      </c>
      <c r="K27" s="18" t="n">
        <v>480.33540557</v>
      </c>
      <c r="L27" s="20" t="n">
        <v>4.09449448</v>
      </c>
      <c r="M27" s="18" t="n">
        <v>418.40895501</v>
      </c>
      <c r="N27" s="20" t="n">
        <v>3.29090457</v>
      </c>
      <c r="O27" s="18" t="s">
        <v>481</v>
      </c>
      <c r="P27" s="20" t="s">
        <v>481</v>
      </c>
      <c r="Q27" s="18" t="s">
        <v>481</v>
      </c>
      <c r="R27" s="20" t="s">
        <v>481</v>
      </c>
      <c r="S27" s="18" t="s">
        <v>481</v>
      </c>
      <c r="T27" s="20" t="s">
        <v>481</v>
      </c>
      <c r="U27" s="18" t="n">
        <v>409.33577984</v>
      </c>
      <c r="V27" s="20" t="n">
        <v>7.96839956</v>
      </c>
    </row>
    <row r="28" spans="1:22">
      <c r="A28" s="15" t="s">
        <v>503</v>
      </c>
      <c r="B28" s="17" t="n">
        <v>7568</v>
      </c>
      <c r="C28" s="18">
        <f>(242.0/B28*100)</f>
        <v/>
      </c>
      <c r="D28" s="19" t="n">
        <v>7326</v>
      </c>
      <c r="E28" s="18" t="n">
        <v>414.32249073</v>
      </c>
      <c r="F28" s="20" t="n">
        <v>2.48552275</v>
      </c>
      <c r="G28" s="18" t="n">
        <v>429.11274731</v>
      </c>
      <c r="H28" s="20" t="n">
        <v>3.0032839</v>
      </c>
      <c r="I28" s="18" t="n">
        <v>414.28093344</v>
      </c>
      <c r="J28" s="20" t="n">
        <v>3.30453356</v>
      </c>
      <c r="K28" s="18" t="n">
        <v>418.58379676</v>
      </c>
      <c r="L28" s="20" t="n">
        <v>5.727153</v>
      </c>
      <c r="M28" s="18" t="n">
        <v>420.93356818</v>
      </c>
      <c r="N28" s="20" t="n">
        <v>11.19336795</v>
      </c>
      <c r="O28" s="18" t="s">
        <v>481</v>
      </c>
      <c r="P28" s="20" t="s">
        <v>481</v>
      </c>
      <c r="Q28" s="18" t="s">
        <v>481</v>
      </c>
      <c r="R28" s="20" t="s">
        <v>481</v>
      </c>
      <c r="S28" s="18" t="s">
        <v>481</v>
      </c>
      <c r="T28" s="20" t="s">
        <v>481</v>
      </c>
      <c r="U28" s="18" t="n">
        <v>379.36659244</v>
      </c>
      <c r="V28" s="20" t="n">
        <v>6.854258</v>
      </c>
    </row>
    <row r="29" spans="1:22">
      <c r="A29" s="15" t="s">
        <v>504</v>
      </c>
      <c r="B29" s="17" t="n">
        <v>5385</v>
      </c>
      <c r="C29" s="18">
        <f>(30.0/B29*100)</f>
        <v/>
      </c>
      <c r="D29" s="19" t="n">
        <v>5355</v>
      </c>
      <c r="E29" s="18" t="n">
        <v>517.2728123099999</v>
      </c>
      <c r="F29" s="20" t="n">
        <v>5.53351459</v>
      </c>
      <c r="G29" s="18" t="n">
        <v>518.12178608</v>
      </c>
      <c r="H29" s="20" t="n">
        <v>3.29384853</v>
      </c>
      <c r="I29" s="18" t="n">
        <v>506.79767257</v>
      </c>
      <c r="J29" s="20" t="n">
        <v>3.04222807</v>
      </c>
      <c r="K29" s="18" t="n">
        <v>507.06061576</v>
      </c>
      <c r="L29" s="20" t="n">
        <v>5.54467184</v>
      </c>
      <c r="M29" s="18" t="n">
        <v>493.84777481</v>
      </c>
      <c r="N29" s="20" t="n">
        <v>4.79600299</v>
      </c>
      <c r="O29" s="18" t="s">
        <v>481</v>
      </c>
      <c r="P29" s="20" t="s">
        <v>481</v>
      </c>
      <c r="Q29" s="18" t="s">
        <v>481</v>
      </c>
      <c r="R29" s="20" t="s">
        <v>481</v>
      </c>
      <c r="S29" s="18" t="s">
        <v>481</v>
      </c>
      <c r="T29" s="20" t="s">
        <v>481</v>
      </c>
      <c r="U29" s="18" t="n">
        <v>422.11208858</v>
      </c>
      <c r="V29" s="20" t="n">
        <v>11.61588712</v>
      </c>
    </row>
    <row r="30" spans="1:22">
      <c r="A30" s="15" t="s">
        <v>505</v>
      </c>
      <c r="B30" s="17" t="n">
        <v>4520</v>
      </c>
      <c r="C30" s="18">
        <f>(162.0/B30*100)</f>
        <v/>
      </c>
      <c r="D30" s="19" t="n">
        <v>4358</v>
      </c>
      <c r="E30" s="18" t="n">
        <v>525.89248121</v>
      </c>
      <c r="F30" s="20" t="n">
        <v>3.25208609</v>
      </c>
      <c r="G30" s="18" t="n">
        <v>531.50661307</v>
      </c>
      <c r="H30" s="20" t="n">
        <v>3.73041701</v>
      </c>
      <c r="I30" s="18" t="n">
        <v>525.41600937</v>
      </c>
      <c r="J30" s="20" t="n">
        <v>4.10813288</v>
      </c>
      <c r="K30" s="18" t="n">
        <v>519.39438768</v>
      </c>
      <c r="L30" s="20" t="n">
        <v>5.88864133</v>
      </c>
      <c r="M30" s="18" t="n">
        <v>420.79775038</v>
      </c>
      <c r="N30" s="20" t="n">
        <v>5.72172312</v>
      </c>
      <c r="O30" s="18" t="s">
        <v>481</v>
      </c>
      <c r="P30" s="20" t="s">
        <v>481</v>
      </c>
      <c r="Q30" s="18" t="s">
        <v>481</v>
      </c>
      <c r="R30" s="20" t="s">
        <v>481</v>
      </c>
      <c r="S30" s="18" t="s">
        <v>481</v>
      </c>
      <c r="T30" s="20" t="s">
        <v>481</v>
      </c>
      <c r="U30" s="18" t="n">
        <v>426.8122696</v>
      </c>
      <c r="V30" s="20" t="n">
        <v>9.35326149</v>
      </c>
    </row>
    <row r="31" spans="1:22">
      <c r="A31" s="15" t="s">
        <v>506</v>
      </c>
      <c r="B31" s="17" t="n">
        <v>5456</v>
      </c>
      <c r="C31" s="18">
        <f>(139.0/B31*100)</f>
        <v/>
      </c>
      <c r="D31" s="19" t="n">
        <v>5317</v>
      </c>
      <c r="E31" s="18" t="n">
        <v>511.19947243</v>
      </c>
      <c r="F31" s="20" t="n">
        <v>2.91851241</v>
      </c>
      <c r="G31" s="18" t="n">
        <v>511.00365748</v>
      </c>
      <c r="H31" s="20" t="n">
        <v>2.8173555</v>
      </c>
      <c r="I31" s="18" t="n">
        <v>492.66349282</v>
      </c>
      <c r="J31" s="20" t="n">
        <v>3.49682453</v>
      </c>
      <c r="K31" s="18" t="n">
        <v>462.03630433</v>
      </c>
      <c r="L31" s="20" t="n">
        <v>5.49864294</v>
      </c>
      <c r="M31" s="18" t="s">
        <v>481</v>
      </c>
      <c r="N31" s="20" t="s">
        <v>481</v>
      </c>
      <c r="O31" s="18" t="s">
        <v>481</v>
      </c>
      <c r="P31" s="20" t="s">
        <v>481</v>
      </c>
      <c r="Q31" s="18" t="s">
        <v>481</v>
      </c>
      <c r="R31" s="20" t="s">
        <v>481</v>
      </c>
      <c r="S31" s="18" t="s">
        <v>481</v>
      </c>
      <c r="T31" s="20" t="s">
        <v>481</v>
      </c>
      <c r="U31" s="18" t="n">
        <v>402.09202188</v>
      </c>
      <c r="V31" s="20" t="n">
        <v>7.08786431</v>
      </c>
    </row>
    <row r="32" spans="1:22">
      <c r="A32" s="15" t="s">
        <v>507</v>
      </c>
      <c r="B32" s="17" t="n">
        <v>4478</v>
      </c>
      <c r="C32" s="18">
        <f>(6.0/B32*100)</f>
        <v/>
      </c>
      <c r="D32" s="19" t="n">
        <v>4472</v>
      </c>
      <c r="E32" s="18" t="n">
        <v>507.98352155</v>
      </c>
      <c r="F32" s="20" t="n">
        <v>3.73760741</v>
      </c>
      <c r="G32" s="18" t="n">
        <v>504.92220635</v>
      </c>
      <c r="H32" s="20" t="n">
        <v>3.19159733</v>
      </c>
      <c r="I32" s="18" t="n">
        <v>495.7266321</v>
      </c>
      <c r="J32" s="20" t="n">
        <v>3.51163626</v>
      </c>
      <c r="K32" s="18" t="n">
        <v>506.51354354</v>
      </c>
      <c r="L32" s="20" t="n">
        <v>4.57728363</v>
      </c>
      <c r="M32" s="18" t="n">
        <v>412.90383158</v>
      </c>
      <c r="N32" s="20" t="n">
        <v>11.66737955</v>
      </c>
      <c r="O32" s="18" t="s">
        <v>481</v>
      </c>
      <c r="P32" s="20" t="s">
        <v>481</v>
      </c>
      <c r="Q32" s="18" t="s">
        <v>481</v>
      </c>
      <c r="R32" s="20" t="s">
        <v>481</v>
      </c>
      <c r="S32" s="18" t="s">
        <v>481</v>
      </c>
      <c r="T32" s="20" t="s">
        <v>481</v>
      </c>
      <c r="U32" s="18" t="n">
        <v>438.0815802</v>
      </c>
      <c r="V32" s="20" t="n">
        <v>15.28735113</v>
      </c>
    </row>
    <row r="33" spans="1:22">
      <c r="A33" s="15" t="s">
        <v>508</v>
      </c>
      <c r="B33" s="17" t="n">
        <v>7325</v>
      </c>
      <c r="C33" s="18">
        <f>(78.0/B33*100)</f>
        <v/>
      </c>
      <c r="D33" s="19" t="n">
        <v>7247</v>
      </c>
      <c r="E33" s="18" t="n">
        <v>506.4656388</v>
      </c>
      <c r="F33" s="20" t="n">
        <v>3.245366</v>
      </c>
      <c r="G33" s="18" t="n">
        <v>504.89084213</v>
      </c>
      <c r="H33" s="20" t="n">
        <v>4.20003278</v>
      </c>
      <c r="I33" s="18" t="n">
        <v>505.69472423</v>
      </c>
      <c r="J33" s="20" t="n">
        <v>4.85687512</v>
      </c>
      <c r="K33" s="18" t="n">
        <v>496.50867092</v>
      </c>
      <c r="L33" s="20" t="n">
        <v>8.27323223</v>
      </c>
      <c r="M33" s="18" t="n">
        <v>493.26536346</v>
      </c>
      <c r="N33" s="20" t="n">
        <v>2.74241819</v>
      </c>
      <c r="O33" s="18" t="s">
        <v>481</v>
      </c>
      <c r="P33" s="20" t="s">
        <v>481</v>
      </c>
      <c r="Q33" s="18" t="s">
        <v>481</v>
      </c>
      <c r="R33" s="20" t="s">
        <v>481</v>
      </c>
      <c r="S33" s="18" t="s">
        <v>481</v>
      </c>
      <c r="T33" s="20" t="s">
        <v>481</v>
      </c>
      <c r="U33" s="18" t="n">
        <v>471.92541116</v>
      </c>
      <c r="V33" s="20" t="n">
        <v>9.776798429999999</v>
      </c>
    </row>
    <row r="34" spans="1:22">
      <c r="A34" s="15" t="s">
        <v>509</v>
      </c>
      <c r="B34" s="17" t="n">
        <v>6350</v>
      </c>
      <c r="C34" s="18">
        <f>(101.0/B34*100)</f>
        <v/>
      </c>
      <c r="D34" s="19" t="n">
        <v>6249</v>
      </c>
      <c r="E34" s="18" t="n">
        <v>454.45488314</v>
      </c>
      <c r="F34" s="20" t="n">
        <v>4.65484536</v>
      </c>
      <c r="G34" s="18" t="n">
        <v>475.22148364</v>
      </c>
      <c r="H34" s="20" t="n">
        <v>3.26869659</v>
      </c>
      <c r="I34" s="18" t="n">
        <v>473.05930405</v>
      </c>
      <c r="J34" s="20" t="n">
        <v>3.44673469</v>
      </c>
      <c r="K34" s="18" t="n">
        <v>477.50298175</v>
      </c>
      <c r="L34" s="20" t="n">
        <v>3.75810648</v>
      </c>
      <c r="M34" s="18" t="n">
        <v>414.13782789</v>
      </c>
      <c r="N34" s="20" t="n">
        <v>11.41550076</v>
      </c>
      <c r="O34" s="18" t="s">
        <v>481</v>
      </c>
      <c r="P34" s="20" t="s">
        <v>481</v>
      </c>
      <c r="Q34" s="18" t="s">
        <v>481</v>
      </c>
      <c r="R34" s="20" t="s">
        <v>481</v>
      </c>
      <c r="S34" s="18" t="s">
        <v>481</v>
      </c>
      <c r="T34" s="20" t="s">
        <v>481</v>
      </c>
      <c r="U34" s="18" t="n">
        <v>368.07863103</v>
      </c>
      <c r="V34" s="20" t="n">
        <v>9.91961742</v>
      </c>
    </row>
    <row r="35" spans="1:22">
      <c r="A35" s="15" t="s">
        <v>510</v>
      </c>
      <c r="B35" s="17" t="n">
        <v>6406</v>
      </c>
      <c r="C35" s="18">
        <f>(58.0/B35*100)</f>
        <v/>
      </c>
      <c r="D35" s="19" t="n">
        <v>6348</v>
      </c>
      <c r="E35" s="18" t="n">
        <v>499.92845165</v>
      </c>
      <c r="F35" s="20" t="n">
        <v>6.21744394</v>
      </c>
      <c r="G35" s="18" t="n">
        <v>509.77708214</v>
      </c>
      <c r="H35" s="20" t="n">
        <v>4.34400043</v>
      </c>
      <c r="I35" s="18" t="n">
        <v>514.03811066</v>
      </c>
      <c r="J35" s="20" t="n">
        <v>4.1992127</v>
      </c>
      <c r="K35" s="18" t="n">
        <v>497.99715815</v>
      </c>
      <c r="L35" s="20" t="n">
        <v>4.87697165</v>
      </c>
      <c r="M35" s="18" t="n">
        <v>517.72546076</v>
      </c>
      <c r="N35" s="20" t="n">
        <v>1.68854854</v>
      </c>
      <c r="O35" s="18" t="s">
        <v>481</v>
      </c>
      <c r="P35" s="20" t="s">
        <v>481</v>
      </c>
      <c r="Q35" s="18" t="s">
        <v>481</v>
      </c>
      <c r="R35" s="20" t="s">
        <v>481</v>
      </c>
      <c r="S35" s="18" t="s">
        <v>481</v>
      </c>
      <c r="T35" s="20" t="s">
        <v>481</v>
      </c>
      <c r="U35" s="18" t="n">
        <v>479.15380344</v>
      </c>
      <c r="V35" s="20" t="n">
        <v>13.42378851</v>
      </c>
    </row>
    <row r="36" spans="1:22">
      <c r="A36" s="15" t="s">
        <v>511</v>
      </c>
      <c r="B36" s="17" t="n">
        <v>6736</v>
      </c>
      <c r="C36" s="18">
        <f>(55.0/B36*100)</f>
        <v/>
      </c>
      <c r="D36" s="19" t="n">
        <v>6681</v>
      </c>
      <c r="E36" s="18" t="n">
        <v>498.10496056</v>
      </c>
      <c r="F36" s="20" t="n">
        <v>2.91294311</v>
      </c>
      <c r="G36" s="18" t="n">
        <v>502.56316809</v>
      </c>
      <c r="H36" s="20" t="n">
        <v>2.95298331</v>
      </c>
      <c r="I36" s="18" t="n">
        <v>496.37644436</v>
      </c>
      <c r="J36" s="20" t="n">
        <v>3.40525551</v>
      </c>
      <c r="K36" s="18" t="n">
        <v>496.1191199</v>
      </c>
      <c r="L36" s="20" t="n">
        <v>5.16490626</v>
      </c>
      <c r="M36" s="18" t="n">
        <v>471.48512785</v>
      </c>
      <c r="N36" s="20" t="n">
        <v>3.1941669</v>
      </c>
      <c r="O36" s="18" t="s">
        <v>481</v>
      </c>
      <c r="P36" s="20" t="s">
        <v>481</v>
      </c>
      <c r="Q36" s="18" t="s">
        <v>481</v>
      </c>
      <c r="R36" s="20" t="s">
        <v>481</v>
      </c>
      <c r="S36" s="18" t="s">
        <v>481</v>
      </c>
      <c r="T36" s="20" t="s">
        <v>481</v>
      </c>
      <c r="U36" s="18" t="n">
        <v>438.26743377</v>
      </c>
      <c r="V36" s="20" t="n">
        <v>8.116650509999999</v>
      </c>
    </row>
    <row r="37" spans="1:22">
      <c r="A37" s="15" t="s">
        <v>512</v>
      </c>
      <c r="B37" s="17" t="n">
        <v>5458</v>
      </c>
      <c r="C37" s="18">
        <f>(104.0/B37*100)</f>
        <v/>
      </c>
      <c r="D37" s="19" t="n">
        <v>5354</v>
      </c>
      <c r="E37" s="18" t="n">
        <v>506.84655296</v>
      </c>
      <c r="F37" s="20" t="n">
        <v>3.70950255</v>
      </c>
      <c r="G37" s="18" t="n">
        <v>504.73935105</v>
      </c>
      <c r="H37" s="20" t="n">
        <v>4.0444191</v>
      </c>
      <c r="I37" s="18" t="n">
        <v>491.68959236</v>
      </c>
      <c r="J37" s="20" t="n">
        <v>4.50435578</v>
      </c>
      <c r="K37" s="18" t="n">
        <v>482.47802428</v>
      </c>
      <c r="L37" s="20" t="n">
        <v>6.60415224</v>
      </c>
      <c r="M37" s="18" t="n">
        <v>390.41637664</v>
      </c>
      <c r="N37" s="20" t="n">
        <v>7.93034407</v>
      </c>
      <c r="O37" s="18" t="s">
        <v>481</v>
      </c>
      <c r="P37" s="20" t="s">
        <v>481</v>
      </c>
      <c r="Q37" s="18" t="s">
        <v>481</v>
      </c>
      <c r="R37" s="20" t="s">
        <v>481</v>
      </c>
      <c r="S37" s="18" t="s">
        <v>481</v>
      </c>
      <c r="T37" s="20" t="s">
        <v>481</v>
      </c>
      <c r="U37" s="18" t="n">
        <v>418.22450617</v>
      </c>
      <c r="V37" s="20" t="n">
        <v>10.44919271</v>
      </c>
    </row>
    <row r="38" spans="1:22">
      <c r="A38" s="15" t="s">
        <v>513</v>
      </c>
      <c r="B38" s="17" t="n">
        <v>5860</v>
      </c>
      <c r="C38" s="18">
        <f>(21.0/B38*100)</f>
        <v/>
      </c>
      <c r="D38" s="19" t="n">
        <v>5839</v>
      </c>
      <c r="E38" s="18" t="n">
        <v>513.6223048000001</v>
      </c>
      <c r="F38" s="20" t="n">
        <v>3.97996984</v>
      </c>
      <c r="G38" s="18" t="n">
        <v>518.02502433</v>
      </c>
      <c r="H38" s="20" t="n">
        <v>3.61864454</v>
      </c>
      <c r="I38" s="18" t="n">
        <v>512.78107399</v>
      </c>
      <c r="J38" s="20" t="n">
        <v>4.3877323</v>
      </c>
      <c r="K38" s="18" t="n">
        <v>505.33975678</v>
      </c>
      <c r="L38" s="20" t="n">
        <v>5.87468832</v>
      </c>
      <c r="M38" s="18" t="n">
        <v>464.66093895</v>
      </c>
      <c r="N38" s="20" t="n">
        <v>6.12978698</v>
      </c>
      <c r="O38" s="18" t="s">
        <v>481</v>
      </c>
      <c r="P38" s="20" t="s">
        <v>481</v>
      </c>
      <c r="Q38" s="18" t="s">
        <v>481</v>
      </c>
      <c r="R38" s="20" t="s">
        <v>481</v>
      </c>
      <c r="S38" s="18" t="s">
        <v>481</v>
      </c>
      <c r="T38" s="20" t="s">
        <v>481</v>
      </c>
      <c r="U38" s="18" t="n">
        <v>461.3063945</v>
      </c>
      <c r="V38" s="20" t="n">
        <v>8.31214241</v>
      </c>
    </row>
    <row r="39" spans="1:22">
      <c r="A39" s="15" t="s">
        <v>514</v>
      </c>
      <c r="B39" s="17" t="n">
        <v>5895</v>
      </c>
      <c r="C39" s="18">
        <f>(33.0/B39*100)</f>
        <v/>
      </c>
      <c r="D39" s="19" t="n">
        <v>5862</v>
      </c>
      <c r="E39" s="18" t="n">
        <v>427.65295501</v>
      </c>
      <c r="F39" s="20" t="n">
        <v>4.27745774</v>
      </c>
      <c r="G39" s="18" t="n">
        <v>437.69222654</v>
      </c>
      <c r="H39" s="20" t="n">
        <v>4.60156755</v>
      </c>
      <c r="I39" s="18" t="n">
        <v>432.15484556</v>
      </c>
      <c r="J39" s="20" t="n">
        <v>5.09575011</v>
      </c>
      <c r="K39" s="18" t="n">
        <v>423.1520315</v>
      </c>
      <c r="L39" s="20" t="n">
        <v>6.64516364</v>
      </c>
      <c r="M39" s="18" t="n">
        <v>385.47949857</v>
      </c>
      <c r="N39" s="20" t="n">
        <v>4.83386138</v>
      </c>
      <c r="O39" s="18" t="s">
        <v>481</v>
      </c>
      <c r="P39" s="20" t="s">
        <v>481</v>
      </c>
      <c r="Q39" s="18" t="s">
        <v>481</v>
      </c>
      <c r="R39" s="20" t="s">
        <v>481</v>
      </c>
      <c r="S39" s="18" t="s">
        <v>481</v>
      </c>
      <c r="T39" s="20" t="s">
        <v>481</v>
      </c>
      <c r="U39" s="18" t="n">
        <v>367.5755902</v>
      </c>
      <c r="V39" s="20" t="n">
        <v>8.234793939999999</v>
      </c>
    </row>
    <row r="40" spans="1:22">
      <c r="A40" s="15" t="s">
        <v>515</v>
      </c>
      <c r="B40" s="17" t="n">
        <v>14157</v>
      </c>
      <c r="C40" s="18">
        <f>(376.0/B40*100)</f>
        <v/>
      </c>
      <c r="D40" s="19" t="n">
        <v>13781</v>
      </c>
      <c r="E40" s="18" t="n">
        <v>517.78546838</v>
      </c>
      <c r="F40" s="20" t="n">
        <v>3.06111126</v>
      </c>
      <c r="G40" s="18" t="n">
        <v>520.99957333</v>
      </c>
      <c r="H40" s="20" t="n">
        <v>3.30240336</v>
      </c>
      <c r="I40" s="18" t="n">
        <v>511.23702792</v>
      </c>
      <c r="J40" s="20" t="n">
        <v>4.00242104</v>
      </c>
      <c r="K40" s="18" t="n">
        <v>503.57781034</v>
      </c>
      <c r="L40" s="20" t="n">
        <v>6.38572181</v>
      </c>
      <c r="M40" s="18" t="n">
        <v>416.91840949</v>
      </c>
      <c r="N40" s="20" t="n">
        <v>5.41821047</v>
      </c>
      <c r="O40" s="18" t="s">
        <v>481</v>
      </c>
      <c r="P40" s="20" t="s">
        <v>481</v>
      </c>
      <c r="Q40" s="18" t="s">
        <v>481</v>
      </c>
      <c r="R40" s="20" t="s">
        <v>481</v>
      </c>
      <c r="S40" s="18" t="s">
        <v>481</v>
      </c>
      <c r="T40" s="20" t="s">
        <v>481</v>
      </c>
      <c r="U40" s="18" t="n">
        <v>404.18221381</v>
      </c>
      <c r="V40" s="20" t="n">
        <v>7.97157899</v>
      </c>
    </row>
    <row r="41" spans="1:22">
      <c r="A41" s="15" t="s">
        <v>516</v>
      </c>
      <c r="B41" s="17" t="n">
        <v>5712</v>
      </c>
      <c r="C41" s="18">
        <f>(52.0/B41*100)</f>
        <v/>
      </c>
      <c r="D41" s="19" t="n">
        <v>5660</v>
      </c>
      <c r="E41" s="18" t="n">
        <v>505.03453693</v>
      </c>
      <c r="F41" s="20" t="n">
        <v>3.73656687</v>
      </c>
      <c r="G41" s="18" t="n">
        <v>498.65899713</v>
      </c>
      <c r="H41" s="20" t="n">
        <v>3.88067783</v>
      </c>
      <c r="I41" s="18" t="n">
        <v>499.28047621</v>
      </c>
      <c r="J41" s="20" t="n">
        <v>3.94815984</v>
      </c>
      <c r="K41" s="18" t="n">
        <v>490.54673726</v>
      </c>
      <c r="L41" s="20" t="n">
        <v>6.44620413</v>
      </c>
      <c r="M41" s="18" t="n">
        <v>459.44925532</v>
      </c>
      <c r="N41" s="20" t="n">
        <v>6.97383659</v>
      </c>
      <c r="O41" s="18" t="s">
        <v>481</v>
      </c>
      <c r="P41" s="20" t="s">
        <v>481</v>
      </c>
      <c r="Q41" s="18" t="s">
        <v>481</v>
      </c>
      <c r="R41" s="20" t="s">
        <v>481</v>
      </c>
      <c r="S41" s="18" t="s">
        <v>481</v>
      </c>
      <c r="T41" s="20" t="s">
        <v>481</v>
      </c>
      <c r="U41" s="18" t="n">
        <v>426.50141921</v>
      </c>
      <c r="V41" s="20" t="n">
        <v>15.03079569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376.46296386</v>
      </c>
      <c r="F45" s="20" t="n">
        <v>2.65101147</v>
      </c>
      <c r="G45" s="18" t="n">
        <v>381.58303595</v>
      </c>
      <c r="H45" s="20" t="n">
        <v>3.59162317</v>
      </c>
      <c r="I45" s="18" t="n">
        <v>376.84990542</v>
      </c>
      <c r="J45" s="20" t="n">
        <v>5.38226725</v>
      </c>
      <c r="K45" s="18" t="n">
        <v>364.9335313</v>
      </c>
      <c r="L45" s="20" t="n">
        <v>6.67162168</v>
      </c>
      <c r="M45" s="18" t="s">
        <v>481</v>
      </c>
      <c r="N45" s="20" t="s">
        <v>481</v>
      </c>
      <c r="O45" s="18" t="s">
        <v>481</v>
      </c>
      <c r="P45" s="20" t="s">
        <v>481</v>
      </c>
      <c r="Q45" s="18" t="s">
        <v>481</v>
      </c>
      <c r="R45" s="20" t="s">
        <v>481</v>
      </c>
      <c r="S45" s="18" t="n">
        <v>342.05519026</v>
      </c>
      <c r="T45" s="20" t="n">
        <v>14.360224</v>
      </c>
      <c r="U45" s="18" t="n">
        <v>341.82292766</v>
      </c>
      <c r="V45" s="20" t="n">
        <v>6.22397359</v>
      </c>
    </row>
    <row r="46" spans="1:22">
      <c r="A46" s="15" t="s">
        <v>521</v>
      </c>
      <c r="B46" s="17" t="n">
        <v>23141</v>
      </c>
      <c r="C46" s="18">
        <f>(1960.0/B46*100)</f>
        <v/>
      </c>
      <c r="D46" s="19" t="n">
        <v>21181</v>
      </c>
      <c r="E46" s="18" t="n">
        <v>419.89035379</v>
      </c>
      <c r="F46" s="20" t="n">
        <v>3.09623754</v>
      </c>
      <c r="G46" s="18" t="n">
        <v>420.7699179</v>
      </c>
      <c r="H46" s="20" t="n">
        <v>3.43009896</v>
      </c>
      <c r="I46" s="18" t="n">
        <v>411.99939511</v>
      </c>
      <c r="J46" s="20" t="n">
        <v>3.41082243</v>
      </c>
      <c r="K46" s="18" t="n">
        <v>404.10631437</v>
      </c>
      <c r="L46" s="20" t="n">
        <v>5.31361187</v>
      </c>
      <c r="M46" s="18" t="n">
        <v>359.91868086</v>
      </c>
      <c r="N46" s="20" t="n">
        <v>2.81680407</v>
      </c>
      <c r="O46" s="18" t="s">
        <v>481</v>
      </c>
      <c r="P46" s="20" t="s">
        <v>481</v>
      </c>
      <c r="Q46" s="18" t="s">
        <v>481</v>
      </c>
      <c r="R46" s="20" t="s">
        <v>481</v>
      </c>
      <c r="S46" s="18" t="s">
        <v>481</v>
      </c>
      <c r="T46" s="20" t="s">
        <v>481</v>
      </c>
      <c r="U46" s="18" t="n">
        <v>374.95432312</v>
      </c>
      <c r="V46" s="20" t="n">
        <v>3.46936568</v>
      </c>
    </row>
    <row r="47" spans="1:22">
      <c r="A47" s="15" t="s">
        <v>522</v>
      </c>
      <c r="B47" s="17" t="n">
        <v>5928</v>
      </c>
      <c r="C47" s="18">
        <f>(267.0/B47*100)</f>
        <v/>
      </c>
      <c r="D47" s="19" t="n">
        <v>5661</v>
      </c>
      <c r="E47" s="18" t="n">
        <v>461.5243974</v>
      </c>
      <c r="F47" s="20" t="n">
        <v>4.47739132</v>
      </c>
      <c r="G47" s="18" t="n">
        <v>464.77854154</v>
      </c>
      <c r="H47" s="20" t="n">
        <v>4.67397035</v>
      </c>
      <c r="I47" s="18" t="n">
        <v>463.46209266</v>
      </c>
      <c r="J47" s="20" t="n">
        <v>4.7499605</v>
      </c>
      <c r="K47" s="18" t="n">
        <v>457.53309657</v>
      </c>
      <c r="L47" s="20" t="n">
        <v>7.79410676</v>
      </c>
      <c r="M47" s="18" t="n">
        <v>360.05308982</v>
      </c>
      <c r="N47" s="20" t="n">
        <v>5.38667889</v>
      </c>
      <c r="O47" s="18" t="s">
        <v>481</v>
      </c>
      <c r="P47" s="20" t="s">
        <v>481</v>
      </c>
      <c r="Q47" s="18" t="s">
        <v>481</v>
      </c>
      <c r="R47" s="20" t="s">
        <v>481</v>
      </c>
      <c r="S47" s="18" t="s">
        <v>481</v>
      </c>
      <c r="T47" s="20" t="s">
        <v>481</v>
      </c>
      <c r="U47" s="18" t="n">
        <v>358.91921023</v>
      </c>
      <c r="V47" s="20" t="n">
        <v>6.72250781</v>
      </c>
    </row>
    <row r="48" spans="1:22">
      <c r="A48" s="15" t="s">
        <v>523</v>
      </c>
      <c r="B48" s="17" t="n">
        <v>9841</v>
      </c>
      <c r="C48" s="18">
        <f>(8.0/B48*100)</f>
        <v/>
      </c>
      <c r="D48" s="19" t="n">
        <v>9833</v>
      </c>
      <c r="E48" s="18" t="n">
        <v>524.10547234</v>
      </c>
      <c r="F48" s="20" t="n">
        <v>5.35928238</v>
      </c>
      <c r="G48" s="18" t="n">
        <v>531.14805047</v>
      </c>
      <c r="H48" s="20" t="n">
        <v>4.88923241</v>
      </c>
      <c r="I48" s="18" t="n">
        <v>510.6240762</v>
      </c>
      <c r="J48" s="20" t="n">
        <v>6.33048341</v>
      </c>
      <c r="K48" s="18" t="n">
        <v>496.88974518</v>
      </c>
      <c r="L48" s="20" t="n">
        <v>10.95682821</v>
      </c>
      <c r="M48" s="18" t="n">
        <v>473.92730449</v>
      </c>
      <c r="N48" s="20" t="n">
        <v>6.76556062</v>
      </c>
      <c r="O48" s="18" t="s">
        <v>481</v>
      </c>
      <c r="P48" s="20" t="s">
        <v>481</v>
      </c>
      <c r="Q48" s="18" t="s">
        <v>481</v>
      </c>
      <c r="R48" s="20" t="s">
        <v>481</v>
      </c>
      <c r="S48" s="18" t="s">
        <v>481</v>
      </c>
      <c r="T48" s="20" t="s">
        <v>481</v>
      </c>
      <c r="U48" s="18" t="n">
        <v>445.6534194</v>
      </c>
      <c r="V48" s="20" t="n">
        <v>18.04939797</v>
      </c>
    </row>
    <row r="49" spans="1:22">
      <c r="A49" s="15" t="s">
        <v>524</v>
      </c>
      <c r="B49" s="17" t="n">
        <v>6349</v>
      </c>
      <c r="C49" s="18">
        <f>(56.0/B49*100)</f>
        <v/>
      </c>
      <c r="D49" s="19" t="n">
        <v>6293</v>
      </c>
      <c r="E49" s="18" t="n">
        <v>432.78717911</v>
      </c>
      <c r="F49" s="20" t="n">
        <v>3.37286639</v>
      </c>
      <c r="G49" s="18" t="n">
        <v>439.35556482</v>
      </c>
      <c r="H49" s="20" t="n">
        <v>3.31745398</v>
      </c>
      <c r="I49" s="18" t="n">
        <v>430.09041268</v>
      </c>
      <c r="J49" s="20" t="n">
        <v>3.95181434</v>
      </c>
      <c r="K49" s="18" t="n">
        <v>426.97574708</v>
      </c>
      <c r="L49" s="20" t="n">
        <v>7.52632936</v>
      </c>
      <c r="M49" s="18" t="s">
        <v>481</v>
      </c>
      <c r="N49" s="20" t="s">
        <v>481</v>
      </c>
      <c r="O49" s="18" t="s">
        <v>481</v>
      </c>
      <c r="P49" s="20" t="s">
        <v>481</v>
      </c>
      <c r="Q49" s="18" t="s">
        <v>481</v>
      </c>
      <c r="R49" s="20" t="s">
        <v>481</v>
      </c>
      <c r="S49" s="18" t="n">
        <v>347.72101646</v>
      </c>
      <c r="T49" s="20" t="n">
        <v>34.18743284</v>
      </c>
      <c r="U49" s="18" t="n">
        <v>374.59447957</v>
      </c>
      <c r="V49" s="20" t="n">
        <v>9.66223316</v>
      </c>
    </row>
    <row r="50" spans="1:22">
      <c r="A50" s="15" t="s">
        <v>525</v>
      </c>
      <c r="B50" s="17" t="n">
        <v>11795</v>
      </c>
      <c r="C50" s="18">
        <f>(294.0/B50*100)</f>
        <v/>
      </c>
      <c r="D50" s="19" t="n">
        <v>11501</v>
      </c>
      <c r="E50" s="18" t="n">
        <v>416.14320939</v>
      </c>
      <c r="F50" s="20" t="n">
        <v>2.49464087</v>
      </c>
      <c r="G50" s="18" t="n">
        <v>425.76200227</v>
      </c>
      <c r="H50" s="20" t="n">
        <v>3.10506649</v>
      </c>
      <c r="I50" s="18" t="n">
        <v>420.14556832</v>
      </c>
      <c r="J50" s="20" t="n">
        <v>3.80133098</v>
      </c>
      <c r="K50" s="18" t="n">
        <v>421.93220214</v>
      </c>
      <c r="L50" s="20" t="n">
        <v>5.31775866</v>
      </c>
      <c r="M50" s="18" t="n">
        <v>366.2364289</v>
      </c>
      <c r="N50" s="20" t="n">
        <v>5.08072233</v>
      </c>
      <c r="O50" s="18" t="s">
        <v>481</v>
      </c>
      <c r="P50" s="20" t="s">
        <v>481</v>
      </c>
      <c r="Q50" s="18" t="s">
        <v>481</v>
      </c>
      <c r="R50" s="20" t="s">
        <v>481</v>
      </c>
      <c r="S50" s="18" t="s">
        <v>481</v>
      </c>
      <c r="T50" s="20" t="s">
        <v>481</v>
      </c>
      <c r="U50" s="18" t="n">
        <v>347.24116489</v>
      </c>
      <c r="V50" s="20" t="n">
        <v>8.51709602</v>
      </c>
    </row>
    <row r="51" spans="1:22">
      <c r="A51" s="15" t="s">
        <v>526</v>
      </c>
      <c r="B51" s="17" t="n">
        <v>6866</v>
      </c>
      <c r="C51" s="18">
        <f>(119.0/B51*100)</f>
        <v/>
      </c>
      <c r="D51" s="19" t="n">
        <v>6747</v>
      </c>
      <c r="E51" s="18" t="n">
        <v>422.09412495</v>
      </c>
      <c r="F51" s="20" t="n">
        <v>2.21474504</v>
      </c>
      <c r="G51" s="18" t="n">
        <v>433.69129659</v>
      </c>
      <c r="H51" s="20" t="n">
        <v>2.95494531</v>
      </c>
      <c r="I51" s="18" t="n">
        <v>416.77391942</v>
      </c>
      <c r="J51" s="20" t="n">
        <v>3.50518283</v>
      </c>
      <c r="K51" s="18" t="n">
        <v>406.08136518</v>
      </c>
      <c r="L51" s="20" t="n">
        <v>5.68005869</v>
      </c>
      <c r="M51" s="18" t="n">
        <v>378.20734752</v>
      </c>
      <c r="N51" s="20" t="n">
        <v>5.77389018</v>
      </c>
      <c r="O51" s="18" t="s">
        <v>481</v>
      </c>
      <c r="P51" s="20" t="s">
        <v>481</v>
      </c>
      <c r="Q51" s="18" t="s">
        <v>481</v>
      </c>
      <c r="R51" s="20" t="s">
        <v>481</v>
      </c>
      <c r="S51" s="18" t="s">
        <v>481</v>
      </c>
      <c r="T51" s="20" t="s">
        <v>481</v>
      </c>
      <c r="U51" s="18" t="n">
        <v>390.43511027</v>
      </c>
      <c r="V51" s="20" t="n">
        <v>5.73427009</v>
      </c>
    </row>
    <row r="52" spans="1:22">
      <c r="A52" s="15" t="s">
        <v>527</v>
      </c>
      <c r="B52" s="17" t="n">
        <v>5809</v>
      </c>
      <c r="C52" s="18">
        <f>(90.0/B52*100)</f>
        <v/>
      </c>
      <c r="D52" s="19" t="n">
        <v>5719</v>
      </c>
      <c r="E52" s="18" t="n">
        <v>488.51832645</v>
      </c>
      <c r="F52" s="20" t="n">
        <v>3.64267157</v>
      </c>
      <c r="G52" s="18" t="n">
        <v>487.01145238</v>
      </c>
      <c r="H52" s="20" t="n">
        <v>3.40348528</v>
      </c>
      <c r="I52" s="18" t="n">
        <v>478.66536832</v>
      </c>
      <c r="J52" s="20" t="n">
        <v>3.40112818</v>
      </c>
      <c r="K52" s="18" t="n">
        <v>489.42988119</v>
      </c>
      <c r="L52" s="20" t="n">
        <v>4.04515029</v>
      </c>
      <c r="M52" s="18" t="n">
        <v>406.80210678</v>
      </c>
      <c r="N52" s="20" t="n">
        <v>4.41129799</v>
      </c>
      <c r="O52" s="18" t="s">
        <v>481</v>
      </c>
      <c r="P52" s="20" t="s">
        <v>481</v>
      </c>
      <c r="Q52" s="18" t="s">
        <v>481</v>
      </c>
      <c r="R52" s="20" t="s">
        <v>481</v>
      </c>
      <c r="S52" s="18" t="s">
        <v>481</v>
      </c>
      <c r="T52" s="20" t="s">
        <v>481</v>
      </c>
      <c r="U52" s="18" t="n">
        <v>416.89745688</v>
      </c>
      <c r="V52" s="20" t="n">
        <v>7.43430937</v>
      </c>
    </row>
    <row r="53" spans="1:22">
      <c r="A53" s="15" t="s">
        <v>528</v>
      </c>
      <c r="B53" s="17" t="n">
        <v>5571</v>
      </c>
      <c r="C53" s="18">
        <f>(100.0/B53*100)</f>
        <v/>
      </c>
      <c r="D53" s="19" t="n">
        <v>5471</v>
      </c>
      <c r="E53" s="18" t="n">
        <v>449.86723332</v>
      </c>
      <c r="F53" s="20" t="n">
        <v>2.47165811</v>
      </c>
      <c r="G53" s="18" t="n">
        <v>442.20542726</v>
      </c>
      <c r="H53" s="20" t="n">
        <v>2.92338031</v>
      </c>
      <c r="I53" s="18" t="n">
        <v>438.39175763</v>
      </c>
      <c r="J53" s="20" t="n">
        <v>3.1773839</v>
      </c>
      <c r="K53" s="18" t="n">
        <v>415.49177064</v>
      </c>
      <c r="L53" s="20" t="n">
        <v>5.19628916</v>
      </c>
      <c r="M53" s="18" t="n">
        <v>364.85181761</v>
      </c>
      <c r="N53" s="20" t="n">
        <v>4.50102235</v>
      </c>
      <c r="O53" s="18" t="s">
        <v>481</v>
      </c>
      <c r="P53" s="20" t="s">
        <v>481</v>
      </c>
      <c r="Q53" s="18" t="s">
        <v>481</v>
      </c>
      <c r="R53" s="20" t="s">
        <v>481</v>
      </c>
      <c r="S53" s="18" t="s">
        <v>481</v>
      </c>
      <c r="T53" s="20" t="s">
        <v>481</v>
      </c>
      <c r="U53" s="18" t="n">
        <v>357.79784497</v>
      </c>
      <c r="V53" s="20" t="n">
        <v>7.10726521</v>
      </c>
    </row>
    <row r="54" spans="1:22">
      <c r="A54" s="15" t="s">
        <v>529</v>
      </c>
      <c r="B54" s="17" t="n">
        <v>4740</v>
      </c>
      <c r="C54" s="18">
        <f>(336.0/B54*100)</f>
        <v/>
      </c>
      <c r="D54" s="19" t="n">
        <v>4404</v>
      </c>
      <c r="E54" s="18" t="n">
        <v>338.25092128</v>
      </c>
      <c r="F54" s="20" t="n">
        <v>3.09651957</v>
      </c>
      <c r="G54" s="18" t="n">
        <v>351.19797942</v>
      </c>
      <c r="H54" s="20" t="n">
        <v>4.09253418</v>
      </c>
      <c r="I54" s="18" t="n">
        <v>350.27082485</v>
      </c>
      <c r="J54" s="20" t="n">
        <v>5.82171353</v>
      </c>
      <c r="K54" s="18" t="n">
        <v>358.14572191</v>
      </c>
      <c r="L54" s="20" t="n">
        <v>8.36314297</v>
      </c>
      <c r="M54" s="18" t="n">
        <v>278.77265964</v>
      </c>
      <c r="N54" s="20" t="n">
        <v>5.07122961</v>
      </c>
      <c r="O54" s="18" t="s">
        <v>481</v>
      </c>
      <c r="P54" s="20" t="s">
        <v>481</v>
      </c>
      <c r="Q54" s="18" t="s">
        <v>481</v>
      </c>
      <c r="R54" s="20" t="s">
        <v>481</v>
      </c>
      <c r="S54" s="18" t="s">
        <v>481</v>
      </c>
      <c r="T54" s="20" t="s">
        <v>481</v>
      </c>
      <c r="U54" s="18" t="n">
        <v>280.82294943</v>
      </c>
      <c r="V54" s="20" t="n">
        <v>4.47089901</v>
      </c>
    </row>
    <row r="55" spans="1:22">
      <c r="A55" s="15" t="s">
        <v>530</v>
      </c>
      <c r="B55" s="17" t="n">
        <v>5316</v>
      </c>
      <c r="C55" s="18">
        <f>(22.0/B55*100)</f>
        <v/>
      </c>
      <c r="D55" s="19" t="n">
        <v>5294</v>
      </c>
      <c r="E55" s="18" t="n">
        <v>409.69340661</v>
      </c>
      <c r="F55" s="20" t="n">
        <v>2.68249265</v>
      </c>
      <c r="G55" s="18" t="n">
        <v>426.52854721</v>
      </c>
      <c r="H55" s="20" t="n">
        <v>3.50135836</v>
      </c>
      <c r="I55" s="18" t="n">
        <v>411.07155391</v>
      </c>
      <c r="J55" s="20" t="n">
        <v>4.11913705</v>
      </c>
      <c r="K55" s="18" t="n">
        <v>406.75825875</v>
      </c>
      <c r="L55" s="20" t="n">
        <v>6.0004689</v>
      </c>
      <c r="M55" s="18" t="s">
        <v>481</v>
      </c>
      <c r="N55" s="20" t="s">
        <v>481</v>
      </c>
      <c r="O55" s="18" t="s">
        <v>481</v>
      </c>
      <c r="P55" s="20" t="s">
        <v>481</v>
      </c>
      <c r="Q55" s="18" t="s">
        <v>481</v>
      </c>
      <c r="R55" s="20" t="s">
        <v>481</v>
      </c>
      <c r="S55" s="18" t="n">
        <v>307.93872517</v>
      </c>
      <c r="T55" s="20" t="n">
        <v>30.63283806</v>
      </c>
      <c r="U55" s="18" t="n">
        <v>316.59908682</v>
      </c>
      <c r="V55" s="20" t="n">
        <v>9.393318710000001</v>
      </c>
    </row>
    <row r="56" spans="1:22">
      <c r="A56" s="15" t="s">
        <v>531</v>
      </c>
      <c r="B56" s="17" t="n">
        <v>5359</v>
      </c>
      <c r="C56" s="18">
        <f>(77.0/B56*100)</f>
        <v/>
      </c>
      <c r="D56" s="19" t="n">
        <v>5282</v>
      </c>
      <c r="E56" s="18" t="n">
        <v>545.3171923800001</v>
      </c>
      <c r="F56" s="20" t="n">
        <v>3.72184605</v>
      </c>
      <c r="G56" s="18" t="n">
        <v>534.3994158199999</v>
      </c>
      <c r="H56" s="20" t="n">
        <v>3.57548715</v>
      </c>
      <c r="I56" s="18" t="n">
        <v>520.65014532</v>
      </c>
      <c r="J56" s="20" t="n">
        <v>3.85634997</v>
      </c>
      <c r="K56" s="18" t="n">
        <v>521.18405852</v>
      </c>
      <c r="L56" s="20" t="n">
        <v>9.031873300000001</v>
      </c>
      <c r="M56" s="18" t="n">
        <v>497.58677807</v>
      </c>
      <c r="N56" s="20" t="n">
        <v>2.76536198</v>
      </c>
      <c r="O56" s="18" t="s">
        <v>481</v>
      </c>
      <c r="P56" s="20" t="s">
        <v>481</v>
      </c>
      <c r="Q56" s="18" t="s">
        <v>481</v>
      </c>
      <c r="R56" s="20" t="s">
        <v>481</v>
      </c>
      <c r="S56" s="18" t="s">
        <v>481</v>
      </c>
      <c r="T56" s="20" t="s">
        <v>481</v>
      </c>
      <c r="U56" s="18" t="n">
        <v>504.02764475</v>
      </c>
      <c r="V56" s="20" t="n">
        <v>14.53800611</v>
      </c>
    </row>
    <row r="57" spans="1:22">
      <c r="A57" s="15" t="s">
        <v>532</v>
      </c>
      <c r="B57" s="17" t="n">
        <v>6513</v>
      </c>
      <c r="C57" s="18">
        <f>(0.0/B57*100)</f>
        <v/>
      </c>
      <c r="D57" s="19" t="n">
        <v>6513</v>
      </c>
      <c r="E57" s="18" t="n">
        <v>398.71936954</v>
      </c>
      <c r="F57" s="20" t="n">
        <v>2.69371383</v>
      </c>
      <c r="G57" s="18" t="n">
        <v>410.73048246</v>
      </c>
      <c r="H57" s="20" t="n">
        <v>3.14413769</v>
      </c>
      <c r="I57" s="18" t="n">
        <v>415.2884388</v>
      </c>
      <c r="J57" s="20" t="n">
        <v>4.38633544</v>
      </c>
      <c r="K57" s="18" t="n">
        <v>402.011755</v>
      </c>
      <c r="L57" s="20" t="n">
        <v>12.07814125</v>
      </c>
      <c r="M57" s="18" t="s">
        <v>481</v>
      </c>
      <c r="N57" s="20" t="s">
        <v>481</v>
      </c>
      <c r="O57" s="18" t="s">
        <v>481</v>
      </c>
      <c r="P57" s="20" t="s">
        <v>481</v>
      </c>
      <c r="Q57" s="18" t="s">
        <v>481</v>
      </c>
      <c r="R57" s="20" t="s">
        <v>481</v>
      </c>
      <c r="S57" s="18" t="n">
        <v>348.51719359</v>
      </c>
      <c r="T57" s="20" t="n">
        <v>24.75668137</v>
      </c>
      <c r="U57" s="18" t="n">
        <v>383.44182753</v>
      </c>
      <c r="V57" s="20" t="n">
        <v>10.61388828</v>
      </c>
    </row>
    <row r="58" spans="1:22">
      <c r="A58" s="15" t="s">
        <v>533</v>
      </c>
      <c r="B58" s="17" t="n">
        <v>7267</v>
      </c>
      <c r="C58" s="18">
        <f>(10.0/B58*100)</f>
        <v/>
      </c>
      <c r="D58" s="19" t="n">
        <v>7257</v>
      </c>
      <c r="E58" s="18" t="n">
        <v>413.70304331</v>
      </c>
      <c r="F58" s="20" t="n">
        <v>2.89280816</v>
      </c>
      <c r="G58" s="18" t="n">
        <v>417.51598128</v>
      </c>
      <c r="H58" s="20" t="n">
        <v>3.47879167</v>
      </c>
      <c r="I58" s="18" t="n">
        <v>411.57867157</v>
      </c>
      <c r="J58" s="20" t="n">
        <v>3.91720313</v>
      </c>
      <c r="K58" s="18" t="n">
        <v>382.11999833</v>
      </c>
      <c r="L58" s="20" t="n">
        <v>6.48481683</v>
      </c>
      <c r="M58" s="18" t="s">
        <v>481</v>
      </c>
      <c r="N58" s="20" t="s">
        <v>481</v>
      </c>
      <c r="O58" s="18" t="s">
        <v>481</v>
      </c>
      <c r="P58" s="20" t="s">
        <v>481</v>
      </c>
      <c r="Q58" s="18" t="s">
        <v>481</v>
      </c>
      <c r="R58" s="20" t="s">
        <v>481</v>
      </c>
      <c r="S58" s="18" t="n">
        <v>330.94233755</v>
      </c>
      <c r="T58" s="20" t="n">
        <v>23.44096899</v>
      </c>
      <c r="U58" s="18" t="n">
        <v>318.69673574</v>
      </c>
      <c r="V58" s="20" t="n">
        <v>13.69408668</v>
      </c>
    </row>
    <row r="59" spans="1:22">
      <c r="A59" s="15" t="s">
        <v>534</v>
      </c>
      <c r="B59" s="17" t="n">
        <v>4826</v>
      </c>
      <c r="C59" s="18">
        <f>(26.0/B59*100)</f>
        <v/>
      </c>
      <c r="D59" s="19" t="n">
        <v>4800</v>
      </c>
      <c r="E59" s="18" t="n">
        <v>374.29538101</v>
      </c>
      <c r="F59" s="20" t="n">
        <v>1.769553</v>
      </c>
      <c r="G59" s="18" t="n">
        <v>402.38724288</v>
      </c>
      <c r="H59" s="20" t="n">
        <v>4.2180061</v>
      </c>
      <c r="I59" s="18" t="n">
        <v>396.28606906</v>
      </c>
      <c r="J59" s="20" t="n">
        <v>6.06166719</v>
      </c>
      <c r="K59" s="18" t="n">
        <v>383.67120244</v>
      </c>
      <c r="L59" s="20" t="n">
        <v>9.26401368</v>
      </c>
      <c r="M59" s="18" t="s">
        <v>481</v>
      </c>
      <c r="N59" s="20" t="s">
        <v>481</v>
      </c>
      <c r="O59" s="18" t="s">
        <v>481</v>
      </c>
      <c r="P59" s="20" t="s">
        <v>481</v>
      </c>
      <c r="Q59" s="18" t="s">
        <v>481</v>
      </c>
      <c r="R59" s="20" t="s">
        <v>481</v>
      </c>
      <c r="S59" s="18" t="n">
        <v>321.65390836</v>
      </c>
      <c r="T59" s="20" t="n">
        <v>19.7531058</v>
      </c>
      <c r="U59" s="18" t="n">
        <v>314.77981765</v>
      </c>
      <c r="V59" s="20" t="n">
        <v>7.40953107</v>
      </c>
    </row>
    <row r="60" spans="1:22">
      <c r="A60" s="15" t="s">
        <v>535</v>
      </c>
      <c r="B60" s="17" t="n">
        <v>4546</v>
      </c>
      <c r="C60" s="18">
        <f>(15.0/B60*100)</f>
        <v/>
      </c>
      <c r="D60" s="19" t="n">
        <v>4531</v>
      </c>
      <c r="E60" s="18" t="n">
        <v>396.92036565</v>
      </c>
      <c r="F60" s="20" t="n">
        <v>3.62472508</v>
      </c>
      <c r="G60" s="18" t="n">
        <v>388.1260988</v>
      </c>
      <c r="H60" s="20" t="n">
        <v>5.00302255</v>
      </c>
      <c r="I60" s="18" t="n">
        <v>371.36735484</v>
      </c>
      <c r="J60" s="20" t="n">
        <v>6.61096638</v>
      </c>
      <c r="K60" s="18" t="n">
        <v>329.3875367</v>
      </c>
      <c r="L60" s="20" t="n">
        <v>7.84239478</v>
      </c>
      <c r="M60" s="18" t="s">
        <v>481</v>
      </c>
      <c r="N60" s="20" t="s">
        <v>481</v>
      </c>
      <c r="O60" s="18" t="s">
        <v>481</v>
      </c>
      <c r="P60" s="20" t="s">
        <v>481</v>
      </c>
      <c r="Q60" s="18" t="s">
        <v>481</v>
      </c>
      <c r="R60" s="20" t="s">
        <v>481</v>
      </c>
      <c r="S60" s="18" t="n">
        <v>327.94076245</v>
      </c>
      <c r="T60" s="20" t="n">
        <v>20.32947235</v>
      </c>
      <c r="U60" s="18" t="n">
        <v>341.39488074</v>
      </c>
      <c r="V60" s="20" t="n">
        <v>9.72677414</v>
      </c>
    </row>
    <row r="61" spans="1:22">
      <c r="A61" s="15" t="s">
        <v>536</v>
      </c>
      <c r="B61" s="17" t="n">
        <v>6525</v>
      </c>
      <c r="C61" s="18">
        <f>(157.0/B61*100)</f>
        <v/>
      </c>
      <c r="D61" s="19" t="n">
        <v>6368</v>
      </c>
      <c r="E61" s="18" t="n">
        <v>486.05737065</v>
      </c>
      <c r="F61" s="20" t="n">
        <v>3.29722688</v>
      </c>
      <c r="G61" s="18" t="n">
        <v>484.43816253</v>
      </c>
      <c r="H61" s="20" t="n">
        <v>2.98780235</v>
      </c>
      <c r="I61" s="18" t="n">
        <v>469.69027733</v>
      </c>
      <c r="J61" s="20" t="n">
        <v>3.62017532</v>
      </c>
      <c r="K61" s="18" t="n">
        <v>477.53404537</v>
      </c>
      <c r="L61" s="20" t="n">
        <v>4.70091104</v>
      </c>
      <c r="M61" s="18" t="n">
        <v>399.48570032</v>
      </c>
      <c r="N61" s="20" t="n">
        <v>8.489439689999999</v>
      </c>
      <c r="O61" s="18" t="s">
        <v>481</v>
      </c>
      <c r="P61" s="20" t="s">
        <v>481</v>
      </c>
      <c r="Q61" s="18" t="s">
        <v>481</v>
      </c>
      <c r="R61" s="20" t="s">
        <v>481</v>
      </c>
      <c r="S61" s="18" t="s">
        <v>481</v>
      </c>
      <c r="T61" s="20" t="s">
        <v>481</v>
      </c>
      <c r="U61" s="18" t="n">
        <v>388.87140441</v>
      </c>
      <c r="V61" s="20" t="n">
        <v>10.65698825</v>
      </c>
    </row>
    <row r="62" spans="1:22">
      <c r="A62" s="15" t="s">
        <v>537</v>
      </c>
      <c r="B62" s="17" t="n">
        <v>4476</v>
      </c>
      <c r="C62" s="18">
        <f>(3.0/B62*100)</f>
        <v/>
      </c>
      <c r="D62" s="19" t="n">
        <v>4473</v>
      </c>
      <c r="E62" s="18" t="n">
        <v>533.88455785</v>
      </c>
      <c r="F62" s="20" t="n">
        <v>2.65176752</v>
      </c>
      <c r="G62" s="18" t="n">
        <v>539.48958656</v>
      </c>
      <c r="H62" s="20" t="n">
        <v>2.05895747</v>
      </c>
      <c r="I62" s="18" t="n">
        <v>522.47084691</v>
      </c>
      <c r="J62" s="20" t="n">
        <v>2.53659928</v>
      </c>
      <c r="K62" s="18" t="n">
        <v>511.23351912</v>
      </c>
      <c r="L62" s="20" t="n">
        <v>7.2134677</v>
      </c>
      <c r="M62" s="18" t="n">
        <v>503.48911723</v>
      </c>
      <c r="N62" s="20" t="n">
        <v>3.96725872</v>
      </c>
      <c r="O62" s="18" t="s">
        <v>481</v>
      </c>
      <c r="P62" s="20" t="s">
        <v>481</v>
      </c>
      <c r="Q62" s="18" t="s">
        <v>481</v>
      </c>
      <c r="R62" s="20" t="s">
        <v>481</v>
      </c>
      <c r="S62" s="18" t="s">
        <v>481</v>
      </c>
      <c r="T62" s="20" t="s">
        <v>481</v>
      </c>
      <c r="U62" s="18" t="n">
        <v>500.57524027</v>
      </c>
      <c r="V62" s="20" t="n">
        <v>18.231533</v>
      </c>
    </row>
    <row r="63" spans="1:22">
      <c r="A63" s="15" t="s">
        <v>538</v>
      </c>
      <c r="B63" s="17" t="n">
        <v>5324</v>
      </c>
      <c r="C63" s="18">
        <f>(13.0/B63*100)</f>
        <v/>
      </c>
      <c r="D63" s="19" t="n">
        <v>5311</v>
      </c>
      <c r="E63" s="18" t="n">
        <v>381.7385387</v>
      </c>
      <c r="F63" s="20" t="n">
        <v>1.81072104</v>
      </c>
      <c r="G63" s="18" t="n">
        <v>399.3414354</v>
      </c>
      <c r="H63" s="20" t="n">
        <v>3.04656379</v>
      </c>
      <c r="I63" s="18" t="n">
        <v>385.86002282</v>
      </c>
      <c r="J63" s="20" t="n">
        <v>3.5107653</v>
      </c>
      <c r="K63" s="18" t="n">
        <v>381.61512003</v>
      </c>
      <c r="L63" s="20" t="n">
        <v>5.30298383</v>
      </c>
      <c r="M63" s="18" t="s">
        <v>481</v>
      </c>
      <c r="N63" s="20" t="s">
        <v>481</v>
      </c>
      <c r="O63" s="18" t="s">
        <v>481</v>
      </c>
      <c r="P63" s="20" t="s">
        <v>481</v>
      </c>
      <c r="Q63" s="18" t="s">
        <v>481</v>
      </c>
      <c r="R63" s="20" t="s">
        <v>481</v>
      </c>
      <c r="S63" s="18" t="n">
        <v>322.76212937</v>
      </c>
      <c r="T63" s="20" t="n">
        <v>25.50935383</v>
      </c>
      <c r="U63" s="18" t="n">
        <v>346.58516487</v>
      </c>
      <c r="V63" s="20" t="n">
        <v>5.46131348</v>
      </c>
    </row>
    <row r="64" spans="1:22">
      <c r="A64" s="15" t="s">
        <v>539</v>
      </c>
      <c r="B64" s="17" t="n">
        <v>3634</v>
      </c>
      <c r="C64" s="18">
        <f>(3.0/B64*100)</f>
        <v/>
      </c>
      <c r="D64" s="19" t="n">
        <v>3631</v>
      </c>
      <c r="E64" s="18" t="n">
        <v>485.2048859</v>
      </c>
      <c r="F64" s="20" t="n">
        <v>2.57205026</v>
      </c>
      <c r="G64" s="18" t="n">
        <v>468.75863452</v>
      </c>
      <c r="H64" s="20" t="n">
        <v>3.64698862</v>
      </c>
      <c r="I64" s="18" t="n">
        <v>441.77324592</v>
      </c>
      <c r="J64" s="20" t="n">
        <v>5.04131666</v>
      </c>
      <c r="K64" s="18" t="n">
        <v>408.85243859</v>
      </c>
      <c r="L64" s="20" t="n">
        <v>9.86909294</v>
      </c>
      <c r="M64" s="18" t="s">
        <v>481</v>
      </c>
      <c r="N64" s="20" t="s">
        <v>481</v>
      </c>
      <c r="O64" s="18" t="s">
        <v>481</v>
      </c>
      <c r="P64" s="20" t="s">
        <v>481</v>
      </c>
      <c r="Q64" s="18" t="s">
        <v>481</v>
      </c>
      <c r="R64" s="20" t="s">
        <v>481</v>
      </c>
      <c r="S64" s="18" t="n">
        <v>314.90956236</v>
      </c>
      <c r="T64" s="20" t="n">
        <v>29.88041694</v>
      </c>
      <c r="U64" s="18" t="n">
        <v>318.03459387</v>
      </c>
      <c r="V64" s="20" t="n">
        <v>11.92544239</v>
      </c>
    </row>
    <row r="65" spans="1:22">
      <c r="A65" s="15" t="s">
        <v>540</v>
      </c>
      <c r="B65" s="17" t="n">
        <v>5325</v>
      </c>
      <c r="C65" s="18">
        <f>(14.0/B65*100)</f>
        <v/>
      </c>
      <c r="D65" s="19" t="n">
        <v>5311</v>
      </c>
      <c r="E65" s="18" t="n">
        <v>426.91648048</v>
      </c>
      <c r="F65" s="20" t="n">
        <v>2.33509385</v>
      </c>
      <c r="G65" s="18" t="n">
        <v>446.30235817</v>
      </c>
      <c r="H65" s="20" t="n">
        <v>3.32151219</v>
      </c>
      <c r="I65" s="18" t="n">
        <v>424.0737648</v>
      </c>
      <c r="J65" s="20" t="n">
        <v>3.37575546</v>
      </c>
      <c r="K65" s="18" t="n">
        <v>420.79766866</v>
      </c>
      <c r="L65" s="20" t="n">
        <v>8.31235747</v>
      </c>
      <c r="M65" s="18" t="s">
        <v>481</v>
      </c>
      <c r="N65" s="20" t="s">
        <v>481</v>
      </c>
      <c r="O65" s="18" t="s">
        <v>481</v>
      </c>
      <c r="P65" s="20" t="s">
        <v>481</v>
      </c>
      <c r="Q65" s="18" t="n">
        <v>384.22247455</v>
      </c>
      <c r="R65" s="20" t="n">
        <v>24.95134163</v>
      </c>
      <c r="S65" s="18" t="s">
        <v>481</v>
      </c>
      <c r="T65" s="20" t="s">
        <v>481</v>
      </c>
      <c r="U65" s="18" t="n">
        <v>324.74379589</v>
      </c>
      <c r="V65" s="20" t="n">
        <v>9.253891830000001</v>
      </c>
    </row>
    <row r="66" spans="1:22">
      <c r="A66" s="15" t="s">
        <v>541</v>
      </c>
      <c r="B66" s="17" t="n">
        <v>5665</v>
      </c>
      <c r="C66" s="18">
        <f>(83.0/B66*100)</f>
        <v/>
      </c>
      <c r="D66" s="19" t="n">
        <v>5582</v>
      </c>
      <c r="E66" s="18" t="n">
        <v>416.43949345</v>
      </c>
      <c r="F66" s="20" t="n">
        <v>2.10109025</v>
      </c>
      <c r="G66" s="18" t="n">
        <v>423.83266704</v>
      </c>
      <c r="H66" s="20" t="n">
        <v>2.24029482</v>
      </c>
      <c r="I66" s="18" t="n">
        <v>427.68662912</v>
      </c>
      <c r="J66" s="20" t="n">
        <v>3.07149307</v>
      </c>
      <c r="K66" s="18" t="n">
        <v>429.38225495</v>
      </c>
      <c r="L66" s="20" t="n">
        <v>4.2567279</v>
      </c>
      <c r="M66" s="18" t="n">
        <v>362.59924263</v>
      </c>
      <c r="N66" s="20" t="n">
        <v>3.29995091</v>
      </c>
      <c r="O66" s="18" t="s">
        <v>481</v>
      </c>
      <c r="P66" s="20" t="s">
        <v>481</v>
      </c>
      <c r="Q66" s="18" t="s">
        <v>481</v>
      </c>
      <c r="R66" s="20" t="s">
        <v>481</v>
      </c>
      <c r="S66" s="18" t="s">
        <v>481</v>
      </c>
      <c r="T66" s="20" t="s">
        <v>481</v>
      </c>
      <c r="U66" s="18" t="n">
        <v>355.373104</v>
      </c>
      <c r="V66" s="20" t="n">
        <v>4.79174327</v>
      </c>
    </row>
    <row r="67" spans="1:22">
      <c r="A67" s="15" t="s">
        <v>542</v>
      </c>
      <c r="B67" s="17" t="n">
        <v>6971</v>
      </c>
      <c r="C67" s="18">
        <f>(607.0/B67*100)</f>
        <v/>
      </c>
      <c r="D67" s="19" t="n">
        <v>6364</v>
      </c>
      <c r="E67" s="18" t="n">
        <v>397.11005033</v>
      </c>
      <c r="F67" s="20" t="n">
        <v>2.77636308</v>
      </c>
      <c r="G67" s="18" t="n">
        <v>417.01258964</v>
      </c>
      <c r="H67" s="20" t="n">
        <v>2.95365695</v>
      </c>
      <c r="I67" s="18" t="n">
        <v>414.09527724</v>
      </c>
      <c r="J67" s="20" t="n">
        <v>3.64869461</v>
      </c>
      <c r="K67" s="18" t="n">
        <v>416.89216591</v>
      </c>
      <c r="L67" s="20" t="n">
        <v>6.4254389</v>
      </c>
      <c r="M67" s="18" t="n">
        <v>372.66261743</v>
      </c>
      <c r="N67" s="20" t="n">
        <v>5.67221433</v>
      </c>
      <c r="O67" s="18" t="s">
        <v>481</v>
      </c>
      <c r="P67" s="20" t="s">
        <v>481</v>
      </c>
      <c r="Q67" s="18" t="s">
        <v>481</v>
      </c>
      <c r="R67" s="20" t="s">
        <v>481</v>
      </c>
      <c r="S67" s="18" t="s">
        <v>481</v>
      </c>
      <c r="T67" s="20" t="s">
        <v>481</v>
      </c>
      <c r="U67" s="18" t="n">
        <v>329.14816683</v>
      </c>
      <c r="V67" s="20" t="n">
        <v>7.39071503</v>
      </c>
    </row>
    <row r="68" spans="1:22">
      <c r="A68" s="15" t="s">
        <v>543</v>
      </c>
      <c r="B68" s="17" t="n">
        <v>12083</v>
      </c>
      <c r="C68" s="18">
        <f>(31.0/B68*100)</f>
        <v/>
      </c>
      <c r="D68" s="19" t="n">
        <v>12052</v>
      </c>
      <c r="E68" s="18" t="n">
        <v>437.8864736</v>
      </c>
      <c r="F68" s="20" t="n">
        <v>1.65617745</v>
      </c>
      <c r="G68" s="18" t="n">
        <v>435.54245026</v>
      </c>
      <c r="H68" s="20" t="n">
        <v>2.08542971</v>
      </c>
      <c r="I68" s="18" t="n">
        <v>422.85759547</v>
      </c>
      <c r="J68" s="20" t="n">
        <v>2.60792239</v>
      </c>
      <c r="K68" s="18" t="n">
        <v>394.05269013</v>
      </c>
      <c r="L68" s="20" t="n">
        <v>4.53963191</v>
      </c>
      <c r="M68" s="18" t="n">
        <v>360.06770608</v>
      </c>
      <c r="N68" s="20" t="n">
        <v>2.26611851</v>
      </c>
      <c r="O68" s="18" t="s">
        <v>481</v>
      </c>
      <c r="P68" s="20" t="s">
        <v>481</v>
      </c>
      <c r="Q68" s="18" t="s">
        <v>481</v>
      </c>
      <c r="R68" s="20" t="s">
        <v>481</v>
      </c>
      <c r="S68" s="18" t="s">
        <v>481</v>
      </c>
      <c r="T68" s="20" t="s">
        <v>481</v>
      </c>
      <c r="U68" s="18" t="n">
        <v>358.40339555</v>
      </c>
      <c r="V68" s="20" t="n">
        <v>3.29685598</v>
      </c>
    </row>
    <row r="69" spans="1:22">
      <c r="A69" s="15" t="s">
        <v>544</v>
      </c>
      <c r="B69" s="17" t="n">
        <v>4876</v>
      </c>
      <c r="C69" s="18">
        <f>(0.0/B69*100)</f>
        <v/>
      </c>
      <c r="D69" s="19" t="n">
        <v>4876</v>
      </c>
      <c r="E69" s="18" t="n">
        <v>423.38581011</v>
      </c>
      <c r="F69" s="20" t="n">
        <v>3.37968959</v>
      </c>
      <c r="G69" s="18" t="n">
        <v>446.60705261</v>
      </c>
      <c r="H69" s="20" t="n">
        <v>3.80511838</v>
      </c>
      <c r="I69" s="18" t="n">
        <v>442.82134277</v>
      </c>
      <c r="J69" s="20" t="n">
        <v>3.78105239</v>
      </c>
      <c r="K69" s="18" t="n">
        <v>447.43897233</v>
      </c>
      <c r="L69" s="20" t="n">
        <v>8.03694922</v>
      </c>
      <c r="M69" s="18" t="s">
        <v>481</v>
      </c>
      <c r="N69" s="20" t="s">
        <v>481</v>
      </c>
      <c r="O69" s="18" t="s">
        <v>481</v>
      </c>
      <c r="P69" s="20" t="s">
        <v>481</v>
      </c>
      <c r="Q69" s="18" t="s">
        <v>481</v>
      </c>
      <c r="R69" s="20" t="s">
        <v>481</v>
      </c>
      <c r="S69" s="18" t="s">
        <v>481</v>
      </c>
      <c r="T69" s="20" t="s">
        <v>481</v>
      </c>
      <c r="U69" s="18" t="n">
        <v>361.36589484</v>
      </c>
      <c r="V69" s="20" t="n">
        <v>16.97465619</v>
      </c>
    </row>
    <row r="70" spans="1:22">
      <c r="A70" s="15" t="s">
        <v>545</v>
      </c>
      <c r="B70" s="17" t="n">
        <v>6036</v>
      </c>
      <c r="C70" s="18">
        <f>(223.0/B70*100)</f>
        <v/>
      </c>
      <c r="D70" s="19" t="n">
        <v>5813</v>
      </c>
      <c r="E70" s="18" t="n">
        <v>488.84182878</v>
      </c>
      <c r="F70" s="20" t="n">
        <v>3.2216067</v>
      </c>
      <c r="G70" s="18" t="n">
        <v>499.48511136</v>
      </c>
      <c r="H70" s="20" t="n">
        <v>3.86703685</v>
      </c>
      <c r="I70" s="18" t="n">
        <v>489.06901136</v>
      </c>
      <c r="J70" s="20" t="n">
        <v>4.0679793</v>
      </c>
      <c r="K70" s="18" t="n">
        <v>489.7756526</v>
      </c>
      <c r="L70" s="20" t="n">
        <v>5.98204567</v>
      </c>
      <c r="M70" s="18" t="n">
        <v>430.55617704</v>
      </c>
      <c r="N70" s="20" t="n">
        <v>6.18638504</v>
      </c>
      <c r="O70" s="18" t="s">
        <v>481</v>
      </c>
      <c r="P70" s="20" t="s">
        <v>481</v>
      </c>
      <c r="Q70" s="18" t="s">
        <v>481</v>
      </c>
      <c r="R70" s="20" t="s">
        <v>481</v>
      </c>
      <c r="S70" s="18" t="s">
        <v>481</v>
      </c>
      <c r="T70" s="20" t="s">
        <v>481</v>
      </c>
      <c r="U70" s="18" t="n">
        <v>446.44128751</v>
      </c>
      <c r="V70" s="20" t="n">
        <v>9.00659404</v>
      </c>
    </row>
    <row r="71" spans="1:22">
      <c r="A71" s="15" t="s">
        <v>546</v>
      </c>
      <c r="B71" s="17" t="n">
        <v>6115</v>
      </c>
      <c r="C71" s="18">
        <f>(29.0/B71*100)</f>
        <v/>
      </c>
      <c r="D71" s="19" t="n">
        <v>6086</v>
      </c>
      <c r="E71" s="18" t="n">
        <v>571.5933260199999</v>
      </c>
      <c r="F71" s="20" t="n">
        <v>2.01324712</v>
      </c>
      <c r="G71" s="18" t="n">
        <v>560.34862945</v>
      </c>
      <c r="H71" s="20" t="n">
        <v>2.30099114</v>
      </c>
      <c r="I71" s="18" t="n">
        <v>544.97508516</v>
      </c>
      <c r="J71" s="20" t="n">
        <v>3.81905791</v>
      </c>
      <c r="K71" s="18" t="n">
        <v>553.1426846099999</v>
      </c>
      <c r="L71" s="20" t="n">
        <v>9.70068738</v>
      </c>
      <c r="M71" s="18" t="n">
        <v>447.86971773</v>
      </c>
      <c r="N71" s="20" t="n">
        <v>5.77573086</v>
      </c>
      <c r="O71" s="18" t="s">
        <v>481</v>
      </c>
      <c r="P71" s="20" t="s">
        <v>481</v>
      </c>
      <c r="Q71" s="18" t="s">
        <v>481</v>
      </c>
      <c r="R71" s="20" t="s">
        <v>481</v>
      </c>
      <c r="S71" s="18" t="s">
        <v>481</v>
      </c>
      <c r="T71" s="20" t="s">
        <v>481</v>
      </c>
      <c r="U71" s="18" t="n">
        <v>446.73680773</v>
      </c>
      <c r="V71" s="20" t="n">
        <v>22.27222761</v>
      </c>
    </row>
    <row r="72" spans="1:22">
      <c r="A72" s="15" t="s">
        <v>547</v>
      </c>
      <c r="B72" s="17" t="n">
        <v>7708</v>
      </c>
      <c r="C72" s="18">
        <f>(5.0/B72*100)</f>
        <v/>
      </c>
      <c r="D72" s="19" t="n">
        <v>7703</v>
      </c>
      <c r="E72" s="18" t="n">
        <v>544.00605635</v>
      </c>
      <c r="F72" s="20" t="n">
        <v>3.68176332</v>
      </c>
      <c r="G72" s="18" t="n">
        <v>545.90575714</v>
      </c>
      <c r="H72" s="20" t="n">
        <v>3.32843624</v>
      </c>
      <c r="I72" s="18" t="n">
        <v>526.0484496300001</v>
      </c>
      <c r="J72" s="20" t="n">
        <v>3.76727066</v>
      </c>
      <c r="K72" s="18" t="n">
        <v>522.1114522</v>
      </c>
      <c r="L72" s="20" t="n">
        <v>7.77066459</v>
      </c>
      <c r="M72" s="18" t="n">
        <v>463.18161523</v>
      </c>
      <c r="N72" s="20" t="n">
        <v>7.36450904</v>
      </c>
      <c r="O72" s="18" t="s">
        <v>481</v>
      </c>
      <c r="P72" s="20" t="s">
        <v>481</v>
      </c>
      <c r="Q72" s="18" t="s">
        <v>481</v>
      </c>
      <c r="R72" s="20" t="s">
        <v>481</v>
      </c>
      <c r="S72" s="18" t="s">
        <v>481</v>
      </c>
      <c r="T72" s="20" t="s">
        <v>481</v>
      </c>
      <c r="U72" s="18" t="n">
        <v>515.33414007</v>
      </c>
      <c r="V72" s="20" t="n">
        <v>31.42008996</v>
      </c>
    </row>
    <row r="73" spans="1:22">
      <c r="A73" s="15" t="s">
        <v>548</v>
      </c>
      <c r="B73" s="17" t="n">
        <v>8249</v>
      </c>
      <c r="C73" s="18">
        <f>(178.0/B73*100)</f>
        <v/>
      </c>
      <c r="D73" s="19" t="n">
        <v>8071</v>
      </c>
      <c r="E73" s="18" t="n">
        <v>424.78642858</v>
      </c>
      <c r="F73" s="20" t="n">
        <v>2.93831355</v>
      </c>
      <c r="G73" s="18" t="n">
        <v>436.86661862</v>
      </c>
      <c r="H73" s="20" t="n">
        <v>3.65217715</v>
      </c>
      <c r="I73" s="18" t="n">
        <v>421.15348179</v>
      </c>
      <c r="J73" s="20" t="n">
        <v>4.76927153</v>
      </c>
      <c r="K73" s="18" t="n">
        <v>432.50365093</v>
      </c>
      <c r="L73" s="20" t="n">
        <v>10.37585636</v>
      </c>
      <c r="M73" s="18" t="n">
        <v>381.36943253</v>
      </c>
      <c r="N73" s="20" t="n">
        <v>3.27949389</v>
      </c>
      <c r="O73" s="18" t="s">
        <v>481</v>
      </c>
      <c r="P73" s="20" t="s">
        <v>481</v>
      </c>
      <c r="Q73" s="18" t="s">
        <v>481</v>
      </c>
      <c r="R73" s="20" t="s">
        <v>481</v>
      </c>
      <c r="S73" s="18" t="s">
        <v>481</v>
      </c>
      <c r="T73" s="20" t="s">
        <v>481</v>
      </c>
      <c r="U73" s="18" t="n">
        <v>377.00510231</v>
      </c>
      <c r="V73" s="20" t="n">
        <v>18.32054102</v>
      </c>
    </row>
    <row r="74" spans="1:22">
      <c r="A74" s="15" t="s">
        <v>549</v>
      </c>
      <c r="B74" s="17" t="n">
        <v>4692</v>
      </c>
      <c r="C74" s="18">
        <f>(82.0/B74*100)</f>
        <v/>
      </c>
      <c r="D74" s="19" t="n">
        <v>4610</v>
      </c>
      <c r="E74" s="18" t="n">
        <v>432.11679696</v>
      </c>
      <c r="F74" s="20" t="n">
        <v>2.31417387</v>
      </c>
      <c r="G74" s="18" t="n">
        <v>435.77046839</v>
      </c>
      <c r="H74" s="20" t="n">
        <v>2.98180324</v>
      </c>
      <c r="I74" s="18" t="n">
        <v>423.95277492</v>
      </c>
      <c r="J74" s="20" t="n">
        <v>3.35984234</v>
      </c>
      <c r="K74" s="18" t="n">
        <v>423.04054361</v>
      </c>
      <c r="L74" s="20" t="n">
        <v>5.91958478</v>
      </c>
      <c r="M74" s="18" t="s">
        <v>481</v>
      </c>
      <c r="N74" s="20" t="s">
        <v>481</v>
      </c>
      <c r="O74" s="18" t="s">
        <v>481</v>
      </c>
      <c r="P74" s="20" t="s">
        <v>481</v>
      </c>
      <c r="Q74" s="18" t="s">
        <v>481</v>
      </c>
      <c r="R74" s="20" t="s">
        <v>481</v>
      </c>
      <c r="S74" s="18" t="n">
        <v>312.08154204</v>
      </c>
      <c r="T74" s="20" t="n">
        <v>44.85128261</v>
      </c>
      <c r="U74" s="18" t="n">
        <v>352.80841902</v>
      </c>
      <c r="V74" s="20" t="n">
        <v>5.88455883</v>
      </c>
    </row>
    <row r="75" spans="1:22">
      <c r="A75" s="15" t="s">
        <v>550</v>
      </c>
      <c r="B75" s="17" t="n">
        <v>5375</v>
      </c>
      <c r="C75" s="18">
        <f>(270.0/B75*100)</f>
        <v/>
      </c>
      <c r="D75" s="19" t="n">
        <v>5105</v>
      </c>
      <c r="E75" s="18" t="n">
        <v>384.53701493</v>
      </c>
      <c r="F75" s="20" t="n">
        <v>2.30162845</v>
      </c>
      <c r="G75" s="18" t="n">
        <v>401.50597746</v>
      </c>
      <c r="H75" s="20" t="n">
        <v>3.54103505</v>
      </c>
      <c r="I75" s="18" t="n">
        <v>397.27014057</v>
      </c>
      <c r="J75" s="20" t="n">
        <v>2.88936147</v>
      </c>
      <c r="K75" s="18" t="n">
        <v>386.78361992</v>
      </c>
      <c r="L75" s="20" t="n">
        <v>5.30484625</v>
      </c>
      <c r="M75" s="18" t="n">
        <v>356.06172199</v>
      </c>
      <c r="N75" s="20" t="n">
        <v>4.70057819</v>
      </c>
      <c r="O75" s="18" t="s">
        <v>481</v>
      </c>
      <c r="P75" s="20" t="s">
        <v>481</v>
      </c>
      <c r="Q75" s="18" t="s">
        <v>481</v>
      </c>
      <c r="R75" s="20" t="s">
        <v>481</v>
      </c>
      <c r="S75" s="18" t="s">
        <v>481</v>
      </c>
      <c r="T75" s="20" t="s">
        <v>481</v>
      </c>
      <c r="U75" s="18" t="n">
        <v>357.85660138</v>
      </c>
      <c r="V75" s="20" t="n">
        <v>4.23487505</v>
      </c>
    </row>
    <row r="76" spans="1:22">
      <c r="A76" s="15" t="s">
        <v>551</v>
      </c>
      <c r="B76" s="17" t="n">
        <v>14167</v>
      </c>
      <c r="C76" s="18">
        <f>(234.0/B76*100)</f>
        <v/>
      </c>
      <c r="D76" s="19" t="n">
        <v>13933</v>
      </c>
      <c r="E76" s="18" t="n">
        <v>441.96634073</v>
      </c>
      <c r="F76" s="20" t="n">
        <v>2.68711885</v>
      </c>
      <c r="G76" s="18" t="n">
        <v>454.50083445</v>
      </c>
      <c r="H76" s="20" t="n">
        <v>3.17181665</v>
      </c>
      <c r="I76" s="18" t="n">
        <v>436.87912633</v>
      </c>
      <c r="J76" s="20" t="n">
        <v>4.08416145</v>
      </c>
      <c r="K76" s="18" t="n">
        <v>420.09438272</v>
      </c>
      <c r="L76" s="20" t="n">
        <v>5.35308638</v>
      </c>
      <c r="M76" s="18" t="n">
        <v>405.76526183</v>
      </c>
      <c r="N76" s="20" t="n">
        <v>4.20293438</v>
      </c>
      <c r="O76" s="18" t="s">
        <v>481</v>
      </c>
      <c r="P76" s="20" t="s">
        <v>481</v>
      </c>
      <c r="Q76" s="18" t="s">
        <v>481</v>
      </c>
      <c r="R76" s="20" t="s">
        <v>481</v>
      </c>
      <c r="S76" s="18" t="s">
        <v>481</v>
      </c>
      <c r="T76" s="20" t="s">
        <v>481</v>
      </c>
      <c r="U76" s="18" t="n">
        <v>373.47801191</v>
      </c>
      <c r="V76" s="20" t="n">
        <v>7.08862282</v>
      </c>
    </row>
    <row r="77" spans="1:22">
      <c r="A77" s="15" t="s">
        <v>552</v>
      </c>
      <c r="B77" s="17" t="n">
        <v>6062</v>
      </c>
      <c r="C77" s="18">
        <f>(238.0/B77*100)</f>
        <v/>
      </c>
      <c r="D77" s="19" t="n">
        <v>5824</v>
      </c>
      <c r="E77" s="18" t="n">
        <v>439.81158305</v>
      </c>
      <c r="F77" s="20" t="n">
        <v>2.61426409</v>
      </c>
      <c r="G77" s="18" t="n">
        <v>466.2663616</v>
      </c>
      <c r="H77" s="20" t="n">
        <v>3.52968734</v>
      </c>
      <c r="I77" s="18" t="n">
        <v>450.53968898</v>
      </c>
      <c r="J77" s="20" t="n">
        <v>4.09319658</v>
      </c>
      <c r="K77" s="18" t="n">
        <v>438.02694582</v>
      </c>
      <c r="L77" s="20" t="n">
        <v>6.65945023</v>
      </c>
      <c r="M77" s="18" t="n">
        <v>380.79678054</v>
      </c>
      <c r="N77" s="20" t="n">
        <v>4.91273858</v>
      </c>
      <c r="O77" s="18" t="s">
        <v>481</v>
      </c>
      <c r="P77" s="20" t="s">
        <v>481</v>
      </c>
      <c r="Q77" s="18" t="s">
        <v>481</v>
      </c>
      <c r="R77" s="20" t="s">
        <v>481</v>
      </c>
      <c r="S77" s="18" t="s">
        <v>481</v>
      </c>
      <c r="T77" s="20" t="s">
        <v>481</v>
      </c>
      <c r="U77" s="18" t="n">
        <v>385.5446852</v>
      </c>
      <c r="V77" s="20" t="n">
        <v>4.03351307</v>
      </c>
    </row>
    <row r="78" spans="1:22">
      <c r="A78" s="15" t="s">
        <v>553</v>
      </c>
      <c r="B78" s="17" t="n">
        <v>5826</v>
      </c>
      <c r="C78" s="18">
        <f>(0.0/B78*100)</f>
        <v/>
      </c>
      <c r="D78" s="19" t="n">
        <v>5826</v>
      </c>
      <c r="E78" s="18" t="n">
        <v>530.5778791400001</v>
      </c>
      <c r="F78" s="20" t="n">
        <v>4.13394817</v>
      </c>
      <c r="G78" s="18" t="n">
        <v>522.20699658</v>
      </c>
      <c r="H78" s="20" t="n">
        <v>5.01919584</v>
      </c>
      <c r="I78" s="18" t="n">
        <v>516.8581673</v>
      </c>
      <c r="J78" s="20" t="n">
        <v>4.39125687</v>
      </c>
      <c r="K78" s="18" t="n">
        <v>510.47018878</v>
      </c>
      <c r="L78" s="20" t="n">
        <v>8.38853348</v>
      </c>
      <c r="M78" s="18" t="s">
        <v>481</v>
      </c>
      <c r="N78" s="20" t="s">
        <v>481</v>
      </c>
      <c r="O78" s="18" t="s">
        <v>481</v>
      </c>
      <c r="P78" s="20" t="s">
        <v>481</v>
      </c>
      <c r="Q78" s="18" t="s">
        <v>481</v>
      </c>
      <c r="R78" s="20" t="s">
        <v>481</v>
      </c>
      <c r="S78" s="18" t="n">
        <v>488.71523946</v>
      </c>
      <c r="T78" s="20" t="n">
        <v>36.27986418</v>
      </c>
      <c r="U78" s="18" t="n">
        <v>473.30248141</v>
      </c>
      <c r="V78" s="20" t="n">
        <v>22.37804345</v>
      </c>
    </row>
    <row customHeight="1" ht="25" r="79" spans="1:22">
      <c r="A79" s="15" t="s">
        <v>554</v>
      </c>
      <c r="B79" s="17" t="n">
        <v>1657</v>
      </c>
      <c r="C79" s="18">
        <f>(41.0/B79*100)</f>
        <v/>
      </c>
      <c r="D79" s="19" t="n">
        <v>1616</v>
      </c>
      <c r="E79" s="18" t="n">
        <v>474.6554006</v>
      </c>
      <c r="F79" s="20" t="n">
        <v>7.09731911</v>
      </c>
      <c r="G79" s="18" t="n">
        <v>480.75881594</v>
      </c>
      <c r="H79" s="20" t="n">
        <v>7.93896484</v>
      </c>
      <c r="I79" s="18" t="n">
        <v>472.69156365</v>
      </c>
      <c r="J79" s="20" t="n">
        <v>7.85528304</v>
      </c>
      <c r="K79" s="18" t="n">
        <v>477.80445522</v>
      </c>
      <c r="L79" s="20" t="n">
        <v>15.55569473</v>
      </c>
      <c r="M79" s="18" t="s">
        <v>481</v>
      </c>
      <c r="N79" s="20" t="s">
        <v>481</v>
      </c>
      <c r="O79" s="18" t="s">
        <v>481</v>
      </c>
      <c r="P79" s="20" t="s">
        <v>481</v>
      </c>
      <c r="Q79" s="18" t="s">
        <v>481</v>
      </c>
      <c r="R79" s="20" t="s">
        <v>481</v>
      </c>
      <c r="S79" s="18" t="s">
        <v>481</v>
      </c>
      <c r="T79" s="20" t="s">
        <v>481</v>
      </c>
      <c r="U79" s="18" t="n">
        <v>385.00708396</v>
      </c>
      <c r="V79" s="20" t="n">
        <v>19.82644941</v>
      </c>
    </row>
    <row r="80" spans="1:22">
      <c r="A80" s="15" t="s">
        <v>555</v>
      </c>
      <c r="B80" s="17" t="n">
        <v>7841</v>
      </c>
      <c r="C80" s="18">
        <f>(0.0/B80*100)</f>
        <v/>
      </c>
      <c r="D80" s="19" t="n">
        <v>7841</v>
      </c>
      <c r="E80" s="18" t="n">
        <v>462.50671866</v>
      </c>
      <c r="F80" s="20" t="n">
        <v>4.10296852</v>
      </c>
      <c r="G80" s="18" t="n">
        <v>449.97081264</v>
      </c>
      <c r="H80" s="20" t="n">
        <v>4.05984157</v>
      </c>
      <c r="I80" s="18" t="n">
        <v>449.76196752</v>
      </c>
      <c r="J80" s="20" t="n">
        <v>5.71437001</v>
      </c>
      <c r="K80" s="18" t="n">
        <v>421.70155794</v>
      </c>
      <c r="L80" s="20" t="n">
        <v>8.46317137</v>
      </c>
      <c r="M80" s="18" t="s">
        <v>481</v>
      </c>
      <c r="N80" s="20" t="s">
        <v>481</v>
      </c>
      <c r="O80" s="18" t="s">
        <v>481</v>
      </c>
      <c r="P80" s="20" t="s">
        <v>481</v>
      </c>
      <c r="Q80" s="18" t="s">
        <v>481</v>
      </c>
      <c r="R80" s="20" t="s">
        <v>481</v>
      </c>
      <c r="S80" s="18" t="s">
        <v>481</v>
      </c>
      <c r="T80" s="20" t="s">
        <v>481</v>
      </c>
      <c r="U80" s="18" t="n">
        <v>410.00852243</v>
      </c>
      <c r="V80" s="20" t="n">
        <v>40.29503148</v>
      </c>
    </row>
    <row r="81" spans="1:22">
      <c r="A81" s="23" t="s">
        <v>556</v>
      </c>
      <c r="B81" s="17" t="n">
        <v>8861</v>
      </c>
      <c r="C81" s="18">
        <f>(82.0/B81*100)</f>
        <v/>
      </c>
      <c r="D81" s="19" t="n">
        <v>8779</v>
      </c>
      <c r="E81" s="18" t="n">
        <v>449.56985095</v>
      </c>
      <c r="F81" s="20" t="n">
        <v>3.00253034</v>
      </c>
      <c r="G81" s="18" t="n">
        <v>455.77233214</v>
      </c>
      <c r="H81" s="20" t="n">
        <v>3.5258008</v>
      </c>
      <c r="I81" s="18" t="n">
        <v>441.91311506</v>
      </c>
      <c r="J81" s="20" t="n">
        <v>3.82851775</v>
      </c>
      <c r="K81" s="18" t="n">
        <v>429.19542585</v>
      </c>
      <c r="L81" s="20" t="n">
        <v>12.3158286</v>
      </c>
      <c r="M81" s="18" t="n">
        <v>388.66747204</v>
      </c>
      <c r="N81" s="20" t="n">
        <v>4.36642029</v>
      </c>
      <c r="O81" s="18" t="s">
        <v>481</v>
      </c>
      <c r="P81" s="20" t="s">
        <v>481</v>
      </c>
      <c r="Q81" s="18" t="s">
        <v>481</v>
      </c>
      <c r="R81" s="20" t="s">
        <v>481</v>
      </c>
      <c r="S81" s="18" t="s">
        <v>481</v>
      </c>
      <c r="T81" s="20" t="s">
        <v>481</v>
      </c>
      <c r="U81" s="18" t="n">
        <v>372.47926214</v>
      </c>
      <c r="V81" s="20" t="n">
        <v>14.19626306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804</v>
      </c>
    </row>
    <row customHeight="1" ht="30" r="4" spans="1:22">
      <c r="A4" s="6" t="n"/>
      <c r="B4" s="7" t="s">
        <v>462</v>
      </c>
      <c r="C4" s="7" t="s">
        <v>463</v>
      </c>
      <c r="D4" s="8" t="s">
        <v>462</v>
      </c>
      <c r="E4" s="9" t="s">
        <v>780</v>
      </c>
      <c r="F4" s="10" t="n"/>
      <c r="G4" s="9" t="s">
        <v>781</v>
      </c>
      <c r="H4" s="10" t="n"/>
      <c r="I4" s="9" t="s">
        <v>782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(627.0/B7*100)</f>
        <v/>
      </c>
      <c r="D7" s="19" t="n">
        <v>13903</v>
      </c>
      <c r="E7" s="18" t="n">
        <v>525.98349651</v>
      </c>
      <c r="F7" s="20" t="n">
        <v>2.4705497</v>
      </c>
      <c r="G7" s="18" t="n">
        <v>525.1206422400001</v>
      </c>
      <c r="H7" s="20" t="n">
        <v>2.36071959</v>
      </c>
      <c r="I7" s="18" t="n">
        <v>515.83563981</v>
      </c>
      <c r="J7" s="20" t="n">
        <v>2.74256171</v>
      </c>
      <c r="K7" s="18" t="n">
        <v>505.42424242</v>
      </c>
      <c r="L7" s="20" t="n">
        <v>4.48818569</v>
      </c>
      <c r="M7" s="18" t="n">
        <v>455.67136221</v>
      </c>
      <c r="N7" s="20" t="n">
        <v>3.03001341</v>
      </c>
      <c r="O7" s="18" t="s">
        <v>481</v>
      </c>
      <c r="P7" s="20" t="s">
        <v>481</v>
      </c>
      <c r="Q7" s="18" t="s">
        <v>481</v>
      </c>
      <c r="R7" s="20" t="s">
        <v>481</v>
      </c>
      <c r="S7" s="18" t="s">
        <v>481</v>
      </c>
      <c r="T7" s="20" t="s">
        <v>481</v>
      </c>
      <c r="U7" s="18" t="n">
        <v>489.48815466</v>
      </c>
      <c r="V7" s="20" t="n">
        <v>8.08833332</v>
      </c>
    </row>
    <row r="8" spans="1:22">
      <c r="A8" s="15" t="s">
        <v>483</v>
      </c>
      <c r="B8" s="17" t="n">
        <v>7007</v>
      </c>
      <c r="C8" s="18">
        <f>(84.0/B8*100)</f>
        <v/>
      </c>
      <c r="D8" s="19" t="n">
        <v>6923</v>
      </c>
      <c r="E8" s="18" t="n">
        <v>511.19139481</v>
      </c>
      <c r="F8" s="20" t="n">
        <v>3.57736839</v>
      </c>
      <c r="G8" s="18" t="n">
        <v>513.97539786</v>
      </c>
      <c r="H8" s="20" t="n">
        <v>3.42335407</v>
      </c>
      <c r="I8" s="18" t="n">
        <v>517.62682005</v>
      </c>
      <c r="J8" s="20" t="n">
        <v>3.49226499</v>
      </c>
      <c r="K8" s="18" t="n">
        <v>509.81766098</v>
      </c>
      <c r="L8" s="20" t="n">
        <v>4.76293463</v>
      </c>
      <c r="M8" s="18" t="n">
        <v>425.98671044</v>
      </c>
      <c r="N8" s="20" t="n">
        <v>3.32108465</v>
      </c>
      <c r="O8" s="18" t="s">
        <v>481</v>
      </c>
      <c r="P8" s="20" t="s">
        <v>481</v>
      </c>
      <c r="Q8" s="18" t="s">
        <v>481</v>
      </c>
      <c r="R8" s="20" t="s">
        <v>481</v>
      </c>
      <c r="S8" s="18" t="s">
        <v>481</v>
      </c>
      <c r="T8" s="20" t="s">
        <v>481</v>
      </c>
      <c r="U8" s="18" t="n">
        <v>423.67069494</v>
      </c>
      <c r="V8" s="20" t="n">
        <v>6.50492547</v>
      </c>
    </row>
    <row r="9" spans="1:22">
      <c r="A9" s="15" t="s">
        <v>484</v>
      </c>
      <c r="B9" s="17" t="n">
        <v>9651</v>
      </c>
      <c r="C9" s="18">
        <f>(674.0/B9*100)</f>
        <v/>
      </c>
      <c r="D9" s="19" t="n">
        <v>8977</v>
      </c>
      <c r="E9" s="18" t="n">
        <v>505.25542217</v>
      </c>
      <c r="F9" s="20" t="n">
        <v>3.62313564</v>
      </c>
      <c r="G9" s="18" t="n">
        <v>528.35763969</v>
      </c>
      <c r="H9" s="20" t="n">
        <v>2.7797453</v>
      </c>
      <c r="I9" s="18" t="n">
        <v>526.14933371</v>
      </c>
      <c r="J9" s="20" t="n">
        <v>2.68445881</v>
      </c>
      <c r="K9" s="18" t="n">
        <v>518.96354897</v>
      </c>
      <c r="L9" s="20" t="n">
        <v>3.89692018</v>
      </c>
      <c r="M9" s="18" t="n">
        <v>398.3811512</v>
      </c>
      <c r="N9" s="20" t="n">
        <v>5.50423922</v>
      </c>
      <c r="O9" s="18" t="s">
        <v>481</v>
      </c>
      <c r="P9" s="20" t="s">
        <v>481</v>
      </c>
      <c r="Q9" s="18" t="s">
        <v>481</v>
      </c>
      <c r="R9" s="20" t="s">
        <v>481</v>
      </c>
      <c r="S9" s="18" t="s">
        <v>481</v>
      </c>
      <c r="T9" s="20" t="s">
        <v>481</v>
      </c>
      <c r="U9" s="18" t="n">
        <v>414.56911299</v>
      </c>
      <c r="V9" s="20" t="n">
        <v>5.89131725</v>
      </c>
    </row>
    <row r="10" spans="1:22">
      <c r="A10" s="15" t="s">
        <v>485</v>
      </c>
      <c r="B10" s="17" t="n">
        <v>20058</v>
      </c>
      <c r="C10" s="18">
        <f>(550.0/B10*100)</f>
        <v/>
      </c>
      <c r="D10" s="19" t="n">
        <v>19508</v>
      </c>
      <c r="E10" s="18" t="n">
        <v>534.58045882</v>
      </c>
      <c r="F10" s="20" t="n">
        <v>2.47375297</v>
      </c>
      <c r="G10" s="18" t="n">
        <v>539.82954052</v>
      </c>
      <c r="H10" s="20" t="n">
        <v>2.53738013</v>
      </c>
      <c r="I10" s="18" t="n">
        <v>534.90597109</v>
      </c>
      <c r="J10" s="20" t="n">
        <v>2.60774707</v>
      </c>
      <c r="K10" s="18" t="n">
        <v>526.02401631</v>
      </c>
      <c r="L10" s="20" t="n">
        <v>4.15058852</v>
      </c>
      <c r="M10" s="18" t="n">
        <v>459.4602787</v>
      </c>
      <c r="N10" s="20" t="n">
        <v>3.87365474</v>
      </c>
      <c r="O10" s="18" t="s">
        <v>481</v>
      </c>
      <c r="P10" s="20" t="s">
        <v>481</v>
      </c>
      <c r="Q10" s="18" t="s">
        <v>481</v>
      </c>
      <c r="R10" s="20" t="s">
        <v>481</v>
      </c>
      <c r="S10" s="18" t="s">
        <v>481</v>
      </c>
      <c r="T10" s="20" t="s">
        <v>481</v>
      </c>
      <c r="U10" s="18" t="n">
        <v>451.09244577</v>
      </c>
      <c r="V10" s="20" t="n">
        <v>7.12322402</v>
      </c>
    </row>
    <row r="11" spans="1:22">
      <c r="A11" s="15" t="s">
        <v>486</v>
      </c>
      <c r="B11" s="17" t="n">
        <v>7053</v>
      </c>
      <c r="C11" s="18">
        <f>(125.0/B11*100)</f>
        <v/>
      </c>
      <c r="D11" s="19" t="n">
        <v>6928</v>
      </c>
      <c r="E11" s="18" t="n">
        <v>447.68243647</v>
      </c>
      <c r="F11" s="20" t="n">
        <v>3.11786557</v>
      </c>
      <c r="G11" s="18" t="n">
        <v>460.61520647</v>
      </c>
      <c r="H11" s="20" t="n">
        <v>3.05511488</v>
      </c>
      <c r="I11" s="18" t="n">
        <v>457.79562008</v>
      </c>
      <c r="J11" s="20" t="n">
        <v>4.15242602</v>
      </c>
      <c r="K11" s="18" t="n">
        <v>450.36033334</v>
      </c>
      <c r="L11" s="20" t="n">
        <v>6.85331285</v>
      </c>
      <c r="M11" s="18" t="n">
        <v>407.71243287</v>
      </c>
      <c r="N11" s="20" t="n">
        <v>4.26530566</v>
      </c>
      <c r="O11" s="18" t="s">
        <v>481</v>
      </c>
      <c r="P11" s="20" t="s">
        <v>481</v>
      </c>
      <c r="Q11" s="18" t="s">
        <v>481</v>
      </c>
      <c r="R11" s="20" t="s">
        <v>481</v>
      </c>
      <c r="S11" s="18" t="s">
        <v>481</v>
      </c>
      <c r="T11" s="20" t="s">
        <v>481</v>
      </c>
      <c r="U11" s="18" t="n">
        <v>399.81804125</v>
      </c>
      <c r="V11" s="20" t="n">
        <v>8.46637877</v>
      </c>
    </row>
    <row r="12" spans="1:22">
      <c r="A12" s="15" t="s">
        <v>487</v>
      </c>
      <c r="B12" s="17" t="n">
        <v>6894</v>
      </c>
      <c r="C12" s="18">
        <f>(59.0/B12*100)</f>
        <v/>
      </c>
      <c r="D12" s="19" t="n">
        <v>6835</v>
      </c>
      <c r="E12" s="18" t="n">
        <v>496.5661003</v>
      </c>
      <c r="F12" s="20" t="n">
        <v>2.87393027</v>
      </c>
      <c r="G12" s="18" t="n">
        <v>501.21876385</v>
      </c>
      <c r="H12" s="20" t="n">
        <v>2.76023891</v>
      </c>
      <c r="I12" s="18" t="n">
        <v>501.1196632</v>
      </c>
      <c r="J12" s="20" t="n">
        <v>3.02112934</v>
      </c>
      <c r="K12" s="18" t="n">
        <v>497.81352224</v>
      </c>
      <c r="L12" s="20" t="n">
        <v>4.67785707</v>
      </c>
      <c r="M12" s="18" t="n">
        <v>407.24394601</v>
      </c>
      <c r="N12" s="20" t="n">
        <v>6.59279851</v>
      </c>
      <c r="O12" s="18" t="s">
        <v>481</v>
      </c>
      <c r="P12" s="20" t="s">
        <v>481</v>
      </c>
      <c r="Q12" s="18" t="s">
        <v>481</v>
      </c>
      <c r="R12" s="20" t="s">
        <v>481</v>
      </c>
      <c r="S12" s="18" t="s">
        <v>481</v>
      </c>
      <c r="T12" s="20" t="s">
        <v>481</v>
      </c>
      <c r="U12" s="18" t="n">
        <v>399.82863015</v>
      </c>
      <c r="V12" s="20" t="n">
        <v>10.30662407</v>
      </c>
    </row>
    <row r="13" spans="1:22">
      <c r="A13" s="15" t="s">
        <v>488</v>
      </c>
      <c r="B13" s="17" t="n">
        <v>7161</v>
      </c>
      <c r="C13" s="18">
        <f>(172.0/B13*100)</f>
        <v/>
      </c>
      <c r="D13" s="19" t="n">
        <v>6989</v>
      </c>
      <c r="E13" s="18" t="n">
        <v>511.422647</v>
      </c>
      <c r="F13" s="20" t="n">
        <v>3.09984506</v>
      </c>
      <c r="G13" s="18" t="n">
        <v>509.84448756</v>
      </c>
      <c r="H13" s="20" t="n">
        <v>2.75499414</v>
      </c>
      <c r="I13" s="18" t="n">
        <v>499.76549008</v>
      </c>
      <c r="J13" s="20" t="n">
        <v>3.55452712</v>
      </c>
      <c r="K13" s="18" t="n">
        <v>482.37610035</v>
      </c>
      <c r="L13" s="20" t="n">
        <v>5.46653315</v>
      </c>
      <c r="M13" s="18" t="n">
        <v>417.33961469</v>
      </c>
      <c r="N13" s="20" t="n">
        <v>10.06598471</v>
      </c>
      <c r="O13" s="18" t="s">
        <v>481</v>
      </c>
      <c r="P13" s="20" t="s">
        <v>481</v>
      </c>
      <c r="Q13" s="18" t="s">
        <v>481</v>
      </c>
      <c r="R13" s="20" t="s">
        <v>481</v>
      </c>
      <c r="S13" s="18" t="s">
        <v>481</v>
      </c>
      <c r="T13" s="20" t="s">
        <v>481</v>
      </c>
      <c r="U13" s="18" t="n">
        <v>431.63237353</v>
      </c>
      <c r="V13" s="20" t="n">
        <v>9.50651888</v>
      </c>
    </row>
    <row r="14" spans="1:22">
      <c r="A14" s="15" t="s">
        <v>489</v>
      </c>
      <c r="B14" s="17" t="n">
        <v>5587</v>
      </c>
      <c r="C14" s="18">
        <f>(79.0/B14*100)</f>
        <v/>
      </c>
      <c r="D14" s="19" t="n">
        <v>5508</v>
      </c>
      <c r="E14" s="18" t="n">
        <v>542.92277308</v>
      </c>
      <c r="F14" s="20" t="n">
        <v>3.02259747</v>
      </c>
      <c r="G14" s="18" t="n">
        <v>535.68999132</v>
      </c>
      <c r="H14" s="20" t="n">
        <v>2.82839862</v>
      </c>
      <c r="I14" s="18" t="n">
        <v>535.48487683</v>
      </c>
      <c r="J14" s="20" t="n">
        <v>2.99276389</v>
      </c>
      <c r="K14" s="18" t="n">
        <v>534.81290816</v>
      </c>
      <c r="L14" s="20" t="n">
        <v>5.32273561</v>
      </c>
      <c r="M14" s="18" t="n">
        <v>442.2239505</v>
      </c>
      <c r="N14" s="20" t="n">
        <v>10.16789313</v>
      </c>
      <c r="O14" s="18" t="s">
        <v>481</v>
      </c>
      <c r="P14" s="20" t="s">
        <v>481</v>
      </c>
      <c r="Q14" s="18" t="s">
        <v>481</v>
      </c>
      <c r="R14" s="20" t="s">
        <v>481</v>
      </c>
      <c r="S14" s="18" t="s">
        <v>481</v>
      </c>
      <c r="T14" s="20" t="s">
        <v>481</v>
      </c>
      <c r="U14" s="18" t="n">
        <v>425.45296103</v>
      </c>
      <c r="V14" s="20" t="n">
        <v>13.87080606</v>
      </c>
    </row>
    <row r="15" spans="1:22">
      <c r="A15" s="15" t="s">
        <v>490</v>
      </c>
      <c r="B15" s="17" t="n">
        <v>5882</v>
      </c>
      <c r="C15" s="18">
        <f>(74.0/B15*100)</f>
        <v/>
      </c>
      <c r="D15" s="19" t="n">
        <v>5808</v>
      </c>
      <c r="E15" s="18" t="n">
        <v>541.2339281</v>
      </c>
      <c r="F15" s="20" t="n">
        <v>2.90838519</v>
      </c>
      <c r="G15" s="18" t="n">
        <v>536.53816612</v>
      </c>
      <c r="H15" s="20" t="n">
        <v>2.86477446</v>
      </c>
      <c r="I15" s="18" t="n">
        <v>521.2901680799999</v>
      </c>
      <c r="J15" s="20" t="n">
        <v>3.38971555</v>
      </c>
      <c r="K15" s="18" t="n">
        <v>513.1776869399999</v>
      </c>
      <c r="L15" s="20" t="n">
        <v>6.72991942</v>
      </c>
      <c r="M15" s="18" t="n">
        <v>442.09252147</v>
      </c>
      <c r="N15" s="20" t="n">
        <v>11.12031367</v>
      </c>
      <c r="O15" s="18" t="s">
        <v>481</v>
      </c>
      <c r="P15" s="20" t="s">
        <v>481</v>
      </c>
      <c r="Q15" s="18" t="s">
        <v>481</v>
      </c>
      <c r="R15" s="20" t="s">
        <v>481</v>
      </c>
      <c r="S15" s="18" t="s">
        <v>481</v>
      </c>
      <c r="T15" s="20" t="s">
        <v>481</v>
      </c>
      <c r="U15" s="18" t="n">
        <v>455.54830879</v>
      </c>
      <c r="V15" s="20" t="n">
        <v>8.654847500000001</v>
      </c>
    </row>
    <row r="16" spans="1:22">
      <c r="A16" s="15" t="s">
        <v>491</v>
      </c>
      <c r="B16" s="17" t="n">
        <v>6108</v>
      </c>
      <c r="C16" s="18">
        <f>(127.0/B16*100)</f>
        <v/>
      </c>
      <c r="D16" s="19" t="n">
        <v>5981</v>
      </c>
      <c r="E16" s="18" t="n">
        <v>502.95538241</v>
      </c>
      <c r="F16" s="20" t="n">
        <v>2.95077693</v>
      </c>
      <c r="G16" s="18" t="n">
        <v>515.97531904</v>
      </c>
      <c r="H16" s="20" t="n">
        <v>2.79559065</v>
      </c>
      <c r="I16" s="18" t="n">
        <v>510.06028082</v>
      </c>
      <c r="J16" s="20" t="n">
        <v>3.19273166</v>
      </c>
      <c r="K16" s="18" t="n">
        <v>509.2814723</v>
      </c>
      <c r="L16" s="20" t="n">
        <v>5.09891791</v>
      </c>
      <c r="M16" s="18" t="n">
        <v>387.14914799</v>
      </c>
      <c r="N16" s="20" t="n">
        <v>6.68985678</v>
      </c>
      <c r="O16" s="18" t="s">
        <v>481</v>
      </c>
      <c r="P16" s="20" t="s">
        <v>481</v>
      </c>
      <c r="Q16" s="18" t="s">
        <v>481</v>
      </c>
      <c r="R16" s="20" t="s">
        <v>481</v>
      </c>
      <c r="S16" s="18" t="s">
        <v>481</v>
      </c>
      <c r="T16" s="20" t="s">
        <v>481</v>
      </c>
      <c r="U16" s="18" t="n">
        <v>405.94290445</v>
      </c>
      <c r="V16" s="20" t="n">
        <v>7.34354223</v>
      </c>
    </row>
    <row r="17" spans="1:22">
      <c r="A17" s="15" t="s">
        <v>492</v>
      </c>
      <c r="B17" s="17" t="n">
        <v>6504</v>
      </c>
      <c r="C17" s="18">
        <f>(1512.0/B17*100)</f>
        <v/>
      </c>
      <c r="D17" s="19" t="n">
        <v>4992</v>
      </c>
      <c r="E17" s="18" t="n">
        <v>525.88022059</v>
      </c>
      <c r="F17" s="20" t="n">
        <v>3.90097064</v>
      </c>
      <c r="G17" s="18" t="n">
        <v>528.9549998</v>
      </c>
      <c r="H17" s="20" t="n">
        <v>3.41379905</v>
      </c>
      <c r="I17" s="18" t="n">
        <v>521.97430859</v>
      </c>
      <c r="J17" s="20" t="n">
        <v>3.72030688</v>
      </c>
      <c r="K17" s="18" t="n">
        <v>518.49979401</v>
      </c>
      <c r="L17" s="20" t="n">
        <v>5.33012904</v>
      </c>
      <c r="M17" s="18" t="n">
        <v>421.56457172</v>
      </c>
      <c r="N17" s="20" t="n">
        <v>9.08687791</v>
      </c>
      <c r="O17" s="18" t="s">
        <v>481</v>
      </c>
      <c r="P17" s="20" t="s">
        <v>481</v>
      </c>
      <c r="Q17" s="18" t="s">
        <v>481</v>
      </c>
      <c r="R17" s="20" t="s">
        <v>481</v>
      </c>
      <c r="S17" s="18" t="s">
        <v>481</v>
      </c>
      <c r="T17" s="20" t="s">
        <v>481</v>
      </c>
      <c r="U17" s="18" t="n">
        <v>441.24107751</v>
      </c>
      <c r="V17" s="20" t="n">
        <v>6.61223716</v>
      </c>
    </row>
    <row r="18" spans="1:22">
      <c r="A18" s="15" t="s">
        <v>493</v>
      </c>
      <c r="B18" s="17" t="n">
        <v>5532</v>
      </c>
      <c r="C18" s="18">
        <f>(30.0/B18*100)</f>
        <v/>
      </c>
      <c r="D18" s="19" t="n">
        <v>5502</v>
      </c>
      <c r="E18" s="18" t="n">
        <v>453.83305336</v>
      </c>
      <c r="F18" s="20" t="n">
        <v>3.99387774</v>
      </c>
      <c r="G18" s="18" t="n">
        <v>469.10137658</v>
      </c>
      <c r="H18" s="20" t="n">
        <v>4.30977632</v>
      </c>
      <c r="I18" s="18" t="n">
        <v>468.16059957</v>
      </c>
      <c r="J18" s="20" t="n">
        <v>4.59046646</v>
      </c>
      <c r="K18" s="18" t="n">
        <v>450.4826308</v>
      </c>
      <c r="L18" s="20" t="n">
        <v>6.10545778</v>
      </c>
      <c r="M18" s="18" t="n">
        <v>381.70089157</v>
      </c>
      <c r="N18" s="20" t="n">
        <v>7.56899924</v>
      </c>
      <c r="O18" s="18" t="s">
        <v>481</v>
      </c>
      <c r="P18" s="20" t="s">
        <v>481</v>
      </c>
      <c r="Q18" s="18" t="s">
        <v>481</v>
      </c>
      <c r="R18" s="20" t="s">
        <v>481</v>
      </c>
      <c r="S18" s="18" t="s">
        <v>481</v>
      </c>
      <c r="T18" s="20" t="s">
        <v>481</v>
      </c>
      <c r="U18" s="18" t="n">
        <v>375.02309493</v>
      </c>
      <c r="V18" s="20" t="n">
        <v>8.162733060000001</v>
      </c>
    </row>
    <row r="19" spans="1:22">
      <c r="A19" s="15" t="s">
        <v>494</v>
      </c>
      <c r="B19" s="17" t="n">
        <v>5658</v>
      </c>
      <c r="C19" s="18">
        <f>(221.0/B19*100)</f>
        <v/>
      </c>
      <c r="D19" s="19" t="n">
        <v>5437</v>
      </c>
      <c r="E19" s="18" t="n">
        <v>488.04828941</v>
      </c>
      <c r="F19" s="20" t="n">
        <v>4.73941526</v>
      </c>
      <c r="G19" s="18" t="n">
        <v>484.66849968</v>
      </c>
      <c r="H19" s="20" t="n">
        <v>3.82199711</v>
      </c>
      <c r="I19" s="18" t="n">
        <v>476.27616698</v>
      </c>
      <c r="J19" s="20" t="n">
        <v>3.32440515</v>
      </c>
      <c r="K19" s="18" t="n">
        <v>478.7697572</v>
      </c>
      <c r="L19" s="20" t="n">
        <v>4.86116894</v>
      </c>
      <c r="M19" s="18" t="n">
        <v>464.53907426</v>
      </c>
      <c r="N19" s="20" t="n">
        <v>8.377987660000001</v>
      </c>
      <c r="O19" s="18" t="s">
        <v>481</v>
      </c>
      <c r="P19" s="20" t="s">
        <v>481</v>
      </c>
      <c r="Q19" s="18" t="s">
        <v>481</v>
      </c>
      <c r="R19" s="20" t="s">
        <v>481</v>
      </c>
      <c r="S19" s="18" t="s">
        <v>481</v>
      </c>
      <c r="T19" s="20" t="s">
        <v>481</v>
      </c>
      <c r="U19" s="18" t="n">
        <v>404.48007623</v>
      </c>
      <c r="V19" s="20" t="n">
        <v>9.33230668</v>
      </c>
    </row>
    <row r="20" spans="1:22">
      <c r="A20" s="15" t="s">
        <v>495</v>
      </c>
      <c r="B20" s="17" t="n">
        <v>3371</v>
      </c>
      <c r="C20" s="18">
        <f>(75.0/B20*100)</f>
        <v/>
      </c>
      <c r="D20" s="19" t="n">
        <v>3296</v>
      </c>
      <c r="E20" s="18" t="n">
        <v>485.61753151</v>
      </c>
      <c r="F20" s="20" t="n">
        <v>2.45951554</v>
      </c>
      <c r="G20" s="18" t="n">
        <v>483.73406732</v>
      </c>
      <c r="H20" s="20" t="n">
        <v>2.90880271</v>
      </c>
      <c r="I20" s="18" t="n">
        <v>459.95205486</v>
      </c>
      <c r="J20" s="20" t="n">
        <v>3.91895484</v>
      </c>
      <c r="K20" s="18" t="n">
        <v>462.13822945</v>
      </c>
      <c r="L20" s="20" t="n">
        <v>7.659063</v>
      </c>
      <c r="M20" s="18" t="n">
        <v>408.58539143</v>
      </c>
      <c r="N20" s="20" t="n">
        <v>5.78928272</v>
      </c>
      <c r="O20" s="18" t="s">
        <v>481</v>
      </c>
      <c r="P20" s="20" t="s">
        <v>481</v>
      </c>
      <c r="Q20" s="18" t="s">
        <v>481</v>
      </c>
      <c r="R20" s="20" t="s">
        <v>481</v>
      </c>
      <c r="S20" s="18" t="s">
        <v>481</v>
      </c>
      <c r="T20" s="20" t="s">
        <v>481</v>
      </c>
      <c r="U20" s="18" t="n">
        <v>427.06906346</v>
      </c>
      <c r="V20" s="20" t="n">
        <v>13.18939926</v>
      </c>
    </row>
    <row r="21" spans="1:22">
      <c r="A21" s="15" t="s">
        <v>496</v>
      </c>
      <c r="B21" s="17" t="n">
        <v>5741</v>
      </c>
      <c r="C21" s="18">
        <f>(49.0/B21*100)</f>
        <v/>
      </c>
      <c r="D21" s="19" t="n">
        <v>5692</v>
      </c>
      <c r="E21" s="18" t="n">
        <v>501.00761193</v>
      </c>
      <c r="F21" s="20" t="n">
        <v>3.32664966</v>
      </c>
      <c r="G21" s="18" t="n">
        <v>519.44991596</v>
      </c>
      <c r="H21" s="20" t="n">
        <v>2.95237015</v>
      </c>
      <c r="I21" s="18" t="n">
        <v>514.05107398</v>
      </c>
      <c r="J21" s="20" t="n">
        <v>3.1963834</v>
      </c>
      <c r="K21" s="18" t="n">
        <v>500.97834784</v>
      </c>
      <c r="L21" s="20" t="n">
        <v>4.07638066</v>
      </c>
      <c r="M21" s="18" t="n">
        <v>437.82772767</v>
      </c>
      <c r="N21" s="20" t="n">
        <v>5.1450969</v>
      </c>
      <c r="O21" s="18" t="s">
        <v>481</v>
      </c>
      <c r="P21" s="20" t="s">
        <v>481</v>
      </c>
      <c r="Q21" s="18" t="s">
        <v>481</v>
      </c>
      <c r="R21" s="20" t="s">
        <v>481</v>
      </c>
      <c r="S21" s="18" t="s">
        <v>481</v>
      </c>
      <c r="T21" s="20" t="s">
        <v>481</v>
      </c>
      <c r="U21" s="18" t="n">
        <v>458.48896169</v>
      </c>
      <c r="V21" s="20" t="n">
        <v>12.93907731</v>
      </c>
    </row>
    <row r="22" spans="1:22">
      <c r="A22" s="15" t="s">
        <v>497</v>
      </c>
      <c r="B22" s="17" t="n">
        <v>6598</v>
      </c>
      <c r="C22" s="18">
        <f>(36.0/B22*100)</f>
        <v/>
      </c>
      <c r="D22" s="19" t="n">
        <v>6562</v>
      </c>
      <c r="E22" s="18" t="n">
        <v>477.161</v>
      </c>
      <c r="F22" s="20" t="n">
        <v>4.65114693</v>
      </c>
      <c r="G22" s="18" t="n">
        <v>485.47353564</v>
      </c>
      <c r="H22" s="20" t="n">
        <v>4.33632266</v>
      </c>
      <c r="I22" s="18" t="n">
        <v>482.71213039</v>
      </c>
      <c r="J22" s="20" t="n">
        <v>3.74058812</v>
      </c>
      <c r="K22" s="18" t="n">
        <v>469.57321749</v>
      </c>
      <c r="L22" s="20" t="n">
        <v>6.19089177</v>
      </c>
      <c r="M22" s="18" t="n">
        <v>407.42830725</v>
      </c>
      <c r="N22" s="20" t="n">
        <v>13.96595916</v>
      </c>
      <c r="O22" s="18" t="s">
        <v>481</v>
      </c>
      <c r="P22" s="20" t="s">
        <v>481</v>
      </c>
      <c r="Q22" s="18" t="n">
        <v>448.28166515</v>
      </c>
      <c r="R22" s="20" t="n">
        <v>8.782882710000001</v>
      </c>
      <c r="S22" s="18" t="s">
        <v>481</v>
      </c>
      <c r="T22" s="20" t="s">
        <v>481</v>
      </c>
      <c r="U22" s="18" t="n">
        <v>372.5194909</v>
      </c>
      <c r="V22" s="20" t="n">
        <v>8.85504364</v>
      </c>
    </row>
    <row r="23" spans="1:22">
      <c r="A23" s="15" t="s">
        <v>498</v>
      </c>
      <c r="B23" s="17" t="n">
        <v>11583</v>
      </c>
      <c r="C23" s="18">
        <f>(243.0/B23*100)</f>
        <v/>
      </c>
      <c r="D23" s="19" t="n">
        <v>11340</v>
      </c>
      <c r="E23" s="18" t="n">
        <v>478.922227</v>
      </c>
      <c r="F23" s="20" t="n">
        <v>3.32053298</v>
      </c>
      <c r="G23" s="18" t="n">
        <v>493.178056</v>
      </c>
      <c r="H23" s="20" t="n">
        <v>3.10232028</v>
      </c>
      <c r="I23" s="18" t="n">
        <v>486.23919039</v>
      </c>
      <c r="J23" s="20" t="n">
        <v>3.57794404</v>
      </c>
      <c r="K23" s="18" t="n">
        <v>486.84238527</v>
      </c>
      <c r="L23" s="20" t="n">
        <v>5.09588303</v>
      </c>
      <c r="M23" s="18" t="n">
        <v>437.87034305</v>
      </c>
      <c r="N23" s="20" t="n">
        <v>5.22144945</v>
      </c>
      <c r="O23" s="18" t="s">
        <v>481</v>
      </c>
      <c r="P23" s="20" t="s">
        <v>481</v>
      </c>
      <c r="Q23" s="18" t="s">
        <v>481</v>
      </c>
      <c r="R23" s="20" t="s">
        <v>481</v>
      </c>
      <c r="S23" s="18" t="s">
        <v>481</v>
      </c>
      <c r="T23" s="20" t="s">
        <v>481</v>
      </c>
      <c r="U23" s="18" t="n">
        <v>416.55410582</v>
      </c>
      <c r="V23" s="20" t="n">
        <v>9.372227240000001</v>
      </c>
    </row>
    <row r="24" spans="1:22">
      <c r="A24" s="15" t="s">
        <v>499</v>
      </c>
      <c r="B24" s="17" t="n">
        <v>6647</v>
      </c>
      <c r="C24" s="18">
        <f>(7.0/B24*100)</f>
        <v/>
      </c>
      <c r="D24" s="19" t="n">
        <v>6640</v>
      </c>
      <c r="E24" s="18" t="n">
        <v>526.99127164</v>
      </c>
      <c r="F24" s="20" t="n">
        <v>3.92113247</v>
      </c>
      <c r="G24" s="18" t="n">
        <v>539.37737796</v>
      </c>
      <c r="H24" s="20" t="n">
        <v>3.48999963</v>
      </c>
      <c r="I24" s="18" t="n">
        <v>551.47915402</v>
      </c>
      <c r="J24" s="20" t="n">
        <v>3.49515207</v>
      </c>
      <c r="K24" s="18" t="n">
        <v>544.03957128</v>
      </c>
      <c r="L24" s="20" t="n">
        <v>4.92223598</v>
      </c>
      <c r="M24" s="18" t="n">
        <v>486.12605385</v>
      </c>
      <c r="N24" s="20" t="n">
        <v>15.32000093</v>
      </c>
      <c r="O24" s="18" t="s">
        <v>481</v>
      </c>
      <c r="P24" s="20" t="s">
        <v>481</v>
      </c>
      <c r="Q24" s="18" t="s">
        <v>481</v>
      </c>
      <c r="R24" s="20" t="s">
        <v>481</v>
      </c>
      <c r="S24" s="18" t="s">
        <v>481</v>
      </c>
      <c r="T24" s="20" t="s">
        <v>481</v>
      </c>
      <c r="U24" s="18" t="n">
        <v>469.55278823</v>
      </c>
      <c r="V24" s="20" t="n">
        <v>10.22047355</v>
      </c>
    </row>
    <row r="25" spans="1:22">
      <c r="A25" s="15" t="s">
        <v>500</v>
      </c>
      <c r="B25" s="17" t="n">
        <v>5581</v>
      </c>
      <c r="C25" s="18">
        <f>(25.0/B25*100)</f>
        <v/>
      </c>
      <c r="D25" s="19" t="n">
        <v>5556</v>
      </c>
      <c r="E25" s="18" t="n">
        <v>520.16670971</v>
      </c>
      <c r="F25" s="20" t="n">
        <v>4.55435618</v>
      </c>
      <c r="G25" s="18" t="n">
        <v>517.12682115</v>
      </c>
      <c r="H25" s="20" t="n">
        <v>3.3725859</v>
      </c>
      <c r="I25" s="18" t="n">
        <v>528.53145187</v>
      </c>
      <c r="J25" s="20" t="n">
        <v>3.46844457</v>
      </c>
      <c r="K25" s="18" t="n">
        <v>537.38514478</v>
      </c>
      <c r="L25" s="20" t="n">
        <v>6.09501767</v>
      </c>
      <c r="M25" s="18" t="n">
        <v>429.87203302</v>
      </c>
      <c r="N25" s="20" t="n">
        <v>5.01052425</v>
      </c>
      <c r="O25" s="18" t="s">
        <v>481</v>
      </c>
      <c r="P25" s="20" t="s">
        <v>481</v>
      </c>
      <c r="Q25" s="18" t="s">
        <v>481</v>
      </c>
      <c r="R25" s="20" t="s">
        <v>481</v>
      </c>
      <c r="S25" s="18" t="s">
        <v>481</v>
      </c>
      <c r="T25" s="20" t="s">
        <v>481</v>
      </c>
      <c r="U25" s="18" t="n">
        <v>435.18875252</v>
      </c>
      <c r="V25" s="20" t="n">
        <v>26.28644019</v>
      </c>
    </row>
    <row r="26" spans="1:22">
      <c r="A26" s="15" t="s">
        <v>501</v>
      </c>
      <c r="B26" s="17" t="n">
        <v>4869</v>
      </c>
      <c r="C26" s="18">
        <f>(58.0/B26*100)</f>
        <v/>
      </c>
      <c r="D26" s="19" t="n">
        <v>4811</v>
      </c>
      <c r="E26" s="18" t="n">
        <v>493.91393741</v>
      </c>
      <c r="F26" s="20" t="n">
        <v>2.55472398</v>
      </c>
      <c r="G26" s="18" t="n">
        <v>494.04612899</v>
      </c>
      <c r="H26" s="20" t="n">
        <v>2.63413557</v>
      </c>
      <c r="I26" s="18" t="n">
        <v>492.24835192</v>
      </c>
      <c r="J26" s="20" t="n">
        <v>3.25971432</v>
      </c>
      <c r="K26" s="18" t="n">
        <v>494.08146374</v>
      </c>
      <c r="L26" s="20" t="n">
        <v>5.84001584</v>
      </c>
      <c r="M26" s="18" t="n">
        <v>453.17995147</v>
      </c>
      <c r="N26" s="20" t="n">
        <v>6.03698686</v>
      </c>
      <c r="O26" s="18" t="s">
        <v>481</v>
      </c>
      <c r="P26" s="20" t="s">
        <v>481</v>
      </c>
      <c r="Q26" s="18" t="s">
        <v>481</v>
      </c>
      <c r="R26" s="20" t="s">
        <v>481</v>
      </c>
      <c r="S26" s="18" t="s">
        <v>481</v>
      </c>
      <c r="T26" s="20" t="s">
        <v>481</v>
      </c>
      <c r="U26" s="18" t="n">
        <v>430.82578611</v>
      </c>
      <c r="V26" s="20" t="n">
        <v>13.01288362</v>
      </c>
    </row>
    <row r="27" spans="1:22">
      <c r="A27" s="15" t="s">
        <v>502</v>
      </c>
      <c r="B27" s="17" t="n">
        <v>5299</v>
      </c>
      <c r="C27" s="18">
        <f>(73.0/B27*100)</f>
        <v/>
      </c>
      <c r="D27" s="19" t="n">
        <v>5226</v>
      </c>
      <c r="E27" s="18" t="n">
        <v>493.63134338</v>
      </c>
      <c r="F27" s="20" t="n">
        <v>2.45571923</v>
      </c>
      <c r="G27" s="18" t="n">
        <v>497.58734795</v>
      </c>
      <c r="H27" s="20" t="n">
        <v>2.67930664</v>
      </c>
      <c r="I27" s="18" t="n">
        <v>492.4292915</v>
      </c>
      <c r="J27" s="20" t="n">
        <v>2.72543263</v>
      </c>
      <c r="K27" s="18" t="n">
        <v>483.02018783</v>
      </c>
      <c r="L27" s="20" t="n">
        <v>4.91114857</v>
      </c>
      <c r="M27" s="18" t="n">
        <v>418.40895501</v>
      </c>
      <c r="N27" s="20" t="n">
        <v>3.29090457</v>
      </c>
      <c r="O27" s="18" t="s">
        <v>481</v>
      </c>
      <c r="P27" s="20" t="s">
        <v>481</v>
      </c>
      <c r="Q27" s="18" t="s">
        <v>481</v>
      </c>
      <c r="R27" s="20" t="s">
        <v>481</v>
      </c>
      <c r="S27" s="18" t="s">
        <v>481</v>
      </c>
      <c r="T27" s="20" t="s">
        <v>481</v>
      </c>
      <c r="U27" s="18" t="n">
        <v>404.83318828</v>
      </c>
      <c r="V27" s="20" t="n">
        <v>8.24759107</v>
      </c>
    </row>
    <row r="28" spans="1:22">
      <c r="A28" s="15" t="s">
        <v>503</v>
      </c>
      <c r="B28" s="17" t="n">
        <v>7568</v>
      </c>
      <c r="C28" s="18">
        <f>(242.0/B28*100)</f>
        <v/>
      </c>
      <c r="D28" s="19" t="n">
        <v>7326</v>
      </c>
      <c r="E28" s="18" t="n">
        <v>414.03256858</v>
      </c>
      <c r="F28" s="20" t="n">
        <v>2.20356988</v>
      </c>
      <c r="G28" s="18" t="n">
        <v>428.70189831</v>
      </c>
      <c r="H28" s="20" t="n">
        <v>3.15227244</v>
      </c>
      <c r="I28" s="18" t="n">
        <v>417.70960515</v>
      </c>
      <c r="J28" s="20" t="n">
        <v>3.26847686</v>
      </c>
      <c r="K28" s="18" t="n">
        <v>413.06887173</v>
      </c>
      <c r="L28" s="20" t="n">
        <v>7.8244051</v>
      </c>
      <c r="M28" s="18" t="n">
        <v>420.93356818</v>
      </c>
      <c r="N28" s="20" t="n">
        <v>11.19336795</v>
      </c>
      <c r="O28" s="18" t="s">
        <v>481</v>
      </c>
      <c r="P28" s="20" t="s">
        <v>481</v>
      </c>
      <c r="Q28" s="18" t="s">
        <v>481</v>
      </c>
      <c r="R28" s="20" t="s">
        <v>481</v>
      </c>
      <c r="S28" s="18" t="s">
        <v>481</v>
      </c>
      <c r="T28" s="20" t="s">
        <v>481</v>
      </c>
      <c r="U28" s="18" t="n">
        <v>378.21757597</v>
      </c>
      <c r="V28" s="20" t="n">
        <v>6.50149515</v>
      </c>
    </row>
    <row r="29" spans="1:22">
      <c r="A29" s="15" t="s">
        <v>504</v>
      </c>
      <c r="B29" s="17" t="n">
        <v>5385</v>
      </c>
      <c r="C29" s="18">
        <f>(30.0/B29*100)</f>
        <v/>
      </c>
      <c r="D29" s="19" t="n">
        <v>5355</v>
      </c>
      <c r="E29" s="18" t="n">
        <v>505.19299595</v>
      </c>
      <c r="F29" s="20" t="n">
        <v>5.47902673</v>
      </c>
      <c r="G29" s="18" t="n">
        <v>514.23742679</v>
      </c>
      <c r="H29" s="20" t="n">
        <v>2.8727902</v>
      </c>
      <c r="I29" s="18" t="n">
        <v>513.96680055</v>
      </c>
      <c r="J29" s="20" t="n">
        <v>3.11616357</v>
      </c>
      <c r="K29" s="18" t="n">
        <v>524.77813016</v>
      </c>
      <c r="L29" s="20" t="n">
        <v>4.2702218</v>
      </c>
      <c r="M29" s="18" t="n">
        <v>493.84777481</v>
      </c>
      <c r="N29" s="20" t="n">
        <v>4.79600299</v>
      </c>
      <c r="O29" s="18" t="s">
        <v>481</v>
      </c>
      <c r="P29" s="20" t="s">
        <v>481</v>
      </c>
      <c r="Q29" s="18" t="s">
        <v>481</v>
      </c>
      <c r="R29" s="20" t="s">
        <v>481</v>
      </c>
      <c r="S29" s="18" t="s">
        <v>481</v>
      </c>
      <c r="T29" s="20" t="s">
        <v>481</v>
      </c>
      <c r="U29" s="18" t="n">
        <v>407.41613488</v>
      </c>
      <c r="V29" s="20" t="n">
        <v>11.62768462</v>
      </c>
    </row>
    <row r="30" spans="1:22">
      <c r="A30" s="15" t="s">
        <v>505</v>
      </c>
      <c r="B30" s="17" t="n">
        <v>4520</v>
      </c>
      <c r="C30" s="18">
        <f>(162.0/B30*100)</f>
        <v/>
      </c>
      <c r="D30" s="19" t="n">
        <v>4358</v>
      </c>
      <c r="E30" s="18" t="n">
        <v>519.67245064</v>
      </c>
      <c r="F30" s="20" t="n">
        <v>3.53160645</v>
      </c>
      <c r="G30" s="18" t="n">
        <v>531.01728657</v>
      </c>
      <c r="H30" s="20" t="n">
        <v>3.37471923</v>
      </c>
      <c r="I30" s="18" t="n">
        <v>531.45683516</v>
      </c>
      <c r="J30" s="20" t="n">
        <v>4.1255655</v>
      </c>
      <c r="K30" s="18" t="n">
        <v>535.62169381</v>
      </c>
      <c r="L30" s="20" t="n">
        <v>5.8820822</v>
      </c>
      <c r="M30" s="18" t="n">
        <v>420.79775038</v>
      </c>
      <c r="N30" s="20" t="n">
        <v>5.72172312</v>
      </c>
      <c r="O30" s="18" t="s">
        <v>481</v>
      </c>
      <c r="P30" s="20" t="s">
        <v>481</v>
      </c>
      <c r="Q30" s="18" t="s">
        <v>481</v>
      </c>
      <c r="R30" s="20" t="s">
        <v>481</v>
      </c>
      <c r="S30" s="18" t="s">
        <v>481</v>
      </c>
      <c r="T30" s="20" t="s">
        <v>481</v>
      </c>
      <c r="U30" s="18" t="n">
        <v>420.5803142</v>
      </c>
      <c r="V30" s="20" t="n">
        <v>9.66078911</v>
      </c>
    </row>
    <row r="31" spans="1:22">
      <c r="A31" s="15" t="s">
        <v>506</v>
      </c>
      <c r="B31" s="17" t="n">
        <v>5456</v>
      </c>
      <c r="C31" s="18">
        <f>(139.0/B31*100)</f>
        <v/>
      </c>
      <c r="D31" s="19" t="n">
        <v>5317</v>
      </c>
      <c r="E31" s="18" t="n">
        <v>508.98800949</v>
      </c>
      <c r="F31" s="20" t="n">
        <v>2.79593396</v>
      </c>
      <c r="G31" s="18" t="n">
        <v>508.86897941</v>
      </c>
      <c r="H31" s="20" t="n">
        <v>2.53708253</v>
      </c>
      <c r="I31" s="18" t="n">
        <v>496.22359663</v>
      </c>
      <c r="J31" s="20" t="n">
        <v>3.73295052</v>
      </c>
      <c r="K31" s="18" t="n">
        <v>456.80823949</v>
      </c>
      <c r="L31" s="20" t="n">
        <v>6.75831604</v>
      </c>
      <c r="M31" s="18" t="s">
        <v>481</v>
      </c>
      <c r="N31" s="20" t="s">
        <v>481</v>
      </c>
      <c r="O31" s="18" t="s">
        <v>481</v>
      </c>
      <c r="P31" s="20" t="s">
        <v>481</v>
      </c>
      <c r="Q31" s="18" t="s">
        <v>481</v>
      </c>
      <c r="R31" s="20" t="s">
        <v>481</v>
      </c>
      <c r="S31" s="18" t="s">
        <v>481</v>
      </c>
      <c r="T31" s="20" t="s">
        <v>481</v>
      </c>
      <c r="U31" s="18" t="n">
        <v>403.12458067</v>
      </c>
      <c r="V31" s="20" t="n">
        <v>7.02768768</v>
      </c>
    </row>
    <row r="32" spans="1:22">
      <c r="A32" s="15" t="s">
        <v>507</v>
      </c>
      <c r="B32" s="17" t="n">
        <v>4478</v>
      </c>
      <c r="C32" s="18">
        <f>(6.0/B32*100)</f>
        <v/>
      </c>
      <c r="D32" s="19" t="n">
        <v>4472</v>
      </c>
      <c r="E32" s="18" t="n">
        <v>501.19945296</v>
      </c>
      <c r="F32" s="20" t="n">
        <v>3.78774182</v>
      </c>
      <c r="G32" s="18" t="n">
        <v>503.65415241</v>
      </c>
      <c r="H32" s="20" t="n">
        <v>3.0980238</v>
      </c>
      <c r="I32" s="18" t="n">
        <v>503.8949788</v>
      </c>
      <c r="J32" s="20" t="n">
        <v>3.66879762</v>
      </c>
      <c r="K32" s="18" t="n">
        <v>511.84274078</v>
      </c>
      <c r="L32" s="20" t="n">
        <v>5.49680997</v>
      </c>
      <c r="M32" s="18" t="n">
        <v>412.90383158</v>
      </c>
      <c r="N32" s="20" t="n">
        <v>11.66737955</v>
      </c>
      <c r="O32" s="18" t="s">
        <v>481</v>
      </c>
      <c r="P32" s="20" t="s">
        <v>481</v>
      </c>
      <c r="Q32" s="18" t="s">
        <v>481</v>
      </c>
      <c r="R32" s="20" t="s">
        <v>481</v>
      </c>
      <c r="S32" s="18" t="s">
        <v>481</v>
      </c>
      <c r="T32" s="20" t="s">
        <v>481</v>
      </c>
      <c r="U32" s="18" t="n">
        <v>441.89787351</v>
      </c>
      <c r="V32" s="20" t="n">
        <v>13.06352414</v>
      </c>
    </row>
    <row r="33" spans="1:22">
      <c r="A33" s="15" t="s">
        <v>508</v>
      </c>
      <c r="B33" s="17" t="n">
        <v>7325</v>
      </c>
      <c r="C33" s="18">
        <f>(78.0/B33*100)</f>
        <v/>
      </c>
      <c r="D33" s="19" t="n">
        <v>7247</v>
      </c>
      <c r="E33" s="18" t="n">
        <v>500.68722392</v>
      </c>
      <c r="F33" s="20" t="n">
        <v>3.24695528</v>
      </c>
      <c r="G33" s="18" t="n">
        <v>512.1915666899999</v>
      </c>
      <c r="H33" s="20" t="n">
        <v>3.95629061</v>
      </c>
      <c r="I33" s="18" t="n">
        <v>510.18326407</v>
      </c>
      <c r="J33" s="20" t="n">
        <v>4.16283224</v>
      </c>
      <c r="K33" s="18" t="n">
        <v>505.3275166</v>
      </c>
      <c r="L33" s="20" t="n">
        <v>8.3871147</v>
      </c>
      <c r="M33" s="18" t="n">
        <v>493.26536346</v>
      </c>
      <c r="N33" s="20" t="n">
        <v>2.74241819</v>
      </c>
      <c r="O33" s="18" t="s">
        <v>481</v>
      </c>
      <c r="P33" s="20" t="s">
        <v>481</v>
      </c>
      <c r="Q33" s="18" t="s">
        <v>481</v>
      </c>
      <c r="R33" s="20" t="s">
        <v>481</v>
      </c>
      <c r="S33" s="18" t="s">
        <v>481</v>
      </c>
      <c r="T33" s="20" t="s">
        <v>481</v>
      </c>
      <c r="U33" s="18" t="n">
        <v>468.5527843</v>
      </c>
      <c r="V33" s="20" t="n">
        <v>8.740411659999999</v>
      </c>
    </row>
    <row r="34" spans="1:22">
      <c r="A34" s="15" t="s">
        <v>509</v>
      </c>
      <c r="B34" s="17" t="n">
        <v>6350</v>
      </c>
      <c r="C34" s="18">
        <f>(101.0/B34*100)</f>
        <v/>
      </c>
      <c r="D34" s="19" t="n">
        <v>6249</v>
      </c>
      <c r="E34" s="18" t="n">
        <v>460.06926744</v>
      </c>
      <c r="F34" s="20" t="n">
        <v>3.61654257</v>
      </c>
      <c r="G34" s="18" t="n">
        <v>476.955339</v>
      </c>
      <c r="H34" s="20" t="n">
        <v>3.46215668</v>
      </c>
      <c r="I34" s="18" t="n">
        <v>471.17330832</v>
      </c>
      <c r="J34" s="20" t="n">
        <v>3.31847997</v>
      </c>
      <c r="K34" s="18" t="n">
        <v>472.61392502</v>
      </c>
      <c r="L34" s="20" t="n">
        <v>4.71926834</v>
      </c>
      <c r="M34" s="18" t="n">
        <v>414.13782789</v>
      </c>
      <c r="N34" s="20" t="n">
        <v>11.41550076</v>
      </c>
      <c r="O34" s="18" t="s">
        <v>481</v>
      </c>
      <c r="P34" s="20" t="s">
        <v>481</v>
      </c>
      <c r="Q34" s="18" t="s">
        <v>481</v>
      </c>
      <c r="R34" s="20" t="s">
        <v>481</v>
      </c>
      <c r="S34" s="18" t="s">
        <v>481</v>
      </c>
      <c r="T34" s="20" t="s">
        <v>481</v>
      </c>
      <c r="U34" s="18" t="n">
        <v>367.16532086</v>
      </c>
      <c r="V34" s="20" t="n">
        <v>9.57275025</v>
      </c>
    </row>
    <row r="35" spans="1:22">
      <c r="A35" s="15" t="s">
        <v>510</v>
      </c>
      <c r="B35" s="17" t="n">
        <v>6406</v>
      </c>
      <c r="C35" s="18">
        <f>(58.0/B35*100)</f>
        <v/>
      </c>
      <c r="D35" s="19" t="n">
        <v>6348</v>
      </c>
      <c r="E35" s="18" t="n">
        <v>509.59323963</v>
      </c>
      <c r="F35" s="20" t="n">
        <v>4.92629973</v>
      </c>
      <c r="G35" s="18" t="n">
        <v>512.72943467</v>
      </c>
      <c r="H35" s="20" t="n">
        <v>4.00448579</v>
      </c>
      <c r="I35" s="18" t="n">
        <v>501.84650726</v>
      </c>
      <c r="J35" s="20" t="n">
        <v>4.83016503</v>
      </c>
      <c r="K35" s="18" t="n">
        <v>490.8348009</v>
      </c>
      <c r="L35" s="20" t="n">
        <v>7.76433631</v>
      </c>
      <c r="M35" s="18" t="n">
        <v>517.72546076</v>
      </c>
      <c r="N35" s="20" t="n">
        <v>1.68854854</v>
      </c>
      <c r="O35" s="18" t="s">
        <v>481</v>
      </c>
      <c r="P35" s="20" t="s">
        <v>481</v>
      </c>
      <c r="Q35" s="18" t="s">
        <v>481</v>
      </c>
      <c r="R35" s="20" t="s">
        <v>481</v>
      </c>
      <c r="S35" s="18" t="s">
        <v>481</v>
      </c>
      <c r="T35" s="20" t="s">
        <v>481</v>
      </c>
      <c r="U35" s="18" t="n">
        <v>477.69863478</v>
      </c>
      <c r="V35" s="20" t="n">
        <v>13.07622263</v>
      </c>
    </row>
    <row r="36" spans="1:22">
      <c r="A36" s="15" t="s">
        <v>511</v>
      </c>
      <c r="B36" s="17" t="n">
        <v>6736</v>
      </c>
      <c r="C36" s="18">
        <f>(55.0/B36*100)</f>
        <v/>
      </c>
      <c r="D36" s="19" t="n">
        <v>6681</v>
      </c>
      <c r="E36" s="18" t="n">
        <v>492.44659448</v>
      </c>
      <c r="F36" s="20" t="n">
        <v>3.21688098</v>
      </c>
      <c r="G36" s="18" t="n">
        <v>500.61520785</v>
      </c>
      <c r="H36" s="20" t="n">
        <v>2.98459657</v>
      </c>
      <c r="I36" s="18" t="n">
        <v>501.24640487</v>
      </c>
      <c r="J36" s="20" t="n">
        <v>3.13221462</v>
      </c>
      <c r="K36" s="18" t="n">
        <v>511.02527727</v>
      </c>
      <c r="L36" s="20" t="n">
        <v>4.29506157</v>
      </c>
      <c r="M36" s="18" t="n">
        <v>471.48512785</v>
      </c>
      <c r="N36" s="20" t="n">
        <v>3.1941669</v>
      </c>
      <c r="O36" s="18" t="s">
        <v>481</v>
      </c>
      <c r="P36" s="20" t="s">
        <v>481</v>
      </c>
      <c r="Q36" s="18" t="s">
        <v>481</v>
      </c>
      <c r="R36" s="20" t="s">
        <v>481</v>
      </c>
      <c r="S36" s="18" t="s">
        <v>481</v>
      </c>
      <c r="T36" s="20" t="s">
        <v>481</v>
      </c>
      <c r="U36" s="18" t="n">
        <v>432.65480354</v>
      </c>
      <c r="V36" s="20" t="n">
        <v>8.1707175</v>
      </c>
    </row>
    <row r="37" spans="1:22">
      <c r="A37" s="15" t="s">
        <v>512</v>
      </c>
      <c r="B37" s="17" t="n">
        <v>5458</v>
      </c>
      <c r="C37" s="18">
        <f>(104.0/B37*100)</f>
        <v/>
      </c>
      <c r="D37" s="19" t="n">
        <v>5354</v>
      </c>
      <c r="E37" s="18" t="n">
        <v>507.67699179</v>
      </c>
      <c r="F37" s="20" t="n">
        <v>4.04984695</v>
      </c>
      <c r="G37" s="18" t="n">
        <v>504.1503909</v>
      </c>
      <c r="H37" s="20" t="n">
        <v>3.5766122</v>
      </c>
      <c r="I37" s="18" t="n">
        <v>494.56427161</v>
      </c>
      <c r="J37" s="20" t="n">
        <v>4.39666111</v>
      </c>
      <c r="K37" s="18" t="n">
        <v>473.91075098</v>
      </c>
      <c r="L37" s="20" t="n">
        <v>7.61027415</v>
      </c>
      <c r="M37" s="18" t="n">
        <v>390.41637664</v>
      </c>
      <c r="N37" s="20" t="n">
        <v>7.93034407</v>
      </c>
      <c r="O37" s="18" t="s">
        <v>481</v>
      </c>
      <c r="P37" s="20" t="s">
        <v>481</v>
      </c>
      <c r="Q37" s="18" t="s">
        <v>481</v>
      </c>
      <c r="R37" s="20" t="s">
        <v>481</v>
      </c>
      <c r="S37" s="18" t="s">
        <v>481</v>
      </c>
      <c r="T37" s="20" t="s">
        <v>481</v>
      </c>
      <c r="U37" s="18" t="n">
        <v>411.48850042</v>
      </c>
      <c r="V37" s="20" t="n">
        <v>9.56338373</v>
      </c>
    </row>
    <row r="38" spans="1:22">
      <c r="A38" s="15" t="s">
        <v>513</v>
      </c>
      <c r="B38" s="17" t="n">
        <v>5860</v>
      </c>
      <c r="C38" s="18">
        <f>(21.0/B38*100)</f>
        <v/>
      </c>
      <c r="D38" s="19" t="n">
        <v>5839</v>
      </c>
      <c r="E38" s="18" t="n">
        <v>518.41368116</v>
      </c>
      <c r="F38" s="20" t="n">
        <v>3.49000344</v>
      </c>
      <c r="G38" s="18" t="n">
        <v>516.08339089</v>
      </c>
      <c r="H38" s="20" t="n">
        <v>3.81226688</v>
      </c>
      <c r="I38" s="18" t="n">
        <v>506.57324021</v>
      </c>
      <c r="J38" s="20" t="n">
        <v>4.6814962</v>
      </c>
      <c r="K38" s="18" t="n">
        <v>504.3832925</v>
      </c>
      <c r="L38" s="20" t="n">
        <v>6.03637341</v>
      </c>
      <c r="M38" s="18" t="n">
        <v>464.66093895</v>
      </c>
      <c r="N38" s="20" t="n">
        <v>6.12978698</v>
      </c>
      <c r="O38" s="18" t="s">
        <v>481</v>
      </c>
      <c r="P38" s="20" t="s">
        <v>481</v>
      </c>
      <c r="Q38" s="18" t="s">
        <v>481</v>
      </c>
      <c r="R38" s="20" t="s">
        <v>481</v>
      </c>
      <c r="S38" s="18" t="s">
        <v>481</v>
      </c>
      <c r="T38" s="20" t="s">
        <v>481</v>
      </c>
      <c r="U38" s="18" t="n">
        <v>455.72027714</v>
      </c>
      <c r="V38" s="20" t="n">
        <v>7.81721332</v>
      </c>
    </row>
    <row r="39" spans="1:22">
      <c r="A39" s="15" t="s">
        <v>514</v>
      </c>
      <c r="B39" s="17" t="n">
        <v>5895</v>
      </c>
      <c r="C39" s="18">
        <f>(33.0/B39*100)</f>
        <v/>
      </c>
      <c r="D39" s="19" t="n">
        <v>5862</v>
      </c>
      <c r="E39" s="18" t="n">
        <v>428.93264831</v>
      </c>
      <c r="F39" s="20" t="n">
        <v>4.45697868</v>
      </c>
      <c r="G39" s="18" t="n">
        <v>435.86229261</v>
      </c>
      <c r="H39" s="20" t="n">
        <v>4.60934196</v>
      </c>
      <c r="I39" s="18" t="n">
        <v>433.10882744</v>
      </c>
      <c r="J39" s="20" t="n">
        <v>4.92377028</v>
      </c>
      <c r="K39" s="18" t="n">
        <v>425.94314785</v>
      </c>
      <c r="L39" s="20" t="n">
        <v>7.69470062</v>
      </c>
      <c r="M39" s="18" t="n">
        <v>385.47949857</v>
      </c>
      <c r="N39" s="20" t="n">
        <v>4.83386138</v>
      </c>
      <c r="O39" s="18" t="s">
        <v>481</v>
      </c>
      <c r="P39" s="20" t="s">
        <v>481</v>
      </c>
      <c r="Q39" s="18" t="s">
        <v>481</v>
      </c>
      <c r="R39" s="20" t="s">
        <v>481</v>
      </c>
      <c r="S39" s="18" t="s">
        <v>481</v>
      </c>
      <c r="T39" s="20" t="s">
        <v>481</v>
      </c>
      <c r="U39" s="18" t="n">
        <v>358.19213138</v>
      </c>
      <c r="V39" s="20" t="n">
        <v>7.65599936</v>
      </c>
    </row>
    <row r="40" spans="1:22">
      <c r="A40" s="15" t="s">
        <v>515</v>
      </c>
      <c r="B40" s="17" t="n">
        <v>14157</v>
      </c>
      <c r="C40" s="18">
        <f>(376.0/B40*100)</f>
        <v/>
      </c>
      <c r="D40" s="19" t="n">
        <v>13781</v>
      </c>
      <c r="E40" s="18" t="n">
        <v>511.01443525</v>
      </c>
      <c r="F40" s="20" t="n">
        <v>3.05777629</v>
      </c>
      <c r="G40" s="18" t="n">
        <v>522.5486837</v>
      </c>
      <c r="H40" s="20" t="n">
        <v>3.66484602</v>
      </c>
      <c r="I40" s="18" t="n">
        <v>520.51969349</v>
      </c>
      <c r="J40" s="20" t="n">
        <v>3.38297797</v>
      </c>
      <c r="K40" s="18" t="n">
        <v>509.84337093</v>
      </c>
      <c r="L40" s="20" t="n">
        <v>4.64389177</v>
      </c>
      <c r="M40" s="18" t="n">
        <v>416.91840949</v>
      </c>
      <c r="N40" s="20" t="n">
        <v>5.41821047</v>
      </c>
      <c r="O40" s="18" t="s">
        <v>481</v>
      </c>
      <c r="P40" s="20" t="s">
        <v>481</v>
      </c>
      <c r="Q40" s="18" t="s">
        <v>481</v>
      </c>
      <c r="R40" s="20" t="s">
        <v>481</v>
      </c>
      <c r="S40" s="18" t="s">
        <v>481</v>
      </c>
      <c r="T40" s="20" t="s">
        <v>481</v>
      </c>
      <c r="U40" s="18" t="n">
        <v>401.76116641</v>
      </c>
      <c r="V40" s="20" t="n">
        <v>7.58409146</v>
      </c>
    </row>
    <row r="41" spans="1:22">
      <c r="A41" s="15" t="s">
        <v>516</v>
      </c>
      <c r="B41" s="17" t="n">
        <v>5712</v>
      </c>
      <c r="C41" s="18">
        <f>(52.0/B41*100)</f>
        <v/>
      </c>
      <c r="D41" s="19" t="n">
        <v>5660</v>
      </c>
      <c r="E41" s="18" t="n">
        <v>500.01704293</v>
      </c>
      <c r="F41" s="20" t="n">
        <v>3.71919151</v>
      </c>
      <c r="G41" s="18" t="n">
        <v>503.66151679</v>
      </c>
      <c r="H41" s="20" t="n">
        <v>3.796128</v>
      </c>
      <c r="I41" s="18" t="n">
        <v>500.95838762</v>
      </c>
      <c r="J41" s="20" t="n">
        <v>3.99445668</v>
      </c>
      <c r="K41" s="18" t="n">
        <v>503.91964517</v>
      </c>
      <c r="L41" s="20" t="n">
        <v>5.12075743</v>
      </c>
      <c r="M41" s="18" t="n">
        <v>459.44925532</v>
      </c>
      <c r="N41" s="20" t="n">
        <v>6.97383659</v>
      </c>
      <c r="O41" s="18" t="s">
        <v>481</v>
      </c>
      <c r="P41" s="20" t="s">
        <v>481</v>
      </c>
      <c r="Q41" s="18" t="s">
        <v>481</v>
      </c>
      <c r="R41" s="20" t="s">
        <v>481</v>
      </c>
      <c r="S41" s="18" t="s">
        <v>481</v>
      </c>
      <c r="T41" s="20" t="s">
        <v>481</v>
      </c>
      <c r="U41" s="18" t="n">
        <v>433.18916638</v>
      </c>
      <c r="V41" s="20" t="n">
        <v>14.18583424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376.52301099</v>
      </c>
      <c r="F45" s="20" t="n">
        <v>2.76590473</v>
      </c>
      <c r="G45" s="18" t="n">
        <v>379.26995561</v>
      </c>
      <c r="H45" s="20" t="n">
        <v>3.26652234</v>
      </c>
      <c r="I45" s="18" t="n">
        <v>379.57869491</v>
      </c>
      <c r="J45" s="20" t="n">
        <v>4.47458107</v>
      </c>
      <c r="K45" s="18" t="n">
        <v>367.82379381</v>
      </c>
      <c r="L45" s="20" t="n">
        <v>4.75161779</v>
      </c>
      <c r="M45" s="18" t="s">
        <v>481</v>
      </c>
      <c r="N45" s="20" t="s">
        <v>481</v>
      </c>
      <c r="O45" s="18" t="s">
        <v>481</v>
      </c>
      <c r="P45" s="20" t="s">
        <v>481</v>
      </c>
      <c r="Q45" s="18" t="n">
        <v>278.99809992</v>
      </c>
      <c r="R45" s="20" t="n">
        <v>29.20441918</v>
      </c>
      <c r="S45" s="18" t="n">
        <v>344.43458571</v>
      </c>
      <c r="T45" s="20" t="n">
        <v>17.37776692</v>
      </c>
      <c r="U45" s="18" t="n">
        <v>346.49998978</v>
      </c>
      <c r="V45" s="20" t="n">
        <v>5.99822529</v>
      </c>
    </row>
    <row r="46" spans="1:22">
      <c r="A46" s="15" t="s">
        <v>521</v>
      </c>
      <c r="B46" s="17" t="n">
        <v>23141</v>
      </c>
      <c r="C46" s="18">
        <f>(1960.0/B46*100)</f>
        <v/>
      </c>
      <c r="D46" s="19" t="n">
        <v>21181</v>
      </c>
      <c r="E46" s="18" t="n">
        <v>413.70636352</v>
      </c>
      <c r="F46" s="20" t="n">
        <v>2.70975296</v>
      </c>
      <c r="G46" s="18" t="n">
        <v>425.56589464</v>
      </c>
      <c r="H46" s="20" t="n">
        <v>3.43004258</v>
      </c>
      <c r="I46" s="18" t="n">
        <v>423.32890811</v>
      </c>
      <c r="J46" s="20" t="n">
        <v>3.89969166</v>
      </c>
      <c r="K46" s="18" t="n">
        <v>418.35046943</v>
      </c>
      <c r="L46" s="20" t="n">
        <v>5.71282993</v>
      </c>
      <c r="M46" s="18" t="n">
        <v>359.91868086</v>
      </c>
      <c r="N46" s="20" t="n">
        <v>2.81680407</v>
      </c>
      <c r="O46" s="18" t="s">
        <v>481</v>
      </c>
      <c r="P46" s="20" t="s">
        <v>481</v>
      </c>
      <c r="Q46" s="18" t="s">
        <v>481</v>
      </c>
      <c r="R46" s="20" t="s">
        <v>481</v>
      </c>
      <c r="S46" s="18" t="s">
        <v>481</v>
      </c>
      <c r="T46" s="20" t="s">
        <v>481</v>
      </c>
      <c r="U46" s="18" t="n">
        <v>372.58256795</v>
      </c>
      <c r="V46" s="20" t="n">
        <v>3.43378976</v>
      </c>
    </row>
    <row r="47" spans="1:22">
      <c r="A47" s="15" t="s">
        <v>522</v>
      </c>
      <c r="B47" s="17" t="n">
        <v>5928</v>
      </c>
      <c r="C47" s="18">
        <f>(267.0/B47*100)</f>
        <v/>
      </c>
      <c r="D47" s="19" t="n">
        <v>5661</v>
      </c>
      <c r="E47" s="18" t="n">
        <v>454.8127248</v>
      </c>
      <c r="F47" s="20" t="n">
        <v>4.5086491</v>
      </c>
      <c r="G47" s="18" t="n">
        <v>466.86031889</v>
      </c>
      <c r="H47" s="20" t="n">
        <v>4.03445816</v>
      </c>
      <c r="I47" s="18" t="n">
        <v>471.57008455</v>
      </c>
      <c r="J47" s="20" t="n">
        <v>5.1412218</v>
      </c>
      <c r="K47" s="18" t="n">
        <v>463.57757715</v>
      </c>
      <c r="L47" s="20" t="n">
        <v>7.72699429</v>
      </c>
      <c r="M47" s="18" t="n">
        <v>360.05308982</v>
      </c>
      <c r="N47" s="20" t="n">
        <v>5.38667889</v>
      </c>
      <c r="O47" s="18" t="s">
        <v>481</v>
      </c>
      <c r="P47" s="20" t="s">
        <v>481</v>
      </c>
      <c r="Q47" s="18" t="s">
        <v>481</v>
      </c>
      <c r="R47" s="20" t="s">
        <v>481</v>
      </c>
      <c r="S47" s="18" t="s">
        <v>481</v>
      </c>
      <c r="T47" s="20" t="s">
        <v>481</v>
      </c>
      <c r="U47" s="18" t="n">
        <v>359.50665995</v>
      </c>
      <c r="V47" s="20" t="n">
        <v>6.82041491</v>
      </c>
    </row>
    <row r="48" spans="1:22">
      <c r="A48" s="15" t="s">
        <v>523</v>
      </c>
      <c r="B48" s="17" t="n">
        <v>9841</v>
      </c>
      <c r="C48" s="18">
        <f>(8.0/B48*100)</f>
        <v/>
      </c>
      <c r="D48" s="19" t="n">
        <v>9833</v>
      </c>
      <c r="E48" s="18" t="n">
        <v>528.60831773</v>
      </c>
      <c r="F48" s="20" t="n">
        <v>5.0410079</v>
      </c>
      <c r="G48" s="18" t="n">
        <v>530.5447521</v>
      </c>
      <c r="H48" s="20" t="n">
        <v>4.82919583</v>
      </c>
      <c r="I48" s="18" t="n">
        <v>503.96242245</v>
      </c>
      <c r="J48" s="20" t="n">
        <v>6.37118412</v>
      </c>
      <c r="K48" s="18" t="n">
        <v>493.80050116</v>
      </c>
      <c r="L48" s="20" t="n">
        <v>8.700495370000001</v>
      </c>
      <c r="M48" s="18" t="n">
        <v>473.92730449</v>
      </c>
      <c r="N48" s="20" t="n">
        <v>6.76556062</v>
      </c>
      <c r="O48" s="18" t="s">
        <v>481</v>
      </c>
      <c r="P48" s="20" t="s">
        <v>481</v>
      </c>
      <c r="Q48" s="18" t="s">
        <v>481</v>
      </c>
      <c r="R48" s="20" t="s">
        <v>481</v>
      </c>
      <c r="S48" s="18" t="s">
        <v>481</v>
      </c>
      <c r="T48" s="20" t="s">
        <v>481</v>
      </c>
      <c r="U48" s="18" t="n">
        <v>432.9057152</v>
      </c>
      <c r="V48" s="20" t="n">
        <v>16.52602208</v>
      </c>
    </row>
    <row r="49" spans="1:22">
      <c r="A49" s="15" t="s">
        <v>524</v>
      </c>
      <c r="B49" s="17" t="n">
        <v>6349</v>
      </c>
      <c r="C49" s="18">
        <f>(56.0/B49*100)</f>
        <v/>
      </c>
      <c r="D49" s="19" t="n">
        <v>6293</v>
      </c>
      <c r="E49" s="18" t="n">
        <v>430.25410199</v>
      </c>
      <c r="F49" s="20" t="n">
        <v>3.30869408</v>
      </c>
      <c r="G49" s="18" t="n">
        <v>439.77246556</v>
      </c>
      <c r="H49" s="20" t="n">
        <v>3.56227233</v>
      </c>
      <c r="I49" s="18" t="n">
        <v>432.12445156</v>
      </c>
      <c r="J49" s="20" t="n">
        <v>4.055706</v>
      </c>
      <c r="K49" s="18" t="n">
        <v>443.14499378</v>
      </c>
      <c r="L49" s="20" t="n">
        <v>6.98221858</v>
      </c>
      <c r="M49" s="18" t="s">
        <v>481</v>
      </c>
      <c r="N49" s="20" t="s">
        <v>481</v>
      </c>
      <c r="O49" s="18" t="s">
        <v>481</v>
      </c>
      <c r="P49" s="20" t="s">
        <v>481</v>
      </c>
      <c r="Q49" s="18" t="s">
        <v>481</v>
      </c>
      <c r="R49" s="20" t="s">
        <v>481</v>
      </c>
      <c r="S49" s="18" t="n">
        <v>370.0551</v>
      </c>
      <c r="T49" s="20" t="n">
        <v>26.4097447</v>
      </c>
      <c r="U49" s="18" t="n">
        <v>373.89536447</v>
      </c>
      <c r="V49" s="20" t="n">
        <v>9.48294885</v>
      </c>
    </row>
    <row r="50" spans="1:22">
      <c r="A50" s="15" t="s">
        <v>525</v>
      </c>
      <c r="B50" s="17" t="n">
        <v>11795</v>
      </c>
      <c r="C50" s="18">
        <f>(294.0/B50*100)</f>
        <v/>
      </c>
      <c r="D50" s="19" t="n">
        <v>11501</v>
      </c>
      <c r="E50" s="18" t="n">
        <v>413.99312605</v>
      </c>
      <c r="F50" s="20" t="n">
        <v>2.41373488</v>
      </c>
      <c r="G50" s="18" t="n">
        <v>425.35964102</v>
      </c>
      <c r="H50" s="20" t="n">
        <v>3.06406539</v>
      </c>
      <c r="I50" s="18" t="n">
        <v>426.23319753</v>
      </c>
      <c r="J50" s="20" t="n">
        <v>4.04264512</v>
      </c>
      <c r="K50" s="18" t="n">
        <v>421.3850697</v>
      </c>
      <c r="L50" s="20" t="n">
        <v>6.24400783</v>
      </c>
      <c r="M50" s="18" t="n">
        <v>366.2364289</v>
      </c>
      <c r="N50" s="20" t="n">
        <v>5.08072233</v>
      </c>
      <c r="O50" s="18" t="s">
        <v>481</v>
      </c>
      <c r="P50" s="20" t="s">
        <v>481</v>
      </c>
      <c r="Q50" s="18" t="s">
        <v>481</v>
      </c>
      <c r="R50" s="20" t="s">
        <v>481</v>
      </c>
      <c r="S50" s="18" t="s">
        <v>481</v>
      </c>
      <c r="T50" s="20" t="s">
        <v>481</v>
      </c>
      <c r="U50" s="18" t="n">
        <v>351.09465687</v>
      </c>
      <c r="V50" s="20" t="n">
        <v>7.55928188</v>
      </c>
    </row>
    <row r="51" spans="1:22">
      <c r="A51" s="15" t="s">
        <v>526</v>
      </c>
      <c r="B51" s="17" t="n">
        <v>6866</v>
      </c>
      <c r="C51" s="18">
        <f>(119.0/B51*100)</f>
        <v/>
      </c>
      <c r="D51" s="19" t="n">
        <v>6747</v>
      </c>
      <c r="E51" s="18" t="n">
        <v>416.54716778</v>
      </c>
      <c r="F51" s="20" t="n">
        <v>2.10450073</v>
      </c>
      <c r="G51" s="18" t="n">
        <v>432.738641</v>
      </c>
      <c r="H51" s="20" t="n">
        <v>2.89969909</v>
      </c>
      <c r="I51" s="18" t="n">
        <v>430.45295515</v>
      </c>
      <c r="J51" s="20" t="n">
        <v>3.19882197</v>
      </c>
      <c r="K51" s="18" t="n">
        <v>418.88675644</v>
      </c>
      <c r="L51" s="20" t="n">
        <v>5.35735591</v>
      </c>
      <c r="M51" s="18" t="n">
        <v>378.20734752</v>
      </c>
      <c r="N51" s="20" t="n">
        <v>5.77389018</v>
      </c>
      <c r="O51" s="18" t="s">
        <v>481</v>
      </c>
      <c r="P51" s="20" t="s">
        <v>481</v>
      </c>
      <c r="Q51" s="18" t="s">
        <v>481</v>
      </c>
      <c r="R51" s="20" t="s">
        <v>481</v>
      </c>
      <c r="S51" s="18" t="s">
        <v>481</v>
      </c>
      <c r="T51" s="20" t="s">
        <v>481</v>
      </c>
      <c r="U51" s="18" t="n">
        <v>391.81103411</v>
      </c>
      <c r="V51" s="20" t="n">
        <v>5.79398525</v>
      </c>
    </row>
    <row r="52" spans="1:22">
      <c r="A52" s="15" t="s">
        <v>527</v>
      </c>
      <c r="B52" s="17" t="n">
        <v>5809</v>
      </c>
      <c r="C52" s="18">
        <f>(90.0/B52*100)</f>
        <v/>
      </c>
      <c r="D52" s="19" t="n">
        <v>5719</v>
      </c>
      <c r="E52" s="18" t="n">
        <v>484.76736175</v>
      </c>
      <c r="F52" s="20" t="n">
        <v>3.46792037</v>
      </c>
      <c r="G52" s="18" t="n">
        <v>482.53801888</v>
      </c>
      <c r="H52" s="20" t="n">
        <v>3.19986028</v>
      </c>
      <c r="I52" s="18" t="n">
        <v>485.89683216</v>
      </c>
      <c r="J52" s="20" t="n">
        <v>3.08119004</v>
      </c>
      <c r="K52" s="18" t="n">
        <v>495.66839978</v>
      </c>
      <c r="L52" s="20" t="n">
        <v>4.837712</v>
      </c>
      <c r="M52" s="18" t="n">
        <v>406.80210678</v>
      </c>
      <c r="N52" s="20" t="n">
        <v>4.41129799</v>
      </c>
      <c r="O52" s="18" t="s">
        <v>481</v>
      </c>
      <c r="P52" s="20" t="s">
        <v>481</v>
      </c>
      <c r="Q52" s="18" t="s">
        <v>481</v>
      </c>
      <c r="R52" s="20" t="s">
        <v>481</v>
      </c>
      <c r="S52" s="18" t="s">
        <v>481</v>
      </c>
      <c r="T52" s="20" t="s">
        <v>481</v>
      </c>
      <c r="U52" s="18" t="n">
        <v>409.65065536</v>
      </c>
      <c r="V52" s="20" t="n">
        <v>6.96343648</v>
      </c>
    </row>
    <row r="53" spans="1:22">
      <c r="A53" s="15" t="s">
        <v>528</v>
      </c>
      <c r="B53" s="17" t="n">
        <v>5571</v>
      </c>
      <c r="C53" s="18">
        <f>(100.0/B53*100)</f>
        <v/>
      </c>
      <c r="D53" s="19" t="n">
        <v>5471</v>
      </c>
      <c r="E53" s="18" t="n">
        <v>444.76005466</v>
      </c>
      <c r="F53" s="20" t="n">
        <v>2.42676079</v>
      </c>
      <c r="G53" s="18" t="n">
        <v>443.58200433</v>
      </c>
      <c r="H53" s="20" t="n">
        <v>2.7255404</v>
      </c>
      <c r="I53" s="18" t="n">
        <v>441.1608567</v>
      </c>
      <c r="J53" s="20" t="n">
        <v>3.12571893</v>
      </c>
      <c r="K53" s="18" t="n">
        <v>425.03795625</v>
      </c>
      <c r="L53" s="20" t="n">
        <v>5.6349631</v>
      </c>
      <c r="M53" s="18" t="n">
        <v>364.85181761</v>
      </c>
      <c r="N53" s="20" t="n">
        <v>4.50102235</v>
      </c>
      <c r="O53" s="18" t="s">
        <v>481</v>
      </c>
      <c r="P53" s="20" t="s">
        <v>481</v>
      </c>
      <c r="Q53" s="18" t="s">
        <v>481</v>
      </c>
      <c r="R53" s="20" t="s">
        <v>481</v>
      </c>
      <c r="S53" s="18" t="s">
        <v>481</v>
      </c>
      <c r="T53" s="20" t="s">
        <v>481</v>
      </c>
      <c r="U53" s="18" t="n">
        <v>354.34603641</v>
      </c>
      <c r="V53" s="20" t="n">
        <v>6.05452838</v>
      </c>
    </row>
    <row r="54" spans="1:22">
      <c r="A54" s="15" t="s">
        <v>529</v>
      </c>
      <c r="B54" s="17" t="n">
        <v>4740</v>
      </c>
      <c r="C54" s="18">
        <f>(336.0/B54*100)</f>
        <v/>
      </c>
      <c r="D54" s="19" t="n">
        <v>4404</v>
      </c>
      <c r="E54" s="18" t="n">
        <v>342.34166969</v>
      </c>
      <c r="F54" s="20" t="n">
        <v>2.79627074</v>
      </c>
      <c r="G54" s="18" t="n">
        <v>351.50324652</v>
      </c>
      <c r="H54" s="20" t="n">
        <v>4.47847653</v>
      </c>
      <c r="I54" s="18" t="n">
        <v>340.58030309</v>
      </c>
      <c r="J54" s="20" t="n">
        <v>5.43370579</v>
      </c>
      <c r="K54" s="18" t="n">
        <v>320.89606068</v>
      </c>
      <c r="L54" s="20" t="n">
        <v>9.62138281</v>
      </c>
      <c r="M54" s="18" t="n">
        <v>278.77265964</v>
      </c>
      <c r="N54" s="20" t="n">
        <v>5.07122961</v>
      </c>
      <c r="O54" s="18" t="s">
        <v>481</v>
      </c>
      <c r="P54" s="20" t="s">
        <v>481</v>
      </c>
      <c r="Q54" s="18" t="s">
        <v>481</v>
      </c>
      <c r="R54" s="20" t="s">
        <v>481</v>
      </c>
      <c r="S54" s="18" t="s">
        <v>481</v>
      </c>
      <c r="T54" s="20" t="s">
        <v>481</v>
      </c>
      <c r="U54" s="18" t="n">
        <v>282.91106499</v>
      </c>
      <c r="V54" s="20" t="n">
        <v>4.23747409</v>
      </c>
    </row>
    <row r="55" spans="1:22">
      <c r="A55" s="15" t="s">
        <v>530</v>
      </c>
      <c r="B55" s="17" t="n">
        <v>5316</v>
      </c>
      <c r="C55" s="18">
        <f>(22.0/B55*100)</f>
        <v/>
      </c>
      <c r="D55" s="19" t="n">
        <v>5294</v>
      </c>
      <c r="E55" s="18" t="n">
        <v>411.68350796</v>
      </c>
      <c r="F55" s="20" t="n">
        <v>2.50198336</v>
      </c>
      <c r="G55" s="18" t="n">
        <v>424.79713046</v>
      </c>
      <c r="H55" s="20" t="n">
        <v>4.072205</v>
      </c>
      <c r="I55" s="18" t="n">
        <v>403.02535431</v>
      </c>
      <c r="J55" s="20" t="n">
        <v>4.43219759</v>
      </c>
      <c r="K55" s="18" t="n">
        <v>408.8971076</v>
      </c>
      <c r="L55" s="20" t="n">
        <v>12.09369799</v>
      </c>
      <c r="M55" s="18" t="s">
        <v>481</v>
      </c>
      <c r="N55" s="20" t="s">
        <v>481</v>
      </c>
      <c r="O55" s="18" t="s">
        <v>481</v>
      </c>
      <c r="P55" s="20" t="s">
        <v>481</v>
      </c>
      <c r="Q55" s="18" t="s">
        <v>481</v>
      </c>
      <c r="R55" s="20" t="s">
        <v>481</v>
      </c>
      <c r="S55" s="18" t="n">
        <v>326.83404563</v>
      </c>
      <c r="T55" s="20" t="n">
        <v>27.19632135</v>
      </c>
      <c r="U55" s="18" t="n">
        <v>317.93513105</v>
      </c>
      <c r="V55" s="20" t="n">
        <v>8.730838110000001</v>
      </c>
    </row>
    <row r="56" spans="1:22">
      <c r="A56" s="15" t="s">
        <v>531</v>
      </c>
      <c r="B56" s="17" t="n">
        <v>5359</v>
      </c>
      <c r="C56" s="18">
        <f>(77.0/B56*100)</f>
        <v/>
      </c>
      <c r="D56" s="19" t="n">
        <v>5282</v>
      </c>
      <c r="E56" s="18" t="n">
        <v>542.11487081</v>
      </c>
      <c r="F56" s="20" t="n">
        <v>3.86124613</v>
      </c>
      <c r="G56" s="18" t="n">
        <v>532.1333254</v>
      </c>
      <c r="H56" s="20" t="n">
        <v>3.33042664</v>
      </c>
      <c r="I56" s="18" t="n">
        <v>526.52466642</v>
      </c>
      <c r="J56" s="20" t="n">
        <v>4.06002439</v>
      </c>
      <c r="K56" s="18" t="n">
        <v>533.61228622</v>
      </c>
      <c r="L56" s="20" t="n">
        <v>9.165794569999999</v>
      </c>
      <c r="M56" s="18" t="n">
        <v>497.58677807</v>
      </c>
      <c r="N56" s="20" t="n">
        <v>2.76536198</v>
      </c>
      <c r="O56" s="18" t="s">
        <v>481</v>
      </c>
      <c r="P56" s="20" t="s">
        <v>481</v>
      </c>
      <c r="Q56" s="18" t="s">
        <v>481</v>
      </c>
      <c r="R56" s="20" t="s">
        <v>481</v>
      </c>
      <c r="S56" s="18" t="s">
        <v>481</v>
      </c>
      <c r="T56" s="20" t="s">
        <v>481</v>
      </c>
      <c r="U56" s="18" t="n">
        <v>512.96369713</v>
      </c>
      <c r="V56" s="20" t="n">
        <v>11.5674744</v>
      </c>
    </row>
    <row r="57" spans="1:22">
      <c r="A57" s="15" t="s">
        <v>532</v>
      </c>
      <c r="B57" s="17" t="n">
        <v>6513</v>
      </c>
      <c r="C57" s="18">
        <f>(0.0/B57*100)</f>
        <v/>
      </c>
      <c r="D57" s="19" t="n">
        <v>6513</v>
      </c>
      <c r="E57" s="18" t="n">
        <v>400.90365996</v>
      </c>
      <c r="F57" s="20" t="n">
        <v>2.86987357</v>
      </c>
      <c r="G57" s="18" t="n">
        <v>411.88529355</v>
      </c>
      <c r="H57" s="20" t="n">
        <v>3.06893374</v>
      </c>
      <c r="I57" s="18" t="n">
        <v>401.73103901</v>
      </c>
      <c r="J57" s="20" t="n">
        <v>3.33127686</v>
      </c>
      <c r="K57" s="18" t="n">
        <v>382.18387675</v>
      </c>
      <c r="L57" s="20" t="n">
        <v>9.687698320000001</v>
      </c>
      <c r="M57" s="18" t="s">
        <v>481</v>
      </c>
      <c r="N57" s="20" t="s">
        <v>481</v>
      </c>
      <c r="O57" s="18" t="s">
        <v>481</v>
      </c>
      <c r="P57" s="20" t="s">
        <v>481</v>
      </c>
      <c r="Q57" s="18" t="s">
        <v>481</v>
      </c>
      <c r="R57" s="20" t="s">
        <v>481</v>
      </c>
      <c r="S57" s="18" t="n">
        <v>321.14922955</v>
      </c>
      <c r="T57" s="20" t="n">
        <v>18.69423239</v>
      </c>
      <c r="U57" s="18" t="n">
        <v>382.86622192</v>
      </c>
      <c r="V57" s="20" t="n">
        <v>11.56798886</v>
      </c>
    </row>
    <row r="58" spans="1:22">
      <c r="A58" s="15" t="s">
        <v>533</v>
      </c>
      <c r="B58" s="17" t="n">
        <v>7267</v>
      </c>
      <c r="C58" s="18">
        <f>(10.0/B58*100)</f>
        <v/>
      </c>
      <c r="D58" s="19" t="n">
        <v>7257</v>
      </c>
      <c r="E58" s="18" t="n">
        <v>406.57981778</v>
      </c>
      <c r="F58" s="20" t="n">
        <v>2.98011613</v>
      </c>
      <c r="G58" s="18" t="n">
        <v>424.51979112</v>
      </c>
      <c r="H58" s="20" t="n">
        <v>3.12051957</v>
      </c>
      <c r="I58" s="18" t="n">
        <v>418.53685756</v>
      </c>
      <c r="J58" s="20" t="n">
        <v>3.53742608</v>
      </c>
      <c r="K58" s="18" t="n">
        <v>391.76538833</v>
      </c>
      <c r="L58" s="20" t="n">
        <v>6.36306887</v>
      </c>
      <c r="M58" s="18" t="s">
        <v>481</v>
      </c>
      <c r="N58" s="20" t="s">
        <v>481</v>
      </c>
      <c r="O58" s="18" t="s">
        <v>481</v>
      </c>
      <c r="P58" s="20" t="s">
        <v>481</v>
      </c>
      <c r="Q58" s="18" t="s">
        <v>481</v>
      </c>
      <c r="R58" s="20" t="s">
        <v>481</v>
      </c>
      <c r="S58" s="18" t="n">
        <v>317.44520546</v>
      </c>
      <c r="T58" s="20" t="n">
        <v>16.58078557</v>
      </c>
      <c r="U58" s="18" t="n">
        <v>317.80882324</v>
      </c>
      <c r="V58" s="20" t="n">
        <v>13.7836583</v>
      </c>
    </row>
    <row r="59" spans="1:22">
      <c r="A59" s="15" t="s">
        <v>534</v>
      </c>
      <c r="B59" s="17" t="n">
        <v>4826</v>
      </c>
      <c r="C59" s="18">
        <f>(26.0/B59*100)</f>
        <v/>
      </c>
      <c r="D59" s="19" t="n">
        <v>4800</v>
      </c>
      <c r="E59" s="18" t="n">
        <v>377.6859902</v>
      </c>
      <c r="F59" s="20" t="n">
        <v>1.85117786</v>
      </c>
      <c r="G59" s="18" t="n">
        <v>392.00286409</v>
      </c>
      <c r="H59" s="20" t="n">
        <v>3.65999577</v>
      </c>
      <c r="I59" s="18" t="n">
        <v>377.39985717</v>
      </c>
      <c r="J59" s="20" t="n">
        <v>5.43985244</v>
      </c>
      <c r="K59" s="18" t="n">
        <v>372.97307133</v>
      </c>
      <c r="L59" s="20" t="n">
        <v>10.33873519</v>
      </c>
      <c r="M59" s="18" t="s">
        <v>481</v>
      </c>
      <c r="N59" s="20" t="s">
        <v>481</v>
      </c>
      <c r="O59" s="18" t="s">
        <v>481</v>
      </c>
      <c r="P59" s="20" t="s">
        <v>481</v>
      </c>
      <c r="Q59" s="18" t="n">
        <v>289.7965</v>
      </c>
      <c r="R59" s="20" t="n">
        <v>43.47739685</v>
      </c>
      <c r="S59" s="18" t="n">
        <v>324.74760938</v>
      </c>
      <c r="T59" s="20" t="n">
        <v>18.50177739</v>
      </c>
      <c r="U59" s="18" t="n">
        <v>317.92736431</v>
      </c>
      <c r="V59" s="20" t="n">
        <v>7.11543259</v>
      </c>
    </row>
    <row r="60" spans="1:22">
      <c r="A60" s="15" t="s">
        <v>535</v>
      </c>
      <c r="B60" s="17" t="n">
        <v>4546</v>
      </c>
      <c r="C60" s="18">
        <f>(15.0/B60*100)</f>
        <v/>
      </c>
      <c r="D60" s="19" t="n">
        <v>4531</v>
      </c>
      <c r="E60" s="18" t="n">
        <v>391.30039799</v>
      </c>
      <c r="F60" s="20" t="n">
        <v>3.63514442</v>
      </c>
      <c r="G60" s="18" t="n">
        <v>400.90882831</v>
      </c>
      <c r="H60" s="20" t="n">
        <v>4.18400005</v>
      </c>
      <c r="I60" s="18" t="n">
        <v>371.46963407</v>
      </c>
      <c r="J60" s="20" t="n">
        <v>6.47600834</v>
      </c>
      <c r="K60" s="18" t="n">
        <v>355.81303802</v>
      </c>
      <c r="L60" s="20" t="n">
        <v>9.83942704</v>
      </c>
      <c r="M60" s="18" t="s">
        <v>481</v>
      </c>
      <c r="N60" s="20" t="s">
        <v>481</v>
      </c>
      <c r="O60" s="18" t="s">
        <v>481</v>
      </c>
      <c r="P60" s="20" t="s">
        <v>481</v>
      </c>
      <c r="Q60" s="18" t="s">
        <v>481</v>
      </c>
      <c r="R60" s="20" t="s">
        <v>481</v>
      </c>
      <c r="S60" s="18" t="n">
        <v>304.76305116</v>
      </c>
      <c r="T60" s="20" t="n">
        <v>20.06511794</v>
      </c>
      <c r="U60" s="18" t="n">
        <v>342.61766289</v>
      </c>
      <c r="V60" s="20" t="n">
        <v>9.7654032</v>
      </c>
    </row>
    <row r="61" spans="1:22">
      <c r="A61" s="15" t="s">
        <v>536</v>
      </c>
      <c r="B61" s="17" t="n">
        <v>6525</v>
      </c>
      <c r="C61" s="18">
        <f>(157.0/B61*100)</f>
        <v/>
      </c>
      <c r="D61" s="19" t="n">
        <v>6368</v>
      </c>
      <c r="E61" s="18" t="n">
        <v>484.74917748</v>
      </c>
      <c r="F61" s="20" t="n">
        <v>2.85515242</v>
      </c>
      <c r="G61" s="18" t="n">
        <v>484.84074421</v>
      </c>
      <c r="H61" s="20" t="n">
        <v>3.46241122</v>
      </c>
      <c r="I61" s="18" t="n">
        <v>473.35176108</v>
      </c>
      <c r="J61" s="20" t="n">
        <v>3.12243344</v>
      </c>
      <c r="K61" s="18" t="n">
        <v>474.6732724</v>
      </c>
      <c r="L61" s="20" t="n">
        <v>6.01498429</v>
      </c>
      <c r="M61" s="18" t="n">
        <v>399.48570032</v>
      </c>
      <c r="N61" s="20" t="n">
        <v>8.489439689999999</v>
      </c>
      <c r="O61" s="18" t="s">
        <v>481</v>
      </c>
      <c r="P61" s="20" t="s">
        <v>481</v>
      </c>
      <c r="Q61" s="18" t="s">
        <v>481</v>
      </c>
      <c r="R61" s="20" t="s">
        <v>481</v>
      </c>
      <c r="S61" s="18" t="s">
        <v>481</v>
      </c>
      <c r="T61" s="20" t="s">
        <v>481</v>
      </c>
      <c r="U61" s="18" t="n">
        <v>393.13026867</v>
      </c>
      <c r="V61" s="20" t="n">
        <v>8.86728978</v>
      </c>
    </row>
    <row r="62" spans="1:22">
      <c r="A62" s="15" t="s">
        <v>537</v>
      </c>
      <c r="B62" s="17" t="n">
        <v>4476</v>
      </c>
      <c r="C62" s="18">
        <f>(3.0/B62*100)</f>
        <v/>
      </c>
      <c r="D62" s="19" t="n">
        <v>4473</v>
      </c>
      <c r="E62" s="18" t="n">
        <v>532.12367302</v>
      </c>
      <c r="F62" s="20" t="n">
        <v>2.76005316</v>
      </c>
      <c r="G62" s="18" t="n">
        <v>537.0672355</v>
      </c>
      <c r="H62" s="20" t="n">
        <v>2.02242817</v>
      </c>
      <c r="I62" s="18" t="n">
        <v>525.29239551</v>
      </c>
      <c r="J62" s="20" t="n">
        <v>2.57646082</v>
      </c>
      <c r="K62" s="18" t="n">
        <v>532.9468992</v>
      </c>
      <c r="L62" s="20" t="n">
        <v>6.64660473</v>
      </c>
      <c r="M62" s="18" t="n">
        <v>503.48911723</v>
      </c>
      <c r="N62" s="20" t="n">
        <v>3.96725872</v>
      </c>
      <c r="O62" s="18" t="s">
        <v>481</v>
      </c>
      <c r="P62" s="20" t="s">
        <v>481</v>
      </c>
      <c r="Q62" s="18" t="s">
        <v>481</v>
      </c>
      <c r="R62" s="20" t="s">
        <v>481</v>
      </c>
      <c r="S62" s="18" t="s">
        <v>481</v>
      </c>
      <c r="T62" s="20" t="s">
        <v>481</v>
      </c>
      <c r="U62" s="18" t="n">
        <v>504.05553718</v>
      </c>
      <c r="V62" s="20" t="n">
        <v>22.39245301</v>
      </c>
    </row>
    <row r="63" spans="1:22">
      <c r="A63" s="15" t="s">
        <v>538</v>
      </c>
      <c r="B63" s="17" t="n">
        <v>5324</v>
      </c>
      <c r="C63" s="18">
        <f>(13.0/B63*100)</f>
        <v/>
      </c>
      <c r="D63" s="19" t="n">
        <v>5311</v>
      </c>
      <c r="E63" s="18" t="n">
        <v>385.145463</v>
      </c>
      <c r="F63" s="20" t="n">
        <v>2.05895061</v>
      </c>
      <c r="G63" s="18" t="n">
        <v>396.41130332</v>
      </c>
      <c r="H63" s="20" t="n">
        <v>2.87935701</v>
      </c>
      <c r="I63" s="18" t="n">
        <v>381.33957849</v>
      </c>
      <c r="J63" s="20" t="n">
        <v>3.19591692</v>
      </c>
      <c r="K63" s="18" t="n">
        <v>370.05434619</v>
      </c>
      <c r="L63" s="20" t="n">
        <v>7.5614891</v>
      </c>
      <c r="M63" s="18" t="s">
        <v>481</v>
      </c>
      <c r="N63" s="20" t="s">
        <v>481</v>
      </c>
      <c r="O63" s="18" t="s">
        <v>481</v>
      </c>
      <c r="P63" s="20" t="s">
        <v>481</v>
      </c>
      <c r="Q63" s="18" t="s">
        <v>481</v>
      </c>
      <c r="R63" s="20" t="s">
        <v>481</v>
      </c>
      <c r="S63" s="18" t="n">
        <v>302.14757994</v>
      </c>
      <c r="T63" s="20" t="n">
        <v>30.69362599</v>
      </c>
      <c r="U63" s="18" t="n">
        <v>344.38749459</v>
      </c>
      <c r="V63" s="20" t="n">
        <v>5.34082898</v>
      </c>
    </row>
    <row r="64" spans="1:22">
      <c r="A64" s="15" t="s">
        <v>539</v>
      </c>
      <c r="B64" s="17" t="n">
        <v>3634</v>
      </c>
      <c r="C64" s="18">
        <f>(3.0/B64*100)</f>
        <v/>
      </c>
      <c r="D64" s="19" t="n">
        <v>3631</v>
      </c>
      <c r="E64" s="18" t="n">
        <v>478.21601517</v>
      </c>
      <c r="F64" s="20" t="n">
        <v>2.73351345</v>
      </c>
      <c r="G64" s="18" t="n">
        <v>474.91222657</v>
      </c>
      <c r="H64" s="20" t="n">
        <v>3.41213179</v>
      </c>
      <c r="I64" s="18" t="n">
        <v>458.45619857</v>
      </c>
      <c r="J64" s="20" t="n">
        <v>4.90472611</v>
      </c>
      <c r="K64" s="18" t="n">
        <v>436.83474526</v>
      </c>
      <c r="L64" s="20" t="n">
        <v>6.9032367</v>
      </c>
      <c r="M64" s="18" t="s">
        <v>481</v>
      </c>
      <c r="N64" s="20" t="s">
        <v>481</v>
      </c>
      <c r="O64" s="18" t="s">
        <v>481</v>
      </c>
      <c r="P64" s="20" t="s">
        <v>481</v>
      </c>
      <c r="Q64" s="18" t="s">
        <v>481</v>
      </c>
      <c r="R64" s="20" t="s">
        <v>481</v>
      </c>
      <c r="S64" s="18" t="n">
        <v>350.03345776</v>
      </c>
      <c r="T64" s="20" t="n">
        <v>26.5808877</v>
      </c>
      <c r="U64" s="18" t="n">
        <v>318.1529659</v>
      </c>
      <c r="V64" s="20" t="n">
        <v>12.02563503</v>
      </c>
    </row>
    <row r="65" spans="1:22">
      <c r="A65" s="15" t="s">
        <v>540</v>
      </c>
      <c r="B65" s="17" t="n">
        <v>5325</v>
      </c>
      <c r="C65" s="18">
        <f>(14.0/B65*100)</f>
        <v/>
      </c>
      <c r="D65" s="19" t="n">
        <v>5311</v>
      </c>
      <c r="E65" s="18" t="n">
        <v>427.56633839</v>
      </c>
      <c r="F65" s="20" t="n">
        <v>2.18734858</v>
      </c>
      <c r="G65" s="18" t="n">
        <v>445.25643243</v>
      </c>
      <c r="H65" s="20" t="n">
        <v>2.77819833</v>
      </c>
      <c r="I65" s="18" t="n">
        <v>421.19252441</v>
      </c>
      <c r="J65" s="20" t="n">
        <v>4.75341787</v>
      </c>
      <c r="K65" s="18" t="n">
        <v>407.66420935</v>
      </c>
      <c r="L65" s="20" t="n">
        <v>12.48588351</v>
      </c>
      <c r="M65" s="18" t="s">
        <v>481</v>
      </c>
      <c r="N65" s="20" t="s">
        <v>481</v>
      </c>
      <c r="O65" s="18" t="s">
        <v>481</v>
      </c>
      <c r="P65" s="20" t="s">
        <v>481</v>
      </c>
      <c r="Q65" s="18" t="n">
        <v>334.58473602</v>
      </c>
      <c r="R65" s="20" t="n">
        <v>25.99884786</v>
      </c>
      <c r="S65" s="18" t="s">
        <v>481</v>
      </c>
      <c r="T65" s="20" t="s">
        <v>481</v>
      </c>
      <c r="U65" s="18" t="n">
        <v>323.81458372</v>
      </c>
      <c r="V65" s="20" t="n">
        <v>9.397832490000001</v>
      </c>
    </row>
    <row r="66" spans="1:22">
      <c r="A66" s="15" t="s">
        <v>541</v>
      </c>
      <c r="B66" s="17" t="n">
        <v>5665</v>
      </c>
      <c r="C66" s="18">
        <f>(83.0/B66*100)</f>
        <v/>
      </c>
      <c r="D66" s="19" t="n">
        <v>5582</v>
      </c>
      <c r="E66" s="18" t="n">
        <v>415.29441522</v>
      </c>
      <c r="F66" s="20" t="n">
        <v>1.98340557</v>
      </c>
      <c r="G66" s="18" t="n">
        <v>424.56337254</v>
      </c>
      <c r="H66" s="20" t="n">
        <v>2.28714437</v>
      </c>
      <c r="I66" s="18" t="n">
        <v>427.79457273</v>
      </c>
      <c r="J66" s="20" t="n">
        <v>2.60622957</v>
      </c>
      <c r="K66" s="18" t="n">
        <v>440.383801</v>
      </c>
      <c r="L66" s="20" t="n">
        <v>4.58548527</v>
      </c>
      <c r="M66" s="18" t="n">
        <v>362.59924263</v>
      </c>
      <c r="N66" s="20" t="n">
        <v>3.29995091</v>
      </c>
      <c r="O66" s="18" t="s">
        <v>481</v>
      </c>
      <c r="P66" s="20" t="s">
        <v>481</v>
      </c>
      <c r="Q66" s="18" t="s">
        <v>481</v>
      </c>
      <c r="R66" s="20" t="s">
        <v>481</v>
      </c>
      <c r="S66" s="18" t="s">
        <v>481</v>
      </c>
      <c r="T66" s="20" t="s">
        <v>481</v>
      </c>
      <c r="U66" s="18" t="n">
        <v>351.88100726</v>
      </c>
      <c r="V66" s="20" t="n">
        <v>4.41280811</v>
      </c>
    </row>
    <row r="67" spans="1:22">
      <c r="A67" s="15" t="s">
        <v>542</v>
      </c>
      <c r="B67" s="17" t="n">
        <v>6971</v>
      </c>
      <c r="C67" s="18">
        <f>(607.0/B67*100)</f>
        <v/>
      </c>
      <c r="D67" s="19" t="n">
        <v>6364</v>
      </c>
      <c r="E67" s="18" t="n">
        <v>401.35297224</v>
      </c>
      <c r="F67" s="20" t="n">
        <v>2.74595652</v>
      </c>
      <c r="G67" s="18" t="n">
        <v>418.46426036</v>
      </c>
      <c r="H67" s="20" t="n">
        <v>2.9985613</v>
      </c>
      <c r="I67" s="18" t="n">
        <v>407.02072859</v>
      </c>
      <c r="J67" s="20" t="n">
        <v>3.51197722</v>
      </c>
      <c r="K67" s="18" t="n">
        <v>407.44403825</v>
      </c>
      <c r="L67" s="20" t="n">
        <v>8.673130649999999</v>
      </c>
      <c r="M67" s="18" t="n">
        <v>372.66261743</v>
      </c>
      <c r="N67" s="20" t="n">
        <v>5.67221433</v>
      </c>
      <c r="O67" s="18" t="s">
        <v>481</v>
      </c>
      <c r="P67" s="20" t="s">
        <v>481</v>
      </c>
      <c r="Q67" s="18" t="s">
        <v>481</v>
      </c>
      <c r="R67" s="20" t="s">
        <v>481</v>
      </c>
      <c r="S67" s="18" t="s">
        <v>481</v>
      </c>
      <c r="T67" s="20" t="s">
        <v>481</v>
      </c>
      <c r="U67" s="18" t="n">
        <v>328.33264728</v>
      </c>
      <c r="V67" s="20" t="n">
        <v>6.77149793</v>
      </c>
    </row>
    <row r="68" spans="1:22">
      <c r="A68" s="15" t="s">
        <v>543</v>
      </c>
      <c r="B68" s="17" t="n">
        <v>12083</v>
      </c>
      <c r="C68" s="18">
        <f>(31.0/B68*100)</f>
        <v/>
      </c>
      <c r="D68" s="19" t="n">
        <v>12052</v>
      </c>
      <c r="E68" s="18" t="n">
        <v>431.53796957</v>
      </c>
      <c r="F68" s="20" t="n">
        <v>1.69920078</v>
      </c>
      <c r="G68" s="18" t="n">
        <v>438.46675704</v>
      </c>
      <c r="H68" s="20" t="n">
        <v>2.11382227</v>
      </c>
      <c r="I68" s="18" t="n">
        <v>434.60021092</v>
      </c>
      <c r="J68" s="20" t="n">
        <v>2.33169827</v>
      </c>
      <c r="K68" s="18" t="n">
        <v>410.08394799</v>
      </c>
      <c r="L68" s="20" t="n">
        <v>4.30664357</v>
      </c>
      <c r="M68" s="18" t="n">
        <v>360.06770608</v>
      </c>
      <c r="N68" s="20" t="n">
        <v>2.26611851</v>
      </c>
      <c r="O68" s="18" t="s">
        <v>481</v>
      </c>
      <c r="P68" s="20" t="s">
        <v>481</v>
      </c>
      <c r="Q68" s="18" t="s">
        <v>481</v>
      </c>
      <c r="R68" s="20" t="s">
        <v>481</v>
      </c>
      <c r="S68" s="18" t="s">
        <v>481</v>
      </c>
      <c r="T68" s="20" t="s">
        <v>481</v>
      </c>
      <c r="U68" s="18" t="n">
        <v>356.5753902</v>
      </c>
      <c r="V68" s="20" t="n">
        <v>3.22256083</v>
      </c>
    </row>
    <row r="69" spans="1:22">
      <c r="A69" s="15" t="s">
        <v>544</v>
      </c>
      <c r="B69" s="17" t="n">
        <v>4876</v>
      </c>
      <c r="C69" s="18">
        <f>(0.0/B69*100)</f>
        <v/>
      </c>
      <c r="D69" s="19" t="n">
        <v>4876</v>
      </c>
      <c r="E69" s="18" t="n">
        <v>424.58711124</v>
      </c>
      <c r="F69" s="20" t="n">
        <v>3.7320279</v>
      </c>
      <c r="G69" s="18" t="n">
        <v>445.41747042</v>
      </c>
      <c r="H69" s="20" t="n">
        <v>3.86132899</v>
      </c>
      <c r="I69" s="18" t="n">
        <v>438.12984493</v>
      </c>
      <c r="J69" s="20" t="n">
        <v>3.84140604</v>
      </c>
      <c r="K69" s="18" t="n">
        <v>444.51559306</v>
      </c>
      <c r="L69" s="20" t="n">
        <v>7.39387394</v>
      </c>
      <c r="M69" s="18" t="s">
        <v>481</v>
      </c>
      <c r="N69" s="20" t="s">
        <v>481</v>
      </c>
      <c r="O69" s="18" t="s">
        <v>481</v>
      </c>
      <c r="P69" s="20" t="s">
        <v>481</v>
      </c>
      <c r="Q69" s="18" t="s">
        <v>481</v>
      </c>
      <c r="R69" s="20" t="s">
        <v>481</v>
      </c>
      <c r="S69" s="18" t="s">
        <v>481</v>
      </c>
      <c r="T69" s="20" t="s">
        <v>481</v>
      </c>
      <c r="U69" s="18" t="n">
        <v>367.66186987</v>
      </c>
      <c r="V69" s="20" t="n">
        <v>21.86246463</v>
      </c>
    </row>
    <row r="70" spans="1:22">
      <c r="A70" s="15" t="s">
        <v>545</v>
      </c>
      <c r="B70" s="17" t="n">
        <v>6036</v>
      </c>
      <c r="C70" s="18">
        <f>(223.0/B70*100)</f>
        <v/>
      </c>
      <c r="D70" s="19" t="n">
        <v>5813</v>
      </c>
      <c r="E70" s="18" t="n">
        <v>489.36956288</v>
      </c>
      <c r="F70" s="20" t="n">
        <v>3.12240432</v>
      </c>
      <c r="G70" s="18" t="n">
        <v>496.31167267</v>
      </c>
      <c r="H70" s="20" t="n">
        <v>3.72755718</v>
      </c>
      <c r="I70" s="18" t="n">
        <v>491.30814232</v>
      </c>
      <c r="J70" s="20" t="n">
        <v>3.82408167</v>
      </c>
      <c r="K70" s="18" t="n">
        <v>493.48599551</v>
      </c>
      <c r="L70" s="20" t="n">
        <v>6.84056583</v>
      </c>
      <c r="M70" s="18" t="n">
        <v>430.55617704</v>
      </c>
      <c r="N70" s="20" t="n">
        <v>6.18638504</v>
      </c>
      <c r="O70" s="18" t="s">
        <v>481</v>
      </c>
      <c r="P70" s="20" t="s">
        <v>481</v>
      </c>
      <c r="Q70" s="18" t="s">
        <v>481</v>
      </c>
      <c r="R70" s="20" t="s">
        <v>481</v>
      </c>
      <c r="S70" s="18" t="s">
        <v>481</v>
      </c>
      <c r="T70" s="20" t="s">
        <v>481</v>
      </c>
      <c r="U70" s="18" t="n">
        <v>444.228798</v>
      </c>
      <c r="V70" s="20" t="n">
        <v>8.673613700000001</v>
      </c>
    </row>
    <row r="71" spans="1:22">
      <c r="A71" s="15" t="s">
        <v>546</v>
      </c>
      <c r="B71" s="17" t="n">
        <v>6115</v>
      </c>
      <c r="C71" s="18">
        <f>(29.0/B71*100)</f>
        <v/>
      </c>
      <c r="D71" s="19" t="n">
        <v>6086</v>
      </c>
      <c r="E71" s="18" t="n">
        <v>570.8977462300001</v>
      </c>
      <c r="F71" s="20" t="n">
        <v>2.50332058</v>
      </c>
      <c r="G71" s="18" t="n">
        <v>561.3451622</v>
      </c>
      <c r="H71" s="20" t="n">
        <v>2.28654945</v>
      </c>
      <c r="I71" s="18" t="n">
        <v>552.03541541</v>
      </c>
      <c r="J71" s="20" t="n">
        <v>3.00711966</v>
      </c>
      <c r="K71" s="18" t="n">
        <v>547.42094718</v>
      </c>
      <c r="L71" s="20" t="n">
        <v>7.43145937</v>
      </c>
      <c r="M71" s="18" t="n">
        <v>447.86971773</v>
      </c>
      <c r="N71" s="20" t="n">
        <v>5.77573086</v>
      </c>
      <c r="O71" s="18" t="s">
        <v>481</v>
      </c>
      <c r="P71" s="20" t="s">
        <v>481</v>
      </c>
      <c r="Q71" s="18" t="s">
        <v>481</v>
      </c>
      <c r="R71" s="20" t="s">
        <v>481</v>
      </c>
      <c r="S71" s="18" t="s">
        <v>481</v>
      </c>
      <c r="T71" s="20" t="s">
        <v>481</v>
      </c>
      <c r="U71" s="18" t="n">
        <v>446.33377516</v>
      </c>
      <c r="V71" s="20" t="n">
        <v>27.56780185</v>
      </c>
    </row>
    <row r="72" spans="1:22">
      <c r="A72" s="15" t="s">
        <v>547</v>
      </c>
      <c r="B72" s="17" t="n">
        <v>7708</v>
      </c>
      <c r="C72" s="18">
        <f>(5.0/B72*100)</f>
        <v/>
      </c>
      <c r="D72" s="19" t="n">
        <v>7703</v>
      </c>
      <c r="E72" s="18" t="n">
        <v>544.35182872</v>
      </c>
      <c r="F72" s="20" t="n">
        <v>3.61886723</v>
      </c>
      <c r="G72" s="18" t="n">
        <v>541.34671123</v>
      </c>
      <c r="H72" s="20" t="n">
        <v>3.04797909</v>
      </c>
      <c r="I72" s="18" t="n">
        <v>526.1666472000001</v>
      </c>
      <c r="J72" s="20" t="n">
        <v>4.47818416</v>
      </c>
      <c r="K72" s="18" t="n">
        <v>529.5401965900001</v>
      </c>
      <c r="L72" s="20" t="n">
        <v>7.52361043</v>
      </c>
      <c r="M72" s="18" t="n">
        <v>463.18161523</v>
      </c>
      <c r="N72" s="20" t="n">
        <v>7.36450904</v>
      </c>
      <c r="O72" s="18" t="s">
        <v>481</v>
      </c>
      <c r="P72" s="20" t="s">
        <v>481</v>
      </c>
      <c r="Q72" s="18" t="s">
        <v>481</v>
      </c>
      <c r="R72" s="20" t="s">
        <v>481</v>
      </c>
      <c r="S72" s="18" t="s">
        <v>481</v>
      </c>
      <c r="T72" s="20" t="s">
        <v>481</v>
      </c>
      <c r="U72" s="18" t="n">
        <v>447.79442516</v>
      </c>
      <c r="V72" s="20" t="n">
        <v>28.68167269</v>
      </c>
    </row>
    <row r="73" spans="1:22">
      <c r="A73" s="15" t="s">
        <v>548</v>
      </c>
      <c r="B73" s="17" t="n">
        <v>8249</v>
      </c>
      <c r="C73" s="18">
        <f>(178.0/B73*100)</f>
        <v/>
      </c>
      <c r="D73" s="19" t="n">
        <v>8071</v>
      </c>
      <c r="E73" s="18" t="n">
        <v>426.7301577</v>
      </c>
      <c r="F73" s="20" t="n">
        <v>3.12602138</v>
      </c>
      <c r="G73" s="18" t="n">
        <v>433.63723802</v>
      </c>
      <c r="H73" s="20" t="n">
        <v>3.57493128</v>
      </c>
      <c r="I73" s="18" t="n">
        <v>422.33941542</v>
      </c>
      <c r="J73" s="20" t="n">
        <v>4.82868314</v>
      </c>
      <c r="K73" s="18" t="n">
        <v>427.17569369</v>
      </c>
      <c r="L73" s="20" t="n">
        <v>11.36112849</v>
      </c>
      <c r="M73" s="18" t="n">
        <v>381.36943253</v>
      </c>
      <c r="N73" s="20" t="n">
        <v>3.27949389</v>
      </c>
      <c r="O73" s="18" t="s">
        <v>481</v>
      </c>
      <c r="P73" s="20" t="s">
        <v>481</v>
      </c>
      <c r="Q73" s="18" t="s">
        <v>481</v>
      </c>
      <c r="R73" s="20" t="s">
        <v>481</v>
      </c>
      <c r="S73" s="18" t="s">
        <v>481</v>
      </c>
      <c r="T73" s="20" t="s">
        <v>481</v>
      </c>
      <c r="U73" s="18" t="n">
        <v>379.71938166</v>
      </c>
      <c r="V73" s="20" t="n">
        <v>13.5963511</v>
      </c>
    </row>
    <row r="74" spans="1:22">
      <c r="A74" s="15" t="s">
        <v>549</v>
      </c>
      <c r="B74" s="17" t="n">
        <v>4692</v>
      </c>
      <c r="C74" s="18">
        <f>(82.0/B74*100)</f>
        <v/>
      </c>
      <c r="D74" s="19" t="n">
        <v>4610</v>
      </c>
      <c r="E74" s="18" t="n">
        <v>429.74318154</v>
      </c>
      <c r="F74" s="20" t="n">
        <v>2.46731187</v>
      </c>
      <c r="G74" s="18" t="n">
        <v>433.34227112</v>
      </c>
      <c r="H74" s="20" t="n">
        <v>3.11304968</v>
      </c>
      <c r="I74" s="18" t="n">
        <v>429.72568621</v>
      </c>
      <c r="J74" s="20" t="n">
        <v>3.29676182</v>
      </c>
      <c r="K74" s="18" t="n">
        <v>424.0205245</v>
      </c>
      <c r="L74" s="20" t="n">
        <v>7.29196242</v>
      </c>
      <c r="M74" s="18" t="s">
        <v>481</v>
      </c>
      <c r="N74" s="20" t="s">
        <v>481</v>
      </c>
      <c r="O74" s="18" t="s">
        <v>481</v>
      </c>
      <c r="P74" s="20" t="s">
        <v>481</v>
      </c>
      <c r="Q74" s="18" t="n">
        <v>332.8607</v>
      </c>
      <c r="R74" s="20" t="n">
        <v>34.09661111</v>
      </c>
      <c r="S74" s="18" t="n">
        <v>338.27132498</v>
      </c>
      <c r="T74" s="20" t="n">
        <v>25.75930455</v>
      </c>
      <c r="U74" s="18" t="n">
        <v>354.46451724</v>
      </c>
      <c r="V74" s="20" t="n">
        <v>6.22865822</v>
      </c>
    </row>
    <row r="75" spans="1:22">
      <c r="A75" s="15" t="s">
        <v>550</v>
      </c>
      <c r="B75" s="17" t="n">
        <v>5375</v>
      </c>
      <c r="C75" s="18">
        <f>(270.0/B75*100)</f>
        <v/>
      </c>
      <c r="D75" s="19" t="n">
        <v>5105</v>
      </c>
      <c r="E75" s="18" t="n">
        <v>381.12070585</v>
      </c>
      <c r="F75" s="20" t="n">
        <v>2.48908415</v>
      </c>
      <c r="G75" s="18" t="n">
        <v>397.49930319</v>
      </c>
      <c r="H75" s="20" t="n">
        <v>2.91500994</v>
      </c>
      <c r="I75" s="18" t="n">
        <v>404.38619811</v>
      </c>
      <c r="J75" s="20" t="n">
        <v>3.26906867</v>
      </c>
      <c r="K75" s="18" t="n">
        <v>387.32013362</v>
      </c>
      <c r="L75" s="20" t="n">
        <v>4.56819853</v>
      </c>
      <c r="M75" s="18" t="n">
        <v>356.06172199</v>
      </c>
      <c r="N75" s="20" t="n">
        <v>4.70057819</v>
      </c>
      <c r="O75" s="18" t="s">
        <v>481</v>
      </c>
      <c r="P75" s="20" t="s">
        <v>481</v>
      </c>
      <c r="Q75" s="18" t="s">
        <v>481</v>
      </c>
      <c r="R75" s="20" t="s">
        <v>481</v>
      </c>
      <c r="S75" s="18" t="s">
        <v>481</v>
      </c>
      <c r="T75" s="20" t="s">
        <v>481</v>
      </c>
      <c r="U75" s="18" t="n">
        <v>357.88405226</v>
      </c>
      <c r="V75" s="20" t="n">
        <v>4.16073385</v>
      </c>
    </row>
    <row r="76" spans="1:22">
      <c r="A76" s="15" t="s">
        <v>551</v>
      </c>
      <c r="B76" s="17" t="n">
        <v>14167</v>
      </c>
      <c r="C76" s="18">
        <f>(234.0/B76*100)</f>
        <v/>
      </c>
      <c r="D76" s="19" t="n">
        <v>13933</v>
      </c>
      <c r="E76" s="18" t="n">
        <v>437.5455886</v>
      </c>
      <c r="F76" s="20" t="n">
        <v>2.59771626</v>
      </c>
      <c r="G76" s="18" t="n">
        <v>450.50313572</v>
      </c>
      <c r="H76" s="20" t="n">
        <v>3.04446239</v>
      </c>
      <c r="I76" s="18" t="n">
        <v>449.89002551</v>
      </c>
      <c r="J76" s="20" t="n">
        <v>3.95495668</v>
      </c>
      <c r="K76" s="18" t="n">
        <v>435.09090558</v>
      </c>
      <c r="L76" s="20" t="n">
        <v>4.71319243</v>
      </c>
      <c r="M76" s="18" t="n">
        <v>405.76526183</v>
      </c>
      <c r="N76" s="20" t="n">
        <v>4.20293438</v>
      </c>
      <c r="O76" s="18" t="s">
        <v>481</v>
      </c>
      <c r="P76" s="20" t="s">
        <v>481</v>
      </c>
      <c r="Q76" s="18" t="s">
        <v>481</v>
      </c>
      <c r="R76" s="20" t="s">
        <v>481</v>
      </c>
      <c r="S76" s="18" t="s">
        <v>481</v>
      </c>
      <c r="T76" s="20" t="s">
        <v>481</v>
      </c>
      <c r="U76" s="18" t="n">
        <v>373.79676169</v>
      </c>
      <c r="V76" s="20" t="n">
        <v>6.61926894</v>
      </c>
    </row>
    <row r="77" spans="1:22">
      <c r="A77" s="15" t="s">
        <v>552</v>
      </c>
      <c r="B77" s="17" t="n">
        <v>6062</v>
      </c>
      <c r="C77" s="18">
        <f>(238.0/B77*100)</f>
        <v/>
      </c>
      <c r="D77" s="19" t="n">
        <v>5824</v>
      </c>
      <c r="E77" s="18" t="n">
        <v>435.73751767</v>
      </c>
      <c r="F77" s="20" t="n">
        <v>2.75011535</v>
      </c>
      <c r="G77" s="18" t="n">
        <v>465.97216284</v>
      </c>
      <c r="H77" s="20" t="n">
        <v>3.09913652</v>
      </c>
      <c r="I77" s="18" t="n">
        <v>457.00330933</v>
      </c>
      <c r="J77" s="20" t="n">
        <v>3.50964803</v>
      </c>
      <c r="K77" s="18" t="n">
        <v>446.62066548</v>
      </c>
      <c r="L77" s="20" t="n">
        <v>6.75166562</v>
      </c>
      <c r="M77" s="18" t="n">
        <v>380.79678054</v>
      </c>
      <c r="N77" s="20" t="n">
        <v>4.91273858</v>
      </c>
      <c r="O77" s="18" t="s">
        <v>481</v>
      </c>
      <c r="P77" s="20" t="s">
        <v>481</v>
      </c>
      <c r="Q77" s="18" t="s">
        <v>481</v>
      </c>
      <c r="R77" s="20" t="s">
        <v>481</v>
      </c>
      <c r="S77" s="18" t="s">
        <v>481</v>
      </c>
      <c r="T77" s="20" t="s">
        <v>481</v>
      </c>
      <c r="U77" s="18" t="n">
        <v>384.56540865</v>
      </c>
      <c r="V77" s="20" t="n">
        <v>4.19035307</v>
      </c>
    </row>
    <row r="78" spans="1:22">
      <c r="A78" s="15" t="s">
        <v>553</v>
      </c>
      <c r="B78" s="17" t="n">
        <v>5826</v>
      </c>
      <c r="C78" s="18">
        <f>(0.0/B78*100)</f>
        <v/>
      </c>
      <c r="D78" s="19" t="n">
        <v>5826</v>
      </c>
      <c r="E78" s="18" t="n">
        <v>533.18713926</v>
      </c>
      <c r="F78" s="20" t="n">
        <v>4.02121607</v>
      </c>
      <c r="G78" s="18" t="n">
        <v>515.72457945</v>
      </c>
      <c r="H78" s="20" t="n">
        <v>4.39019841</v>
      </c>
      <c r="I78" s="18" t="n">
        <v>504.5321678</v>
      </c>
      <c r="J78" s="20" t="n">
        <v>5.4689286</v>
      </c>
      <c r="K78" s="18" t="n">
        <v>502.3168162</v>
      </c>
      <c r="L78" s="20" t="n">
        <v>14.82672835</v>
      </c>
      <c r="M78" s="18" t="s">
        <v>481</v>
      </c>
      <c r="N78" s="20" t="s">
        <v>481</v>
      </c>
      <c r="O78" s="18" t="s">
        <v>481</v>
      </c>
      <c r="P78" s="20" t="s">
        <v>481</v>
      </c>
      <c r="Q78" s="18" t="n">
        <v>431.126</v>
      </c>
      <c r="R78" s="20" t="n">
        <v>17.85283108</v>
      </c>
      <c r="S78" s="18" t="n">
        <v>437.07693605</v>
      </c>
      <c r="T78" s="20" t="n">
        <v>31.04205911</v>
      </c>
      <c r="U78" s="18" t="n">
        <v>459.51454794</v>
      </c>
      <c r="V78" s="20" t="n">
        <v>23.83530117</v>
      </c>
    </row>
    <row customHeight="1" ht="25" r="79" spans="1:22">
      <c r="A79" s="15" t="s">
        <v>554</v>
      </c>
      <c r="B79" s="17" t="n">
        <v>1657</v>
      </c>
      <c r="C79" s="18">
        <f>(41.0/B79*100)</f>
        <v/>
      </c>
      <c r="D79" s="19" t="n">
        <v>1616</v>
      </c>
      <c r="E79" s="18" t="n">
        <v>465.07172843</v>
      </c>
      <c r="F79" s="20" t="n">
        <v>7.23302084</v>
      </c>
      <c r="G79" s="18" t="n">
        <v>480.74426345</v>
      </c>
      <c r="H79" s="20" t="n">
        <v>7.56452663</v>
      </c>
      <c r="I79" s="18" t="n">
        <v>484.81545467</v>
      </c>
      <c r="J79" s="20" t="n">
        <v>7.63086061</v>
      </c>
      <c r="K79" s="18" t="n">
        <v>494.98360266</v>
      </c>
      <c r="L79" s="20" t="n">
        <v>10.09985971</v>
      </c>
      <c r="M79" s="18" t="s">
        <v>481</v>
      </c>
      <c r="N79" s="20" t="s">
        <v>481</v>
      </c>
      <c r="O79" s="18" t="s">
        <v>481</v>
      </c>
      <c r="P79" s="20" t="s">
        <v>481</v>
      </c>
      <c r="Q79" s="18" t="s">
        <v>481</v>
      </c>
      <c r="R79" s="20" t="s">
        <v>481</v>
      </c>
      <c r="S79" s="18" t="s">
        <v>481</v>
      </c>
      <c r="T79" s="20" t="s">
        <v>481</v>
      </c>
      <c r="U79" s="18" t="n">
        <v>378.32813297</v>
      </c>
      <c r="V79" s="20" t="n">
        <v>21.52503582</v>
      </c>
    </row>
    <row r="80" spans="1:22">
      <c r="A80" s="15" t="s">
        <v>555</v>
      </c>
      <c r="B80" s="17" t="n">
        <v>7841</v>
      </c>
      <c r="C80" s="18">
        <f>(0.0/B80*100)</f>
        <v/>
      </c>
      <c r="D80" s="19" t="n">
        <v>7841</v>
      </c>
      <c r="E80" s="18" t="n">
        <v>460.35474218</v>
      </c>
      <c r="F80" s="20" t="n">
        <v>4.06568899</v>
      </c>
      <c r="G80" s="18" t="n">
        <v>451.49845402</v>
      </c>
      <c r="H80" s="20" t="n">
        <v>4.12537446</v>
      </c>
      <c r="I80" s="18" t="n">
        <v>455.74660886</v>
      </c>
      <c r="J80" s="20" t="n">
        <v>5.51315677</v>
      </c>
      <c r="K80" s="18" t="n">
        <v>425.59529169</v>
      </c>
      <c r="L80" s="20" t="n">
        <v>10.91535832</v>
      </c>
      <c r="M80" s="18" t="s">
        <v>481</v>
      </c>
      <c r="N80" s="20" t="s">
        <v>481</v>
      </c>
      <c r="O80" s="18" t="s">
        <v>481</v>
      </c>
      <c r="P80" s="20" t="s">
        <v>481</v>
      </c>
      <c r="Q80" s="18" t="s">
        <v>481</v>
      </c>
      <c r="R80" s="20" t="s">
        <v>481</v>
      </c>
      <c r="S80" s="18" t="s">
        <v>481</v>
      </c>
      <c r="T80" s="20" t="s">
        <v>481</v>
      </c>
      <c r="U80" s="18" t="n">
        <v>410.18545009</v>
      </c>
      <c r="V80" s="20" t="n">
        <v>43.97334054</v>
      </c>
    </row>
    <row r="81" spans="1:22">
      <c r="A81" s="23" t="s">
        <v>556</v>
      </c>
      <c r="B81" s="17" t="n">
        <v>8861</v>
      </c>
      <c r="C81" s="18">
        <f>(82.0/B81*100)</f>
        <v/>
      </c>
      <c r="D81" s="19" t="n">
        <v>8779</v>
      </c>
      <c r="E81" s="18" t="n">
        <v>450.36277795</v>
      </c>
      <c r="F81" s="20" t="n">
        <v>3.15539719</v>
      </c>
      <c r="G81" s="18" t="n">
        <v>453.79721406</v>
      </c>
      <c r="H81" s="20" t="n">
        <v>2.98891656</v>
      </c>
      <c r="I81" s="18" t="n">
        <v>444.29906547</v>
      </c>
      <c r="J81" s="20" t="n">
        <v>4.2343825</v>
      </c>
      <c r="K81" s="18" t="n">
        <v>431.23594346</v>
      </c>
      <c r="L81" s="20" t="n">
        <v>12.10457247</v>
      </c>
      <c r="M81" s="18" t="n">
        <v>388.66747204</v>
      </c>
      <c r="N81" s="20" t="n">
        <v>4.36642029</v>
      </c>
      <c r="O81" s="18" t="s">
        <v>481</v>
      </c>
      <c r="P81" s="20" t="s">
        <v>481</v>
      </c>
      <c r="Q81" s="18" t="s">
        <v>481</v>
      </c>
      <c r="R81" s="20" t="s">
        <v>481</v>
      </c>
      <c r="S81" s="18" t="s">
        <v>481</v>
      </c>
      <c r="T81" s="20" t="s">
        <v>481</v>
      </c>
      <c r="U81" s="18" t="n">
        <v>371.71632358</v>
      </c>
      <c r="V81" s="20" t="n">
        <v>13.12582778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805</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(647.0/B7*100)</f>
        <v/>
      </c>
      <c r="D7" s="19" t="n">
        <v>13883</v>
      </c>
      <c r="E7" s="18" t="n">
        <v>464.79593936</v>
      </c>
      <c r="F7" s="20" t="n">
        <v>5.40610843</v>
      </c>
      <c r="G7" s="18" t="n">
        <v>487.3480505</v>
      </c>
      <c r="H7" s="20" t="n">
        <v>2.37713023</v>
      </c>
      <c r="I7" s="18" t="n">
        <v>526.02135061</v>
      </c>
      <c r="J7" s="20" t="n">
        <v>2.16949771</v>
      </c>
      <c r="K7" s="18" t="n">
        <v>554.57789881</v>
      </c>
      <c r="L7" s="20" t="n">
        <v>2.40617182</v>
      </c>
      <c r="M7" s="18" t="n">
        <v>455.67136221</v>
      </c>
      <c r="N7" s="20" t="n">
        <v>3.03001341</v>
      </c>
      <c r="O7" s="18" t="s">
        <v>481</v>
      </c>
      <c r="P7" s="20" t="s">
        <v>481</v>
      </c>
      <c r="Q7" s="18" t="s">
        <v>481</v>
      </c>
      <c r="R7" s="20" t="s">
        <v>481</v>
      </c>
      <c r="S7" s="18" t="s">
        <v>481</v>
      </c>
      <c r="T7" s="20" t="s">
        <v>481</v>
      </c>
      <c r="U7" s="18" t="n">
        <v>485.63192114</v>
      </c>
      <c r="V7" s="20" t="n">
        <v>7.89055344</v>
      </c>
    </row>
    <row r="8" spans="1:22">
      <c r="A8" s="15" t="s">
        <v>483</v>
      </c>
      <c r="B8" s="17" t="n">
        <v>7007</v>
      </c>
      <c r="C8" s="18">
        <f>(99.0/B8*100)</f>
        <v/>
      </c>
      <c r="D8" s="19" t="n">
        <v>6908</v>
      </c>
      <c r="E8" s="18" t="n">
        <v>474.02088444</v>
      </c>
      <c r="F8" s="20" t="n">
        <v>4.64181563</v>
      </c>
      <c r="G8" s="18" t="n">
        <v>508.77469766</v>
      </c>
      <c r="H8" s="20" t="n">
        <v>3.33266014</v>
      </c>
      <c r="I8" s="18" t="n">
        <v>524.13268643</v>
      </c>
      <c r="J8" s="20" t="n">
        <v>3.5037335</v>
      </c>
      <c r="K8" s="18" t="n">
        <v>537.89600555</v>
      </c>
      <c r="L8" s="20" t="n">
        <v>3.84830042</v>
      </c>
      <c r="M8" s="18" t="n">
        <v>425.98671044</v>
      </c>
      <c r="N8" s="20" t="n">
        <v>3.32108465</v>
      </c>
      <c r="O8" s="18" t="s">
        <v>481</v>
      </c>
      <c r="P8" s="20" t="s">
        <v>481</v>
      </c>
      <c r="Q8" s="18" t="n">
        <v>368.48347797</v>
      </c>
      <c r="R8" s="20" t="n">
        <v>14.99112476</v>
      </c>
      <c r="S8" s="18" t="s">
        <v>481</v>
      </c>
      <c r="T8" s="20" t="s">
        <v>481</v>
      </c>
      <c r="U8" s="18" t="n">
        <v>434.0615946</v>
      </c>
      <c r="V8" s="20" t="n">
        <v>6.42844489</v>
      </c>
    </row>
    <row r="9" spans="1:22">
      <c r="A9" s="15" t="s">
        <v>484</v>
      </c>
      <c r="B9" s="17" t="n">
        <v>9651</v>
      </c>
      <c r="C9" s="18">
        <f>(557.0/B9*100)</f>
        <v/>
      </c>
      <c r="D9" s="19" t="n">
        <v>9094</v>
      </c>
      <c r="E9" s="18" t="n">
        <v>488.35489073</v>
      </c>
      <c r="F9" s="20" t="n">
        <v>3.37088208</v>
      </c>
      <c r="G9" s="18" t="n">
        <v>520.58385151</v>
      </c>
      <c r="H9" s="20" t="n">
        <v>2.23607337</v>
      </c>
      <c r="I9" s="18" t="n">
        <v>542.54186964</v>
      </c>
      <c r="J9" s="20" t="n">
        <v>2.54180836</v>
      </c>
      <c r="K9" s="18" t="n">
        <v>526.7816582299999</v>
      </c>
      <c r="L9" s="20" t="n">
        <v>4.66837431</v>
      </c>
      <c r="M9" s="18" t="n">
        <v>398.3811512</v>
      </c>
      <c r="N9" s="20" t="n">
        <v>5.50423922</v>
      </c>
      <c r="O9" s="18" t="s">
        <v>481</v>
      </c>
      <c r="P9" s="20" t="s">
        <v>481</v>
      </c>
      <c r="Q9" s="18" t="n">
        <v>374.78530698</v>
      </c>
      <c r="R9" s="20" t="n">
        <v>11.62763904</v>
      </c>
      <c r="S9" s="18" t="s">
        <v>481</v>
      </c>
      <c r="T9" s="20" t="s">
        <v>481</v>
      </c>
      <c r="U9" s="18" t="n">
        <v>419.9507367</v>
      </c>
      <c r="V9" s="20" t="n">
        <v>5.24068607</v>
      </c>
    </row>
    <row r="10" spans="1:22">
      <c r="A10" s="15" t="s">
        <v>485</v>
      </c>
      <c r="B10" s="17" t="n">
        <v>20058</v>
      </c>
      <c r="C10" s="18">
        <f>(553.0/B10*100)</f>
        <v/>
      </c>
      <c r="D10" s="19" t="n">
        <v>19505</v>
      </c>
      <c r="E10" s="18" t="n">
        <v>492.81155621</v>
      </c>
      <c r="F10" s="20" t="n">
        <v>4.38971402</v>
      </c>
      <c r="G10" s="18" t="n">
        <v>506.31632555</v>
      </c>
      <c r="H10" s="20" t="n">
        <v>2.4840964</v>
      </c>
      <c r="I10" s="18" t="n">
        <v>532.82560569</v>
      </c>
      <c r="J10" s="20" t="n">
        <v>2.43559038</v>
      </c>
      <c r="K10" s="18" t="n">
        <v>560.63421088</v>
      </c>
      <c r="L10" s="20" t="n">
        <v>2.45842759</v>
      </c>
      <c r="M10" s="18" t="n">
        <v>459.4602787</v>
      </c>
      <c r="N10" s="20" t="n">
        <v>3.87365474</v>
      </c>
      <c r="O10" s="18" t="s">
        <v>481</v>
      </c>
      <c r="P10" s="20" t="s">
        <v>481</v>
      </c>
      <c r="Q10" s="18" t="s">
        <v>481</v>
      </c>
      <c r="R10" s="20" t="s">
        <v>481</v>
      </c>
      <c r="S10" s="18" t="s">
        <v>481</v>
      </c>
      <c r="T10" s="20" t="s">
        <v>481</v>
      </c>
      <c r="U10" s="18" t="n">
        <v>457.553616</v>
      </c>
      <c r="V10" s="20" t="n">
        <v>8.54514472</v>
      </c>
    </row>
    <row r="11" spans="1:22">
      <c r="A11" s="15" t="s">
        <v>486</v>
      </c>
      <c r="B11" s="17" t="n">
        <v>7053</v>
      </c>
      <c r="C11" s="18">
        <f>(136.0/B11*100)</f>
        <v/>
      </c>
      <c r="D11" s="19" t="n">
        <v>6917</v>
      </c>
      <c r="E11" s="18" t="n">
        <v>424.8186214</v>
      </c>
      <c r="F11" s="20" t="n">
        <v>4.92285089</v>
      </c>
      <c r="G11" s="18" t="n">
        <v>442.23844147</v>
      </c>
      <c r="H11" s="20" t="n">
        <v>3.12262636</v>
      </c>
      <c r="I11" s="18" t="n">
        <v>466.33844528</v>
      </c>
      <c r="J11" s="20" t="n">
        <v>3.19858791</v>
      </c>
      <c r="K11" s="18" t="n">
        <v>471.60448986</v>
      </c>
      <c r="L11" s="20" t="n">
        <v>3.8078338</v>
      </c>
      <c r="M11" s="18" t="n">
        <v>407.71243287</v>
      </c>
      <c r="N11" s="20" t="n">
        <v>4.26530566</v>
      </c>
      <c r="O11" s="18" t="s">
        <v>481</v>
      </c>
      <c r="P11" s="20" t="s">
        <v>481</v>
      </c>
      <c r="Q11" s="18" t="s">
        <v>481</v>
      </c>
      <c r="R11" s="20" t="s">
        <v>481</v>
      </c>
      <c r="S11" s="18" t="s">
        <v>481</v>
      </c>
      <c r="T11" s="20" t="s">
        <v>481</v>
      </c>
      <c r="U11" s="18" t="n">
        <v>398.21088188</v>
      </c>
      <c r="V11" s="20" t="n">
        <v>8.82613712</v>
      </c>
    </row>
    <row r="12" spans="1:22">
      <c r="A12" s="15" t="s">
        <v>487</v>
      </c>
      <c r="B12" s="17" t="n">
        <v>6894</v>
      </c>
      <c r="C12" s="18">
        <f>(59.0/B12*100)</f>
        <v/>
      </c>
      <c r="D12" s="19" t="n">
        <v>6835</v>
      </c>
      <c r="E12" s="18" t="n">
        <v>479.32435082</v>
      </c>
      <c r="F12" s="20" t="n">
        <v>3.53968604</v>
      </c>
      <c r="G12" s="18" t="n">
        <v>499.34010257</v>
      </c>
      <c r="H12" s="20" t="n">
        <v>2.36781337</v>
      </c>
      <c r="I12" s="18" t="n">
        <v>520.59265506</v>
      </c>
      <c r="J12" s="20" t="n">
        <v>3.05650046</v>
      </c>
      <c r="K12" s="18" t="n">
        <v>510.64299941</v>
      </c>
      <c r="L12" s="20" t="n">
        <v>4.3185988</v>
      </c>
      <c r="M12" s="18" t="n">
        <v>407.24394601</v>
      </c>
      <c r="N12" s="20" t="n">
        <v>6.59279851</v>
      </c>
      <c r="O12" s="18" t="s">
        <v>481</v>
      </c>
      <c r="P12" s="20" t="s">
        <v>481</v>
      </c>
      <c r="Q12" s="18" t="n">
        <v>366.6777112</v>
      </c>
      <c r="R12" s="20" t="n">
        <v>14.39052153</v>
      </c>
      <c r="S12" s="18" t="s">
        <v>481</v>
      </c>
      <c r="T12" s="20" t="s">
        <v>481</v>
      </c>
      <c r="U12" s="18" t="n">
        <v>420.83227616</v>
      </c>
      <c r="V12" s="20" t="n">
        <v>8.575405200000001</v>
      </c>
    </row>
    <row r="13" spans="1:22">
      <c r="A13" s="15" t="s">
        <v>488</v>
      </c>
      <c r="B13" s="17" t="n">
        <v>7161</v>
      </c>
      <c r="C13" s="18">
        <f>(168.0/B13*100)</f>
        <v/>
      </c>
      <c r="D13" s="19" t="n">
        <v>6993</v>
      </c>
      <c r="E13" s="18" t="n">
        <v>483.01840347</v>
      </c>
      <c r="F13" s="20" t="n">
        <v>4.33907413</v>
      </c>
      <c r="G13" s="18" t="n">
        <v>498.01962029</v>
      </c>
      <c r="H13" s="20" t="n">
        <v>2.52387117</v>
      </c>
      <c r="I13" s="18" t="n">
        <v>521.78300058</v>
      </c>
      <c r="J13" s="20" t="n">
        <v>3.09027498</v>
      </c>
      <c r="K13" s="18" t="n">
        <v>533.74526948</v>
      </c>
      <c r="L13" s="20" t="n">
        <v>3.8678019</v>
      </c>
      <c r="M13" s="18" t="n">
        <v>417.33961469</v>
      </c>
      <c r="N13" s="20" t="n">
        <v>10.06598471</v>
      </c>
      <c r="O13" s="18" t="s">
        <v>481</v>
      </c>
      <c r="P13" s="20" t="s">
        <v>481</v>
      </c>
      <c r="Q13" s="18" t="n">
        <v>436.36003517</v>
      </c>
      <c r="R13" s="20" t="n">
        <v>6.43426798</v>
      </c>
      <c r="S13" s="18" t="s">
        <v>481</v>
      </c>
      <c r="T13" s="20" t="s">
        <v>481</v>
      </c>
      <c r="U13" s="18" t="n">
        <v>419.30528088</v>
      </c>
      <c r="V13" s="20" t="n">
        <v>10.6060533</v>
      </c>
    </row>
    <row r="14" spans="1:22">
      <c r="A14" s="15" t="s">
        <v>489</v>
      </c>
      <c r="B14" s="17" t="n">
        <v>5587</v>
      </c>
      <c r="C14" s="18">
        <f>(80.0/B14*100)</f>
        <v/>
      </c>
      <c r="D14" s="19" t="n">
        <v>5507</v>
      </c>
      <c r="E14" s="18" t="n">
        <v>525.82172145</v>
      </c>
      <c r="F14" s="20" t="n">
        <v>5.46230162</v>
      </c>
      <c r="G14" s="18" t="n">
        <v>529.4026118100001</v>
      </c>
      <c r="H14" s="20" t="n">
        <v>2.35392533</v>
      </c>
      <c r="I14" s="18" t="n">
        <v>543.60546763</v>
      </c>
      <c r="J14" s="20" t="n">
        <v>2.81887844</v>
      </c>
      <c r="K14" s="18" t="n">
        <v>555.3675418300001</v>
      </c>
      <c r="L14" s="20" t="n">
        <v>4.22952627</v>
      </c>
      <c r="M14" s="18" t="n">
        <v>442.2239505</v>
      </c>
      <c r="N14" s="20" t="n">
        <v>10.16789313</v>
      </c>
      <c r="O14" s="18" t="s">
        <v>481</v>
      </c>
      <c r="P14" s="20" t="s">
        <v>481</v>
      </c>
      <c r="Q14" s="18" t="s">
        <v>481</v>
      </c>
      <c r="R14" s="20" t="s">
        <v>481</v>
      </c>
      <c r="S14" s="18" t="s">
        <v>481</v>
      </c>
      <c r="T14" s="20" t="s">
        <v>481</v>
      </c>
      <c r="U14" s="18" t="n">
        <v>440.59753037</v>
      </c>
      <c r="V14" s="20" t="n">
        <v>14.15184851</v>
      </c>
    </row>
    <row r="15" spans="1:22">
      <c r="A15" s="15" t="s">
        <v>490</v>
      </c>
      <c r="B15" s="17" t="n">
        <v>5882</v>
      </c>
      <c r="C15" s="18">
        <f>(83.0/B15*100)</f>
        <v/>
      </c>
      <c r="D15" s="19" t="n">
        <v>5799</v>
      </c>
      <c r="E15" s="18" t="n">
        <v>495.73255357</v>
      </c>
      <c r="F15" s="20" t="n">
        <v>6.7754147</v>
      </c>
      <c r="G15" s="18" t="n">
        <v>506.67557612</v>
      </c>
      <c r="H15" s="20" t="n">
        <v>2.71678759</v>
      </c>
      <c r="I15" s="18" t="n">
        <v>543.0846602300001</v>
      </c>
      <c r="J15" s="20" t="n">
        <v>2.6543259</v>
      </c>
      <c r="K15" s="18" t="n">
        <v>563.8205754099999</v>
      </c>
      <c r="L15" s="20" t="n">
        <v>3.13131731</v>
      </c>
      <c r="M15" s="18" t="n">
        <v>442.09252147</v>
      </c>
      <c r="N15" s="20" t="n">
        <v>11.12031367</v>
      </c>
      <c r="O15" s="18" t="s">
        <v>481</v>
      </c>
      <c r="P15" s="20" t="s">
        <v>481</v>
      </c>
      <c r="Q15" s="18" t="n">
        <v>375.95013089</v>
      </c>
      <c r="R15" s="20" t="n">
        <v>17.42774697</v>
      </c>
      <c r="S15" s="18" t="s">
        <v>481</v>
      </c>
      <c r="T15" s="20" t="s">
        <v>481</v>
      </c>
      <c r="U15" s="18" t="n">
        <v>478.39551049</v>
      </c>
      <c r="V15" s="20" t="n">
        <v>8.27010265</v>
      </c>
    </row>
    <row r="16" spans="1:22">
      <c r="A16" s="15" t="s">
        <v>491</v>
      </c>
      <c r="B16" s="17" t="n">
        <v>6108</v>
      </c>
      <c r="C16" s="18">
        <f>(130.0/B16*100)</f>
        <v/>
      </c>
      <c r="D16" s="19" t="n">
        <v>5978</v>
      </c>
      <c r="E16" s="18" t="n">
        <v>460.25932019</v>
      </c>
      <c r="F16" s="20" t="n">
        <v>4.02778184</v>
      </c>
      <c r="G16" s="18" t="n">
        <v>502.38125898</v>
      </c>
      <c r="H16" s="20" t="n">
        <v>2.53164602</v>
      </c>
      <c r="I16" s="18" t="n">
        <v>529.17823555</v>
      </c>
      <c r="J16" s="20" t="n">
        <v>2.43574312</v>
      </c>
      <c r="K16" s="18" t="n">
        <v>530.59252284</v>
      </c>
      <c r="L16" s="20" t="n">
        <v>4.57956329</v>
      </c>
      <c r="M16" s="18" t="n">
        <v>387.14914799</v>
      </c>
      <c r="N16" s="20" t="n">
        <v>6.68985678</v>
      </c>
      <c r="O16" s="18" t="s">
        <v>481</v>
      </c>
      <c r="P16" s="20" t="s">
        <v>481</v>
      </c>
      <c r="Q16" s="18" t="s">
        <v>481</v>
      </c>
      <c r="R16" s="20" t="s">
        <v>481</v>
      </c>
      <c r="S16" s="18" t="s">
        <v>481</v>
      </c>
      <c r="T16" s="20" t="s">
        <v>481</v>
      </c>
      <c r="U16" s="18" t="n">
        <v>407.42756067</v>
      </c>
      <c r="V16" s="20" t="n">
        <v>7.87097115</v>
      </c>
    </row>
    <row r="17" spans="1:22">
      <c r="A17" s="15" t="s">
        <v>492</v>
      </c>
      <c r="B17" s="17" t="n">
        <v>6504</v>
      </c>
      <c r="C17" s="18">
        <f>(1550.0/B17*100)</f>
        <v/>
      </c>
      <c r="D17" s="19" t="n">
        <v>4954</v>
      </c>
      <c r="E17" s="18" t="n">
        <v>488.14374948</v>
      </c>
      <c r="F17" s="20" t="n">
        <v>3.88671925</v>
      </c>
      <c r="G17" s="18" t="n">
        <v>516.50577013</v>
      </c>
      <c r="H17" s="20" t="n">
        <v>3.34858101</v>
      </c>
      <c r="I17" s="18" t="n">
        <v>538.7709743200001</v>
      </c>
      <c r="J17" s="20" t="n">
        <v>3.41722857</v>
      </c>
      <c r="K17" s="18" t="n">
        <v>567.75412167</v>
      </c>
      <c r="L17" s="20" t="n">
        <v>4.60369396</v>
      </c>
      <c r="M17" s="18" t="n">
        <v>421.56457172</v>
      </c>
      <c r="N17" s="20" t="n">
        <v>9.08687791</v>
      </c>
      <c r="O17" s="18" t="s">
        <v>481</v>
      </c>
      <c r="P17" s="20" t="s">
        <v>481</v>
      </c>
      <c r="Q17" s="18" t="n">
        <v>360.48925247</v>
      </c>
      <c r="R17" s="20" t="n">
        <v>12.44339086</v>
      </c>
      <c r="S17" s="18" t="s">
        <v>481</v>
      </c>
      <c r="T17" s="20" t="s">
        <v>481</v>
      </c>
      <c r="U17" s="18" t="n">
        <v>462.54187059</v>
      </c>
      <c r="V17" s="20" t="n">
        <v>5.49238989</v>
      </c>
    </row>
    <row r="18" spans="1:22">
      <c r="A18" s="15" t="s">
        <v>493</v>
      </c>
      <c r="B18" s="17" t="n">
        <v>5532</v>
      </c>
      <c r="C18" s="18">
        <f>(31.0/B18*100)</f>
        <v/>
      </c>
      <c r="D18" s="19" t="n">
        <v>5501</v>
      </c>
      <c r="E18" s="18" t="n">
        <v>408.4015927</v>
      </c>
      <c r="F18" s="20" t="n">
        <v>5.59480609</v>
      </c>
      <c r="G18" s="18" t="n">
        <v>439.55056649</v>
      </c>
      <c r="H18" s="20" t="n">
        <v>4.07367254</v>
      </c>
      <c r="I18" s="18" t="n">
        <v>468.61920475</v>
      </c>
      <c r="J18" s="20" t="n">
        <v>4.30969081</v>
      </c>
      <c r="K18" s="18" t="n">
        <v>489.63480213</v>
      </c>
      <c r="L18" s="20" t="n">
        <v>3.85774885</v>
      </c>
      <c r="M18" s="18" t="n">
        <v>381.70089157</v>
      </c>
      <c r="N18" s="20" t="n">
        <v>7.56899924</v>
      </c>
      <c r="O18" s="18" t="s">
        <v>481</v>
      </c>
      <c r="P18" s="20" t="s">
        <v>481</v>
      </c>
      <c r="Q18" s="18" t="s">
        <v>481</v>
      </c>
      <c r="R18" s="20" t="s">
        <v>481</v>
      </c>
      <c r="S18" s="18" t="s">
        <v>481</v>
      </c>
      <c r="T18" s="20" t="s">
        <v>481</v>
      </c>
      <c r="U18" s="18" t="n">
        <v>368.52795837</v>
      </c>
      <c r="V18" s="20" t="n">
        <v>7.89732344</v>
      </c>
    </row>
    <row r="19" spans="1:22">
      <c r="A19" s="15" t="s">
        <v>494</v>
      </c>
      <c r="B19" s="17" t="n">
        <v>5658</v>
      </c>
      <c r="C19" s="18">
        <f>(240.0/B19*100)</f>
        <v/>
      </c>
      <c r="D19" s="19" t="n">
        <v>5418</v>
      </c>
      <c r="E19" s="18" t="n">
        <v>451.14102851</v>
      </c>
      <c r="F19" s="20" t="n">
        <v>5.96246563</v>
      </c>
      <c r="G19" s="18" t="n">
        <v>465.76360468</v>
      </c>
      <c r="H19" s="20" t="n">
        <v>3.5346368</v>
      </c>
      <c r="I19" s="18" t="n">
        <v>487.79293479</v>
      </c>
      <c r="J19" s="20" t="n">
        <v>3.886957</v>
      </c>
      <c r="K19" s="18" t="n">
        <v>503.61829773</v>
      </c>
      <c r="L19" s="20" t="n">
        <v>3.49782932</v>
      </c>
      <c r="M19" s="18" t="n">
        <v>464.53907426</v>
      </c>
      <c r="N19" s="20" t="n">
        <v>8.377987660000001</v>
      </c>
      <c r="O19" s="18" t="s">
        <v>481</v>
      </c>
      <c r="P19" s="20" t="s">
        <v>481</v>
      </c>
      <c r="Q19" s="18" t="s">
        <v>481</v>
      </c>
      <c r="R19" s="20" t="s">
        <v>481</v>
      </c>
      <c r="S19" s="18" t="s">
        <v>481</v>
      </c>
      <c r="T19" s="20" t="s">
        <v>481</v>
      </c>
      <c r="U19" s="18" t="n">
        <v>415.12652317</v>
      </c>
      <c r="V19" s="20" t="n">
        <v>9.74377344</v>
      </c>
    </row>
    <row r="20" spans="1:22">
      <c r="A20" s="15" t="s">
        <v>495</v>
      </c>
      <c r="B20" s="17" t="n">
        <v>3371</v>
      </c>
      <c r="C20" s="18">
        <f>(75.0/B20*100)</f>
        <v/>
      </c>
      <c r="D20" s="19" t="n">
        <v>3296</v>
      </c>
      <c r="E20" s="18" t="n">
        <v>450.7188851</v>
      </c>
      <c r="F20" s="20" t="n">
        <v>6.38234965</v>
      </c>
      <c r="G20" s="18" t="n">
        <v>463.13018387</v>
      </c>
      <c r="H20" s="20" t="n">
        <v>3.15466277</v>
      </c>
      <c r="I20" s="18" t="n">
        <v>484.28516201</v>
      </c>
      <c r="J20" s="20" t="n">
        <v>3.69265785</v>
      </c>
      <c r="K20" s="18" t="n">
        <v>501.52497895</v>
      </c>
      <c r="L20" s="20" t="n">
        <v>3.06826607</v>
      </c>
      <c r="M20" s="18" t="n">
        <v>408.58539143</v>
      </c>
      <c r="N20" s="20" t="n">
        <v>5.78928272</v>
      </c>
      <c r="O20" s="18" t="s">
        <v>481</v>
      </c>
      <c r="P20" s="20" t="s">
        <v>481</v>
      </c>
      <c r="Q20" s="18" t="s">
        <v>481</v>
      </c>
      <c r="R20" s="20" t="s">
        <v>481</v>
      </c>
      <c r="S20" s="18" t="s">
        <v>481</v>
      </c>
      <c r="T20" s="20" t="s">
        <v>481</v>
      </c>
      <c r="U20" s="18" t="n">
        <v>424.53980326</v>
      </c>
      <c r="V20" s="20" t="n">
        <v>12.44748775</v>
      </c>
    </row>
    <row r="21" spans="1:22">
      <c r="A21" s="15" t="s">
        <v>496</v>
      </c>
      <c r="B21" s="17" t="n">
        <v>5741</v>
      </c>
      <c r="C21" s="18">
        <f>(50.0/B21*100)</f>
        <v/>
      </c>
      <c r="D21" s="19" t="n">
        <v>5691</v>
      </c>
      <c r="E21" s="18" t="n">
        <v>482.46285945</v>
      </c>
      <c r="F21" s="20" t="n">
        <v>4.53880904</v>
      </c>
      <c r="G21" s="18" t="n">
        <v>492.55323801</v>
      </c>
      <c r="H21" s="20" t="n">
        <v>2.70171173</v>
      </c>
      <c r="I21" s="18" t="n">
        <v>522.86567791</v>
      </c>
      <c r="J21" s="20" t="n">
        <v>3.00636198</v>
      </c>
      <c r="K21" s="18" t="n">
        <v>528.8067137199999</v>
      </c>
      <c r="L21" s="20" t="n">
        <v>3.38223986</v>
      </c>
      <c r="M21" s="18" t="n">
        <v>437.82772767</v>
      </c>
      <c r="N21" s="20" t="n">
        <v>5.1450969</v>
      </c>
      <c r="O21" s="18" t="s">
        <v>481</v>
      </c>
      <c r="P21" s="20" t="s">
        <v>481</v>
      </c>
      <c r="Q21" s="18" t="s">
        <v>481</v>
      </c>
      <c r="R21" s="20" t="s">
        <v>481</v>
      </c>
      <c r="S21" s="18" t="s">
        <v>481</v>
      </c>
      <c r="T21" s="20" t="s">
        <v>481</v>
      </c>
      <c r="U21" s="18" t="n">
        <v>449.15097388</v>
      </c>
      <c r="V21" s="20" t="n">
        <v>11.54624772</v>
      </c>
    </row>
    <row r="22" spans="1:22">
      <c r="A22" s="15" t="s">
        <v>497</v>
      </c>
      <c r="B22" s="17" t="n">
        <v>6598</v>
      </c>
      <c r="C22" s="18">
        <f>(36.0/B22*100)</f>
        <v/>
      </c>
      <c r="D22" s="19" t="n">
        <v>6562</v>
      </c>
      <c r="E22" s="18" t="n">
        <v>418.83624188</v>
      </c>
      <c r="F22" s="20" t="n">
        <v>5.79665985</v>
      </c>
      <c r="G22" s="18" t="n">
        <v>455.30949982</v>
      </c>
      <c r="H22" s="20" t="n">
        <v>3.89855285</v>
      </c>
      <c r="I22" s="18" t="n">
        <v>488.81631414</v>
      </c>
      <c r="J22" s="20" t="n">
        <v>4.29051199</v>
      </c>
      <c r="K22" s="18" t="n">
        <v>516.73815242</v>
      </c>
      <c r="L22" s="20" t="n">
        <v>4.35943265</v>
      </c>
      <c r="M22" s="18" t="n">
        <v>407.42830725</v>
      </c>
      <c r="N22" s="20" t="n">
        <v>13.96595916</v>
      </c>
      <c r="O22" s="18" t="s">
        <v>481</v>
      </c>
      <c r="P22" s="20" t="s">
        <v>481</v>
      </c>
      <c r="Q22" s="18" t="n">
        <v>448.28166515</v>
      </c>
      <c r="R22" s="20" t="n">
        <v>8.782882710000001</v>
      </c>
      <c r="S22" s="18" t="s">
        <v>481</v>
      </c>
      <c r="T22" s="20" t="s">
        <v>481</v>
      </c>
      <c r="U22" s="18" t="n">
        <v>372.63356933</v>
      </c>
      <c r="V22" s="20" t="n">
        <v>8.99341166</v>
      </c>
    </row>
    <row r="23" spans="1:22">
      <c r="A23" s="15" t="s">
        <v>498</v>
      </c>
      <c r="B23" s="17" t="n">
        <v>11583</v>
      </c>
      <c r="C23" s="18">
        <f>(246.0/B23*100)</f>
        <v/>
      </c>
      <c r="D23" s="19" t="n">
        <v>11337</v>
      </c>
      <c r="E23" s="18" t="n">
        <v>434.41630217</v>
      </c>
      <c r="F23" s="20" t="n">
        <v>5.03748639</v>
      </c>
      <c r="G23" s="18" t="n">
        <v>453.81280941</v>
      </c>
      <c r="H23" s="20" t="n">
        <v>2.81483489</v>
      </c>
      <c r="I23" s="18" t="n">
        <v>500.03914816</v>
      </c>
      <c r="J23" s="20" t="n">
        <v>2.8159767</v>
      </c>
      <c r="K23" s="18" t="n">
        <v>526.70870677</v>
      </c>
      <c r="L23" s="20" t="n">
        <v>3.59635728</v>
      </c>
      <c r="M23" s="18" t="n">
        <v>437.87034305</v>
      </c>
      <c r="N23" s="20" t="n">
        <v>5.22144945</v>
      </c>
      <c r="O23" s="18" t="s">
        <v>481</v>
      </c>
      <c r="P23" s="20" t="s">
        <v>481</v>
      </c>
      <c r="Q23" s="18" t="s">
        <v>481</v>
      </c>
      <c r="R23" s="20" t="s">
        <v>481</v>
      </c>
      <c r="S23" s="18" t="s">
        <v>481</v>
      </c>
      <c r="T23" s="20" t="s">
        <v>481</v>
      </c>
      <c r="U23" s="18" t="n">
        <v>413.49883559</v>
      </c>
      <c r="V23" s="20" t="n">
        <v>9.101703990000001</v>
      </c>
    </row>
    <row r="24" spans="1:22">
      <c r="A24" s="15" t="s">
        <v>499</v>
      </c>
      <c r="B24" s="17" t="n">
        <v>6647</v>
      </c>
      <c r="C24" s="18">
        <f>(8.0/B24*100)</f>
        <v/>
      </c>
      <c r="D24" s="19" t="n">
        <v>6639</v>
      </c>
      <c r="E24" s="18" t="n">
        <v>522.24188486</v>
      </c>
      <c r="F24" s="20" t="n">
        <v>3.97904335</v>
      </c>
      <c r="G24" s="18" t="n">
        <v>533.98950336</v>
      </c>
      <c r="H24" s="20" t="n">
        <v>3.18109853</v>
      </c>
      <c r="I24" s="18" t="n">
        <v>551.62856396</v>
      </c>
      <c r="J24" s="20" t="n">
        <v>3.530688</v>
      </c>
      <c r="K24" s="18" t="n">
        <v>554.41995678</v>
      </c>
      <c r="L24" s="20" t="n">
        <v>4.4063013</v>
      </c>
      <c r="M24" s="18" t="n">
        <v>486.12605385</v>
      </c>
      <c r="N24" s="20" t="n">
        <v>15.32000093</v>
      </c>
      <c r="O24" s="18" t="s">
        <v>481</v>
      </c>
      <c r="P24" s="20" t="s">
        <v>481</v>
      </c>
      <c r="Q24" s="18" t="s">
        <v>481</v>
      </c>
      <c r="R24" s="20" t="s">
        <v>481</v>
      </c>
      <c r="S24" s="18" t="s">
        <v>481</v>
      </c>
      <c r="T24" s="20" t="s">
        <v>481</v>
      </c>
      <c r="U24" s="18" t="n">
        <v>449.93917297</v>
      </c>
      <c r="V24" s="20" t="n">
        <v>12.59278887</v>
      </c>
    </row>
    <row r="25" spans="1:22">
      <c r="A25" s="15" t="s">
        <v>500</v>
      </c>
      <c r="B25" s="17" t="n">
        <v>5581</v>
      </c>
      <c r="C25" s="18">
        <f>(25.0/B25*100)</f>
        <v/>
      </c>
      <c r="D25" s="19" t="n">
        <v>5556</v>
      </c>
      <c r="E25" s="18" t="n">
        <v>523.58205108</v>
      </c>
      <c r="F25" s="20" t="n">
        <v>3.48993397</v>
      </c>
      <c r="G25" s="18" t="n">
        <v>522.0869378899999</v>
      </c>
      <c r="H25" s="20" t="n">
        <v>3.3332817</v>
      </c>
      <c r="I25" s="18" t="n">
        <v>522.42879097</v>
      </c>
      <c r="J25" s="20" t="n">
        <v>4.47607294</v>
      </c>
      <c r="K25" s="18" t="n">
        <v>531.37231201</v>
      </c>
      <c r="L25" s="20" t="n">
        <v>6.64868786</v>
      </c>
      <c r="M25" s="18" t="n">
        <v>429.87203302</v>
      </c>
      <c r="N25" s="20" t="n">
        <v>5.01052425</v>
      </c>
      <c r="O25" s="18" t="s">
        <v>481</v>
      </c>
      <c r="P25" s="20" t="s">
        <v>481</v>
      </c>
      <c r="Q25" s="18" t="s">
        <v>481</v>
      </c>
      <c r="R25" s="20" t="s">
        <v>481</v>
      </c>
      <c r="S25" s="18" t="s">
        <v>481</v>
      </c>
      <c r="T25" s="20" t="s">
        <v>481</v>
      </c>
      <c r="U25" s="18" t="n">
        <v>458.23710731</v>
      </c>
      <c r="V25" s="20" t="n">
        <v>24.50959436</v>
      </c>
    </row>
    <row r="26" spans="1:22">
      <c r="A26" s="15" t="s">
        <v>501</v>
      </c>
      <c r="B26" s="17" t="n">
        <v>4869</v>
      </c>
      <c r="C26" s="18">
        <f>(61.0/B26*100)</f>
        <v/>
      </c>
      <c r="D26" s="19" t="n">
        <v>4808</v>
      </c>
      <c r="E26" s="18" t="n">
        <v>475.83239181</v>
      </c>
      <c r="F26" s="20" t="n">
        <v>4.89278341</v>
      </c>
      <c r="G26" s="18" t="n">
        <v>485.03309934</v>
      </c>
      <c r="H26" s="20" t="n">
        <v>2.43245504</v>
      </c>
      <c r="I26" s="18" t="n">
        <v>503.05094681</v>
      </c>
      <c r="J26" s="20" t="n">
        <v>2.6577901</v>
      </c>
      <c r="K26" s="18" t="n">
        <v>508.10508508</v>
      </c>
      <c r="L26" s="20" t="n">
        <v>3.84158157</v>
      </c>
      <c r="M26" s="18" t="n">
        <v>453.17995147</v>
      </c>
      <c r="N26" s="20" t="n">
        <v>6.03698686</v>
      </c>
      <c r="O26" s="18" t="s">
        <v>481</v>
      </c>
      <c r="P26" s="20" t="s">
        <v>481</v>
      </c>
      <c r="Q26" s="18" t="s">
        <v>481</v>
      </c>
      <c r="R26" s="20" t="s">
        <v>481</v>
      </c>
      <c r="S26" s="18" t="s">
        <v>481</v>
      </c>
      <c r="T26" s="20" t="s">
        <v>481</v>
      </c>
      <c r="U26" s="18" t="n">
        <v>422.1588174</v>
      </c>
      <c r="V26" s="20" t="n">
        <v>15.55433609</v>
      </c>
    </row>
    <row r="27" spans="1:22">
      <c r="A27" s="15" t="s">
        <v>502</v>
      </c>
      <c r="B27" s="17" t="n">
        <v>5299</v>
      </c>
      <c r="C27" s="18">
        <f>(80.0/B27*100)</f>
        <v/>
      </c>
      <c r="D27" s="19" t="n">
        <v>5219</v>
      </c>
      <c r="E27" s="18" t="n">
        <v>446.14654169</v>
      </c>
      <c r="F27" s="20" t="n">
        <v>3.93098241</v>
      </c>
      <c r="G27" s="18" t="n">
        <v>481.19831244</v>
      </c>
      <c r="H27" s="20" t="n">
        <v>2.23074872</v>
      </c>
      <c r="I27" s="18" t="n">
        <v>511.94637665</v>
      </c>
      <c r="J27" s="20" t="n">
        <v>2.82874816</v>
      </c>
      <c r="K27" s="18" t="n">
        <v>523.54462573</v>
      </c>
      <c r="L27" s="20" t="n">
        <v>3.13156044</v>
      </c>
      <c r="M27" s="18" t="n">
        <v>418.40895501</v>
      </c>
      <c r="N27" s="20" t="n">
        <v>3.29090457</v>
      </c>
      <c r="O27" s="18" t="s">
        <v>481</v>
      </c>
      <c r="P27" s="20" t="s">
        <v>481</v>
      </c>
      <c r="Q27" s="18" t="s">
        <v>481</v>
      </c>
      <c r="R27" s="20" t="s">
        <v>481</v>
      </c>
      <c r="S27" s="18" t="s">
        <v>481</v>
      </c>
      <c r="T27" s="20" t="s">
        <v>481</v>
      </c>
      <c r="U27" s="18" t="n">
        <v>406.18795236</v>
      </c>
      <c r="V27" s="20" t="n">
        <v>7.09860819</v>
      </c>
    </row>
    <row r="28" spans="1:22">
      <c r="A28" s="15" t="s">
        <v>503</v>
      </c>
      <c r="B28" s="17" t="n">
        <v>7568</v>
      </c>
      <c r="C28" s="18">
        <f>(262.0/B28*100)</f>
        <v/>
      </c>
      <c r="D28" s="19" t="n">
        <v>7306</v>
      </c>
      <c r="E28" s="18" t="n">
        <v>399.36339489</v>
      </c>
      <c r="F28" s="20" t="n">
        <v>3.64506965</v>
      </c>
      <c r="G28" s="18" t="n">
        <v>398.31556691</v>
      </c>
      <c r="H28" s="20" t="n">
        <v>3.08573945</v>
      </c>
      <c r="I28" s="18" t="n">
        <v>422.73957893</v>
      </c>
      <c r="J28" s="20" t="n">
        <v>2.4539955</v>
      </c>
      <c r="K28" s="18" t="n">
        <v>431.57587692</v>
      </c>
      <c r="L28" s="20" t="n">
        <v>2.65414373</v>
      </c>
      <c r="M28" s="18" t="n">
        <v>420.93356818</v>
      </c>
      <c r="N28" s="20" t="n">
        <v>11.19336795</v>
      </c>
      <c r="O28" s="18" t="s">
        <v>481</v>
      </c>
      <c r="P28" s="20" t="s">
        <v>481</v>
      </c>
      <c r="Q28" s="18" t="s">
        <v>481</v>
      </c>
      <c r="R28" s="20" t="s">
        <v>481</v>
      </c>
      <c r="S28" s="18" t="s">
        <v>481</v>
      </c>
      <c r="T28" s="20" t="s">
        <v>481</v>
      </c>
      <c r="U28" s="18" t="n">
        <v>387.57538183</v>
      </c>
      <c r="V28" s="20" t="n">
        <v>8.561810210000001</v>
      </c>
    </row>
    <row r="29" spans="1:22">
      <c r="A29" s="15" t="s">
        <v>504</v>
      </c>
      <c r="B29" s="17" t="n">
        <v>5385</v>
      </c>
      <c r="C29" s="18">
        <f>(30.0/B29*100)</f>
        <v/>
      </c>
      <c r="D29" s="19" t="n">
        <v>5355</v>
      </c>
      <c r="E29" s="18" t="n">
        <v>481.28869991</v>
      </c>
      <c r="F29" s="20" t="n">
        <v>4.20557919</v>
      </c>
      <c r="G29" s="18" t="n">
        <v>512.59857814</v>
      </c>
      <c r="H29" s="20" t="n">
        <v>3.03979497</v>
      </c>
      <c r="I29" s="18" t="n">
        <v>548.16700623</v>
      </c>
      <c r="J29" s="20" t="n">
        <v>3.7667847</v>
      </c>
      <c r="K29" s="18" t="n">
        <v>554.31427259</v>
      </c>
      <c r="L29" s="20" t="n">
        <v>7.41727246</v>
      </c>
      <c r="M29" s="18" t="n">
        <v>493.84777481</v>
      </c>
      <c r="N29" s="20" t="n">
        <v>4.79600299</v>
      </c>
      <c r="O29" s="18" t="s">
        <v>481</v>
      </c>
      <c r="P29" s="20" t="s">
        <v>481</v>
      </c>
      <c r="Q29" s="18" t="n">
        <v>358.28551468</v>
      </c>
      <c r="R29" s="20" t="n">
        <v>8.567023300000001</v>
      </c>
      <c r="S29" s="18" t="s">
        <v>481</v>
      </c>
      <c r="T29" s="20" t="s">
        <v>481</v>
      </c>
      <c r="U29" s="18" t="n">
        <v>430.59705078</v>
      </c>
      <c r="V29" s="20" t="n">
        <v>9.480691439999999</v>
      </c>
    </row>
    <row r="30" spans="1:22">
      <c r="A30" s="15" t="s">
        <v>505</v>
      </c>
      <c r="B30" s="17" t="n">
        <v>4520</v>
      </c>
      <c r="C30" s="18">
        <f>(167.0/B30*100)</f>
        <v/>
      </c>
      <c r="D30" s="19" t="n">
        <v>4353</v>
      </c>
      <c r="E30" s="18" t="n">
        <v>493.15410356</v>
      </c>
      <c r="F30" s="20" t="n">
        <v>6.58624715</v>
      </c>
      <c r="G30" s="18" t="n">
        <v>495.94949678</v>
      </c>
      <c r="H30" s="20" t="n">
        <v>3.559627</v>
      </c>
      <c r="I30" s="18" t="n">
        <v>528.19713484</v>
      </c>
      <c r="J30" s="20" t="n">
        <v>3.75352472</v>
      </c>
      <c r="K30" s="18" t="n">
        <v>555.22932252</v>
      </c>
      <c r="L30" s="20" t="n">
        <v>3.07357339</v>
      </c>
      <c r="M30" s="18" t="n">
        <v>420.79775038</v>
      </c>
      <c r="N30" s="20" t="n">
        <v>5.72172312</v>
      </c>
      <c r="O30" s="18" t="s">
        <v>481</v>
      </c>
      <c r="P30" s="20" t="s">
        <v>481</v>
      </c>
      <c r="Q30" s="18" t="s">
        <v>481</v>
      </c>
      <c r="R30" s="20" t="s">
        <v>481</v>
      </c>
      <c r="S30" s="18" t="s">
        <v>481</v>
      </c>
      <c r="T30" s="20" t="s">
        <v>481</v>
      </c>
      <c r="U30" s="18" t="n">
        <v>420.90076247</v>
      </c>
      <c r="V30" s="20" t="n">
        <v>10.67669843</v>
      </c>
    </row>
    <row r="31" spans="1:22">
      <c r="A31" s="15" t="s">
        <v>506</v>
      </c>
      <c r="B31" s="17" t="n">
        <v>5456</v>
      </c>
      <c r="C31" s="18">
        <f>(139.0/B31*100)</f>
        <v/>
      </c>
      <c r="D31" s="19" t="n">
        <v>5317</v>
      </c>
      <c r="E31" s="18" t="n">
        <v>451.17887953</v>
      </c>
      <c r="F31" s="20" t="n">
        <v>6.33328202</v>
      </c>
      <c r="G31" s="18" t="n">
        <v>481.32764613</v>
      </c>
      <c r="H31" s="20" t="n">
        <v>3.34090669</v>
      </c>
      <c r="I31" s="18" t="n">
        <v>513.54558206</v>
      </c>
      <c r="J31" s="20" t="n">
        <v>2.65957874</v>
      </c>
      <c r="K31" s="18" t="n">
        <v>525.51013664</v>
      </c>
      <c r="L31" s="20" t="n">
        <v>3.02901859</v>
      </c>
      <c r="M31" s="18" t="s">
        <v>481</v>
      </c>
      <c r="N31" s="20" t="s">
        <v>481</v>
      </c>
      <c r="O31" s="18" t="s">
        <v>481</v>
      </c>
      <c r="P31" s="20" t="s">
        <v>481</v>
      </c>
      <c r="Q31" s="18" t="s">
        <v>481</v>
      </c>
      <c r="R31" s="20" t="s">
        <v>481</v>
      </c>
      <c r="S31" s="18" t="s">
        <v>481</v>
      </c>
      <c r="T31" s="20" t="s">
        <v>481</v>
      </c>
      <c r="U31" s="18" t="n">
        <v>402.03751037</v>
      </c>
      <c r="V31" s="20" t="n">
        <v>7.0510149</v>
      </c>
    </row>
    <row r="32" spans="1:22">
      <c r="A32" s="15" t="s">
        <v>507</v>
      </c>
      <c r="B32" s="17" t="n">
        <v>4478</v>
      </c>
      <c r="C32" s="18">
        <f>(6.0/B32*100)</f>
        <v/>
      </c>
      <c r="D32" s="19" t="n">
        <v>4472</v>
      </c>
      <c r="E32" s="18" t="n">
        <v>475.1730636</v>
      </c>
      <c r="F32" s="20" t="n">
        <v>6.5144347</v>
      </c>
      <c r="G32" s="18" t="n">
        <v>481.86866951</v>
      </c>
      <c r="H32" s="20" t="n">
        <v>3.2815689</v>
      </c>
      <c r="I32" s="18" t="n">
        <v>506.66986982</v>
      </c>
      <c r="J32" s="20" t="n">
        <v>3.03141404</v>
      </c>
      <c r="K32" s="18" t="n">
        <v>530.21790417</v>
      </c>
      <c r="L32" s="20" t="n">
        <v>3.39873128</v>
      </c>
      <c r="M32" s="18" t="n">
        <v>412.90383158</v>
      </c>
      <c r="N32" s="20" t="n">
        <v>11.66737955</v>
      </c>
      <c r="O32" s="18" t="s">
        <v>481</v>
      </c>
      <c r="P32" s="20" t="s">
        <v>481</v>
      </c>
      <c r="Q32" s="18" t="s">
        <v>481</v>
      </c>
      <c r="R32" s="20" t="s">
        <v>481</v>
      </c>
      <c r="S32" s="18" t="s">
        <v>481</v>
      </c>
      <c r="T32" s="20" t="s">
        <v>481</v>
      </c>
      <c r="U32" s="18" t="n">
        <v>430.63063713</v>
      </c>
      <c r="V32" s="20" t="n">
        <v>12.83549104</v>
      </c>
    </row>
    <row r="33" spans="1:22">
      <c r="A33" s="15" t="s">
        <v>508</v>
      </c>
      <c r="B33" s="17" t="n">
        <v>7325</v>
      </c>
      <c r="C33" s="18">
        <f>(78.0/B33*100)</f>
        <v/>
      </c>
      <c r="D33" s="19" t="n">
        <v>7247</v>
      </c>
      <c r="E33" s="18" t="n">
        <v>464.32051233</v>
      </c>
      <c r="F33" s="20" t="n">
        <v>5.6151485</v>
      </c>
      <c r="G33" s="18" t="n">
        <v>477.46056356</v>
      </c>
      <c r="H33" s="20" t="n">
        <v>3.8820036</v>
      </c>
      <c r="I33" s="18" t="n">
        <v>505.95000042</v>
      </c>
      <c r="J33" s="20" t="n">
        <v>3.40062195</v>
      </c>
      <c r="K33" s="18" t="n">
        <v>530.30766554</v>
      </c>
      <c r="L33" s="20" t="n">
        <v>3.30853742</v>
      </c>
      <c r="M33" s="18" t="n">
        <v>493.26536346</v>
      </c>
      <c r="N33" s="20" t="n">
        <v>2.74241819</v>
      </c>
      <c r="O33" s="18" t="s">
        <v>481</v>
      </c>
      <c r="P33" s="20" t="s">
        <v>481</v>
      </c>
      <c r="Q33" s="18" t="s">
        <v>481</v>
      </c>
      <c r="R33" s="20" t="s">
        <v>481</v>
      </c>
      <c r="S33" s="18" t="s">
        <v>481</v>
      </c>
      <c r="T33" s="20" t="s">
        <v>481</v>
      </c>
      <c r="U33" s="18" t="n">
        <v>467.23983166</v>
      </c>
      <c r="V33" s="20" t="n">
        <v>10.65775794</v>
      </c>
    </row>
    <row r="34" spans="1:22">
      <c r="A34" s="15" t="s">
        <v>509</v>
      </c>
      <c r="B34" s="17" t="n">
        <v>6350</v>
      </c>
      <c r="C34" s="18">
        <f>(76.0/B34*100)</f>
        <v/>
      </c>
      <c r="D34" s="19" t="n">
        <v>6274</v>
      </c>
      <c r="E34" s="18" t="n">
        <v>451.18364293</v>
      </c>
      <c r="F34" s="20" t="n">
        <v>4.05780569</v>
      </c>
      <c r="G34" s="18" t="n">
        <v>474.07894432</v>
      </c>
      <c r="H34" s="20" t="n">
        <v>2.81912927</v>
      </c>
      <c r="I34" s="18" t="n">
        <v>483.5304554</v>
      </c>
      <c r="J34" s="20" t="n">
        <v>4.34686931</v>
      </c>
      <c r="K34" s="18" t="n">
        <v>479.6213956</v>
      </c>
      <c r="L34" s="20" t="n">
        <v>4.5126464</v>
      </c>
      <c r="M34" s="18" t="n">
        <v>414.13782789</v>
      </c>
      <c r="N34" s="20" t="n">
        <v>11.41550076</v>
      </c>
      <c r="O34" s="18" t="s">
        <v>481</v>
      </c>
      <c r="P34" s="20" t="s">
        <v>481</v>
      </c>
      <c r="Q34" s="18" t="n">
        <v>306.56969545</v>
      </c>
      <c r="R34" s="20" t="n">
        <v>10.27624616</v>
      </c>
      <c r="S34" s="18" t="s">
        <v>481</v>
      </c>
      <c r="T34" s="20" t="s">
        <v>481</v>
      </c>
      <c r="U34" s="18" t="n">
        <v>392.49043594</v>
      </c>
      <c r="V34" s="20" t="n">
        <v>8.401470099999999</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512.8635785500001</v>
      </c>
      <c r="T35" s="20" t="n">
        <v>1.32436738</v>
      </c>
      <c r="U35" s="18" t="s">
        <v>481</v>
      </c>
      <c r="V35" s="20" t="s">
        <v>481</v>
      </c>
    </row>
    <row r="36" spans="1:22">
      <c r="A36" s="15" t="s">
        <v>511</v>
      </c>
      <c r="B36" s="17" t="n">
        <v>6736</v>
      </c>
      <c r="C36" s="18">
        <f>(55.0/B36*100)</f>
        <v/>
      </c>
      <c r="D36" s="19" t="n">
        <v>6681</v>
      </c>
      <c r="E36" s="18" t="n">
        <v>454.69234686</v>
      </c>
      <c r="F36" s="20" t="n">
        <v>4.62079459</v>
      </c>
      <c r="G36" s="18" t="n">
        <v>474.73434405</v>
      </c>
      <c r="H36" s="20" t="n">
        <v>2.91389106</v>
      </c>
      <c r="I36" s="18" t="n">
        <v>517.02960149</v>
      </c>
      <c r="J36" s="20" t="n">
        <v>2.62497193</v>
      </c>
      <c r="K36" s="18" t="n">
        <v>528.90576345</v>
      </c>
      <c r="L36" s="20" t="n">
        <v>3.01755819</v>
      </c>
      <c r="M36" s="18" t="n">
        <v>471.48512785</v>
      </c>
      <c r="N36" s="20" t="n">
        <v>3.1941669</v>
      </c>
      <c r="O36" s="18" t="s">
        <v>481</v>
      </c>
      <c r="P36" s="20" t="s">
        <v>481</v>
      </c>
      <c r="Q36" s="18" t="s">
        <v>481</v>
      </c>
      <c r="R36" s="20" t="s">
        <v>481</v>
      </c>
      <c r="S36" s="18" t="s">
        <v>481</v>
      </c>
      <c r="T36" s="20" t="s">
        <v>481</v>
      </c>
      <c r="U36" s="18" t="n">
        <v>432.32042153</v>
      </c>
      <c r="V36" s="20" t="n">
        <v>7.59333826</v>
      </c>
    </row>
    <row r="37" spans="1:22">
      <c r="A37" s="15" t="s">
        <v>512</v>
      </c>
      <c r="B37" s="17" t="n">
        <v>5458</v>
      </c>
      <c r="C37" s="18">
        <f>(107.0/B37*100)</f>
        <v/>
      </c>
      <c r="D37" s="19" t="n">
        <v>5351</v>
      </c>
      <c r="E37" s="18" t="n">
        <v>470.8010363</v>
      </c>
      <c r="F37" s="20" t="n">
        <v>4.42493998</v>
      </c>
      <c r="G37" s="18" t="n">
        <v>492.0464789</v>
      </c>
      <c r="H37" s="20" t="n">
        <v>3.25479207</v>
      </c>
      <c r="I37" s="18" t="n">
        <v>511.89814487</v>
      </c>
      <c r="J37" s="20" t="n">
        <v>4.51629946</v>
      </c>
      <c r="K37" s="18" t="n">
        <v>522.64682243</v>
      </c>
      <c r="L37" s="20" t="n">
        <v>5.49271575</v>
      </c>
      <c r="M37" s="18" t="n">
        <v>390.41637664</v>
      </c>
      <c r="N37" s="20" t="n">
        <v>7.93034407</v>
      </c>
      <c r="O37" s="18" t="s">
        <v>481</v>
      </c>
      <c r="P37" s="20" t="s">
        <v>481</v>
      </c>
      <c r="Q37" s="18" t="s">
        <v>481</v>
      </c>
      <c r="R37" s="20" t="s">
        <v>481</v>
      </c>
      <c r="S37" s="18" t="s">
        <v>481</v>
      </c>
      <c r="T37" s="20" t="s">
        <v>481</v>
      </c>
      <c r="U37" s="18" t="n">
        <v>409.77389883</v>
      </c>
      <c r="V37" s="20" t="n">
        <v>10.33218842</v>
      </c>
    </row>
    <row r="38" spans="1:22">
      <c r="A38" s="15" t="s">
        <v>513</v>
      </c>
      <c r="B38" s="17" t="n">
        <v>5860</v>
      </c>
      <c r="C38" s="18">
        <f>(22.0/B38*100)</f>
        <v/>
      </c>
      <c r="D38" s="19" t="n">
        <v>5838</v>
      </c>
      <c r="E38" s="18" t="n">
        <v>477.82140235</v>
      </c>
      <c r="F38" s="20" t="n">
        <v>6.53268212</v>
      </c>
      <c r="G38" s="18" t="n">
        <v>500.21653843</v>
      </c>
      <c r="H38" s="20" t="n">
        <v>3.83821908</v>
      </c>
      <c r="I38" s="18" t="n">
        <v>530.07317347</v>
      </c>
      <c r="J38" s="20" t="n">
        <v>3.35279442</v>
      </c>
      <c r="K38" s="18" t="n">
        <v>531.77400446</v>
      </c>
      <c r="L38" s="20" t="n">
        <v>3.58139076</v>
      </c>
      <c r="M38" s="18" t="n">
        <v>464.66093895</v>
      </c>
      <c r="N38" s="20" t="n">
        <v>6.12978698</v>
      </c>
      <c r="O38" s="18" t="s">
        <v>481</v>
      </c>
      <c r="P38" s="20" t="s">
        <v>481</v>
      </c>
      <c r="Q38" s="18" t="s">
        <v>481</v>
      </c>
      <c r="R38" s="20" t="s">
        <v>481</v>
      </c>
      <c r="S38" s="18" t="s">
        <v>481</v>
      </c>
      <c r="T38" s="20" t="s">
        <v>481</v>
      </c>
      <c r="U38" s="18" t="n">
        <v>456.18239723</v>
      </c>
      <c r="V38" s="20" t="n">
        <v>8.206375830000001</v>
      </c>
    </row>
    <row r="39" spans="1:22">
      <c r="A39" s="15" t="s">
        <v>514</v>
      </c>
      <c r="B39" s="17" t="n">
        <v>5895</v>
      </c>
      <c r="C39" s="18">
        <f>(33.0/B39*100)</f>
        <v/>
      </c>
      <c r="D39" s="19" t="n">
        <v>5862</v>
      </c>
      <c r="E39" s="18" t="n">
        <v>417.18279826</v>
      </c>
      <c r="F39" s="20" t="n">
        <v>5.68072404</v>
      </c>
      <c r="G39" s="18" t="n">
        <v>424.91790286</v>
      </c>
      <c r="H39" s="20" t="n">
        <v>4.00209099</v>
      </c>
      <c r="I39" s="18" t="n">
        <v>435.98459484</v>
      </c>
      <c r="J39" s="20" t="n">
        <v>4.60583777</v>
      </c>
      <c r="K39" s="18" t="n">
        <v>444.42546948</v>
      </c>
      <c r="L39" s="20" t="n">
        <v>5.40138677</v>
      </c>
      <c r="M39" s="18" t="n">
        <v>385.47949857</v>
      </c>
      <c r="N39" s="20" t="n">
        <v>4.83386138</v>
      </c>
      <c r="O39" s="18" t="s">
        <v>481</v>
      </c>
      <c r="P39" s="20" t="s">
        <v>481</v>
      </c>
      <c r="Q39" s="18" t="s">
        <v>481</v>
      </c>
      <c r="R39" s="20" t="s">
        <v>481</v>
      </c>
      <c r="S39" s="18" t="s">
        <v>481</v>
      </c>
      <c r="T39" s="20" t="s">
        <v>481</v>
      </c>
      <c r="U39" s="18" t="n">
        <v>366.7969252</v>
      </c>
      <c r="V39" s="20" t="n">
        <v>8.92783854</v>
      </c>
    </row>
    <row r="40" spans="1:22">
      <c r="A40" s="15" t="s">
        <v>515</v>
      </c>
      <c r="B40" s="17" t="n">
        <v>14157</v>
      </c>
      <c r="C40" s="18">
        <f>(382.0/B40*100)</f>
        <v/>
      </c>
      <c r="D40" s="19" t="n">
        <v>13775</v>
      </c>
      <c r="E40" s="18" t="n">
        <v>462.51013642</v>
      </c>
      <c r="F40" s="20" t="n">
        <v>5.3081229</v>
      </c>
      <c r="G40" s="18" t="n">
        <v>484.01804659</v>
      </c>
      <c r="H40" s="20" t="n">
        <v>2.76955444</v>
      </c>
      <c r="I40" s="18" t="n">
        <v>520.69253767</v>
      </c>
      <c r="J40" s="20" t="n">
        <v>2.82084575</v>
      </c>
      <c r="K40" s="18" t="n">
        <v>552.5966286399999</v>
      </c>
      <c r="L40" s="20" t="n">
        <v>3.67340512</v>
      </c>
      <c r="M40" s="18" t="n">
        <v>416.91840949</v>
      </c>
      <c r="N40" s="20" t="n">
        <v>5.41821047</v>
      </c>
      <c r="O40" s="18" t="s">
        <v>481</v>
      </c>
      <c r="P40" s="20" t="s">
        <v>481</v>
      </c>
      <c r="Q40" s="18" t="s">
        <v>481</v>
      </c>
      <c r="R40" s="20" t="s">
        <v>481</v>
      </c>
      <c r="S40" s="18" t="s">
        <v>481</v>
      </c>
      <c r="T40" s="20" t="s">
        <v>481</v>
      </c>
      <c r="U40" s="18" t="n">
        <v>402.56886614</v>
      </c>
      <c r="V40" s="20" t="n">
        <v>8.151311310000001</v>
      </c>
    </row>
    <row r="41" spans="1:22">
      <c r="A41" s="15" t="s">
        <v>516</v>
      </c>
      <c r="B41" s="17" t="n">
        <v>5712</v>
      </c>
      <c r="C41" s="18">
        <f>(51.0/B41*100)</f>
        <v/>
      </c>
      <c r="D41" s="19" t="n">
        <v>5661</v>
      </c>
      <c r="E41" s="18" t="n">
        <v>457.80001815</v>
      </c>
      <c r="F41" s="20" t="n">
        <v>5.69482738</v>
      </c>
      <c r="G41" s="18" t="n">
        <v>471.90325679</v>
      </c>
      <c r="H41" s="20" t="n">
        <v>3.33934278</v>
      </c>
      <c r="I41" s="18" t="n">
        <v>507.44928693</v>
      </c>
      <c r="J41" s="20" t="n">
        <v>3.8428928</v>
      </c>
      <c r="K41" s="18" t="n">
        <v>530.7683869</v>
      </c>
      <c r="L41" s="20" t="n">
        <v>3.47708612</v>
      </c>
      <c r="M41" s="18" t="n">
        <v>459.44925532</v>
      </c>
      <c r="N41" s="20" t="n">
        <v>6.97383659</v>
      </c>
      <c r="O41" s="18" t="s">
        <v>481</v>
      </c>
      <c r="P41" s="20" t="s">
        <v>481</v>
      </c>
      <c r="Q41" s="18" t="n">
        <v>387.44235424</v>
      </c>
      <c r="R41" s="20" t="n">
        <v>14.52510266</v>
      </c>
      <c r="S41" s="18" t="s">
        <v>481</v>
      </c>
      <c r="T41" s="20" t="s">
        <v>481</v>
      </c>
      <c r="U41" s="18" t="n">
        <v>433.26171917</v>
      </c>
      <c r="V41" s="20" t="n">
        <v>15.33169569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364.10656866</v>
      </c>
      <c r="F45" s="20" t="n">
        <v>3.03028728</v>
      </c>
      <c r="G45" s="18" t="n">
        <v>370.73182948</v>
      </c>
      <c r="H45" s="20" t="n">
        <v>2.93780025</v>
      </c>
      <c r="I45" s="18" t="n">
        <v>391.51249279</v>
      </c>
      <c r="J45" s="20" t="n">
        <v>4.37617518</v>
      </c>
      <c r="K45" s="18" t="n">
        <v>381.9094075</v>
      </c>
      <c r="L45" s="20" t="n">
        <v>3.47946586</v>
      </c>
      <c r="M45" s="18" t="s">
        <v>481</v>
      </c>
      <c r="N45" s="20" t="s">
        <v>481</v>
      </c>
      <c r="O45" s="18" t="s">
        <v>481</v>
      </c>
      <c r="P45" s="20" t="s">
        <v>481</v>
      </c>
      <c r="Q45" s="18" t="n">
        <v>435.19134482</v>
      </c>
      <c r="R45" s="20" t="n">
        <v>26.20938986</v>
      </c>
      <c r="S45" s="18" t="n">
        <v>341.75230201</v>
      </c>
      <c r="T45" s="20" t="n">
        <v>21.1946062</v>
      </c>
      <c r="U45" s="18" t="n">
        <v>345.64000067</v>
      </c>
      <c r="V45" s="20" t="n">
        <v>5.85485439</v>
      </c>
    </row>
    <row r="46" spans="1:22">
      <c r="A46" s="15" t="s">
        <v>521</v>
      </c>
      <c r="B46" s="17" t="n">
        <v>23141</v>
      </c>
      <c r="C46" s="18">
        <f>(2000.0/B46*100)</f>
        <v/>
      </c>
      <c r="D46" s="19" t="n">
        <v>21141</v>
      </c>
      <c r="E46" s="18" t="n">
        <v>389.98107831</v>
      </c>
      <c r="F46" s="20" t="n">
        <v>3.00281356</v>
      </c>
      <c r="G46" s="18" t="n">
        <v>406.97095691</v>
      </c>
      <c r="H46" s="20" t="n">
        <v>2.62964234</v>
      </c>
      <c r="I46" s="18" t="n">
        <v>433.08300915</v>
      </c>
      <c r="J46" s="20" t="n">
        <v>3.59107362</v>
      </c>
      <c r="K46" s="18" t="n">
        <v>446.88449029</v>
      </c>
      <c r="L46" s="20" t="n">
        <v>4.09955692</v>
      </c>
      <c r="M46" s="18" t="n">
        <v>359.91868086</v>
      </c>
      <c r="N46" s="20" t="n">
        <v>2.81680407</v>
      </c>
      <c r="O46" s="18" t="s">
        <v>481</v>
      </c>
      <c r="P46" s="20" t="s">
        <v>481</v>
      </c>
      <c r="Q46" s="18" t="s">
        <v>481</v>
      </c>
      <c r="R46" s="20" t="s">
        <v>481</v>
      </c>
      <c r="S46" s="18" t="s">
        <v>481</v>
      </c>
      <c r="T46" s="20" t="s">
        <v>481</v>
      </c>
      <c r="U46" s="18" t="n">
        <v>380.40567622</v>
      </c>
      <c r="V46" s="20" t="n">
        <v>3.31288239</v>
      </c>
    </row>
    <row r="47" spans="1:22">
      <c r="A47" s="15" t="s">
        <v>522</v>
      </c>
      <c r="B47" s="17" t="n">
        <v>5928</v>
      </c>
      <c r="C47" s="18">
        <f>(276.0/B47*100)</f>
        <v/>
      </c>
      <c r="D47" s="19" t="n">
        <v>5652</v>
      </c>
      <c r="E47" s="18" t="n">
        <v>435.80876393</v>
      </c>
      <c r="F47" s="20" t="n">
        <v>5.40227394</v>
      </c>
      <c r="G47" s="18" t="n">
        <v>465.5118994</v>
      </c>
      <c r="H47" s="20" t="n">
        <v>4.22452489</v>
      </c>
      <c r="I47" s="18" t="n">
        <v>467.04686121</v>
      </c>
      <c r="J47" s="20" t="n">
        <v>4.8555888</v>
      </c>
      <c r="K47" s="18" t="n">
        <v>465.42565123</v>
      </c>
      <c r="L47" s="20" t="n">
        <v>5.42891855</v>
      </c>
      <c r="M47" s="18" t="n">
        <v>360.05308982</v>
      </c>
      <c r="N47" s="20" t="n">
        <v>5.38667889</v>
      </c>
      <c r="O47" s="18" t="s">
        <v>481</v>
      </c>
      <c r="P47" s="20" t="s">
        <v>481</v>
      </c>
      <c r="Q47" s="18" t="s">
        <v>481</v>
      </c>
      <c r="R47" s="20" t="s">
        <v>481</v>
      </c>
      <c r="S47" s="18" t="s">
        <v>481</v>
      </c>
      <c r="T47" s="20" t="s">
        <v>481</v>
      </c>
      <c r="U47" s="18" t="n">
        <v>377.51083171</v>
      </c>
      <c r="V47" s="20" t="n">
        <v>7.63509145</v>
      </c>
    </row>
    <row r="48" spans="1:22">
      <c r="A48" s="15" t="s">
        <v>523</v>
      </c>
      <c r="B48" s="17" t="n">
        <v>9841</v>
      </c>
      <c r="C48" s="18">
        <f>(8.0/B48*100)</f>
        <v/>
      </c>
      <c r="D48" s="19" t="n">
        <v>9833</v>
      </c>
      <c r="E48" s="18" t="n">
        <v>481.51704111</v>
      </c>
      <c r="F48" s="20" t="n">
        <v>5.69461439</v>
      </c>
      <c r="G48" s="18" t="n">
        <v>494.17454113</v>
      </c>
      <c r="H48" s="20" t="n">
        <v>4.47772094</v>
      </c>
      <c r="I48" s="18" t="n">
        <v>536.06652574</v>
      </c>
      <c r="J48" s="20" t="n">
        <v>4.87940376</v>
      </c>
      <c r="K48" s="18" t="n">
        <v>559.67856504</v>
      </c>
      <c r="L48" s="20" t="n">
        <v>6.14195038</v>
      </c>
      <c r="M48" s="18" t="n">
        <v>473.92730449</v>
      </c>
      <c r="N48" s="20" t="n">
        <v>6.76556062</v>
      </c>
      <c r="O48" s="18" t="s">
        <v>481</v>
      </c>
      <c r="P48" s="20" t="s">
        <v>481</v>
      </c>
      <c r="Q48" s="18" t="s">
        <v>481</v>
      </c>
      <c r="R48" s="20" t="s">
        <v>481</v>
      </c>
      <c r="S48" s="18" t="s">
        <v>481</v>
      </c>
      <c r="T48" s="20" t="s">
        <v>481</v>
      </c>
      <c r="U48" s="18" t="n">
        <v>429.61606502</v>
      </c>
      <c r="V48" s="20" t="n">
        <v>16.35109658</v>
      </c>
    </row>
    <row r="49" spans="1:22">
      <c r="A49" s="15" t="s">
        <v>524</v>
      </c>
      <c r="B49" s="17" t="n">
        <v>6349</v>
      </c>
      <c r="C49" s="18">
        <f>(56.0/B49*100)</f>
        <v/>
      </c>
      <c r="D49" s="19" t="n">
        <v>6293</v>
      </c>
      <c r="E49" s="18" t="n">
        <v>405.04205213</v>
      </c>
      <c r="F49" s="20" t="n">
        <v>3.59000963</v>
      </c>
      <c r="G49" s="18" t="n">
        <v>424.47104426</v>
      </c>
      <c r="H49" s="20" t="n">
        <v>2.91952577</v>
      </c>
      <c r="I49" s="18" t="n">
        <v>456.73382475</v>
      </c>
      <c r="J49" s="20" t="n">
        <v>3.93154632</v>
      </c>
      <c r="K49" s="18" t="n">
        <v>454.19835001</v>
      </c>
      <c r="L49" s="20" t="n">
        <v>4.85068354</v>
      </c>
      <c r="M49" s="18" t="s">
        <v>481</v>
      </c>
      <c r="N49" s="20" t="s">
        <v>481</v>
      </c>
      <c r="O49" s="18" t="s">
        <v>481</v>
      </c>
      <c r="P49" s="20" t="s">
        <v>481</v>
      </c>
      <c r="Q49" s="18" t="s">
        <v>481</v>
      </c>
      <c r="R49" s="20" t="s">
        <v>481</v>
      </c>
      <c r="S49" s="18" t="n">
        <v>406.5124339</v>
      </c>
      <c r="T49" s="20" t="n">
        <v>29.90386961</v>
      </c>
      <c r="U49" s="18" t="n">
        <v>375.87035129</v>
      </c>
      <c r="V49" s="20" t="n">
        <v>8.44832706</v>
      </c>
    </row>
    <row r="50" spans="1:22">
      <c r="A50" s="15" t="s">
        <v>525</v>
      </c>
      <c r="B50" s="17" t="n">
        <v>11795</v>
      </c>
      <c r="C50" s="18">
        <f>(302.0/B50*100)</f>
        <v/>
      </c>
      <c r="D50" s="19" t="n">
        <v>11493</v>
      </c>
      <c r="E50" s="18" t="n">
        <v>396.56226268</v>
      </c>
      <c r="F50" s="20" t="n">
        <v>3.95868352</v>
      </c>
      <c r="G50" s="18" t="n">
        <v>410.10610225</v>
      </c>
      <c r="H50" s="20" t="n">
        <v>2.64561428</v>
      </c>
      <c r="I50" s="18" t="n">
        <v>439.96285926</v>
      </c>
      <c r="J50" s="20" t="n">
        <v>3.13735967</v>
      </c>
      <c r="K50" s="18" t="n">
        <v>429.8763987</v>
      </c>
      <c r="L50" s="20" t="n">
        <v>3.48432675</v>
      </c>
      <c r="M50" s="18" t="n">
        <v>366.2364289</v>
      </c>
      <c r="N50" s="20" t="n">
        <v>5.08072233</v>
      </c>
      <c r="O50" s="18" t="s">
        <v>481</v>
      </c>
      <c r="P50" s="20" t="s">
        <v>481</v>
      </c>
      <c r="Q50" s="18" t="s">
        <v>481</v>
      </c>
      <c r="R50" s="20" t="s">
        <v>481</v>
      </c>
      <c r="S50" s="18" t="s">
        <v>481</v>
      </c>
      <c r="T50" s="20" t="s">
        <v>481</v>
      </c>
      <c r="U50" s="18" t="n">
        <v>360.21403112</v>
      </c>
      <c r="V50" s="20" t="n">
        <v>7.97750261</v>
      </c>
    </row>
    <row r="51" spans="1:22">
      <c r="A51" s="15" t="s">
        <v>526</v>
      </c>
      <c r="B51" s="17" t="n">
        <v>6866</v>
      </c>
      <c r="C51" s="18">
        <f>(113.0/B51*100)</f>
        <v/>
      </c>
      <c r="D51" s="19" t="n">
        <v>6753</v>
      </c>
      <c r="E51" s="18" t="n">
        <v>405.70677199</v>
      </c>
      <c r="F51" s="20" t="n">
        <v>3.82034143</v>
      </c>
      <c r="G51" s="18" t="n">
        <v>418.17450534</v>
      </c>
      <c r="H51" s="20" t="n">
        <v>2.45432153</v>
      </c>
      <c r="I51" s="18" t="n">
        <v>436.7098632</v>
      </c>
      <c r="J51" s="20" t="n">
        <v>3.08579052</v>
      </c>
      <c r="K51" s="18" t="n">
        <v>431.97041017</v>
      </c>
      <c r="L51" s="20" t="n">
        <v>3.71648981</v>
      </c>
      <c r="M51" s="18" t="n">
        <v>378.20734752</v>
      </c>
      <c r="N51" s="20" t="n">
        <v>5.77389018</v>
      </c>
      <c r="O51" s="18" t="s">
        <v>481</v>
      </c>
      <c r="P51" s="20" t="s">
        <v>481</v>
      </c>
      <c r="Q51" s="18" t="n">
        <v>410.85572185</v>
      </c>
      <c r="R51" s="20" t="n">
        <v>3.7997542</v>
      </c>
      <c r="S51" s="18" t="s">
        <v>481</v>
      </c>
      <c r="T51" s="20" t="s">
        <v>481</v>
      </c>
      <c r="U51" s="18" t="n">
        <v>392.43530131</v>
      </c>
      <c r="V51" s="20" t="n">
        <v>6.79118721</v>
      </c>
    </row>
    <row r="52" spans="1:22">
      <c r="A52" s="15" t="s">
        <v>527</v>
      </c>
      <c r="B52" s="17" t="n">
        <v>5809</v>
      </c>
      <c r="C52" s="18">
        <f>(94.0/B52*100)</f>
        <v/>
      </c>
      <c r="D52" s="19" t="n">
        <v>5715</v>
      </c>
      <c r="E52" s="18" t="n">
        <v>457.87179415</v>
      </c>
      <c r="F52" s="20" t="n">
        <v>3.8949871</v>
      </c>
      <c r="G52" s="18" t="n">
        <v>471.94161163</v>
      </c>
      <c r="H52" s="20" t="n">
        <v>2.88349077</v>
      </c>
      <c r="I52" s="18" t="n">
        <v>496.56928995</v>
      </c>
      <c r="J52" s="20" t="n">
        <v>3.2828445</v>
      </c>
      <c r="K52" s="18" t="n">
        <v>508.89014464</v>
      </c>
      <c r="L52" s="20" t="n">
        <v>3.86896111</v>
      </c>
      <c r="M52" s="18" t="n">
        <v>406.80210678</v>
      </c>
      <c r="N52" s="20" t="n">
        <v>4.41129799</v>
      </c>
      <c r="O52" s="18" t="s">
        <v>481</v>
      </c>
      <c r="P52" s="20" t="s">
        <v>481</v>
      </c>
      <c r="Q52" s="18" t="s">
        <v>481</v>
      </c>
      <c r="R52" s="20" t="s">
        <v>481</v>
      </c>
      <c r="S52" s="18" t="s">
        <v>481</v>
      </c>
      <c r="T52" s="20" t="s">
        <v>481</v>
      </c>
      <c r="U52" s="18" t="n">
        <v>419.29672904</v>
      </c>
      <c r="V52" s="20" t="n">
        <v>7.99369947</v>
      </c>
    </row>
    <row r="53" spans="1:22">
      <c r="A53" s="15" t="s">
        <v>528</v>
      </c>
      <c r="B53" s="17" t="n">
        <v>5571</v>
      </c>
      <c r="C53" s="18">
        <f>(101.0/B53*100)</f>
        <v/>
      </c>
      <c r="D53" s="19" t="n">
        <v>5470</v>
      </c>
      <c r="E53" s="18" t="n">
        <v>395.27166655</v>
      </c>
      <c r="F53" s="20" t="n">
        <v>3.9434404</v>
      </c>
      <c r="G53" s="18" t="n">
        <v>425.79314005</v>
      </c>
      <c r="H53" s="20" t="n">
        <v>2.67588373</v>
      </c>
      <c r="I53" s="18" t="n">
        <v>448.05254575</v>
      </c>
      <c r="J53" s="20" t="n">
        <v>2.73082127</v>
      </c>
      <c r="K53" s="18" t="n">
        <v>472.37931141</v>
      </c>
      <c r="L53" s="20" t="n">
        <v>2.44421074</v>
      </c>
      <c r="M53" s="18" t="n">
        <v>364.85181761</v>
      </c>
      <c r="N53" s="20" t="n">
        <v>4.50102235</v>
      </c>
      <c r="O53" s="18" t="s">
        <v>481</v>
      </c>
      <c r="P53" s="20" t="s">
        <v>481</v>
      </c>
      <c r="Q53" s="18" t="s">
        <v>481</v>
      </c>
      <c r="R53" s="20" t="s">
        <v>481</v>
      </c>
      <c r="S53" s="18" t="s">
        <v>481</v>
      </c>
      <c r="T53" s="20" t="s">
        <v>481</v>
      </c>
      <c r="U53" s="18" t="n">
        <v>359.81461782</v>
      </c>
      <c r="V53" s="20" t="n">
        <v>6.11148316</v>
      </c>
    </row>
    <row r="54" spans="1:22">
      <c r="A54" s="15" t="s">
        <v>529</v>
      </c>
      <c r="B54" s="17" t="n">
        <v>4740</v>
      </c>
      <c r="C54" s="18">
        <f>(362.0/B54*100)</f>
        <v/>
      </c>
      <c r="D54" s="19" t="n">
        <v>4378</v>
      </c>
      <c r="E54" s="18" t="n">
        <v>313.58732136</v>
      </c>
      <c r="F54" s="20" t="n">
        <v>4.90626991</v>
      </c>
      <c r="G54" s="18" t="n">
        <v>334.94879478</v>
      </c>
      <c r="H54" s="20" t="n">
        <v>3.13185745</v>
      </c>
      <c r="I54" s="18" t="n">
        <v>349.31385315</v>
      </c>
      <c r="J54" s="20" t="n">
        <v>3.5879331</v>
      </c>
      <c r="K54" s="18" t="n">
        <v>359.1678733</v>
      </c>
      <c r="L54" s="20" t="n">
        <v>3.96488456</v>
      </c>
      <c r="M54" s="18" t="n">
        <v>278.77265964</v>
      </c>
      <c r="N54" s="20" t="n">
        <v>5.07122961</v>
      </c>
      <c r="O54" s="18" t="s">
        <v>481</v>
      </c>
      <c r="P54" s="20" t="s">
        <v>481</v>
      </c>
      <c r="Q54" s="18" t="s">
        <v>481</v>
      </c>
      <c r="R54" s="20" t="s">
        <v>481</v>
      </c>
      <c r="S54" s="18" t="s">
        <v>481</v>
      </c>
      <c r="T54" s="20" t="s">
        <v>481</v>
      </c>
      <c r="U54" s="18" t="n">
        <v>282.99140186</v>
      </c>
      <c r="V54" s="20" t="n">
        <v>5.13932185</v>
      </c>
    </row>
    <row r="55" spans="1:22">
      <c r="A55" s="15" t="s">
        <v>530</v>
      </c>
      <c r="B55" s="17" t="n">
        <v>5316</v>
      </c>
      <c r="C55" s="18">
        <f>(22.0/B55*100)</f>
        <v/>
      </c>
      <c r="D55" s="19" t="n">
        <v>5294</v>
      </c>
      <c r="E55" s="18" t="n">
        <v>394.31068417</v>
      </c>
      <c r="F55" s="20" t="n">
        <v>3.78254842</v>
      </c>
      <c r="G55" s="18" t="n">
        <v>404.68042927</v>
      </c>
      <c r="H55" s="20" t="n">
        <v>2.5759822</v>
      </c>
      <c r="I55" s="18" t="n">
        <v>431.40660467</v>
      </c>
      <c r="J55" s="20" t="n">
        <v>3.44252095</v>
      </c>
      <c r="K55" s="18" t="n">
        <v>441.27902254</v>
      </c>
      <c r="L55" s="20" t="n">
        <v>4.93557171</v>
      </c>
      <c r="M55" s="18" t="s">
        <v>481</v>
      </c>
      <c r="N55" s="20" t="s">
        <v>481</v>
      </c>
      <c r="O55" s="18" t="s">
        <v>481</v>
      </c>
      <c r="P55" s="20" t="s">
        <v>481</v>
      </c>
      <c r="Q55" s="18" t="s">
        <v>481</v>
      </c>
      <c r="R55" s="20" t="s">
        <v>481</v>
      </c>
      <c r="S55" s="18" t="n">
        <v>332.13555653</v>
      </c>
      <c r="T55" s="20" t="n">
        <v>24.01113781</v>
      </c>
      <c r="U55" s="18" t="n">
        <v>337.02816921</v>
      </c>
      <c r="V55" s="20" t="n">
        <v>7.34169547</v>
      </c>
    </row>
    <row r="56" spans="1:22">
      <c r="A56" s="15" t="s">
        <v>531</v>
      </c>
      <c r="B56" s="17" t="n">
        <v>5359</v>
      </c>
      <c r="C56" s="18">
        <f>(77.0/B56*100)</f>
        <v/>
      </c>
      <c r="D56" s="19" t="n">
        <v>5282</v>
      </c>
      <c r="E56" s="18" t="n">
        <v>497.41109471</v>
      </c>
      <c r="F56" s="20" t="n">
        <v>7.63225353</v>
      </c>
      <c r="G56" s="18" t="n">
        <v>504.9967989</v>
      </c>
      <c r="H56" s="20" t="n">
        <v>4.41985067</v>
      </c>
      <c r="I56" s="18" t="n">
        <v>539.48480881</v>
      </c>
      <c r="J56" s="20" t="n">
        <v>3.1948791</v>
      </c>
      <c r="K56" s="18" t="n">
        <v>563.03159636</v>
      </c>
      <c r="L56" s="20" t="n">
        <v>3.42789734</v>
      </c>
      <c r="M56" s="18" t="n">
        <v>497.58677807</v>
      </c>
      <c r="N56" s="20" t="n">
        <v>2.76536198</v>
      </c>
      <c r="O56" s="18" t="s">
        <v>481</v>
      </c>
      <c r="P56" s="20" t="s">
        <v>481</v>
      </c>
      <c r="Q56" s="18" t="s">
        <v>481</v>
      </c>
      <c r="R56" s="20" t="s">
        <v>481</v>
      </c>
      <c r="S56" s="18" t="s">
        <v>481</v>
      </c>
      <c r="T56" s="20" t="s">
        <v>481</v>
      </c>
      <c r="U56" s="18" t="n">
        <v>496.23791662</v>
      </c>
      <c r="V56" s="20" t="n">
        <v>16.04037345</v>
      </c>
    </row>
    <row r="57" spans="1:22">
      <c r="A57" s="15" t="s">
        <v>532</v>
      </c>
      <c r="B57" s="17" t="n">
        <v>6513</v>
      </c>
      <c r="C57" s="18">
        <f>(0.0/B57*100)</f>
        <v/>
      </c>
      <c r="D57" s="19" t="n">
        <v>6513</v>
      </c>
      <c r="E57" s="18" t="n">
        <v>389.090414</v>
      </c>
      <c r="F57" s="20" t="n">
        <v>4.30863957</v>
      </c>
      <c r="G57" s="18" t="n">
        <v>405.83275035</v>
      </c>
      <c r="H57" s="20" t="n">
        <v>2.56849156</v>
      </c>
      <c r="I57" s="18" t="n">
        <v>414.35395738</v>
      </c>
      <c r="J57" s="20" t="n">
        <v>4.67711317</v>
      </c>
      <c r="K57" s="18" t="n">
        <v>394.02072714</v>
      </c>
      <c r="L57" s="20" t="n">
        <v>3.64311271</v>
      </c>
      <c r="M57" s="18" t="s">
        <v>481</v>
      </c>
      <c r="N57" s="20" t="s">
        <v>481</v>
      </c>
      <c r="O57" s="18" t="s">
        <v>481</v>
      </c>
      <c r="P57" s="20" t="s">
        <v>481</v>
      </c>
      <c r="Q57" s="18" t="s">
        <v>481</v>
      </c>
      <c r="R57" s="20" t="s">
        <v>481</v>
      </c>
      <c r="S57" s="18" t="n">
        <v>353.96236326</v>
      </c>
      <c r="T57" s="20" t="n">
        <v>22.12967854</v>
      </c>
      <c r="U57" s="18" t="n">
        <v>385.87995903</v>
      </c>
      <c r="V57" s="20" t="n">
        <v>10.38616825</v>
      </c>
    </row>
    <row r="58" spans="1:22">
      <c r="A58" s="15" t="s">
        <v>533</v>
      </c>
      <c r="B58" s="17" t="n">
        <v>7267</v>
      </c>
      <c r="C58" s="18">
        <f>(10.0/B58*100)</f>
        <v/>
      </c>
      <c r="D58" s="19" t="n">
        <v>7257</v>
      </c>
      <c r="E58" s="18" t="n">
        <v>372.83100579</v>
      </c>
      <c r="F58" s="20" t="n">
        <v>4.39347014</v>
      </c>
      <c r="G58" s="18" t="n">
        <v>393.549558</v>
      </c>
      <c r="H58" s="20" t="n">
        <v>3.59457847</v>
      </c>
      <c r="I58" s="18" t="n">
        <v>421.28972101</v>
      </c>
      <c r="J58" s="20" t="n">
        <v>3.93219557</v>
      </c>
      <c r="K58" s="18" t="n">
        <v>433.8537871</v>
      </c>
      <c r="L58" s="20" t="n">
        <v>2.93768562</v>
      </c>
      <c r="M58" s="18" t="s">
        <v>481</v>
      </c>
      <c r="N58" s="20" t="s">
        <v>481</v>
      </c>
      <c r="O58" s="18" t="s">
        <v>481</v>
      </c>
      <c r="P58" s="20" t="s">
        <v>481</v>
      </c>
      <c r="Q58" s="18" t="s">
        <v>481</v>
      </c>
      <c r="R58" s="20" t="s">
        <v>481</v>
      </c>
      <c r="S58" s="18" t="n">
        <v>353.50846228</v>
      </c>
      <c r="T58" s="20" t="n">
        <v>17.66084302</v>
      </c>
      <c r="U58" s="18" t="n">
        <v>328.90310077</v>
      </c>
      <c r="V58" s="20" t="n">
        <v>11.65140262</v>
      </c>
    </row>
    <row r="59" spans="1:22">
      <c r="A59" s="15" t="s">
        <v>534</v>
      </c>
      <c r="B59" s="17" t="n">
        <v>4826</v>
      </c>
      <c r="C59" s="18">
        <f>(26.0/B59*100)</f>
        <v/>
      </c>
      <c r="D59" s="19" t="n">
        <v>4800</v>
      </c>
      <c r="E59" s="18" t="n">
        <v>351.41417012</v>
      </c>
      <c r="F59" s="20" t="n">
        <v>2.59994862</v>
      </c>
      <c r="G59" s="18" t="n">
        <v>387.21453426</v>
      </c>
      <c r="H59" s="20" t="n">
        <v>2.64349336</v>
      </c>
      <c r="I59" s="18" t="n">
        <v>396.76021168</v>
      </c>
      <c r="J59" s="20" t="n">
        <v>3.39597324</v>
      </c>
      <c r="K59" s="18" t="n">
        <v>398.10332731</v>
      </c>
      <c r="L59" s="20" t="n">
        <v>3.39530525</v>
      </c>
      <c r="M59" s="18" t="s">
        <v>481</v>
      </c>
      <c r="N59" s="20" t="s">
        <v>481</v>
      </c>
      <c r="O59" s="18" t="s">
        <v>481</v>
      </c>
      <c r="P59" s="20" t="s">
        <v>481</v>
      </c>
      <c r="Q59" s="18" t="n">
        <v>291.69632177</v>
      </c>
      <c r="R59" s="20" t="n">
        <v>23.78342182</v>
      </c>
      <c r="S59" s="18" t="n">
        <v>336.69354719</v>
      </c>
      <c r="T59" s="20" t="n">
        <v>16.00238024</v>
      </c>
      <c r="U59" s="18" t="n">
        <v>326.36378877</v>
      </c>
      <c r="V59" s="20" t="n">
        <v>5.45327849</v>
      </c>
    </row>
    <row r="60" spans="1:22">
      <c r="A60" s="15" t="s">
        <v>535</v>
      </c>
      <c r="B60" s="17" t="n">
        <v>4546</v>
      </c>
      <c r="C60" s="18">
        <f>(15.0/B60*100)</f>
        <v/>
      </c>
      <c r="D60" s="19" t="n">
        <v>4531</v>
      </c>
      <c r="E60" s="18" t="n">
        <v>327.68456007</v>
      </c>
      <c r="F60" s="20" t="n">
        <v>6.16571046</v>
      </c>
      <c r="G60" s="18" t="n">
        <v>375.520794</v>
      </c>
      <c r="H60" s="20" t="n">
        <v>4.41600179</v>
      </c>
      <c r="I60" s="18" t="n">
        <v>406.76140093</v>
      </c>
      <c r="J60" s="20" t="n">
        <v>4.17347548</v>
      </c>
      <c r="K60" s="18" t="n">
        <v>409.02587069</v>
      </c>
      <c r="L60" s="20" t="n">
        <v>5.44678177</v>
      </c>
      <c r="M60" s="18" t="s">
        <v>481</v>
      </c>
      <c r="N60" s="20" t="s">
        <v>481</v>
      </c>
      <c r="O60" s="18" t="s">
        <v>481</v>
      </c>
      <c r="P60" s="20" t="s">
        <v>481</v>
      </c>
      <c r="Q60" s="18" t="s">
        <v>481</v>
      </c>
      <c r="R60" s="20" t="s">
        <v>481</v>
      </c>
      <c r="S60" s="18" t="n">
        <v>346.31036168</v>
      </c>
      <c r="T60" s="20" t="n">
        <v>17.13543709</v>
      </c>
      <c r="U60" s="18" t="n">
        <v>354.31772838</v>
      </c>
      <c r="V60" s="20" t="n">
        <v>10.00011297</v>
      </c>
    </row>
    <row r="61" spans="1:22">
      <c r="A61" s="15" t="s">
        <v>536</v>
      </c>
      <c r="B61" s="17" t="n">
        <v>6525</v>
      </c>
      <c r="C61" s="18">
        <f>(163.0/B61*100)</f>
        <v/>
      </c>
      <c r="D61" s="19" t="n">
        <v>6362</v>
      </c>
      <c r="E61" s="18" t="n">
        <v>466.6431903</v>
      </c>
      <c r="F61" s="20" t="n">
        <v>4.2540891</v>
      </c>
      <c r="G61" s="18" t="n">
        <v>476.4331096</v>
      </c>
      <c r="H61" s="20" t="n">
        <v>2.64748903</v>
      </c>
      <c r="I61" s="18" t="n">
        <v>489.12575622</v>
      </c>
      <c r="J61" s="20" t="n">
        <v>3.32547017</v>
      </c>
      <c r="K61" s="18" t="n">
        <v>490.9009695</v>
      </c>
      <c r="L61" s="20" t="n">
        <v>3.86711831</v>
      </c>
      <c r="M61" s="18" t="n">
        <v>399.48570032</v>
      </c>
      <c r="N61" s="20" t="n">
        <v>8.489439689999999</v>
      </c>
      <c r="O61" s="18" t="s">
        <v>481</v>
      </c>
      <c r="P61" s="20" t="s">
        <v>481</v>
      </c>
      <c r="Q61" s="18" t="s">
        <v>481</v>
      </c>
      <c r="R61" s="20" t="s">
        <v>481</v>
      </c>
      <c r="S61" s="18" t="s">
        <v>481</v>
      </c>
      <c r="T61" s="20" t="s">
        <v>481</v>
      </c>
      <c r="U61" s="18" t="n">
        <v>392.17053669</v>
      </c>
      <c r="V61" s="20" t="n">
        <v>10.31521834</v>
      </c>
    </row>
    <row r="62" spans="1:22">
      <c r="A62" s="15" t="s">
        <v>537</v>
      </c>
      <c r="B62" s="17" t="n">
        <v>4476</v>
      </c>
      <c r="C62" s="18">
        <f>(3.0/B62*100)</f>
        <v/>
      </c>
      <c r="D62" s="19" t="n">
        <v>4473</v>
      </c>
      <c r="E62" s="18" t="n">
        <v>486.56714579</v>
      </c>
      <c r="F62" s="20" t="n">
        <v>5.94759528</v>
      </c>
      <c r="G62" s="18" t="n">
        <v>514.05490502</v>
      </c>
      <c r="H62" s="20" t="n">
        <v>2.11028838</v>
      </c>
      <c r="I62" s="18" t="n">
        <v>542.5759586299999</v>
      </c>
      <c r="J62" s="20" t="n">
        <v>2.08661573</v>
      </c>
      <c r="K62" s="18" t="n">
        <v>556.24441604</v>
      </c>
      <c r="L62" s="20" t="n">
        <v>2.86556152</v>
      </c>
      <c r="M62" s="18" t="n">
        <v>503.48911723</v>
      </c>
      <c r="N62" s="20" t="n">
        <v>3.96725872</v>
      </c>
      <c r="O62" s="18" t="s">
        <v>481</v>
      </c>
      <c r="P62" s="20" t="s">
        <v>481</v>
      </c>
      <c r="Q62" s="18" t="s">
        <v>481</v>
      </c>
      <c r="R62" s="20" t="s">
        <v>481</v>
      </c>
      <c r="S62" s="18" t="s">
        <v>481</v>
      </c>
      <c r="T62" s="20" t="s">
        <v>481</v>
      </c>
      <c r="U62" s="18" t="n">
        <v>498.77098129</v>
      </c>
      <c r="V62" s="20" t="n">
        <v>23.62866709</v>
      </c>
    </row>
    <row r="63" spans="1:22">
      <c r="A63" s="15" t="s">
        <v>538</v>
      </c>
      <c r="B63" s="17" t="n">
        <v>5324</v>
      </c>
      <c r="C63" s="18">
        <f>(13.0/B63*100)</f>
        <v/>
      </c>
      <c r="D63" s="19" t="n">
        <v>5311</v>
      </c>
      <c r="E63" s="18" t="n">
        <v>367.19228476</v>
      </c>
      <c r="F63" s="20" t="n">
        <v>3.49138525</v>
      </c>
      <c r="G63" s="18" t="n">
        <v>385.10063083</v>
      </c>
      <c r="H63" s="20" t="n">
        <v>2.01019479</v>
      </c>
      <c r="I63" s="18" t="n">
        <v>401.36905941</v>
      </c>
      <c r="J63" s="20" t="n">
        <v>2.88988458</v>
      </c>
      <c r="K63" s="18" t="n">
        <v>391.49993125</v>
      </c>
      <c r="L63" s="20" t="n">
        <v>3.88449621</v>
      </c>
      <c r="M63" s="18" t="s">
        <v>481</v>
      </c>
      <c r="N63" s="20" t="s">
        <v>481</v>
      </c>
      <c r="O63" s="18" t="s">
        <v>481</v>
      </c>
      <c r="P63" s="20" t="s">
        <v>481</v>
      </c>
      <c r="Q63" s="18" t="s">
        <v>481</v>
      </c>
      <c r="R63" s="20" t="s">
        <v>481</v>
      </c>
      <c r="S63" s="18" t="n">
        <v>299.71972201</v>
      </c>
      <c r="T63" s="20" t="n">
        <v>30.07822291</v>
      </c>
      <c r="U63" s="18" t="n">
        <v>349.3997146</v>
      </c>
      <c r="V63" s="20" t="n">
        <v>4.94568763</v>
      </c>
    </row>
    <row r="64" spans="1:22">
      <c r="A64" s="15" t="s">
        <v>539</v>
      </c>
      <c r="B64" s="17" t="n">
        <v>3634</v>
      </c>
      <c r="C64" s="18">
        <f>(3.0/B64*100)</f>
        <v/>
      </c>
      <c r="D64" s="19" t="n">
        <v>3631</v>
      </c>
      <c r="E64" s="18" t="n">
        <v>403.95922689</v>
      </c>
      <c r="F64" s="20" t="n">
        <v>7.53978974</v>
      </c>
      <c r="G64" s="18" t="n">
        <v>443.09964702</v>
      </c>
      <c r="H64" s="20" t="n">
        <v>3.16634686</v>
      </c>
      <c r="I64" s="18" t="n">
        <v>479.69707783</v>
      </c>
      <c r="J64" s="20" t="n">
        <v>3.72721349</v>
      </c>
      <c r="K64" s="18" t="n">
        <v>513.6472863400001</v>
      </c>
      <c r="L64" s="20" t="n">
        <v>4.02576551</v>
      </c>
      <c r="M64" s="18" t="s">
        <v>481</v>
      </c>
      <c r="N64" s="20" t="s">
        <v>481</v>
      </c>
      <c r="O64" s="18" t="s">
        <v>481</v>
      </c>
      <c r="P64" s="20" t="s">
        <v>481</v>
      </c>
      <c r="Q64" s="18" t="s">
        <v>481</v>
      </c>
      <c r="R64" s="20" t="s">
        <v>481</v>
      </c>
      <c r="S64" s="18" t="n">
        <v>273.4145</v>
      </c>
      <c r="T64" s="20" t="n">
        <v>36.83326484</v>
      </c>
      <c r="U64" s="18" t="n">
        <v>315.9821556</v>
      </c>
      <c r="V64" s="20" t="n">
        <v>10.94957385</v>
      </c>
    </row>
    <row r="65" spans="1:22">
      <c r="A65" s="15" t="s">
        <v>540</v>
      </c>
      <c r="B65" s="17" t="n">
        <v>5325</v>
      </c>
      <c r="C65" s="18">
        <f>(14.0/B65*100)</f>
        <v/>
      </c>
      <c r="D65" s="19" t="n">
        <v>5311</v>
      </c>
      <c r="E65" s="18" t="n">
        <v>399.24470115</v>
      </c>
      <c r="F65" s="20" t="n">
        <v>5.69546218</v>
      </c>
      <c r="G65" s="18" t="n">
        <v>414.03623574</v>
      </c>
      <c r="H65" s="20" t="n">
        <v>2.27297988</v>
      </c>
      <c r="I65" s="18" t="n">
        <v>441.66821301</v>
      </c>
      <c r="J65" s="20" t="n">
        <v>2.78147182</v>
      </c>
      <c r="K65" s="18" t="n">
        <v>454.34390373</v>
      </c>
      <c r="L65" s="20" t="n">
        <v>3.34957967</v>
      </c>
      <c r="M65" s="18" t="s">
        <v>481</v>
      </c>
      <c r="N65" s="20" t="s">
        <v>481</v>
      </c>
      <c r="O65" s="18" t="s">
        <v>481</v>
      </c>
      <c r="P65" s="20" t="s">
        <v>481</v>
      </c>
      <c r="Q65" s="18" t="n">
        <v>319.09552267</v>
      </c>
      <c r="R65" s="20" t="n">
        <v>33.90354999</v>
      </c>
      <c r="S65" s="18" t="n">
        <v>327.0075</v>
      </c>
      <c r="T65" s="20" t="n">
        <v>23.88159757</v>
      </c>
      <c r="U65" s="18" t="n">
        <v>343.05009156</v>
      </c>
      <c r="V65" s="20" t="n">
        <v>9.26903306</v>
      </c>
    </row>
    <row r="66" spans="1:22">
      <c r="A66" s="15" t="s">
        <v>541</v>
      </c>
      <c r="B66" s="17" t="n">
        <v>5665</v>
      </c>
      <c r="C66" s="18">
        <f>(85.0/B66*100)</f>
        <v/>
      </c>
      <c r="D66" s="19" t="n">
        <v>5580</v>
      </c>
      <c r="E66" s="18" t="n">
        <v>422.1234201</v>
      </c>
      <c r="F66" s="20" t="n">
        <v>2.65472717</v>
      </c>
      <c r="G66" s="18" t="n">
        <v>422.10889774</v>
      </c>
      <c r="H66" s="20" t="n">
        <v>2.21308209</v>
      </c>
      <c r="I66" s="18" t="n">
        <v>421.80124245</v>
      </c>
      <c r="J66" s="20" t="n">
        <v>2.7227144</v>
      </c>
      <c r="K66" s="18" t="n">
        <v>424.86537862</v>
      </c>
      <c r="L66" s="20" t="n">
        <v>3.85753177</v>
      </c>
      <c r="M66" s="18" t="n">
        <v>362.59924263</v>
      </c>
      <c r="N66" s="20" t="n">
        <v>3.29995091</v>
      </c>
      <c r="O66" s="18" t="s">
        <v>481</v>
      </c>
      <c r="P66" s="20" t="s">
        <v>481</v>
      </c>
      <c r="Q66" s="18" t="s">
        <v>481</v>
      </c>
      <c r="R66" s="20" t="s">
        <v>481</v>
      </c>
      <c r="S66" s="18" t="s">
        <v>481</v>
      </c>
      <c r="T66" s="20" t="s">
        <v>481</v>
      </c>
      <c r="U66" s="18" t="n">
        <v>360.02297629</v>
      </c>
      <c r="V66" s="20" t="n">
        <v>4.51536141</v>
      </c>
    </row>
    <row r="67" spans="1:22">
      <c r="A67" s="15" t="s">
        <v>542</v>
      </c>
      <c r="B67" s="17" t="n">
        <v>6971</v>
      </c>
      <c r="C67" s="18">
        <f>(648.0/B67*100)</f>
        <v/>
      </c>
      <c r="D67" s="19" t="n">
        <v>6323</v>
      </c>
      <c r="E67" s="18" t="n">
        <v>381.94464269</v>
      </c>
      <c r="F67" s="20" t="n">
        <v>4.6500575</v>
      </c>
      <c r="G67" s="18" t="n">
        <v>394.97536233</v>
      </c>
      <c r="H67" s="20" t="n">
        <v>2.69569633</v>
      </c>
      <c r="I67" s="18" t="n">
        <v>414.91928208</v>
      </c>
      <c r="J67" s="20" t="n">
        <v>2.90436924</v>
      </c>
      <c r="K67" s="18" t="n">
        <v>419.80338456</v>
      </c>
      <c r="L67" s="20" t="n">
        <v>3.68394453</v>
      </c>
      <c r="M67" s="18" t="n">
        <v>372.66261743</v>
      </c>
      <c r="N67" s="20" t="n">
        <v>5.67221433</v>
      </c>
      <c r="O67" s="18" t="s">
        <v>481</v>
      </c>
      <c r="P67" s="20" t="s">
        <v>481</v>
      </c>
      <c r="Q67" s="18" t="s">
        <v>481</v>
      </c>
      <c r="R67" s="20" t="s">
        <v>481</v>
      </c>
      <c r="S67" s="18" t="s">
        <v>481</v>
      </c>
      <c r="T67" s="20" t="s">
        <v>481</v>
      </c>
      <c r="U67" s="18" t="n">
        <v>332.1010068</v>
      </c>
      <c r="V67" s="20" t="n">
        <v>8.335031259999999</v>
      </c>
    </row>
    <row r="68" spans="1:22">
      <c r="A68" s="15" t="s">
        <v>543</v>
      </c>
      <c r="B68" s="17" t="n">
        <v>12083</v>
      </c>
      <c r="C68" s="18">
        <f>(31.0/B68*100)</f>
        <v/>
      </c>
      <c r="D68" s="19" t="n">
        <v>12052</v>
      </c>
      <c r="E68" s="18" t="n">
        <v>378.20345775</v>
      </c>
      <c r="F68" s="20" t="n">
        <v>3.25451621</v>
      </c>
      <c r="G68" s="18" t="n">
        <v>411.90259219</v>
      </c>
      <c r="H68" s="20" t="n">
        <v>1.82183026</v>
      </c>
      <c r="I68" s="18" t="n">
        <v>446.0832404</v>
      </c>
      <c r="J68" s="20" t="n">
        <v>2.08367081</v>
      </c>
      <c r="K68" s="18" t="n">
        <v>463.6599788</v>
      </c>
      <c r="L68" s="20" t="n">
        <v>2.02245415</v>
      </c>
      <c r="M68" s="18" t="n">
        <v>360.06770608</v>
      </c>
      <c r="N68" s="20" t="n">
        <v>2.26611851</v>
      </c>
      <c r="O68" s="18" t="s">
        <v>481</v>
      </c>
      <c r="P68" s="20" t="s">
        <v>481</v>
      </c>
      <c r="Q68" s="18" t="s">
        <v>481</v>
      </c>
      <c r="R68" s="20" t="s">
        <v>481</v>
      </c>
      <c r="S68" s="18" t="s">
        <v>481</v>
      </c>
      <c r="T68" s="20" t="s">
        <v>481</v>
      </c>
      <c r="U68" s="18" t="n">
        <v>361.58131074</v>
      </c>
      <c r="V68" s="20" t="n">
        <v>3.42967925</v>
      </c>
    </row>
    <row r="69" spans="1:22">
      <c r="A69" s="15" t="s">
        <v>544</v>
      </c>
      <c r="B69" s="17" t="n">
        <v>4876</v>
      </c>
      <c r="C69" s="18">
        <f>(0.0/B69*100)</f>
        <v/>
      </c>
      <c r="D69" s="19" t="n">
        <v>4876</v>
      </c>
      <c r="E69" s="18" t="n">
        <v>406.9903829</v>
      </c>
      <c r="F69" s="20" t="n">
        <v>4.53875654</v>
      </c>
      <c r="G69" s="18" t="n">
        <v>425.47201935</v>
      </c>
      <c r="H69" s="20" t="n">
        <v>3.1637702</v>
      </c>
      <c r="I69" s="18" t="n">
        <v>451.38929317</v>
      </c>
      <c r="J69" s="20" t="n">
        <v>3.65242973</v>
      </c>
      <c r="K69" s="18" t="n">
        <v>460.75280733</v>
      </c>
      <c r="L69" s="20" t="n">
        <v>5.50387827</v>
      </c>
      <c r="M69" s="18" t="s">
        <v>481</v>
      </c>
      <c r="N69" s="20" t="s">
        <v>481</v>
      </c>
      <c r="O69" s="18" t="s">
        <v>481</v>
      </c>
      <c r="P69" s="20" t="s">
        <v>481</v>
      </c>
      <c r="Q69" s="18" t="s">
        <v>481</v>
      </c>
      <c r="R69" s="20" t="s">
        <v>481</v>
      </c>
      <c r="S69" s="18" t="s">
        <v>481</v>
      </c>
      <c r="T69" s="20" t="s">
        <v>481</v>
      </c>
      <c r="U69" s="18" t="n">
        <v>383.68885755</v>
      </c>
      <c r="V69" s="20" t="n">
        <v>20.25555093</v>
      </c>
    </row>
    <row r="70" spans="1:22">
      <c r="A70" s="15" t="s">
        <v>545</v>
      </c>
      <c r="B70" s="17" t="n">
        <v>6036</v>
      </c>
      <c r="C70" s="18">
        <f>(223.0/B70*100)</f>
        <v/>
      </c>
      <c r="D70" s="19" t="n">
        <v>5813</v>
      </c>
      <c r="E70" s="18" t="n">
        <v>456.33697298</v>
      </c>
      <c r="F70" s="20" t="n">
        <v>5.981005</v>
      </c>
      <c r="G70" s="18" t="n">
        <v>464.56086149</v>
      </c>
      <c r="H70" s="20" t="n">
        <v>4.11836112</v>
      </c>
      <c r="I70" s="18" t="n">
        <v>488.99671665</v>
      </c>
      <c r="J70" s="20" t="n">
        <v>3.2796522</v>
      </c>
      <c r="K70" s="18" t="n">
        <v>510.56245953</v>
      </c>
      <c r="L70" s="20" t="n">
        <v>3.14287154</v>
      </c>
      <c r="M70" s="18" t="n">
        <v>430.55617704</v>
      </c>
      <c r="N70" s="20" t="n">
        <v>6.18638504</v>
      </c>
      <c r="O70" s="18" t="s">
        <v>481</v>
      </c>
      <c r="P70" s="20" t="s">
        <v>481</v>
      </c>
      <c r="Q70" s="18" t="s">
        <v>481</v>
      </c>
      <c r="R70" s="20" t="s">
        <v>481</v>
      </c>
      <c r="S70" s="18" t="s">
        <v>481</v>
      </c>
      <c r="T70" s="20" t="s">
        <v>481</v>
      </c>
      <c r="U70" s="18" t="n">
        <v>450.18005151</v>
      </c>
      <c r="V70" s="20" t="n">
        <v>10.16557535</v>
      </c>
    </row>
    <row r="71" spans="1:22">
      <c r="A71" s="15" t="s">
        <v>546</v>
      </c>
      <c r="B71" s="17" t="n">
        <v>6115</v>
      </c>
      <c r="C71" s="18">
        <f>(29.0/B71*100)</f>
        <v/>
      </c>
      <c r="D71" s="19" t="n">
        <v>6086</v>
      </c>
      <c r="E71" s="18" t="n">
        <v>526.46834772</v>
      </c>
      <c r="F71" s="20" t="n">
        <v>7.08223536</v>
      </c>
      <c r="G71" s="18" t="n">
        <v>519.41937565</v>
      </c>
      <c r="H71" s="20" t="n">
        <v>2.55183306</v>
      </c>
      <c r="I71" s="18" t="n">
        <v>566.12988382</v>
      </c>
      <c r="J71" s="20" t="n">
        <v>2.07316421</v>
      </c>
      <c r="K71" s="18" t="n">
        <v>601.39907897</v>
      </c>
      <c r="L71" s="20" t="n">
        <v>2.53175699</v>
      </c>
      <c r="M71" s="18" t="n">
        <v>447.86971773</v>
      </c>
      <c r="N71" s="20" t="n">
        <v>5.77573086</v>
      </c>
      <c r="O71" s="18" t="s">
        <v>481</v>
      </c>
      <c r="P71" s="20" t="s">
        <v>481</v>
      </c>
      <c r="Q71" s="18" t="s">
        <v>481</v>
      </c>
      <c r="R71" s="20" t="s">
        <v>481</v>
      </c>
      <c r="S71" s="18" t="s">
        <v>481</v>
      </c>
      <c r="T71" s="20" t="s">
        <v>481</v>
      </c>
      <c r="U71" s="18" t="n">
        <v>451.66472459</v>
      </c>
      <c r="V71" s="20" t="n">
        <v>30.24820044</v>
      </c>
    </row>
    <row r="72" spans="1:22">
      <c r="A72" s="15" t="s">
        <v>547</v>
      </c>
      <c r="B72" s="17" t="n">
        <v>7708</v>
      </c>
      <c r="C72" s="18">
        <f>(5.0/B72*100)</f>
        <v/>
      </c>
      <c r="D72" s="19" t="n">
        <v>7703</v>
      </c>
      <c r="E72" s="18" t="n">
        <v>513.56459939</v>
      </c>
      <c r="F72" s="20" t="n">
        <v>5.52075428</v>
      </c>
      <c r="G72" s="18" t="n">
        <v>517.12353521</v>
      </c>
      <c r="H72" s="20" t="n">
        <v>3.37898922</v>
      </c>
      <c r="I72" s="18" t="n">
        <v>543.56871735</v>
      </c>
      <c r="J72" s="20" t="n">
        <v>3.27870574</v>
      </c>
      <c r="K72" s="18" t="n">
        <v>567.55664314</v>
      </c>
      <c r="L72" s="20" t="n">
        <v>4.09853036</v>
      </c>
      <c r="M72" s="18" t="n">
        <v>463.18161523</v>
      </c>
      <c r="N72" s="20" t="n">
        <v>7.36450904</v>
      </c>
      <c r="O72" s="18" t="s">
        <v>481</v>
      </c>
      <c r="P72" s="20" t="s">
        <v>481</v>
      </c>
      <c r="Q72" s="18" t="s">
        <v>481</v>
      </c>
      <c r="R72" s="20" t="s">
        <v>481</v>
      </c>
      <c r="S72" s="18" t="s">
        <v>481</v>
      </c>
      <c r="T72" s="20" t="s">
        <v>481</v>
      </c>
      <c r="U72" s="18" t="n">
        <v>490.48186159</v>
      </c>
      <c r="V72" s="20" t="n">
        <v>35.13661256</v>
      </c>
    </row>
    <row r="73" spans="1:22">
      <c r="A73" s="15" t="s">
        <v>548</v>
      </c>
      <c r="B73" s="17" t="n">
        <v>8249</v>
      </c>
      <c r="C73" s="18">
        <f>(182.0/B73*100)</f>
        <v/>
      </c>
      <c r="D73" s="19" t="n">
        <v>8067</v>
      </c>
      <c r="E73" s="18" t="n">
        <v>393.48972525</v>
      </c>
      <c r="F73" s="20" t="n">
        <v>7.69967397</v>
      </c>
      <c r="G73" s="18" t="n">
        <v>411.83659221</v>
      </c>
      <c r="H73" s="20" t="n">
        <v>3.917495</v>
      </c>
      <c r="I73" s="18" t="n">
        <v>437.23354699</v>
      </c>
      <c r="J73" s="20" t="n">
        <v>3.73930507</v>
      </c>
      <c r="K73" s="18" t="n">
        <v>435.12868111</v>
      </c>
      <c r="L73" s="20" t="n">
        <v>3.38176679</v>
      </c>
      <c r="M73" s="18" t="n">
        <v>381.36943253</v>
      </c>
      <c r="N73" s="20" t="n">
        <v>3.27949389</v>
      </c>
      <c r="O73" s="18" t="s">
        <v>481</v>
      </c>
      <c r="P73" s="20" t="s">
        <v>481</v>
      </c>
      <c r="Q73" s="18" t="s">
        <v>481</v>
      </c>
      <c r="R73" s="20" t="s">
        <v>481</v>
      </c>
      <c r="S73" s="18" t="s">
        <v>481</v>
      </c>
      <c r="T73" s="20" t="s">
        <v>481</v>
      </c>
      <c r="U73" s="18" t="n">
        <v>390.52042337</v>
      </c>
      <c r="V73" s="20" t="n">
        <v>12.12249406</v>
      </c>
    </row>
    <row r="74" spans="1:22">
      <c r="A74" s="15" t="s">
        <v>549</v>
      </c>
      <c r="B74" s="17" t="n">
        <v>4692</v>
      </c>
      <c r="C74" s="18">
        <f>(82.0/B74*100)</f>
        <v/>
      </c>
      <c r="D74" s="19" t="n">
        <v>4610</v>
      </c>
      <c r="E74" s="18" t="n">
        <v>401.06337116</v>
      </c>
      <c r="F74" s="20" t="n">
        <v>5.24741895</v>
      </c>
      <c r="G74" s="18" t="n">
        <v>420.5464205</v>
      </c>
      <c r="H74" s="20" t="n">
        <v>2.25543883</v>
      </c>
      <c r="I74" s="18" t="n">
        <v>440.96659716</v>
      </c>
      <c r="J74" s="20" t="n">
        <v>3.50250956</v>
      </c>
      <c r="K74" s="18" t="n">
        <v>452.43336634</v>
      </c>
      <c r="L74" s="20" t="n">
        <v>3.52155285</v>
      </c>
      <c r="M74" s="18" t="s">
        <v>481</v>
      </c>
      <c r="N74" s="20" t="s">
        <v>481</v>
      </c>
      <c r="O74" s="18" t="s">
        <v>481</v>
      </c>
      <c r="P74" s="20" t="s">
        <v>481</v>
      </c>
      <c r="Q74" s="18" t="s">
        <v>481</v>
      </c>
      <c r="R74" s="20" t="s">
        <v>481</v>
      </c>
      <c r="S74" s="18" t="n">
        <v>411.89600204</v>
      </c>
      <c r="T74" s="20" t="n">
        <v>41.1502821</v>
      </c>
      <c r="U74" s="18" t="n">
        <v>362.24938632</v>
      </c>
      <c r="V74" s="20" t="n">
        <v>5.99123326</v>
      </c>
    </row>
    <row r="75" spans="1:22">
      <c r="A75" s="15" t="s">
        <v>550</v>
      </c>
      <c r="B75" s="17" t="n">
        <v>5375</v>
      </c>
      <c r="C75" s="18">
        <f>(272.0/B75*100)</f>
        <v/>
      </c>
      <c r="D75" s="19" t="n">
        <v>5103</v>
      </c>
      <c r="E75" s="18" t="n">
        <v>362.72339672</v>
      </c>
      <c r="F75" s="20" t="n">
        <v>4.19798596</v>
      </c>
      <c r="G75" s="18" t="n">
        <v>382.94700435</v>
      </c>
      <c r="H75" s="20" t="n">
        <v>2.61511026</v>
      </c>
      <c r="I75" s="18" t="n">
        <v>402.99658209</v>
      </c>
      <c r="J75" s="20" t="n">
        <v>2.6729992</v>
      </c>
      <c r="K75" s="18" t="n">
        <v>399.67750838</v>
      </c>
      <c r="L75" s="20" t="n">
        <v>3.09439281</v>
      </c>
      <c r="M75" s="18" t="n">
        <v>356.06172199</v>
      </c>
      <c r="N75" s="20" t="n">
        <v>4.70057819</v>
      </c>
      <c r="O75" s="18" t="s">
        <v>481</v>
      </c>
      <c r="P75" s="20" t="s">
        <v>481</v>
      </c>
      <c r="Q75" s="18" t="s">
        <v>481</v>
      </c>
      <c r="R75" s="20" t="s">
        <v>481</v>
      </c>
      <c r="S75" s="18" t="s">
        <v>481</v>
      </c>
      <c r="T75" s="20" t="s">
        <v>481</v>
      </c>
      <c r="U75" s="18" t="n">
        <v>357.45922812</v>
      </c>
      <c r="V75" s="20" t="n">
        <v>4.90219686</v>
      </c>
    </row>
    <row r="76" spans="1:22">
      <c r="A76" s="15" t="s">
        <v>551</v>
      </c>
      <c r="B76" s="17" t="n">
        <v>14167</v>
      </c>
      <c r="C76" s="18">
        <f>(234.0/B76*100)</f>
        <v/>
      </c>
      <c r="D76" s="19" t="n">
        <v>13933</v>
      </c>
      <c r="E76" s="18" t="n">
        <v>389.67436671</v>
      </c>
      <c r="F76" s="20" t="n">
        <v>4.11398723</v>
      </c>
      <c r="G76" s="18" t="n">
        <v>423.72610573</v>
      </c>
      <c r="H76" s="20" t="n">
        <v>2.73472702</v>
      </c>
      <c r="I76" s="18" t="n">
        <v>449.11898292</v>
      </c>
      <c r="J76" s="20" t="n">
        <v>2.87762499</v>
      </c>
      <c r="K76" s="18" t="n">
        <v>470.54261747</v>
      </c>
      <c r="L76" s="20" t="n">
        <v>2.96110696</v>
      </c>
      <c r="M76" s="18" t="n">
        <v>405.76526183</v>
      </c>
      <c r="N76" s="20" t="n">
        <v>4.20293438</v>
      </c>
      <c r="O76" s="18" t="s">
        <v>481</v>
      </c>
      <c r="P76" s="20" t="s">
        <v>481</v>
      </c>
      <c r="Q76" s="18" t="s">
        <v>481</v>
      </c>
      <c r="R76" s="20" t="s">
        <v>481</v>
      </c>
      <c r="S76" s="18" t="s">
        <v>481</v>
      </c>
      <c r="T76" s="20" t="s">
        <v>481</v>
      </c>
      <c r="U76" s="18" t="n">
        <v>369.67291024</v>
      </c>
      <c r="V76" s="20" t="n">
        <v>7.53090535</v>
      </c>
    </row>
    <row r="77" spans="1:22">
      <c r="A77" s="15" t="s">
        <v>552</v>
      </c>
      <c r="B77" s="17" t="n">
        <v>6062</v>
      </c>
      <c r="C77" s="18">
        <f>(248.0/B77*100)</f>
        <v/>
      </c>
      <c r="D77" s="19" t="n">
        <v>5814</v>
      </c>
      <c r="E77" s="18" t="n">
        <v>411.79852595</v>
      </c>
      <c r="F77" s="20" t="n">
        <v>2.9992933</v>
      </c>
      <c r="G77" s="18" t="n">
        <v>444.94541117</v>
      </c>
      <c r="H77" s="20" t="n">
        <v>2.76466487</v>
      </c>
      <c r="I77" s="18" t="n">
        <v>479.66492</v>
      </c>
      <c r="J77" s="20" t="n">
        <v>3.37577315</v>
      </c>
      <c r="K77" s="18" t="n">
        <v>461.33902887</v>
      </c>
      <c r="L77" s="20" t="n">
        <v>4.84875451</v>
      </c>
      <c r="M77" s="18" t="n">
        <v>380.79678054</v>
      </c>
      <c r="N77" s="20" t="n">
        <v>4.91273858</v>
      </c>
      <c r="O77" s="18" t="s">
        <v>481</v>
      </c>
      <c r="P77" s="20" t="s">
        <v>481</v>
      </c>
      <c r="Q77" s="18" t="s">
        <v>481</v>
      </c>
      <c r="R77" s="20" t="s">
        <v>481</v>
      </c>
      <c r="S77" s="18" t="s">
        <v>481</v>
      </c>
      <c r="T77" s="20" t="s">
        <v>481</v>
      </c>
      <c r="U77" s="18" t="n">
        <v>388.4501707</v>
      </c>
      <c r="V77" s="20" t="n">
        <v>4.32535354</v>
      </c>
    </row>
    <row r="78" spans="1:22">
      <c r="A78" s="15" t="s">
        <v>553</v>
      </c>
      <c r="B78" s="17" t="n">
        <v>5826</v>
      </c>
      <c r="C78" s="18">
        <f>(0.0/B78*100)</f>
        <v/>
      </c>
      <c r="D78" s="19" t="n">
        <v>5826</v>
      </c>
      <c r="E78" s="18" t="n">
        <v>503.10816862</v>
      </c>
      <c r="F78" s="20" t="n">
        <v>6.9626253</v>
      </c>
      <c r="G78" s="18" t="n">
        <v>515.61323566</v>
      </c>
      <c r="H78" s="20" t="n">
        <v>3.71248137</v>
      </c>
      <c r="I78" s="18" t="n">
        <v>535.72246713</v>
      </c>
      <c r="J78" s="20" t="n">
        <v>4.74217406</v>
      </c>
      <c r="K78" s="18" t="n">
        <v>536.7459297299999</v>
      </c>
      <c r="L78" s="20" t="n">
        <v>4.77979548</v>
      </c>
      <c r="M78" s="18" t="s">
        <v>481</v>
      </c>
      <c r="N78" s="20" t="s">
        <v>481</v>
      </c>
      <c r="O78" s="18" t="s">
        <v>481</v>
      </c>
      <c r="P78" s="20" t="s">
        <v>481</v>
      </c>
      <c r="Q78" s="18" t="n">
        <v>433.83338361</v>
      </c>
      <c r="R78" s="20" t="n">
        <v>11.38193918</v>
      </c>
      <c r="S78" s="18" t="n">
        <v>437.07693605</v>
      </c>
      <c r="T78" s="20" t="n">
        <v>31.04205911</v>
      </c>
      <c r="U78" s="18" t="n">
        <v>467.44837805</v>
      </c>
      <c r="V78" s="20" t="n">
        <v>23.53110498</v>
      </c>
    </row>
    <row customHeight="1" ht="25" r="79" spans="1:22">
      <c r="A79" s="15" t="s">
        <v>554</v>
      </c>
      <c r="B79" s="17" t="n">
        <v>1657</v>
      </c>
      <c r="C79" s="18">
        <f>(41.0/B79*100)</f>
        <v/>
      </c>
      <c r="D79" s="19" t="n">
        <v>1616</v>
      </c>
      <c r="E79" s="18" t="n">
        <v>436.7800959</v>
      </c>
      <c r="F79" s="20" t="n">
        <v>9.75985635</v>
      </c>
      <c r="G79" s="18" t="n">
        <v>453.70194699</v>
      </c>
      <c r="H79" s="20" t="n">
        <v>7.02488653</v>
      </c>
      <c r="I79" s="18" t="n">
        <v>495.02665574</v>
      </c>
      <c r="J79" s="20" t="n">
        <v>6.7596487</v>
      </c>
      <c r="K79" s="18" t="n">
        <v>507.86644426</v>
      </c>
      <c r="L79" s="20" t="n">
        <v>8.006293960000001</v>
      </c>
      <c r="M79" s="18" t="s">
        <v>481</v>
      </c>
      <c r="N79" s="20" t="s">
        <v>481</v>
      </c>
      <c r="O79" s="18" t="s">
        <v>481</v>
      </c>
      <c r="P79" s="20" t="s">
        <v>481</v>
      </c>
      <c r="Q79" s="18" t="s">
        <v>481</v>
      </c>
      <c r="R79" s="20" t="s">
        <v>481</v>
      </c>
      <c r="S79" s="18" t="n">
        <v>552.43950252</v>
      </c>
      <c r="T79" s="20" t="n">
        <v>27.80148742</v>
      </c>
      <c r="U79" s="18" t="n">
        <v>397.60560355</v>
      </c>
      <c r="V79" s="20" t="n">
        <v>18.75471508</v>
      </c>
    </row>
    <row r="80" spans="1:22">
      <c r="A80" s="15" t="s">
        <v>555</v>
      </c>
      <c r="B80" s="17" t="n">
        <v>7841</v>
      </c>
      <c r="C80" s="18">
        <f>(0.0/B80*100)</f>
        <v/>
      </c>
      <c r="D80" s="19" t="n">
        <v>7841</v>
      </c>
      <c r="E80" s="18" t="n">
        <v>440.46680781</v>
      </c>
      <c r="F80" s="20" t="n">
        <v>5.84775531</v>
      </c>
      <c r="G80" s="18" t="n">
        <v>448.7240082</v>
      </c>
      <c r="H80" s="20" t="n">
        <v>3.79985948</v>
      </c>
      <c r="I80" s="18" t="n">
        <v>454.36940707</v>
      </c>
      <c r="J80" s="20" t="n">
        <v>4.12395496</v>
      </c>
      <c r="K80" s="18" t="n">
        <v>470.74538127</v>
      </c>
      <c r="L80" s="20" t="n">
        <v>4.95354492</v>
      </c>
      <c r="M80" s="18" t="s">
        <v>481</v>
      </c>
      <c r="N80" s="20" t="s">
        <v>481</v>
      </c>
      <c r="O80" s="18" t="s">
        <v>481</v>
      </c>
      <c r="P80" s="20" t="s">
        <v>481</v>
      </c>
      <c r="Q80" s="18" t="s">
        <v>481</v>
      </c>
      <c r="R80" s="20" t="s">
        <v>481</v>
      </c>
      <c r="S80" s="18" t="s">
        <v>481</v>
      </c>
      <c r="T80" s="20" t="s">
        <v>481</v>
      </c>
      <c r="U80" s="18" t="n">
        <v>394.14046463</v>
      </c>
      <c r="V80" s="20" t="n">
        <v>48.09244844</v>
      </c>
    </row>
    <row r="81" spans="1:22">
      <c r="A81" s="23" t="s">
        <v>556</v>
      </c>
      <c r="B81" s="17" t="n">
        <v>8861</v>
      </c>
      <c r="C81" s="18">
        <f>(82.0/B81*100)</f>
        <v/>
      </c>
      <c r="D81" s="19" t="n">
        <v>8779</v>
      </c>
      <c r="E81" s="18" t="n">
        <v>403.23942263</v>
      </c>
      <c r="F81" s="20" t="n">
        <v>7.60401788</v>
      </c>
      <c r="G81" s="18" t="n">
        <v>435.17216827</v>
      </c>
      <c r="H81" s="20" t="n">
        <v>2.92384963</v>
      </c>
      <c r="I81" s="18" t="n">
        <v>457.86420164</v>
      </c>
      <c r="J81" s="20" t="n">
        <v>3.09270519</v>
      </c>
      <c r="K81" s="18" t="n">
        <v>468.50779346</v>
      </c>
      <c r="L81" s="20" t="n">
        <v>3.65117048</v>
      </c>
      <c r="M81" s="18" t="n">
        <v>388.66747204</v>
      </c>
      <c r="N81" s="20" t="n">
        <v>4.36642029</v>
      </c>
      <c r="O81" s="18" t="s">
        <v>481</v>
      </c>
      <c r="P81" s="20" t="s">
        <v>481</v>
      </c>
      <c r="Q81" s="18" t="s">
        <v>481</v>
      </c>
      <c r="R81" s="20" t="s">
        <v>481</v>
      </c>
      <c r="S81" s="18" t="s">
        <v>481</v>
      </c>
      <c r="T81" s="20" t="s">
        <v>481</v>
      </c>
      <c r="U81" s="18" t="n">
        <v>383.56455526</v>
      </c>
      <c r="V81" s="20" t="n">
        <v>15.65817628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808</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(647.0/B7*100)</f>
        <v/>
      </c>
      <c r="D7" s="19" t="n">
        <v>13883</v>
      </c>
      <c r="E7" s="18" t="n">
        <v>520.01317681</v>
      </c>
      <c r="F7" s="20" t="n">
        <v>3.255835</v>
      </c>
      <c r="G7" s="18" t="n">
        <v>518.49427903</v>
      </c>
      <c r="H7" s="20" t="n">
        <v>2.22588885</v>
      </c>
      <c r="I7" s="18" t="n">
        <v>526.5106580200001</v>
      </c>
      <c r="J7" s="20" t="n">
        <v>2.38181331</v>
      </c>
      <c r="K7" s="18" t="n">
        <v>525.6685089699999</v>
      </c>
      <c r="L7" s="20" t="n">
        <v>3.3105734</v>
      </c>
      <c r="M7" s="18" t="n">
        <v>455.67136221</v>
      </c>
      <c r="N7" s="20" t="n">
        <v>3.03001341</v>
      </c>
      <c r="O7" s="18" t="s">
        <v>481</v>
      </c>
      <c r="P7" s="20" t="s">
        <v>481</v>
      </c>
      <c r="Q7" s="18" t="s">
        <v>481</v>
      </c>
      <c r="R7" s="20" t="s">
        <v>481</v>
      </c>
      <c r="S7" s="18" t="s">
        <v>481</v>
      </c>
      <c r="T7" s="20" t="s">
        <v>481</v>
      </c>
      <c r="U7" s="18" t="n">
        <v>486.59023245</v>
      </c>
      <c r="V7" s="20" t="n">
        <v>7.26071039</v>
      </c>
    </row>
    <row r="8" spans="1:22">
      <c r="A8" s="15" t="s">
        <v>483</v>
      </c>
      <c r="B8" s="17" t="n">
        <v>7007</v>
      </c>
      <c r="C8" s="18">
        <f>(99.0/B8*100)</f>
        <v/>
      </c>
      <c r="D8" s="19" t="n">
        <v>6908</v>
      </c>
      <c r="E8" s="18" t="n">
        <v>512.59439744</v>
      </c>
      <c r="F8" s="20" t="n">
        <v>4.73200818</v>
      </c>
      <c r="G8" s="18" t="n">
        <v>514.76403409</v>
      </c>
      <c r="H8" s="20" t="n">
        <v>3.46389553</v>
      </c>
      <c r="I8" s="18" t="n">
        <v>511.05677052</v>
      </c>
      <c r="J8" s="20" t="n">
        <v>3.28682433</v>
      </c>
      <c r="K8" s="18" t="n">
        <v>514.19632118</v>
      </c>
      <c r="L8" s="20" t="n">
        <v>4.38726398</v>
      </c>
      <c r="M8" s="18" t="n">
        <v>425.98671044</v>
      </c>
      <c r="N8" s="20" t="n">
        <v>3.32108465</v>
      </c>
      <c r="O8" s="18" t="s">
        <v>481</v>
      </c>
      <c r="P8" s="20" t="s">
        <v>481</v>
      </c>
      <c r="Q8" s="18" t="n">
        <v>368.48347797</v>
      </c>
      <c r="R8" s="20" t="n">
        <v>14.99112476</v>
      </c>
      <c r="S8" s="18" t="s">
        <v>481</v>
      </c>
      <c r="T8" s="20" t="s">
        <v>481</v>
      </c>
      <c r="U8" s="18" t="n">
        <v>439.85244755</v>
      </c>
      <c r="V8" s="20" t="n">
        <v>6.50908857</v>
      </c>
    </row>
    <row r="9" spans="1:22">
      <c r="A9" s="15" t="s">
        <v>484</v>
      </c>
      <c r="B9" s="17" t="n">
        <v>9651</v>
      </c>
      <c r="C9" s="18">
        <f>(557.0/B9*100)</f>
        <v/>
      </c>
      <c r="D9" s="19" t="n">
        <v>9094</v>
      </c>
      <c r="E9" s="18" t="n">
        <v>530.96640584</v>
      </c>
      <c r="F9" s="20" t="n">
        <v>3.13122505</v>
      </c>
      <c r="G9" s="18" t="n">
        <v>524.03392204</v>
      </c>
      <c r="H9" s="20" t="n">
        <v>2.50257992</v>
      </c>
      <c r="I9" s="18" t="n">
        <v>517.31673713</v>
      </c>
      <c r="J9" s="20" t="n">
        <v>2.99396291</v>
      </c>
      <c r="K9" s="18" t="n">
        <v>505.90767892</v>
      </c>
      <c r="L9" s="20" t="n">
        <v>4.46060594</v>
      </c>
      <c r="M9" s="18" t="n">
        <v>398.3811512</v>
      </c>
      <c r="N9" s="20" t="n">
        <v>5.50423922</v>
      </c>
      <c r="O9" s="18" t="s">
        <v>481</v>
      </c>
      <c r="P9" s="20" t="s">
        <v>481</v>
      </c>
      <c r="Q9" s="18" t="n">
        <v>374.78530698</v>
      </c>
      <c r="R9" s="20" t="n">
        <v>11.62763904</v>
      </c>
      <c r="S9" s="18" t="s">
        <v>481</v>
      </c>
      <c r="T9" s="20" t="s">
        <v>481</v>
      </c>
      <c r="U9" s="18" t="n">
        <v>421.73178542</v>
      </c>
      <c r="V9" s="20" t="n">
        <v>5.23504371</v>
      </c>
    </row>
    <row r="10" spans="1:22">
      <c r="A10" s="15" t="s">
        <v>485</v>
      </c>
      <c r="B10" s="17" t="n">
        <v>20058</v>
      </c>
      <c r="C10" s="18">
        <f>(553.0/B10*100)</f>
        <v/>
      </c>
      <c r="D10" s="19" t="n">
        <v>19505</v>
      </c>
      <c r="E10" s="18" t="n">
        <v>536.38788402</v>
      </c>
      <c r="F10" s="20" t="n">
        <v>3.21335232</v>
      </c>
      <c r="G10" s="18" t="n">
        <v>534.80092068</v>
      </c>
      <c r="H10" s="20" t="n">
        <v>2.31969271</v>
      </c>
      <c r="I10" s="18" t="n">
        <v>535.66480228</v>
      </c>
      <c r="J10" s="20" t="n">
        <v>2.50391948</v>
      </c>
      <c r="K10" s="18" t="n">
        <v>537.03825485</v>
      </c>
      <c r="L10" s="20" t="n">
        <v>2.97460611</v>
      </c>
      <c r="M10" s="18" t="n">
        <v>459.4602787</v>
      </c>
      <c r="N10" s="20" t="n">
        <v>3.87365474</v>
      </c>
      <c r="O10" s="18" t="s">
        <v>481</v>
      </c>
      <c r="P10" s="20" t="s">
        <v>481</v>
      </c>
      <c r="Q10" s="18" t="s">
        <v>481</v>
      </c>
      <c r="R10" s="20" t="s">
        <v>481</v>
      </c>
      <c r="S10" s="18" t="s">
        <v>481</v>
      </c>
      <c r="T10" s="20" t="s">
        <v>481</v>
      </c>
      <c r="U10" s="18" t="n">
        <v>447.64656889</v>
      </c>
      <c r="V10" s="20" t="n">
        <v>8.5151723</v>
      </c>
    </row>
    <row r="11" spans="1:22">
      <c r="A11" s="15" t="s">
        <v>486</v>
      </c>
      <c r="B11" s="17" t="n">
        <v>7053</v>
      </c>
      <c r="C11" s="18">
        <f>(136.0/B11*100)</f>
        <v/>
      </c>
      <c r="D11" s="19" t="n">
        <v>6917</v>
      </c>
      <c r="E11" s="18" t="n">
        <v>456.13044577</v>
      </c>
      <c r="F11" s="20" t="n">
        <v>3.17282395</v>
      </c>
      <c r="G11" s="18" t="n">
        <v>458.53058903</v>
      </c>
      <c r="H11" s="20" t="n">
        <v>3.03612658</v>
      </c>
      <c r="I11" s="18" t="n">
        <v>442.39749264</v>
      </c>
      <c r="J11" s="20" t="n">
        <v>4.47075183</v>
      </c>
      <c r="K11" s="18" t="n">
        <v>450.5346444</v>
      </c>
      <c r="L11" s="20" t="n">
        <v>5.58176363</v>
      </c>
      <c r="M11" s="18" t="n">
        <v>407.71243287</v>
      </c>
      <c r="N11" s="20" t="n">
        <v>4.26530566</v>
      </c>
      <c r="O11" s="18" t="s">
        <v>481</v>
      </c>
      <c r="P11" s="20" t="s">
        <v>481</v>
      </c>
      <c r="Q11" s="18" t="s">
        <v>481</v>
      </c>
      <c r="R11" s="20" t="s">
        <v>481</v>
      </c>
      <c r="S11" s="18" t="s">
        <v>481</v>
      </c>
      <c r="T11" s="20" t="s">
        <v>481</v>
      </c>
      <c r="U11" s="18" t="n">
        <v>398.38698934</v>
      </c>
      <c r="V11" s="20" t="n">
        <v>8.67951051</v>
      </c>
    </row>
    <row r="12" spans="1:22">
      <c r="A12" s="15" t="s">
        <v>487</v>
      </c>
      <c r="B12" s="17" t="n">
        <v>6894</v>
      </c>
      <c r="C12" s="18">
        <f>(59.0/B12*100)</f>
        <v/>
      </c>
      <c r="D12" s="19" t="n">
        <v>6835</v>
      </c>
      <c r="E12" s="18" t="n">
        <v>511.8730426</v>
      </c>
      <c r="F12" s="20" t="n">
        <v>3.96172296</v>
      </c>
      <c r="G12" s="18" t="n">
        <v>495.47613824</v>
      </c>
      <c r="H12" s="20" t="n">
        <v>2.46563761</v>
      </c>
      <c r="I12" s="18" t="n">
        <v>502.54563378</v>
      </c>
      <c r="J12" s="20" t="n">
        <v>2.97449619</v>
      </c>
      <c r="K12" s="18" t="n">
        <v>503.04214702</v>
      </c>
      <c r="L12" s="20" t="n">
        <v>4.37550473</v>
      </c>
      <c r="M12" s="18" t="n">
        <v>407.24394601</v>
      </c>
      <c r="N12" s="20" t="n">
        <v>6.59279851</v>
      </c>
      <c r="O12" s="18" t="s">
        <v>481</v>
      </c>
      <c r="P12" s="20" t="s">
        <v>481</v>
      </c>
      <c r="Q12" s="18" t="n">
        <v>366.6777112</v>
      </c>
      <c r="R12" s="20" t="n">
        <v>14.39052153</v>
      </c>
      <c r="S12" s="18" t="s">
        <v>481</v>
      </c>
      <c r="T12" s="20" t="s">
        <v>481</v>
      </c>
      <c r="U12" s="18" t="n">
        <v>420.73559772</v>
      </c>
      <c r="V12" s="20" t="n">
        <v>8.20750915</v>
      </c>
    </row>
    <row r="13" spans="1:22">
      <c r="A13" s="15" t="s">
        <v>488</v>
      </c>
      <c r="B13" s="17" t="n">
        <v>7161</v>
      </c>
      <c r="C13" s="18">
        <f>(168.0/B13*100)</f>
        <v/>
      </c>
      <c r="D13" s="19" t="n">
        <v>6993</v>
      </c>
      <c r="E13" s="18" t="n">
        <v>512.00652066</v>
      </c>
      <c r="F13" s="20" t="n">
        <v>3.70541288</v>
      </c>
      <c r="G13" s="18" t="n">
        <v>505.69581145</v>
      </c>
      <c r="H13" s="20" t="n">
        <v>2.95926673</v>
      </c>
      <c r="I13" s="18" t="n">
        <v>512.11063432</v>
      </c>
      <c r="J13" s="20" t="n">
        <v>2.85321004</v>
      </c>
      <c r="K13" s="18" t="n">
        <v>514.72112556</v>
      </c>
      <c r="L13" s="20" t="n">
        <v>5.5271024</v>
      </c>
      <c r="M13" s="18" t="n">
        <v>417.33961469</v>
      </c>
      <c r="N13" s="20" t="n">
        <v>10.06598471</v>
      </c>
      <c r="O13" s="18" t="s">
        <v>481</v>
      </c>
      <c r="P13" s="20" t="s">
        <v>481</v>
      </c>
      <c r="Q13" s="18" t="n">
        <v>436.36003517</v>
      </c>
      <c r="R13" s="20" t="n">
        <v>6.43426798</v>
      </c>
      <c r="S13" s="18" t="s">
        <v>481</v>
      </c>
      <c r="T13" s="20" t="s">
        <v>481</v>
      </c>
      <c r="U13" s="18" t="n">
        <v>414.14973689</v>
      </c>
      <c r="V13" s="20" t="n">
        <v>9.858955290000001</v>
      </c>
    </row>
    <row r="14" spans="1:22">
      <c r="A14" s="15" t="s">
        <v>489</v>
      </c>
      <c r="B14" s="17" t="n">
        <v>5587</v>
      </c>
      <c r="C14" s="18">
        <f>(80.0/B14*100)</f>
        <v/>
      </c>
      <c r="D14" s="19" t="n">
        <v>5507</v>
      </c>
      <c r="E14" s="18" t="n">
        <v>546.65753356</v>
      </c>
      <c r="F14" s="20" t="n">
        <v>3.94606733</v>
      </c>
      <c r="G14" s="18" t="n">
        <v>535.51859337</v>
      </c>
      <c r="H14" s="20" t="n">
        <v>2.60316952</v>
      </c>
      <c r="I14" s="18" t="n">
        <v>536.7689983</v>
      </c>
      <c r="J14" s="20" t="n">
        <v>2.95994161</v>
      </c>
      <c r="K14" s="18" t="n">
        <v>538.4157371700001</v>
      </c>
      <c r="L14" s="20" t="n">
        <v>4.05352854</v>
      </c>
      <c r="M14" s="18" t="n">
        <v>442.2239505</v>
      </c>
      <c r="N14" s="20" t="n">
        <v>10.16789313</v>
      </c>
      <c r="O14" s="18" t="s">
        <v>481</v>
      </c>
      <c r="P14" s="20" t="s">
        <v>481</v>
      </c>
      <c r="Q14" s="18" t="s">
        <v>481</v>
      </c>
      <c r="R14" s="20" t="s">
        <v>481</v>
      </c>
      <c r="S14" s="18" t="s">
        <v>481</v>
      </c>
      <c r="T14" s="20" t="s">
        <v>481</v>
      </c>
      <c r="U14" s="18" t="n">
        <v>434.25030193</v>
      </c>
      <c r="V14" s="20" t="n">
        <v>14.43102558</v>
      </c>
    </row>
    <row r="15" spans="1:22">
      <c r="A15" s="15" t="s">
        <v>490</v>
      </c>
      <c r="B15" s="17" t="n">
        <v>5882</v>
      </c>
      <c r="C15" s="18">
        <f>(83.0/B15*100)</f>
        <v/>
      </c>
      <c r="D15" s="19" t="n">
        <v>5799</v>
      </c>
      <c r="E15" s="18" t="n">
        <v>531.92455645</v>
      </c>
      <c r="F15" s="20" t="n">
        <v>3.59423748</v>
      </c>
      <c r="G15" s="18" t="n">
        <v>531.10002704</v>
      </c>
      <c r="H15" s="20" t="n">
        <v>2.99458113</v>
      </c>
      <c r="I15" s="18" t="n">
        <v>540.66309439</v>
      </c>
      <c r="J15" s="20" t="n">
        <v>2.87398318</v>
      </c>
      <c r="K15" s="18" t="n">
        <v>543.35948058</v>
      </c>
      <c r="L15" s="20" t="n">
        <v>4.58943332</v>
      </c>
      <c r="M15" s="18" t="n">
        <v>442.09252147</v>
      </c>
      <c r="N15" s="20" t="n">
        <v>11.12031367</v>
      </c>
      <c r="O15" s="18" t="s">
        <v>481</v>
      </c>
      <c r="P15" s="20" t="s">
        <v>481</v>
      </c>
      <c r="Q15" s="18" t="n">
        <v>375.95013089</v>
      </c>
      <c r="R15" s="20" t="n">
        <v>17.42774697</v>
      </c>
      <c r="S15" s="18" t="s">
        <v>481</v>
      </c>
      <c r="T15" s="20" t="s">
        <v>481</v>
      </c>
      <c r="U15" s="18" t="n">
        <v>483.02837915</v>
      </c>
      <c r="V15" s="20" t="n">
        <v>8.08595117</v>
      </c>
    </row>
    <row r="16" spans="1:22">
      <c r="A16" s="15" t="s">
        <v>491</v>
      </c>
      <c r="B16" s="17" t="n">
        <v>6108</v>
      </c>
      <c r="C16" s="18">
        <f>(130.0/B16*100)</f>
        <v/>
      </c>
      <c r="D16" s="19" t="n">
        <v>5978</v>
      </c>
      <c r="E16" s="18" t="n">
        <v>510.982433</v>
      </c>
      <c r="F16" s="20" t="n">
        <v>3.59895081</v>
      </c>
      <c r="G16" s="18" t="n">
        <v>507.00282719</v>
      </c>
      <c r="H16" s="20" t="n">
        <v>2.9607526</v>
      </c>
      <c r="I16" s="18" t="n">
        <v>516.57745946</v>
      </c>
      <c r="J16" s="20" t="n">
        <v>2.49428544</v>
      </c>
      <c r="K16" s="18" t="n">
        <v>508.04401025</v>
      </c>
      <c r="L16" s="20" t="n">
        <v>3.68183413</v>
      </c>
      <c r="M16" s="18" t="n">
        <v>387.14914799</v>
      </c>
      <c r="N16" s="20" t="n">
        <v>6.68985678</v>
      </c>
      <c r="O16" s="18" t="s">
        <v>481</v>
      </c>
      <c r="P16" s="20" t="s">
        <v>481</v>
      </c>
      <c r="Q16" s="18" t="s">
        <v>481</v>
      </c>
      <c r="R16" s="20" t="s">
        <v>481</v>
      </c>
      <c r="S16" s="18" t="s">
        <v>481</v>
      </c>
      <c r="T16" s="20" t="s">
        <v>481</v>
      </c>
      <c r="U16" s="18" t="n">
        <v>402.74333464</v>
      </c>
      <c r="V16" s="20" t="n">
        <v>7.50882696</v>
      </c>
    </row>
    <row r="17" spans="1:22">
      <c r="A17" s="15" t="s">
        <v>492</v>
      </c>
      <c r="B17" s="17" t="n">
        <v>6504</v>
      </c>
      <c r="C17" s="18">
        <f>(1550.0/B17*100)</f>
        <v/>
      </c>
      <c r="D17" s="19" t="n">
        <v>4954</v>
      </c>
      <c r="E17" s="18" t="n">
        <v>530.68612072</v>
      </c>
      <c r="F17" s="20" t="n">
        <v>4.26050859</v>
      </c>
      <c r="G17" s="18" t="n">
        <v>524.0534532299999</v>
      </c>
      <c r="H17" s="20" t="n">
        <v>3.89548298</v>
      </c>
      <c r="I17" s="18" t="n">
        <v>528.18938611</v>
      </c>
      <c r="J17" s="20" t="n">
        <v>4.19963434</v>
      </c>
      <c r="K17" s="18" t="n">
        <v>542.6366444400001</v>
      </c>
      <c r="L17" s="20" t="n">
        <v>4.95727622</v>
      </c>
      <c r="M17" s="18" t="n">
        <v>421.56457172</v>
      </c>
      <c r="N17" s="20" t="n">
        <v>9.08687791</v>
      </c>
      <c r="O17" s="18" t="s">
        <v>481</v>
      </c>
      <c r="P17" s="20" t="s">
        <v>481</v>
      </c>
      <c r="Q17" s="18" t="n">
        <v>360.48925247</v>
      </c>
      <c r="R17" s="20" t="n">
        <v>12.44339086</v>
      </c>
      <c r="S17" s="18" t="s">
        <v>481</v>
      </c>
      <c r="T17" s="20" t="s">
        <v>481</v>
      </c>
      <c r="U17" s="18" t="n">
        <v>464.46769798</v>
      </c>
      <c r="V17" s="20" t="n">
        <v>5.77228387</v>
      </c>
    </row>
    <row r="18" spans="1:22">
      <c r="A18" s="15" t="s">
        <v>493</v>
      </c>
      <c r="B18" s="17" t="n">
        <v>5532</v>
      </c>
      <c r="C18" s="18">
        <f>(31.0/B18*100)</f>
        <v/>
      </c>
      <c r="D18" s="19" t="n">
        <v>5501</v>
      </c>
      <c r="E18" s="18" t="n">
        <v>459.92657764</v>
      </c>
      <c r="F18" s="20" t="n">
        <v>5.1990713</v>
      </c>
      <c r="G18" s="18" t="n">
        <v>456.37313713</v>
      </c>
      <c r="H18" s="20" t="n">
        <v>4.28591161</v>
      </c>
      <c r="I18" s="18" t="n">
        <v>466.46056032</v>
      </c>
      <c r="J18" s="20" t="n">
        <v>4.14859008</v>
      </c>
      <c r="K18" s="18" t="n">
        <v>459.02941289</v>
      </c>
      <c r="L18" s="20" t="n">
        <v>4.64864025</v>
      </c>
      <c r="M18" s="18" t="n">
        <v>381.70089157</v>
      </c>
      <c r="N18" s="20" t="n">
        <v>7.56899924</v>
      </c>
      <c r="O18" s="18" t="s">
        <v>481</v>
      </c>
      <c r="P18" s="20" t="s">
        <v>481</v>
      </c>
      <c r="Q18" s="18" t="s">
        <v>481</v>
      </c>
      <c r="R18" s="20" t="s">
        <v>481</v>
      </c>
      <c r="S18" s="18" t="s">
        <v>481</v>
      </c>
      <c r="T18" s="20" t="s">
        <v>481</v>
      </c>
      <c r="U18" s="18" t="n">
        <v>372.21794385</v>
      </c>
      <c r="V18" s="20" t="n">
        <v>8.68906584</v>
      </c>
    </row>
    <row r="19" spans="1:22">
      <c r="A19" s="15" t="s">
        <v>494</v>
      </c>
      <c r="B19" s="17" t="n">
        <v>5658</v>
      </c>
      <c r="C19" s="18">
        <f>(240.0/B19*100)</f>
        <v/>
      </c>
      <c r="D19" s="19" t="n">
        <v>5418</v>
      </c>
      <c r="E19" s="18" t="n">
        <v>490.81812642</v>
      </c>
      <c r="F19" s="20" t="n">
        <v>3.83792434</v>
      </c>
      <c r="G19" s="18" t="n">
        <v>479.39664651</v>
      </c>
      <c r="H19" s="20" t="n">
        <v>3.28002095</v>
      </c>
      <c r="I19" s="18" t="n">
        <v>480.55807229</v>
      </c>
      <c r="J19" s="20" t="n">
        <v>3.92407481</v>
      </c>
      <c r="K19" s="18" t="n">
        <v>480.320803</v>
      </c>
      <c r="L19" s="20" t="n">
        <v>5.46800425</v>
      </c>
      <c r="M19" s="18" t="n">
        <v>464.53907426</v>
      </c>
      <c r="N19" s="20" t="n">
        <v>8.377987660000001</v>
      </c>
      <c r="O19" s="18" t="s">
        <v>481</v>
      </c>
      <c r="P19" s="20" t="s">
        <v>481</v>
      </c>
      <c r="Q19" s="18" t="s">
        <v>481</v>
      </c>
      <c r="R19" s="20" t="s">
        <v>481</v>
      </c>
      <c r="S19" s="18" t="s">
        <v>481</v>
      </c>
      <c r="T19" s="20" t="s">
        <v>481</v>
      </c>
      <c r="U19" s="18" t="n">
        <v>410.68627528</v>
      </c>
      <c r="V19" s="20" t="n">
        <v>9.170468359999999</v>
      </c>
    </row>
    <row r="20" spans="1:22">
      <c r="A20" s="15" t="s">
        <v>495</v>
      </c>
      <c r="B20" s="17" t="n">
        <v>3371</v>
      </c>
      <c r="C20" s="18">
        <f>(75.0/B20*100)</f>
        <v/>
      </c>
      <c r="D20" s="19" t="n">
        <v>3296</v>
      </c>
      <c r="E20" s="18" t="n">
        <v>473.57875959</v>
      </c>
      <c r="F20" s="20" t="n">
        <v>6.01665499</v>
      </c>
      <c r="G20" s="18" t="n">
        <v>474.90038548</v>
      </c>
      <c r="H20" s="20" t="n">
        <v>3.22987159</v>
      </c>
      <c r="I20" s="18" t="n">
        <v>482.56056861</v>
      </c>
      <c r="J20" s="20" t="n">
        <v>3.10914252</v>
      </c>
      <c r="K20" s="18" t="n">
        <v>487.41240266</v>
      </c>
      <c r="L20" s="20" t="n">
        <v>3.82342044</v>
      </c>
      <c r="M20" s="18" t="n">
        <v>408.58539143</v>
      </c>
      <c r="N20" s="20" t="n">
        <v>5.78928272</v>
      </c>
      <c r="O20" s="18" t="s">
        <v>481</v>
      </c>
      <c r="P20" s="20" t="s">
        <v>481</v>
      </c>
      <c r="Q20" s="18" t="s">
        <v>481</v>
      </c>
      <c r="R20" s="20" t="s">
        <v>481</v>
      </c>
      <c r="S20" s="18" t="s">
        <v>481</v>
      </c>
      <c r="T20" s="20" t="s">
        <v>481</v>
      </c>
      <c r="U20" s="18" t="n">
        <v>426.15456423</v>
      </c>
      <c r="V20" s="20" t="n">
        <v>12.91586769</v>
      </c>
    </row>
    <row r="21" spans="1:22">
      <c r="A21" s="15" t="s">
        <v>496</v>
      </c>
      <c r="B21" s="17" t="n">
        <v>5741</v>
      </c>
      <c r="C21" s="18">
        <f>(50.0/B21*100)</f>
        <v/>
      </c>
      <c r="D21" s="19" t="n">
        <v>5691</v>
      </c>
      <c r="E21" s="18" t="n">
        <v>514.33631457</v>
      </c>
      <c r="F21" s="20" t="n">
        <v>2.95070014</v>
      </c>
      <c r="G21" s="18" t="n">
        <v>509.56582276</v>
      </c>
      <c r="H21" s="20" t="n">
        <v>2.97274402</v>
      </c>
      <c r="I21" s="18" t="n">
        <v>507.98699221</v>
      </c>
      <c r="J21" s="20" t="n">
        <v>3.25608311</v>
      </c>
      <c r="K21" s="18" t="n">
        <v>505.92331095</v>
      </c>
      <c r="L21" s="20" t="n">
        <v>5.01558393</v>
      </c>
      <c r="M21" s="18" t="n">
        <v>437.82772767</v>
      </c>
      <c r="N21" s="20" t="n">
        <v>5.1450969</v>
      </c>
      <c r="O21" s="18" t="s">
        <v>481</v>
      </c>
      <c r="P21" s="20" t="s">
        <v>481</v>
      </c>
      <c r="Q21" s="18" t="s">
        <v>481</v>
      </c>
      <c r="R21" s="20" t="s">
        <v>481</v>
      </c>
      <c r="S21" s="18" t="s">
        <v>481</v>
      </c>
      <c r="T21" s="20" t="s">
        <v>481</v>
      </c>
      <c r="U21" s="18" t="n">
        <v>440.42766</v>
      </c>
      <c r="V21" s="20" t="n">
        <v>11.61409156</v>
      </c>
    </row>
    <row r="22" spans="1:22">
      <c r="A22" s="15" t="s">
        <v>497</v>
      </c>
      <c r="B22" s="17" t="n">
        <v>6598</v>
      </c>
      <c r="C22" s="18">
        <f>(36.0/B22*100)</f>
        <v/>
      </c>
      <c r="D22" s="19" t="n">
        <v>6562</v>
      </c>
      <c r="E22" s="18" t="n">
        <v>475.97633628</v>
      </c>
      <c r="F22" s="20" t="n">
        <v>7.12314888</v>
      </c>
      <c r="G22" s="18" t="n">
        <v>464.92226025</v>
      </c>
      <c r="H22" s="20" t="n">
        <v>4.31890648</v>
      </c>
      <c r="I22" s="18" t="n">
        <v>482.84410134</v>
      </c>
      <c r="J22" s="20" t="n">
        <v>3.88396021</v>
      </c>
      <c r="K22" s="18" t="n">
        <v>501.29192727</v>
      </c>
      <c r="L22" s="20" t="n">
        <v>4.43479354</v>
      </c>
      <c r="M22" s="18" t="n">
        <v>407.42830725</v>
      </c>
      <c r="N22" s="20" t="n">
        <v>13.96595916</v>
      </c>
      <c r="O22" s="18" t="s">
        <v>481</v>
      </c>
      <c r="P22" s="20" t="s">
        <v>481</v>
      </c>
      <c r="Q22" s="18" t="n">
        <v>448.28166515</v>
      </c>
      <c r="R22" s="20" t="n">
        <v>8.782882710000001</v>
      </c>
      <c r="S22" s="18" t="s">
        <v>481</v>
      </c>
      <c r="T22" s="20" t="s">
        <v>481</v>
      </c>
      <c r="U22" s="18" t="n">
        <v>382.34746404</v>
      </c>
      <c r="V22" s="20" t="n">
        <v>9.052388970000001</v>
      </c>
    </row>
    <row r="23" spans="1:22">
      <c r="A23" s="15" t="s">
        <v>498</v>
      </c>
      <c r="B23" s="17" t="n">
        <v>11583</v>
      </c>
      <c r="C23" s="18">
        <f>(246.0/B23*100)</f>
        <v/>
      </c>
      <c r="D23" s="19" t="n">
        <v>11337</v>
      </c>
      <c r="E23" s="18" t="n">
        <v>486.38493698</v>
      </c>
      <c r="F23" s="20" t="n">
        <v>3.14591569</v>
      </c>
      <c r="G23" s="18" t="n">
        <v>484.56621762</v>
      </c>
      <c r="H23" s="20" t="n">
        <v>3.09211251</v>
      </c>
      <c r="I23" s="18" t="n">
        <v>486.55791112</v>
      </c>
      <c r="J23" s="20" t="n">
        <v>3.64828187</v>
      </c>
      <c r="K23" s="18" t="n">
        <v>490.21103312</v>
      </c>
      <c r="L23" s="20" t="n">
        <v>4.51715682</v>
      </c>
      <c r="M23" s="18" t="n">
        <v>437.87034305</v>
      </c>
      <c r="N23" s="20" t="n">
        <v>5.22144945</v>
      </c>
      <c r="O23" s="18" t="s">
        <v>481</v>
      </c>
      <c r="P23" s="20" t="s">
        <v>481</v>
      </c>
      <c r="Q23" s="18" t="s">
        <v>481</v>
      </c>
      <c r="R23" s="20" t="s">
        <v>481</v>
      </c>
      <c r="S23" s="18" t="s">
        <v>481</v>
      </c>
      <c r="T23" s="20" t="s">
        <v>481</v>
      </c>
      <c r="U23" s="18" t="n">
        <v>416.12569234</v>
      </c>
      <c r="V23" s="20" t="n">
        <v>8.18308596</v>
      </c>
    </row>
    <row r="24" spans="1:22">
      <c r="A24" s="15" t="s">
        <v>499</v>
      </c>
      <c r="B24" s="17" t="n">
        <v>6647</v>
      </c>
      <c r="C24" s="18">
        <f>(8.0/B24*100)</f>
        <v/>
      </c>
      <c r="D24" s="19" t="n">
        <v>6639</v>
      </c>
      <c r="E24" s="18" t="n">
        <v>550.69862853</v>
      </c>
      <c r="F24" s="20" t="n">
        <v>3.2495039</v>
      </c>
      <c r="G24" s="18" t="n">
        <v>538.27918086</v>
      </c>
      <c r="H24" s="20" t="n">
        <v>3.46084798</v>
      </c>
      <c r="I24" s="18" t="n">
        <v>519.79241041</v>
      </c>
      <c r="J24" s="20" t="n">
        <v>4.72771468</v>
      </c>
      <c r="K24" s="18" t="n">
        <v>508.66041645</v>
      </c>
      <c r="L24" s="20" t="n">
        <v>6.35079694</v>
      </c>
      <c r="M24" s="18" t="n">
        <v>486.12605385</v>
      </c>
      <c r="N24" s="20" t="n">
        <v>15.32000093</v>
      </c>
      <c r="O24" s="18" t="s">
        <v>481</v>
      </c>
      <c r="P24" s="20" t="s">
        <v>481</v>
      </c>
      <c r="Q24" s="18" t="s">
        <v>481</v>
      </c>
      <c r="R24" s="20" t="s">
        <v>481</v>
      </c>
      <c r="S24" s="18" t="s">
        <v>481</v>
      </c>
      <c r="T24" s="20" t="s">
        <v>481</v>
      </c>
      <c r="U24" s="18" t="n">
        <v>484.24637685</v>
      </c>
      <c r="V24" s="20" t="n">
        <v>12.19820059</v>
      </c>
    </row>
    <row r="25" spans="1:22">
      <c r="A25" s="15" t="s">
        <v>500</v>
      </c>
      <c r="B25" s="17" t="n">
        <v>5581</v>
      </c>
      <c r="C25" s="18">
        <f>(25.0/B25*100)</f>
        <v/>
      </c>
      <c r="D25" s="19" t="n">
        <v>5556</v>
      </c>
      <c r="E25" s="18" t="n">
        <v>541.5774904</v>
      </c>
      <c r="F25" s="20" t="n">
        <v>3.02509615</v>
      </c>
      <c r="G25" s="18" t="n">
        <v>507.79112623</v>
      </c>
      <c r="H25" s="20" t="n">
        <v>4.1152924</v>
      </c>
      <c r="I25" s="18" t="n">
        <v>485.71265978</v>
      </c>
      <c r="J25" s="20" t="n">
        <v>4.92141328</v>
      </c>
      <c r="K25" s="18" t="n">
        <v>499.49927875</v>
      </c>
      <c r="L25" s="20" t="n">
        <v>6.69485007</v>
      </c>
      <c r="M25" s="18" t="n">
        <v>429.87203302</v>
      </c>
      <c r="N25" s="20" t="n">
        <v>5.01052425</v>
      </c>
      <c r="O25" s="18" t="s">
        <v>481</v>
      </c>
      <c r="P25" s="20" t="s">
        <v>481</v>
      </c>
      <c r="Q25" s="18" t="s">
        <v>481</v>
      </c>
      <c r="R25" s="20" t="s">
        <v>481</v>
      </c>
      <c r="S25" s="18" t="s">
        <v>481</v>
      </c>
      <c r="T25" s="20" t="s">
        <v>481</v>
      </c>
      <c r="U25" s="18" t="n">
        <v>460.37000038</v>
      </c>
      <c r="V25" s="20" t="n">
        <v>22.48930916</v>
      </c>
    </row>
    <row r="26" spans="1:22">
      <c r="A26" s="15" t="s">
        <v>501</v>
      </c>
      <c r="B26" s="17" t="n">
        <v>4869</v>
      </c>
      <c r="C26" s="18">
        <f>(61.0/B26*100)</f>
        <v/>
      </c>
      <c r="D26" s="19" t="n">
        <v>4808</v>
      </c>
      <c r="E26" s="18" t="n">
        <v>497.7842128</v>
      </c>
      <c r="F26" s="20" t="n">
        <v>3.69262646</v>
      </c>
      <c r="G26" s="18" t="n">
        <v>491.80399379</v>
      </c>
      <c r="H26" s="20" t="n">
        <v>2.26238799</v>
      </c>
      <c r="I26" s="18" t="n">
        <v>491.79649636</v>
      </c>
      <c r="J26" s="20" t="n">
        <v>2.54888836</v>
      </c>
      <c r="K26" s="18" t="n">
        <v>499.47808356</v>
      </c>
      <c r="L26" s="20" t="n">
        <v>4.42224444</v>
      </c>
      <c r="M26" s="18" t="n">
        <v>453.17995147</v>
      </c>
      <c r="N26" s="20" t="n">
        <v>6.03698686</v>
      </c>
      <c r="O26" s="18" t="s">
        <v>481</v>
      </c>
      <c r="P26" s="20" t="s">
        <v>481</v>
      </c>
      <c r="Q26" s="18" t="s">
        <v>481</v>
      </c>
      <c r="R26" s="20" t="s">
        <v>481</v>
      </c>
      <c r="S26" s="18" t="s">
        <v>481</v>
      </c>
      <c r="T26" s="20" t="s">
        <v>481</v>
      </c>
      <c r="U26" s="18" t="n">
        <v>444.6974228</v>
      </c>
      <c r="V26" s="20" t="n">
        <v>14.62706615</v>
      </c>
    </row>
    <row r="27" spans="1:22">
      <c r="A27" s="15" t="s">
        <v>502</v>
      </c>
      <c r="B27" s="17" t="n">
        <v>5299</v>
      </c>
      <c r="C27" s="18">
        <f>(80.0/B27*100)</f>
        <v/>
      </c>
      <c r="D27" s="19" t="n">
        <v>5219</v>
      </c>
      <c r="E27" s="18" t="n">
        <v>493.93065574</v>
      </c>
      <c r="F27" s="20" t="n">
        <v>3.58746864</v>
      </c>
      <c r="G27" s="18" t="n">
        <v>490.89137692</v>
      </c>
      <c r="H27" s="20" t="n">
        <v>2.25444168</v>
      </c>
      <c r="I27" s="18" t="n">
        <v>499.32847433</v>
      </c>
      <c r="J27" s="20" t="n">
        <v>2.60953819</v>
      </c>
      <c r="K27" s="18" t="n">
        <v>494.44895739</v>
      </c>
      <c r="L27" s="20" t="n">
        <v>3.5732606</v>
      </c>
      <c r="M27" s="18" t="n">
        <v>418.40895501</v>
      </c>
      <c r="N27" s="20" t="n">
        <v>3.29090457</v>
      </c>
      <c r="O27" s="18" t="s">
        <v>481</v>
      </c>
      <c r="P27" s="20" t="s">
        <v>481</v>
      </c>
      <c r="Q27" s="18" t="s">
        <v>481</v>
      </c>
      <c r="R27" s="20" t="s">
        <v>481</v>
      </c>
      <c r="S27" s="18" t="s">
        <v>481</v>
      </c>
      <c r="T27" s="20" t="s">
        <v>481</v>
      </c>
      <c r="U27" s="18" t="n">
        <v>407.03128896</v>
      </c>
      <c r="V27" s="20" t="n">
        <v>7.06627635</v>
      </c>
    </row>
    <row r="28" spans="1:22">
      <c r="A28" s="15" t="s">
        <v>503</v>
      </c>
      <c r="B28" s="17" t="n">
        <v>7568</v>
      </c>
      <c r="C28" s="18">
        <f>(262.0/B28*100)</f>
        <v/>
      </c>
      <c r="D28" s="19" t="n">
        <v>7306</v>
      </c>
      <c r="E28" s="18" t="n">
        <v>422.60545101</v>
      </c>
      <c r="F28" s="20" t="n">
        <v>2.81442173</v>
      </c>
      <c r="G28" s="18" t="n">
        <v>418.58051553</v>
      </c>
      <c r="H28" s="20" t="n">
        <v>2.36648139</v>
      </c>
      <c r="I28" s="18" t="n">
        <v>418.39641423</v>
      </c>
      <c r="J28" s="20" t="n">
        <v>3.05387282</v>
      </c>
      <c r="K28" s="18" t="n">
        <v>409.18437423</v>
      </c>
      <c r="L28" s="20" t="n">
        <v>3.20910149</v>
      </c>
      <c r="M28" s="18" t="n">
        <v>420.93356818</v>
      </c>
      <c r="N28" s="20" t="n">
        <v>11.19336795</v>
      </c>
      <c r="O28" s="18" t="s">
        <v>481</v>
      </c>
      <c r="P28" s="20" t="s">
        <v>481</v>
      </c>
      <c r="Q28" s="18" t="s">
        <v>481</v>
      </c>
      <c r="R28" s="20" t="s">
        <v>481</v>
      </c>
      <c r="S28" s="18" t="s">
        <v>481</v>
      </c>
      <c r="T28" s="20" t="s">
        <v>481</v>
      </c>
      <c r="U28" s="18" t="n">
        <v>378.63034481</v>
      </c>
      <c r="V28" s="20" t="n">
        <v>7.80313382</v>
      </c>
    </row>
    <row r="29" spans="1:22">
      <c r="A29" s="15" t="s">
        <v>504</v>
      </c>
      <c r="B29" s="17" t="n">
        <v>5385</v>
      </c>
      <c r="C29" s="18">
        <f>(30.0/B29*100)</f>
        <v/>
      </c>
      <c r="D29" s="19" t="n">
        <v>5355</v>
      </c>
      <c r="E29" s="18" t="n">
        <v>534.01045327</v>
      </c>
      <c r="F29" s="20" t="n">
        <v>3.06737113</v>
      </c>
      <c r="G29" s="18" t="n">
        <v>510.85712984</v>
      </c>
      <c r="H29" s="20" t="n">
        <v>2.9274461</v>
      </c>
      <c r="I29" s="18" t="n">
        <v>514.7340123</v>
      </c>
      <c r="J29" s="20" t="n">
        <v>4.19088905</v>
      </c>
      <c r="K29" s="18" t="n">
        <v>507.27936041</v>
      </c>
      <c r="L29" s="20" t="n">
        <v>10.3072545</v>
      </c>
      <c r="M29" s="18" t="n">
        <v>493.84777481</v>
      </c>
      <c r="N29" s="20" t="n">
        <v>4.79600299</v>
      </c>
      <c r="O29" s="18" t="s">
        <v>481</v>
      </c>
      <c r="P29" s="20" t="s">
        <v>481</v>
      </c>
      <c r="Q29" s="18" t="n">
        <v>358.28551468</v>
      </c>
      <c r="R29" s="20" t="n">
        <v>8.567023300000001</v>
      </c>
      <c r="S29" s="18" t="s">
        <v>481</v>
      </c>
      <c r="T29" s="20" t="s">
        <v>481</v>
      </c>
      <c r="U29" s="18" t="n">
        <v>427.64006964</v>
      </c>
      <c r="V29" s="20" t="n">
        <v>10.08213789</v>
      </c>
    </row>
    <row r="30" spans="1:22">
      <c r="A30" s="15" t="s">
        <v>505</v>
      </c>
      <c r="B30" s="17" t="n">
        <v>4520</v>
      </c>
      <c r="C30" s="18">
        <f>(167.0/B30*100)</f>
        <v/>
      </c>
      <c r="D30" s="19" t="n">
        <v>4353</v>
      </c>
      <c r="E30" s="18" t="n">
        <v>545.16873059</v>
      </c>
      <c r="F30" s="20" t="n">
        <v>3.6396726</v>
      </c>
      <c r="G30" s="18" t="n">
        <v>527.29209139</v>
      </c>
      <c r="H30" s="20" t="n">
        <v>3.7215746</v>
      </c>
      <c r="I30" s="18" t="n">
        <v>521.19243485</v>
      </c>
      <c r="J30" s="20" t="n">
        <v>3.23738031</v>
      </c>
      <c r="K30" s="18" t="n">
        <v>521.07146102</v>
      </c>
      <c r="L30" s="20" t="n">
        <v>5.14385311</v>
      </c>
      <c r="M30" s="18" t="n">
        <v>420.79775038</v>
      </c>
      <c r="N30" s="20" t="n">
        <v>5.72172312</v>
      </c>
      <c r="O30" s="18" t="s">
        <v>481</v>
      </c>
      <c r="P30" s="20" t="s">
        <v>481</v>
      </c>
      <c r="Q30" s="18" t="s">
        <v>481</v>
      </c>
      <c r="R30" s="20" t="s">
        <v>481</v>
      </c>
      <c r="S30" s="18" t="s">
        <v>481</v>
      </c>
      <c r="T30" s="20" t="s">
        <v>481</v>
      </c>
      <c r="U30" s="18" t="n">
        <v>426.16064911</v>
      </c>
      <c r="V30" s="20" t="n">
        <v>9.628675189999999</v>
      </c>
    </row>
    <row r="31" spans="1:22">
      <c r="A31" s="15" t="s">
        <v>506</v>
      </c>
      <c r="B31" s="17" t="n">
        <v>5456</v>
      </c>
      <c r="C31" s="18">
        <f>(139.0/B31*100)</f>
        <v/>
      </c>
      <c r="D31" s="19" t="n">
        <v>5317</v>
      </c>
      <c r="E31" s="18" t="n">
        <v>503.44141251</v>
      </c>
      <c r="F31" s="20" t="n">
        <v>4.53302928</v>
      </c>
      <c r="G31" s="18" t="n">
        <v>501.98543626</v>
      </c>
      <c r="H31" s="20" t="n">
        <v>2.91417506</v>
      </c>
      <c r="I31" s="18" t="n">
        <v>507.62939353</v>
      </c>
      <c r="J31" s="20" t="n">
        <v>3.02160851</v>
      </c>
      <c r="K31" s="18" t="n">
        <v>499.75485243</v>
      </c>
      <c r="L31" s="20" t="n">
        <v>3.83944848</v>
      </c>
      <c r="M31" s="18" t="s">
        <v>481</v>
      </c>
      <c r="N31" s="20" t="s">
        <v>481</v>
      </c>
      <c r="O31" s="18" t="s">
        <v>481</v>
      </c>
      <c r="P31" s="20" t="s">
        <v>481</v>
      </c>
      <c r="Q31" s="18" t="s">
        <v>481</v>
      </c>
      <c r="R31" s="20" t="s">
        <v>481</v>
      </c>
      <c r="S31" s="18" t="s">
        <v>481</v>
      </c>
      <c r="T31" s="20" t="s">
        <v>481</v>
      </c>
      <c r="U31" s="18" t="n">
        <v>403.78428715</v>
      </c>
      <c r="V31" s="20" t="n">
        <v>7.0249886</v>
      </c>
    </row>
    <row r="32" spans="1:22">
      <c r="A32" s="15" t="s">
        <v>507</v>
      </c>
      <c r="B32" s="17" t="n">
        <v>4478</v>
      </c>
      <c r="C32" s="18">
        <f>(6.0/B32*100)</f>
        <v/>
      </c>
      <c r="D32" s="19" t="n">
        <v>4472</v>
      </c>
      <c r="E32" s="18" t="n">
        <v>516.1682745000001</v>
      </c>
      <c r="F32" s="20" t="n">
        <v>3.73155559</v>
      </c>
      <c r="G32" s="18" t="n">
        <v>501.31360658</v>
      </c>
      <c r="H32" s="20" t="n">
        <v>2.97074024</v>
      </c>
      <c r="I32" s="18" t="n">
        <v>499.5146417</v>
      </c>
      <c r="J32" s="20" t="n">
        <v>3.14737568</v>
      </c>
      <c r="K32" s="18" t="n">
        <v>503.81212039</v>
      </c>
      <c r="L32" s="20" t="n">
        <v>4.67890426</v>
      </c>
      <c r="M32" s="18" t="n">
        <v>412.90383158</v>
      </c>
      <c r="N32" s="20" t="n">
        <v>11.66737955</v>
      </c>
      <c r="O32" s="18" t="s">
        <v>481</v>
      </c>
      <c r="P32" s="20" t="s">
        <v>481</v>
      </c>
      <c r="Q32" s="18" t="s">
        <v>481</v>
      </c>
      <c r="R32" s="20" t="s">
        <v>481</v>
      </c>
      <c r="S32" s="18" t="s">
        <v>481</v>
      </c>
      <c r="T32" s="20" t="s">
        <v>481</v>
      </c>
      <c r="U32" s="18" t="n">
        <v>429.51900524</v>
      </c>
      <c r="V32" s="20" t="n">
        <v>14.35164306</v>
      </c>
    </row>
    <row r="33" spans="1:22">
      <c r="A33" s="15" t="s">
        <v>508</v>
      </c>
      <c r="B33" s="17" t="n">
        <v>7325</v>
      </c>
      <c r="C33" s="18">
        <f>(78.0/B33*100)</f>
        <v/>
      </c>
      <c r="D33" s="19" t="n">
        <v>7247</v>
      </c>
      <c r="E33" s="18" t="n">
        <v>502.70087038</v>
      </c>
      <c r="F33" s="20" t="n">
        <v>5.80693761</v>
      </c>
      <c r="G33" s="18" t="n">
        <v>509.54896221</v>
      </c>
      <c r="H33" s="20" t="n">
        <v>3.41158103</v>
      </c>
      <c r="I33" s="18" t="n">
        <v>509.0564904</v>
      </c>
      <c r="J33" s="20" t="n">
        <v>3.73021592</v>
      </c>
      <c r="K33" s="18" t="n">
        <v>494.41609411</v>
      </c>
      <c r="L33" s="20" t="n">
        <v>4.89082647</v>
      </c>
      <c r="M33" s="18" t="n">
        <v>493.26536346</v>
      </c>
      <c r="N33" s="20" t="n">
        <v>2.74241819</v>
      </c>
      <c r="O33" s="18" t="s">
        <v>481</v>
      </c>
      <c r="P33" s="20" t="s">
        <v>481</v>
      </c>
      <c r="Q33" s="18" t="s">
        <v>481</v>
      </c>
      <c r="R33" s="20" t="s">
        <v>481</v>
      </c>
      <c r="S33" s="18" t="s">
        <v>481</v>
      </c>
      <c r="T33" s="20" t="s">
        <v>481</v>
      </c>
      <c r="U33" s="18" t="n">
        <v>464.08039354</v>
      </c>
      <c r="V33" s="20" t="n">
        <v>9.83259631</v>
      </c>
    </row>
    <row r="34" spans="1:22">
      <c r="A34" s="15" t="s">
        <v>509</v>
      </c>
      <c r="B34" s="17" t="n">
        <v>6350</v>
      </c>
      <c r="C34" s="18">
        <f>(76.0/B34*100)</f>
        <v/>
      </c>
      <c r="D34" s="19" t="n">
        <v>6274</v>
      </c>
      <c r="E34" s="18" t="n">
        <v>483.48498258</v>
      </c>
      <c r="F34" s="20" t="n">
        <v>4.39321207</v>
      </c>
      <c r="G34" s="18" t="n">
        <v>466.46858811</v>
      </c>
      <c r="H34" s="20" t="n">
        <v>2.92415614</v>
      </c>
      <c r="I34" s="18" t="n">
        <v>472.42236242</v>
      </c>
      <c r="J34" s="20" t="n">
        <v>3.11030686</v>
      </c>
      <c r="K34" s="18" t="n">
        <v>472.21072141</v>
      </c>
      <c r="L34" s="20" t="n">
        <v>4.73023209</v>
      </c>
      <c r="M34" s="18" t="n">
        <v>414.13782789</v>
      </c>
      <c r="N34" s="20" t="n">
        <v>11.41550076</v>
      </c>
      <c r="O34" s="18" t="s">
        <v>481</v>
      </c>
      <c r="P34" s="20" t="s">
        <v>481</v>
      </c>
      <c r="Q34" s="18" t="n">
        <v>306.56969545</v>
      </c>
      <c r="R34" s="20" t="n">
        <v>10.27624616</v>
      </c>
      <c r="S34" s="18" t="s">
        <v>481</v>
      </c>
      <c r="T34" s="20" t="s">
        <v>481</v>
      </c>
      <c r="U34" s="18" t="n">
        <v>382.07511164</v>
      </c>
      <c r="V34" s="20" t="n">
        <v>9.317837559999999</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512.8635785500001</v>
      </c>
      <c r="T35" s="20" t="n">
        <v>1.32436738</v>
      </c>
      <c r="U35" s="18" t="s">
        <v>481</v>
      </c>
      <c r="V35" s="20" t="s">
        <v>481</v>
      </c>
    </row>
    <row r="36" spans="1:22">
      <c r="A36" s="15" t="s">
        <v>511</v>
      </c>
      <c r="B36" s="17" t="n">
        <v>6736</v>
      </c>
      <c r="C36" s="18">
        <f>(55.0/B36*100)</f>
        <v/>
      </c>
      <c r="D36" s="19" t="n">
        <v>6681</v>
      </c>
      <c r="E36" s="18" t="n">
        <v>505.69981949</v>
      </c>
      <c r="F36" s="20" t="n">
        <v>2.88661135</v>
      </c>
      <c r="G36" s="18" t="n">
        <v>496.83451848</v>
      </c>
      <c r="H36" s="20" t="n">
        <v>2.90012466</v>
      </c>
      <c r="I36" s="18" t="n">
        <v>498.39988794</v>
      </c>
      <c r="J36" s="20" t="n">
        <v>3.68712429</v>
      </c>
      <c r="K36" s="18" t="n">
        <v>491.02717674</v>
      </c>
      <c r="L36" s="20" t="n">
        <v>4.82539901</v>
      </c>
      <c r="M36" s="18" t="n">
        <v>471.48512785</v>
      </c>
      <c r="N36" s="20" t="n">
        <v>3.1941669</v>
      </c>
      <c r="O36" s="18" t="s">
        <v>481</v>
      </c>
      <c r="P36" s="20" t="s">
        <v>481</v>
      </c>
      <c r="Q36" s="18" t="s">
        <v>481</v>
      </c>
      <c r="R36" s="20" t="s">
        <v>481</v>
      </c>
      <c r="S36" s="18" t="s">
        <v>481</v>
      </c>
      <c r="T36" s="20" t="s">
        <v>481</v>
      </c>
      <c r="U36" s="18" t="n">
        <v>427.22544381</v>
      </c>
      <c r="V36" s="20" t="n">
        <v>6.74676495</v>
      </c>
    </row>
    <row r="37" spans="1:22">
      <c r="A37" s="15" t="s">
        <v>512</v>
      </c>
      <c r="B37" s="17" t="n">
        <v>5458</v>
      </c>
      <c r="C37" s="18">
        <f>(107.0/B37*100)</f>
        <v/>
      </c>
      <c r="D37" s="19" t="n">
        <v>5351</v>
      </c>
      <c r="E37" s="18" t="n">
        <v>490.24009492</v>
      </c>
      <c r="F37" s="20" t="n">
        <v>5.15733619</v>
      </c>
      <c r="G37" s="18" t="n">
        <v>499.98672703</v>
      </c>
      <c r="H37" s="20" t="n">
        <v>3.38078143</v>
      </c>
      <c r="I37" s="18" t="n">
        <v>506.62097742</v>
      </c>
      <c r="J37" s="20" t="n">
        <v>4.63042401</v>
      </c>
      <c r="K37" s="18" t="n">
        <v>506.838347</v>
      </c>
      <c r="L37" s="20" t="n">
        <v>4.79285881</v>
      </c>
      <c r="M37" s="18" t="n">
        <v>390.41637664</v>
      </c>
      <c r="N37" s="20" t="n">
        <v>7.93034407</v>
      </c>
      <c r="O37" s="18" t="s">
        <v>481</v>
      </c>
      <c r="P37" s="20" t="s">
        <v>481</v>
      </c>
      <c r="Q37" s="18" t="s">
        <v>481</v>
      </c>
      <c r="R37" s="20" t="s">
        <v>481</v>
      </c>
      <c r="S37" s="18" t="s">
        <v>481</v>
      </c>
      <c r="T37" s="20" t="s">
        <v>481</v>
      </c>
      <c r="U37" s="18" t="n">
        <v>410.12522526</v>
      </c>
      <c r="V37" s="20" t="n">
        <v>10.5219782</v>
      </c>
    </row>
    <row r="38" spans="1:22">
      <c r="A38" s="15" t="s">
        <v>513</v>
      </c>
      <c r="B38" s="17" t="n">
        <v>5860</v>
      </c>
      <c r="C38" s="18">
        <f>(22.0/B38*100)</f>
        <v/>
      </c>
      <c r="D38" s="19" t="n">
        <v>5838</v>
      </c>
      <c r="E38" s="18" t="n">
        <v>511.56912047</v>
      </c>
      <c r="F38" s="20" t="n">
        <v>4.97377134</v>
      </c>
      <c r="G38" s="18" t="n">
        <v>513.35030554</v>
      </c>
      <c r="H38" s="20" t="n">
        <v>4.45413513</v>
      </c>
      <c r="I38" s="18" t="n">
        <v>517.43932097</v>
      </c>
      <c r="J38" s="20" t="n">
        <v>3.36771793</v>
      </c>
      <c r="K38" s="18" t="n">
        <v>515.38058004</v>
      </c>
      <c r="L38" s="20" t="n">
        <v>4.105309</v>
      </c>
      <c r="M38" s="18" t="n">
        <v>464.66093895</v>
      </c>
      <c r="N38" s="20" t="n">
        <v>6.12978698</v>
      </c>
      <c r="O38" s="18" t="s">
        <v>481</v>
      </c>
      <c r="P38" s="20" t="s">
        <v>481</v>
      </c>
      <c r="Q38" s="18" t="s">
        <v>481</v>
      </c>
      <c r="R38" s="20" t="s">
        <v>481</v>
      </c>
      <c r="S38" s="18" t="s">
        <v>481</v>
      </c>
      <c r="T38" s="20" t="s">
        <v>481</v>
      </c>
      <c r="U38" s="18" t="n">
        <v>456.31240541</v>
      </c>
      <c r="V38" s="20" t="n">
        <v>7.62951575</v>
      </c>
    </row>
    <row r="39" spans="1:22">
      <c r="A39" s="15" t="s">
        <v>514</v>
      </c>
      <c r="B39" s="17" t="n">
        <v>5895</v>
      </c>
      <c r="C39" s="18">
        <f>(33.0/B39*100)</f>
        <v/>
      </c>
      <c r="D39" s="19" t="n">
        <v>5862</v>
      </c>
      <c r="E39" s="18" t="n">
        <v>430.73429288</v>
      </c>
      <c r="F39" s="20" t="n">
        <v>4.43834731</v>
      </c>
      <c r="G39" s="18" t="n">
        <v>432.47527459</v>
      </c>
      <c r="H39" s="20" t="n">
        <v>4.64441778</v>
      </c>
      <c r="I39" s="18" t="n">
        <v>428.33370194</v>
      </c>
      <c r="J39" s="20" t="n">
        <v>5.00580781</v>
      </c>
      <c r="K39" s="18" t="n">
        <v>430.53456581</v>
      </c>
      <c r="L39" s="20" t="n">
        <v>5.1089848</v>
      </c>
      <c r="M39" s="18" t="n">
        <v>385.47949857</v>
      </c>
      <c r="N39" s="20" t="n">
        <v>4.83386138</v>
      </c>
      <c r="O39" s="18" t="s">
        <v>481</v>
      </c>
      <c r="P39" s="20" t="s">
        <v>481</v>
      </c>
      <c r="Q39" s="18" t="s">
        <v>481</v>
      </c>
      <c r="R39" s="20" t="s">
        <v>481</v>
      </c>
      <c r="S39" s="18" t="s">
        <v>481</v>
      </c>
      <c r="T39" s="20" t="s">
        <v>481</v>
      </c>
      <c r="U39" s="18" t="n">
        <v>373.22893969</v>
      </c>
      <c r="V39" s="20" t="n">
        <v>9.38835512</v>
      </c>
    </row>
    <row r="40" spans="1:22">
      <c r="A40" s="15" t="s">
        <v>515</v>
      </c>
      <c r="B40" s="17" t="n">
        <v>14157</v>
      </c>
      <c r="C40" s="18">
        <f>(382.0/B40*100)</f>
        <v/>
      </c>
      <c r="D40" s="19" t="n">
        <v>13775</v>
      </c>
      <c r="E40" s="18" t="n">
        <v>525.45379713</v>
      </c>
      <c r="F40" s="20" t="n">
        <v>3.28168709</v>
      </c>
      <c r="G40" s="18" t="n">
        <v>519.1560468500001</v>
      </c>
      <c r="H40" s="20" t="n">
        <v>3.32649052</v>
      </c>
      <c r="I40" s="18" t="n">
        <v>515.13561743</v>
      </c>
      <c r="J40" s="20" t="n">
        <v>3.2330416</v>
      </c>
      <c r="K40" s="18" t="n">
        <v>497.45900862</v>
      </c>
      <c r="L40" s="20" t="n">
        <v>4.71793093</v>
      </c>
      <c r="M40" s="18" t="n">
        <v>416.91840949</v>
      </c>
      <c r="N40" s="20" t="n">
        <v>5.41821047</v>
      </c>
      <c r="O40" s="18" t="s">
        <v>481</v>
      </c>
      <c r="P40" s="20" t="s">
        <v>481</v>
      </c>
      <c r="Q40" s="18" t="s">
        <v>481</v>
      </c>
      <c r="R40" s="20" t="s">
        <v>481</v>
      </c>
      <c r="S40" s="18" t="s">
        <v>481</v>
      </c>
      <c r="T40" s="20" t="s">
        <v>481</v>
      </c>
      <c r="U40" s="18" t="n">
        <v>408.92424337</v>
      </c>
      <c r="V40" s="20" t="n">
        <v>8.83423453</v>
      </c>
    </row>
    <row r="41" spans="1:22">
      <c r="A41" s="15" t="s">
        <v>516</v>
      </c>
      <c r="B41" s="17" t="n">
        <v>5712</v>
      </c>
      <c r="C41" s="18">
        <f>(51.0/B41*100)</f>
        <v/>
      </c>
      <c r="D41" s="19" t="n">
        <v>5661</v>
      </c>
      <c r="E41" s="18" t="n">
        <v>518.43932521</v>
      </c>
      <c r="F41" s="20" t="n">
        <v>5.03695065</v>
      </c>
      <c r="G41" s="18" t="n">
        <v>497.87427355</v>
      </c>
      <c r="H41" s="20" t="n">
        <v>3.61447806</v>
      </c>
      <c r="I41" s="18" t="n">
        <v>503.33558668</v>
      </c>
      <c r="J41" s="20" t="n">
        <v>3.75821705</v>
      </c>
      <c r="K41" s="18" t="n">
        <v>496.08702096</v>
      </c>
      <c r="L41" s="20" t="n">
        <v>4.05227083</v>
      </c>
      <c r="M41" s="18" t="n">
        <v>459.44925532</v>
      </c>
      <c r="N41" s="20" t="n">
        <v>6.97383659</v>
      </c>
      <c r="O41" s="18" t="s">
        <v>481</v>
      </c>
      <c r="P41" s="20" t="s">
        <v>481</v>
      </c>
      <c r="Q41" s="18" t="n">
        <v>387.44235424</v>
      </c>
      <c r="R41" s="20" t="n">
        <v>14.52510266</v>
      </c>
      <c r="S41" s="18" t="s">
        <v>481</v>
      </c>
      <c r="T41" s="20" t="s">
        <v>481</v>
      </c>
      <c r="U41" s="18" t="n">
        <v>429.41622963</v>
      </c>
      <c r="V41" s="20" t="n">
        <v>11.41998698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370.42738708</v>
      </c>
      <c r="F45" s="20" t="n">
        <v>2.88463429</v>
      </c>
      <c r="G45" s="18" t="n">
        <v>379.38661536</v>
      </c>
      <c r="H45" s="20" t="n">
        <v>3.39291143</v>
      </c>
      <c r="I45" s="18" t="n">
        <v>383.44583281</v>
      </c>
      <c r="J45" s="20" t="n">
        <v>3.84748385</v>
      </c>
      <c r="K45" s="18" t="n">
        <v>373.98087322</v>
      </c>
      <c r="L45" s="20" t="n">
        <v>2.84366825</v>
      </c>
      <c r="M45" s="18" t="s">
        <v>481</v>
      </c>
      <c r="N45" s="20" t="s">
        <v>481</v>
      </c>
      <c r="O45" s="18" t="s">
        <v>481</v>
      </c>
      <c r="P45" s="20" t="s">
        <v>481</v>
      </c>
      <c r="Q45" s="18" t="n">
        <v>438.94294047</v>
      </c>
      <c r="R45" s="20" t="n">
        <v>33.15181655</v>
      </c>
      <c r="S45" s="18" t="n">
        <v>341.03782377</v>
      </c>
      <c r="T45" s="20" t="n">
        <v>15.86137098</v>
      </c>
      <c r="U45" s="18" t="n">
        <v>343.85839252</v>
      </c>
      <c r="V45" s="20" t="n">
        <v>7.47963397</v>
      </c>
    </row>
    <row r="46" spans="1:22">
      <c r="A46" s="15" t="s">
        <v>521</v>
      </c>
      <c r="B46" s="17" t="n">
        <v>23141</v>
      </c>
      <c r="C46" s="18">
        <f>(2000.0/B46*100)</f>
        <v/>
      </c>
      <c r="D46" s="19" t="n">
        <v>21141</v>
      </c>
      <c r="E46" s="18" t="n">
        <v>410.53872736</v>
      </c>
      <c r="F46" s="20" t="n">
        <v>3.32805801</v>
      </c>
      <c r="G46" s="18" t="n">
        <v>420.71303984</v>
      </c>
      <c r="H46" s="20" t="n">
        <v>3.00908087</v>
      </c>
      <c r="I46" s="18" t="n">
        <v>421.12760231</v>
      </c>
      <c r="J46" s="20" t="n">
        <v>3.18297737</v>
      </c>
      <c r="K46" s="18" t="n">
        <v>429.04037636</v>
      </c>
      <c r="L46" s="20" t="n">
        <v>4.80640345</v>
      </c>
      <c r="M46" s="18" t="n">
        <v>359.91868086</v>
      </c>
      <c r="N46" s="20" t="n">
        <v>2.81680407</v>
      </c>
      <c r="O46" s="18" t="s">
        <v>481</v>
      </c>
      <c r="P46" s="20" t="s">
        <v>481</v>
      </c>
      <c r="Q46" s="18" t="s">
        <v>481</v>
      </c>
      <c r="R46" s="20" t="s">
        <v>481</v>
      </c>
      <c r="S46" s="18" t="s">
        <v>481</v>
      </c>
      <c r="T46" s="20" t="s">
        <v>481</v>
      </c>
      <c r="U46" s="18" t="n">
        <v>376.03858851</v>
      </c>
      <c r="V46" s="20" t="n">
        <v>3.32015672</v>
      </c>
    </row>
    <row r="47" spans="1:22">
      <c r="A47" s="15" t="s">
        <v>522</v>
      </c>
      <c r="B47" s="17" t="n">
        <v>5928</v>
      </c>
      <c r="C47" s="18">
        <f>(276.0/B47*100)</f>
        <v/>
      </c>
      <c r="D47" s="19" t="n">
        <v>5652</v>
      </c>
      <c r="E47" s="18" t="n">
        <v>463.27359633</v>
      </c>
      <c r="F47" s="20" t="n">
        <v>6.36946049</v>
      </c>
      <c r="G47" s="18" t="n">
        <v>460.61537711</v>
      </c>
      <c r="H47" s="20" t="n">
        <v>4.24776384</v>
      </c>
      <c r="I47" s="18" t="n">
        <v>461.43374273</v>
      </c>
      <c r="J47" s="20" t="n">
        <v>4.32962612</v>
      </c>
      <c r="K47" s="18" t="n">
        <v>463.52651067</v>
      </c>
      <c r="L47" s="20" t="n">
        <v>5.47817984</v>
      </c>
      <c r="M47" s="18" t="n">
        <v>360.05308982</v>
      </c>
      <c r="N47" s="20" t="n">
        <v>5.38667889</v>
      </c>
      <c r="O47" s="18" t="s">
        <v>481</v>
      </c>
      <c r="P47" s="20" t="s">
        <v>481</v>
      </c>
      <c r="Q47" s="18" t="s">
        <v>481</v>
      </c>
      <c r="R47" s="20" t="s">
        <v>481</v>
      </c>
      <c r="S47" s="18" t="s">
        <v>481</v>
      </c>
      <c r="T47" s="20" t="s">
        <v>481</v>
      </c>
      <c r="U47" s="18" t="n">
        <v>374.92517648</v>
      </c>
      <c r="V47" s="20" t="n">
        <v>7.24375374</v>
      </c>
    </row>
    <row r="48" spans="1:22">
      <c r="A48" s="15" t="s">
        <v>523</v>
      </c>
      <c r="B48" s="17" t="n">
        <v>9841</v>
      </c>
      <c r="C48" s="18">
        <f>(8.0/B48*100)</f>
        <v/>
      </c>
      <c r="D48" s="19" t="n">
        <v>9833</v>
      </c>
      <c r="E48" s="18" t="n">
        <v>518.00972403</v>
      </c>
      <c r="F48" s="20" t="n">
        <v>6.41286535</v>
      </c>
      <c r="G48" s="18" t="n">
        <v>513.99239467</v>
      </c>
      <c r="H48" s="20" t="n">
        <v>5.52263695</v>
      </c>
      <c r="I48" s="18" t="n">
        <v>524.3142452</v>
      </c>
      <c r="J48" s="20" t="n">
        <v>4.86456786</v>
      </c>
      <c r="K48" s="18" t="n">
        <v>538.34032465</v>
      </c>
      <c r="L48" s="20" t="n">
        <v>6.12877681</v>
      </c>
      <c r="M48" s="18" t="n">
        <v>473.92730449</v>
      </c>
      <c r="N48" s="20" t="n">
        <v>6.76556062</v>
      </c>
      <c r="O48" s="18" t="s">
        <v>481</v>
      </c>
      <c r="P48" s="20" t="s">
        <v>481</v>
      </c>
      <c r="Q48" s="18" t="s">
        <v>481</v>
      </c>
      <c r="R48" s="20" t="s">
        <v>481</v>
      </c>
      <c r="S48" s="18" t="s">
        <v>481</v>
      </c>
      <c r="T48" s="20" t="s">
        <v>481</v>
      </c>
      <c r="U48" s="18" t="n">
        <v>448.13859023</v>
      </c>
      <c r="V48" s="20" t="n">
        <v>18.47062841</v>
      </c>
    </row>
    <row r="49" spans="1:22">
      <c r="A49" s="15" t="s">
        <v>524</v>
      </c>
      <c r="B49" s="17" t="n">
        <v>6349</v>
      </c>
      <c r="C49" s="18">
        <f>(56.0/B49*100)</f>
        <v/>
      </c>
      <c r="D49" s="19" t="n">
        <v>6293</v>
      </c>
      <c r="E49" s="18" t="n">
        <v>428.55548059</v>
      </c>
      <c r="F49" s="20" t="n">
        <v>3.82612597</v>
      </c>
      <c r="G49" s="18" t="n">
        <v>429.51501237</v>
      </c>
      <c r="H49" s="20" t="n">
        <v>3.29167263</v>
      </c>
      <c r="I49" s="18" t="n">
        <v>445.92454804</v>
      </c>
      <c r="J49" s="20" t="n">
        <v>3.56644025</v>
      </c>
      <c r="K49" s="18" t="n">
        <v>439.39892302</v>
      </c>
      <c r="L49" s="20" t="n">
        <v>4.49238141</v>
      </c>
      <c r="M49" s="18" t="s">
        <v>481</v>
      </c>
      <c r="N49" s="20" t="s">
        <v>481</v>
      </c>
      <c r="O49" s="18" t="s">
        <v>481</v>
      </c>
      <c r="P49" s="20" t="s">
        <v>481</v>
      </c>
      <c r="Q49" s="18" t="s">
        <v>481</v>
      </c>
      <c r="R49" s="20" t="s">
        <v>481</v>
      </c>
      <c r="S49" s="18" t="n">
        <v>370.96285865</v>
      </c>
      <c r="T49" s="20" t="n">
        <v>36.19274015</v>
      </c>
      <c r="U49" s="18" t="n">
        <v>378.64958283</v>
      </c>
      <c r="V49" s="20" t="n">
        <v>8.48496478</v>
      </c>
    </row>
    <row r="50" spans="1:22">
      <c r="A50" s="15" t="s">
        <v>525</v>
      </c>
      <c r="B50" s="17" t="n">
        <v>11795</v>
      </c>
      <c r="C50" s="18">
        <f>(302.0/B50*100)</f>
        <v/>
      </c>
      <c r="D50" s="19" t="n">
        <v>11493</v>
      </c>
      <c r="E50" s="18" t="n">
        <v>412.64420654</v>
      </c>
      <c r="F50" s="20" t="n">
        <v>3.20108748</v>
      </c>
      <c r="G50" s="18" t="n">
        <v>424.59260449</v>
      </c>
      <c r="H50" s="20" t="n">
        <v>2.60727752</v>
      </c>
      <c r="I50" s="18" t="n">
        <v>421.26579582</v>
      </c>
      <c r="J50" s="20" t="n">
        <v>3.28137347</v>
      </c>
      <c r="K50" s="18" t="n">
        <v>415.51309336</v>
      </c>
      <c r="L50" s="20" t="n">
        <v>4.27616165</v>
      </c>
      <c r="M50" s="18" t="n">
        <v>366.2364289</v>
      </c>
      <c r="N50" s="20" t="n">
        <v>5.08072233</v>
      </c>
      <c r="O50" s="18" t="s">
        <v>481</v>
      </c>
      <c r="P50" s="20" t="s">
        <v>481</v>
      </c>
      <c r="Q50" s="18" t="s">
        <v>481</v>
      </c>
      <c r="R50" s="20" t="s">
        <v>481</v>
      </c>
      <c r="S50" s="18" t="s">
        <v>481</v>
      </c>
      <c r="T50" s="20" t="s">
        <v>481</v>
      </c>
      <c r="U50" s="18" t="n">
        <v>357.84663073</v>
      </c>
      <c r="V50" s="20" t="n">
        <v>7.58508294</v>
      </c>
    </row>
    <row r="51" spans="1:22">
      <c r="A51" s="15" t="s">
        <v>526</v>
      </c>
      <c r="B51" s="17" t="n">
        <v>6866</v>
      </c>
      <c r="C51" s="18">
        <f>(113.0/B51*100)</f>
        <v/>
      </c>
      <c r="D51" s="19" t="n">
        <v>6753</v>
      </c>
      <c r="E51" s="18" t="n">
        <v>425.87350778</v>
      </c>
      <c r="F51" s="20" t="n">
        <v>2.55640894</v>
      </c>
      <c r="G51" s="18" t="n">
        <v>430.22367286</v>
      </c>
      <c r="H51" s="20" t="n">
        <v>2.72621773</v>
      </c>
      <c r="I51" s="18" t="n">
        <v>424.32750714</v>
      </c>
      <c r="J51" s="20" t="n">
        <v>3.52554022</v>
      </c>
      <c r="K51" s="18" t="n">
        <v>411.09513005</v>
      </c>
      <c r="L51" s="20" t="n">
        <v>4.72619639</v>
      </c>
      <c r="M51" s="18" t="n">
        <v>378.20734752</v>
      </c>
      <c r="N51" s="20" t="n">
        <v>5.77389018</v>
      </c>
      <c r="O51" s="18" t="s">
        <v>481</v>
      </c>
      <c r="P51" s="20" t="s">
        <v>481</v>
      </c>
      <c r="Q51" s="18" t="n">
        <v>410.85572185</v>
      </c>
      <c r="R51" s="20" t="n">
        <v>3.7997542</v>
      </c>
      <c r="S51" s="18" t="s">
        <v>481</v>
      </c>
      <c r="T51" s="20" t="s">
        <v>481</v>
      </c>
      <c r="U51" s="18" t="n">
        <v>387.85948068</v>
      </c>
      <c r="V51" s="20" t="n">
        <v>6.54907222</v>
      </c>
    </row>
    <row r="52" spans="1:22">
      <c r="A52" s="15" t="s">
        <v>527</v>
      </c>
      <c r="B52" s="17" t="n">
        <v>5809</v>
      </c>
      <c r="C52" s="18">
        <f>(94.0/B52*100)</f>
        <v/>
      </c>
      <c r="D52" s="19" t="n">
        <v>5715</v>
      </c>
      <c r="E52" s="18" t="n">
        <v>488.61580718</v>
      </c>
      <c r="F52" s="20" t="n">
        <v>3.62346956</v>
      </c>
      <c r="G52" s="18" t="n">
        <v>479.43202281</v>
      </c>
      <c r="H52" s="20" t="n">
        <v>2.91587536</v>
      </c>
      <c r="I52" s="18" t="n">
        <v>488.02261989</v>
      </c>
      <c r="J52" s="20" t="n">
        <v>3.08740167</v>
      </c>
      <c r="K52" s="18" t="n">
        <v>489.99274682</v>
      </c>
      <c r="L52" s="20" t="n">
        <v>3.902066</v>
      </c>
      <c r="M52" s="18" t="n">
        <v>406.80210678</v>
      </c>
      <c r="N52" s="20" t="n">
        <v>4.41129799</v>
      </c>
      <c r="O52" s="18" t="s">
        <v>481</v>
      </c>
      <c r="P52" s="20" t="s">
        <v>481</v>
      </c>
      <c r="Q52" s="18" t="s">
        <v>481</v>
      </c>
      <c r="R52" s="20" t="s">
        <v>481</v>
      </c>
      <c r="S52" s="18" t="s">
        <v>481</v>
      </c>
      <c r="T52" s="20" t="s">
        <v>481</v>
      </c>
      <c r="U52" s="18" t="n">
        <v>422.76595103</v>
      </c>
      <c r="V52" s="20" t="n">
        <v>7.42863154</v>
      </c>
    </row>
    <row r="53" spans="1:22">
      <c r="A53" s="15" t="s">
        <v>528</v>
      </c>
      <c r="B53" s="17" t="n">
        <v>5571</v>
      </c>
      <c r="C53" s="18">
        <f>(101.0/B53*100)</f>
        <v/>
      </c>
      <c r="D53" s="19" t="n">
        <v>5470</v>
      </c>
      <c r="E53" s="18" t="n">
        <v>433.9035814</v>
      </c>
      <c r="F53" s="20" t="n">
        <v>3.50252173</v>
      </c>
      <c r="G53" s="18" t="n">
        <v>438.4658594</v>
      </c>
      <c r="H53" s="20" t="n">
        <v>2.4038866</v>
      </c>
      <c r="I53" s="18" t="n">
        <v>444.43322174</v>
      </c>
      <c r="J53" s="20" t="n">
        <v>2.67051123</v>
      </c>
      <c r="K53" s="18" t="n">
        <v>448.65628992</v>
      </c>
      <c r="L53" s="20" t="n">
        <v>3.08256276</v>
      </c>
      <c r="M53" s="18" t="n">
        <v>364.85181761</v>
      </c>
      <c r="N53" s="20" t="n">
        <v>4.50102235</v>
      </c>
      <c r="O53" s="18" t="s">
        <v>481</v>
      </c>
      <c r="P53" s="20" t="s">
        <v>481</v>
      </c>
      <c r="Q53" s="18" t="s">
        <v>481</v>
      </c>
      <c r="R53" s="20" t="s">
        <v>481</v>
      </c>
      <c r="S53" s="18" t="s">
        <v>481</v>
      </c>
      <c r="T53" s="20" t="s">
        <v>481</v>
      </c>
      <c r="U53" s="18" t="n">
        <v>363.73829903</v>
      </c>
      <c r="V53" s="20" t="n">
        <v>5.49144047</v>
      </c>
    </row>
    <row r="54" spans="1:22">
      <c r="A54" s="15" t="s">
        <v>529</v>
      </c>
      <c r="B54" s="17" t="n">
        <v>4740</v>
      </c>
      <c r="C54" s="18">
        <f>(362.0/B54*100)</f>
        <v/>
      </c>
      <c r="D54" s="19" t="n">
        <v>4378</v>
      </c>
      <c r="E54" s="18" t="n">
        <v>339.51812936</v>
      </c>
      <c r="F54" s="20" t="n">
        <v>4.63404738</v>
      </c>
      <c r="G54" s="18" t="n">
        <v>343.32949961</v>
      </c>
      <c r="H54" s="20" t="n">
        <v>3.33059892</v>
      </c>
      <c r="I54" s="18" t="n">
        <v>344.68396766</v>
      </c>
      <c r="J54" s="20" t="n">
        <v>3.73138526</v>
      </c>
      <c r="K54" s="18" t="n">
        <v>343.52920155</v>
      </c>
      <c r="L54" s="20" t="n">
        <v>4.2026741</v>
      </c>
      <c r="M54" s="18" t="n">
        <v>278.77265964</v>
      </c>
      <c r="N54" s="20" t="n">
        <v>5.07122961</v>
      </c>
      <c r="O54" s="18" t="s">
        <v>481</v>
      </c>
      <c r="P54" s="20" t="s">
        <v>481</v>
      </c>
      <c r="Q54" s="18" t="s">
        <v>481</v>
      </c>
      <c r="R54" s="20" t="s">
        <v>481</v>
      </c>
      <c r="S54" s="18" t="s">
        <v>481</v>
      </c>
      <c r="T54" s="20" t="s">
        <v>481</v>
      </c>
      <c r="U54" s="18" t="n">
        <v>284.19218503</v>
      </c>
      <c r="V54" s="20" t="n">
        <v>4.16553412</v>
      </c>
    </row>
    <row r="55" spans="1:22">
      <c r="A55" s="15" t="s">
        <v>530</v>
      </c>
      <c r="B55" s="17" t="n">
        <v>5316</v>
      </c>
      <c r="C55" s="18">
        <f>(22.0/B55*100)</f>
        <v/>
      </c>
      <c r="D55" s="19" t="n">
        <v>5294</v>
      </c>
      <c r="E55" s="18" t="n">
        <v>414.82841981</v>
      </c>
      <c r="F55" s="20" t="n">
        <v>4.06051582</v>
      </c>
      <c r="G55" s="18" t="n">
        <v>408.4146226</v>
      </c>
      <c r="H55" s="20" t="n">
        <v>2.67027157</v>
      </c>
      <c r="I55" s="18" t="n">
        <v>421.16073666</v>
      </c>
      <c r="J55" s="20" t="n">
        <v>3.5962696</v>
      </c>
      <c r="K55" s="18" t="n">
        <v>425.32263725</v>
      </c>
      <c r="L55" s="20" t="n">
        <v>4.91674877</v>
      </c>
      <c r="M55" s="18" t="s">
        <v>481</v>
      </c>
      <c r="N55" s="20" t="s">
        <v>481</v>
      </c>
      <c r="O55" s="18" t="s">
        <v>481</v>
      </c>
      <c r="P55" s="20" t="s">
        <v>481</v>
      </c>
      <c r="Q55" s="18" t="s">
        <v>481</v>
      </c>
      <c r="R55" s="20" t="s">
        <v>481</v>
      </c>
      <c r="S55" s="18" t="n">
        <v>343.95808628</v>
      </c>
      <c r="T55" s="20" t="n">
        <v>22.88929378</v>
      </c>
      <c r="U55" s="18" t="n">
        <v>319.81911953</v>
      </c>
      <c r="V55" s="20" t="n">
        <v>9.27970818</v>
      </c>
    </row>
    <row r="56" spans="1:22">
      <c r="A56" s="15" t="s">
        <v>531</v>
      </c>
      <c r="B56" s="17" t="n">
        <v>5359</v>
      </c>
      <c r="C56" s="18">
        <f>(77.0/B56*100)</f>
        <v/>
      </c>
      <c r="D56" s="19" t="n">
        <v>5282</v>
      </c>
      <c r="E56" s="18" t="n">
        <v>547.33643384</v>
      </c>
      <c r="F56" s="20" t="n">
        <v>4.94834764</v>
      </c>
      <c r="G56" s="18" t="n">
        <v>526.93452432</v>
      </c>
      <c r="H56" s="20" t="n">
        <v>4.04061446</v>
      </c>
      <c r="I56" s="18" t="n">
        <v>535.5043585</v>
      </c>
      <c r="J56" s="20" t="n">
        <v>3.51923423</v>
      </c>
      <c r="K56" s="18" t="n">
        <v>542.70157725</v>
      </c>
      <c r="L56" s="20" t="n">
        <v>4.03843293</v>
      </c>
      <c r="M56" s="18" t="n">
        <v>497.58677807</v>
      </c>
      <c r="N56" s="20" t="n">
        <v>2.76536198</v>
      </c>
      <c r="O56" s="18" t="s">
        <v>481</v>
      </c>
      <c r="P56" s="20" t="s">
        <v>481</v>
      </c>
      <c r="Q56" s="18" t="s">
        <v>481</v>
      </c>
      <c r="R56" s="20" t="s">
        <v>481</v>
      </c>
      <c r="S56" s="18" t="s">
        <v>481</v>
      </c>
      <c r="T56" s="20" t="s">
        <v>481</v>
      </c>
      <c r="U56" s="18" t="n">
        <v>491.80066479</v>
      </c>
      <c r="V56" s="20" t="n">
        <v>16.04906503</v>
      </c>
    </row>
    <row r="57" spans="1:22">
      <c r="A57" s="15" t="s">
        <v>532</v>
      </c>
      <c r="B57" s="17" t="n">
        <v>6513</v>
      </c>
      <c r="C57" s="18">
        <f>(0.0/B57*100)</f>
        <v/>
      </c>
      <c r="D57" s="19" t="n">
        <v>6513</v>
      </c>
      <c r="E57" s="18" t="n">
        <v>395.1828347</v>
      </c>
      <c r="F57" s="20" t="n">
        <v>4.81379939</v>
      </c>
      <c r="G57" s="18" t="n">
        <v>403.69977731</v>
      </c>
      <c r="H57" s="20" t="n">
        <v>2.4971629</v>
      </c>
      <c r="I57" s="18" t="n">
        <v>416.01472769</v>
      </c>
      <c r="J57" s="20" t="n">
        <v>4.24285718</v>
      </c>
      <c r="K57" s="18" t="n">
        <v>392.56286126</v>
      </c>
      <c r="L57" s="20" t="n">
        <v>3.39498721</v>
      </c>
      <c r="M57" s="18" t="s">
        <v>481</v>
      </c>
      <c r="N57" s="20" t="s">
        <v>481</v>
      </c>
      <c r="O57" s="18" t="s">
        <v>481</v>
      </c>
      <c r="P57" s="20" t="s">
        <v>481</v>
      </c>
      <c r="Q57" s="18" t="s">
        <v>481</v>
      </c>
      <c r="R57" s="20" t="s">
        <v>481</v>
      </c>
      <c r="S57" s="18" t="n">
        <v>335.54349069</v>
      </c>
      <c r="T57" s="20" t="n">
        <v>16.34568775</v>
      </c>
      <c r="U57" s="18" t="n">
        <v>386.3888785</v>
      </c>
      <c r="V57" s="20" t="n">
        <v>9.99350473</v>
      </c>
    </row>
    <row r="58" spans="1:22">
      <c r="A58" s="15" t="s">
        <v>533</v>
      </c>
      <c r="B58" s="17" t="n">
        <v>7267</v>
      </c>
      <c r="C58" s="18">
        <f>(10.0/B58*100)</f>
        <v/>
      </c>
      <c r="D58" s="19" t="n">
        <v>7257</v>
      </c>
      <c r="E58" s="18" t="n">
        <v>390.21074017</v>
      </c>
      <c r="F58" s="20" t="n">
        <v>4.26975043</v>
      </c>
      <c r="G58" s="18" t="n">
        <v>401.18926053</v>
      </c>
      <c r="H58" s="20" t="n">
        <v>3.27213417</v>
      </c>
      <c r="I58" s="18" t="n">
        <v>425.15255478</v>
      </c>
      <c r="J58" s="20" t="n">
        <v>3.24871676</v>
      </c>
      <c r="K58" s="18" t="n">
        <v>422.51567958</v>
      </c>
      <c r="L58" s="20" t="n">
        <v>3.3243048</v>
      </c>
      <c r="M58" s="18" t="s">
        <v>481</v>
      </c>
      <c r="N58" s="20" t="s">
        <v>481</v>
      </c>
      <c r="O58" s="18" t="s">
        <v>481</v>
      </c>
      <c r="P58" s="20" t="s">
        <v>481</v>
      </c>
      <c r="Q58" s="18" t="s">
        <v>481</v>
      </c>
      <c r="R58" s="20" t="s">
        <v>481</v>
      </c>
      <c r="S58" s="18" t="n">
        <v>354.64246745</v>
      </c>
      <c r="T58" s="20" t="n">
        <v>16.72944509</v>
      </c>
      <c r="U58" s="18" t="n">
        <v>330.19735122</v>
      </c>
      <c r="V58" s="20" t="n">
        <v>12.04685801</v>
      </c>
    </row>
    <row r="59" spans="1:22">
      <c r="A59" s="15" t="s">
        <v>534</v>
      </c>
      <c r="B59" s="17" t="n">
        <v>4826</v>
      </c>
      <c r="C59" s="18">
        <f>(26.0/B59*100)</f>
        <v/>
      </c>
      <c r="D59" s="19" t="n">
        <v>4800</v>
      </c>
      <c r="E59" s="18" t="n">
        <v>349.53937944</v>
      </c>
      <c r="F59" s="20" t="n">
        <v>2.89857319</v>
      </c>
      <c r="G59" s="18" t="n">
        <v>389.99886261</v>
      </c>
      <c r="H59" s="20" t="n">
        <v>2.67705728</v>
      </c>
      <c r="I59" s="18" t="n">
        <v>394.82982468</v>
      </c>
      <c r="J59" s="20" t="n">
        <v>2.86046107</v>
      </c>
      <c r="K59" s="18" t="n">
        <v>393.59499051</v>
      </c>
      <c r="L59" s="20" t="n">
        <v>3.13745947</v>
      </c>
      <c r="M59" s="18" t="s">
        <v>481</v>
      </c>
      <c r="N59" s="20" t="s">
        <v>481</v>
      </c>
      <c r="O59" s="18" t="s">
        <v>481</v>
      </c>
      <c r="P59" s="20" t="s">
        <v>481</v>
      </c>
      <c r="Q59" s="18" t="s">
        <v>481</v>
      </c>
      <c r="R59" s="20" t="s">
        <v>481</v>
      </c>
      <c r="S59" s="18" t="n">
        <v>332.10768389</v>
      </c>
      <c r="T59" s="20" t="n">
        <v>16.91463384</v>
      </c>
      <c r="U59" s="18" t="n">
        <v>318.30892852</v>
      </c>
      <c r="V59" s="20" t="n">
        <v>6.88741311</v>
      </c>
    </row>
    <row r="60" spans="1:22">
      <c r="A60" s="15" t="s">
        <v>535</v>
      </c>
      <c r="B60" s="17" t="n">
        <v>4546</v>
      </c>
      <c r="C60" s="18">
        <f>(15.0/B60*100)</f>
        <v/>
      </c>
      <c r="D60" s="19" t="n">
        <v>4531</v>
      </c>
      <c r="E60" s="18" t="n">
        <v>370.40353857</v>
      </c>
      <c r="F60" s="20" t="n">
        <v>6.27958624</v>
      </c>
      <c r="G60" s="18" t="n">
        <v>376.99258328</v>
      </c>
      <c r="H60" s="20" t="n">
        <v>4.86726114</v>
      </c>
      <c r="I60" s="18" t="n">
        <v>401.41200977</v>
      </c>
      <c r="J60" s="20" t="n">
        <v>3.81864406</v>
      </c>
      <c r="K60" s="18" t="n">
        <v>398.81790655</v>
      </c>
      <c r="L60" s="20" t="n">
        <v>5.41327015</v>
      </c>
      <c r="M60" s="18" t="s">
        <v>481</v>
      </c>
      <c r="N60" s="20" t="s">
        <v>481</v>
      </c>
      <c r="O60" s="18" t="s">
        <v>481</v>
      </c>
      <c r="P60" s="20" t="s">
        <v>481</v>
      </c>
      <c r="Q60" s="18" t="s">
        <v>481</v>
      </c>
      <c r="R60" s="20" t="s">
        <v>481</v>
      </c>
      <c r="S60" s="18" t="n">
        <v>332.28478658</v>
      </c>
      <c r="T60" s="20" t="n">
        <v>23.78834594</v>
      </c>
      <c r="U60" s="18" t="n">
        <v>351.0540734</v>
      </c>
      <c r="V60" s="20" t="n">
        <v>9.256582010000001</v>
      </c>
    </row>
    <row r="61" spans="1:22">
      <c r="A61" s="15" t="s">
        <v>536</v>
      </c>
      <c r="B61" s="17" t="n">
        <v>6525</v>
      </c>
      <c r="C61" s="18">
        <f>(163.0/B61*100)</f>
        <v/>
      </c>
      <c r="D61" s="19" t="n">
        <v>6362</v>
      </c>
      <c r="E61" s="18" t="n">
        <v>486.35249737</v>
      </c>
      <c r="F61" s="20" t="n">
        <v>4.05459362</v>
      </c>
      <c r="G61" s="18" t="n">
        <v>480.93643485</v>
      </c>
      <c r="H61" s="20" t="n">
        <v>3.43187469</v>
      </c>
      <c r="I61" s="18" t="n">
        <v>478.34879313</v>
      </c>
      <c r="J61" s="20" t="n">
        <v>2.43153002</v>
      </c>
      <c r="K61" s="18" t="n">
        <v>481.56111359</v>
      </c>
      <c r="L61" s="20" t="n">
        <v>4.11789685</v>
      </c>
      <c r="M61" s="18" t="n">
        <v>399.48570032</v>
      </c>
      <c r="N61" s="20" t="n">
        <v>8.489439689999999</v>
      </c>
      <c r="O61" s="18" t="s">
        <v>481</v>
      </c>
      <c r="P61" s="20" t="s">
        <v>481</v>
      </c>
      <c r="Q61" s="18" t="s">
        <v>481</v>
      </c>
      <c r="R61" s="20" t="s">
        <v>481</v>
      </c>
      <c r="S61" s="18" t="s">
        <v>481</v>
      </c>
      <c r="T61" s="20" t="s">
        <v>481</v>
      </c>
      <c r="U61" s="18" t="n">
        <v>398.851471</v>
      </c>
      <c r="V61" s="20" t="n">
        <v>10.06242592</v>
      </c>
    </row>
    <row r="62" spans="1:22">
      <c r="A62" s="15" t="s">
        <v>537</v>
      </c>
      <c r="B62" s="17" t="n">
        <v>4476</v>
      </c>
      <c r="C62" s="18">
        <f>(3.0/B62*100)</f>
        <v/>
      </c>
      <c r="D62" s="19" t="n">
        <v>4473</v>
      </c>
      <c r="E62" s="18" t="n">
        <v>541.31513923</v>
      </c>
      <c r="F62" s="20" t="n">
        <v>4.1038438</v>
      </c>
      <c r="G62" s="18" t="n">
        <v>530.97501978</v>
      </c>
      <c r="H62" s="20" t="n">
        <v>1.76928938</v>
      </c>
      <c r="I62" s="18" t="n">
        <v>529.77888082</v>
      </c>
      <c r="J62" s="20" t="n">
        <v>2.28713676</v>
      </c>
      <c r="K62" s="18" t="n">
        <v>532.37545226</v>
      </c>
      <c r="L62" s="20" t="n">
        <v>3.70403743</v>
      </c>
      <c r="M62" s="18" t="n">
        <v>503.48911723</v>
      </c>
      <c r="N62" s="20" t="n">
        <v>3.96725872</v>
      </c>
      <c r="O62" s="18" t="s">
        <v>481</v>
      </c>
      <c r="P62" s="20" t="s">
        <v>481</v>
      </c>
      <c r="Q62" s="18" t="s">
        <v>481</v>
      </c>
      <c r="R62" s="20" t="s">
        <v>481</v>
      </c>
      <c r="S62" s="18" t="s">
        <v>481</v>
      </c>
      <c r="T62" s="20" t="s">
        <v>481</v>
      </c>
      <c r="U62" s="18" t="n">
        <v>501.72150401</v>
      </c>
      <c r="V62" s="20" t="n">
        <v>22.2091851</v>
      </c>
    </row>
    <row r="63" spans="1:22">
      <c r="A63" s="15" t="s">
        <v>538</v>
      </c>
      <c r="B63" s="17" t="n">
        <v>5324</v>
      </c>
      <c r="C63" s="18">
        <f>(13.0/B63*100)</f>
        <v/>
      </c>
      <c r="D63" s="19" t="n">
        <v>5311</v>
      </c>
      <c r="E63" s="18" t="n">
        <v>372.84469066</v>
      </c>
      <c r="F63" s="20" t="n">
        <v>3.95102226</v>
      </c>
      <c r="G63" s="18" t="n">
        <v>382.89692223</v>
      </c>
      <c r="H63" s="20" t="n">
        <v>2.26543816</v>
      </c>
      <c r="I63" s="18" t="n">
        <v>391.24145659</v>
      </c>
      <c r="J63" s="20" t="n">
        <v>2.76022697</v>
      </c>
      <c r="K63" s="18" t="n">
        <v>396.97393415</v>
      </c>
      <c r="L63" s="20" t="n">
        <v>3.0092019</v>
      </c>
      <c r="M63" s="18" t="s">
        <v>481</v>
      </c>
      <c r="N63" s="20" t="s">
        <v>481</v>
      </c>
      <c r="O63" s="18" t="s">
        <v>481</v>
      </c>
      <c r="P63" s="20" t="s">
        <v>481</v>
      </c>
      <c r="Q63" s="18" t="s">
        <v>481</v>
      </c>
      <c r="R63" s="20" t="s">
        <v>481</v>
      </c>
      <c r="S63" s="18" t="n">
        <v>355.39326353</v>
      </c>
      <c r="T63" s="20" t="n">
        <v>29.61768039</v>
      </c>
      <c r="U63" s="18" t="n">
        <v>344.43662889</v>
      </c>
      <c r="V63" s="20" t="n">
        <v>4.98495319</v>
      </c>
    </row>
    <row r="64" spans="1:22">
      <c r="A64" s="15" t="s">
        <v>539</v>
      </c>
      <c r="B64" s="17" t="n">
        <v>3634</v>
      </c>
      <c r="C64" s="18">
        <f>(3.0/B64*100)</f>
        <v/>
      </c>
      <c r="D64" s="19" t="n">
        <v>3631</v>
      </c>
      <c r="E64" s="18" t="n">
        <v>470.57737546</v>
      </c>
      <c r="F64" s="20" t="n">
        <v>5.27332442</v>
      </c>
      <c r="G64" s="18" t="n">
        <v>464.46529781</v>
      </c>
      <c r="H64" s="20" t="n">
        <v>3.28986324</v>
      </c>
      <c r="I64" s="18" t="n">
        <v>478.56187978</v>
      </c>
      <c r="J64" s="20" t="n">
        <v>3.50178345</v>
      </c>
      <c r="K64" s="18" t="n">
        <v>469.49533572</v>
      </c>
      <c r="L64" s="20" t="n">
        <v>4.53076841</v>
      </c>
      <c r="M64" s="18" t="s">
        <v>481</v>
      </c>
      <c r="N64" s="20" t="s">
        <v>481</v>
      </c>
      <c r="O64" s="18" t="s">
        <v>481</v>
      </c>
      <c r="P64" s="20" t="s">
        <v>481</v>
      </c>
      <c r="Q64" s="18" t="s">
        <v>481</v>
      </c>
      <c r="R64" s="20" t="s">
        <v>481</v>
      </c>
      <c r="S64" s="18" t="s">
        <v>481</v>
      </c>
      <c r="T64" s="20" t="s">
        <v>481</v>
      </c>
      <c r="U64" s="18" t="n">
        <v>317.39283711</v>
      </c>
      <c r="V64" s="20" t="n">
        <v>11.52107096</v>
      </c>
    </row>
    <row r="65" spans="1:22">
      <c r="A65" s="15" t="s">
        <v>540</v>
      </c>
      <c r="B65" s="17" t="n">
        <v>5325</v>
      </c>
      <c r="C65" s="18">
        <f>(14.0/B65*100)</f>
        <v/>
      </c>
      <c r="D65" s="19" t="n">
        <v>5311</v>
      </c>
      <c r="E65" s="18" t="n">
        <v>409.54515383</v>
      </c>
      <c r="F65" s="20" t="n">
        <v>5.25812333</v>
      </c>
      <c r="G65" s="18" t="n">
        <v>418.52983232</v>
      </c>
      <c r="H65" s="20" t="n">
        <v>2.8836129</v>
      </c>
      <c r="I65" s="18" t="n">
        <v>440.57574843</v>
      </c>
      <c r="J65" s="20" t="n">
        <v>2.57261175</v>
      </c>
      <c r="K65" s="18" t="n">
        <v>447.37966578</v>
      </c>
      <c r="L65" s="20" t="n">
        <v>3.88502152</v>
      </c>
      <c r="M65" s="18" t="s">
        <v>481</v>
      </c>
      <c r="N65" s="20" t="s">
        <v>481</v>
      </c>
      <c r="O65" s="18" t="s">
        <v>481</v>
      </c>
      <c r="P65" s="20" t="s">
        <v>481</v>
      </c>
      <c r="Q65" s="18" t="n">
        <v>340.6995811</v>
      </c>
      <c r="R65" s="20" t="n">
        <v>26.55901522</v>
      </c>
      <c r="S65" s="18" t="n">
        <v>418.118</v>
      </c>
      <c r="T65" s="20" t="n">
        <v>22.20306183</v>
      </c>
      <c r="U65" s="18" t="n">
        <v>337.95560614</v>
      </c>
      <c r="V65" s="20" t="n">
        <v>8.192562540000001</v>
      </c>
    </row>
    <row r="66" spans="1:22">
      <c r="A66" s="15" t="s">
        <v>541</v>
      </c>
      <c r="B66" s="17" t="n">
        <v>5665</v>
      </c>
      <c r="C66" s="18">
        <f>(85.0/B66*100)</f>
        <v/>
      </c>
      <c r="D66" s="19" t="n">
        <v>5580</v>
      </c>
      <c r="E66" s="18" t="n">
        <v>429.51667319</v>
      </c>
      <c r="F66" s="20" t="n">
        <v>3.03126689</v>
      </c>
      <c r="G66" s="18" t="n">
        <v>420.26189928</v>
      </c>
      <c r="H66" s="20" t="n">
        <v>2.00792146</v>
      </c>
      <c r="I66" s="18" t="n">
        <v>422.22239988</v>
      </c>
      <c r="J66" s="20" t="n">
        <v>2.77347432</v>
      </c>
      <c r="K66" s="18" t="n">
        <v>426.02367408</v>
      </c>
      <c r="L66" s="20" t="n">
        <v>4.29220477</v>
      </c>
      <c r="M66" s="18" t="n">
        <v>362.59924263</v>
      </c>
      <c r="N66" s="20" t="n">
        <v>3.29995091</v>
      </c>
      <c r="O66" s="18" t="s">
        <v>481</v>
      </c>
      <c r="P66" s="20" t="s">
        <v>481</v>
      </c>
      <c r="Q66" s="18" t="s">
        <v>481</v>
      </c>
      <c r="R66" s="20" t="s">
        <v>481</v>
      </c>
      <c r="S66" s="18" t="s">
        <v>481</v>
      </c>
      <c r="T66" s="20" t="s">
        <v>481</v>
      </c>
      <c r="U66" s="18" t="n">
        <v>357.65249322</v>
      </c>
      <c r="V66" s="20" t="n">
        <v>4.30326032</v>
      </c>
    </row>
    <row r="67" spans="1:22">
      <c r="A67" s="15" t="s">
        <v>542</v>
      </c>
      <c r="B67" s="17" t="n">
        <v>6971</v>
      </c>
      <c r="C67" s="18">
        <f>(648.0/B67*100)</f>
        <v/>
      </c>
      <c r="D67" s="19" t="n">
        <v>6323</v>
      </c>
      <c r="E67" s="18" t="n">
        <v>419.72592967</v>
      </c>
      <c r="F67" s="20" t="n">
        <v>4.49479891</v>
      </c>
      <c r="G67" s="18" t="n">
        <v>406.38788568</v>
      </c>
      <c r="H67" s="20" t="n">
        <v>2.61201932</v>
      </c>
      <c r="I67" s="18" t="n">
        <v>404.56197314</v>
      </c>
      <c r="J67" s="20" t="n">
        <v>2.92066304</v>
      </c>
      <c r="K67" s="18" t="n">
        <v>400.02041029</v>
      </c>
      <c r="L67" s="20" t="n">
        <v>4.06604046</v>
      </c>
      <c r="M67" s="18" t="n">
        <v>372.66261743</v>
      </c>
      <c r="N67" s="20" t="n">
        <v>5.67221433</v>
      </c>
      <c r="O67" s="18" t="s">
        <v>481</v>
      </c>
      <c r="P67" s="20" t="s">
        <v>481</v>
      </c>
      <c r="Q67" s="18" t="s">
        <v>481</v>
      </c>
      <c r="R67" s="20" t="s">
        <v>481</v>
      </c>
      <c r="S67" s="18" t="s">
        <v>481</v>
      </c>
      <c r="T67" s="20" t="s">
        <v>481</v>
      </c>
      <c r="U67" s="18" t="n">
        <v>333.63270183</v>
      </c>
      <c r="V67" s="20" t="n">
        <v>7.06048197</v>
      </c>
    </row>
    <row r="68" spans="1:22">
      <c r="A68" s="15" t="s">
        <v>543</v>
      </c>
      <c r="B68" s="17" t="n">
        <v>12083</v>
      </c>
      <c r="C68" s="18">
        <f>(31.0/B68*100)</f>
        <v/>
      </c>
      <c r="D68" s="19" t="n">
        <v>12052</v>
      </c>
      <c r="E68" s="18" t="n">
        <v>419.50525994</v>
      </c>
      <c r="F68" s="20" t="n">
        <v>3.0560606</v>
      </c>
      <c r="G68" s="18" t="n">
        <v>428.51362742</v>
      </c>
      <c r="H68" s="20" t="n">
        <v>1.78999809</v>
      </c>
      <c r="I68" s="18" t="n">
        <v>436.79951636</v>
      </c>
      <c r="J68" s="20" t="n">
        <v>1.91983314</v>
      </c>
      <c r="K68" s="18" t="n">
        <v>440.69847882</v>
      </c>
      <c r="L68" s="20" t="n">
        <v>2.44063962</v>
      </c>
      <c r="M68" s="18" t="n">
        <v>360.06770608</v>
      </c>
      <c r="N68" s="20" t="n">
        <v>2.26611851</v>
      </c>
      <c r="O68" s="18" t="s">
        <v>481</v>
      </c>
      <c r="P68" s="20" t="s">
        <v>481</v>
      </c>
      <c r="Q68" s="18" t="s">
        <v>481</v>
      </c>
      <c r="R68" s="20" t="s">
        <v>481</v>
      </c>
      <c r="S68" s="18" t="s">
        <v>481</v>
      </c>
      <c r="T68" s="20" t="s">
        <v>481</v>
      </c>
      <c r="U68" s="18" t="n">
        <v>361.38427535</v>
      </c>
      <c r="V68" s="20" t="n">
        <v>3.21452126</v>
      </c>
    </row>
    <row r="69" spans="1:22">
      <c r="A69" s="15" t="s">
        <v>544</v>
      </c>
      <c r="B69" s="17" t="n">
        <v>4876</v>
      </c>
      <c r="C69" s="18">
        <f>(0.0/B69*100)</f>
        <v/>
      </c>
      <c r="D69" s="19" t="n">
        <v>4876</v>
      </c>
      <c r="E69" s="18" t="n">
        <v>425.95543728</v>
      </c>
      <c r="F69" s="20" t="n">
        <v>5.53655563</v>
      </c>
      <c r="G69" s="18" t="n">
        <v>428.64699208</v>
      </c>
      <c r="H69" s="20" t="n">
        <v>3.57438349</v>
      </c>
      <c r="I69" s="18" t="n">
        <v>439.48104632</v>
      </c>
      <c r="J69" s="20" t="n">
        <v>3.92436955</v>
      </c>
      <c r="K69" s="18" t="n">
        <v>449.80081011</v>
      </c>
      <c r="L69" s="20" t="n">
        <v>4.44260173</v>
      </c>
      <c r="M69" s="18" t="s">
        <v>481</v>
      </c>
      <c r="N69" s="20" t="s">
        <v>481</v>
      </c>
      <c r="O69" s="18" t="s">
        <v>481</v>
      </c>
      <c r="P69" s="20" t="s">
        <v>481</v>
      </c>
      <c r="Q69" s="18" t="s">
        <v>481</v>
      </c>
      <c r="R69" s="20" t="s">
        <v>481</v>
      </c>
      <c r="S69" s="18" t="s">
        <v>481</v>
      </c>
      <c r="T69" s="20" t="s">
        <v>481</v>
      </c>
      <c r="U69" s="18" t="n">
        <v>376.13865333</v>
      </c>
      <c r="V69" s="20" t="n">
        <v>23.35359593</v>
      </c>
    </row>
    <row r="70" spans="1:22">
      <c r="A70" s="15" t="s">
        <v>545</v>
      </c>
      <c r="B70" s="17" t="n">
        <v>6036</v>
      </c>
      <c r="C70" s="18">
        <f>(223.0/B70*100)</f>
        <v/>
      </c>
      <c r="D70" s="19" t="n">
        <v>5813</v>
      </c>
      <c r="E70" s="18" t="n">
        <v>487.58522504</v>
      </c>
      <c r="F70" s="20" t="n">
        <v>4.91118476</v>
      </c>
      <c r="G70" s="18" t="n">
        <v>491.96658003</v>
      </c>
      <c r="H70" s="20" t="n">
        <v>3.80609272</v>
      </c>
      <c r="I70" s="18" t="n">
        <v>492.31963587</v>
      </c>
      <c r="J70" s="20" t="n">
        <v>3.08860104</v>
      </c>
      <c r="K70" s="18" t="n">
        <v>495.3259992</v>
      </c>
      <c r="L70" s="20" t="n">
        <v>3.81537206</v>
      </c>
      <c r="M70" s="18" t="n">
        <v>430.55617704</v>
      </c>
      <c r="N70" s="20" t="n">
        <v>6.18638504</v>
      </c>
      <c r="O70" s="18" t="s">
        <v>481</v>
      </c>
      <c r="P70" s="20" t="s">
        <v>481</v>
      </c>
      <c r="Q70" s="18" t="s">
        <v>481</v>
      </c>
      <c r="R70" s="20" t="s">
        <v>481</v>
      </c>
      <c r="S70" s="18" t="s">
        <v>481</v>
      </c>
      <c r="T70" s="20" t="s">
        <v>481</v>
      </c>
      <c r="U70" s="18" t="n">
        <v>447.39716773</v>
      </c>
      <c r="V70" s="20" t="n">
        <v>9.18544095</v>
      </c>
    </row>
    <row r="71" spans="1:22">
      <c r="A71" s="15" t="s">
        <v>546</v>
      </c>
      <c r="B71" s="17" t="n">
        <v>6115</v>
      </c>
      <c r="C71" s="18">
        <f>(29.0/B71*100)</f>
        <v/>
      </c>
      <c r="D71" s="19" t="n">
        <v>6086</v>
      </c>
      <c r="E71" s="18" t="n">
        <v>573.06314457</v>
      </c>
      <c r="F71" s="20" t="n">
        <v>3.62286804</v>
      </c>
      <c r="G71" s="18" t="n">
        <v>558.67884299</v>
      </c>
      <c r="H71" s="20" t="n">
        <v>2.19131159</v>
      </c>
      <c r="I71" s="18" t="n">
        <v>561.16765629</v>
      </c>
      <c r="J71" s="20" t="n">
        <v>3.07029663</v>
      </c>
      <c r="K71" s="18" t="n">
        <v>568.23615432</v>
      </c>
      <c r="L71" s="20" t="n">
        <v>3.63192524</v>
      </c>
      <c r="M71" s="18" t="n">
        <v>447.86971773</v>
      </c>
      <c r="N71" s="20" t="n">
        <v>5.77573086</v>
      </c>
      <c r="O71" s="18" t="s">
        <v>481</v>
      </c>
      <c r="P71" s="20" t="s">
        <v>481</v>
      </c>
      <c r="Q71" s="18" t="s">
        <v>481</v>
      </c>
      <c r="R71" s="20" t="s">
        <v>481</v>
      </c>
      <c r="S71" s="18" t="s">
        <v>481</v>
      </c>
      <c r="T71" s="20" t="s">
        <v>481</v>
      </c>
      <c r="U71" s="18" t="n">
        <v>421.97065826</v>
      </c>
      <c r="V71" s="20" t="n">
        <v>23.45261007</v>
      </c>
    </row>
    <row r="72" spans="1:22">
      <c r="A72" s="15" t="s">
        <v>547</v>
      </c>
      <c r="B72" s="17" t="n">
        <v>7708</v>
      </c>
      <c r="C72" s="18">
        <f>(5.0/B72*100)</f>
        <v/>
      </c>
      <c r="D72" s="19" t="n">
        <v>7703</v>
      </c>
      <c r="E72" s="18" t="n">
        <v>546.50284779</v>
      </c>
      <c r="F72" s="20" t="n">
        <v>5.03051072</v>
      </c>
      <c r="G72" s="18" t="n">
        <v>537.0686725100001</v>
      </c>
      <c r="H72" s="20" t="n">
        <v>3.45834915</v>
      </c>
      <c r="I72" s="18" t="n">
        <v>534.5817779400001</v>
      </c>
      <c r="J72" s="20" t="n">
        <v>3.30654511</v>
      </c>
      <c r="K72" s="18" t="n">
        <v>544.18213802</v>
      </c>
      <c r="L72" s="20" t="n">
        <v>4.47050126</v>
      </c>
      <c r="M72" s="18" t="n">
        <v>463.18161523</v>
      </c>
      <c r="N72" s="20" t="n">
        <v>7.36450904</v>
      </c>
      <c r="O72" s="18" t="s">
        <v>481</v>
      </c>
      <c r="P72" s="20" t="s">
        <v>481</v>
      </c>
      <c r="Q72" s="18" t="s">
        <v>481</v>
      </c>
      <c r="R72" s="20" t="s">
        <v>481</v>
      </c>
      <c r="S72" s="18" t="s">
        <v>481</v>
      </c>
      <c r="T72" s="20" t="s">
        <v>481</v>
      </c>
      <c r="U72" s="18" t="n">
        <v>484.8419801</v>
      </c>
      <c r="V72" s="20" t="n">
        <v>37.70814628</v>
      </c>
    </row>
    <row r="73" spans="1:22">
      <c r="A73" s="15" t="s">
        <v>548</v>
      </c>
      <c r="B73" s="17" t="n">
        <v>8249</v>
      </c>
      <c r="C73" s="18">
        <f>(182.0/B73*100)</f>
        <v/>
      </c>
      <c r="D73" s="19" t="n">
        <v>8067</v>
      </c>
      <c r="E73" s="18" t="n">
        <v>431.83186012</v>
      </c>
      <c r="F73" s="20" t="n">
        <v>5.78834624</v>
      </c>
      <c r="G73" s="18" t="n">
        <v>425.62827799</v>
      </c>
      <c r="H73" s="20" t="n">
        <v>3.80020137</v>
      </c>
      <c r="I73" s="18" t="n">
        <v>433.05023048</v>
      </c>
      <c r="J73" s="20" t="n">
        <v>3.66804343</v>
      </c>
      <c r="K73" s="18" t="n">
        <v>422.34397989</v>
      </c>
      <c r="L73" s="20" t="n">
        <v>3.23603382</v>
      </c>
      <c r="M73" s="18" t="n">
        <v>381.36943253</v>
      </c>
      <c r="N73" s="20" t="n">
        <v>3.27949389</v>
      </c>
      <c r="O73" s="18" t="s">
        <v>481</v>
      </c>
      <c r="P73" s="20" t="s">
        <v>481</v>
      </c>
      <c r="Q73" s="18" t="s">
        <v>481</v>
      </c>
      <c r="R73" s="20" t="s">
        <v>481</v>
      </c>
      <c r="S73" s="18" t="s">
        <v>481</v>
      </c>
      <c r="T73" s="20" t="s">
        <v>481</v>
      </c>
      <c r="U73" s="18" t="n">
        <v>389.62116623</v>
      </c>
      <c r="V73" s="20" t="n">
        <v>10.08663696</v>
      </c>
    </row>
    <row r="74" spans="1:22">
      <c r="A74" s="15" t="s">
        <v>549</v>
      </c>
      <c r="B74" s="17" t="n">
        <v>4692</v>
      </c>
      <c r="C74" s="18">
        <f>(82.0/B74*100)</f>
        <v/>
      </c>
      <c r="D74" s="19" t="n">
        <v>4610</v>
      </c>
      <c r="E74" s="18" t="n">
        <v>424.07882691</v>
      </c>
      <c r="F74" s="20" t="n">
        <v>4.26249812</v>
      </c>
      <c r="G74" s="18" t="n">
        <v>428.55885883</v>
      </c>
      <c r="H74" s="20" t="n">
        <v>2.62672694</v>
      </c>
      <c r="I74" s="18" t="n">
        <v>435.00660148</v>
      </c>
      <c r="J74" s="20" t="n">
        <v>3.395531</v>
      </c>
      <c r="K74" s="18" t="n">
        <v>438.51725589</v>
      </c>
      <c r="L74" s="20" t="n">
        <v>4.31046704</v>
      </c>
      <c r="M74" s="18" t="s">
        <v>481</v>
      </c>
      <c r="N74" s="20" t="s">
        <v>481</v>
      </c>
      <c r="O74" s="18" t="s">
        <v>481</v>
      </c>
      <c r="P74" s="20" t="s">
        <v>481</v>
      </c>
      <c r="Q74" s="18" t="s">
        <v>481</v>
      </c>
      <c r="R74" s="20" t="s">
        <v>481</v>
      </c>
      <c r="S74" s="18" t="n">
        <v>361.97284214</v>
      </c>
      <c r="T74" s="20" t="n">
        <v>31.02805004</v>
      </c>
      <c r="U74" s="18" t="n">
        <v>358.05137338</v>
      </c>
      <c r="V74" s="20" t="n">
        <v>5.86255726</v>
      </c>
    </row>
    <row r="75" spans="1:22">
      <c r="A75" s="15" t="s">
        <v>550</v>
      </c>
      <c r="B75" s="17" t="n">
        <v>5375</v>
      </c>
      <c r="C75" s="18">
        <f>(272.0/B75*100)</f>
        <v/>
      </c>
      <c r="D75" s="19" t="n">
        <v>5103</v>
      </c>
      <c r="E75" s="18" t="n">
        <v>377.91861053</v>
      </c>
      <c r="F75" s="20" t="n">
        <v>4.53419051</v>
      </c>
      <c r="G75" s="18" t="n">
        <v>391.76202242</v>
      </c>
      <c r="H75" s="20" t="n">
        <v>2.84668566</v>
      </c>
      <c r="I75" s="18" t="n">
        <v>398.4777638</v>
      </c>
      <c r="J75" s="20" t="n">
        <v>2.8251337</v>
      </c>
      <c r="K75" s="18" t="n">
        <v>389.92891825</v>
      </c>
      <c r="L75" s="20" t="n">
        <v>2.99694949</v>
      </c>
      <c r="M75" s="18" t="n">
        <v>356.06172199</v>
      </c>
      <c r="N75" s="20" t="n">
        <v>4.70057819</v>
      </c>
      <c r="O75" s="18" t="s">
        <v>481</v>
      </c>
      <c r="P75" s="20" t="s">
        <v>481</v>
      </c>
      <c r="Q75" s="18" t="s">
        <v>481</v>
      </c>
      <c r="R75" s="20" t="s">
        <v>481</v>
      </c>
      <c r="S75" s="18" t="s">
        <v>481</v>
      </c>
      <c r="T75" s="20" t="s">
        <v>481</v>
      </c>
      <c r="U75" s="18" t="n">
        <v>357.7264541</v>
      </c>
      <c r="V75" s="20" t="n">
        <v>4.76568158</v>
      </c>
    </row>
    <row r="76" spans="1:22">
      <c r="A76" s="15" t="s">
        <v>551</v>
      </c>
      <c r="B76" s="17" t="n">
        <v>14167</v>
      </c>
      <c r="C76" s="18">
        <f>(234.0/B76*100)</f>
        <v/>
      </c>
      <c r="D76" s="19" t="n">
        <v>13933</v>
      </c>
      <c r="E76" s="18" t="n">
        <v>439.75617905</v>
      </c>
      <c r="F76" s="20" t="n">
        <v>4.43157692</v>
      </c>
      <c r="G76" s="18" t="n">
        <v>442.62546829</v>
      </c>
      <c r="H76" s="20" t="n">
        <v>2.51678958</v>
      </c>
      <c r="I76" s="18" t="n">
        <v>443.72574224</v>
      </c>
      <c r="J76" s="20" t="n">
        <v>2.9526022</v>
      </c>
      <c r="K76" s="18" t="n">
        <v>447.57707914</v>
      </c>
      <c r="L76" s="20" t="n">
        <v>3.27780282</v>
      </c>
      <c r="M76" s="18" t="n">
        <v>405.76526183</v>
      </c>
      <c r="N76" s="20" t="n">
        <v>4.20293438</v>
      </c>
      <c r="O76" s="18" t="s">
        <v>481</v>
      </c>
      <c r="P76" s="20" t="s">
        <v>481</v>
      </c>
      <c r="Q76" s="18" t="s">
        <v>481</v>
      </c>
      <c r="R76" s="20" t="s">
        <v>481</v>
      </c>
      <c r="S76" s="18" t="s">
        <v>481</v>
      </c>
      <c r="T76" s="20" t="s">
        <v>481</v>
      </c>
      <c r="U76" s="18" t="n">
        <v>373.84757146</v>
      </c>
      <c r="V76" s="20" t="n">
        <v>6.41201286</v>
      </c>
    </row>
    <row r="77" spans="1:22">
      <c r="A77" s="15" t="s">
        <v>552</v>
      </c>
      <c r="B77" s="17" t="n">
        <v>6062</v>
      </c>
      <c r="C77" s="18">
        <f>(248.0/B77*100)</f>
        <v/>
      </c>
      <c r="D77" s="19" t="n">
        <v>5814</v>
      </c>
      <c r="E77" s="18" t="n">
        <v>443.87467601</v>
      </c>
      <c r="F77" s="20" t="n">
        <v>2.87216243</v>
      </c>
      <c r="G77" s="18" t="n">
        <v>452.46717692</v>
      </c>
      <c r="H77" s="20" t="n">
        <v>2.77954396</v>
      </c>
      <c r="I77" s="18" t="n">
        <v>464.99461512</v>
      </c>
      <c r="J77" s="20" t="n">
        <v>3.69566796</v>
      </c>
      <c r="K77" s="18" t="n">
        <v>440.00919993</v>
      </c>
      <c r="L77" s="20" t="n">
        <v>5.60287868</v>
      </c>
      <c r="M77" s="18" t="n">
        <v>380.79678054</v>
      </c>
      <c r="N77" s="20" t="n">
        <v>4.91273858</v>
      </c>
      <c r="O77" s="18" t="s">
        <v>481</v>
      </c>
      <c r="P77" s="20" t="s">
        <v>481</v>
      </c>
      <c r="Q77" s="18" t="s">
        <v>481</v>
      </c>
      <c r="R77" s="20" t="s">
        <v>481</v>
      </c>
      <c r="S77" s="18" t="s">
        <v>481</v>
      </c>
      <c r="T77" s="20" t="s">
        <v>481</v>
      </c>
      <c r="U77" s="18" t="n">
        <v>385.2696605</v>
      </c>
      <c r="V77" s="20" t="n">
        <v>4.01022448</v>
      </c>
    </row>
    <row r="78" spans="1:22">
      <c r="A78" s="15" t="s">
        <v>553</v>
      </c>
      <c r="B78" s="17" t="n">
        <v>5826</v>
      </c>
      <c r="C78" s="18">
        <f>(0.0/B78*100)</f>
        <v/>
      </c>
      <c r="D78" s="19" t="n">
        <v>5826</v>
      </c>
      <c r="E78" s="18" t="n">
        <v>514.13221915</v>
      </c>
      <c r="F78" s="20" t="n">
        <v>6.48663817</v>
      </c>
      <c r="G78" s="18" t="n">
        <v>522.34104698</v>
      </c>
      <c r="H78" s="20" t="n">
        <v>4.00584844</v>
      </c>
      <c r="I78" s="18" t="n">
        <v>534.7349302</v>
      </c>
      <c r="J78" s="20" t="n">
        <v>4.70652932</v>
      </c>
      <c r="K78" s="18" t="n">
        <v>531.58091586</v>
      </c>
      <c r="L78" s="20" t="n">
        <v>5.40848219</v>
      </c>
      <c r="M78" s="18" t="s">
        <v>481</v>
      </c>
      <c r="N78" s="20" t="s">
        <v>481</v>
      </c>
      <c r="O78" s="18" t="s">
        <v>481</v>
      </c>
      <c r="P78" s="20" t="s">
        <v>481</v>
      </c>
      <c r="Q78" s="18" t="n">
        <v>431.126</v>
      </c>
      <c r="R78" s="20" t="n">
        <v>17.85283108</v>
      </c>
      <c r="S78" s="18" t="n">
        <v>461.81815944</v>
      </c>
      <c r="T78" s="20" t="n">
        <v>40.09937042</v>
      </c>
      <c r="U78" s="18" t="n">
        <v>472.60506471</v>
      </c>
      <c r="V78" s="20" t="n">
        <v>14.10925952</v>
      </c>
    </row>
    <row customHeight="1" ht="25" r="79" spans="1:22">
      <c r="A79" s="15" t="s">
        <v>554</v>
      </c>
      <c r="B79" s="17" t="n">
        <v>1657</v>
      </c>
      <c r="C79" s="18">
        <f>(41.0/B79*100)</f>
        <v/>
      </c>
      <c r="D79" s="19" t="n">
        <v>1616</v>
      </c>
      <c r="E79" s="18" t="n">
        <v>482.52855153</v>
      </c>
      <c r="F79" s="20" t="n">
        <v>7.51786134</v>
      </c>
      <c r="G79" s="18" t="n">
        <v>474.66415164</v>
      </c>
      <c r="H79" s="20" t="n">
        <v>7.24656632</v>
      </c>
      <c r="I79" s="18" t="n">
        <v>475.19726869</v>
      </c>
      <c r="J79" s="20" t="n">
        <v>7.12644399</v>
      </c>
      <c r="K79" s="18" t="n">
        <v>474.86068734</v>
      </c>
      <c r="L79" s="20" t="n">
        <v>11.98526973</v>
      </c>
      <c r="M79" s="18" t="s">
        <v>481</v>
      </c>
      <c r="N79" s="20" t="s">
        <v>481</v>
      </c>
      <c r="O79" s="18" t="s">
        <v>481</v>
      </c>
      <c r="P79" s="20" t="s">
        <v>481</v>
      </c>
      <c r="Q79" s="18" t="s">
        <v>481</v>
      </c>
      <c r="R79" s="20" t="s">
        <v>481</v>
      </c>
      <c r="S79" s="18" t="n">
        <v>459.3432</v>
      </c>
      <c r="T79" s="20" t="n">
        <v>14.85111587</v>
      </c>
      <c r="U79" s="18" t="n">
        <v>390.45694111</v>
      </c>
      <c r="V79" s="20" t="n">
        <v>19.66013911</v>
      </c>
    </row>
    <row r="80" spans="1:22">
      <c r="A80" s="15" t="s">
        <v>555</v>
      </c>
      <c r="B80" s="17" t="n">
        <v>7841</v>
      </c>
      <c r="C80" s="18">
        <f>(0.0/B80*100)</f>
        <v/>
      </c>
      <c r="D80" s="19" t="n">
        <v>7841</v>
      </c>
      <c r="E80" s="18" t="n">
        <v>449.80825547</v>
      </c>
      <c r="F80" s="20" t="n">
        <v>5.89609862</v>
      </c>
      <c r="G80" s="18" t="n">
        <v>454.36160522</v>
      </c>
      <c r="H80" s="20" t="n">
        <v>3.92697101</v>
      </c>
      <c r="I80" s="18" t="n">
        <v>454.75186219</v>
      </c>
      <c r="J80" s="20" t="n">
        <v>4.42892964</v>
      </c>
      <c r="K80" s="18" t="n">
        <v>464.16428304</v>
      </c>
      <c r="L80" s="20" t="n">
        <v>4.73283765</v>
      </c>
      <c r="M80" s="18" t="s">
        <v>481</v>
      </c>
      <c r="N80" s="20" t="s">
        <v>481</v>
      </c>
      <c r="O80" s="18" t="s">
        <v>481</v>
      </c>
      <c r="P80" s="20" t="s">
        <v>481</v>
      </c>
      <c r="Q80" s="18" t="s">
        <v>481</v>
      </c>
      <c r="R80" s="20" t="s">
        <v>481</v>
      </c>
      <c r="S80" s="18" t="s">
        <v>481</v>
      </c>
      <c r="T80" s="20" t="s">
        <v>481</v>
      </c>
      <c r="U80" s="18" t="n">
        <v>364.80451166</v>
      </c>
      <c r="V80" s="20" t="n">
        <v>27.55588624</v>
      </c>
    </row>
    <row r="81" spans="1:22">
      <c r="A81" s="23" t="s">
        <v>556</v>
      </c>
      <c r="B81" s="17" t="n">
        <v>8861</v>
      </c>
      <c r="C81" s="18">
        <f>(82.0/B81*100)</f>
        <v/>
      </c>
      <c r="D81" s="19" t="n">
        <v>8779</v>
      </c>
      <c r="E81" s="18" t="n">
        <v>458.45078358</v>
      </c>
      <c r="F81" s="20" t="n">
        <v>10.43338758</v>
      </c>
      <c r="G81" s="18" t="n">
        <v>441.3089472</v>
      </c>
      <c r="H81" s="20" t="n">
        <v>3.8156683</v>
      </c>
      <c r="I81" s="18" t="n">
        <v>449.44380687</v>
      </c>
      <c r="J81" s="20" t="n">
        <v>2.98107579</v>
      </c>
      <c r="K81" s="18" t="n">
        <v>456.25620629</v>
      </c>
      <c r="L81" s="20" t="n">
        <v>2.96761638</v>
      </c>
      <c r="M81" s="18" t="n">
        <v>388.66747204</v>
      </c>
      <c r="N81" s="20" t="n">
        <v>4.36642029</v>
      </c>
      <c r="O81" s="18" t="s">
        <v>481</v>
      </c>
      <c r="P81" s="20" t="s">
        <v>481</v>
      </c>
      <c r="Q81" s="18" t="s">
        <v>481</v>
      </c>
      <c r="R81" s="20" t="s">
        <v>481</v>
      </c>
      <c r="S81" s="18" t="s">
        <v>481</v>
      </c>
      <c r="T81" s="20" t="s">
        <v>481</v>
      </c>
      <c r="U81" s="18" t="n">
        <v>385.6135906</v>
      </c>
      <c r="V81" s="20" t="n">
        <v>16.00332355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809</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(647.0/B7*100)</f>
        <v/>
      </c>
      <c r="D7" s="19" t="n">
        <v>13883</v>
      </c>
      <c r="E7" s="18" t="n">
        <v>496.44973201</v>
      </c>
      <c r="F7" s="20" t="n">
        <v>4.01546547</v>
      </c>
      <c r="G7" s="18" t="n">
        <v>503.99085721</v>
      </c>
      <c r="H7" s="20" t="n">
        <v>2.53768854</v>
      </c>
      <c r="I7" s="18" t="n">
        <v>530.56624943</v>
      </c>
      <c r="J7" s="20" t="n">
        <v>2.18131207</v>
      </c>
      <c r="K7" s="18" t="n">
        <v>536.19115474</v>
      </c>
      <c r="L7" s="20" t="n">
        <v>2.5414076</v>
      </c>
      <c r="M7" s="18" t="n">
        <v>455.67136221</v>
      </c>
      <c r="N7" s="20" t="n">
        <v>3.03001341</v>
      </c>
      <c r="O7" s="18" t="s">
        <v>481</v>
      </c>
      <c r="P7" s="20" t="s">
        <v>481</v>
      </c>
      <c r="Q7" s="18" t="s">
        <v>481</v>
      </c>
      <c r="R7" s="20" t="s">
        <v>481</v>
      </c>
      <c r="S7" s="18" t="s">
        <v>481</v>
      </c>
      <c r="T7" s="20" t="s">
        <v>481</v>
      </c>
      <c r="U7" s="18" t="n">
        <v>484.99940731</v>
      </c>
      <c r="V7" s="20" t="n">
        <v>7.42345907</v>
      </c>
    </row>
    <row r="8" spans="1:22">
      <c r="A8" s="15" t="s">
        <v>483</v>
      </c>
      <c r="B8" s="17" t="n">
        <v>7007</v>
      </c>
      <c r="C8" s="18">
        <f>(99.0/B8*100)</f>
        <v/>
      </c>
      <c r="D8" s="19" t="n">
        <v>6908</v>
      </c>
      <c r="E8" s="18" t="n">
        <v>502.76900936</v>
      </c>
      <c r="F8" s="20" t="n">
        <v>4.62339588</v>
      </c>
      <c r="G8" s="18" t="n">
        <v>513.27202771</v>
      </c>
      <c r="H8" s="20" t="n">
        <v>3.17989504</v>
      </c>
      <c r="I8" s="18" t="n">
        <v>515.63128194</v>
      </c>
      <c r="J8" s="20" t="n">
        <v>3.47478847</v>
      </c>
      <c r="K8" s="18" t="n">
        <v>518.64046939</v>
      </c>
      <c r="L8" s="20" t="n">
        <v>4.10107634</v>
      </c>
      <c r="M8" s="18" t="n">
        <v>425.98671044</v>
      </c>
      <c r="N8" s="20" t="n">
        <v>3.32108465</v>
      </c>
      <c r="O8" s="18" t="s">
        <v>481</v>
      </c>
      <c r="P8" s="20" t="s">
        <v>481</v>
      </c>
      <c r="Q8" s="18" t="n">
        <v>368.48347797</v>
      </c>
      <c r="R8" s="20" t="n">
        <v>14.99112476</v>
      </c>
      <c r="S8" s="18" t="s">
        <v>481</v>
      </c>
      <c r="T8" s="20" t="s">
        <v>481</v>
      </c>
      <c r="U8" s="18" t="n">
        <v>445.85536962</v>
      </c>
      <c r="V8" s="20" t="n">
        <v>7.16058866</v>
      </c>
    </row>
    <row r="9" spans="1:22">
      <c r="A9" s="15" t="s">
        <v>484</v>
      </c>
      <c r="B9" s="17" t="n">
        <v>9651</v>
      </c>
      <c r="C9" s="18">
        <f>(557.0/B9*100)</f>
        <v/>
      </c>
      <c r="D9" s="19" t="n">
        <v>9094</v>
      </c>
      <c r="E9" s="18" t="n">
        <v>503.67226354</v>
      </c>
      <c r="F9" s="20" t="n">
        <v>4.32572755</v>
      </c>
      <c r="G9" s="18" t="n">
        <v>519.8500269800001</v>
      </c>
      <c r="H9" s="20" t="n">
        <v>2.56068712</v>
      </c>
      <c r="I9" s="18" t="n">
        <v>532.22681442</v>
      </c>
      <c r="J9" s="20" t="n">
        <v>2.73546814</v>
      </c>
      <c r="K9" s="18" t="n">
        <v>520.21526504</v>
      </c>
      <c r="L9" s="20" t="n">
        <v>4.08313264</v>
      </c>
      <c r="M9" s="18" t="n">
        <v>398.3811512</v>
      </c>
      <c r="N9" s="20" t="n">
        <v>5.50423922</v>
      </c>
      <c r="O9" s="18" t="s">
        <v>481</v>
      </c>
      <c r="P9" s="20" t="s">
        <v>481</v>
      </c>
      <c r="Q9" s="18" t="n">
        <v>374.78530698</v>
      </c>
      <c r="R9" s="20" t="n">
        <v>11.62763904</v>
      </c>
      <c r="S9" s="18" t="s">
        <v>481</v>
      </c>
      <c r="T9" s="20" t="s">
        <v>481</v>
      </c>
      <c r="U9" s="18" t="n">
        <v>423.83720515</v>
      </c>
      <c r="V9" s="20" t="n">
        <v>5.31480472</v>
      </c>
    </row>
    <row r="10" spans="1:22">
      <c r="A10" s="15" t="s">
        <v>485</v>
      </c>
      <c r="B10" s="17" t="n">
        <v>20058</v>
      </c>
      <c r="C10" s="18">
        <f>(553.0/B10*100)</f>
        <v/>
      </c>
      <c r="D10" s="19" t="n">
        <v>19505</v>
      </c>
      <c r="E10" s="18" t="n">
        <v>513.02815967</v>
      </c>
      <c r="F10" s="20" t="n">
        <v>4.30707339</v>
      </c>
      <c r="G10" s="18" t="n">
        <v>524.05112406</v>
      </c>
      <c r="H10" s="20" t="n">
        <v>2.82245004</v>
      </c>
      <c r="I10" s="18" t="n">
        <v>538.89291287</v>
      </c>
      <c r="J10" s="20" t="n">
        <v>2.26545261</v>
      </c>
      <c r="K10" s="18" t="n">
        <v>547.29727287</v>
      </c>
      <c r="L10" s="20" t="n">
        <v>2.77907515</v>
      </c>
      <c r="M10" s="18" t="n">
        <v>459.4602787</v>
      </c>
      <c r="N10" s="20" t="n">
        <v>3.87365474</v>
      </c>
      <c r="O10" s="18" t="s">
        <v>481</v>
      </c>
      <c r="P10" s="20" t="s">
        <v>481</v>
      </c>
      <c r="Q10" s="18" t="s">
        <v>481</v>
      </c>
      <c r="R10" s="20" t="s">
        <v>481</v>
      </c>
      <c r="S10" s="18" t="s">
        <v>481</v>
      </c>
      <c r="T10" s="20" t="s">
        <v>481</v>
      </c>
      <c r="U10" s="18" t="n">
        <v>453.26320321</v>
      </c>
      <c r="V10" s="20" t="n">
        <v>7.73516142</v>
      </c>
    </row>
    <row r="11" spans="1:22">
      <c r="A11" s="15" t="s">
        <v>486</v>
      </c>
      <c r="B11" s="17" t="n">
        <v>7053</v>
      </c>
      <c r="C11" s="18">
        <f>(136.0/B11*100)</f>
        <v/>
      </c>
      <c r="D11" s="19" t="n">
        <v>6917</v>
      </c>
      <c r="E11" s="18" t="n">
        <v>435.40299815</v>
      </c>
      <c r="F11" s="20" t="n">
        <v>4.32921273</v>
      </c>
      <c r="G11" s="18" t="n">
        <v>445.83489829</v>
      </c>
      <c r="H11" s="20" t="n">
        <v>2.90768711</v>
      </c>
      <c r="I11" s="18" t="n">
        <v>462.86578164</v>
      </c>
      <c r="J11" s="20" t="n">
        <v>3.60352265</v>
      </c>
      <c r="K11" s="18" t="n">
        <v>467.22906624</v>
      </c>
      <c r="L11" s="20" t="n">
        <v>3.65990668</v>
      </c>
      <c r="M11" s="18" t="n">
        <v>407.71243287</v>
      </c>
      <c r="N11" s="20" t="n">
        <v>4.26530566</v>
      </c>
      <c r="O11" s="18" t="s">
        <v>481</v>
      </c>
      <c r="P11" s="20" t="s">
        <v>481</v>
      </c>
      <c r="Q11" s="18" t="s">
        <v>481</v>
      </c>
      <c r="R11" s="20" t="s">
        <v>481</v>
      </c>
      <c r="S11" s="18" t="s">
        <v>481</v>
      </c>
      <c r="T11" s="20" t="s">
        <v>481</v>
      </c>
      <c r="U11" s="18" t="n">
        <v>395.46894898</v>
      </c>
      <c r="V11" s="20" t="n">
        <v>7.84050045</v>
      </c>
    </row>
    <row r="12" spans="1:22">
      <c r="A12" s="15" t="s">
        <v>487</v>
      </c>
      <c r="B12" s="17" t="n">
        <v>6894</v>
      </c>
      <c r="C12" s="18">
        <f>(59.0/B12*100)</f>
        <v/>
      </c>
      <c r="D12" s="19" t="n">
        <v>6835</v>
      </c>
      <c r="E12" s="18" t="n">
        <v>497.69233574</v>
      </c>
      <c r="F12" s="20" t="n">
        <v>4.10310319</v>
      </c>
      <c r="G12" s="18" t="n">
        <v>493.82208461</v>
      </c>
      <c r="H12" s="20" t="n">
        <v>2.51983353</v>
      </c>
      <c r="I12" s="18" t="n">
        <v>511.61391428</v>
      </c>
      <c r="J12" s="20" t="n">
        <v>3.17708338</v>
      </c>
      <c r="K12" s="18" t="n">
        <v>513.49370017</v>
      </c>
      <c r="L12" s="20" t="n">
        <v>4.61748382</v>
      </c>
      <c r="M12" s="18" t="n">
        <v>407.24394601</v>
      </c>
      <c r="N12" s="20" t="n">
        <v>6.59279851</v>
      </c>
      <c r="O12" s="18" t="s">
        <v>481</v>
      </c>
      <c r="P12" s="20" t="s">
        <v>481</v>
      </c>
      <c r="Q12" s="18" t="n">
        <v>366.6777112</v>
      </c>
      <c r="R12" s="20" t="n">
        <v>14.39052153</v>
      </c>
      <c r="S12" s="18" t="s">
        <v>481</v>
      </c>
      <c r="T12" s="20" t="s">
        <v>481</v>
      </c>
      <c r="U12" s="18" t="n">
        <v>422.96239904</v>
      </c>
      <c r="V12" s="20" t="n">
        <v>8.409307159999999</v>
      </c>
    </row>
    <row r="13" spans="1:22">
      <c r="A13" s="15" t="s">
        <v>488</v>
      </c>
      <c r="B13" s="17" t="n">
        <v>7161</v>
      </c>
      <c r="C13" s="18">
        <f>(168.0/B13*100)</f>
        <v/>
      </c>
      <c r="D13" s="19" t="n">
        <v>6993</v>
      </c>
      <c r="E13" s="18" t="n">
        <v>497.9116722</v>
      </c>
      <c r="F13" s="20" t="n">
        <v>4.09571721</v>
      </c>
      <c r="G13" s="18" t="n">
        <v>504.71866952</v>
      </c>
      <c r="H13" s="20" t="n">
        <v>2.59755679</v>
      </c>
      <c r="I13" s="18" t="n">
        <v>519.8922648400001</v>
      </c>
      <c r="J13" s="20" t="n">
        <v>3.30766667</v>
      </c>
      <c r="K13" s="18" t="n">
        <v>513.00032142</v>
      </c>
      <c r="L13" s="20" t="n">
        <v>4.5032619</v>
      </c>
      <c r="M13" s="18" t="n">
        <v>417.33961469</v>
      </c>
      <c r="N13" s="20" t="n">
        <v>10.06598471</v>
      </c>
      <c r="O13" s="18" t="s">
        <v>481</v>
      </c>
      <c r="P13" s="20" t="s">
        <v>481</v>
      </c>
      <c r="Q13" s="18" t="n">
        <v>436.36003517</v>
      </c>
      <c r="R13" s="20" t="n">
        <v>6.43426798</v>
      </c>
      <c r="S13" s="18" t="s">
        <v>481</v>
      </c>
      <c r="T13" s="20" t="s">
        <v>481</v>
      </c>
      <c r="U13" s="18" t="n">
        <v>422.54807242</v>
      </c>
      <c r="V13" s="20" t="n">
        <v>9.686878569999999</v>
      </c>
    </row>
    <row r="14" spans="1:22">
      <c r="A14" s="15" t="s">
        <v>489</v>
      </c>
      <c r="B14" s="17" t="n">
        <v>5587</v>
      </c>
      <c r="C14" s="18">
        <f>(80.0/B14*100)</f>
        <v/>
      </c>
      <c r="D14" s="19" t="n">
        <v>5507</v>
      </c>
      <c r="E14" s="18" t="n">
        <v>531.48200013</v>
      </c>
      <c r="F14" s="20" t="n">
        <v>4.29346469</v>
      </c>
      <c r="G14" s="18" t="n">
        <v>528.5950673900001</v>
      </c>
      <c r="H14" s="20" t="n">
        <v>2.97704905</v>
      </c>
      <c r="I14" s="18" t="n">
        <v>542.81371139</v>
      </c>
      <c r="J14" s="20" t="n">
        <v>2.81920616</v>
      </c>
      <c r="K14" s="18" t="n">
        <v>549.41370854</v>
      </c>
      <c r="L14" s="20" t="n">
        <v>4.17789991</v>
      </c>
      <c r="M14" s="18" t="n">
        <v>442.2239505</v>
      </c>
      <c r="N14" s="20" t="n">
        <v>10.16789313</v>
      </c>
      <c r="O14" s="18" t="s">
        <v>481</v>
      </c>
      <c r="P14" s="20" t="s">
        <v>481</v>
      </c>
      <c r="Q14" s="18" t="s">
        <v>481</v>
      </c>
      <c r="R14" s="20" t="s">
        <v>481</v>
      </c>
      <c r="S14" s="18" t="s">
        <v>481</v>
      </c>
      <c r="T14" s="20" t="s">
        <v>481</v>
      </c>
      <c r="U14" s="18" t="n">
        <v>455.73678434</v>
      </c>
      <c r="V14" s="20" t="n">
        <v>13.58750838</v>
      </c>
    </row>
    <row r="15" spans="1:22">
      <c r="A15" s="15" t="s">
        <v>490</v>
      </c>
      <c r="B15" s="17" t="n">
        <v>5882</v>
      </c>
      <c r="C15" s="18">
        <f>(83.0/B15*100)</f>
        <v/>
      </c>
      <c r="D15" s="19" t="n">
        <v>5799</v>
      </c>
      <c r="E15" s="18" t="n">
        <v>512.50251784</v>
      </c>
      <c r="F15" s="20" t="n">
        <v>5.62443985</v>
      </c>
      <c r="G15" s="18" t="n">
        <v>511.46551011</v>
      </c>
      <c r="H15" s="20" t="n">
        <v>3.14096597</v>
      </c>
      <c r="I15" s="18" t="n">
        <v>540.73200174</v>
      </c>
      <c r="J15" s="20" t="n">
        <v>2.66530633</v>
      </c>
      <c r="K15" s="18" t="n">
        <v>562.74203823</v>
      </c>
      <c r="L15" s="20" t="n">
        <v>3.61300512</v>
      </c>
      <c r="M15" s="18" t="n">
        <v>442.09252147</v>
      </c>
      <c r="N15" s="20" t="n">
        <v>11.12031367</v>
      </c>
      <c r="O15" s="18" t="s">
        <v>481</v>
      </c>
      <c r="P15" s="20" t="s">
        <v>481</v>
      </c>
      <c r="Q15" s="18" t="n">
        <v>375.95013089</v>
      </c>
      <c r="R15" s="20" t="n">
        <v>17.42774697</v>
      </c>
      <c r="S15" s="18" t="s">
        <v>481</v>
      </c>
      <c r="T15" s="20" t="s">
        <v>481</v>
      </c>
      <c r="U15" s="18" t="n">
        <v>483.28801346</v>
      </c>
      <c r="V15" s="20" t="n">
        <v>8.109595519999999</v>
      </c>
    </row>
    <row r="16" spans="1:22">
      <c r="A16" s="15" t="s">
        <v>491</v>
      </c>
      <c r="B16" s="17" t="n">
        <v>6108</v>
      </c>
      <c r="C16" s="18">
        <f>(130.0/B16*100)</f>
        <v/>
      </c>
      <c r="D16" s="19" t="n">
        <v>5978</v>
      </c>
      <c r="E16" s="18" t="n">
        <v>493.18362467</v>
      </c>
      <c r="F16" s="20" t="n">
        <v>4.13512616</v>
      </c>
      <c r="G16" s="18" t="n">
        <v>503.75616665</v>
      </c>
      <c r="H16" s="20" t="n">
        <v>3.02785557</v>
      </c>
      <c r="I16" s="18" t="n">
        <v>523.19726642</v>
      </c>
      <c r="J16" s="20" t="n">
        <v>2.67051412</v>
      </c>
      <c r="K16" s="18" t="n">
        <v>512.22819584</v>
      </c>
      <c r="L16" s="20" t="n">
        <v>3.55660724</v>
      </c>
      <c r="M16" s="18" t="n">
        <v>387.14914799</v>
      </c>
      <c r="N16" s="20" t="n">
        <v>6.68985678</v>
      </c>
      <c r="O16" s="18" t="s">
        <v>481</v>
      </c>
      <c r="P16" s="20" t="s">
        <v>481</v>
      </c>
      <c r="Q16" s="18" t="s">
        <v>481</v>
      </c>
      <c r="R16" s="20" t="s">
        <v>481</v>
      </c>
      <c r="S16" s="18" t="s">
        <v>481</v>
      </c>
      <c r="T16" s="20" t="s">
        <v>481</v>
      </c>
      <c r="U16" s="18" t="n">
        <v>411.89661639</v>
      </c>
      <c r="V16" s="20" t="n">
        <v>7.77941214</v>
      </c>
    </row>
    <row r="17" spans="1:22">
      <c r="A17" s="15" t="s">
        <v>492</v>
      </c>
      <c r="B17" s="17" t="n">
        <v>6504</v>
      </c>
      <c r="C17" s="18">
        <f>(1550.0/B17*100)</f>
        <v/>
      </c>
      <c r="D17" s="19" t="n">
        <v>4954</v>
      </c>
      <c r="E17" s="18" t="n">
        <v>515.80078925</v>
      </c>
      <c r="F17" s="20" t="n">
        <v>4.32774908</v>
      </c>
      <c r="G17" s="18" t="n">
        <v>523.38940825</v>
      </c>
      <c r="H17" s="20" t="n">
        <v>3.97891373</v>
      </c>
      <c r="I17" s="18" t="n">
        <v>530.89324371</v>
      </c>
      <c r="J17" s="20" t="n">
        <v>3.62128267</v>
      </c>
      <c r="K17" s="18" t="n">
        <v>550.37514297</v>
      </c>
      <c r="L17" s="20" t="n">
        <v>4.77091487</v>
      </c>
      <c r="M17" s="18" t="n">
        <v>421.56457172</v>
      </c>
      <c r="N17" s="20" t="n">
        <v>9.08687791</v>
      </c>
      <c r="O17" s="18" t="s">
        <v>481</v>
      </c>
      <c r="P17" s="20" t="s">
        <v>481</v>
      </c>
      <c r="Q17" s="18" t="n">
        <v>360.48925247</v>
      </c>
      <c r="R17" s="20" t="n">
        <v>12.44339086</v>
      </c>
      <c r="S17" s="18" t="s">
        <v>481</v>
      </c>
      <c r="T17" s="20" t="s">
        <v>481</v>
      </c>
      <c r="U17" s="18" t="n">
        <v>468.46923623</v>
      </c>
      <c r="V17" s="20" t="n">
        <v>5.47758641</v>
      </c>
    </row>
    <row r="18" spans="1:22">
      <c r="A18" s="15" t="s">
        <v>493</v>
      </c>
      <c r="B18" s="17" t="n">
        <v>5532</v>
      </c>
      <c r="C18" s="18">
        <f>(31.0/B18*100)</f>
        <v/>
      </c>
      <c r="D18" s="19" t="n">
        <v>5501</v>
      </c>
      <c r="E18" s="18" t="n">
        <v>438.59759414</v>
      </c>
      <c r="F18" s="20" t="n">
        <v>5.57967288</v>
      </c>
      <c r="G18" s="18" t="n">
        <v>448.4024741</v>
      </c>
      <c r="H18" s="20" t="n">
        <v>4.59778122</v>
      </c>
      <c r="I18" s="18" t="n">
        <v>462.26344672</v>
      </c>
      <c r="J18" s="20" t="n">
        <v>4.6859246</v>
      </c>
      <c r="K18" s="18" t="n">
        <v>476.90525123</v>
      </c>
      <c r="L18" s="20" t="n">
        <v>3.83257749</v>
      </c>
      <c r="M18" s="18" t="n">
        <v>381.70089157</v>
      </c>
      <c r="N18" s="20" t="n">
        <v>7.56899924</v>
      </c>
      <c r="O18" s="18" t="s">
        <v>481</v>
      </c>
      <c r="P18" s="20" t="s">
        <v>481</v>
      </c>
      <c r="Q18" s="18" t="s">
        <v>481</v>
      </c>
      <c r="R18" s="20" t="s">
        <v>481</v>
      </c>
      <c r="S18" s="18" t="s">
        <v>481</v>
      </c>
      <c r="T18" s="20" t="s">
        <v>481</v>
      </c>
      <c r="U18" s="18" t="n">
        <v>369.06539868</v>
      </c>
      <c r="V18" s="20" t="n">
        <v>8.604295219999999</v>
      </c>
    </row>
    <row r="19" spans="1:22">
      <c r="A19" s="15" t="s">
        <v>494</v>
      </c>
      <c r="B19" s="17" t="n">
        <v>5658</v>
      </c>
      <c r="C19" s="18">
        <f>(240.0/B19*100)</f>
        <v/>
      </c>
      <c r="D19" s="19" t="n">
        <v>5418</v>
      </c>
      <c r="E19" s="18" t="n">
        <v>476.53919112</v>
      </c>
      <c r="F19" s="20" t="n">
        <v>4.48141833</v>
      </c>
      <c r="G19" s="18" t="n">
        <v>473.19465758</v>
      </c>
      <c r="H19" s="20" t="n">
        <v>3.09405453</v>
      </c>
      <c r="I19" s="18" t="n">
        <v>487.88184849</v>
      </c>
      <c r="J19" s="20" t="n">
        <v>3.76563595</v>
      </c>
      <c r="K19" s="18" t="n">
        <v>500.65856494</v>
      </c>
      <c r="L19" s="20" t="n">
        <v>4.79549767</v>
      </c>
      <c r="M19" s="18" t="n">
        <v>464.53907426</v>
      </c>
      <c r="N19" s="20" t="n">
        <v>8.377987660000001</v>
      </c>
      <c r="O19" s="18" t="s">
        <v>481</v>
      </c>
      <c r="P19" s="20" t="s">
        <v>481</v>
      </c>
      <c r="Q19" s="18" t="s">
        <v>481</v>
      </c>
      <c r="R19" s="20" t="s">
        <v>481</v>
      </c>
      <c r="S19" s="18" t="s">
        <v>481</v>
      </c>
      <c r="T19" s="20" t="s">
        <v>481</v>
      </c>
      <c r="U19" s="18" t="n">
        <v>400.28514164</v>
      </c>
      <c r="V19" s="20" t="n">
        <v>9.876299660000001</v>
      </c>
    </row>
    <row r="20" spans="1:22">
      <c r="A20" s="15" t="s">
        <v>495</v>
      </c>
      <c r="B20" s="17" t="n">
        <v>3371</v>
      </c>
      <c r="C20" s="18">
        <f>(75.0/B20*100)</f>
        <v/>
      </c>
      <c r="D20" s="19" t="n">
        <v>3296</v>
      </c>
      <c r="E20" s="18" t="n">
        <v>449.05641833</v>
      </c>
      <c r="F20" s="20" t="n">
        <v>5.82687331</v>
      </c>
      <c r="G20" s="18" t="n">
        <v>471.75474723</v>
      </c>
      <c r="H20" s="20" t="n">
        <v>3.12102791</v>
      </c>
      <c r="I20" s="18" t="n">
        <v>482.20012834</v>
      </c>
      <c r="J20" s="20" t="n">
        <v>3.05566124</v>
      </c>
      <c r="K20" s="18" t="n">
        <v>495.10324897</v>
      </c>
      <c r="L20" s="20" t="n">
        <v>3.16266173</v>
      </c>
      <c r="M20" s="18" t="n">
        <v>408.58539143</v>
      </c>
      <c r="N20" s="20" t="n">
        <v>5.78928272</v>
      </c>
      <c r="O20" s="18" t="s">
        <v>481</v>
      </c>
      <c r="P20" s="20" t="s">
        <v>481</v>
      </c>
      <c r="Q20" s="18" t="s">
        <v>481</v>
      </c>
      <c r="R20" s="20" t="s">
        <v>481</v>
      </c>
      <c r="S20" s="18" t="s">
        <v>481</v>
      </c>
      <c r="T20" s="20" t="s">
        <v>481</v>
      </c>
      <c r="U20" s="18" t="n">
        <v>426.67032849</v>
      </c>
      <c r="V20" s="20" t="n">
        <v>12.99761364</v>
      </c>
    </row>
    <row r="21" spans="1:22">
      <c r="A21" s="15" t="s">
        <v>496</v>
      </c>
      <c r="B21" s="17" t="n">
        <v>5741</v>
      </c>
      <c r="C21" s="18">
        <f>(50.0/B21*100)</f>
        <v/>
      </c>
      <c r="D21" s="19" t="n">
        <v>5691</v>
      </c>
      <c r="E21" s="18" t="n">
        <v>495.4958313</v>
      </c>
      <c r="F21" s="20" t="n">
        <v>4.63193086</v>
      </c>
      <c r="G21" s="18" t="n">
        <v>503.3764985</v>
      </c>
      <c r="H21" s="20" t="n">
        <v>3.01105224</v>
      </c>
      <c r="I21" s="18" t="n">
        <v>517.2988155100001</v>
      </c>
      <c r="J21" s="20" t="n">
        <v>2.81532012</v>
      </c>
      <c r="K21" s="18" t="n">
        <v>514.80180963</v>
      </c>
      <c r="L21" s="20" t="n">
        <v>3.59786046</v>
      </c>
      <c r="M21" s="18" t="n">
        <v>437.82772767</v>
      </c>
      <c r="N21" s="20" t="n">
        <v>5.1450969</v>
      </c>
      <c r="O21" s="18" t="s">
        <v>481</v>
      </c>
      <c r="P21" s="20" t="s">
        <v>481</v>
      </c>
      <c r="Q21" s="18" t="s">
        <v>481</v>
      </c>
      <c r="R21" s="20" t="s">
        <v>481</v>
      </c>
      <c r="S21" s="18" t="s">
        <v>481</v>
      </c>
      <c r="T21" s="20" t="s">
        <v>481</v>
      </c>
      <c r="U21" s="18" t="n">
        <v>446.63024</v>
      </c>
      <c r="V21" s="20" t="n">
        <v>12.12643382</v>
      </c>
    </row>
    <row r="22" spans="1:22">
      <c r="A22" s="15" t="s">
        <v>497</v>
      </c>
      <c r="B22" s="17" t="n">
        <v>6598</v>
      </c>
      <c r="C22" s="18">
        <f>(36.0/B22*100)</f>
        <v/>
      </c>
      <c r="D22" s="19" t="n">
        <v>6562</v>
      </c>
      <c r="E22" s="18" t="n">
        <v>480.51730266</v>
      </c>
      <c r="F22" s="20" t="n">
        <v>5.95826871</v>
      </c>
      <c r="G22" s="18" t="n">
        <v>474.31654086</v>
      </c>
      <c r="H22" s="20" t="n">
        <v>4.27497697</v>
      </c>
      <c r="I22" s="18" t="n">
        <v>476.29340163</v>
      </c>
      <c r="J22" s="20" t="n">
        <v>4.14600634</v>
      </c>
      <c r="K22" s="18" t="n">
        <v>496.50282839</v>
      </c>
      <c r="L22" s="20" t="n">
        <v>4.620703</v>
      </c>
      <c r="M22" s="18" t="n">
        <v>407.42830725</v>
      </c>
      <c r="N22" s="20" t="n">
        <v>13.96595916</v>
      </c>
      <c r="O22" s="18" t="s">
        <v>481</v>
      </c>
      <c r="P22" s="20" t="s">
        <v>481</v>
      </c>
      <c r="Q22" s="18" t="n">
        <v>448.28166515</v>
      </c>
      <c r="R22" s="20" t="n">
        <v>8.782882710000001</v>
      </c>
      <c r="S22" s="18" t="s">
        <v>481</v>
      </c>
      <c r="T22" s="20" t="s">
        <v>481</v>
      </c>
      <c r="U22" s="18" t="n">
        <v>377.14597079</v>
      </c>
      <c r="V22" s="20" t="n">
        <v>9.05211742</v>
      </c>
    </row>
    <row r="23" spans="1:22">
      <c r="A23" s="15" t="s">
        <v>498</v>
      </c>
      <c r="B23" s="17" t="n">
        <v>11583</v>
      </c>
      <c r="C23" s="18">
        <f>(246.0/B23*100)</f>
        <v/>
      </c>
      <c r="D23" s="19" t="n">
        <v>11337</v>
      </c>
      <c r="E23" s="18" t="n">
        <v>486.6903012</v>
      </c>
      <c r="F23" s="20" t="n">
        <v>3.04965085</v>
      </c>
      <c r="G23" s="18" t="n">
        <v>481.55182038</v>
      </c>
      <c r="H23" s="20" t="n">
        <v>3.312619</v>
      </c>
      <c r="I23" s="18" t="n">
        <v>489.97863699</v>
      </c>
      <c r="J23" s="20" t="n">
        <v>3.46348043</v>
      </c>
      <c r="K23" s="18" t="n">
        <v>492.98662512</v>
      </c>
      <c r="L23" s="20" t="n">
        <v>4.84505464</v>
      </c>
      <c r="M23" s="18" t="n">
        <v>437.87034305</v>
      </c>
      <c r="N23" s="20" t="n">
        <v>5.22144945</v>
      </c>
      <c r="O23" s="18" t="s">
        <v>481</v>
      </c>
      <c r="P23" s="20" t="s">
        <v>481</v>
      </c>
      <c r="Q23" s="18" t="s">
        <v>481</v>
      </c>
      <c r="R23" s="20" t="s">
        <v>481</v>
      </c>
      <c r="S23" s="18" t="s">
        <v>481</v>
      </c>
      <c r="T23" s="20" t="s">
        <v>481</v>
      </c>
      <c r="U23" s="18" t="n">
        <v>421.37567323</v>
      </c>
      <c r="V23" s="20" t="n">
        <v>8.690279029999999</v>
      </c>
    </row>
    <row r="24" spans="1:22">
      <c r="A24" s="15" t="s">
        <v>499</v>
      </c>
      <c r="B24" s="17" t="n">
        <v>6647</v>
      </c>
      <c r="C24" s="18">
        <f>(8.0/B24*100)</f>
        <v/>
      </c>
      <c r="D24" s="19" t="n">
        <v>6639</v>
      </c>
      <c r="E24" s="18" t="n">
        <v>524.85788713</v>
      </c>
      <c r="F24" s="20" t="n">
        <v>3.98758494</v>
      </c>
      <c r="G24" s="18" t="n">
        <v>535.7612963300001</v>
      </c>
      <c r="H24" s="20" t="n">
        <v>3.14194273</v>
      </c>
      <c r="I24" s="18" t="n">
        <v>549.03594518</v>
      </c>
      <c r="J24" s="20" t="n">
        <v>3.9034493</v>
      </c>
      <c r="K24" s="18" t="n">
        <v>552.64483806</v>
      </c>
      <c r="L24" s="20" t="n">
        <v>3.99994277</v>
      </c>
      <c r="M24" s="18" t="n">
        <v>486.12605385</v>
      </c>
      <c r="N24" s="20" t="n">
        <v>15.32000093</v>
      </c>
      <c r="O24" s="18" t="s">
        <v>481</v>
      </c>
      <c r="P24" s="20" t="s">
        <v>481</v>
      </c>
      <c r="Q24" s="18" t="s">
        <v>481</v>
      </c>
      <c r="R24" s="20" t="s">
        <v>481</v>
      </c>
      <c r="S24" s="18" t="s">
        <v>481</v>
      </c>
      <c r="T24" s="20" t="s">
        <v>481</v>
      </c>
      <c r="U24" s="18" t="n">
        <v>459.1599953</v>
      </c>
      <c r="V24" s="20" t="n">
        <v>11.6586094</v>
      </c>
    </row>
    <row r="25" spans="1:22">
      <c r="A25" s="15" t="s">
        <v>500</v>
      </c>
      <c r="B25" s="17" t="n">
        <v>5581</v>
      </c>
      <c r="C25" s="18">
        <f>(25.0/B25*100)</f>
        <v/>
      </c>
      <c r="D25" s="19" t="n">
        <v>5556</v>
      </c>
      <c r="E25" s="18" t="n">
        <v>528.47946387</v>
      </c>
      <c r="F25" s="20" t="n">
        <v>3.50520077</v>
      </c>
      <c r="G25" s="18" t="n">
        <v>518.94899793</v>
      </c>
      <c r="H25" s="20" t="n">
        <v>3.6991639</v>
      </c>
      <c r="I25" s="18" t="n">
        <v>522.99420242</v>
      </c>
      <c r="J25" s="20" t="n">
        <v>4.34242656</v>
      </c>
      <c r="K25" s="18" t="n">
        <v>526.56198066</v>
      </c>
      <c r="L25" s="20" t="n">
        <v>6.16541276</v>
      </c>
      <c r="M25" s="18" t="n">
        <v>429.87203302</v>
      </c>
      <c r="N25" s="20" t="n">
        <v>5.01052425</v>
      </c>
      <c r="O25" s="18" t="s">
        <v>481</v>
      </c>
      <c r="P25" s="20" t="s">
        <v>481</v>
      </c>
      <c r="Q25" s="18" t="s">
        <v>481</v>
      </c>
      <c r="R25" s="20" t="s">
        <v>481</v>
      </c>
      <c r="S25" s="18" t="s">
        <v>481</v>
      </c>
      <c r="T25" s="20" t="s">
        <v>481</v>
      </c>
      <c r="U25" s="18" t="n">
        <v>481.79515959</v>
      </c>
      <c r="V25" s="20" t="n">
        <v>14.39090354</v>
      </c>
    </row>
    <row r="26" spans="1:22">
      <c r="A26" s="15" t="s">
        <v>501</v>
      </c>
      <c r="B26" s="17" t="n">
        <v>4869</v>
      </c>
      <c r="C26" s="18">
        <f>(61.0/B26*100)</f>
        <v/>
      </c>
      <c r="D26" s="19" t="n">
        <v>4808</v>
      </c>
      <c r="E26" s="18" t="n">
        <v>485.51112071</v>
      </c>
      <c r="F26" s="20" t="n">
        <v>4.39659316</v>
      </c>
      <c r="G26" s="18" t="n">
        <v>486.66155767</v>
      </c>
      <c r="H26" s="20" t="n">
        <v>2.72408175</v>
      </c>
      <c r="I26" s="18" t="n">
        <v>493.79521181</v>
      </c>
      <c r="J26" s="20" t="n">
        <v>2.37330615</v>
      </c>
      <c r="K26" s="18" t="n">
        <v>509.18274064</v>
      </c>
      <c r="L26" s="20" t="n">
        <v>3.49646012</v>
      </c>
      <c r="M26" s="18" t="n">
        <v>453.17995147</v>
      </c>
      <c r="N26" s="20" t="n">
        <v>6.03698686</v>
      </c>
      <c r="O26" s="18" t="s">
        <v>481</v>
      </c>
      <c r="P26" s="20" t="s">
        <v>481</v>
      </c>
      <c r="Q26" s="18" t="s">
        <v>481</v>
      </c>
      <c r="R26" s="20" t="s">
        <v>481</v>
      </c>
      <c r="S26" s="18" t="s">
        <v>481</v>
      </c>
      <c r="T26" s="20" t="s">
        <v>481</v>
      </c>
      <c r="U26" s="18" t="n">
        <v>442.9486263</v>
      </c>
      <c r="V26" s="20" t="n">
        <v>13.41363088</v>
      </c>
    </row>
    <row r="27" spans="1:22">
      <c r="A27" s="15" t="s">
        <v>502</v>
      </c>
      <c r="B27" s="17" t="n">
        <v>5299</v>
      </c>
      <c r="C27" s="18">
        <f>(80.0/B27*100)</f>
        <v/>
      </c>
      <c r="D27" s="19" t="n">
        <v>5219</v>
      </c>
      <c r="E27" s="18" t="n">
        <v>471.8572937</v>
      </c>
      <c r="F27" s="20" t="n">
        <v>3.96842381</v>
      </c>
      <c r="G27" s="18" t="n">
        <v>487.99687727</v>
      </c>
      <c r="H27" s="20" t="n">
        <v>2.54570221</v>
      </c>
      <c r="I27" s="18" t="n">
        <v>503.60746118</v>
      </c>
      <c r="J27" s="20" t="n">
        <v>2.4845694</v>
      </c>
      <c r="K27" s="18" t="n">
        <v>504.0238483</v>
      </c>
      <c r="L27" s="20" t="n">
        <v>3.23259035</v>
      </c>
      <c r="M27" s="18" t="n">
        <v>418.40895501</v>
      </c>
      <c r="N27" s="20" t="n">
        <v>3.29090457</v>
      </c>
      <c r="O27" s="18" t="s">
        <v>481</v>
      </c>
      <c r="P27" s="20" t="s">
        <v>481</v>
      </c>
      <c r="Q27" s="18" t="s">
        <v>481</v>
      </c>
      <c r="R27" s="20" t="s">
        <v>481</v>
      </c>
      <c r="S27" s="18" t="s">
        <v>481</v>
      </c>
      <c r="T27" s="20" t="s">
        <v>481</v>
      </c>
      <c r="U27" s="18" t="n">
        <v>407.14924723</v>
      </c>
      <c r="V27" s="20" t="n">
        <v>7.15907759</v>
      </c>
    </row>
    <row r="28" spans="1:22">
      <c r="A28" s="15" t="s">
        <v>503</v>
      </c>
      <c r="B28" s="17" t="n">
        <v>7568</v>
      </c>
      <c r="C28" s="18">
        <f>(262.0/B28*100)</f>
        <v/>
      </c>
      <c r="D28" s="19" t="n">
        <v>7306</v>
      </c>
      <c r="E28" s="18" t="n">
        <v>406.0793255</v>
      </c>
      <c r="F28" s="20" t="n">
        <v>3.27803488</v>
      </c>
      <c r="G28" s="18" t="n">
        <v>413.14695002</v>
      </c>
      <c r="H28" s="20" t="n">
        <v>2.33189422</v>
      </c>
      <c r="I28" s="18" t="n">
        <v>427.35189205</v>
      </c>
      <c r="J28" s="20" t="n">
        <v>3.05113519</v>
      </c>
      <c r="K28" s="18" t="n">
        <v>425.51712697</v>
      </c>
      <c r="L28" s="20" t="n">
        <v>3.24856004</v>
      </c>
      <c r="M28" s="18" t="n">
        <v>420.93356818</v>
      </c>
      <c r="N28" s="20" t="n">
        <v>11.19336795</v>
      </c>
      <c r="O28" s="18" t="s">
        <v>481</v>
      </c>
      <c r="P28" s="20" t="s">
        <v>481</v>
      </c>
      <c r="Q28" s="18" t="s">
        <v>481</v>
      </c>
      <c r="R28" s="20" t="s">
        <v>481</v>
      </c>
      <c r="S28" s="18" t="s">
        <v>481</v>
      </c>
      <c r="T28" s="20" t="s">
        <v>481</v>
      </c>
      <c r="U28" s="18" t="n">
        <v>382.79420891</v>
      </c>
      <c r="V28" s="20" t="n">
        <v>5.9189168</v>
      </c>
    </row>
    <row r="29" spans="1:22">
      <c r="A29" s="15" t="s">
        <v>504</v>
      </c>
      <c r="B29" s="17" t="n">
        <v>5385</v>
      </c>
      <c r="C29" s="18">
        <f>(30.0/B29*100)</f>
        <v/>
      </c>
      <c r="D29" s="19" t="n">
        <v>5355</v>
      </c>
      <c r="E29" s="18" t="n">
        <v>500.16497525</v>
      </c>
      <c r="F29" s="20" t="n">
        <v>7.18914228</v>
      </c>
      <c r="G29" s="18" t="n">
        <v>496.41789436</v>
      </c>
      <c r="H29" s="20" t="n">
        <v>3.74924832</v>
      </c>
      <c r="I29" s="18" t="n">
        <v>522.50600405</v>
      </c>
      <c r="J29" s="20" t="n">
        <v>2.84945947</v>
      </c>
      <c r="K29" s="18" t="n">
        <v>552.06347247</v>
      </c>
      <c r="L29" s="20" t="n">
        <v>4.60744961</v>
      </c>
      <c r="M29" s="18" t="n">
        <v>493.84777481</v>
      </c>
      <c r="N29" s="20" t="n">
        <v>4.79600299</v>
      </c>
      <c r="O29" s="18" t="s">
        <v>481</v>
      </c>
      <c r="P29" s="20" t="s">
        <v>481</v>
      </c>
      <c r="Q29" s="18" t="n">
        <v>358.28551468</v>
      </c>
      <c r="R29" s="20" t="n">
        <v>8.567023300000001</v>
      </c>
      <c r="S29" s="18" t="s">
        <v>481</v>
      </c>
      <c r="T29" s="20" t="s">
        <v>481</v>
      </c>
      <c r="U29" s="18" t="n">
        <v>426.69713866</v>
      </c>
      <c r="V29" s="20" t="n">
        <v>9.82589125</v>
      </c>
    </row>
    <row r="30" spans="1:22">
      <c r="A30" s="15" t="s">
        <v>505</v>
      </c>
      <c r="B30" s="17" t="n">
        <v>4520</v>
      </c>
      <c r="C30" s="18">
        <f>(167.0/B30*100)</f>
        <v/>
      </c>
      <c r="D30" s="19" t="n">
        <v>4353</v>
      </c>
      <c r="E30" s="18" t="n">
        <v>514.99344316</v>
      </c>
      <c r="F30" s="20" t="n">
        <v>6.15698658</v>
      </c>
      <c r="G30" s="18" t="n">
        <v>510.6626684</v>
      </c>
      <c r="H30" s="20" t="n">
        <v>3.70778664</v>
      </c>
      <c r="I30" s="18" t="n">
        <v>534.85989754</v>
      </c>
      <c r="J30" s="20" t="n">
        <v>3.77318353</v>
      </c>
      <c r="K30" s="18" t="n">
        <v>538.14578363</v>
      </c>
      <c r="L30" s="20" t="n">
        <v>3.36028156</v>
      </c>
      <c r="M30" s="18" t="n">
        <v>420.79775038</v>
      </c>
      <c r="N30" s="20" t="n">
        <v>5.72172312</v>
      </c>
      <c r="O30" s="18" t="s">
        <v>481</v>
      </c>
      <c r="P30" s="20" t="s">
        <v>481</v>
      </c>
      <c r="Q30" s="18" t="s">
        <v>481</v>
      </c>
      <c r="R30" s="20" t="s">
        <v>481</v>
      </c>
      <c r="S30" s="18" t="s">
        <v>481</v>
      </c>
      <c r="T30" s="20" t="s">
        <v>481</v>
      </c>
      <c r="U30" s="18" t="n">
        <v>426.00562227</v>
      </c>
      <c r="V30" s="20" t="n">
        <v>9.81798109</v>
      </c>
    </row>
    <row r="31" spans="1:22">
      <c r="A31" s="15" t="s">
        <v>506</v>
      </c>
      <c r="B31" s="17" t="n">
        <v>5456</v>
      </c>
      <c r="C31" s="18">
        <f>(139.0/B31*100)</f>
        <v/>
      </c>
      <c r="D31" s="19" t="n">
        <v>5317</v>
      </c>
      <c r="E31" s="18" t="n">
        <v>485.67425945</v>
      </c>
      <c r="F31" s="20" t="n">
        <v>4.59583437</v>
      </c>
      <c r="G31" s="18" t="n">
        <v>500.71916537</v>
      </c>
      <c r="H31" s="20" t="n">
        <v>2.89517028</v>
      </c>
      <c r="I31" s="18" t="n">
        <v>509.77386604</v>
      </c>
      <c r="J31" s="20" t="n">
        <v>2.60236608</v>
      </c>
      <c r="K31" s="18" t="n">
        <v>509.2366722</v>
      </c>
      <c r="L31" s="20" t="n">
        <v>3.75531987</v>
      </c>
      <c r="M31" s="18" t="s">
        <v>481</v>
      </c>
      <c r="N31" s="20" t="s">
        <v>481</v>
      </c>
      <c r="O31" s="18" t="s">
        <v>481</v>
      </c>
      <c r="P31" s="20" t="s">
        <v>481</v>
      </c>
      <c r="Q31" s="18" t="s">
        <v>481</v>
      </c>
      <c r="R31" s="20" t="s">
        <v>481</v>
      </c>
      <c r="S31" s="18" t="s">
        <v>481</v>
      </c>
      <c r="T31" s="20" t="s">
        <v>481</v>
      </c>
      <c r="U31" s="18" t="n">
        <v>409.82619871</v>
      </c>
      <c r="V31" s="20" t="n">
        <v>6.82075542</v>
      </c>
    </row>
    <row r="32" spans="1:22">
      <c r="A32" s="15" t="s">
        <v>507</v>
      </c>
      <c r="B32" s="17" t="n">
        <v>4478</v>
      </c>
      <c r="C32" s="18">
        <f>(6.0/B32*100)</f>
        <v/>
      </c>
      <c r="D32" s="19" t="n">
        <v>4472</v>
      </c>
      <c r="E32" s="18" t="n">
        <v>483.38950082</v>
      </c>
      <c r="F32" s="20" t="n">
        <v>5.21349007</v>
      </c>
      <c r="G32" s="18" t="n">
        <v>495.30522132</v>
      </c>
      <c r="H32" s="20" t="n">
        <v>3.6953568</v>
      </c>
      <c r="I32" s="18" t="n">
        <v>508.12453059</v>
      </c>
      <c r="J32" s="20" t="n">
        <v>3.17750035</v>
      </c>
      <c r="K32" s="18" t="n">
        <v>517.14238631</v>
      </c>
      <c r="L32" s="20" t="n">
        <v>3.40311937</v>
      </c>
      <c r="M32" s="18" t="n">
        <v>412.90383158</v>
      </c>
      <c r="N32" s="20" t="n">
        <v>11.66737955</v>
      </c>
      <c r="O32" s="18" t="s">
        <v>481</v>
      </c>
      <c r="P32" s="20" t="s">
        <v>481</v>
      </c>
      <c r="Q32" s="18" t="s">
        <v>481</v>
      </c>
      <c r="R32" s="20" t="s">
        <v>481</v>
      </c>
      <c r="S32" s="18" t="s">
        <v>481</v>
      </c>
      <c r="T32" s="20" t="s">
        <v>481</v>
      </c>
      <c r="U32" s="18" t="n">
        <v>434.47621319</v>
      </c>
      <c r="V32" s="20" t="n">
        <v>12.8900104</v>
      </c>
    </row>
    <row r="33" spans="1:22">
      <c r="A33" s="15" t="s">
        <v>508</v>
      </c>
      <c r="B33" s="17" t="n">
        <v>7325</v>
      </c>
      <c r="C33" s="18">
        <f>(78.0/B33*100)</f>
        <v/>
      </c>
      <c r="D33" s="19" t="n">
        <v>7247</v>
      </c>
      <c r="E33" s="18" t="n">
        <v>479.35874531</v>
      </c>
      <c r="F33" s="20" t="n">
        <v>6.81068239</v>
      </c>
      <c r="G33" s="18" t="n">
        <v>495.7878464</v>
      </c>
      <c r="H33" s="20" t="n">
        <v>3.8981088</v>
      </c>
      <c r="I33" s="18" t="n">
        <v>510.23858742</v>
      </c>
      <c r="J33" s="20" t="n">
        <v>3.72674328</v>
      </c>
      <c r="K33" s="18" t="n">
        <v>517.1370051</v>
      </c>
      <c r="L33" s="20" t="n">
        <v>3.94926459</v>
      </c>
      <c r="M33" s="18" t="n">
        <v>493.26536346</v>
      </c>
      <c r="N33" s="20" t="n">
        <v>2.74241819</v>
      </c>
      <c r="O33" s="18" t="s">
        <v>481</v>
      </c>
      <c r="P33" s="20" t="s">
        <v>481</v>
      </c>
      <c r="Q33" s="18" t="s">
        <v>481</v>
      </c>
      <c r="R33" s="20" t="s">
        <v>481</v>
      </c>
      <c r="S33" s="18" t="s">
        <v>481</v>
      </c>
      <c r="T33" s="20" t="s">
        <v>481</v>
      </c>
      <c r="U33" s="18" t="n">
        <v>460.91563896</v>
      </c>
      <c r="V33" s="20" t="n">
        <v>9.29827783</v>
      </c>
    </row>
    <row r="34" spans="1:22">
      <c r="A34" s="15" t="s">
        <v>509</v>
      </c>
      <c r="B34" s="17" t="n">
        <v>6350</v>
      </c>
      <c r="C34" s="18">
        <f>(76.0/B34*100)</f>
        <v/>
      </c>
      <c r="D34" s="19" t="n">
        <v>6274</v>
      </c>
      <c r="E34" s="18" t="n">
        <v>468.60343296</v>
      </c>
      <c r="F34" s="20" t="n">
        <v>4.47397604</v>
      </c>
      <c r="G34" s="18" t="n">
        <v>471.20735725</v>
      </c>
      <c r="H34" s="20" t="n">
        <v>3.21473024</v>
      </c>
      <c r="I34" s="18" t="n">
        <v>474.82327253</v>
      </c>
      <c r="J34" s="20" t="n">
        <v>3.24262664</v>
      </c>
      <c r="K34" s="18" t="n">
        <v>476.45909757</v>
      </c>
      <c r="L34" s="20" t="n">
        <v>4.44869433</v>
      </c>
      <c r="M34" s="18" t="n">
        <v>414.13782789</v>
      </c>
      <c r="N34" s="20" t="n">
        <v>11.41550076</v>
      </c>
      <c r="O34" s="18" t="s">
        <v>481</v>
      </c>
      <c r="P34" s="20" t="s">
        <v>481</v>
      </c>
      <c r="Q34" s="18" t="n">
        <v>306.56969545</v>
      </c>
      <c r="R34" s="20" t="n">
        <v>10.27624616</v>
      </c>
      <c r="S34" s="18" t="s">
        <v>481</v>
      </c>
      <c r="T34" s="20" t="s">
        <v>481</v>
      </c>
      <c r="U34" s="18" t="n">
        <v>383.83726415</v>
      </c>
      <c r="V34" s="20" t="n">
        <v>9.06473574</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512.8635785500001</v>
      </c>
      <c r="T35" s="20" t="n">
        <v>1.32436738</v>
      </c>
      <c r="U35" s="18" t="s">
        <v>481</v>
      </c>
      <c r="V35" s="20" t="s">
        <v>481</v>
      </c>
    </row>
    <row r="36" spans="1:22">
      <c r="A36" s="15" t="s">
        <v>511</v>
      </c>
      <c r="B36" s="17" t="n">
        <v>6736</v>
      </c>
      <c r="C36" s="18">
        <f>(55.0/B36*100)</f>
        <v/>
      </c>
      <c r="D36" s="19" t="n">
        <v>6681</v>
      </c>
      <c r="E36" s="18" t="n">
        <v>477.63582509</v>
      </c>
      <c r="F36" s="20" t="n">
        <v>4.4593703</v>
      </c>
      <c r="G36" s="18" t="n">
        <v>482.68224669</v>
      </c>
      <c r="H36" s="20" t="n">
        <v>3.54548338</v>
      </c>
      <c r="I36" s="18" t="n">
        <v>500.77025865</v>
      </c>
      <c r="J36" s="20" t="n">
        <v>2.99867214</v>
      </c>
      <c r="K36" s="18" t="n">
        <v>515.23240547</v>
      </c>
      <c r="L36" s="20" t="n">
        <v>2.95218817</v>
      </c>
      <c r="M36" s="18" t="n">
        <v>471.48512785</v>
      </c>
      <c r="N36" s="20" t="n">
        <v>3.1941669</v>
      </c>
      <c r="O36" s="18" t="s">
        <v>481</v>
      </c>
      <c r="P36" s="20" t="s">
        <v>481</v>
      </c>
      <c r="Q36" s="18" t="s">
        <v>481</v>
      </c>
      <c r="R36" s="20" t="s">
        <v>481</v>
      </c>
      <c r="S36" s="18" t="s">
        <v>481</v>
      </c>
      <c r="T36" s="20" t="s">
        <v>481</v>
      </c>
      <c r="U36" s="18" t="n">
        <v>433.45762713</v>
      </c>
      <c r="V36" s="20" t="n">
        <v>7.49993633</v>
      </c>
    </row>
    <row r="37" spans="1:22">
      <c r="A37" s="15" t="s">
        <v>512</v>
      </c>
      <c r="B37" s="17" t="n">
        <v>5458</v>
      </c>
      <c r="C37" s="18">
        <f>(107.0/B37*100)</f>
        <v/>
      </c>
      <c r="D37" s="19" t="n">
        <v>5351</v>
      </c>
      <c r="E37" s="18" t="n">
        <v>487.97758372</v>
      </c>
      <c r="F37" s="20" t="n">
        <v>4.91042925</v>
      </c>
      <c r="G37" s="18" t="n">
        <v>497.60925754</v>
      </c>
      <c r="H37" s="20" t="n">
        <v>3.60736873</v>
      </c>
      <c r="I37" s="18" t="n">
        <v>507.65632632</v>
      </c>
      <c r="J37" s="20" t="n">
        <v>4.15220434</v>
      </c>
      <c r="K37" s="18" t="n">
        <v>510.22613554</v>
      </c>
      <c r="L37" s="20" t="n">
        <v>5.7379888</v>
      </c>
      <c r="M37" s="18" t="n">
        <v>390.41637664</v>
      </c>
      <c r="N37" s="20" t="n">
        <v>7.93034407</v>
      </c>
      <c r="O37" s="18" t="s">
        <v>481</v>
      </c>
      <c r="P37" s="20" t="s">
        <v>481</v>
      </c>
      <c r="Q37" s="18" t="s">
        <v>481</v>
      </c>
      <c r="R37" s="20" t="s">
        <v>481</v>
      </c>
      <c r="S37" s="18" t="s">
        <v>481</v>
      </c>
      <c r="T37" s="20" t="s">
        <v>481</v>
      </c>
      <c r="U37" s="18" t="n">
        <v>413.8003205</v>
      </c>
      <c r="V37" s="20" t="n">
        <v>10.49998189</v>
      </c>
    </row>
    <row r="38" spans="1:22">
      <c r="A38" s="15" t="s">
        <v>513</v>
      </c>
      <c r="B38" s="17" t="n">
        <v>5860</v>
      </c>
      <c r="C38" s="18">
        <f>(22.0/B38*100)</f>
        <v/>
      </c>
      <c r="D38" s="19" t="n">
        <v>5838</v>
      </c>
      <c r="E38" s="18" t="n">
        <v>489.75775623</v>
      </c>
      <c r="F38" s="20" t="n">
        <v>5.92995733</v>
      </c>
      <c r="G38" s="18" t="n">
        <v>508.37914024</v>
      </c>
      <c r="H38" s="20" t="n">
        <v>3.82799714</v>
      </c>
      <c r="I38" s="18" t="n">
        <v>520.0548628400001</v>
      </c>
      <c r="J38" s="20" t="n">
        <v>3.70394145</v>
      </c>
      <c r="K38" s="18" t="n">
        <v>523.62077531</v>
      </c>
      <c r="L38" s="20" t="n">
        <v>3.67215867</v>
      </c>
      <c r="M38" s="18" t="n">
        <v>464.66093895</v>
      </c>
      <c r="N38" s="20" t="n">
        <v>6.12978698</v>
      </c>
      <c r="O38" s="18" t="s">
        <v>481</v>
      </c>
      <c r="P38" s="20" t="s">
        <v>481</v>
      </c>
      <c r="Q38" s="18" t="s">
        <v>481</v>
      </c>
      <c r="R38" s="20" t="s">
        <v>481</v>
      </c>
      <c r="S38" s="18" t="s">
        <v>481</v>
      </c>
      <c r="T38" s="20" t="s">
        <v>481</v>
      </c>
      <c r="U38" s="18" t="n">
        <v>458.62389769</v>
      </c>
      <c r="V38" s="20" t="n">
        <v>7.80958745</v>
      </c>
    </row>
    <row r="39" spans="1:22">
      <c r="A39" s="15" t="s">
        <v>514</v>
      </c>
      <c r="B39" s="17" t="n">
        <v>5895</v>
      </c>
      <c r="C39" s="18">
        <f>(33.0/B39*100)</f>
        <v/>
      </c>
      <c r="D39" s="19" t="n">
        <v>5862</v>
      </c>
      <c r="E39" s="18" t="n">
        <v>418.9613039</v>
      </c>
      <c r="F39" s="20" t="n">
        <v>5.24503811</v>
      </c>
      <c r="G39" s="18" t="n">
        <v>420.79943357</v>
      </c>
      <c r="H39" s="20" t="n">
        <v>4.00828217</v>
      </c>
      <c r="I39" s="18" t="n">
        <v>436.13849217</v>
      </c>
      <c r="J39" s="20" t="n">
        <v>4.87077817</v>
      </c>
      <c r="K39" s="18" t="n">
        <v>445.85335078</v>
      </c>
      <c r="L39" s="20" t="n">
        <v>5.05105476</v>
      </c>
      <c r="M39" s="18" t="n">
        <v>385.47949857</v>
      </c>
      <c r="N39" s="20" t="n">
        <v>4.83386138</v>
      </c>
      <c r="O39" s="18" t="s">
        <v>481</v>
      </c>
      <c r="P39" s="20" t="s">
        <v>481</v>
      </c>
      <c r="Q39" s="18" t="s">
        <v>481</v>
      </c>
      <c r="R39" s="20" t="s">
        <v>481</v>
      </c>
      <c r="S39" s="18" t="s">
        <v>481</v>
      </c>
      <c r="T39" s="20" t="s">
        <v>481</v>
      </c>
      <c r="U39" s="18" t="n">
        <v>364.77135005</v>
      </c>
      <c r="V39" s="20" t="n">
        <v>8.28791652</v>
      </c>
    </row>
    <row r="40" spans="1:22">
      <c r="A40" s="15" t="s">
        <v>515</v>
      </c>
      <c r="B40" s="17" t="n">
        <v>14157</v>
      </c>
      <c r="C40" s="18">
        <f>(382.0/B40*100)</f>
        <v/>
      </c>
      <c r="D40" s="19" t="n">
        <v>13775</v>
      </c>
      <c r="E40" s="18" t="n">
        <v>502.59078617</v>
      </c>
      <c r="F40" s="20" t="n">
        <v>5.16508234</v>
      </c>
      <c r="G40" s="18" t="n">
        <v>505.36359247</v>
      </c>
      <c r="H40" s="20" t="n">
        <v>3.22241172</v>
      </c>
      <c r="I40" s="18" t="n">
        <v>527.9497467899999</v>
      </c>
      <c r="J40" s="20" t="n">
        <v>2.96704014</v>
      </c>
      <c r="K40" s="18" t="n">
        <v>521.78238315</v>
      </c>
      <c r="L40" s="20" t="n">
        <v>4.04126521</v>
      </c>
      <c r="M40" s="18" t="n">
        <v>416.91840949</v>
      </c>
      <c r="N40" s="20" t="n">
        <v>5.41821047</v>
      </c>
      <c r="O40" s="18" t="s">
        <v>481</v>
      </c>
      <c r="P40" s="20" t="s">
        <v>481</v>
      </c>
      <c r="Q40" s="18" t="s">
        <v>481</v>
      </c>
      <c r="R40" s="20" t="s">
        <v>481</v>
      </c>
      <c r="S40" s="18" t="s">
        <v>481</v>
      </c>
      <c r="T40" s="20" t="s">
        <v>481</v>
      </c>
      <c r="U40" s="18" t="n">
        <v>408.83559315</v>
      </c>
      <c r="V40" s="20" t="n">
        <v>7.96920006</v>
      </c>
    </row>
    <row r="41" spans="1:22">
      <c r="A41" s="15" t="s">
        <v>516</v>
      </c>
      <c r="B41" s="17" t="n">
        <v>5712</v>
      </c>
      <c r="C41" s="18">
        <f>(51.0/B41*100)</f>
        <v/>
      </c>
      <c r="D41" s="19" t="n">
        <v>5661</v>
      </c>
      <c r="E41" s="18" t="n">
        <v>480.05827613</v>
      </c>
      <c r="F41" s="20" t="n">
        <v>5.26852422</v>
      </c>
      <c r="G41" s="18" t="n">
        <v>482.64859553</v>
      </c>
      <c r="H41" s="20" t="n">
        <v>3.62941586</v>
      </c>
      <c r="I41" s="18" t="n">
        <v>509.77030633</v>
      </c>
      <c r="J41" s="20" t="n">
        <v>3.34550899</v>
      </c>
      <c r="K41" s="18" t="n">
        <v>516.86093005</v>
      </c>
      <c r="L41" s="20" t="n">
        <v>3.903448</v>
      </c>
      <c r="M41" s="18" t="n">
        <v>459.44925532</v>
      </c>
      <c r="N41" s="20" t="n">
        <v>6.97383659</v>
      </c>
      <c r="O41" s="18" t="s">
        <v>481</v>
      </c>
      <c r="P41" s="20" t="s">
        <v>481</v>
      </c>
      <c r="Q41" s="18" t="n">
        <v>387.44235424</v>
      </c>
      <c r="R41" s="20" t="n">
        <v>14.52510266</v>
      </c>
      <c r="S41" s="18" t="s">
        <v>481</v>
      </c>
      <c r="T41" s="20" t="s">
        <v>481</v>
      </c>
      <c r="U41" s="18" t="n">
        <v>423.49194412</v>
      </c>
      <c r="V41" s="20" t="n">
        <v>13.04120097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369.55741</v>
      </c>
      <c r="F45" s="20" t="n">
        <v>3.24232848</v>
      </c>
      <c r="G45" s="18" t="n">
        <v>375.04401152</v>
      </c>
      <c r="H45" s="20" t="n">
        <v>3.62170111</v>
      </c>
      <c r="I45" s="18" t="n">
        <v>380.10383157</v>
      </c>
      <c r="J45" s="20" t="n">
        <v>4.02579441</v>
      </c>
      <c r="K45" s="18" t="n">
        <v>379.91497918</v>
      </c>
      <c r="L45" s="20" t="n">
        <v>2.90219983</v>
      </c>
      <c r="M45" s="18" t="s">
        <v>481</v>
      </c>
      <c r="N45" s="20" t="s">
        <v>481</v>
      </c>
      <c r="O45" s="18" t="s">
        <v>481</v>
      </c>
      <c r="P45" s="20" t="s">
        <v>481</v>
      </c>
      <c r="Q45" s="18" t="n">
        <v>440.29510465</v>
      </c>
      <c r="R45" s="20" t="n">
        <v>22.02306077</v>
      </c>
      <c r="S45" s="18" t="n">
        <v>358.35816413</v>
      </c>
      <c r="T45" s="20" t="n">
        <v>17.18663763</v>
      </c>
      <c r="U45" s="18" t="n">
        <v>345.23251858</v>
      </c>
      <c r="V45" s="20" t="n">
        <v>6.00849356</v>
      </c>
    </row>
    <row r="46" spans="1:22">
      <c r="A46" s="15" t="s">
        <v>521</v>
      </c>
      <c r="B46" s="17" t="n">
        <v>23141</v>
      </c>
      <c r="C46" s="18">
        <f>(2000.0/B46*100)</f>
        <v/>
      </c>
      <c r="D46" s="19" t="n">
        <v>21141</v>
      </c>
      <c r="E46" s="18" t="n">
        <v>400.05104528</v>
      </c>
      <c r="F46" s="20" t="n">
        <v>3.68815397</v>
      </c>
      <c r="G46" s="18" t="n">
        <v>413.61269963</v>
      </c>
      <c r="H46" s="20" t="n">
        <v>2.51215952</v>
      </c>
      <c r="I46" s="18" t="n">
        <v>429.67789899</v>
      </c>
      <c r="J46" s="20" t="n">
        <v>3.44555348</v>
      </c>
      <c r="K46" s="18" t="n">
        <v>430.45474087</v>
      </c>
      <c r="L46" s="20" t="n">
        <v>4.17941287</v>
      </c>
      <c r="M46" s="18" t="n">
        <v>359.91868086</v>
      </c>
      <c r="N46" s="20" t="n">
        <v>2.81680407</v>
      </c>
      <c r="O46" s="18" t="s">
        <v>481</v>
      </c>
      <c r="P46" s="20" t="s">
        <v>481</v>
      </c>
      <c r="Q46" s="18" t="s">
        <v>481</v>
      </c>
      <c r="R46" s="20" t="s">
        <v>481</v>
      </c>
      <c r="S46" s="18" t="s">
        <v>481</v>
      </c>
      <c r="T46" s="20" t="s">
        <v>481</v>
      </c>
      <c r="U46" s="18" t="n">
        <v>376.86605698</v>
      </c>
      <c r="V46" s="20" t="n">
        <v>3.33353515</v>
      </c>
    </row>
    <row r="47" spans="1:22">
      <c r="A47" s="15" t="s">
        <v>522</v>
      </c>
      <c r="B47" s="17" t="n">
        <v>5928</v>
      </c>
      <c r="C47" s="18">
        <f>(276.0/B47*100)</f>
        <v/>
      </c>
      <c r="D47" s="19" t="n">
        <v>5652</v>
      </c>
      <c r="E47" s="18" t="n">
        <v>443.50071978</v>
      </c>
      <c r="F47" s="20" t="n">
        <v>5.50288066</v>
      </c>
      <c r="G47" s="18" t="n">
        <v>460.15730829</v>
      </c>
      <c r="H47" s="20" t="n">
        <v>4.34995351</v>
      </c>
      <c r="I47" s="18" t="n">
        <v>463.79561776</v>
      </c>
      <c r="J47" s="20" t="n">
        <v>4.53176036</v>
      </c>
      <c r="K47" s="18" t="n">
        <v>477.64020428</v>
      </c>
      <c r="L47" s="20" t="n">
        <v>5.34057746</v>
      </c>
      <c r="M47" s="18" t="n">
        <v>360.05308982</v>
      </c>
      <c r="N47" s="20" t="n">
        <v>5.38667889</v>
      </c>
      <c r="O47" s="18" t="s">
        <v>481</v>
      </c>
      <c r="P47" s="20" t="s">
        <v>481</v>
      </c>
      <c r="Q47" s="18" t="s">
        <v>481</v>
      </c>
      <c r="R47" s="20" t="s">
        <v>481</v>
      </c>
      <c r="S47" s="18" t="s">
        <v>481</v>
      </c>
      <c r="T47" s="20" t="s">
        <v>481</v>
      </c>
      <c r="U47" s="18" t="n">
        <v>371.3313163</v>
      </c>
      <c r="V47" s="20" t="n">
        <v>7.52283662</v>
      </c>
    </row>
    <row r="48" spans="1:22">
      <c r="A48" s="15" t="s">
        <v>523</v>
      </c>
      <c r="B48" s="17" t="n">
        <v>9841</v>
      </c>
      <c r="C48" s="18">
        <f>(8.0/B48*100)</f>
        <v/>
      </c>
      <c r="D48" s="19" t="n">
        <v>9833</v>
      </c>
      <c r="E48" s="18" t="n">
        <v>515.4917581</v>
      </c>
      <c r="F48" s="20" t="n">
        <v>6.4210276</v>
      </c>
      <c r="G48" s="18" t="n">
        <v>512.0516727</v>
      </c>
      <c r="H48" s="20" t="n">
        <v>5.25608853</v>
      </c>
      <c r="I48" s="18" t="n">
        <v>527.65077386</v>
      </c>
      <c r="J48" s="20" t="n">
        <v>5.66525122</v>
      </c>
      <c r="K48" s="18" t="n">
        <v>539.70228358</v>
      </c>
      <c r="L48" s="20" t="n">
        <v>6.24726194</v>
      </c>
      <c r="M48" s="18" t="n">
        <v>473.92730449</v>
      </c>
      <c r="N48" s="20" t="n">
        <v>6.76556062</v>
      </c>
      <c r="O48" s="18" t="s">
        <v>481</v>
      </c>
      <c r="P48" s="20" t="s">
        <v>481</v>
      </c>
      <c r="Q48" s="18" t="s">
        <v>481</v>
      </c>
      <c r="R48" s="20" t="s">
        <v>481</v>
      </c>
      <c r="S48" s="18" t="s">
        <v>481</v>
      </c>
      <c r="T48" s="20" t="s">
        <v>481</v>
      </c>
      <c r="U48" s="18" t="n">
        <v>449.93701173</v>
      </c>
      <c r="V48" s="20" t="n">
        <v>18.88796321</v>
      </c>
    </row>
    <row r="49" spans="1:22">
      <c r="A49" s="15" t="s">
        <v>524</v>
      </c>
      <c r="B49" s="17" t="n">
        <v>6349</v>
      </c>
      <c r="C49" s="18">
        <f>(56.0/B49*100)</f>
        <v/>
      </c>
      <c r="D49" s="19" t="n">
        <v>6293</v>
      </c>
      <c r="E49" s="18" t="n">
        <v>418.54012817</v>
      </c>
      <c r="F49" s="20" t="n">
        <v>4.15880899</v>
      </c>
      <c r="G49" s="18" t="n">
        <v>425.58362998</v>
      </c>
      <c r="H49" s="20" t="n">
        <v>2.9875836</v>
      </c>
      <c r="I49" s="18" t="n">
        <v>450.11948628</v>
      </c>
      <c r="J49" s="20" t="n">
        <v>3.48133338</v>
      </c>
      <c r="K49" s="18" t="n">
        <v>444.24935093</v>
      </c>
      <c r="L49" s="20" t="n">
        <v>4.28569515</v>
      </c>
      <c r="M49" s="18" t="s">
        <v>481</v>
      </c>
      <c r="N49" s="20" t="s">
        <v>481</v>
      </c>
      <c r="O49" s="18" t="s">
        <v>481</v>
      </c>
      <c r="P49" s="20" t="s">
        <v>481</v>
      </c>
      <c r="Q49" s="18" t="s">
        <v>481</v>
      </c>
      <c r="R49" s="20" t="s">
        <v>481</v>
      </c>
      <c r="S49" s="18" t="n">
        <v>379.76881148</v>
      </c>
      <c r="T49" s="20" t="n">
        <v>32.1693009</v>
      </c>
      <c r="U49" s="18" t="n">
        <v>375.22865643</v>
      </c>
      <c r="V49" s="20" t="n">
        <v>8.203336759999999</v>
      </c>
    </row>
    <row r="50" spans="1:22">
      <c r="A50" s="15" t="s">
        <v>525</v>
      </c>
      <c r="B50" s="17" t="n">
        <v>11795</v>
      </c>
      <c r="C50" s="18">
        <f>(302.0/B50*100)</f>
        <v/>
      </c>
      <c r="D50" s="19" t="n">
        <v>11493</v>
      </c>
      <c r="E50" s="18" t="n">
        <v>384.27406231</v>
      </c>
      <c r="F50" s="20" t="n">
        <v>3.14732922</v>
      </c>
      <c r="G50" s="18" t="n">
        <v>401.28349775</v>
      </c>
      <c r="H50" s="20" t="n">
        <v>3.00803129</v>
      </c>
      <c r="I50" s="18" t="n">
        <v>431.68011521</v>
      </c>
      <c r="J50" s="20" t="n">
        <v>2.70269265</v>
      </c>
      <c r="K50" s="18" t="n">
        <v>448.58232619</v>
      </c>
      <c r="L50" s="20" t="n">
        <v>2.76449148</v>
      </c>
      <c r="M50" s="18" t="n">
        <v>366.2364289</v>
      </c>
      <c r="N50" s="20" t="n">
        <v>5.08072233</v>
      </c>
      <c r="O50" s="18" t="s">
        <v>481</v>
      </c>
      <c r="P50" s="20" t="s">
        <v>481</v>
      </c>
      <c r="Q50" s="18" t="s">
        <v>481</v>
      </c>
      <c r="R50" s="20" t="s">
        <v>481</v>
      </c>
      <c r="S50" s="18" t="s">
        <v>481</v>
      </c>
      <c r="T50" s="20" t="s">
        <v>481</v>
      </c>
      <c r="U50" s="18" t="n">
        <v>354.44376525</v>
      </c>
      <c r="V50" s="20" t="n">
        <v>7.34872681</v>
      </c>
    </row>
    <row r="51" spans="1:22">
      <c r="A51" s="15" t="s">
        <v>526</v>
      </c>
      <c r="B51" s="17" t="n">
        <v>6866</v>
      </c>
      <c r="C51" s="18">
        <f>(113.0/B51*100)</f>
        <v/>
      </c>
      <c r="D51" s="19" t="n">
        <v>6753</v>
      </c>
      <c r="E51" s="18" t="n">
        <v>409.8920693</v>
      </c>
      <c r="F51" s="20" t="n">
        <v>2.57465302</v>
      </c>
      <c r="G51" s="18" t="n">
        <v>425.16256445</v>
      </c>
      <c r="H51" s="20" t="n">
        <v>2.46283809</v>
      </c>
      <c r="I51" s="18" t="n">
        <v>441.68658886</v>
      </c>
      <c r="J51" s="20" t="n">
        <v>3.35549261</v>
      </c>
      <c r="K51" s="18" t="n">
        <v>429.98777786</v>
      </c>
      <c r="L51" s="20" t="n">
        <v>4.68029263</v>
      </c>
      <c r="M51" s="18" t="n">
        <v>378.20734752</v>
      </c>
      <c r="N51" s="20" t="n">
        <v>5.77389018</v>
      </c>
      <c r="O51" s="18" t="s">
        <v>481</v>
      </c>
      <c r="P51" s="20" t="s">
        <v>481</v>
      </c>
      <c r="Q51" s="18" t="n">
        <v>410.85572185</v>
      </c>
      <c r="R51" s="20" t="n">
        <v>3.7997542</v>
      </c>
      <c r="S51" s="18" t="s">
        <v>481</v>
      </c>
      <c r="T51" s="20" t="s">
        <v>481</v>
      </c>
      <c r="U51" s="18" t="n">
        <v>391.61770172</v>
      </c>
      <c r="V51" s="20" t="n">
        <v>6.38786799</v>
      </c>
    </row>
    <row r="52" spans="1:22">
      <c r="A52" s="15" t="s">
        <v>527</v>
      </c>
      <c r="B52" s="17" t="n">
        <v>5809</v>
      </c>
      <c r="C52" s="18">
        <f>(94.0/B52*100)</f>
        <v/>
      </c>
      <c r="D52" s="19" t="n">
        <v>5715</v>
      </c>
      <c r="E52" s="18" t="n">
        <v>481.26589967</v>
      </c>
      <c r="F52" s="20" t="n">
        <v>4.37603492</v>
      </c>
      <c r="G52" s="18" t="n">
        <v>477.77932439</v>
      </c>
      <c r="H52" s="20" t="n">
        <v>2.87671214</v>
      </c>
      <c r="I52" s="18" t="n">
        <v>490.52660967</v>
      </c>
      <c r="J52" s="20" t="n">
        <v>3.60133236</v>
      </c>
      <c r="K52" s="18" t="n">
        <v>494.38767137</v>
      </c>
      <c r="L52" s="20" t="n">
        <v>3.64876529</v>
      </c>
      <c r="M52" s="18" t="n">
        <v>406.80210678</v>
      </c>
      <c r="N52" s="20" t="n">
        <v>4.41129799</v>
      </c>
      <c r="O52" s="18" t="s">
        <v>481</v>
      </c>
      <c r="P52" s="20" t="s">
        <v>481</v>
      </c>
      <c r="Q52" s="18" t="s">
        <v>481</v>
      </c>
      <c r="R52" s="20" t="s">
        <v>481</v>
      </c>
      <c r="S52" s="18" t="s">
        <v>481</v>
      </c>
      <c r="T52" s="20" t="s">
        <v>481</v>
      </c>
      <c r="U52" s="18" t="n">
        <v>422.49195378</v>
      </c>
      <c r="V52" s="20" t="n">
        <v>7.30927974</v>
      </c>
    </row>
    <row r="53" spans="1:22">
      <c r="A53" s="15" t="s">
        <v>528</v>
      </c>
      <c r="B53" s="17" t="n">
        <v>5571</v>
      </c>
      <c r="C53" s="18">
        <f>(101.0/B53*100)</f>
        <v/>
      </c>
      <c r="D53" s="19" t="n">
        <v>5470</v>
      </c>
      <c r="E53" s="18" t="n">
        <v>414.77758199</v>
      </c>
      <c r="F53" s="20" t="n">
        <v>3.73619778</v>
      </c>
      <c r="G53" s="18" t="n">
        <v>429.33432144</v>
      </c>
      <c r="H53" s="20" t="n">
        <v>2.88115428</v>
      </c>
      <c r="I53" s="18" t="n">
        <v>445.28761078</v>
      </c>
      <c r="J53" s="20" t="n">
        <v>2.49214484</v>
      </c>
      <c r="K53" s="18" t="n">
        <v>461.05626093</v>
      </c>
      <c r="L53" s="20" t="n">
        <v>2.67810283</v>
      </c>
      <c r="M53" s="18" t="n">
        <v>364.85181761</v>
      </c>
      <c r="N53" s="20" t="n">
        <v>4.50102235</v>
      </c>
      <c r="O53" s="18" t="s">
        <v>481</v>
      </c>
      <c r="P53" s="20" t="s">
        <v>481</v>
      </c>
      <c r="Q53" s="18" t="s">
        <v>481</v>
      </c>
      <c r="R53" s="20" t="s">
        <v>481</v>
      </c>
      <c r="S53" s="18" t="s">
        <v>481</v>
      </c>
      <c r="T53" s="20" t="s">
        <v>481</v>
      </c>
      <c r="U53" s="18" t="n">
        <v>366.81018703</v>
      </c>
      <c r="V53" s="20" t="n">
        <v>6.14809899</v>
      </c>
    </row>
    <row r="54" spans="1:22">
      <c r="A54" s="15" t="s">
        <v>529</v>
      </c>
      <c r="B54" s="17" t="n">
        <v>4740</v>
      </c>
      <c r="C54" s="18">
        <f>(362.0/B54*100)</f>
        <v/>
      </c>
      <c r="D54" s="19" t="n">
        <v>4378</v>
      </c>
      <c r="E54" s="18" t="n">
        <v>328.33951676</v>
      </c>
      <c r="F54" s="20" t="n">
        <v>6.5145305</v>
      </c>
      <c r="G54" s="18" t="n">
        <v>336.18925115</v>
      </c>
      <c r="H54" s="20" t="n">
        <v>3.52166965</v>
      </c>
      <c r="I54" s="18" t="n">
        <v>345.72976634</v>
      </c>
      <c r="J54" s="20" t="n">
        <v>3.7696218</v>
      </c>
      <c r="K54" s="18" t="n">
        <v>353.95995669</v>
      </c>
      <c r="L54" s="20" t="n">
        <v>3.0755014</v>
      </c>
      <c r="M54" s="18" t="n">
        <v>278.77265964</v>
      </c>
      <c r="N54" s="20" t="n">
        <v>5.07122961</v>
      </c>
      <c r="O54" s="18" t="s">
        <v>481</v>
      </c>
      <c r="P54" s="20" t="s">
        <v>481</v>
      </c>
      <c r="Q54" s="18" t="s">
        <v>481</v>
      </c>
      <c r="R54" s="20" t="s">
        <v>481</v>
      </c>
      <c r="S54" s="18" t="s">
        <v>481</v>
      </c>
      <c r="T54" s="20" t="s">
        <v>481</v>
      </c>
      <c r="U54" s="18" t="n">
        <v>282.20747549</v>
      </c>
      <c r="V54" s="20" t="n">
        <v>4.12716844</v>
      </c>
    </row>
    <row r="55" spans="1:22">
      <c r="A55" s="15" t="s">
        <v>530</v>
      </c>
      <c r="B55" s="17" t="n">
        <v>5316</v>
      </c>
      <c r="C55" s="18">
        <f>(22.0/B55*100)</f>
        <v/>
      </c>
      <c r="D55" s="19" t="n">
        <v>5294</v>
      </c>
      <c r="E55" s="18" t="n">
        <v>388.80283765</v>
      </c>
      <c r="F55" s="20" t="n">
        <v>5.52620739</v>
      </c>
      <c r="G55" s="18" t="n">
        <v>399.05646546</v>
      </c>
      <c r="H55" s="20" t="n">
        <v>3.12116686</v>
      </c>
      <c r="I55" s="18" t="n">
        <v>413.01534504</v>
      </c>
      <c r="J55" s="20" t="n">
        <v>2.84517716</v>
      </c>
      <c r="K55" s="18" t="n">
        <v>437.09220818</v>
      </c>
      <c r="L55" s="20" t="n">
        <v>3.31455456</v>
      </c>
      <c r="M55" s="18" t="s">
        <v>481</v>
      </c>
      <c r="N55" s="20" t="s">
        <v>481</v>
      </c>
      <c r="O55" s="18" t="s">
        <v>481</v>
      </c>
      <c r="P55" s="20" t="s">
        <v>481</v>
      </c>
      <c r="Q55" s="18" t="s">
        <v>481</v>
      </c>
      <c r="R55" s="20" t="s">
        <v>481</v>
      </c>
      <c r="S55" s="18" t="n">
        <v>351.50325755</v>
      </c>
      <c r="T55" s="20" t="n">
        <v>21.67498624</v>
      </c>
      <c r="U55" s="18" t="n">
        <v>319.83165025</v>
      </c>
      <c r="V55" s="20" t="n">
        <v>8.817150829999999</v>
      </c>
    </row>
    <row r="56" spans="1:22">
      <c r="A56" s="15" t="s">
        <v>531</v>
      </c>
      <c r="B56" s="17" t="n">
        <v>5359</v>
      </c>
      <c r="C56" s="18">
        <f>(77.0/B56*100)</f>
        <v/>
      </c>
      <c r="D56" s="19" t="n">
        <v>5282</v>
      </c>
      <c r="E56" s="18" t="n">
        <v>527.07231443</v>
      </c>
      <c r="F56" s="20" t="n">
        <v>5.58097146</v>
      </c>
      <c r="G56" s="18" t="n">
        <v>524.49054824</v>
      </c>
      <c r="H56" s="20" t="n">
        <v>4.32920186</v>
      </c>
      <c r="I56" s="18" t="n">
        <v>540.7087869</v>
      </c>
      <c r="J56" s="20" t="n">
        <v>2.88706691</v>
      </c>
      <c r="K56" s="18" t="n">
        <v>545.38968605</v>
      </c>
      <c r="L56" s="20" t="n">
        <v>4.196672</v>
      </c>
      <c r="M56" s="18" t="n">
        <v>497.58677807</v>
      </c>
      <c r="N56" s="20" t="n">
        <v>2.76536198</v>
      </c>
      <c r="O56" s="18" t="s">
        <v>481</v>
      </c>
      <c r="P56" s="20" t="s">
        <v>481</v>
      </c>
      <c r="Q56" s="18" t="s">
        <v>481</v>
      </c>
      <c r="R56" s="20" t="s">
        <v>481</v>
      </c>
      <c r="S56" s="18" t="s">
        <v>481</v>
      </c>
      <c r="T56" s="20" t="s">
        <v>481</v>
      </c>
      <c r="U56" s="18" t="n">
        <v>494.39922662</v>
      </c>
      <c r="V56" s="20" t="n">
        <v>13.11542971</v>
      </c>
    </row>
    <row r="57" spans="1:22">
      <c r="A57" s="15" t="s">
        <v>532</v>
      </c>
      <c r="B57" s="17" t="n">
        <v>6513</v>
      </c>
      <c r="C57" s="18">
        <f>(0.0/B57*100)</f>
        <v/>
      </c>
      <c r="D57" s="19" t="n">
        <v>6513</v>
      </c>
      <c r="E57" s="18" t="n">
        <v>396.23148238</v>
      </c>
      <c r="F57" s="20" t="n">
        <v>3.46740872</v>
      </c>
      <c r="G57" s="18" t="n">
        <v>402.27624378</v>
      </c>
      <c r="H57" s="20" t="n">
        <v>2.63013775</v>
      </c>
      <c r="I57" s="18" t="n">
        <v>415.8469593</v>
      </c>
      <c r="J57" s="20" t="n">
        <v>3.62940022</v>
      </c>
      <c r="K57" s="18" t="n">
        <v>398.66594912</v>
      </c>
      <c r="L57" s="20" t="n">
        <v>3.75813778</v>
      </c>
      <c r="M57" s="18" t="s">
        <v>481</v>
      </c>
      <c r="N57" s="20" t="s">
        <v>481</v>
      </c>
      <c r="O57" s="18" t="s">
        <v>481</v>
      </c>
      <c r="P57" s="20" t="s">
        <v>481</v>
      </c>
      <c r="Q57" s="18" t="s">
        <v>481</v>
      </c>
      <c r="R57" s="20" t="s">
        <v>481</v>
      </c>
      <c r="S57" s="18" t="n">
        <v>335.70476701</v>
      </c>
      <c r="T57" s="20" t="n">
        <v>17.22007628</v>
      </c>
      <c r="U57" s="18" t="n">
        <v>382.19934443</v>
      </c>
      <c r="V57" s="20" t="n">
        <v>9.337943409999999</v>
      </c>
    </row>
    <row r="58" spans="1:22">
      <c r="A58" s="15" t="s">
        <v>533</v>
      </c>
      <c r="B58" s="17" t="n">
        <v>7267</v>
      </c>
      <c r="C58" s="18">
        <f>(10.0/B58*100)</f>
        <v/>
      </c>
      <c r="D58" s="19" t="n">
        <v>7257</v>
      </c>
      <c r="E58" s="18" t="n">
        <v>384.7742875</v>
      </c>
      <c r="F58" s="20" t="n">
        <v>4.39728407</v>
      </c>
      <c r="G58" s="18" t="n">
        <v>402.31678516</v>
      </c>
      <c r="H58" s="20" t="n">
        <v>3.70036154</v>
      </c>
      <c r="I58" s="18" t="n">
        <v>415.61934885</v>
      </c>
      <c r="J58" s="20" t="n">
        <v>3.50247228</v>
      </c>
      <c r="K58" s="18" t="n">
        <v>428.22160611</v>
      </c>
      <c r="L58" s="20" t="n">
        <v>3.022994</v>
      </c>
      <c r="M58" s="18" t="s">
        <v>481</v>
      </c>
      <c r="N58" s="20" t="s">
        <v>481</v>
      </c>
      <c r="O58" s="18" t="s">
        <v>481</v>
      </c>
      <c r="P58" s="20" t="s">
        <v>481</v>
      </c>
      <c r="Q58" s="18" t="s">
        <v>481</v>
      </c>
      <c r="R58" s="20" t="s">
        <v>481</v>
      </c>
      <c r="S58" s="18" t="n">
        <v>348.59017367</v>
      </c>
      <c r="T58" s="20" t="n">
        <v>21.53786967</v>
      </c>
      <c r="U58" s="18" t="n">
        <v>327.47670535</v>
      </c>
      <c r="V58" s="20" t="n">
        <v>11.79420398</v>
      </c>
    </row>
    <row r="59" spans="1:22">
      <c r="A59" s="15" t="s">
        <v>534</v>
      </c>
      <c r="B59" s="17" t="n">
        <v>4826</v>
      </c>
      <c r="C59" s="18">
        <f>(26.0/B59*100)</f>
        <v/>
      </c>
      <c r="D59" s="19" t="n">
        <v>4800</v>
      </c>
      <c r="E59" s="18" t="n">
        <v>354.53709168</v>
      </c>
      <c r="F59" s="20" t="n">
        <v>2.89377829</v>
      </c>
      <c r="G59" s="18" t="n">
        <v>383.60941542</v>
      </c>
      <c r="H59" s="20" t="n">
        <v>3.21336878</v>
      </c>
      <c r="I59" s="18" t="n">
        <v>395.44260713</v>
      </c>
      <c r="J59" s="20" t="n">
        <v>3.1357135</v>
      </c>
      <c r="K59" s="18" t="n">
        <v>396.73040878</v>
      </c>
      <c r="L59" s="20" t="n">
        <v>3.20305704</v>
      </c>
      <c r="M59" s="18" t="s">
        <v>481</v>
      </c>
      <c r="N59" s="20" t="s">
        <v>481</v>
      </c>
      <c r="O59" s="18" t="s">
        <v>481</v>
      </c>
      <c r="P59" s="20" t="s">
        <v>481</v>
      </c>
      <c r="Q59" s="18" t="n">
        <v>289.7965</v>
      </c>
      <c r="R59" s="20" t="n">
        <v>43.47739685</v>
      </c>
      <c r="S59" s="18" t="n">
        <v>331.09384766</v>
      </c>
      <c r="T59" s="20" t="n">
        <v>17.60530876</v>
      </c>
      <c r="U59" s="18" t="n">
        <v>318.16724609</v>
      </c>
      <c r="V59" s="20" t="n">
        <v>6.1620486</v>
      </c>
    </row>
    <row r="60" spans="1:22">
      <c r="A60" s="15" t="s">
        <v>535</v>
      </c>
      <c r="B60" s="17" t="n">
        <v>4546</v>
      </c>
      <c r="C60" s="18">
        <f>(15.0/B60*100)</f>
        <v/>
      </c>
      <c r="D60" s="19" t="n">
        <v>4531</v>
      </c>
      <c r="E60" s="18" t="n">
        <v>355.22802079</v>
      </c>
      <c r="F60" s="20" t="n">
        <v>5.58794849</v>
      </c>
      <c r="G60" s="18" t="n">
        <v>378.14380303</v>
      </c>
      <c r="H60" s="20" t="n">
        <v>4.77452402</v>
      </c>
      <c r="I60" s="18" t="n">
        <v>396.9117617</v>
      </c>
      <c r="J60" s="20" t="n">
        <v>4.09969782</v>
      </c>
      <c r="K60" s="18" t="n">
        <v>399.58646981</v>
      </c>
      <c r="L60" s="20" t="n">
        <v>4.57909932</v>
      </c>
      <c r="M60" s="18" t="s">
        <v>481</v>
      </c>
      <c r="N60" s="20" t="s">
        <v>481</v>
      </c>
      <c r="O60" s="18" t="s">
        <v>481</v>
      </c>
      <c r="P60" s="20" t="s">
        <v>481</v>
      </c>
      <c r="Q60" s="18" t="s">
        <v>481</v>
      </c>
      <c r="R60" s="20" t="s">
        <v>481</v>
      </c>
      <c r="S60" s="18" t="n">
        <v>331.758428</v>
      </c>
      <c r="T60" s="20" t="n">
        <v>23.04027819</v>
      </c>
      <c r="U60" s="18" t="n">
        <v>347.95819851</v>
      </c>
      <c r="V60" s="20" t="n">
        <v>9.247028419999999</v>
      </c>
    </row>
    <row r="61" spans="1:22">
      <c r="A61" s="15" t="s">
        <v>536</v>
      </c>
      <c r="B61" s="17" t="n">
        <v>6525</v>
      </c>
      <c r="C61" s="18">
        <f>(163.0/B61*100)</f>
        <v/>
      </c>
      <c r="D61" s="19" t="n">
        <v>6362</v>
      </c>
      <c r="E61" s="18" t="n">
        <v>474.79169513</v>
      </c>
      <c r="F61" s="20" t="n">
        <v>4.14720655</v>
      </c>
      <c r="G61" s="18" t="n">
        <v>470.42766841</v>
      </c>
      <c r="H61" s="20" t="n">
        <v>2.8781344</v>
      </c>
      <c r="I61" s="18" t="n">
        <v>484.28861016</v>
      </c>
      <c r="J61" s="20" t="n">
        <v>3.01954817</v>
      </c>
      <c r="K61" s="18" t="n">
        <v>494.24501098</v>
      </c>
      <c r="L61" s="20" t="n">
        <v>3.9628355</v>
      </c>
      <c r="M61" s="18" t="n">
        <v>399.48570032</v>
      </c>
      <c r="N61" s="20" t="n">
        <v>8.489439689999999</v>
      </c>
      <c r="O61" s="18" t="s">
        <v>481</v>
      </c>
      <c r="P61" s="20" t="s">
        <v>481</v>
      </c>
      <c r="Q61" s="18" t="s">
        <v>481</v>
      </c>
      <c r="R61" s="20" t="s">
        <v>481</v>
      </c>
      <c r="S61" s="18" t="s">
        <v>481</v>
      </c>
      <c r="T61" s="20" t="s">
        <v>481</v>
      </c>
      <c r="U61" s="18" t="n">
        <v>402.24589696</v>
      </c>
      <c r="V61" s="20" t="n">
        <v>8.736165379999999</v>
      </c>
    </row>
    <row r="62" spans="1:22">
      <c r="A62" s="15" t="s">
        <v>537</v>
      </c>
      <c r="B62" s="17" t="n">
        <v>4476</v>
      </c>
      <c r="C62" s="18">
        <f>(3.0/B62*100)</f>
        <v/>
      </c>
      <c r="D62" s="19" t="n">
        <v>4473</v>
      </c>
      <c r="E62" s="18" t="n">
        <v>535.94129283</v>
      </c>
      <c r="F62" s="20" t="n">
        <v>5.29525281</v>
      </c>
      <c r="G62" s="18" t="n">
        <v>528.33678022</v>
      </c>
      <c r="H62" s="20" t="n">
        <v>1.90320934</v>
      </c>
      <c r="I62" s="18" t="n">
        <v>532.80863958</v>
      </c>
      <c r="J62" s="20" t="n">
        <v>2.0377091</v>
      </c>
      <c r="K62" s="18" t="n">
        <v>540.7338022</v>
      </c>
      <c r="L62" s="20" t="n">
        <v>3.2631335</v>
      </c>
      <c r="M62" s="18" t="n">
        <v>503.48911723</v>
      </c>
      <c r="N62" s="20" t="n">
        <v>3.96725872</v>
      </c>
      <c r="O62" s="18" t="s">
        <v>481</v>
      </c>
      <c r="P62" s="20" t="s">
        <v>481</v>
      </c>
      <c r="Q62" s="18" t="s">
        <v>481</v>
      </c>
      <c r="R62" s="20" t="s">
        <v>481</v>
      </c>
      <c r="S62" s="18" t="s">
        <v>481</v>
      </c>
      <c r="T62" s="20" t="s">
        <v>481</v>
      </c>
      <c r="U62" s="18" t="n">
        <v>500.33576771</v>
      </c>
      <c r="V62" s="20" t="n">
        <v>19.57318622</v>
      </c>
    </row>
    <row r="63" spans="1:22">
      <c r="A63" s="15" t="s">
        <v>538</v>
      </c>
      <c r="B63" s="17" t="n">
        <v>5324</v>
      </c>
      <c r="C63" s="18">
        <f>(13.0/B63*100)</f>
        <v/>
      </c>
      <c r="D63" s="19" t="n">
        <v>5311</v>
      </c>
      <c r="E63" s="18" t="n">
        <v>363.40542585</v>
      </c>
      <c r="F63" s="20" t="n">
        <v>3.72499255</v>
      </c>
      <c r="G63" s="18" t="n">
        <v>380.36343983</v>
      </c>
      <c r="H63" s="20" t="n">
        <v>2.25743907</v>
      </c>
      <c r="I63" s="18" t="n">
        <v>392.64448827</v>
      </c>
      <c r="J63" s="20" t="n">
        <v>2.59120644</v>
      </c>
      <c r="K63" s="18" t="n">
        <v>399.53965285</v>
      </c>
      <c r="L63" s="20" t="n">
        <v>2.99755484</v>
      </c>
      <c r="M63" s="18" t="s">
        <v>481</v>
      </c>
      <c r="N63" s="20" t="s">
        <v>481</v>
      </c>
      <c r="O63" s="18" t="s">
        <v>481</v>
      </c>
      <c r="P63" s="20" t="s">
        <v>481</v>
      </c>
      <c r="Q63" s="18" t="s">
        <v>481</v>
      </c>
      <c r="R63" s="20" t="s">
        <v>481</v>
      </c>
      <c r="S63" s="18" t="n">
        <v>307.46690669</v>
      </c>
      <c r="T63" s="20" t="n">
        <v>32.26450838</v>
      </c>
      <c r="U63" s="18" t="n">
        <v>347.00385352</v>
      </c>
      <c r="V63" s="20" t="n">
        <v>5.21288475</v>
      </c>
    </row>
    <row r="64" spans="1:22">
      <c r="A64" s="15" t="s">
        <v>539</v>
      </c>
      <c r="B64" s="17" t="n">
        <v>3634</v>
      </c>
      <c r="C64" s="18">
        <f>(3.0/B64*100)</f>
        <v/>
      </c>
      <c r="D64" s="19" t="n">
        <v>3631</v>
      </c>
      <c r="E64" s="18" t="n">
        <v>425.21565087</v>
      </c>
      <c r="F64" s="20" t="n">
        <v>7.87680373</v>
      </c>
      <c r="G64" s="18" t="n">
        <v>452.33630884</v>
      </c>
      <c r="H64" s="20" t="n">
        <v>3.68150351</v>
      </c>
      <c r="I64" s="18" t="n">
        <v>481.2131946</v>
      </c>
      <c r="J64" s="20" t="n">
        <v>2.91513101</v>
      </c>
      <c r="K64" s="18" t="n">
        <v>489.00819112</v>
      </c>
      <c r="L64" s="20" t="n">
        <v>3.66493976</v>
      </c>
      <c r="M64" s="18" t="s">
        <v>481</v>
      </c>
      <c r="N64" s="20" t="s">
        <v>481</v>
      </c>
      <c r="O64" s="18" t="s">
        <v>481</v>
      </c>
      <c r="P64" s="20" t="s">
        <v>481</v>
      </c>
      <c r="Q64" s="18" t="s">
        <v>481</v>
      </c>
      <c r="R64" s="20" t="s">
        <v>481</v>
      </c>
      <c r="S64" s="18" t="n">
        <v>242.2663</v>
      </c>
      <c r="T64" s="20" t="n">
        <v>38.14472439</v>
      </c>
      <c r="U64" s="18" t="n">
        <v>315.80584458</v>
      </c>
      <c r="V64" s="20" t="n">
        <v>11.44767702</v>
      </c>
    </row>
    <row r="65" spans="1:22">
      <c r="A65" s="15" t="s">
        <v>540</v>
      </c>
      <c r="B65" s="17" t="n">
        <v>5325</v>
      </c>
      <c r="C65" s="18">
        <f>(14.0/B65*100)</f>
        <v/>
      </c>
      <c r="D65" s="19" t="n">
        <v>5311</v>
      </c>
      <c r="E65" s="18" t="n">
        <v>400.99509131</v>
      </c>
      <c r="F65" s="20" t="n">
        <v>3.96987171</v>
      </c>
      <c r="G65" s="18" t="n">
        <v>419.44988866</v>
      </c>
      <c r="H65" s="20" t="n">
        <v>2.75024895</v>
      </c>
      <c r="I65" s="18" t="n">
        <v>444.82942303</v>
      </c>
      <c r="J65" s="20" t="n">
        <v>2.52654953</v>
      </c>
      <c r="K65" s="18" t="n">
        <v>450.25417161</v>
      </c>
      <c r="L65" s="20" t="n">
        <v>3.46985321</v>
      </c>
      <c r="M65" s="18" t="s">
        <v>481</v>
      </c>
      <c r="N65" s="20" t="s">
        <v>481</v>
      </c>
      <c r="O65" s="18" t="s">
        <v>481</v>
      </c>
      <c r="P65" s="20" t="s">
        <v>481</v>
      </c>
      <c r="Q65" s="18" t="n">
        <v>378.48978824</v>
      </c>
      <c r="R65" s="20" t="n">
        <v>32.25385303</v>
      </c>
      <c r="S65" s="18" t="s">
        <v>481</v>
      </c>
      <c r="T65" s="20" t="s">
        <v>481</v>
      </c>
      <c r="U65" s="18" t="n">
        <v>337.53649729</v>
      </c>
      <c r="V65" s="20" t="n">
        <v>8.010038529999999</v>
      </c>
    </row>
    <row r="66" spans="1:22">
      <c r="A66" s="15" t="s">
        <v>541</v>
      </c>
      <c r="B66" s="17" t="n">
        <v>5665</v>
      </c>
      <c r="C66" s="18">
        <f>(85.0/B66*100)</f>
        <v/>
      </c>
      <c r="D66" s="19" t="n">
        <v>5580</v>
      </c>
      <c r="E66" s="18" t="n">
        <v>423.56072968</v>
      </c>
      <c r="F66" s="20" t="n">
        <v>2.96573242</v>
      </c>
      <c r="G66" s="18" t="n">
        <v>421.69353084</v>
      </c>
      <c r="H66" s="20" t="n">
        <v>2.13357426</v>
      </c>
      <c r="I66" s="18" t="n">
        <v>422.91907001</v>
      </c>
      <c r="J66" s="20" t="n">
        <v>2.1258575</v>
      </c>
      <c r="K66" s="18" t="n">
        <v>428.48912556</v>
      </c>
      <c r="L66" s="20" t="n">
        <v>3.4794224</v>
      </c>
      <c r="M66" s="18" t="n">
        <v>362.59924263</v>
      </c>
      <c r="N66" s="20" t="n">
        <v>3.29995091</v>
      </c>
      <c r="O66" s="18" t="s">
        <v>481</v>
      </c>
      <c r="P66" s="20" t="s">
        <v>481</v>
      </c>
      <c r="Q66" s="18" t="s">
        <v>481</v>
      </c>
      <c r="R66" s="20" t="s">
        <v>481</v>
      </c>
      <c r="S66" s="18" t="s">
        <v>481</v>
      </c>
      <c r="T66" s="20" t="s">
        <v>481</v>
      </c>
      <c r="U66" s="18" t="n">
        <v>356.77021892</v>
      </c>
      <c r="V66" s="20" t="n">
        <v>4.55703152</v>
      </c>
    </row>
    <row r="67" spans="1:22">
      <c r="A67" s="15" t="s">
        <v>542</v>
      </c>
      <c r="B67" s="17" t="n">
        <v>6971</v>
      </c>
      <c r="C67" s="18">
        <f>(648.0/B67*100)</f>
        <v/>
      </c>
      <c r="D67" s="19" t="n">
        <v>6323</v>
      </c>
      <c r="E67" s="18" t="n">
        <v>413.19486406</v>
      </c>
      <c r="F67" s="20" t="n">
        <v>4.17444201</v>
      </c>
      <c r="G67" s="18" t="n">
        <v>405.17387318</v>
      </c>
      <c r="H67" s="20" t="n">
        <v>2.71241018</v>
      </c>
      <c r="I67" s="18" t="n">
        <v>408.22507377</v>
      </c>
      <c r="J67" s="20" t="n">
        <v>2.98604834</v>
      </c>
      <c r="K67" s="18" t="n">
        <v>403.53172371</v>
      </c>
      <c r="L67" s="20" t="n">
        <v>4.05939362</v>
      </c>
      <c r="M67" s="18" t="n">
        <v>372.66261743</v>
      </c>
      <c r="N67" s="20" t="n">
        <v>5.67221433</v>
      </c>
      <c r="O67" s="18" t="s">
        <v>481</v>
      </c>
      <c r="P67" s="20" t="s">
        <v>481</v>
      </c>
      <c r="Q67" s="18" t="s">
        <v>481</v>
      </c>
      <c r="R67" s="20" t="s">
        <v>481</v>
      </c>
      <c r="S67" s="18" t="s">
        <v>481</v>
      </c>
      <c r="T67" s="20" t="s">
        <v>481</v>
      </c>
      <c r="U67" s="18" t="n">
        <v>352.14903916</v>
      </c>
      <c r="V67" s="20" t="n">
        <v>7.2580558</v>
      </c>
    </row>
    <row r="68" spans="1:22">
      <c r="A68" s="15" t="s">
        <v>543</v>
      </c>
      <c r="B68" s="17" t="n">
        <v>12083</v>
      </c>
      <c r="C68" s="18">
        <f>(31.0/B68*100)</f>
        <v/>
      </c>
      <c r="D68" s="19" t="n">
        <v>12052</v>
      </c>
      <c r="E68" s="18" t="n">
        <v>398.17611944</v>
      </c>
      <c r="F68" s="20" t="n">
        <v>3.13446991</v>
      </c>
      <c r="G68" s="18" t="n">
        <v>415.19094154</v>
      </c>
      <c r="H68" s="20" t="n">
        <v>1.99765472</v>
      </c>
      <c r="I68" s="18" t="n">
        <v>441.75772651</v>
      </c>
      <c r="J68" s="20" t="n">
        <v>1.87974045</v>
      </c>
      <c r="K68" s="18" t="n">
        <v>452.85725589</v>
      </c>
      <c r="L68" s="20" t="n">
        <v>2.14874579</v>
      </c>
      <c r="M68" s="18" t="n">
        <v>360.06770608</v>
      </c>
      <c r="N68" s="20" t="n">
        <v>2.26611851</v>
      </c>
      <c r="O68" s="18" t="s">
        <v>481</v>
      </c>
      <c r="P68" s="20" t="s">
        <v>481</v>
      </c>
      <c r="Q68" s="18" t="s">
        <v>481</v>
      </c>
      <c r="R68" s="20" t="s">
        <v>481</v>
      </c>
      <c r="S68" s="18" t="s">
        <v>481</v>
      </c>
      <c r="T68" s="20" t="s">
        <v>481</v>
      </c>
      <c r="U68" s="18" t="n">
        <v>361.1129756</v>
      </c>
      <c r="V68" s="20" t="n">
        <v>2.90946612</v>
      </c>
    </row>
    <row r="69" spans="1:22">
      <c r="A69" s="15" t="s">
        <v>544</v>
      </c>
      <c r="B69" s="17" t="n">
        <v>4876</v>
      </c>
      <c r="C69" s="18">
        <f>(0.0/B69*100)</f>
        <v/>
      </c>
      <c r="D69" s="19" t="n">
        <v>4876</v>
      </c>
      <c r="E69" s="18" t="n">
        <v>430.7666721</v>
      </c>
      <c r="F69" s="20" t="n">
        <v>3.54775207</v>
      </c>
      <c r="G69" s="18" t="n">
        <v>442.09315532</v>
      </c>
      <c r="H69" s="20" t="n">
        <v>3.8583852</v>
      </c>
      <c r="I69" s="18" t="n">
        <v>434.89105402</v>
      </c>
      <c r="J69" s="20" t="n">
        <v>5.30516562</v>
      </c>
      <c r="K69" s="18" t="n">
        <v>424.42943938</v>
      </c>
      <c r="L69" s="20" t="n">
        <v>4.72910364</v>
      </c>
      <c r="M69" s="18" t="s">
        <v>481</v>
      </c>
      <c r="N69" s="20" t="s">
        <v>481</v>
      </c>
      <c r="O69" s="18" t="s">
        <v>481</v>
      </c>
      <c r="P69" s="20" t="s">
        <v>481</v>
      </c>
      <c r="Q69" s="18" t="s">
        <v>481</v>
      </c>
      <c r="R69" s="20" t="s">
        <v>481</v>
      </c>
      <c r="S69" s="18" t="s">
        <v>481</v>
      </c>
      <c r="T69" s="20" t="s">
        <v>481</v>
      </c>
      <c r="U69" s="18" t="n">
        <v>374.31546761</v>
      </c>
      <c r="V69" s="20" t="n">
        <v>21.54843878</v>
      </c>
    </row>
    <row r="70" spans="1:22">
      <c r="A70" s="15" t="s">
        <v>545</v>
      </c>
      <c r="B70" s="17" t="n">
        <v>6036</v>
      </c>
      <c r="C70" s="18">
        <f>(223.0/B70*100)</f>
        <v/>
      </c>
      <c r="D70" s="19" t="n">
        <v>5813</v>
      </c>
      <c r="E70" s="18" t="n">
        <v>478.70518399</v>
      </c>
      <c r="F70" s="20" t="n">
        <v>5.07470731</v>
      </c>
      <c r="G70" s="18" t="n">
        <v>490.01557092</v>
      </c>
      <c r="H70" s="20" t="n">
        <v>3.53519488</v>
      </c>
      <c r="I70" s="18" t="n">
        <v>494.01823887</v>
      </c>
      <c r="J70" s="20" t="n">
        <v>3.31804087</v>
      </c>
      <c r="K70" s="18" t="n">
        <v>500.29157881</v>
      </c>
      <c r="L70" s="20" t="n">
        <v>3.95359507</v>
      </c>
      <c r="M70" s="18" t="n">
        <v>430.55617704</v>
      </c>
      <c r="N70" s="20" t="n">
        <v>6.18638504</v>
      </c>
      <c r="O70" s="18" t="s">
        <v>481</v>
      </c>
      <c r="P70" s="20" t="s">
        <v>481</v>
      </c>
      <c r="Q70" s="18" t="s">
        <v>481</v>
      </c>
      <c r="R70" s="20" t="s">
        <v>481</v>
      </c>
      <c r="S70" s="18" t="s">
        <v>481</v>
      </c>
      <c r="T70" s="20" t="s">
        <v>481</v>
      </c>
      <c r="U70" s="18" t="n">
        <v>447.64468865</v>
      </c>
      <c r="V70" s="20" t="n">
        <v>8.63268922</v>
      </c>
    </row>
    <row r="71" spans="1:22">
      <c r="A71" s="15" t="s">
        <v>546</v>
      </c>
      <c r="B71" s="17" t="n">
        <v>6115</v>
      </c>
      <c r="C71" s="18">
        <f>(29.0/B71*100)</f>
        <v/>
      </c>
      <c r="D71" s="19" t="n">
        <v>6086</v>
      </c>
      <c r="E71" s="18" t="n">
        <v>540.93553781</v>
      </c>
      <c r="F71" s="20" t="n">
        <v>5.67388381</v>
      </c>
      <c r="G71" s="18" t="n">
        <v>538.50304968</v>
      </c>
      <c r="H71" s="20" t="n">
        <v>2.99069654</v>
      </c>
      <c r="I71" s="18" t="n">
        <v>568.228656</v>
      </c>
      <c r="J71" s="20" t="n">
        <v>2.38146144</v>
      </c>
      <c r="K71" s="18" t="n">
        <v>581.41389679</v>
      </c>
      <c r="L71" s="20" t="n">
        <v>2.53850188</v>
      </c>
      <c r="M71" s="18" t="n">
        <v>447.86971773</v>
      </c>
      <c r="N71" s="20" t="n">
        <v>5.77573086</v>
      </c>
      <c r="O71" s="18" t="s">
        <v>481</v>
      </c>
      <c r="P71" s="20" t="s">
        <v>481</v>
      </c>
      <c r="Q71" s="18" t="s">
        <v>481</v>
      </c>
      <c r="R71" s="20" t="s">
        <v>481</v>
      </c>
      <c r="S71" s="18" t="s">
        <v>481</v>
      </c>
      <c r="T71" s="20" t="s">
        <v>481</v>
      </c>
      <c r="U71" s="18" t="n">
        <v>426.55310516</v>
      </c>
      <c r="V71" s="20" t="n">
        <v>23.55962028</v>
      </c>
    </row>
    <row r="72" spans="1:22">
      <c r="A72" s="15" t="s">
        <v>547</v>
      </c>
      <c r="B72" s="17" t="n">
        <v>7708</v>
      </c>
      <c r="C72" s="18">
        <f>(5.0/B72*100)</f>
        <v/>
      </c>
      <c r="D72" s="19" t="n">
        <v>7703</v>
      </c>
      <c r="E72" s="18" t="n">
        <v>535.2919361</v>
      </c>
      <c r="F72" s="20" t="n">
        <v>4.76536046</v>
      </c>
      <c r="G72" s="18" t="n">
        <v>527.39780523</v>
      </c>
      <c r="H72" s="20" t="n">
        <v>3.60345067</v>
      </c>
      <c r="I72" s="18" t="n">
        <v>542.52692352</v>
      </c>
      <c r="J72" s="20" t="n">
        <v>3.28867771</v>
      </c>
      <c r="K72" s="18" t="n">
        <v>553.0131717199999</v>
      </c>
      <c r="L72" s="20" t="n">
        <v>4.41301344</v>
      </c>
      <c r="M72" s="18" t="n">
        <v>463.18161523</v>
      </c>
      <c r="N72" s="20" t="n">
        <v>7.36450904</v>
      </c>
      <c r="O72" s="18" t="s">
        <v>481</v>
      </c>
      <c r="P72" s="20" t="s">
        <v>481</v>
      </c>
      <c r="Q72" s="18" t="s">
        <v>481</v>
      </c>
      <c r="R72" s="20" t="s">
        <v>481</v>
      </c>
      <c r="S72" s="18" t="s">
        <v>481</v>
      </c>
      <c r="T72" s="20" t="s">
        <v>481</v>
      </c>
      <c r="U72" s="18" t="n">
        <v>501.14066209</v>
      </c>
      <c r="V72" s="20" t="n">
        <v>19.40424256</v>
      </c>
    </row>
    <row r="73" spans="1:22">
      <c r="A73" s="15" t="s">
        <v>548</v>
      </c>
      <c r="B73" s="17" t="n">
        <v>8249</v>
      </c>
      <c r="C73" s="18">
        <f>(182.0/B73*100)</f>
        <v/>
      </c>
      <c r="D73" s="19" t="n">
        <v>8067</v>
      </c>
      <c r="E73" s="18" t="n">
        <v>421.33886785</v>
      </c>
      <c r="F73" s="20" t="n">
        <v>6.5900867</v>
      </c>
      <c r="G73" s="18" t="n">
        <v>419.17436492</v>
      </c>
      <c r="H73" s="20" t="n">
        <v>3.64730712</v>
      </c>
      <c r="I73" s="18" t="n">
        <v>435.37232708</v>
      </c>
      <c r="J73" s="20" t="n">
        <v>3.62203935</v>
      </c>
      <c r="K73" s="18" t="n">
        <v>430.70464154</v>
      </c>
      <c r="L73" s="20" t="n">
        <v>3.52527849</v>
      </c>
      <c r="M73" s="18" t="n">
        <v>381.36943253</v>
      </c>
      <c r="N73" s="20" t="n">
        <v>3.27949389</v>
      </c>
      <c r="O73" s="18" t="s">
        <v>481</v>
      </c>
      <c r="P73" s="20" t="s">
        <v>481</v>
      </c>
      <c r="Q73" s="18" t="s">
        <v>481</v>
      </c>
      <c r="R73" s="20" t="s">
        <v>481</v>
      </c>
      <c r="S73" s="18" t="s">
        <v>481</v>
      </c>
      <c r="T73" s="20" t="s">
        <v>481</v>
      </c>
      <c r="U73" s="18" t="n">
        <v>389.00460863</v>
      </c>
      <c r="V73" s="20" t="n">
        <v>10.32435484</v>
      </c>
    </row>
    <row r="74" spans="1:22">
      <c r="A74" s="15" t="s">
        <v>549</v>
      </c>
      <c r="B74" s="17" t="n">
        <v>4692</v>
      </c>
      <c r="C74" s="18">
        <f>(82.0/B74*100)</f>
        <v/>
      </c>
      <c r="D74" s="19" t="n">
        <v>4610</v>
      </c>
      <c r="E74" s="18" t="n">
        <v>408.32797278</v>
      </c>
      <c r="F74" s="20" t="n">
        <v>4.670303</v>
      </c>
      <c r="G74" s="18" t="n">
        <v>422.09336576</v>
      </c>
      <c r="H74" s="20" t="n">
        <v>2.64060978</v>
      </c>
      <c r="I74" s="18" t="n">
        <v>437.2437008</v>
      </c>
      <c r="J74" s="20" t="n">
        <v>2.95677686</v>
      </c>
      <c r="K74" s="18" t="n">
        <v>446.53656975</v>
      </c>
      <c r="L74" s="20" t="n">
        <v>3.23642819</v>
      </c>
      <c r="M74" s="18" t="s">
        <v>481</v>
      </c>
      <c r="N74" s="20" t="s">
        <v>481</v>
      </c>
      <c r="O74" s="18" t="s">
        <v>481</v>
      </c>
      <c r="P74" s="20" t="s">
        <v>481</v>
      </c>
      <c r="Q74" s="18" t="s">
        <v>481</v>
      </c>
      <c r="R74" s="20" t="s">
        <v>481</v>
      </c>
      <c r="S74" s="18" t="n">
        <v>359.22817311</v>
      </c>
      <c r="T74" s="20" t="n">
        <v>36.23804454</v>
      </c>
      <c r="U74" s="18" t="n">
        <v>358.23885356</v>
      </c>
      <c r="V74" s="20" t="n">
        <v>5.99112737</v>
      </c>
    </row>
    <row r="75" spans="1:22">
      <c r="A75" s="15" t="s">
        <v>550</v>
      </c>
      <c r="B75" s="17" t="n">
        <v>5375</v>
      </c>
      <c r="C75" s="18">
        <f>(272.0/B75*100)</f>
        <v/>
      </c>
      <c r="D75" s="19" t="n">
        <v>5103</v>
      </c>
      <c r="E75" s="18" t="n">
        <v>382.93640586</v>
      </c>
      <c r="F75" s="20" t="n">
        <v>4.13782096</v>
      </c>
      <c r="G75" s="18" t="n">
        <v>390.57242855</v>
      </c>
      <c r="H75" s="20" t="n">
        <v>2.69004597</v>
      </c>
      <c r="I75" s="18" t="n">
        <v>397.44584404</v>
      </c>
      <c r="J75" s="20" t="n">
        <v>2.89509502</v>
      </c>
      <c r="K75" s="18" t="n">
        <v>390.03836576</v>
      </c>
      <c r="L75" s="20" t="n">
        <v>2.87285887</v>
      </c>
      <c r="M75" s="18" t="n">
        <v>356.06172199</v>
      </c>
      <c r="N75" s="20" t="n">
        <v>4.70057819</v>
      </c>
      <c r="O75" s="18" t="s">
        <v>481</v>
      </c>
      <c r="P75" s="20" t="s">
        <v>481</v>
      </c>
      <c r="Q75" s="18" t="s">
        <v>481</v>
      </c>
      <c r="R75" s="20" t="s">
        <v>481</v>
      </c>
      <c r="S75" s="18" t="s">
        <v>481</v>
      </c>
      <c r="T75" s="20" t="s">
        <v>481</v>
      </c>
      <c r="U75" s="18" t="n">
        <v>360.41256317</v>
      </c>
      <c r="V75" s="20" t="n">
        <v>4.56997014</v>
      </c>
    </row>
    <row r="76" spans="1:22">
      <c r="A76" s="15" t="s">
        <v>551</v>
      </c>
      <c r="B76" s="17" t="n">
        <v>14167</v>
      </c>
      <c r="C76" s="18">
        <f>(234.0/B76*100)</f>
        <v/>
      </c>
      <c r="D76" s="19" t="n">
        <v>13933</v>
      </c>
      <c r="E76" s="18" t="n">
        <v>409.88910136</v>
      </c>
      <c r="F76" s="20" t="n">
        <v>4.40908249</v>
      </c>
      <c r="G76" s="18" t="n">
        <v>429.70232729</v>
      </c>
      <c r="H76" s="20" t="n">
        <v>3.11161871</v>
      </c>
      <c r="I76" s="18" t="n">
        <v>447.83847419</v>
      </c>
      <c r="J76" s="20" t="n">
        <v>3.00812697</v>
      </c>
      <c r="K76" s="18" t="n">
        <v>460.60208993</v>
      </c>
      <c r="L76" s="20" t="n">
        <v>3.04774696</v>
      </c>
      <c r="M76" s="18" t="n">
        <v>405.76526183</v>
      </c>
      <c r="N76" s="20" t="n">
        <v>4.20293438</v>
      </c>
      <c r="O76" s="18" t="s">
        <v>481</v>
      </c>
      <c r="P76" s="20" t="s">
        <v>481</v>
      </c>
      <c r="Q76" s="18" t="s">
        <v>481</v>
      </c>
      <c r="R76" s="20" t="s">
        <v>481</v>
      </c>
      <c r="S76" s="18" t="s">
        <v>481</v>
      </c>
      <c r="T76" s="20" t="s">
        <v>481</v>
      </c>
      <c r="U76" s="18" t="n">
        <v>373.39838647</v>
      </c>
      <c r="V76" s="20" t="n">
        <v>6.4334994</v>
      </c>
    </row>
    <row r="77" spans="1:22">
      <c r="A77" s="15" t="s">
        <v>552</v>
      </c>
      <c r="B77" s="17" t="n">
        <v>6062</v>
      </c>
      <c r="C77" s="18">
        <f>(248.0/B77*100)</f>
        <v/>
      </c>
      <c r="D77" s="19" t="n">
        <v>5814</v>
      </c>
      <c r="E77" s="18" t="n">
        <v>432.10789674</v>
      </c>
      <c r="F77" s="20" t="n">
        <v>4.27798543</v>
      </c>
      <c r="G77" s="18" t="n">
        <v>446.34274091</v>
      </c>
      <c r="H77" s="20" t="n">
        <v>2.31067459</v>
      </c>
      <c r="I77" s="18" t="n">
        <v>465.73440141</v>
      </c>
      <c r="J77" s="20" t="n">
        <v>3.28695017</v>
      </c>
      <c r="K77" s="18" t="n">
        <v>452.84074778</v>
      </c>
      <c r="L77" s="20" t="n">
        <v>5.0623174</v>
      </c>
      <c r="M77" s="18" t="n">
        <v>380.79678054</v>
      </c>
      <c r="N77" s="20" t="n">
        <v>4.91273858</v>
      </c>
      <c r="O77" s="18" t="s">
        <v>481</v>
      </c>
      <c r="P77" s="20" t="s">
        <v>481</v>
      </c>
      <c r="Q77" s="18" t="s">
        <v>481</v>
      </c>
      <c r="R77" s="20" t="s">
        <v>481</v>
      </c>
      <c r="S77" s="18" t="s">
        <v>481</v>
      </c>
      <c r="T77" s="20" t="s">
        <v>481</v>
      </c>
      <c r="U77" s="18" t="n">
        <v>386.44987235</v>
      </c>
      <c r="V77" s="20" t="n">
        <v>4.21488021</v>
      </c>
    </row>
    <row r="78" spans="1:22">
      <c r="A78" s="15" t="s">
        <v>553</v>
      </c>
      <c r="B78" s="17" t="n">
        <v>5826</v>
      </c>
      <c r="C78" s="18">
        <f>(0.0/B78*100)</f>
        <v/>
      </c>
      <c r="D78" s="19" t="n">
        <v>5826</v>
      </c>
      <c r="E78" s="18" t="n">
        <v>519.6191585399999</v>
      </c>
      <c r="F78" s="20" t="n">
        <v>5.57685162</v>
      </c>
      <c r="G78" s="18" t="n">
        <v>521.53515096</v>
      </c>
      <c r="H78" s="20" t="n">
        <v>3.8954055</v>
      </c>
      <c r="I78" s="18" t="n">
        <v>530.4977781699999</v>
      </c>
      <c r="J78" s="20" t="n">
        <v>5.06108195</v>
      </c>
      <c r="K78" s="18" t="n">
        <v>529.69785784</v>
      </c>
      <c r="L78" s="20" t="n">
        <v>6.17989483</v>
      </c>
      <c r="M78" s="18" t="s">
        <v>481</v>
      </c>
      <c r="N78" s="20" t="s">
        <v>481</v>
      </c>
      <c r="O78" s="18" t="s">
        <v>481</v>
      </c>
      <c r="P78" s="20" t="s">
        <v>481</v>
      </c>
      <c r="Q78" s="18" t="n">
        <v>433.83338361</v>
      </c>
      <c r="R78" s="20" t="n">
        <v>11.38193918</v>
      </c>
      <c r="S78" s="18" t="n">
        <v>453.75312257</v>
      </c>
      <c r="T78" s="20" t="n">
        <v>31.25163997</v>
      </c>
      <c r="U78" s="18" t="n">
        <v>467.81344645</v>
      </c>
      <c r="V78" s="20" t="n">
        <v>15.11630436</v>
      </c>
    </row>
    <row customHeight="1" ht="25" r="79" spans="1:22">
      <c r="A79" s="15" t="s">
        <v>554</v>
      </c>
      <c r="B79" s="17" t="n">
        <v>1657</v>
      </c>
      <c r="C79" s="18">
        <f>(41.0/B79*100)</f>
        <v/>
      </c>
      <c r="D79" s="19" t="n">
        <v>1616</v>
      </c>
      <c r="E79" s="18" t="n">
        <v>461.56900302</v>
      </c>
      <c r="F79" s="20" t="n">
        <v>10.81914612</v>
      </c>
      <c r="G79" s="18" t="n">
        <v>468.78576196</v>
      </c>
      <c r="H79" s="20" t="n">
        <v>7.32333727</v>
      </c>
      <c r="I79" s="18" t="n">
        <v>488.65979333</v>
      </c>
      <c r="J79" s="20" t="n">
        <v>6.69974997</v>
      </c>
      <c r="K79" s="18" t="n">
        <v>488.59754372</v>
      </c>
      <c r="L79" s="20" t="n">
        <v>7.77731936</v>
      </c>
      <c r="M79" s="18" t="s">
        <v>481</v>
      </c>
      <c r="N79" s="20" t="s">
        <v>481</v>
      </c>
      <c r="O79" s="18" t="s">
        <v>481</v>
      </c>
      <c r="P79" s="20" t="s">
        <v>481</v>
      </c>
      <c r="Q79" s="18" t="s">
        <v>481</v>
      </c>
      <c r="R79" s="20" t="s">
        <v>481</v>
      </c>
      <c r="S79" s="18" t="s">
        <v>481</v>
      </c>
      <c r="T79" s="20" t="s">
        <v>481</v>
      </c>
      <c r="U79" s="18" t="n">
        <v>384.50886961</v>
      </c>
      <c r="V79" s="20" t="n">
        <v>16.58351334</v>
      </c>
    </row>
    <row r="80" spans="1:22">
      <c r="A80" s="15" t="s">
        <v>555</v>
      </c>
      <c r="B80" s="17" t="n">
        <v>7841</v>
      </c>
      <c r="C80" s="18">
        <f>(0.0/B80*100)</f>
        <v/>
      </c>
      <c r="D80" s="19" t="n">
        <v>7841</v>
      </c>
      <c r="E80" s="18" t="n">
        <v>448.16266539</v>
      </c>
      <c r="F80" s="20" t="n">
        <v>5.76551469</v>
      </c>
      <c r="G80" s="18" t="n">
        <v>435.42555148</v>
      </c>
      <c r="H80" s="20" t="n">
        <v>4.35635572</v>
      </c>
      <c r="I80" s="18" t="n">
        <v>444.12160269</v>
      </c>
      <c r="J80" s="20" t="n">
        <v>3.4625644</v>
      </c>
      <c r="K80" s="18" t="n">
        <v>479.08418819</v>
      </c>
      <c r="L80" s="20" t="n">
        <v>4.82463653</v>
      </c>
      <c r="M80" s="18" t="s">
        <v>481</v>
      </c>
      <c r="N80" s="20" t="s">
        <v>481</v>
      </c>
      <c r="O80" s="18" t="s">
        <v>481</v>
      </c>
      <c r="P80" s="20" t="s">
        <v>481</v>
      </c>
      <c r="Q80" s="18" t="s">
        <v>481</v>
      </c>
      <c r="R80" s="20" t="s">
        <v>481</v>
      </c>
      <c r="S80" s="18" t="s">
        <v>481</v>
      </c>
      <c r="T80" s="20" t="s">
        <v>481</v>
      </c>
      <c r="U80" s="18" t="n">
        <v>385.39417864</v>
      </c>
      <c r="V80" s="20" t="n">
        <v>22.07860666</v>
      </c>
    </row>
    <row r="81" spans="1:22">
      <c r="A81" s="23" t="s">
        <v>556</v>
      </c>
      <c r="B81" s="17" t="n">
        <v>8861</v>
      </c>
      <c r="C81" s="18">
        <f>(82.0/B81*100)</f>
        <v/>
      </c>
      <c r="D81" s="19" t="n">
        <v>8779</v>
      </c>
      <c r="E81" s="18" t="n">
        <v>427.77737688</v>
      </c>
      <c r="F81" s="20" t="n">
        <v>9.491343110000001</v>
      </c>
      <c r="G81" s="18" t="n">
        <v>434.0292096</v>
      </c>
      <c r="H81" s="20" t="n">
        <v>3.63491176</v>
      </c>
      <c r="I81" s="18" t="n">
        <v>452.42078535</v>
      </c>
      <c r="J81" s="20" t="n">
        <v>3.16829637</v>
      </c>
      <c r="K81" s="18" t="n">
        <v>458.99160959</v>
      </c>
      <c r="L81" s="20" t="n">
        <v>3.17593085</v>
      </c>
      <c r="M81" s="18" t="n">
        <v>388.66747204</v>
      </c>
      <c r="N81" s="20" t="n">
        <v>4.36642029</v>
      </c>
      <c r="O81" s="18" t="s">
        <v>481</v>
      </c>
      <c r="P81" s="20" t="s">
        <v>481</v>
      </c>
      <c r="Q81" s="18" t="s">
        <v>481</v>
      </c>
      <c r="R81" s="20" t="s">
        <v>481</v>
      </c>
      <c r="S81" s="18" t="s">
        <v>481</v>
      </c>
      <c r="T81" s="20" t="s">
        <v>481</v>
      </c>
      <c r="U81" s="18" t="n">
        <v>385.85791815</v>
      </c>
      <c r="V81" s="20" t="n">
        <v>15.79637117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810</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(647.0/B7*100)</f>
        <v/>
      </c>
      <c r="D7" s="19" t="n">
        <v>13883</v>
      </c>
      <c r="E7" s="18" t="n">
        <v>486.14829092</v>
      </c>
      <c r="F7" s="20" t="n">
        <v>4.49628716</v>
      </c>
      <c r="G7" s="18" t="n">
        <v>505.75532418</v>
      </c>
      <c r="H7" s="20" t="n">
        <v>2.52856538</v>
      </c>
      <c r="I7" s="18" t="n">
        <v>533.20008591</v>
      </c>
      <c r="J7" s="20" t="n">
        <v>2.14173551</v>
      </c>
      <c r="K7" s="18" t="n">
        <v>533.93176718</v>
      </c>
      <c r="L7" s="20" t="n">
        <v>2.65255989</v>
      </c>
      <c r="M7" s="18" t="n">
        <v>455.67136221</v>
      </c>
      <c r="N7" s="20" t="n">
        <v>3.03001341</v>
      </c>
      <c r="O7" s="18" t="s">
        <v>481</v>
      </c>
      <c r="P7" s="20" t="s">
        <v>481</v>
      </c>
      <c r="Q7" s="18" t="s">
        <v>481</v>
      </c>
      <c r="R7" s="20" t="s">
        <v>481</v>
      </c>
      <c r="S7" s="18" t="s">
        <v>481</v>
      </c>
      <c r="T7" s="20" t="s">
        <v>481</v>
      </c>
      <c r="U7" s="18" t="n">
        <v>478.95994996</v>
      </c>
      <c r="V7" s="20" t="n">
        <v>7.43872447</v>
      </c>
    </row>
    <row r="8" spans="1:22">
      <c r="A8" s="15" t="s">
        <v>483</v>
      </c>
      <c r="B8" s="17" t="n">
        <v>7007</v>
      </c>
      <c r="C8" s="18">
        <f>(99.0/B8*100)</f>
        <v/>
      </c>
      <c r="D8" s="19" t="n">
        <v>6908</v>
      </c>
      <c r="E8" s="18" t="n">
        <v>478.80604899</v>
      </c>
      <c r="F8" s="20" t="n">
        <v>5.53766516</v>
      </c>
      <c r="G8" s="18" t="n">
        <v>509.17444353</v>
      </c>
      <c r="H8" s="20" t="n">
        <v>3.15881107</v>
      </c>
      <c r="I8" s="18" t="n">
        <v>520.33563993</v>
      </c>
      <c r="J8" s="20" t="n">
        <v>3.29336979</v>
      </c>
      <c r="K8" s="18" t="n">
        <v>525.12459184</v>
      </c>
      <c r="L8" s="20" t="n">
        <v>3.69856857</v>
      </c>
      <c r="M8" s="18" t="n">
        <v>425.98671044</v>
      </c>
      <c r="N8" s="20" t="n">
        <v>3.32108465</v>
      </c>
      <c r="O8" s="18" t="s">
        <v>481</v>
      </c>
      <c r="P8" s="20" t="s">
        <v>481</v>
      </c>
      <c r="Q8" s="18" t="n">
        <v>368.48347797</v>
      </c>
      <c r="R8" s="20" t="n">
        <v>14.99112476</v>
      </c>
      <c r="S8" s="18" t="s">
        <v>481</v>
      </c>
      <c r="T8" s="20" t="s">
        <v>481</v>
      </c>
      <c r="U8" s="18" t="n">
        <v>434.69500553</v>
      </c>
      <c r="V8" s="20" t="n">
        <v>7.24017065</v>
      </c>
    </row>
    <row r="9" spans="1:22">
      <c r="A9" s="15" t="s">
        <v>484</v>
      </c>
      <c r="B9" s="17" t="n">
        <v>9651</v>
      </c>
      <c r="C9" s="18">
        <f>(557.0/B9*100)</f>
        <v/>
      </c>
      <c r="D9" s="19" t="n">
        <v>9094</v>
      </c>
      <c r="E9" s="18" t="n">
        <v>505.51678546</v>
      </c>
      <c r="F9" s="20" t="n">
        <v>3.39629544</v>
      </c>
      <c r="G9" s="18" t="n">
        <v>527.6172001</v>
      </c>
      <c r="H9" s="20" t="n">
        <v>2.4750228</v>
      </c>
      <c r="I9" s="18" t="n">
        <v>532.25004996</v>
      </c>
      <c r="J9" s="20" t="n">
        <v>2.59609558</v>
      </c>
      <c r="K9" s="18" t="n">
        <v>509.74744405</v>
      </c>
      <c r="L9" s="20" t="n">
        <v>4.57357713</v>
      </c>
      <c r="M9" s="18" t="n">
        <v>398.3811512</v>
      </c>
      <c r="N9" s="20" t="n">
        <v>5.50423922</v>
      </c>
      <c r="O9" s="18" t="s">
        <v>481</v>
      </c>
      <c r="P9" s="20" t="s">
        <v>481</v>
      </c>
      <c r="Q9" s="18" t="n">
        <v>374.78530698</v>
      </c>
      <c r="R9" s="20" t="n">
        <v>11.62763904</v>
      </c>
      <c r="S9" s="18" t="s">
        <v>481</v>
      </c>
      <c r="T9" s="20" t="s">
        <v>481</v>
      </c>
      <c r="U9" s="18" t="n">
        <v>422.10662647</v>
      </c>
      <c r="V9" s="20" t="n">
        <v>5.3982379</v>
      </c>
    </row>
    <row r="10" spans="1:22">
      <c r="A10" s="15" t="s">
        <v>485</v>
      </c>
      <c r="B10" s="17" t="n">
        <v>20058</v>
      </c>
      <c r="C10" s="18">
        <f>(553.0/B10*100)</f>
        <v/>
      </c>
      <c r="D10" s="19" t="n">
        <v>19505</v>
      </c>
      <c r="E10" s="18" t="n">
        <v>506.15343791</v>
      </c>
      <c r="F10" s="20" t="n">
        <v>3.75841404</v>
      </c>
      <c r="G10" s="18" t="n">
        <v>523.77113867</v>
      </c>
      <c r="H10" s="20" t="n">
        <v>2.72558969</v>
      </c>
      <c r="I10" s="18" t="n">
        <v>540.84961087</v>
      </c>
      <c r="J10" s="20" t="n">
        <v>2.33563348</v>
      </c>
      <c r="K10" s="18" t="n">
        <v>545.62005722</v>
      </c>
      <c r="L10" s="20" t="n">
        <v>2.53915751</v>
      </c>
      <c r="M10" s="18" t="n">
        <v>459.4602787</v>
      </c>
      <c r="N10" s="20" t="n">
        <v>3.87365474</v>
      </c>
      <c r="O10" s="18" t="s">
        <v>481</v>
      </c>
      <c r="P10" s="20" t="s">
        <v>481</v>
      </c>
      <c r="Q10" s="18" t="s">
        <v>481</v>
      </c>
      <c r="R10" s="20" t="s">
        <v>481</v>
      </c>
      <c r="S10" s="18" t="s">
        <v>481</v>
      </c>
      <c r="T10" s="20" t="s">
        <v>481</v>
      </c>
      <c r="U10" s="18" t="n">
        <v>452.23875776</v>
      </c>
      <c r="V10" s="20" t="n">
        <v>7.7178905</v>
      </c>
    </row>
    <row r="11" spans="1:22">
      <c r="A11" s="15" t="s">
        <v>486</v>
      </c>
      <c r="B11" s="17" t="n">
        <v>7053</v>
      </c>
      <c r="C11" s="18">
        <f>(136.0/B11*100)</f>
        <v/>
      </c>
      <c r="D11" s="19" t="n">
        <v>6917</v>
      </c>
      <c r="E11" s="18" t="n">
        <v>437.99182745</v>
      </c>
      <c r="F11" s="20" t="n">
        <v>5.11380693</v>
      </c>
      <c r="G11" s="18" t="n">
        <v>443.21996479</v>
      </c>
      <c r="H11" s="20" t="n">
        <v>3.2842803</v>
      </c>
      <c r="I11" s="18" t="n">
        <v>459.80600162</v>
      </c>
      <c r="J11" s="20" t="n">
        <v>3.19215655</v>
      </c>
      <c r="K11" s="18" t="n">
        <v>463.86516729</v>
      </c>
      <c r="L11" s="20" t="n">
        <v>3.17645608</v>
      </c>
      <c r="M11" s="18" t="n">
        <v>407.71243287</v>
      </c>
      <c r="N11" s="20" t="n">
        <v>4.26530566</v>
      </c>
      <c r="O11" s="18" t="s">
        <v>481</v>
      </c>
      <c r="P11" s="20" t="s">
        <v>481</v>
      </c>
      <c r="Q11" s="18" t="s">
        <v>481</v>
      </c>
      <c r="R11" s="20" t="s">
        <v>481</v>
      </c>
      <c r="S11" s="18" t="s">
        <v>481</v>
      </c>
      <c r="T11" s="20" t="s">
        <v>481</v>
      </c>
      <c r="U11" s="18" t="n">
        <v>396.64051054</v>
      </c>
      <c r="V11" s="20" t="n">
        <v>8.97661226</v>
      </c>
    </row>
    <row r="12" spans="1:22">
      <c r="A12" s="15" t="s">
        <v>487</v>
      </c>
      <c r="B12" s="17" t="n">
        <v>6894</v>
      </c>
      <c r="C12" s="18">
        <f>(59.0/B12*100)</f>
        <v/>
      </c>
      <c r="D12" s="19" t="n">
        <v>6835</v>
      </c>
      <c r="E12" s="18" t="n">
        <v>482.84079187</v>
      </c>
      <c r="F12" s="20" t="n">
        <v>3.22714792</v>
      </c>
      <c r="G12" s="18" t="n">
        <v>504.64385863</v>
      </c>
      <c r="H12" s="20" t="n">
        <v>2.58771097</v>
      </c>
      <c r="I12" s="18" t="n">
        <v>517.7470290700001</v>
      </c>
      <c r="J12" s="20" t="n">
        <v>3.03323283</v>
      </c>
      <c r="K12" s="18" t="n">
        <v>504.42224753</v>
      </c>
      <c r="L12" s="20" t="n">
        <v>4.72072813</v>
      </c>
      <c r="M12" s="18" t="n">
        <v>407.24394601</v>
      </c>
      <c r="N12" s="20" t="n">
        <v>6.59279851</v>
      </c>
      <c r="O12" s="18" t="s">
        <v>481</v>
      </c>
      <c r="P12" s="20" t="s">
        <v>481</v>
      </c>
      <c r="Q12" s="18" t="n">
        <v>366.6777112</v>
      </c>
      <c r="R12" s="20" t="n">
        <v>14.39052153</v>
      </c>
      <c r="S12" s="18" t="s">
        <v>481</v>
      </c>
      <c r="T12" s="20" t="s">
        <v>481</v>
      </c>
      <c r="U12" s="18" t="n">
        <v>416.71576766</v>
      </c>
      <c r="V12" s="20" t="n">
        <v>8.02418426</v>
      </c>
    </row>
    <row r="13" spans="1:22">
      <c r="A13" s="15" t="s">
        <v>488</v>
      </c>
      <c r="B13" s="17" t="n">
        <v>7161</v>
      </c>
      <c r="C13" s="18">
        <f>(168.0/B13*100)</f>
        <v/>
      </c>
      <c r="D13" s="19" t="n">
        <v>6993</v>
      </c>
      <c r="E13" s="18" t="n">
        <v>501.88686008</v>
      </c>
      <c r="F13" s="20" t="n">
        <v>3.77134823</v>
      </c>
      <c r="G13" s="18" t="n">
        <v>509.4508143</v>
      </c>
      <c r="H13" s="20" t="n">
        <v>2.99158652</v>
      </c>
      <c r="I13" s="18" t="n">
        <v>512.0345877</v>
      </c>
      <c r="J13" s="20" t="n">
        <v>3.05789324</v>
      </c>
      <c r="K13" s="18" t="n">
        <v>510.71155142</v>
      </c>
      <c r="L13" s="20" t="n">
        <v>3.83112652</v>
      </c>
      <c r="M13" s="18" t="n">
        <v>417.33961469</v>
      </c>
      <c r="N13" s="20" t="n">
        <v>10.06598471</v>
      </c>
      <c r="O13" s="18" t="s">
        <v>481</v>
      </c>
      <c r="P13" s="20" t="s">
        <v>481</v>
      </c>
      <c r="Q13" s="18" t="n">
        <v>436.36003517</v>
      </c>
      <c r="R13" s="20" t="n">
        <v>6.43426798</v>
      </c>
      <c r="S13" s="18" t="s">
        <v>481</v>
      </c>
      <c r="T13" s="20" t="s">
        <v>481</v>
      </c>
      <c r="U13" s="18" t="n">
        <v>422.49866262</v>
      </c>
      <c r="V13" s="20" t="n">
        <v>10.23429834</v>
      </c>
    </row>
    <row r="14" spans="1:22">
      <c r="A14" s="15" t="s">
        <v>489</v>
      </c>
      <c r="B14" s="17" t="n">
        <v>5587</v>
      </c>
      <c r="C14" s="18">
        <f>(80.0/B14*100)</f>
        <v/>
      </c>
      <c r="D14" s="19" t="n">
        <v>5507</v>
      </c>
      <c r="E14" s="18" t="n">
        <v>540.8408793999999</v>
      </c>
      <c r="F14" s="20" t="n">
        <v>3.53805187</v>
      </c>
      <c r="G14" s="18" t="n">
        <v>539.580269</v>
      </c>
      <c r="H14" s="20" t="n">
        <v>2.13327124</v>
      </c>
      <c r="I14" s="18" t="n">
        <v>538.0139486</v>
      </c>
      <c r="J14" s="20" t="n">
        <v>3.01279013</v>
      </c>
      <c r="K14" s="18" t="n">
        <v>530.83391743</v>
      </c>
      <c r="L14" s="20" t="n">
        <v>5.05996514</v>
      </c>
      <c r="M14" s="18" t="n">
        <v>442.2239505</v>
      </c>
      <c r="N14" s="20" t="n">
        <v>10.16789313</v>
      </c>
      <c r="O14" s="18" t="s">
        <v>481</v>
      </c>
      <c r="P14" s="20" t="s">
        <v>481</v>
      </c>
      <c r="Q14" s="18" t="s">
        <v>481</v>
      </c>
      <c r="R14" s="20" t="s">
        <v>481</v>
      </c>
      <c r="S14" s="18" t="s">
        <v>481</v>
      </c>
      <c r="T14" s="20" t="s">
        <v>481</v>
      </c>
      <c r="U14" s="18" t="n">
        <v>445.61671315</v>
      </c>
      <c r="V14" s="20" t="n">
        <v>12.07465085</v>
      </c>
    </row>
    <row r="15" spans="1:22">
      <c r="A15" s="15" t="s">
        <v>490</v>
      </c>
      <c r="B15" s="17" t="n">
        <v>5882</v>
      </c>
      <c r="C15" s="18">
        <f>(83.0/B15*100)</f>
        <v/>
      </c>
      <c r="D15" s="19" t="n">
        <v>5799</v>
      </c>
      <c r="E15" s="18" t="n">
        <v>506.27479559</v>
      </c>
      <c r="F15" s="20" t="n">
        <v>5.43564776</v>
      </c>
      <c r="G15" s="18" t="n">
        <v>513.90437882</v>
      </c>
      <c r="H15" s="20" t="n">
        <v>3.2780844</v>
      </c>
      <c r="I15" s="18" t="n">
        <v>544.00713273</v>
      </c>
      <c r="J15" s="20" t="n">
        <v>2.69583138</v>
      </c>
      <c r="K15" s="18" t="n">
        <v>560.47797746</v>
      </c>
      <c r="L15" s="20" t="n">
        <v>3.43469397</v>
      </c>
      <c r="M15" s="18" t="n">
        <v>442.09252147</v>
      </c>
      <c r="N15" s="20" t="n">
        <v>11.12031367</v>
      </c>
      <c r="O15" s="18" t="s">
        <v>481</v>
      </c>
      <c r="P15" s="20" t="s">
        <v>481</v>
      </c>
      <c r="Q15" s="18" t="n">
        <v>375.95013089</v>
      </c>
      <c r="R15" s="20" t="n">
        <v>17.42774697</v>
      </c>
      <c r="S15" s="18" t="s">
        <v>481</v>
      </c>
      <c r="T15" s="20" t="s">
        <v>481</v>
      </c>
      <c r="U15" s="18" t="n">
        <v>474.68612895</v>
      </c>
      <c r="V15" s="20" t="n">
        <v>8.27889579</v>
      </c>
    </row>
    <row r="16" spans="1:22">
      <c r="A16" s="15" t="s">
        <v>491</v>
      </c>
      <c r="B16" s="17" t="n">
        <v>6108</v>
      </c>
      <c r="C16" s="18">
        <f>(130.0/B16*100)</f>
        <v/>
      </c>
      <c r="D16" s="19" t="n">
        <v>5978</v>
      </c>
      <c r="E16" s="18" t="n">
        <v>481.5749087</v>
      </c>
      <c r="F16" s="20" t="n">
        <v>4.0013576</v>
      </c>
      <c r="G16" s="18" t="n">
        <v>509.88578111</v>
      </c>
      <c r="H16" s="20" t="n">
        <v>2.93588402</v>
      </c>
      <c r="I16" s="18" t="n">
        <v>528.05372759</v>
      </c>
      <c r="J16" s="20" t="n">
        <v>2.7029645</v>
      </c>
      <c r="K16" s="18" t="n">
        <v>505.31767056</v>
      </c>
      <c r="L16" s="20" t="n">
        <v>3.72516796</v>
      </c>
      <c r="M16" s="18" t="n">
        <v>387.14914799</v>
      </c>
      <c r="N16" s="20" t="n">
        <v>6.68985678</v>
      </c>
      <c r="O16" s="18" t="s">
        <v>481</v>
      </c>
      <c r="P16" s="20" t="s">
        <v>481</v>
      </c>
      <c r="Q16" s="18" t="s">
        <v>481</v>
      </c>
      <c r="R16" s="20" t="s">
        <v>481</v>
      </c>
      <c r="S16" s="18" t="s">
        <v>481</v>
      </c>
      <c r="T16" s="20" t="s">
        <v>481</v>
      </c>
      <c r="U16" s="18" t="n">
        <v>412.06291046</v>
      </c>
      <c r="V16" s="20" t="n">
        <v>6.84989731</v>
      </c>
    </row>
    <row r="17" spans="1:22">
      <c r="A17" s="15" t="s">
        <v>492</v>
      </c>
      <c r="B17" s="17" t="n">
        <v>6504</v>
      </c>
      <c r="C17" s="18">
        <f>(1550.0/B17*100)</f>
        <v/>
      </c>
      <c r="D17" s="19" t="n">
        <v>4954</v>
      </c>
      <c r="E17" s="18" t="n">
        <v>509.38796966</v>
      </c>
      <c r="F17" s="20" t="n">
        <v>3.77416707</v>
      </c>
      <c r="G17" s="18" t="n">
        <v>532.49792201</v>
      </c>
      <c r="H17" s="20" t="n">
        <v>3.38846807</v>
      </c>
      <c r="I17" s="18" t="n">
        <v>541.5358690100001</v>
      </c>
      <c r="J17" s="20" t="n">
        <v>4.24713091</v>
      </c>
      <c r="K17" s="18" t="n">
        <v>530.71249957</v>
      </c>
      <c r="L17" s="20" t="n">
        <v>6.33022652</v>
      </c>
      <c r="M17" s="18" t="n">
        <v>421.56457172</v>
      </c>
      <c r="N17" s="20" t="n">
        <v>9.08687791</v>
      </c>
      <c r="O17" s="18" t="s">
        <v>481</v>
      </c>
      <c r="P17" s="20" t="s">
        <v>481</v>
      </c>
      <c r="Q17" s="18" t="n">
        <v>360.48925247</v>
      </c>
      <c r="R17" s="20" t="n">
        <v>12.44339086</v>
      </c>
      <c r="S17" s="18" t="s">
        <v>481</v>
      </c>
      <c r="T17" s="20" t="s">
        <v>481</v>
      </c>
      <c r="U17" s="18" t="n">
        <v>472.06432129</v>
      </c>
      <c r="V17" s="20" t="n">
        <v>5.1167376</v>
      </c>
    </row>
    <row r="18" spans="1:22">
      <c r="A18" s="15" t="s">
        <v>493</v>
      </c>
      <c r="B18" s="17" t="n">
        <v>5532</v>
      </c>
      <c r="C18" s="18">
        <f>(31.0/B18*100)</f>
        <v/>
      </c>
      <c r="D18" s="19" t="n">
        <v>5501</v>
      </c>
      <c r="E18" s="18" t="n">
        <v>422.5305826</v>
      </c>
      <c r="F18" s="20" t="n">
        <v>5.77023595</v>
      </c>
      <c r="G18" s="18" t="n">
        <v>448.65993822</v>
      </c>
      <c r="H18" s="20" t="n">
        <v>4.18469864</v>
      </c>
      <c r="I18" s="18" t="n">
        <v>469.88845359</v>
      </c>
      <c r="J18" s="20" t="n">
        <v>4.49984695</v>
      </c>
      <c r="K18" s="18" t="n">
        <v>474.91125841</v>
      </c>
      <c r="L18" s="20" t="n">
        <v>4.25095099</v>
      </c>
      <c r="M18" s="18" t="n">
        <v>381.70089157</v>
      </c>
      <c r="N18" s="20" t="n">
        <v>7.56899924</v>
      </c>
      <c r="O18" s="18" t="s">
        <v>481</v>
      </c>
      <c r="P18" s="20" t="s">
        <v>481</v>
      </c>
      <c r="Q18" s="18" t="s">
        <v>481</v>
      </c>
      <c r="R18" s="20" t="s">
        <v>481</v>
      </c>
      <c r="S18" s="18" t="s">
        <v>481</v>
      </c>
      <c r="T18" s="20" t="s">
        <v>481</v>
      </c>
      <c r="U18" s="18" t="n">
        <v>384.98302839</v>
      </c>
      <c r="V18" s="20" t="n">
        <v>8.459350049999999</v>
      </c>
    </row>
    <row r="19" spans="1:22">
      <c r="A19" s="15" t="s">
        <v>494</v>
      </c>
      <c r="B19" s="17" t="n">
        <v>5658</v>
      </c>
      <c r="C19" s="18">
        <f>(240.0/B19*100)</f>
        <v/>
      </c>
      <c r="D19" s="19" t="n">
        <v>5418</v>
      </c>
      <c r="E19" s="18" t="n">
        <v>468.48329233</v>
      </c>
      <c r="F19" s="20" t="n">
        <v>5.23462725</v>
      </c>
      <c r="G19" s="18" t="n">
        <v>476.25083554</v>
      </c>
      <c r="H19" s="20" t="n">
        <v>3.61991613</v>
      </c>
      <c r="I19" s="18" t="n">
        <v>486.84030012</v>
      </c>
      <c r="J19" s="20" t="n">
        <v>3.6643068</v>
      </c>
      <c r="K19" s="18" t="n">
        <v>493.62946319</v>
      </c>
      <c r="L19" s="20" t="n">
        <v>3.82232174</v>
      </c>
      <c r="M19" s="18" t="n">
        <v>464.53907426</v>
      </c>
      <c r="N19" s="20" t="n">
        <v>8.377987660000001</v>
      </c>
      <c r="O19" s="18" t="s">
        <v>481</v>
      </c>
      <c r="P19" s="20" t="s">
        <v>481</v>
      </c>
      <c r="Q19" s="18" t="s">
        <v>481</v>
      </c>
      <c r="R19" s="20" t="s">
        <v>481</v>
      </c>
      <c r="S19" s="18" t="s">
        <v>481</v>
      </c>
      <c r="T19" s="20" t="s">
        <v>481</v>
      </c>
      <c r="U19" s="18" t="n">
        <v>406.14734819</v>
      </c>
      <c r="V19" s="20" t="n">
        <v>8.225186409999999</v>
      </c>
    </row>
    <row r="20" spans="1:22">
      <c r="A20" s="15" t="s">
        <v>495</v>
      </c>
      <c r="B20" s="17" t="n">
        <v>3371</v>
      </c>
      <c r="C20" s="18">
        <f>(75.0/B20*100)</f>
        <v/>
      </c>
      <c r="D20" s="19" t="n">
        <v>3296</v>
      </c>
      <c r="E20" s="18" t="n">
        <v>466.43828082</v>
      </c>
      <c r="F20" s="20" t="n">
        <v>5.16039268</v>
      </c>
      <c r="G20" s="18" t="n">
        <v>480.19412316</v>
      </c>
      <c r="H20" s="20" t="n">
        <v>2.82091921</v>
      </c>
      <c r="I20" s="18" t="n">
        <v>483.74062869</v>
      </c>
      <c r="J20" s="20" t="n">
        <v>2.78244216</v>
      </c>
      <c r="K20" s="18" t="n">
        <v>482.99129045</v>
      </c>
      <c r="L20" s="20" t="n">
        <v>3.71086234</v>
      </c>
      <c r="M20" s="18" t="n">
        <v>408.58539143</v>
      </c>
      <c r="N20" s="20" t="n">
        <v>5.78928272</v>
      </c>
      <c r="O20" s="18" t="s">
        <v>481</v>
      </c>
      <c r="P20" s="20" t="s">
        <v>481</v>
      </c>
      <c r="Q20" s="18" t="s">
        <v>481</v>
      </c>
      <c r="R20" s="20" t="s">
        <v>481</v>
      </c>
      <c r="S20" s="18" t="s">
        <v>481</v>
      </c>
      <c r="T20" s="20" t="s">
        <v>481</v>
      </c>
      <c r="U20" s="18" t="n">
        <v>419.80443166</v>
      </c>
      <c r="V20" s="20" t="n">
        <v>10.62841367</v>
      </c>
    </row>
    <row r="21" spans="1:22">
      <c r="A21" s="15" t="s">
        <v>496</v>
      </c>
      <c r="B21" s="17" t="n">
        <v>5741</v>
      </c>
      <c r="C21" s="18">
        <f>(50.0/B21*100)</f>
        <v/>
      </c>
      <c r="D21" s="19" t="n">
        <v>5691</v>
      </c>
      <c r="E21" s="18" t="n">
        <v>490.67240545</v>
      </c>
      <c r="F21" s="20" t="n">
        <v>3.93673512</v>
      </c>
      <c r="G21" s="18" t="n">
        <v>506.53837634</v>
      </c>
      <c r="H21" s="20" t="n">
        <v>2.90639673</v>
      </c>
      <c r="I21" s="18" t="n">
        <v>520.95662498</v>
      </c>
      <c r="J21" s="20" t="n">
        <v>2.83141545</v>
      </c>
      <c r="K21" s="18" t="n">
        <v>504.77551692</v>
      </c>
      <c r="L21" s="20" t="n">
        <v>4.28699209</v>
      </c>
      <c r="M21" s="18" t="n">
        <v>437.82772767</v>
      </c>
      <c r="N21" s="20" t="n">
        <v>5.1450969</v>
      </c>
      <c r="O21" s="18" t="s">
        <v>481</v>
      </c>
      <c r="P21" s="20" t="s">
        <v>481</v>
      </c>
      <c r="Q21" s="18" t="s">
        <v>481</v>
      </c>
      <c r="R21" s="20" t="s">
        <v>481</v>
      </c>
      <c r="S21" s="18" t="s">
        <v>481</v>
      </c>
      <c r="T21" s="20" t="s">
        <v>481</v>
      </c>
      <c r="U21" s="18" t="n">
        <v>450.01258773</v>
      </c>
      <c r="V21" s="20" t="n">
        <v>15.46509662</v>
      </c>
    </row>
    <row r="22" spans="1:22">
      <c r="A22" s="15" t="s">
        <v>497</v>
      </c>
      <c r="B22" s="17" t="n">
        <v>6598</v>
      </c>
      <c r="C22" s="18">
        <f>(36.0/B22*100)</f>
        <v/>
      </c>
      <c r="D22" s="19" t="n">
        <v>6562</v>
      </c>
      <c r="E22" s="18" t="n">
        <v>465.70814304</v>
      </c>
      <c r="F22" s="20" t="n">
        <v>4.78276412</v>
      </c>
      <c r="G22" s="18" t="n">
        <v>480.08863784</v>
      </c>
      <c r="H22" s="20" t="n">
        <v>4.14441167</v>
      </c>
      <c r="I22" s="18" t="n">
        <v>487.46863152</v>
      </c>
      <c r="J22" s="20" t="n">
        <v>4.58698531</v>
      </c>
      <c r="K22" s="18" t="n">
        <v>485.36563733</v>
      </c>
      <c r="L22" s="20" t="n">
        <v>4.88454918</v>
      </c>
      <c r="M22" s="18" t="n">
        <v>407.42830725</v>
      </c>
      <c r="N22" s="20" t="n">
        <v>13.96595916</v>
      </c>
      <c r="O22" s="18" t="s">
        <v>481</v>
      </c>
      <c r="P22" s="20" t="s">
        <v>481</v>
      </c>
      <c r="Q22" s="18" t="n">
        <v>448.28166515</v>
      </c>
      <c r="R22" s="20" t="n">
        <v>8.782882710000001</v>
      </c>
      <c r="S22" s="18" t="s">
        <v>481</v>
      </c>
      <c r="T22" s="20" t="s">
        <v>481</v>
      </c>
      <c r="U22" s="18" t="n">
        <v>375.89125974</v>
      </c>
      <c r="V22" s="20" t="n">
        <v>8.697310720000001</v>
      </c>
    </row>
    <row r="23" spans="1:22">
      <c r="A23" s="15" t="s">
        <v>498</v>
      </c>
      <c r="B23" s="17" t="n">
        <v>11583</v>
      </c>
      <c r="C23" s="18">
        <f>(246.0/B23*100)</f>
        <v/>
      </c>
      <c r="D23" s="19" t="n">
        <v>11337</v>
      </c>
      <c r="E23" s="18" t="n">
        <v>467.87330918</v>
      </c>
      <c r="F23" s="20" t="n">
        <v>3.89800678</v>
      </c>
      <c r="G23" s="18" t="n">
        <v>476.10300122</v>
      </c>
      <c r="H23" s="20" t="n">
        <v>3.21593362</v>
      </c>
      <c r="I23" s="18" t="n">
        <v>500.05272705</v>
      </c>
      <c r="J23" s="20" t="n">
        <v>2.96445888</v>
      </c>
      <c r="K23" s="18" t="n">
        <v>503.8684593</v>
      </c>
      <c r="L23" s="20" t="n">
        <v>5.27968462</v>
      </c>
      <c r="M23" s="18" t="n">
        <v>437.87034305</v>
      </c>
      <c r="N23" s="20" t="n">
        <v>5.22144945</v>
      </c>
      <c r="O23" s="18" t="s">
        <v>481</v>
      </c>
      <c r="P23" s="20" t="s">
        <v>481</v>
      </c>
      <c r="Q23" s="18" t="s">
        <v>481</v>
      </c>
      <c r="R23" s="20" t="s">
        <v>481</v>
      </c>
      <c r="S23" s="18" t="s">
        <v>481</v>
      </c>
      <c r="T23" s="20" t="s">
        <v>481</v>
      </c>
      <c r="U23" s="18" t="n">
        <v>418.63702288</v>
      </c>
      <c r="V23" s="20" t="n">
        <v>7.40664535</v>
      </c>
    </row>
    <row r="24" spans="1:22">
      <c r="A24" s="15" t="s">
        <v>499</v>
      </c>
      <c r="B24" s="17" t="n">
        <v>6647</v>
      </c>
      <c r="C24" s="18">
        <f>(8.0/B24*100)</f>
        <v/>
      </c>
      <c r="D24" s="19" t="n">
        <v>6639</v>
      </c>
      <c r="E24" s="18" t="n">
        <v>514.45413927</v>
      </c>
      <c r="F24" s="20" t="n">
        <v>4.17293027</v>
      </c>
      <c r="G24" s="18" t="n">
        <v>531.8166472299999</v>
      </c>
      <c r="H24" s="20" t="n">
        <v>3.73889409</v>
      </c>
      <c r="I24" s="18" t="n">
        <v>551.17824322</v>
      </c>
      <c r="J24" s="20" t="n">
        <v>3.3144897</v>
      </c>
      <c r="K24" s="18" t="n">
        <v>555.01075375</v>
      </c>
      <c r="L24" s="20" t="n">
        <v>3.36985534</v>
      </c>
      <c r="M24" s="18" t="n">
        <v>486.12605385</v>
      </c>
      <c r="N24" s="20" t="n">
        <v>15.32000093</v>
      </c>
      <c r="O24" s="18" t="s">
        <v>481</v>
      </c>
      <c r="P24" s="20" t="s">
        <v>481</v>
      </c>
      <c r="Q24" s="18" t="s">
        <v>481</v>
      </c>
      <c r="R24" s="20" t="s">
        <v>481</v>
      </c>
      <c r="S24" s="18" t="s">
        <v>481</v>
      </c>
      <c r="T24" s="20" t="s">
        <v>481</v>
      </c>
      <c r="U24" s="18" t="n">
        <v>449.16565285</v>
      </c>
      <c r="V24" s="20" t="n">
        <v>12.26348442</v>
      </c>
    </row>
    <row r="25" spans="1:22">
      <c r="A25" s="15" t="s">
        <v>500</v>
      </c>
      <c r="B25" s="17" t="n">
        <v>5581</v>
      </c>
      <c r="C25" s="18">
        <f>(25.0/B25*100)</f>
        <v/>
      </c>
      <c r="D25" s="19" t="n">
        <v>5556</v>
      </c>
      <c r="E25" s="18" t="n">
        <v>519.73687478</v>
      </c>
      <c r="F25" s="20" t="n">
        <v>4.20656391</v>
      </c>
      <c r="G25" s="18" t="n">
        <v>509.46616783</v>
      </c>
      <c r="H25" s="20" t="n">
        <v>3.37186465</v>
      </c>
      <c r="I25" s="18" t="n">
        <v>528.56898445</v>
      </c>
      <c r="J25" s="20" t="n">
        <v>3.47732887</v>
      </c>
      <c r="K25" s="18" t="n">
        <v>546.01050943</v>
      </c>
      <c r="L25" s="20" t="n">
        <v>4.86878216</v>
      </c>
      <c r="M25" s="18" t="n">
        <v>429.87203302</v>
      </c>
      <c r="N25" s="20" t="n">
        <v>5.01052425</v>
      </c>
      <c r="O25" s="18" t="s">
        <v>481</v>
      </c>
      <c r="P25" s="20" t="s">
        <v>481</v>
      </c>
      <c r="Q25" s="18" t="s">
        <v>481</v>
      </c>
      <c r="R25" s="20" t="s">
        <v>481</v>
      </c>
      <c r="S25" s="18" t="s">
        <v>481</v>
      </c>
      <c r="T25" s="20" t="s">
        <v>481</v>
      </c>
      <c r="U25" s="18" t="n">
        <v>472.89967194</v>
      </c>
      <c r="V25" s="20" t="n">
        <v>17.26340566</v>
      </c>
    </row>
    <row r="26" spans="1:22">
      <c r="A26" s="15" t="s">
        <v>501</v>
      </c>
      <c r="B26" s="17" t="n">
        <v>4869</v>
      </c>
      <c r="C26" s="18">
        <f>(61.0/B26*100)</f>
        <v/>
      </c>
      <c r="D26" s="19" t="n">
        <v>4808</v>
      </c>
      <c r="E26" s="18" t="n">
        <v>489.14852336</v>
      </c>
      <c r="F26" s="20" t="n">
        <v>4.57995979</v>
      </c>
      <c r="G26" s="18" t="n">
        <v>495.05950333</v>
      </c>
      <c r="H26" s="20" t="n">
        <v>2.50603369</v>
      </c>
      <c r="I26" s="18" t="n">
        <v>493.47428945</v>
      </c>
      <c r="J26" s="20" t="n">
        <v>2.53344429</v>
      </c>
      <c r="K26" s="18" t="n">
        <v>497.3810631</v>
      </c>
      <c r="L26" s="20" t="n">
        <v>3.83058323</v>
      </c>
      <c r="M26" s="18" t="n">
        <v>453.17995147</v>
      </c>
      <c r="N26" s="20" t="n">
        <v>6.03698686</v>
      </c>
      <c r="O26" s="18" t="s">
        <v>481</v>
      </c>
      <c r="P26" s="20" t="s">
        <v>481</v>
      </c>
      <c r="Q26" s="18" t="s">
        <v>481</v>
      </c>
      <c r="R26" s="20" t="s">
        <v>481</v>
      </c>
      <c r="S26" s="18" t="s">
        <v>481</v>
      </c>
      <c r="T26" s="20" t="s">
        <v>481</v>
      </c>
      <c r="U26" s="18" t="n">
        <v>430.43636263</v>
      </c>
      <c r="V26" s="20" t="n">
        <v>11.66303096</v>
      </c>
    </row>
    <row r="27" spans="1:22">
      <c r="A27" s="15" t="s">
        <v>502</v>
      </c>
      <c r="B27" s="17" t="n">
        <v>5299</v>
      </c>
      <c r="C27" s="18">
        <f>(80.0/B27*100)</f>
        <v/>
      </c>
      <c r="D27" s="19" t="n">
        <v>5219</v>
      </c>
      <c r="E27" s="18" t="n">
        <v>470.77599658</v>
      </c>
      <c r="F27" s="20" t="n">
        <v>3.5282234</v>
      </c>
      <c r="G27" s="18" t="n">
        <v>493.22519354</v>
      </c>
      <c r="H27" s="20" t="n">
        <v>2.28731209</v>
      </c>
      <c r="I27" s="18" t="n">
        <v>506.21460621</v>
      </c>
      <c r="J27" s="20" t="n">
        <v>2.60094467</v>
      </c>
      <c r="K27" s="18" t="n">
        <v>503.47937003</v>
      </c>
      <c r="L27" s="20" t="n">
        <v>3.8101261</v>
      </c>
      <c r="M27" s="18" t="n">
        <v>418.40895501</v>
      </c>
      <c r="N27" s="20" t="n">
        <v>3.29090457</v>
      </c>
      <c r="O27" s="18" t="s">
        <v>481</v>
      </c>
      <c r="P27" s="20" t="s">
        <v>481</v>
      </c>
      <c r="Q27" s="18" t="s">
        <v>481</v>
      </c>
      <c r="R27" s="20" t="s">
        <v>481</v>
      </c>
      <c r="S27" s="18" t="s">
        <v>481</v>
      </c>
      <c r="T27" s="20" t="s">
        <v>481</v>
      </c>
      <c r="U27" s="18" t="n">
        <v>408.97618717</v>
      </c>
      <c r="V27" s="20" t="n">
        <v>5.97520653</v>
      </c>
    </row>
    <row r="28" spans="1:22">
      <c r="A28" s="15" t="s">
        <v>503</v>
      </c>
      <c r="B28" s="17" t="n">
        <v>7568</v>
      </c>
      <c r="C28" s="18">
        <f>(262.0/B28*100)</f>
        <v/>
      </c>
      <c r="D28" s="19" t="n">
        <v>7306</v>
      </c>
      <c r="E28" s="18" t="n">
        <v>401.706271</v>
      </c>
      <c r="F28" s="20" t="n">
        <v>3.54468521</v>
      </c>
      <c r="G28" s="18" t="n">
        <v>402.48149225</v>
      </c>
      <c r="H28" s="20" t="n">
        <v>2.68640206</v>
      </c>
      <c r="I28" s="18" t="n">
        <v>424.41736134</v>
      </c>
      <c r="J28" s="20" t="n">
        <v>2.67628032</v>
      </c>
      <c r="K28" s="18" t="n">
        <v>430.15600028</v>
      </c>
      <c r="L28" s="20" t="n">
        <v>2.91692125</v>
      </c>
      <c r="M28" s="18" t="n">
        <v>420.93356818</v>
      </c>
      <c r="N28" s="20" t="n">
        <v>11.19336795</v>
      </c>
      <c r="O28" s="18" t="s">
        <v>481</v>
      </c>
      <c r="P28" s="20" t="s">
        <v>481</v>
      </c>
      <c r="Q28" s="18" t="s">
        <v>481</v>
      </c>
      <c r="R28" s="20" t="s">
        <v>481</v>
      </c>
      <c r="S28" s="18" t="s">
        <v>481</v>
      </c>
      <c r="T28" s="20" t="s">
        <v>481</v>
      </c>
      <c r="U28" s="18" t="n">
        <v>382.98424596</v>
      </c>
      <c r="V28" s="20" t="n">
        <v>6.20889049</v>
      </c>
    </row>
    <row r="29" spans="1:22">
      <c r="A29" s="15" t="s">
        <v>504</v>
      </c>
      <c r="B29" s="17" t="n">
        <v>5385</v>
      </c>
      <c r="C29" s="18">
        <f>(30.0/B29*100)</f>
        <v/>
      </c>
      <c r="D29" s="19" t="n">
        <v>5355</v>
      </c>
      <c r="E29" s="18" t="n">
        <v>502.53457774</v>
      </c>
      <c r="F29" s="20" t="n">
        <v>4.02597391</v>
      </c>
      <c r="G29" s="18" t="n">
        <v>519.06447169</v>
      </c>
      <c r="H29" s="20" t="n">
        <v>2.75688946</v>
      </c>
      <c r="I29" s="18" t="n">
        <v>533.60781456</v>
      </c>
      <c r="J29" s="20" t="n">
        <v>3.94748897</v>
      </c>
      <c r="K29" s="18" t="n">
        <v>521.11467318</v>
      </c>
      <c r="L29" s="20" t="n">
        <v>7.36935381</v>
      </c>
      <c r="M29" s="18" t="n">
        <v>493.84777481</v>
      </c>
      <c r="N29" s="20" t="n">
        <v>4.79600299</v>
      </c>
      <c r="O29" s="18" t="s">
        <v>481</v>
      </c>
      <c r="P29" s="20" t="s">
        <v>481</v>
      </c>
      <c r="Q29" s="18" t="n">
        <v>358.28551468</v>
      </c>
      <c r="R29" s="20" t="n">
        <v>8.567023300000001</v>
      </c>
      <c r="S29" s="18" t="s">
        <v>481</v>
      </c>
      <c r="T29" s="20" t="s">
        <v>481</v>
      </c>
      <c r="U29" s="18" t="n">
        <v>426.11317295</v>
      </c>
      <c r="V29" s="20" t="n">
        <v>9.05154667</v>
      </c>
    </row>
    <row r="30" spans="1:22">
      <c r="A30" s="15" t="s">
        <v>505</v>
      </c>
      <c r="B30" s="17" t="n">
        <v>4520</v>
      </c>
      <c r="C30" s="18">
        <f>(167.0/B30*100)</f>
        <v/>
      </c>
      <c r="D30" s="19" t="n">
        <v>4353</v>
      </c>
      <c r="E30" s="18" t="n">
        <v>508.40487658</v>
      </c>
      <c r="F30" s="20" t="n">
        <v>6.6808858</v>
      </c>
      <c r="G30" s="18" t="n">
        <v>516.4659468900001</v>
      </c>
      <c r="H30" s="20" t="n">
        <v>3.66504941</v>
      </c>
      <c r="I30" s="18" t="n">
        <v>534.69727518</v>
      </c>
      <c r="J30" s="20" t="n">
        <v>3.41891682</v>
      </c>
      <c r="K30" s="18" t="n">
        <v>533.19685553</v>
      </c>
      <c r="L30" s="20" t="n">
        <v>4.14917493</v>
      </c>
      <c r="M30" s="18" t="n">
        <v>420.79775038</v>
      </c>
      <c r="N30" s="20" t="n">
        <v>5.72172312</v>
      </c>
      <c r="O30" s="18" t="s">
        <v>481</v>
      </c>
      <c r="P30" s="20" t="s">
        <v>481</v>
      </c>
      <c r="Q30" s="18" t="s">
        <v>481</v>
      </c>
      <c r="R30" s="20" t="s">
        <v>481</v>
      </c>
      <c r="S30" s="18" t="s">
        <v>481</v>
      </c>
      <c r="T30" s="20" t="s">
        <v>481</v>
      </c>
      <c r="U30" s="18" t="n">
        <v>424.64599582</v>
      </c>
      <c r="V30" s="20" t="n">
        <v>10.21615082</v>
      </c>
    </row>
    <row r="31" spans="1:22">
      <c r="A31" s="15" t="s">
        <v>506</v>
      </c>
      <c r="B31" s="17" t="n">
        <v>5456</v>
      </c>
      <c r="C31" s="18">
        <f>(139.0/B31*100)</f>
        <v/>
      </c>
      <c r="D31" s="19" t="n">
        <v>5317</v>
      </c>
      <c r="E31" s="18" t="n">
        <v>492.40428539</v>
      </c>
      <c r="F31" s="20" t="n">
        <v>4.22560705</v>
      </c>
      <c r="G31" s="18" t="n">
        <v>507.48347465</v>
      </c>
      <c r="H31" s="20" t="n">
        <v>3.07356797</v>
      </c>
      <c r="I31" s="18" t="n">
        <v>511.48506003</v>
      </c>
      <c r="J31" s="20" t="n">
        <v>3.10280103</v>
      </c>
      <c r="K31" s="18" t="n">
        <v>490.08989631</v>
      </c>
      <c r="L31" s="20" t="n">
        <v>3.76964294</v>
      </c>
      <c r="M31" s="18" t="s">
        <v>481</v>
      </c>
      <c r="N31" s="20" t="s">
        <v>481</v>
      </c>
      <c r="O31" s="18" t="s">
        <v>481</v>
      </c>
      <c r="P31" s="20" t="s">
        <v>481</v>
      </c>
      <c r="Q31" s="18" t="s">
        <v>481</v>
      </c>
      <c r="R31" s="20" t="s">
        <v>481</v>
      </c>
      <c r="S31" s="18" t="s">
        <v>481</v>
      </c>
      <c r="T31" s="20" t="s">
        <v>481</v>
      </c>
      <c r="U31" s="18" t="n">
        <v>405.75054258</v>
      </c>
      <c r="V31" s="20" t="n">
        <v>5.94485887</v>
      </c>
    </row>
    <row r="32" spans="1:22">
      <c r="A32" s="15" t="s">
        <v>507</v>
      </c>
      <c r="B32" s="17" t="n">
        <v>4478</v>
      </c>
      <c r="C32" s="18">
        <f>(6.0/B32*100)</f>
        <v/>
      </c>
      <c r="D32" s="19" t="n">
        <v>4472</v>
      </c>
      <c r="E32" s="18" t="n">
        <v>470.78271458</v>
      </c>
      <c r="F32" s="20" t="n">
        <v>6.38656319</v>
      </c>
      <c r="G32" s="18" t="n">
        <v>479.27221921</v>
      </c>
      <c r="H32" s="20" t="n">
        <v>3.59790495</v>
      </c>
      <c r="I32" s="18" t="n">
        <v>505.85732335</v>
      </c>
      <c r="J32" s="20" t="n">
        <v>3.17847998</v>
      </c>
      <c r="K32" s="18" t="n">
        <v>523.6905318399999</v>
      </c>
      <c r="L32" s="20" t="n">
        <v>3.28632388</v>
      </c>
      <c r="M32" s="18" t="n">
        <v>412.90383158</v>
      </c>
      <c r="N32" s="20" t="n">
        <v>11.66737955</v>
      </c>
      <c r="O32" s="18" t="s">
        <v>481</v>
      </c>
      <c r="P32" s="20" t="s">
        <v>481</v>
      </c>
      <c r="Q32" s="18" t="s">
        <v>481</v>
      </c>
      <c r="R32" s="20" t="s">
        <v>481</v>
      </c>
      <c r="S32" s="18" t="s">
        <v>481</v>
      </c>
      <c r="T32" s="20" t="s">
        <v>481</v>
      </c>
      <c r="U32" s="18" t="n">
        <v>433.60179465</v>
      </c>
      <c r="V32" s="20" t="n">
        <v>12.35830281</v>
      </c>
    </row>
    <row r="33" spans="1:22">
      <c r="A33" s="15" t="s">
        <v>508</v>
      </c>
      <c r="B33" s="17" t="n">
        <v>7325</v>
      </c>
      <c r="C33" s="18">
        <f>(78.0/B33*100)</f>
        <v/>
      </c>
      <c r="D33" s="19" t="n">
        <v>7247</v>
      </c>
      <c r="E33" s="18" t="n">
        <v>475.7903246</v>
      </c>
      <c r="F33" s="20" t="n">
        <v>7.00910231</v>
      </c>
      <c r="G33" s="18" t="n">
        <v>495.51501063</v>
      </c>
      <c r="H33" s="20" t="n">
        <v>4.50639529</v>
      </c>
      <c r="I33" s="18" t="n">
        <v>510.68731803</v>
      </c>
      <c r="J33" s="20" t="n">
        <v>3.65255225</v>
      </c>
      <c r="K33" s="18" t="n">
        <v>514.84765673</v>
      </c>
      <c r="L33" s="20" t="n">
        <v>3.56292138</v>
      </c>
      <c r="M33" s="18" t="n">
        <v>493.26536346</v>
      </c>
      <c r="N33" s="20" t="n">
        <v>2.74241819</v>
      </c>
      <c r="O33" s="18" t="s">
        <v>481</v>
      </c>
      <c r="P33" s="20" t="s">
        <v>481</v>
      </c>
      <c r="Q33" s="18" t="s">
        <v>481</v>
      </c>
      <c r="R33" s="20" t="s">
        <v>481</v>
      </c>
      <c r="S33" s="18" t="s">
        <v>481</v>
      </c>
      <c r="T33" s="20" t="s">
        <v>481</v>
      </c>
      <c r="U33" s="18" t="n">
        <v>461.00635331</v>
      </c>
      <c r="V33" s="20" t="n">
        <v>8.992261360000001</v>
      </c>
    </row>
    <row r="34" spans="1:22">
      <c r="A34" s="15" t="s">
        <v>509</v>
      </c>
      <c r="B34" s="17" t="n">
        <v>6350</v>
      </c>
      <c r="C34" s="18">
        <f>(76.0/B34*100)</f>
        <v/>
      </c>
      <c r="D34" s="19" t="n">
        <v>6274</v>
      </c>
      <c r="E34" s="18" t="n">
        <v>466.74445331</v>
      </c>
      <c r="F34" s="20" t="n">
        <v>3.36013917</v>
      </c>
      <c r="G34" s="18" t="n">
        <v>476.23040363</v>
      </c>
      <c r="H34" s="20" t="n">
        <v>3.10107361</v>
      </c>
      <c r="I34" s="18" t="n">
        <v>482.86512203</v>
      </c>
      <c r="J34" s="20" t="n">
        <v>3.64873011</v>
      </c>
      <c r="K34" s="18" t="n">
        <v>460.99625499</v>
      </c>
      <c r="L34" s="20" t="n">
        <v>4.43171672</v>
      </c>
      <c r="M34" s="18" t="n">
        <v>414.13782789</v>
      </c>
      <c r="N34" s="20" t="n">
        <v>11.41550076</v>
      </c>
      <c r="O34" s="18" t="s">
        <v>481</v>
      </c>
      <c r="P34" s="20" t="s">
        <v>481</v>
      </c>
      <c r="Q34" s="18" t="n">
        <v>306.56969545</v>
      </c>
      <c r="R34" s="20" t="n">
        <v>10.27624616</v>
      </c>
      <c r="S34" s="18" t="s">
        <v>481</v>
      </c>
      <c r="T34" s="20" t="s">
        <v>481</v>
      </c>
      <c r="U34" s="18" t="n">
        <v>387.80762562</v>
      </c>
      <c r="V34" s="20" t="n">
        <v>7.86290422</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512.8635785500001</v>
      </c>
      <c r="T35" s="20" t="n">
        <v>1.32436738</v>
      </c>
      <c r="U35" s="18" t="s">
        <v>481</v>
      </c>
      <c r="V35" s="20" t="s">
        <v>481</v>
      </c>
    </row>
    <row r="36" spans="1:22">
      <c r="A36" s="15" t="s">
        <v>511</v>
      </c>
      <c r="B36" s="17" t="n">
        <v>6736</v>
      </c>
      <c r="C36" s="18">
        <f>(55.0/B36*100)</f>
        <v/>
      </c>
      <c r="D36" s="19" t="n">
        <v>6681</v>
      </c>
      <c r="E36" s="18" t="n">
        <v>497.44177935</v>
      </c>
      <c r="F36" s="20" t="n">
        <v>5.11765609</v>
      </c>
      <c r="G36" s="18" t="n">
        <v>491.80671421</v>
      </c>
      <c r="H36" s="20" t="n">
        <v>2.95513199</v>
      </c>
      <c r="I36" s="18" t="n">
        <v>506.09299276</v>
      </c>
      <c r="J36" s="20" t="n">
        <v>2.68308671</v>
      </c>
      <c r="K36" s="18" t="n">
        <v>502.32963049</v>
      </c>
      <c r="L36" s="20" t="n">
        <v>3.50352999</v>
      </c>
      <c r="M36" s="18" t="n">
        <v>471.48512785</v>
      </c>
      <c r="N36" s="20" t="n">
        <v>3.1941669</v>
      </c>
      <c r="O36" s="18" t="s">
        <v>481</v>
      </c>
      <c r="P36" s="20" t="s">
        <v>481</v>
      </c>
      <c r="Q36" s="18" t="s">
        <v>481</v>
      </c>
      <c r="R36" s="20" t="s">
        <v>481</v>
      </c>
      <c r="S36" s="18" t="s">
        <v>481</v>
      </c>
      <c r="T36" s="20" t="s">
        <v>481</v>
      </c>
      <c r="U36" s="18" t="n">
        <v>431.32121532</v>
      </c>
      <c r="V36" s="20" t="n">
        <v>7.21759853</v>
      </c>
    </row>
    <row r="37" spans="1:22">
      <c r="A37" s="15" t="s">
        <v>512</v>
      </c>
      <c r="B37" s="17" t="n">
        <v>5458</v>
      </c>
      <c r="C37" s="18">
        <f>(107.0/B37*100)</f>
        <v/>
      </c>
      <c r="D37" s="19" t="n">
        <v>5351</v>
      </c>
      <c r="E37" s="18" t="n">
        <v>482.7926951</v>
      </c>
      <c r="F37" s="20" t="n">
        <v>4.68539109</v>
      </c>
      <c r="G37" s="18" t="n">
        <v>504.78642571</v>
      </c>
      <c r="H37" s="20" t="n">
        <v>3.13591048</v>
      </c>
      <c r="I37" s="18" t="n">
        <v>507.68406157</v>
      </c>
      <c r="J37" s="20" t="n">
        <v>4.4644063</v>
      </c>
      <c r="K37" s="18" t="n">
        <v>507.79321588</v>
      </c>
      <c r="L37" s="20" t="n">
        <v>7.04492677</v>
      </c>
      <c r="M37" s="18" t="n">
        <v>390.41637664</v>
      </c>
      <c r="N37" s="20" t="n">
        <v>7.93034407</v>
      </c>
      <c r="O37" s="18" t="s">
        <v>481</v>
      </c>
      <c r="P37" s="20" t="s">
        <v>481</v>
      </c>
      <c r="Q37" s="18" t="s">
        <v>481</v>
      </c>
      <c r="R37" s="20" t="s">
        <v>481</v>
      </c>
      <c r="S37" s="18" t="s">
        <v>481</v>
      </c>
      <c r="T37" s="20" t="s">
        <v>481</v>
      </c>
      <c r="U37" s="18" t="n">
        <v>413.82488747</v>
      </c>
      <c r="V37" s="20" t="n">
        <v>8.875655</v>
      </c>
    </row>
    <row r="38" spans="1:22">
      <c r="A38" s="15" t="s">
        <v>513</v>
      </c>
      <c r="B38" s="17" t="n">
        <v>5860</v>
      </c>
      <c r="C38" s="18">
        <f>(22.0/B38*100)</f>
        <v/>
      </c>
      <c r="D38" s="19" t="n">
        <v>5838</v>
      </c>
      <c r="E38" s="18" t="n">
        <v>491.57392775</v>
      </c>
      <c r="F38" s="20" t="n">
        <v>6.42474314</v>
      </c>
      <c r="G38" s="18" t="n">
        <v>508.1651475</v>
      </c>
      <c r="H38" s="20" t="n">
        <v>4.02101435</v>
      </c>
      <c r="I38" s="18" t="n">
        <v>524.92370785</v>
      </c>
      <c r="J38" s="20" t="n">
        <v>3.82859026</v>
      </c>
      <c r="K38" s="18" t="n">
        <v>522.5211238099999</v>
      </c>
      <c r="L38" s="20" t="n">
        <v>3.82515859</v>
      </c>
      <c r="M38" s="18" t="n">
        <v>464.66093895</v>
      </c>
      <c r="N38" s="20" t="n">
        <v>6.12978698</v>
      </c>
      <c r="O38" s="18" t="s">
        <v>481</v>
      </c>
      <c r="P38" s="20" t="s">
        <v>481</v>
      </c>
      <c r="Q38" s="18" t="s">
        <v>481</v>
      </c>
      <c r="R38" s="20" t="s">
        <v>481</v>
      </c>
      <c r="S38" s="18" t="s">
        <v>481</v>
      </c>
      <c r="T38" s="20" t="s">
        <v>481</v>
      </c>
      <c r="U38" s="18" t="n">
        <v>455.14517391</v>
      </c>
      <c r="V38" s="20" t="n">
        <v>7.74209772</v>
      </c>
    </row>
    <row r="39" spans="1:22">
      <c r="A39" s="15" t="s">
        <v>514</v>
      </c>
      <c r="B39" s="17" t="n">
        <v>5895</v>
      </c>
      <c r="C39" s="18">
        <f>(33.0/B39*100)</f>
        <v/>
      </c>
      <c r="D39" s="19" t="n">
        <v>5862</v>
      </c>
      <c r="E39" s="18" t="n">
        <v>423.06990724</v>
      </c>
      <c r="F39" s="20" t="n">
        <v>5.42599657</v>
      </c>
      <c r="G39" s="18" t="n">
        <v>426.50429368</v>
      </c>
      <c r="H39" s="20" t="n">
        <v>4.45283203</v>
      </c>
      <c r="I39" s="18" t="n">
        <v>436.51077568</v>
      </c>
      <c r="J39" s="20" t="n">
        <v>4.97908759</v>
      </c>
      <c r="K39" s="18" t="n">
        <v>433.25558175</v>
      </c>
      <c r="L39" s="20" t="n">
        <v>4.49013737</v>
      </c>
      <c r="M39" s="18" t="n">
        <v>385.47949857</v>
      </c>
      <c r="N39" s="20" t="n">
        <v>4.83386138</v>
      </c>
      <c r="O39" s="18" t="s">
        <v>481</v>
      </c>
      <c r="P39" s="20" t="s">
        <v>481</v>
      </c>
      <c r="Q39" s="18" t="s">
        <v>481</v>
      </c>
      <c r="R39" s="20" t="s">
        <v>481</v>
      </c>
      <c r="S39" s="18" t="s">
        <v>481</v>
      </c>
      <c r="T39" s="20" t="s">
        <v>481</v>
      </c>
      <c r="U39" s="18" t="n">
        <v>368.21250659</v>
      </c>
      <c r="V39" s="20" t="n">
        <v>7.80943226</v>
      </c>
    </row>
    <row r="40" spans="1:22">
      <c r="A40" s="15" t="s">
        <v>515</v>
      </c>
      <c r="B40" s="17" t="n">
        <v>14157</v>
      </c>
      <c r="C40" s="18">
        <f>(382.0/B40*100)</f>
        <v/>
      </c>
      <c r="D40" s="19" t="n">
        <v>13775</v>
      </c>
      <c r="E40" s="18" t="n">
        <v>482.50817704</v>
      </c>
      <c r="F40" s="20" t="n">
        <v>3.92838597</v>
      </c>
      <c r="G40" s="18" t="n">
        <v>511.35136056</v>
      </c>
      <c r="H40" s="20" t="n">
        <v>3.51711954</v>
      </c>
      <c r="I40" s="18" t="n">
        <v>530.6578796700001</v>
      </c>
      <c r="J40" s="20" t="n">
        <v>2.88586131</v>
      </c>
      <c r="K40" s="18" t="n">
        <v>518.71011557</v>
      </c>
      <c r="L40" s="20" t="n">
        <v>4.10769844</v>
      </c>
      <c r="M40" s="18" t="n">
        <v>416.91840949</v>
      </c>
      <c r="N40" s="20" t="n">
        <v>5.41821047</v>
      </c>
      <c r="O40" s="18" t="s">
        <v>481</v>
      </c>
      <c r="P40" s="20" t="s">
        <v>481</v>
      </c>
      <c r="Q40" s="18" t="s">
        <v>481</v>
      </c>
      <c r="R40" s="20" t="s">
        <v>481</v>
      </c>
      <c r="S40" s="18" t="s">
        <v>481</v>
      </c>
      <c r="T40" s="20" t="s">
        <v>481</v>
      </c>
      <c r="U40" s="18" t="n">
        <v>408.95947249</v>
      </c>
      <c r="V40" s="20" t="n">
        <v>7.14422144</v>
      </c>
    </row>
    <row r="41" spans="1:22">
      <c r="A41" s="15" t="s">
        <v>516</v>
      </c>
      <c r="B41" s="17" t="n">
        <v>5712</v>
      </c>
      <c r="C41" s="18">
        <f>(51.0/B41*100)</f>
        <v/>
      </c>
      <c r="D41" s="19" t="n">
        <v>5661</v>
      </c>
      <c r="E41" s="18" t="n">
        <v>475.81560157</v>
      </c>
      <c r="F41" s="20" t="n">
        <v>5.66559962</v>
      </c>
      <c r="G41" s="18" t="n">
        <v>483.91196021</v>
      </c>
      <c r="H41" s="20" t="n">
        <v>3.58971655</v>
      </c>
      <c r="I41" s="18" t="n">
        <v>508.29117898</v>
      </c>
      <c r="J41" s="20" t="n">
        <v>3.43476777</v>
      </c>
      <c r="K41" s="18" t="n">
        <v>516.0721690300001</v>
      </c>
      <c r="L41" s="20" t="n">
        <v>3.66860475</v>
      </c>
      <c r="M41" s="18" t="n">
        <v>459.44925532</v>
      </c>
      <c r="N41" s="20" t="n">
        <v>6.97383659</v>
      </c>
      <c r="O41" s="18" t="s">
        <v>481</v>
      </c>
      <c r="P41" s="20" t="s">
        <v>481</v>
      </c>
      <c r="Q41" s="18" t="n">
        <v>387.44235424</v>
      </c>
      <c r="R41" s="20" t="n">
        <v>14.52510266</v>
      </c>
      <c r="S41" s="18" t="s">
        <v>481</v>
      </c>
      <c r="T41" s="20" t="s">
        <v>481</v>
      </c>
      <c r="U41" s="18" t="n">
        <v>426.48406874</v>
      </c>
      <c r="V41" s="20" t="n">
        <v>11.11825534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363.016357</v>
      </c>
      <c r="F45" s="20" t="n">
        <v>3.600228</v>
      </c>
      <c r="G45" s="18" t="n">
        <v>366.40233381</v>
      </c>
      <c r="H45" s="20" t="n">
        <v>3.47404678</v>
      </c>
      <c r="I45" s="18" t="n">
        <v>382.81280799</v>
      </c>
      <c r="J45" s="20" t="n">
        <v>3.93607745</v>
      </c>
      <c r="K45" s="18" t="n">
        <v>382.05595047</v>
      </c>
      <c r="L45" s="20" t="n">
        <v>2.99422563</v>
      </c>
      <c r="M45" s="18" t="s">
        <v>481</v>
      </c>
      <c r="N45" s="20" t="s">
        <v>481</v>
      </c>
      <c r="O45" s="18" t="s">
        <v>481</v>
      </c>
      <c r="P45" s="20" t="s">
        <v>481</v>
      </c>
      <c r="Q45" s="18" t="n">
        <v>438.94294047</v>
      </c>
      <c r="R45" s="20" t="n">
        <v>33.15181655</v>
      </c>
      <c r="S45" s="18" t="n">
        <v>352.94567206</v>
      </c>
      <c r="T45" s="20" t="n">
        <v>18.40654302</v>
      </c>
      <c r="U45" s="18" t="n">
        <v>349.0818186</v>
      </c>
      <c r="V45" s="20" t="n">
        <v>6.66212101</v>
      </c>
    </row>
    <row r="46" spans="1:22">
      <c r="A46" s="15" t="s">
        <v>521</v>
      </c>
      <c r="B46" s="17" t="n">
        <v>23141</v>
      </c>
      <c r="C46" s="18">
        <f>(2000.0/B46*100)</f>
        <v/>
      </c>
      <c r="D46" s="19" t="n">
        <v>21141</v>
      </c>
      <c r="E46" s="18" t="n">
        <v>401.41312109</v>
      </c>
      <c r="F46" s="20" t="n">
        <v>3.76647274</v>
      </c>
      <c r="G46" s="18" t="n">
        <v>406.91515279</v>
      </c>
      <c r="H46" s="20" t="n">
        <v>2.84171152</v>
      </c>
      <c r="I46" s="18" t="n">
        <v>429.33007685</v>
      </c>
      <c r="J46" s="20" t="n">
        <v>3.11995448</v>
      </c>
      <c r="K46" s="18" t="n">
        <v>431.06708675</v>
      </c>
      <c r="L46" s="20" t="n">
        <v>3.90009388</v>
      </c>
      <c r="M46" s="18" t="n">
        <v>359.91868086</v>
      </c>
      <c r="N46" s="20" t="n">
        <v>2.81680407</v>
      </c>
      <c r="O46" s="18" t="s">
        <v>481</v>
      </c>
      <c r="P46" s="20" t="s">
        <v>481</v>
      </c>
      <c r="Q46" s="18" t="s">
        <v>481</v>
      </c>
      <c r="R46" s="20" t="s">
        <v>481</v>
      </c>
      <c r="S46" s="18" t="s">
        <v>481</v>
      </c>
      <c r="T46" s="20" t="s">
        <v>481</v>
      </c>
      <c r="U46" s="18" t="n">
        <v>377.19521016</v>
      </c>
      <c r="V46" s="20" t="n">
        <v>3.15546871</v>
      </c>
    </row>
    <row r="47" spans="1:22">
      <c r="A47" s="15" t="s">
        <v>522</v>
      </c>
      <c r="B47" s="17" t="n">
        <v>5928</v>
      </c>
      <c r="C47" s="18">
        <f>(276.0/B47*100)</f>
        <v/>
      </c>
      <c r="D47" s="19" t="n">
        <v>5652</v>
      </c>
      <c r="E47" s="18" t="n">
        <v>447.13448352</v>
      </c>
      <c r="F47" s="20" t="n">
        <v>5.37666252</v>
      </c>
      <c r="G47" s="18" t="n">
        <v>465.57152153</v>
      </c>
      <c r="H47" s="20" t="n">
        <v>4.3006503</v>
      </c>
      <c r="I47" s="18" t="n">
        <v>464.42541318</v>
      </c>
      <c r="J47" s="20" t="n">
        <v>4.44451172</v>
      </c>
      <c r="K47" s="18" t="n">
        <v>468.88259525</v>
      </c>
      <c r="L47" s="20" t="n">
        <v>5.18458474</v>
      </c>
      <c r="M47" s="18" t="n">
        <v>360.05308982</v>
      </c>
      <c r="N47" s="20" t="n">
        <v>5.38667889</v>
      </c>
      <c r="O47" s="18" t="s">
        <v>481</v>
      </c>
      <c r="P47" s="20" t="s">
        <v>481</v>
      </c>
      <c r="Q47" s="18" t="s">
        <v>481</v>
      </c>
      <c r="R47" s="20" t="s">
        <v>481</v>
      </c>
      <c r="S47" s="18" t="s">
        <v>481</v>
      </c>
      <c r="T47" s="20" t="s">
        <v>481</v>
      </c>
      <c r="U47" s="18" t="n">
        <v>369.4007861</v>
      </c>
      <c r="V47" s="20" t="n">
        <v>7.19272056</v>
      </c>
    </row>
    <row r="48" spans="1:22">
      <c r="A48" s="15" t="s">
        <v>523</v>
      </c>
      <c r="B48" s="17" t="n">
        <v>9841</v>
      </c>
      <c r="C48" s="18">
        <f>(8.0/B48*100)</f>
        <v/>
      </c>
      <c r="D48" s="19" t="n">
        <v>9833</v>
      </c>
      <c r="E48" s="18" t="n">
        <v>481.30807333</v>
      </c>
      <c r="F48" s="20" t="n">
        <v>7.02842376</v>
      </c>
      <c r="G48" s="18" t="n">
        <v>500.94656597</v>
      </c>
      <c r="H48" s="20" t="n">
        <v>4.67674853</v>
      </c>
      <c r="I48" s="18" t="n">
        <v>545.42180911</v>
      </c>
      <c r="J48" s="20" t="n">
        <v>4.63573822</v>
      </c>
      <c r="K48" s="18" t="n">
        <v>549.30724174</v>
      </c>
      <c r="L48" s="20" t="n">
        <v>6.92692921</v>
      </c>
      <c r="M48" s="18" t="n">
        <v>473.92730449</v>
      </c>
      <c r="N48" s="20" t="n">
        <v>6.76556062</v>
      </c>
      <c r="O48" s="18" t="s">
        <v>481</v>
      </c>
      <c r="P48" s="20" t="s">
        <v>481</v>
      </c>
      <c r="Q48" s="18" t="s">
        <v>481</v>
      </c>
      <c r="R48" s="20" t="s">
        <v>481</v>
      </c>
      <c r="S48" s="18" t="s">
        <v>481</v>
      </c>
      <c r="T48" s="20" t="s">
        <v>481</v>
      </c>
      <c r="U48" s="18" t="n">
        <v>443.65388843</v>
      </c>
      <c r="V48" s="20" t="n">
        <v>16.80988528</v>
      </c>
    </row>
    <row r="49" spans="1:22">
      <c r="A49" s="15" t="s">
        <v>524</v>
      </c>
      <c r="B49" s="17" t="n">
        <v>6349</v>
      </c>
      <c r="C49" s="18">
        <f>(56.0/B49*100)</f>
        <v/>
      </c>
      <c r="D49" s="19" t="n">
        <v>6293</v>
      </c>
      <c r="E49" s="18" t="n">
        <v>413.75636197</v>
      </c>
      <c r="F49" s="20" t="n">
        <v>3.94106546</v>
      </c>
      <c r="G49" s="18" t="n">
        <v>425.73120384</v>
      </c>
      <c r="H49" s="20" t="n">
        <v>3.06966878</v>
      </c>
      <c r="I49" s="18" t="n">
        <v>445.63473645</v>
      </c>
      <c r="J49" s="20" t="n">
        <v>3.52879293</v>
      </c>
      <c r="K49" s="18" t="n">
        <v>443.01091287</v>
      </c>
      <c r="L49" s="20" t="n">
        <v>3.86567791</v>
      </c>
      <c r="M49" s="18" t="s">
        <v>481</v>
      </c>
      <c r="N49" s="20" t="s">
        <v>481</v>
      </c>
      <c r="O49" s="18" t="s">
        <v>481</v>
      </c>
      <c r="P49" s="20" t="s">
        <v>481</v>
      </c>
      <c r="Q49" s="18" t="s">
        <v>481</v>
      </c>
      <c r="R49" s="20" t="s">
        <v>481</v>
      </c>
      <c r="S49" s="18" t="n">
        <v>410.11867396</v>
      </c>
      <c r="T49" s="20" t="n">
        <v>91.6589867</v>
      </c>
      <c r="U49" s="18" t="n">
        <v>378.42166428</v>
      </c>
      <c r="V49" s="20" t="n">
        <v>8.10614312</v>
      </c>
    </row>
    <row r="50" spans="1:22">
      <c r="A50" s="15" t="s">
        <v>525</v>
      </c>
      <c r="B50" s="17" t="n">
        <v>11795</v>
      </c>
      <c r="C50" s="18">
        <f>(302.0/B50*100)</f>
        <v/>
      </c>
      <c r="D50" s="19" t="n">
        <v>11493</v>
      </c>
      <c r="E50" s="18" t="n">
        <v>407.04024562</v>
      </c>
      <c r="F50" s="20" t="n">
        <v>4.17680926</v>
      </c>
      <c r="G50" s="18" t="n">
        <v>403.75490267</v>
      </c>
      <c r="H50" s="20" t="n">
        <v>3.25528683</v>
      </c>
      <c r="I50" s="18" t="n">
        <v>429.32059527</v>
      </c>
      <c r="J50" s="20" t="n">
        <v>2.63838552</v>
      </c>
      <c r="K50" s="18" t="n">
        <v>431.2977419</v>
      </c>
      <c r="L50" s="20" t="n">
        <v>3.1018567</v>
      </c>
      <c r="M50" s="18" t="n">
        <v>366.2364289</v>
      </c>
      <c r="N50" s="20" t="n">
        <v>5.08072233</v>
      </c>
      <c r="O50" s="18" t="s">
        <v>481</v>
      </c>
      <c r="P50" s="20" t="s">
        <v>481</v>
      </c>
      <c r="Q50" s="18" t="s">
        <v>481</v>
      </c>
      <c r="R50" s="20" t="s">
        <v>481</v>
      </c>
      <c r="S50" s="18" t="s">
        <v>481</v>
      </c>
      <c r="T50" s="20" t="s">
        <v>481</v>
      </c>
      <c r="U50" s="18" t="n">
        <v>360.79520876</v>
      </c>
      <c r="V50" s="20" t="n">
        <v>7.40973818</v>
      </c>
    </row>
    <row r="51" spans="1:22">
      <c r="A51" s="15" t="s">
        <v>526</v>
      </c>
      <c r="B51" s="17" t="n">
        <v>6866</v>
      </c>
      <c r="C51" s="18">
        <f>(113.0/B51*100)</f>
        <v/>
      </c>
      <c r="D51" s="19" t="n">
        <v>6753</v>
      </c>
      <c r="E51" s="18" t="n">
        <v>408.79631677</v>
      </c>
      <c r="F51" s="20" t="n">
        <v>4.09901234</v>
      </c>
      <c r="G51" s="18" t="n">
        <v>412.93079297</v>
      </c>
      <c r="H51" s="20" t="n">
        <v>2.52119125</v>
      </c>
      <c r="I51" s="18" t="n">
        <v>434.60240201</v>
      </c>
      <c r="J51" s="20" t="n">
        <v>2.86910734</v>
      </c>
      <c r="K51" s="18" t="n">
        <v>436.37118166</v>
      </c>
      <c r="L51" s="20" t="n">
        <v>3.42196163</v>
      </c>
      <c r="M51" s="18" t="n">
        <v>378.20734752</v>
      </c>
      <c r="N51" s="20" t="n">
        <v>5.77389018</v>
      </c>
      <c r="O51" s="18" t="s">
        <v>481</v>
      </c>
      <c r="P51" s="20" t="s">
        <v>481</v>
      </c>
      <c r="Q51" s="18" t="n">
        <v>410.85572185</v>
      </c>
      <c r="R51" s="20" t="n">
        <v>3.7997542</v>
      </c>
      <c r="S51" s="18" t="s">
        <v>481</v>
      </c>
      <c r="T51" s="20" t="s">
        <v>481</v>
      </c>
      <c r="U51" s="18" t="n">
        <v>388.71980708</v>
      </c>
      <c r="V51" s="20" t="n">
        <v>5.87741116</v>
      </c>
    </row>
    <row r="52" spans="1:22">
      <c r="A52" s="15" t="s">
        <v>527</v>
      </c>
      <c r="B52" s="17" t="n">
        <v>5809</v>
      </c>
      <c r="C52" s="18">
        <f>(94.0/B52*100)</f>
        <v/>
      </c>
      <c r="D52" s="19" t="n">
        <v>5715</v>
      </c>
      <c r="E52" s="18" t="n">
        <v>467.26347724</v>
      </c>
      <c r="F52" s="20" t="n">
        <v>4.64945533</v>
      </c>
      <c r="G52" s="18" t="n">
        <v>472.34402988</v>
      </c>
      <c r="H52" s="20" t="n">
        <v>2.96808322</v>
      </c>
      <c r="I52" s="18" t="n">
        <v>494.51645317</v>
      </c>
      <c r="J52" s="20" t="n">
        <v>3.18524819</v>
      </c>
      <c r="K52" s="18" t="n">
        <v>497.20998906</v>
      </c>
      <c r="L52" s="20" t="n">
        <v>3.51879405</v>
      </c>
      <c r="M52" s="18" t="n">
        <v>406.80210678</v>
      </c>
      <c r="N52" s="20" t="n">
        <v>4.41129799</v>
      </c>
      <c r="O52" s="18" t="s">
        <v>481</v>
      </c>
      <c r="P52" s="20" t="s">
        <v>481</v>
      </c>
      <c r="Q52" s="18" t="s">
        <v>481</v>
      </c>
      <c r="R52" s="20" t="s">
        <v>481</v>
      </c>
      <c r="S52" s="18" t="s">
        <v>481</v>
      </c>
      <c r="T52" s="20" t="s">
        <v>481</v>
      </c>
      <c r="U52" s="18" t="n">
        <v>422.69830726</v>
      </c>
      <c r="V52" s="20" t="n">
        <v>7.64527602</v>
      </c>
    </row>
    <row r="53" spans="1:22">
      <c r="A53" s="15" t="s">
        <v>528</v>
      </c>
      <c r="B53" s="17" t="n">
        <v>5571</v>
      </c>
      <c r="C53" s="18">
        <f>(101.0/B53*100)</f>
        <v/>
      </c>
      <c r="D53" s="19" t="n">
        <v>5470</v>
      </c>
      <c r="E53" s="18" t="n">
        <v>419.37004435</v>
      </c>
      <c r="F53" s="20" t="n">
        <v>4.1358725</v>
      </c>
      <c r="G53" s="18" t="n">
        <v>431.38398257</v>
      </c>
      <c r="H53" s="20" t="n">
        <v>2.49725415</v>
      </c>
      <c r="I53" s="18" t="n">
        <v>451.65251</v>
      </c>
      <c r="J53" s="20" t="n">
        <v>2.49204591</v>
      </c>
      <c r="K53" s="18" t="n">
        <v>452.07374737</v>
      </c>
      <c r="L53" s="20" t="n">
        <v>2.96657739</v>
      </c>
      <c r="M53" s="18" t="n">
        <v>364.85181761</v>
      </c>
      <c r="N53" s="20" t="n">
        <v>4.50102235</v>
      </c>
      <c r="O53" s="18" t="s">
        <v>481</v>
      </c>
      <c r="P53" s="20" t="s">
        <v>481</v>
      </c>
      <c r="Q53" s="18" t="s">
        <v>481</v>
      </c>
      <c r="R53" s="20" t="s">
        <v>481</v>
      </c>
      <c r="S53" s="18" t="s">
        <v>481</v>
      </c>
      <c r="T53" s="20" t="s">
        <v>481</v>
      </c>
      <c r="U53" s="18" t="n">
        <v>365.37654625</v>
      </c>
      <c r="V53" s="20" t="n">
        <v>5.9646653</v>
      </c>
    </row>
    <row r="54" spans="1:22">
      <c r="A54" s="15" t="s">
        <v>529</v>
      </c>
      <c r="B54" s="17" t="n">
        <v>4740</v>
      </c>
      <c r="C54" s="18">
        <f>(362.0/B54*100)</f>
        <v/>
      </c>
      <c r="D54" s="19" t="n">
        <v>4378</v>
      </c>
      <c r="E54" s="18" t="n">
        <v>322.10891122</v>
      </c>
      <c r="F54" s="20" t="n">
        <v>6.20250288</v>
      </c>
      <c r="G54" s="18" t="n">
        <v>328.10503274</v>
      </c>
      <c r="H54" s="20" t="n">
        <v>4.03034429</v>
      </c>
      <c r="I54" s="18" t="n">
        <v>347.75352482</v>
      </c>
      <c r="J54" s="20" t="n">
        <v>3.35108258</v>
      </c>
      <c r="K54" s="18" t="n">
        <v>357.69422436</v>
      </c>
      <c r="L54" s="20" t="n">
        <v>3.21457564</v>
      </c>
      <c r="M54" s="18" t="n">
        <v>278.77265964</v>
      </c>
      <c r="N54" s="20" t="n">
        <v>5.07122961</v>
      </c>
      <c r="O54" s="18" t="s">
        <v>481</v>
      </c>
      <c r="P54" s="20" t="s">
        <v>481</v>
      </c>
      <c r="Q54" s="18" t="s">
        <v>481</v>
      </c>
      <c r="R54" s="20" t="s">
        <v>481</v>
      </c>
      <c r="S54" s="18" t="s">
        <v>481</v>
      </c>
      <c r="T54" s="20" t="s">
        <v>481</v>
      </c>
      <c r="U54" s="18" t="n">
        <v>282.0552896</v>
      </c>
      <c r="V54" s="20" t="n">
        <v>4.33895855</v>
      </c>
    </row>
    <row r="55" spans="1:22">
      <c r="A55" s="15" t="s">
        <v>530</v>
      </c>
      <c r="B55" s="17" t="n">
        <v>5316</v>
      </c>
      <c r="C55" s="18">
        <f>(22.0/B55*100)</f>
        <v/>
      </c>
      <c r="D55" s="19" t="n">
        <v>5294</v>
      </c>
      <c r="E55" s="18" t="n">
        <v>414.82033214</v>
      </c>
      <c r="F55" s="20" t="n">
        <v>3.56787303</v>
      </c>
      <c r="G55" s="18" t="n">
        <v>415.82914459</v>
      </c>
      <c r="H55" s="20" t="n">
        <v>2.81091839</v>
      </c>
      <c r="I55" s="18" t="n">
        <v>417.53875615</v>
      </c>
      <c r="J55" s="20" t="n">
        <v>3.52271254</v>
      </c>
      <c r="K55" s="18" t="n">
        <v>412.57887291</v>
      </c>
      <c r="L55" s="20" t="n">
        <v>5.69422935</v>
      </c>
      <c r="M55" s="18" t="s">
        <v>481</v>
      </c>
      <c r="N55" s="20" t="s">
        <v>481</v>
      </c>
      <c r="O55" s="18" t="s">
        <v>481</v>
      </c>
      <c r="P55" s="20" t="s">
        <v>481</v>
      </c>
      <c r="Q55" s="18" t="s">
        <v>481</v>
      </c>
      <c r="R55" s="20" t="s">
        <v>481</v>
      </c>
      <c r="S55" s="18" t="n">
        <v>340.30554617</v>
      </c>
      <c r="T55" s="20" t="n">
        <v>24.97354156</v>
      </c>
      <c r="U55" s="18" t="n">
        <v>346.63369519</v>
      </c>
      <c r="V55" s="20" t="n">
        <v>6.3255067</v>
      </c>
    </row>
    <row r="56" spans="1:22">
      <c r="A56" s="15" t="s">
        <v>531</v>
      </c>
      <c r="B56" s="17" t="n">
        <v>5359</v>
      </c>
      <c r="C56" s="18">
        <f>(77.0/B56*100)</f>
        <v/>
      </c>
      <c r="D56" s="19" t="n">
        <v>5282</v>
      </c>
      <c r="E56" s="18" t="n">
        <v>509.94955459</v>
      </c>
      <c r="F56" s="20" t="n">
        <v>6.42186028</v>
      </c>
      <c r="G56" s="18" t="n">
        <v>522.8230482</v>
      </c>
      <c r="H56" s="20" t="n">
        <v>4.09743628</v>
      </c>
      <c r="I56" s="18" t="n">
        <v>540.20689158</v>
      </c>
      <c r="J56" s="20" t="n">
        <v>3.27324982</v>
      </c>
      <c r="K56" s="18" t="n">
        <v>549.96490124</v>
      </c>
      <c r="L56" s="20" t="n">
        <v>3.56138148</v>
      </c>
      <c r="M56" s="18" t="n">
        <v>497.58677807</v>
      </c>
      <c r="N56" s="20" t="n">
        <v>2.76536198</v>
      </c>
      <c r="O56" s="18" t="s">
        <v>481</v>
      </c>
      <c r="P56" s="20" t="s">
        <v>481</v>
      </c>
      <c r="Q56" s="18" t="s">
        <v>481</v>
      </c>
      <c r="R56" s="20" t="s">
        <v>481</v>
      </c>
      <c r="S56" s="18" t="s">
        <v>481</v>
      </c>
      <c r="T56" s="20" t="s">
        <v>481</v>
      </c>
      <c r="U56" s="18" t="n">
        <v>496.31189636</v>
      </c>
      <c r="V56" s="20" t="n">
        <v>13.69772487</v>
      </c>
    </row>
    <row r="57" spans="1:22">
      <c r="A57" s="15" t="s">
        <v>532</v>
      </c>
      <c r="B57" s="17" t="n">
        <v>6513</v>
      </c>
      <c r="C57" s="18">
        <f>(0.0/B57*100)</f>
        <v/>
      </c>
      <c r="D57" s="19" t="n">
        <v>6513</v>
      </c>
      <c r="E57" s="18" t="n">
        <v>399.71254057</v>
      </c>
      <c r="F57" s="20" t="n">
        <v>3.70524287</v>
      </c>
      <c r="G57" s="18" t="n">
        <v>406.14628804</v>
      </c>
      <c r="H57" s="20" t="n">
        <v>2.76429638</v>
      </c>
      <c r="I57" s="18" t="n">
        <v>411.36753771</v>
      </c>
      <c r="J57" s="20" t="n">
        <v>3.22715424</v>
      </c>
      <c r="K57" s="18" t="n">
        <v>391.78577459</v>
      </c>
      <c r="L57" s="20" t="n">
        <v>4.06154625</v>
      </c>
      <c r="M57" s="18" t="s">
        <v>481</v>
      </c>
      <c r="N57" s="20" t="s">
        <v>481</v>
      </c>
      <c r="O57" s="18" t="s">
        <v>481</v>
      </c>
      <c r="P57" s="20" t="s">
        <v>481</v>
      </c>
      <c r="Q57" s="18" t="s">
        <v>481</v>
      </c>
      <c r="R57" s="20" t="s">
        <v>481</v>
      </c>
      <c r="S57" s="18" t="n">
        <v>334.69916665</v>
      </c>
      <c r="T57" s="20" t="n">
        <v>22.54034504</v>
      </c>
      <c r="U57" s="18" t="n">
        <v>380.69971239</v>
      </c>
      <c r="V57" s="20" t="n">
        <v>8.71295589</v>
      </c>
    </row>
    <row r="58" spans="1:22">
      <c r="A58" s="15" t="s">
        <v>533</v>
      </c>
      <c r="B58" s="17" t="n">
        <v>7267</v>
      </c>
      <c r="C58" s="18">
        <f>(10.0/B58*100)</f>
        <v/>
      </c>
      <c r="D58" s="19" t="n">
        <v>7257</v>
      </c>
      <c r="E58" s="18" t="n">
        <v>386.83184824</v>
      </c>
      <c r="F58" s="20" t="n">
        <v>4.69764226</v>
      </c>
      <c r="G58" s="18" t="n">
        <v>387.47127776</v>
      </c>
      <c r="H58" s="20" t="n">
        <v>4.4698288</v>
      </c>
      <c r="I58" s="18" t="n">
        <v>406.83146505</v>
      </c>
      <c r="J58" s="20" t="n">
        <v>3.26831353</v>
      </c>
      <c r="K58" s="18" t="n">
        <v>430.46411065</v>
      </c>
      <c r="L58" s="20" t="n">
        <v>2.90144964</v>
      </c>
      <c r="M58" s="18" t="s">
        <v>481</v>
      </c>
      <c r="N58" s="20" t="s">
        <v>481</v>
      </c>
      <c r="O58" s="18" t="s">
        <v>481</v>
      </c>
      <c r="P58" s="20" t="s">
        <v>481</v>
      </c>
      <c r="Q58" s="18" t="s">
        <v>481</v>
      </c>
      <c r="R58" s="20" t="s">
        <v>481</v>
      </c>
      <c r="S58" s="18" t="n">
        <v>324.81719387</v>
      </c>
      <c r="T58" s="20" t="n">
        <v>16.88557017</v>
      </c>
      <c r="U58" s="18" t="n">
        <v>323.1269067</v>
      </c>
      <c r="V58" s="20" t="n">
        <v>12.15925312</v>
      </c>
    </row>
    <row r="59" spans="1:22">
      <c r="A59" s="15" t="s">
        <v>534</v>
      </c>
      <c r="B59" s="17" t="n">
        <v>4826</v>
      </c>
      <c r="C59" s="18">
        <f>(26.0/B59*100)</f>
        <v/>
      </c>
      <c r="D59" s="19" t="n">
        <v>4800</v>
      </c>
      <c r="E59" s="18" t="n">
        <v>359.15464054</v>
      </c>
      <c r="F59" s="20" t="n">
        <v>3.10984136</v>
      </c>
      <c r="G59" s="18" t="n">
        <v>386.59053573</v>
      </c>
      <c r="H59" s="20" t="n">
        <v>2.57918839</v>
      </c>
      <c r="I59" s="18" t="n">
        <v>388.53848249</v>
      </c>
      <c r="J59" s="20" t="n">
        <v>2.99066757</v>
      </c>
      <c r="K59" s="18" t="n">
        <v>393.87269447</v>
      </c>
      <c r="L59" s="20" t="n">
        <v>2.84929432</v>
      </c>
      <c r="M59" s="18" t="s">
        <v>481</v>
      </c>
      <c r="N59" s="20" t="s">
        <v>481</v>
      </c>
      <c r="O59" s="18" t="s">
        <v>481</v>
      </c>
      <c r="P59" s="20" t="s">
        <v>481</v>
      </c>
      <c r="Q59" s="18" t="n">
        <v>289.7965</v>
      </c>
      <c r="R59" s="20" t="n">
        <v>43.47739685</v>
      </c>
      <c r="S59" s="18" t="n">
        <v>326.86519512</v>
      </c>
      <c r="T59" s="20" t="n">
        <v>19.15589353</v>
      </c>
      <c r="U59" s="18" t="n">
        <v>318.62933338</v>
      </c>
      <c r="V59" s="20" t="n">
        <v>5.5872795</v>
      </c>
    </row>
    <row r="60" spans="1:22">
      <c r="A60" s="15" t="s">
        <v>535</v>
      </c>
      <c r="B60" s="17" t="n">
        <v>4546</v>
      </c>
      <c r="C60" s="18">
        <f>(15.0/B60*100)</f>
        <v/>
      </c>
      <c r="D60" s="19" t="n">
        <v>4531</v>
      </c>
      <c r="E60" s="18" t="n">
        <v>366.72257218</v>
      </c>
      <c r="F60" s="20" t="n">
        <v>6.14637783</v>
      </c>
      <c r="G60" s="18" t="n">
        <v>381.43101459</v>
      </c>
      <c r="H60" s="20" t="n">
        <v>4.60761598</v>
      </c>
      <c r="I60" s="18" t="n">
        <v>399.19274672</v>
      </c>
      <c r="J60" s="20" t="n">
        <v>4.18086448</v>
      </c>
      <c r="K60" s="18" t="n">
        <v>391.30008217</v>
      </c>
      <c r="L60" s="20" t="n">
        <v>4.87753336</v>
      </c>
      <c r="M60" s="18" t="s">
        <v>481</v>
      </c>
      <c r="N60" s="20" t="s">
        <v>481</v>
      </c>
      <c r="O60" s="18" t="s">
        <v>481</v>
      </c>
      <c r="P60" s="20" t="s">
        <v>481</v>
      </c>
      <c r="Q60" s="18" t="s">
        <v>481</v>
      </c>
      <c r="R60" s="20" t="s">
        <v>481</v>
      </c>
      <c r="S60" s="18" t="n">
        <v>310.14662866</v>
      </c>
      <c r="T60" s="20" t="n">
        <v>21.33872734</v>
      </c>
      <c r="U60" s="18" t="n">
        <v>355.59094627</v>
      </c>
      <c r="V60" s="20" t="n">
        <v>8.16211672</v>
      </c>
    </row>
    <row r="61" spans="1:22">
      <c r="A61" s="15" t="s">
        <v>536</v>
      </c>
      <c r="B61" s="17" t="n">
        <v>6525</v>
      </c>
      <c r="C61" s="18">
        <f>(163.0/B61*100)</f>
        <v/>
      </c>
      <c r="D61" s="19" t="n">
        <v>6362</v>
      </c>
      <c r="E61" s="18" t="n">
        <v>480.53240412</v>
      </c>
      <c r="F61" s="20" t="n">
        <v>3.81957555</v>
      </c>
      <c r="G61" s="18" t="n">
        <v>480.76814382</v>
      </c>
      <c r="H61" s="20" t="n">
        <v>3.11359564</v>
      </c>
      <c r="I61" s="18" t="n">
        <v>484.51269508</v>
      </c>
      <c r="J61" s="20" t="n">
        <v>3.50226495</v>
      </c>
      <c r="K61" s="18" t="n">
        <v>478.63288173</v>
      </c>
      <c r="L61" s="20" t="n">
        <v>3.46928465</v>
      </c>
      <c r="M61" s="18" t="n">
        <v>399.48570032</v>
      </c>
      <c r="N61" s="20" t="n">
        <v>8.489439689999999</v>
      </c>
      <c r="O61" s="18" t="s">
        <v>481</v>
      </c>
      <c r="P61" s="20" t="s">
        <v>481</v>
      </c>
      <c r="Q61" s="18" t="s">
        <v>481</v>
      </c>
      <c r="R61" s="20" t="s">
        <v>481</v>
      </c>
      <c r="S61" s="18" t="s">
        <v>481</v>
      </c>
      <c r="T61" s="20" t="s">
        <v>481</v>
      </c>
      <c r="U61" s="18" t="n">
        <v>408.38484873</v>
      </c>
      <c r="V61" s="20" t="n">
        <v>9.51971047</v>
      </c>
    </row>
    <row r="62" spans="1:22">
      <c r="A62" s="15" t="s">
        <v>537</v>
      </c>
      <c r="B62" s="17" t="n">
        <v>4476</v>
      </c>
      <c r="C62" s="18">
        <f>(3.0/B62*100)</f>
        <v/>
      </c>
      <c r="D62" s="19" t="n">
        <v>4473</v>
      </c>
      <c r="E62" s="18" t="n">
        <v>512.04708395</v>
      </c>
      <c r="F62" s="20" t="n">
        <v>4.98063827</v>
      </c>
      <c r="G62" s="18" t="n">
        <v>526.31876156</v>
      </c>
      <c r="H62" s="20" t="n">
        <v>1.96925515</v>
      </c>
      <c r="I62" s="18" t="n">
        <v>539.14266203</v>
      </c>
      <c r="J62" s="20" t="n">
        <v>2.14844328</v>
      </c>
      <c r="K62" s="18" t="n">
        <v>542.74282892</v>
      </c>
      <c r="L62" s="20" t="n">
        <v>3.47267516</v>
      </c>
      <c r="M62" s="18" t="n">
        <v>503.48911723</v>
      </c>
      <c r="N62" s="20" t="n">
        <v>3.96725872</v>
      </c>
      <c r="O62" s="18" t="s">
        <v>481</v>
      </c>
      <c r="P62" s="20" t="s">
        <v>481</v>
      </c>
      <c r="Q62" s="18" t="s">
        <v>481</v>
      </c>
      <c r="R62" s="20" t="s">
        <v>481</v>
      </c>
      <c r="S62" s="18" t="s">
        <v>481</v>
      </c>
      <c r="T62" s="20" t="s">
        <v>481</v>
      </c>
      <c r="U62" s="18" t="n">
        <v>509.56558538</v>
      </c>
      <c r="V62" s="20" t="n">
        <v>19.76948805</v>
      </c>
    </row>
    <row r="63" spans="1:22">
      <c r="A63" s="15" t="s">
        <v>538</v>
      </c>
      <c r="B63" s="17" t="n">
        <v>5324</v>
      </c>
      <c r="C63" s="18">
        <f>(13.0/B63*100)</f>
        <v/>
      </c>
      <c r="D63" s="19" t="n">
        <v>5311</v>
      </c>
      <c r="E63" s="18" t="n">
        <v>368.84429232</v>
      </c>
      <c r="F63" s="20" t="n">
        <v>3.11027997</v>
      </c>
      <c r="G63" s="18" t="n">
        <v>387.11146309</v>
      </c>
      <c r="H63" s="20" t="n">
        <v>2.36877636</v>
      </c>
      <c r="I63" s="18" t="n">
        <v>396.08088175</v>
      </c>
      <c r="J63" s="20" t="n">
        <v>3.11193735</v>
      </c>
      <c r="K63" s="18" t="n">
        <v>393.66010163</v>
      </c>
      <c r="L63" s="20" t="n">
        <v>3.28764461</v>
      </c>
      <c r="M63" s="18" t="s">
        <v>481</v>
      </c>
      <c r="N63" s="20" t="s">
        <v>481</v>
      </c>
      <c r="O63" s="18" t="s">
        <v>481</v>
      </c>
      <c r="P63" s="20" t="s">
        <v>481</v>
      </c>
      <c r="Q63" s="18" t="s">
        <v>481</v>
      </c>
      <c r="R63" s="20" t="s">
        <v>481</v>
      </c>
      <c r="S63" s="18" t="n">
        <v>338.95405871</v>
      </c>
      <c r="T63" s="20" t="n">
        <v>32.25899689</v>
      </c>
      <c r="U63" s="18" t="n">
        <v>342.88971048</v>
      </c>
      <c r="V63" s="20" t="n">
        <v>4.59139224</v>
      </c>
    </row>
    <row r="64" spans="1:22">
      <c r="A64" s="15" t="s">
        <v>539</v>
      </c>
      <c r="B64" s="17" t="n">
        <v>3634</v>
      </c>
      <c r="C64" s="18">
        <f>(3.0/B64*100)</f>
        <v/>
      </c>
      <c r="D64" s="19" t="n">
        <v>3631</v>
      </c>
      <c r="E64" s="18" t="n">
        <v>438.80450861</v>
      </c>
      <c r="F64" s="20" t="n">
        <v>5.7278388</v>
      </c>
      <c r="G64" s="18" t="n">
        <v>472.73574603</v>
      </c>
      <c r="H64" s="20" t="n">
        <v>3.2065767</v>
      </c>
      <c r="I64" s="18" t="n">
        <v>485.17068747</v>
      </c>
      <c r="J64" s="20" t="n">
        <v>3.05023662</v>
      </c>
      <c r="K64" s="18" t="n">
        <v>458.16418013</v>
      </c>
      <c r="L64" s="20" t="n">
        <v>4.65048602</v>
      </c>
      <c r="M64" s="18" t="s">
        <v>481</v>
      </c>
      <c r="N64" s="20" t="s">
        <v>481</v>
      </c>
      <c r="O64" s="18" t="s">
        <v>481</v>
      </c>
      <c r="P64" s="20" t="s">
        <v>481</v>
      </c>
      <c r="Q64" s="18" t="s">
        <v>481</v>
      </c>
      <c r="R64" s="20" t="s">
        <v>481</v>
      </c>
      <c r="S64" s="18" t="n">
        <v>311.6066</v>
      </c>
      <c r="T64" s="20" t="n">
        <v>40.382667</v>
      </c>
      <c r="U64" s="18" t="n">
        <v>317.31807437</v>
      </c>
      <c r="V64" s="20" t="n">
        <v>10.80776079</v>
      </c>
    </row>
    <row r="65" spans="1:22">
      <c r="A65" s="15" t="s">
        <v>540</v>
      </c>
      <c r="B65" s="17" t="n">
        <v>5325</v>
      </c>
      <c r="C65" s="18">
        <f>(14.0/B65*100)</f>
        <v/>
      </c>
      <c r="D65" s="19" t="n">
        <v>5311</v>
      </c>
      <c r="E65" s="18" t="n">
        <v>403.64576188</v>
      </c>
      <c r="F65" s="20" t="n">
        <v>4.28478057</v>
      </c>
      <c r="G65" s="18" t="n">
        <v>416.65029772</v>
      </c>
      <c r="H65" s="20" t="n">
        <v>2.4221233</v>
      </c>
      <c r="I65" s="18" t="n">
        <v>449.98109635</v>
      </c>
      <c r="J65" s="20" t="n">
        <v>2.34048708</v>
      </c>
      <c r="K65" s="18" t="n">
        <v>446.41819217</v>
      </c>
      <c r="L65" s="20" t="n">
        <v>3.58427491</v>
      </c>
      <c r="M65" s="18" t="s">
        <v>481</v>
      </c>
      <c r="N65" s="20" t="s">
        <v>481</v>
      </c>
      <c r="O65" s="18" t="s">
        <v>481</v>
      </c>
      <c r="P65" s="20" t="s">
        <v>481</v>
      </c>
      <c r="Q65" s="18" t="n">
        <v>392.06985816</v>
      </c>
      <c r="R65" s="20" t="n">
        <v>46.90962175</v>
      </c>
      <c r="S65" s="18" t="n">
        <v>468.104</v>
      </c>
      <c r="T65" s="20" t="n">
        <v>34.23487375</v>
      </c>
      <c r="U65" s="18" t="n">
        <v>344.67030437</v>
      </c>
      <c r="V65" s="20" t="n">
        <v>7.64365813</v>
      </c>
    </row>
    <row r="66" spans="1:22">
      <c r="A66" s="15" t="s">
        <v>541</v>
      </c>
      <c r="B66" s="17" t="n">
        <v>5665</v>
      </c>
      <c r="C66" s="18">
        <f>(85.0/B66*100)</f>
        <v/>
      </c>
      <c r="D66" s="19" t="n">
        <v>5580</v>
      </c>
      <c r="E66" s="18" t="n">
        <v>426.83558753</v>
      </c>
      <c r="F66" s="20" t="n">
        <v>3.60830511</v>
      </c>
      <c r="G66" s="18" t="n">
        <v>425.13452922</v>
      </c>
      <c r="H66" s="20" t="n">
        <v>2.19863601</v>
      </c>
      <c r="I66" s="18" t="n">
        <v>423.6918763</v>
      </c>
      <c r="J66" s="20" t="n">
        <v>2.23457359</v>
      </c>
      <c r="K66" s="18" t="n">
        <v>417.2065453</v>
      </c>
      <c r="L66" s="20" t="n">
        <v>3.03367965</v>
      </c>
      <c r="M66" s="18" t="n">
        <v>362.59924263</v>
      </c>
      <c r="N66" s="20" t="n">
        <v>3.29995091</v>
      </c>
      <c r="O66" s="18" t="s">
        <v>481</v>
      </c>
      <c r="P66" s="20" t="s">
        <v>481</v>
      </c>
      <c r="Q66" s="18" t="s">
        <v>481</v>
      </c>
      <c r="R66" s="20" t="s">
        <v>481</v>
      </c>
      <c r="S66" s="18" t="s">
        <v>481</v>
      </c>
      <c r="T66" s="20" t="s">
        <v>481</v>
      </c>
      <c r="U66" s="18" t="n">
        <v>358.80681305</v>
      </c>
      <c r="V66" s="20" t="n">
        <v>4.5818484</v>
      </c>
    </row>
    <row r="67" spans="1:22">
      <c r="A67" s="15" t="s">
        <v>542</v>
      </c>
      <c r="B67" s="17" t="n">
        <v>6971</v>
      </c>
      <c r="C67" s="18">
        <f>(648.0/B67*100)</f>
        <v/>
      </c>
      <c r="D67" s="19" t="n">
        <v>6323</v>
      </c>
      <c r="E67" s="18" t="n">
        <v>407.39827297</v>
      </c>
      <c r="F67" s="20" t="n">
        <v>3.95912974</v>
      </c>
      <c r="G67" s="18" t="n">
        <v>404.29640312</v>
      </c>
      <c r="H67" s="20" t="n">
        <v>2.84832126</v>
      </c>
      <c r="I67" s="18" t="n">
        <v>411.57103895</v>
      </c>
      <c r="J67" s="20" t="n">
        <v>3.02799714</v>
      </c>
      <c r="K67" s="18" t="n">
        <v>407.11643927</v>
      </c>
      <c r="L67" s="20" t="n">
        <v>3.6713008</v>
      </c>
      <c r="M67" s="18" t="n">
        <v>372.66261743</v>
      </c>
      <c r="N67" s="20" t="n">
        <v>5.67221433</v>
      </c>
      <c r="O67" s="18" t="s">
        <v>481</v>
      </c>
      <c r="P67" s="20" t="s">
        <v>481</v>
      </c>
      <c r="Q67" s="18" t="s">
        <v>481</v>
      </c>
      <c r="R67" s="20" t="s">
        <v>481</v>
      </c>
      <c r="S67" s="18" t="s">
        <v>481</v>
      </c>
      <c r="T67" s="20" t="s">
        <v>481</v>
      </c>
      <c r="U67" s="18" t="n">
        <v>336.58974793</v>
      </c>
      <c r="V67" s="20" t="n">
        <v>7.00414918</v>
      </c>
    </row>
    <row r="68" spans="1:22">
      <c r="A68" s="15" t="s">
        <v>543</v>
      </c>
      <c r="B68" s="17" t="n">
        <v>12083</v>
      </c>
      <c r="C68" s="18">
        <f>(31.0/B68*100)</f>
        <v/>
      </c>
      <c r="D68" s="19" t="n">
        <v>12052</v>
      </c>
      <c r="E68" s="18" t="n">
        <v>396.03102135</v>
      </c>
      <c r="F68" s="20" t="n">
        <v>3.49136134</v>
      </c>
      <c r="G68" s="18" t="n">
        <v>419.95408944</v>
      </c>
      <c r="H68" s="20" t="n">
        <v>2.08143501</v>
      </c>
      <c r="I68" s="18" t="n">
        <v>443.83093387</v>
      </c>
      <c r="J68" s="20" t="n">
        <v>1.89234233</v>
      </c>
      <c r="K68" s="18" t="n">
        <v>448.17655911</v>
      </c>
      <c r="L68" s="20" t="n">
        <v>2.15541231</v>
      </c>
      <c r="M68" s="18" t="n">
        <v>360.06770608</v>
      </c>
      <c r="N68" s="20" t="n">
        <v>2.26611851</v>
      </c>
      <c r="O68" s="18" t="s">
        <v>481</v>
      </c>
      <c r="P68" s="20" t="s">
        <v>481</v>
      </c>
      <c r="Q68" s="18" t="s">
        <v>481</v>
      </c>
      <c r="R68" s="20" t="s">
        <v>481</v>
      </c>
      <c r="S68" s="18" t="s">
        <v>481</v>
      </c>
      <c r="T68" s="20" t="s">
        <v>481</v>
      </c>
      <c r="U68" s="18" t="n">
        <v>360.55554999</v>
      </c>
      <c r="V68" s="20" t="n">
        <v>3.13169954</v>
      </c>
    </row>
    <row r="69" spans="1:22">
      <c r="A69" s="15" t="s">
        <v>544</v>
      </c>
      <c r="B69" s="17" t="n">
        <v>4876</v>
      </c>
      <c r="C69" s="18">
        <f>(0.0/B69*100)</f>
        <v/>
      </c>
      <c r="D69" s="19" t="n">
        <v>4876</v>
      </c>
      <c r="E69" s="18" t="n">
        <v>407.60750599</v>
      </c>
      <c r="F69" s="20" t="n">
        <v>4.28353049</v>
      </c>
      <c r="G69" s="18" t="n">
        <v>426.40452669</v>
      </c>
      <c r="H69" s="20" t="n">
        <v>3.20752364</v>
      </c>
      <c r="I69" s="18" t="n">
        <v>455.36914763</v>
      </c>
      <c r="J69" s="20" t="n">
        <v>3.79569129</v>
      </c>
      <c r="K69" s="18" t="n">
        <v>450.40144883</v>
      </c>
      <c r="L69" s="20" t="n">
        <v>5.12028066</v>
      </c>
      <c r="M69" s="18" t="s">
        <v>481</v>
      </c>
      <c r="N69" s="20" t="s">
        <v>481</v>
      </c>
      <c r="O69" s="18" t="s">
        <v>481</v>
      </c>
      <c r="P69" s="20" t="s">
        <v>481</v>
      </c>
      <c r="Q69" s="18" t="s">
        <v>481</v>
      </c>
      <c r="R69" s="20" t="s">
        <v>481</v>
      </c>
      <c r="S69" s="18" t="s">
        <v>481</v>
      </c>
      <c r="T69" s="20" t="s">
        <v>481</v>
      </c>
      <c r="U69" s="18" t="n">
        <v>382.42722042</v>
      </c>
      <c r="V69" s="20" t="n">
        <v>20.84749633</v>
      </c>
    </row>
    <row r="70" spans="1:22">
      <c r="A70" s="15" t="s">
        <v>545</v>
      </c>
      <c r="B70" s="17" t="n">
        <v>6036</v>
      </c>
      <c r="C70" s="18">
        <f>(223.0/B70*100)</f>
        <v/>
      </c>
      <c r="D70" s="19" t="n">
        <v>5813</v>
      </c>
      <c r="E70" s="18" t="n">
        <v>468.87330583</v>
      </c>
      <c r="F70" s="20" t="n">
        <v>4.97458581</v>
      </c>
      <c r="G70" s="18" t="n">
        <v>486.95175666</v>
      </c>
      <c r="H70" s="20" t="n">
        <v>4.28639536</v>
      </c>
      <c r="I70" s="18" t="n">
        <v>494.77050542</v>
      </c>
      <c r="J70" s="20" t="n">
        <v>3.61348593</v>
      </c>
      <c r="K70" s="18" t="n">
        <v>499.1834116</v>
      </c>
      <c r="L70" s="20" t="n">
        <v>3.19414072</v>
      </c>
      <c r="M70" s="18" t="n">
        <v>430.55617704</v>
      </c>
      <c r="N70" s="20" t="n">
        <v>6.18638504</v>
      </c>
      <c r="O70" s="18" t="s">
        <v>481</v>
      </c>
      <c r="P70" s="20" t="s">
        <v>481</v>
      </c>
      <c r="Q70" s="18" t="s">
        <v>481</v>
      </c>
      <c r="R70" s="20" t="s">
        <v>481</v>
      </c>
      <c r="S70" s="18" t="s">
        <v>481</v>
      </c>
      <c r="T70" s="20" t="s">
        <v>481</v>
      </c>
      <c r="U70" s="18" t="n">
        <v>446.76567765</v>
      </c>
      <c r="V70" s="20" t="n">
        <v>9.404836619999999</v>
      </c>
    </row>
    <row r="71" spans="1:22">
      <c r="A71" s="15" t="s">
        <v>546</v>
      </c>
      <c r="B71" s="17" t="n">
        <v>6115</v>
      </c>
      <c r="C71" s="18">
        <f>(29.0/B71*100)</f>
        <v/>
      </c>
      <c r="D71" s="19" t="n">
        <v>6086</v>
      </c>
      <c r="E71" s="18" t="n">
        <v>540.08549223</v>
      </c>
      <c r="F71" s="20" t="n">
        <v>5.39770133</v>
      </c>
      <c r="G71" s="18" t="n">
        <v>552.88031314</v>
      </c>
      <c r="H71" s="20" t="n">
        <v>2.35061053</v>
      </c>
      <c r="I71" s="18" t="n">
        <v>568.67475641</v>
      </c>
      <c r="J71" s="20" t="n">
        <v>2.36778079</v>
      </c>
      <c r="K71" s="18" t="n">
        <v>574.2624156000001</v>
      </c>
      <c r="L71" s="20" t="n">
        <v>3.18888718</v>
      </c>
      <c r="M71" s="18" t="n">
        <v>447.86971773</v>
      </c>
      <c r="N71" s="20" t="n">
        <v>5.77573086</v>
      </c>
      <c r="O71" s="18" t="s">
        <v>481</v>
      </c>
      <c r="P71" s="20" t="s">
        <v>481</v>
      </c>
      <c r="Q71" s="18" t="s">
        <v>481</v>
      </c>
      <c r="R71" s="20" t="s">
        <v>481</v>
      </c>
      <c r="S71" s="18" t="s">
        <v>481</v>
      </c>
      <c r="T71" s="20" t="s">
        <v>481</v>
      </c>
      <c r="U71" s="18" t="n">
        <v>423.10003418</v>
      </c>
      <c r="V71" s="20" t="n">
        <v>21.63400498</v>
      </c>
    </row>
    <row r="72" spans="1:22">
      <c r="A72" s="15" t="s">
        <v>547</v>
      </c>
      <c r="B72" s="17" t="n">
        <v>7708</v>
      </c>
      <c r="C72" s="18">
        <f>(5.0/B72*100)</f>
        <v/>
      </c>
      <c r="D72" s="19" t="n">
        <v>7703</v>
      </c>
      <c r="E72" s="18" t="n">
        <v>516.6886347</v>
      </c>
      <c r="F72" s="20" t="n">
        <v>5.60526026</v>
      </c>
      <c r="G72" s="18" t="n">
        <v>521.22140342</v>
      </c>
      <c r="H72" s="20" t="n">
        <v>3.64499388</v>
      </c>
      <c r="I72" s="18" t="n">
        <v>543.5977391500001</v>
      </c>
      <c r="J72" s="20" t="n">
        <v>3.27246658</v>
      </c>
      <c r="K72" s="18" t="n">
        <v>561.03758434</v>
      </c>
      <c r="L72" s="20" t="n">
        <v>4.04816291</v>
      </c>
      <c r="M72" s="18" t="n">
        <v>463.18161523</v>
      </c>
      <c r="N72" s="20" t="n">
        <v>7.36450904</v>
      </c>
      <c r="O72" s="18" t="s">
        <v>481</v>
      </c>
      <c r="P72" s="20" t="s">
        <v>481</v>
      </c>
      <c r="Q72" s="18" t="s">
        <v>481</v>
      </c>
      <c r="R72" s="20" t="s">
        <v>481</v>
      </c>
      <c r="S72" s="18" t="s">
        <v>481</v>
      </c>
      <c r="T72" s="20" t="s">
        <v>481</v>
      </c>
      <c r="U72" s="18" t="n">
        <v>432.38546272</v>
      </c>
      <c r="V72" s="20" t="n">
        <v>29.79155816</v>
      </c>
    </row>
    <row r="73" spans="1:22">
      <c r="A73" s="15" t="s">
        <v>548</v>
      </c>
      <c r="B73" s="17" t="n">
        <v>8249</v>
      </c>
      <c r="C73" s="18">
        <f>(182.0/B73*100)</f>
        <v/>
      </c>
      <c r="D73" s="19" t="n">
        <v>8067</v>
      </c>
      <c r="E73" s="18" t="n">
        <v>410.04679169</v>
      </c>
      <c r="F73" s="20" t="n">
        <v>8.223454540000001</v>
      </c>
      <c r="G73" s="18" t="n">
        <v>418.94314143</v>
      </c>
      <c r="H73" s="20" t="n">
        <v>3.96949311</v>
      </c>
      <c r="I73" s="18" t="n">
        <v>435.93150596</v>
      </c>
      <c r="J73" s="20" t="n">
        <v>3.69869251</v>
      </c>
      <c r="K73" s="18" t="n">
        <v>430.234472</v>
      </c>
      <c r="L73" s="20" t="n">
        <v>3.04919072</v>
      </c>
      <c r="M73" s="18" t="n">
        <v>381.36943253</v>
      </c>
      <c r="N73" s="20" t="n">
        <v>3.27949389</v>
      </c>
      <c r="O73" s="18" t="s">
        <v>481</v>
      </c>
      <c r="P73" s="20" t="s">
        <v>481</v>
      </c>
      <c r="Q73" s="18" t="s">
        <v>481</v>
      </c>
      <c r="R73" s="20" t="s">
        <v>481</v>
      </c>
      <c r="S73" s="18" t="s">
        <v>481</v>
      </c>
      <c r="T73" s="20" t="s">
        <v>481</v>
      </c>
      <c r="U73" s="18" t="n">
        <v>380.77761967</v>
      </c>
      <c r="V73" s="20" t="n">
        <v>10.61425033</v>
      </c>
    </row>
    <row r="74" spans="1:22">
      <c r="A74" s="15" t="s">
        <v>549</v>
      </c>
      <c r="B74" s="17" t="n">
        <v>4692</v>
      </c>
      <c r="C74" s="18">
        <f>(82.0/B74*100)</f>
        <v/>
      </c>
      <c r="D74" s="19" t="n">
        <v>4610</v>
      </c>
      <c r="E74" s="18" t="n">
        <v>417.42147145</v>
      </c>
      <c r="F74" s="20" t="n">
        <v>4.76799861</v>
      </c>
      <c r="G74" s="18" t="n">
        <v>426.82018954</v>
      </c>
      <c r="H74" s="20" t="n">
        <v>2.7063202</v>
      </c>
      <c r="I74" s="18" t="n">
        <v>437.30255889</v>
      </c>
      <c r="J74" s="20" t="n">
        <v>3.08834099</v>
      </c>
      <c r="K74" s="18" t="n">
        <v>435.42293509</v>
      </c>
      <c r="L74" s="20" t="n">
        <v>3.26357985</v>
      </c>
      <c r="M74" s="18" t="s">
        <v>481</v>
      </c>
      <c r="N74" s="20" t="s">
        <v>481</v>
      </c>
      <c r="O74" s="18" t="s">
        <v>481</v>
      </c>
      <c r="P74" s="20" t="s">
        <v>481</v>
      </c>
      <c r="Q74" s="18" t="s">
        <v>481</v>
      </c>
      <c r="R74" s="20" t="s">
        <v>481</v>
      </c>
      <c r="S74" s="18" t="n">
        <v>449.89545858</v>
      </c>
      <c r="T74" s="20" t="n">
        <v>64.42599235</v>
      </c>
      <c r="U74" s="18" t="n">
        <v>356.56379884</v>
      </c>
      <c r="V74" s="20" t="n">
        <v>5.86613426</v>
      </c>
    </row>
    <row r="75" spans="1:22">
      <c r="A75" s="15" t="s">
        <v>550</v>
      </c>
      <c r="B75" s="17" t="n">
        <v>5375</v>
      </c>
      <c r="C75" s="18">
        <f>(272.0/B75*100)</f>
        <v/>
      </c>
      <c r="D75" s="19" t="n">
        <v>5103</v>
      </c>
      <c r="E75" s="18" t="n">
        <v>371.53052393</v>
      </c>
      <c r="F75" s="20" t="n">
        <v>4.45297405</v>
      </c>
      <c r="G75" s="18" t="n">
        <v>384.61960045</v>
      </c>
      <c r="H75" s="20" t="n">
        <v>2.45321191</v>
      </c>
      <c r="I75" s="18" t="n">
        <v>401.46826998</v>
      </c>
      <c r="J75" s="20" t="n">
        <v>3.05312015</v>
      </c>
      <c r="K75" s="18" t="n">
        <v>395.63809869</v>
      </c>
      <c r="L75" s="20" t="n">
        <v>2.80998348</v>
      </c>
      <c r="M75" s="18" t="n">
        <v>356.06172199</v>
      </c>
      <c r="N75" s="20" t="n">
        <v>4.70057819</v>
      </c>
      <c r="O75" s="18" t="s">
        <v>481</v>
      </c>
      <c r="P75" s="20" t="s">
        <v>481</v>
      </c>
      <c r="Q75" s="18" t="s">
        <v>481</v>
      </c>
      <c r="R75" s="20" t="s">
        <v>481</v>
      </c>
      <c r="S75" s="18" t="s">
        <v>481</v>
      </c>
      <c r="T75" s="20" t="s">
        <v>481</v>
      </c>
      <c r="U75" s="18" t="n">
        <v>358.01847117</v>
      </c>
      <c r="V75" s="20" t="n">
        <v>4.41208629</v>
      </c>
    </row>
    <row r="76" spans="1:22">
      <c r="A76" s="15" t="s">
        <v>551</v>
      </c>
      <c r="B76" s="17" t="n">
        <v>14167</v>
      </c>
      <c r="C76" s="18">
        <f>(234.0/B76*100)</f>
        <v/>
      </c>
      <c r="D76" s="19" t="n">
        <v>13933</v>
      </c>
      <c r="E76" s="18" t="n">
        <v>410.01042547</v>
      </c>
      <c r="F76" s="20" t="n">
        <v>4.6917761</v>
      </c>
      <c r="G76" s="18" t="n">
        <v>435.53722327</v>
      </c>
      <c r="H76" s="20" t="n">
        <v>3.44916399</v>
      </c>
      <c r="I76" s="18" t="n">
        <v>448.29249666</v>
      </c>
      <c r="J76" s="20" t="n">
        <v>3.15610499</v>
      </c>
      <c r="K76" s="18" t="n">
        <v>453.34230455</v>
      </c>
      <c r="L76" s="20" t="n">
        <v>2.88806279</v>
      </c>
      <c r="M76" s="18" t="n">
        <v>405.76526183</v>
      </c>
      <c r="N76" s="20" t="n">
        <v>4.20293438</v>
      </c>
      <c r="O76" s="18" t="s">
        <v>481</v>
      </c>
      <c r="P76" s="20" t="s">
        <v>481</v>
      </c>
      <c r="Q76" s="18" t="s">
        <v>481</v>
      </c>
      <c r="R76" s="20" t="s">
        <v>481</v>
      </c>
      <c r="S76" s="18" t="s">
        <v>481</v>
      </c>
      <c r="T76" s="20" t="s">
        <v>481</v>
      </c>
      <c r="U76" s="18" t="n">
        <v>375.0979298</v>
      </c>
      <c r="V76" s="20" t="n">
        <v>6.7088107</v>
      </c>
    </row>
    <row r="77" spans="1:22">
      <c r="A77" s="15" t="s">
        <v>552</v>
      </c>
      <c r="B77" s="17" t="n">
        <v>6062</v>
      </c>
      <c r="C77" s="18">
        <f>(248.0/B77*100)</f>
        <v/>
      </c>
      <c r="D77" s="19" t="n">
        <v>5814</v>
      </c>
      <c r="E77" s="18" t="n">
        <v>426.21019184</v>
      </c>
      <c r="F77" s="20" t="n">
        <v>5.28325066</v>
      </c>
      <c r="G77" s="18" t="n">
        <v>441.99435347</v>
      </c>
      <c r="H77" s="20" t="n">
        <v>2.39795983</v>
      </c>
      <c r="I77" s="18" t="n">
        <v>465.45829712</v>
      </c>
      <c r="J77" s="20" t="n">
        <v>3.2763385</v>
      </c>
      <c r="K77" s="18" t="n">
        <v>455.43714705</v>
      </c>
      <c r="L77" s="20" t="n">
        <v>3.75986721</v>
      </c>
      <c r="M77" s="18" t="n">
        <v>380.79678054</v>
      </c>
      <c r="N77" s="20" t="n">
        <v>4.91273858</v>
      </c>
      <c r="O77" s="18" t="s">
        <v>481</v>
      </c>
      <c r="P77" s="20" t="s">
        <v>481</v>
      </c>
      <c r="Q77" s="18" t="s">
        <v>481</v>
      </c>
      <c r="R77" s="20" t="s">
        <v>481</v>
      </c>
      <c r="S77" s="18" t="s">
        <v>481</v>
      </c>
      <c r="T77" s="20" t="s">
        <v>481</v>
      </c>
      <c r="U77" s="18" t="n">
        <v>387.42428237</v>
      </c>
      <c r="V77" s="20" t="n">
        <v>4.19406516</v>
      </c>
    </row>
    <row r="78" spans="1:22">
      <c r="A78" s="15" t="s">
        <v>553</v>
      </c>
      <c r="B78" s="17" t="n">
        <v>5826</v>
      </c>
      <c r="C78" s="18">
        <f>(0.0/B78*100)</f>
        <v/>
      </c>
      <c r="D78" s="19" t="n">
        <v>5826</v>
      </c>
      <c r="E78" s="18" t="n">
        <v>500.71390286</v>
      </c>
      <c r="F78" s="20" t="n">
        <v>7.32310208</v>
      </c>
      <c r="G78" s="18" t="n">
        <v>515.90499659</v>
      </c>
      <c r="H78" s="20" t="n">
        <v>4.31171276</v>
      </c>
      <c r="I78" s="18" t="n">
        <v>531.69082622</v>
      </c>
      <c r="J78" s="20" t="n">
        <v>3.89244789</v>
      </c>
      <c r="K78" s="18" t="n">
        <v>534.41806061</v>
      </c>
      <c r="L78" s="20" t="n">
        <v>5.02200604</v>
      </c>
      <c r="M78" s="18" t="s">
        <v>481</v>
      </c>
      <c r="N78" s="20" t="s">
        <v>481</v>
      </c>
      <c r="O78" s="18" t="s">
        <v>481</v>
      </c>
      <c r="P78" s="20" t="s">
        <v>481</v>
      </c>
      <c r="Q78" s="18" t="n">
        <v>431.126</v>
      </c>
      <c r="R78" s="20" t="n">
        <v>17.85283108</v>
      </c>
      <c r="S78" s="18" t="n">
        <v>442.4006</v>
      </c>
      <c r="T78" s="20" t="n">
        <v>34.16423723</v>
      </c>
      <c r="U78" s="18" t="n">
        <v>483.09311522</v>
      </c>
      <c r="V78" s="20" t="n">
        <v>24.61857033</v>
      </c>
    </row>
    <row customHeight="1" ht="25" r="79" spans="1:22">
      <c r="A79" s="15" t="s">
        <v>554</v>
      </c>
      <c r="B79" s="17" t="n">
        <v>1657</v>
      </c>
      <c r="C79" s="18">
        <f>(41.0/B79*100)</f>
        <v/>
      </c>
      <c r="D79" s="19" t="n">
        <v>1616</v>
      </c>
      <c r="E79" s="18" t="n">
        <v>453.58540957</v>
      </c>
      <c r="F79" s="20" t="n">
        <v>11.48077224</v>
      </c>
      <c r="G79" s="18" t="n">
        <v>463.92935902</v>
      </c>
      <c r="H79" s="20" t="n">
        <v>6.16212127</v>
      </c>
      <c r="I79" s="18" t="n">
        <v>484.29619775</v>
      </c>
      <c r="J79" s="20" t="n">
        <v>7.86547617</v>
      </c>
      <c r="K79" s="18" t="n">
        <v>492.46041942</v>
      </c>
      <c r="L79" s="20" t="n">
        <v>7.53984924</v>
      </c>
      <c r="M79" s="18" t="s">
        <v>481</v>
      </c>
      <c r="N79" s="20" t="s">
        <v>481</v>
      </c>
      <c r="O79" s="18" t="s">
        <v>481</v>
      </c>
      <c r="P79" s="20" t="s">
        <v>481</v>
      </c>
      <c r="Q79" s="18" t="s">
        <v>481</v>
      </c>
      <c r="R79" s="20" t="s">
        <v>481</v>
      </c>
      <c r="S79" s="18" t="s">
        <v>481</v>
      </c>
      <c r="T79" s="20" t="s">
        <v>481</v>
      </c>
      <c r="U79" s="18" t="n">
        <v>377.5307541</v>
      </c>
      <c r="V79" s="20" t="n">
        <v>20.11577882</v>
      </c>
    </row>
    <row r="80" spans="1:22">
      <c r="A80" s="15" t="s">
        <v>555</v>
      </c>
      <c r="B80" s="17" t="n">
        <v>7841</v>
      </c>
      <c r="C80" s="18">
        <f>(0.0/B80*100)</f>
        <v/>
      </c>
      <c r="D80" s="19" t="n">
        <v>7841</v>
      </c>
      <c r="E80" s="18" t="n">
        <v>450.41857042</v>
      </c>
      <c r="F80" s="20" t="n">
        <v>5.59487672</v>
      </c>
      <c r="G80" s="18" t="n">
        <v>438.9607227</v>
      </c>
      <c r="H80" s="20" t="n">
        <v>4.70778947</v>
      </c>
      <c r="I80" s="18" t="n">
        <v>446.77125222</v>
      </c>
      <c r="J80" s="20" t="n">
        <v>3.76240892</v>
      </c>
      <c r="K80" s="18" t="n">
        <v>472.08789331</v>
      </c>
      <c r="L80" s="20" t="n">
        <v>4.3107432</v>
      </c>
      <c r="M80" s="18" t="s">
        <v>481</v>
      </c>
      <c r="N80" s="20" t="s">
        <v>481</v>
      </c>
      <c r="O80" s="18" t="s">
        <v>481</v>
      </c>
      <c r="P80" s="20" t="s">
        <v>481</v>
      </c>
      <c r="Q80" s="18" t="s">
        <v>481</v>
      </c>
      <c r="R80" s="20" t="s">
        <v>481</v>
      </c>
      <c r="S80" s="18" t="s">
        <v>481</v>
      </c>
      <c r="T80" s="20" t="s">
        <v>481</v>
      </c>
      <c r="U80" s="18" t="n">
        <v>372.77239977</v>
      </c>
      <c r="V80" s="20" t="n">
        <v>28.74611735</v>
      </c>
    </row>
    <row r="81" spans="1:22">
      <c r="A81" s="23" t="s">
        <v>556</v>
      </c>
      <c r="B81" s="17" t="n">
        <v>8861</v>
      </c>
      <c r="C81" s="18">
        <f>(82.0/B81*100)</f>
        <v/>
      </c>
      <c r="D81" s="19" t="n">
        <v>8779</v>
      </c>
      <c r="E81" s="18" t="n">
        <v>445.44390365</v>
      </c>
      <c r="F81" s="20" t="n">
        <v>10.03831026</v>
      </c>
      <c r="G81" s="18" t="n">
        <v>440.75098524</v>
      </c>
      <c r="H81" s="20" t="n">
        <v>4.2043658</v>
      </c>
      <c r="I81" s="18" t="n">
        <v>450.17963773</v>
      </c>
      <c r="J81" s="20" t="n">
        <v>3.03359922</v>
      </c>
      <c r="K81" s="18" t="n">
        <v>455.63721605</v>
      </c>
      <c r="L81" s="20" t="n">
        <v>2.93352118</v>
      </c>
      <c r="M81" s="18" t="n">
        <v>388.66747204</v>
      </c>
      <c r="N81" s="20" t="n">
        <v>4.36642029</v>
      </c>
      <c r="O81" s="18" t="s">
        <v>481</v>
      </c>
      <c r="P81" s="20" t="s">
        <v>481</v>
      </c>
      <c r="Q81" s="18" t="s">
        <v>481</v>
      </c>
      <c r="R81" s="20" t="s">
        <v>481</v>
      </c>
      <c r="S81" s="18" t="s">
        <v>481</v>
      </c>
      <c r="T81" s="20" t="s">
        <v>481</v>
      </c>
      <c r="U81" s="18" t="n">
        <v>409.38967789</v>
      </c>
      <c r="V81" s="20" t="n">
        <v>13.24450568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811</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(667.0/B7*100)</f>
        <v/>
      </c>
      <c r="D7" s="19" t="n">
        <v>13863</v>
      </c>
      <c r="E7" s="18" t="n">
        <v>520.43382881</v>
      </c>
      <c r="F7" s="20" t="n">
        <v>2.69962294</v>
      </c>
      <c r="G7" s="18" t="n">
        <v>525.73871004</v>
      </c>
      <c r="H7" s="20" t="n">
        <v>1.95696094</v>
      </c>
      <c r="I7" s="18" t="n">
        <v>524.45613959</v>
      </c>
      <c r="J7" s="20" t="n">
        <v>3.10178407</v>
      </c>
      <c r="K7" s="18" t="n">
        <v>487.88128449</v>
      </c>
      <c r="L7" s="20" t="n">
        <v>5.17229758</v>
      </c>
      <c r="M7" s="18" t="n">
        <v>455.67136221</v>
      </c>
      <c r="N7" s="20" t="n">
        <v>3.03001341</v>
      </c>
      <c r="O7" s="18" t="s">
        <v>481</v>
      </c>
      <c r="P7" s="20" t="s">
        <v>481</v>
      </c>
      <c r="Q7" s="18" t="s">
        <v>481</v>
      </c>
      <c r="R7" s="20" t="s">
        <v>481</v>
      </c>
      <c r="S7" s="18" t="s">
        <v>481</v>
      </c>
      <c r="T7" s="20" t="s">
        <v>481</v>
      </c>
      <c r="U7" s="18" t="n">
        <v>487.03417743</v>
      </c>
      <c r="V7" s="20" t="n">
        <v>7.1812863</v>
      </c>
    </row>
    <row r="8" spans="1:22">
      <c r="A8" s="15" t="s">
        <v>483</v>
      </c>
      <c r="B8" s="17" t="n">
        <v>7007</v>
      </c>
      <c r="C8" s="18">
        <f>(104.0/B8*100)</f>
        <v/>
      </c>
      <c r="D8" s="19" t="n">
        <v>6903</v>
      </c>
      <c r="E8" s="18" t="n">
        <v>516.11715753</v>
      </c>
      <c r="F8" s="20" t="n">
        <v>3.40572564</v>
      </c>
      <c r="G8" s="18" t="n">
        <v>519.29698546</v>
      </c>
      <c r="H8" s="20" t="n">
        <v>3.23948115</v>
      </c>
      <c r="I8" s="18" t="n">
        <v>505.69740567</v>
      </c>
      <c r="J8" s="20" t="n">
        <v>3.63714944</v>
      </c>
      <c r="K8" s="18" t="n">
        <v>494.04293247</v>
      </c>
      <c r="L8" s="20" t="n">
        <v>6.34816916</v>
      </c>
      <c r="M8" s="18" t="n">
        <v>425.98671044</v>
      </c>
      <c r="N8" s="20" t="n">
        <v>3.32108465</v>
      </c>
      <c r="O8" s="18" t="s">
        <v>481</v>
      </c>
      <c r="P8" s="20" t="s">
        <v>481</v>
      </c>
      <c r="Q8" s="18" t="n">
        <v>368.48347797</v>
      </c>
      <c r="R8" s="20" t="n">
        <v>14.99112476</v>
      </c>
      <c r="S8" s="18" t="s">
        <v>481</v>
      </c>
      <c r="T8" s="20" t="s">
        <v>481</v>
      </c>
      <c r="U8" s="18" t="n">
        <v>434.9458115</v>
      </c>
      <c r="V8" s="20" t="n">
        <v>6.55453034</v>
      </c>
    </row>
    <row r="9" spans="1:22">
      <c r="A9" s="15" t="s">
        <v>484</v>
      </c>
      <c r="B9" s="17" t="n">
        <v>9651</v>
      </c>
      <c r="C9" s="18">
        <f>(565.0/B9*100)</f>
        <v/>
      </c>
      <c r="D9" s="19" t="n">
        <v>9086</v>
      </c>
      <c r="E9" s="18" t="n">
        <v>531.95493662</v>
      </c>
      <c r="F9" s="20" t="n">
        <v>2.66801471</v>
      </c>
      <c r="G9" s="18" t="n">
        <v>524.7784134</v>
      </c>
      <c r="H9" s="20" t="n">
        <v>2.40292481</v>
      </c>
      <c r="I9" s="18" t="n">
        <v>516.86570777</v>
      </c>
      <c r="J9" s="20" t="n">
        <v>3.05453498</v>
      </c>
      <c r="K9" s="18" t="n">
        <v>482.22173161</v>
      </c>
      <c r="L9" s="20" t="n">
        <v>4.91824568</v>
      </c>
      <c r="M9" s="18" t="n">
        <v>398.3811512</v>
      </c>
      <c r="N9" s="20" t="n">
        <v>5.50423922</v>
      </c>
      <c r="O9" s="18" t="s">
        <v>481</v>
      </c>
      <c r="P9" s="20" t="s">
        <v>481</v>
      </c>
      <c r="Q9" s="18" t="n">
        <v>374.78530698</v>
      </c>
      <c r="R9" s="20" t="n">
        <v>11.62763904</v>
      </c>
      <c r="S9" s="18" t="s">
        <v>481</v>
      </c>
      <c r="T9" s="20" t="s">
        <v>481</v>
      </c>
      <c r="U9" s="18" t="n">
        <v>423.49249286</v>
      </c>
      <c r="V9" s="20" t="n">
        <v>5.08384113</v>
      </c>
    </row>
    <row r="10" spans="1:22">
      <c r="A10" s="15" t="s">
        <v>485</v>
      </c>
      <c r="B10" s="17" t="n">
        <v>20058</v>
      </c>
      <c r="C10" s="18">
        <f>(553.0/B10*100)</f>
        <v/>
      </c>
      <c r="D10" s="19" t="n">
        <v>19505</v>
      </c>
      <c r="E10" s="18" t="n">
        <v>529.3911375599999</v>
      </c>
      <c r="F10" s="20" t="n">
        <v>3.14113563</v>
      </c>
      <c r="G10" s="18" t="n">
        <v>540.18262586</v>
      </c>
      <c r="H10" s="20" t="n">
        <v>2.15264303</v>
      </c>
      <c r="I10" s="18" t="n">
        <v>537.88977173</v>
      </c>
      <c r="J10" s="20" t="n">
        <v>2.4379994</v>
      </c>
      <c r="K10" s="18" t="n">
        <v>513.76796229</v>
      </c>
      <c r="L10" s="20" t="n">
        <v>4.96258385</v>
      </c>
      <c r="M10" s="18" t="n">
        <v>459.4602787</v>
      </c>
      <c r="N10" s="20" t="n">
        <v>3.87365474</v>
      </c>
      <c r="O10" s="18" t="s">
        <v>481</v>
      </c>
      <c r="P10" s="20" t="s">
        <v>481</v>
      </c>
      <c r="Q10" s="18" t="s">
        <v>481</v>
      </c>
      <c r="R10" s="20" t="s">
        <v>481</v>
      </c>
      <c r="S10" s="18" t="s">
        <v>481</v>
      </c>
      <c r="T10" s="20" t="s">
        <v>481</v>
      </c>
      <c r="U10" s="18" t="n">
        <v>454.74106097</v>
      </c>
      <c r="V10" s="20" t="n">
        <v>7.74525585</v>
      </c>
    </row>
    <row r="11" spans="1:22">
      <c r="A11" s="15" t="s">
        <v>486</v>
      </c>
      <c r="B11" s="17" t="n">
        <v>7053</v>
      </c>
      <c r="C11" s="18">
        <f>(139.0/B11*100)</f>
        <v/>
      </c>
      <c r="D11" s="19" t="n">
        <v>6914</v>
      </c>
      <c r="E11" s="18" t="n">
        <v>460.27206242</v>
      </c>
      <c r="F11" s="20" t="n">
        <v>3.70725871</v>
      </c>
      <c r="G11" s="18" t="n">
        <v>453.46176697</v>
      </c>
      <c r="H11" s="20" t="n">
        <v>3.05619015</v>
      </c>
      <c r="I11" s="18" t="n">
        <v>452.16302046</v>
      </c>
      <c r="J11" s="20" t="n">
        <v>3.23848401</v>
      </c>
      <c r="K11" s="18" t="n">
        <v>445.06026122</v>
      </c>
      <c r="L11" s="20" t="n">
        <v>5.09524245</v>
      </c>
      <c r="M11" s="18" t="n">
        <v>407.71243287</v>
      </c>
      <c r="N11" s="20" t="n">
        <v>4.26530566</v>
      </c>
      <c r="O11" s="18" t="s">
        <v>481</v>
      </c>
      <c r="P11" s="20" t="s">
        <v>481</v>
      </c>
      <c r="Q11" s="18" t="s">
        <v>481</v>
      </c>
      <c r="R11" s="20" t="s">
        <v>481</v>
      </c>
      <c r="S11" s="18" t="s">
        <v>481</v>
      </c>
      <c r="T11" s="20" t="s">
        <v>481</v>
      </c>
      <c r="U11" s="18" t="n">
        <v>403.58322346</v>
      </c>
      <c r="V11" s="20" t="n">
        <v>7.54507207</v>
      </c>
    </row>
    <row r="12" spans="1:22">
      <c r="A12" s="15" t="s">
        <v>487</v>
      </c>
      <c r="B12" s="17" t="n">
        <v>6894</v>
      </c>
      <c r="C12" s="18">
        <f>(59.0/B12*100)</f>
        <v/>
      </c>
      <c r="D12" s="19" t="n">
        <v>6835</v>
      </c>
      <c r="E12" s="18" t="n">
        <v>500.71260458</v>
      </c>
      <c r="F12" s="20" t="n">
        <v>2.79053301</v>
      </c>
      <c r="G12" s="18" t="n">
        <v>499.77134486</v>
      </c>
      <c r="H12" s="20" t="n">
        <v>2.51463173</v>
      </c>
      <c r="I12" s="18" t="n">
        <v>514.59844331</v>
      </c>
      <c r="J12" s="20" t="n">
        <v>4.24922764</v>
      </c>
      <c r="K12" s="18" t="n">
        <v>508.48996657</v>
      </c>
      <c r="L12" s="20" t="n">
        <v>6.65990306</v>
      </c>
      <c r="M12" s="18" t="n">
        <v>407.24394601</v>
      </c>
      <c r="N12" s="20" t="n">
        <v>6.59279851</v>
      </c>
      <c r="O12" s="18" t="s">
        <v>481</v>
      </c>
      <c r="P12" s="20" t="s">
        <v>481</v>
      </c>
      <c r="Q12" s="18" t="n">
        <v>366.6777112</v>
      </c>
      <c r="R12" s="20" t="n">
        <v>14.39052153</v>
      </c>
      <c r="S12" s="18" t="s">
        <v>481</v>
      </c>
      <c r="T12" s="20" t="s">
        <v>481</v>
      </c>
      <c r="U12" s="18" t="n">
        <v>416.7657735</v>
      </c>
      <c r="V12" s="20" t="n">
        <v>8.048954549999999</v>
      </c>
    </row>
    <row r="13" spans="1:22">
      <c r="A13" s="15" t="s">
        <v>488</v>
      </c>
      <c r="B13" s="17" t="n">
        <v>7161</v>
      </c>
      <c r="C13" s="18">
        <f>(174.0/B13*100)</f>
        <v/>
      </c>
      <c r="D13" s="19" t="n">
        <v>6987</v>
      </c>
      <c r="E13" s="18" t="n">
        <v>511.40700047</v>
      </c>
      <c r="F13" s="20" t="n">
        <v>2.70997714</v>
      </c>
      <c r="G13" s="18" t="n">
        <v>509.57474604</v>
      </c>
      <c r="H13" s="20" t="n">
        <v>2.53333068</v>
      </c>
      <c r="I13" s="18" t="n">
        <v>509.19128859</v>
      </c>
      <c r="J13" s="20" t="n">
        <v>4.43570584</v>
      </c>
      <c r="K13" s="18" t="n">
        <v>495.94035377</v>
      </c>
      <c r="L13" s="20" t="n">
        <v>12.40052011</v>
      </c>
      <c r="M13" s="18" t="n">
        <v>417.33961469</v>
      </c>
      <c r="N13" s="20" t="n">
        <v>10.06598471</v>
      </c>
      <c r="O13" s="18" t="s">
        <v>481</v>
      </c>
      <c r="P13" s="20" t="s">
        <v>481</v>
      </c>
      <c r="Q13" s="18" t="n">
        <v>436.36003517</v>
      </c>
      <c r="R13" s="20" t="n">
        <v>6.43426798</v>
      </c>
      <c r="S13" s="18" t="s">
        <v>481</v>
      </c>
      <c r="T13" s="20" t="s">
        <v>481</v>
      </c>
      <c r="U13" s="18" t="n">
        <v>402.95299838</v>
      </c>
      <c r="V13" s="20" t="n">
        <v>9.78167803</v>
      </c>
    </row>
    <row r="14" spans="1:22">
      <c r="A14" s="15" t="s">
        <v>489</v>
      </c>
      <c r="B14" s="17" t="n">
        <v>5587</v>
      </c>
      <c r="C14" s="18">
        <f>(81.0/B14*100)</f>
        <v/>
      </c>
      <c r="D14" s="19" t="n">
        <v>5506</v>
      </c>
      <c r="E14" s="18" t="n">
        <v>548.47985122</v>
      </c>
      <c r="F14" s="20" t="n">
        <v>3.20086668</v>
      </c>
      <c r="G14" s="18" t="n">
        <v>534.45020637</v>
      </c>
      <c r="H14" s="20" t="n">
        <v>2.00137147</v>
      </c>
      <c r="I14" s="18" t="n">
        <v>534.47825069</v>
      </c>
      <c r="J14" s="20" t="n">
        <v>3.98539982</v>
      </c>
      <c r="K14" s="18" t="n">
        <v>529.60003519</v>
      </c>
      <c r="L14" s="20" t="n">
        <v>7.89269892</v>
      </c>
      <c r="M14" s="18" t="n">
        <v>442.2239505</v>
      </c>
      <c r="N14" s="20" t="n">
        <v>10.16789313</v>
      </c>
      <c r="O14" s="18" t="s">
        <v>481</v>
      </c>
      <c r="P14" s="20" t="s">
        <v>481</v>
      </c>
      <c r="Q14" s="18" t="s">
        <v>481</v>
      </c>
      <c r="R14" s="20" t="s">
        <v>481</v>
      </c>
      <c r="S14" s="18" t="s">
        <v>481</v>
      </c>
      <c r="T14" s="20" t="s">
        <v>481</v>
      </c>
      <c r="U14" s="18" t="n">
        <v>431.63944414</v>
      </c>
      <c r="V14" s="20" t="n">
        <v>13.2973238</v>
      </c>
    </row>
    <row r="15" spans="1:22">
      <c r="A15" s="15" t="s">
        <v>490</v>
      </c>
      <c r="B15" s="17" t="n">
        <v>5882</v>
      </c>
      <c r="C15" s="18">
        <f>(87.0/B15*100)</f>
        <v/>
      </c>
      <c r="D15" s="19" t="n">
        <v>5795</v>
      </c>
      <c r="E15" s="18" t="n">
        <v>540.5115688</v>
      </c>
      <c r="F15" s="20" t="n">
        <v>2.63048644</v>
      </c>
      <c r="G15" s="18" t="n">
        <v>538.37229677</v>
      </c>
      <c r="H15" s="20" t="n">
        <v>2.89352824</v>
      </c>
      <c r="I15" s="18" t="n">
        <v>524.37667235</v>
      </c>
      <c r="J15" s="20" t="n">
        <v>4.66501842</v>
      </c>
      <c r="K15" s="18" t="n">
        <v>508.05104355</v>
      </c>
      <c r="L15" s="20" t="n">
        <v>8.35165821</v>
      </c>
      <c r="M15" s="18" t="n">
        <v>442.09252147</v>
      </c>
      <c r="N15" s="20" t="n">
        <v>11.12031367</v>
      </c>
      <c r="O15" s="18" t="s">
        <v>481</v>
      </c>
      <c r="P15" s="20" t="s">
        <v>481</v>
      </c>
      <c r="Q15" s="18" t="n">
        <v>375.95013089</v>
      </c>
      <c r="R15" s="20" t="n">
        <v>17.42774697</v>
      </c>
      <c r="S15" s="18" t="s">
        <v>481</v>
      </c>
      <c r="T15" s="20" t="s">
        <v>481</v>
      </c>
      <c r="U15" s="18" t="n">
        <v>488.4156722</v>
      </c>
      <c r="V15" s="20" t="n">
        <v>8.05514009</v>
      </c>
    </row>
    <row r="16" spans="1:22">
      <c r="A16" s="15" t="s">
        <v>491</v>
      </c>
      <c r="B16" s="17" t="n">
        <v>6108</v>
      </c>
      <c r="C16" s="18">
        <f>(136.0/B16*100)</f>
        <v/>
      </c>
      <c r="D16" s="19" t="n">
        <v>5972</v>
      </c>
      <c r="E16" s="18" t="n">
        <v>513.56760575</v>
      </c>
      <c r="F16" s="20" t="n">
        <v>2.56007907</v>
      </c>
      <c r="G16" s="18" t="n">
        <v>514.23364908</v>
      </c>
      <c r="H16" s="20" t="n">
        <v>2.57519103</v>
      </c>
      <c r="I16" s="18" t="n">
        <v>502.53868933</v>
      </c>
      <c r="J16" s="20" t="n">
        <v>3.46956237</v>
      </c>
      <c r="K16" s="18" t="n">
        <v>475.72092655</v>
      </c>
      <c r="L16" s="20" t="n">
        <v>6.04487928</v>
      </c>
      <c r="M16" s="18" t="n">
        <v>387.14914799</v>
      </c>
      <c r="N16" s="20" t="n">
        <v>6.68985678</v>
      </c>
      <c r="O16" s="18" t="s">
        <v>481</v>
      </c>
      <c r="P16" s="20" t="s">
        <v>481</v>
      </c>
      <c r="Q16" s="18" t="s">
        <v>481</v>
      </c>
      <c r="R16" s="20" t="s">
        <v>481</v>
      </c>
      <c r="S16" s="18" t="s">
        <v>481</v>
      </c>
      <c r="T16" s="20" t="s">
        <v>481</v>
      </c>
      <c r="U16" s="18" t="n">
        <v>422.30316712</v>
      </c>
      <c r="V16" s="20" t="n">
        <v>8.12667559</v>
      </c>
    </row>
    <row r="17" spans="1:22">
      <c r="A17" s="15" t="s">
        <v>492</v>
      </c>
      <c r="B17" s="17" t="n">
        <v>6504</v>
      </c>
      <c r="C17" s="18">
        <f>(1665.0/B17*100)</f>
        <v/>
      </c>
      <c r="D17" s="19" t="n">
        <v>4839</v>
      </c>
      <c r="E17" s="18" t="n">
        <v>526.48915808</v>
      </c>
      <c r="F17" s="20" t="n">
        <v>3.36814176</v>
      </c>
      <c r="G17" s="18" t="n">
        <v>532.10827984</v>
      </c>
      <c r="H17" s="20" t="n">
        <v>3.2523756</v>
      </c>
      <c r="I17" s="18" t="n">
        <v>520.20616892</v>
      </c>
      <c r="J17" s="20" t="n">
        <v>6.00823737</v>
      </c>
      <c r="K17" s="18" t="n">
        <v>504.4905369</v>
      </c>
      <c r="L17" s="20" t="n">
        <v>9.230368029999999</v>
      </c>
      <c r="M17" s="18" t="n">
        <v>421.56457172</v>
      </c>
      <c r="N17" s="20" t="n">
        <v>9.08687791</v>
      </c>
      <c r="O17" s="18" t="s">
        <v>481</v>
      </c>
      <c r="P17" s="20" t="s">
        <v>481</v>
      </c>
      <c r="Q17" s="18" t="n">
        <v>360.48925247</v>
      </c>
      <c r="R17" s="20" t="n">
        <v>12.44339086</v>
      </c>
      <c r="S17" s="18" t="s">
        <v>481</v>
      </c>
      <c r="T17" s="20" t="s">
        <v>481</v>
      </c>
      <c r="U17" s="18" t="n">
        <v>452.39856232</v>
      </c>
      <c r="V17" s="20" t="n">
        <v>7.32050431</v>
      </c>
    </row>
    <row r="18" spans="1:22">
      <c r="A18" s="15" t="s">
        <v>493</v>
      </c>
      <c r="B18" s="17" t="n">
        <v>5532</v>
      </c>
      <c r="C18" s="18">
        <f>(31.0/B18*100)</f>
        <v/>
      </c>
      <c r="D18" s="19" t="n">
        <v>5501</v>
      </c>
      <c r="E18" s="18" t="n">
        <v>466.8674755</v>
      </c>
      <c r="F18" s="20" t="n">
        <v>4.69692306</v>
      </c>
      <c r="G18" s="18" t="n">
        <v>460.33748222</v>
      </c>
      <c r="H18" s="20" t="n">
        <v>3.55103422</v>
      </c>
      <c r="I18" s="18" t="n">
        <v>460.60014497</v>
      </c>
      <c r="J18" s="20" t="n">
        <v>4.95915355</v>
      </c>
      <c r="K18" s="18" t="n">
        <v>444.19375146</v>
      </c>
      <c r="L18" s="20" t="n">
        <v>5.79214095</v>
      </c>
      <c r="M18" s="18" t="n">
        <v>381.70089157</v>
      </c>
      <c r="N18" s="20" t="n">
        <v>7.56899924</v>
      </c>
      <c r="O18" s="18" t="s">
        <v>481</v>
      </c>
      <c r="P18" s="20" t="s">
        <v>481</v>
      </c>
      <c r="Q18" s="18" t="s">
        <v>481</v>
      </c>
      <c r="R18" s="20" t="s">
        <v>481</v>
      </c>
      <c r="S18" s="18" t="s">
        <v>481</v>
      </c>
      <c r="T18" s="20" t="s">
        <v>481</v>
      </c>
      <c r="U18" s="18" t="n">
        <v>371.6452786</v>
      </c>
      <c r="V18" s="20" t="n">
        <v>7.5231712</v>
      </c>
    </row>
    <row r="19" spans="1:22">
      <c r="A19" s="15" t="s">
        <v>494</v>
      </c>
      <c r="B19" s="17" t="n">
        <v>5658</v>
      </c>
      <c r="C19" s="18">
        <f>(262.0/B19*100)</f>
        <v/>
      </c>
      <c r="D19" s="19" t="n">
        <v>5396</v>
      </c>
      <c r="E19" s="18" t="n">
        <v>494.59254744</v>
      </c>
      <c r="F19" s="20" t="n">
        <v>4.16438929</v>
      </c>
      <c r="G19" s="18" t="n">
        <v>484.88077433</v>
      </c>
      <c r="H19" s="20" t="n">
        <v>3.32893173</v>
      </c>
      <c r="I19" s="18" t="n">
        <v>479.51039994</v>
      </c>
      <c r="J19" s="20" t="n">
        <v>4.09543646</v>
      </c>
      <c r="K19" s="18" t="n">
        <v>449.69304587</v>
      </c>
      <c r="L19" s="20" t="n">
        <v>7.88922927</v>
      </c>
      <c r="M19" s="18" t="n">
        <v>464.53907426</v>
      </c>
      <c r="N19" s="20" t="n">
        <v>8.377987660000001</v>
      </c>
      <c r="O19" s="18" t="s">
        <v>481</v>
      </c>
      <c r="P19" s="20" t="s">
        <v>481</v>
      </c>
      <c r="Q19" s="18" t="s">
        <v>481</v>
      </c>
      <c r="R19" s="20" t="s">
        <v>481</v>
      </c>
      <c r="S19" s="18" t="s">
        <v>481</v>
      </c>
      <c r="T19" s="20" t="s">
        <v>481</v>
      </c>
      <c r="U19" s="18" t="n">
        <v>400.14546493</v>
      </c>
      <c r="V19" s="20" t="n">
        <v>9.34176866</v>
      </c>
    </row>
    <row r="20" spans="1:22">
      <c r="A20" s="15" t="s">
        <v>495</v>
      </c>
      <c r="B20" s="17" t="n">
        <v>3371</v>
      </c>
      <c r="C20" s="18">
        <f>(75.0/B20*100)</f>
        <v/>
      </c>
      <c r="D20" s="19" t="n">
        <v>3296</v>
      </c>
      <c r="E20" s="18" t="n">
        <v>485.54560335</v>
      </c>
      <c r="F20" s="20" t="n">
        <v>3.25140069</v>
      </c>
      <c r="G20" s="18" t="n">
        <v>477.3440182</v>
      </c>
      <c r="H20" s="20" t="n">
        <v>2.6743893</v>
      </c>
      <c r="I20" s="18" t="n">
        <v>478.7061485</v>
      </c>
      <c r="J20" s="20" t="n">
        <v>3.77937374</v>
      </c>
      <c r="K20" s="18" t="n">
        <v>468.35028322</v>
      </c>
      <c r="L20" s="20" t="n">
        <v>8.43084283</v>
      </c>
      <c r="M20" s="18" t="n">
        <v>408.58539143</v>
      </c>
      <c r="N20" s="20" t="n">
        <v>5.78928272</v>
      </c>
      <c r="O20" s="18" t="s">
        <v>481</v>
      </c>
      <c r="P20" s="20" t="s">
        <v>481</v>
      </c>
      <c r="Q20" s="18" t="s">
        <v>481</v>
      </c>
      <c r="R20" s="20" t="s">
        <v>481</v>
      </c>
      <c r="S20" s="18" t="s">
        <v>481</v>
      </c>
      <c r="T20" s="20" t="s">
        <v>481</v>
      </c>
      <c r="U20" s="18" t="n">
        <v>421.43267177</v>
      </c>
      <c r="V20" s="20" t="n">
        <v>12.78188351</v>
      </c>
    </row>
    <row r="21" spans="1:22">
      <c r="A21" s="15" t="s">
        <v>496</v>
      </c>
      <c r="B21" s="17" t="n">
        <v>5741</v>
      </c>
      <c r="C21" s="18">
        <f>(53.0/B21*100)</f>
        <v/>
      </c>
      <c r="D21" s="19" t="n">
        <v>5688</v>
      </c>
      <c r="E21" s="18" t="n">
        <v>512.02927587</v>
      </c>
      <c r="F21" s="20" t="n">
        <v>3.41245864</v>
      </c>
      <c r="G21" s="18" t="n">
        <v>510.85291596</v>
      </c>
      <c r="H21" s="20" t="n">
        <v>2.51673348</v>
      </c>
      <c r="I21" s="18" t="n">
        <v>512.57473709</v>
      </c>
      <c r="J21" s="20" t="n">
        <v>3.74169443</v>
      </c>
      <c r="K21" s="18" t="n">
        <v>474.897984</v>
      </c>
      <c r="L21" s="20" t="n">
        <v>7.36149532</v>
      </c>
      <c r="M21" s="18" t="n">
        <v>437.82772767</v>
      </c>
      <c r="N21" s="20" t="n">
        <v>5.1450969</v>
      </c>
      <c r="O21" s="18" t="s">
        <v>481</v>
      </c>
      <c r="P21" s="20" t="s">
        <v>481</v>
      </c>
      <c r="Q21" s="18" t="s">
        <v>481</v>
      </c>
      <c r="R21" s="20" t="s">
        <v>481</v>
      </c>
      <c r="S21" s="18" t="s">
        <v>481</v>
      </c>
      <c r="T21" s="20" t="s">
        <v>481</v>
      </c>
      <c r="U21" s="18" t="n">
        <v>442.37229193</v>
      </c>
      <c r="V21" s="20" t="n">
        <v>11.92188255</v>
      </c>
    </row>
    <row r="22" spans="1:22">
      <c r="A22" s="15" t="s">
        <v>497</v>
      </c>
      <c r="B22" s="17" t="n">
        <v>6598</v>
      </c>
      <c r="C22" s="18">
        <f>(36.0/B22*100)</f>
        <v/>
      </c>
      <c r="D22" s="19" t="n">
        <v>6562</v>
      </c>
      <c r="E22" s="18" t="n">
        <v>499.79815608</v>
      </c>
      <c r="F22" s="20" t="n">
        <v>4.6865998</v>
      </c>
      <c r="G22" s="18" t="n">
        <v>477.44896678</v>
      </c>
      <c r="H22" s="20" t="n">
        <v>4.12333887</v>
      </c>
      <c r="I22" s="18" t="n">
        <v>464.00547211</v>
      </c>
      <c r="J22" s="20" t="n">
        <v>5.09515896</v>
      </c>
      <c r="K22" s="18" t="n">
        <v>448.84874686</v>
      </c>
      <c r="L22" s="20" t="n">
        <v>5.70301521</v>
      </c>
      <c r="M22" s="18" t="n">
        <v>407.42830725</v>
      </c>
      <c r="N22" s="20" t="n">
        <v>13.96595916</v>
      </c>
      <c r="O22" s="18" t="s">
        <v>481</v>
      </c>
      <c r="P22" s="20" t="s">
        <v>481</v>
      </c>
      <c r="Q22" s="18" t="n">
        <v>448.28166515</v>
      </c>
      <c r="R22" s="20" t="n">
        <v>8.782882710000001</v>
      </c>
      <c r="S22" s="18" t="s">
        <v>481</v>
      </c>
      <c r="T22" s="20" t="s">
        <v>481</v>
      </c>
      <c r="U22" s="18" t="n">
        <v>380.82891025</v>
      </c>
      <c r="V22" s="20" t="n">
        <v>9.738237399999999</v>
      </c>
    </row>
    <row r="23" spans="1:22">
      <c r="A23" s="15" t="s">
        <v>498</v>
      </c>
      <c r="B23" s="17" t="n">
        <v>11583</v>
      </c>
      <c r="C23" s="18">
        <f>(251.0/B23*100)</f>
        <v/>
      </c>
      <c r="D23" s="19" t="n">
        <v>11332</v>
      </c>
      <c r="E23" s="18" t="n">
        <v>495.30954483</v>
      </c>
      <c r="F23" s="20" t="n">
        <v>4.17794158</v>
      </c>
      <c r="G23" s="18" t="n">
        <v>487.00785294</v>
      </c>
      <c r="H23" s="20" t="n">
        <v>2.62887636</v>
      </c>
      <c r="I23" s="18" t="n">
        <v>485.08038728</v>
      </c>
      <c r="J23" s="20" t="n">
        <v>3.3380854</v>
      </c>
      <c r="K23" s="18" t="n">
        <v>466.63458911</v>
      </c>
      <c r="L23" s="20" t="n">
        <v>6.16676653</v>
      </c>
      <c r="M23" s="18" t="n">
        <v>437.87034305</v>
      </c>
      <c r="N23" s="20" t="n">
        <v>5.22144945</v>
      </c>
      <c r="O23" s="18" t="s">
        <v>481</v>
      </c>
      <c r="P23" s="20" t="s">
        <v>481</v>
      </c>
      <c r="Q23" s="18" t="s">
        <v>481</v>
      </c>
      <c r="R23" s="20" t="s">
        <v>481</v>
      </c>
      <c r="S23" s="18" t="s">
        <v>481</v>
      </c>
      <c r="T23" s="20" t="s">
        <v>481</v>
      </c>
      <c r="U23" s="18" t="n">
        <v>407.29798281</v>
      </c>
      <c r="V23" s="20" t="n">
        <v>9.357816010000001</v>
      </c>
    </row>
    <row r="24" spans="1:22">
      <c r="A24" s="15" t="s">
        <v>499</v>
      </c>
      <c r="B24" s="17" t="n">
        <v>6647</v>
      </c>
      <c r="C24" s="18">
        <f>(8.0/B24*100)</f>
        <v/>
      </c>
      <c r="D24" s="19" t="n">
        <v>6639</v>
      </c>
      <c r="E24" s="18" t="n">
        <v>551.95182833</v>
      </c>
      <c r="F24" s="20" t="n">
        <v>3.10197362</v>
      </c>
      <c r="G24" s="18" t="n">
        <v>533.55740036</v>
      </c>
      <c r="H24" s="20" t="n">
        <v>3.20750922</v>
      </c>
      <c r="I24" s="18" t="n">
        <v>526.19920795</v>
      </c>
      <c r="J24" s="20" t="n">
        <v>5.18518287</v>
      </c>
      <c r="K24" s="18" t="n">
        <v>515.06203591</v>
      </c>
      <c r="L24" s="20" t="n">
        <v>6.31536895</v>
      </c>
      <c r="M24" s="18" t="n">
        <v>486.12605385</v>
      </c>
      <c r="N24" s="20" t="n">
        <v>15.32000093</v>
      </c>
      <c r="O24" s="18" t="s">
        <v>481</v>
      </c>
      <c r="P24" s="20" t="s">
        <v>481</v>
      </c>
      <c r="Q24" s="18" t="s">
        <v>481</v>
      </c>
      <c r="R24" s="20" t="s">
        <v>481</v>
      </c>
      <c r="S24" s="18" t="s">
        <v>481</v>
      </c>
      <c r="T24" s="20" t="s">
        <v>481</v>
      </c>
      <c r="U24" s="18" t="n">
        <v>456.53611453</v>
      </c>
      <c r="V24" s="20" t="n">
        <v>12.10051698</v>
      </c>
    </row>
    <row r="25" spans="1:22">
      <c r="A25" s="15" t="s">
        <v>500</v>
      </c>
      <c r="B25" s="17" t="n">
        <v>5581</v>
      </c>
      <c r="C25" s="18">
        <f>(25.0/B25*100)</f>
        <v/>
      </c>
      <c r="D25" s="19" t="n">
        <v>5556</v>
      </c>
      <c r="E25" s="18" t="n">
        <v>537.29252134</v>
      </c>
      <c r="F25" s="20" t="n">
        <v>2.82813869</v>
      </c>
      <c r="G25" s="18" t="n">
        <v>514.76561439</v>
      </c>
      <c r="H25" s="20" t="n">
        <v>4.1436954</v>
      </c>
      <c r="I25" s="18" t="n">
        <v>503.65646066</v>
      </c>
      <c r="J25" s="20" t="n">
        <v>5.192105</v>
      </c>
      <c r="K25" s="18" t="n">
        <v>501.86018661</v>
      </c>
      <c r="L25" s="20" t="n">
        <v>7.33191065</v>
      </c>
      <c r="M25" s="18" t="n">
        <v>429.87203302</v>
      </c>
      <c r="N25" s="20" t="n">
        <v>5.01052425</v>
      </c>
      <c r="O25" s="18" t="s">
        <v>481</v>
      </c>
      <c r="P25" s="20" t="s">
        <v>481</v>
      </c>
      <c r="Q25" s="18" t="s">
        <v>481</v>
      </c>
      <c r="R25" s="20" t="s">
        <v>481</v>
      </c>
      <c r="S25" s="18" t="s">
        <v>481</v>
      </c>
      <c r="T25" s="20" t="s">
        <v>481</v>
      </c>
      <c r="U25" s="18" t="n">
        <v>455.83286131</v>
      </c>
      <c r="V25" s="20" t="n">
        <v>23.24849672</v>
      </c>
    </row>
    <row r="26" spans="1:22">
      <c r="A26" s="15" t="s">
        <v>501</v>
      </c>
      <c r="B26" s="17" t="n">
        <v>4869</v>
      </c>
      <c r="C26" s="18">
        <f>(62.0/B26*100)</f>
        <v/>
      </c>
      <c r="D26" s="19" t="n">
        <v>4807</v>
      </c>
      <c r="E26" s="18" t="n">
        <v>498.34817588</v>
      </c>
      <c r="F26" s="20" t="n">
        <v>3.79390205</v>
      </c>
      <c r="G26" s="18" t="n">
        <v>493.27717894</v>
      </c>
      <c r="H26" s="20" t="n">
        <v>2.44492466</v>
      </c>
      <c r="I26" s="18" t="n">
        <v>492.0332662</v>
      </c>
      <c r="J26" s="20" t="n">
        <v>2.85258642</v>
      </c>
      <c r="K26" s="18" t="n">
        <v>493.77373067</v>
      </c>
      <c r="L26" s="20" t="n">
        <v>4.45984094</v>
      </c>
      <c r="M26" s="18" t="n">
        <v>453.17995147</v>
      </c>
      <c r="N26" s="20" t="n">
        <v>6.03698686</v>
      </c>
      <c r="O26" s="18" t="s">
        <v>481</v>
      </c>
      <c r="P26" s="20" t="s">
        <v>481</v>
      </c>
      <c r="Q26" s="18" t="s">
        <v>481</v>
      </c>
      <c r="R26" s="20" t="s">
        <v>481</v>
      </c>
      <c r="S26" s="18" t="s">
        <v>481</v>
      </c>
      <c r="T26" s="20" t="s">
        <v>481</v>
      </c>
      <c r="U26" s="18" t="n">
        <v>421.34837245</v>
      </c>
      <c r="V26" s="20" t="n">
        <v>12.00000297</v>
      </c>
    </row>
    <row r="27" spans="1:22">
      <c r="A27" s="15" t="s">
        <v>502</v>
      </c>
      <c r="B27" s="17" t="n">
        <v>5299</v>
      </c>
      <c r="C27" s="18">
        <f>(87.0/B27*100)</f>
        <v/>
      </c>
      <c r="D27" s="19" t="n">
        <v>5212</v>
      </c>
      <c r="E27" s="18" t="n">
        <v>502.26516374</v>
      </c>
      <c r="F27" s="20" t="n">
        <v>2.36052575</v>
      </c>
      <c r="G27" s="18" t="n">
        <v>498.45293803</v>
      </c>
      <c r="H27" s="20" t="n">
        <v>2.34133387</v>
      </c>
      <c r="I27" s="18" t="n">
        <v>484.4278825</v>
      </c>
      <c r="J27" s="20" t="n">
        <v>3.71307273</v>
      </c>
      <c r="K27" s="18" t="n">
        <v>460.73675924</v>
      </c>
      <c r="L27" s="20" t="n">
        <v>5.49455799</v>
      </c>
      <c r="M27" s="18" t="n">
        <v>418.40895501</v>
      </c>
      <c r="N27" s="20" t="n">
        <v>3.29090457</v>
      </c>
      <c r="O27" s="18" t="s">
        <v>481</v>
      </c>
      <c r="P27" s="20" t="s">
        <v>481</v>
      </c>
      <c r="Q27" s="18" t="s">
        <v>481</v>
      </c>
      <c r="R27" s="20" t="s">
        <v>481</v>
      </c>
      <c r="S27" s="18" t="s">
        <v>481</v>
      </c>
      <c r="T27" s="20" t="s">
        <v>481</v>
      </c>
      <c r="U27" s="18" t="n">
        <v>410.37319582</v>
      </c>
      <c r="V27" s="20" t="n">
        <v>6.39331756</v>
      </c>
    </row>
    <row r="28" spans="1:22">
      <c r="A28" s="15" t="s">
        <v>503</v>
      </c>
      <c r="B28" s="17" t="n">
        <v>7568</v>
      </c>
      <c r="C28" s="18">
        <f>(288.0/B28*100)</f>
        <v/>
      </c>
      <c r="D28" s="19" t="n">
        <v>7280</v>
      </c>
      <c r="E28" s="18" t="n">
        <v>420.44392502</v>
      </c>
      <c r="F28" s="20" t="n">
        <v>3.86052689</v>
      </c>
      <c r="G28" s="18" t="n">
        <v>417.06075254</v>
      </c>
      <c r="H28" s="20" t="n">
        <v>2.51034055</v>
      </c>
      <c r="I28" s="18" t="n">
        <v>424.0128084</v>
      </c>
      <c r="J28" s="20" t="n">
        <v>2.6577314</v>
      </c>
      <c r="K28" s="18" t="n">
        <v>410.97269222</v>
      </c>
      <c r="L28" s="20" t="n">
        <v>3.08414411</v>
      </c>
      <c r="M28" s="18" t="n">
        <v>420.93356818</v>
      </c>
      <c r="N28" s="20" t="n">
        <v>11.19336795</v>
      </c>
      <c r="O28" s="18" t="s">
        <v>481</v>
      </c>
      <c r="P28" s="20" t="s">
        <v>481</v>
      </c>
      <c r="Q28" s="18" t="s">
        <v>481</v>
      </c>
      <c r="R28" s="20" t="s">
        <v>481</v>
      </c>
      <c r="S28" s="18" t="s">
        <v>481</v>
      </c>
      <c r="T28" s="20" t="s">
        <v>481</v>
      </c>
      <c r="U28" s="18" t="n">
        <v>379.40879754</v>
      </c>
      <c r="V28" s="20" t="n">
        <v>7.28718222</v>
      </c>
    </row>
    <row r="29" spans="1:22">
      <c r="A29" s="15" t="s">
        <v>504</v>
      </c>
      <c r="B29" s="17" t="n">
        <v>5385</v>
      </c>
      <c r="C29" s="18">
        <f>(30.0/B29*100)</f>
        <v/>
      </c>
      <c r="D29" s="19" t="n">
        <v>5355</v>
      </c>
      <c r="E29" s="18" t="n">
        <v>530.27767622</v>
      </c>
      <c r="F29" s="20" t="n">
        <v>3.64821085</v>
      </c>
      <c r="G29" s="18" t="n">
        <v>520.58290358</v>
      </c>
      <c r="H29" s="20" t="n">
        <v>2.8858912</v>
      </c>
      <c r="I29" s="18" t="n">
        <v>511.06554256</v>
      </c>
      <c r="J29" s="20" t="n">
        <v>3.80031042</v>
      </c>
      <c r="K29" s="18" t="n">
        <v>480.28092095</v>
      </c>
      <c r="L29" s="20" t="n">
        <v>10.95146759</v>
      </c>
      <c r="M29" s="18" t="n">
        <v>493.84777481</v>
      </c>
      <c r="N29" s="20" t="n">
        <v>4.79600299</v>
      </c>
      <c r="O29" s="18" t="s">
        <v>481</v>
      </c>
      <c r="P29" s="20" t="s">
        <v>481</v>
      </c>
      <c r="Q29" s="18" t="n">
        <v>358.28551468</v>
      </c>
      <c r="R29" s="20" t="n">
        <v>8.567023300000001</v>
      </c>
      <c r="S29" s="18" t="s">
        <v>481</v>
      </c>
      <c r="T29" s="20" t="s">
        <v>481</v>
      </c>
      <c r="U29" s="18" t="n">
        <v>424.85324009</v>
      </c>
      <c r="V29" s="20" t="n">
        <v>10.82377961</v>
      </c>
    </row>
    <row r="30" spans="1:22">
      <c r="A30" s="15" t="s">
        <v>505</v>
      </c>
      <c r="B30" s="17" t="n">
        <v>4520</v>
      </c>
      <c r="C30" s="18">
        <f>(174.0/B30*100)</f>
        <v/>
      </c>
      <c r="D30" s="19" t="n">
        <v>4346</v>
      </c>
      <c r="E30" s="18" t="n">
        <v>537.02869701</v>
      </c>
      <c r="F30" s="20" t="n">
        <v>3.64478199</v>
      </c>
      <c r="G30" s="18" t="n">
        <v>530.56725237</v>
      </c>
      <c r="H30" s="20" t="n">
        <v>3.40421604</v>
      </c>
      <c r="I30" s="18" t="n">
        <v>528.60987223</v>
      </c>
      <c r="J30" s="20" t="n">
        <v>3.41502636</v>
      </c>
      <c r="K30" s="18" t="n">
        <v>476.67161553</v>
      </c>
      <c r="L30" s="20" t="n">
        <v>6.41213196</v>
      </c>
      <c r="M30" s="18" t="n">
        <v>420.79775038</v>
      </c>
      <c r="N30" s="20" t="n">
        <v>5.72172312</v>
      </c>
      <c r="O30" s="18" t="s">
        <v>481</v>
      </c>
      <c r="P30" s="20" t="s">
        <v>481</v>
      </c>
      <c r="Q30" s="18" t="s">
        <v>481</v>
      </c>
      <c r="R30" s="20" t="s">
        <v>481</v>
      </c>
      <c r="S30" s="18" t="s">
        <v>481</v>
      </c>
      <c r="T30" s="20" t="s">
        <v>481</v>
      </c>
      <c r="U30" s="18" t="n">
        <v>420.65677806</v>
      </c>
      <c r="V30" s="20" t="n">
        <v>10.54020793</v>
      </c>
    </row>
    <row r="31" spans="1:22">
      <c r="A31" s="15" t="s">
        <v>506</v>
      </c>
      <c r="B31" s="17" t="n">
        <v>5456</v>
      </c>
      <c r="C31" s="18">
        <f>(139.0/B31*100)</f>
        <v/>
      </c>
      <c r="D31" s="19" t="n">
        <v>5317</v>
      </c>
      <c r="E31" s="18" t="n">
        <v>496.04821757</v>
      </c>
      <c r="F31" s="20" t="n">
        <v>2.95636889</v>
      </c>
      <c r="G31" s="18" t="n">
        <v>508.2770565</v>
      </c>
      <c r="H31" s="20" t="n">
        <v>2.86943986</v>
      </c>
      <c r="I31" s="18" t="n">
        <v>509.69073979</v>
      </c>
      <c r="J31" s="20" t="n">
        <v>3.6107148</v>
      </c>
      <c r="K31" s="18" t="n">
        <v>480.32675496</v>
      </c>
      <c r="L31" s="20" t="n">
        <v>6.60353551</v>
      </c>
      <c r="M31" s="18" t="s">
        <v>481</v>
      </c>
      <c r="N31" s="20" t="s">
        <v>481</v>
      </c>
      <c r="O31" s="18" t="s">
        <v>481</v>
      </c>
      <c r="P31" s="20" t="s">
        <v>481</v>
      </c>
      <c r="Q31" s="18" t="s">
        <v>481</v>
      </c>
      <c r="R31" s="20" t="s">
        <v>481</v>
      </c>
      <c r="S31" s="18" t="s">
        <v>481</v>
      </c>
      <c r="T31" s="20" t="s">
        <v>481</v>
      </c>
      <c r="U31" s="18" t="n">
        <v>408.08622249</v>
      </c>
      <c r="V31" s="20" t="n">
        <v>7.54414643</v>
      </c>
    </row>
    <row r="32" spans="1:22">
      <c r="A32" s="15" t="s">
        <v>507</v>
      </c>
      <c r="B32" s="17" t="n">
        <v>4478</v>
      </c>
      <c r="C32" s="18">
        <f>(6.0/B32*100)</f>
        <v/>
      </c>
      <c r="D32" s="19" t="n">
        <v>4472</v>
      </c>
      <c r="E32" s="18" t="n">
        <v>508.10674928</v>
      </c>
      <c r="F32" s="20" t="n">
        <v>3.85791784</v>
      </c>
      <c r="G32" s="18" t="n">
        <v>500.9671689</v>
      </c>
      <c r="H32" s="20" t="n">
        <v>2.90915665</v>
      </c>
      <c r="I32" s="18" t="n">
        <v>509.01803083</v>
      </c>
      <c r="J32" s="20" t="n">
        <v>3.73159563</v>
      </c>
      <c r="K32" s="18" t="n">
        <v>495.63379092</v>
      </c>
      <c r="L32" s="20" t="n">
        <v>6.55381192</v>
      </c>
      <c r="M32" s="18" t="n">
        <v>412.90383158</v>
      </c>
      <c r="N32" s="20" t="n">
        <v>11.66737955</v>
      </c>
      <c r="O32" s="18" t="s">
        <v>481</v>
      </c>
      <c r="P32" s="20" t="s">
        <v>481</v>
      </c>
      <c r="Q32" s="18" t="s">
        <v>481</v>
      </c>
      <c r="R32" s="20" t="s">
        <v>481</v>
      </c>
      <c r="S32" s="18" t="s">
        <v>481</v>
      </c>
      <c r="T32" s="20" t="s">
        <v>481</v>
      </c>
      <c r="U32" s="18" t="n">
        <v>427.78635408</v>
      </c>
      <c r="V32" s="20" t="n">
        <v>17.23987441</v>
      </c>
    </row>
    <row r="33" spans="1:22">
      <c r="A33" s="15" t="s">
        <v>508</v>
      </c>
      <c r="B33" s="17" t="n">
        <v>7325</v>
      </c>
      <c r="C33" s="18">
        <f>(78.0/B33*100)</f>
        <v/>
      </c>
      <c r="D33" s="19" t="n">
        <v>7247</v>
      </c>
      <c r="E33" s="18" t="n">
        <v>515.81531418</v>
      </c>
      <c r="F33" s="20" t="n">
        <v>3.49663169</v>
      </c>
      <c r="G33" s="18" t="n">
        <v>510.84180061</v>
      </c>
      <c r="H33" s="20" t="n">
        <v>3.72452942</v>
      </c>
      <c r="I33" s="18" t="n">
        <v>494.27473643</v>
      </c>
      <c r="J33" s="20" t="n">
        <v>4.26586844</v>
      </c>
      <c r="K33" s="18" t="n">
        <v>470.38109813</v>
      </c>
      <c r="L33" s="20" t="n">
        <v>6.66210395</v>
      </c>
      <c r="M33" s="18" t="n">
        <v>493.26536346</v>
      </c>
      <c r="N33" s="20" t="n">
        <v>2.74241819</v>
      </c>
      <c r="O33" s="18" t="s">
        <v>481</v>
      </c>
      <c r="P33" s="20" t="s">
        <v>481</v>
      </c>
      <c r="Q33" s="18" t="s">
        <v>481</v>
      </c>
      <c r="R33" s="20" t="s">
        <v>481</v>
      </c>
      <c r="S33" s="18" t="s">
        <v>481</v>
      </c>
      <c r="T33" s="20" t="s">
        <v>481</v>
      </c>
      <c r="U33" s="18" t="n">
        <v>460.65759764</v>
      </c>
      <c r="V33" s="20" t="n">
        <v>11.60598325</v>
      </c>
    </row>
    <row r="34" spans="1:22">
      <c r="A34" s="15" t="s">
        <v>509</v>
      </c>
      <c r="B34" s="17" t="n">
        <v>6350</v>
      </c>
      <c r="C34" s="18">
        <f>(81.0/B34*100)</f>
        <v/>
      </c>
      <c r="D34" s="19" t="n">
        <v>6269</v>
      </c>
      <c r="E34" s="18" t="n">
        <v>479.64227377</v>
      </c>
      <c r="F34" s="20" t="n">
        <v>3.42860685</v>
      </c>
      <c r="G34" s="18" t="n">
        <v>470.94759003</v>
      </c>
      <c r="H34" s="20" t="n">
        <v>2.78732822</v>
      </c>
      <c r="I34" s="18" t="n">
        <v>468.82307887</v>
      </c>
      <c r="J34" s="20" t="n">
        <v>4.53344366</v>
      </c>
      <c r="K34" s="18" t="n">
        <v>440.06208414</v>
      </c>
      <c r="L34" s="20" t="n">
        <v>6.53720968</v>
      </c>
      <c r="M34" s="18" t="n">
        <v>414.13782789</v>
      </c>
      <c r="N34" s="20" t="n">
        <v>11.41550076</v>
      </c>
      <c r="O34" s="18" t="s">
        <v>481</v>
      </c>
      <c r="P34" s="20" t="s">
        <v>481</v>
      </c>
      <c r="Q34" s="18" t="n">
        <v>306.56969545</v>
      </c>
      <c r="R34" s="20" t="n">
        <v>10.27624616</v>
      </c>
      <c r="S34" s="18" t="s">
        <v>481</v>
      </c>
      <c r="T34" s="20" t="s">
        <v>481</v>
      </c>
      <c r="U34" s="18" t="n">
        <v>392.3980505</v>
      </c>
      <c r="V34" s="20" t="n">
        <v>7.74414194</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512.8635785500001</v>
      </c>
      <c r="T35" s="20" t="n">
        <v>1.32436738</v>
      </c>
      <c r="U35" s="18" t="s">
        <v>481</v>
      </c>
      <c r="V35" s="20" t="s">
        <v>481</v>
      </c>
    </row>
    <row r="36" spans="1:22">
      <c r="A36" s="15" t="s">
        <v>511</v>
      </c>
      <c r="B36" s="17" t="n">
        <v>6736</v>
      </c>
      <c r="C36" s="18">
        <f>(60.0/B36*100)</f>
        <v/>
      </c>
      <c r="D36" s="19" t="n">
        <v>6676</v>
      </c>
      <c r="E36" s="18" t="n">
        <v>505.24243604</v>
      </c>
      <c r="F36" s="20" t="n">
        <v>3.59189159</v>
      </c>
      <c r="G36" s="18" t="n">
        <v>502.12826974</v>
      </c>
      <c r="H36" s="20" t="n">
        <v>2.72573359</v>
      </c>
      <c r="I36" s="18" t="n">
        <v>496.52965195</v>
      </c>
      <c r="J36" s="20" t="n">
        <v>3.2162039</v>
      </c>
      <c r="K36" s="18" t="n">
        <v>481.00245902</v>
      </c>
      <c r="L36" s="20" t="n">
        <v>5.04248657</v>
      </c>
      <c r="M36" s="18" t="n">
        <v>471.48512785</v>
      </c>
      <c r="N36" s="20" t="n">
        <v>3.1941669</v>
      </c>
      <c r="O36" s="18" t="s">
        <v>481</v>
      </c>
      <c r="P36" s="20" t="s">
        <v>481</v>
      </c>
      <c r="Q36" s="18" t="s">
        <v>481</v>
      </c>
      <c r="R36" s="20" t="s">
        <v>481</v>
      </c>
      <c r="S36" s="18" t="s">
        <v>481</v>
      </c>
      <c r="T36" s="20" t="s">
        <v>481</v>
      </c>
      <c r="U36" s="18" t="n">
        <v>432.29274378</v>
      </c>
      <c r="V36" s="20" t="n">
        <v>8.50761382</v>
      </c>
    </row>
    <row r="37" spans="1:22">
      <c r="A37" s="15" t="s">
        <v>512</v>
      </c>
      <c r="B37" s="17" t="n">
        <v>5458</v>
      </c>
      <c r="C37" s="18">
        <f>(111.0/B37*100)</f>
        <v/>
      </c>
      <c r="D37" s="19" t="n">
        <v>5347</v>
      </c>
      <c r="E37" s="18" t="n">
        <v>503.68088129</v>
      </c>
      <c r="F37" s="20" t="n">
        <v>4.2357674</v>
      </c>
      <c r="G37" s="18" t="n">
        <v>511.19748212</v>
      </c>
      <c r="H37" s="20" t="n">
        <v>3.58384029</v>
      </c>
      <c r="I37" s="18" t="n">
        <v>488.95451906</v>
      </c>
      <c r="J37" s="20" t="n">
        <v>4.30947569</v>
      </c>
      <c r="K37" s="18" t="n">
        <v>474.57205456</v>
      </c>
      <c r="L37" s="20" t="n">
        <v>7.78783249</v>
      </c>
      <c r="M37" s="18" t="n">
        <v>390.41637664</v>
      </c>
      <c r="N37" s="20" t="n">
        <v>7.93034407</v>
      </c>
      <c r="O37" s="18" t="s">
        <v>481</v>
      </c>
      <c r="P37" s="20" t="s">
        <v>481</v>
      </c>
      <c r="Q37" s="18" t="s">
        <v>481</v>
      </c>
      <c r="R37" s="20" t="s">
        <v>481</v>
      </c>
      <c r="S37" s="18" t="s">
        <v>481</v>
      </c>
      <c r="T37" s="20" t="s">
        <v>481</v>
      </c>
      <c r="U37" s="18" t="n">
        <v>408.31093665</v>
      </c>
      <c r="V37" s="20" t="n">
        <v>9.566602120000001</v>
      </c>
    </row>
    <row r="38" spans="1:22">
      <c r="A38" s="15" t="s">
        <v>513</v>
      </c>
      <c r="B38" s="17" t="n">
        <v>5860</v>
      </c>
      <c r="C38" s="18">
        <f>(22.0/B38*100)</f>
        <v/>
      </c>
      <c r="D38" s="19" t="n">
        <v>5838</v>
      </c>
      <c r="E38" s="18" t="n">
        <v>524.53731645</v>
      </c>
      <c r="F38" s="20" t="n">
        <v>4.01077809</v>
      </c>
      <c r="G38" s="18" t="n">
        <v>515.44506185</v>
      </c>
      <c r="H38" s="20" t="n">
        <v>3.37912145</v>
      </c>
      <c r="I38" s="18" t="n">
        <v>503.06381344</v>
      </c>
      <c r="J38" s="20" t="n">
        <v>4.33818857</v>
      </c>
      <c r="K38" s="18" t="n">
        <v>487.90401391</v>
      </c>
      <c r="L38" s="20" t="n">
        <v>6.33606075</v>
      </c>
      <c r="M38" s="18" t="n">
        <v>464.66093895</v>
      </c>
      <c r="N38" s="20" t="n">
        <v>6.12978698</v>
      </c>
      <c r="O38" s="18" t="s">
        <v>481</v>
      </c>
      <c r="P38" s="20" t="s">
        <v>481</v>
      </c>
      <c r="Q38" s="18" t="s">
        <v>481</v>
      </c>
      <c r="R38" s="20" t="s">
        <v>481</v>
      </c>
      <c r="S38" s="18" t="s">
        <v>481</v>
      </c>
      <c r="T38" s="20" t="s">
        <v>481</v>
      </c>
      <c r="U38" s="18" t="n">
        <v>467.97995708</v>
      </c>
      <c r="V38" s="20" t="n">
        <v>7.30228388</v>
      </c>
    </row>
    <row r="39" spans="1:22">
      <c r="A39" s="15" t="s">
        <v>514</v>
      </c>
      <c r="B39" s="17" t="n">
        <v>5895</v>
      </c>
      <c r="C39" s="18">
        <f>(33.0/B39*100)</f>
        <v/>
      </c>
      <c r="D39" s="19" t="n">
        <v>5862</v>
      </c>
      <c r="E39" s="18" t="n">
        <v>436.33724877</v>
      </c>
      <c r="F39" s="20" t="n">
        <v>4.98748877</v>
      </c>
      <c r="G39" s="18" t="n">
        <v>428.27768185</v>
      </c>
      <c r="H39" s="20" t="n">
        <v>4.85662976</v>
      </c>
      <c r="I39" s="18" t="n">
        <v>434.08206078</v>
      </c>
      <c r="J39" s="20" t="n">
        <v>4.1009422</v>
      </c>
      <c r="K39" s="18" t="n">
        <v>425.38681298</v>
      </c>
      <c r="L39" s="20" t="n">
        <v>5.2222471</v>
      </c>
      <c r="M39" s="18" t="n">
        <v>385.47949857</v>
      </c>
      <c r="N39" s="20" t="n">
        <v>4.83386138</v>
      </c>
      <c r="O39" s="18" t="s">
        <v>481</v>
      </c>
      <c r="P39" s="20" t="s">
        <v>481</v>
      </c>
      <c r="Q39" s="18" t="s">
        <v>481</v>
      </c>
      <c r="R39" s="20" t="s">
        <v>481</v>
      </c>
      <c r="S39" s="18" t="s">
        <v>481</v>
      </c>
      <c r="T39" s="20" t="s">
        <v>481</v>
      </c>
      <c r="U39" s="18" t="n">
        <v>371.88079589</v>
      </c>
      <c r="V39" s="20" t="n">
        <v>9.032861580000001</v>
      </c>
    </row>
    <row r="40" spans="1:22">
      <c r="A40" s="15" t="s">
        <v>515</v>
      </c>
      <c r="B40" s="17" t="n">
        <v>14157</v>
      </c>
      <c r="C40" s="18">
        <f>(387.0/B40*100)</f>
        <v/>
      </c>
      <c r="D40" s="19" t="n">
        <v>13770</v>
      </c>
      <c r="E40" s="18" t="n">
        <v>502.39738431</v>
      </c>
      <c r="F40" s="20" t="n">
        <v>5.04970451</v>
      </c>
      <c r="G40" s="18" t="n">
        <v>523.70671237</v>
      </c>
      <c r="H40" s="20" t="n">
        <v>3.05069588</v>
      </c>
      <c r="I40" s="18" t="n">
        <v>522.15405856</v>
      </c>
      <c r="J40" s="20" t="n">
        <v>3.03783079</v>
      </c>
      <c r="K40" s="18" t="n">
        <v>482.83841783</v>
      </c>
      <c r="L40" s="20" t="n">
        <v>5.35363361</v>
      </c>
      <c r="M40" s="18" t="n">
        <v>416.91840949</v>
      </c>
      <c r="N40" s="20" t="n">
        <v>5.41821047</v>
      </c>
      <c r="O40" s="18" t="s">
        <v>481</v>
      </c>
      <c r="P40" s="20" t="s">
        <v>481</v>
      </c>
      <c r="Q40" s="18" t="s">
        <v>481</v>
      </c>
      <c r="R40" s="20" t="s">
        <v>481</v>
      </c>
      <c r="S40" s="18" t="s">
        <v>481</v>
      </c>
      <c r="T40" s="20" t="s">
        <v>481</v>
      </c>
      <c r="U40" s="18" t="n">
        <v>406.61530865</v>
      </c>
      <c r="V40" s="20" t="n">
        <v>8.289495130000001</v>
      </c>
    </row>
    <row r="41" spans="1:22">
      <c r="A41" s="15" t="s">
        <v>516</v>
      </c>
      <c r="B41" s="17" t="n">
        <v>5712</v>
      </c>
      <c r="C41" s="18">
        <f>(52.0/B41*100)</f>
        <v/>
      </c>
      <c r="D41" s="19" t="n">
        <v>5660</v>
      </c>
      <c r="E41" s="18" t="n">
        <v>520.41672495</v>
      </c>
      <c r="F41" s="20" t="n">
        <v>4.21427427</v>
      </c>
      <c r="G41" s="18" t="n">
        <v>499.34325541</v>
      </c>
      <c r="H41" s="20" t="n">
        <v>3.67182211</v>
      </c>
      <c r="I41" s="18" t="n">
        <v>502.26706096</v>
      </c>
      <c r="J41" s="20" t="n">
        <v>3.94109607</v>
      </c>
      <c r="K41" s="18" t="n">
        <v>487.14366016</v>
      </c>
      <c r="L41" s="20" t="n">
        <v>3.87388752</v>
      </c>
      <c r="M41" s="18" t="n">
        <v>459.44925532</v>
      </c>
      <c r="N41" s="20" t="n">
        <v>6.97383659</v>
      </c>
      <c r="O41" s="18" t="s">
        <v>481</v>
      </c>
      <c r="P41" s="20" t="s">
        <v>481</v>
      </c>
      <c r="Q41" s="18" t="n">
        <v>387.44235424</v>
      </c>
      <c r="R41" s="20" t="n">
        <v>14.52510266</v>
      </c>
      <c r="S41" s="18" t="s">
        <v>481</v>
      </c>
      <c r="T41" s="20" t="s">
        <v>481</v>
      </c>
      <c r="U41" s="18" t="n">
        <v>422.12787722</v>
      </c>
      <c r="V41" s="20" t="n">
        <v>11.24033456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380.59006088</v>
      </c>
      <c r="F45" s="20" t="n">
        <v>3.02981304</v>
      </c>
      <c r="G45" s="18" t="n">
        <v>375.53623566</v>
      </c>
      <c r="H45" s="20" t="n">
        <v>2.98481489</v>
      </c>
      <c r="I45" s="18" t="n">
        <v>384.77912785</v>
      </c>
      <c r="J45" s="20" t="n">
        <v>6.21044165</v>
      </c>
      <c r="K45" s="18" t="n">
        <v>365.39751223</v>
      </c>
      <c r="L45" s="20" t="n">
        <v>3.74611722</v>
      </c>
      <c r="M45" s="18" t="s">
        <v>481</v>
      </c>
      <c r="N45" s="20" t="s">
        <v>481</v>
      </c>
      <c r="O45" s="18" t="s">
        <v>481</v>
      </c>
      <c r="P45" s="20" t="s">
        <v>481</v>
      </c>
      <c r="Q45" s="18" t="n">
        <v>477.935</v>
      </c>
      <c r="R45" s="20" t="n">
        <v>31.50917191</v>
      </c>
      <c r="S45" s="18" t="n">
        <v>346.80927716</v>
      </c>
      <c r="T45" s="20" t="n">
        <v>16.78633862</v>
      </c>
      <c r="U45" s="18" t="n">
        <v>352.67993984</v>
      </c>
      <c r="V45" s="20" t="n">
        <v>5.02991893</v>
      </c>
    </row>
    <row r="46" spans="1:22">
      <c r="A46" s="15" t="s">
        <v>521</v>
      </c>
      <c r="B46" s="17" t="n">
        <v>23141</v>
      </c>
      <c r="C46" s="18">
        <f>(2033.0/B46*100)</f>
        <v/>
      </c>
      <c r="D46" s="19" t="n">
        <v>21108</v>
      </c>
      <c r="E46" s="18" t="n">
        <v>418.33480108</v>
      </c>
      <c r="F46" s="20" t="n">
        <v>3.85494119</v>
      </c>
      <c r="G46" s="18" t="n">
        <v>416.52087267</v>
      </c>
      <c r="H46" s="20" t="n">
        <v>2.98130078</v>
      </c>
      <c r="I46" s="18" t="n">
        <v>425.59844725</v>
      </c>
      <c r="J46" s="20" t="n">
        <v>3.38073914</v>
      </c>
      <c r="K46" s="18" t="n">
        <v>410.05908565</v>
      </c>
      <c r="L46" s="20" t="n">
        <v>4.27117103</v>
      </c>
      <c r="M46" s="18" t="n">
        <v>359.91868086</v>
      </c>
      <c r="N46" s="20" t="n">
        <v>2.81680407</v>
      </c>
      <c r="O46" s="18" t="s">
        <v>481</v>
      </c>
      <c r="P46" s="20" t="s">
        <v>481</v>
      </c>
      <c r="Q46" s="18" t="s">
        <v>481</v>
      </c>
      <c r="R46" s="20" t="s">
        <v>481</v>
      </c>
      <c r="S46" s="18" t="s">
        <v>481</v>
      </c>
      <c r="T46" s="20" t="s">
        <v>481</v>
      </c>
      <c r="U46" s="18" t="n">
        <v>381.75728573</v>
      </c>
      <c r="V46" s="20" t="n">
        <v>3.18816563</v>
      </c>
    </row>
    <row r="47" spans="1:22">
      <c r="A47" s="15" t="s">
        <v>522</v>
      </c>
      <c r="B47" s="17" t="n">
        <v>5928</v>
      </c>
      <c r="C47" s="18">
        <f>(299.0/B47*100)</f>
        <v/>
      </c>
      <c r="D47" s="19" t="n">
        <v>5629</v>
      </c>
      <c r="E47" s="18" t="n">
        <v>449.06591261</v>
      </c>
      <c r="F47" s="20" t="n">
        <v>6.41655458</v>
      </c>
      <c r="G47" s="18" t="n">
        <v>467.73301515</v>
      </c>
      <c r="H47" s="20" t="n">
        <v>4.1119575</v>
      </c>
      <c r="I47" s="18" t="n">
        <v>462.83943797</v>
      </c>
      <c r="J47" s="20" t="n">
        <v>4.42006017</v>
      </c>
      <c r="K47" s="18" t="n">
        <v>454.94199409</v>
      </c>
      <c r="L47" s="20" t="n">
        <v>6.49194086</v>
      </c>
      <c r="M47" s="18" t="n">
        <v>360.05308982</v>
      </c>
      <c r="N47" s="20" t="n">
        <v>5.38667889</v>
      </c>
      <c r="O47" s="18" t="s">
        <v>481</v>
      </c>
      <c r="P47" s="20" t="s">
        <v>481</v>
      </c>
      <c r="Q47" s="18" t="s">
        <v>481</v>
      </c>
      <c r="R47" s="20" t="s">
        <v>481</v>
      </c>
      <c r="S47" s="18" t="s">
        <v>481</v>
      </c>
      <c r="T47" s="20" t="s">
        <v>481</v>
      </c>
      <c r="U47" s="18" t="n">
        <v>382.46944007</v>
      </c>
      <c r="V47" s="20" t="n">
        <v>6.94769322</v>
      </c>
    </row>
    <row r="48" spans="1:22">
      <c r="A48" s="15" t="s">
        <v>523</v>
      </c>
      <c r="B48" s="17" t="n">
        <v>9841</v>
      </c>
      <c r="C48" s="18">
        <f>(8.0/B48*100)</f>
        <v/>
      </c>
      <c r="D48" s="19" t="n">
        <v>9833</v>
      </c>
      <c r="E48" s="18" t="n">
        <v>542.33534488</v>
      </c>
      <c r="F48" s="20" t="n">
        <v>7.19021047</v>
      </c>
      <c r="G48" s="18" t="n">
        <v>510.46850407</v>
      </c>
      <c r="H48" s="20" t="n">
        <v>4.45927453</v>
      </c>
      <c r="I48" s="18" t="n">
        <v>518.43317453</v>
      </c>
      <c r="J48" s="20" t="n">
        <v>5.82371217</v>
      </c>
      <c r="K48" s="18" t="n">
        <v>515.67745962</v>
      </c>
      <c r="L48" s="20" t="n">
        <v>6.43197461</v>
      </c>
      <c r="M48" s="18" t="n">
        <v>473.92730449</v>
      </c>
      <c r="N48" s="20" t="n">
        <v>6.76556062</v>
      </c>
      <c r="O48" s="18" t="s">
        <v>481</v>
      </c>
      <c r="P48" s="20" t="s">
        <v>481</v>
      </c>
      <c r="Q48" s="18" t="s">
        <v>481</v>
      </c>
      <c r="R48" s="20" t="s">
        <v>481</v>
      </c>
      <c r="S48" s="18" t="s">
        <v>481</v>
      </c>
      <c r="T48" s="20" t="s">
        <v>481</v>
      </c>
      <c r="U48" s="18" t="n">
        <v>459.56939123</v>
      </c>
      <c r="V48" s="20" t="n">
        <v>15.99585226</v>
      </c>
    </row>
    <row r="49" spans="1:22">
      <c r="A49" s="15" t="s">
        <v>524</v>
      </c>
      <c r="B49" s="17" t="n">
        <v>6349</v>
      </c>
      <c r="C49" s="18">
        <f>(56.0/B49*100)</f>
        <v/>
      </c>
      <c r="D49" s="19" t="n">
        <v>6293</v>
      </c>
      <c r="E49" s="18" t="n">
        <v>431.303737</v>
      </c>
      <c r="F49" s="20" t="n">
        <v>3.8914064</v>
      </c>
      <c r="G49" s="18" t="n">
        <v>435.68536926</v>
      </c>
      <c r="H49" s="20" t="n">
        <v>3.24079131</v>
      </c>
      <c r="I49" s="18" t="n">
        <v>439.3440068</v>
      </c>
      <c r="J49" s="20" t="n">
        <v>4.0853115</v>
      </c>
      <c r="K49" s="18" t="n">
        <v>419.41704241</v>
      </c>
      <c r="L49" s="20" t="n">
        <v>4.92064648</v>
      </c>
      <c r="M49" s="18" t="s">
        <v>481</v>
      </c>
      <c r="N49" s="20" t="s">
        <v>481</v>
      </c>
      <c r="O49" s="18" t="s">
        <v>481</v>
      </c>
      <c r="P49" s="20" t="s">
        <v>481</v>
      </c>
      <c r="Q49" s="18" t="s">
        <v>481</v>
      </c>
      <c r="R49" s="20" t="s">
        <v>481</v>
      </c>
      <c r="S49" s="18" t="n">
        <v>376.65429679</v>
      </c>
      <c r="T49" s="20" t="n">
        <v>27.44929011</v>
      </c>
      <c r="U49" s="18" t="n">
        <v>384.24928352</v>
      </c>
      <c r="V49" s="20" t="n">
        <v>7.32619529</v>
      </c>
    </row>
    <row r="50" spans="1:22">
      <c r="A50" s="15" t="s">
        <v>525</v>
      </c>
      <c r="B50" s="17" t="n">
        <v>11795</v>
      </c>
      <c r="C50" s="18">
        <f>(311.0/B50*100)</f>
        <v/>
      </c>
      <c r="D50" s="19" t="n">
        <v>11484</v>
      </c>
      <c r="E50" s="18" t="n">
        <v>419.99480766</v>
      </c>
      <c r="F50" s="20" t="n">
        <v>3.77890856</v>
      </c>
      <c r="G50" s="18" t="n">
        <v>420.32793947</v>
      </c>
      <c r="H50" s="20" t="n">
        <v>2.80449176</v>
      </c>
      <c r="I50" s="18" t="n">
        <v>424.55935675</v>
      </c>
      <c r="J50" s="20" t="n">
        <v>3.13791957</v>
      </c>
      <c r="K50" s="18" t="n">
        <v>405.39437299</v>
      </c>
      <c r="L50" s="20" t="n">
        <v>4.71578721</v>
      </c>
      <c r="M50" s="18" t="n">
        <v>366.2364289</v>
      </c>
      <c r="N50" s="20" t="n">
        <v>5.08072233</v>
      </c>
      <c r="O50" s="18" t="s">
        <v>481</v>
      </c>
      <c r="P50" s="20" t="s">
        <v>481</v>
      </c>
      <c r="Q50" s="18" t="s">
        <v>481</v>
      </c>
      <c r="R50" s="20" t="s">
        <v>481</v>
      </c>
      <c r="S50" s="18" t="s">
        <v>481</v>
      </c>
      <c r="T50" s="20" t="s">
        <v>481</v>
      </c>
      <c r="U50" s="18" t="n">
        <v>354.18964214</v>
      </c>
      <c r="V50" s="20" t="n">
        <v>8.902163590000001</v>
      </c>
    </row>
    <row r="51" spans="1:22">
      <c r="A51" s="15" t="s">
        <v>526</v>
      </c>
      <c r="B51" s="17" t="n">
        <v>6866</v>
      </c>
      <c r="C51" s="18">
        <f>(109.0/B51*100)</f>
        <v/>
      </c>
      <c r="D51" s="19" t="n">
        <v>6757</v>
      </c>
      <c r="E51" s="18" t="n">
        <v>435.16851443</v>
      </c>
      <c r="F51" s="20" t="n">
        <v>2.81244335</v>
      </c>
      <c r="G51" s="18" t="n">
        <v>422.21674324</v>
      </c>
      <c r="H51" s="20" t="n">
        <v>2.80506714</v>
      </c>
      <c r="I51" s="18" t="n">
        <v>426.29576593</v>
      </c>
      <c r="J51" s="20" t="n">
        <v>3.24016163</v>
      </c>
      <c r="K51" s="18" t="n">
        <v>410.77180304</v>
      </c>
      <c r="L51" s="20" t="n">
        <v>3.1974127</v>
      </c>
      <c r="M51" s="18" t="n">
        <v>378.20734752</v>
      </c>
      <c r="N51" s="20" t="n">
        <v>5.77389018</v>
      </c>
      <c r="O51" s="18" t="s">
        <v>481</v>
      </c>
      <c r="P51" s="20" t="s">
        <v>481</v>
      </c>
      <c r="Q51" s="18" t="n">
        <v>410.85572185</v>
      </c>
      <c r="R51" s="20" t="n">
        <v>3.7997542</v>
      </c>
      <c r="S51" s="18" t="s">
        <v>481</v>
      </c>
      <c r="T51" s="20" t="s">
        <v>481</v>
      </c>
      <c r="U51" s="18" t="n">
        <v>392.10364678</v>
      </c>
      <c r="V51" s="20" t="n">
        <v>6.51020765</v>
      </c>
    </row>
    <row r="52" spans="1:22">
      <c r="A52" s="15" t="s">
        <v>527</v>
      </c>
      <c r="B52" s="17" t="n">
        <v>5809</v>
      </c>
      <c r="C52" s="18">
        <f>(99.0/B52*100)</f>
        <v/>
      </c>
      <c r="D52" s="19" t="n">
        <v>5710</v>
      </c>
      <c r="E52" s="18" t="n">
        <v>496.19060834</v>
      </c>
      <c r="F52" s="20" t="n">
        <v>3.59570051</v>
      </c>
      <c r="G52" s="18" t="n">
        <v>486.20219966</v>
      </c>
      <c r="H52" s="20" t="n">
        <v>2.82320689</v>
      </c>
      <c r="I52" s="18" t="n">
        <v>480.1918234</v>
      </c>
      <c r="J52" s="20" t="n">
        <v>3.60881044</v>
      </c>
      <c r="K52" s="18" t="n">
        <v>455.28267792</v>
      </c>
      <c r="L52" s="20" t="n">
        <v>5.1647058</v>
      </c>
      <c r="M52" s="18" t="n">
        <v>406.80210678</v>
      </c>
      <c r="N52" s="20" t="n">
        <v>4.41129799</v>
      </c>
      <c r="O52" s="18" t="s">
        <v>481</v>
      </c>
      <c r="P52" s="20" t="s">
        <v>481</v>
      </c>
      <c r="Q52" s="18" t="s">
        <v>481</v>
      </c>
      <c r="R52" s="20" t="s">
        <v>481</v>
      </c>
      <c r="S52" s="18" t="s">
        <v>481</v>
      </c>
      <c r="T52" s="20" t="s">
        <v>481</v>
      </c>
      <c r="U52" s="18" t="n">
        <v>423.03096544</v>
      </c>
      <c r="V52" s="20" t="n">
        <v>6.808393</v>
      </c>
    </row>
    <row r="53" spans="1:22">
      <c r="A53" s="15" t="s">
        <v>528</v>
      </c>
      <c r="B53" s="17" t="n">
        <v>5571</v>
      </c>
      <c r="C53" s="18">
        <f>(104.0/B53*100)</f>
        <v/>
      </c>
      <c r="D53" s="19" t="n">
        <v>5467</v>
      </c>
      <c r="E53" s="18" t="n">
        <v>436.085031</v>
      </c>
      <c r="F53" s="20" t="n">
        <v>3.1167509</v>
      </c>
      <c r="G53" s="18" t="n">
        <v>444.92667055</v>
      </c>
      <c r="H53" s="20" t="n">
        <v>2.18920083</v>
      </c>
      <c r="I53" s="18" t="n">
        <v>446.21403971</v>
      </c>
      <c r="J53" s="20" t="n">
        <v>2.58593734</v>
      </c>
      <c r="K53" s="18" t="n">
        <v>429.28458966</v>
      </c>
      <c r="L53" s="20" t="n">
        <v>5.35929834</v>
      </c>
      <c r="M53" s="18" t="n">
        <v>364.85181761</v>
      </c>
      <c r="N53" s="20" t="n">
        <v>4.50102235</v>
      </c>
      <c r="O53" s="18" t="s">
        <v>481</v>
      </c>
      <c r="P53" s="20" t="s">
        <v>481</v>
      </c>
      <c r="Q53" s="18" t="s">
        <v>481</v>
      </c>
      <c r="R53" s="20" t="s">
        <v>481</v>
      </c>
      <c r="S53" s="18" t="s">
        <v>481</v>
      </c>
      <c r="T53" s="20" t="s">
        <v>481</v>
      </c>
      <c r="U53" s="18" t="n">
        <v>358.94903332</v>
      </c>
      <c r="V53" s="20" t="n">
        <v>6.01138188</v>
      </c>
    </row>
    <row r="54" spans="1:22">
      <c r="A54" s="15" t="s">
        <v>529</v>
      </c>
      <c r="B54" s="17" t="n">
        <v>4740</v>
      </c>
      <c r="C54" s="18">
        <f>(378.0/B54*100)</f>
        <v/>
      </c>
      <c r="D54" s="19" t="n">
        <v>4362</v>
      </c>
      <c r="E54" s="18" t="n">
        <v>332.35677372</v>
      </c>
      <c r="F54" s="20" t="n">
        <v>5.75331014</v>
      </c>
      <c r="G54" s="18" t="n">
        <v>343.2284959</v>
      </c>
      <c r="H54" s="20" t="n">
        <v>3.57243674</v>
      </c>
      <c r="I54" s="18" t="n">
        <v>344.57137112</v>
      </c>
      <c r="J54" s="20" t="n">
        <v>3.39982705</v>
      </c>
      <c r="K54" s="18" t="n">
        <v>341.09818895</v>
      </c>
      <c r="L54" s="20" t="n">
        <v>4.31697857</v>
      </c>
      <c r="M54" s="18" t="n">
        <v>278.77265964</v>
      </c>
      <c r="N54" s="20" t="n">
        <v>5.07122961</v>
      </c>
      <c r="O54" s="18" t="s">
        <v>481</v>
      </c>
      <c r="P54" s="20" t="s">
        <v>481</v>
      </c>
      <c r="Q54" s="18" t="s">
        <v>481</v>
      </c>
      <c r="R54" s="20" t="s">
        <v>481</v>
      </c>
      <c r="S54" s="18" t="s">
        <v>481</v>
      </c>
      <c r="T54" s="20" t="s">
        <v>481</v>
      </c>
      <c r="U54" s="18" t="n">
        <v>285.63068201</v>
      </c>
      <c r="V54" s="20" t="n">
        <v>4.82535235</v>
      </c>
    </row>
    <row r="55" spans="1:22">
      <c r="A55" s="15" t="s">
        <v>530</v>
      </c>
      <c r="B55" s="17" t="n">
        <v>5316</v>
      </c>
      <c r="C55" s="18">
        <f>(22.0/B55*100)</f>
        <v/>
      </c>
      <c r="D55" s="19" t="n">
        <v>5294</v>
      </c>
      <c r="E55" s="18" t="n">
        <v>371.11371155</v>
      </c>
      <c r="F55" s="20" t="n">
        <v>5.83348432</v>
      </c>
      <c r="G55" s="18" t="n">
        <v>403.32527825</v>
      </c>
      <c r="H55" s="20" t="n">
        <v>2.67616181</v>
      </c>
      <c r="I55" s="18" t="n">
        <v>424.72769714</v>
      </c>
      <c r="J55" s="20" t="n">
        <v>2.87886455</v>
      </c>
      <c r="K55" s="18" t="n">
        <v>435.02659006</v>
      </c>
      <c r="L55" s="20" t="n">
        <v>3.73072089</v>
      </c>
      <c r="M55" s="18" t="s">
        <v>481</v>
      </c>
      <c r="N55" s="20" t="s">
        <v>481</v>
      </c>
      <c r="O55" s="18" t="s">
        <v>481</v>
      </c>
      <c r="P55" s="20" t="s">
        <v>481</v>
      </c>
      <c r="Q55" s="18" t="s">
        <v>481</v>
      </c>
      <c r="R55" s="20" t="s">
        <v>481</v>
      </c>
      <c r="S55" s="18" t="n">
        <v>323.51102576</v>
      </c>
      <c r="T55" s="20" t="n">
        <v>19.47020763</v>
      </c>
      <c r="U55" s="18" t="n">
        <v>329.10358332</v>
      </c>
      <c r="V55" s="20" t="n">
        <v>11.35204147</v>
      </c>
    </row>
    <row r="56" spans="1:22">
      <c r="A56" s="15" t="s">
        <v>531</v>
      </c>
      <c r="B56" s="17" t="n">
        <v>5359</v>
      </c>
      <c r="C56" s="18">
        <f>(77.0/B56*100)</f>
        <v/>
      </c>
      <c r="D56" s="19" t="n">
        <v>5282</v>
      </c>
      <c r="E56" s="18" t="n">
        <v>536.62723725</v>
      </c>
      <c r="F56" s="20" t="n">
        <v>5.27342608</v>
      </c>
      <c r="G56" s="18" t="n">
        <v>532.30980264</v>
      </c>
      <c r="H56" s="20" t="n">
        <v>3.24044751</v>
      </c>
      <c r="I56" s="18" t="n">
        <v>536.98511445</v>
      </c>
      <c r="J56" s="20" t="n">
        <v>3.34140097</v>
      </c>
      <c r="K56" s="18" t="n">
        <v>529.05603753</v>
      </c>
      <c r="L56" s="20" t="n">
        <v>7.30379965</v>
      </c>
      <c r="M56" s="18" t="n">
        <v>497.58677807</v>
      </c>
      <c r="N56" s="20" t="n">
        <v>2.76536198</v>
      </c>
      <c r="O56" s="18" t="s">
        <v>481</v>
      </c>
      <c r="P56" s="20" t="s">
        <v>481</v>
      </c>
      <c r="Q56" s="18" t="s">
        <v>481</v>
      </c>
      <c r="R56" s="20" t="s">
        <v>481</v>
      </c>
      <c r="S56" s="18" t="s">
        <v>481</v>
      </c>
      <c r="T56" s="20" t="s">
        <v>481</v>
      </c>
      <c r="U56" s="18" t="n">
        <v>489.9145281</v>
      </c>
      <c r="V56" s="20" t="n">
        <v>12.93962236</v>
      </c>
    </row>
    <row r="57" spans="1:22">
      <c r="A57" s="15" t="s">
        <v>532</v>
      </c>
      <c r="B57" s="17" t="n">
        <v>6513</v>
      </c>
      <c r="C57" s="18">
        <f>(0.0/B57*100)</f>
        <v/>
      </c>
      <c r="D57" s="19" t="n">
        <v>6513</v>
      </c>
      <c r="E57" s="18" t="n">
        <v>408.84606987</v>
      </c>
      <c r="F57" s="20" t="n">
        <v>3.24753025</v>
      </c>
      <c r="G57" s="18" t="n">
        <v>405.33772251</v>
      </c>
      <c r="H57" s="20" t="n">
        <v>2.64269577</v>
      </c>
      <c r="I57" s="18" t="n">
        <v>399.91015563</v>
      </c>
      <c r="J57" s="20" t="n">
        <v>4.08890189</v>
      </c>
      <c r="K57" s="18" t="n">
        <v>379.63479584</v>
      </c>
      <c r="L57" s="20" t="n">
        <v>5.13474778</v>
      </c>
      <c r="M57" s="18" t="s">
        <v>481</v>
      </c>
      <c r="N57" s="20" t="s">
        <v>481</v>
      </c>
      <c r="O57" s="18" t="s">
        <v>481</v>
      </c>
      <c r="P57" s="20" t="s">
        <v>481</v>
      </c>
      <c r="Q57" s="18" t="s">
        <v>481</v>
      </c>
      <c r="R57" s="20" t="s">
        <v>481</v>
      </c>
      <c r="S57" s="18" t="n">
        <v>350.34102664</v>
      </c>
      <c r="T57" s="20" t="n">
        <v>27.80549167</v>
      </c>
      <c r="U57" s="18" t="n">
        <v>384.92428401</v>
      </c>
      <c r="V57" s="20" t="n">
        <v>9.223132290000001</v>
      </c>
    </row>
    <row r="58" spans="1:22">
      <c r="A58" s="15" t="s">
        <v>533</v>
      </c>
      <c r="B58" s="17" t="n">
        <v>7267</v>
      </c>
      <c r="C58" s="18">
        <f>(10.0/B58*100)</f>
        <v/>
      </c>
      <c r="D58" s="19" t="n">
        <v>7257</v>
      </c>
      <c r="E58" s="18" t="n">
        <v>386.03011798</v>
      </c>
      <c r="F58" s="20" t="n">
        <v>3.64232018</v>
      </c>
      <c r="G58" s="18" t="n">
        <v>416.88946657</v>
      </c>
      <c r="H58" s="20" t="n">
        <v>3.15962573</v>
      </c>
      <c r="I58" s="18" t="n">
        <v>430.0139962</v>
      </c>
      <c r="J58" s="20" t="n">
        <v>3.28998051</v>
      </c>
      <c r="K58" s="18" t="n">
        <v>412.75328477</v>
      </c>
      <c r="L58" s="20" t="n">
        <v>4.41828916</v>
      </c>
      <c r="M58" s="18" t="s">
        <v>481</v>
      </c>
      <c r="N58" s="20" t="s">
        <v>481</v>
      </c>
      <c r="O58" s="18" t="s">
        <v>481</v>
      </c>
      <c r="P58" s="20" t="s">
        <v>481</v>
      </c>
      <c r="Q58" s="18" t="n">
        <v>461.208</v>
      </c>
      <c r="R58" s="20" t="n">
        <v>33.46912066</v>
      </c>
      <c r="S58" s="18" t="n">
        <v>327.6679896</v>
      </c>
      <c r="T58" s="20" t="n">
        <v>18.329148</v>
      </c>
      <c r="U58" s="18" t="n">
        <v>327.30991613</v>
      </c>
      <c r="V58" s="20" t="n">
        <v>11.42759648</v>
      </c>
    </row>
    <row r="59" spans="1:22">
      <c r="A59" s="15" t="s">
        <v>534</v>
      </c>
      <c r="B59" s="17" t="n">
        <v>4826</v>
      </c>
      <c r="C59" s="18">
        <f>(26.0/B59*100)</f>
        <v/>
      </c>
      <c r="D59" s="19" t="n">
        <v>4800</v>
      </c>
      <c r="E59" s="18" t="n">
        <v>357.03051267</v>
      </c>
      <c r="F59" s="20" t="n">
        <v>3.08761876</v>
      </c>
      <c r="G59" s="18" t="n">
        <v>393.55071724</v>
      </c>
      <c r="H59" s="20" t="n">
        <v>2.43584315</v>
      </c>
      <c r="I59" s="18" t="n">
        <v>398.02685377</v>
      </c>
      <c r="J59" s="20" t="n">
        <v>2.88628689</v>
      </c>
      <c r="K59" s="18" t="n">
        <v>370.45147876</v>
      </c>
      <c r="L59" s="20" t="n">
        <v>3.85171792</v>
      </c>
      <c r="M59" s="18" t="s">
        <v>481</v>
      </c>
      <c r="N59" s="20" t="s">
        <v>481</v>
      </c>
      <c r="O59" s="18" t="s">
        <v>481</v>
      </c>
      <c r="P59" s="20" t="s">
        <v>481</v>
      </c>
      <c r="Q59" s="18" t="s">
        <v>481</v>
      </c>
      <c r="R59" s="20" t="s">
        <v>481</v>
      </c>
      <c r="S59" s="18" t="n">
        <v>324.41947508</v>
      </c>
      <c r="T59" s="20" t="n">
        <v>12.97056269</v>
      </c>
      <c r="U59" s="18" t="n">
        <v>329.23253205</v>
      </c>
      <c r="V59" s="20" t="n">
        <v>3.99976586</v>
      </c>
    </row>
    <row r="60" spans="1:22">
      <c r="A60" s="15" t="s">
        <v>535</v>
      </c>
      <c r="B60" s="17" t="n">
        <v>4546</v>
      </c>
      <c r="C60" s="18">
        <f>(15.0/B60*100)</f>
        <v/>
      </c>
      <c r="D60" s="19" t="n">
        <v>4531</v>
      </c>
      <c r="E60" s="18" t="n">
        <v>368.86068585</v>
      </c>
      <c r="F60" s="20" t="n">
        <v>7.18979633</v>
      </c>
      <c r="G60" s="18" t="n">
        <v>394.50021565</v>
      </c>
      <c r="H60" s="20" t="n">
        <v>4.02630484</v>
      </c>
      <c r="I60" s="18" t="n">
        <v>401.1310073</v>
      </c>
      <c r="J60" s="20" t="n">
        <v>4.33795638</v>
      </c>
      <c r="K60" s="18" t="n">
        <v>379.49500581</v>
      </c>
      <c r="L60" s="20" t="n">
        <v>5.15427665</v>
      </c>
      <c r="M60" s="18" t="s">
        <v>481</v>
      </c>
      <c r="N60" s="20" t="s">
        <v>481</v>
      </c>
      <c r="O60" s="18" t="s">
        <v>481</v>
      </c>
      <c r="P60" s="20" t="s">
        <v>481</v>
      </c>
      <c r="Q60" s="18" t="s">
        <v>481</v>
      </c>
      <c r="R60" s="20" t="s">
        <v>481</v>
      </c>
      <c r="S60" s="18" t="n">
        <v>298.84504975</v>
      </c>
      <c r="T60" s="20" t="n">
        <v>20.17818214</v>
      </c>
      <c r="U60" s="18" t="n">
        <v>351.94865151</v>
      </c>
      <c r="V60" s="20" t="n">
        <v>10.6791137</v>
      </c>
    </row>
    <row r="61" spans="1:22">
      <c r="A61" s="15" t="s">
        <v>536</v>
      </c>
      <c r="B61" s="17" t="n">
        <v>6525</v>
      </c>
      <c r="C61" s="18">
        <f>(164.0/B61*100)</f>
        <v/>
      </c>
      <c r="D61" s="19" t="n">
        <v>6361</v>
      </c>
      <c r="E61" s="18" t="n">
        <v>489.68378718</v>
      </c>
      <c r="F61" s="20" t="n">
        <v>3.53518196</v>
      </c>
      <c r="G61" s="18" t="n">
        <v>481.61511572</v>
      </c>
      <c r="H61" s="20" t="n">
        <v>2.95133505</v>
      </c>
      <c r="I61" s="18" t="n">
        <v>479.00272289</v>
      </c>
      <c r="J61" s="20" t="n">
        <v>3.40674373</v>
      </c>
      <c r="K61" s="18" t="n">
        <v>463.285708</v>
      </c>
      <c r="L61" s="20" t="n">
        <v>4.88742493</v>
      </c>
      <c r="M61" s="18" t="n">
        <v>399.48570032</v>
      </c>
      <c r="N61" s="20" t="n">
        <v>8.489439689999999</v>
      </c>
      <c r="O61" s="18" t="s">
        <v>481</v>
      </c>
      <c r="P61" s="20" t="s">
        <v>481</v>
      </c>
      <c r="Q61" s="18" t="s">
        <v>481</v>
      </c>
      <c r="R61" s="20" t="s">
        <v>481</v>
      </c>
      <c r="S61" s="18" t="s">
        <v>481</v>
      </c>
      <c r="T61" s="20" t="s">
        <v>481</v>
      </c>
      <c r="U61" s="18" t="n">
        <v>390.08257988</v>
      </c>
      <c r="V61" s="20" t="n">
        <v>9.183691230000001</v>
      </c>
    </row>
    <row r="62" spans="1:22">
      <c r="A62" s="15" t="s">
        <v>537</v>
      </c>
      <c r="B62" s="17" t="n">
        <v>4476</v>
      </c>
      <c r="C62" s="18">
        <f>(3.0/B62*100)</f>
        <v/>
      </c>
      <c r="D62" s="19" t="n">
        <v>4473</v>
      </c>
      <c r="E62" s="18" t="n">
        <v>539.95335501</v>
      </c>
      <c r="F62" s="20" t="n">
        <v>2.4413761</v>
      </c>
      <c r="G62" s="18" t="n">
        <v>528.63449464</v>
      </c>
      <c r="H62" s="20" t="n">
        <v>1.66482185</v>
      </c>
      <c r="I62" s="18" t="n">
        <v>535.62715788</v>
      </c>
      <c r="J62" s="20" t="n">
        <v>3.03487437</v>
      </c>
      <c r="K62" s="18" t="n">
        <v>516.01963574</v>
      </c>
      <c r="L62" s="20" t="n">
        <v>5.62258111</v>
      </c>
      <c r="M62" s="18" t="n">
        <v>503.48911723</v>
      </c>
      <c r="N62" s="20" t="n">
        <v>3.96725872</v>
      </c>
      <c r="O62" s="18" t="s">
        <v>481</v>
      </c>
      <c r="P62" s="20" t="s">
        <v>481</v>
      </c>
      <c r="Q62" s="18" t="s">
        <v>481</v>
      </c>
      <c r="R62" s="20" t="s">
        <v>481</v>
      </c>
      <c r="S62" s="18" t="s">
        <v>481</v>
      </c>
      <c r="T62" s="20" t="s">
        <v>481</v>
      </c>
      <c r="U62" s="18" t="n">
        <v>503.26561587</v>
      </c>
      <c r="V62" s="20" t="n">
        <v>20.26337657</v>
      </c>
    </row>
    <row r="63" spans="1:22">
      <c r="A63" s="15" t="s">
        <v>538</v>
      </c>
      <c r="B63" s="17" t="n">
        <v>5324</v>
      </c>
      <c r="C63" s="18">
        <f>(13.0/B63*100)</f>
        <v/>
      </c>
      <c r="D63" s="19" t="n">
        <v>5311</v>
      </c>
      <c r="E63" s="18" t="n">
        <v>378.11892667</v>
      </c>
      <c r="F63" s="20" t="n">
        <v>3.34196393</v>
      </c>
      <c r="G63" s="18" t="n">
        <v>384.5972971</v>
      </c>
      <c r="H63" s="20" t="n">
        <v>1.89028027</v>
      </c>
      <c r="I63" s="18" t="n">
        <v>399.92816766</v>
      </c>
      <c r="J63" s="20" t="n">
        <v>2.97966927</v>
      </c>
      <c r="K63" s="18" t="n">
        <v>382.54305737</v>
      </c>
      <c r="L63" s="20" t="n">
        <v>4.82587115</v>
      </c>
      <c r="M63" s="18" t="s">
        <v>481</v>
      </c>
      <c r="N63" s="20" t="s">
        <v>481</v>
      </c>
      <c r="O63" s="18" t="s">
        <v>481</v>
      </c>
      <c r="P63" s="20" t="s">
        <v>481</v>
      </c>
      <c r="Q63" s="18" t="n">
        <v>373.872</v>
      </c>
      <c r="R63" s="20" t="n">
        <v>37.84312038</v>
      </c>
      <c r="S63" s="18" t="n">
        <v>304.87459797</v>
      </c>
      <c r="T63" s="20" t="n">
        <v>28.67970386</v>
      </c>
      <c r="U63" s="18" t="n">
        <v>346.88874477</v>
      </c>
      <c r="V63" s="20" t="n">
        <v>5.07087549</v>
      </c>
    </row>
    <row r="64" spans="1:22">
      <c r="A64" s="15" t="s">
        <v>539</v>
      </c>
      <c r="B64" s="17" t="n">
        <v>3634</v>
      </c>
      <c r="C64" s="18">
        <f>(3.0/B64*100)</f>
        <v/>
      </c>
      <c r="D64" s="19" t="n">
        <v>3631</v>
      </c>
      <c r="E64" s="18" t="n">
        <v>450.93023881</v>
      </c>
      <c r="F64" s="20" t="n">
        <v>4.21618709</v>
      </c>
      <c r="G64" s="18" t="n">
        <v>477.67600783</v>
      </c>
      <c r="H64" s="20" t="n">
        <v>2.59315818</v>
      </c>
      <c r="I64" s="18" t="n">
        <v>480.65180976</v>
      </c>
      <c r="J64" s="20" t="n">
        <v>5.10960165</v>
      </c>
      <c r="K64" s="18" t="n">
        <v>444.38816014</v>
      </c>
      <c r="L64" s="20" t="n">
        <v>9.205300340000001</v>
      </c>
      <c r="M64" s="18" t="s">
        <v>481</v>
      </c>
      <c r="N64" s="20" t="s">
        <v>481</v>
      </c>
      <c r="O64" s="18" t="s">
        <v>481</v>
      </c>
      <c r="P64" s="20" t="s">
        <v>481</v>
      </c>
      <c r="Q64" s="18" t="s">
        <v>481</v>
      </c>
      <c r="R64" s="20" t="s">
        <v>481</v>
      </c>
      <c r="S64" s="18" t="n">
        <v>352.7308</v>
      </c>
      <c r="T64" s="20" t="n">
        <v>30.24880432</v>
      </c>
      <c r="U64" s="18" t="n">
        <v>320.50093069</v>
      </c>
      <c r="V64" s="20" t="n">
        <v>9.712206289999999</v>
      </c>
    </row>
    <row r="65" spans="1:22">
      <c r="A65" s="15" t="s">
        <v>540</v>
      </c>
      <c r="B65" s="17" t="n">
        <v>5325</v>
      </c>
      <c r="C65" s="18">
        <f>(14.0/B65*100)</f>
        <v/>
      </c>
      <c r="D65" s="19" t="n">
        <v>5311</v>
      </c>
      <c r="E65" s="18" t="n">
        <v>407.43916502</v>
      </c>
      <c r="F65" s="20" t="n">
        <v>4.80084865</v>
      </c>
      <c r="G65" s="18" t="n">
        <v>421.48561713</v>
      </c>
      <c r="H65" s="20" t="n">
        <v>2.43595964</v>
      </c>
      <c r="I65" s="18" t="n">
        <v>448.52713042</v>
      </c>
      <c r="J65" s="20" t="n">
        <v>2.96097604</v>
      </c>
      <c r="K65" s="18" t="n">
        <v>443.30158297</v>
      </c>
      <c r="L65" s="20" t="n">
        <v>3.60351083</v>
      </c>
      <c r="M65" s="18" t="s">
        <v>481</v>
      </c>
      <c r="N65" s="20" t="s">
        <v>481</v>
      </c>
      <c r="O65" s="18" t="s">
        <v>481</v>
      </c>
      <c r="P65" s="20" t="s">
        <v>481</v>
      </c>
      <c r="Q65" s="18" t="n">
        <v>322.76384365</v>
      </c>
      <c r="R65" s="20" t="n">
        <v>27.16536588</v>
      </c>
      <c r="S65" s="18" t="s">
        <v>481</v>
      </c>
      <c r="T65" s="20" t="s">
        <v>481</v>
      </c>
      <c r="U65" s="18" t="n">
        <v>342.22544237</v>
      </c>
      <c r="V65" s="20" t="n">
        <v>7.40593565</v>
      </c>
    </row>
    <row r="66" spans="1:22">
      <c r="A66" s="15" t="s">
        <v>541</v>
      </c>
      <c r="B66" s="17" t="n">
        <v>5665</v>
      </c>
      <c r="C66" s="18">
        <f>(87.0/B66*100)</f>
        <v/>
      </c>
      <c r="D66" s="19" t="n">
        <v>5578</v>
      </c>
      <c r="E66" s="18" t="n">
        <v>412.587562</v>
      </c>
      <c r="F66" s="20" t="n">
        <v>3.20253514</v>
      </c>
      <c r="G66" s="18" t="n">
        <v>423.62042604</v>
      </c>
      <c r="H66" s="20" t="n">
        <v>2.17667305</v>
      </c>
      <c r="I66" s="18" t="n">
        <v>429.26933882</v>
      </c>
      <c r="J66" s="20" t="n">
        <v>2.26460806</v>
      </c>
      <c r="K66" s="18" t="n">
        <v>430.93784163</v>
      </c>
      <c r="L66" s="20" t="n">
        <v>3.80646476</v>
      </c>
      <c r="M66" s="18" t="n">
        <v>362.59924263</v>
      </c>
      <c r="N66" s="20" t="n">
        <v>3.29995091</v>
      </c>
      <c r="O66" s="18" t="s">
        <v>481</v>
      </c>
      <c r="P66" s="20" t="s">
        <v>481</v>
      </c>
      <c r="Q66" s="18" t="s">
        <v>481</v>
      </c>
      <c r="R66" s="20" t="s">
        <v>481</v>
      </c>
      <c r="S66" s="18" t="s">
        <v>481</v>
      </c>
      <c r="T66" s="20" t="s">
        <v>481</v>
      </c>
      <c r="U66" s="18" t="n">
        <v>355.98574309</v>
      </c>
      <c r="V66" s="20" t="n">
        <v>3.8146602</v>
      </c>
    </row>
    <row r="67" spans="1:22">
      <c r="A67" s="15" t="s">
        <v>542</v>
      </c>
      <c r="B67" s="17" t="n">
        <v>6971</v>
      </c>
      <c r="C67" s="18">
        <f>(694.0/B67*100)</f>
        <v/>
      </c>
      <c r="D67" s="19" t="n">
        <v>6277</v>
      </c>
      <c r="E67" s="18" t="n">
        <v>406.34457811</v>
      </c>
      <c r="F67" s="20" t="n">
        <v>4.39576894</v>
      </c>
      <c r="G67" s="18" t="n">
        <v>405.4676489</v>
      </c>
      <c r="H67" s="20" t="n">
        <v>2.87223415</v>
      </c>
      <c r="I67" s="18" t="n">
        <v>416.3324488</v>
      </c>
      <c r="J67" s="20" t="n">
        <v>3.05864346</v>
      </c>
      <c r="K67" s="18" t="n">
        <v>392.6443597</v>
      </c>
      <c r="L67" s="20" t="n">
        <v>4.97246942</v>
      </c>
      <c r="M67" s="18" t="n">
        <v>372.66261743</v>
      </c>
      <c r="N67" s="20" t="n">
        <v>5.67221433</v>
      </c>
      <c r="O67" s="18" t="s">
        <v>481</v>
      </c>
      <c r="P67" s="20" t="s">
        <v>481</v>
      </c>
      <c r="Q67" s="18" t="s">
        <v>481</v>
      </c>
      <c r="R67" s="20" t="s">
        <v>481</v>
      </c>
      <c r="S67" s="18" t="s">
        <v>481</v>
      </c>
      <c r="T67" s="20" t="s">
        <v>481</v>
      </c>
      <c r="U67" s="18" t="n">
        <v>339.7128797</v>
      </c>
      <c r="V67" s="20" t="n">
        <v>7.94407854</v>
      </c>
    </row>
    <row r="68" spans="1:22">
      <c r="A68" s="15" t="s">
        <v>543</v>
      </c>
      <c r="B68" s="17" t="n">
        <v>12083</v>
      </c>
      <c r="C68" s="18">
        <f>(31.0/B68*100)</f>
        <v/>
      </c>
      <c r="D68" s="19" t="n">
        <v>12052</v>
      </c>
      <c r="E68" s="18" t="n">
        <v>403.9562276</v>
      </c>
      <c r="F68" s="20" t="n">
        <v>2.66077511</v>
      </c>
      <c r="G68" s="18" t="n">
        <v>434.56807655</v>
      </c>
      <c r="H68" s="20" t="n">
        <v>1.65363677</v>
      </c>
      <c r="I68" s="18" t="n">
        <v>446.8381988</v>
      </c>
      <c r="J68" s="20" t="n">
        <v>2.19441526</v>
      </c>
      <c r="K68" s="18" t="n">
        <v>426.90022406</v>
      </c>
      <c r="L68" s="20" t="n">
        <v>3.07754509</v>
      </c>
      <c r="M68" s="18" t="n">
        <v>360.06770608</v>
      </c>
      <c r="N68" s="20" t="n">
        <v>2.26611851</v>
      </c>
      <c r="O68" s="18" t="s">
        <v>481</v>
      </c>
      <c r="P68" s="20" t="s">
        <v>481</v>
      </c>
      <c r="Q68" s="18" t="s">
        <v>481</v>
      </c>
      <c r="R68" s="20" t="s">
        <v>481</v>
      </c>
      <c r="S68" s="18" t="s">
        <v>481</v>
      </c>
      <c r="T68" s="20" t="s">
        <v>481</v>
      </c>
      <c r="U68" s="18" t="n">
        <v>362.3971629</v>
      </c>
      <c r="V68" s="20" t="n">
        <v>2.95398418</v>
      </c>
    </row>
    <row r="69" spans="1:22">
      <c r="A69" s="15" t="s">
        <v>544</v>
      </c>
      <c r="B69" s="17" t="n">
        <v>4876</v>
      </c>
      <c r="C69" s="18">
        <f>(0.0/B69*100)</f>
        <v/>
      </c>
      <c r="D69" s="19" t="n">
        <v>4876</v>
      </c>
      <c r="E69" s="18" t="n">
        <v>413.20863221</v>
      </c>
      <c r="F69" s="20" t="n">
        <v>3.90050074</v>
      </c>
      <c r="G69" s="18" t="n">
        <v>429.674707</v>
      </c>
      <c r="H69" s="20" t="n">
        <v>3.38784003</v>
      </c>
      <c r="I69" s="18" t="n">
        <v>451.28778456</v>
      </c>
      <c r="J69" s="20" t="n">
        <v>4.63870329</v>
      </c>
      <c r="K69" s="18" t="n">
        <v>453.17643807</v>
      </c>
      <c r="L69" s="20" t="n">
        <v>4.27201417</v>
      </c>
      <c r="M69" s="18" t="s">
        <v>481</v>
      </c>
      <c r="N69" s="20" t="s">
        <v>481</v>
      </c>
      <c r="O69" s="18" t="s">
        <v>481</v>
      </c>
      <c r="P69" s="20" t="s">
        <v>481</v>
      </c>
      <c r="Q69" s="18" t="s">
        <v>481</v>
      </c>
      <c r="R69" s="20" t="s">
        <v>481</v>
      </c>
      <c r="S69" s="18" t="s">
        <v>481</v>
      </c>
      <c r="T69" s="20" t="s">
        <v>481</v>
      </c>
      <c r="U69" s="18" t="n">
        <v>393.34722343</v>
      </c>
      <c r="V69" s="20" t="n">
        <v>20.95068667</v>
      </c>
    </row>
    <row r="70" spans="1:22">
      <c r="A70" s="15" t="s">
        <v>545</v>
      </c>
      <c r="B70" s="17" t="n">
        <v>6036</v>
      </c>
      <c r="C70" s="18">
        <f>(223.0/B70*100)</f>
        <v/>
      </c>
      <c r="D70" s="19" t="n">
        <v>5813</v>
      </c>
      <c r="E70" s="18" t="n">
        <v>489.14872821</v>
      </c>
      <c r="F70" s="20" t="n">
        <v>4.42293429</v>
      </c>
      <c r="G70" s="18" t="n">
        <v>494.30327317</v>
      </c>
      <c r="H70" s="20" t="n">
        <v>3.17363415</v>
      </c>
      <c r="I70" s="18" t="n">
        <v>489.38421092</v>
      </c>
      <c r="J70" s="20" t="n">
        <v>3.29043309</v>
      </c>
      <c r="K70" s="18" t="n">
        <v>492.80510233</v>
      </c>
      <c r="L70" s="20" t="n">
        <v>4.95905108</v>
      </c>
      <c r="M70" s="18" t="n">
        <v>430.55617704</v>
      </c>
      <c r="N70" s="20" t="n">
        <v>6.18638504</v>
      </c>
      <c r="O70" s="18" t="s">
        <v>481</v>
      </c>
      <c r="P70" s="20" t="s">
        <v>481</v>
      </c>
      <c r="Q70" s="18" t="s">
        <v>481</v>
      </c>
      <c r="R70" s="20" t="s">
        <v>481</v>
      </c>
      <c r="S70" s="18" t="s">
        <v>481</v>
      </c>
      <c r="T70" s="20" t="s">
        <v>481</v>
      </c>
      <c r="U70" s="18" t="n">
        <v>450.18227722</v>
      </c>
      <c r="V70" s="20" t="n">
        <v>8.52475853</v>
      </c>
    </row>
    <row r="71" spans="1:22">
      <c r="A71" s="15" t="s">
        <v>546</v>
      </c>
      <c r="B71" s="17" t="n">
        <v>6115</v>
      </c>
      <c r="C71" s="18">
        <f>(30.0/B71*100)</f>
        <v/>
      </c>
      <c r="D71" s="19" t="n">
        <v>6085</v>
      </c>
      <c r="E71" s="18" t="n">
        <v>564.08690817</v>
      </c>
      <c r="F71" s="20" t="n">
        <v>3.44733669</v>
      </c>
      <c r="G71" s="18" t="n">
        <v>562.33884388</v>
      </c>
      <c r="H71" s="20" t="n">
        <v>1.92589968</v>
      </c>
      <c r="I71" s="18" t="n">
        <v>566.05142397</v>
      </c>
      <c r="J71" s="20" t="n">
        <v>2.57387309</v>
      </c>
      <c r="K71" s="18" t="n">
        <v>549.4977034</v>
      </c>
      <c r="L71" s="20" t="n">
        <v>5.57950116</v>
      </c>
      <c r="M71" s="18" t="n">
        <v>447.86971773</v>
      </c>
      <c r="N71" s="20" t="n">
        <v>5.77573086</v>
      </c>
      <c r="O71" s="18" t="s">
        <v>481</v>
      </c>
      <c r="P71" s="20" t="s">
        <v>481</v>
      </c>
      <c r="Q71" s="18" t="s">
        <v>481</v>
      </c>
      <c r="R71" s="20" t="s">
        <v>481</v>
      </c>
      <c r="S71" s="18" t="s">
        <v>481</v>
      </c>
      <c r="T71" s="20" t="s">
        <v>481</v>
      </c>
      <c r="U71" s="18" t="n">
        <v>455.45314722</v>
      </c>
      <c r="V71" s="20" t="n">
        <v>21.4217644</v>
      </c>
    </row>
    <row r="72" spans="1:22">
      <c r="A72" s="15" t="s">
        <v>547</v>
      </c>
      <c r="B72" s="17" t="n">
        <v>7708</v>
      </c>
      <c r="C72" s="18">
        <f>(5.0/B72*100)</f>
        <v/>
      </c>
      <c r="D72" s="19" t="n">
        <v>7703</v>
      </c>
      <c r="E72" s="18" t="n">
        <v>559.73642709</v>
      </c>
      <c r="F72" s="20" t="n">
        <v>4.56149655</v>
      </c>
      <c r="G72" s="18" t="n">
        <v>532.63578479</v>
      </c>
      <c r="H72" s="20" t="n">
        <v>3.31308289</v>
      </c>
      <c r="I72" s="18" t="n">
        <v>531.00313884</v>
      </c>
      <c r="J72" s="20" t="n">
        <v>3.58089161</v>
      </c>
      <c r="K72" s="18" t="n">
        <v>530.75616881</v>
      </c>
      <c r="L72" s="20" t="n">
        <v>6.35421588</v>
      </c>
      <c r="M72" s="18" t="n">
        <v>463.18161523</v>
      </c>
      <c r="N72" s="20" t="n">
        <v>7.36450904</v>
      </c>
      <c r="O72" s="18" t="s">
        <v>481</v>
      </c>
      <c r="P72" s="20" t="s">
        <v>481</v>
      </c>
      <c r="Q72" s="18" t="s">
        <v>481</v>
      </c>
      <c r="R72" s="20" t="s">
        <v>481</v>
      </c>
      <c r="S72" s="18" t="s">
        <v>481</v>
      </c>
      <c r="T72" s="20" t="s">
        <v>481</v>
      </c>
      <c r="U72" s="18" t="n">
        <v>463.2680154</v>
      </c>
      <c r="V72" s="20" t="n">
        <v>28.90147998</v>
      </c>
    </row>
    <row r="73" spans="1:22">
      <c r="A73" s="15" t="s">
        <v>548</v>
      </c>
      <c r="B73" s="17" t="n">
        <v>8249</v>
      </c>
      <c r="C73" s="18">
        <f>(185.0/B73*100)</f>
        <v/>
      </c>
      <c r="D73" s="19" t="n">
        <v>8064</v>
      </c>
      <c r="E73" s="18" t="n">
        <v>433.03431599</v>
      </c>
      <c r="F73" s="20" t="n">
        <v>5.06215568</v>
      </c>
      <c r="G73" s="18" t="n">
        <v>426.99946187</v>
      </c>
      <c r="H73" s="20" t="n">
        <v>3.09109771</v>
      </c>
      <c r="I73" s="18" t="n">
        <v>431.5493196</v>
      </c>
      <c r="J73" s="20" t="n">
        <v>4.09907966</v>
      </c>
      <c r="K73" s="18" t="n">
        <v>412.41367213</v>
      </c>
      <c r="L73" s="20" t="n">
        <v>4.72565292</v>
      </c>
      <c r="M73" s="18" t="n">
        <v>381.36943253</v>
      </c>
      <c r="N73" s="20" t="n">
        <v>3.27949389</v>
      </c>
      <c r="O73" s="18" t="s">
        <v>481</v>
      </c>
      <c r="P73" s="20" t="s">
        <v>481</v>
      </c>
      <c r="Q73" s="18" t="s">
        <v>481</v>
      </c>
      <c r="R73" s="20" t="s">
        <v>481</v>
      </c>
      <c r="S73" s="18" t="s">
        <v>481</v>
      </c>
      <c r="T73" s="20" t="s">
        <v>481</v>
      </c>
      <c r="U73" s="18" t="n">
        <v>393.05405983</v>
      </c>
      <c r="V73" s="20" t="n">
        <v>10.4880385</v>
      </c>
    </row>
    <row r="74" spans="1:22">
      <c r="A74" s="15" t="s">
        <v>549</v>
      </c>
      <c r="B74" s="17" t="n">
        <v>4692</v>
      </c>
      <c r="C74" s="18">
        <f>(82.0/B74*100)</f>
        <v/>
      </c>
      <c r="D74" s="19" t="n">
        <v>4610</v>
      </c>
      <c r="E74" s="18" t="n">
        <v>434.40483192</v>
      </c>
      <c r="F74" s="20" t="n">
        <v>3.6509109</v>
      </c>
      <c r="G74" s="18" t="n">
        <v>434.98353762</v>
      </c>
      <c r="H74" s="20" t="n">
        <v>2.27298659</v>
      </c>
      <c r="I74" s="18" t="n">
        <v>431.37304277</v>
      </c>
      <c r="J74" s="20" t="n">
        <v>3.14606871</v>
      </c>
      <c r="K74" s="18" t="n">
        <v>408.60702709</v>
      </c>
      <c r="L74" s="20" t="n">
        <v>4.27233625</v>
      </c>
      <c r="M74" s="18" t="s">
        <v>481</v>
      </c>
      <c r="N74" s="20" t="s">
        <v>481</v>
      </c>
      <c r="O74" s="18" t="s">
        <v>481</v>
      </c>
      <c r="P74" s="20" t="s">
        <v>481</v>
      </c>
      <c r="Q74" s="18" t="s">
        <v>481</v>
      </c>
      <c r="R74" s="20" t="s">
        <v>481</v>
      </c>
      <c r="S74" s="18" t="n">
        <v>354.80953932</v>
      </c>
      <c r="T74" s="20" t="n">
        <v>24.57292945</v>
      </c>
      <c r="U74" s="18" t="n">
        <v>359.95075001</v>
      </c>
      <c r="V74" s="20" t="n">
        <v>5.80357282</v>
      </c>
    </row>
    <row r="75" spans="1:22">
      <c r="A75" s="15" t="s">
        <v>550</v>
      </c>
      <c r="B75" s="17" t="n">
        <v>5375</v>
      </c>
      <c r="C75" s="18">
        <f>(277.0/B75*100)</f>
        <v/>
      </c>
      <c r="D75" s="19" t="n">
        <v>5098</v>
      </c>
      <c r="E75" s="18" t="n">
        <v>380.29387404</v>
      </c>
      <c r="F75" s="20" t="n">
        <v>3.88260104</v>
      </c>
      <c r="G75" s="18" t="n">
        <v>392.36408296</v>
      </c>
      <c r="H75" s="20" t="n">
        <v>2.60898058</v>
      </c>
      <c r="I75" s="18" t="n">
        <v>395.56103091</v>
      </c>
      <c r="J75" s="20" t="n">
        <v>3.09812655</v>
      </c>
      <c r="K75" s="18" t="n">
        <v>395.70393109</v>
      </c>
      <c r="L75" s="20" t="n">
        <v>3.4398744</v>
      </c>
      <c r="M75" s="18" t="n">
        <v>356.06172199</v>
      </c>
      <c r="N75" s="20" t="n">
        <v>4.70057819</v>
      </c>
      <c r="O75" s="18" t="s">
        <v>481</v>
      </c>
      <c r="P75" s="20" t="s">
        <v>481</v>
      </c>
      <c r="Q75" s="18" t="s">
        <v>481</v>
      </c>
      <c r="R75" s="20" t="s">
        <v>481</v>
      </c>
      <c r="S75" s="18" t="s">
        <v>481</v>
      </c>
      <c r="T75" s="20" t="s">
        <v>481</v>
      </c>
      <c r="U75" s="18" t="n">
        <v>360.8026888</v>
      </c>
      <c r="V75" s="20" t="n">
        <v>4.43375546</v>
      </c>
    </row>
    <row r="76" spans="1:22">
      <c r="A76" s="15" t="s">
        <v>551</v>
      </c>
      <c r="B76" s="17" t="n">
        <v>14167</v>
      </c>
      <c r="C76" s="18">
        <f>(234.0/B76*100)</f>
        <v/>
      </c>
      <c r="D76" s="19" t="n">
        <v>13933</v>
      </c>
      <c r="E76" s="18" t="n">
        <v>421.06192535</v>
      </c>
      <c r="F76" s="20" t="n">
        <v>4.27893222</v>
      </c>
      <c r="G76" s="18" t="n">
        <v>444.49537651</v>
      </c>
      <c r="H76" s="20" t="n">
        <v>2.69329751</v>
      </c>
      <c r="I76" s="18" t="n">
        <v>455.86733913</v>
      </c>
      <c r="J76" s="20" t="n">
        <v>2.88981389</v>
      </c>
      <c r="K76" s="18" t="n">
        <v>437.64148197</v>
      </c>
      <c r="L76" s="20" t="n">
        <v>4.1539474</v>
      </c>
      <c r="M76" s="18" t="n">
        <v>405.76526183</v>
      </c>
      <c r="N76" s="20" t="n">
        <v>4.20293438</v>
      </c>
      <c r="O76" s="18" t="s">
        <v>481</v>
      </c>
      <c r="P76" s="20" t="s">
        <v>481</v>
      </c>
      <c r="Q76" s="18" t="s">
        <v>481</v>
      </c>
      <c r="R76" s="20" t="s">
        <v>481</v>
      </c>
      <c r="S76" s="18" t="s">
        <v>481</v>
      </c>
      <c r="T76" s="20" t="s">
        <v>481</v>
      </c>
      <c r="U76" s="18" t="n">
        <v>371.30093553</v>
      </c>
      <c r="V76" s="20" t="n">
        <v>6.58679135</v>
      </c>
    </row>
    <row r="77" spans="1:22">
      <c r="A77" s="15" t="s">
        <v>552</v>
      </c>
      <c r="B77" s="17" t="n">
        <v>6062</v>
      </c>
      <c r="C77" s="18">
        <f>(261.0/B77*100)</f>
        <v/>
      </c>
      <c r="D77" s="19" t="n">
        <v>5801</v>
      </c>
      <c r="E77" s="18" t="n">
        <v>446.05759706</v>
      </c>
      <c r="F77" s="20" t="n">
        <v>3.36306352</v>
      </c>
      <c r="G77" s="18" t="n">
        <v>451.21739261</v>
      </c>
      <c r="H77" s="20" t="n">
        <v>2.38981057</v>
      </c>
      <c r="I77" s="18" t="n">
        <v>457.07852158</v>
      </c>
      <c r="J77" s="20" t="n">
        <v>4.05952849</v>
      </c>
      <c r="K77" s="18" t="n">
        <v>422.08674062</v>
      </c>
      <c r="L77" s="20" t="n">
        <v>6.37688825</v>
      </c>
      <c r="M77" s="18" t="n">
        <v>380.79678054</v>
      </c>
      <c r="N77" s="20" t="n">
        <v>4.91273858</v>
      </c>
      <c r="O77" s="18" t="s">
        <v>481</v>
      </c>
      <c r="P77" s="20" t="s">
        <v>481</v>
      </c>
      <c r="Q77" s="18" t="s">
        <v>481</v>
      </c>
      <c r="R77" s="20" t="s">
        <v>481</v>
      </c>
      <c r="S77" s="18" t="s">
        <v>481</v>
      </c>
      <c r="T77" s="20" t="s">
        <v>481</v>
      </c>
      <c r="U77" s="18" t="n">
        <v>391.93397524</v>
      </c>
      <c r="V77" s="20" t="n">
        <v>4.4759032</v>
      </c>
    </row>
    <row r="78" spans="1:22">
      <c r="A78" s="15" t="s">
        <v>553</v>
      </c>
      <c r="B78" s="17" t="n">
        <v>5826</v>
      </c>
      <c r="C78" s="18">
        <f>(0.0/B78*100)</f>
        <v/>
      </c>
      <c r="D78" s="19" t="n">
        <v>5826</v>
      </c>
      <c r="E78" s="18" t="n">
        <v>517.48559288</v>
      </c>
      <c r="F78" s="20" t="n">
        <v>5.74187701</v>
      </c>
      <c r="G78" s="18" t="n">
        <v>525.44910336</v>
      </c>
      <c r="H78" s="20" t="n">
        <v>4.09585759</v>
      </c>
      <c r="I78" s="18" t="n">
        <v>526.78861805</v>
      </c>
      <c r="J78" s="20" t="n">
        <v>4.34649857</v>
      </c>
      <c r="K78" s="18" t="n">
        <v>524.60586958</v>
      </c>
      <c r="L78" s="20" t="n">
        <v>5.10881444</v>
      </c>
      <c r="M78" s="18" t="s">
        <v>481</v>
      </c>
      <c r="N78" s="20" t="s">
        <v>481</v>
      </c>
      <c r="O78" s="18" t="s">
        <v>481</v>
      </c>
      <c r="P78" s="20" t="s">
        <v>481</v>
      </c>
      <c r="Q78" s="18" t="n">
        <v>431.126</v>
      </c>
      <c r="R78" s="20" t="n">
        <v>17.85283108</v>
      </c>
      <c r="S78" s="18" t="n">
        <v>476.14423028</v>
      </c>
      <c r="T78" s="20" t="n">
        <v>39.6411379</v>
      </c>
      <c r="U78" s="18" t="n">
        <v>473.23062972</v>
      </c>
      <c r="V78" s="20" t="n">
        <v>25.24393918</v>
      </c>
    </row>
    <row customHeight="1" ht="25" r="79" spans="1:22">
      <c r="A79" s="15" t="s">
        <v>554</v>
      </c>
      <c r="B79" s="17" t="n">
        <v>1657</v>
      </c>
      <c r="C79" s="18">
        <f>(41.0/B79*100)</f>
        <v/>
      </c>
      <c r="D79" s="19" t="n">
        <v>1616</v>
      </c>
      <c r="E79" s="18" t="n">
        <v>485.45157102</v>
      </c>
      <c r="F79" s="20" t="n">
        <v>7.91319454</v>
      </c>
      <c r="G79" s="18" t="n">
        <v>478.96932057</v>
      </c>
      <c r="H79" s="20" t="n">
        <v>6.58961535</v>
      </c>
      <c r="I79" s="18" t="n">
        <v>466.43216767</v>
      </c>
      <c r="J79" s="20" t="n">
        <v>8.87948402</v>
      </c>
      <c r="K79" s="18" t="n">
        <v>426.96036086</v>
      </c>
      <c r="L79" s="20" t="n">
        <v>11.50320543</v>
      </c>
      <c r="M79" s="18" t="s">
        <v>481</v>
      </c>
      <c r="N79" s="20" t="s">
        <v>481</v>
      </c>
      <c r="O79" s="18" t="s">
        <v>481</v>
      </c>
      <c r="P79" s="20" t="s">
        <v>481</v>
      </c>
      <c r="Q79" s="18" t="s">
        <v>481</v>
      </c>
      <c r="R79" s="20" t="s">
        <v>481</v>
      </c>
      <c r="S79" s="18" t="s">
        <v>481</v>
      </c>
      <c r="T79" s="20" t="s">
        <v>481</v>
      </c>
      <c r="U79" s="18" t="n">
        <v>389.32544866</v>
      </c>
      <c r="V79" s="20" t="n">
        <v>19.19971601</v>
      </c>
    </row>
    <row r="80" spans="1:22">
      <c r="A80" s="15" t="s">
        <v>555</v>
      </c>
      <c r="B80" s="17" t="n">
        <v>7841</v>
      </c>
      <c r="C80" s="18">
        <f>(0.0/B80*100)</f>
        <v/>
      </c>
      <c r="D80" s="19" t="n">
        <v>7841</v>
      </c>
      <c r="E80" s="18" t="n">
        <v>443.72285684</v>
      </c>
      <c r="F80" s="20" t="n">
        <v>5.90657812</v>
      </c>
      <c r="G80" s="18" t="n">
        <v>446.56926511</v>
      </c>
      <c r="H80" s="20" t="n">
        <v>3.60464863</v>
      </c>
      <c r="I80" s="18" t="n">
        <v>458.86951347</v>
      </c>
      <c r="J80" s="20" t="n">
        <v>4.21740935</v>
      </c>
      <c r="K80" s="18" t="n">
        <v>474.05686925</v>
      </c>
      <c r="L80" s="20" t="n">
        <v>5.03287473</v>
      </c>
      <c r="M80" s="18" t="s">
        <v>481</v>
      </c>
      <c r="N80" s="20" t="s">
        <v>481</v>
      </c>
      <c r="O80" s="18" t="s">
        <v>481</v>
      </c>
      <c r="P80" s="20" t="s">
        <v>481</v>
      </c>
      <c r="Q80" s="18" t="s">
        <v>481</v>
      </c>
      <c r="R80" s="20" t="s">
        <v>481</v>
      </c>
      <c r="S80" s="18" t="s">
        <v>481</v>
      </c>
      <c r="T80" s="20" t="s">
        <v>481</v>
      </c>
      <c r="U80" s="18" t="n">
        <v>387.42386278</v>
      </c>
      <c r="V80" s="20" t="n">
        <v>32.13839787</v>
      </c>
    </row>
    <row r="81" spans="1:22">
      <c r="A81" s="23" t="s">
        <v>556</v>
      </c>
      <c r="B81" s="17" t="n">
        <v>8861</v>
      </c>
      <c r="C81" s="18">
        <f>(82.0/B81*100)</f>
        <v/>
      </c>
      <c r="D81" s="19" t="n">
        <v>8779</v>
      </c>
      <c r="E81" s="18" t="n">
        <v>465.20242223</v>
      </c>
      <c r="F81" s="20" t="n">
        <v>5.81613961</v>
      </c>
      <c r="G81" s="18" t="n">
        <v>446.58388523</v>
      </c>
      <c r="H81" s="20" t="n">
        <v>3.09332149</v>
      </c>
      <c r="I81" s="18" t="n">
        <v>450.88986441</v>
      </c>
      <c r="J81" s="20" t="n">
        <v>3.23335103</v>
      </c>
      <c r="K81" s="18" t="n">
        <v>446.06653021</v>
      </c>
      <c r="L81" s="20" t="n">
        <v>3.79243497</v>
      </c>
      <c r="M81" s="18" t="n">
        <v>388.66747204</v>
      </c>
      <c r="N81" s="20" t="n">
        <v>4.36642029</v>
      </c>
      <c r="O81" s="18" t="s">
        <v>481</v>
      </c>
      <c r="P81" s="20" t="s">
        <v>481</v>
      </c>
      <c r="Q81" s="18" t="s">
        <v>481</v>
      </c>
      <c r="R81" s="20" t="s">
        <v>481</v>
      </c>
      <c r="S81" s="18" t="s">
        <v>481</v>
      </c>
      <c r="T81" s="20" t="s">
        <v>481</v>
      </c>
      <c r="U81" s="18" t="n">
        <v>373.94243742</v>
      </c>
      <c r="V81" s="20" t="n">
        <v>19.67686992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812</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(667.0/B7*100)</f>
        <v/>
      </c>
      <c r="D7" s="19" t="n">
        <v>13863</v>
      </c>
      <c r="E7" s="18" t="n">
        <v>528.7026332</v>
      </c>
      <c r="F7" s="20" t="n">
        <v>2.26170237</v>
      </c>
      <c r="G7" s="18" t="n">
        <v>524.3981201399999</v>
      </c>
      <c r="H7" s="20" t="n">
        <v>2.23554809</v>
      </c>
      <c r="I7" s="18" t="n">
        <v>517.67255805</v>
      </c>
      <c r="J7" s="20" t="n">
        <v>2.76544654</v>
      </c>
      <c r="K7" s="18" t="n">
        <v>497.87549914</v>
      </c>
      <c r="L7" s="20" t="n">
        <v>4.72696458</v>
      </c>
      <c r="M7" s="18" t="n">
        <v>455.67136221</v>
      </c>
      <c r="N7" s="20" t="n">
        <v>3.03001341</v>
      </c>
      <c r="O7" s="18" t="s">
        <v>481</v>
      </c>
      <c r="P7" s="20" t="s">
        <v>481</v>
      </c>
      <c r="Q7" s="18" t="s">
        <v>481</v>
      </c>
      <c r="R7" s="20" t="s">
        <v>481</v>
      </c>
      <c r="S7" s="18" t="s">
        <v>481</v>
      </c>
      <c r="T7" s="20" t="s">
        <v>481</v>
      </c>
      <c r="U7" s="18" t="n">
        <v>483.02244286</v>
      </c>
      <c r="V7" s="20" t="n">
        <v>6.86076789</v>
      </c>
    </row>
    <row r="8" spans="1:22">
      <c r="A8" s="15" t="s">
        <v>483</v>
      </c>
      <c r="B8" s="17" t="n">
        <v>7007</v>
      </c>
      <c r="C8" s="18">
        <f>(104.0/B8*100)</f>
        <v/>
      </c>
      <c r="D8" s="19" t="n">
        <v>6903</v>
      </c>
      <c r="E8" s="18" t="n">
        <v>529.64740815</v>
      </c>
      <c r="F8" s="20" t="n">
        <v>2.24698159</v>
      </c>
      <c r="G8" s="18" t="n">
        <v>500.36408046</v>
      </c>
      <c r="H8" s="20" t="n">
        <v>4.38390259</v>
      </c>
      <c r="I8" s="18" t="n">
        <v>483.12299797</v>
      </c>
      <c r="J8" s="20" t="n">
        <v>4.80620285</v>
      </c>
      <c r="K8" s="18" t="n">
        <v>489.58388017</v>
      </c>
      <c r="L8" s="20" t="n">
        <v>7.03291728</v>
      </c>
      <c r="M8" s="18" t="n">
        <v>425.98671044</v>
      </c>
      <c r="N8" s="20" t="n">
        <v>3.32108465</v>
      </c>
      <c r="O8" s="18" t="s">
        <v>481</v>
      </c>
      <c r="P8" s="20" t="s">
        <v>481</v>
      </c>
      <c r="Q8" s="18" t="n">
        <v>368.48347797</v>
      </c>
      <c r="R8" s="20" t="n">
        <v>14.99112476</v>
      </c>
      <c r="S8" s="18" t="s">
        <v>481</v>
      </c>
      <c r="T8" s="20" t="s">
        <v>481</v>
      </c>
      <c r="U8" s="18" t="n">
        <v>438.98293543</v>
      </c>
      <c r="V8" s="20" t="n">
        <v>6.83204674</v>
      </c>
    </row>
    <row r="9" spans="1:22">
      <c r="A9" s="15" t="s">
        <v>484</v>
      </c>
      <c r="B9" s="17" t="n">
        <v>9651</v>
      </c>
      <c r="C9" s="18">
        <f>(565.0/B9*100)</f>
        <v/>
      </c>
      <c r="D9" s="19" t="n">
        <v>9086</v>
      </c>
      <c r="E9" s="18" t="n">
        <v>536.63882462</v>
      </c>
      <c r="F9" s="20" t="n">
        <v>2.1919061</v>
      </c>
      <c r="G9" s="18" t="n">
        <v>518.38865344</v>
      </c>
      <c r="H9" s="20" t="n">
        <v>2.66036427</v>
      </c>
      <c r="I9" s="18" t="n">
        <v>504.99938473</v>
      </c>
      <c r="J9" s="20" t="n">
        <v>3.96541058</v>
      </c>
      <c r="K9" s="18" t="n">
        <v>462.24763314</v>
      </c>
      <c r="L9" s="20" t="n">
        <v>7.11559378</v>
      </c>
      <c r="M9" s="18" t="n">
        <v>398.3811512</v>
      </c>
      <c r="N9" s="20" t="n">
        <v>5.50423922</v>
      </c>
      <c r="O9" s="18" t="s">
        <v>481</v>
      </c>
      <c r="P9" s="20" t="s">
        <v>481</v>
      </c>
      <c r="Q9" s="18" t="n">
        <v>374.78530698</v>
      </c>
      <c r="R9" s="20" t="n">
        <v>11.62763904</v>
      </c>
      <c r="S9" s="18" t="s">
        <v>481</v>
      </c>
      <c r="T9" s="20" t="s">
        <v>481</v>
      </c>
      <c r="U9" s="18" t="n">
        <v>424.7592699</v>
      </c>
      <c r="V9" s="20" t="n">
        <v>4.61929232</v>
      </c>
    </row>
    <row r="10" spans="1:22">
      <c r="A10" s="15" t="s">
        <v>485</v>
      </c>
      <c r="B10" s="17" t="n">
        <v>20058</v>
      </c>
      <c r="C10" s="18">
        <f>(553.0/B10*100)</f>
        <v/>
      </c>
      <c r="D10" s="19" t="n">
        <v>19505</v>
      </c>
      <c r="E10" s="18" t="n">
        <v>546.94207168</v>
      </c>
      <c r="F10" s="20" t="n">
        <v>2.75558545</v>
      </c>
      <c r="G10" s="18" t="n">
        <v>538.03226782</v>
      </c>
      <c r="H10" s="20" t="n">
        <v>2.38150706</v>
      </c>
      <c r="I10" s="18" t="n">
        <v>528.17474169</v>
      </c>
      <c r="J10" s="20" t="n">
        <v>2.31480252</v>
      </c>
      <c r="K10" s="18" t="n">
        <v>514.9729104100001</v>
      </c>
      <c r="L10" s="20" t="n">
        <v>4.48071187</v>
      </c>
      <c r="M10" s="18" t="n">
        <v>459.4602787</v>
      </c>
      <c r="N10" s="20" t="n">
        <v>3.87365474</v>
      </c>
      <c r="O10" s="18" t="s">
        <v>481</v>
      </c>
      <c r="P10" s="20" t="s">
        <v>481</v>
      </c>
      <c r="Q10" s="18" t="s">
        <v>481</v>
      </c>
      <c r="R10" s="20" t="s">
        <v>481</v>
      </c>
      <c r="S10" s="18" t="s">
        <v>481</v>
      </c>
      <c r="T10" s="20" t="s">
        <v>481</v>
      </c>
      <c r="U10" s="18" t="n">
        <v>457.97930071</v>
      </c>
      <c r="V10" s="20" t="n">
        <v>7.34175723</v>
      </c>
    </row>
    <row r="11" spans="1:22">
      <c r="A11" s="15" t="s">
        <v>486</v>
      </c>
      <c r="B11" s="17" t="n">
        <v>7053</v>
      </c>
      <c r="C11" s="18">
        <f>(139.0/B11*100)</f>
        <v/>
      </c>
      <c r="D11" s="19" t="n">
        <v>6914</v>
      </c>
      <c r="E11" s="18" t="n">
        <v>470.31437729</v>
      </c>
      <c r="F11" s="20" t="n">
        <v>3.35472633</v>
      </c>
      <c r="G11" s="18" t="n">
        <v>448.61534242</v>
      </c>
      <c r="H11" s="20" t="n">
        <v>2.8455899</v>
      </c>
      <c r="I11" s="18" t="n">
        <v>446.98707872</v>
      </c>
      <c r="J11" s="20" t="n">
        <v>3.36966292</v>
      </c>
      <c r="K11" s="18" t="n">
        <v>450.13889084</v>
      </c>
      <c r="L11" s="20" t="n">
        <v>5.93234199</v>
      </c>
      <c r="M11" s="18" t="n">
        <v>407.71243287</v>
      </c>
      <c r="N11" s="20" t="n">
        <v>4.26530566</v>
      </c>
      <c r="O11" s="18" t="s">
        <v>481</v>
      </c>
      <c r="P11" s="20" t="s">
        <v>481</v>
      </c>
      <c r="Q11" s="18" t="s">
        <v>481</v>
      </c>
      <c r="R11" s="20" t="s">
        <v>481</v>
      </c>
      <c r="S11" s="18" t="s">
        <v>481</v>
      </c>
      <c r="T11" s="20" t="s">
        <v>481</v>
      </c>
      <c r="U11" s="18" t="n">
        <v>398.67268979</v>
      </c>
      <c r="V11" s="20" t="n">
        <v>7.07040927</v>
      </c>
    </row>
    <row r="12" spans="1:22">
      <c r="A12" s="15" t="s">
        <v>487</v>
      </c>
      <c r="B12" s="17" t="n">
        <v>6894</v>
      </c>
      <c r="C12" s="18">
        <f>(59.0/B12*100)</f>
        <v/>
      </c>
      <c r="D12" s="19" t="n">
        <v>6835</v>
      </c>
      <c r="E12" s="18" t="n">
        <v>507.31582188</v>
      </c>
      <c r="F12" s="20" t="n">
        <v>2.65318612</v>
      </c>
      <c r="G12" s="18" t="n">
        <v>497.44518931</v>
      </c>
      <c r="H12" s="20" t="n">
        <v>2.63128836</v>
      </c>
      <c r="I12" s="18" t="n">
        <v>509.34917439</v>
      </c>
      <c r="J12" s="20" t="n">
        <v>4.55024042</v>
      </c>
      <c r="K12" s="18" t="n">
        <v>499.90370052</v>
      </c>
      <c r="L12" s="20" t="n">
        <v>6.8500329</v>
      </c>
      <c r="M12" s="18" t="n">
        <v>407.24394601</v>
      </c>
      <c r="N12" s="20" t="n">
        <v>6.59279851</v>
      </c>
      <c r="O12" s="18" t="s">
        <v>481</v>
      </c>
      <c r="P12" s="20" t="s">
        <v>481</v>
      </c>
      <c r="Q12" s="18" t="n">
        <v>366.6777112</v>
      </c>
      <c r="R12" s="20" t="n">
        <v>14.39052153</v>
      </c>
      <c r="S12" s="18" t="s">
        <v>481</v>
      </c>
      <c r="T12" s="20" t="s">
        <v>481</v>
      </c>
      <c r="U12" s="18" t="n">
        <v>421.26326344</v>
      </c>
      <c r="V12" s="20" t="n">
        <v>7.7734952</v>
      </c>
    </row>
    <row r="13" spans="1:22">
      <c r="A13" s="15" t="s">
        <v>488</v>
      </c>
      <c r="B13" s="17" t="n">
        <v>7161</v>
      </c>
      <c r="C13" s="18">
        <f>(174.0/B13*100)</f>
        <v/>
      </c>
      <c r="D13" s="19" t="n">
        <v>6987</v>
      </c>
      <c r="E13" s="18" t="n">
        <v>517.4353532600001</v>
      </c>
      <c r="F13" s="20" t="n">
        <v>2.70934947</v>
      </c>
      <c r="G13" s="18" t="n">
        <v>504.93029388</v>
      </c>
      <c r="H13" s="20" t="n">
        <v>2.56042974</v>
      </c>
      <c r="I13" s="18" t="n">
        <v>507.99718609</v>
      </c>
      <c r="J13" s="20" t="n">
        <v>4.63329916</v>
      </c>
      <c r="K13" s="18" t="n">
        <v>499.97871839</v>
      </c>
      <c r="L13" s="20" t="n">
        <v>8.53915029</v>
      </c>
      <c r="M13" s="18" t="n">
        <v>417.33961469</v>
      </c>
      <c r="N13" s="20" t="n">
        <v>10.06598471</v>
      </c>
      <c r="O13" s="18" t="s">
        <v>481</v>
      </c>
      <c r="P13" s="20" t="s">
        <v>481</v>
      </c>
      <c r="Q13" s="18" t="n">
        <v>436.36003517</v>
      </c>
      <c r="R13" s="20" t="n">
        <v>6.43426798</v>
      </c>
      <c r="S13" s="18" t="s">
        <v>481</v>
      </c>
      <c r="T13" s="20" t="s">
        <v>481</v>
      </c>
      <c r="U13" s="18" t="n">
        <v>409.89807241</v>
      </c>
      <c r="V13" s="20" t="n">
        <v>10.32940791</v>
      </c>
    </row>
    <row r="14" spans="1:22">
      <c r="A14" s="15" t="s">
        <v>489</v>
      </c>
      <c r="B14" s="17" t="n">
        <v>5587</v>
      </c>
      <c r="C14" s="18">
        <f>(81.0/B14*100)</f>
        <v/>
      </c>
      <c r="D14" s="19" t="n">
        <v>5506</v>
      </c>
      <c r="E14" s="18" t="n">
        <v>551.07493817</v>
      </c>
      <c r="F14" s="20" t="n">
        <v>2.85212497</v>
      </c>
      <c r="G14" s="18" t="n">
        <v>532.09532544</v>
      </c>
      <c r="H14" s="20" t="n">
        <v>2.27967858</v>
      </c>
      <c r="I14" s="18" t="n">
        <v>531.74037958</v>
      </c>
      <c r="J14" s="20" t="n">
        <v>4.04466282</v>
      </c>
      <c r="K14" s="18" t="n">
        <v>539.50951624</v>
      </c>
      <c r="L14" s="20" t="n">
        <v>6.77377456</v>
      </c>
      <c r="M14" s="18" t="n">
        <v>442.2239505</v>
      </c>
      <c r="N14" s="20" t="n">
        <v>10.16789313</v>
      </c>
      <c r="O14" s="18" t="s">
        <v>481</v>
      </c>
      <c r="P14" s="20" t="s">
        <v>481</v>
      </c>
      <c r="Q14" s="18" t="s">
        <v>481</v>
      </c>
      <c r="R14" s="20" t="s">
        <v>481</v>
      </c>
      <c r="S14" s="18" t="s">
        <v>481</v>
      </c>
      <c r="T14" s="20" t="s">
        <v>481</v>
      </c>
      <c r="U14" s="18" t="n">
        <v>456.09369373</v>
      </c>
      <c r="V14" s="20" t="n">
        <v>11.71831279</v>
      </c>
    </row>
    <row r="15" spans="1:22">
      <c r="A15" s="15" t="s">
        <v>490</v>
      </c>
      <c r="B15" s="17" t="n">
        <v>5882</v>
      </c>
      <c r="C15" s="18">
        <f>(87.0/B15*100)</f>
        <v/>
      </c>
      <c r="D15" s="19" t="n">
        <v>5795</v>
      </c>
      <c r="E15" s="18" t="n">
        <v>547.6683485900001</v>
      </c>
      <c r="F15" s="20" t="n">
        <v>2.48691613</v>
      </c>
      <c r="G15" s="18" t="n">
        <v>532.83957618</v>
      </c>
      <c r="H15" s="20" t="n">
        <v>2.89394735</v>
      </c>
      <c r="I15" s="18" t="n">
        <v>524.77398586</v>
      </c>
      <c r="J15" s="20" t="n">
        <v>4.43088285</v>
      </c>
      <c r="K15" s="18" t="n">
        <v>507.21918622</v>
      </c>
      <c r="L15" s="20" t="n">
        <v>9.48340256</v>
      </c>
      <c r="M15" s="18" t="n">
        <v>442.09252147</v>
      </c>
      <c r="N15" s="20" t="n">
        <v>11.12031367</v>
      </c>
      <c r="O15" s="18" t="s">
        <v>481</v>
      </c>
      <c r="P15" s="20" t="s">
        <v>481</v>
      </c>
      <c r="Q15" s="18" t="n">
        <v>375.95013089</v>
      </c>
      <c r="R15" s="20" t="n">
        <v>17.42774697</v>
      </c>
      <c r="S15" s="18" t="s">
        <v>481</v>
      </c>
      <c r="T15" s="20" t="s">
        <v>481</v>
      </c>
      <c r="U15" s="18" t="n">
        <v>485.5080105</v>
      </c>
      <c r="V15" s="20" t="n">
        <v>7.02409325</v>
      </c>
    </row>
    <row r="16" spans="1:22">
      <c r="A16" s="15" t="s">
        <v>491</v>
      </c>
      <c r="B16" s="17" t="n">
        <v>6108</v>
      </c>
      <c r="C16" s="18">
        <f>(136.0/B16*100)</f>
        <v/>
      </c>
      <c r="D16" s="19" t="n">
        <v>5972</v>
      </c>
      <c r="E16" s="18" t="n">
        <v>520.6998741</v>
      </c>
      <c r="F16" s="20" t="n">
        <v>2.13854707</v>
      </c>
      <c r="G16" s="18" t="n">
        <v>507.49592221</v>
      </c>
      <c r="H16" s="20" t="n">
        <v>2.90625507</v>
      </c>
      <c r="I16" s="18" t="n">
        <v>490.22478584</v>
      </c>
      <c r="J16" s="20" t="n">
        <v>4.19862434</v>
      </c>
      <c r="K16" s="18" t="n">
        <v>471.23706337</v>
      </c>
      <c r="L16" s="20" t="n">
        <v>5.93030336</v>
      </c>
      <c r="M16" s="18" t="n">
        <v>387.14914799</v>
      </c>
      <c r="N16" s="20" t="n">
        <v>6.68985678</v>
      </c>
      <c r="O16" s="18" t="s">
        <v>481</v>
      </c>
      <c r="P16" s="20" t="s">
        <v>481</v>
      </c>
      <c r="Q16" s="18" t="s">
        <v>481</v>
      </c>
      <c r="R16" s="20" t="s">
        <v>481</v>
      </c>
      <c r="S16" s="18" t="s">
        <v>481</v>
      </c>
      <c r="T16" s="20" t="s">
        <v>481</v>
      </c>
      <c r="U16" s="18" t="n">
        <v>419.58232468</v>
      </c>
      <c r="V16" s="20" t="n">
        <v>7.9575505</v>
      </c>
    </row>
    <row r="17" spans="1:22">
      <c r="A17" s="15" t="s">
        <v>492</v>
      </c>
      <c r="B17" s="17" t="n">
        <v>6504</v>
      </c>
      <c r="C17" s="18">
        <f>(1665.0/B17*100)</f>
        <v/>
      </c>
      <c r="D17" s="19" t="n">
        <v>4839</v>
      </c>
      <c r="E17" s="18" t="n">
        <v>536.3945344799999</v>
      </c>
      <c r="F17" s="20" t="n">
        <v>2.66514777</v>
      </c>
      <c r="G17" s="18" t="n">
        <v>524.6748053</v>
      </c>
      <c r="H17" s="20" t="n">
        <v>4.30287155</v>
      </c>
      <c r="I17" s="18" t="n">
        <v>514.73871686</v>
      </c>
      <c r="J17" s="20" t="n">
        <v>6.44031232</v>
      </c>
      <c r="K17" s="18" t="n">
        <v>485.76652295</v>
      </c>
      <c r="L17" s="20" t="n">
        <v>10.97785256</v>
      </c>
      <c r="M17" s="18" t="n">
        <v>421.56457172</v>
      </c>
      <c r="N17" s="20" t="n">
        <v>9.08687791</v>
      </c>
      <c r="O17" s="18" t="s">
        <v>481</v>
      </c>
      <c r="P17" s="20" t="s">
        <v>481</v>
      </c>
      <c r="Q17" s="18" t="n">
        <v>360.48925247</v>
      </c>
      <c r="R17" s="20" t="n">
        <v>12.44339086</v>
      </c>
      <c r="S17" s="18" t="s">
        <v>481</v>
      </c>
      <c r="T17" s="20" t="s">
        <v>481</v>
      </c>
      <c r="U17" s="18" t="n">
        <v>456.83487495</v>
      </c>
      <c r="V17" s="20" t="n">
        <v>6.85670788</v>
      </c>
    </row>
    <row r="18" spans="1:22">
      <c r="A18" s="15" t="s">
        <v>493</v>
      </c>
      <c r="B18" s="17" t="n">
        <v>5532</v>
      </c>
      <c r="C18" s="18">
        <f>(31.0/B18*100)</f>
        <v/>
      </c>
      <c r="D18" s="19" t="n">
        <v>5501</v>
      </c>
      <c r="E18" s="18" t="n">
        <v>482.02852971</v>
      </c>
      <c r="F18" s="20" t="n">
        <v>3.62734492</v>
      </c>
      <c r="G18" s="18" t="n">
        <v>448.80810175</v>
      </c>
      <c r="H18" s="20" t="n">
        <v>4.54561783</v>
      </c>
      <c r="I18" s="18" t="n">
        <v>448.65281442</v>
      </c>
      <c r="J18" s="20" t="n">
        <v>4.39320357</v>
      </c>
      <c r="K18" s="18" t="n">
        <v>435.06133559</v>
      </c>
      <c r="L18" s="20" t="n">
        <v>5.83118651</v>
      </c>
      <c r="M18" s="18" t="n">
        <v>381.70089157</v>
      </c>
      <c r="N18" s="20" t="n">
        <v>7.56899924</v>
      </c>
      <c r="O18" s="18" t="s">
        <v>481</v>
      </c>
      <c r="P18" s="20" t="s">
        <v>481</v>
      </c>
      <c r="Q18" s="18" t="s">
        <v>481</v>
      </c>
      <c r="R18" s="20" t="s">
        <v>481</v>
      </c>
      <c r="S18" s="18" t="s">
        <v>481</v>
      </c>
      <c r="T18" s="20" t="s">
        <v>481</v>
      </c>
      <c r="U18" s="18" t="n">
        <v>375.19598462</v>
      </c>
      <c r="V18" s="20" t="n">
        <v>7.65132103</v>
      </c>
    </row>
    <row r="19" spans="1:22">
      <c r="A19" s="15" t="s">
        <v>494</v>
      </c>
      <c r="B19" s="17" t="n">
        <v>5658</v>
      </c>
      <c r="C19" s="18">
        <f>(262.0/B19*100)</f>
        <v/>
      </c>
      <c r="D19" s="19" t="n">
        <v>5396</v>
      </c>
      <c r="E19" s="18" t="n">
        <v>510.74635875</v>
      </c>
      <c r="F19" s="20" t="n">
        <v>3.34227708</v>
      </c>
      <c r="G19" s="18" t="n">
        <v>470.708824</v>
      </c>
      <c r="H19" s="20" t="n">
        <v>3.64315298</v>
      </c>
      <c r="I19" s="18" t="n">
        <v>471.44615151</v>
      </c>
      <c r="J19" s="20" t="n">
        <v>4.4310169</v>
      </c>
      <c r="K19" s="18" t="n">
        <v>452.56897149</v>
      </c>
      <c r="L19" s="20" t="n">
        <v>8.69364283</v>
      </c>
      <c r="M19" s="18" t="n">
        <v>464.53907426</v>
      </c>
      <c r="N19" s="20" t="n">
        <v>8.377987660000001</v>
      </c>
      <c r="O19" s="18" t="s">
        <v>481</v>
      </c>
      <c r="P19" s="20" t="s">
        <v>481</v>
      </c>
      <c r="Q19" s="18" t="s">
        <v>481</v>
      </c>
      <c r="R19" s="20" t="s">
        <v>481</v>
      </c>
      <c r="S19" s="18" t="s">
        <v>481</v>
      </c>
      <c r="T19" s="20" t="s">
        <v>481</v>
      </c>
      <c r="U19" s="18" t="n">
        <v>407.10448712</v>
      </c>
      <c r="V19" s="20" t="n">
        <v>8.20634021</v>
      </c>
    </row>
    <row r="20" spans="1:22">
      <c r="A20" s="15" t="s">
        <v>495</v>
      </c>
      <c r="B20" s="17" t="n">
        <v>3371</v>
      </c>
      <c r="C20" s="18">
        <f>(75.0/B20*100)</f>
        <v/>
      </c>
      <c r="D20" s="19" t="n">
        <v>3296</v>
      </c>
      <c r="E20" s="18" t="n">
        <v>491.51487392</v>
      </c>
      <c r="F20" s="20" t="n">
        <v>2.50721312</v>
      </c>
      <c r="G20" s="18" t="n">
        <v>467.5346919</v>
      </c>
      <c r="H20" s="20" t="n">
        <v>3.25144895</v>
      </c>
      <c r="I20" s="18" t="n">
        <v>465.28507541</v>
      </c>
      <c r="J20" s="20" t="n">
        <v>5.00437613</v>
      </c>
      <c r="K20" s="18" t="n">
        <v>451.46580042</v>
      </c>
      <c r="L20" s="20" t="n">
        <v>8.14508683</v>
      </c>
      <c r="M20" s="18" t="n">
        <v>408.58539143</v>
      </c>
      <c r="N20" s="20" t="n">
        <v>5.78928272</v>
      </c>
      <c r="O20" s="18" t="s">
        <v>481</v>
      </c>
      <c r="P20" s="20" t="s">
        <v>481</v>
      </c>
      <c r="Q20" s="18" t="s">
        <v>481</v>
      </c>
      <c r="R20" s="20" t="s">
        <v>481</v>
      </c>
      <c r="S20" s="18" t="s">
        <v>481</v>
      </c>
      <c r="T20" s="20" t="s">
        <v>481</v>
      </c>
      <c r="U20" s="18" t="n">
        <v>423.01834195</v>
      </c>
      <c r="V20" s="20" t="n">
        <v>11.91549076</v>
      </c>
    </row>
    <row r="21" spans="1:22">
      <c r="A21" s="15" t="s">
        <v>496</v>
      </c>
      <c r="B21" s="17" t="n">
        <v>5741</v>
      </c>
      <c r="C21" s="18">
        <f>(53.0/B21*100)</f>
        <v/>
      </c>
      <c r="D21" s="19" t="n">
        <v>5688</v>
      </c>
      <c r="E21" s="18" t="n">
        <v>515.68321114</v>
      </c>
      <c r="F21" s="20" t="n">
        <v>2.76306023</v>
      </c>
      <c r="G21" s="18" t="n">
        <v>512.75249321</v>
      </c>
      <c r="H21" s="20" t="n">
        <v>2.88436499</v>
      </c>
      <c r="I21" s="18" t="n">
        <v>502.60134624</v>
      </c>
      <c r="J21" s="20" t="n">
        <v>3.50368912</v>
      </c>
      <c r="K21" s="18" t="n">
        <v>479.13118355</v>
      </c>
      <c r="L21" s="20" t="n">
        <v>8.211825640000001</v>
      </c>
      <c r="M21" s="18" t="n">
        <v>437.82772767</v>
      </c>
      <c r="N21" s="20" t="n">
        <v>5.1450969</v>
      </c>
      <c r="O21" s="18" t="s">
        <v>481</v>
      </c>
      <c r="P21" s="20" t="s">
        <v>481</v>
      </c>
      <c r="Q21" s="18" t="s">
        <v>481</v>
      </c>
      <c r="R21" s="20" t="s">
        <v>481</v>
      </c>
      <c r="S21" s="18" t="s">
        <v>481</v>
      </c>
      <c r="T21" s="20" t="s">
        <v>481</v>
      </c>
      <c r="U21" s="18" t="n">
        <v>444.80466144</v>
      </c>
      <c r="V21" s="20" t="n">
        <v>12.02134101</v>
      </c>
    </row>
    <row r="22" spans="1:22">
      <c r="A22" s="15" t="s">
        <v>497</v>
      </c>
      <c r="B22" s="17" t="n">
        <v>6598</v>
      </c>
      <c r="C22" s="18">
        <f>(36.0/B22*100)</f>
        <v/>
      </c>
      <c r="D22" s="19" t="n">
        <v>6562</v>
      </c>
      <c r="E22" s="18" t="n">
        <v>511.71508509</v>
      </c>
      <c r="F22" s="20" t="n">
        <v>4.55599546</v>
      </c>
      <c r="G22" s="18" t="n">
        <v>463.98036917</v>
      </c>
      <c r="H22" s="20" t="n">
        <v>4.47750714</v>
      </c>
      <c r="I22" s="18" t="n">
        <v>462.02881882</v>
      </c>
      <c r="J22" s="20" t="n">
        <v>3.9067257</v>
      </c>
      <c r="K22" s="18" t="n">
        <v>455.4179321</v>
      </c>
      <c r="L22" s="20" t="n">
        <v>6.55132378</v>
      </c>
      <c r="M22" s="18" t="n">
        <v>407.42830725</v>
      </c>
      <c r="N22" s="20" t="n">
        <v>13.96595916</v>
      </c>
      <c r="O22" s="18" t="s">
        <v>481</v>
      </c>
      <c r="P22" s="20" t="s">
        <v>481</v>
      </c>
      <c r="Q22" s="18" t="n">
        <v>448.28166515</v>
      </c>
      <c r="R22" s="20" t="n">
        <v>8.782882710000001</v>
      </c>
      <c r="S22" s="18" t="s">
        <v>481</v>
      </c>
      <c r="T22" s="20" t="s">
        <v>481</v>
      </c>
      <c r="U22" s="18" t="n">
        <v>377.31817765</v>
      </c>
      <c r="V22" s="20" t="n">
        <v>8.996345099999999</v>
      </c>
    </row>
    <row r="23" spans="1:22">
      <c r="A23" s="15" t="s">
        <v>498</v>
      </c>
      <c r="B23" s="17" t="n">
        <v>11583</v>
      </c>
      <c r="C23" s="18">
        <f>(251.0/B23*100)</f>
        <v/>
      </c>
      <c r="D23" s="19" t="n">
        <v>11332</v>
      </c>
      <c r="E23" s="18" t="n">
        <v>505.90598224</v>
      </c>
      <c r="F23" s="20" t="n">
        <v>2.85641668</v>
      </c>
      <c r="G23" s="18" t="n">
        <v>476.7926645</v>
      </c>
      <c r="H23" s="20" t="n">
        <v>2.89587434</v>
      </c>
      <c r="I23" s="18" t="n">
        <v>469.76650891</v>
      </c>
      <c r="J23" s="20" t="n">
        <v>4.16372821</v>
      </c>
      <c r="K23" s="18" t="n">
        <v>455.37929061</v>
      </c>
      <c r="L23" s="20" t="n">
        <v>8.425439920000001</v>
      </c>
      <c r="M23" s="18" t="n">
        <v>437.87034305</v>
      </c>
      <c r="N23" s="20" t="n">
        <v>5.22144945</v>
      </c>
      <c r="O23" s="18" t="s">
        <v>481</v>
      </c>
      <c r="P23" s="20" t="s">
        <v>481</v>
      </c>
      <c r="Q23" s="18" t="s">
        <v>481</v>
      </c>
      <c r="R23" s="20" t="s">
        <v>481</v>
      </c>
      <c r="S23" s="18" t="s">
        <v>481</v>
      </c>
      <c r="T23" s="20" t="s">
        <v>481</v>
      </c>
      <c r="U23" s="18" t="n">
        <v>412.14629885</v>
      </c>
      <c r="V23" s="20" t="n">
        <v>8.560552960000001</v>
      </c>
    </row>
    <row r="24" spans="1:22">
      <c r="A24" s="15" t="s">
        <v>499</v>
      </c>
      <c r="B24" s="17" t="n">
        <v>6647</v>
      </c>
      <c r="C24" s="18">
        <f>(8.0/B24*100)</f>
        <v/>
      </c>
      <c r="D24" s="19" t="n">
        <v>6639</v>
      </c>
      <c r="E24" s="18" t="n">
        <v>550.16892488</v>
      </c>
      <c r="F24" s="20" t="n">
        <v>2.84684929</v>
      </c>
      <c r="G24" s="18" t="n">
        <v>526.22773035</v>
      </c>
      <c r="H24" s="20" t="n">
        <v>4.50195982</v>
      </c>
      <c r="I24" s="18" t="n">
        <v>509.61904094</v>
      </c>
      <c r="J24" s="20" t="n">
        <v>5.8919286</v>
      </c>
      <c r="K24" s="18" t="n">
        <v>509.92197735</v>
      </c>
      <c r="L24" s="20" t="n">
        <v>7.83423285</v>
      </c>
      <c r="M24" s="18" t="n">
        <v>486.12605385</v>
      </c>
      <c r="N24" s="20" t="n">
        <v>15.32000093</v>
      </c>
      <c r="O24" s="18" t="s">
        <v>481</v>
      </c>
      <c r="P24" s="20" t="s">
        <v>481</v>
      </c>
      <c r="Q24" s="18" t="s">
        <v>481</v>
      </c>
      <c r="R24" s="20" t="s">
        <v>481</v>
      </c>
      <c r="S24" s="18" t="s">
        <v>481</v>
      </c>
      <c r="T24" s="20" t="s">
        <v>481</v>
      </c>
      <c r="U24" s="18" t="n">
        <v>450.83721151</v>
      </c>
      <c r="V24" s="20" t="n">
        <v>11.63545361</v>
      </c>
    </row>
    <row r="25" spans="1:22">
      <c r="A25" s="15" t="s">
        <v>500</v>
      </c>
      <c r="B25" s="17" t="n">
        <v>5581</v>
      </c>
      <c r="C25" s="18">
        <f>(25.0/B25*100)</f>
        <v/>
      </c>
      <c r="D25" s="19" t="n">
        <v>5556</v>
      </c>
      <c r="E25" s="18" t="n">
        <v>542.61387914</v>
      </c>
      <c r="F25" s="20" t="n">
        <v>2.76883994</v>
      </c>
      <c r="G25" s="18" t="n">
        <v>502.37639072</v>
      </c>
      <c r="H25" s="20" t="n">
        <v>4.05126348</v>
      </c>
      <c r="I25" s="18" t="n">
        <v>486.26688695</v>
      </c>
      <c r="J25" s="20" t="n">
        <v>5.52452967</v>
      </c>
      <c r="K25" s="18" t="n">
        <v>498.25735367</v>
      </c>
      <c r="L25" s="20" t="n">
        <v>7.64112755</v>
      </c>
      <c r="M25" s="18" t="n">
        <v>429.87203302</v>
      </c>
      <c r="N25" s="20" t="n">
        <v>5.01052425</v>
      </c>
      <c r="O25" s="18" t="s">
        <v>481</v>
      </c>
      <c r="P25" s="20" t="s">
        <v>481</v>
      </c>
      <c r="Q25" s="18" t="s">
        <v>481</v>
      </c>
      <c r="R25" s="20" t="s">
        <v>481</v>
      </c>
      <c r="S25" s="18" t="s">
        <v>481</v>
      </c>
      <c r="T25" s="20" t="s">
        <v>481</v>
      </c>
      <c r="U25" s="18" t="n">
        <v>477.65156867</v>
      </c>
      <c r="V25" s="20" t="n">
        <v>21.85866356</v>
      </c>
    </row>
    <row r="26" spans="1:22">
      <c r="A26" s="15" t="s">
        <v>501</v>
      </c>
      <c r="B26" s="17" t="n">
        <v>4869</v>
      </c>
      <c r="C26" s="18">
        <f>(62.0/B26*100)</f>
        <v/>
      </c>
      <c r="D26" s="19" t="n">
        <v>4807</v>
      </c>
      <c r="E26" s="18" t="n">
        <v>512.57218761</v>
      </c>
      <c r="F26" s="20" t="n">
        <v>2.8780167</v>
      </c>
      <c r="G26" s="18" t="n">
        <v>488.27890093</v>
      </c>
      <c r="H26" s="20" t="n">
        <v>2.28766989</v>
      </c>
      <c r="I26" s="18" t="n">
        <v>484.90510386</v>
      </c>
      <c r="J26" s="20" t="n">
        <v>2.82437782</v>
      </c>
      <c r="K26" s="18" t="n">
        <v>487.83413498</v>
      </c>
      <c r="L26" s="20" t="n">
        <v>5.22649604</v>
      </c>
      <c r="M26" s="18" t="n">
        <v>453.17995147</v>
      </c>
      <c r="N26" s="20" t="n">
        <v>6.03698686</v>
      </c>
      <c r="O26" s="18" t="s">
        <v>481</v>
      </c>
      <c r="P26" s="20" t="s">
        <v>481</v>
      </c>
      <c r="Q26" s="18" t="s">
        <v>481</v>
      </c>
      <c r="R26" s="20" t="s">
        <v>481</v>
      </c>
      <c r="S26" s="18" t="s">
        <v>481</v>
      </c>
      <c r="T26" s="20" t="s">
        <v>481</v>
      </c>
      <c r="U26" s="18" t="n">
        <v>428.55913475</v>
      </c>
      <c r="V26" s="20" t="n">
        <v>10.16519271</v>
      </c>
    </row>
    <row r="27" spans="1:22">
      <c r="A27" s="15" t="s">
        <v>502</v>
      </c>
      <c r="B27" s="17" t="n">
        <v>5299</v>
      </c>
      <c r="C27" s="18">
        <f>(87.0/B27*100)</f>
        <v/>
      </c>
      <c r="D27" s="19" t="n">
        <v>5212</v>
      </c>
      <c r="E27" s="18" t="n">
        <v>513.96156941</v>
      </c>
      <c r="F27" s="20" t="n">
        <v>1.67118189</v>
      </c>
      <c r="G27" s="18" t="n">
        <v>485.87151144</v>
      </c>
      <c r="H27" s="20" t="n">
        <v>3.08580484</v>
      </c>
      <c r="I27" s="18" t="n">
        <v>471.05325903</v>
      </c>
      <c r="J27" s="20" t="n">
        <v>4.0360065</v>
      </c>
      <c r="K27" s="18" t="n">
        <v>452.17335072</v>
      </c>
      <c r="L27" s="20" t="n">
        <v>5.71118163</v>
      </c>
      <c r="M27" s="18" t="n">
        <v>418.40895501</v>
      </c>
      <c r="N27" s="20" t="n">
        <v>3.29090457</v>
      </c>
      <c r="O27" s="18" t="s">
        <v>481</v>
      </c>
      <c r="P27" s="20" t="s">
        <v>481</v>
      </c>
      <c r="Q27" s="18" t="s">
        <v>481</v>
      </c>
      <c r="R27" s="20" t="s">
        <v>481</v>
      </c>
      <c r="S27" s="18" t="s">
        <v>481</v>
      </c>
      <c r="T27" s="20" t="s">
        <v>481</v>
      </c>
      <c r="U27" s="18" t="n">
        <v>407.26684743</v>
      </c>
      <c r="V27" s="20" t="n">
        <v>6.71228609</v>
      </c>
    </row>
    <row r="28" spans="1:22">
      <c r="A28" s="15" t="s">
        <v>503</v>
      </c>
      <c r="B28" s="17" t="n">
        <v>7568</v>
      </c>
      <c r="C28" s="18">
        <f>(288.0/B28*100)</f>
        <v/>
      </c>
      <c r="D28" s="19" t="n">
        <v>7280</v>
      </c>
      <c r="E28" s="18" t="n">
        <v>435.7124468</v>
      </c>
      <c r="F28" s="20" t="n">
        <v>2.79986749</v>
      </c>
      <c r="G28" s="18" t="n">
        <v>413.90506465</v>
      </c>
      <c r="H28" s="20" t="n">
        <v>2.61231579</v>
      </c>
      <c r="I28" s="18" t="n">
        <v>413.34644903</v>
      </c>
      <c r="J28" s="20" t="n">
        <v>2.66321489</v>
      </c>
      <c r="K28" s="18" t="n">
        <v>405.11883431</v>
      </c>
      <c r="L28" s="20" t="n">
        <v>3.79271703</v>
      </c>
      <c r="M28" s="18" t="n">
        <v>420.93356818</v>
      </c>
      <c r="N28" s="20" t="n">
        <v>11.19336795</v>
      </c>
      <c r="O28" s="18" t="s">
        <v>481</v>
      </c>
      <c r="P28" s="20" t="s">
        <v>481</v>
      </c>
      <c r="Q28" s="18" t="s">
        <v>481</v>
      </c>
      <c r="R28" s="20" t="s">
        <v>481</v>
      </c>
      <c r="S28" s="18" t="s">
        <v>481</v>
      </c>
      <c r="T28" s="20" t="s">
        <v>481</v>
      </c>
      <c r="U28" s="18" t="n">
        <v>379.01818155</v>
      </c>
      <c r="V28" s="20" t="n">
        <v>6.81021331</v>
      </c>
    </row>
    <row r="29" spans="1:22">
      <c r="A29" s="15" t="s">
        <v>504</v>
      </c>
      <c r="B29" s="17" t="n">
        <v>5385</v>
      </c>
      <c r="C29" s="18">
        <f>(30.0/B29*100)</f>
        <v/>
      </c>
      <c r="D29" s="19" t="n">
        <v>5355</v>
      </c>
      <c r="E29" s="18" t="n">
        <v>537.95127638</v>
      </c>
      <c r="F29" s="20" t="n">
        <v>3.07257732</v>
      </c>
      <c r="G29" s="18" t="n">
        <v>513.80082925</v>
      </c>
      <c r="H29" s="20" t="n">
        <v>3.29203385</v>
      </c>
      <c r="I29" s="18" t="n">
        <v>504.29955665</v>
      </c>
      <c r="J29" s="20" t="n">
        <v>4.69940153</v>
      </c>
      <c r="K29" s="18" t="n">
        <v>482.59102597</v>
      </c>
      <c r="L29" s="20" t="n">
        <v>11.01780248</v>
      </c>
      <c r="M29" s="18" t="n">
        <v>493.84777481</v>
      </c>
      <c r="N29" s="20" t="n">
        <v>4.79600299</v>
      </c>
      <c r="O29" s="18" t="s">
        <v>481</v>
      </c>
      <c r="P29" s="20" t="s">
        <v>481</v>
      </c>
      <c r="Q29" s="18" t="n">
        <v>358.28551468</v>
      </c>
      <c r="R29" s="20" t="n">
        <v>8.567023300000001</v>
      </c>
      <c r="S29" s="18" t="s">
        <v>481</v>
      </c>
      <c r="T29" s="20" t="s">
        <v>481</v>
      </c>
      <c r="U29" s="18" t="n">
        <v>430.92075948</v>
      </c>
      <c r="V29" s="20" t="n">
        <v>9.32367932</v>
      </c>
    </row>
    <row r="30" spans="1:22">
      <c r="A30" s="15" t="s">
        <v>505</v>
      </c>
      <c r="B30" s="17" t="n">
        <v>4520</v>
      </c>
      <c r="C30" s="18">
        <f>(174.0/B30*100)</f>
        <v/>
      </c>
      <c r="D30" s="19" t="n">
        <v>4346</v>
      </c>
      <c r="E30" s="18" t="n">
        <v>548.51073909</v>
      </c>
      <c r="F30" s="20" t="n">
        <v>3.29910178</v>
      </c>
      <c r="G30" s="18" t="n">
        <v>530.05986331</v>
      </c>
      <c r="H30" s="20" t="n">
        <v>3.34423764</v>
      </c>
      <c r="I30" s="18" t="n">
        <v>519.41672632</v>
      </c>
      <c r="J30" s="20" t="n">
        <v>3.86070693</v>
      </c>
      <c r="K30" s="18" t="n">
        <v>481.73633694</v>
      </c>
      <c r="L30" s="20" t="n">
        <v>5.61858194</v>
      </c>
      <c r="M30" s="18" t="n">
        <v>420.79775038</v>
      </c>
      <c r="N30" s="20" t="n">
        <v>5.72172312</v>
      </c>
      <c r="O30" s="18" t="s">
        <v>481</v>
      </c>
      <c r="P30" s="20" t="s">
        <v>481</v>
      </c>
      <c r="Q30" s="18" t="s">
        <v>481</v>
      </c>
      <c r="R30" s="20" t="s">
        <v>481</v>
      </c>
      <c r="S30" s="18" t="s">
        <v>481</v>
      </c>
      <c r="T30" s="20" t="s">
        <v>481</v>
      </c>
      <c r="U30" s="18" t="n">
        <v>431.09435875</v>
      </c>
      <c r="V30" s="20" t="n">
        <v>9.85714011</v>
      </c>
    </row>
    <row r="31" spans="1:22">
      <c r="A31" s="15" t="s">
        <v>506</v>
      </c>
      <c r="B31" s="17" t="n">
        <v>5456</v>
      </c>
      <c r="C31" s="18">
        <f>(139.0/B31*100)</f>
        <v/>
      </c>
      <c r="D31" s="19" t="n">
        <v>5317</v>
      </c>
      <c r="E31" s="18" t="n">
        <v>508.11887577</v>
      </c>
      <c r="F31" s="20" t="n">
        <v>2.75863298</v>
      </c>
      <c r="G31" s="18" t="n">
        <v>505.63011683</v>
      </c>
      <c r="H31" s="20" t="n">
        <v>2.86023753</v>
      </c>
      <c r="I31" s="18" t="n">
        <v>497.69373887</v>
      </c>
      <c r="J31" s="20" t="n">
        <v>4.09821681</v>
      </c>
      <c r="K31" s="18" t="n">
        <v>483.43528836</v>
      </c>
      <c r="L31" s="20" t="n">
        <v>6.15755356</v>
      </c>
      <c r="M31" s="18" t="s">
        <v>481</v>
      </c>
      <c r="N31" s="20" t="s">
        <v>481</v>
      </c>
      <c r="O31" s="18" t="s">
        <v>481</v>
      </c>
      <c r="P31" s="20" t="s">
        <v>481</v>
      </c>
      <c r="Q31" s="18" t="s">
        <v>481</v>
      </c>
      <c r="R31" s="20" t="s">
        <v>481</v>
      </c>
      <c r="S31" s="18" t="s">
        <v>481</v>
      </c>
      <c r="T31" s="20" t="s">
        <v>481</v>
      </c>
      <c r="U31" s="18" t="n">
        <v>409.10374094</v>
      </c>
      <c r="V31" s="20" t="n">
        <v>7.30348452</v>
      </c>
    </row>
    <row r="32" spans="1:22">
      <c r="A32" s="15" t="s">
        <v>507</v>
      </c>
      <c r="B32" s="17" t="n">
        <v>4478</v>
      </c>
      <c r="C32" s="18">
        <f>(6.0/B32*100)</f>
        <v/>
      </c>
      <c r="D32" s="19" t="n">
        <v>4472</v>
      </c>
      <c r="E32" s="18" t="n">
        <v>518.8933413</v>
      </c>
      <c r="F32" s="20" t="n">
        <v>3.03378851</v>
      </c>
      <c r="G32" s="18" t="n">
        <v>490.50315532</v>
      </c>
      <c r="H32" s="20" t="n">
        <v>3.0944183</v>
      </c>
      <c r="I32" s="18" t="n">
        <v>505.08675413</v>
      </c>
      <c r="J32" s="20" t="n">
        <v>3.72665896</v>
      </c>
      <c r="K32" s="18" t="n">
        <v>497.16261046</v>
      </c>
      <c r="L32" s="20" t="n">
        <v>6.91009921</v>
      </c>
      <c r="M32" s="18" t="n">
        <v>412.90383158</v>
      </c>
      <c r="N32" s="20" t="n">
        <v>11.66737955</v>
      </c>
      <c r="O32" s="18" t="s">
        <v>481</v>
      </c>
      <c r="P32" s="20" t="s">
        <v>481</v>
      </c>
      <c r="Q32" s="18" t="s">
        <v>481</v>
      </c>
      <c r="R32" s="20" t="s">
        <v>481</v>
      </c>
      <c r="S32" s="18" t="s">
        <v>481</v>
      </c>
      <c r="T32" s="20" t="s">
        <v>481</v>
      </c>
      <c r="U32" s="18" t="n">
        <v>452.28505303</v>
      </c>
      <c r="V32" s="20" t="n">
        <v>15.35138279</v>
      </c>
    </row>
    <row r="33" spans="1:22">
      <c r="A33" s="15" t="s">
        <v>508</v>
      </c>
      <c r="B33" s="17" t="n">
        <v>7325</v>
      </c>
      <c r="C33" s="18">
        <f>(78.0/B33*100)</f>
        <v/>
      </c>
      <c r="D33" s="19" t="n">
        <v>7247</v>
      </c>
      <c r="E33" s="18" t="n">
        <v>526.05478812</v>
      </c>
      <c r="F33" s="20" t="n">
        <v>3.37409577</v>
      </c>
      <c r="G33" s="18" t="n">
        <v>505.001122</v>
      </c>
      <c r="H33" s="20" t="n">
        <v>3.65498071</v>
      </c>
      <c r="I33" s="18" t="n">
        <v>487.32745137</v>
      </c>
      <c r="J33" s="20" t="n">
        <v>4.01409209</v>
      </c>
      <c r="K33" s="18" t="n">
        <v>462.94039558</v>
      </c>
      <c r="L33" s="20" t="n">
        <v>7.34069831</v>
      </c>
      <c r="M33" s="18" t="n">
        <v>493.26536346</v>
      </c>
      <c r="N33" s="20" t="n">
        <v>2.74241819</v>
      </c>
      <c r="O33" s="18" t="s">
        <v>481</v>
      </c>
      <c r="P33" s="20" t="s">
        <v>481</v>
      </c>
      <c r="Q33" s="18" t="s">
        <v>481</v>
      </c>
      <c r="R33" s="20" t="s">
        <v>481</v>
      </c>
      <c r="S33" s="18" t="s">
        <v>481</v>
      </c>
      <c r="T33" s="20" t="s">
        <v>481</v>
      </c>
      <c r="U33" s="18" t="n">
        <v>449.48764863</v>
      </c>
      <c r="V33" s="20" t="n">
        <v>9.45008842</v>
      </c>
    </row>
    <row r="34" spans="1:22">
      <c r="A34" s="15" t="s">
        <v>509</v>
      </c>
      <c r="B34" s="17" t="n">
        <v>6350</v>
      </c>
      <c r="C34" s="18">
        <f>(81.0/B34*100)</f>
        <v/>
      </c>
      <c r="D34" s="19" t="n">
        <v>6269</v>
      </c>
      <c r="E34" s="18" t="n">
        <v>487.2405195</v>
      </c>
      <c r="F34" s="20" t="n">
        <v>3.30316648</v>
      </c>
      <c r="G34" s="18" t="n">
        <v>465.37350662</v>
      </c>
      <c r="H34" s="20" t="n">
        <v>2.94302243</v>
      </c>
      <c r="I34" s="18" t="n">
        <v>466.65787381</v>
      </c>
      <c r="J34" s="20" t="n">
        <v>4.06855077</v>
      </c>
      <c r="K34" s="18" t="n">
        <v>452.4654238</v>
      </c>
      <c r="L34" s="20" t="n">
        <v>7.02581922</v>
      </c>
      <c r="M34" s="18" t="n">
        <v>414.13782789</v>
      </c>
      <c r="N34" s="20" t="n">
        <v>11.41550076</v>
      </c>
      <c r="O34" s="18" t="s">
        <v>481</v>
      </c>
      <c r="P34" s="20" t="s">
        <v>481</v>
      </c>
      <c r="Q34" s="18" t="n">
        <v>306.56969545</v>
      </c>
      <c r="R34" s="20" t="n">
        <v>10.27624616</v>
      </c>
      <c r="S34" s="18" t="s">
        <v>481</v>
      </c>
      <c r="T34" s="20" t="s">
        <v>481</v>
      </c>
      <c r="U34" s="18" t="n">
        <v>382.77046313</v>
      </c>
      <c r="V34" s="20" t="n">
        <v>7.28707801</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512.8635785500001</v>
      </c>
      <c r="T35" s="20" t="n">
        <v>1.32436738</v>
      </c>
      <c r="U35" s="18" t="s">
        <v>481</v>
      </c>
      <c r="V35" s="20" t="s">
        <v>481</v>
      </c>
    </row>
    <row r="36" spans="1:22">
      <c r="A36" s="15" t="s">
        <v>511</v>
      </c>
      <c r="B36" s="17" t="n">
        <v>6736</v>
      </c>
      <c r="C36" s="18">
        <f>(60.0/B36*100)</f>
        <v/>
      </c>
      <c r="D36" s="19" t="n">
        <v>6676</v>
      </c>
      <c r="E36" s="18" t="n">
        <v>518.99134523</v>
      </c>
      <c r="F36" s="20" t="n">
        <v>2.72934846</v>
      </c>
      <c r="G36" s="18" t="n">
        <v>491.65689148</v>
      </c>
      <c r="H36" s="20" t="n">
        <v>3.20098735</v>
      </c>
      <c r="I36" s="18" t="n">
        <v>485.89662738</v>
      </c>
      <c r="J36" s="20" t="n">
        <v>3.61921228</v>
      </c>
      <c r="K36" s="18" t="n">
        <v>471.40676395</v>
      </c>
      <c r="L36" s="20" t="n">
        <v>5.41428431</v>
      </c>
      <c r="M36" s="18" t="n">
        <v>471.48512785</v>
      </c>
      <c r="N36" s="20" t="n">
        <v>3.1941669</v>
      </c>
      <c r="O36" s="18" t="s">
        <v>481</v>
      </c>
      <c r="P36" s="20" t="s">
        <v>481</v>
      </c>
      <c r="Q36" s="18" t="s">
        <v>481</v>
      </c>
      <c r="R36" s="20" t="s">
        <v>481</v>
      </c>
      <c r="S36" s="18" t="s">
        <v>481</v>
      </c>
      <c r="T36" s="20" t="s">
        <v>481</v>
      </c>
      <c r="U36" s="18" t="n">
        <v>433.66736208</v>
      </c>
      <c r="V36" s="20" t="n">
        <v>7.27551306</v>
      </c>
    </row>
    <row r="37" spans="1:22">
      <c r="A37" s="15" t="s">
        <v>512</v>
      </c>
      <c r="B37" s="17" t="n">
        <v>5458</v>
      </c>
      <c r="C37" s="18">
        <f>(111.0/B37*100)</f>
        <v/>
      </c>
      <c r="D37" s="19" t="n">
        <v>5347</v>
      </c>
      <c r="E37" s="18" t="n">
        <v>513.0469454399999</v>
      </c>
      <c r="F37" s="20" t="n">
        <v>3.74425291</v>
      </c>
      <c r="G37" s="18" t="n">
        <v>507.66028223</v>
      </c>
      <c r="H37" s="20" t="n">
        <v>3.78032011</v>
      </c>
      <c r="I37" s="18" t="n">
        <v>481.43572259</v>
      </c>
      <c r="J37" s="20" t="n">
        <v>4.97471146</v>
      </c>
      <c r="K37" s="18" t="n">
        <v>470.52138082</v>
      </c>
      <c r="L37" s="20" t="n">
        <v>7.17284317</v>
      </c>
      <c r="M37" s="18" t="n">
        <v>390.41637664</v>
      </c>
      <c r="N37" s="20" t="n">
        <v>7.93034407</v>
      </c>
      <c r="O37" s="18" t="s">
        <v>481</v>
      </c>
      <c r="P37" s="20" t="s">
        <v>481</v>
      </c>
      <c r="Q37" s="18" t="s">
        <v>481</v>
      </c>
      <c r="R37" s="20" t="s">
        <v>481</v>
      </c>
      <c r="S37" s="18" t="s">
        <v>481</v>
      </c>
      <c r="T37" s="20" t="s">
        <v>481</v>
      </c>
      <c r="U37" s="18" t="n">
        <v>411.55798098</v>
      </c>
      <c r="V37" s="20" t="n">
        <v>8.69075965</v>
      </c>
    </row>
    <row r="38" spans="1:22">
      <c r="A38" s="15" t="s">
        <v>513</v>
      </c>
      <c r="B38" s="17" t="n">
        <v>5860</v>
      </c>
      <c r="C38" s="18">
        <f>(22.0/B38*100)</f>
        <v/>
      </c>
      <c r="D38" s="19" t="n">
        <v>5838</v>
      </c>
      <c r="E38" s="18" t="n">
        <v>534.1917468300001</v>
      </c>
      <c r="F38" s="20" t="n">
        <v>2.92189456</v>
      </c>
      <c r="G38" s="18" t="n">
        <v>502.0538827</v>
      </c>
      <c r="H38" s="20" t="n">
        <v>4.2965188</v>
      </c>
      <c r="I38" s="18" t="n">
        <v>478.563686</v>
      </c>
      <c r="J38" s="20" t="n">
        <v>4.95743614</v>
      </c>
      <c r="K38" s="18" t="n">
        <v>474.5269844</v>
      </c>
      <c r="L38" s="20" t="n">
        <v>7.02122991</v>
      </c>
      <c r="M38" s="18" t="n">
        <v>464.66093895</v>
      </c>
      <c r="N38" s="20" t="n">
        <v>6.12978698</v>
      </c>
      <c r="O38" s="18" t="s">
        <v>481</v>
      </c>
      <c r="P38" s="20" t="s">
        <v>481</v>
      </c>
      <c r="Q38" s="18" t="s">
        <v>481</v>
      </c>
      <c r="R38" s="20" t="s">
        <v>481</v>
      </c>
      <c r="S38" s="18" t="s">
        <v>481</v>
      </c>
      <c r="T38" s="20" t="s">
        <v>481</v>
      </c>
      <c r="U38" s="18" t="n">
        <v>466.0559245</v>
      </c>
      <c r="V38" s="20" t="n">
        <v>7.05873956</v>
      </c>
    </row>
    <row r="39" spans="1:22">
      <c r="A39" s="15" t="s">
        <v>514</v>
      </c>
      <c r="B39" s="17" t="n">
        <v>5895</v>
      </c>
      <c r="C39" s="18">
        <f>(33.0/B39*100)</f>
        <v/>
      </c>
      <c r="D39" s="19" t="n">
        <v>5862</v>
      </c>
      <c r="E39" s="18" t="n">
        <v>443.70206367</v>
      </c>
      <c r="F39" s="20" t="n">
        <v>4.97357167</v>
      </c>
      <c r="G39" s="18" t="n">
        <v>425.01360947</v>
      </c>
      <c r="H39" s="20" t="n">
        <v>4.44683456</v>
      </c>
      <c r="I39" s="18" t="n">
        <v>433.09201722</v>
      </c>
      <c r="J39" s="20" t="n">
        <v>4.53266655</v>
      </c>
      <c r="K39" s="18" t="n">
        <v>428.83495683</v>
      </c>
      <c r="L39" s="20" t="n">
        <v>5.44438642</v>
      </c>
      <c r="M39" s="18" t="n">
        <v>385.47949857</v>
      </c>
      <c r="N39" s="20" t="n">
        <v>4.83386138</v>
      </c>
      <c r="O39" s="18" t="s">
        <v>481</v>
      </c>
      <c r="P39" s="20" t="s">
        <v>481</v>
      </c>
      <c r="Q39" s="18" t="s">
        <v>481</v>
      </c>
      <c r="R39" s="20" t="s">
        <v>481</v>
      </c>
      <c r="S39" s="18" t="s">
        <v>481</v>
      </c>
      <c r="T39" s="20" t="s">
        <v>481</v>
      </c>
      <c r="U39" s="18" t="n">
        <v>365.70633424</v>
      </c>
      <c r="V39" s="20" t="n">
        <v>8.23832698</v>
      </c>
    </row>
    <row r="40" spans="1:22">
      <c r="A40" s="15" t="s">
        <v>515</v>
      </c>
      <c r="B40" s="17" t="n">
        <v>14157</v>
      </c>
      <c r="C40" s="18">
        <f>(387.0/B40*100)</f>
        <v/>
      </c>
      <c r="D40" s="19" t="n">
        <v>13770</v>
      </c>
      <c r="E40" s="18" t="n">
        <v>518.89925561</v>
      </c>
      <c r="F40" s="20" t="n">
        <v>4.47131067</v>
      </c>
      <c r="G40" s="18" t="n">
        <v>520.55401155</v>
      </c>
      <c r="H40" s="20" t="n">
        <v>3.19881938</v>
      </c>
      <c r="I40" s="18" t="n">
        <v>518.89635448</v>
      </c>
      <c r="J40" s="20" t="n">
        <v>3.10589661</v>
      </c>
      <c r="K40" s="18" t="n">
        <v>494.25814135</v>
      </c>
      <c r="L40" s="20" t="n">
        <v>5.40712403</v>
      </c>
      <c r="M40" s="18" t="n">
        <v>416.91840949</v>
      </c>
      <c r="N40" s="20" t="n">
        <v>5.41821047</v>
      </c>
      <c r="O40" s="18" t="s">
        <v>481</v>
      </c>
      <c r="P40" s="20" t="s">
        <v>481</v>
      </c>
      <c r="Q40" s="18" t="s">
        <v>481</v>
      </c>
      <c r="R40" s="20" t="s">
        <v>481</v>
      </c>
      <c r="S40" s="18" t="s">
        <v>481</v>
      </c>
      <c r="T40" s="20" t="s">
        <v>481</v>
      </c>
      <c r="U40" s="18" t="n">
        <v>406.0539051</v>
      </c>
      <c r="V40" s="20" t="n">
        <v>8.240196409999999</v>
      </c>
    </row>
    <row r="41" spans="1:22">
      <c r="A41" s="15" t="s">
        <v>516</v>
      </c>
      <c r="B41" s="17" t="n">
        <v>5712</v>
      </c>
      <c r="C41" s="18">
        <f>(52.0/B41*100)</f>
        <v/>
      </c>
      <c r="D41" s="19" t="n">
        <v>5660</v>
      </c>
      <c r="E41" s="18" t="n">
        <v>531.61413967</v>
      </c>
      <c r="F41" s="20" t="n">
        <v>3.24960586</v>
      </c>
      <c r="G41" s="18" t="n">
        <v>497.83494021</v>
      </c>
      <c r="H41" s="20" t="n">
        <v>3.83139147</v>
      </c>
      <c r="I41" s="18" t="n">
        <v>491.55404972</v>
      </c>
      <c r="J41" s="20" t="n">
        <v>4.17604783</v>
      </c>
      <c r="K41" s="18" t="n">
        <v>477.78789289</v>
      </c>
      <c r="L41" s="20" t="n">
        <v>3.99410119</v>
      </c>
      <c r="M41" s="18" t="n">
        <v>459.44925532</v>
      </c>
      <c r="N41" s="20" t="n">
        <v>6.97383659</v>
      </c>
      <c r="O41" s="18" t="s">
        <v>481</v>
      </c>
      <c r="P41" s="20" t="s">
        <v>481</v>
      </c>
      <c r="Q41" s="18" t="n">
        <v>387.44235424</v>
      </c>
      <c r="R41" s="20" t="n">
        <v>14.52510266</v>
      </c>
      <c r="S41" s="18" t="s">
        <v>481</v>
      </c>
      <c r="T41" s="20" t="s">
        <v>481</v>
      </c>
      <c r="U41" s="18" t="n">
        <v>426.46335503</v>
      </c>
      <c r="V41" s="20" t="n">
        <v>11.43040971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387.31152286</v>
      </c>
      <c r="F45" s="20" t="n">
        <v>3.30501203</v>
      </c>
      <c r="G45" s="18" t="n">
        <v>374.84363718</v>
      </c>
      <c r="H45" s="20" t="n">
        <v>2.92570322</v>
      </c>
      <c r="I45" s="18" t="n">
        <v>376.64601523</v>
      </c>
      <c r="J45" s="20" t="n">
        <v>4.1103708</v>
      </c>
      <c r="K45" s="18" t="n">
        <v>363.0037825</v>
      </c>
      <c r="L45" s="20" t="n">
        <v>3.37445714</v>
      </c>
      <c r="M45" s="18" t="s">
        <v>481</v>
      </c>
      <c r="N45" s="20" t="s">
        <v>481</v>
      </c>
      <c r="O45" s="18" t="s">
        <v>481</v>
      </c>
      <c r="P45" s="20" t="s">
        <v>481</v>
      </c>
      <c r="Q45" s="18" t="n">
        <v>477.935</v>
      </c>
      <c r="R45" s="20" t="n">
        <v>31.50917191</v>
      </c>
      <c r="S45" s="18" t="n">
        <v>353.83651984</v>
      </c>
      <c r="T45" s="20" t="n">
        <v>13.13876649</v>
      </c>
      <c r="U45" s="18" t="n">
        <v>350.74035737</v>
      </c>
      <c r="V45" s="20" t="n">
        <v>5.7786163</v>
      </c>
    </row>
    <row r="46" spans="1:22">
      <c r="A46" s="15" t="s">
        <v>521</v>
      </c>
      <c r="B46" s="17" t="n">
        <v>23141</v>
      </c>
      <c r="C46" s="18">
        <f>(2033.0/B46*100)</f>
        <v/>
      </c>
      <c r="D46" s="19" t="n">
        <v>21108</v>
      </c>
      <c r="E46" s="18" t="n">
        <v>416.11077811</v>
      </c>
      <c r="F46" s="20" t="n">
        <v>2.93676711</v>
      </c>
      <c r="G46" s="18" t="n">
        <v>422.25299756</v>
      </c>
      <c r="H46" s="20" t="n">
        <v>3.21337431</v>
      </c>
      <c r="I46" s="18" t="n">
        <v>422.42843847</v>
      </c>
      <c r="J46" s="20" t="n">
        <v>4.64658637</v>
      </c>
      <c r="K46" s="18" t="n">
        <v>420.76816807</v>
      </c>
      <c r="L46" s="20" t="n">
        <v>4.77409669</v>
      </c>
      <c r="M46" s="18" t="n">
        <v>359.91868086</v>
      </c>
      <c r="N46" s="20" t="n">
        <v>2.81680407</v>
      </c>
      <c r="O46" s="18" t="s">
        <v>481</v>
      </c>
      <c r="P46" s="20" t="s">
        <v>481</v>
      </c>
      <c r="Q46" s="18" t="s">
        <v>481</v>
      </c>
      <c r="R46" s="20" t="s">
        <v>481</v>
      </c>
      <c r="S46" s="18" t="s">
        <v>481</v>
      </c>
      <c r="T46" s="20" t="s">
        <v>481</v>
      </c>
      <c r="U46" s="18" t="n">
        <v>380.9469699</v>
      </c>
      <c r="V46" s="20" t="n">
        <v>3.02156969</v>
      </c>
    </row>
    <row r="47" spans="1:22">
      <c r="A47" s="15" t="s">
        <v>522</v>
      </c>
      <c r="B47" s="17" t="n">
        <v>5928</v>
      </c>
      <c r="C47" s="18">
        <f>(299.0/B47*100)</f>
        <v/>
      </c>
      <c r="D47" s="19" t="n">
        <v>5629</v>
      </c>
      <c r="E47" s="18" t="n">
        <v>492.99942504</v>
      </c>
      <c r="F47" s="20" t="n">
        <v>4.96385016</v>
      </c>
      <c r="G47" s="18" t="n">
        <v>455.8556535</v>
      </c>
      <c r="H47" s="20" t="n">
        <v>4.45328304</v>
      </c>
      <c r="I47" s="18" t="n">
        <v>450.09199603</v>
      </c>
      <c r="J47" s="20" t="n">
        <v>4.72693384</v>
      </c>
      <c r="K47" s="18" t="n">
        <v>448.02806346</v>
      </c>
      <c r="L47" s="20" t="n">
        <v>5.7398979</v>
      </c>
      <c r="M47" s="18" t="n">
        <v>360.05308982</v>
      </c>
      <c r="N47" s="20" t="n">
        <v>5.38667889</v>
      </c>
      <c r="O47" s="18" t="s">
        <v>481</v>
      </c>
      <c r="P47" s="20" t="s">
        <v>481</v>
      </c>
      <c r="Q47" s="18" t="s">
        <v>481</v>
      </c>
      <c r="R47" s="20" t="s">
        <v>481</v>
      </c>
      <c r="S47" s="18" t="s">
        <v>481</v>
      </c>
      <c r="T47" s="20" t="s">
        <v>481</v>
      </c>
      <c r="U47" s="18" t="n">
        <v>379.96302621</v>
      </c>
      <c r="V47" s="20" t="n">
        <v>7.13244303</v>
      </c>
    </row>
    <row r="48" spans="1:22">
      <c r="A48" s="15" t="s">
        <v>523</v>
      </c>
      <c r="B48" s="17" t="n">
        <v>9841</v>
      </c>
      <c r="C48" s="18">
        <f>(8.0/B48*100)</f>
        <v/>
      </c>
      <c r="D48" s="19" t="n">
        <v>9833</v>
      </c>
      <c r="E48" s="18" t="n">
        <v>544.33132894</v>
      </c>
      <c r="F48" s="20" t="n">
        <v>6.47297505</v>
      </c>
      <c r="G48" s="18" t="n">
        <v>509.08458952</v>
      </c>
      <c r="H48" s="20" t="n">
        <v>4.40153399</v>
      </c>
      <c r="I48" s="18" t="n">
        <v>520.53527626</v>
      </c>
      <c r="J48" s="20" t="n">
        <v>5.55255597</v>
      </c>
      <c r="K48" s="18" t="n">
        <v>516.73529234</v>
      </c>
      <c r="L48" s="20" t="n">
        <v>7.17438309</v>
      </c>
      <c r="M48" s="18" t="n">
        <v>473.92730449</v>
      </c>
      <c r="N48" s="20" t="n">
        <v>6.76556062</v>
      </c>
      <c r="O48" s="18" t="s">
        <v>481</v>
      </c>
      <c r="P48" s="20" t="s">
        <v>481</v>
      </c>
      <c r="Q48" s="18" t="s">
        <v>481</v>
      </c>
      <c r="R48" s="20" t="s">
        <v>481</v>
      </c>
      <c r="S48" s="18" t="s">
        <v>481</v>
      </c>
      <c r="T48" s="20" t="s">
        <v>481</v>
      </c>
      <c r="U48" s="18" t="n">
        <v>428.1611271</v>
      </c>
      <c r="V48" s="20" t="n">
        <v>18.70953055</v>
      </c>
    </row>
    <row r="49" spans="1:22">
      <c r="A49" s="15" t="s">
        <v>524</v>
      </c>
      <c r="B49" s="17" t="n">
        <v>6349</v>
      </c>
      <c r="C49" s="18">
        <f>(56.0/B49*100)</f>
        <v/>
      </c>
      <c r="D49" s="19" t="n">
        <v>6293</v>
      </c>
      <c r="E49" s="18" t="n">
        <v>443.62525933</v>
      </c>
      <c r="F49" s="20" t="n">
        <v>3.7386147</v>
      </c>
      <c r="G49" s="18" t="n">
        <v>432.85324306</v>
      </c>
      <c r="H49" s="20" t="n">
        <v>3.0208291</v>
      </c>
      <c r="I49" s="18" t="n">
        <v>430.48011156</v>
      </c>
      <c r="J49" s="20" t="n">
        <v>4.25858492</v>
      </c>
      <c r="K49" s="18" t="n">
        <v>421.59321368</v>
      </c>
      <c r="L49" s="20" t="n">
        <v>5.39212811</v>
      </c>
      <c r="M49" s="18" t="s">
        <v>481</v>
      </c>
      <c r="N49" s="20" t="s">
        <v>481</v>
      </c>
      <c r="O49" s="18" t="s">
        <v>481</v>
      </c>
      <c r="P49" s="20" t="s">
        <v>481</v>
      </c>
      <c r="Q49" s="18" t="s">
        <v>481</v>
      </c>
      <c r="R49" s="20" t="s">
        <v>481</v>
      </c>
      <c r="S49" s="18" t="n">
        <v>330.0152549</v>
      </c>
      <c r="T49" s="20" t="n">
        <v>62.09640051</v>
      </c>
      <c r="U49" s="18" t="n">
        <v>380.87387065</v>
      </c>
      <c r="V49" s="20" t="n">
        <v>7.31002674</v>
      </c>
    </row>
    <row r="50" spans="1:22">
      <c r="A50" s="15" t="s">
        <v>525</v>
      </c>
      <c r="B50" s="17" t="n">
        <v>11795</v>
      </c>
      <c r="C50" s="18">
        <f>(311.0/B50*100)</f>
        <v/>
      </c>
      <c r="D50" s="19" t="n">
        <v>11484</v>
      </c>
      <c r="E50" s="18" t="n">
        <v>438.93132517</v>
      </c>
      <c r="F50" s="20" t="n">
        <v>2.85558645</v>
      </c>
      <c r="G50" s="18" t="n">
        <v>415.16009032</v>
      </c>
      <c r="H50" s="20" t="n">
        <v>2.73747651</v>
      </c>
      <c r="I50" s="18" t="n">
        <v>418.83783305</v>
      </c>
      <c r="J50" s="20" t="n">
        <v>3.20119852</v>
      </c>
      <c r="K50" s="18" t="n">
        <v>398.47430471</v>
      </c>
      <c r="L50" s="20" t="n">
        <v>4.0855252</v>
      </c>
      <c r="M50" s="18" t="n">
        <v>366.2364289</v>
      </c>
      <c r="N50" s="20" t="n">
        <v>5.08072233</v>
      </c>
      <c r="O50" s="18" t="s">
        <v>481</v>
      </c>
      <c r="P50" s="20" t="s">
        <v>481</v>
      </c>
      <c r="Q50" s="18" t="s">
        <v>481</v>
      </c>
      <c r="R50" s="20" t="s">
        <v>481</v>
      </c>
      <c r="S50" s="18" t="s">
        <v>481</v>
      </c>
      <c r="T50" s="20" t="s">
        <v>481</v>
      </c>
      <c r="U50" s="18" t="n">
        <v>355.68161988</v>
      </c>
      <c r="V50" s="20" t="n">
        <v>7.47408327</v>
      </c>
    </row>
    <row r="51" spans="1:22">
      <c r="A51" s="15" t="s">
        <v>526</v>
      </c>
      <c r="B51" s="17" t="n">
        <v>6866</v>
      </c>
      <c r="C51" s="18">
        <f>(109.0/B51*100)</f>
        <v/>
      </c>
      <c r="D51" s="19" t="n">
        <v>6757</v>
      </c>
      <c r="E51" s="18" t="n">
        <v>438.63197246</v>
      </c>
      <c r="F51" s="20" t="n">
        <v>2.54503316</v>
      </c>
      <c r="G51" s="18" t="n">
        <v>417.44744824</v>
      </c>
      <c r="H51" s="20" t="n">
        <v>2.83176564</v>
      </c>
      <c r="I51" s="18" t="n">
        <v>415.0037937</v>
      </c>
      <c r="J51" s="20" t="n">
        <v>3.27260094</v>
      </c>
      <c r="K51" s="18" t="n">
        <v>409.35132486</v>
      </c>
      <c r="L51" s="20" t="n">
        <v>3.74627122</v>
      </c>
      <c r="M51" s="18" t="n">
        <v>378.20734752</v>
      </c>
      <c r="N51" s="20" t="n">
        <v>5.77389018</v>
      </c>
      <c r="O51" s="18" t="s">
        <v>481</v>
      </c>
      <c r="P51" s="20" t="s">
        <v>481</v>
      </c>
      <c r="Q51" s="18" t="n">
        <v>410.85572185</v>
      </c>
      <c r="R51" s="20" t="n">
        <v>3.7997542</v>
      </c>
      <c r="S51" s="18" t="s">
        <v>481</v>
      </c>
      <c r="T51" s="20" t="s">
        <v>481</v>
      </c>
      <c r="U51" s="18" t="n">
        <v>390.6390219</v>
      </c>
      <c r="V51" s="20" t="n">
        <v>6.15489763</v>
      </c>
    </row>
    <row r="52" spans="1:22">
      <c r="A52" s="15" t="s">
        <v>527</v>
      </c>
      <c r="B52" s="17" t="n">
        <v>5809</v>
      </c>
      <c r="C52" s="18">
        <f>(99.0/B52*100)</f>
        <v/>
      </c>
      <c r="D52" s="19" t="n">
        <v>5710</v>
      </c>
      <c r="E52" s="18" t="n">
        <v>507.25837279</v>
      </c>
      <c r="F52" s="20" t="n">
        <v>2.94527847</v>
      </c>
      <c r="G52" s="18" t="n">
        <v>476.17331312</v>
      </c>
      <c r="H52" s="20" t="n">
        <v>3.07188945</v>
      </c>
      <c r="I52" s="18" t="n">
        <v>473.16949046</v>
      </c>
      <c r="J52" s="20" t="n">
        <v>3.79623005</v>
      </c>
      <c r="K52" s="18" t="n">
        <v>455.66930418</v>
      </c>
      <c r="L52" s="20" t="n">
        <v>6.48697584</v>
      </c>
      <c r="M52" s="18" t="n">
        <v>406.80210678</v>
      </c>
      <c r="N52" s="20" t="n">
        <v>4.41129799</v>
      </c>
      <c r="O52" s="18" t="s">
        <v>481</v>
      </c>
      <c r="P52" s="20" t="s">
        <v>481</v>
      </c>
      <c r="Q52" s="18" t="s">
        <v>481</v>
      </c>
      <c r="R52" s="20" t="s">
        <v>481</v>
      </c>
      <c r="S52" s="18" t="s">
        <v>481</v>
      </c>
      <c r="T52" s="20" t="s">
        <v>481</v>
      </c>
      <c r="U52" s="18" t="n">
        <v>419.04540749</v>
      </c>
      <c r="V52" s="20" t="n">
        <v>6.02261538</v>
      </c>
    </row>
    <row r="53" spans="1:22">
      <c r="A53" s="15" t="s">
        <v>528</v>
      </c>
      <c r="B53" s="17" t="n">
        <v>5571</v>
      </c>
      <c r="C53" s="18">
        <f>(104.0/B53*100)</f>
        <v/>
      </c>
      <c r="D53" s="19" t="n">
        <v>5467</v>
      </c>
      <c r="E53" s="18" t="n">
        <v>456.48048803</v>
      </c>
      <c r="F53" s="20" t="n">
        <v>2.61543788</v>
      </c>
      <c r="G53" s="18" t="n">
        <v>437.1774228</v>
      </c>
      <c r="H53" s="20" t="n">
        <v>2.42568851</v>
      </c>
      <c r="I53" s="18" t="n">
        <v>436.47799431</v>
      </c>
      <c r="J53" s="20" t="n">
        <v>2.82957971</v>
      </c>
      <c r="K53" s="18" t="n">
        <v>433.68088697</v>
      </c>
      <c r="L53" s="20" t="n">
        <v>4.70222027</v>
      </c>
      <c r="M53" s="18" t="n">
        <v>364.85181761</v>
      </c>
      <c r="N53" s="20" t="n">
        <v>4.50102235</v>
      </c>
      <c r="O53" s="18" t="s">
        <v>481</v>
      </c>
      <c r="P53" s="20" t="s">
        <v>481</v>
      </c>
      <c r="Q53" s="18" t="s">
        <v>481</v>
      </c>
      <c r="R53" s="20" t="s">
        <v>481</v>
      </c>
      <c r="S53" s="18" t="s">
        <v>481</v>
      </c>
      <c r="T53" s="20" t="s">
        <v>481</v>
      </c>
      <c r="U53" s="18" t="n">
        <v>361.45853498</v>
      </c>
      <c r="V53" s="20" t="n">
        <v>5.89915177</v>
      </c>
    </row>
    <row r="54" spans="1:22">
      <c r="A54" s="15" t="s">
        <v>529</v>
      </c>
      <c r="B54" s="17" t="n">
        <v>4740</v>
      </c>
      <c r="C54" s="18">
        <f>(378.0/B54*100)</f>
        <v/>
      </c>
      <c r="D54" s="19" t="n">
        <v>4362</v>
      </c>
      <c r="E54" s="18" t="n">
        <v>344.25991991</v>
      </c>
      <c r="F54" s="20" t="n">
        <v>5.77152318</v>
      </c>
      <c r="G54" s="18" t="n">
        <v>341.60178615</v>
      </c>
      <c r="H54" s="20" t="n">
        <v>3.34238357</v>
      </c>
      <c r="I54" s="18" t="n">
        <v>345.90808432</v>
      </c>
      <c r="J54" s="20" t="n">
        <v>3.75078859</v>
      </c>
      <c r="K54" s="18" t="n">
        <v>345.19421979</v>
      </c>
      <c r="L54" s="20" t="n">
        <v>4.06318658</v>
      </c>
      <c r="M54" s="18" t="n">
        <v>278.77265964</v>
      </c>
      <c r="N54" s="20" t="n">
        <v>5.07122961</v>
      </c>
      <c r="O54" s="18" t="s">
        <v>481</v>
      </c>
      <c r="P54" s="20" t="s">
        <v>481</v>
      </c>
      <c r="Q54" s="18" t="s">
        <v>481</v>
      </c>
      <c r="R54" s="20" t="s">
        <v>481</v>
      </c>
      <c r="S54" s="18" t="s">
        <v>481</v>
      </c>
      <c r="T54" s="20" t="s">
        <v>481</v>
      </c>
      <c r="U54" s="18" t="n">
        <v>280.65813687</v>
      </c>
      <c r="V54" s="20" t="n">
        <v>4.26825069</v>
      </c>
    </row>
    <row r="55" spans="1:22">
      <c r="A55" s="15" t="s">
        <v>530</v>
      </c>
      <c r="B55" s="17" t="n">
        <v>5316</v>
      </c>
      <c r="C55" s="18">
        <f>(22.0/B55*100)</f>
        <v/>
      </c>
      <c r="D55" s="19" t="n">
        <v>5294</v>
      </c>
      <c r="E55" s="18" t="n">
        <v>420.86272726</v>
      </c>
      <c r="F55" s="20" t="n">
        <v>4.77056436</v>
      </c>
      <c r="G55" s="18" t="n">
        <v>404.27766342</v>
      </c>
      <c r="H55" s="20" t="n">
        <v>2.90998645</v>
      </c>
      <c r="I55" s="18" t="n">
        <v>419.89843626</v>
      </c>
      <c r="J55" s="20" t="n">
        <v>3.2257741</v>
      </c>
      <c r="K55" s="18" t="n">
        <v>426.22465707</v>
      </c>
      <c r="L55" s="20" t="n">
        <v>4.50830735</v>
      </c>
      <c r="M55" s="18" t="s">
        <v>481</v>
      </c>
      <c r="N55" s="20" t="s">
        <v>481</v>
      </c>
      <c r="O55" s="18" t="s">
        <v>481</v>
      </c>
      <c r="P55" s="20" t="s">
        <v>481</v>
      </c>
      <c r="Q55" s="18" t="s">
        <v>481</v>
      </c>
      <c r="R55" s="20" t="s">
        <v>481</v>
      </c>
      <c r="S55" s="18" t="n">
        <v>325.49795646</v>
      </c>
      <c r="T55" s="20" t="n">
        <v>29.91173066</v>
      </c>
      <c r="U55" s="18" t="n">
        <v>322.07243243</v>
      </c>
      <c r="V55" s="20" t="n">
        <v>9.37243481</v>
      </c>
    </row>
    <row r="56" spans="1:22">
      <c r="A56" s="15" t="s">
        <v>531</v>
      </c>
      <c r="B56" s="17" t="n">
        <v>5359</v>
      </c>
      <c r="C56" s="18">
        <f>(77.0/B56*100)</f>
        <v/>
      </c>
      <c r="D56" s="19" t="n">
        <v>5282</v>
      </c>
      <c r="E56" s="18" t="n">
        <v>547.77802213</v>
      </c>
      <c r="F56" s="20" t="n">
        <v>4.42716755</v>
      </c>
      <c r="G56" s="18" t="n">
        <v>526.6467062200001</v>
      </c>
      <c r="H56" s="20" t="n">
        <v>3.62026291</v>
      </c>
      <c r="I56" s="18" t="n">
        <v>535.3963427899999</v>
      </c>
      <c r="J56" s="20" t="n">
        <v>3.16014232</v>
      </c>
      <c r="K56" s="18" t="n">
        <v>528.3028096199999</v>
      </c>
      <c r="L56" s="20" t="n">
        <v>6.58700893</v>
      </c>
      <c r="M56" s="18" t="n">
        <v>497.58677807</v>
      </c>
      <c r="N56" s="20" t="n">
        <v>2.76536198</v>
      </c>
      <c r="O56" s="18" t="s">
        <v>481</v>
      </c>
      <c r="P56" s="20" t="s">
        <v>481</v>
      </c>
      <c r="Q56" s="18" t="s">
        <v>481</v>
      </c>
      <c r="R56" s="20" t="s">
        <v>481</v>
      </c>
      <c r="S56" s="18" t="s">
        <v>481</v>
      </c>
      <c r="T56" s="20" t="s">
        <v>481</v>
      </c>
      <c r="U56" s="18" t="n">
        <v>494.61851967</v>
      </c>
      <c r="V56" s="20" t="n">
        <v>12.56990309</v>
      </c>
    </row>
    <row r="57" spans="1:22">
      <c r="A57" s="15" t="s">
        <v>532</v>
      </c>
      <c r="B57" s="17" t="n">
        <v>6513</v>
      </c>
      <c r="C57" s="18">
        <f>(0.0/B57*100)</f>
        <v/>
      </c>
      <c r="D57" s="19" t="n">
        <v>6513</v>
      </c>
      <c r="E57" s="18" t="n">
        <v>414.09159654</v>
      </c>
      <c r="F57" s="20" t="n">
        <v>3.25031136</v>
      </c>
      <c r="G57" s="18" t="n">
        <v>404.23457644</v>
      </c>
      <c r="H57" s="20" t="n">
        <v>2.80242003</v>
      </c>
      <c r="I57" s="18" t="n">
        <v>394.1735216</v>
      </c>
      <c r="J57" s="20" t="n">
        <v>3.84902995</v>
      </c>
      <c r="K57" s="18" t="n">
        <v>373.40555437</v>
      </c>
      <c r="L57" s="20" t="n">
        <v>4.45948012</v>
      </c>
      <c r="M57" s="18" t="s">
        <v>481</v>
      </c>
      <c r="N57" s="20" t="s">
        <v>481</v>
      </c>
      <c r="O57" s="18" t="s">
        <v>481</v>
      </c>
      <c r="P57" s="20" t="s">
        <v>481</v>
      </c>
      <c r="Q57" s="18" t="s">
        <v>481</v>
      </c>
      <c r="R57" s="20" t="s">
        <v>481</v>
      </c>
      <c r="S57" s="18" t="n">
        <v>355.21331925</v>
      </c>
      <c r="T57" s="20" t="n">
        <v>32.5875648</v>
      </c>
      <c r="U57" s="18" t="n">
        <v>384.95230176</v>
      </c>
      <c r="V57" s="20" t="n">
        <v>8.74964061</v>
      </c>
    </row>
    <row r="58" spans="1:22">
      <c r="A58" s="15" t="s">
        <v>533</v>
      </c>
      <c r="B58" s="17" t="n">
        <v>7267</v>
      </c>
      <c r="C58" s="18">
        <f>(10.0/B58*100)</f>
        <v/>
      </c>
      <c r="D58" s="19" t="n">
        <v>7257</v>
      </c>
      <c r="E58" s="18" t="n">
        <v>410.29690923</v>
      </c>
      <c r="F58" s="20" t="n">
        <v>3.67822545</v>
      </c>
      <c r="G58" s="18" t="n">
        <v>410.72562795</v>
      </c>
      <c r="H58" s="20" t="n">
        <v>2.89179383</v>
      </c>
      <c r="I58" s="18" t="n">
        <v>420.88462973</v>
      </c>
      <c r="J58" s="20" t="n">
        <v>3.2068326</v>
      </c>
      <c r="K58" s="18" t="n">
        <v>407.85241521</v>
      </c>
      <c r="L58" s="20" t="n">
        <v>4.1370355</v>
      </c>
      <c r="M58" s="18" t="s">
        <v>481</v>
      </c>
      <c r="N58" s="20" t="s">
        <v>481</v>
      </c>
      <c r="O58" s="18" t="s">
        <v>481</v>
      </c>
      <c r="P58" s="20" t="s">
        <v>481</v>
      </c>
      <c r="Q58" s="18" t="n">
        <v>461.208</v>
      </c>
      <c r="R58" s="20" t="n">
        <v>33.46912066</v>
      </c>
      <c r="S58" s="18" t="n">
        <v>316.57599112</v>
      </c>
      <c r="T58" s="20" t="n">
        <v>17.85382733</v>
      </c>
      <c r="U58" s="18" t="n">
        <v>330.06274018</v>
      </c>
      <c r="V58" s="20" t="n">
        <v>11.02236309</v>
      </c>
    </row>
    <row r="59" spans="1:22">
      <c r="A59" s="15" t="s">
        <v>534</v>
      </c>
      <c r="B59" s="17" t="n">
        <v>4826</v>
      </c>
      <c r="C59" s="18">
        <f>(26.0/B59*100)</f>
        <v/>
      </c>
      <c r="D59" s="19" t="n">
        <v>4800</v>
      </c>
      <c r="E59" s="18" t="n">
        <v>356.3963137</v>
      </c>
      <c r="F59" s="20" t="n">
        <v>2.90127283</v>
      </c>
      <c r="G59" s="18" t="n">
        <v>387.02614794</v>
      </c>
      <c r="H59" s="20" t="n">
        <v>2.34938831</v>
      </c>
      <c r="I59" s="18" t="n">
        <v>396.62904105</v>
      </c>
      <c r="J59" s="20" t="n">
        <v>3.01118656</v>
      </c>
      <c r="K59" s="18" t="n">
        <v>376.50223766</v>
      </c>
      <c r="L59" s="20" t="n">
        <v>3.7677833</v>
      </c>
      <c r="M59" s="18" t="s">
        <v>481</v>
      </c>
      <c r="N59" s="20" t="s">
        <v>481</v>
      </c>
      <c r="O59" s="18" t="s">
        <v>481</v>
      </c>
      <c r="P59" s="20" t="s">
        <v>481</v>
      </c>
      <c r="Q59" s="18" t="n">
        <v>289.7965</v>
      </c>
      <c r="R59" s="20" t="n">
        <v>43.47739685</v>
      </c>
      <c r="S59" s="18" t="n">
        <v>339.69992856</v>
      </c>
      <c r="T59" s="20" t="n">
        <v>21.71000056</v>
      </c>
      <c r="U59" s="18" t="n">
        <v>324.01790633</v>
      </c>
      <c r="V59" s="20" t="n">
        <v>6.88378505</v>
      </c>
    </row>
    <row r="60" spans="1:22">
      <c r="A60" s="15" t="s">
        <v>535</v>
      </c>
      <c r="B60" s="17" t="n">
        <v>4546</v>
      </c>
      <c r="C60" s="18">
        <f>(15.0/B60*100)</f>
        <v/>
      </c>
      <c r="D60" s="19" t="n">
        <v>4531</v>
      </c>
      <c r="E60" s="18" t="n">
        <v>406.58337601</v>
      </c>
      <c r="F60" s="20" t="n">
        <v>6.47770731</v>
      </c>
      <c r="G60" s="18" t="n">
        <v>380.06255141</v>
      </c>
      <c r="H60" s="20" t="n">
        <v>4.19176909</v>
      </c>
      <c r="I60" s="18" t="n">
        <v>391.67167544</v>
      </c>
      <c r="J60" s="20" t="n">
        <v>4.03430358</v>
      </c>
      <c r="K60" s="18" t="n">
        <v>383.421822</v>
      </c>
      <c r="L60" s="20" t="n">
        <v>4.89561747</v>
      </c>
      <c r="M60" s="18" t="s">
        <v>481</v>
      </c>
      <c r="N60" s="20" t="s">
        <v>481</v>
      </c>
      <c r="O60" s="18" t="s">
        <v>481</v>
      </c>
      <c r="P60" s="20" t="s">
        <v>481</v>
      </c>
      <c r="Q60" s="18" t="s">
        <v>481</v>
      </c>
      <c r="R60" s="20" t="s">
        <v>481</v>
      </c>
      <c r="S60" s="18" t="n">
        <v>305.13278045</v>
      </c>
      <c r="T60" s="20" t="n">
        <v>13.89278864</v>
      </c>
      <c r="U60" s="18" t="n">
        <v>353.28210403</v>
      </c>
      <c r="V60" s="20" t="n">
        <v>9.61995166</v>
      </c>
    </row>
    <row r="61" spans="1:22">
      <c r="A61" s="15" t="s">
        <v>536</v>
      </c>
      <c r="B61" s="17" t="n">
        <v>6525</v>
      </c>
      <c r="C61" s="18">
        <f>(164.0/B61*100)</f>
        <v/>
      </c>
      <c r="D61" s="19" t="n">
        <v>6361</v>
      </c>
      <c r="E61" s="18" t="n">
        <v>505.29336524</v>
      </c>
      <c r="F61" s="20" t="n">
        <v>3.39652294</v>
      </c>
      <c r="G61" s="18" t="n">
        <v>470.80524233</v>
      </c>
      <c r="H61" s="20" t="n">
        <v>3.29989896</v>
      </c>
      <c r="I61" s="18" t="n">
        <v>472.92754881</v>
      </c>
      <c r="J61" s="20" t="n">
        <v>3.06166611</v>
      </c>
      <c r="K61" s="18" t="n">
        <v>462.86290141</v>
      </c>
      <c r="L61" s="20" t="n">
        <v>4.591457</v>
      </c>
      <c r="M61" s="18" t="n">
        <v>399.48570032</v>
      </c>
      <c r="N61" s="20" t="n">
        <v>8.489439689999999</v>
      </c>
      <c r="O61" s="18" t="s">
        <v>481</v>
      </c>
      <c r="P61" s="20" t="s">
        <v>481</v>
      </c>
      <c r="Q61" s="18" t="s">
        <v>481</v>
      </c>
      <c r="R61" s="20" t="s">
        <v>481</v>
      </c>
      <c r="S61" s="18" t="s">
        <v>481</v>
      </c>
      <c r="T61" s="20" t="s">
        <v>481</v>
      </c>
      <c r="U61" s="18" t="n">
        <v>394.61153672</v>
      </c>
      <c r="V61" s="20" t="n">
        <v>9.50916127</v>
      </c>
    </row>
    <row r="62" spans="1:22">
      <c r="A62" s="15" t="s">
        <v>537</v>
      </c>
      <c r="B62" s="17" t="n">
        <v>4476</v>
      </c>
      <c r="C62" s="18">
        <f>(3.0/B62*100)</f>
        <v/>
      </c>
      <c r="D62" s="19" t="n">
        <v>4473</v>
      </c>
      <c r="E62" s="18" t="n">
        <v>544.05422069</v>
      </c>
      <c r="F62" s="20" t="n">
        <v>1.79841905</v>
      </c>
      <c r="G62" s="18" t="n">
        <v>521.84367324</v>
      </c>
      <c r="H62" s="20" t="n">
        <v>2.01226927</v>
      </c>
      <c r="I62" s="18" t="n">
        <v>526.87187228</v>
      </c>
      <c r="J62" s="20" t="n">
        <v>3.8242467</v>
      </c>
      <c r="K62" s="18" t="n">
        <v>512.93114109</v>
      </c>
      <c r="L62" s="20" t="n">
        <v>6.67661306</v>
      </c>
      <c r="M62" s="18" t="n">
        <v>503.48911723</v>
      </c>
      <c r="N62" s="20" t="n">
        <v>3.96725872</v>
      </c>
      <c r="O62" s="18" t="s">
        <v>481</v>
      </c>
      <c r="P62" s="20" t="s">
        <v>481</v>
      </c>
      <c r="Q62" s="18" t="s">
        <v>481</v>
      </c>
      <c r="R62" s="20" t="s">
        <v>481</v>
      </c>
      <c r="S62" s="18" t="s">
        <v>481</v>
      </c>
      <c r="T62" s="20" t="s">
        <v>481</v>
      </c>
      <c r="U62" s="18" t="n">
        <v>502.66417575</v>
      </c>
      <c r="V62" s="20" t="n">
        <v>19.94827291</v>
      </c>
    </row>
    <row r="63" spans="1:22">
      <c r="A63" s="15" t="s">
        <v>538</v>
      </c>
      <c r="B63" s="17" t="n">
        <v>5324</v>
      </c>
      <c r="C63" s="18">
        <f>(13.0/B63*100)</f>
        <v/>
      </c>
      <c r="D63" s="19" t="n">
        <v>5311</v>
      </c>
      <c r="E63" s="18" t="n">
        <v>379.90814203</v>
      </c>
      <c r="F63" s="20" t="n">
        <v>4.0696114</v>
      </c>
      <c r="G63" s="18" t="n">
        <v>385.71468817</v>
      </c>
      <c r="H63" s="20" t="n">
        <v>2.03141496</v>
      </c>
      <c r="I63" s="18" t="n">
        <v>396.31517985</v>
      </c>
      <c r="J63" s="20" t="n">
        <v>2.78651674</v>
      </c>
      <c r="K63" s="18" t="n">
        <v>384.63832754</v>
      </c>
      <c r="L63" s="20" t="n">
        <v>4.69981308</v>
      </c>
      <c r="M63" s="18" t="s">
        <v>481</v>
      </c>
      <c r="N63" s="20" t="s">
        <v>481</v>
      </c>
      <c r="O63" s="18" t="s">
        <v>481</v>
      </c>
      <c r="P63" s="20" t="s">
        <v>481</v>
      </c>
      <c r="Q63" s="18" t="n">
        <v>410.66715166</v>
      </c>
      <c r="R63" s="20" t="n">
        <v>39.8914323</v>
      </c>
      <c r="S63" s="18" t="n">
        <v>326.99499166</v>
      </c>
      <c r="T63" s="20" t="n">
        <v>30.80003997</v>
      </c>
      <c r="U63" s="18" t="n">
        <v>344.05032774</v>
      </c>
      <c r="V63" s="20" t="n">
        <v>4.82844415</v>
      </c>
    </row>
    <row r="64" spans="1:22">
      <c r="A64" s="15" t="s">
        <v>539</v>
      </c>
      <c r="B64" s="17" t="n">
        <v>3634</v>
      </c>
      <c r="C64" s="18">
        <f>(3.0/B64*100)</f>
        <v/>
      </c>
      <c r="D64" s="19" t="n">
        <v>3631</v>
      </c>
      <c r="E64" s="18" t="n">
        <v>466.42305709</v>
      </c>
      <c r="F64" s="20" t="n">
        <v>4.23352706</v>
      </c>
      <c r="G64" s="18" t="n">
        <v>475.12850542</v>
      </c>
      <c r="H64" s="20" t="n">
        <v>2.49498266</v>
      </c>
      <c r="I64" s="18" t="n">
        <v>471.81467891</v>
      </c>
      <c r="J64" s="20" t="n">
        <v>3.89355208</v>
      </c>
      <c r="K64" s="18" t="n">
        <v>453.68121121</v>
      </c>
      <c r="L64" s="20" t="n">
        <v>8.43505309</v>
      </c>
      <c r="M64" s="18" t="s">
        <v>481</v>
      </c>
      <c r="N64" s="20" t="s">
        <v>481</v>
      </c>
      <c r="O64" s="18" t="s">
        <v>481</v>
      </c>
      <c r="P64" s="20" t="s">
        <v>481</v>
      </c>
      <c r="Q64" s="18" t="s">
        <v>481</v>
      </c>
      <c r="R64" s="20" t="s">
        <v>481</v>
      </c>
      <c r="S64" s="18" t="n">
        <v>362.18367394</v>
      </c>
      <c r="T64" s="20" t="n">
        <v>44.53223096</v>
      </c>
      <c r="U64" s="18" t="n">
        <v>320.31871768</v>
      </c>
      <c r="V64" s="20" t="n">
        <v>10.26534665</v>
      </c>
    </row>
    <row r="65" spans="1:22">
      <c r="A65" s="15" t="s">
        <v>540</v>
      </c>
      <c r="B65" s="17" t="n">
        <v>5325</v>
      </c>
      <c r="C65" s="18">
        <f>(14.0/B65*100)</f>
        <v/>
      </c>
      <c r="D65" s="19" t="n">
        <v>5311</v>
      </c>
      <c r="E65" s="18" t="n">
        <v>435.22190129</v>
      </c>
      <c r="F65" s="20" t="n">
        <v>3.47222433</v>
      </c>
      <c r="G65" s="18" t="n">
        <v>425.30364543</v>
      </c>
      <c r="H65" s="20" t="n">
        <v>2.50475338</v>
      </c>
      <c r="I65" s="18" t="n">
        <v>441.27265165</v>
      </c>
      <c r="J65" s="20" t="n">
        <v>2.8575718</v>
      </c>
      <c r="K65" s="18" t="n">
        <v>430.25206248</v>
      </c>
      <c r="L65" s="20" t="n">
        <v>4.70262514</v>
      </c>
      <c r="M65" s="18" t="s">
        <v>481</v>
      </c>
      <c r="N65" s="20" t="s">
        <v>481</v>
      </c>
      <c r="O65" s="18" t="s">
        <v>481</v>
      </c>
      <c r="P65" s="20" t="s">
        <v>481</v>
      </c>
      <c r="Q65" s="18" t="n">
        <v>350.8565468</v>
      </c>
      <c r="R65" s="20" t="n">
        <v>23.0699479</v>
      </c>
      <c r="S65" s="18" t="s">
        <v>481</v>
      </c>
      <c r="T65" s="20" t="s">
        <v>481</v>
      </c>
      <c r="U65" s="18" t="n">
        <v>337.92594784</v>
      </c>
      <c r="V65" s="20" t="n">
        <v>7.09788144</v>
      </c>
    </row>
    <row r="66" spans="1:22">
      <c r="A66" s="15" t="s">
        <v>541</v>
      </c>
      <c r="B66" s="17" t="n">
        <v>5665</v>
      </c>
      <c r="C66" s="18">
        <f>(87.0/B66*100)</f>
        <v/>
      </c>
      <c r="D66" s="19" t="n">
        <v>5578</v>
      </c>
      <c r="E66" s="18" t="n">
        <v>428.78992887</v>
      </c>
      <c r="F66" s="20" t="n">
        <v>2.89755968</v>
      </c>
      <c r="G66" s="18" t="n">
        <v>422.1990645</v>
      </c>
      <c r="H66" s="20" t="n">
        <v>1.9909721</v>
      </c>
      <c r="I66" s="18" t="n">
        <v>424.77581753</v>
      </c>
      <c r="J66" s="20" t="n">
        <v>2.32059114</v>
      </c>
      <c r="K66" s="18" t="n">
        <v>426.30225842</v>
      </c>
      <c r="L66" s="20" t="n">
        <v>4.28638258</v>
      </c>
      <c r="M66" s="18" t="n">
        <v>362.59924263</v>
      </c>
      <c r="N66" s="20" t="n">
        <v>3.29995091</v>
      </c>
      <c r="O66" s="18" t="s">
        <v>481</v>
      </c>
      <c r="P66" s="20" t="s">
        <v>481</v>
      </c>
      <c r="Q66" s="18" t="s">
        <v>481</v>
      </c>
      <c r="R66" s="20" t="s">
        <v>481</v>
      </c>
      <c r="S66" s="18" t="s">
        <v>481</v>
      </c>
      <c r="T66" s="20" t="s">
        <v>481</v>
      </c>
      <c r="U66" s="18" t="n">
        <v>357.487815</v>
      </c>
      <c r="V66" s="20" t="n">
        <v>3.56297244</v>
      </c>
    </row>
    <row r="67" spans="1:22">
      <c r="A67" s="15" t="s">
        <v>542</v>
      </c>
      <c r="B67" s="17" t="n">
        <v>6971</v>
      </c>
      <c r="C67" s="18">
        <f>(694.0/B67*100)</f>
        <v/>
      </c>
      <c r="D67" s="19" t="n">
        <v>6277</v>
      </c>
      <c r="E67" s="18" t="n">
        <v>414.68614531</v>
      </c>
      <c r="F67" s="20" t="n">
        <v>4.21907368</v>
      </c>
      <c r="G67" s="18" t="n">
        <v>404.28277428</v>
      </c>
      <c r="H67" s="20" t="n">
        <v>2.76633916</v>
      </c>
      <c r="I67" s="18" t="n">
        <v>413.1190502</v>
      </c>
      <c r="J67" s="20" t="n">
        <v>2.89340943</v>
      </c>
      <c r="K67" s="18" t="n">
        <v>394.2644744</v>
      </c>
      <c r="L67" s="20" t="n">
        <v>5.38998136</v>
      </c>
      <c r="M67" s="18" t="n">
        <v>372.66261743</v>
      </c>
      <c r="N67" s="20" t="n">
        <v>5.67221433</v>
      </c>
      <c r="O67" s="18" t="s">
        <v>481</v>
      </c>
      <c r="P67" s="20" t="s">
        <v>481</v>
      </c>
      <c r="Q67" s="18" t="s">
        <v>481</v>
      </c>
      <c r="R67" s="20" t="s">
        <v>481</v>
      </c>
      <c r="S67" s="18" t="s">
        <v>481</v>
      </c>
      <c r="T67" s="20" t="s">
        <v>481</v>
      </c>
      <c r="U67" s="18" t="n">
        <v>343.0325867</v>
      </c>
      <c r="V67" s="20" t="n">
        <v>6.7190996</v>
      </c>
    </row>
    <row r="68" spans="1:22">
      <c r="A68" s="15" t="s">
        <v>543</v>
      </c>
      <c r="B68" s="17" t="n">
        <v>12083</v>
      </c>
      <c r="C68" s="18">
        <f>(31.0/B68*100)</f>
        <v/>
      </c>
      <c r="D68" s="19" t="n">
        <v>12052</v>
      </c>
      <c r="E68" s="18" t="n">
        <v>435.34701913</v>
      </c>
      <c r="F68" s="20" t="n">
        <v>2.35793978</v>
      </c>
      <c r="G68" s="18" t="n">
        <v>430.31279706</v>
      </c>
      <c r="H68" s="20" t="n">
        <v>1.5429522</v>
      </c>
      <c r="I68" s="18" t="n">
        <v>437.9616509</v>
      </c>
      <c r="J68" s="20" t="n">
        <v>2.10378695</v>
      </c>
      <c r="K68" s="18" t="n">
        <v>429.77356522</v>
      </c>
      <c r="L68" s="20" t="n">
        <v>3.23790868</v>
      </c>
      <c r="M68" s="18" t="n">
        <v>360.06770608</v>
      </c>
      <c r="N68" s="20" t="n">
        <v>2.26611851</v>
      </c>
      <c r="O68" s="18" t="s">
        <v>481</v>
      </c>
      <c r="P68" s="20" t="s">
        <v>481</v>
      </c>
      <c r="Q68" s="18" t="s">
        <v>481</v>
      </c>
      <c r="R68" s="20" t="s">
        <v>481</v>
      </c>
      <c r="S68" s="18" t="s">
        <v>481</v>
      </c>
      <c r="T68" s="20" t="s">
        <v>481</v>
      </c>
      <c r="U68" s="18" t="n">
        <v>365.20601391</v>
      </c>
      <c r="V68" s="20" t="n">
        <v>2.87109609</v>
      </c>
    </row>
    <row r="69" spans="1:22">
      <c r="A69" s="15" t="s">
        <v>544</v>
      </c>
      <c r="B69" s="17" t="n">
        <v>4876</v>
      </c>
      <c r="C69" s="18">
        <f>(0.0/B69*100)</f>
        <v/>
      </c>
      <c r="D69" s="19" t="n">
        <v>4876</v>
      </c>
      <c r="E69" s="18" t="n">
        <v>441.64484801</v>
      </c>
      <c r="F69" s="20" t="n">
        <v>4.07375176</v>
      </c>
      <c r="G69" s="18" t="n">
        <v>430.97004675</v>
      </c>
      <c r="H69" s="20" t="n">
        <v>3.17283245</v>
      </c>
      <c r="I69" s="18" t="n">
        <v>437.58861309</v>
      </c>
      <c r="J69" s="20" t="n">
        <v>4.71897865</v>
      </c>
      <c r="K69" s="18" t="n">
        <v>429.65318773</v>
      </c>
      <c r="L69" s="20" t="n">
        <v>5.91951569</v>
      </c>
      <c r="M69" s="18" t="s">
        <v>481</v>
      </c>
      <c r="N69" s="20" t="s">
        <v>481</v>
      </c>
      <c r="O69" s="18" t="s">
        <v>481</v>
      </c>
      <c r="P69" s="20" t="s">
        <v>481</v>
      </c>
      <c r="Q69" s="18" t="s">
        <v>481</v>
      </c>
      <c r="R69" s="20" t="s">
        <v>481</v>
      </c>
      <c r="S69" s="18" t="s">
        <v>481</v>
      </c>
      <c r="T69" s="20" t="s">
        <v>481</v>
      </c>
      <c r="U69" s="18" t="n">
        <v>388.29958401</v>
      </c>
      <c r="V69" s="20" t="n">
        <v>20.45817416</v>
      </c>
    </row>
    <row r="70" spans="1:22">
      <c r="A70" s="15" t="s">
        <v>545</v>
      </c>
      <c r="B70" s="17" t="n">
        <v>6036</v>
      </c>
      <c r="C70" s="18">
        <f>(223.0/B70*100)</f>
        <v/>
      </c>
      <c r="D70" s="19" t="n">
        <v>5813</v>
      </c>
      <c r="E70" s="18" t="n">
        <v>508.89695034</v>
      </c>
      <c r="F70" s="20" t="n">
        <v>3.4989222</v>
      </c>
      <c r="G70" s="18" t="n">
        <v>488.40487671</v>
      </c>
      <c r="H70" s="20" t="n">
        <v>3.65196965</v>
      </c>
      <c r="I70" s="18" t="n">
        <v>485.92122763</v>
      </c>
      <c r="J70" s="20" t="n">
        <v>3.31284099</v>
      </c>
      <c r="K70" s="18" t="n">
        <v>497.60170043</v>
      </c>
      <c r="L70" s="20" t="n">
        <v>5.36952334</v>
      </c>
      <c r="M70" s="18" t="n">
        <v>430.55617704</v>
      </c>
      <c r="N70" s="20" t="n">
        <v>6.18638504</v>
      </c>
      <c r="O70" s="18" t="s">
        <v>481</v>
      </c>
      <c r="P70" s="20" t="s">
        <v>481</v>
      </c>
      <c r="Q70" s="18" t="s">
        <v>481</v>
      </c>
      <c r="R70" s="20" t="s">
        <v>481</v>
      </c>
      <c r="S70" s="18" t="s">
        <v>481</v>
      </c>
      <c r="T70" s="20" t="s">
        <v>481</v>
      </c>
      <c r="U70" s="18" t="n">
        <v>445.27529093</v>
      </c>
      <c r="V70" s="20" t="n">
        <v>8.389618889999999</v>
      </c>
    </row>
    <row r="71" spans="1:22">
      <c r="A71" s="15" t="s">
        <v>546</v>
      </c>
      <c r="B71" s="17" t="n">
        <v>6115</v>
      </c>
      <c r="C71" s="18">
        <f>(30.0/B71*100)</f>
        <v/>
      </c>
      <c r="D71" s="19" t="n">
        <v>6085</v>
      </c>
      <c r="E71" s="18" t="n">
        <v>579.05933542</v>
      </c>
      <c r="F71" s="20" t="n">
        <v>2.83986314</v>
      </c>
      <c r="G71" s="18" t="n">
        <v>559.5051165</v>
      </c>
      <c r="H71" s="20" t="n">
        <v>1.82479947</v>
      </c>
      <c r="I71" s="18" t="n">
        <v>559.29202316</v>
      </c>
      <c r="J71" s="20" t="n">
        <v>2.79453467</v>
      </c>
      <c r="K71" s="18" t="n">
        <v>549.80296145</v>
      </c>
      <c r="L71" s="20" t="n">
        <v>5.232978</v>
      </c>
      <c r="M71" s="18" t="n">
        <v>447.86971773</v>
      </c>
      <c r="N71" s="20" t="n">
        <v>5.77573086</v>
      </c>
      <c r="O71" s="18" t="s">
        <v>481</v>
      </c>
      <c r="P71" s="20" t="s">
        <v>481</v>
      </c>
      <c r="Q71" s="18" t="s">
        <v>481</v>
      </c>
      <c r="R71" s="20" t="s">
        <v>481</v>
      </c>
      <c r="S71" s="18" t="s">
        <v>481</v>
      </c>
      <c r="T71" s="20" t="s">
        <v>481</v>
      </c>
      <c r="U71" s="18" t="n">
        <v>477.10260338</v>
      </c>
      <c r="V71" s="20" t="n">
        <v>19.24726988</v>
      </c>
    </row>
    <row r="72" spans="1:22">
      <c r="A72" s="15" t="s">
        <v>547</v>
      </c>
      <c r="B72" s="17" t="n">
        <v>7708</v>
      </c>
      <c r="C72" s="18">
        <f>(5.0/B72*100)</f>
        <v/>
      </c>
      <c r="D72" s="19" t="n">
        <v>7703</v>
      </c>
      <c r="E72" s="18" t="n">
        <v>557.3824358000001</v>
      </c>
      <c r="F72" s="20" t="n">
        <v>4.57382254</v>
      </c>
      <c r="G72" s="18" t="n">
        <v>530.96329845</v>
      </c>
      <c r="H72" s="20" t="n">
        <v>2.98724486</v>
      </c>
      <c r="I72" s="18" t="n">
        <v>534.94152773</v>
      </c>
      <c r="J72" s="20" t="n">
        <v>3.50994581</v>
      </c>
      <c r="K72" s="18" t="n">
        <v>537.84364888</v>
      </c>
      <c r="L72" s="20" t="n">
        <v>5.45103525</v>
      </c>
      <c r="M72" s="18" t="n">
        <v>463.18161523</v>
      </c>
      <c r="N72" s="20" t="n">
        <v>7.36450904</v>
      </c>
      <c r="O72" s="18" t="s">
        <v>481</v>
      </c>
      <c r="P72" s="20" t="s">
        <v>481</v>
      </c>
      <c r="Q72" s="18" t="s">
        <v>481</v>
      </c>
      <c r="R72" s="20" t="s">
        <v>481</v>
      </c>
      <c r="S72" s="18" t="s">
        <v>481</v>
      </c>
      <c r="T72" s="20" t="s">
        <v>481</v>
      </c>
      <c r="U72" s="18" t="n">
        <v>461.20560001</v>
      </c>
      <c r="V72" s="20" t="n">
        <v>24.41162863</v>
      </c>
    </row>
    <row r="73" spans="1:22">
      <c r="A73" s="15" t="s">
        <v>548</v>
      </c>
      <c r="B73" s="17" t="n">
        <v>8249</v>
      </c>
      <c r="C73" s="18">
        <f>(185.0/B73*100)</f>
        <v/>
      </c>
      <c r="D73" s="19" t="n">
        <v>8064</v>
      </c>
      <c r="E73" s="18" t="n">
        <v>448.06890371</v>
      </c>
      <c r="F73" s="20" t="n">
        <v>4.96288662</v>
      </c>
      <c r="G73" s="18" t="n">
        <v>424.86499196</v>
      </c>
      <c r="H73" s="20" t="n">
        <v>3.34315134</v>
      </c>
      <c r="I73" s="18" t="n">
        <v>424.73705554</v>
      </c>
      <c r="J73" s="20" t="n">
        <v>3.4164082</v>
      </c>
      <c r="K73" s="18" t="n">
        <v>412.94510943</v>
      </c>
      <c r="L73" s="20" t="n">
        <v>4.24507047</v>
      </c>
      <c r="M73" s="18" t="n">
        <v>381.36943253</v>
      </c>
      <c r="N73" s="20" t="n">
        <v>3.27949389</v>
      </c>
      <c r="O73" s="18" t="s">
        <v>481</v>
      </c>
      <c r="P73" s="20" t="s">
        <v>481</v>
      </c>
      <c r="Q73" s="18" t="s">
        <v>481</v>
      </c>
      <c r="R73" s="20" t="s">
        <v>481</v>
      </c>
      <c r="S73" s="18" t="s">
        <v>481</v>
      </c>
      <c r="T73" s="20" t="s">
        <v>481</v>
      </c>
      <c r="U73" s="18" t="n">
        <v>388.21318405</v>
      </c>
      <c r="V73" s="20" t="n">
        <v>12.11500958</v>
      </c>
    </row>
    <row r="74" spans="1:22">
      <c r="A74" s="15" t="s">
        <v>549</v>
      </c>
      <c r="B74" s="17" t="n">
        <v>4692</v>
      </c>
      <c r="C74" s="18">
        <f>(82.0/B74*100)</f>
        <v/>
      </c>
      <c r="D74" s="19" t="n">
        <v>4610</v>
      </c>
      <c r="E74" s="18" t="n">
        <v>448.01012227</v>
      </c>
      <c r="F74" s="20" t="n">
        <v>3.74394878</v>
      </c>
      <c r="G74" s="18" t="n">
        <v>430.70840365</v>
      </c>
      <c r="H74" s="20" t="n">
        <v>2.56803905</v>
      </c>
      <c r="I74" s="18" t="n">
        <v>426.20164074</v>
      </c>
      <c r="J74" s="20" t="n">
        <v>3.02669752</v>
      </c>
      <c r="K74" s="18" t="n">
        <v>407.85798616</v>
      </c>
      <c r="L74" s="20" t="n">
        <v>4.59010548</v>
      </c>
      <c r="M74" s="18" t="s">
        <v>481</v>
      </c>
      <c r="N74" s="20" t="s">
        <v>481</v>
      </c>
      <c r="O74" s="18" t="s">
        <v>481</v>
      </c>
      <c r="P74" s="20" t="s">
        <v>481</v>
      </c>
      <c r="Q74" s="18" t="s">
        <v>481</v>
      </c>
      <c r="R74" s="20" t="s">
        <v>481</v>
      </c>
      <c r="S74" s="18" t="n">
        <v>370.55481168</v>
      </c>
      <c r="T74" s="20" t="n">
        <v>28.32947387</v>
      </c>
      <c r="U74" s="18" t="n">
        <v>359.92555421</v>
      </c>
      <c r="V74" s="20" t="n">
        <v>5.70227925</v>
      </c>
    </row>
    <row r="75" spans="1:22">
      <c r="A75" s="15" t="s">
        <v>550</v>
      </c>
      <c r="B75" s="17" t="n">
        <v>5375</v>
      </c>
      <c r="C75" s="18">
        <f>(277.0/B75*100)</f>
        <v/>
      </c>
      <c r="D75" s="19" t="n">
        <v>5098</v>
      </c>
      <c r="E75" s="18" t="n">
        <v>406.30999566</v>
      </c>
      <c r="F75" s="20" t="n">
        <v>3.78993778</v>
      </c>
      <c r="G75" s="18" t="n">
        <v>388.46403317</v>
      </c>
      <c r="H75" s="20" t="n">
        <v>2.65158562</v>
      </c>
      <c r="I75" s="18" t="n">
        <v>393.35077519</v>
      </c>
      <c r="J75" s="20" t="n">
        <v>3.28659549</v>
      </c>
      <c r="K75" s="18" t="n">
        <v>382.09323887</v>
      </c>
      <c r="L75" s="20" t="n">
        <v>3.14022173</v>
      </c>
      <c r="M75" s="18" t="n">
        <v>356.06172199</v>
      </c>
      <c r="N75" s="20" t="n">
        <v>4.70057819</v>
      </c>
      <c r="O75" s="18" t="s">
        <v>481</v>
      </c>
      <c r="P75" s="20" t="s">
        <v>481</v>
      </c>
      <c r="Q75" s="18" t="s">
        <v>481</v>
      </c>
      <c r="R75" s="20" t="s">
        <v>481</v>
      </c>
      <c r="S75" s="18" t="s">
        <v>481</v>
      </c>
      <c r="T75" s="20" t="s">
        <v>481</v>
      </c>
      <c r="U75" s="18" t="n">
        <v>357.99072996</v>
      </c>
      <c r="V75" s="20" t="n">
        <v>4.01829151</v>
      </c>
    </row>
    <row r="76" spans="1:22">
      <c r="A76" s="15" t="s">
        <v>551</v>
      </c>
      <c r="B76" s="17" t="n">
        <v>14167</v>
      </c>
      <c r="C76" s="18">
        <f>(234.0/B76*100)</f>
        <v/>
      </c>
      <c r="D76" s="19" t="n">
        <v>13933</v>
      </c>
      <c r="E76" s="18" t="n">
        <v>446.96509369</v>
      </c>
      <c r="F76" s="20" t="n">
        <v>3.57736695</v>
      </c>
      <c r="G76" s="18" t="n">
        <v>440.964405</v>
      </c>
      <c r="H76" s="20" t="n">
        <v>2.90826439</v>
      </c>
      <c r="I76" s="18" t="n">
        <v>448.70727182</v>
      </c>
      <c r="J76" s="20" t="n">
        <v>2.76339225</v>
      </c>
      <c r="K76" s="18" t="n">
        <v>437.71709444</v>
      </c>
      <c r="L76" s="20" t="n">
        <v>4.31003648</v>
      </c>
      <c r="M76" s="18" t="n">
        <v>405.76526183</v>
      </c>
      <c r="N76" s="20" t="n">
        <v>4.20293438</v>
      </c>
      <c r="O76" s="18" t="s">
        <v>481</v>
      </c>
      <c r="P76" s="20" t="s">
        <v>481</v>
      </c>
      <c r="Q76" s="18" t="s">
        <v>481</v>
      </c>
      <c r="R76" s="20" t="s">
        <v>481</v>
      </c>
      <c r="S76" s="18" t="s">
        <v>481</v>
      </c>
      <c r="T76" s="20" t="s">
        <v>481</v>
      </c>
      <c r="U76" s="18" t="n">
        <v>374.64499548</v>
      </c>
      <c r="V76" s="20" t="n">
        <v>5.94445099</v>
      </c>
    </row>
    <row r="77" spans="1:22">
      <c r="A77" s="15" t="s">
        <v>552</v>
      </c>
      <c r="B77" s="17" t="n">
        <v>6062</v>
      </c>
      <c r="C77" s="18">
        <f>(261.0/B77*100)</f>
        <v/>
      </c>
      <c r="D77" s="19" t="n">
        <v>5801</v>
      </c>
      <c r="E77" s="18" t="n">
        <v>460.85911522</v>
      </c>
      <c r="F77" s="20" t="n">
        <v>3.25373959</v>
      </c>
      <c r="G77" s="18" t="n">
        <v>449.75559315</v>
      </c>
      <c r="H77" s="20" t="n">
        <v>2.65283318</v>
      </c>
      <c r="I77" s="18" t="n">
        <v>444.76518719</v>
      </c>
      <c r="J77" s="20" t="n">
        <v>3.99576728</v>
      </c>
      <c r="K77" s="18" t="n">
        <v>426.36834088</v>
      </c>
      <c r="L77" s="20" t="n">
        <v>6.7459888</v>
      </c>
      <c r="M77" s="18" t="n">
        <v>380.79678054</v>
      </c>
      <c r="N77" s="20" t="n">
        <v>4.91273858</v>
      </c>
      <c r="O77" s="18" t="s">
        <v>481</v>
      </c>
      <c r="P77" s="20" t="s">
        <v>481</v>
      </c>
      <c r="Q77" s="18" t="s">
        <v>481</v>
      </c>
      <c r="R77" s="20" t="s">
        <v>481</v>
      </c>
      <c r="S77" s="18" t="s">
        <v>481</v>
      </c>
      <c r="T77" s="20" t="s">
        <v>481</v>
      </c>
      <c r="U77" s="18" t="n">
        <v>388.77992196</v>
      </c>
      <c r="V77" s="20" t="n">
        <v>4.14569549</v>
      </c>
    </row>
    <row r="78" spans="1:22">
      <c r="A78" s="15" t="s">
        <v>553</v>
      </c>
      <c r="B78" s="17" t="n">
        <v>5826</v>
      </c>
      <c r="C78" s="18">
        <f>(0.0/B78*100)</f>
        <v/>
      </c>
      <c r="D78" s="19" t="n">
        <v>5826</v>
      </c>
      <c r="E78" s="18" t="n">
        <v>532.69264685</v>
      </c>
      <c r="F78" s="20" t="n">
        <v>5.39732545</v>
      </c>
      <c r="G78" s="18" t="n">
        <v>524.04672526</v>
      </c>
      <c r="H78" s="20" t="n">
        <v>3.94943414</v>
      </c>
      <c r="I78" s="18" t="n">
        <v>521.57961768</v>
      </c>
      <c r="J78" s="20" t="n">
        <v>4.25401453</v>
      </c>
      <c r="K78" s="18" t="n">
        <v>515.48188023</v>
      </c>
      <c r="L78" s="20" t="n">
        <v>5.71309623</v>
      </c>
      <c r="M78" s="18" t="s">
        <v>481</v>
      </c>
      <c r="N78" s="20" t="s">
        <v>481</v>
      </c>
      <c r="O78" s="18" t="s">
        <v>481</v>
      </c>
      <c r="P78" s="20" t="s">
        <v>481</v>
      </c>
      <c r="Q78" s="18" t="n">
        <v>431.126</v>
      </c>
      <c r="R78" s="20" t="n">
        <v>17.85283108</v>
      </c>
      <c r="S78" s="18" t="n">
        <v>442.4006</v>
      </c>
      <c r="T78" s="20" t="n">
        <v>34.16423723</v>
      </c>
      <c r="U78" s="18" t="n">
        <v>495.39904388</v>
      </c>
      <c r="V78" s="20" t="n">
        <v>21.31577659</v>
      </c>
    </row>
    <row customHeight="1" ht="25" r="79" spans="1:22">
      <c r="A79" s="15" t="s">
        <v>554</v>
      </c>
      <c r="B79" s="17" t="n">
        <v>1657</v>
      </c>
      <c r="C79" s="18">
        <f>(41.0/B79*100)</f>
        <v/>
      </c>
      <c r="D79" s="19" t="n">
        <v>1616</v>
      </c>
      <c r="E79" s="18" t="n">
        <v>493.11497526</v>
      </c>
      <c r="F79" s="20" t="n">
        <v>7.60477145</v>
      </c>
      <c r="G79" s="18" t="n">
        <v>475.31997641</v>
      </c>
      <c r="H79" s="20" t="n">
        <v>6.7171001</v>
      </c>
      <c r="I79" s="18" t="n">
        <v>452.05670922</v>
      </c>
      <c r="J79" s="20" t="n">
        <v>8.17044634</v>
      </c>
      <c r="K79" s="18" t="n">
        <v>436.6796074</v>
      </c>
      <c r="L79" s="20" t="n">
        <v>12.87279325</v>
      </c>
      <c r="M79" s="18" t="s">
        <v>481</v>
      </c>
      <c r="N79" s="20" t="s">
        <v>481</v>
      </c>
      <c r="O79" s="18" t="s">
        <v>481</v>
      </c>
      <c r="P79" s="20" t="s">
        <v>481</v>
      </c>
      <c r="Q79" s="18" t="s">
        <v>481</v>
      </c>
      <c r="R79" s="20" t="s">
        <v>481</v>
      </c>
      <c r="S79" s="18" t="n">
        <v>430.4052</v>
      </c>
      <c r="T79" s="20" t="n">
        <v>40.72521883</v>
      </c>
      <c r="U79" s="18" t="n">
        <v>390.70604135</v>
      </c>
      <c r="V79" s="20" t="n">
        <v>17.21989933</v>
      </c>
    </row>
    <row r="80" spans="1:22">
      <c r="A80" s="15" t="s">
        <v>555</v>
      </c>
      <c r="B80" s="17" t="n">
        <v>7841</v>
      </c>
      <c r="C80" s="18">
        <f>(0.0/B80*100)</f>
        <v/>
      </c>
      <c r="D80" s="19" t="n">
        <v>7841</v>
      </c>
      <c r="E80" s="18" t="n">
        <v>452.00139452</v>
      </c>
      <c r="F80" s="20" t="n">
        <v>5.73406616</v>
      </c>
      <c r="G80" s="18" t="n">
        <v>447.6752454</v>
      </c>
      <c r="H80" s="20" t="n">
        <v>3.47571313</v>
      </c>
      <c r="I80" s="18" t="n">
        <v>460.49817772</v>
      </c>
      <c r="J80" s="20" t="n">
        <v>4.67403607</v>
      </c>
      <c r="K80" s="18" t="n">
        <v>467.59508944</v>
      </c>
      <c r="L80" s="20" t="n">
        <v>4.83162751</v>
      </c>
      <c r="M80" s="18" t="s">
        <v>481</v>
      </c>
      <c r="N80" s="20" t="s">
        <v>481</v>
      </c>
      <c r="O80" s="18" t="s">
        <v>481</v>
      </c>
      <c r="P80" s="20" t="s">
        <v>481</v>
      </c>
      <c r="Q80" s="18" t="s">
        <v>481</v>
      </c>
      <c r="R80" s="20" t="s">
        <v>481</v>
      </c>
      <c r="S80" s="18" t="s">
        <v>481</v>
      </c>
      <c r="T80" s="20" t="s">
        <v>481</v>
      </c>
      <c r="U80" s="18" t="n">
        <v>393.27237089</v>
      </c>
      <c r="V80" s="20" t="n">
        <v>33.62146335</v>
      </c>
    </row>
    <row r="81" spans="1:22">
      <c r="A81" s="23" t="s">
        <v>556</v>
      </c>
      <c r="B81" s="17" t="n">
        <v>8861</v>
      </c>
      <c r="C81" s="18">
        <f>(82.0/B81*100)</f>
        <v/>
      </c>
      <c r="D81" s="19" t="n">
        <v>8779</v>
      </c>
      <c r="E81" s="18" t="n">
        <v>475.43339765</v>
      </c>
      <c r="F81" s="20" t="n">
        <v>4.94639227</v>
      </c>
      <c r="G81" s="18" t="n">
        <v>446.733486</v>
      </c>
      <c r="H81" s="20" t="n">
        <v>2.98142605</v>
      </c>
      <c r="I81" s="18" t="n">
        <v>443.37487744</v>
      </c>
      <c r="J81" s="20" t="n">
        <v>3.25020084</v>
      </c>
      <c r="K81" s="18" t="n">
        <v>440.96710226</v>
      </c>
      <c r="L81" s="20" t="n">
        <v>4.06869875</v>
      </c>
      <c r="M81" s="18" t="n">
        <v>388.66747204</v>
      </c>
      <c r="N81" s="20" t="n">
        <v>4.36642029</v>
      </c>
      <c r="O81" s="18" t="s">
        <v>481</v>
      </c>
      <c r="P81" s="20" t="s">
        <v>481</v>
      </c>
      <c r="Q81" s="18" t="s">
        <v>481</v>
      </c>
      <c r="R81" s="20" t="s">
        <v>481</v>
      </c>
      <c r="S81" s="18" t="s">
        <v>481</v>
      </c>
      <c r="T81" s="20" t="s">
        <v>481</v>
      </c>
      <c r="U81" s="18" t="n">
        <v>391.1290765</v>
      </c>
      <c r="V81" s="20" t="n">
        <v>17.2046679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813</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(667.0/B7*100)</f>
        <v/>
      </c>
      <c r="D7" s="19" t="n">
        <v>13863</v>
      </c>
      <c r="E7" s="18" t="n">
        <v>528.44721004</v>
      </c>
      <c r="F7" s="20" t="n">
        <v>2.56196933</v>
      </c>
      <c r="G7" s="18" t="n">
        <v>524.84511187</v>
      </c>
      <c r="H7" s="20" t="n">
        <v>2.11819185</v>
      </c>
      <c r="I7" s="18" t="n">
        <v>518.55669701</v>
      </c>
      <c r="J7" s="20" t="n">
        <v>2.91029999</v>
      </c>
      <c r="K7" s="18" t="n">
        <v>498.95277718</v>
      </c>
      <c r="L7" s="20" t="n">
        <v>4.34634382</v>
      </c>
      <c r="M7" s="18" t="n">
        <v>455.67136221</v>
      </c>
      <c r="N7" s="20" t="n">
        <v>3.03001341</v>
      </c>
      <c r="O7" s="18" t="s">
        <v>481</v>
      </c>
      <c r="P7" s="20" t="s">
        <v>481</v>
      </c>
      <c r="Q7" s="18" t="s">
        <v>481</v>
      </c>
      <c r="R7" s="20" t="s">
        <v>481</v>
      </c>
      <c r="S7" s="18" t="s">
        <v>481</v>
      </c>
      <c r="T7" s="20" t="s">
        <v>481</v>
      </c>
      <c r="U7" s="18" t="n">
        <v>486.66079888</v>
      </c>
      <c r="V7" s="20" t="n">
        <v>6.91235536</v>
      </c>
    </row>
    <row r="8" spans="1:22">
      <c r="A8" s="15" t="s">
        <v>483</v>
      </c>
      <c r="B8" s="17" t="n">
        <v>7007</v>
      </c>
      <c r="C8" s="18">
        <f>(104.0/B8*100)</f>
        <v/>
      </c>
      <c r="D8" s="19" t="n">
        <v>6903</v>
      </c>
      <c r="E8" s="18" t="n">
        <v>530.15800848</v>
      </c>
      <c r="F8" s="20" t="n">
        <v>2.39679779</v>
      </c>
      <c r="G8" s="18" t="n">
        <v>510.12929723</v>
      </c>
      <c r="H8" s="20" t="n">
        <v>3.71823005</v>
      </c>
      <c r="I8" s="18" t="n">
        <v>492.56502012</v>
      </c>
      <c r="J8" s="20" t="n">
        <v>4.7007665</v>
      </c>
      <c r="K8" s="18" t="n">
        <v>486.74827744</v>
      </c>
      <c r="L8" s="20" t="n">
        <v>7.18596869</v>
      </c>
      <c r="M8" s="18" t="n">
        <v>425.98671044</v>
      </c>
      <c r="N8" s="20" t="n">
        <v>3.32108465</v>
      </c>
      <c r="O8" s="18" t="s">
        <v>481</v>
      </c>
      <c r="P8" s="20" t="s">
        <v>481</v>
      </c>
      <c r="Q8" s="18" t="n">
        <v>368.48347797</v>
      </c>
      <c r="R8" s="20" t="n">
        <v>14.99112476</v>
      </c>
      <c r="S8" s="18" t="s">
        <v>481</v>
      </c>
      <c r="T8" s="20" t="s">
        <v>481</v>
      </c>
      <c r="U8" s="18" t="n">
        <v>439.11480926</v>
      </c>
      <c r="V8" s="20" t="n">
        <v>6.76127757</v>
      </c>
    </row>
    <row r="9" spans="1:22">
      <c r="A9" s="15" t="s">
        <v>484</v>
      </c>
      <c r="B9" s="17" t="n">
        <v>9651</v>
      </c>
      <c r="C9" s="18">
        <f>(565.0/B9*100)</f>
        <v/>
      </c>
      <c r="D9" s="19" t="n">
        <v>9086</v>
      </c>
      <c r="E9" s="18" t="n">
        <v>536.09809226</v>
      </c>
      <c r="F9" s="20" t="n">
        <v>2.48188193</v>
      </c>
      <c r="G9" s="18" t="n">
        <v>522.49640507</v>
      </c>
      <c r="H9" s="20" t="n">
        <v>2.33885699</v>
      </c>
      <c r="I9" s="18" t="n">
        <v>510.2431926</v>
      </c>
      <c r="J9" s="20" t="n">
        <v>4.26069914</v>
      </c>
      <c r="K9" s="18" t="n">
        <v>469.54612993</v>
      </c>
      <c r="L9" s="20" t="n">
        <v>6.24352106</v>
      </c>
      <c r="M9" s="18" t="n">
        <v>398.3811512</v>
      </c>
      <c r="N9" s="20" t="n">
        <v>5.50423922</v>
      </c>
      <c r="O9" s="18" t="s">
        <v>481</v>
      </c>
      <c r="P9" s="20" t="s">
        <v>481</v>
      </c>
      <c r="Q9" s="18" t="n">
        <v>374.78530698</v>
      </c>
      <c r="R9" s="20" t="n">
        <v>11.62763904</v>
      </c>
      <c r="S9" s="18" t="s">
        <v>481</v>
      </c>
      <c r="T9" s="20" t="s">
        <v>481</v>
      </c>
      <c r="U9" s="18" t="n">
        <v>422.78184203</v>
      </c>
      <c r="V9" s="20" t="n">
        <v>4.86366674</v>
      </c>
    </row>
    <row r="10" spans="1:22">
      <c r="A10" s="15" t="s">
        <v>485</v>
      </c>
      <c r="B10" s="17" t="n">
        <v>20058</v>
      </c>
      <c r="C10" s="18">
        <f>(553.0/B10*100)</f>
        <v/>
      </c>
      <c r="D10" s="19" t="n">
        <v>19505</v>
      </c>
      <c r="E10" s="18" t="n">
        <v>549.03038373</v>
      </c>
      <c r="F10" s="20" t="n">
        <v>2.90235424</v>
      </c>
      <c r="G10" s="18" t="n">
        <v>538.79781283</v>
      </c>
      <c r="H10" s="20" t="n">
        <v>2.41198912</v>
      </c>
      <c r="I10" s="18" t="n">
        <v>528.51213426</v>
      </c>
      <c r="J10" s="20" t="n">
        <v>2.04328187</v>
      </c>
      <c r="K10" s="18" t="n">
        <v>509.13501235</v>
      </c>
      <c r="L10" s="20" t="n">
        <v>4.1613883</v>
      </c>
      <c r="M10" s="18" t="n">
        <v>459.4602787</v>
      </c>
      <c r="N10" s="20" t="n">
        <v>3.87365474</v>
      </c>
      <c r="O10" s="18" t="s">
        <v>481</v>
      </c>
      <c r="P10" s="20" t="s">
        <v>481</v>
      </c>
      <c r="Q10" s="18" t="s">
        <v>481</v>
      </c>
      <c r="R10" s="20" t="s">
        <v>481</v>
      </c>
      <c r="S10" s="18" t="s">
        <v>481</v>
      </c>
      <c r="T10" s="20" t="s">
        <v>481</v>
      </c>
      <c r="U10" s="18" t="n">
        <v>454.79016583</v>
      </c>
      <c r="V10" s="20" t="n">
        <v>6.67533863</v>
      </c>
    </row>
    <row r="11" spans="1:22">
      <c r="A11" s="15" t="s">
        <v>486</v>
      </c>
      <c r="B11" s="17" t="n">
        <v>7053</v>
      </c>
      <c r="C11" s="18">
        <f>(139.0/B11*100)</f>
        <v/>
      </c>
      <c r="D11" s="19" t="n">
        <v>6914</v>
      </c>
      <c r="E11" s="18" t="n">
        <v>476.51734722</v>
      </c>
      <c r="F11" s="20" t="n">
        <v>3.18930182</v>
      </c>
      <c r="G11" s="18" t="n">
        <v>447.54395698</v>
      </c>
      <c r="H11" s="20" t="n">
        <v>3.46531869</v>
      </c>
      <c r="I11" s="18" t="n">
        <v>444.65050828</v>
      </c>
      <c r="J11" s="20" t="n">
        <v>3.05588626</v>
      </c>
      <c r="K11" s="18" t="n">
        <v>439.4977688</v>
      </c>
      <c r="L11" s="20" t="n">
        <v>4.77437663</v>
      </c>
      <c r="M11" s="18" t="n">
        <v>407.71243287</v>
      </c>
      <c r="N11" s="20" t="n">
        <v>4.26530566</v>
      </c>
      <c r="O11" s="18" t="s">
        <v>481</v>
      </c>
      <c r="P11" s="20" t="s">
        <v>481</v>
      </c>
      <c r="Q11" s="18" t="s">
        <v>481</v>
      </c>
      <c r="R11" s="20" t="s">
        <v>481</v>
      </c>
      <c r="S11" s="18" t="s">
        <v>481</v>
      </c>
      <c r="T11" s="20" t="s">
        <v>481</v>
      </c>
      <c r="U11" s="18" t="n">
        <v>402.11610956</v>
      </c>
      <c r="V11" s="20" t="n">
        <v>7.66780264</v>
      </c>
    </row>
    <row r="12" spans="1:22">
      <c r="A12" s="15" t="s">
        <v>487</v>
      </c>
      <c r="B12" s="17" t="n">
        <v>6894</v>
      </c>
      <c r="C12" s="18">
        <f>(59.0/B12*100)</f>
        <v/>
      </c>
      <c r="D12" s="19" t="n">
        <v>6835</v>
      </c>
      <c r="E12" s="18" t="n">
        <v>518.2150095</v>
      </c>
      <c r="F12" s="20" t="n">
        <v>2.6928012</v>
      </c>
      <c r="G12" s="18" t="n">
        <v>498.6614889</v>
      </c>
      <c r="H12" s="20" t="n">
        <v>2.62434773</v>
      </c>
      <c r="I12" s="18" t="n">
        <v>496.35979654</v>
      </c>
      <c r="J12" s="20" t="n">
        <v>3.29928423</v>
      </c>
      <c r="K12" s="18" t="n">
        <v>486.86379027</v>
      </c>
      <c r="L12" s="20" t="n">
        <v>6.05560876</v>
      </c>
      <c r="M12" s="18" t="n">
        <v>407.24394601</v>
      </c>
      <c r="N12" s="20" t="n">
        <v>6.59279851</v>
      </c>
      <c r="O12" s="18" t="s">
        <v>481</v>
      </c>
      <c r="P12" s="20" t="s">
        <v>481</v>
      </c>
      <c r="Q12" s="18" t="n">
        <v>366.6777112</v>
      </c>
      <c r="R12" s="20" t="n">
        <v>14.39052153</v>
      </c>
      <c r="S12" s="18" t="s">
        <v>481</v>
      </c>
      <c r="T12" s="20" t="s">
        <v>481</v>
      </c>
      <c r="U12" s="18" t="n">
        <v>420.4682935</v>
      </c>
      <c r="V12" s="20" t="n">
        <v>6.81803885</v>
      </c>
    </row>
    <row r="13" spans="1:22">
      <c r="A13" s="15" t="s">
        <v>488</v>
      </c>
      <c r="B13" s="17" t="n">
        <v>7161</v>
      </c>
      <c r="C13" s="18">
        <f>(174.0/B13*100)</f>
        <v/>
      </c>
      <c r="D13" s="19" t="n">
        <v>6987</v>
      </c>
      <c r="E13" s="18" t="n">
        <v>523.40473743</v>
      </c>
      <c r="F13" s="20" t="n">
        <v>2.8147008</v>
      </c>
      <c r="G13" s="18" t="n">
        <v>505.85379963</v>
      </c>
      <c r="H13" s="20" t="n">
        <v>2.52379322</v>
      </c>
      <c r="I13" s="18" t="n">
        <v>495.83385762</v>
      </c>
      <c r="J13" s="20" t="n">
        <v>3.99229155</v>
      </c>
      <c r="K13" s="18" t="n">
        <v>479.8735491</v>
      </c>
      <c r="L13" s="20" t="n">
        <v>8.400022509999999</v>
      </c>
      <c r="M13" s="18" t="n">
        <v>417.33961469</v>
      </c>
      <c r="N13" s="20" t="n">
        <v>10.06598471</v>
      </c>
      <c r="O13" s="18" t="s">
        <v>481</v>
      </c>
      <c r="P13" s="20" t="s">
        <v>481</v>
      </c>
      <c r="Q13" s="18" t="n">
        <v>436.36003517</v>
      </c>
      <c r="R13" s="20" t="n">
        <v>6.43426798</v>
      </c>
      <c r="S13" s="18" t="s">
        <v>481</v>
      </c>
      <c r="T13" s="20" t="s">
        <v>481</v>
      </c>
      <c r="U13" s="18" t="n">
        <v>408.49546229</v>
      </c>
      <c r="V13" s="20" t="n">
        <v>8.704041439999999</v>
      </c>
    </row>
    <row r="14" spans="1:22">
      <c r="A14" s="15" t="s">
        <v>489</v>
      </c>
      <c r="B14" s="17" t="n">
        <v>5587</v>
      </c>
      <c r="C14" s="18">
        <f>(81.0/B14*100)</f>
        <v/>
      </c>
      <c r="D14" s="19" t="n">
        <v>5506</v>
      </c>
      <c r="E14" s="18" t="n">
        <v>556.55132314</v>
      </c>
      <c r="F14" s="20" t="n">
        <v>2.41016801</v>
      </c>
      <c r="G14" s="18" t="n">
        <v>530.42979034</v>
      </c>
      <c r="H14" s="20" t="n">
        <v>2.64493247</v>
      </c>
      <c r="I14" s="18" t="n">
        <v>511.36102577</v>
      </c>
      <c r="J14" s="20" t="n">
        <v>4.47206319</v>
      </c>
      <c r="K14" s="18" t="n">
        <v>521.30626267</v>
      </c>
      <c r="L14" s="20" t="n">
        <v>7.20824246</v>
      </c>
      <c r="M14" s="18" t="n">
        <v>442.2239505</v>
      </c>
      <c r="N14" s="20" t="n">
        <v>10.16789313</v>
      </c>
      <c r="O14" s="18" t="s">
        <v>481</v>
      </c>
      <c r="P14" s="20" t="s">
        <v>481</v>
      </c>
      <c r="Q14" s="18" t="s">
        <v>481</v>
      </c>
      <c r="R14" s="20" t="s">
        <v>481</v>
      </c>
      <c r="S14" s="18" t="s">
        <v>481</v>
      </c>
      <c r="T14" s="20" t="s">
        <v>481</v>
      </c>
      <c r="U14" s="18" t="n">
        <v>450.81262132</v>
      </c>
      <c r="V14" s="20" t="n">
        <v>12.5297774</v>
      </c>
    </row>
    <row r="15" spans="1:22">
      <c r="A15" s="15" t="s">
        <v>490</v>
      </c>
      <c r="B15" s="17" t="n">
        <v>5882</v>
      </c>
      <c r="C15" s="18">
        <f>(87.0/B15*100)</f>
        <v/>
      </c>
      <c r="D15" s="19" t="n">
        <v>5795</v>
      </c>
      <c r="E15" s="18" t="n">
        <v>550.40968134</v>
      </c>
      <c r="F15" s="20" t="n">
        <v>2.62632965</v>
      </c>
      <c r="G15" s="18" t="n">
        <v>533.97043438</v>
      </c>
      <c r="H15" s="20" t="n">
        <v>2.78750079</v>
      </c>
      <c r="I15" s="18" t="n">
        <v>512.6123113899999</v>
      </c>
      <c r="J15" s="20" t="n">
        <v>4.14254212</v>
      </c>
      <c r="K15" s="18" t="n">
        <v>503.45137135</v>
      </c>
      <c r="L15" s="20" t="n">
        <v>7.87705531</v>
      </c>
      <c r="M15" s="18" t="n">
        <v>442.09252147</v>
      </c>
      <c r="N15" s="20" t="n">
        <v>11.12031367</v>
      </c>
      <c r="O15" s="18" t="s">
        <v>481</v>
      </c>
      <c r="P15" s="20" t="s">
        <v>481</v>
      </c>
      <c r="Q15" s="18" t="n">
        <v>375.95013089</v>
      </c>
      <c r="R15" s="20" t="n">
        <v>17.42774697</v>
      </c>
      <c r="S15" s="18" t="s">
        <v>481</v>
      </c>
      <c r="T15" s="20" t="s">
        <v>481</v>
      </c>
      <c r="U15" s="18" t="n">
        <v>487.69925999</v>
      </c>
      <c r="V15" s="20" t="n">
        <v>7.34740703</v>
      </c>
    </row>
    <row r="16" spans="1:22">
      <c r="A16" s="15" t="s">
        <v>491</v>
      </c>
      <c r="B16" s="17" t="n">
        <v>6108</v>
      </c>
      <c r="C16" s="18">
        <f>(136.0/B16*100)</f>
        <v/>
      </c>
      <c r="D16" s="19" t="n">
        <v>5972</v>
      </c>
      <c r="E16" s="18" t="n">
        <v>518.9227962</v>
      </c>
      <c r="F16" s="20" t="n">
        <v>2.75742305</v>
      </c>
      <c r="G16" s="18" t="n">
        <v>512.44496064</v>
      </c>
      <c r="H16" s="20" t="n">
        <v>2.74831652</v>
      </c>
      <c r="I16" s="18" t="n">
        <v>502.06873479</v>
      </c>
      <c r="J16" s="20" t="n">
        <v>3.64984232</v>
      </c>
      <c r="K16" s="18" t="n">
        <v>471.97392571</v>
      </c>
      <c r="L16" s="20" t="n">
        <v>5.87447573</v>
      </c>
      <c r="M16" s="18" t="n">
        <v>387.14914799</v>
      </c>
      <c r="N16" s="20" t="n">
        <v>6.68985678</v>
      </c>
      <c r="O16" s="18" t="s">
        <v>481</v>
      </c>
      <c r="P16" s="20" t="s">
        <v>481</v>
      </c>
      <c r="Q16" s="18" t="s">
        <v>481</v>
      </c>
      <c r="R16" s="20" t="s">
        <v>481</v>
      </c>
      <c r="S16" s="18" t="s">
        <v>481</v>
      </c>
      <c r="T16" s="20" t="s">
        <v>481</v>
      </c>
      <c r="U16" s="18" t="n">
        <v>418.48785326</v>
      </c>
      <c r="V16" s="20" t="n">
        <v>8.123714639999999</v>
      </c>
    </row>
    <row r="17" spans="1:22">
      <c r="A17" s="15" t="s">
        <v>492</v>
      </c>
      <c r="B17" s="17" t="n">
        <v>6504</v>
      </c>
      <c r="C17" s="18">
        <f>(1665.0/B17*100)</f>
        <v/>
      </c>
      <c r="D17" s="19" t="n">
        <v>4839</v>
      </c>
      <c r="E17" s="18" t="n">
        <v>542.10843491</v>
      </c>
      <c r="F17" s="20" t="n">
        <v>3.00852918</v>
      </c>
      <c r="G17" s="18" t="n">
        <v>529.10061824</v>
      </c>
      <c r="H17" s="20" t="n">
        <v>3.59421054</v>
      </c>
      <c r="I17" s="18" t="n">
        <v>503.14601673</v>
      </c>
      <c r="J17" s="20" t="n">
        <v>5.38778639</v>
      </c>
      <c r="K17" s="18" t="n">
        <v>506.34247235</v>
      </c>
      <c r="L17" s="20" t="n">
        <v>9.15183944</v>
      </c>
      <c r="M17" s="18" t="n">
        <v>421.56457172</v>
      </c>
      <c r="N17" s="20" t="n">
        <v>9.08687791</v>
      </c>
      <c r="O17" s="18" t="s">
        <v>481</v>
      </c>
      <c r="P17" s="20" t="s">
        <v>481</v>
      </c>
      <c r="Q17" s="18" t="n">
        <v>360.48925247</v>
      </c>
      <c r="R17" s="20" t="n">
        <v>12.44339086</v>
      </c>
      <c r="S17" s="18" t="s">
        <v>481</v>
      </c>
      <c r="T17" s="20" t="s">
        <v>481</v>
      </c>
      <c r="U17" s="18" t="n">
        <v>455.13078256</v>
      </c>
      <c r="V17" s="20" t="n">
        <v>6.56203632</v>
      </c>
    </row>
    <row r="18" spans="1:22">
      <c r="A18" s="15" t="s">
        <v>493</v>
      </c>
      <c r="B18" s="17" t="n">
        <v>5532</v>
      </c>
      <c r="C18" s="18">
        <f>(31.0/B18*100)</f>
        <v/>
      </c>
      <c r="D18" s="19" t="n">
        <v>5501</v>
      </c>
      <c r="E18" s="18" t="n">
        <v>485.10011526</v>
      </c>
      <c r="F18" s="20" t="n">
        <v>4.05011604</v>
      </c>
      <c r="G18" s="18" t="n">
        <v>455.43879939</v>
      </c>
      <c r="H18" s="20" t="n">
        <v>4.22788621</v>
      </c>
      <c r="I18" s="18" t="n">
        <v>449.35183013</v>
      </c>
      <c r="J18" s="20" t="n">
        <v>4.15183474</v>
      </c>
      <c r="K18" s="18" t="n">
        <v>437.74241283</v>
      </c>
      <c r="L18" s="20" t="n">
        <v>5.67038721</v>
      </c>
      <c r="M18" s="18" t="n">
        <v>381.70089157</v>
      </c>
      <c r="N18" s="20" t="n">
        <v>7.56899924</v>
      </c>
      <c r="O18" s="18" t="s">
        <v>481</v>
      </c>
      <c r="P18" s="20" t="s">
        <v>481</v>
      </c>
      <c r="Q18" s="18" t="s">
        <v>481</v>
      </c>
      <c r="R18" s="20" t="s">
        <v>481</v>
      </c>
      <c r="S18" s="18" t="s">
        <v>481</v>
      </c>
      <c r="T18" s="20" t="s">
        <v>481</v>
      </c>
      <c r="U18" s="18" t="n">
        <v>374.65232026</v>
      </c>
      <c r="V18" s="20" t="n">
        <v>7.76472851</v>
      </c>
    </row>
    <row r="19" spans="1:22">
      <c r="A19" s="15" t="s">
        <v>494</v>
      </c>
      <c r="B19" s="17" t="n">
        <v>5658</v>
      </c>
      <c r="C19" s="18">
        <f>(262.0/B19*100)</f>
        <v/>
      </c>
      <c r="D19" s="19" t="n">
        <v>5396</v>
      </c>
      <c r="E19" s="18" t="n">
        <v>513.75803003</v>
      </c>
      <c r="F19" s="20" t="n">
        <v>3.21223974</v>
      </c>
      <c r="G19" s="18" t="n">
        <v>475.06096313</v>
      </c>
      <c r="H19" s="20" t="n">
        <v>3.23024192</v>
      </c>
      <c r="I19" s="18" t="n">
        <v>461.72434342</v>
      </c>
      <c r="J19" s="20" t="n">
        <v>4.40564697</v>
      </c>
      <c r="K19" s="18" t="n">
        <v>446.41944326</v>
      </c>
      <c r="L19" s="20" t="n">
        <v>7.57361136</v>
      </c>
      <c r="M19" s="18" t="n">
        <v>464.53907426</v>
      </c>
      <c r="N19" s="20" t="n">
        <v>8.377987660000001</v>
      </c>
      <c r="O19" s="18" t="s">
        <v>481</v>
      </c>
      <c r="P19" s="20" t="s">
        <v>481</v>
      </c>
      <c r="Q19" s="18" t="s">
        <v>481</v>
      </c>
      <c r="R19" s="20" t="s">
        <v>481</v>
      </c>
      <c r="S19" s="18" t="s">
        <v>481</v>
      </c>
      <c r="T19" s="20" t="s">
        <v>481</v>
      </c>
      <c r="U19" s="18" t="n">
        <v>409.65426487</v>
      </c>
      <c r="V19" s="20" t="n">
        <v>8.840140269999999</v>
      </c>
    </row>
    <row r="20" spans="1:22">
      <c r="A20" s="15" t="s">
        <v>495</v>
      </c>
      <c r="B20" s="17" t="n">
        <v>3371</v>
      </c>
      <c r="C20" s="18">
        <f>(75.0/B20*100)</f>
        <v/>
      </c>
      <c r="D20" s="19" t="n">
        <v>3296</v>
      </c>
      <c r="E20" s="18" t="n">
        <v>495.41192039</v>
      </c>
      <c r="F20" s="20" t="n">
        <v>2.39645224</v>
      </c>
      <c r="G20" s="18" t="n">
        <v>469.24198229</v>
      </c>
      <c r="H20" s="20" t="n">
        <v>3.53727205</v>
      </c>
      <c r="I20" s="18" t="n">
        <v>455.50764758</v>
      </c>
      <c r="J20" s="20" t="n">
        <v>4.52134776</v>
      </c>
      <c r="K20" s="18" t="n">
        <v>443.76433969</v>
      </c>
      <c r="L20" s="20" t="n">
        <v>7.5218325</v>
      </c>
      <c r="M20" s="18" t="n">
        <v>408.58539143</v>
      </c>
      <c r="N20" s="20" t="n">
        <v>5.78928272</v>
      </c>
      <c r="O20" s="18" t="s">
        <v>481</v>
      </c>
      <c r="P20" s="20" t="s">
        <v>481</v>
      </c>
      <c r="Q20" s="18" t="s">
        <v>481</v>
      </c>
      <c r="R20" s="20" t="s">
        <v>481</v>
      </c>
      <c r="S20" s="18" t="s">
        <v>481</v>
      </c>
      <c r="T20" s="20" t="s">
        <v>481</v>
      </c>
      <c r="U20" s="18" t="n">
        <v>423.53870793</v>
      </c>
      <c r="V20" s="20" t="n">
        <v>12.57798736</v>
      </c>
    </row>
    <row r="21" spans="1:22">
      <c r="A21" s="15" t="s">
        <v>496</v>
      </c>
      <c r="B21" s="17" t="n">
        <v>5741</v>
      </c>
      <c r="C21" s="18">
        <f>(53.0/B21*100)</f>
        <v/>
      </c>
      <c r="D21" s="19" t="n">
        <v>5688</v>
      </c>
      <c r="E21" s="18" t="n">
        <v>520.55336875</v>
      </c>
      <c r="F21" s="20" t="n">
        <v>3.14725837</v>
      </c>
      <c r="G21" s="18" t="n">
        <v>513.26787428</v>
      </c>
      <c r="H21" s="20" t="n">
        <v>2.95664896</v>
      </c>
      <c r="I21" s="18" t="n">
        <v>501.24619221</v>
      </c>
      <c r="J21" s="20" t="n">
        <v>3.3759811</v>
      </c>
      <c r="K21" s="18" t="n">
        <v>477.38999666</v>
      </c>
      <c r="L21" s="20" t="n">
        <v>6.45776807</v>
      </c>
      <c r="M21" s="18" t="n">
        <v>437.82772767</v>
      </c>
      <c r="N21" s="20" t="n">
        <v>5.1450969</v>
      </c>
      <c r="O21" s="18" t="s">
        <v>481</v>
      </c>
      <c r="P21" s="20" t="s">
        <v>481</v>
      </c>
      <c r="Q21" s="18" t="s">
        <v>481</v>
      </c>
      <c r="R21" s="20" t="s">
        <v>481</v>
      </c>
      <c r="S21" s="18" t="s">
        <v>481</v>
      </c>
      <c r="T21" s="20" t="s">
        <v>481</v>
      </c>
      <c r="U21" s="18" t="n">
        <v>435.97270925</v>
      </c>
      <c r="V21" s="20" t="n">
        <v>12.0494242</v>
      </c>
    </row>
    <row r="22" spans="1:22">
      <c r="A22" s="15" t="s">
        <v>497</v>
      </c>
      <c r="B22" s="17" t="n">
        <v>6598</v>
      </c>
      <c r="C22" s="18">
        <f>(36.0/B22*100)</f>
        <v/>
      </c>
      <c r="D22" s="19" t="n">
        <v>6562</v>
      </c>
      <c r="E22" s="18" t="n">
        <v>516.2153704</v>
      </c>
      <c r="F22" s="20" t="n">
        <v>4.4463055</v>
      </c>
      <c r="G22" s="18" t="n">
        <v>469.541842</v>
      </c>
      <c r="H22" s="20" t="n">
        <v>3.94005891</v>
      </c>
      <c r="I22" s="18" t="n">
        <v>451.16636227</v>
      </c>
      <c r="J22" s="20" t="n">
        <v>4.54167269</v>
      </c>
      <c r="K22" s="18" t="n">
        <v>446.69645465</v>
      </c>
      <c r="L22" s="20" t="n">
        <v>5.5283646</v>
      </c>
      <c r="M22" s="18" t="n">
        <v>407.42830725</v>
      </c>
      <c r="N22" s="20" t="n">
        <v>13.96595916</v>
      </c>
      <c r="O22" s="18" t="s">
        <v>481</v>
      </c>
      <c r="P22" s="20" t="s">
        <v>481</v>
      </c>
      <c r="Q22" s="18" t="n">
        <v>448.28166515</v>
      </c>
      <c r="R22" s="20" t="n">
        <v>8.782882710000001</v>
      </c>
      <c r="S22" s="18" t="s">
        <v>481</v>
      </c>
      <c r="T22" s="20" t="s">
        <v>481</v>
      </c>
      <c r="U22" s="18" t="n">
        <v>377.56183404</v>
      </c>
      <c r="V22" s="20" t="n">
        <v>9.20350457</v>
      </c>
    </row>
    <row r="23" spans="1:22">
      <c r="A23" s="15" t="s">
        <v>498</v>
      </c>
      <c r="B23" s="17" t="n">
        <v>11583</v>
      </c>
      <c r="C23" s="18">
        <f>(251.0/B23*100)</f>
        <v/>
      </c>
      <c r="D23" s="19" t="n">
        <v>11332</v>
      </c>
      <c r="E23" s="18" t="n">
        <v>514.89688996</v>
      </c>
      <c r="F23" s="20" t="n">
        <v>3.08406159</v>
      </c>
      <c r="G23" s="18" t="n">
        <v>483.54437265</v>
      </c>
      <c r="H23" s="20" t="n">
        <v>2.69227994</v>
      </c>
      <c r="I23" s="18" t="n">
        <v>472.12693362</v>
      </c>
      <c r="J23" s="20" t="n">
        <v>3.74714243</v>
      </c>
      <c r="K23" s="18" t="n">
        <v>457.35782108</v>
      </c>
      <c r="L23" s="20" t="n">
        <v>6.90247445</v>
      </c>
      <c r="M23" s="18" t="n">
        <v>437.87034305</v>
      </c>
      <c r="N23" s="20" t="n">
        <v>5.22144945</v>
      </c>
      <c r="O23" s="18" t="s">
        <v>481</v>
      </c>
      <c r="P23" s="20" t="s">
        <v>481</v>
      </c>
      <c r="Q23" s="18" t="s">
        <v>481</v>
      </c>
      <c r="R23" s="20" t="s">
        <v>481</v>
      </c>
      <c r="S23" s="18" t="s">
        <v>481</v>
      </c>
      <c r="T23" s="20" t="s">
        <v>481</v>
      </c>
      <c r="U23" s="18" t="n">
        <v>416.11417968</v>
      </c>
      <c r="V23" s="20" t="n">
        <v>8.42394848</v>
      </c>
    </row>
    <row r="24" spans="1:22">
      <c r="A24" s="15" t="s">
        <v>499</v>
      </c>
      <c r="B24" s="17" t="n">
        <v>6647</v>
      </c>
      <c r="C24" s="18">
        <f>(8.0/B24*100)</f>
        <v/>
      </c>
      <c r="D24" s="19" t="n">
        <v>6639</v>
      </c>
      <c r="E24" s="18" t="n">
        <v>548.1917981</v>
      </c>
      <c r="F24" s="20" t="n">
        <v>2.94978599</v>
      </c>
      <c r="G24" s="18" t="n">
        <v>534.39530695</v>
      </c>
      <c r="H24" s="20" t="n">
        <v>3.83589873</v>
      </c>
      <c r="I24" s="18" t="n">
        <v>527.27106843</v>
      </c>
      <c r="J24" s="20" t="n">
        <v>5.72753031</v>
      </c>
      <c r="K24" s="18" t="n">
        <v>526.75367138</v>
      </c>
      <c r="L24" s="20" t="n">
        <v>6.44854185</v>
      </c>
      <c r="M24" s="18" t="n">
        <v>486.12605385</v>
      </c>
      <c r="N24" s="20" t="n">
        <v>15.32000093</v>
      </c>
      <c r="O24" s="18" t="s">
        <v>481</v>
      </c>
      <c r="P24" s="20" t="s">
        <v>481</v>
      </c>
      <c r="Q24" s="18" t="s">
        <v>481</v>
      </c>
      <c r="R24" s="20" t="s">
        <v>481</v>
      </c>
      <c r="S24" s="18" t="s">
        <v>481</v>
      </c>
      <c r="T24" s="20" t="s">
        <v>481</v>
      </c>
      <c r="U24" s="18" t="n">
        <v>461.94844722</v>
      </c>
      <c r="V24" s="20" t="n">
        <v>10.24480545</v>
      </c>
    </row>
    <row r="25" spans="1:22">
      <c r="A25" s="15" t="s">
        <v>500</v>
      </c>
      <c r="B25" s="17" t="n">
        <v>5581</v>
      </c>
      <c r="C25" s="18">
        <f>(25.0/B25*100)</f>
        <v/>
      </c>
      <c r="D25" s="19" t="n">
        <v>5556</v>
      </c>
      <c r="E25" s="18" t="n">
        <v>542.52533662</v>
      </c>
      <c r="F25" s="20" t="n">
        <v>2.86362422</v>
      </c>
      <c r="G25" s="18" t="n">
        <v>506.76607</v>
      </c>
      <c r="H25" s="20" t="n">
        <v>4.11187705</v>
      </c>
      <c r="I25" s="18" t="n">
        <v>495.44356617</v>
      </c>
      <c r="J25" s="20" t="n">
        <v>4.83955729</v>
      </c>
      <c r="K25" s="18" t="n">
        <v>503.53962365</v>
      </c>
      <c r="L25" s="20" t="n">
        <v>6.95616166</v>
      </c>
      <c r="M25" s="18" t="n">
        <v>429.87203302</v>
      </c>
      <c r="N25" s="20" t="n">
        <v>5.01052425</v>
      </c>
      <c r="O25" s="18" t="s">
        <v>481</v>
      </c>
      <c r="P25" s="20" t="s">
        <v>481</v>
      </c>
      <c r="Q25" s="18" t="s">
        <v>481</v>
      </c>
      <c r="R25" s="20" t="s">
        <v>481</v>
      </c>
      <c r="S25" s="18" t="s">
        <v>481</v>
      </c>
      <c r="T25" s="20" t="s">
        <v>481</v>
      </c>
      <c r="U25" s="18" t="n">
        <v>484.83468273</v>
      </c>
      <c r="V25" s="20" t="n">
        <v>20.92668132</v>
      </c>
    </row>
    <row r="26" spans="1:22">
      <c r="A26" s="15" t="s">
        <v>501</v>
      </c>
      <c r="B26" s="17" t="n">
        <v>4869</v>
      </c>
      <c r="C26" s="18">
        <f>(62.0/B26*100)</f>
        <v/>
      </c>
      <c r="D26" s="19" t="n">
        <v>4807</v>
      </c>
      <c r="E26" s="18" t="n">
        <v>516.63222176</v>
      </c>
      <c r="F26" s="20" t="n">
        <v>2.89342728</v>
      </c>
      <c r="G26" s="18" t="n">
        <v>490.27935466</v>
      </c>
      <c r="H26" s="20" t="n">
        <v>2.18485233</v>
      </c>
      <c r="I26" s="18" t="n">
        <v>485.06111634</v>
      </c>
      <c r="J26" s="20" t="n">
        <v>2.70126675</v>
      </c>
      <c r="K26" s="18" t="n">
        <v>485.67903313</v>
      </c>
      <c r="L26" s="20" t="n">
        <v>5.01753239</v>
      </c>
      <c r="M26" s="18" t="n">
        <v>453.17995147</v>
      </c>
      <c r="N26" s="20" t="n">
        <v>6.03698686</v>
      </c>
      <c r="O26" s="18" t="s">
        <v>481</v>
      </c>
      <c r="P26" s="20" t="s">
        <v>481</v>
      </c>
      <c r="Q26" s="18" t="s">
        <v>481</v>
      </c>
      <c r="R26" s="20" t="s">
        <v>481</v>
      </c>
      <c r="S26" s="18" t="s">
        <v>481</v>
      </c>
      <c r="T26" s="20" t="s">
        <v>481</v>
      </c>
      <c r="U26" s="18" t="n">
        <v>423.574328</v>
      </c>
      <c r="V26" s="20" t="n">
        <v>8.56267042</v>
      </c>
    </row>
    <row r="27" spans="1:22">
      <c r="A27" s="15" t="s">
        <v>502</v>
      </c>
      <c r="B27" s="17" t="n">
        <v>5299</v>
      </c>
      <c r="C27" s="18">
        <f>(87.0/B27*100)</f>
        <v/>
      </c>
      <c r="D27" s="19" t="n">
        <v>5212</v>
      </c>
      <c r="E27" s="18" t="n">
        <v>514.70724563</v>
      </c>
      <c r="F27" s="20" t="n">
        <v>2.1231402</v>
      </c>
      <c r="G27" s="18" t="n">
        <v>494.8775452</v>
      </c>
      <c r="H27" s="20" t="n">
        <v>2.80559951</v>
      </c>
      <c r="I27" s="18" t="n">
        <v>468.93557488</v>
      </c>
      <c r="J27" s="20" t="n">
        <v>3.8130167</v>
      </c>
      <c r="K27" s="18" t="n">
        <v>460.27788366</v>
      </c>
      <c r="L27" s="20" t="n">
        <v>5.86054294</v>
      </c>
      <c r="M27" s="18" t="n">
        <v>418.40895501</v>
      </c>
      <c r="N27" s="20" t="n">
        <v>3.29090457</v>
      </c>
      <c r="O27" s="18" t="s">
        <v>481</v>
      </c>
      <c r="P27" s="20" t="s">
        <v>481</v>
      </c>
      <c r="Q27" s="18" t="s">
        <v>481</v>
      </c>
      <c r="R27" s="20" t="s">
        <v>481</v>
      </c>
      <c r="S27" s="18" t="s">
        <v>481</v>
      </c>
      <c r="T27" s="20" t="s">
        <v>481</v>
      </c>
      <c r="U27" s="18" t="n">
        <v>411.26091184</v>
      </c>
      <c r="V27" s="20" t="n">
        <v>6.39633634</v>
      </c>
    </row>
    <row r="28" spans="1:22">
      <c r="A28" s="15" t="s">
        <v>503</v>
      </c>
      <c r="B28" s="17" t="n">
        <v>7568</v>
      </c>
      <c r="C28" s="18">
        <f>(288.0/B28*100)</f>
        <v/>
      </c>
      <c r="D28" s="19" t="n">
        <v>7280</v>
      </c>
      <c r="E28" s="18" t="n">
        <v>437.58417408</v>
      </c>
      <c r="F28" s="20" t="n">
        <v>2.91981918</v>
      </c>
      <c r="G28" s="18" t="n">
        <v>415.08493241</v>
      </c>
      <c r="H28" s="20" t="n">
        <v>2.71803419</v>
      </c>
      <c r="I28" s="18" t="n">
        <v>415.46366151</v>
      </c>
      <c r="J28" s="20" t="n">
        <v>2.8524455</v>
      </c>
      <c r="K28" s="18" t="n">
        <v>404.67805744</v>
      </c>
      <c r="L28" s="20" t="n">
        <v>3.24236447</v>
      </c>
      <c r="M28" s="18" t="n">
        <v>420.93356818</v>
      </c>
      <c r="N28" s="20" t="n">
        <v>11.19336795</v>
      </c>
      <c r="O28" s="18" t="s">
        <v>481</v>
      </c>
      <c r="P28" s="20" t="s">
        <v>481</v>
      </c>
      <c r="Q28" s="18" t="s">
        <v>481</v>
      </c>
      <c r="R28" s="20" t="s">
        <v>481</v>
      </c>
      <c r="S28" s="18" t="s">
        <v>481</v>
      </c>
      <c r="T28" s="20" t="s">
        <v>481</v>
      </c>
      <c r="U28" s="18" t="n">
        <v>384.24160452</v>
      </c>
      <c r="V28" s="20" t="n">
        <v>5.85156514</v>
      </c>
    </row>
    <row r="29" spans="1:22">
      <c r="A29" s="15" t="s">
        <v>504</v>
      </c>
      <c r="B29" s="17" t="n">
        <v>5385</v>
      </c>
      <c r="C29" s="18">
        <f>(30.0/B29*100)</f>
        <v/>
      </c>
      <c r="D29" s="19" t="n">
        <v>5355</v>
      </c>
      <c r="E29" s="18" t="n">
        <v>544.65110398</v>
      </c>
      <c r="F29" s="20" t="n">
        <v>3.22455476</v>
      </c>
      <c r="G29" s="18" t="n">
        <v>514.78983039</v>
      </c>
      <c r="H29" s="20" t="n">
        <v>3.14614941</v>
      </c>
      <c r="I29" s="18" t="n">
        <v>503.52527099</v>
      </c>
      <c r="J29" s="20" t="n">
        <v>4.30908863</v>
      </c>
      <c r="K29" s="18" t="n">
        <v>476.97260772</v>
      </c>
      <c r="L29" s="20" t="n">
        <v>8.596808190000001</v>
      </c>
      <c r="M29" s="18" t="n">
        <v>493.84777481</v>
      </c>
      <c r="N29" s="20" t="n">
        <v>4.79600299</v>
      </c>
      <c r="O29" s="18" t="s">
        <v>481</v>
      </c>
      <c r="P29" s="20" t="s">
        <v>481</v>
      </c>
      <c r="Q29" s="18" t="n">
        <v>358.28551468</v>
      </c>
      <c r="R29" s="20" t="n">
        <v>8.567023300000001</v>
      </c>
      <c r="S29" s="18" t="s">
        <v>481</v>
      </c>
      <c r="T29" s="20" t="s">
        <v>481</v>
      </c>
      <c r="U29" s="18" t="n">
        <v>437.50127107</v>
      </c>
      <c r="V29" s="20" t="n">
        <v>10.5729423</v>
      </c>
    </row>
    <row r="30" spans="1:22">
      <c r="A30" s="15" t="s">
        <v>505</v>
      </c>
      <c r="B30" s="17" t="n">
        <v>4520</v>
      </c>
      <c r="C30" s="18">
        <f>(174.0/B30*100)</f>
        <v/>
      </c>
      <c r="D30" s="19" t="n">
        <v>4346</v>
      </c>
      <c r="E30" s="18" t="n">
        <v>546.9649168</v>
      </c>
      <c r="F30" s="20" t="n">
        <v>3.79048227</v>
      </c>
      <c r="G30" s="18" t="n">
        <v>530.89056042</v>
      </c>
      <c r="H30" s="20" t="n">
        <v>3.24808612</v>
      </c>
      <c r="I30" s="18" t="n">
        <v>524.39660823</v>
      </c>
      <c r="J30" s="20" t="n">
        <v>3.73623597</v>
      </c>
      <c r="K30" s="18" t="n">
        <v>487.20004009</v>
      </c>
      <c r="L30" s="20" t="n">
        <v>5.52151188</v>
      </c>
      <c r="M30" s="18" t="n">
        <v>420.79775038</v>
      </c>
      <c r="N30" s="20" t="n">
        <v>5.72172312</v>
      </c>
      <c r="O30" s="18" t="s">
        <v>481</v>
      </c>
      <c r="P30" s="20" t="s">
        <v>481</v>
      </c>
      <c r="Q30" s="18" t="s">
        <v>481</v>
      </c>
      <c r="R30" s="20" t="s">
        <v>481</v>
      </c>
      <c r="S30" s="18" t="s">
        <v>481</v>
      </c>
      <c r="T30" s="20" t="s">
        <v>481</v>
      </c>
      <c r="U30" s="18" t="n">
        <v>427.29418178</v>
      </c>
      <c r="V30" s="20" t="n">
        <v>9.54062442</v>
      </c>
    </row>
    <row r="31" spans="1:22">
      <c r="A31" s="15" t="s">
        <v>506</v>
      </c>
      <c r="B31" s="17" t="n">
        <v>5456</v>
      </c>
      <c r="C31" s="18">
        <f>(139.0/B31*100)</f>
        <v/>
      </c>
      <c r="D31" s="19" t="n">
        <v>5317</v>
      </c>
      <c r="E31" s="18" t="n">
        <v>507.65806515</v>
      </c>
      <c r="F31" s="20" t="n">
        <v>3.1049163</v>
      </c>
      <c r="G31" s="18" t="n">
        <v>509.98703491</v>
      </c>
      <c r="H31" s="20" t="n">
        <v>2.79336185</v>
      </c>
      <c r="I31" s="18" t="n">
        <v>494.01007209</v>
      </c>
      <c r="J31" s="20" t="n">
        <v>3.04739268</v>
      </c>
      <c r="K31" s="18" t="n">
        <v>479.75807606</v>
      </c>
      <c r="L31" s="20" t="n">
        <v>5.70576668</v>
      </c>
      <c r="M31" s="18" t="s">
        <v>481</v>
      </c>
      <c r="N31" s="20" t="s">
        <v>481</v>
      </c>
      <c r="O31" s="18" t="s">
        <v>481</v>
      </c>
      <c r="P31" s="20" t="s">
        <v>481</v>
      </c>
      <c r="Q31" s="18" t="s">
        <v>481</v>
      </c>
      <c r="R31" s="20" t="s">
        <v>481</v>
      </c>
      <c r="S31" s="18" t="s">
        <v>481</v>
      </c>
      <c r="T31" s="20" t="s">
        <v>481</v>
      </c>
      <c r="U31" s="18" t="n">
        <v>409.44134943</v>
      </c>
      <c r="V31" s="20" t="n">
        <v>7.60679749</v>
      </c>
    </row>
    <row r="32" spans="1:22">
      <c r="A32" s="15" t="s">
        <v>507</v>
      </c>
      <c r="B32" s="17" t="n">
        <v>4478</v>
      </c>
      <c r="C32" s="18">
        <f>(6.0/B32*100)</f>
        <v/>
      </c>
      <c r="D32" s="19" t="n">
        <v>4472</v>
      </c>
      <c r="E32" s="18" t="n">
        <v>530.41863941</v>
      </c>
      <c r="F32" s="20" t="n">
        <v>4.61911625</v>
      </c>
      <c r="G32" s="18" t="n">
        <v>501.96583989</v>
      </c>
      <c r="H32" s="20" t="n">
        <v>3.05204327</v>
      </c>
      <c r="I32" s="18" t="n">
        <v>499.97584271</v>
      </c>
      <c r="J32" s="20" t="n">
        <v>3.24565647</v>
      </c>
      <c r="K32" s="18" t="n">
        <v>488.83853943</v>
      </c>
      <c r="L32" s="20" t="n">
        <v>4.62921022</v>
      </c>
      <c r="M32" s="18" t="n">
        <v>412.90383158</v>
      </c>
      <c r="N32" s="20" t="n">
        <v>11.66737955</v>
      </c>
      <c r="O32" s="18" t="s">
        <v>481</v>
      </c>
      <c r="P32" s="20" t="s">
        <v>481</v>
      </c>
      <c r="Q32" s="18" t="s">
        <v>481</v>
      </c>
      <c r="R32" s="20" t="s">
        <v>481</v>
      </c>
      <c r="S32" s="18" t="s">
        <v>481</v>
      </c>
      <c r="T32" s="20" t="s">
        <v>481</v>
      </c>
      <c r="U32" s="18" t="n">
        <v>431.66698689</v>
      </c>
      <c r="V32" s="20" t="n">
        <v>14.80351347</v>
      </c>
    </row>
    <row r="33" spans="1:22">
      <c r="A33" s="15" t="s">
        <v>508</v>
      </c>
      <c r="B33" s="17" t="n">
        <v>7325</v>
      </c>
      <c r="C33" s="18">
        <f>(78.0/B33*100)</f>
        <v/>
      </c>
      <c r="D33" s="19" t="n">
        <v>7247</v>
      </c>
      <c r="E33" s="18" t="n">
        <v>525.26288355</v>
      </c>
      <c r="F33" s="20" t="n">
        <v>3.45259261</v>
      </c>
      <c r="G33" s="18" t="n">
        <v>507.93075993</v>
      </c>
      <c r="H33" s="20" t="n">
        <v>3.99874189</v>
      </c>
      <c r="I33" s="18" t="n">
        <v>491.91029415</v>
      </c>
      <c r="J33" s="20" t="n">
        <v>4.14273592</v>
      </c>
      <c r="K33" s="18" t="n">
        <v>473.12733435</v>
      </c>
      <c r="L33" s="20" t="n">
        <v>6.312212</v>
      </c>
      <c r="M33" s="18" t="n">
        <v>493.26536346</v>
      </c>
      <c r="N33" s="20" t="n">
        <v>2.74241819</v>
      </c>
      <c r="O33" s="18" t="s">
        <v>481</v>
      </c>
      <c r="P33" s="20" t="s">
        <v>481</v>
      </c>
      <c r="Q33" s="18" t="s">
        <v>481</v>
      </c>
      <c r="R33" s="20" t="s">
        <v>481</v>
      </c>
      <c r="S33" s="18" t="s">
        <v>481</v>
      </c>
      <c r="T33" s="20" t="s">
        <v>481</v>
      </c>
      <c r="U33" s="18" t="n">
        <v>457.63791451</v>
      </c>
      <c r="V33" s="20" t="n">
        <v>9.62265075</v>
      </c>
    </row>
    <row r="34" spans="1:22">
      <c r="A34" s="15" t="s">
        <v>509</v>
      </c>
      <c r="B34" s="17" t="n">
        <v>6350</v>
      </c>
      <c r="C34" s="18">
        <f>(81.0/B34*100)</f>
        <v/>
      </c>
      <c r="D34" s="19" t="n">
        <v>6269</v>
      </c>
      <c r="E34" s="18" t="n">
        <v>494.46300112</v>
      </c>
      <c r="F34" s="20" t="n">
        <v>3.71549293</v>
      </c>
      <c r="G34" s="18" t="n">
        <v>467.57094359</v>
      </c>
      <c r="H34" s="20" t="n">
        <v>2.66087594</v>
      </c>
      <c r="I34" s="18" t="n">
        <v>458.0053486</v>
      </c>
      <c r="J34" s="20" t="n">
        <v>4.02002199</v>
      </c>
      <c r="K34" s="18" t="n">
        <v>447.68354065</v>
      </c>
      <c r="L34" s="20" t="n">
        <v>6.72642373</v>
      </c>
      <c r="M34" s="18" t="n">
        <v>414.13782789</v>
      </c>
      <c r="N34" s="20" t="n">
        <v>11.41550076</v>
      </c>
      <c r="O34" s="18" t="s">
        <v>481</v>
      </c>
      <c r="P34" s="20" t="s">
        <v>481</v>
      </c>
      <c r="Q34" s="18" t="n">
        <v>306.56969545</v>
      </c>
      <c r="R34" s="20" t="n">
        <v>10.27624616</v>
      </c>
      <c r="S34" s="18" t="s">
        <v>481</v>
      </c>
      <c r="T34" s="20" t="s">
        <v>481</v>
      </c>
      <c r="U34" s="18" t="n">
        <v>386.35316882</v>
      </c>
      <c r="V34" s="20" t="n">
        <v>8.17572161</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512.8635785500001</v>
      </c>
      <c r="T35" s="20" t="n">
        <v>1.32436738</v>
      </c>
      <c r="U35" s="18" t="s">
        <v>481</v>
      </c>
      <c r="V35" s="20" t="s">
        <v>481</v>
      </c>
    </row>
    <row r="36" spans="1:22">
      <c r="A36" s="15" t="s">
        <v>511</v>
      </c>
      <c r="B36" s="17" t="n">
        <v>6736</v>
      </c>
      <c r="C36" s="18">
        <f>(60.0/B36*100)</f>
        <v/>
      </c>
      <c r="D36" s="19" t="n">
        <v>6676</v>
      </c>
      <c r="E36" s="18" t="n">
        <v>520.81739295</v>
      </c>
      <c r="F36" s="20" t="n">
        <v>3.2370005</v>
      </c>
      <c r="G36" s="18" t="n">
        <v>495.221045</v>
      </c>
      <c r="H36" s="20" t="n">
        <v>3.07596271</v>
      </c>
      <c r="I36" s="18" t="n">
        <v>493.95069881</v>
      </c>
      <c r="J36" s="20" t="n">
        <v>3.11339968</v>
      </c>
      <c r="K36" s="18" t="n">
        <v>472.06428779</v>
      </c>
      <c r="L36" s="20" t="n">
        <v>4.87796146</v>
      </c>
      <c r="M36" s="18" t="n">
        <v>471.48512785</v>
      </c>
      <c r="N36" s="20" t="n">
        <v>3.1941669</v>
      </c>
      <c r="O36" s="18" t="s">
        <v>481</v>
      </c>
      <c r="P36" s="20" t="s">
        <v>481</v>
      </c>
      <c r="Q36" s="18" t="s">
        <v>481</v>
      </c>
      <c r="R36" s="20" t="s">
        <v>481</v>
      </c>
      <c r="S36" s="18" t="s">
        <v>481</v>
      </c>
      <c r="T36" s="20" t="s">
        <v>481</v>
      </c>
      <c r="U36" s="18" t="n">
        <v>427.01912782</v>
      </c>
      <c r="V36" s="20" t="n">
        <v>7.48403213</v>
      </c>
    </row>
    <row r="37" spans="1:22">
      <c r="A37" s="15" t="s">
        <v>512</v>
      </c>
      <c r="B37" s="17" t="n">
        <v>5458</v>
      </c>
      <c r="C37" s="18">
        <f>(111.0/B37*100)</f>
        <v/>
      </c>
      <c r="D37" s="19" t="n">
        <v>5347</v>
      </c>
      <c r="E37" s="18" t="n">
        <v>516.71790985</v>
      </c>
      <c r="F37" s="20" t="n">
        <v>4.32886379</v>
      </c>
      <c r="G37" s="18" t="n">
        <v>505.79334555</v>
      </c>
      <c r="H37" s="20" t="n">
        <v>3.39969286</v>
      </c>
      <c r="I37" s="18" t="n">
        <v>486.9695285</v>
      </c>
      <c r="J37" s="20" t="n">
        <v>5.0820156</v>
      </c>
      <c r="K37" s="18" t="n">
        <v>470.07729432</v>
      </c>
      <c r="L37" s="20" t="n">
        <v>6.69969089</v>
      </c>
      <c r="M37" s="18" t="n">
        <v>390.41637664</v>
      </c>
      <c r="N37" s="20" t="n">
        <v>7.93034407</v>
      </c>
      <c r="O37" s="18" t="s">
        <v>481</v>
      </c>
      <c r="P37" s="20" t="s">
        <v>481</v>
      </c>
      <c r="Q37" s="18" t="s">
        <v>481</v>
      </c>
      <c r="R37" s="20" t="s">
        <v>481</v>
      </c>
      <c r="S37" s="18" t="s">
        <v>481</v>
      </c>
      <c r="T37" s="20" t="s">
        <v>481</v>
      </c>
      <c r="U37" s="18" t="n">
        <v>413.46003457</v>
      </c>
      <c r="V37" s="20" t="n">
        <v>9.44129444</v>
      </c>
    </row>
    <row r="38" spans="1:22">
      <c r="A38" s="15" t="s">
        <v>513</v>
      </c>
      <c r="B38" s="17" t="n">
        <v>5860</v>
      </c>
      <c r="C38" s="18">
        <f>(22.0/B38*100)</f>
        <v/>
      </c>
      <c r="D38" s="19" t="n">
        <v>5838</v>
      </c>
      <c r="E38" s="18" t="n">
        <v>535.23586691</v>
      </c>
      <c r="F38" s="20" t="n">
        <v>3.27775402</v>
      </c>
      <c r="G38" s="18" t="n">
        <v>506.6164591</v>
      </c>
      <c r="H38" s="20" t="n">
        <v>3.86093092</v>
      </c>
      <c r="I38" s="18" t="n">
        <v>489.96009256</v>
      </c>
      <c r="J38" s="20" t="n">
        <v>4.69933837</v>
      </c>
      <c r="K38" s="18" t="n">
        <v>475.84708265</v>
      </c>
      <c r="L38" s="20" t="n">
        <v>5.84497916</v>
      </c>
      <c r="M38" s="18" t="n">
        <v>464.66093895</v>
      </c>
      <c r="N38" s="20" t="n">
        <v>6.12978698</v>
      </c>
      <c r="O38" s="18" t="s">
        <v>481</v>
      </c>
      <c r="P38" s="20" t="s">
        <v>481</v>
      </c>
      <c r="Q38" s="18" t="s">
        <v>481</v>
      </c>
      <c r="R38" s="20" t="s">
        <v>481</v>
      </c>
      <c r="S38" s="18" t="s">
        <v>481</v>
      </c>
      <c r="T38" s="20" t="s">
        <v>481</v>
      </c>
      <c r="U38" s="18" t="n">
        <v>468.38074299</v>
      </c>
      <c r="V38" s="20" t="n">
        <v>7.69414387</v>
      </c>
    </row>
    <row r="39" spans="1:22">
      <c r="A39" s="15" t="s">
        <v>514</v>
      </c>
      <c r="B39" s="17" t="n">
        <v>5895</v>
      </c>
      <c r="C39" s="18">
        <f>(33.0/B39*100)</f>
        <v/>
      </c>
      <c r="D39" s="19" t="n">
        <v>5862</v>
      </c>
      <c r="E39" s="18" t="n">
        <v>454.08250097</v>
      </c>
      <c r="F39" s="20" t="n">
        <v>4.87572134</v>
      </c>
      <c r="G39" s="18" t="n">
        <v>425.47627087</v>
      </c>
      <c r="H39" s="20" t="n">
        <v>4.56925238</v>
      </c>
      <c r="I39" s="18" t="n">
        <v>421.05728673</v>
      </c>
      <c r="J39" s="20" t="n">
        <v>3.89057907</v>
      </c>
      <c r="K39" s="18" t="n">
        <v>429.82505551</v>
      </c>
      <c r="L39" s="20" t="n">
        <v>5.32482618</v>
      </c>
      <c r="M39" s="18" t="n">
        <v>385.47949857</v>
      </c>
      <c r="N39" s="20" t="n">
        <v>4.83386138</v>
      </c>
      <c r="O39" s="18" t="s">
        <v>481</v>
      </c>
      <c r="P39" s="20" t="s">
        <v>481</v>
      </c>
      <c r="Q39" s="18" t="s">
        <v>481</v>
      </c>
      <c r="R39" s="20" t="s">
        <v>481</v>
      </c>
      <c r="S39" s="18" t="s">
        <v>481</v>
      </c>
      <c r="T39" s="20" t="s">
        <v>481</v>
      </c>
      <c r="U39" s="18" t="n">
        <v>367.68859055</v>
      </c>
      <c r="V39" s="20" t="n">
        <v>7.6335072</v>
      </c>
    </row>
    <row r="40" spans="1:22">
      <c r="A40" s="15" t="s">
        <v>515</v>
      </c>
      <c r="B40" s="17" t="n">
        <v>14157</v>
      </c>
      <c r="C40" s="18">
        <f>(387.0/B40*100)</f>
        <v/>
      </c>
      <c r="D40" s="19" t="n">
        <v>13770</v>
      </c>
      <c r="E40" s="18" t="n">
        <v>512.87956679</v>
      </c>
      <c r="F40" s="20" t="n">
        <v>4.98369962</v>
      </c>
      <c r="G40" s="18" t="n">
        <v>522.59419963</v>
      </c>
      <c r="H40" s="20" t="n">
        <v>3.6140889</v>
      </c>
      <c r="I40" s="18" t="n">
        <v>519.64766353</v>
      </c>
      <c r="J40" s="20" t="n">
        <v>2.70819026</v>
      </c>
      <c r="K40" s="18" t="n">
        <v>495.28669445</v>
      </c>
      <c r="L40" s="20" t="n">
        <v>4.3594241</v>
      </c>
      <c r="M40" s="18" t="n">
        <v>416.91840949</v>
      </c>
      <c r="N40" s="20" t="n">
        <v>5.41821047</v>
      </c>
      <c r="O40" s="18" t="s">
        <v>481</v>
      </c>
      <c r="P40" s="20" t="s">
        <v>481</v>
      </c>
      <c r="Q40" s="18" t="s">
        <v>481</v>
      </c>
      <c r="R40" s="20" t="s">
        <v>481</v>
      </c>
      <c r="S40" s="18" t="s">
        <v>481</v>
      </c>
      <c r="T40" s="20" t="s">
        <v>481</v>
      </c>
      <c r="U40" s="18" t="n">
        <v>416.04008057</v>
      </c>
      <c r="V40" s="20" t="n">
        <v>7.66568642</v>
      </c>
    </row>
    <row r="41" spans="1:22">
      <c r="A41" s="15" t="s">
        <v>516</v>
      </c>
      <c r="B41" s="17" t="n">
        <v>5712</v>
      </c>
      <c r="C41" s="18">
        <f>(52.0/B41*100)</f>
        <v/>
      </c>
      <c r="D41" s="19" t="n">
        <v>5660</v>
      </c>
      <c r="E41" s="18" t="n">
        <v>531.59190759</v>
      </c>
      <c r="F41" s="20" t="n">
        <v>3.27054211</v>
      </c>
      <c r="G41" s="18" t="n">
        <v>499.79934809</v>
      </c>
      <c r="H41" s="20" t="n">
        <v>3.58473536</v>
      </c>
      <c r="I41" s="18" t="n">
        <v>492.85569009</v>
      </c>
      <c r="J41" s="20" t="n">
        <v>4.13723125</v>
      </c>
      <c r="K41" s="18" t="n">
        <v>476.43902543</v>
      </c>
      <c r="L41" s="20" t="n">
        <v>4.07347668</v>
      </c>
      <c r="M41" s="18" t="n">
        <v>459.44925532</v>
      </c>
      <c r="N41" s="20" t="n">
        <v>6.97383659</v>
      </c>
      <c r="O41" s="18" t="s">
        <v>481</v>
      </c>
      <c r="P41" s="20" t="s">
        <v>481</v>
      </c>
      <c r="Q41" s="18" t="n">
        <v>387.44235424</v>
      </c>
      <c r="R41" s="20" t="n">
        <v>14.52510266</v>
      </c>
      <c r="S41" s="18" t="s">
        <v>481</v>
      </c>
      <c r="T41" s="20" t="s">
        <v>481</v>
      </c>
      <c r="U41" s="18" t="n">
        <v>417.44690781</v>
      </c>
      <c r="V41" s="20" t="n">
        <v>11.52331462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385.54408679</v>
      </c>
      <c r="F45" s="20" t="n">
        <v>3.76072896</v>
      </c>
      <c r="G45" s="18" t="n">
        <v>379.67682803</v>
      </c>
      <c r="H45" s="20" t="n">
        <v>3.12267492</v>
      </c>
      <c r="I45" s="18" t="n">
        <v>372.68725558</v>
      </c>
      <c r="J45" s="20" t="n">
        <v>3.09936929</v>
      </c>
      <c r="K45" s="18" t="n">
        <v>361.89819059</v>
      </c>
      <c r="L45" s="20" t="n">
        <v>3.44014113</v>
      </c>
      <c r="M45" s="18" t="s">
        <v>481</v>
      </c>
      <c r="N45" s="20" t="s">
        <v>481</v>
      </c>
      <c r="O45" s="18" t="s">
        <v>481</v>
      </c>
      <c r="P45" s="20" t="s">
        <v>481</v>
      </c>
      <c r="Q45" s="18" t="n">
        <v>348.2482</v>
      </c>
      <c r="R45" s="20" t="n">
        <v>22.98783655</v>
      </c>
      <c r="S45" s="18" t="n">
        <v>360.55873436</v>
      </c>
      <c r="T45" s="20" t="n">
        <v>20.47032443</v>
      </c>
      <c r="U45" s="18" t="n">
        <v>349.52457086</v>
      </c>
      <c r="V45" s="20" t="n">
        <v>5.7478368</v>
      </c>
    </row>
    <row r="46" spans="1:22">
      <c r="A46" s="15" t="s">
        <v>521</v>
      </c>
      <c r="B46" s="17" t="n">
        <v>23141</v>
      </c>
      <c r="C46" s="18">
        <f>(2033.0/B46*100)</f>
        <v/>
      </c>
      <c r="D46" s="19" t="n">
        <v>21108</v>
      </c>
      <c r="E46" s="18" t="n">
        <v>435.94222802</v>
      </c>
      <c r="F46" s="20" t="n">
        <v>4.01568364</v>
      </c>
      <c r="G46" s="18" t="n">
        <v>412.10214696</v>
      </c>
      <c r="H46" s="20" t="n">
        <v>2.93154168</v>
      </c>
      <c r="I46" s="18" t="n">
        <v>416.36362996</v>
      </c>
      <c r="J46" s="20" t="n">
        <v>3.27859261</v>
      </c>
      <c r="K46" s="18" t="n">
        <v>411.53594939</v>
      </c>
      <c r="L46" s="20" t="n">
        <v>3.77095983</v>
      </c>
      <c r="M46" s="18" t="n">
        <v>359.91868086</v>
      </c>
      <c r="N46" s="20" t="n">
        <v>2.81680407</v>
      </c>
      <c r="O46" s="18" t="s">
        <v>481</v>
      </c>
      <c r="P46" s="20" t="s">
        <v>481</v>
      </c>
      <c r="Q46" s="18" t="s">
        <v>481</v>
      </c>
      <c r="R46" s="20" t="s">
        <v>481</v>
      </c>
      <c r="S46" s="18" t="s">
        <v>481</v>
      </c>
      <c r="T46" s="20" t="s">
        <v>481</v>
      </c>
      <c r="U46" s="18" t="n">
        <v>381.11849844</v>
      </c>
      <c r="V46" s="20" t="n">
        <v>3.17688351</v>
      </c>
    </row>
    <row r="47" spans="1:22">
      <c r="A47" s="15" t="s">
        <v>522</v>
      </c>
      <c r="B47" s="17" t="n">
        <v>5928</v>
      </c>
      <c r="C47" s="18">
        <f>(299.0/B47*100)</f>
        <v/>
      </c>
      <c r="D47" s="19" t="n">
        <v>5629</v>
      </c>
      <c r="E47" s="18" t="n">
        <v>487.56661943</v>
      </c>
      <c r="F47" s="20" t="n">
        <v>5.23858252</v>
      </c>
      <c r="G47" s="18" t="n">
        <v>456.98924611</v>
      </c>
      <c r="H47" s="20" t="n">
        <v>4.19499764</v>
      </c>
      <c r="I47" s="18" t="n">
        <v>450.71473649</v>
      </c>
      <c r="J47" s="20" t="n">
        <v>4.70825963</v>
      </c>
      <c r="K47" s="18" t="n">
        <v>448.18444062</v>
      </c>
      <c r="L47" s="20" t="n">
        <v>5.44907662</v>
      </c>
      <c r="M47" s="18" t="n">
        <v>360.05308982</v>
      </c>
      <c r="N47" s="20" t="n">
        <v>5.38667889</v>
      </c>
      <c r="O47" s="18" t="s">
        <v>481</v>
      </c>
      <c r="P47" s="20" t="s">
        <v>481</v>
      </c>
      <c r="Q47" s="18" t="s">
        <v>481</v>
      </c>
      <c r="R47" s="20" t="s">
        <v>481</v>
      </c>
      <c r="S47" s="18" t="s">
        <v>481</v>
      </c>
      <c r="T47" s="20" t="s">
        <v>481</v>
      </c>
      <c r="U47" s="18" t="n">
        <v>379.58559094</v>
      </c>
      <c r="V47" s="20" t="n">
        <v>7.29509346</v>
      </c>
    </row>
    <row r="48" spans="1:22">
      <c r="A48" s="15" t="s">
        <v>523</v>
      </c>
      <c r="B48" s="17" t="n">
        <v>9841</v>
      </c>
      <c r="C48" s="18">
        <f>(8.0/B48*100)</f>
        <v/>
      </c>
      <c r="D48" s="19" t="n">
        <v>9833</v>
      </c>
      <c r="E48" s="18" t="n">
        <v>546.2320122</v>
      </c>
      <c r="F48" s="20" t="n">
        <v>8.44790841</v>
      </c>
      <c r="G48" s="18" t="n">
        <v>511.46603042</v>
      </c>
      <c r="H48" s="20" t="n">
        <v>4.56385681</v>
      </c>
      <c r="I48" s="18" t="n">
        <v>525.6909296</v>
      </c>
      <c r="J48" s="20" t="n">
        <v>4.83542562</v>
      </c>
      <c r="K48" s="18" t="n">
        <v>520.99117084</v>
      </c>
      <c r="L48" s="20" t="n">
        <v>6.86447632</v>
      </c>
      <c r="M48" s="18" t="n">
        <v>473.92730449</v>
      </c>
      <c r="N48" s="20" t="n">
        <v>6.76556062</v>
      </c>
      <c r="O48" s="18" t="s">
        <v>481</v>
      </c>
      <c r="P48" s="20" t="s">
        <v>481</v>
      </c>
      <c r="Q48" s="18" t="s">
        <v>481</v>
      </c>
      <c r="R48" s="20" t="s">
        <v>481</v>
      </c>
      <c r="S48" s="18" t="s">
        <v>481</v>
      </c>
      <c r="T48" s="20" t="s">
        <v>481</v>
      </c>
      <c r="U48" s="18" t="n">
        <v>456.91797434</v>
      </c>
      <c r="V48" s="20" t="n">
        <v>18.20801716</v>
      </c>
    </row>
    <row r="49" spans="1:22">
      <c r="A49" s="15" t="s">
        <v>524</v>
      </c>
      <c r="B49" s="17" t="n">
        <v>6349</v>
      </c>
      <c r="C49" s="18">
        <f>(56.0/B49*100)</f>
        <v/>
      </c>
      <c r="D49" s="19" t="n">
        <v>6293</v>
      </c>
      <c r="E49" s="18" t="n">
        <v>448.64762024</v>
      </c>
      <c r="F49" s="20" t="n">
        <v>3.73449247</v>
      </c>
      <c r="G49" s="18" t="n">
        <v>431.62040325</v>
      </c>
      <c r="H49" s="20" t="n">
        <v>3.10038827</v>
      </c>
      <c r="I49" s="18" t="n">
        <v>433.83831655</v>
      </c>
      <c r="J49" s="20" t="n">
        <v>4.03110509</v>
      </c>
      <c r="K49" s="18" t="n">
        <v>410.37452104</v>
      </c>
      <c r="L49" s="20" t="n">
        <v>4.82259336</v>
      </c>
      <c r="M49" s="18" t="s">
        <v>481</v>
      </c>
      <c r="N49" s="20" t="s">
        <v>481</v>
      </c>
      <c r="O49" s="18" t="s">
        <v>481</v>
      </c>
      <c r="P49" s="20" t="s">
        <v>481</v>
      </c>
      <c r="Q49" s="18" t="s">
        <v>481</v>
      </c>
      <c r="R49" s="20" t="s">
        <v>481</v>
      </c>
      <c r="S49" s="18" t="n">
        <v>321.68550733</v>
      </c>
      <c r="T49" s="20" t="n">
        <v>37.99970664</v>
      </c>
      <c r="U49" s="18" t="n">
        <v>378.75440217</v>
      </c>
      <c r="V49" s="20" t="n">
        <v>7.11513347</v>
      </c>
    </row>
    <row r="50" spans="1:22">
      <c r="A50" s="15" t="s">
        <v>525</v>
      </c>
      <c r="B50" s="17" t="n">
        <v>11795</v>
      </c>
      <c r="C50" s="18">
        <f>(311.0/B50*100)</f>
        <v/>
      </c>
      <c r="D50" s="19" t="n">
        <v>11484</v>
      </c>
      <c r="E50" s="18" t="n">
        <v>439.23822543</v>
      </c>
      <c r="F50" s="20" t="n">
        <v>3.4685831</v>
      </c>
      <c r="G50" s="18" t="n">
        <v>419.23469343</v>
      </c>
      <c r="H50" s="20" t="n">
        <v>2.62749439</v>
      </c>
      <c r="I50" s="18" t="n">
        <v>420.50874349</v>
      </c>
      <c r="J50" s="20" t="n">
        <v>3.1148868</v>
      </c>
      <c r="K50" s="18" t="n">
        <v>400.20440428</v>
      </c>
      <c r="L50" s="20" t="n">
        <v>4.03603486</v>
      </c>
      <c r="M50" s="18" t="n">
        <v>366.2364289</v>
      </c>
      <c r="N50" s="20" t="n">
        <v>5.08072233</v>
      </c>
      <c r="O50" s="18" t="s">
        <v>481</v>
      </c>
      <c r="P50" s="20" t="s">
        <v>481</v>
      </c>
      <c r="Q50" s="18" t="s">
        <v>481</v>
      </c>
      <c r="R50" s="20" t="s">
        <v>481</v>
      </c>
      <c r="S50" s="18" t="s">
        <v>481</v>
      </c>
      <c r="T50" s="20" t="s">
        <v>481</v>
      </c>
      <c r="U50" s="18" t="n">
        <v>353.58524194</v>
      </c>
      <c r="V50" s="20" t="n">
        <v>7.25643847</v>
      </c>
    </row>
    <row r="51" spans="1:22">
      <c r="A51" s="15" t="s">
        <v>526</v>
      </c>
      <c r="B51" s="17" t="n">
        <v>6866</v>
      </c>
      <c r="C51" s="18">
        <f>(109.0/B51*100)</f>
        <v/>
      </c>
      <c r="D51" s="19" t="n">
        <v>6757</v>
      </c>
      <c r="E51" s="18" t="n">
        <v>438.33941616</v>
      </c>
      <c r="F51" s="20" t="n">
        <v>2.75740451</v>
      </c>
      <c r="G51" s="18" t="n">
        <v>422.22148594</v>
      </c>
      <c r="H51" s="20" t="n">
        <v>2.94642174</v>
      </c>
      <c r="I51" s="18" t="n">
        <v>418.18704335</v>
      </c>
      <c r="J51" s="20" t="n">
        <v>3.15148377</v>
      </c>
      <c r="K51" s="18" t="n">
        <v>410.01904939</v>
      </c>
      <c r="L51" s="20" t="n">
        <v>3.78921818</v>
      </c>
      <c r="M51" s="18" t="n">
        <v>378.20734752</v>
      </c>
      <c r="N51" s="20" t="n">
        <v>5.77389018</v>
      </c>
      <c r="O51" s="18" t="s">
        <v>481</v>
      </c>
      <c r="P51" s="20" t="s">
        <v>481</v>
      </c>
      <c r="Q51" s="18" t="n">
        <v>410.85572185</v>
      </c>
      <c r="R51" s="20" t="n">
        <v>3.7997542</v>
      </c>
      <c r="S51" s="18" t="s">
        <v>481</v>
      </c>
      <c r="T51" s="20" t="s">
        <v>481</v>
      </c>
      <c r="U51" s="18" t="n">
        <v>389.82893909</v>
      </c>
      <c r="V51" s="20" t="n">
        <v>5.93996093</v>
      </c>
    </row>
    <row r="52" spans="1:22">
      <c r="A52" s="15" t="s">
        <v>527</v>
      </c>
      <c r="B52" s="17" t="n">
        <v>5809</v>
      </c>
      <c r="C52" s="18">
        <f>(99.0/B52*100)</f>
        <v/>
      </c>
      <c r="D52" s="19" t="n">
        <v>5710</v>
      </c>
      <c r="E52" s="18" t="n">
        <v>514.2203163299999</v>
      </c>
      <c r="F52" s="20" t="n">
        <v>3.39604167</v>
      </c>
      <c r="G52" s="18" t="n">
        <v>484.57504726</v>
      </c>
      <c r="H52" s="20" t="n">
        <v>3.01678009</v>
      </c>
      <c r="I52" s="18" t="n">
        <v>469.73119043</v>
      </c>
      <c r="J52" s="20" t="n">
        <v>3.47891956</v>
      </c>
      <c r="K52" s="18" t="n">
        <v>454.7059464</v>
      </c>
      <c r="L52" s="20" t="n">
        <v>5.50804103</v>
      </c>
      <c r="M52" s="18" t="n">
        <v>406.80210678</v>
      </c>
      <c r="N52" s="20" t="n">
        <v>4.41129799</v>
      </c>
      <c r="O52" s="18" t="s">
        <v>481</v>
      </c>
      <c r="P52" s="20" t="s">
        <v>481</v>
      </c>
      <c r="Q52" s="18" t="s">
        <v>481</v>
      </c>
      <c r="R52" s="20" t="s">
        <v>481</v>
      </c>
      <c r="S52" s="18" t="s">
        <v>481</v>
      </c>
      <c r="T52" s="20" t="s">
        <v>481</v>
      </c>
      <c r="U52" s="18" t="n">
        <v>421.77671147</v>
      </c>
      <c r="V52" s="20" t="n">
        <v>6.20633184</v>
      </c>
    </row>
    <row r="53" spans="1:22">
      <c r="A53" s="15" t="s">
        <v>528</v>
      </c>
      <c r="B53" s="17" t="n">
        <v>5571</v>
      </c>
      <c r="C53" s="18">
        <f>(104.0/B53*100)</f>
        <v/>
      </c>
      <c r="D53" s="19" t="n">
        <v>5467</v>
      </c>
      <c r="E53" s="18" t="n">
        <v>457.97777789</v>
      </c>
      <c r="F53" s="20" t="n">
        <v>2.80921483</v>
      </c>
      <c r="G53" s="18" t="n">
        <v>442.71745938</v>
      </c>
      <c r="H53" s="20" t="n">
        <v>2.29615409</v>
      </c>
      <c r="I53" s="18" t="n">
        <v>432.601174</v>
      </c>
      <c r="J53" s="20" t="n">
        <v>2.97926497</v>
      </c>
      <c r="K53" s="18" t="n">
        <v>431.70871021</v>
      </c>
      <c r="L53" s="20" t="n">
        <v>4.71039322</v>
      </c>
      <c r="M53" s="18" t="n">
        <v>364.85181761</v>
      </c>
      <c r="N53" s="20" t="n">
        <v>4.50102235</v>
      </c>
      <c r="O53" s="18" t="s">
        <v>481</v>
      </c>
      <c r="P53" s="20" t="s">
        <v>481</v>
      </c>
      <c r="Q53" s="18" t="s">
        <v>481</v>
      </c>
      <c r="R53" s="20" t="s">
        <v>481</v>
      </c>
      <c r="S53" s="18" t="s">
        <v>481</v>
      </c>
      <c r="T53" s="20" t="s">
        <v>481</v>
      </c>
      <c r="U53" s="18" t="n">
        <v>360.66959488</v>
      </c>
      <c r="V53" s="20" t="n">
        <v>5.56564206</v>
      </c>
    </row>
    <row r="54" spans="1:22">
      <c r="A54" s="15" t="s">
        <v>529</v>
      </c>
      <c r="B54" s="17" t="n">
        <v>4740</v>
      </c>
      <c r="C54" s="18">
        <f>(378.0/B54*100)</f>
        <v/>
      </c>
      <c r="D54" s="19" t="n">
        <v>4362</v>
      </c>
      <c r="E54" s="18" t="n">
        <v>354.25582242</v>
      </c>
      <c r="F54" s="20" t="n">
        <v>6.72238565</v>
      </c>
      <c r="G54" s="18" t="n">
        <v>338.74347549</v>
      </c>
      <c r="H54" s="20" t="n">
        <v>2.92545771</v>
      </c>
      <c r="I54" s="18" t="n">
        <v>344.27486674</v>
      </c>
      <c r="J54" s="20" t="n">
        <v>3.49783807</v>
      </c>
      <c r="K54" s="18" t="n">
        <v>342.80395335</v>
      </c>
      <c r="L54" s="20" t="n">
        <v>4.19236151</v>
      </c>
      <c r="M54" s="18" t="n">
        <v>278.77265964</v>
      </c>
      <c r="N54" s="20" t="n">
        <v>5.07122961</v>
      </c>
      <c r="O54" s="18" t="s">
        <v>481</v>
      </c>
      <c r="P54" s="20" t="s">
        <v>481</v>
      </c>
      <c r="Q54" s="18" t="s">
        <v>481</v>
      </c>
      <c r="R54" s="20" t="s">
        <v>481</v>
      </c>
      <c r="S54" s="18" t="s">
        <v>481</v>
      </c>
      <c r="T54" s="20" t="s">
        <v>481</v>
      </c>
      <c r="U54" s="18" t="n">
        <v>284.0142938</v>
      </c>
      <c r="V54" s="20" t="n">
        <v>4.26349279</v>
      </c>
    </row>
    <row r="55" spans="1:22">
      <c r="A55" s="15" t="s">
        <v>530</v>
      </c>
      <c r="B55" s="17" t="n">
        <v>5316</v>
      </c>
      <c r="C55" s="18">
        <f>(22.0/B55*100)</f>
        <v/>
      </c>
      <c r="D55" s="19" t="n">
        <v>5294</v>
      </c>
      <c r="E55" s="18" t="n">
        <v>401.25228866</v>
      </c>
      <c r="F55" s="20" t="n">
        <v>5.23996065</v>
      </c>
      <c r="G55" s="18" t="n">
        <v>408.06486461</v>
      </c>
      <c r="H55" s="20" t="n">
        <v>2.62998832</v>
      </c>
      <c r="I55" s="18" t="n">
        <v>418.66069066</v>
      </c>
      <c r="J55" s="20" t="n">
        <v>3.20150687</v>
      </c>
      <c r="K55" s="18" t="n">
        <v>425.87009787</v>
      </c>
      <c r="L55" s="20" t="n">
        <v>3.67758477</v>
      </c>
      <c r="M55" s="18" t="s">
        <v>481</v>
      </c>
      <c r="N55" s="20" t="s">
        <v>481</v>
      </c>
      <c r="O55" s="18" t="s">
        <v>481</v>
      </c>
      <c r="P55" s="20" t="s">
        <v>481</v>
      </c>
      <c r="Q55" s="18" t="s">
        <v>481</v>
      </c>
      <c r="R55" s="20" t="s">
        <v>481</v>
      </c>
      <c r="S55" s="18" t="n">
        <v>324.34651711</v>
      </c>
      <c r="T55" s="20" t="n">
        <v>18.41840384</v>
      </c>
      <c r="U55" s="18" t="n">
        <v>329.21821787</v>
      </c>
      <c r="V55" s="20" t="n">
        <v>9.11105163</v>
      </c>
    </row>
    <row r="56" spans="1:22">
      <c r="A56" s="15" t="s">
        <v>531</v>
      </c>
      <c r="B56" s="17" t="n">
        <v>5359</v>
      </c>
      <c r="C56" s="18">
        <f>(77.0/B56*100)</f>
        <v/>
      </c>
      <c r="D56" s="19" t="n">
        <v>5282</v>
      </c>
      <c r="E56" s="18" t="n">
        <v>548.02114881</v>
      </c>
      <c r="F56" s="20" t="n">
        <v>4.7370203</v>
      </c>
      <c r="G56" s="18" t="n">
        <v>526.65543315</v>
      </c>
      <c r="H56" s="20" t="n">
        <v>3.67530029</v>
      </c>
      <c r="I56" s="18" t="n">
        <v>537.04330551</v>
      </c>
      <c r="J56" s="20" t="n">
        <v>3.28483866</v>
      </c>
      <c r="K56" s="18" t="n">
        <v>534.70419768</v>
      </c>
      <c r="L56" s="20" t="n">
        <v>5.86492251</v>
      </c>
      <c r="M56" s="18" t="n">
        <v>497.58677807</v>
      </c>
      <c r="N56" s="20" t="n">
        <v>2.76536198</v>
      </c>
      <c r="O56" s="18" t="s">
        <v>481</v>
      </c>
      <c r="P56" s="20" t="s">
        <v>481</v>
      </c>
      <c r="Q56" s="18" t="s">
        <v>481</v>
      </c>
      <c r="R56" s="20" t="s">
        <v>481</v>
      </c>
      <c r="S56" s="18" t="s">
        <v>481</v>
      </c>
      <c r="T56" s="20" t="s">
        <v>481</v>
      </c>
      <c r="U56" s="18" t="n">
        <v>494.90110865</v>
      </c>
      <c r="V56" s="20" t="n">
        <v>11.18409574</v>
      </c>
    </row>
    <row r="57" spans="1:22">
      <c r="A57" s="15" t="s">
        <v>532</v>
      </c>
      <c r="B57" s="17" t="n">
        <v>6513</v>
      </c>
      <c r="C57" s="18">
        <f>(0.0/B57*100)</f>
        <v/>
      </c>
      <c r="D57" s="19" t="n">
        <v>6513</v>
      </c>
      <c r="E57" s="18" t="n">
        <v>415.59503921</v>
      </c>
      <c r="F57" s="20" t="n">
        <v>3.46672485</v>
      </c>
      <c r="G57" s="18" t="n">
        <v>404.68728533</v>
      </c>
      <c r="H57" s="20" t="n">
        <v>2.81709076</v>
      </c>
      <c r="I57" s="18" t="n">
        <v>401.10335394</v>
      </c>
      <c r="J57" s="20" t="n">
        <v>3.5162138</v>
      </c>
      <c r="K57" s="18" t="n">
        <v>384.98421151</v>
      </c>
      <c r="L57" s="20" t="n">
        <v>3.54778899</v>
      </c>
      <c r="M57" s="18" t="s">
        <v>481</v>
      </c>
      <c r="N57" s="20" t="s">
        <v>481</v>
      </c>
      <c r="O57" s="18" t="s">
        <v>481</v>
      </c>
      <c r="P57" s="20" t="s">
        <v>481</v>
      </c>
      <c r="Q57" s="18" t="s">
        <v>481</v>
      </c>
      <c r="R57" s="20" t="s">
        <v>481</v>
      </c>
      <c r="S57" s="18" t="n">
        <v>342.1496045</v>
      </c>
      <c r="T57" s="20" t="n">
        <v>23.69522363</v>
      </c>
      <c r="U57" s="18" t="n">
        <v>383.86386782</v>
      </c>
      <c r="V57" s="20" t="n">
        <v>8.73971953</v>
      </c>
    </row>
    <row r="58" spans="1:22">
      <c r="A58" s="15" t="s">
        <v>533</v>
      </c>
      <c r="B58" s="17" t="n">
        <v>7267</v>
      </c>
      <c r="C58" s="18">
        <f>(10.0/B58*100)</f>
        <v/>
      </c>
      <c r="D58" s="19" t="n">
        <v>7257</v>
      </c>
      <c r="E58" s="18" t="n">
        <v>412.23855833</v>
      </c>
      <c r="F58" s="20" t="n">
        <v>4.10003348</v>
      </c>
      <c r="G58" s="18" t="n">
        <v>413.20497854</v>
      </c>
      <c r="H58" s="20" t="n">
        <v>3.17445696</v>
      </c>
      <c r="I58" s="18" t="n">
        <v>415.24987055</v>
      </c>
      <c r="J58" s="20" t="n">
        <v>2.98552597</v>
      </c>
      <c r="K58" s="18" t="n">
        <v>408.54020908</v>
      </c>
      <c r="L58" s="20" t="n">
        <v>4.05906659</v>
      </c>
      <c r="M58" s="18" t="s">
        <v>481</v>
      </c>
      <c r="N58" s="20" t="s">
        <v>481</v>
      </c>
      <c r="O58" s="18" t="s">
        <v>481</v>
      </c>
      <c r="P58" s="20" t="s">
        <v>481</v>
      </c>
      <c r="Q58" s="18" t="n">
        <v>461.208</v>
      </c>
      <c r="R58" s="20" t="n">
        <v>33.46912066</v>
      </c>
      <c r="S58" s="18" t="n">
        <v>329.42082447</v>
      </c>
      <c r="T58" s="20" t="n">
        <v>13.49701306</v>
      </c>
      <c r="U58" s="18" t="n">
        <v>333.81573917</v>
      </c>
      <c r="V58" s="20" t="n">
        <v>9.748587049999999</v>
      </c>
    </row>
    <row r="59" spans="1:22">
      <c r="A59" s="15" t="s">
        <v>534</v>
      </c>
      <c r="B59" s="17" t="n">
        <v>4826</v>
      </c>
      <c r="C59" s="18">
        <f>(26.0/B59*100)</f>
        <v/>
      </c>
      <c r="D59" s="19" t="n">
        <v>4800</v>
      </c>
      <c r="E59" s="18" t="n">
        <v>358.69322123</v>
      </c>
      <c r="F59" s="20" t="n">
        <v>3.49176292</v>
      </c>
      <c r="G59" s="18" t="n">
        <v>388.22904445</v>
      </c>
      <c r="H59" s="20" t="n">
        <v>2.37900931</v>
      </c>
      <c r="I59" s="18" t="n">
        <v>389.10877655</v>
      </c>
      <c r="J59" s="20" t="n">
        <v>2.62860798</v>
      </c>
      <c r="K59" s="18" t="n">
        <v>378.65371586</v>
      </c>
      <c r="L59" s="20" t="n">
        <v>3.56254127</v>
      </c>
      <c r="M59" s="18" t="s">
        <v>481</v>
      </c>
      <c r="N59" s="20" t="s">
        <v>481</v>
      </c>
      <c r="O59" s="18" t="s">
        <v>481</v>
      </c>
      <c r="P59" s="20" t="s">
        <v>481</v>
      </c>
      <c r="Q59" s="18" t="s">
        <v>481</v>
      </c>
      <c r="R59" s="20" t="s">
        <v>481</v>
      </c>
      <c r="S59" s="18" t="n">
        <v>325.36243566</v>
      </c>
      <c r="T59" s="20" t="n">
        <v>17.92273808</v>
      </c>
      <c r="U59" s="18" t="n">
        <v>315.63668327</v>
      </c>
      <c r="V59" s="20" t="n">
        <v>6.59286338</v>
      </c>
    </row>
    <row r="60" spans="1:22">
      <c r="A60" s="15" t="s">
        <v>535</v>
      </c>
      <c r="B60" s="17" t="n">
        <v>4546</v>
      </c>
      <c r="C60" s="18">
        <f>(15.0/B60*100)</f>
        <v/>
      </c>
      <c r="D60" s="19" t="n">
        <v>4531</v>
      </c>
      <c r="E60" s="18" t="n">
        <v>402.49711502</v>
      </c>
      <c r="F60" s="20" t="n">
        <v>6.39333785</v>
      </c>
      <c r="G60" s="18" t="n">
        <v>386.56000037</v>
      </c>
      <c r="H60" s="20" t="n">
        <v>3.75128157</v>
      </c>
      <c r="I60" s="18" t="n">
        <v>383.53402676</v>
      </c>
      <c r="J60" s="20" t="n">
        <v>4.58168535</v>
      </c>
      <c r="K60" s="18" t="n">
        <v>386.26622894</v>
      </c>
      <c r="L60" s="20" t="n">
        <v>4.87080896</v>
      </c>
      <c r="M60" s="18" t="s">
        <v>481</v>
      </c>
      <c r="N60" s="20" t="s">
        <v>481</v>
      </c>
      <c r="O60" s="18" t="s">
        <v>481</v>
      </c>
      <c r="P60" s="20" t="s">
        <v>481</v>
      </c>
      <c r="Q60" s="18" t="s">
        <v>481</v>
      </c>
      <c r="R60" s="20" t="s">
        <v>481</v>
      </c>
      <c r="S60" s="18" t="n">
        <v>306.46166592</v>
      </c>
      <c r="T60" s="20" t="n">
        <v>14.08684139</v>
      </c>
      <c r="U60" s="18" t="n">
        <v>357.70518777</v>
      </c>
      <c r="V60" s="20" t="n">
        <v>10.13034884</v>
      </c>
    </row>
    <row r="61" spans="1:22">
      <c r="A61" s="15" t="s">
        <v>536</v>
      </c>
      <c r="B61" s="17" t="n">
        <v>6525</v>
      </c>
      <c r="C61" s="18">
        <f>(164.0/B61*100)</f>
        <v/>
      </c>
      <c r="D61" s="19" t="n">
        <v>6361</v>
      </c>
      <c r="E61" s="18" t="n">
        <v>504.28273893</v>
      </c>
      <c r="F61" s="20" t="n">
        <v>3.75356575</v>
      </c>
      <c r="G61" s="18" t="n">
        <v>478.07808564</v>
      </c>
      <c r="H61" s="20" t="n">
        <v>3.25774674</v>
      </c>
      <c r="I61" s="18" t="n">
        <v>470.35952144</v>
      </c>
      <c r="J61" s="20" t="n">
        <v>3.26143111</v>
      </c>
      <c r="K61" s="18" t="n">
        <v>469.22085368</v>
      </c>
      <c r="L61" s="20" t="n">
        <v>4.48001026</v>
      </c>
      <c r="M61" s="18" t="n">
        <v>399.48570032</v>
      </c>
      <c r="N61" s="20" t="n">
        <v>8.489439689999999</v>
      </c>
      <c r="O61" s="18" t="s">
        <v>481</v>
      </c>
      <c r="P61" s="20" t="s">
        <v>481</v>
      </c>
      <c r="Q61" s="18" t="s">
        <v>481</v>
      </c>
      <c r="R61" s="20" t="s">
        <v>481</v>
      </c>
      <c r="S61" s="18" t="s">
        <v>481</v>
      </c>
      <c r="T61" s="20" t="s">
        <v>481</v>
      </c>
      <c r="U61" s="18" t="n">
        <v>400.66577369</v>
      </c>
      <c r="V61" s="20" t="n">
        <v>8.933573190000001</v>
      </c>
    </row>
    <row r="62" spans="1:22">
      <c r="A62" s="15" t="s">
        <v>537</v>
      </c>
      <c r="B62" s="17" t="n">
        <v>4476</v>
      </c>
      <c r="C62" s="18">
        <f>(3.0/B62*100)</f>
        <v/>
      </c>
      <c r="D62" s="19" t="n">
        <v>4473</v>
      </c>
      <c r="E62" s="18" t="n">
        <v>546.84154702</v>
      </c>
      <c r="F62" s="20" t="n">
        <v>2.53998221</v>
      </c>
      <c r="G62" s="18" t="n">
        <v>528.42401598</v>
      </c>
      <c r="H62" s="20" t="n">
        <v>1.70935194</v>
      </c>
      <c r="I62" s="18" t="n">
        <v>525.41905368</v>
      </c>
      <c r="J62" s="20" t="n">
        <v>3.13924236</v>
      </c>
      <c r="K62" s="18" t="n">
        <v>511.3170545</v>
      </c>
      <c r="L62" s="20" t="n">
        <v>5.29793051</v>
      </c>
      <c r="M62" s="18" t="n">
        <v>503.48911723</v>
      </c>
      <c r="N62" s="20" t="n">
        <v>3.96725872</v>
      </c>
      <c r="O62" s="18" t="s">
        <v>481</v>
      </c>
      <c r="P62" s="20" t="s">
        <v>481</v>
      </c>
      <c r="Q62" s="18" t="s">
        <v>481</v>
      </c>
      <c r="R62" s="20" t="s">
        <v>481</v>
      </c>
      <c r="S62" s="18" t="s">
        <v>481</v>
      </c>
      <c r="T62" s="20" t="s">
        <v>481</v>
      </c>
      <c r="U62" s="18" t="n">
        <v>518.18892916</v>
      </c>
      <c r="V62" s="20" t="n">
        <v>18.4538152</v>
      </c>
    </row>
    <row r="63" spans="1:22">
      <c r="A63" s="15" t="s">
        <v>538</v>
      </c>
      <c r="B63" s="17" t="n">
        <v>5324</v>
      </c>
      <c r="C63" s="18">
        <f>(13.0/B63*100)</f>
        <v/>
      </c>
      <c r="D63" s="19" t="n">
        <v>5311</v>
      </c>
      <c r="E63" s="18" t="n">
        <v>391.67716623</v>
      </c>
      <c r="F63" s="20" t="n">
        <v>3.90075946</v>
      </c>
      <c r="G63" s="18" t="n">
        <v>384.24004364</v>
      </c>
      <c r="H63" s="20" t="n">
        <v>2.36078835</v>
      </c>
      <c r="I63" s="18" t="n">
        <v>389.39140343</v>
      </c>
      <c r="J63" s="20" t="n">
        <v>2.7026314</v>
      </c>
      <c r="K63" s="18" t="n">
        <v>388.24648103</v>
      </c>
      <c r="L63" s="20" t="n">
        <v>4.22845167</v>
      </c>
      <c r="M63" s="18" t="s">
        <v>481</v>
      </c>
      <c r="N63" s="20" t="s">
        <v>481</v>
      </c>
      <c r="O63" s="18" t="s">
        <v>481</v>
      </c>
      <c r="P63" s="20" t="s">
        <v>481</v>
      </c>
      <c r="Q63" s="18" t="n">
        <v>373.872</v>
      </c>
      <c r="R63" s="20" t="n">
        <v>37.84312038</v>
      </c>
      <c r="S63" s="18" t="n">
        <v>292.28436772</v>
      </c>
      <c r="T63" s="20" t="n">
        <v>25.3804361</v>
      </c>
      <c r="U63" s="18" t="n">
        <v>344.16285608</v>
      </c>
      <c r="V63" s="20" t="n">
        <v>4.69706375</v>
      </c>
    </row>
    <row r="64" spans="1:22">
      <c r="A64" s="15" t="s">
        <v>539</v>
      </c>
      <c r="B64" s="17" t="n">
        <v>3634</v>
      </c>
      <c r="C64" s="18">
        <f>(3.0/B64*100)</f>
        <v/>
      </c>
      <c r="D64" s="19" t="n">
        <v>3631</v>
      </c>
      <c r="E64" s="18" t="n">
        <v>469.39569152</v>
      </c>
      <c r="F64" s="20" t="n">
        <v>4.49230813</v>
      </c>
      <c r="G64" s="18" t="n">
        <v>478.24616156</v>
      </c>
      <c r="H64" s="20" t="n">
        <v>2.58976719</v>
      </c>
      <c r="I64" s="18" t="n">
        <v>462.82621739</v>
      </c>
      <c r="J64" s="20" t="n">
        <v>3.90022678</v>
      </c>
      <c r="K64" s="18" t="n">
        <v>466.46101284</v>
      </c>
      <c r="L64" s="20" t="n">
        <v>5.87098977</v>
      </c>
      <c r="M64" s="18" t="s">
        <v>481</v>
      </c>
      <c r="N64" s="20" t="s">
        <v>481</v>
      </c>
      <c r="O64" s="18" t="s">
        <v>481</v>
      </c>
      <c r="P64" s="20" t="s">
        <v>481</v>
      </c>
      <c r="Q64" s="18" t="s">
        <v>481</v>
      </c>
      <c r="R64" s="20" t="s">
        <v>481</v>
      </c>
      <c r="S64" s="18" t="n">
        <v>339.47781254</v>
      </c>
      <c r="T64" s="20" t="n">
        <v>36.38142638</v>
      </c>
      <c r="U64" s="18" t="n">
        <v>320.53401548</v>
      </c>
      <c r="V64" s="20" t="n">
        <v>9.952132669999999</v>
      </c>
    </row>
    <row r="65" spans="1:22">
      <c r="A65" s="15" t="s">
        <v>540</v>
      </c>
      <c r="B65" s="17" t="n">
        <v>5325</v>
      </c>
      <c r="C65" s="18">
        <f>(14.0/B65*100)</f>
        <v/>
      </c>
      <c r="D65" s="19" t="n">
        <v>5311</v>
      </c>
      <c r="E65" s="18" t="n">
        <v>443.06953118</v>
      </c>
      <c r="F65" s="20" t="n">
        <v>4.14383236</v>
      </c>
      <c r="G65" s="18" t="n">
        <v>423.88816545</v>
      </c>
      <c r="H65" s="20" t="n">
        <v>2.45567657</v>
      </c>
      <c r="I65" s="18" t="n">
        <v>433.95852995</v>
      </c>
      <c r="J65" s="20" t="n">
        <v>3.05225513</v>
      </c>
      <c r="K65" s="18" t="n">
        <v>436.98271207</v>
      </c>
      <c r="L65" s="20" t="n">
        <v>3.67932206</v>
      </c>
      <c r="M65" s="18" t="s">
        <v>481</v>
      </c>
      <c r="N65" s="20" t="s">
        <v>481</v>
      </c>
      <c r="O65" s="18" t="s">
        <v>481</v>
      </c>
      <c r="P65" s="20" t="s">
        <v>481</v>
      </c>
      <c r="Q65" s="18" t="n">
        <v>377.49035959</v>
      </c>
      <c r="R65" s="20" t="n">
        <v>20.21167781</v>
      </c>
      <c r="S65" s="18" t="s">
        <v>481</v>
      </c>
      <c r="T65" s="20" t="s">
        <v>481</v>
      </c>
      <c r="U65" s="18" t="n">
        <v>338.32926846</v>
      </c>
      <c r="V65" s="20" t="n">
        <v>7.5236211</v>
      </c>
    </row>
    <row r="66" spans="1:22">
      <c r="A66" s="15" t="s">
        <v>541</v>
      </c>
      <c r="B66" s="17" t="n">
        <v>5665</v>
      </c>
      <c r="C66" s="18">
        <f>(87.0/B66*100)</f>
        <v/>
      </c>
      <c r="D66" s="19" t="n">
        <v>5578</v>
      </c>
      <c r="E66" s="18" t="n">
        <v>440.38149442</v>
      </c>
      <c r="F66" s="20" t="n">
        <v>2.82945941</v>
      </c>
      <c r="G66" s="18" t="n">
        <v>420.40565456</v>
      </c>
      <c r="H66" s="20" t="n">
        <v>2.15717117</v>
      </c>
      <c r="I66" s="18" t="n">
        <v>418.00312514</v>
      </c>
      <c r="J66" s="20" t="n">
        <v>2.59308005</v>
      </c>
      <c r="K66" s="18" t="n">
        <v>424.47305815</v>
      </c>
      <c r="L66" s="20" t="n">
        <v>4.17834806</v>
      </c>
      <c r="M66" s="18" t="n">
        <v>362.59924263</v>
      </c>
      <c r="N66" s="20" t="n">
        <v>3.29995091</v>
      </c>
      <c r="O66" s="18" t="s">
        <v>481</v>
      </c>
      <c r="P66" s="20" t="s">
        <v>481</v>
      </c>
      <c r="Q66" s="18" t="s">
        <v>481</v>
      </c>
      <c r="R66" s="20" t="s">
        <v>481</v>
      </c>
      <c r="S66" s="18" t="s">
        <v>481</v>
      </c>
      <c r="T66" s="20" t="s">
        <v>481</v>
      </c>
      <c r="U66" s="18" t="n">
        <v>358.36084885</v>
      </c>
      <c r="V66" s="20" t="n">
        <v>3.58186863</v>
      </c>
    </row>
    <row r="67" spans="1:22">
      <c r="A67" s="15" t="s">
        <v>542</v>
      </c>
      <c r="B67" s="17" t="n">
        <v>6971</v>
      </c>
      <c r="C67" s="18">
        <f>(694.0/B67*100)</f>
        <v/>
      </c>
      <c r="D67" s="19" t="n">
        <v>6277</v>
      </c>
      <c r="E67" s="18" t="n">
        <v>430.82997012</v>
      </c>
      <c r="F67" s="20" t="n">
        <v>4.48234257</v>
      </c>
      <c r="G67" s="18" t="n">
        <v>403.14421595</v>
      </c>
      <c r="H67" s="20" t="n">
        <v>2.76067909</v>
      </c>
      <c r="I67" s="18" t="n">
        <v>408.68577952</v>
      </c>
      <c r="J67" s="20" t="n">
        <v>2.72449904</v>
      </c>
      <c r="K67" s="18" t="n">
        <v>390.61484729</v>
      </c>
      <c r="L67" s="20" t="n">
        <v>4.10323913</v>
      </c>
      <c r="M67" s="18" t="n">
        <v>372.66261743</v>
      </c>
      <c r="N67" s="20" t="n">
        <v>5.67221433</v>
      </c>
      <c r="O67" s="18" t="s">
        <v>481</v>
      </c>
      <c r="P67" s="20" t="s">
        <v>481</v>
      </c>
      <c r="Q67" s="18" t="s">
        <v>481</v>
      </c>
      <c r="R67" s="20" t="s">
        <v>481</v>
      </c>
      <c r="S67" s="18" t="s">
        <v>481</v>
      </c>
      <c r="T67" s="20" t="s">
        <v>481</v>
      </c>
      <c r="U67" s="18" t="n">
        <v>338.40486272</v>
      </c>
      <c r="V67" s="20" t="n">
        <v>6.17960734</v>
      </c>
    </row>
    <row r="68" spans="1:22">
      <c r="A68" s="15" t="s">
        <v>543</v>
      </c>
      <c r="B68" s="17" t="n">
        <v>12083</v>
      </c>
      <c r="C68" s="18">
        <f>(31.0/B68*100)</f>
        <v/>
      </c>
      <c r="D68" s="19" t="n">
        <v>12052</v>
      </c>
      <c r="E68" s="18" t="n">
        <v>436.93008819</v>
      </c>
      <c r="F68" s="20" t="n">
        <v>2.46997141</v>
      </c>
      <c r="G68" s="18" t="n">
        <v>430.97694111</v>
      </c>
      <c r="H68" s="20" t="n">
        <v>1.82043839</v>
      </c>
      <c r="I68" s="18" t="n">
        <v>435.21038567</v>
      </c>
      <c r="J68" s="20" t="n">
        <v>1.94791073</v>
      </c>
      <c r="K68" s="18" t="n">
        <v>430.77200074</v>
      </c>
      <c r="L68" s="20" t="n">
        <v>2.6104142</v>
      </c>
      <c r="M68" s="18" t="n">
        <v>360.06770608</v>
      </c>
      <c r="N68" s="20" t="n">
        <v>2.26611851</v>
      </c>
      <c r="O68" s="18" t="s">
        <v>481</v>
      </c>
      <c r="P68" s="20" t="s">
        <v>481</v>
      </c>
      <c r="Q68" s="18" t="s">
        <v>481</v>
      </c>
      <c r="R68" s="20" t="s">
        <v>481</v>
      </c>
      <c r="S68" s="18" t="s">
        <v>481</v>
      </c>
      <c r="T68" s="20" t="s">
        <v>481</v>
      </c>
      <c r="U68" s="18" t="n">
        <v>363.85357337</v>
      </c>
      <c r="V68" s="20" t="n">
        <v>2.94734901</v>
      </c>
    </row>
    <row r="69" spans="1:22">
      <c r="A69" s="15" t="s">
        <v>544</v>
      </c>
      <c r="B69" s="17" t="n">
        <v>4876</v>
      </c>
      <c r="C69" s="18">
        <f>(0.0/B69*100)</f>
        <v/>
      </c>
      <c r="D69" s="19" t="n">
        <v>4876</v>
      </c>
      <c r="E69" s="18" t="n">
        <v>448.20252773</v>
      </c>
      <c r="F69" s="20" t="n">
        <v>4.15605344</v>
      </c>
      <c r="G69" s="18" t="n">
        <v>426.73158077</v>
      </c>
      <c r="H69" s="20" t="n">
        <v>3.73071186</v>
      </c>
      <c r="I69" s="18" t="n">
        <v>436.87345501</v>
      </c>
      <c r="J69" s="20" t="n">
        <v>3.65656626</v>
      </c>
      <c r="K69" s="18" t="n">
        <v>434.31884971</v>
      </c>
      <c r="L69" s="20" t="n">
        <v>5.2977203</v>
      </c>
      <c r="M69" s="18" t="s">
        <v>481</v>
      </c>
      <c r="N69" s="20" t="s">
        <v>481</v>
      </c>
      <c r="O69" s="18" t="s">
        <v>481</v>
      </c>
      <c r="P69" s="20" t="s">
        <v>481</v>
      </c>
      <c r="Q69" s="18" t="s">
        <v>481</v>
      </c>
      <c r="R69" s="20" t="s">
        <v>481</v>
      </c>
      <c r="S69" s="18" t="s">
        <v>481</v>
      </c>
      <c r="T69" s="20" t="s">
        <v>481</v>
      </c>
      <c r="U69" s="18" t="n">
        <v>400.99979416</v>
      </c>
      <c r="V69" s="20" t="n">
        <v>19.04607435</v>
      </c>
    </row>
    <row r="70" spans="1:22">
      <c r="A70" s="15" t="s">
        <v>545</v>
      </c>
      <c r="B70" s="17" t="n">
        <v>6036</v>
      </c>
      <c r="C70" s="18">
        <f>(223.0/B70*100)</f>
        <v/>
      </c>
      <c r="D70" s="19" t="n">
        <v>5813</v>
      </c>
      <c r="E70" s="18" t="n">
        <v>508.48187889</v>
      </c>
      <c r="F70" s="20" t="n">
        <v>3.90540487</v>
      </c>
      <c r="G70" s="18" t="n">
        <v>489.86396617</v>
      </c>
      <c r="H70" s="20" t="n">
        <v>3.17648592</v>
      </c>
      <c r="I70" s="18" t="n">
        <v>490.13130682</v>
      </c>
      <c r="J70" s="20" t="n">
        <v>3.47489134</v>
      </c>
      <c r="K70" s="18" t="n">
        <v>488.03648523</v>
      </c>
      <c r="L70" s="20" t="n">
        <v>5.01460577</v>
      </c>
      <c r="M70" s="18" t="n">
        <v>430.55617704</v>
      </c>
      <c r="N70" s="20" t="n">
        <v>6.18638504</v>
      </c>
      <c r="O70" s="18" t="s">
        <v>481</v>
      </c>
      <c r="P70" s="20" t="s">
        <v>481</v>
      </c>
      <c r="Q70" s="18" t="s">
        <v>481</v>
      </c>
      <c r="R70" s="20" t="s">
        <v>481</v>
      </c>
      <c r="S70" s="18" t="s">
        <v>481</v>
      </c>
      <c r="T70" s="20" t="s">
        <v>481</v>
      </c>
      <c r="U70" s="18" t="n">
        <v>445.11741195</v>
      </c>
      <c r="V70" s="20" t="n">
        <v>7.77190326</v>
      </c>
    </row>
    <row r="71" spans="1:22">
      <c r="A71" s="15" t="s">
        <v>546</v>
      </c>
      <c r="B71" s="17" t="n">
        <v>6115</v>
      </c>
      <c r="C71" s="18">
        <f>(30.0/B71*100)</f>
        <v/>
      </c>
      <c r="D71" s="19" t="n">
        <v>6085</v>
      </c>
      <c r="E71" s="18" t="n">
        <v>577.70224507</v>
      </c>
      <c r="F71" s="20" t="n">
        <v>3.14895078</v>
      </c>
      <c r="G71" s="18" t="n">
        <v>563.84538568</v>
      </c>
      <c r="H71" s="20" t="n">
        <v>1.90108554</v>
      </c>
      <c r="I71" s="18" t="n">
        <v>558.07941113</v>
      </c>
      <c r="J71" s="20" t="n">
        <v>2.49642342</v>
      </c>
      <c r="K71" s="18" t="n">
        <v>545.17247272</v>
      </c>
      <c r="L71" s="20" t="n">
        <v>4.89762046</v>
      </c>
      <c r="M71" s="18" t="n">
        <v>447.86971773</v>
      </c>
      <c r="N71" s="20" t="n">
        <v>5.77573086</v>
      </c>
      <c r="O71" s="18" t="s">
        <v>481</v>
      </c>
      <c r="P71" s="20" t="s">
        <v>481</v>
      </c>
      <c r="Q71" s="18" t="s">
        <v>481</v>
      </c>
      <c r="R71" s="20" t="s">
        <v>481</v>
      </c>
      <c r="S71" s="18" t="s">
        <v>481</v>
      </c>
      <c r="T71" s="20" t="s">
        <v>481</v>
      </c>
      <c r="U71" s="18" t="n">
        <v>498.17426579</v>
      </c>
      <c r="V71" s="20" t="n">
        <v>22.85797745</v>
      </c>
    </row>
    <row r="72" spans="1:22">
      <c r="A72" s="15" t="s">
        <v>547</v>
      </c>
      <c r="B72" s="17" t="n">
        <v>7708</v>
      </c>
      <c r="C72" s="18">
        <f>(5.0/B72*100)</f>
        <v/>
      </c>
      <c r="D72" s="19" t="n">
        <v>7703</v>
      </c>
      <c r="E72" s="18" t="n">
        <v>561.2616005</v>
      </c>
      <c r="F72" s="20" t="n">
        <v>4.7028018</v>
      </c>
      <c r="G72" s="18" t="n">
        <v>529.83179067</v>
      </c>
      <c r="H72" s="20" t="n">
        <v>3.28739721</v>
      </c>
      <c r="I72" s="18" t="n">
        <v>536.63914574</v>
      </c>
      <c r="J72" s="20" t="n">
        <v>3.05486547</v>
      </c>
      <c r="K72" s="18" t="n">
        <v>534.64824372</v>
      </c>
      <c r="L72" s="20" t="n">
        <v>4.63915212</v>
      </c>
      <c r="M72" s="18" t="n">
        <v>463.18161523</v>
      </c>
      <c r="N72" s="20" t="n">
        <v>7.36450904</v>
      </c>
      <c r="O72" s="18" t="s">
        <v>481</v>
      </c>
      <c r="P72" s="20" t="s">
        <v>481</v>
      </c>
      <c r="Q72" s="18" t="s">
        <v>481</v>
      </c>
      <c r="R72" s="20" t="s">
        <v>481</v>
      </c>
      <c r="S72" s="18" t="s">
        <v>481</v>
      </c>
      <c r="T72" s="20" t="s">
        <v>481</v>
      </c>
      <c r="U72" s="18" t="n">
        <v>532.88276551</v>
      </c>
      <c r="V72" s="20" t="n">
        <v>36.99171803</v>
      </c>
    </row>
    <row r="73" spans="1:22">
      <c r="A73" s="15" t="s">
        <v>548</v>
      </c>
      <c r="B73" s="17" t="n">
        <v>8249</v>
      </c>
      <c r="C73" s="18">
        <f>(185.0/B73*100)</f>
        <v/>
      </c>
      <c r="D73" s="19" t="n">
        <v>8064</v>
      </c>
      <c r="E73" s="18" t="n">
        <v>442.4143469</v>
      </c>
      <c r="F73" s="20" t="n">
        <v>4.6409798</v>
      </c>
      <c r="G73" s="18" t="n">
        <v>425.88665969</v>
      </c>
      <c r="H73" s="20" t="n">
        <v>3.00558999</v>
      </c>
      <c r="I73" s="18" t="n">
        <v>426.24512002</v>
      </c>
      <c r="J73" s="20" t="n">
        <v>4.46622638</v>
      </c>
      <c r="K73" s="18" t="n">
        <v>413.13197518</v>
      </c>
      <c r="L73" s="20" t="n">
        <v>4.92274829</v>
      </c>
      <c r="M73" s="18" t="n">
        <v>381.36943253</v>
      </c>
      <c r="N73" s="20" t="n">
        <v>3.27949389</v>
      </c>
      <c r="O73" s="18" t="s">
        <v>481</v>
      </c>
      <c r="P73" s="20" t="s">
        <v>481</v>
      </c>
      <c r="Q73" s="18" t="s">
        <v>481</v>
      </c>
      <c r="R73" s="20" t="s">
        <v>481</v>
      </c>
      <c r="S73" s="18" t="s">
        <v>481</v>
      </c>
      <c r="T73" s="20" t="s">
        <v>481</v>
      </c>
      <c r="U73" s="18" t="n">
        <v>392.29778314</v>
      </c>
      <c r="V73" s="20" t="n">
        <v>9.583144770000001</v>
      </c>
    </row>
    <row r="74" spans="1:22">
      <c r="A74" s="15" t="s">
        <v>549</v>
      </c>
      <c r="B74" s="17" t="n">
        <v>4692</v>
      </c>
      <c r="C74" s="18">
        <f>(82.0/B74*100)</f>
        <v/>
      </c>
      <c r="D74" s="19" t="n">
        <v>4610</v>
      </c>
      <c r="E74" s="18" t="n">
        <v>446.67724837</v>
      </c>
      <c r="F74" s="20" t="n">
        <v>3.51443</v>
      </c>
      <c r="G74" s="18" t="n">
        <v>435.78582623</v>
      </c>
      <c r="H74" s="20" t="n">
        <v>2.68058947</v>
      </c>
      <c r="I74" s="18" t="n">
        <v>424.57298101</v>
      </c>
      <c r="J74" s="20" t="n">
        <v>2.90216459</v>
      </c>
      <c r="K74" s="18" t="n">
        <v>414.13703796</v>
      </c>
      <c r="L74" s="20" t="n">
        <v>3.53742009</v>
      </c>
      <c r="M74" s="18" t="s">
        <v>481</v>
      </c>
      <c r="N74" s="20" t="s">
        <v>481</v>
      </c>
      <c r="O74" s="18" t="s">
        <v>481</v>
      </c>
      <c r="P74" s="20" t="s">
        <v>481</v>
      </c>
      <c r="Q74" s="18" t="s">
        <v>481</v>
      </c>
      <c r="R74" s="20" t="s">
        <v>481</v>
      </c>
      <c r="S74" s="18" t="n">
        <v>347.70961483</v>
      </c>
      <c r="T74" s="20" t="n">
        <v>18.57965077</v>
      </c>
      <c r="U74" s="18" t="n">
        <v>358.70323359</v>
      </c>
      <c r="V74" s="20" t="n">
        <v>5.54696695</v>
      </c>
    </row>
    <row r="75" spans="1:22">
      <c r="A75" s="15" t="s">
        <v>550</v>
      </c>
      <c r="B75" s="17" t="n">
        <v>5375</v>
      </c>
      <c r="C75" s="18">
        <f>(277.0/B75*100)</f>
        <v/>
      </c>
      <c r="D75" s="19" t="n">
        <v>5098</v>
      </c>
      <c r="E75" s="18" t="n">
        <v>410.53514009</v>
      </c>
      <c r="F75" s="20" t="n">
        <v>5.52720095</v>
      </c>
      <c r="G75" s="18" t="n">
        <v>392.41656355</v>
      </c>
      <c r="H75" s="20" t="n">
        <v>2.61132548</v>
      </c>
      <c r="I75" s="18" t="n">
        <v>388.76402687</v>
      </c>
      <c r="J75" s="20" t="n">
        <v>2.70295775</v>
      </c>
      <c r="K75" s="18" t="n">
        <v>382.04677037</v>
      </c>
      <c r="L75" s="20" t="n">
        <v>2.92886264</v>
      </c>
      <c r="M75" s="18" t="n">
        <v>356.06172199</v>
      </c>
      <c r="N75" s="20" t="n">
        <v>4.70057819</v>
      </c>
      <c r="O75" s="18" t="s">
        <v>481</v>
      </c>
      <c r="P75" s="20" t="s">
        <v>481</v>
      </c>
      <c r="Q75" s="18" t="s">
        <v>481</v>
      </c>
      <c r="R75" s="20" t="s">
        <v>481</v>
      </c>
      <c r="S75" s="18" t="s">
        <v>481</v>
      </c>
      <c r="T75" s="20" t="s">
        <v>481</v>
      </c>
      <c r="U75" s="18" t="n">
        <v>362.01916917</v>
      </c>
      <c r="V75" s="20" t="n">
        <v>4.01655586</v>
      </c>
    </row>
    <row r="76" spans="1:22">
      <c r="A76" s="15" t="s">
        <v>551</v>
      </c>
      <c r="B76" s="17" t="n">
        <v>14167</v>
      </c>
      <c r="C76" s="18">
        <f>(234.0/B76*100)</f>
        <v/>
      </c>
      <c r="D76" s="19" t="n">
        <v>13933</v>
      </c>
      <c r="E76" s="18" t="n">
        <v>453.16817469</v>
      </c>
      <c r="F76" s="20" t="n">
        <v>4.18550456</v>
      </c>
      <c r="G76" s="18" t="n">
        <v>442.43585084</v>
      </c>
      <c r="H76" s="20" t="n">
        <v>3.21222629</v>
      </c>
      <c r="I76" s="18" t="n">
        <v>442.13174421</v>
      </c>
      <c r="J76" s="20" t="n">
        <v>2.58418513</v>
      </c>
      <c r="K76" s="18" t="n">
        <v>441.74430224</v>
      </c>
      <c r="L76" s="20" t="n">
        <v>4.43070075</v>
      </c>
      <c r="M76" s="18" t="n">
        <v>405.76526183</v>
      </c>
      <c r="N76" s="20" t="n">
        <v>4.20293438</v>
      </c>
      <c r="O76" s="18" t="s">
        <v>481</v>
      </c>
      <c r="P76" s="20" t="s">
        <v>481</v>
      </c>
      <c r="Q76" s="18" t="s">
        <v>481</v>
      </c>
      <c r="R76" s="20" t="s">
        <v>481</v>
      </c>
      <c r="S76" s="18" t="s">
        <v>481</v>
      </c>
      <c r="T76" s="20" t="s">
        <v>481</v>
      </c>
      <c r="U76" s="18" t="n">
        <v>374.02259741</v>
      </c>
      <c r="V76" s="20" t="n">
        <v>6.28710871</v>
      </c>
    </row>
    <row r="77" spans="1:22">
      <c r="A77" s="15" t="s">
        <v>552</v>
      </c>
      <c r="B77" s="17" t="n">
        <v>6062</v>
      </c>
      <c r="C77" s="18">
        <f>(261.0/B77*100)</f>
        <v/>
      </c>
      <c r="D77" s="19" t="n">
        <v>5801</v>
      </c>
      <c r="E77" s="18" t="n">
        <v>469.31626675</v>
      </c>
      <c r="F77" s="20" t="n">
        <v>3.65568723</v>
      </c>
      <c r="G77" s="18" t="n">
        <v>451.42534773</v>
      </c>
      <c r="H77" s="20" t="n">
        <v>2.52323732</v>
      </c>
      <c r="I77" s="18" t="n">
        <v>438.9333811</v>
      </c>
      <c r="J77" s="20" t="n">
        <v>3.91708874</v>
      </c>
      <c r="K77" s="18" t="n">
        <v>429.10527808</v>
      </c>
      <c r="L77" s="20" t="n">
        <v>6.38098454</v>
      </c>
      <c r="M77" s="18" t="n">
        <v>380.79678054</v>
      </c>
      <c r="N77" s="20" t="n">
        <v>4.91273858</v>
      </c>
      <c r="O77" s="18" t="s">
        <v>481</v>
      </c>
      <c r="P77" s="20" t="s">
        <v>481</v>
      </c>
      <c r="Q77" s="18" t="s">
        <v>481</v>
      </c>
      <c r="R77" s="20" t="s">
        <v>481</v>
      </c>
      <c r="S77" s="18" t="s">
        <v>481</v>
      </c>
      <c r="T77" s="20" t="s">
        <v>481</v>
      </c>
      <c r="U77" s="18" t="n">
        <v>388.53640182</v>
      </c>
      <c r="V77" s="20" t="n">
        <v>3.8717575</v>
      </c>
    </row>
    <row r="78" spans="1:22">
      <c r="A78" s="15" t="s">
        <v>553</v>
      </c>
      <c r="B78" s="17" t="n">
        <v>5826</v>
      </c>
      <c r="C78" s="18">
        <f>(0.0/B78*100)</f>
        <v/>
      </c>
      <c r="D78" s="19" t="n">
        <v>5826</v>
      </c>
      <c r="E78" s="18" t="n">
        <v>543.3742091399999</v>
      </c>
      <c r="F78" s="20" t="n">
        <v>5.35650852</v>
      </c>
      <c r="G78" s="18" t="n">
        <v>523.3290388200001</v>
      </c>
      <c r="H78" s="20" t="n">
        <v>3.73563813</v>
      </c>
      <c r="I78" s="18" t="n">
        <v>515.3768486500001</v>
      </c>
      <c r="J78" s="20" t="n">
        <v>5.01942652</v>
      </c>
      <c r="K78" s="18" t="n">
        <v>510.52041482</v>
      </c>
      <c r="L78" s="20" t="n">
        <v>5.17977517</v>
      </c>
      <c r="M78" s="18" t="s">
        <v>481</v>
      </c>
      <c r="N78" s="20" t="s">
        <v>481</v>
      </c>
      <c r="O78" s="18" t="s">
        <v>481</v>
      </c>
      <c r="P78" s="20" t="s">
        <v>481</v>
      </c>
      <c r="Q78" s="18" t="n">
        <v>431.126</v>
      </c>
      <c r="R78" s="20" t="n">
        <v>17.85283108</v>
      </c>
      <c r="S78" s="18" t="n">
        <v>508.58801003</v>
      </c>
      <c r="T78" s="20" t="n">
        <v>38.46289362</v>
      </c>
      <c r="U78" s="18" t="n">
        <v>491.58047751</v>
      </c>
      <c r="V78" s="20" t="n">
        <v>21.20738178</v>
      </c>
    </row>
    <row customHeight="1" ht="25" r="79" spans="1:22">
      <c r="A79" s="15" t="s">
        <v>554</v>
      </c>
      <c r="B79" s="17" t="n">
        <v>1657</v>
      </c>
      <c r="C79" s="18">
        <f>(41.0/B79*100)</f>
        <v/>
      </c>
      <c r="D79" s="19" t="n">
        <v>1616</v>
      </c>
      <c r="E79" s="18" t="n">
        <v>494.86472508</v>
      </c>
      <c r="F79" s="20" t="n">
        <v>6.38300305</v>
      </c>
      <c r="G79" s="18" t="n">
        <v>473.50053261</v>
      </c>
      <c r="H79" s="20" t="n">
        <v>7.51671486</v>
      </c>
      <c r="I79" s="18" t="n">
        <v>459.61640186</v>
      </c>
      <c r="J79" s="20" t="n">
        <v>8.53235529</v>
      </c>
      <c r="K79" s="18" t="n">
        <v>429.27538923</v>
      </c>
      <c r="L79" s="20" t="n">
        <v>10.56289257</v>
      </c>
      <c r="M79" s="18" t="s">
        <v>481</v>
      </c>
      <c r="N79" s="20" t="s">
        <v>481</v>
      </c>
      <c r="O79" s="18" t="s">
        <v>481</v>
      </c>
      <c r="P79" s="20" t="s">
        <v>481</v>
      </c>
      <c r="Q79" s="18" t="s">
        <v>481</v>
      </c>
      <c r="R79" s="20" t="s">
        <v>481</v>
      </c>
      <c r="S79" s="18" t="s">
        <v>481</v>
      </c>
      <c r="T79" s="20" t="s">
        <v>481</v>
      </c>
      <c r="U79" s="18" t="n">
        <v>392.64626878</v>
      </c>
      <c r="V79" s="20" t="n">
        <v>19.05915269</v>
      </c>
    </row>
    <row r="80" spans="1:22">
      <c r="A80" s="15" t="s">
        <v>555</v>
      </c>
      <c r="B80" s="17" t="n">
        <v>7841</v>
      </c>
      <c r="C80" s="18">
        <f>(0.0/B80*100)</f>
        <v/>
      </c>
      <c r="D80" s="19" t="n">
        <v>7841</v>
      </c>
      <c r="E80" s="18" t="n">
        <v>456.95965273</v>
      </c>
      <c r="F80" s="20" t="n">
        <v>5.6829952</v>
      </c>
      <c r="G80" s="18" t="n">
        <v>450.49351704</v>
      </c>
      <c r="H80" s="20" t="n">
        <v>3.82568852</v>
      </c>
      <c r="I80" s="18" t="n">
        <v>454.63319774</v>
      </c>
      <c r="J80" s="20" t="n">
        <v>4.10633743</v>
      </c>
      <c r="K80" s="18" t="n">
        <v>465.68766406</v>
      </c>
      <c r="L80" s="20" t="n">
        <v>5.14637141</v>
      </c>
      <c r="M80" s="18" t="s">
        <v>481</v>
      </c>
      <c r="N80" s="20" t="s">
        <v>481</v>
      </c>
      <c r="O80" s="18" t="s">
        <v>481</v>
      </c>
      <c r="P80" s="20" t="s">
        <v>481</v>
      </c>
      <c r="Q80" s="18" t="s">
        <v>481</v>
      </c>
      <c r="R80" s="20" t="s">
        <v>481</v>
      </c>
      <c r="S80" s="18" t="s">
        <v>481</v>
      </c>
      <c r="T80" s="20" t="s">
        <v>481</v>
      </c>
      <c r="U80" s="18" t="n">
        <v>404.98252354</v>
      </c>
      <c r="V80" s="20" t="n">
        <v>31.83150213</v>
      </c>
    </row>
    <row r="81" spans="1:22">
      <c r="A81" s="23" t="s">
        <v>556</v>
      </c>
      <c r="B81" s="17" t="n">
        <v>8861</v>
      </c>
      <c r="C81" s="18">
        <f>(82.0/B81*100)</f>
        <v/>
      </c>
      <c r="D81" s="19" t="n">
        <v>8779</v>
      </c>
      <c r="E81" s="18" t="n">
        <v>476.03940624</v>
      </c>
      <c r="F81" s="20" t="n">
        <v>7.04121991</v>
      </c>
      <c r="G81" s="18" t="n">
        <v>447.32217106</v>
      </c>
      <c r="H81" s="20" t="n">
        <v>3.45844343</v>
      </c>
      <c r="I81" s="18" t="n">
        <v>446.9951058</v>
      </c>
      <c r="J81" s="20" t="n">
        <v>2.936974</v>
      </c>
      <c r="K81" s="18" t="n">
        <v>449.77042397</v>
      </c>
      <c r="L81" s="20" t="n">
        <v>3.76440382</v>
      </c>
      <c r="M81" s="18" t="n">
        <v>388.66747204</v>
      </c>
      <c r="N81" s="20" t="n">
        <v>4.36642029</v>
      </c>
      <c r="O81" s="18" t="s">
        <v>481</v>
      </c>
      <c r="P81" s="20" t="s">
        <v>481</v>
      </c>
      <c r="Q81" s="18" t="s">
        <v>481</v>
      </c>
      <c r="R81" s="20" t="s">
        <v>481</v>
      </c>
      <c r="S81" s="18" t="s">
        <v>481</v>
      </c>
      <c r="T81" s="20" t="s">
        <v>481</v>
      </c>
      <c r="U81" s="18" t="n">
        <v>384.11674867</v>
      </c>
      <c r="V81" s="20" t="n">
        <v>12.8034222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814</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(667.0/B7*100)</f>
        <v/>
      </c>
      <c r="D7" s="19" t="n">
        <v>13863</v>
      </c>
      <c r="E7" s="18" t="n">
        <v>525.89409418</v>
      </c>
      <c r="F7" s="20" t="n">
        <v>2.23012002</v>
      </c>
      <c r="G7" s="18" t="n">
        <v>526.54626205</v>
      </c>
      <c r="H7" s="20" t="n">
        <v>2.00249124</v>
      </c>
      <c r="I7" s="18" t="n">
        <v>520.04556528</v>
      </c>
      <c r="J7" s="20" t="n">
        <v>3.12603507</v>
      </c>
      <c r="K7" s="18" t="n">
        <v>497.82840651</v>
      </c>
      <c r="L7" s="20" t="n">
        <v>4.81772277</v>
      </c>
      <c r="M7" s="18" t="n">
        <v>455.67136221</v>
      </c>
      <c r="N7" s="20" t="n">
        <v>3.03001341</v>
      </c>
      <c r="O7" s="18" t="s">
        <v>481</v>
      </c>
      <c r="P7" s="20" t="s">
        <v>481</v>
      </c>
      <c r="Q7" s="18" t="s">
        <v>481</v>
      </c>
      <c r="R7" s="20" t="s">
        <v>481</v>
      </c>
      <c r="S7" s="18" t="s">
        <v>481</v>
      </c>
      <c r="T7" s="20" t="s">
        <v>481</v>
      </c>
      <c r="U7" s="18" t="n">
        <v>483.07374719</v>
      </c>
      <c r="V7" s="20" t="n">
        <v>6.57654449</v>
      </c>
    </row>
    <row r="8" spans="1:22">
      <c r="A8" s="15" t="s">
        <v>483</v>
      </c>
      <c r="B8" s="17" t="n">
        <v>7007</v>
      </c>
      <c r="C8" s="18">
        <f>(104.0/B8*100)</f>
        <v/>
      </c>
      <c r="D8" s="19" t="n">
        <v>6903</v>
      </c>
      <c r="E8" s="18" t="n">
        <v>528.6946965</v>
      </c>
      <c r="F8" s="20" t="n">
        <v>2.66247289</v>
      </c>
      <c r="G8" s="18" t="n">
        <v>513.43283908</v>
      </c>
      <c r="H8" s="20" t="n">
        <v>3.42132416</v>
      </c>
      <c r="I8" s="18" t="n">
        <v>497.18150337</v>
      </c>
      <c r="J8" s="20" t="n">
        <v>4.69078958</v>
      </c>
      <c r="K8" s="18" t="n">
        <v>486.71549781</v>
      </c>
      <c r="L8" s="20" t="n">
        <v>6.33941637</v>
      </c>
      <c r="M8" s="18" t="n">
        <v>425.98671044</v>
      </c>
      <c r="N8" s="20" t="n">
        <v>3.32108465</v>
      </c>
      <c r="O8" s="18" t="s">
        <v>481</v>
      </c>
      <c r="P8" s="20" t="s">
        <v>481</v>
      </c>
      <c r="Q8" s="18" t="n">
        <v>368.48347797</v>
      </c>
      <c r="R8" s="20" t="n">
        <v>14.99112476</v>
      </c>
      <c r="S8" s="18" t="s">
        <v>481</v>
      </c>
      <c r="T8" s="20" t="s">
        <v>481</v>
      </c>
      <c r="U8" s="18" t="n">
        <v>437.60610256</v>
      </c>
      <c r="V8" s="20" t="n">
        <v>6.45676135</v>
      </c>
    </row>
    <row r="9" spans="1:22">
      <c r="A9" s="15" t="s">
        <v>484</v>
      </c>
      <c r="B9" s="17" t="n">
        <v>9651</v>
      </c>
      <c r="C9" s="18">
        <f>(565.0/B9*100)</f>
        <v/>
      </c>
      <c r="D9" s="19" t="n">
        <v>9086</v>
      </c>
      <c r="E9" s="18" t="n">
        <v>535.16637974</v>
      </c>
      <c r="F9" s="20" t="n">
        <v>2.49978936</v>
      </c>
      <c r="G9" s="18" t="n">
        <v>526.36068531</v>
      </c>
      <c r="H9" s="20" t="n">
        <v>2.24808043</v>
      </c>
      <c r="I9" s="18" t="n">
        <v>510.89750651</v>
      </c>
      <c r="J9" s="20" t="n">
        <v>3.74940365</v>
      </c>
      <c r="K9" s="18" t="n">
        <v>465.80973597</v>
      </c>
      <c r="L9" s="20" t="n">
        <v>5.49244906</v>
      </c>
      <c r="M9" s="18" t="n">
        <v>398.3811512</v>
      </c>
      <c r="N9" s="20" t="n">
        <v>5.50423922</v>
      </c>
      <c r="O9" s="18" t="s">
        <v>481</v>
      </c>
      <c r="P9" s="20" t="s">
        <v>481</v>
      </c>
      <c r="Q9" s="18" t="n">
        <v>374.78530698</v>
      </c>
      <c r="R9" s="20" t="n">
        <v>11.62763904</v>
      </c>
      <c r="S9" s="18" t="s">
        <v>481</v>
      </c>
      <c r="T9" s="20" t="s">
        <v>481</v>
      </c>
      <c r="U9" s="18" t="n">
        <v>424.16290164</v>
      </c>
      <c r="V9" s="20" t="n">
        <v>5.0640007</v>
      </c>
    </row>
    <row r="10" spans="1:22">
      <c r="A10" s="15" t="s">
        <v>485</v>
      </c>
      <c r="B10" s="17" t="n">
        <v>20058</v>
      </c>
      <c r="C10" s="18">
        <f>(553.0/B10*100)</f>
        <v/>
      </c>
      <c r="D10" s="19" t="n">
        <v>19505</v>
      </c>
      <c r="E10" s="18" t="n">
        <v>548.0277326200001</v>
      </c>
      <c r="F10" s="20" t="n">
        <v>2.6228741</v>
      </c>
      <c r="G10" s="18" t="n">
        <v>539.19566917</v>
      </c>
      <c r="H10" s="20" t="n">
        <v>2.48028851</v>
      </c>
      <c r="I10" s="18" t="n">
        <v>530.41002987</v>
      </c>
      <c r="J10" s="20" t="n">
        <v>2.28033221</v>
      </c>
      <c r="K10" s="18" t="n">
        <v>511.37931763</v>
      </c>
      <c r="L10" s="20" t="n">
        <v>4.24668186</v>
      </c>
      <c r="M10" s="18" t="n">
        <v>459.4602787</v>
      </c>
      <c r="N10" s="20" t="n">
        <v>3.87365474</v>
      </c>
      <c r="O10" s="18" t="s">
        <v>481</v>
      </c>
      <c r="P10" s="20" t="s">
        <v>481</v>
      </c>
      <c r="Q10" s="18" t="s">
        <v>481</v>
      </c>
      <c r="R10" s="20" t="s">
        <v>481</v>
      </c>
      <c r="S10" s="18" t="s">
        <v>481</v>
      </c>
      <c r="T10" s="20" t="s">
        <v>481</v>
      </c>
      <c r="U10" s="18" t="n">
        <v>462.53919904</v>
      </c>
      <c r="V10" s="20" t="n">
        <v>6.4788527</v>
      </c>
    </row>
    <row r="11" spans="1:22">
      <c r="A11" s="15" t="s">
        <v>486</v>
      </c>
      <c r="B11" s="17" t="n">
        <v>7053</v>
      </c>
      <c r="C11" s="18">
        <f>(139.0/B11*100)</f>
        <v/>
      </c>
      <c r="D11" s="19" t="n">
        <v>6914</v>
      </c>
      <c r="E11" s="18" t="n">
        <v>474.56687933</v>
      </c>
      <c r="F11" s="20" t="n">
        <v>3.71903194</v>
      </c>
      <c r="G11" s="18" t="n">
        <v>451.432568</v>
      </c>
      <c r="H11" s="20" t="n">
        <v>3.34889344</v>
      </c>
      <c r="I11" s="18" t="n">
        <v>448.68534712</v>
      </c>
      <c r="J11" s="20" t="n">
        <v>3.26581879</v>
      </c>
      <c r="K11" s="18" t="n">
        <v>438.81699834</v>
      </c>
      <c r="L11" s="20" t="n">
        <v>4.27722956</v>
      </c>
      <c r="M11" s="18" t="n">
        <v>407.71243287</v>
      </c>
      <c r="N11" s="20" t="n">
        <v>4.26530566</v>
      </c>
      <c r="O11" s="18" t="s">
        <v>481</v>
      </c>
      <c r="P11" s="20" t="s">
        <v>481</v>
      </c>
      <c r="Q11" s="18" t="s">
        <v>481</v>
      </c>
      <c r="R11" s="20" t="s">
        <v>481</v>
      </c>
      <c r="S11" s="18" t="s">
        <v>481</v>
      </c>
      <c r="T11" s="20" t="s">
        <v>481</v>
      </c>
      <c r="U11" s="18" t="n">
        <v>399.99698687</v>
      </c>
      <c r="V11" s="20" t="n">
        <v>7.06838863</v>
      </c>
    </row>
    <row r="12" spans="1:22">
      <c r="A12" s="15" t="s">
        <v>487</v>
      </c>
      <c r="B12" s="17" t="n">
        <v>6894</v>
      </c>
      <c r="C12" s="18">
        <f>(59.0/B12*100)</f>
        <v/>
      </c>
      <c r="D12" s="19" t="n">
        <v>6835</v>
      </c>
      <c r="E12" s="18" t="n">
        <v>518.29508422</v>
      </c>
      <c r="F12" s="20" t="n">
        <v>3.44885095</v>
      </c>
      <c r="G12" s="18" t="n">
        <v>499.83721613</v>
      </c>
      <c r="H12" s="20" t="n">
        <v>2.44038264</v>
      </c>
      <c r="I12" s="18" t="n">
        <v>496.92727866</v>
      </c>
      <c r="J12" s="20" t="n">
        <v>3.28196198</v>
      </c>
      <c r="K12" s="18" t="n">
        <v>482.66939198</v>
      </c>
      <c r="L12" s="20" t="n">
        <v>5.31722227</v>
      </c>
      <c r="M12" s="18" t="n">
        <v>407.24394601</v>
      </c>
      <c r="N12" s="20" t="n">
        <v>6.59279851</v>
      </c>
      <c r="O12" s="18" t="s">
        <v>481</v>
      </c>
      <c r="P12" s="20" t="s">
        <v>481</v>
      </c>
      <c r="Q12" s="18" t="n">
        <v>366.6777112</v>
      </c>
      <c r="R12" s="20" t="n">
        <v>14.39052153</v>
      </c>
      <c r="S12" s="18" t="s">
        <v>481</v>
      </c>
      <c r="T12" s="20" t="s">
        <v>481</v>
      </c>
      <c r="U12" s="18" t="n">
        <v>428.43373616</v>
      </c>
      <c r="V12" s="20" t="n">
        <v>7.94533906</v>
      </c>
    </row>
    <row r="13" spans="1:22">
      <c r="A13" s="15" t="s">
        <v>488</v>
      </c>
      <c r="B13" s="17" t="n">
        <v>7161</v>
      </c>
      <c r="C13" s="18">
        <f>(174.0/B13*100)</f>
        <v/>
      </c>
      <c r="D13" s="19" t="n">
        <v>6987</v>
      </c>
      <c r="E13" s="18" t="n">
        <v>522.6929062200001</v>
      </c>
      <c r="F13" s="20" t="n">
        <v>2.70740992</v>
      </c>
      <c r="G13" s="18" t="n">
        <v>504.73671333</v>
      </c>
      <c r="H13" s="20" t="n">
        <v>2.68673199</v>
      </c>
      <c r="I13" s="18" t="n">
        <v>498.5425464</v>
      </c>
      <c r="J13" s="20" t="n">
        <v>4.22958589</v>
      </c>
      <c r="K13" s="18" t="n">
        <v>486.79104833</v>
      </c>
      <c r="L13" s="20" t="n">
        <v>9.008509159999999</v>
      </c>
      <c r="M13" s="18" t="n">
        <v>417.33961469</v>
      </c>
      <c r="N13" s="20" t="n">
        <v>10.06598471</v>
      </c>
      <c r="O13" s="18" t="s">
        <v>481</v>
      </c>
      <c r="P13" s="20" t="s">
        <v>481</v>
      </c>
      <c r="Q13" s="18" t="n">
        <v>436.36003517</v>
      </c>
      <c r="R13" s="20" t="n">
        <v>6.43426798</v>
      </c>
      <c r="S13" s="18" t="s">
        <v>481</v>
      </c>
      <c r="T13" s="20" t="s">
        <v>481</v>
      </c>
      <c r="U13" s="18" t="n">
        <v>414.93555309</v>
      </c>
      <c r="V13" s="20" t="n">
        <v>9.916309070000001</v>
      </c>
    </row>
    <row r="14" spans="1:22">
      <c r="A14" s="15" t="s">
        <v>489</v>
      </c>
      <c r="B14" s="17" t="n">
        <v>5587</v>
      </c>
      <c r="C14" s="18">
        <f>(81.0/B14*100)</f>
        <v/>
      </c>
      <c r="D14" s="19" t="n">
        <v>5506</v>
      </c>
      <c r="E14" s="18" t="n">
        <v>562.38883319</v>
      </c>
      <c r="F14" s="20" t="n">
        <v>2.8172229</v>
      </c>
      <c r="G14" s="18" t="n">
        <v>531.99145015</v>
      </c>
      <c r="H14" s="20" t="n">
        <v>2.3546132</v>
      </c>
      <c r="I14" s="18" t="n">
        <v>524.2738369800001</v>
      </c>
      <c r="J14" s="20" t="n">
        <v>3.57518921</v>
      </c>
      <c r="K14" s="18" t="n">
        <v>526.61091665</v>
      </c>
      <c r="L14" s="20" t="n">
        <v>5.90026744</v>
      </c>
      <c r="M14" s="18" t="n">
        <v>442.2239505</v>
      </c>
      <c r="N14" s="20" t="n">
        <v>10.16789313</v>
      </c>
      <c r="O14" s="18" t="s">
        <v>481</v>
      </c>
      <c r="P14" s="20" t="s">
        <v>481</v>
      </c>
      <c r="Q14" s="18" t="s">
        <v>481</v>
      </c>
      <c r="R14" s="20" t="s">
        <v>481</v>
      </c>
      <c r="S14" s="18" t="s">
        <v>481</v>
      </c>
      <c r="T14" s="20" t="s">
        <v>481</v>
      </c>
      <c r="U14" s="18" t="n">
        <v>454.72554257</v>
      </c>
      <c r="V14" s="20" t="n">
        <v>11.90920627</v>
      </c>
    </row>
    <row r="15" spans="1:22">
      <c r="A15" s="15" t="s">
        <v>490</v>
      </c>
      <c r="B15" s="17" t="n">
        <v>5882</v>
      </c>
      <c r="C15" s="18">
        <f>(87.0/B15*100)</f>
        <v/>
      </c>
      <c r="D15" s="19" t="n">
        <v>5795</v>
      </c>
      <c r="E15" s="18" t="n">
        <v>550.74091064</v>
      </c>
      <c r="F15" s="20" t="n">
        <v>2.74957163</v>
      </c>
      <c r="G15" s="18" t="n">
        <v>534.05068102</v>
      </c>
      <c r="H15" s="20" t="n">
        <v>2.6518507</v>
      </c>
      <c r="I15" s="18" t="n">
        <v>518.21728406</v>
      </c>
      <c r="J15" s="20" t="n">
        <v>4.12906391</v>
      </c>
      <c r="K15" s="18" t="n">
        <v>497.71130368</v>
      </c>
      <c r="L15" s="20" t="n">
        <v>8.832932250000001</v>
      </c>
      <c r="M15" s="18" t="n">
        <v>442.09252147</v>
      </c>
      <c r="N15" s="20" t="n">
        <v>11.12031367</v>
      </c>
      <c r="O15" s="18" t="s">
        <v>481</v>
      </c>
      <c r="P15" s="20" t="s">
        <v>481</v>
      </c>
      <c r="Q15" s="18" t="n">
        <v>375.95013089</v>
      </c>
      <c r="R15" s="20" t="n">
        <v>17.42774697</v>
      </c>
      <c r="S15" s="18" t="s">
        <v>481</v>
      </c>
      <c r="T15" s="20" t="s">
        <v>481</v>
      </c>
      <c r="U15" s="18" t="n">
        <v>487.50532276</v>
      </c>
      <c r="V15" s="20" t="n">
        <v>7.3717048</v>
      </c>
    </row>
    <row r="16" spans="1:22">
      <c r="A16" s="15" t="s">
        <v>491</v>
      </c>
      <c r="B16" s="17" t="n">
        <v>6108</v>
      </c>
      <c r="C16" s="18">
        <f>(136.0/B16*100)</f>
        <v/>
      </c>
      <c r="D16" s="19" t="n">
        <v>5972</v>
      </c>
      <c r="E16" s="18" t="n">
        <v>515.99438169</v>
      </c>
      <c r="F16" s="20" t="n">
        <v>2.61776382</v>
      </c>
      <c r="G16" s="18" t="n">
        <v>514.76483196</v>
      </c>
      <c r="H16" s="20" t="n">
        <v>2.42462825</v>
      </c>
      <c r="I16" s="18" t="n">
        <v>507.88018525</v>
      </c>
      <c r="J16" s="20" t="n">
        <v>3.360603</v>
      </c>
      <c r="K16" s="18" t="n">
        <v>470.54115755</v>
      </c>
      <c r="L16" s="20" t="n">
        <v>5.02456628</v>
      </c>
      <c r="M16" s="18" t="n">
        <v>387.14914799</v>
      </c>
      <c r="N16" s="20" t="n">
        <v>6.68985678</v>
      </c>
      <c r="O16" s="18" t="s">
        <v>481</v>
      </c>
      <c r="P16" s="20" t="s">
        <v>481</v>
      </c>
      <c r="Q16" s="18" t="s">
        <v>481</v>
      </c>
      <c r="R16" s="20" t="s">
        <v>481</v>
      </c>
      <c r="S16" s="18" t="s">
        <v>481</v>
      </c>
      <c r="T16" s="20" t="s">
        <v>481</v>
      </c>
      <c r="U16" s="18" t="n">
        <v>418.8925529</v>
      </c>
      <c r="V16" s="20" t="n">
        <v>8.185308920000001</v>
      </c>
    </row>
    <row r="17" spans="1:22">
      <c r="A17" s="15" t="s">
        <v>492</v>
      </c>
      <c r="B17" s="17" t="n">
        <v>6504</v>
      </c>
      <c r="C17" s="18">
        <f>(1665.0/B17*100)</f>
        <v/>
      </c>
      <c r="D17" s="19" t="n">
        <v>4839</v>
      </c>
      <c r="E17" s="18" t="n">
        <v>540.63734504</v>
      </c>
      <c r="F17" s="20" t="n">
        <v>2.84295873</v>
      </c>
      <c r="G17" s="18" t="n">
        <v>529.21126803</v>
      </c>
      <c r="H17" s="20" t="n">
        <v>3.5818043</v>
      </c>
      <c r="I17" s="18" t="n">
        <v>511.73114461</v>
      </c>
      <c r="J17" s="20" t="n">
        <v>5.32752378</v>
      </c>
      <c r="K17" s="18" t="n">
        <v>490.30573886</v>
      </c>
      <c r="L17" s="20" t="n">
        <v>9.44966808</v>
      </c>
      <c r="M17" s="18" t="n">
        <v>421.56457172</v>
      </c>
      <c r="N17" s="20" t="n">
        <v>9.08687791</v>
      </c>
      <c r="O17" s="18" t="s">
        <v>481</v>
      </c>
      <c r="P17" s="20" t="s">
        <v>481</v>
      </c>
      <c r="Q17" s="18" t="n">
        <v>360.48925247</v>
      </c>
      <c r="R17" s="20" t="n">
        <v>12.44339086</v>
      </c>
      <c r="S17" s="18" t="s">
        <v>481</v>
      </c>
      <c r="T17" s="20" t="s">
        <v>481</v>
      </c>
      <c r="U17" s="18" t="n">
        <v>458.42728804</v>
      </c>
      <c r="V17" s="20" t="n">
        <v>6.26644447</v>
      </c>
    </row>
    <row r="18" spans="1:22">
      <c r="A18" s="15" t="s">
        <v>493</v>
      </c>
      <c r="B18" s="17" t="n">
        <v>5532</v>
      </c>
      <c r="C18" s="18">
        <f>(31.0/B18*100)</f>
        <v/>
      </c>
      <c r="D18" s="19" t="n">
        <v>5501</v>
      </c>
      <c r="E18" s="18" t="n">
        <v>482.52108706</v>
      </c>
      <c r="F18" s="20" t="n">
        <v>4.12926599</v>
      </c>
      <c r="G18" s="18" t="n">
        <v>454.35099744</v>
      </c>
      <c r="H18" s="20" t="n">
        <v>4.05052766</v>
      </c>
      <c r="I18" s="18" t="n">
        <v>454.68922475</v>
      </c>
      <c r="J18" s="20" t="n">
        <v>4.47913511</v>
      </c>
      <c r="K18" s="18" t="n">
        <v>435.93463442</v>
      </c>
      <c r="L18" s="20" t="n">
        <v>6.03262077</v>
      </c>
      <c r="M18" s="18" t="n">
        <v>381.70089157</v>
      </c>
      <c r="N18" s="20" t="n">
        <v>7.56899924</v>
      </c>
      <c r="O18" s="18" t="s">
        <v>481</v>
      </c>
      <c r="P18" s="20" t="s">
        <v>481</v>
      </c>
      <c r="Q18" s="18" t="s">
        <v>481</v>
      </c>
      <c r="R18" s="20" t="s">
        <v>481</v>
      </c>
      <c r="S18" s="18" t="s">
        <v>481</v>
      </c>
      <c r="T18" s="20" t="s">
        <v>481</v>
      </c>
      <c r="U18" s="18" t="n">
        <v>387.56714721</v>
      </c>
      <c r="V18" s="20" t="n">
        <v>7.74625402</v>
      </c>
    </row>
    <row r="19" spans="1:22">
      <c r="A19" s="15" t="s">
        <v>494</v>
      </c>
      <c r="B19" s="17" t="n">
        <v>5658</v>
      </c>
      <c r="C19" s="18">
        <f>(262.0/B19*100)</f>
        <v/>
      </c>
      <c r="D19" s="19" t="n">
        <v>5396</v>
      </c>
      <c r="E19" s="18" t="n">
        <v>515.84494878</v>
      </c>
      <c r="F19" s="20" t="n">
        <v>3.33881207</v>
      </c>
      <c r="G19" s="18" t="n">
        <v>478.41228041</v>
      </c>
      <c r="H19" s="20" t="n">
        <v>3.18176945</v>
      </c>
      <c r="I19" s="18" t="n">
        <v>476.00143206</v>
      </c>
      <c r="J19" s="20" t="n">
        <v>4.14033669</v>
      </c>
      <c r="K19" s="18" t="n">
        <v>451.69711997</v>
      </c>
      <c r="L19" s="20" t="n">
        <v>6.5500832</v>
      </c>
      <c r="M19" s="18" t="n">
        <v>464.53907426</v>
      </c>
      <c r="N19" s="20" t="n">
        <v>8.377987660000001</v>
      </c>
      <c r="O19" s="18" t="s">
        <v>481</v>
      </c>
      <c r="P19" s="20" t="s">
        <v>481</v>
      </c>
      <c r="Q19" s="18" t="s">
        <v>481</v>
      </c>
      <c r="R19" s="20" t="s">
        <v>481</v>
      </c>
      <c r="S19" s="18" t="s">
        <v>481</v>
      </c>
      <c r="T19" s="20" t="s">
        <v>481</v>
      </c>
      <c r="U19" s="18" t="n">
        <v>406.99786515</v>
      </c>
      <c r="V19" s="20" t="n">
        <v>8.826979740000001</v>
      </c>
    </row>
    <row r="20" spans="1:22">
      <c r="A20" s="15" t="s">
        <v>495</v>
      </c>
      <c r="B20" s="17" t="n">
        <v>3371</v>
      </c>
      <c r="C20" s="18">
        <f>(75.0/B20*100)</f>
        <v/>
      </c>
      <c r="D20" s="19" t="n">
        <v>3296</v>
      </c>
      <c r="E20" s="18" t="n">
        <v>493.78600379</v>
      </c>
      <c r="F20" s="20" t="n">
        <v>2.52487731</v>
      </c>
      <c r="G20" s="18" t="n">
        <v>471.42646044</v>
      </c>
      <c r="H20" s="20" t="n">
        <v>3.24359016</v>
      </c>
      <c r="I20" s="18" t="n">
        <v>465.04085449</v>
      </c>
      <c r="J20" s="20" t="n">
        <v>4.10588985</v>
      </c>
      <c r="K20" s="18" t="n">
        <v>445.05211107</v>
      </c>
      <c r="L20" s="20" t="n">
        <v>7.30524776</v>
      </c>
      <c r="M20" s="18" t="n">
        <v>408.58539143</v>
      </c>
      <c r="N20" s="20" t="n">
        <v>5.78928272</v>
      </c>
      <c r="O20" s="18" t="s">
        <v>481</v>
      </c>
      <c r="P20" s="20" t="s">
        <v>481</v>
      </c>
      <c r="Q20" s="18" t="s">
        <v>481</v>
      </c>
      <c r="R20" s="20" t="s">
        <v>481</v>
      </c>
      <c r="S20" s="18" t="s">
        <v>481</v>
      </c>
      <c r="T20" s="20" t="s">
        <v>481</v>
      </c>
      <c r="U20" s="18" t="n">
        <v>418.65146681</v>
      </c>
      <c r="V20" s="20" t="n">
        <v>10.87998964</v>
      </c>
    </row>
    <row r="21" spans="1:22">
      <c r="A21" s="15" t="s">
        <v>496</v>
      </c>
      <c r="B21" s="17" t="n">
        <v>5741</v>
      </c>
      <c r="C21" s="18">
        <f>(53.0/B21*100)</f>
        <v/>
      </c>
      <c r="D21" s="19" t="n">
        <v>5688</v>
      </c>
      <c r="E21" s="18" t="n">
        <v>520.42170693</v>
      </c>
      <c r="F21" s="20" t="n">
        <v>2.74087195</v>
      </c>
      <c r="G21" s="18" t="n">
        <v>511.28646206</v>
      </c>
      <c r="H21" s="20" t="n">
        <v>2.96957858</v>
      </c>
      <c r="I21" s="18" t="n">
        <v>503.47216439</v>
      </c>
      <c r="J21" s="20" t="n">
        <v>3.42949786</v>
      </c>
      <c r="K21" s="18" t="n">
        <v>481.55474354</v>
      </c>
      <c r="L21" s="20" t="n">
        <v>7.19214604</v>
      </c>
      <c r="M21" s="18" t="n">
        <v>437.82772767</v>
      </c>
      <c r="N21" s="20" t="n">
        <v>5.1450969</v>
      </c>
      <c r="O21" s="18" t="s">
        <v>481</v>
      </c>
      <c r="P21" s="20" t="s">
        <v>481</v>
      </c>
      <c r="Q21" s="18" t="s">
        <v>481</v>
      </c>
      <c r="R21" s="20" t="s">
        <v>481</v>
      </c>
      <c r="S21" s="18" t="s">
        <v>481</v>
      </c>
      <c r="T21" s="20" t="s">
        <v>481</v>
      </c>
      <c r="U21" s="18" t="n">
        <v>449.04994276</v>
      </c>
      <c r="V21" s="20" t="n">
        <v>11.13891183</v>
      </c>
    </row>
    <row r="22" spans="1:22">
      <c r="A22" s="15" t="s">
        <v>497</v>
      </c>
      <c r="B22" s="17" t="n">
        <v>6598</v>
      </c>
      <c r="C22" s="18">
        <f>(36.0/B22*100)</f>
        <v/>
      </c>
      <c r="D22" s="19" t="n">
        <v>6562</v>
      </c>
      <c r="E22" s="18" t="n">
        <v>511.54405207</v>
      </c>
      <c r="F22" s="20" t="n">
        <v>4.58060633</v>
      </c>
      <c r="G22" s="18" t="n">
        <v>473.95569105</v>
      </c>
      <c r="H22" s="20" t="n">
        <v>4.22632883</v>
      </c>
      <c r="I22" s="18" t="n">
        <v>460.83138704</v>
      </c>
      <c r="J22" s="20" t="n">
        <v>4.58375775</v>
      </c>
      <c r="K22" s="18" t="n">
        <v>450.04228165</v>
      </c>
      <c r="L22" s="20" t="n">
        <v>5.10305748</v>
      </c>
      <c r="M22" s="18" t="n">
        <v>407.42830725</v>
      </c>
      <c r="N22" s="20" t="n">
        <v>13.96595916</v>
      </c>
      <c r="O22" s="18" t="s">
        <v>481</v>
      </c>
      <c r="P22" s="20" t="s">
        <v>481</v>
      </c>
      <c r="Q22" s="18" t="n">
        <v>448.28166515</v>
      </c>
      <c r="R22" s="20" t="n">
        <v>8.782882710000001</v>
      </c>
      <c r="S22" s="18" t="s">
        <v>481</v>
      </c>
      <c r="T22" s="20" t="s">
        <v>481</v>
      </c>
      <c r="U22" s="18" t="n">
        <v>382.18544275</v>
      </c>
      <c r="V22" s="20" t="n">
        <v>9.47269197</v>
      </c>
    </row>
    <row r="23" spans="1:22">
      <c r="A23" s="15" t="s">
        <v>498</v>
      </c>
      <c r="B23" s="17" t="n">
        <v>11583</v>
      </c>
      <c r="C23" s="18">
        <f>(251.0/B23*100)</f>
        <v/>
      </c>
      <c r="D23" s="19" t="n">
        <v>11332</v>
      </c>
      <c r="E23" s="18" t="n">
        <v>513.11961616</v>
      </c>
      <c r="F23" s="20" t="n">
        <v>3.56734609</v>
      </c>
      <c r="G23" s="18" t="n">
        <v>488.03680543</v>
      </c>
      <c r="H23" s="20" t="n">
        <v>2.39591091</v>
      </c>
      <c r="I23" s="18" t="n">
        <v>472.01455001</v>
      </c>
      <c r="J23" s="20" t="n">
        <v>3.96048363</v>
      </c>
      <c r="K23" s="18" t="n">
        <v>458.72910345</v>
      </c>
      <c r="L23" s="20" t="n">
        <v>6.69107213</v>
      </c>
      <c r="M23" s="18" t="n">
        <v>437.87034305</v>
      </c>
      <c r="N23" s="20" t="n">
        <v>5.22144945</v>
      </c>
      <c r="O23" s="18" t="s">
        <v>481</v>
      </c>
      <c r="P23" s="20" t="s">
        <v>481</v>
      </c>
      <c r="Q23" s="18" t="s">
        <v>481</v>
      </c>
      <c r="R23" s="20" t="s">
        <v>481</v>
      </c>
      <c r="S23" s="18" t="s">
        <v>481</v>
      </c>
      <c r="T23" s="20" t="s">
        <v>481</v>
      </c>
      <c r="U23" s="18" t="n">
        <v>418.22863149</v>
      </c>
      <c r="V23" s="20" t="n">
        <v>7.73271088</v>
      </c>
    </row>
    <row r="24" spans="1:22">
      <c r="A24" s="15" t="s">
        <v>499</v>
      </c>
      <c r="B24" s="17" t="n">
        <v>6647</v>
      </c>
      <c r="C24" s="18">
        <f>(8.0/B24*100)</f>
        <v/>
      </c>
      <c r="D24" s="19" t="n">
        <v>6639</v>
      </c>
      <c r="E24" s="18" t="n">
        <v>546.31777296</v>
      </c>
      <c r="F24" s="20" t="n">
        <v>3.75028618</v>
      </c>
      <c r="G24" s="18" t="n">
        <v>540.08010544</v>
      </c>
      <c r="H24" s="20" t="n">
        <v>3.09525497</v>
      </c>
      <c r="I24" s="18" t="n">
        <v>541.7874808</v>
      </c>
      <c r="J24" s="20" t="n">
        <v>3.67693866</v>
      </c>
      <c r="K24" s="18" t="n">
        <v>527.05488439</v>
      </c>
      <c r="L24" s="20" t="n">
        <v>4.7525429</v>
      </c>
      <c r="M24" s="18" t="n">
        <v>486.12605385</v>
      </c>
      <c r="N24" s="20" t="n">
        <v>15.32000093</v>
      </c>
      <c r="O24" s="18" t="s">
        <v>481</v>
      </c>
      <c r="P24" s="20" t="s">
        <v>481</v>
      </c>
      <c r="Q24" s="18" t="s">
        <v>481</v>
      </c>
      <c r="R24" s="20" t="s">
        <v>481</v>
      </c>
      <c r="S24" s="18" t="s">
        <v>481</v>
      </c>
      <c r="T24" s="20" t="s">
        <v>481</v>
      </c>
      <c r="U24" s="18" t="n">
        <v>449.88425497</v>
      </c>
      <c r="V24" s="20" t="n">
        <v>10.52686286</v>
      </c>
    </row>
    <row r="25" spans="1:22">
      <c r="A25" s="15" t="s">
        <v>500</v>
      </c>
      <c r="B25" s="17" t="n">
        <v>5581</v>
      </c>
      <c r="C25" s="18">
        <f>(25.0/B25*100)</f>
        <v/>
      </c>
      <c r="D25" s="19" t="n">
        <v>5556</v>
      </c>
      <c r="E25" s="18" t="n">
        <v>539.29180446</v>
      </c>
      <c r="F25" s="20" t="n">
        <v>3.02970788</v>
      </c>
      <c r="G25" s="18" t="n">
        <v>511.85616527</v>
      </c>
      <c r="H25" s="20" t="n">
        <v>4.00711645</v>
      </c>
      <c r="I25" s="18" t="n">
        <v>508.13831083</v>
      </c>
      <c r="J25" s="20" t="n">
        <v>4.50978202</v>
      </c>
      <c r="K25" s="18" t="n">
        <v>511.91899171</v>
      </c>
      <c r="L25" s="20" t="n">
        <v>7.06932162</v>
      </c>
      <c r="M25" s="18" t="n">
        <v>429.87203302</v>
      </c>
      <c r="N25" s="20" t="n">
        <v>5.01052425</v>
      </c>
      <c r="O25" s="18" t="s">
        <v>481</v>
      </c>
      <c r="P25" s="20" t="s">
        <v>481</v>
      </c>
      <c r="Q25" s="18" t="s">
        <v>481</v>
      </c>
      <c r="R25" s="20" t="s">
        <v>481</v>
      </c>
      <c r="S25" s="18" t="s">
        <v>481</v>
      </c>
      <c r="T25" s="20" t="s">
        <v>481</v>
      </c>
      <c r="U25" s="18" t="n">
        <v>482.27078699</v>
      </c>
      <c r="V25" s="20" t="n">
        <v>21.10657075</v>
      </c>
    </row>
    <row r="26" spans="1:22">
      <c r="A26" s="15" t="s">
        <v>501</v>
      </c>
      <c r="B26" s="17" t="n">
        <v>4869</v>
      </c>
      <c r="C26" s="18">
        <f>(62.0/B26*100)</f>
        <v/>
      </c>
      <c r="D26" s="19" t="n">
        <v>4807</v>
      </c>
      <c r="E26" s="18" t="n">
        <v>514.97948606</v>
      </c>
      <c r="F26" s="20" t="n">
        <v>2.79998512</v>
      </c>
      <c r="G26" s="18" t="n">
        <v>492.33398845</v>
      </c>
      <c r="H26" s="20" t="n">
        <v>2.46417979</v>
      </c>
      <c r="I26" s="18" t="n">
        <v>484.36472598</v>
      </c>
      <c r="J26" s="20" t="n">
        <v>2.85265676</v>
      </c>
      <c r="K26" s="18" t="n">
        <v>485.40662934</v>
      </c>
      <c r="L26" s="20" t="n">
        <v>4.78480911</v>
      </c>
      <c r="M26" s="18" t="n">
        <v>453.17995147</v>
      </c>
      <c r="N26" s="20" t="n">
        <v>6.03698686</v>
      </c>
      <c r="O26" s="18" t="s">
        <v>481</v>
      </c>
      <c r="P26" s="20" t="s">
        <v>481</v>
      </c>
      <c r="Q26" s="18" t="s">
        <v>481</v>
      </c>
      <c r="R26" s="20" t="s">
        <v>481</v>
      </c>
      <c r="S26" s="18" t="s">
        <v>481</v>
      </c>
      <c r="T26" s="20" t="s">
        <v>481</v>
      </c>
      <c r="U26" s="18" t="n">
        <v>436.53095023</v>
      </c>
      <c r="V26" s="20" t="n">
        <v>11.75588288</v>
      </c>
    </row>
    <row r="27" spans="1:22">
      <c r="A27" s="15" t="s">
        <v>502</v>
      </c>
      <c r="B27" s="17" t="n">
        <v>5299</v>
      </c>
      <c r="C27" s="18">
        <f>(87.0/B27*100)</f>
        <v/>
      </c>
      <c r="D27" s="19" t="n">
        <v>5212</v>
      </c>
      <c r="E27" s="18" t="n">
        <v>515.19440803</v>
      </c>
      <c r="F27" s="20" t="n">
        <v>2.19017257</v>
      </c>
      <c r="G27" s="18" t="n">
        <v>495.14045867</v>
      </c>
      <c r="H27" s="20" t="n">
        <v>2.41355006</v>
      </c>
      <c r="I27" s="18" t="n">
        <v>473.22662917</v>
      </c>
      <c r="J27" s="20" t="n">
        <v>3.48427155</v>
      </c>
      <c r="K27" s="18" t="n">
        <v>456.44086007</v>
      </c>
      <c r="L27" s="20" t="n">
        <v>5.29521432</v>
      </c>
      <c r="M27" s="18" t="n">
        <v>418.40895501</v>
      </c>
      <c r="N27" s="20" t="n">
        <v>3.29090457</v>
      </c>
      <c r="O27" s="18" t="s">
        <v>481</v>
      </c>
      <c r="P27" s="20" t="s">
        <v>481</v>
      </c>
      <c r="Q27" s="18" t="s">
        <v>481</v>
      </c>
      <c r="R27" s="20" t="s">
        <v>481</v>
      </c>
      <c r="S27" s="18" t="s">
        <v>481</v>
      </c>
      <c r="T27" s="20" t="s">
        <v>481</v>
      </c>
      <c r="U27" s="18" t="n">
        <v>409.74435019</v>
      </c>
      <c r="V27" s="20" t="n">
        <v>6.13265504</v>
      </c>
    </row>
    <row r="28" spans="1:22">
      <c r="A28" s="15" t="s">
        <v>503</v>
      </c>
      <c r="B28" s="17" t="n">
        <v>7568</v>
      </c>
      <c r="C28" s="18">
        <f>(288.0/B28*100)</f>
        <v/>
      </c>
      <c r="D28" s="19" t="n">
        <v>7280</v>
      </c>
      <c r="E28" s="18" t="n">
        <v>434.62195085</v>
      </c>
      <c r="F28" s="20" t="n">
        <v>3.15736813</v>
      </c>
      <c r="G28" s="18" t="n">
        <v>417.61653661</v>
      </c>
      <c r="H28" s="20" t="n">
        <v>2.65823515</v>
      </c>
      <c r="I28" s="18" t="n">
        <v>416.99837279</v>
      </c>
      <c r="J28" s="20" t="n">
        <v>2.78486671</v>
      </c>
      <c r="K28" s="18" t="n">
        <v>405.27178941</v>
      </c>
      <c r="L28" s="20" t="n">
        <v>3.43246142</v>
      </c>
      <c r="M28" s="18" t="n">
        <v>420.93356818</v>
      </c>
      <c r="N28" s="20" t="n">
        <v>11.19336795</v>
      </c>
      <c r="O28" s="18" t="s">
        <v>481</v>
      </c>
      <c r="P28" s="20" t="s">
        <v>481</v>
      </c>
      <c r="Q28" s="18" t="s">
        <v>481</v>
      </c>
      <c r="R28" s="20" t="s">
        <v>481</v>
      </c>
      <c r="S28" s="18" t="s">
        <v>481</v>
      </c>
      <c r="T28" s="20" t="s">
        <v>481</v>
      </c>
      <c r="U28" s="18" t="n">
        <v>389.81478368</v>
      </c>
      <c r="V28" s="20" t="n">
        <v>5.50181111</v>
      </c>
    </row>
    <row r="29" spans="1:22">
      <c r="A29" s="15" t="s">
        <v>504</v>
      </c>
      <c r="B29" s="17" t="n">
        <v>5385</v>
      </c>
      <c r="C29" s="18">
        <f>(30.0/B29*100)</f>
        <v/>
      </c>
      <c r="D29" s="19" t="n">
        <v>5355</v>
      </c>
      <c r="E29" s="18" t="n">
        <v>540.79921269</v>
      </c>
      <c r="F29" s="20" t="n">
        <v>3.37696758</v>
      </c>
      <c r="G29" s="18" t="n">
        <v>517.9319741199999</v>
      </c>
      <c r="H29" s="20" t="n">
        <v>2.74554089</v>
      </c>
      <c r="I29" s="18" t="n">
        <v>506.06456987</v>
      </c>
      <c r="J29" s="20" t="n">
        <v>4.07209938</v>
      </c>
      <c r="K29" s="18" t="n">
        <v>475.96985562</v>
      </c>
      <c r="L29" s="20" t="n">
        <v>9.764303959999999</v>
      </c>
      <c r="M29" s="18" t="n">
        <v>493.84777481</v>
      </c>
      <c r="N29" s="20" t="n">
        <v>4.79600299</v>
      </c>
      <c r="O29" s="18" t="s">
        <v>481</v>
      </c>
      <c r="P29" s="20" t="s">
        <v>481</v>
      </c>
      <c r="Q29" s="18" t="n">
        <v>358.28551468</v>
      </c>
      <c r="R29" s="20" t="n">
        <v>8.567023300000001</v>
      </c>
      <c r="S29" s="18" t="s">
        <v>481</v>
      </c>
      <c r="T29" s="20" t="s">
        <v>481</v>
      </c>
      <c r="U29" s="18" t="n">
        <v>433.25968798</v>
      </c>
      <c r="V29" s="20" t="n">
        <v>9.91219787</v>
      </c>
    </row>
    <row r="30" spans="1:22">
      <c r="A30" s="15" t="s">
        <v>505</v>
      </c>
      <c r="B30" s="17" t="n">
        <v>4520</v>
      </c>
      <c r="C30" s="18">
        <f>(174.0/B30*100)</f>
        <v/>
      </c>
      <c r="D30" s="19" t="n">
        <v>4346</v>
      </c>
      <c r="E30" s="18" t="n">
        <v>542.57255617</v>
      </c>
      <c r="F30" s="20" t="n">
        <v>3.79328078</v>
      </c>
      <c r="G30" s="18" t="n">
        <v>531.81333452</v>
      </c>
      <c r="H30" s="20" t="n">
        <v>3.77102131</v>
      </c>
      <c r="I30" s="18" t="n">
        <v>525.27749479</v>
      </c>
      <c r="J30" s="20" t="n">
        <v>3.35747827</v>
      </c>
      <c r="K30" s="18" t="n">
        <v>489.86427645</v>
      </c>
      <c r="L30" s="20" t="n">
        <v>4.99924399</v>
      </c>
      <c r="M30" s="18" t="n">
        <v>420.79775038</v>
      </c>
      <c r="N30" s="20" t="n">
        <v>5.72172312</v>
      </c>
      <c r="O30" s="18" t="s">
        <v>481</v>
      </c>
      <c r="P30" s="20" t="s">
        <v>481</v>
      </c>
      <c r="Q30" s="18" t="s">
        <v>481</v>
      </c>
      <c r="R30" s="20" t="s">
        <v>481</v>
      </c>
      <c r="S30" s="18" t="s">
        <v>481</v>
      </c>
      <c r="T30" s="20" t="s">
        <v>481</v>
      </c>
      <c r="U30" s="18" t="n">
        <v>436.74820449</v>
      </c>
      <c r="V30" s="20" t="n">
        <v>10.26517564</v>
      </c>
    </row>
    <row r="31" spans="1:22">
      <c r="A31" s="15" t="s">
        <v>506</v>
      </c>
      <c r="B31" s="17" t="n">
        <v>5456</v>
      </c>
      <c r="C31" s="18">
        <f>(139.0/B31*100)</f>
        <v/>
      </c>
      <c r="D31" s="19" t="n">
        <v>5317</v>
      </c>
      <c r="E31" s="18" t="n">
        <v>508.7250555</v>
      </c>
      <c r="F31" s="20" t="n">
        <v>3.315047</v>
      </c>
      <c r="G31" s="18" t="n">
        <v>508.49671881</v>
      </c>
      <c r="H31" s="20" t="n">
        <v>2.59374964</v>
      </c>
      <c r="I31" s="18" t="n">
        <v>496.90571006</v>
      </c>
      <c r="J31" s="20" t="n">
        <v>2.96153594</v>
      </c>
      <c r="K31" s="18" t="n">
        <v>477.83139897</v>
      </c>
      <c r="L31" s="20" t="n">
        <v>5.999934</v>
      </c>
      <c r="M31" s="18" t="s">
        <v>481</v>
      </c>
      <c r="N31" s="20" t="s">
        <v>481</v>
      </c>
      <c r="O31" s="18" t="s">
        <v>481</v>
      </c>
      <c r="P31" s="20" t="s">
        <v>481</v>
      </c>
      <c r="Q31" s="18" t="s">
        <v>481</v>
      </c>
      <c r="R31" s="20" t="s">
        <v>481</v>
      </c>
      <c r="S31" s="18" t="s">
        <v>481</v>
      </c>
      <c r="T31" s="20" t="s">
        <v>481</v>
      </c>
      <c r="U31" s="18" t="n">
        <v>411.76655413</v>
      </c>
      <c r="V31" s="20" t="n">
        <v>7.0910773</v>
      </c>
    </row>
    <row r="32" spans="1:22">
      <c r="A32" s="15" t="s">
        <v>507</v>
      </c>
      <c r="B32" s="17" t="n">
        <v>4478</v>
      </c>
      <c r="C32" s="18">
        <f>(6.0/B32*100)</f>
        <v/>
      </c>
      <c r="D32" s="19" t="n">
        <v>4472</v>
      </c>
      <c r="E32" s="18" t="n">
        <v>529.63701687</v>
      </c>
      <c r="F32" s="20" t="n">
        <v>4.2770034</v>
      </c>
      <c r="G32" s="18" t="n">
        <v>500.87638911</v>
      </c>
      <c r="H32" s="20" t="n">
        <v>2.94130168</v>
      </c>
      <c r="I32" s="18" t="n">
        <v>500.55329116</v>
      </c>
      <c r="J32" s="20" t="n">
        <v>3.40669897</v>
      </c>
      <c r="K32" s="18" t="n">
        <v>490.68612935</v>
      </c>
      <c r="L32" s="20" t="n">
        <v>5.14802498</v>
      </c>
      <c r="M32" s="18" t="n">
        <v>412.90383158</v>
      </c>
      <c r="N32" s="20" t="n">
        <v>11.66737955</v>
      </c>
      <c r="O32" s="18" t="s">
        <v>481</v>
      </c>
      <c r="P32" s="20" t="s">
        <v>481</v>
      </c>
      <c r="Q32" s="18" t="s">
        <v>481</v>
      </c>
      <c r="R32" s="20" t="s">
        <v>481</v>
      </c>
      <c r="S32" s="18" t="s">
        <v>481</v>
      </c>
      <c r="T32" s="20" t="s">
        <v>481</v>
      </c>
      <c r="U32" s="18" t="n">
        <v>434.2485671</v>
      </c>
      <c r="V32" s="20" t="n">
        <v>12.32116544</v>
      </c>
    </row>
    <row r="33" spans="1:22">
      <c r="A33" s="15" t="s">
        <v>508</v>
      </c>
      <c r="B33" s="17" t="n">
        <v>7325</v>
      </c>
      <c r="C33" s="18">
        <f>(78.0/B33*100)</f>
        <v/>
      </c>
      <c r="D33" s="19" t="n">
        <v>7247</v>
      </c>
      <c r="E33" s="18" t="n">
        <v>521.31768692</v>
      </c>
      <c r="F33" s="20" t="n">
        <v>3.98970189</v>
      </c>
      <c r="G33" s="18" t="n">
        <v>510.33836858</v>
      </c>
      <c r="H33" s="20" t="n">
        <v>3.45945633</v>
      </c>
      <c r="I33" s="18" t="n">
        <v>495.54946092</v>
      </c>
      <c r="J33" s="20" t="n">
        <v>4.12891529</v>
      </c>
      <c r="K33" s="18" t="n">
        <v>482.57368978</v>
      </c>
      <c r="L33" s="20" t="n">
        <v>5.60197506</v>
      </c>
      <c r="M33" s="18" t="n">
        <v>493.26536346</v>
      </c>
      <c r="N33" s="20" t="n">
        <v>2.74241819</v>
      </c>
      <c r="O33" s="18" t="s">
        <v>481</v>
      </c>
      <c r="P33" s="20" t="s">
        <v>481</v>
      </c>
      <c r="Q33" s="18" t="s">
        <v>481</v>
      </c>
      <c r="R33" s="20" t="s">
        <v>481</v>
      </c>
      <c r="S33" s="18" t="s">
        <v>481</v>
      </c>
      <c r="T33" s="20" t="s">
        <v>481</v>
      </c>
      <c r="U33" s="18" t="n">
        <v>461.65860095</v>
      </c>
      <c r="V33" s="20" t="n">
        <v>10.0942736</v>
      </c>
    </row>
    <row r="34" spans="1:22">
      <c r="A34" s="15" t="s">
        <v>509</v>
      </c>
      <c r="B34" s="17" t="n">
        <v>6350</v>
      </c>
      <c r="C34" s="18">
        <f>(81.0/B34*100)</f>
        <v/>
      </c>
      <c r="D34" s="19" t="n">
        <v>6269</v>
      </c>
      <c r="E34" s="18" t="n">
        <v>493.00036975</v>
      </c>
      <c r="F34" s="20" t="n">
        <v>3.77531988</v>
      </c>
      <c r="G34" s="18" t="n">
        <v>471.83947462</v>
      </c>
      <c r="H34" s="20" t="n">
        <v>2.93142035</v>
      </c>
      <c r="I34" s="18" t="n">
        <v>464.85094633</v>
      </c>
      <c r="J34" s="20" t="n">
        <v>3.52297361</v>
      </c>
      <c r="K34" s="18" t="n">
        <v>443.98969569</v>
      </c>
      <c r="L34" s="20" t="n">
        <v>6.30749295</v>
      </c>
      <c r="M34" s="18" t="n">
        <v>414.13782789</v>
      </c>
      <c r="N34" s="20" t="n">
        <v>11.41550076</v>
      </c>
      <c r="O34" s="18" t="s">
        <v>481</v>
      </c>
      <c r="P34" s="20" t="s">
        <v>481</v>
      </c>
      <c r="Q34" s="18" t="n">
        <v>306.56969545</v>
      </c>
      <c r="R34" s="20" t="n">
        <v>10.27624616</v>
      </c>
      <c r="S34" s="18" t="s">
        <v>481</v>
      </c>
      <c r="T34" s="20" t="s">
        <v>481</v>
      </c>
      <c r="U34" s="18" t="n">
        <v>382.41072499</v>
      </c>
      <c r="V34" s="20" t="n">
        <v>7.64611162</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512.8635785500001</v>
      </c>
      <c r="T35" s="20" t="n">
        <v>1.32436738</v>
      </c>
      <c r="U35" s="18" t="s">
        <v>481</v>
      </c>
      <c r="V35" s="20" t="s">
        <v>481</v>
      </c>
    </row>
    <row r="36" spans="1:22">
      <c r="A36" s="15" t="s">
        <v>511</v>
      </c>
      <c r="B36" s="17" t="n">
        <v>6736</v>
      </c>
      <c r="C36" s="18">
        <f>(60.0/B36*100)</f>
        <v/>
      </c>
      <c r="D36" s="19" t="n">
        <v>6676</v>
      </c>
      <c r="E36" s="18" t="n">
        <v>520.31315392</v>
      </c>
      <c r="F36" s="20" t="n">
        <v>3.01687589</v>
      </c>
      <c r="G36" s="18" t="n">
        <v>496.79827931</v>
      </c>
      <c r="H36" s="20" t="n">
        <v>2.96625678</v>
      </c>
      <c r="I36" s="18" t="n">
        <v>494.85234174</v>
      </c>
      <c r="J36" s="20" t="n">
        <v>3.08383614</v>
      </c>
      <c r="K36" s="18" t="n">
        <v>472.98937987</v>
      </c>
      <c r="L36" s="20" t="n">
        <v>4.40698681</v>
      </c>
      <c r="M36" s="18" t="n">
        <v>471.48512785</v>
      </c>
      <c r="N36" s="20" t="n">
        <v>3.1941669</v>
      </c>
      <c r="O36" s="18" t="s">
        <v>481</v>
      </c>
      <c r="P36" s="20" t="s">
        <v>481</v>
      </c>
      <c r="Q36" s="18" t="s">
        <v>481</v>
      </c>
      <c r="R36" s="20" t="s">
        <v>481</v>
      </c>
      <c r="S36" s="18" t="s">
        <v>481</v>
      </c>
      <c r="T36" s="20" t="s">
        <v>481</v>
      </c>
      <c r="U36" s="18" t="n">
        <v>433.74482559</v>
      </c>
      <c r="V36" s="20" t="n">
        <v>7.2681778</v>
      </c>
    </row>
    <row r="37" spans="1:22">
      <c r="A37" s="15" t="s">
        <v>512</v>
      </c>
      <c r="B37" s="17" t="n">
        <v>5458</v>
      </c>
      <c r="C37" s="18">
        <f>(111.0/B37*100)</f>
        <v/>
      </c>
      <c r="D37" s="19" t="n">
        <v>5347</v>
      </c>
      <c r="E37" s="18" t="n">
        <v>512.11861519</v>
      </c>
      <c r="F37" s="20" t="n">
        <v>4.15022542</v>
      </c>
      <c r="G37" s="18" t="n">
        <v>507.5211236</v>
      </c>
      <c r="H37" s="20" t="n">
        <v>3.56804562</v>
      </c>
      <c r="I37" s="18" t="n">
        <v>490.06617758</v>
      </c>
      <c r="J37" s="20" t="n">
        <v>4.64957739</v>
      </c>
      <c r="K37" s="18" t="n">
        <v>478.01472651</v>
      </c>
      <c r="L37" s="20" t="n">
        <v>6.40373601</v>
      </c>
      <c r="M37" s="18" t="n">
        <v>390.41637664</v>
      </c>
      <c r="N37" s="20" t="n">
        <v>7.93034407</v>
      </c>
      <c r="O37" s="18" t="s">
        <v>481</v>
      </c>
      <c r="P37" s="20" t="s">
        <v>481</v>
      </c>
      <c r="Q37" s="18" t="s">
        <v>481</v>
      </c>
      <c r="R37" s="20" t="s">
        <v>481</v>
      </c>
      <c r="S37" s="18" t="s">
        <v>481</v>
      </c>
      <c r="T37" s="20" t="s">
        <v>481</v>
      </c>
      <c r="U37" s="18" t="n">
        <v>413.57745119</v>
      </c>
      <c r="V37" s="20" t="n">
        <v>9.168892380000001</v>
      </c>
    </row>
    <row r="38" spans="1:22">
      <c r="A38" s="15" t="s">
        <v>513</v>
      </c>
      <c r="B38" s="17" t="n">
        <v>5860</v>
      </c>
      <c r="C38" s="18">
        <f>(22.0/B38*100)</f>
        <v/>
      </c>
      <c r="D38" s="19" t="n">
        <v>5838</v>
      </c>
      <c r="E38" s="18" t="n">
        <v>534.56404982</v>
      </c>
      <c r="F38" s="20" t="n">
        <v>3.34837575</v>
      </c>
      <c r="G38" s="18" t="n">
        <v>508.67774889</v>
      </c>
      <c r="H38" s="20" t="n">
        <v>4.01800395</v>
      </c>
      <c r="I38" s="18" t="n">
        <v>494.2552187</v>
      </c>
      <c r="J38" s="20" t="n">
        <v>4.64429068</v>
      </c>
      <c r="K38" s="18" t="n">
        <v>483.57044277</v>
      </c>
      <c r="L38" s="20" t="n">
        <v>6.44826822</v>
      </c>
      <c r="M38" s="18" t="n">
        <v>464.66093895</v>
      </c>
      <c r="N38" s="20" t="n">
        <v>6.12978698</v>
      </c>
      <c r="O38" s="18" t="s">
        <v>481</v>
      </c>
      <c r="P38" s="20" t="s">
        <v>481</v>
      </c>
      <c r="Q38" s="18" t="s">
        <v>481</v>
      </c>
      <c r="R38" s="20" t="s">
        <v>481</v>
      </c>
      <c r="S38" s="18" t="s">
        <v>481</v>
      </c>
      <c r="T38" s="20" t="s">
        <v>481</v>
      </c>
      <c r="U38" s="18" t="n">
        <v>466.85946354</v>
      </c>
      <c r="V38" s="20" t="n">
        <v>7.13314048</v>
      </c>
    </row>
    <row r="39" spans="1:22">
      <c r="A39" s="15" t="s">
        <v>514</v>
      </c>
      <c r="B39" s="17" t="n">
        <v>5895</v>
      </c>
      <c r="C39" s="18">
        <f>(33.0/B39*100)</f>
        <v/>
      </c>
      <c r="D39" s="19" t="n">
        <v>5862</v>
      </c>
      <c r="E39" s="18" t="n">
        <v>446.08728352</v>
      </c>
      <c r="F39" s="20" t="n">
        <v>4.87887601</v>
      </c>
      <c r="G39" s="18" t="n">
        <v>427.52343357</v>
      </c>
      <c r="H39" s="20" t="n">
        <v>4.8140136</v>
      </c>
      <c r="I39" s="18" t="n">
        <v>427.33193488</v>
      </c>
      <c r="J39" s="20" t="n">
        <v>4.41098906</v>
      </c>
      <c r="K39" s="18" t="n">
        <v>431.99884684</v>
      </c>
      <c r="L39" s="20" t="n">
        <v>5.11672924</v>
      </c>
      <c r="M39" s="18" t="n">
        <v>385.47949857</v>
      </c>
      <c r="N39" s="20" t="n">
        <v>4.83386138</v>
      </c>
      <c r="O39" s="18" t="s">
        <v>481</v>
      </c>
      <c r="P39" s="20" t="s">
        <v>481</v>
      </c>
      <c r="Q39" s="18" t="s">
        <v>481</v>
      </c>
      <c r="R39" s="20" t="s">
        <v>481</v>
      </c>
      <c r="S39" s="18" t="s">
        <v>481</v>
      </c>
      <c r="T39" s="20" t="s">
        <v>481</v>
      </c>
      <c r="U39" s="18" t="n">
        <v>364.57699196</v>
      </c>
      <c r="V39" s="20" t="n">
        <v>7.60387283</v>
      </c>
    </row>
    <row r="40" spans="1:22">
      <c r="A40" s="15" t="s">
        <v>515</v>
      </c>
      <c r="B40" s="17" t="n">
        <v>14157</v>
      </c>
      <c r="C40" s="18">
        <f>(387.0/B40*100)</f>
        <v/>
      </c>
      <c r="D40" s="19" t="n">
        <v>13770</v>
      </c>
      <c r="E40" s="18" t="n">
        <v>512.9116185</v>
      </c>
      <c r="F40" s="20" t="n">
        <v>4.83805295</v>
      </c>
      <c r="G40" s="18" t="n">
        <v>522.42293237</v>
      </c>
      <c r="H40" s="20" t="n">
        <v>3.27078618</v>
      </c>
      <c r="I40" s="18" t="n">
        <v>520.1755329600001</v>
      </c>
      <c r="J40" s="20" t="n">
        <v>2.89215678</v>
      </c>
      <c r="K40" s="18" t="n">
        <v>493.81132697</v>
      </c>
      <c r="L40" s="20" t="n">
        <v>4.89486101</v>
      </c>
      <c r="M40" s="18" t="n">
        <v>416.91840949</v>
      </c>
      <c r="N40" s="20" t="n">
        <v>5.41821047</v>
      </c>
      <c r="O40" s="18" t="s">
        <v>481</v>
      </c>
      <c r="P40" s="20" t="s">
        <v>481</v>
      </c>
      <c r="Q40" s="18" t="s">
        <v>481</v>
      </c>
      <c r="R40" s="20" t="s">
        <v>481</v>
      </c>
      <c r="S40" s="18" t="s">
        <v>481</v>
      </c>
      <c r="T40" s="20" t="s">
        <v>481</v>
      </c>
      <c r="U40" s="18" t="n">
        <v>417.21483775</v>
      </c>
      <c r="V40" s="20" t="n">
        <v>8.005761550000001</v>
      </c>
    </row>
    <row r="41" spans="1:22">
      <c r="A41" s="15" t="s">
        <v>516</v>
      </c>
      <c r="B41" s="17" t="n">
        <v>5712</v>
      </c>
      <c r="C41" s="18">
        <f>(52.0/B41*100)</f>
        <v/>
      </c>
      <c r="D41" s="19" t="n">
        <v>5660</v>
      </c>
      <c r="E41" s="18" t="n">
        <v>530.28253406</v>
      </c>
      <c r="F41" s="20" t="n">
        <v>3.58665674</v>
      </c>
      <c r="G41" s="18" t="n">
        <v>500.55888415</v>
      </c>
      <c r="H41" s="20" t="n">
        <v>3.76307327</v>
      </c>
      <c r="I41" s="18" t="n">
        <v>493.28807934</v>
      </c>
      <c r="J41" s="20" t="n">
        <v>4.25714504</v>
      </c>
      <c r="K41" s="18" t="n">
        <v>482.12908728</v>
      </c>
      <c r="L41" s="20" t="n">
        <v>3.99597194</v>
      </c>
      <c r="M41" s="18" t="n">
        <v>459.44925532</v>
      </c>
      <c r="N41" s="20" t="n">
        <v>6.97383659</v>
      </c>
      <c r="O41" s="18" t="s">
        <v>481</v>
      </c>
      <c r="P41" s="20" t="s">
        <v>481</v>
      </c>
      <c r="Q41" s="18" t="n">
        <v>387.44235424</v>
      </c>
      <c r="R41" s="20" t="n">
        <v>14.52510266</v>
      </c>
      <c r="S41" s="18" t="s">
        <v>481</v>
      </c>
      <c r="T41" s="20" t="s">
        <v>481</v>
      </c>
      <c r="U41" s="18" t="n">
        <v>423.35385688</v>
      </c>
      <c r="V41" s="20" t="n">
        <v>11.35702182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379.94254669</v>
      </c>
      <c r="F45" s="20" t="n">
        <v>3.51459287</v>
      </c>
      <c r="G45" s="18" t="n">
        <v>380.42012025</v>
      </c>
      <c r="H45" s="20" t="n">
        <v>3.0441615</v>
      </c>
      <c r="I45" s="18" t="n">
        <v>375.67433626</v>
      </c>
      <c r="J45" s="20" t="n">
        <v>3.39079625</v>
      </c>
      <c r="K45" s="18" t="n">
        <v>367.50605623</v>
      </c>
      <c r="L45" s="20" t="n">
        <v>3.79567488</v>
      </c>
      <c r="M45" s="18" t="s">
        <v>481</v>
      </c>
      <c r="N45" s="20" t="s">
        <v>481</v>
      </c>
      <c r="O45" s="18" t="s">
        <v>481</v>
      </c>
      <c r="P45" s="20" t="s">
        <v>481</v>
      </c>
      <c r="Q45" s="18" t="n">
        <v>348.2482</v>
      </c>
      <c r="R45" s="20" t="n">
        <v>22.98783655</v>
      </c>
      <c r="S45" s="18" t="n">
        <v>350.78545216</v>
      </c>
      <c r="T45" s="20" t="n">
        <v>15.0456562</v>
      </c>
      <c r="U45" s="18" t="n">
        <v>350.3651361</v>
      </c>
      <c r="V45" s="20" t="n">
        <v>5.80633901</v>
      </c>
    </row>
    <row r="46" spans="1:22">
      <c r="A46" s="15" t="s">
        <v>521</v>
      </c>
      <c r="B46" s="17" t="n">
        <v>23141</v>
      </c>
      <c r="C46" s="18">
        <f>(2033.0/B46*100)</f>
        <v/>
      </c>
      <c r="D46" s="19" t="n">
        <v>21108</v>
      </c>
      <c r="E46" s="18" t="n">
        <v>429.34718349</v>
      </c>
      <c r="F46" s="20" t="n">
        <v>3.92991877</v>
      </c>
      <c r="G46" s="18" t="n">
        <v>414.88327123</v>
      </c>
      <c r="H46" s="20" t="n">
        <v>2.90176371</v>
      </c>
      <c r="I46" s="18" t="n">
        <v>422.24861114</v>
      </c>
      <c r="J46" s="20" t="n">
        <v>3.82012345</v>
      </c>
      <c r="K46" s="18" t="n">
        <v>409.47738316</v>
      </c>
      <c r="L46" s="20" t="n">
        <v>3.7132395</v>
      </c>
      <c r="M46" s="18" t="n">
        <v>359.91868086</v>
      </c>
      <c r="N46" s="20" t="n">
        <v>2.81680407</v>
      </c>
      <c r="O46" s="18" t="s">
        <v>481</v>
      </c>
      <c r="P46" s="20" t="s">
        <v>481</v>
      </c>
      <c r="Q46" s="18" t="s">
        <v>481</v>
      </c>
      <c r="R46" s="20" t="s">
        <v>481</v>
      </c>
      <c r="S46" s="18" t="s">
        <v>481</v>
      </c>
      <c r="T46" s="20" t="s">
        <v>481</v>
      </c>
      <c r="U46" s="18" t="n">
        <v>381.37060115</v>
      </c>
      <c r="V46" s="20" t="n">
        <v>3.0472587</v>
      </c>
    </row>
    <row r="47" spans="1:22">
      <c r="A47" s="15" t="s">
        <v>522</v>
      </c>
      <c r="B47" s="17" t="n">
        <v>5928</v>
      </c>
      <c r="C47" s="18">
        <f>(299.0/B47*100)</f>
        <v/>
      </c>
      <c r="D47" s="19" t="n">
        <v>5629</v>
      </c>
      <c r="E47" s="18" t="n">
        <v>477.76276241</v>
      </c>
      <c r="F47" s="20" t="n">
        <v>6.04526335</v>
      </c>
      <c r="G47" s="18" t="n">
        <v>466.15426009</v>
      </c>
      <c r="H47" s="20" t="n">
        <v>4.36378702</v>
      </c>
      <c r="I47" s="18" t="n">
        <v>457.59795535</v>
      </c>
      <c r="J47" s="20" t="n">
        <v>4.72938449</v>
      </c>
      <c r="K47" s="18" t="n">
        <v>455.64924459</v>
      </c>
      <c r="L47" s="20" t="n">
        <v>5.25216254</v>
      </c>
      <c r="M47" s="18" t="n">
        <v>360.05308982</v>
      </c>
      <c r="N47" s="20" t="n">
        <v>5.38667889</v>
      </c>
      <c r="O47" s="18" t="s">
        <v>481</v>
      </c>
      <c r="P47" s="20" t="s">
        <v>481</v>
      </c>
      <c r="Q47" s="18" t="s">
        <v>481</v>
      </c>
      <c r="R47" s="20" t="s">
        <v>481</v>
      </c>
      <c r="S47" s="18" t="s">
        <v>481</v>
      </c>
      <c r="T47" s="20" t="s">
        <v>481</v>
      </c>
      <c r="U47" s="18" t="n">
        <v>374.19218217</v>
      </c>
      <c r="V47" s="20" t="n">
        <v>6.84175821</v>
      </c>
    </row>
    <row r="48" spans="1:22">
      <c r="A48" s="15" t="s">
        <v>523</v>
      </c>
      <c r="B48" s="17" t="n">
        <v>9841</v>
      </c>
      <c r="C48" s="18">
        <f>(8.0/B48*100)</f>
        <v/>
      </c>
      <c r="D48" s="19" t="n">
        <v>9833</v>
      </c>
      <c r="E48" s="18" t="n">
        <v>544.51896288</v>
      </c>
      <c r="F48" s="20" t="n">
        <v>6.61714925</v>
      </c>
      <c r="G48" s="18" t="n">
        <v>511.86817939</v>
      </c>
      <c r="H48" s="20" t="n">
        <v>5.04608849</v>
      </c>
      <c r="I48" s="18" t="n">
        <v>522.65534474</v>
      </c>
      <c r="J48" s="20" t="n">
        <v>5.08615474</v>
      </c>
      <c r="K48" s="18" t="n">
        <v>522.52486085</v>
      </c>
      <c r="L48" s="20" t="n">
        <v>6.54192839</v>
      </c>
      <c r="M48" s="18" t="n">
        <v>473.92730449</v>
      </c>
      <c r="N48" s="20" t="n">
        <v>6.76556062</v>
      </c>
      <c r="O48" s="18" t="s">
        <v>481</v>
      </c>
      <c r="P48" s="20" t="s">
        <v>481</v>
      </c>
      <c r="Q48" s="18" t="s">
        <v>481</v>
      </c>
      <c r="R48" s="20" t="s">
        <v>481</v>
      </c>
      <c r="S48" s="18" t="s">
        <v>481</v>
      </c>
      <c r="T48" s="20" t="s">
        <v>481</v>
      </c>
      <c r="U48" s="18" t="n">
        <v>434.39766981</v>
      </c>
      <c r="V48" s="20" t="n">
        <v>14.3977847</v>
      </c>
    </row>
    <row r="49" spans="1:22">
      <c r="A49" s="15" t="s">
        <v>524</v>
      </c>
      <c r="B49" s="17" t="n">
        <v>6349</v>
      </c>
      <c r="C49" s="18">
        <f>(56.0/B49*100)</f>
        <v/>
      </c>
      <c r="D49" s="19" t="n">
        <v>6293</v>
      </c>
      <c r="E49" s="18" t="n">
        <v>444.0044544</v>
      </c>
      <c r="F49" s="20" t="n">
        <v>4.04799536</v>
      </c>
      <c r="G49" s="18" t="n">
        <v>433.21632755</v>
      </c>
      <c r="H49" s="20" t="n">
        <v>3.43076055</v>
      </c>
      <c r="I49" s="18" t="n">
        <v>438.07831141</v>
      </c>
      <c r="J49" s="20" t="n">
        <v>3.88535652</v>
      </c>
      <c r="K49" s="18" t="n">
        <v>414.7436799</v>
      </c>
      <c r="L49" s="20" t="n">
        <v>4.45089175</v>
      </c>
      <c r="M49" s="18" t="s">
        <v>481</v>
      </c>
      <c r="N49" s="20" t="s">
        <v>481</v>
      </c>
      <c r="O49" s="18" t="s">
        <v>481</v>
      </c>
      <c r="P49" s="20" t="s">
        <v>481</v>
      </c>
      <c r="Q49" s="18" t="s">
        <v>481</v>
      </c>
      <c r="R49" s="20" t="s">
        <v>481</v>
      </c>
      <c r="S49" s="18" t="n">
        <v>383.26452203</v>
      </c>
      <c r="T49" s="20" t="n">
        <v>39.85623472</v>
      </c>
      <c r="U49" s="18" t="n">
        <v>383.40052239</v>
      </c>
      <c r="V49" s="20" t="n">
        <v>7.14610735</v>
      </c>
    </row>
    <row r="50" spans="1:22">
      <c r="A50" s="15" t="s">
        <v>525</v>
      </c>
      <c r="B50" s="17" t="n">
        <v>11795</v>
      </c>
      <c r="C50" s="18">
        <f>(311.0/B50*100)</f>
        <v/>
      </c>
      <c r="D50" s="19" t="n">
        <v>11484</v>
      </c>
      <c r="E50" s="18" t="n">
        <v>440.49881636</v>
      </c>
      <c r="F50" s="20" t="n">
        <v>3.5066669</v>
      </c>
      <c r="G50" s="18" t="n">
        <v>418.65261781</v>
      </c>
      <c r="H50" s="20" t="n">
        <v>2.70284865</v>
      </c>
      <c r="I50" s="18" t="n">
        <v>420.68809552</v>
      </c>
      <c r="J50" s="20" t="n">
        <v>2.78463852</v>
      </c>
      <c r="K50" s="18" t="n">
        <v>402.89752389</v>
      </c>
      <c r="L50" s="20" t="n">
        <v>4.22926498</v>
      </c>
      <c r="M50" s="18" t="n">
        <v>366.2364289</v>
      </c>
      <c r="N50" s="20" t="n">
        <v>5.08072233</v>
      </c>
      <c r="O50" s="18" t="s">
        <v>481</v>
      </c>
      <c r="P50" s="20" t="s">
        <v>481</v>
      </c>
      <c r="Q50" s="18" t="s">
        <v>481</v>
      </c>
      <c r="R50" s="20" t="s">
        <v>481</v>
      </c>
      <c r="S50" s="18" t="s">
        <v>481</v>
      </c>
      <c r="T50" s="20" t="s">
        <v>481</v>
      </c>
      <c r="U50" s="18" t="n">
        <v>358.34272731</v>
      </c>
      <c r="V50" s="20" t="n">
        <v>8.03495635</v>
      </c>
    </row>
    <row r="51" spans="1:22">
      <c r="A51" s="15" t="s">
        <v>526</v>
      </c>
      <c r="B51" s="17" t="n">
        <v>6866</v>
      </c>
      <c r="C51" s="18">
        <f>(109.0/B51*100)</f>
        <v/>
      </c>
      <c r="D51" s="19" t="n">
        <v>6757</v>
      </c>
      <c r="E51" s="18" t="n">
        <v>437.64819391</v>
      </c>
      <c r="F51" s="20" t="n">
        <v>2.69021773</v>
      </c>
      <c r="G51" s="18" t="n">
        <v>423.03728741</v>
      </c>
      <c r="H51" s="20" t="n">
        <v>2.78135928</v>
      </c>
      <c r="I51" s="18" t="n">
        <v>423.6485873</v>
      </c>
      <c r="J51" s="20" t="n">
        <v>3.05568106</v>
      </c>
      <c r="K51" s="18" t="n">
        <v>410.92848242</v>
      </c>
      <c r="L51" s="20" t="n">
        <v>3.83850261</v>
      </c>
      <c r="M51" s="18" t="n">
        <v>378.20734752</v>
      </c>
      <c r="N51" s="20" t="n">
        <v>5.77389018</v>
      </c>
      <c r="O51" s="18" t="s">
        <v>481</v>
      </c>
      <c r="P51" s="20" t="s">
        <v>481</v>
      </c>
      <c r="Q51" s="18" t="n">
        <v>410.85572185</v>
      </c>
      <c r="R51" s="20" t="n">
        <v>3.7997542</v>
      </c>
      <c r="S51" s="18" t="s">
        <v>481</v>
      </c>
      <c r="T51" s="20" t="s">
        <v>481</v>
      </c>
      <c r="U51" s="18" t="n">
        <v>391.59287452</v>
      </c>
      <c r="V51" s="20" t="n">
        <v>5.67531924</v>
      </c>
    </row>
    <row r="52" spans="1:22">
      <c r="A52" s="15" t="s">
        <v>527</v>
      </c>
      <c r="B52" s="17" t="n">
        <v>5809</v>
      </c>
      <c r="C52" s="18">
        <f>(99.0/B52*100)</f>
        <v/>
      </c>
      <c r="D52" s="19" t="n">
        <v>5710</v>
      </c>
      <c r="E52" s="18" t="n">
        <v>511.19214669</v>
      </c>
      <c r="F52" s="20" t="n">
        <v>3.37696642</v>
      </c>
      <c r="G52" s="18" t="n">
        <v>482.09753913</v>
      </c>
      <c r="H52" s="20" t="n">
        <v>3.17331663</v>
      </c>
      <c r="I52" s="18" t="n">
        <v>473.57807568</v>
      </c>
      <c r="J52" s="20" t="n">
        <v>3.57559312</v>
      </c>
      <c r="K52" s="18" t="n">
        <v>455.9577294</v>
      </c>
      <c r="L52" s="20" t="n">
        <v>5.74253063</v>
      </c>
      <c r="M52" s="18" t="n">
        <v>406.80210678</v>
      </c>
      <c r="N52" s="20" t="n">
        <v>4.41129799</v>
      </c>
      <c r="O52" s="18" t="s">
        <v>481</v>
      </c>
      <c r="P52" s="20" t="s">
        <v>481</v>
      </c>
      <c r="Q52" s="18" t="s">
        <v>481</v>
      </c>
      <c r="R52" s="20" t="s">
        <v>481</v>
      </c>
      <c r="S52" s="18" t="s">
        <v>481</v>
      </c>
      <c r="T52" s="20" t="s">
        <v>481</v>
      </c>
      <c r="U52" s="18" t="n">
        <v>424.76616515</v>
      </c>
      <c r="V52" s="20" t="n">
        <v>6.34099061</v>
      </c>
    </row>
    <row r="53" spans="1:22">
      <c r="A53" s="15" t="s">
        <v>528</v>
      </c>
      <c r="B53" s="17" t="n">
        <v>5571</v>
      </c>
      <c r="C53" s="18">
        <f>(104.0/B53*100)</f>
        <v/>
      </c>
      <c r="D53" s="19" t="n">
        <v>5467</v>
      </c>
      <c r="E53" s="18" t="n">
        <v>457.03569358</v>
      </c>
      <c r="F53" s="20" t="n">
        <v>3.17103982</v>
      </c>
      <c r="G53" s="18" t="n">
        <v>443.93017965</v>
      </c>
      <c r="H53" s="20" t="n">
        <v>2.23631572</v>
      </c>
      <c r="I53" s="18" t="n">
        <v>433.15328293</v>
      </c>
      <c r="J53" s="20" t="n">
        <v>2.90356329</v>
      </c>
      <c r="K53" s="18" t="n">
        <v>428.95290961</v>
      </c>
      <c r="L53" s="20" t="n">
        <v>4.84300022</v>
      </c>
      <c r="M53" s="18" t="n">
        <v>364.85181761</v>
      </c>
      <c r="N53" s="20" t="n">
        <v>4.50102235</v>
      </c>
      <c r="O53" s="18" t="s">
        <v>481</v>
      </c>
      <c r="P53" s="20" t="s">
        <v>481</v>
      </c>
      <c r="Q53" s="18" t="s">
        <v>481</v>
      </c>
      <c r="R53" s="20" t="s">
        <v>481</v>
      </c>
      <c r="S53" s="18" t="s">
        <v>481</v>
      </c>
      <c r="T53" s="20" t="s">
        <v>481</v>
      </c>
      <c r="U53" s="18" t="n">
        <v>368.41599163</v>
      </c>
      <c r="V53" s="20" t="n">
        <v>6.1767053</v>
      </c>
    </row>
    <row r="54" spans="1:22">
      <c r="A54" s="15" t="s">
        <v>529</v>
      </c>
      <c r="B54" s="17" t="n">
        <v>4740</v>
      </c>
      <c r="C54" s="18">
        <f>(378.0/B54*100)</f>
        <v/>
      </c>
      <c r="D54" s="19" t="n">
        <v>4362</v>
      </c>
      <c r="E54" s="18" t="n">
        <v>349.36637886</v>
      </c>
      <c r="F54" s="20" t="n">
        <v>6.87288887</v>
      </c>
      <c r="G54" s="18" t="n">
        <v>340.1088903</v>
      </c>
      <c r="H54" s="20" t="n">
        <v>3.50102733</v>
      </c>
      <c r="I54" s="18" t="n">
        <v>345.574042</v>
      </c>
      <c r="J54" s="20" t="n">
        <v>3.32496273</v>
      </c>
      <c r="K54" s="18" t="n">
        <v>343.21734705</v>
      </c>
      <c r="L54" s="20" t="n">
        <v>4.1416875</v>
      </c>
      <c r="M54" s="18" t="n">
        <v>278.77265964</v>
      </c>
      <c r="N54" s="20" t="n">
        <v>5.07122961</v>
      </c>
      <c r="O54" s="18" t="s">
        <v>481</v>
      </c>
      <c r="P54" s="20" t="s">
        <v>481</v>
      </c>
      <c r="Q54" s="18" t="s">
        <v>481</v>
      </c>
      <c r="R54" s="20" t="s">
        <v>481</v>
      </c>
      <c r="S54" s="18" t="s">
        <v>481</v>
      </c>
      <c r="T54" s="20" t="s">
        <v>481</v>
      </c>
      <c r="U54" s="18" t="n">
        <v>284.0537852</v>
      </c>
      <c r="V54" s="20" t="n">
        <v>4.19253063</v>
      </c>
    </row>
    <row r="55" spans="1:22">
      <c r="A55" s="15" t="s">
        <v>530</v>
      </c>
      <c r="B55" s="17" t="n">
        <v>5316</v>
      </c>
      <c r="C55" s="18">
        <f>(22.0/B55*100)</f>
        <v/>
      </c>
      <c r="D55" s="19" t="n">
        <v>5294</v>
      </c>
      <c r="E55" s="18" t="n">
        <v>412.41898669</v>
      </c>
      <c r="F55" s="20" t="n">
        <v>5.39731443</v>
      </c>
      <c r="G55" s="18" t="n">
        <v>406.79304671</v>
      </c>
      <c r="H55" s="20" t="n">
        <v>2.74114964</v>
      </c>
      <c r="I55" s="18" t="n">
        <v>415.93279308</v>
      </c>
      <c r="J55" s="20" t="n">
        <v>2.93223076</v>
      </c>
      <c r="K55" s="18" t="n">
        <v>423.43050336</v>
      </c>
      <c r="L55" s="20" t="n">
        <v>3.8131107</v>
      </c>
      <c r="M55" s="18" t="s">
        <v>481</v>
      </c>
      <c r="N55" s="20" t="s">
        <v>481</v>
      </c>
      <c r="O55" s="18" t="s">
        <v>481</v>
      </c>
      <c r="P55" s="20" t="s">
        <v>481</v>
      </c>
      <c r="Q55" s="18" t="s">
        <v>481</v>
      </c>
      <c r="R55" s="20" t="s">
        <v>481</v>
      </c>
      <c r="S55" s="18" t="n">
        <v>336.95182784</v>
      </c>
      <c r="T55" s="20" t="n">
        <v>22.53464533</v>
      </c>
      <c r="U55" s="18" t="n">
        <v>325.38170196</v>
      </c>
      <c r="V55" s="20" t="n">
        <v>9.51785525</v>
      </c>
    </row>
    <row r="56" spans="1:22">
      <c r="A56" s="15" t="s">
        <v>531</v>
      </c>
      <c r="B56" s="17" t="n">
        <v>5359</v>
      </c>
      <c r="C56" s="18">
        <f>(77.0/B56*100)</f>
        <v/>
      </c>
      <c r="D56" s="19" t="n">
        <v>5282</v>
      </c>
      <c r="E56" s="18" t="n">
        <v>541.6737583300001</v>
      </c>
      <c r="F56" s="20" t="n">
        <v>5.14508292</v>
      </c>
      <c r="G56" s="18" t="n">
        <v>528.75949372</v>
      </c>
      <c r="H56" s="20" t="n">
        <v>3.65756203</v>
      </c>
      <c r="I56" s="18" t="n">
        <v>537.86216831</v>
      </c>
      <c r="J56" s="20" t="n">
        <v>3.20102168</v>
      </c>
      <c r="K56" s="18" t="n">
        <v>533.61079724</v>
      </c>
      <c r="L56" s="20" t="n">
        <v>6.26448596</v>
      </c>
      <c r="M56" s="18" t="n">
        <v>497.58677807</v>
      </c>
      <c r="N56" s="20" t="n">
        <v>2.76536198</v>
      </c>
      <c r="O56" s="18" t="s">
        <v>481</v>
      </c>
      <c r="P56" s="20" t="s">
        <v>481</v>
      </c>
      <c r="Q56" s="18" t="s">
        <v>481</v>
      </c>
      <c r="R56" s="20" t="s">
        <v>481</v>
      </c>
      <c r="S56" s="18" t="s">
        <v>481</v>
      </c>
      <c r="T56" s="20" t="s">
        <v>481</v>
      </c>
      <c r="U56" s="18" t="n">
        <v>494.22908452</v>
      </c>
      <c r="V56" s="20" t="n">
        <v>12.9410205</v>
      </c>
    </row>
    <row r="57" spans="1:22">
      <c r="A57" s="15" t="s">
        <v>532</v>
      </c>
      <c r="B57" s="17" t="n">
        <v>6513</v>
      </c>
      <c r="C57" s="18">
        <f>(0.0/B57*100)</f>
        <v/>
      </c>
      <c r="D57" s="19" t="n">
        <v>6513</v>
      </c>
      <c r="E57" s="18" t="n">
        <v>410.54714335</v>
      </c>
      <c r="F57" s="20" t="n">
        <v>4.21910629</v>
      </c>
      <c r="G57" s="18" t="n">
        <v>404.60661235</v>
      </c>
      <c r="H57" s="20" t="n">
        <v>2.6339929</v>
      </c>
      <c r="I57" s="18" t="n">
        <v>408.07940359</v>
      </c>
      <c r="J57" s="20" t="n">
        <v>3.17954306</v>
      </c>
      <c r="K57" s="18" t="n">
        <v>394.38800164</v>
      </c>
      <c r="L57" s="20" t="n">
        <v>3.40296222</v>
      </c>
      <c r="M57" s="18" t="s">
        <v>481</v>
      </c>
      <c r="N57" s="20" t="s">
        <v>481</v>
      </c>
      <c r="O57" s="18" t="s">
        <v>481</v>
      </c>
      <c r="P57" s="20" t="s">
        <v>481</v>
      </c>
      <c r="Q57" s="18" t="s">
        <v>481</v>
      </c>
      <c r="R57" s="20" t="s">
        <v>481</v>
      </c>
      <c r="S57" s="18" t="n">
        <v>339.36251697</v>
      </c>
      <c r="T57" s="20" t="n">
        <v>22.64456911</v>
      </c>
      <c r="U57" s="18" t="n">
        <v>379.62318213</v>
      </c>
      <c r="V57" s="20" t="n">
        <v>8.925011469999999</v>
      </c>
    </row>
    <row r="58" spans="1:22">
      <c r="A58" s="15" t="s">
        <v>533</v>
      </c>
      <c r="B58" s="17" t="n">
        <v>7267</v>
      </c>
      <c r="C58" s="18">
        <f>(10.0/B58*100)</f>
        <v/>
      </c>
      <c r="D58" s="19" t="n">
        <v>7257</v>
      </c>
      <c r="E58" s="18" t="n">
        <v>404.17683239</v>
      </c>
      <c r="F58" s="20" t="n">
        <v>4.34902004</v>
      </c>
      <c r="G58" s="18" t="n">
        <v>412.04838472</v>
      </c>
      <c r="H58" s="20" t="n">
        <v>2.91886796</v>
      </c>
      <c r="I58" s="18" t="n">
        <v>419.20754331</v>
      </c>
      <c r="J58" s="20" t="n">
        <v>3.22723861</v>
      </c>
      <c r="K58" s="18" t="n">
        <v>413.02476824</v>
      </c>
      <c r="L58" s="20" t="n">
        <v>3.61188571</v>
      </c>
      <c r="M58" s="18" t="s">
        <v>481</v>
      </c>
      <c r="N58" s="20" t="s">
        <v>481</v>
      </c>
      <c r="O58" s="18" t="s">
        <v>481</v>
      </c>
      <c r="P58" s="20" t="s">
        <v>481</v>
      </c>
      <c r="Q58" s="18" t="n">
        <v>461.208</v>
      </c>
      <c r="R58" s="20" t="n">
        <v>33.46912066</v>
      </c>
      <c r="S58" s="18" t="n">
        <v>329.88807115</v>
      </c>
      <c r="T58" s="20" t="n">
        <v>18.41875229</v>
      </c>
      <c r="U58" s="18" t="n">
        <v>331.41051861</v>
      </c>
      <c r="V58" s="20" t="n">
        <v>9.82669338</v>
      </c>
    </row>
    <row r="59" spans="1:22">
      <c r="A59" s="15" t="s">
        <v>534</v>
      </c>
      <c r="B59" s="17" t="n">
        <v>4826</v>
      </c>
      <c r="C59" s="18">
        <f>(26.0/B59*100)</f>
        <v/>
      </c>
      <c r="D59" s="19" t="n">
        <v>4800</v>
      </c>
      <c r="E59" s="18" t="n">
        <v>352.08529796</v>
      </c>
      <c r="F59" s="20" t="n">
        <v>3.3440093</v>
      </c>
      <c r="G59" s="18" t="n">
        <v>388.46946506</v>
      </c>
      <c r="H59" s="20" t="n">
        <v>2.75919263</v>
      </c>
      <c r="I59" s="18" t="n">
        <v>390.94018048</v>
      </c>
      <c r="J59" s="20" t="n">
        <v>2.76509476</v>
      </c>
      <c r="K59" s="18" t="n">
        <v>383.90054031</v>
      </c>
      <c r="L59" s="20" t="n">
        <v>3.3139245</v>
      </c>
      <c r="M59" s="18" t="s">
        <v>481</v>
      </c>
      <c r="N59" s="20" t="s">
        <v>481</v>
      </c>
      <c r="O59" s="18" t="s">
        <v>481</v>
      </c>
      <c r="P59" s="20" t="s">
        <v>481</v>
      </c>
      <c r="Q59" s="18" t="n">
        <v>289.7965</v>
      </c>
      <c r="R59" s="20" t="n">
        <v>43.47739685</v>
      </c>
      <c r="S59" s="18" t="n">
        <v>319.90404512</v>
      </c>
      <c r="T59" s="20" t="n">
        <v>17.45189636</v>
      </c>
      <c r="U59" s="18" t="n">
        <v>324.3625039</v>
      </c>
      <c r="V59" s="20" t="n">
        <v>5.97342105</v>
      </c>
    </row>
    <row r="60" spans="1:22">
      <c r="A60" s="15" t="s">
        <v>535</v>
      </c>
      <c r="B60" s="17" t="n">
        <v>4546</v>
      </c>
      <c r="C60" s="18">
        <f>(15.0/B60*100)</f>
        <v/>
      </c>
      <c r="D60" s="19" t="n">
        <v>4531</v>
      </c>
      <c r="E60" s="18" t="n">
        <v>380.23198697</v>
      </c>
      <c r="F60" s="20" t="n">
        <v>6.98610348</v>
      </c>
      <c r="G60" s="18" t="n">
        <v>388.95043947</v>
      </c>
      <c r="H60" s="20" t="n">
        <v>4.4571691</v>
      </c>
      <c r="I60" s="18" t="n">
        <v>398.94085209</v>
      </c>
      <c r="J60" s="20" t="n">
        <v>3.7768484</v>
      </c>
      <c r="K60" s="18" t="n">
        <v>379.1418771</v>
      </c>
      <c r="L60" s="20" t="n">
        <v>4.81667125</v>
      </c>
      <c r="M60" s="18" t="s">
        <v>481</v>
      </c>
      <c r="N60" s="20" t="s">
        <v>481</v>
      </c>
      <c r="O60" s="18" t="s">
        <v>481</v>
      </c>
      <c r="P60" s="20" t="s">
        <v>481</v>
      </c>
      <c r="Q60" s="18" t="s">
        <v>481</v>
      </c>
      <c r="R60" s="20" t="s">
        <v>481</v>
      </c>
      <c r="S60" s="18" t="n">
        <v>316.58358024</v>
      </c>
      <c r="T60" s="20" t="n">
        <v>14.97337264</v>
      </c>
      <c r="U60" s="18" t="n">
        <v>348.46216138</v>
      </c>
      <c r="V60" s="20" t="n">
        <v>10.29022998</v>
      </c>
    </row>
    <row r="61" spans="1:22">
      <c r="A61" s="15" t="s">
        <v>536</v>
      </c>
      <c r="B61" s="17" t="n">
        <v>6525</v>
      </c>
      <c r="C61" s="18">
        <f>(164.0/B61*100)</f>
        <v/>
      </c>
      <c r="D61" s="19" t="n">
        <v>6361</v>
      </c>
      <c r="E61" s="18" t="n">
        <v>499.79199211</v>
      </c>
      <c r="F61" s="20" t="n">
        <v>3.70519605</v>
      </c>
      <c r="G61" s="18" t="n">
        <v>478.33991106</v>
      </c>
      <c r="H61" s="20" t="n">
        <v>3.18244482</v>
      </c>
      <c r="I61" s="18" t="n">
        <v>480.06624147</v>
      </c>
      <c r="J61" s="20" t="n">
        <v>3.08610755</v>
      </c>
      <c r="K61" s="18" t="n">
        <v>466.04976221</v>
      </c>
      <c r="L61" s="20" t="n">
        <v>3.99688757</v>
      </c>
      <c r="M61" s="18" t="n">
        <v>399.48570032</v>
      </c>
      <c r="N61" s="20" t="n">
        <v>8.489439689999999</v>
      </c>
      <c r="O61" s="18" t="s">
        <v>481</v>
      </c>
      <c r="P61" s="20" t="s">
        <v>481</v>
      </c>
      <c r="Q61" s="18" t="s">
        <v>481</v>
      </c>
      <c r="R61" s="20" t="s">
        <v>481</v>
      </c>
      <c r="S61" s="18" t="s">
        <v>481</v>
      </c>
      <c r="T61" s="20" t="s">
        <v>481</v>
      </c>
      <c r="U61" s="18" t="n">
        <v>401.39526436</v>
      </c>
      <c r="V61" s="20" t="n">
        <v>8.64961231</v>
      </c>
    </row>
    <row r="62" spans="1:22">
      <c r="A62" s="15" t="s">
        <v>537</v>
      </c>
      <c r="B62" s="17" t="n">
        <v>4476</v>
      </c>
      <c r="C62" s="18">
        <f>(3.0/B62*100)</f>
        <v/>
      </c>
      <c r="D62" s="19" t="n">
        <v>4473</v>
      </c>
      <c r="E62" s="18" t="n">
        <v>546.99554139</v>
      </c>
      <c r="F62" s="20" t="n">
        <v>2.21557349</v>
      </c>
      <c r="G62" s="18" t="n">
        <v>527.87245458</v>
      </c>
      <c r="H62" s="20" t="n">
        <v>1.75900579</v>
      </c>
      <c r="I62" s="18" t="n">
        <v>524.73471605</v>
      </c>
      <c r="J62" s="20" t="n">
        <v>3.24850616</v>
      </c>
      <c r="K62" s="18" t="n">
        <v>505.56448888</v>
      </c>
      <c r="L62" s="20" t="n">
        <v>5.47764536</v>
      </c>
      <c r="M62" s="18" t="n">
        <v>503.48911723</v>
      </c>
      <c r="N62" s="20" t="n">
        <v>3.96725872</v>
      </c>
      <c r="O62" s="18" t="s">
        <v>481</v>
      </c>
      <c r="P62" s="20" t="s">
        <v>481</v>
      </c>
      <c r="Q62" s="18" t="s">
        <v>481</v>
      </c>
      <c r="R62" s="20" t="s">
        <v>481</v>
      </c>
      <c r="S62" s="18" t="s">
        <v>481</v>
      </c>
      <c r="T62" s="20" t="s">
        <v>481</v>
      </c>
      <c r="U62" s="18" t="n">
        <v>512.34768824</v>
      </c>
      <c r="V62" s="20" t="n">
        <v>16.51086965</v>
      </c>
    </row>
    <row r="63" spans="1:22">
      <c r="A63" s="15" t="s">
        <v>538</v>
      </c>
      <c r="B63" s="17" t="n">
        <v>5324</v>
      </c>
      <c r="C63" s="18">
        <f>(13.0/B63*100)</f>
        <v/>
      </c>
      <c r="D63" s="19" t="n">
        <v>5311</v>
      </c>
      <c r="E63" s="18" t="n">
        <v>385.23181116</v>
      </c>
      <c r="F63" s="20" t="n">
        <v>4.30116184</v>
      </c>
      <c r="G63" s="18" t="n">
        <v>384.89984708</v>
      </c>
      <c r="H63" s="20" t="n">
        <v>2.76910341</v>
      </c>
      <c r="I63" s="18" t="n">
        <v>392.5932079</v>
      </c>
      <c r="J63" s="20" t="n">
        <v>2.55988107</v>
      </c>
      <c r="K63" s="18" t="n">
        <v>383.91780488</v>
      </c>
      <c r="L63" s="20" t="n">
        <v>3.05768425</v>
      </c>
      <c r="M63" s="18" t="s">
        <v>481</v>
      </c>
      <c r="N63" s="20" t="s">
        <v>481</v>
      </c>
      <c r="O63" s="18" t="s">
        <v>481</v>
      </c>
      <c r="P63" s="20" t="s">
        <v>481</v>
      </c>
      <c r="Q63" s="18" t="n">
        <v>373.872</v>
      </c>
      <c r="R63" s="20" t="n">
        <v>37.84312038</v>
      </c>
      <c r="S63" s="18" t="n">
        <v>324.11099093</v>
      </c>
      <c r="T63" s="20" t="n">
        <v>27.90103855</v>
      </c>
      <c r="U63" s="18" t="n">
        <v>344.81025214</v>
      </c>
      <c r="V63" s="20" t="n">
        <v>5.08703841</v>
      </c>
    </row>
    <row r="64" spans="1:22">
      <c r="A64" s="15" t="s">
        <v>539</v>
      </c>
      <c r="B64" s="17" t="n">
        <v>3634</v>
      </c>
      <c r="C64" s="18">
        <f>(3.0/B64*100)</f>
        <v/>
      </c>
      <c r="D64" s="19" t="n">
        <v>3631</v>
      </c>
      <c r="E64" s="18" t="n">
        <v>464.94468293</v>
      </c>
      <c r="F64" s="20" t="n">
        <v>4.54966368</v>
      </c>
      <c r="G64" s="18" t="n">
        <v>475.04558248</v>
      </c>
      <c r="H64" s="20" t="n">
        <v>2.756336</v>
      </c>
      <c r="I64" s="18" t="n">
        <v>474.0816875</v>
      </c>
      <c r="J64" s="20" t="n">
        <v>3.83670981</v>
      </c>
      <c r="K64" s="18" t="n">
        <v>456.94708237</v>
      </c>
      <c r="L64" s="20" t="n">
        <v>6.76019892</v>
      </c>
      <c r="M64" s="18" t="s">
        <v>481</v>
      </c>
      <c r="N64" s="20" t="s">
        <v>481</v>
      </c>
      <c r="O64" s="18" t="s">
        <v>481</v>
      </c>
      <c r="P64" s="20" t="s">
        <v>481</v>
      </c>
      <c r="Q64" s="18" t="s">
        <v>481</v>
      </c>
      <c r="R64" s="20" t="s">
        <v>481</v>
      </c>
      <c r="S64" s="18" t="n">
        <v>311.51751276</v>
      </c>
      <c r="T64" s="20" t="n">
        <v>48.54930013</v>
      </c>
      <c r="U64" s="18" t="n">
        <v>320.26893882</v>
      </c>
      <c r="V64" s="20" t="n">
        <v>10.12343226</v>
      </c>
    </row>
    <row r="65" spans="1:22">
      <c r="A65" s="15" t="s">
        <v>540</v>
      </c>
      <c r="B65" s="17" t="n">
        <v>5325</v>
      </c>
      <c r="C65" s="18">
        <f>(14.0/B65*100)</f>
        <v/>
      </c>
      <c r="D65" s="19" t="n">
        <v>5311</v>
      </c>
      <c r="E65" s="18" t="n">
        <v>436.12534393</v>
      </c>
      <c r="F65" s="20" t="n">
        <v>5.02604359</v>
      </c>
      <c r="G65" s="18" t="n">
        <v>425.27102641</v>
      </c>
      <c r="H65" s="20" t="n">
        <v>2.53473335</v>
      </c>
      <c r="I65" s="18" t="n">
        <v>436.07311541</v>
      </c>
      <c r="J65" s="20" t="n">
        <v>2.75434483</v>
      </c>
      <c r="K65" s="18" t="n">
        <v>432.60539614</v>
      </c>
      <c r="L65" s="20" t="n">
        <v>3.91438326</v>
      </c>
      <c r="M65" s="18" t="s">
        <v>481</v>
      </c>
      <c r="N65" s="20" t="s">
        <v>481</v>
      </c>
      <c r="O65" s="18" t="s">
        <v>481</v>
      </c>
      <c r="P65" s="20" t="s">
        <v>481</v>
      </c>
      <c r="Q65" s="18" t="n">
        <v>357.12563693</v>
      </c>
      <c r="R65" s="20" t="n">
        <v>25.06613071</v>
      </c>
      <c r="S65" s="18" t="s">
        <v>481</v>
      </c>
      <c r="T65" s="20" t="s">
        <v>481</v>
      </c>
      <c r="U65" s="18" t="n">
        <v>338.23018888</v>
      </c>
      <c r="V65" s="20" t="n">
        <v>8.013637960000001</v>
      </c>
    </row>
    <row r="66" spans="1:22">
      <c r="A66" s="15" t="s">
        <v>541</v>
      </c>
      <c r="B66" s="17" t="n">
        <v>5665</v>
      </c>
      <c r="C66" s="18">
        <f>(87.0/B66*100)</f>
        <v/>
      </c>
      <c r="D66" s="19" t="n">
        <v>5578</v>
      </c>
      <c r="E66" s="18" t="n">
        <v>437.28664937</v>
      </c>
      <c r="F66" s="20" t="n">
        <v>3.10857933</v>
      </c>
      <c r="G66" s="18" t="n">
        <v>421.85386668</v>
      </c>
      <c r="H66" s="20" t="n">
        <v>1.87353892</v>
      </c>
      <c r="I66" s="18" t="n">
        <v>420.81929668</v>
      </c>
      <c r="J66" s="20" t="n">
        <v>2.56811408</v>
      </c>
      <c r="K66" s="18" t="n">
        <v>423.91048478</v>
      </c>
      <c r="L66" s="20" t="n">
        <v>3.94352641</v>
      </c>
      <c r="M66" s="18" t="n">
        <v>362.59924263</v>
      </c>
      <c r="N66" s="20" t="n">
        <v>3.29995091</v>
      </c>
      <c r="O66" s="18" t="s">
        <v>481</v>
      </c>
      <c r="P66" s="20" t="s">
        <v>481</v>
      </c>
      <c r="Q66" s="18" t="s">
        <v>481</v>
      </c>
      <c r="R66" s="20" t="s">
        <v>481</v>
      </c>
      <c r="S66" s="18" t="s">
        <v>481</v>
      </c>
      <c r="T66" s="20" t="s">
        <v>481</v>
      </c>
      <c r="U66" s="18" t="n">
        <v>356.89225421</v>
      </c>
      <c r="V66" s="20" t="n">
        <v>3.69305794</v>
      </c>
    </row>
    <row r="67" spans="1:22">
      <c r="A67" s="15" t="s">
        <v>542</v>
      </c>
      <c r="B67" s="17" t="n">
        <v>6971</v>
      </c>
      <c r="C67" s="18">
        <f>(694.0/B67*100)</f>
        <v/>
      </c>
      <c r="D67" s="19" t="n">
        <v>6277</v>
      </c>
      <c r="E67" s="18" t="n">
        <v>425.48525152</v>
      </c>
      <c r="F67" s="20" t="n">
        <v>4.6388049</v>
      </c>
      <c r="G67" s="18" t="n">
        <v>407.16029363</v>
      </c>
      <c r="H67" s="20" t="n">
        <v>2.91060921</v>
      </c>
      <c r="I67" s="18" t="n">
        <v>408.71931493</v>
      </c>
      <c r="J67" s="20" t="n">
        <v>2.93511252</v>
      </c>
      <c r="K67" s="18" t="n">
        <v>392.15944676</v>
      </c>
      <c r="L67" s="20" t="n">
        <v>3.61501579</v>
      </c>
      <c r="M67" s="18" t="n">
        <v>372.66261743</v>
      </c>
      <c r="N67" s="20" t="n">
        <v>5.67221433</v>
      </c>
      <c r="O67" s="18" t="s">
        <v>481</v>
      </c>
      <c r="P67" s="20" t="s">
        <v>481</v>
      </c>
      <c r="Q67" s="18" t="s">
        <v>481</v>
      </c>
      <c r="R67" s="20" t="s">
        <v>481</v>
      </c>
      <c r="S67" s="18" t="s">
        <v>481</v>
      </c>
      <c r="T67" s="20" t="s">
        <v>481</v>
      </c>
      <c r="U67" s="18" t="n">
        <v>341.43238165</v>
      </c>
      <c r="V67" s="20" t="n">
        <v>6.91987222</v>
      </c>
    </row>
    <row r="68" spans="1:22">
      <c r="A68" s="15" t="s">
        <v>543</v>
      </c>
      <c r="B68" s="17" t="n">
        <v>12083</v>
      </c>
      <c r="C68" s="18">
        <f>(31.0/B68*100)</f>
        <v/>
      </c>
      <c r="D68" s="19" t="n">
        <v>12052</v>
      </c>
      <c r="E68" s="18" t="n">
        <v>437.11027025</v>
      </c>
      <c r="F68" s="20" t="n">
        <v>2.77916022</v>
      </c>
      <c r="G68" s="18" t="n">
        <v>431.80367113</v>
      </c>
      <c r="H68" s="20" t="n">
        <v>1.76460417</v>
      </c>
      <c r="I68" s="18" t="n">
        <v>438.19612138</v>
      </c>
      <c r="J68" s="20" t="n">
        <v>1.76134901</v>
      </c>
      <c r="K68" s="18" t="n">
        <v>423.75231548</v>
      </c>
      <c r="L68" s="20" t="n">
        <v>2.97222836</v>
      </c>
      <c r="M68" s="18" t="n">
        <v>360.06770608</v>
      </c>
      <c r="N68" s="20" t="n">
        <v>2.26611851</v>
      </c>
      <c r="O68" s="18" t="s">
        <v>481</v>
      </c>
      <c r="P68" s="20" t="s">
        <v>481</v>
      </c>
      <c r="Q68" s="18" t="s">
        <v>481</v>
      </c>
      <c r="R68" s="20" t="s">
        <v>481</v>
      </c>
      <c r="S68" s="18" t="s">
        <v>481</v>
      </c>
      <c r="T68" s="20" t="s">
        <v>481</v>
      </c>
      <c r="U68" s="18" t="n">
        <v>364.12025604</v>
      </c>
      <c r="V68" s="20" t="n">
        <v>2.71146687</v>
      </c>
    </row>
    <row r="69" spans="1:22">
      <c r="A69" s="15" t="s">
        <v>544</v>
      </c>
      <c r="B69" s="17" t="n">
        <v>4876</v>
      </c>
      <c r="C69" s="18">
        <f>(0.0/B69*100)</f>
        <v/>
      </c>
      <c r="D69" s="19" t="n">
        <v>4876</v>
      </c>
      <c r="E69" s="18" t="n">
        <v>444.80653048</v>
      </c>
      <c r="F69" s="20" t="n">
        <v>5.52704664</v>
      </c>
      <c r="G69" s="18" t="n">
        <v>429.61550414</v>
      </c>
      <c r="H69" s="20" t="n">
        <v>3.5056617</v>
      </c>
      <c r="I69" s="18" t="n">
        <v>438.72269085</v>
      </c>
      <c r="J69" s="20" t="n">
        <v>3.80804177</v>
      </c>
      <c r="K69" s="18" t="n">
        <v>436.70492733</v>
      </c>
      <c r="L69" s="20" t="n">
        <v>4.3952284</v>
      </c>
      <c r="M69" s="18" t="s">
        <v>481</v>
      </c>
      <c r="N69" s="20" t="s">
        <v>481</v>
      </c>
      <c r="O69" s="18" t="s">
        <v>481</v>
      </c>
      <c r="P69" s="20" t="s">
        <v>481</v>
      </c>
      <c r="Q69" s="18" t="s">
        <v>481</v>
      </c>
      <c r="R69" s="20" t="s">
        <v>481</v>
      </c>
      <c r="S69" s="18" t="s">
        <v>481</v>
      </c>
      <c r="T69" s="20" t="s">
        <v>481</v>
      </c>
      <c r="U69" s="18" t="n">
        <v>378.11442253</v>
      </c>
      <c r="V69" s="20" t="n">
        <v>19.13898989</v>
      </c>
    </row>
    <row r="70" spans="1:22">
      <c r="A70" s="15" t="s">
        <v>545</v>
      </c>
      <c r="B70" s="17" t="n">
        <v>6036</v>
      </c>
      <c r="C70" s="18">
        <f>(223.0/B70*100)</f>
        <v/>
      </c>
      <c r="D70" s="19" t="n">
        <v>5813</v>
      </c>
      <c r="E70" s="18" t="n">
        <v>506.69830434</v>
      </c>
      <c r="F70" s="20" t="n">
        <v>4.61402294</v>
      </c>
      <c r="G70" s="18" t="n">
        <v>489.4823263</v>
      </c>
      <c r="H70" s="20" t="n">
        <v>3.33465478</v>
      </c>
      <c r="I70" s="18" t="n">
        <v>491.67220175</v>
      </c>
      <c r="J70" s="20" t="n">
        <v>3.23801867</v>
      </c>
      <c r="K70" s="18" t="n">
        <v>491.44636028</v>
      </c>
      <c r="L70" s="20" t="n">
        <v>4.34196571</v>
      </c>
      <c r="M70" s="18" t="n">
        <v>430.55617704</v>
      </c>
      <c r="N70" s="20" t="n">
        <v>6.18638504</v>
      </c>
      <c r="O70" s="18" t="s">
        <v>481</v>
      </c>
      <c r="P70" s="20" t="s">
        <v>481</v>
      </c>
      <c r="Q70" s="18" t="s">
        <v>481</v>
      </c>
      <c r="R70" s="20" t="s">
        <v>481</v>
      </c>
      <c r="S70" s="18" t="s">
        <v>481</v>
      </c>
      <c r="T70" s="20" t="s">
        <v>481</v>
      </c>
      <c r="U70" s="18" t="n">
        <v>447.03044595</v>
      </c>
      <c r="V70" s="20" t="n">
        <v>7.80761708</v>
      </c>
    </row>
    <row r="71" spans="1:22">
      <c r="A71" s="15" t="s">
        <v>546</v>
      </c>
      <c r="B71" s="17" t="n">
        <v>6115</v>
      </c>
      <c r="C71" s="18">
        <f>(30.0/B71*100)</f>
        <v/>
      </c>
      <c r="D71" s="19" t="n">
        <v>6085</v>
      </c>
      <c r="E71" s="18" t="n">
        <v>577.0034593</v>
      </c>
      <c r="F71" s="20" t="n">
        <v>3.06942389</v>
      </c>
      <c r="G71" s="18" t="n">
        <v>562.34210993</v>
      </c>
      <c r="H71" s="20" t="n">
        <v>1.73917376</v>
      </c>
      <c r="I71" s="18" t="n">
        <v>561.3640884500001</v>
      </c>
      <c r="J71" s="20" t="n">
        <v>2.49887841</v>
      </c>
      <c r="K71" s="18" t="n">
        <v>547.15226376</v>
      </c>
      <c r="L71" s="20" t="n">
        <v>4.86474937</v>
      </c>
      <c r="M71" s="18" t="n">
        <v>447.86971773</v>
      </c>
      <c r="N71" s="20" t="n">
        <v>5.77573086</v>
      </c>
      <c r="O71" s="18" t="s">
        <v>481</v>
      </c>
      <c r="P71" s="20" t="s">
        <v>481</v>
      </c>
      <c r="Q71" s="18" t="s">
        <v>481</v>
      </c>
      <c r="R71" s="20" t="s">
        <v>481</v>
      </c>
      <c r="S71" s="18" t="s">
        <v>481</v>
      </c>
      <c r="T71" s="20" t="s">
        <v>481</v>
      </c>
      <c r="U71" s="18" t="n">
        <v>496.07882672</v>
      </c>
      <c r="V71" s="20" t="n">
        <v>20.83621132</v>
      </c>
    </row>
    <row r="72" spans="1:22">
      <c r="A72" s="15" t="s">
        <v>547</v>
      </c>
      <c r="B72" s="17" t="n">
        <v>7708</v>
      </c>
      <c r="C72" s="18">
        <f>(5.0/B72*100)</f>
        <v/>
      </c>
      <c r="D72" s="19" t="n">
        <v>7703</v>
      </c>
      <c r="E72" s="18" t="n">
        <v>555.02829159</v>
      </c>
      <c r="F72" s="20" t="n">
        <v>4.5211578</v>
      </c>
      <c r="G72" s="18" t="n">
        <v>531.16400989</v>
      </c>
      <c r="H72" s="20" t="n">
        <v>3.24052913</v>
      </c>
      <c r="I72" s="18" t="n">
        <v>536.70917476</v>
      </c>
      <c r="J72" s="20" t="n">
        <v>3.27158714</v>
      </c>
      <c r="K72" s="18" t="n">
        <v>542.53156498</v>
      </c>
      <c r="L72" s="20" t="n">
        <v>4.78359308</v>
      </c>
      <c r="M72" s="18" t="n">
        <v>463.18161523</v>
      </c>
      <c r="N72" s="20" t="n">
        <v>7.36450904</v>
      </c>
      <c r="O72" s="18" t="s">
        <v>481</v>
      </c>
      <c r="P72" s="20" t="s">
        <v>481</v>
      </c>
      <c r="Q72" s="18" t="s">
        <v>481</v>
      </c>
      <c r="R72" s="20" t="s">
        <v>481</v>
      </c>
      <c r="S72" s="18" t="s">
        <v>481</v>
      </c>
      <c r="T72" s="20" t="s">
        <v>481</v>
      </c>
      <c r="U72" s="18" t="n">
        <v>474.57876379</v>
      </c>
      <c r="V72" s="20" t="n">
        <v>41.20625278</v>
      </c>
    </row>
    <row r="73" spans="1:22">
      <c r="A73" s="15" t="s">
        <v>548</v>
      </c>
      <c r="B73" s="17" t="n">
        <v>8249</v>
      </c>
      <c r="C73" s="18">
        <f>(185.0/B73*100)</f>
        <v/>
      </c>
      <c r="D73" s="19" t="n">
        <v>8064</v>
      </c>
      <c r="E73" s="18" t="n">
        <v>438.7836026</v>
      </c>
      <c r="F73" s="20" t="n">
        <v>4.73680773</v>
      </c>
      <c r="G73" s="18" t="n">
        <v>423.58130176</v>
      </c>
      <c r="H73" s="20" t="n">
        <v>3.13403973</v>
      </c>
      <c r="I73" s="18" t="n">
        <v>436.11715295</v>
      </c>
      <c r="J73" s="20" t="n">
        <v>3.89111007</v>
      </c>
      <c r="K73" s="18" t="n">
        <v>416.00920822</v>
      </c>
      <c r="L73" s="20" t="n">
        <v>5.11315385</v>
      </c>
      <c r="M73" s="18" t="n">
        <v>381.36943253</v>
      </c>
      <c r="N73" s="20" t="n">
        <v>3.27949389</v>
      </c>
      <c r="O73" s="18" t="s">
        <v>481</v>
      </c>
      <c r="P73" s="20" t="s">
        <v>481</v>
      </c>
      <c r="Q73" s="18" t="s">
        <v>481</v>
      </c>
      <c r="R73" s="20" t="s">
        <v>481</v>
      </c>
      <c r="S73" s="18" t="s">
        <v>481</v>
      </c>
      <c r="T73" s="20" t="s">
        <v>481</v>
      </c>
      <c r="U73" s="18" t="n">
        <v>379.33305479</v>
      </c>
      <c r="V73" s="20" t="n">
        <v>10.25335194</v>
      </c>
    </row>
    <row r="74" spans="1:22">
      <c r="A74" s="15" t="s">
        <v>549</v>
      </c>
      <c r="B74" s="17" t="n">
        <v>4692</v>
      </c>
      <c r="C74" s="18">
        <f>(82.0/B74*100)</f>
        <v/>
      </c>
      <c r="D74" s="19" t="n">
        <v>4610</v>
      </c>
      <c r="E74" s="18" t="n">
        <v>441.7705243</v>
      </c>
      <c r="F74" s="20" t="n">
        <v>3.87679439</v>
      </c>
      <c r="G74" s="18" t="n">
        <v>435.22032329</v>
      </c>
      <c r="H74" s="20" t="n">
        <v>3.03596354</v>
      </c>
      <c r="I74" s="18" t="n">
        <v>433.01898328</v>
      </c>
      <c r="J74" s="20" t="n">
        <v>3.10147563</v>
      </c>
      <c r="K74" s="18" t="n">
        <v>409.84146184</v>
      </c>
      <c r="L74" s="20" t="n">
        <v>3.7003806</v>
      </c>
      <c r="M74" s="18" t="s">
        <v>481</v>
      </c>
      <c r="N74" s="20" t="s">
        <v>481</v>
      </c>
      <c r="O74" s="18" t="s">
        <v>481</v>
      </c>
      <c r="P74" s="20" t="s">
        <v>481</v>
      </c>
      <c r="Q74" s="18" t="s">
        <v>481</v>
      </c>
      <c r="R74" s="20" t="s">
        <v>481</v>
      </c>
      <c r="S74" s="18" t="n">
        <v>312.12970911</v>
      </c>
      <c r="T74" s="20" t="n">
        <v>29.7533436</v>
      </c>
      <c r="U74" s="18" t="n">
        <v>360.0292193</v>
      </c>
      <c r="V74" s="20" t="n">
        <v>5.67368064</v>
      </c>
    </row>
    <row r="75" spans="1:22">
      <c r="A75" s="15" t="s">
        <v>550</v>
      </c>
      <c r="B75" s="17" t="n">
        <v>5375</v>
      </c>
      <c r="C75" s="18">
        <f>(277.0/B75*100)</f>
        <v/>
      </c>
      <c r="D75" s="19" t="n">
        <v>5098</v>
      </c>
      <c r="E75" s="18" t="n">
        <v>402.62911983</v>
      </c>
      <c r="F75" s="20" t="n">
        <v>5.03670395</v>
      </c>
      <c r="G75" s="18" t="n">
        <v>395.83579596</v>
      </c>
      <c r="H75" s="20" t="n">
        <v>2.94000035</v>
      </c>
      <c r="I75" s="18" t="n">
        <v>390.62518786</v>
      </c>
      <c r="J75" s="20" t="n">
        <v>2.73575371</v>
      </c>
      <c r="K75" s="18" t="n">
        <v>383.52810485</v>
      </c>
      <c r="L75" s="20" t="n">
        <v>2.61679976</v>
      </c>
      <c r="M75" s="18" t="n">
        <v>356.06172199</v>
      </c>
      <c r="N75" s="20" t="n">
        <v>4.70057819</v>
      </c>
      <c r="O75" s="18" t="s">
        <v>481</v>
      </c>
      <c r="P75" s="20" t="s">
        <v>481</v>
      </c>
      <c r="Q75" s="18" t="s">
        <v>481</v>
      </c>
      <c r="R75" s="20" t="s">
        <v>481</v>
      </c>
      <c r="S75" s="18" t="s">
        <v>481</v>
      </c>
      <c r="T75" s="20" t="s">
        <v>481</v>
      </c>
      <c r="U75" s="18" t="n">
        <v>362.66346901</v>
      </c>
      <c r="V75" s="20" t="n">
        <v>4.05407988</v>
      </c>
    </row>
    <row r="76" spans="1:22">
      <c r="A76" s="15" t="s">
        <v>551</v>
      </c>
      <c r="B76" s="17" t="n">
        <v>14167</v>
      </c>
      <c r="C76" s="18">
        <f>(234.0/B76*100)</f>
        <v/>
      </c>
      <c r="D76" s="19" t="n">
        <v>13933</v>
      </c>
      <c r="E76" s="18" t="n">
        <v>450.69282368</v>
      </c>
      <c r="F76" s="20" t="n">
        <v>4.29796663</v>
      </c>
      <c r="G76" s="18" t="n">
        <v>444.85321805</v>
      </c>
      <c r="H76" s="20" t="n">
        <v>3.00153524</v>
      </c>
      <c r="I76" s="18" t="n">
        <v>444.18774818</v>
      </c>
      <c r="J76" s="20" t="n">
        <v>2.46892386</v>
      </c>
      <c r="K76" s="18" t="n">
        <v>434.24605713</v>
      </c>
      <c r="L76" s="20" t="n">
        <v>4.21420438</v>
      </c>
      <c r="M76" s="18" t="n">
        <v>405.76526183</v>
      </c>
      <c r="N76" s="20" t="n">
        <v>4.20293438</v>
      </c>
      <c r="O76" s="18" t="s">
        <v>481</v>
      </c>
      <c r="P76" s="20" t="s">
        <v>481</v>
      </c>
      <c r="Q76" s="18" t="s">
        <v>481</v>
      </c>
      <c r="R76" s="20" t="s">
        <v>481</v>
      </c>
      <c r="S76" s="18" t="s">
        <v>481</v>
      </c>
      <c r="T76" s="20" t="s">
        <v>481</v>
      </c>
      <c r="U76" s="18" t="n">
        <v>379.44967635</v>
      </c>
      <c r="V76" s="20" t="n">
        <v>6.80922381</v>
      </c>
    </row>
    <row r="77" spans="1:22">
      <c r="A77" s="15" t="s">
        <v>552</v>
      </c>
      <c r="B77" s="17" t="n">
        <v>6062</v>
      </c>
      <c r="C77" s="18">
        <f>(261.0/B77*100)</f>
        <v/>
      </c>
      <c r="D77" s="19" t="n">
        <v>5801</v>
      </c>
      <c r="E77" s="18" t="n">
        <v>465.73442295</v>
      </c>
      <c r="F77" s="20" t="n">
        <v>3.64861955</v>
      </c>
      <c r="G77" s="18" t="n">
        <v>454.48199899</v>
      </c>
      <c r="H77" s="20" t="n">
        <v>2.78479574</v>
      </c>
      <c r="I77" s="18" t="n">
        <v>444.58671426</v>
      </c>
      <c r="J77" s="20" t="n">
        <v>3.83915904</v>
      </c>
      <c r="K77" s="18" t="n">
        <v>418.85045028</v>
      </c>
      <c r="L77" s="20" t="n">
        <v>6.13530877</v>
      </c>
      <c r="M77" s="18" t="n">
        <v>380.79678054</v>
      </c>
      <c r="N77" s="20" t="n">
        <v>4.91273858</v>
      </c>
      <c r="O77" s="18" t="s">
        <v>481</v>
      </c>
      <c r="P77" s="20" t="s">
        <v>481</v>
      </c>
      <c r="Q77" s="18" t="s">
        <v>481</v>
      </c>
      <c r="R77" s="20" t="s">
        <v>481</v>
      </c>
      <c r="S77" s="18" t="s">
        <v>481</v>
      </c>
      <c r="T77" s="20" t="s">
        <v>481</v>
      </c>
      <c r="U77" s="18" t="n">
        <v>388.79694167</v>
      </c>
      <c r="V77" s="20" t="n">
        <v>3.8040379</v>
      </c>
    </row>
    <row r="78" spans="1:22">
      <c r="A78" s="15" t="s">
        <v>553</v>
      </c>
      <c r="B78" s="17" t="n">
        <v>5826</v>
      </c>
      <c r="C78" s="18">
        <f>(0.0/B78*100)</f>
        <v/>
      </c>
      <c r="D78" s="19" t="n">
        <v>5826</v>
      </c>
      <c r="E78" s="18" t="n">
        <v>540.95128386</v>
      </c>
      <c r="F78" s="20" t="n">
        <v>8.097305110000001</v>
      </c>
      <c r="G78" s="18" t="n">
        <v>526.39340513</v>
      </c>
      <c r="H78" s="20" t="n">
        <v>3.7252908</v>
      </c>
      <c r="I78" s="18" t="n">
        <v>526.09040846</v>
      </c>
      <c r="J78" s="20" t="n">
        <v>4.73033112</v>
      </c>
      <c r="K78" s="18" t="n">
        <v>517.11191752</v>
      </c>
      <c r="L78" s="20" t="n">
        <v>4.37678248</v>
      </c>
      <c r="M78" s="18" t="s">
        <v>481</v>
      </c>
      <c r="N78" s="20" t="s">
        <v>481</v>
      </c>
      <c r="O78" s="18" t="s">
        <v>481</v>
      </c>
      <c r="P78" s="20" t="s">
        <v>481</v>
      </c>
      <c r="Q78" s="18" t="n">
        <v>433.83338361</v>
      </c>
      <c r="R78" s="20" t="n">
        <v>11.38193918</v>
      </c>
      <c r="S78" s="18" t="n">
        <v>456.78017976</v>
      </c>
      <c r="T78" s="20" t="n">
        <v>34.9609196</v>
      </c>
      <c r="U78" s="18" t="n">
        <v>482.11485069</v>
      </c>
      <c r="V78" s="20" t="n">
        <v>22.26017303</v>
      </c>
    </row>
    <row customHeight="1" ht="25" r="79" spans="1:22">
      <c r="A79" s="15" t="s">
        <v>554</v>
      </c>
      <c r="B79" s="17" t="n">
        <v>1657</v>
      </c>
      <c r="C79" s="18">
        <f>(41.0/B79*100)</f>
        <v/>
      </c>
      <c r="D79" s="19" t="n">
        <v>1616</v>
      </c>
      <c r="E79" s="18" t="n">
        <v>492.29746569</v>
      </c>
      <c r="F79" s="20" t="n">
        <v>6.59931601</v>
      </c>
      <c r="G79" s="18" t="n">
        <v>478.60152199</v>
      </c>
      <c r="H79" s="20" t="n">
        <v>7.42780131</v>
      </c>
      <c r="I79" s="18" t="n">
        <v>463.53468378</v>
      </c>
      <c r="J79" s="20" t="n">
        <v>7.47954</v>
      </c>
      <c r="K79" s="18" t="n">
        <v>428.01314856</v>
      </c>
      <c r="L79" s="20" t="n">
        <v>11.81085193</v>
      </c>
      <c r="M79" s="18" t="s">
        <v>481</v>
      </c>
      <c r="N79" s="20" t="s">
        <v>481</v>
      </c>
      <c r="O79" s="18" t="s">
        <v>481</v>
      </c>
      <c r="P79" s="20" t="s">
        <v>481</v>
      </c>
      <c r="Q79" s="18" t="s">
        <v>481</v>
      </c>
      <c r="R79" s="20" t="s">
        <v>481</v>
      </c>
      <c r="S79" s="18" t="s">
        <v>481</v>
      </c>
      <c r="T79" s="20" t="s">
        <v>481</v>
      </c>
      <c r="U79" s="18" t="n">
        <v>392.80822539</v>
      </c>
      <c r="V79" s="20" t="n">
        <v>18.07852329</v>
      </c>
    </row>
    <row r="80" spans="1:22">
      <c r="A80" s="15" t="s">
        <v>555</v>
      </c>
      <c r="B80" s="17" t="n">
        <v>7841</v>
      </c>
      <c r="C80" s="18">
        <f>(0.0/B80*100)</f>
        <v/>
      </c>
      <c r="D80" s="19" t="n">
        <v>7841</v>
      </c>
      <c r="E80" s="18" t="n">
        <v>451.94187202</v>
      </c>
      <c r="F80" s="20" t="n">
        <v>5.7140475</v>
      </c>
      <c r="G80" s="18" t="n">
        <v>448.85110251</v>
      </c>
      <c r="H80" s="20" t="n">
        <v>3.91196434</v>
      </c>
      <c r="I80" s="18" t="n">
        <v>456.21405529</v>
      </c>
      <c r="J80" s="20" t="n">
        <v>4.35825479</v>
      </c>
      <c r="K80" s="18" t="n">
        <v>464.86282033</v>
      </c>
      <c r="L80" s="20" t="n">
        <v>4.57492577</v>
      </c>
      <c r="M80" s="18" t="s">
        <v>481</v>
      </c>
      <c r="N80" s="20" t="s">
        <v>481</v>
      </c>
      <c r="O80" s="18" t="s">
        <v>481</v>
      </c>
      <c r="P80" s="20" t="s">
        <v>481</v>
      </c>
      <c r="Q80" s="18" t="s">
        <v>481</v>
      </c>
      <c r="R80" s="20" t="s">
        <v>481</v>
      </c>
      <c r="S80" s="18" t="s">
        <v>481</v>
      </c>
      <c r="T80" s="20" t="s">
        <v>481</v>
      </c>
      <c r="U80" s="18" t="n">
        <v>379.66624345</v>
      </c>
      <c r="V80" s="20" t="n">
        <v>31.48230651</v>
      </c>
    </row>
    <row r="81" spans="1:22">
      <c r="A81" s="23" t="s">
        <v>556</v>
      </c>
      <c r="B81" s="17" t="n">
        <v>8861</v>
      </c>
      <c r="C81" s="18">
        <f>(82.0/B81*100)</f>
        <v/>
      </c>
      <c r="D81" s="19" t="n">
        <v>8779</v>
      </c>
      <c r="E81" s="18" t="n">
        <v>470.85976466</v>
      </c>
      <c r="F81" s="20" t="n">
        <v>7.07509039</v>
      </c>
      <c r="G81" s="18" t="n">
        <v>447.88921764</v>
      </c>
      <c r="H81" s="20" t="n">
        <v>3.21499799</v>
      </c>
      <c r="I81" s="18" t="n">
        <v>446.89906081</v>
      </c>
      <c r="J81" s="20" t="n">
        <v>2.70043917</v>
      </c>
      <c r="K81" s="18" t="n">
        <v>449.67420238</v>
      </c>
      <c r="L81" s="20" t="n">
        <v>4.06314855</v>
      </c>
      <c r="M81" s="18" t="n">
        <v>388.66747204</v>
      </c>
      <c r="N81" s="20" t="n">
        <v>4.36642029</v>
      </c>
      <c r="O81" s="18" t="s">
        <v>481</v>
      </c>
      <c r="P81" s="20" t="s">
        <v>481</v>
      </c>
      <c r="Q81" s="18" t="s">
        <v>481</v>
      </c>
      <c r="R81" s="20" t="s">
        <v>481</v>
      </c>
      <c r="S81" s="18" t="s">
        <v>481</v>
      </c>
      <c r="T81" s="20" t="s">
        <v>481</v>
      </c>
      <c r="U81" s="18" t="n">
        <v>404.54392472</v>
      </c>
      <c r="V81" s="20" t="n">
        <v>13.06608208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815</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(667.0/B7*100)</f>
        <v/>
      </c>
      <c r="D7" s="19" t="n">
        <v>13863</v>
      </c>
      <c r="E7" s="18" t="n">
        <v>526.95225174</v>
      </c>
      <c r="F7" s="20" t="n">
        <v>2.25839291</v>
      </c>
      <c r="G7" s="18" t="n">
        <v>525.9145073</v>
      </c>
      <c r="H7" s="20" t="n">
        <v>2.18048799</v>
      </c>
      <c r="I7" s="18" t="n">
        <v>518.9303807</v>
      </c>
      <c r="J7" s="20" t="n">
        <v>2.73216024</v>
      </c>
      <c r="K7" s="18" t="n">
        <v>499.31651762</v>
      </c>
      <c r="L7" s="20" t="n">
        <v>4.65559908</v>
      </c>
      <c r="M7" s="18" t="n">
        <v>455.67136221</v>
      </c>
      <c r="N7" s="20" t="n">
        <v>3.03001341</v>
      </c>
      <c r="O7" s="18" t="s">
        <v>481</v>
      </c>
      <c r="P7" s="20" t="s">
        <v>481</v>
      </c>
      <c r="Q7" s="18" t="s">
        <v>481</v>
      </c>
      <c r="R7" s="20" t="s">
        <v>481</v>
      </c>
      <c r="S7" s="18" t="s">
        <v>481</v>
      </c>
      <c r="T7" s="20" t="s">
        <v>481</v>
      </c>
      <c r="U7" s="18" t="n">
        <v>482.31739043</v>
      </c>
      <c r="V7" s="20" t="n">
        <v>6.33605508</v>
      </c>
    </row>
    <row r="8" spans="1:22">
      <c r="A8" s="15" t="s">
        <v>483</v>
      </c>
      <c r="B8" s="17" t="n">
        <v>7007</v>
      </c>
      <c r="C8" s="18">
        <f>(104.0/B8*100)</f>
        <v/>
      </c>
      <c r="D8" s="19" t="n">
        <v>6903</v>
      </c>
      <c r="E8" s="18" t="n">
        <v>533.52924248</v>
      </c>
      <c r="F8" s="20" t="n">
        <v>2.27103554</v>
      </c>
      <c r="G8" s="18" t="n">
        <v>504.0433812</v>
      </c>
      <c r="H8" s="20" t="n">
        <v>4.17050052</v>
      </c>
      <c r="I8" s="18" t="n">
        <v>492.02226199</v>
      </c>
      <c r="J8" s="20" t="n">
        <v>5.23055809</v>
      </c>
      <c r="K8" s="18" t="n">
        <v>481.10348864</v>
      </c>
      <c r="L8" s="20" t="n">
        <v>6.14540823</v>
      </c>
      <c r="M8" s="18" t="n">
        <v>425.98671044</v>
      </c>
      <c r="N8" s="20" t="n">
        <v>3.32108465</v>
      </c>
      <c r="O8" s="18" t="s">
        <v>481</v>
      </c>
      <c r="P8" s="20" t="s">
        <v>481</v>
      </c>
      <c r="Q8" s="18" t="n">
        <v>368.48347797</v>
      </c>
      <c r="R8" s="20" t="n">
        <v>14.99112476</v>
      </c>
      <c r="S8" s="18" t="s">
        <v>481</v>
      </c>
      <c r="T8" s="20" t="s">
        <v>481</v>
      </c>
      <c r="U8" s="18" t="n">
        <v>438.85311338</v>
      </c>
      <c r="V8" s="20" t="n">
        <v>5.78335607</v>
      </c>
    </row>
    <row r="9" spans="1:22">
      <c r="A9" s="15" t="s">
        <v>484</v>
      </c>
      <c r="B9" s="17" t="n">
        <v>9651</v>
      </c>
      <c r="C9" s="18">
        <f>(565.0/B9*100)</f>
        <v/>
      </c>
      <c r="D9" s="19" t="n">
        <v>9086</v>
      </c>
      <c r="E9" s="18" t="n">
        <v>537.10850495</v>
      </c>
      <c r="F9" s="20" t="n">
        <v>2.36698453</v>
      </c>
      <c r="G9" s="18" t="n">
        <v>524.19429894</v>
      </c>
      <c r="H9" s="20" t="n">
        <v>2.53009872</v>
      </c>
      <c r="I9" s="18" t="n">
        <v>507.49887831</v>
      </c>
      <c r="J9" s="20" t="n">
        <v>3.68024216</v>
      </c>
      <c r="K9" s="18" t="n">
        <v>468.07079757</v>
      </c>
      <c r="L9" s="20" t="n">
        <v>5.82692535</v>
      </c>
      <c r="M9" s="18" t="n">
        <v>398.3811512</v>
      </c>
      <c r="N9" s="20" t="n">
        <v>5.50423922</v>
      </c>
      <c r="O9" s="18" t="s">
        <v>481</v>
      </c>
      <c r="P9" s="20" t="s">
        <v>481</v>
      </c>
      <c r="Q9" s="18" t="n">
        <v>374.78530698</v>
      </c>
      <c r="R9" s="20" t="n">
        <v>11.62763904</v>
      </c>
      <c r="S9" s="18" t="s">
        <v>481</v>
      </c>
      <c r="T9" s="20" t="s">
        <v>481</v>
      </c>
      <c r="U9" s="18" t="n">
        <v>425.67736788</v>
      </c>
      <c r="V9" s="20" t="n">
        <v>4.5652463</v>
      </c>
    </row>
    <row r="10" spans="1:22">
      <c r="A10" s="15" t="s">
        <v>485</v>
      </c>
      <c r="B10" s="17" t="n">
        <v>20058</v>
      </c>
      <c r="C10" s="18">
        <f>(553.0/B10*100)</f>
        <v/>
      </c>
      <c r="D10" s="19" t="n">
        <v>19505</v>
      </c>
      <c r="E10" s="18" t="n">
        <v>548.252258</v>
      </c>
      <c r="F10" s="20" t="n">
        <v>2.72863736</v>
      </c>
      <c r="G10" s="18" t="n">
        <v>538.88642353</v>
      </c>
      <c r="H10" s="20" t="n">
        <v>2.50319744</v>
      </c>
      <c r="I10" s="18" t="n">
        <v>529.44714916</v>
      </c>
      <c r="J10" s="20" t="n">
        <v>2.32059305</v>
      </c>
      <c r="K10" s="18" t="n">
        <v>514.1572169999999</v>
      </c>
      <c r="L10" s="20" t="n">
        <v>4.46625361</v>
      </c>
      <c r="M10" s="18" t="n">
        <v>459.4602787</v>
      </c>
      <c r="N10" s="20" t="n">
        <v>3.87365474</v>
      </c>
      <c r="O10" s="18" t="s">
        <v>481</v>
      </c>
      <c r="P10" s="20" t="s">
        <v>481</v>
      </c>
      <c r="Q10" s="18" t="s">
        <v>481</v>
      </c>
      <c r="R10" s="20" t="s">
        <v>481</v>
      </c>
      <c r="S10" s="18" t="s">
        <v>481</v>
      </c>
      <c r="T10" s="20" t="s">
        <v>481</v>
      </c>
      <c r="U10" s="18" t="n">
        <v>456.20724556</v>
      </c>
      <c r="V10" s="20" t="n">
        <v>6.73181022</v>
      </c>
    </row>
    <row r="11" spans="1:22">
      <c r="A11" s="15" t="s">
        <v>486</v>
      </c>
      <c r="B11" s="17" t="n">
        <v>7053</v>
      </c>
      <c r="C11" s="18">
        <f>(139.0/B11*100)</f>
        <v/>
      </c>
      <c r="D11" s="19" t="n">
        <v>6914</v>
      </c>
      <c r="E11" s="18" t="n">
        <v>474.15934628</v>
      </c>
      <c r="F11" s="20" t="n">
        <v>3.42962611</v>
      </c>
      <c r="G11" s="18" t="n">
        <v>452.50206736</v>
      </c>
      <c r="H11" s="20" t="n">
        <v>3.35295306</v>
      </c>
      <c r="I11" s="18" t="n">
        <v>445.12359403</v>
      </c>
      <c r="J11" s="20" t="n">
        <v>3.28586719</v>
      </c>
      <c r="K11" s="18" t="n">
        <v>440.166911</v>
      </c>
      <c r="L11" s="20" t="n">
        <v>4.11761479</v>
      </c>
      <c r="M11" s="18" t="n">
        <v>407.71243287</v>
      </c>
      <c r="N11" s="20" t="n">
        <v>4.26530566</v>
      </c>
      <c r="O11" s="18" t="s">
        <v>481</v>
      </c>
      <c r="P11" s="20" t="s">
        <v>481</v>
      </c>
      <c r="Q11" s="18" t="s">
        <v>481</v>
      </c>
      <c r="R11" s="20" t="s">
        <v>481</v>
      </c>
      <c r="S11" s="18" t="s">
        <v>481</v>
      </c>
      <c r="T11" s="20" t="s">
        <v>481</v>
      </c>
      <c r="U11" s="18" t="n">
        <v>400.97995531</v>
      </c>
      <c r="V11" s="20" t="n">
        <v>6.98742169</v>
      </c>
    </row>
    <row r="12" spans="1:22">
      <c r="A12" s="15" t="s">
        <v>487</v>
      </c>
      <c r="B12" s="17" t="n">
        <v>6894</v>
      </c>
      <c r="C12" s="18">
        <f>(59.0/B12*100)</f>
        <v/>
      </c>
      <c r="D12" s="19" t="n">
        <v>6835</v>
      </c>
      <c r="E12" s="18" t="n">
        <v>517.11555402</v>
      </c>
      <c r="F12" s="20" t="n">
        <v>2.75043248</v>
      </c>
      <c r="G12" s="18" t="n">
        <v>497.09176214</v>
      </c>
      <c r="H12" s="20" t="n">
        <v>2.67064718</v>
      </c>
      <c r="I12" s="18" t="n">
        <v>498.30906809</v>
      </c>
      <c r="J12" s="20" t="n">
        <v>4.03423782</v>
      </c>
      <c r="K12" s="18" t="n">
        <v>479.44655542</v>
      </c>
      <c r="L12" s="20" t="n">
        <v>5.60974651</v>
      </c>
      <c r="M12" s="18" t="n">
        <v>407.24394601</v>
      </c>
      <c r="N12" s="20" t="n">
        <v>6.59279851</v>
      </c>
      <c r="O12" s="18" t="s">
        <v>481</v>
      </c>
      <c r="P12" s="20" t="s">
        <v>481</v>
      </c>
      <c r="Q12" s="18" t="n">
        <v>366.6777112</v>
      </c>
      <c r="R12" s="20" t="n">
        <v>14.39052153</v>
      </c>
      <c r="S12" s="18" t="s">
        <v>481</v>
      </c>
      <c r="T12" s="20" t="s">
        <v>481</v>
      </c>
      <c r="U12" s="18" t="n">
        <v>422.93327213</v>
      </c>
      <c r="V12" s="20" t="n">
        <v>7.86426932</v>
      </c>
    </row>
    <row r="13" spans="1:22">
      <c r="A13" s="15" t="s">
        <v>488</v>
      </c>
      <c r="B13" s="17" t="n">
        <v>7161</v>
      </c>
      <c r="C13" s="18">
        <f>(174.0/B13*100)</f>
        <v/>
      </c>
      <c r="D13" s="19" t="n">
        <v>6987</v>
      </c>
      <c r="E13" s="18" t="n">
        <v>519.7279396</v>
      </c>
      <c r="F13" s="20" t="n">
        <v>2.7218471</v>
      </c>
      <c r="G13" s="18" t="n">
        <v>507.35589444</v>
      </c>
      <c r="H13" s="20" t="n">
        <v>2.61033069</v>
      </c>
      <c r="I13" s="18" t="n">
        <v>498.72076434</v>
      </c>
      <c r="J13" s="20" t="n">
        <v>3.9198537</v>
      </c>
      <c r="K13" s="18" t="n">
        <v>485.20931522</v>
      </c>
      <c r="L13" s="20" t="n">
        <v>9.69006648</v>
      </c>
      <c r="M13" s="18" t="n">
        <v>417.33961469</v>
      </c>
      <c r="N13" s="20" t="n">
        <v>10.06598471</v>
      </c>
      <c r="O13" s="18" t="s">
        <v>481</v>
      </c>
      <c r="P13" s="20" t="s">
        <v>481</v>
      </c>
      <c r="Q13" s="18" t="n">
        <v>436.36003517</v>
      </c>
      <c r="R13" s="20" t="n">
        <v>6.43426798</v>
      </c>
      <c r="S13" s="18" t="s">
        <v>481</v>
      </c>
      <c r="T13" s="20" t="s">
        <v>481</v>
      </c>
      <c r="U13" s="18" t="n">
        <v>415.28458699</v>
      </c>
      <c r="V13" s="20" t="n">
        <v>9.95588993</v>
      </c>
    </row>
    <row r="14" spans="1:22">
      <c r="A14" s="15" t="s">
        <v>489</v>
      </c>
      <c r="B14" s="17" t="n">
        <v>5587</v>
      </c>
      <c r="C14" s="18">
        <f>(81.0/B14*100)</f>
        <v/>
      </c>
      <c r="D14" s="19" t="n">
        <v>5506</v>
      </c>
      <c r="E14" s="18" t="n">
        <v>557.67802639</v>
      </c>
      <c r="F14" s="20" t="n">
        <v>2.58171185</v>
      </c>
      <c r="G14" s="18" t="n">
        <v>532.42655709</v>
      </c>
      <c r="H14" s="20" t="n">
        <v>2.47641633</v>
      </c>
      <c r="I14" s="18" t="n">
        <v>521.94729375</v>
      </c>
      <c r="J14" s="20" t="n">
        <v>3.60042478</v>
      </c>
      <c r="K14" s="18" t="n">
        <v>532.96197625</v>
      </c>
      <c r="L14" s="20" t="n">
        <v>6.59788961</v>
      </c>
      <c r="M14" s="18" t="n">
        <v>442.2239505</v>
      </c>
      <c r="N14" s="20" t="n">
        <v>10.16789313</v>
      </c>
      <c r="O14" s="18" t="s">
        <v>481</v>
      </c>
      <c r="P14" s="20" t="s">
        <v>481</v>
      </c>
      <c r="Q14" s="18" t="s">
        <v>481</v>
      </c>
      <c r="R14" s="20" t="s">
        <v>481</v>
      </c>
      <c r="S14" s="18" t="s">
        <v>481</v>
      </c>
      <c r="T14" s="20" t="s">
        <v>481</v>
      </c>
      <c r="U14" s="18" t="n">
        <v>439.36693414</v>
      </c>
      <c r="V14" s="20" t="n">
        <v>11.06526619</v>
      </c>
    </row>
    <row r="15" spans="1:22">
      <c r="A15" s="15" t="s">
        <v>490</v>
      </c>
      <c r="B15" s="17" t="n">
        <v>5882</v>
      </c>
      <c r="C15" s="18">
        <f>(87.0/B15*100)</f>
        <v/>
      </c>
      <c r="D15" s="19" t="n">
        <v>5795</v>
      </c>
      <c r="E15" s="18" t="n">
        <v>549.03029523</v>
      </c>
      <c r="F15" s="20" t="n">
        <v>2.8816554</v>
      </c>
      <c r="G15" s="18" t="n">
        <v>534.45550641</v>
      </c>
      <c r="H15" s="20" t="n">
        <v>2.66251786</v>
      </c>
      <c r="I15" s="18" t="n">
        <v>521.41633065</v>
      </c>
      <c r="J15" s="20" t="n">
        <v>4.16961089</v>
      </c>
      <c r="K15" s="18" t="n">
        <v>512.84121122</v>
      </c>
      <c r="L15" s="20" t="n">
        <v>8.00379467</v>
      </c>
      <c r="M15" s="18" t="n">
        <v>442.09252147</v>
      </c>
      <c r="N15" s="20" t="n">
        <v>11.12031367</v>
      </c>
      <c r="O15" s="18" t="s">
        <v>481</v>
      </c>
      <c r="P15" s="20" t="s">
        <v>481</v>
      </c>
      <c r="Q15" s="18" t="n">
        <v>375.95013089</v>
      </c>
      <c r="R15" s="20" t="n">
        <v>17.42774697</v>
      </c>
      <c r="S15" s="18" t="s">
        <v>481</v>
      </c>
      <c r="T15" s="20" t="s">
        <v>481</v>
      </c>
      <c r="U15" s="18" t="n">
        <v>484.76458677</v>
      </c>
      <c r="V15" s="20" t="n">
        <v>7.00027647</v>
      </c>
    </row>
    <row r="16" spans="1:22">
      <c r="A16" s="15" t="s">
        <v>491</v>
      </c>
      <c r="B16" s="17" t="n">
        <v>6108</v>
      </c>
      <c r="C16" s="18">
        <f>(136.0/B16*100)</f>
        <v/>
      </c>
      <c r="D16" s="19" t="n">
        <v>5972</v>
      </c>
      <c r="E16" s="18" t="n">
        <v>519.14859411</v>
      </c>
      <c r="F16" s="20" t="n">
        <v>2.42388683</v>
      </c>
      <c r="G16" s="18" t="n">
        <v>512.4102789999999</v>
      </c>
      <c r="H16" s="20" t="n">
        <v>2.56025848</v>
      </c>
      <c r="I16" s="18" t="n">
        <v>504.75877924</v>
      </c>
      <c r="J16" s="20" t="n">
        <v>3.43141431</v>
      </c>
      <c r="K16" s="18" t="n">
        <v>477.83085959</v>
      </c>
      <c r="L16" s="20" t="n">
        <v>5.34053646</v>
      </c>
      <c r="M16" s="18" t="n">
        <v>387.14914799</v>
      </c>
      <c r="N16" s="20" t="n">
        <v>6.68985678</v>
      </c>
      <c r="O16" s="18" t="s">
        <v>481</v>
      </c>
      <c r="P16" s="20" t="s">
        <v>481</v>
      </c>
      <c r="Q16" s="18" t="s">
        <v>481</v>
      </c>
      <c r="R16" s="20" t="s">
        <v>481</v>
      </c>
      <c r="S16" s="18" t="s">
        <v>481</v>
      </c>
      <c r="T16" s="20" t="s">
        <v>481</v>
      </c>
      <c r="U16" s="18" t="n">
        <v>423.50303022</v>
      </c>
      <c r="V16" s="20" t="n">
        <v>7.42357571</v>
      </c>
    </row>
    <row r="17" spans="1:22">
      <c r="A17" s="15" t="s">
        <v>492</v>
      </c>
      <c r="B17" s="17" t="n">
        <v>6504</v>
      </c>
      <c r="C17" s="18">
        <f>(1665.0/B17*100)</f>
        <v/>
      </c>
      <c r="D17" s="19" t="n">
        <v>4839</v>
      </c>
      <c r="E17" s="18" t="n">
        <v>543.64565559</v>
      </c>
      <c r="F17" s="20" t="n">
        <v>2.90825855</v>
      </c>
      <c r="G17" s="18" t="n">
        <v>524.23683289</v>
      </c>
      <c r="H17" s="20" t="n">
        <v>3.88536796</v>
      </c>
      <c r="I17" s="18" t="n">
        <v>499.38756573</v>
      </c>
      <c r="J17" s="20" t="n">
        <v>6.07937412</v>
      </c>
      <c r="K17" s="18" t="n">
        <v>501.73024826</v>
      </c>
      <c r="L17" s="20" t="n">
        <v>7.60597455</v>
      </c>
      <c r="M17" s="18" t="n">
        <v>421.56457172</v>
      </c>
      <c r="N17" s="20" t="n">
        <v>9.08687791</v>
      </c>
      <c r="O17" s="18" t="s">
        <v>481</v>
      </c>
      <c r="P17" s="20" t="s">
        <v>481</v>
      </c>
      <c r="Q17" s="18" t="n">
        <v>360.48925247</v>
      </c>
      <c r="R17" s="20" t="n">
        <v>12.44339086</v>
      </c>
      <c r="S17" s="18" t="s">
        <v>481</v>
      </c>
      <c r="T17" s="20" t="s">
        <v>481</v>
      </c>
      <c r="U17" s="18" t="n">
        <v>458.11543187</v>
      </c>
      <c r="V17" s="20" t="n">
        <v>6.1755597</v>
      </c>
    </row>
    <row r="18" spans="1:22">
      <c r="A18" s="15" t="s">
        <v>493</v>
      </c>
      <c r="B18" s="17" t="n">
        <v>5532</v>
      </c>
      <c r="C18" s="18">
        <f>(31.0/B18*100)</f>
        <v/>
      </c>
      <c r="D18" s="19" t="n">
        <v>5501</v>
      </c>
      <c r="E18" s="18" t="n">
        <v>479.5218982</v>
      </c>
      <c r="F18" s="20" t="n">
        <v>3.86511931</v>
      </c>
      <c r="G18" s="18" t="n">
        <v>453.61652333</v>
      </c>
      <c r="H18" s="20" t="n">
        <v>4.35995041</v>
      </c>
      <c r="I18" s="18" t="n">
        <v>456.73295724</v>
      </c>
      <c r="J18" s="20" t="n">
        <v>4.3232154</v>
      </c>
      <c r="K18" s="18" t="n">
        <v>442.30787257</v>
      </c>
      <c r="L18" s="20" t="n">
        <v>5.70558036</v>
      </c>
      <c r="M18" s="18" t="n">
        <v>381.70089157</v>
      </c>
      <c r="N18" s="20" t="n">
        <v>7.56899924</v>
      </c>
      <c r="O18" s="18" t="s">
        <v>481</v>
      </c>
      <c r="P18" s="20" t="s">
        <v>481</v>
      </c>
      <c r="Q18" s="18" t="s">
        <v>481</v>
      </c>
      <c r="R18" s="20" t="s">
        <v>481</v>
      </c>
      <c r="S18" s="18" t="s">
        <v>481</v>
      </c>
      <c r="T18" s="20" t="s">
        <v>481</v>
      </c>
      <c r="U18" s="18" t="n">
        <v>381.55668359</v>
      </c>
      <c r="V18" s="20" t="n">
        <v>7.38977576</v>
      </c>
    </row>
    <row r="19" spans="1:22">
      <c r="A19" s="15" t="s">
        <v>494</v>
      </c>
      <c r="B19" s="17" t="n">
        <v>5658</v>
      </c>
      <c r="C19" s="18">
        <f>(262.0/B19*100)</f>
        <v/>
      </c>
      <c r="D19" s="19" t="n">
        <v>5396</v>
      </c>
      <c r="E19" s="18" t="n">
        <v>509.81703524</v>
      </c>
      <c r="F19" s="20" t="n">
        <v>3.65924239</v>
      </c>
      <c r="G19" s="18" t="n">
        <v>474.43324665</v>
      </c>
      <c r="H19" s="20" t="n">
        <v>3.57140241</v>
      </c>
      <c r="I19" s="18" t="n">
        <v>477.97217053</v>
      </c>
      <c r="J19" s="20" t="n">
        <v>3.88659409</v>
      </c>
      <c r="K19" s="18" t="n">
        <v>445.36419362</v>
      </c>
      <c r="L19" s="20" t="n">
        <v>6.42194907</v>
      </c>
      <c r="M19" s="18" t="n">
        <v>464.53907426</v>
      </c>
      <c r="N19" s="20" t="n">
        <v>8.377987660000001</v>
      </c>
      <c r="O19" s="18" t="s">
        <v>481</v>
      </c>
      <c r="P19" s="20" t="s">
        <v>481</v>
      </c>
      <c r="Q19" s="18" t="s">
        <v>481</v>
      </c>
      <c r="R19" s="20" t="s">
        <v>481</v>
      </c>
      <c r="S19" s="18" t="s">
        <v>481</v>
      </c>
      <c r="T19" s="20" t="s">
        <v>481</v>
      </c>
      <c r="U19" s="18" t="n">
        <v>413.98028045</v>
      </c>
      <c r="V19" s="20" t="n">
        <v>7.49627794</v>
      </c>
    </row>
    <row r="20" spans="1:22">
      <c r="A20" s="15" t="s">
        <v>495</v>
      </c>
      <c r="B20" s="17" t="n">
        <v>3371</v>
      </c>
      <c r="C20" s="18">
        <f>(75.0/B20*100)</f>
        <v/>
      </c>
      <c r="D20" s="19" t="n">
        <v>3296</v>
      </c>
      <c r="E20" s="18" t="n">
        <v>494.44438668</v>
      </c>
      <c r="F20" s="20" t="n">
        <v>2.53100656</v>
      </c>
      <c r="G20" s="18" t="n">
        <v>470.15460554</v>
      </c>
      <c r="H20" s="20" t="n">
        <v>3.3420277</v>
      </c>
      <c r="I20" s="18" t="n">
        <v>463.68303879</v>
      </c>
      <c r="J20" s="20" t="n">
        <v>4.22964392</v>
      </c>
      <c r="K20" s="18" t="n">
        <v>453.0336967</v>
      </c>
      <c r="L20" s="20" t="n">
        <v>7.75796241</v>
      </c>
      <c r="M20" s="18" t="n">
        <v>408.58539143</v>
      </c>
      <c r="N20" s="20" t="n">
        <v>5.78928272</v>
      </c>
      <c r="O20" s="18" t="s">
        <v>481</v>
      </c>
      <c r="P20" s="20" t="s">
        <v>481</v>
      </c>
      <c r="Q20" s="18" t="s">
        <v>481</v>
      </c>
      <c r="R20" s="20" t="s">
        <v>481</v>
      </c>
      <c r="S20" s="18" t="s">
        <v>481</v>
      </c>
      <c r="T20" s="20" t="s">
        <v>481</v>
      </c>
      <c r="U20" s="18" t="n">
        <v>425.68814923</v>
      </c>
      <c r="V20" s="20" t="n">
        <v>10.70471299</v>
      </c>
    </row>
    <row r="21" spans="1:22">
      <c r="A21" s="15" t="s">
        <v>496</v>
      </c>
      <c r="B21" s="17" t="n">
        <v>5741</v>
      </c>
      <c r="C21" s="18">
        <f>(53.0/B21*100)</f>
        <v/>
      </c>
      <c r="D21" s="19" t="n">
        <v>5688</v>
      </c>
      <c r="E21" s="18" t="n">
        <v>520.76663243</v>
      </c>
      <c r="F21" s="20" t="n">
        <v>2.44986105</v>
      </c>
      <c r="G21" s="18" t="n">
        <v>511.66339782</v>
      </c>
      <c r="H21" s="20" t="n">
        <v>2.67484938</v>
      </c>
      <c r="I21" s="18" t="n">
        <v>502.09511959</v>
      </c>
      <c r="J21" s="20" t="n">
        <v>3.93131264</v>
      </c>
      <c r="K21" s="18" t="n">
        <v>479.04253482</v>
      </c>
      <c r="L21" s="20" t="n">
        <v>6.1934498</v>
      </c>
      <c r="M21" s="18" t="n">
        <v>437.82772767</v>
      </c>
      <c r="N21" s="20" t="n">
        <v>5.1450969</v>
      </c>
      <c r="O21" s="18" t="s">
        <v>481</v>
      </c>
      <c r="P21" s="20" t="s">
        <v>481</v>
      </c>
      <c r="Q21" s="18" t="s">
        <v>481</v>
      </c>
      <c r="R21" s="20" t="s">
        <v>481</v>
      </c>
      <c r="S21" s="18" t="s">
        <v>481</v>
      </c>
      <c r="T21" s="20" t="s">
        <v>481</v>
      </c>
      <c r="U21" s="18" t="n">
        <v>442.60067771</v>
      </c>
      <c r="V21" s="20" t="n">
        <v>12.41438181</v>
      </c>
    </row>
    <row r="22" spans="1:22">
      <c r="A22" s="15" t="s">
        <v>497</v>
      </c>
      <c r="B22" s="17" t="n">
        <v>6598</v>
      </c>
      <c r="C22" s="18">
        <f>(36.0/B22*100)</f>
        <v/>
      </c>
      <c r="D22" s="19" t="n">
        <v>6562</v>
      </c>
      <c r="E22" s="18" t="n">
        <v>510.52524569</v>
      </c>
      <c r="F22" s="20" t="n">
        <v>4.43047016</v>
      </c>
      <c r="G22" s="18" t="n">
        <v>476.50051185</v>
      </c>
      <c r="H22" s="20" t="n">
        <v>4.11084415</v>
      </c>
      <c r="I22" s="18" t="n">
        <v>457.58359694</v>
      </c>
      <c r="J22" s="20" t="n">
        <v>5.05131959</v>
      </c>
      <c r="K22" s="18" t="n">
        <v>450.74340511</v>
      </c>
      <c r="L22" s="20" t="n">
        <v>5.27148582</v>
      </c>
      <c r="M22" s="18" t="n">
        <v>407.42830725</v>
      </c>
      <c r="N22" s="20" t="n">
        <v>13.96595916</v>
      </c>
      <c r="O22" s="18" t="s">
        <v>481</v>
      </c>
      <c r="P22" s="20" t="s">
        <v>481</v>
      </c>
      <c r="Q22" s="18" t="n">
        <v>448.28166515</v>
      </c>
      <c r="R22" s="20" t="n">
        <v>8.782882710000001</v>
      </c>
      <c r="S22" s="18" t="s">
        <v>481</v>
      </c>
      <c r="T22" s="20" t="s">
        <v>481</v>
      </c>
      <c r="U22" s="18" t="n">
        <v>377.36462256</v>
      </c>
      <c r="V22" s="20" t="n">
        <v>9.043542950000001</v>
      </c>
    </row>
    <row r="23" spans="1:22">
      <c r="A23" s="15" t="s">
        <v>498</v>
      </c>
      <c r="B23" s="17" t="n">
        <v>11583</v>
      </c>
      <c r="C23" s="18">
        <f>(251.0/B23*100)</f>
        <v/>
      </c>
      <c r="D23" s="19" t="n">
        <v>11332</v>
      </c>
      <c r="E23" s="18" t="n">
        <v>511.10745179</v>
      </c>
      <c r="F23" s="20" t="n">
        <v>3.10511328</v>
      </c>
      <c r="G23" s="18" t="n">
        <v>488.13063126</v>
      </c>
      <c r="H23" s="20" t="n">
        <v>2.7520375</v>
      </c>
      <c r="I23" s="18" t="n">
        <v>471.09637038</v>
      </c>
      <c r="J23" s="20" t="n">
        <v>4.04235397</v>
      </c>
      <c r="K23" s="18" t="n">
        <v>454.44738118</v>
      </c>
      <c r="L23" s="20" t="n">
        <v>5.11166753</v>
      </c>
      <c r="M23" s="18" t="n">
        <v>437.87034305</v>
      </c>
      <c r="N23" s="20" t="n">
        <v>5.22144945</v>
      </c>
      <c r="O23" s="18" t="s">
        <v>481</v>
      </c>
      <c r="P23" s="20" t="s">
        <v>481</v>
      </c>
      <c r="Q23" s="18" t="s">
        <v>481</v>
      </c>
      <c r="R23" s="20" t="s">
        <v>481</v>
      </c>
      <c r="S23" s="18" t="s">
        <v>481</v>
      </c>
      <c r="T23" s="20" t="s">
        <v>481</v>
      </c>
      <c r="U23" s="18" t="n">
        <v>416.89633688</v>
      </c>
      <c r="V23" s="20" t="n">
        <v>7.49450448</v>
      </c>
    </row>
    <row r="24" spans="1:22">
      <c r="A24" s="15" t="s">
        <v>499</v>
      </c>
      <c r="B24" s="17" t="n">
        <v>6647</v>
      </c>
      <c r="C24" s="18">
        <f>(8.0/B24*100)</f>
        <v/>
      </c>
      <c r="D24" s="19" t="n">
        <v>6639</v>
      </c>
      <c r="E24" s="18" t="n">
        <v>544.72901469</v>
      </c>
      <c r="F24" s="20" t="n">
        <v>3.4887133</v>
      </c>
      <c r="G24" s="18" t="n">
        <v>540.62236793</v>
      </c>
      <c r="H24" s="20" t="n">
        <v>2.97087353</v>
      </c>
      <c r="I24" s="18" t="n">
        <v>541.04306458</v>
      </c>
      <c r="J24" s="20" t="n">
        <v>3.82134018</v>
      </c>
      <c r="K24" s="18" t="n">
        <v>531.01439937</v>
      </c>
      <c r="L24" s="20" t="n">
        <v>5.67976351</v>
      </c>
      <c r="M24" s="18" t="n">
        <v>486.12605385</v>
      </c>
      <c r="N24" s="20" t="n">
        <v>15.32000093</v>
      </c>
      <c r="O24" s="18" t="s">
        <v>481</v>
      </c>
      <c r="P24" s="20" t="s">
        <v>481</v>
      </c>
      <c r="Q24" s="18" t="s">
        <v>481</v>
      </c>
      <c r="R24" s="20" t="s">
        <v>481</v>
      </c>
      <c r="S24" s="18" t="s">
        <v>481</v>
      </c>
      <c r="T24" s="20" t="s">
        <v>481</v>
      </c>
      <c r="U24" s="18" t="n">
        <v>459.57910762</v>
      </c>
      <c r="V24" s="20" t="n">
        <v>9.767850259999999</v>
      </c>
    </row>
    <row r="25" spans="1:22">
      <c r="A25" s="15" t="s">
        <v>500</v>
      </c>
      <c r="B25" s="17" t="n">
        <v>5581</v>
      </c>
      <c r="C25" s="18">
        <f>(25.0/B25*100)</f>
        <v/>
      </c>
      <c r="D25" s="19" t="n">
        <v>5556</v>
      </c>
      <c r="E25" s="18" t="n">
        <v>535.83307316</v>
      </c>
      <c r="F25" s="20" t="n">
        <v>3.24232971</v>
      </c>
      <c r="G25" s="18" t="n">
        <v>516.08211871</v>
      </c>
      <c r="H25" s="20" t="n">
        <v>3.46995649</v>
      </c>
      <c r="I25" s="18" t="n">
        <v>517.27452093</v>
      </c>
      <c r="J25" s="20" t="n">
        <v>4.50626054</v>
      </c>
      <c r="K25" s="18" t="n">
        <v>512.08787712</v>
      </c>
      <c r="L25" s="20" t="n">
        <v>6.12045684</v>
      </c>
      <c r="M25" s="18" t="n">
        <v>429.87203302</v>
      </c>
      <c r="N25" s="20" t="n">
        <v>5.01052425</v>
      </c>
      <c r="O25" s="18" t="s">
        <v>481</v>
      </c>
      <c r="P25" s="20" t="s">
        <v>481</v>
      </c>
      <c r="Q25" s="18" t="s">
        <v>481</v>
      </c>
      <c r="R25" s="20" t="s">
        <v>481</v>
      </c>
      <c r="S25" s="18" t="s">
        <v>481</v>
      </c>
      <c r="T25" s="20" t="s">
        <v>481</v>
      </c>
      <c r="U25" s="18" t="n">
        <v>518.8488690299999</v>
      </c>
      <c r="V25" s="20" t="n">
        <v>21.60513745</v>
      </c>
    </row>
    <row r="26" spans="1:22">
      <c r="A26" s="15" t="s">
        <v>501</v>
      </c>
      <c r="B26" s="17" t="n">
        <v>4869</v>
      </c>
      <c r="C26" s="18">
        <f>(62.0/B26*100)</f>
        <v/>
      </c>
      <c r="D26" s="19" t="n">
        <v>4807</v>
      </c>
      <c r="E26" s="18" t="n">
        <v>511.16772653</v>
      </c>
      <c r="F26" s="20" t="n">
        <v>2.80041475</v>
      </c>
      <c r="G26" s="18" t="n">
        <v>490.59743458</v>
      </c>
      <c r="H26" s="20" t="n">
        <v>2.44974278</v>
      </c>
      <c r="I26" s="18" t="n">
        <v>486.10546836</v>
      </c>
      <c r="J26" s="20" t="n">
        <v>2.74444391</v>
      </c>
      <c r="K26" s="18" t="n">
        <v>484.80843179</v>
      </c>
      <c r="L26" s="20" t="n">
        <v>4.77516651</v>
      </c>
      <c r="M26" s="18" t="n">
        <v>453.17995147</v>
      </c>
      <c r="N26" s="20" t="n">
        <v>6.03698686</v>
      </c>
      <c r="O26" s="18" t="s">
        <v>481</v>
      </c>
      <c r="P26" s="20" t="s">
        <v>481</v>
      </c>
      <c r="Q26" s="18" t="s">
        <v>481</v>
      </c>
      <c r="R26" s="20" t="s">
        <v>481</v>
      </c>
      <c r="S26" s="18" t="s">
        <v>481</v>
      </c>
      <c r="T26" s="20" t="s">
        <v>481</v>
      </c>
      <c r="U26" s="18" t="n">
        <v>435.64754577</v>
      </c>
      <c r="V26" s="20" t="n">
        <v>9.827789320000001</v>
      </c>
    </row>
    <row r="27" spans="1:22">
      <c r="A27" s="15" t="s">
        <v>502</v>
      </c>
      <c r="B27" s="17" t="n">
        <v>5299</v>
      </c>
      <c r="C27" s="18">
        <f>(87.0/B27*100)</f>
        <v/>
      </c>
      <c r="D27" s="19" t="n">
        <v>5212</v>
      </c>
      <c r="E27" s="18" t="n">
        <v>515.55914188</v>
      </c>
      <c r="F27" s="20" t="n">
        <v>1.98547016</v>
      </c>
      <c r="G27" s="18" t="n">
        <v>495.51265938</v>
      </c>
      <c r="H27" s="20" t="n">
        <v>2.48428143</v>
      </c>
      <c r="I27" s="18" t="n">
        <v>467.74604457</v>
      </c>
      <c r="J27" s="20" t="n">
        <v>3.66194804</v>
      </c>
      <c r="K27" s="18" t="n">
        <v>449.49109489</v>
      </c>
      <c r="L27" s="20" t="n">
        <v>4.49649363</v>
      </c>
      <c r="M27" s="18" t="n">
        <v>418.40895501</v>
      </c>
      <c r="N27" s="20" t="n">
        <v>3.29090457</v>
      </c>
      <c r="O27" s="18" t="s">
        <v>481</v>
      </c>
      <c r="P27" s="20" t="s">
        <v>481</v>
      </c>
      <c r="Q27" s="18" t="s">
        <v>481</v>
      </c>
      <c r="R27" s="20" t="s">
        <v>481</v>
      </c>
      <c r="S27" s="18" t="s">
        <v>481</v>
      </c>
      <c r="T27" s="20" t="s">
        <v>481</v>
      </c>
      <c r="U27" s="18" t="n">
        <v>411.13487613</v>
      </c>
      <c r="V27" s="20" t="n">
        <v>6.21535548</v>
      </c>
    </row>
    <row r="28" spans="1:22">
      <c r="A28" s="15" t="s">
        <v>503</v>
      </c>
      <c r="B28" s="17" t="n">
        <v>7568</v>
      </c>
      <c r="C28" s="18">
        <f>(288.0/B28*100)</f>
        <v/>
      </c>
      <c r="D28" s="19" t="n">
        <v>7280</v>
      </c>
      <c r="E28" s="18" t="n">
        <v>437.23222621</v>
      </c>
      <c r="F28" s="20" t="n">
        <v>3.26489508</v>
      </c>
      <c r="G28" s="18" t="n">
        <v>415.98879471</v>
      </c>
      <c r="H28" s="20" t="n">
        <v>2.72670583</v>
      </c>
      <c r="I28" s="18" t="n">
        <v>418.11851431</v>
      </c>
      <c r="J28" s="20" t="n">
        <v>2.53456642</v>
      </c>
      <c r="K28" s="18" t="n">
        <v>406.84789222</v>
      </c>
      <c r="L28" s="20" t="n">
        <v>3.57635244</v>
      </c>
      <c r="M28" s="18" t="n">
        <v>420.93356818</v>
      </c>
      <c r="N28" s="20" t="n">
        <v>11.19336795</v>
      </c>
      <c r="O28" s="18" t="s">
        <v>481</v>
      </c>
      <c r="P28" s="20" t="s">
        <v>481</v>
      </c>
      <c r="Q28" s="18" t="s">
        <v>481</v>
      </c>
      <c r="R28" s="20" t="s">
        <v>481</v>
      </c>
      <c r="S28" s="18" t="s">
        <v>481</v>
      </c>
      <c r="T28" s="20" t="s">
        <v>481</v>
      </c>
      <c r="U28" s="18" t="n">
        <v>380.89640594</v>
      </c>
      <c r="V28" s="20" t="n">
        <v>5.4169783</v>
      </c>
    </row>
    <row r="29" spans="1:22">
      <c r="A29" s="15" t="s">
        <v>504</v>
      </c>
      <c r="B29" s="17" t="n">
        <v>5385</v>
      </c>
      <c r="C29" s="18">
        <f>(30.0/B29*100)</f>
        <v/>
      </c>
      <c r="D29" s="19" t="n">
        <v>5355</v>
      </c>
      <c r="E29" s="18" t="n">
        <v>542.98912097</v>
      </c>
      <c r="F29" s="20" t="n">
        <v>3.39321638</v>
      </c>
      <c r="G29" s="18" t="n">
        <v>515.40255379</v>
      </c>
      <c r="H29" s="20" t="n">
        <v>2.78141765</v>
      </c>
      <c r="I29" s="18" t="n">
        <v>509.81329665</v>
      </c>
      <c r="J29" s="20" t="n">
        <v>3.77965313</v>
      </c>
      <c r="K29" s="18" t="n">
        <v>466.89673536</v>
      </c>
      <c r="L29" s="20" t="n">
        <v>8.594459069999999</v>
      </c>
      <c r="M29" s="18" t="n">
        <v>493.84777481</v>
      </c>
      <c r="N29" s="20" t="n">
        <v>4.79600299</v>
      </c>
      <c r="O29" s="18" t="s">
        <v>481</v>
      </c>
      <c r="P29" s="20" t="s">
        <v>481</v>
      </c>
      <c r="Q29" s="18" t="n">
        <v>358.28551468</v>
      </c>
      <c r="R29" s="20" t="n">
        <v>8.567023300000001</v>
      </c>
      <c r="S29" s="18" t="s">
        <v>481</v>
      </c>
      <c r="T29" s="20" t="s">
        <v>481</v>
      </c>
      <c r="U29" s="18" t="n">
        <v>428.18503058</v>
      </c>
      <c r="V29" s="20" t="n">
        <v>10.77869817</v>
      </c>
    </row>
    <row r="30" spans="1:22">
      <c r="A30" s="15" t="s">
        <v>505</v>
      </c>
      <c r="B30" s="17" t="n">
        <v>4520</v>
      </c>
      <c r="C30" s="18">
        <f>(174.0/B30*100)</f>
        <v/>
      </c>
      <c r="D30" s="19" t="n">
        <v>4346</v>
      </c>
      <c r="E30" s="18" t="n">
        <v>546.65822913</v>
      </c>
      <c r="F30" s="20" t="n">
        <v>3.18794068</v>
      </c>
      <c r="G30" s="18" t="n">
        <v>530.65158992</v>
      </c>
      <c r="H30" s="20" t="n">
        <v>3.7461497</v>
      </c>
      <c r="I30" s="18" t="n">
        <v>522.14587274</v>
      </c>
      <c r="J30" s="20" t="n">
        <v>3.55654294</v>
      </c>
      <c r="K30" s="18" t="n">
        <v>491.23225178</v>
      </c>
      <c r="L30" s="20" t="n">
        <v>5.51243072</v>
      </c>
      <c r="M30" s="18" t="n">
        <v>420.79775038</v>
      </c>
      <c r="N30" s="20" t="n">
        <v>5.72172312</v>
      </c>
      <c r="O30" s="18" t="s">
        <v>481</v>
      </c>
      <c r="P30" s="20" t="s">
        <v>481</v>
      </c>
      <c r="Q30" s="18" t="s">
        <v>481</v>
      </c>
      <c r="R30" s="20" t="s">
        <v>481</v>
      </c>
      <c r="S30" s="18" t="s">
        <v>481</v>
      </c>
      <c r="T30" s="20" t="s">
        <v>481</v>
      </c>
      <c r="U30" s="18" t="n">
        <v>430.92015119</v>
      </c>
      <c r="V30" s="20" t="n">
        <v>9.51653451</v>
      </c>
    </row>
    <row r="31" spans="1:22">
      <c r="A31" s="15" t="s">
        <v>506</v>
      </c>
      <c r="B31" s="17" t="n">
        <v>5456</v>
      </c>
      <c r="C31" s="18">
        <f>(139.0/B31*100)</f>
        <v/>
      </c>
      <c r="D31" s="19" t="n">
        <v>5317</v>
      </c>
      <c r="E31" s="18" t="n">
        <v>508.48529524</v>
      </c>
      <c r="F31" s="20" t="n">
        <v>3.07300326</v>
      </c>
      <c r="G31" s="18" t="n">
        <v>508.17282917</v>
      </c>
      <c r="H31" s="20" t="n">
        <v>3.00293128</v>
      </c>
      <c r="I31" s="18" t="n">
        <v>498.16017578</v>
      </c>
      <c r="J31" s="20" t="n">
        <v>3.27973355</v>
      </c>
      <c r="K31" s="18" t="n">
        <v>479.59260276</v>
      </c>
      <c r="L31" s="20" t="n">
        <v>5.45219253</v>
      </c>
      <c r="M31" s="18" t="s">
        <v>481</v>
      </c>
      <c r="N31" s="20" t="s">
        <v>481</v>
      </c>
      <c r="O31" s="18" t="s">
        <v>481</v>
      </c>
      <c r="P31" s="20" t="s">
        <v>481</v>
      </c>
      <c r="Q31" s="18" t="s">
        <v>481</v>
      </c>
      <c r="R31" s="20" t="s">
        <v>481</v>
      </c>
      <c r="S31" s="18" t="s">
        <v>481</v>
      </c>
      <c r="T31" s="20" t="s">
        <v>481</v>
      </c>
      <c r="U31" s="18" t="n">
        <v>409.40432829</v>
      </c>
      <c r="V31" s="20" t="n">
        <v>6.82602472</v>
      </c>
    </row>
    <row r="32" spans="1:22">
      <c r="A32" s="15" t="s">
        <v>507</v>
      </c>
      <c r="B32" s="17" t="n">
        <v>4478</v>
      </c>
      <c r="C32" s="18">
        <f>(6.0/B32*100)</f>
        <v/>
      </c>
      <c r="D32" s="19" t="n">
        <v>4472</v>
      </c>
      <c r="E32" s="18" t="n">
        <v>520.34235868</v>
      </c>
      <c r="F32" s="20" t="n">
        <v>3.30466445</v>
      </c>
      <c r="G32" s="18" t="n">
        <v>496.14248958</v>
      </c>
      <c r="H32" s="20" t="n">
        <v>3.1368825</v>
      </c>
      <c r="I32" s="18" t="n">
        <v>500.49780616</v>
      </c>
      <c r="J32" s="20" t="n">
        <v>3.48527573</v>
      </c>
      <c r="K32" s="18" t="n">
        <v>492.30985531</v>
      </c>
      <c r="L32" s="20" t="n">
        <v>5.95259187</v>
      </c>
      <c r="M32" s="18" t="n">
        <v>412.90383158</v>
      </c>
      <c r="N32" s="20" t="n">
        <v>11.66737955</v>
      </c>
      <c r="O32" s="18" t="s">
        <v>481</v>
      </c>
      <c r="P32" s="20" t="s">
        <v>481</v>
      </c>
      <c r="Q32" s="18" t="s">
        <v>481</v>
      </c>
      <c r="R32" s="20" t="s">
        <v>481</v>
      </c>
      <c r="S32" s="18" t="s">
        <v>481</v>
      </c>
      <c r="T32" s="20" t="s">
        <v>481</v>
      </c>
      <c r="U32" s="18" t="n">
        <v>436.51027068</v>
      </c>
      <c r="V32" s="20" t="n">
        <v>13.88514126</v>
      </c>
    </row>
    <row r="33" spans="1:22">
      <c r="A33" s="15" t="s">
        <v>508</v>
      </c>
      <c r="B33" s="17" t="n">
        <v>7325</v>
      </c>
      <c r="C33" s="18">
        <f>(78.0/B33*100)</f>
        <v/>
      </c>
      <c r="D33" s="19" t="n">
        <v>7247</v>
      </c>
      <c r="E33" s="18" t="n">
        <v>518.60608926</v>
      </c>
      <c r="F33" s="20" t="n">
        <v>3.72111892</v>
      </c>
      <c r="G33" s="18" t="n">
        <v>509.9143929</v>
      </c>
      <c r="H33" s="20" t="n">
        <v>3.49909114</v>
      </c>
      <c r="I33" s="18" t="n">
        <v>500.51386611</v>
      </c>
      <c r="J33" s="20" t="n">
        <v>4.18157701</v>
      </c>
      <c r="K33" s="18" t="n">
        <v>480.17394195</v>
      </c>
      <c r="L33" s="20" t="n">
        <v>6.20062395</v>
      </c>
      <c r="M33" s="18" t="n">
        <v>493.26536346</v>
      </c>
      <c r="N33" s="20" t="n">
        <v>2.74241819</v>
      </c>
      <c r="O33" s="18" t="s">
        <v>481</v>
      </c>
      <c r="P33" s="20" t="s">
        <v>481</v>
      </c>
      <c r="Q33" s="18" t="s">
        <v>481</v>
      </c>
      <c r="R33" s="20" t="s">
        <v>481</v>
      </c>
      <c r="S33" s="18" t="s">
        <v>481</v>
      </c>
      <c r="T33" s="20" t="s">
        <v>481</v>
      </c>
      <c r="U33" s="18" t="n">
        <v>452.62503633</v>
      </c>
      <c r="V33" s="20" t="n">
        <v>8.27356464</v>
      </c>
    </row>
    <row r="34" spans="1:22">
      <c r="A34" s="15" t="s">
        <v>509</v>
      </c>
      <c r="B34" s="17" t="n">
        <v>6350</v>
      </c>
      <c r="C34" s="18">
        <f>(81.0/B34*100)</f>
        <v/>
      </c>
      <c r="D34" s="19" t="n">
        <v>6269</v>
      </c>
      <c r="E34" s="18" t="n">
        <v>493.76827458</v>
      </c>
      <c r="F34" s="20" t="n">
        <v>3.42575564</v>
      </c>
      <c r="G34" s="18" t="n">
        <v>466.32877604</v>
      </c>
      <c r="H34" s="20" t="n">
        <v>2.90396414</v>
      </c>
      <c r="I34" s="18" t="n">
        <v>465.76828279</v>
      </c>
      <c r="J34" s="20" t="n">
        <v>3.29363643</v>
      </c>
      <c r="K34" s="18" t="n">
        <v>443.81030352</v>
      </c>
      <c r="L34" s="20" t="n">
        <v>6.40076089</v>
      </c>
      <c r="M34" s="18" t="n">
        <v>414.13782789</v>
      </c>
      <c r="N34" s="20" t="n">
        <v>11.41550076</v>
      </c>
      <c r="O34" s="18" t="s">
        <v>481</v>
      </c>
      <c r="P34" s="20" t="s">
        <v>481</v>
      </c>
      <c r="Q34" s="18" t="n">
        <v>306.56969545</v>
      </c>
      <c r="R34" s="20" t="n">
        <v>10.27624616</v>
      </c>
      <c r="S34" s="18" t="s">
        <v>481</v>
      </c>
      <c r="T34" s="20" t="s">
        <v>481</v>
      </c>
      <c r="U34" s="18" t="n">
        <v>390.96173153</v>
      </c>
      <c r="V34" s="20" t="n">
        <v>7.74142389</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512.8635785500001</v>
      </c>
      <c r="T35" s="20" t="n">
        <v>1.32436738</v>
      </c>
      <c r="U35" s="18" t="s">
        <v>481</v>
      </c>
      <c r="V35" s="20" t="s">
        <v>481</v>
      </c>
    </row>
    <row r="36" spans="1:22">
      <c r="A36" s="15" t="s">
        <v>511</v>
      </c>
      <c r="B36" s="17" t="n">
        <v>6736</v>
      </c>
      <c r="C36" s="18">
        <f>(60.0/B36*100)</f>
        <v/>
      </c>
      <c r="D36" s="19" t="n">
        <v>6676</v>
      </c>
      <c r="E36" s="18" t="n">
        <v>517.44002641</v>
      </c>
      <c r="F36" s="20" t="n">
        <v>2.99130709</v>
      </c>
      <c r="G36" s="18" t="n">
        <v>497.88728615</v>
      </c>
      <c r="H36" s="20" t="n">
        <v>2.98863014</v>
      </c>
      <c r="I36" s="18" t="n">
        <v>493.64191873</v>
      </c>
      <c r="J36" s="20" t="n">
        <v>3.31245525</v>
      </c>
      <c r="K36" s="18" t="n">
        <v>477.63928814</v>
      </c>
      <c r="L36" s="20" t="n">
        <v>4.61135856</v>
      </c>
      <c r="M36" s="18" t="n">
        <v>471.48512785</v>
      </c>
      <c r="N36" s="20" t="n">
        <v>3.1941669</v>
      </c>
      <c r="O36" s="18" t="s">
        <v>481</v>
      </c>
      <c r="P36" s="20" t="s">
        <v>481</v>
      </c>
      <c r="Q36" s="18" t="s">
        <v>481</v>
      </c>
      <c r="R36" s="20" t="s">
        <v>481</v>
      </c>
      <c r="S36" s="18" t="s">
        <v>481</v>
      </c>
      <c r="T36" s="20" t="s">
        <v>481</v>
      </c>
      <c r="U36" s="18" t="n">
        <v>434.53857459</v>
      </c>
      <c r="V36" s="20" t="n">
        <v>7.48895005</v>
      </c>
    </row>
    <row r="37" spans="1:22">
      <c r="A37" s="15" t="s">
        <v>512</v>
      </c>
      <c r="B37" s="17" t="n">
        <v>5458</v>
      </c>
      <c r="C37" s="18">
        <f>(111.0/B37*100)</f>
        <v/>
      </c>
      <c r="D37" s="19" t="n">
        <v>5347</v>
      </c>
      <c r="E37" s="18" t="n">
        <v>511.88264562</v>
      </c>
      <c r="F37" s="20" t="n">
        <v>4.29897122</v>
      </c>
      <c r="G37" s="18" t="n">
        <v>507.86691703</v>
      </c>
      <c r="H37" s="20" t="n">
        <v>3.55776305</v>
      </c>
      <c r="I37" s="18" t="n">
        <v>491.84041714</v>
      </c>
      <c r="J37" s="20" t="n">
        <v>4.70653672</v>
      </c>
      <c r="K37" s="18" t="n">
        <v>475.65723757</v>
      </c>
      <c r="L37" s="20" t="n">
        <v>6.35477538</v>
      </c>
      <c r="M37" s="18" t="n">
        <v>390.41637664</v>
      </c>
      <c r="N37" s="20" t="n">
        <v>7.93034407</v>
      </c>
      <c r="O37" s="18" t="s">
        <v>481</v>
      </c>
      <c r="P37" s="20" t="s">
        <v>481</v>
      </c>
      <c r="Q37" s="18" t="s">
        <v>481</v>
      </c>
      <c r="R37" s="20" t="s">
        <v>481</v>
      </c>
      <c r="S37" s="18" t="s">
        <v>481</v>
      </c>
      <c r="T37" s="20" t="s">
        <v>481</v>
      </c>
      <c r="U37" s="18" t="n">
        <v>412.35993337</v>
      </c>
      <c r="V37" s="20" t="n">
        <v>9.35616396</v>
      </c>
    </row>
    <row r="38" spans="1:22">
      <c r="A38" s="15" t="s">
        <v>513</v>
      </c>
      <c r="B38" s="17" t="n">
        <v>5860</v>
      </c>
      <c r="C38" s="18">
        <f>(22.0/B38*100)</f>
        <v/>
      </c>
      <c r="D38" s="19" t="n">
        <v>5838</v>
      </c>
      <c r="E38" s="18" t="n">
        <v>533.90628136</v>
      </c>
      <c r="F38" s="20" t="n">
        <v>3.23991574</v>
      </c>
      <c r="G38" s="18" t="n">
        <v>513.28332362</v>
      </c>
      <c r="H38" s="20" t="n">
        <v>3.90446288</v>
      </c>
      <c r="I38" s="18" t="n">
        <v>489.29670626</v>
      </c>
      <c r="J38" s="20" t="n">
        <v>4.6275094</v>
      </c>
      <c r="K38" s="18" t="n">
        <v>485.20936759</v>
      </c>
      <c r="L38" s="20" t="n">
        <v>7.11751077</v>
      </c>
      <c r="M38" s="18" t="n">
        <v>464.66093895</v>
      </c>
      <c r="N38" s="20" t="n">
        <v>6.12978698</v>
      </c>
      <c r="O38" s="18" t="s">
        <v>481</v>
      </c>
      <c r="P38" s="20" t="s">
        <v>481</v>
      </c>
      <c r="Q38" s="18" t="s">
        <v>481</v>
      </c>
      <c r="R38" s="20" t="s">
        <v>481</v>
      </c>
      <c r="S38" s="18" t="s">
        <v>481</v>
      </c>
      <c r="T38" s="20" t="s">
        <v>481</v>
      </c>
      <c r="U38" s="18" t="n">
        <v>463.83509805</v>
      </c>
      <c r="V38" s="20" t="n">
        <v>7.20763708</v>
      </c>
    </row>
    <row r="39" spans="1:22">
      <c r="A39" s="15" t="s">
        <v>514</v>
      </c>
      <c r="B39" s="17" t="n">
        <v>5895</v>
      </c>
      <c r="C39" s="18">
        <f>(33.0/B39*100)</f>
        <v/>
      </c>
      <c r="D39" s="19" t="n">
        <v>5862</v>
      </c>
      <c r="E39" s="18" t="n">
        <v>446.6358343</v>
      </c>
      <c r="F39" s="20" t="n">
        <v>5.27745276</v>
      </c>
      <c r="G39" s="18" t="n">
        <v>426.22905721</v>
      </c>
      <c r="H39" s="20" t="n">
        <v>4.59809616</v>
      </c>
      <c r="I39" s="18" t="n">
        <v>430.07465339</v>
      </c>
      <c r="J39" s="20" t="n">
        <v>4.30109691</v>
      </c>
      <c r="K39" s="18" t="n">
        <v>430.0749074</v>
      </c>
      <c r="L39" s="20" t="n">
        <v>5.08099887</v>
      </c>
      <c r="M39" s="18" t="n">
        <v>385.47949857</v>
      </c>
      <c r="N39" s="20" t="n">
        <v>4.83386138</v>
      </c>
      <c r="O39" s="18" t="s">
        <v>481</v>
      </c>
      <c r="P39" s="20" t="s">
        <v>481</v>
      </c>
      <c r="Q39" s="18" t="s">
        <v>481</v>
      </c>
      <c r="R39" s="20" t="s">
        <v>481</v>
      </c>
      <c r="S39" s="18" t="s">
        <v>481</v>
      </c>
      <c r="T39" s="20" t="s">
        <v>481</v>
      </c>
      <c r="U39" s="18" t="n">
        <v>366.97682248</v>
      </c>
      <c r="V39" s="20" t="n">
        <v>7.1623475</v>
      </c>
    </row>
    <row r="40" spans="1:22">
      <c r="A40" s="15" t="s">
        <v>515</v>
      </c>
      <c r="B40" s="17" t="n">
        <v>14157</v>
      </c>
      <c r="C40" s="18">
        <f>(387.0/B40*100)</f>
        <v/>
      </c>
      <c r="D40" s="19" t="n">
        <v>13770</v>
      </c>
      <c r="E40" s="18" t="n">
        <v>520.7797987599999</v>
      </c>
      <c r="F40" s="20" t="n">
        <v>4.10849242</v>
      </c>
      <c r="G40" s="18" t="n">
        <v>525.13388946</v>
      </c>
      <c r="H40" s="20" t="n">
        <v>3.07169603</v>
      </c>
      <c r="I40" s="18" t="n">
        <v>515.53759787</v>
      </c>
      <c r="J40" s="20" t="n">
        <v>3.294488</v>
      </c>
      <c r="K40" s="18" t="n">
        <v>487.53404164</v>
      </c>
      <c r="L40" s="20" t="n">
        <v>4.84436968</v>
      </c>
      <c r="M40" s="18" t="n">
        <v>416.91840949</v>
      </c>
      <c r="N40" s="20" t="n">
        <v>5.41821047</v>
      </c>
      <c r="O40" s="18" t="s">
        <v>481</v>
      </c>
      <c r="P40" s="20" t="s">
        <v>481</v>
      </c>
      <c r="Q40" s="18" t="s">
        <v>481</v>
      </c>
      <c r="R40" s="20" t="s">
        <v>481</v>
      </c>
      <c r="S40" s="18" t="s">
        <v>481</v>
      </c>
      <c r="T40" s="20" t="s">
        <v>481</v>
      </c>
      <c r="U40" s="18" t="n">
        <v>416.86322913</v>
      </c>
      <c r="V40" s="20" t="n">
        <v>7.51012538</v>
      </c>
    </row>
    <row r="41" spans="1:22">
      <c r="A41" s="15" t="s">
        <v>516</v>
      </c>
      <c r="B41" s="17" t="n">
        <v>5712</v>
      </c>
      <c r="C41" s="18">
        <f>(52.0/B41*100)</f>
        <v/>
      </c>
      <c r="D41" s="19" t="n">
        <v>5660</v>
      </c>
      <c r="E41" s="18" t="n">
        <v>530.78664501</v>
      </c>
      <c r="F41" s="20" t="n">
        <v>3.16891248</v>
      </c>
      <c r="G41" s="18" t="n">
        <v>498.35353538</v>
      </c>
      <c r="H41" s="20" t="n">
        <v>4.12854399</v>
      </c>
      <c r="I41" s="18" t="n">
        <v>494.91971328</v>
      </c>
      <c r="J41" s="20" t="n">
        <v>3.88610407</v>
      </c>
      <c r="K41" s="18" t="n">
        <v>481.44125604</v>
      </c>
      <c r="L41" s="20" t="n">
        <v>4.04768352</v>
      </c>
      <c r="M41" s="18" t="n">
        <v>459.44925532</v>
      </c>
      <c r="N41" s="20" t="n">
        <v>6.97383659</v>
      </c>
      <c r="O41" s="18" t="s">
        <v>481</v>
      </c>
      <c r="P41" s="20" t="s">
        <v>481</v>
      </c>
      <c r="Q41" s="18" t="n">
        <v>387.44235424</v>
      </c>
      <c r="R41" s="20" t="n">
        <v>14.52510266</v>
      </c>
      <c r="S41" s="18" t="s">
        <v>481</v>
      </c>
      <c r="T41" s="20" t="s">
        <v>481</v>
      </c>
      <c r="U41" s="18" t="n">
        <v>431.65590281</v>
      </c>
      <c r="V41" s="20" t="n">
        <v>10.03311842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379.89969037</v>
      </c>
      <c r="F45" s="20" t="n">
        <v>4.12040301</v>
      </c>
      <c r="G45" s="18" t="n">
        <v>379.69028658</v>
      </c>
      <c r="H45" s="20" t="n">
        <v>3.25605017</v>
      </c>
      <c r="I45" s="18" t="n">
        <v>379.04949783</v>
      </c>
      <c r="J45" s="20" t="n">
        <v>3.65747158</v>
      </c>
      <c r="K45" s="18" t="n">
        <v>368.92694175</v>
      </c>
      <c r="L45" s="20" t="n">
        <v>3.04357291</v>
      </c>
      <c r="M45" s="18" t="s">
        <v>481</v>
      </c>
      <c r="N45" s="20" t="s">
        <v>481</v>
      </c>
      <c r="O45" s="18" t="s">
        <v>481</v>
      </c>
      <c r="P45" s="20" t="s">
        <v>481</v>
      </c>
      <c r="Q45" s="18" t="n">
        <v>334.29855287</v>
      </c>
      <c r="R45" s="20" t="n">
        <v>27.14821537</v>
      </c>
      <c r="S45" s="18" t="n">
        <v>359.49869239</v>
      </c>
      <c r="T45" s="20" t="n">
        <v>17.38885089</v>
      </c>
      <c r="U45" s="18" t="n">
        <v>347.46864348</v>
      </c>
      <c r="V45" s="20" t="n">
        <v>5.71870598</v>
      </c>
    </row>
    <row r="46" spans="1:22">
      <c r="A46" s="15" t="s">
        <v>521</v>
      </c>
      <c r="B46" s="17" t="n">
        <v>23141</v>
      </c>
      <c r="C46" s="18">
        <f>(2033.0/B46*100)</f>
        <v/>
      </c>
      <c r="D46" s="19" t="n">
        <v>21108</v>
      </c>
      <c r="E46" s="18" t="n">
        <v>426.99938565</v>
      </c>
      <c r="F46" s="20" t="n">
        <v>3.57581769</v>
      </c>
      <c r="G46" s="18" t="n">
        <v>415.8302263</v>
      </c>
      <c r="H46" s="20" t="n">
        <v>2.93778518</v>
      </c>
      <c r="I46" s="18" t="n">
        <v>425.47539039</v>
      </c>
      <c r="J46" s="20" t="n">
        <v>3.61257306</v>
      </c>
      <c r="K46" s="18" t="n">
        <v>409.44325713</v>
      </c>
      <c r="L46" s="20" t="n">
        <v>3.70822758</v>
      </c>
      <c r="M46" s="18" t="n">
        <v>359.91868086</v>
      </c>
      <c r="N46" s="20" t="n">
        <v>2.81680407</v>
      </c>
      <c r="O46" s="18" t="s">
        <v>481</v>
      </c>
      <c r="P46" s="20" t="s">
        <v>481</v>
      </c>
      <c r="Q46" s="18" t="s">
        <v>481</v>
      </c>
      <c r="R46" s="20" t="s">
        <v>481</v>
      </c>
      <c r="S46" s="18" t="s">
        <v>481</v>
      </c>
      <c r="T46" s="20" t="s">
        <v>481</v>
      </c>
      <c r="U46" s="18" t="n">
        <v>380.18812992</v>
      </c>
      <c r="V46" s="20" t="n">
        <v>3.27022841</v>
      </c>
    </row>
    <row r="47" spans="1:22">
      <c r="A47" s="15" t="s">
        <v>522</v>
      </c>
      <c r="B47" s="17" t="n">
        <v>5928</v>
      </c>
      <c r="C47" s="18">
        <f>(299.0/B47*100)</f>
        <v/>
      </c>
      <c r="D47" s="19" t="n">
        <v>5629</v>
      </c>
      <c r="E47" s="18" t="n">
        <v>488.35761572</v>
      </c>
      <c r="F47" s="20" t="n">
        <v>5.09398331</v>
      </c>
      <c r="G47" s="18" t="n">
        <v>460.41346842</v>
      </c>
      <c r="H47" s="20" t="n">
        <v>4.51923137</v>
      </c>
      <c r="I47" s="18" t="n">
        <v>455.70680553</v>
      </c>
      <c r="J47" s="20" t="n">
        <v>4.84971342</v>
      </c>
      <c r="K47" s="18" t="n">
        <v>448.32154135</v>
      </c>
      <c r="L47" s="20" t="n">
        <v>5.11216244</v>
      </c>
      <c r="M47" s="18" t="n">
        <v>360.05308982</v>
      </c>
      <c r="N47" s="20" t="n">
        <v>5.38667889</v>
      </c>
      <c r="O47" s="18" t="s">
        <v>481</v>
      </c>
      <c r="P47" s="20" t="s">
        <v>481</v>
      </c>
      <c r="Q47" s="18" t="s">
        <v>481</v>
      </c>
      <c r="R47" s="20" t="s">
        <v>481</v>
      </c>
      <c r="S47" s="18" t="s">
        <v>481</v>
      </c>
      <c r="T47" s="20" t="s">
        <v>481</v>
      </c>
      <c r="U47" s="18" t="n">
        <v>378.8974433</v>
      </c>
      <c r="V47" s="20" t="n">
        <v>6.62193573</v>
      </c>
    </row>
    <row r="48" spans="1:22">
      <c r="A48" s="15" t="s">
        <v>523</v>
      </c>
      <c r="B48" s="17" t="n">
        <v>9841</v>
      </c>
      <c r="C48" s="18">
        <f>(8.0/B48*100)</f>
        <v/>
      </c>
      <c r="D48" s="19" t="n">
        <v>9833</v>
      </c>
      <c r="E48" s="18" t="n">
        <v>545.75651648</v>
      </c>
      <c r="F48" s="20" t="n">
        <v>7.90251029</v>
      </c>
      <c r="G48" s="18" t="n">
        <v>514.19011773</v>
      </c>
      <c r="H48" s="20" t="n">
        <v>4.68498136</v>
      </c>
      <c r="I48" s="18" t="n">
        <v>521.5366926200001</v>
      </c>
      <c r="J48" s="20" t="n">
        <v>4.85356037</v>
      </c>
      <c r="K48" s="18" t="n">
        <v>517.5986405</v>
      </c>
      <c r="L48" s="20" t="n">
        <v>6.39266995</v>
      </c>
      <c r="M48" s="18" t="n">
        <v>473.92730449</v>
      </c>
      <c r="N48" s="20" t="n">
        <v>6.76556062</v>
      </c>
      <c r="O48" s="18" t="s">
        <v>481</v>
      </c>
      <c r="P48" s="20" t="s">
        <v>481</v>
      </c>
      <c r="Q48" s="18" t="s">
        <v>481</v>
      </c>
      <c r="R48" s="20" t="s">
        <v>481</v>
      </c>
      <c r="S48" s="18" t="s">
        <v>481</v>
      </c>
      <c r="T48" s="20" t="s">
        <v>481</v>
      </c>
      <c r="U48" s="18" t="n">
        <v>442.63599252</v>
      </c>
      <c r="V48" s="20" t="n">
        <v>17.04584563</v>
      </c>
    </row>
    <row r="49" spans="1:22">
      <c r="A49" s="15" t="s">
        <v>524</v>
      </c>
      <c r="B49" s="17" t="n">
        <v>6349</v>
      </c>
      <c r="C49" s="18">
        <f>(56.0/B49*100)</f>
        <v/>
      </c>
      <c r="D49" s="19" t="n">
        <v>6293</v>
      </c>
      <c r="E49" s="18" t="n">
        <v>442.86862114</v>
      </c>
      <c r="F49" s="20" t="n">
        <v>3.70954511</v>
      </c>
      <c r="G49" s="18" t="n">
        <v>436.2119645</v>
      </c>
      <c r="H49" s="20" t="n">
        <v>3.54737096</v>
      </c>
      <c r="I49" s="18" t="n">
        <v>435.56919569</v>
      </c>
      <c r="J49" s="20" t="n">
        <v>3.90558624</v>
      </c>
      <c r="K49" s="18" t="n">
        <v>415.39310422</v>
      </c>
      <c r="L49" s="20" t="n">
        <v>3.8168259</v>
      </c>
      <c r="M49" s="18" t="s">
        <v>481</v>
      </c>
      <c r="N49" s="20" t="s">
        <v>481</v>
      </c>
      <c r="O49" s="18" t="s">
        <v>481</v>
      </c>
      <c r="P49" s="20" t="s">
        <v>481</v>
      </c>
      <c r="Q49" s="18" t="s">
        <v>481</v>
      </c>
      <c r="R49" s="20" t="s">
        <v>481</v>
      </c>
      <c r="S49" s="18" t="n">
        <v>398.00973723</v>
      </c>
      <c r="T49" s="20" t="n">
        <v>32.29049179</v>
      </c>
      <c r="U49" s="18" t="n">
        <v>380.70325949</v>
      </c>
      <c r="V49" s="20" t="n">
        <v>7.63966165</v>
      </c>
    </row>
    <row r="50" spans="1:22">
      <c r="A50" s="15" t="s">
        <v>525</v>
      </c>
      <c r="B50" s="17" t="n">
        <v>11795</v>
      </c>
      <c r="C50" s="18">
        <f>(311.0/B50*100)</f>
        <v/>
      </c>
      <c r="D50" s="19" t="n">
        <v>11484</v>
      </c>
      <c r="E50" s="18" t="n">
        <v>439.64319793</v>
      </c>
      <c r="F50" s="20" t="n">
        <v>3.50360726</v>
      </c>
      <c r="G50" s="18" t="n">
        <v>419.28193837</v>
      </c>
      <c r="H50" s="20" t="n">
        <v>2.95306917</v>
      </c>
      <c r="I50" s="18" t="n">
        <v>421.97173286</v>
      </c>
      <c r="J50" s="20" t="n">
        <v>3.10257769</v>
      </c>
      <c r="K50" s="18" t="n">
        <v>401.58025463</v>
      </c>
      <c r="L50" s="20" t="n">
        <v>3.11625619</v>
      </c>
      <c r="M50" s="18" t="n">
        <v>366.2364289</v>
      </c>
      <c r="N50" s="20" t="n">
        <v>5.08072233</v>
      </c>
      <c r="O50" s="18" t="s">
        <v>481</v>
      </c>
      <c r="P50" s="20" t="s">
        <v>481</v>
      </c>
      <c r="Q50" s="18" t="s">
        <v>481</v>
      </c>
      <c r="R50" s="20" t="s">
        <v>481</v>
      </c>
      <c r="S50" s="18" t="s">
        <v>481</v>
      </c>
      <c r="T50" s="20" t="s">
        <v>481</v>
      </c>
      <c r="U50" s="18" t="n">
        <v>364.81027591</v>
      </c>
      <c r="V50" s="20" t="n">
        <v>7.38024789</v>
      </c>
    </row>
    <row r="51" spans="1:22">
      <c r="A51" s="15" t="s">
        <v>526</v>
      </c>
      <c r="B51" s="17" t="n">
        <v>6866</v>
      </c>
      <c r="C51" s="18">
        <f>(109.0/B51*100)</f>
        <v/>
      </c>
      <c r="D51" s="19" t="n">
        <v>6757</v>
      </c>
      <c r="E51" s="18" t="n">
        <v>440.21269934</v>
      </c>
      <c r="F51" s="20" t="n">
        <v>2.99477939</v>
      </c>
      <c r="G51" s="18" t="n">
        <v>421.06520351</v>
      </c>
      <c r="H51" s="20" t="n">
        <v>2.83453625</v>
      </c>
      <c r="I51" s="18" t="n">
        <v>424.50466932</v>
      </c>
      <c r="J51" s="20" t="n">
        <v>3.05839554</v>
      </c>
      <c r="K51" s="18" t="n">
        <v>415.02612896</v>
      </c>
      <c r="L51" s="20" t="n">
        <v>3.61850061</v>
      </c>
      <c r="M51" s="18" t="n">
        <v>378.20734752</v>
      </c>
      <c r="N51" s="20" t="n">
        <v>5.77389018</v>
      </c>
      <c r="O51" s="18" t="s">
        <v>481</v>
      </c>
      <c r="P51" s="20" t="s">
        <v>481</v>
      </c>
      <c r="Q51" s="18" t="n">
        <v>410.85572185</v>
      </c>
      <c r="R51" s="20" t="n">
        <v>3.7997542</v>
      </c>
      <c r="S51" s="18" t="s">
        <v>481</v>
      </c>
      <c r="T51" s="20" t="s">
        <v>481</v>
      </c>
      <c r="U51" s="18" t="n">
        <v>388.13684216</v>
      </c>
      <c r="V51" s="20" t="n">
        <v>5.81180935</v>
      </c>
    </row>
    <row r="52" spans="1:22">
      <c r="A52" s="15" t="s">
        <v>527</v>
      </c>
      <c r="B52" s="17" t="n">
        <v>5809</v>
      </c>
      <c r="C52" s="18">
        <f>(99.0/B52*100)</f>
        <v/>
      </c>
      <c r="D52" s="19" t="n">
        <v>5710</v>
      </c>
      <c r="E52" s="18" t="n">
        <v>508.60632053</v>
      </c>
      <c r="F52" s="20" t="n">
        <v>3.18222312</v>
      </c>
      <c r="G52" s="18" t="n">
        <v>481.80220451</v>
      </c>
      <c r="H52" s="20" t="n">
        <v>3.07222797</v>
      </c>
      <c r="I52" s="18" t="n">
        <v>474.95632597</v>
      </c>
      <c r="J52" s="20" t="n">
        <v>3.59532058</v>
      </c>
      <c r="K52" s="18" t="n">
        <v>458.01924425</v>
      </c>
      <c r="L52" s="20" t="n">
        <v>4.83075451</v>
      </c>
      <c r="M52" s="18" t="n">
        <v>406.80210678</v>
      </c>
      <c r="N52" s="20" t="n">
        <v>4.41129799</v>
      </c>
      <c r="O52" s="18" t="s">
        <v>481</v>
      </c>
      <c r="P52" s="20" t="s">
        <v>481</v>
      </c>
      <c r="Q52" s="18" t="s">
        <v>481</v>
      </c>
      <c r="R52" s="20" t="s">
        <v>481</v>
      </c>
      <c r="S52" s="18" t="s">
        <v>481</v>
      </c>
      <c r="T52" s="20" t="s">
        <v>481</v>
      </c>
      <c r="U52" s="18" t="n">
        <v>422.20526481</v>
      </c>
      <c r="V52" s="20" t="n">
        <v>5.84165682</v>
      </c>
    </row>
    <row r="53" spans="1:22">
      <c r="A53" s="15" t="s">
        <v>528</v>
      </c>
      <c r="B53" s="17" t="n">
        <v>5571</v>
      </c>
      <c r="C53" s="18">
        <f>(104.0/B53*100)</f>
        <v/>
      </c>
      <c r="D53" s="19" t="n">
        <v>5467</v>
      </c>
      <c r="E53" s="18" t="n">
        <v>457.65016529</v>
      </c>
      <c r="F53" s="20" t="n">
        <v>3.13620261</v>
      </c>
      <c r="G53" s="18" t="n">
        <v>440.12589658</v>
      </c>
      <c r="H53" s="20" t="n">
        <v>2.6380464</v>
      </c>
      <c r="I53" s="18" t="n">
        <v>436.67530371</v>
      </c>
      <c r="J53" s="20" t="n">
        <v>3.10468431</v>
      </c>
      <c r="K53" s="18" t="n">
        <v>429.93642473</v>
      </c>
      <c r="L53" s="20" t="n">
        <v>4.18114145</v>
      </c>
      <c r="M53" s="18" t="n">
        <v>364.85181761</v>
      </c>
      <c r="N53" s="20" t="n">
        <v>4.50102235</v>
      </c>
      <c r="O53" s="18" t="s">
        <v>481</v>
      </c>
      <c r="P53" s="20" t="s">
        <v>481</v>
      </c>
      <c r="Q53" s="18" t="s">
        <v>481</v>
      </c>
      <c r="R53" s="20" t="s">
        <v>481</v>
      </c>
      <c r="S53" s="18" t="s">
        <v>481</v>
      </c>
      <c r="T53" s="20" t="s">
        <v>481</v>
      </c>
      <c r="U53" s="18" t="n">
        <v>368.81234816</v>
      </c>
      <c r="V53" s="20" t="n">
        <v>5.52071103</v>
      </c>
    </row>
    <row r="54" spans="1:22">
      <c r="A54" s="15" t="s">
        <v>529</v>
      </c>
      <c r="B54" s="17" t="n">
        <v>4740</v>
      </c>
      <c r="C54" s="18">
        <f>(378.0/B54*100)</f>
        <v/>
      </c>
      <c r="D54" s="19" t="n">
        <v>4362</v>
      </c>
      <c r="E54" s="18" t="n">
        <v>349.25354277</v>
      </c>
      <c r="F54" s="20" t="n">
        <v>6.75527437</v>
      </c>
      <c r="G54" s="18" t="n">
        <v>342.97665249</v>
      </c>
      <c r="H54" s="20" t="n">
        <v>3.73692473</v>
      </c>
      <c r="I54" s="18" t="n">
        <v>343.02097078</v>
      </c>
      <c r="J54" s="20" t="n">
        <v>3.17169367</v>
      </c>
      <c r="K54" s="18" t="n">
        <v>343.98876783</v>
      </c>
      <c r="L54" s="20" t="n">
        <v>4.01291861</v>
      </c>
      <c r="M54" s="18" t="n">
        <v>278.77265964</v>
      </c>
      <c r="N54" s="20" t="n">
        <v>5.07122961</v>
      </c>
      <c r="O54" s="18" t="s">
        <v>481</v>
      </c>
      <c r="P54" s="20" t="s">
        <v>481</v>
      </c>
      <c r="Q54" s="18" t="s">
        <v>481</v>
      </c>
      <c r="R54" s="20" t="s">
        <v>481</v>
      </c>
      <c r="S54" s="18" t="s">
        <v>481</v>
      </c>
      <c r="T54" s="20" t="s">
        <v>481</v>
      </c>
      <c r="U54" s="18" t="n">
        <v>282.73265177</v>
      </c>
      <c r="V54" s="20" t="n">
        <v>4.52988884</v>
      </c>
    </row>
    <row r="55" spans="1:22">
      <c r="A55" s="15" t="s">
        <v>530</v>
      </c>
      <c r="B55" s="17" t="n">
        <v>5316</v>
      </c>
      <c r="C55" s="18">
        <f>(22.0/B55*100)</f>
        <v/>
      </c>
      <c r="D55" s="19" t="n">
        <v>5294</v>
      </c>
      <c r="E55" s="18" t="n">
        <v>415.49378435</v>
      </c>
      <c r="F55" s="20" t="n">
        <v>5.48455979</v>
      </c>
      <c r="G55" s="18" t="n">
        <v>409.76971496</v>
      </c>
      <c r="H55" s="20" t="n">
        <v>2.76364439</v>
      </c>
      <c r="I55" s="18" t="n">
        <v>412.56965105</v>
      </c>
      <c r="J55" s="20" t="n">
        <v>3.11235348</v>
      </c>
      <c r="K55" s="18" t="n">
        <v>421.2314085</v>
      </c>
      <c r="L55" s="20" t="n">
        <v>3.43309252</v>
      </c>
      <c r="M55" s="18" t="s">
        <v>481</v>
      </c>
      <c r="N55" s="20" t="s">
        <v>481</v>
      </c>
      <c r="O55" s="18" t="s">
        <v>481</v>
      </c>
      <c r="P55" s="20" t="s">
        <v>481</v>
      </c>
      <c r="Q55" s="18" t="s">
        <v>481</v>
      </c>
      <c r="R55" s="20" t="s">
        <v>481</v>
      </c>
      <c r="S55" s="18" t="n">
        <v>298.61956122</v>
      </c>
      <c r="T55" s="20" t="n">
        <v>24.65801865</v>
      </c>
      <c r="U55" s="18" t="n">
        <v>323.92407892</v>
      </c>
      <c r="V55" s="20" t="n">
        <v>9.908028209999999</v>
      </c>
    </row>
    <row r="56" spans="1:22">
      <c r="A56" s="15" t="s">
        <v>531</v>
      </c>
      <c r="B56" s="17" t="n">
        <v>5359</v>
      </c>
      <c r="C56" s="18">
        <f>(77.0/B56*100)</f>
        <v/>
      </c>
      <c r="D56" s="19" t="n">
        <v>5282</v>
      </c>
      <c r="E56" s="18" t="n">
        <v>546.72207325</v>
      </c>
      <c r="F56" s="20" t="n">
        <v>5.10269862</v>
      </c>
      <c r="G56" s="18" t="n">
        <v>529.10752862</v>
      </c>
      <c r="H56" s="20" t="n">
        <v>3.56838497</v>
      </c>
      <c r="I56" s="18" t="n">
        <v>534.05431065</v>
      </c>
      <c r="J56" s="20" t="n">
        <v>3.27471557</v>
      </c>
      <c r="K56" s="18" t="n">
        <v>531.1246003</v>
      </c>
      <c r="L56" s="20" t="n">
        <v>5.11454596</v>
      </c>
      <c r="M56" s="18" t="n">
        <v>497.58677807</v>
      </c>
      <c r="N56" s="20" t="n">
        <v>2.76536198</v>
      </c>
      <c r="O56" s="18" t="s">
        <v>481</v>
      </c>
      <c r="P56" s="20" t="s">
        <v>481</v>
      </c>
      <c r="Q56" s="18" t="s">
        <v>481</v>
      </c>
      <c r="R56" s="20" t="s">
        <v>481</v>
      </c>
      <c r="S56" s="18" t="s">
        <v>481</v>
      </c>
      <c r="T56" s="20" t="s">
        <v>481</v>
      </c>
      <c r="U56" s="18" t="n">
        <v>492.34453372</v>
      </c>
      <c r="V56" s="20" t="n">
        <v>10.80088408</v>
      </c>
    </row>
    <row r="57" spans="1:22">
      <c r="A57" s="15" t="s">
        <v>532</v>
      </c>
      <c r="B57" s="17" t="n">
        <v>6513</v>
      </c>
      <c r="C57" s="18">
        <f>(0.0/B57*100)</f>
        <v/>
      </c>
      <c r="D57" s="19" t="n">
        <v>6513</v>
      </c>
      <c r="E57" s="18" t="n">
        <v>413.5850095</v>
      </c>
      <c r="F57" s="20" t="n">
        <v>5.4890436</v>
      </c>
      <c r="G57" s="18" t="n">
        <v>405.54158296</v>
      </c>
      <c r="H57" s="20" t="n">
        <v>2.63068334</v>
      </c>
      <c r="I57" s="18" t="n">
        <v>407.21802531</v>
      </c>
      <c r="J57" s="20" t="n">
        <v>3.47814591</v>
      </c>
      <c r="K57" s="18" t="n">
        <v>394.16738552</v>
      </c>
      <c r="L57" s="20" t="n">
        <v>3.21405147</v>
      </c>
      <c r="M57" s="18" t="s">
        <v>481</v>
      </c>
      <c r="N57" s="20" t="s">
        <v>481</v>
      </c>
      <c r="O57" s="18" t="s">
        <v>481</v>
      </c>
      <c r="P57" s="20" t="s">
        <v>481</v>
      </c>
      <c r="Q57" s="18" t="s">
        <v>481</v>
      </c>
      <c r="R57" s="20" t="s">
        <v>481</v>
      </c>
      <c r="S57" s="18" t="n">
        <v>336.57616287</v>
      </c>
      <c r="T57" s="20" t="n">
        <v>20.92685409</v>
      </c>
      <c r="U57" s="18" t="n">
        <v>382.63884466</v>
      </c>
      <c r="V57" s="20" t="n">
        <v>8.97931174</v>
      </c>
    </row>
    <row r="58" spans="1:22">
      <c r="A58" s="15" t="s">
        <v>533</v>
      </c>
      <c r="B58" s="17" t="n">
        <v>7267</v>
      </c>
      <c r="C58" s="18">
        <f>(10.0/B58*100)</f>
        <v/>
      </c>
      <c r="D58" s="19" t="n">
        <v>7257</v>
      </c>
      <c r="E58" s="18" t="n">
        <v>400.24003608</v>
      </c>
      <c r="F58" s="20" t="n">
        <v>4.36322425</v>
      </c>
      <c r="G58" s="18" t="n">
        <v>414.00486869</v>
      </c>
      <c r="H58" s="20" t="n">
        <v>3.10301658</v>
      </c>
      <c r="I58" s="18" t="n">
        <v>418.44309855</v>
      </c>
      <c r="J58" s="20" t="n">
        <v>3.02069917</v>
      </c>
      <c r="K58" s="18" t="n">
        <v>415.0611131</v>
      </c>
      <c r="L58" s="20" t="n">
        <v>3.61382949</v>
      </c>
      <c r="M58" s="18" t="s">
        <v>481</v>
      </c>
      <c r="N58" s="20" t="s">
        <v>481</v>
      </c>
      <c r="O58" s="18" t="s">
        <v>481</v>
      </c>
      <c r="P58" s="20" t="s">
        <v>481</v>
      </c>
      <c r="Q58" s="18" t="n">
        <v>461.208</v>
      </c>
      <c r="R58" s="20" t="n">
        <v>33.46912066</v>
      </c>
      <c r="S58" s="18" t="n">
        <v>309.75977661</v>
      </c>
      <c r="T58" s="20" t="n">
        <v>15.46159774</v>
      </c>
      <c r="U58" s="18" t="n">
        <v>328.45607844</v>
      </c>
      <c r="V58" s="20" t="n">
        <v>11.29261267</v>
      </c>
    </row>
    <row r="59" spans="1:22">
      <c r="A59" s="15" t="s">
        <v>534</v>
      </c>
      <c r="B59" s="17" t="n">
        <v>4826</v>
      </c>
      <c r="C59" s="18">
        <f>(26.0/B59*100)</f>
        <v/>
      </c>
      <c r="D59" s="19" t="n">
        <v>4800</v>
      </c>
      <c r="E59" s="18" t="n">
        <v>354.64111904</v>
      </c>
      <c r="F59" s="20" t="n">
        <v>2.85404579</v>
      </c>
      <c r="G59" s="18" t="n">
        <v>386.86595915</v>
      </c>
      <c r="H59" s="20" t="n">
        <v>2.75026042</v>
      </c>
      <c r="I59" s="18" t="n">
        <v>392.01985765</v>
      </c>
      <c r="J59" s="20" t="n">
        <v>2.75446175</v>
      </c>
      <c r="K59" s="18" t="n">
        <v>386.47994296</v>
      </c>
      <c r="L59" s="20" t="n">
        <v>2.72092013</v>
      </c>
      <c r="M59" s="18" t="s">
        <v>481</v>
      </c>
      <c r="N59" s="20" t="s">
        <v>481</v>
      </c>
      <c r="O59" s="18" t="s">
        <v>481</v>
      </c>
      <c r="P59" s="20" t="s">
        <v>481</v>
      </c>
      <c r="Q59" s="18" t="n">
        <v>289.7965</v>
      </c>
      <c r="R59" s="20" t="n">
        <v>43.47739685</v>
      </c>
      <c r="S59" s="18" t="n">
        <v>321.90670756</v>
      </c>
      <c r="T59" s="20" t="n">
        <v>16.64660132</v>
      </c>
      <c r="U59" s="18" t="n">
        <v>316.94257212</v>
      </c>
      <c r="V59" s="20" t="n">
        <v>6.77642925</v>
      </c>
    </row>
    <row r="60" spans="1:22">
      <c r="A60" s="15" t="s">
        <v>535</v>
      </c>
      <c r="B60" s="17" t="n">
        <v>4546</v>
      </c>
      <c r="C60" s="18">
        <f>(15.0/B60*100)</f>
        <v/>
      </c>
      <c r="D60" s="19" t="n">
        <v>4531</v>
      </c>
      <c r="E60" s="18" t="n">
        <v>384.299619</v>
      </c>
      <c r="F60" s="20" t="n">
        <v>7.45854258</v>
      </c>
      <c r="G60" s="18" t="n">
        <v>390.79045671</v>
      </c>
      <c r="H60" s="20" t="n">
        <v>4.08559098</v>
      </c>
      <c r="I60" s="18" t="n">
        <v>393.31080355</v>
      </c>
      <c r="J60" s="20" t="n">
        <v>4.47008688</v>
      </c>
      <c r="K60" s="18" t="n">
        <v>382.29156462</v>
      </c>
      <c r="L60" s="20" t="n">
        <v>4.49790659</v>
      </c>
      <c r="M60" s="18" t="s">
        <v>481</v>
      </c>
      <c r="N60" s="20" t="s">
        <v>481</v>
      </c>
      <c r="O60" s="18" t="s">
        <v>481</v>
      </c>
      <c r="P60" s="20" t="s">
        <v>481</v>
      </c>
      <c r="Q60" s="18" t="s">
        <v>481</v>
      </c>
      <c r="R60" s="20" t="s">
        <v>481</v>
      </c>
      <c r="S60" s="18" t="n">
        <v>283.28744812</v>
      </c>
      <c r="T60" s="20" t="n">
        <v>14.054104</v>
      </c>
      <c r="U60" s="18" t="n">
        <v>352.42175152</v>
      </c>
      <c r="V60" s="20" t="n">
        <v>10.17140822</v>
      </c>
    </row>
    <row r="61" spans="1:22">
      <c r="A61" s="15" t="s">
        <v>536</v>
      </c>
      <c r="B61" s="17" t="n">
        <v>6525</v>
      </c>
      <c r="C61" s="18">
        <f>(164.0/B61*100)</f>
        <v/>
      </c>
      <c r="D61" s="19" t="n">
        <v>6361</v>
      </c>
      <c r="E61" s="18" t="n">
        <v>503.33383263</v>
      </c>
      <c r="F61" s="20" t="n">
        <v>3.8116592</v>
      </c>
      <c r="G61" s="18" t="n">
        <v>477.3605099</v>
      </c>
      <c r="H61" s="20" t="n">
        <v>3.09535233</v>
      </c>
      <c r="I61" s="18" t="n">
        <v>472.60458509</v>
      </c>
      <c r="J61" s="20" t="n">
        <v>3.01762248</v>
      </c>
      <c r="K61" s="18" t="n">
        <v>465.18099405</v>
      </c>
      <c r="L61" s="20" t="n">
        <v>4.27575235</v>
      </c>
      <c r="M61" s="18" t="n">
        <v>399.48570032</v>
      </c>
      <c r="N61" s="20" t="n">
        <v>8.489439689999999</v>
      </c>
      <c r="O61" s="18" t="s">
        <v>481</v>
      </c>
      <c r="P61" s="20" t="s">
        <v>481</v>
      </c>
      <c r="Q61" s="18" t="s">
        <v>481</v>
      </c>
      <c r="R61" s="20" t="s">
        <v>481</v>
      </c>
      <c r="S61" s="18" t="s">
        <v>481</v>
      </c>
      <c r="T61" s="20" t="s">
        <v>481</v>
      </c>
      <c r="U61" s="18" t="n">
        <v>397.36981124</v>
      </c>
      <c r="V61" s="20" t="n">
        <v>10.13659666</v>
      </c>
    </row>
    <row r="62" spans="1:22">
      <c r="A62" s="15" t="s">
        <v>537</v>
      </c>
      <c r="B62" s="17" t="n">
        <v>4476</v>
      </c>
      <c r="C62" s="18">
        <f>(3.0/B62*100)</f>
        <v/>
      </c>
      <c r="D62" s="19" t="n">
        <v>4473</v>
      </c>
      <c r="E62" s="18" t="n">
        <v>549.20918069</v>
      </c>
      <c r="F62" s="20" t="n">
        <v>2.50030623</v>
      </c>
      <c r="G62" s="18" t="n">
        <v>529.91021163</v>
      </c>
      <c r="H62" s="20" t="n">
        <v>1.96022758</v>
      </c>
      <c r="I62" s="18" t="n">
        <v>519.8685374299999</v>
      </c>
      <c r="J62" s="20" t="n">
        <v>3.24730193</v>
      </c>
      <c r="K62" s="18" t="n">
        <v>504.45308741</v>
      </c>
      <c r="L62" s="20" t="n">
        <v>4.91960551</v>
      </c>
      <c r="M62" s="18" t="n">
        <v>503.48911723</v>
      </c>
      <c r="N62" s="20" t="n">
        <v>3.96725872</v>
      </c>
      <c r="O62" s="18" t="s">
        <v>481</v>
      </c>
      <c r="P62" s="20" t="s">
        <v>481</v>
      </c>
      <c r="Q62" s="18" t="s">
        <v>481</v>
      </c>
      <c r="R62" s="20" t="s">
        <v>481</v>
      </c>
      <c r="S62" s="18" t="s">
        <v>481</v>
      </c>
      <c r="T62" s="20" t="s">
        <v>481</v>
      </c>
      <c r="U62" s="18" t="n">
        <v>515.20660725</v>
      </c>
      <c r="V62" s="20" t="n">
        <v>16.39370681</v>
      </c>
    </row>
    <row r="63" spans="1:22">
      <c r="A63" s="15" t="s">
        <v>538</v>
      </c>
      <c r="B63" s="17" t="n">
        <v>5324</v>
      </c>
      <c r="C63" s="18">
        <f>(13.0/B63*100)</f>
        <v/>
      </c>
      <c r="D63" s="19" t="n">
        <v>5311</v>
      </c>
      <c r="E63" s="18" t="n">
        <v>388.2552959</v>
      </c>
      <c r="F63" s="20" t="n">
        <v>3.79587335</v>
      </c>
      <c r="G63" s="18" t="n">
        <v>385.47953281</v>
      </c>
      <c r="H63" s="20" t="n">
        <v>2.55109798</v>
      </c>
      <c r="I63" s="18" t="n">
        <v>390.83668735</v>
      </c>
      <c r="J63" s="20" t="n">
        <v>2.60052426</v>
      </c>
      <c r="K63" s="18" t="n">
        <v>385.57922174</v>
      </c>
      <c r="L63" s="20" t="n">
        <v>3.36547987</v>
      </c>
      <c r="M63" s="18" t="s">
        <v>481</v>
      </c>
      <c r="N63" s="20" t="s">
        <v>481</v>
      </c>
      <c r="O63" s="18" t="s">
        <v>481</v>
      </c>
      <c r="P63" s="20" t="s">
        <v>481</v>
      </c>
      <c r="Q63" s="18" t="n">
        <v>373.872</v>
      </c>
      <c r="R63" s="20" t="n">
        <v>37.84312038</v>
      </c>
      <c r="S63" s="18" t="n">
        <v>295.43813123</v>
      </c>
      <c r="T63" s="20" t="n">
        <v>29.3312857</v>
      </c>
      <c r="U63" s="18" t="n">
        <v>343.31137434</v>
      </c>
      <c r="V63" s="20" t="n">
        <v>5.06222917</v>
      </c>
    </row>
    <row r="64" spans="1:22">
      <c r="A64" s="15" t="s">
        <v>539</v>
      </c>
      <c r="B64" s="17" t="n">
        <v>3634</v>
      </c>
      <c r="C64" s="18">
        <f>(3.0/B64*100)</f>
        <v/>
      </c>
      <c r="D64" s="19" t="n">
        <v>3631</v>
      </c>
      <c r="E64" s="18" t="n">
        <v>470.7818704</v>
      </c>
      <c r="F64" s="20" t="n">
        <v>3.7254701</v>
      </c>
      <c r="G64" s="18" t="n">
        <v>476.59599806</v>
      </c>
      <c r="H64" s="20" t="n">
        <v>3.00401959</v>
      </c>
      <c r="I64" s="18" t="n">
        <v>468.60468444</v>
      </c>
      <c r="J64" s="20" t="n">
        <v>3.65281106</v>
      </c>
      <c r="K64" s="18" t="n">
        <v>455.92555422</v>
      </c>
      <c r="L64" s="20" t="n">
        <v>7.1926054</v>
      </c>
      <c r="M64" s="18" t="s">
        <v>481</v>
      </c>
      <c r="N64" s="20" t="s">
        <v>481</v>
      </c>
      <c r="O64" s="18" t="s">
        <v>481</v>
      </c>
      <c r="P64" s="20" t="s">
        <v>481</v>
      </c>
      <c r="Q64" s="18" t="s">
        <v>481</v>
      </c>
      <c r="R64" s="20" t="s">
        <v>481</v>
      </c>
      <c r="S64" s="18" t="n">
        <v>332.69334306</v>
      </c>
      <c r="T64" s="20" t="n">
        <v>33.16289612</v>
      </c>
      <c r="U64" s="18" t="n">
        <v>319.37491017</v>
      </c>
      <c r="V64" s="20" t="n">
        <v>10.30114547</v>
      </c>
    </row>
    <row r="65" spans="1:22">
      <c r="A65" s="15" t="s">
        <v>540</v>
      </c>
      <c r="B65" s="17" t="n">
        <v>5325</v>
      </c>
      <c r="C65" s="18">
        <f>(14.0/B65*100)</f>
        <v/>
      </c>
      <c r="D65" s="19" t="n">
        <v>5311</v>
      </c>
      <c r="E65" s="18" t="n">
        <v>438.30728796</v>
      </c>
      <c r="F65" s="20" t="n">
        <v>4.04704961</v>
      </c>
      <c r="G65" s="18" t="n">
        <v>428.03568455</v>
      </c>
      <c r="H65" s="20" t="n">
        <v>2.5883738</v>
      </c>
      <c r="I65" s="18" t="n">
        <v>434.59159896</v>
      </c>
      <c r="J65" s="20" t="n">
        <v>2.94778474</v>
      </c>
      <c r="K65" s="18" t="n">
        <v>428.36954678</v>
      </c>
      <c r="L65" s="20" t="n">
        <v>3.64584403</v>
      </c>
      <c r="M65" s="18" t="s">
        <v>481</v>
      </c>
      <c r="N65" s="20" t="s">
        <v>481</v>
      </c>
      <c r="O65" s="18" t="s">
        <v>481</v>
      </c>
      <c r="P65" s="20" t="s">
        <v>481</v>
      </c>
      <c r="Q65" s="18" t="n">
        <v>361.0373894</v>
      </c>
      <c r="R65" s="20" t="n">
        <v>29.7762434</v>
      </c>
      <c r="S65" s="18" t="s">
        <v>481</v>
      </c>
      <c r="T65" s="20" t="s">
        <v>481</v>
      </c>
      <c r="U65" s="18" t="n">
        <v>338.64988966</v>
      </c>
      <c r="V65" s="20" t="n">
        <v>8.024844379999999</v>
      </c>
    </row>
    <row r="66" spans="1:22">
      <c r="A66" s="15" t="s">
        <v>541</v>
      </c>
      <c r="B66" s="17" t="n">
        <v>5665</v>
      </c>
      <c r="C66" s="18">
        <f>(87.0/B66*100)</f>
        <v/>
      </c>
      <c r="D66" s="19" t="n">
        <v>5578</v>
      </c>
      <c r="E66" s="18" t="n">
        <v>433.23268917</v>
      </c>
      <c r="F66" s="20" t="n">
        <v>2.97906485</v>
      </c>
      <c r="G66" s="18" t="n">
        <v>422.55754794</v>
      </c>
      <c r="H66" s="20" t="n">
        <v>2.00165985</v>
      </c>
      <c r="I66" s="18" t="n">
        <v>422.73844017</v>
      </c>
      <c r="J66" s="20" t="n">
        <v>2.35766952</v>
      </c>
      <c r="K66" s="18" t="n">
        <v>423.54642729</v>
      </c>
      <c r="L66" s="20" t="n">
        <v>3.64328369</v>
      </c>
      <c r="M66" s="18" t="n">
        <v>362.59924263</v>
      </c>
      <c r="N66" s="20" t="n">
        <v>3.29995091</v>
      </c>
      <c r="O66" s="18" t="s">
        <v>481</v>
      </c>
      <c r="P66" s="20" t="s">
        <v>481</v>
      </c>
      <c r="Q66" s="18" t="s">
        <v>481</v>
      </c>
      <c r="R66" s="20" t="s">
        <v>481</v>
      </c>
      <c r="S66" s="18" t="s">
        <v>481</v>
      </c>
      <c r="T66" s="20" t="s">
        <v>481</v>
      </c>
      <c r="U66" s="18" t="n">
        <v>359.09197309</v>
      </c>
      <c r="V66" s="20" t="n">
        <v>3.70621642</v>
      </c>
    </row>
    <row r="67" spans="1:22">
      <c r="A67" s="15" t="s">
        <v>542</v>
      </c>
      <c r="B67" s="17" t="n">
        <v>6971</v>
      </c>
      <c r="C67" s="18">
        <f>(694.0/B67*100)</f>
        <v/>
      </c>
      <c r="D67" s="19" t="n">
        <v>6277</v>
      </c>
      <c r="E67" s="18" t="n">
        <v>432.52877503</v>
      </c>
      <c r="F67" s="20" t="n">
        <v>4.78456939</v>
      </c>
      <c r="G67" s="18" t="n">
        <v>406.63803041</v>
      </c>
      <c r="H67" s="20" t="n">
        <v>3.03355155</v>
      </c>
      <c r="I67" s="18" t="n">
        <v>407.48005989</v>
      </c>
      <c r="J67" s="20" t="n">
        <v>2.75980979</v>
      </c>
      <c r="K67" s="18" t="n">
        <v>395.9906428</v>
      </c>
      <c r="L67" s="20" t="n">
        <v>3.28821785</v>
      </c>
      <c r="M67" s="18" t="n">
        <v>372.66261743</v>
      </c>
      <c r="N67" s="20" t="n">
        <v>5.67221433</v>
      </c>
      <c r="O67" s="18" t="s">
        <v>481</v>
      </c>
      <c r="P67" s="20" t="s">
        <v>481</v>
      </c>
      <c r="Q67" s="18" t="s">
        <v>481</v>
      </c>
      <c r="R67" s="20" t="s">
        <v>481</v>
      </c>
      <c r="S67" s="18" t="s">
        <v>481</v>
      </c>
      <c r="T67" s="20" t="s">
        <v>481</v>
      </c>
      <c r="U67" s="18" t="n">
        <v>341.25430835</v>
      </c>
      <c r="V67" s="20" t="n">
        <v>6.42095969</v>
      </c>
    </row>
    <row r="68" spans="1:22">
      <c r="A68" s="15" t="s">
        <v>543</v>
      </c>
      <c r="B68" s="17" t="n">
        <v>12083</v>
      </c>
      <c r="C68" s="18">
        <f>(31.0/B68*100)</f>
        <v/>
      </c>
      <c r="D68" s="19" t="n">
        <v>12052</v>
      </c>
      <c r="E68" s="18" t="n">
        <v>434.69727387</v>
      </c>
      <c r="F68" s="20" t="n">
        <v>2.99106318</v>
      </c>
      <c r="G68" s="18" t="n">
        <v>435.04002915</v>
      </c>
      <c r="H68" s="20" t="n">
        <v>1.71570979</v>
      </c>
      <c r="I68" s="18" t="n">
        <v>435.17992461</v>
      </c>
      <c r="J68" s="20" t="n">
        <v>1.84766517</v>
      </c>
      <c r="K68" s="18" t="n">
        <v>425.46248848</v>
      </c>
      <c r="L68" s="20" t="n">
        <v>2.65654032</v>
      </c>
      <c r="M68" s="18" t="n">
        <v>360.06770608</v>
      </c>
      <c r="N68" s="20" t="n">
        <v>2.26611851</v>
      </c>
      <c r="O68" s="18" t="s">
        <v>481</v>
      </c>
      <c r="P68" s="20" t="s">
        <v>481</v>
      </c>
      <c r="Q68" s="18" t="s">
        <v>481</v>
      </c>
      <c r="R68" s="20" t="s">
        <v>481</v>
      </c>
      <c r="S68" s="18" t="s">
        <v>481</v>
      </c>
      <c r="T68" s="20" t="s">
        <v>481</v>
      </c>
      <c r="U68" s="18" t="n">
        <v>365.3055581</v>
      </c>
      <c r="V68" s="20" t="n">
        <v>2.56728422</v>
      </c>
    </row>
    <row r="69" spans="1:22">
      <c r="A69" s="15" t="s">
        <v>544</v>
      </c>
      <c r="B69" s="17" t="n">
        <v>4876</v>
      </c>
      <c r="C69" s="18">
        <f>(0.0/B69*100)</f>
        <v/>
      </c>
      <c r="D69" s="19" t="n">
        <v>4876</v>
      </c>
      <c r="E69" s="18" t="n">
        <v>445.02594163</v>
      </c>
      <c r="F69" s="20" t="n">
        <v>4.64171826</v>
      </c>
      <c r="G69" s="18" t="n">
        <v>430.45100278</v>
      </c>
      <c r="H69" s="20" t="n">
        <v>3.58336756</v>
      </c>
      <c r="I69" s="18" t="n">
        <v>436.80313422</v>
      </c>
      <c r="J69" s="20" t="n">
        <v>3.71236716</v>
      </c>
      <c r="K69" s="18" t="n">
        <v>434.80879652</v>
      </c>
      <c r="L69" s="20" t="n">
        <v>4.87440065</v>
      </c>
      <c r="M69" s="18" t="s">
        <v>481</v>
      </c>
      <c r="N69" s="20" t="s">
        <v>481</v>
      </c>
      <c r="O69" s="18" t="s">
        <v>481</v>
      </c>
      <c r="P69" s="20" t="s">
        <v>481</v>
      </c>
      <c r="Q69" s="18" t="s">
        <v>481</v>
      </c>
      <c r="R69" s="20" t="s">
        <v>481</v>
      </c>
      <c r="S69" s="18" t="s">
        <v>481</v>
      </c>
      <c r="T69" s="20" t="s">
        <v>481</v>
      </c>
      <c r="U69" s="18" t="n">
        <v>376.52068744</v>
      </c>
      <c r="V69" s="20" t="n">
        <v>19.85818781</v>
      </c>
    </row>
    <row r="70" spans="1:22">
      <c r="A70" s="15" t="s">
        <v>545</v>
      </c>
      <c r="B70" s="17" t="n">
        <v>6036</v>
      </c>
      <c r="C70" s="18">
        <f>(223.0/B70*100)</f>
        <v/>
      </c>
      <c r="D70" s="19" t="n">
        <v>5813</v>
      </c>
      <c r="E70" s="18" t="n">
        <v>504.66380396</v>
      </c>
      <c r="F70" s="20" t="n">
        <v>4.19299522</v>
      </c>
      <c r="G70" s="18" t="n">
        <v>489.38598145</v>
      </c>
      <c r="H70" s="20" t="n">
        <v>3.4265296</v>
      </c>
      <c r="I70" s="18" t="n">
        <v>491.4127715</v>
      </c>
      <c r="J70" s="20" t="n">
        <v>3.4709964</v>
      </c>
      <c r="K70" s="18" t="n">
        <v>491.31471839</v>
      </c>
      <c r="L70" s="20" t="n">
        <v>4.34793202</v>
      </c>
      <c r="M70" s="18" t="n">
        <v>430.55617704</v>
      </c>
      <c r="N70" s="20" t="n">
        <v>6.18638504</v>
      </c>
      <c r="O70" s="18" t="s">
        <v>481</v>
      </c>
      <c r="P70" s="20" t="s">
        <v>481</v>
      </c>
      <c r="Q70" s="18" t="s">
        <v>481</v>
      </c>
      <c r="R70" s="20" t="s">
        <v>481</v>
      </c>
      <c r="S70" s="18" t="s">
        <v>481</v>
      </c>
      <c r="T70" s="20" t="s">
        <v>481</v>
      </c>
      <c r="U70" s="18" t="n">
        <v>448.22352069</v>
      </c>
      <c r="V70" s="20" t="n">
        <v>7.51014728</v>
      </c>
    </row>
    <row r="71" spans="1:22">
      <c r="A71" s="15" t="s">
        <v>546</v>
      </c>
      <c r="B71" s="17" t="n">
        <v>6115</v>
      </c>
      <c r="C71" s="18">
        <f>(30.0/B71*100)</f>
        <v/>
      </c>
      <c r="D71" s="19" t="n">
        <v>6085</v>
      </c>
      <c r="E71" s="18" t="n">
        <v>583.00730097</v>
      </c>
      <c r="F71" s="20" t="n">
        <v>3.23894404</v>
      </c>
      <c r="G71" s="18" t="n">
        <v>561.44514543</v>
      </c>
      <c r="H71" s="20" t="n">
        <v>1.9658394</v>
      </c>
      <c r="I71" s="18" t="n">
        <v>559.2981405199999</v>
      </c>
      <c r="J71" s="20" t="n">
        <v>2.94717306</v>
      </c>
      <c r="K71" s="18" t="n">
        <v>546.66233132</v>
      </c>
      <c r="L71" s="20" t="n">
        <v>4.42416864</v>
      </c>
      <c r="M71" s="18" t="n">
        <v>447.86971773</v>
      </c>
      <c r="N71" s="20" t="n">
        <v>5.77573086</v>
      </c>
      <c r="O71" s="18" t="s">
        <v>481</v>
      </c>
      <c r="P71" s="20" t="s">
        <v>481</v>
      </c>
      <c r="Q71" s="18" t="s">
        <v>481</v>
      </c>
      <c r="R71" s="20" t="s">
        <v>481</v>
      </c>
      <c r="S71" s="18" t="s">
        <v>481</v>
      </c>
      <c r="T71" s="20" t="s">
        <v>481</v>
      </c>
      <c r="U71" s="18" t="n">
        <v>488.68058387</v>
      </c>
      <c r="V71" s="20" t="n">
        <v>26.07948754</v>
      </c>
    </row>
    <row r="72" spans="1:22">
      <c r="A72" s="15" t="s">
        <v>547</v>
      </c>
      <c r="B72" s="17" t="n">
        <v>7708</v>
      </c>
      <c r="C72" s="18">
        <f>(5.0/B72*100)</f>
        <v/>
      </c>
      <c r="D72" s="19" t="n">
        <v>7703</v>
      </c>
      <c r="E72" s="18" t="n">
        <v>560.38416937</v>
      </c>
      <c r="F72" s="20" t="n">
        <v>4.72813322</v>
      </c>
      <c r="G72" s="18" t="n">
        <v>530.93939063</v>
      </c>
      <c r="H72" s="20" t="n">
        <v>3.49163954</v>
      </c>
      <c r="I72" s="18" t="n">
        <v>535.58708832</v>
      </c>
      <c r="J72" s="20" t="n">
        <v>3.0368881</v>
      </c>
      <c r="K72" s="18" t="n">
        <v>539.2274440899999</v>
      </c>
      <c r="L72" s="20" t="n">
        <v>4.8349955</v>
      </c>
      <c r="M72" s="18" t="n">
        <v>463.18161523</v>
      </c>
      <c r="N72" s="20" t="n">
        <v>7.36450904</v>
      </c>
      <c r="O72" s="18" t="s">
        <v>481</v>
      </c>
      <c r="P72" s="20" t="s">
        <v>481</v>
      </c>
      <c r="Q72" s="18" t="s">
        <v>481</v>
      </c>
      <c r="R72" s="20" t="s">
        <v>481</v>
      </c>
      <c r="S72" s="18" t="s">
        <v>481</v>
      </c>
      <c r="T72" s="20" t="s">
        <v>481</v>
      </c>
      <c r="U72" s="18" t="n">
        <v>499.72627148</v>
      </c>
      <c r="V72" s="20" t="n">
        <v>21.95259767</v>
      </c>
    </row>
    <row r="73" spans="1:22">
      <c r="A73" s="15" t="s">
        <v>548</v>
      </c>
      <c r="B73" s="17" t="n">
        <v>8249</v>
      </c>
      <c r="C73" s="18">
        <f>(185.0/B73*100)</f>
        <v/>
      </c>
      <c r="D73" s="19" t="n">
        <v>8064</v>
      </c>
      <c r="E73" s="18" t="n">
        <v>441.63074231</v>
      </c>
      <c r="F73" s="20" t="n">
        <v>5.93150845</v>
      </c>
      <c r="G73" s="18" t="n">
        <v>422.51556376</v>
      </c>
      <c r="H73" s="20" t="n">
        <v>3.40158325</v>
      </c>
      <c r="I73" s="18" t="n">
        <v>435.22098279</v>
      </c>
      <c r="J73" s="20" t="n">
        <v>3.6707376</v>
      </c>
      <c r="K73" s="18" t="n">
        <v>424.32300519</v>
      </c>
      <c r="L73" s="20" t="n">
        <v>3.60152903</v>
      </c>
      <c r="M73" s="18" t="n">
        <v>381.36943253</v>
      </c>
      <c r="N73" s="20" t="n">
        <v>3.27949389</v>
      </c>
      <c r="O73" s="18" t="s">
        <v>481</v>
      </c>
      <c r="P73" s="20" t="s">
        <v>481</v>
      </c>
      <c r="Q73" s="18" t="s">
        <v>481</v>
      </c>
      <c r="R73" s="20" t="s">
        <v>481</v>
      </c>
      <c r="S73" s="18" t="s">
        <v>481</v>
      </c>
      <c r="T73" s="20" t="s">
        <v>481</v>
      </c>
      <c r="U73" s="18" t="n">
        <v>384.23563674</v>
      </c>
      <c r="V73" s="20" t="n">
        <v>11.11393183</v>
      </c>
    </row>
    <row r="74" spans="1:22">
      <c r="A74" s="15" t="s">
        <v>549</v>
      </c>
      <c r="B74" s="17" t="n">
        <v>4692</v>
      </c>
      <c r="C74" s="18">
        <f>(82.0/B74*100)</f>
        <v/>
      </c>
      <c r="D74" s="19" t="n">
        <v>4610</v>
      </c>
      <c r="E74" s="18" t="n">
        <v>447.59465154</v>
      </c>
      <c r="F74" s="20" t="n">
        <v>3.38137582</v>
      </c>
      <c r="G74" s="18" t="n">
        <v>437.24333215</v>
      </c>
      <c r="H74" s="20" t="n">
        <v>2.79046253</v>
      </c>
      <c r="I74" s="18" t="n">
        <v>422.47981361</v>
      </c>
      <c r="J74" s="20" t="n">
        <v>3.08948006</v>
      </c>
      <c r="K74" s="18" t="n">
        <v>413.84636827</v>
      </c>
      <c r="L74" s="20" t="n">
        <v>3.27672577</v>
      </c>
      <c r="M74" s="18" t="s">
        <v>481</v>
      </c>
      <c r="N74" s="20" t="s">
        <v>481</v>
      </c>
      <c r="O74" s="18" t="s">
        <v>481</v>
      </c>
      <c r="P74" s="20" t="s">
        <v>481</v>
      </c>
      <c r="Q74" s="18" t="s">
        <v>481</v>
      </c>
      <c r="R74" s="20" t="s">
        <v>481</v>
      </c>
      <c r="S74" s="18" t="n">
        <v>369.03983655</v>
      </c>
      <c r="T74" s="20" t="n">
        <v>41.20885181</v>
      </c>
      <c r="U74" s="18" t="n">
        <v>357.39280636</v>
      </c>
      <c r="V74" s="20" t="n">
        <v>5.67292513</v>
      </c>
    </row>
    <row r="75" spans="1:22">
      <c r="A75" s="15" t="s">
        <v>550</v>
      </c>
      <c r="B75" s="17" t="n">
        <v>5375</v>
      </c>
      <c r="C75" s="18">
        <f>(277.0/B75*100)</f>
        <v/>
      </c>
      <c r="D75" s="19" t="n">
        <v>5098</v>
      </c>
      <c r="E75" s="18" t="n">
        <v>403.72929451</v>
      </c>
      <c r="F75" s="20" t="n">
        <v>4.91076258</v>
      </c>
      <c r="G75" s="18" t="n">
        <v>396.10941367</v>
      </c>
      <c r="H75" s="20" t="n">
        <v>2.66113646</v>
      </c>
      <c r="I75" s="18" t="n">
        <v>392.30187814</v>
      </c>
      <c r="J75" s="20" t="n">
        <v>3.08876227</v>
      </c>
      <c r="K75" s="18" t="n">
        <v>381.35542682</v>
      </c>
      <c r="L75" s="20" t="n">
        <v>2.74790135</v>
      </c>
      <c r="M75" s="18" t="n">
        <v>356.06172199</v>
      </c>
      <c r="N75" s="20" t="n">
        <v>4.70057819</v>
      </c>
      <c r="O75" s="18" t="s">
        <v>481</v>
      </c>
      <c r="P75" s="20" t="s">
        <v>481</v>
      </c>
      <c r="Q75" s="18" t="s">
        <v>481</v>
      </c>
      <c r="R75" s="20" t="s">
        <v>481</v>
      </c>
      <c r="S75" s="18" t="s">
        <v>481</v>
      </c>
      <c r="T75" s="20" t="s">
        <v>481</v>
      </c>
      <c r="U75" s="18" t="n">
        <v>361.68515044</v>
      </c>
      <c r="V75" s="20" t="n">
        <v>3.859417</v>
      </c>
    </row>
    <row r="76" spans="1:22">
      <c r="A76" s="15" t="s">
        <v>551</v>
      </c>
      <c r="B76" s="17" t="n">
        <v>14167</v>
      </c>
      <c r="C76" s="18">
        <f>(234.0/B76*100)</f>
        <v/>
      </c>
      <c r="D76" s="19" t="n">
        <v>13933</v>
      </c>
      <c r="E76" s="18" t="n">
        <v>453.52308902</v>
      </c>
      <c r="F76" s="20" t="n">
        <v>3.48437902</v>
      </c>
      <c r="G76" s="18" t="n">
        <v>445.91264144</v>
      </c>
      <c r="H76" s="20" t="n">
        <v>3.35564029</v>
      </c>
      <c r="I76" s="18" t="n">
        <v>443.86144705</v>
      </c>
      <c r="J76" s="20" t="n">
        <v>2.67968769</v>
      </c>
      <c r="K76" s="18" t="n">
        <v>431.90821159</v>
      </c>
      <c r="L76" s="20" t="n">
        <v>3.84851965</v>
      </c>
      <c r="M76" s="18" t="n">
        <v>405.76526183</v>
      </c>
      <c r="N76" s="20" t="n">
        <v>4.20293438</v>
      </c>
      <c r="O76" s="18" t="s">
        <v>481</v>
      </c>
      <c r="P76" s="20" t="s">
        <v>481</v>
      </c>
      <c r="Q76" s="18" t="s">
        <v>481</v>
      </c>
      <c r="R76" s="20" t="s">
        <v>481</v>
      </c>
      <c r="S76" s="18" t="s">
        <v>481</v>
      </c>
      <c r="T76" s="20" t="s">
        <v>481</v>
      </c>
      <c r="U76" s="18" t="n">
        <v>375.41997122</v>
      </c>
      <c r="V76" s="20" t="n">
        <v>6.64248727</v>
      </c>
    </row>
    <row r="77" spans="1:22">
      <c r="A77" s="15" t="s">
        <v>552</v>
      </c>
      <c r="B77" s="17" t="n">
        <v>6062</v>
      </c>
      <c r="C77" s="18">
        <f>(261.0/B77*100)</f>
        <v/>
      </c>
      <c r="D77" s="19" t="n">
        <v>5801</v>
      </c>
      <c r="E77" s="18" t="n">
        <v>466.88227624</v>
      </c>
      <c r="F77" s="20" t="n">
        <v>3.32168257</v>
      </c>
      <c r="G77" s="18" t="n">
        <v>451.83761879</v>
      </c>
      <c r="H77" s="20" t="n">
        <v>2.66449879</v>
      </c>
      <c r="I77" s="18" t="n">
        <v>443.64173519</v>
      </c>
      <c r="J77" s="20" t="n">
        <v>3.83865933</v>
      </c>
      <c r="K77" s="18" t="n">
        <v>422.73336107</v>
      </c>
      <c r="L77" s="20" t="n">
        <v>6.15932565</v>
      </c>
      <c r="M77" s="18" t="n">
        <v>380.79678054</v>
      </c>
      <c r="N77" s="20" t="n">
        <v>4.91273858</v>
      </c>
      <c r="O77" s="18" t="s">
        <v>481</v>
      </c>
      <c r="P77" s="20" t="s">
        <v>481</v>
      </c>
      <c r="Q77" s="18" t="s">
        <v>481</v>
      </c>
      <c r="R77" s="20" t="s">
        <v>481</v>
      </c>
      <c r="S77" s="18" t="s">
        <v>481</v>
      </c>
      <c r="T77" s="20" t="s">
        <v>481</v>
      </c>
      <c r="U77" s="18" t="n">
        <v>388.20012553</v>
      </c>
      <c r="V77" s="20" t="n">
        <v>3.77518668</v>
      </c>
    </row>
    <row r="78" spans="1:22">
      <c r="A78" s="15" t="s">
        <v>553</v>
      </c>
      <c r="B78" s="17" t="n">
        <v>5826</v>
      </c>
      <c r="C78" s="18">
        <f>(0.0/B78*100)</f>
        <v/>
      </c>
      <c r="D78" s="19" t="n">
        <v>5826</v>
      </c>
      <c r="E78" s="18" t="n">
        <v>549.61833053</v>
      </c>
      <c r="F78" s="20" t="n">
        <v>8.48196969</v>
      </c>
      <c r="G78" s="18" t="n">
        <v>532.76488432</v>
      </c>
      <c r="H78" s="20" t="n">
        <v>4.39315882</v>
      </c>
      <c r="I78" s="18" t="n">
        <v>522.55817708</v>
      </c>
      <c r="J78" s="20" t="n">
        <v>4.15383588</v>
      </c>
      <c r="K78" s="18" t="n">
        <v>513.63181721</v>
      </c>
      <c r="L78" s="20" t="n">
        <v>4.22608616</v>
      </c>
      <c r="M78" s="18" t="s">
        <v>481</v>
      </c>
      <c r="N78" s="20" t="s">
        <v>481</v>
      </c>
      <c r="O78" s="18" t="s">
        <v>481</v>
      </c>
      <c r="P78" s="20" t="s">
        <v>481</v>
      </c>
      <c r="Q78" s="18" t="n">
        <v>431.126</v>
      </c>
      <c r="R78" s="20" t="n">
        <v>17.85283108</v>
      </c>
      <c r="S78" s="18" t="n">
        <v>442.4006</v>
      </c>
      <c r="T78" s="20" t="n">
        <v>34.16423723</v>
      </c>
      <c r="U78" s="18" t="n">
        <v>464.87898554</v>
      </c>
      <c r="V78" s="20" t="n">
        <v>22.52837628</v>
      </c>
    </row>
    <row customHeight="1" ht="25" r="79" spans="1:22">
      <c r="A79" s="15" t="s">
        <v>554</v>
      </c>
      <c r="B79" s="17" t="n">
        <v>1657</v>
      </c>
      <c r="C79" s="18">
        <f>(41.0/B79*100)</f>
        <v/>
      </c>
      <c r="D79" s="19" t="n">
        <v>1616</v>
      </c>
      <c r="E79" s="18" t="n">
        <v>491.13081727</v>
      </c>
      <c r="F79" s="20" t="n">
        <v>6.72563</v>
      </c>
      <c r="G79" s="18" t="n">
        <v>479.04008679</v>
      </c>
      <c r="H79" s="20" t="n">
        <v>7.89070586</v>
      </c>
      <c r="I79" s="18" t="n">
        <v>465.06125013</v>
      </c>
      <c r="J79" s="20" t="n">
        <v>8.78980213</v>
      </c>
      <c r="K79" s="18" t="n">
        <v>438.24785643</v>
      </c>
      <c r="L79" s="20" t="n">
        <v>7.25963073</v>
      </c>
      <c r="M79" s="18" t="s">
        <v>481</v>
      </c>
      <c r="N79" s="20" t="s">
        <v>481</v>
      </c>
      <c r="O79" s="18" t="s">
        <v>481</v>
      </c>
      <c r="P79" s="20" t="s">
        <v>481</v>
      </c>
      <c r="Q79" s="18" t="s">
        <v>481</v>
      </c>
      <c r="R79" s="20" t="s">
        <v>481</v>
      </c>
      <c r="S79" s="18" t="n">
        <v>337.7194</v>
      </c>
      <c r="T79" s="20" t="n">
        <v>29.44515412</v>
      </c>
      <c r="U79" s="18" t="n">
        <v>380.42051518</v>
      </c>
      <c r="V79" s="20" t="n">
        <v>19.29603084</v>
      </c>
    </row>
    <row r="80" spans="1:22">
      <c r="A80" s="15" t="s">
        <v>555</v>
      </c>
      <c r="B80" s="17" t="n">
        <v>7841</v>
      </c>
      <c r="C80" s="18">
        <f>(0.0/B80*100)</f>
        <v/>
      </c>
      <c r="D80" s="19" t="n">
        <v>7841</v>
      </c>
      <c r="E80" s="18" t="n">
        <v>452.35423618</v>
      </c>
      <c r="F80" s="20" t="n">
        <v>6.30678932</v>
      </c>
      <c r="G80" s="18" t="n">
        <v>453.10006221</v>
      </c>
      <c r="H80" s="20" t="n">
        <v>4.26086759</v>
      </c>
      <c r="I80" s="18" t="n">
        <v>453.94419307</v>
      </c>
      <c r="J80" s="20" t="n">
        <v>3.8194865</v>
      </c>
      <c r="K80" s="18" t="n">
        <v>463.18029186</v>
      </c>
      <c r="L80" s="20" t="n">
        <v>4.81260583</v>
      </c>
      <c r="M80" s="18" t="s">
        <v>481</v>
      </c>
      <c r="N80" s="20" t="s">
        <v>481</v>
      </c>
      <c r="O80" s="18" t="s">
        <v>481</v>
      </c>
      <c r="P80" s="20" t="s">
        <v>481</v>
      </c>
      <c r="Q80" s="18" t="s">
        <v>481</v>
      </c>
      <c r="R80" s="20" t="s">
        <v>481</v>
      </c>
      <c r="S80" s="18" t="s">
        <v>481</v>
      </c>
      <c r="T80" s="20" t="s">
        <v>481</v>
      </c>
      <c r="U80" s="18" t="n">
        <v>377.89509548</v>
      </c>
      <c r="V80" s="20" t="n">
        <v>32.39269168</v>
      </c>
    </row>
    <row r="81" spans="1:22">
      <c r="A81" s="23" t="s">
        <v>556</v>
      </c>
      <c r="B81" s="17" t="n">
        <v>8861</v>
      </c>
      <c r="C81" s="18">
        <f>(82.0/B81*100)</f>
        <v/>
      </c>
      <c r="D81" s="19" t="n">
        <v>8779</v>
      </c>
      <c r="E81" s="18" t="n">
        <v>475.51590761</v>
      </c>
      <c r="F81" s="20" t="n">
        <v>8.020037070000001</v>
      </c>
      <c r="G81" s="18" t="n">
        <v>447.27498708</v>
      </c>
      <c r="H81" s="20" t="n">
        <v>3.65660989</v>
      </c>
      <c r="I81" s="18" t="n">
        <v>448.11864454</v>
      </c>
      <c r="J81" s="20" t="n">
        <v>2.6012244</v>
      </c>
      <c r="K81" s="18" t="n">
        <v>447.91712367</v>
      </c>
      <c r="L81" s="20" t="n">
        <v>3.67341608</v>
      </c>
      <c r="M81" s="18" t="n">
        <v>388.66747204</v>
      </c>
      <c r="N81" s="20" t="n">
        <v>4.36642029</v>
      </c>
      <c r="O81" s="18" t="s">
        <v>481</v>
      </c>
      <c r="P81" s="20" t="s">
        <v>481</v>
      </c>
      <c r="Q81" s="18" t="s">
        <v>481</v>
      </c>
      <c r="R81" s="20" t="s">
        <v>481</v>
      </c>
      <c r="S81" s="18" t="s">
        <v>481</v>
      </c>
      <c r="T81" s="20" t="s">
        <v>481</v>
      </c>
      <c r="U81" s="18" t="n">
        <v>391.5917851</v>
      </c>
      <c r="V81" s="20" t="n">
        <v>13.67156101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816</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(691.0/B7*100)</f>
        <v/>
      </c>
      <c r="D7" s="19" t="n">
        <v>13839</v>
      </c>
      <c r="E7" s="18" t="n">
        <v>502.3205836</v>
      </c>
      <c r="F7" s="20" t="n">
        <v>2.75131676</v>
      </c>
      <c r="G7" s="18" t="n">
        <v>505.20940618</v>
      </c>
      <c r="H7" s="20" t="n">
        <v>2.20404181</v>
      </c>
      <c r="I7" s="18" t="n">
        <v>536.83331966</v>
      </c>
      <c r="J7" s="20" t="n">
        <v>2.41486117</v>
      </c>
      <c r="K7" s="18" t="n">
        <v>547.85206436</v>
      </c>
      <c r="L7" s="20" t="n">
        <v>3.17394968</v>
      </c>
      <c r="M7" s="18" t="n">
        <v>455.67136221</v>
      </c>
      <c r="N7" s="20" t="n">
        <v>3.03001341</v>
      </c>
      <c r="O7" s="18" t="s">
        <v>481</v>
      </c>
      <c r="P7" s="20" t="s">
        <v>481</v>
      </c>
      <c r="Q7" s="18" t="s">
        <v>481</v>
      </c>
      <c r="R7" s="20" t="s">
        <v>481</v>
      </c>
      <c r="S7" s="18" t="s">
        <v>481</v>
      </c>
      <c r="T7" s="20" t="s">
        <v>481</v>
      </c>
      <c r="U7" s="18" t="n">
        <v>485.82401015</v>
      </c>
      <c r="V7" s="20" t="n">
        <v>6.99725883</v>
      </c>
    </row>
    <row r="8" spans="1:22">
      <c r="A8" s="15" t="s">
        <v>483</v>
      </c>
      <c r="B8" s="17" t="n">
        <v>7007</v>
      </c>
      <c r="C8" s="18">
        <f>(113.0/B8*100)</f>
        <v/>
      </c>
      <c r="D8" s="19" t="n">
        <v>6894</v>
      </c>
      <c r="E8" s="18" t="n">
        <v>500.96854376</v>
      </c>
      <c r="F8" s="20" t="n">
        <v>3.82751726</v>
      </c>
      <c r="G8" s="18" t="n">
        <v>510.08487014</v>
      </c>
      <c r="H8" s="20" t="n">
        <v>3.60942739</v>
      </c>
      <c r="I8" s="18" t="n">
        <v>521.85108024</v>
      </c>
      <c r="J8" s="20" t="n">
        <v>3.32522065</v>
      </c>
      <c r="K8" s="18" t="n">
        <v>528.55417635</v>
      </c>
      <c r="L8" s="20" t="n">
        <v>4.34709499</v>
      </c>
      <c r="M8" s="18" t="n">
        <v>425.98671044</v>
      </c>
      <c r="N8" s="20" t="n">
        <v>3.32108465</v>
      </c>
      <c r="O8" s="18" t="s">
        <v>481</v>
      </c>
      <c r="P8" s="20" t="s">
        <v>481</v>
      </c>
      <c r="Q8" s="18" t="n">
        <v>368.48347797</v>
      </c>
      <c r="R8" s="20" t="n">
        <v>14.99112476</v>
      </c>
      <c r="S8" s="18" t="s">
        <v>481</v>
      </c>
      <c r="T8" s="20" t="s">
        <v>481</v>
      </c>
      <c r="U8" s="18" t="n">
        <v>436.32434339</v>
      </c>
      <c r="V8" s="20" t="n">
        <v>7.008327</v>
      </c>
    </row>
    <row r="9" spans="1:22">
      <c r="A9" s="15" t="s">
        <v>484</v>
      </c>
      <c r="B9" s="17" t="n">
        <v>9651</v>
      </c>
      <c r="C9" s="18">
        <f>(574.0/B9*100)</f>
        <v/>
      </c>
      <c r="D9" s="19" t="n">
        <v>9077</v>
      </c>
      <c r="E9" s="18" t="n">
        <v>524.91288962</v>
      </c>
      <c r="F9" s="20" t="n">
        <v>2.43904026</v>
      </c>
      <c r="G9" s="18" t="n">
        <v>522.71183603</v>
      </c>
      <c r="H9" s="20" t="n">
        <v>2.48286778</v>
      </c>
      <c r="I9" s="18" t="n">
        <v>524.14385698</v>
      </c>
      <c r="J9" s="20" t="n">
        <v>3.92772097</v>
      </c>
      <c r="K9" s="18" t="n">
        <v>502.89218474</v>
      </c>
      <c r="L9" s="20" t="n">
        <v>5.22423457</v>
      </c>
      <c r="M9" s="18" t="n">
        <v>398.3811512</v>
      </c>
      <c r="N9" s="20" t="n">
        <v>5.50423922</v>
      </c>
      <c r="O9" s="18" t="s">
        <v>481</v>
      </c>
      <c r="P9" s="20" t="s">
        <v>481</v>
      </c>
      <c r="Q9" s="18" t="n">
        <v>374.78530698</v>
      </c>
      <c r="R9" s="20" t="n">
        <v>11.62763904</v>
      </c>
      <c r="S9" s="18" t="s">
        <v>481</v>
      </c>
      <c r="T9" s="20" t="s">
        <v>481</v>
      </c>
      <c r="U9" s="18" t="n">
        <v>426.56308114</v>
      </c>
      <c r="V9" s="20" t="n">
        <v>4.86476458</v>
      </c>
    </row>
    <row r="10" spans="1:22">
      <c r="A10" s="15" t="s">
        <v>485</v>
      </c>
      <c r="B10" s="17" t="n">
        <v>20058</v>
      </c>
      <c r="C10" s="18">
        <f>(555.0/B10*100)</f>
        <v/>
      </c>
      <c r="D10" s="19" t="n">
        <v>19503</v>
      </c>
      <c r="E10" s="18" t="n">
        <v>528.30600206</v>
      </c>
      <c r="F10" s="20" t="n">
        <v>2.98554782</v>
      </c>
      <c r="G10" s="18" t="n">
        <v>525.94352081</v>
      </c>
      <c r="H10" s="20" t="n">
        <v>2.51003003</v>
      </c>
      <c r="I10" s="18" t="n">
        <v>542.88165631</v>
      </c>
      <c r="J10" s="20" t="n">
        <v>2.21039103</v>
      </c>
      <c r="K10" s="18" t="n">
        <v>548.43623708</v>
      </c>
      <c r="L10" s="20" t="n">
        <v>3.61806408</v>
      </c>
      <c r="M10" s="18" t="n">
        <v>459.4602787</v>
      </c>
      <c r="N10" s="20" t="n">
        <v>3.87365474</v>
      </c>
      <c r="O10" s="18" t="s">
        <v>481</v>
      </c>
      <c r="P10" s="20" t="s">
        <v>481</v>
      </c>
      <c r="Q10" s="18" t="s">
        <v>481</v>
      </c>
      <c r="R10" s="20" t="s">
        <v>481</v>
      </c>
      <c r="S10" s="18" t="s">
        <v>481</v>
      </c>
      <c r="T10" s="20" t="s">
        <v>481</v>
      </c>
      <c r="U10" s="18" t="n">
        <v>456.19492233</v>
      </c>
      <c r="V10" s="20" t="n">
        <v>7.79738004</v>
      </c>
    </row>
    <row r="11" spans="1:22">
      <c r="A11" s="15" t="s">
        <v>486</v>
      </c>
      <c r="B11" s="17" t="n">
        <v>7053</v>
      </c>
      <c r="C11" s="18">
        <f>(154.0/B11*100)</f>
        <v/>
      </c>
      <c r="D11" s="19" t="n">
        <v>6899</v>
      </c>
      <c r="E11" s="18" t="n">
        <v>447.9260243</v>
      </c>
      <c r="F11" s="20" t="n">
        <v>4.27462663</v>
      </c>
      <c r="G11" s="18" t="n">
        <v>439.75712706</v>
      </c>
      <c r="H11" s="20" t="n">
        <v>3.3356946</v>
      </c>
      <c r="I11" s="18" t="n">
        <v>464.9479255</v>
      </c>
      <c r="J11" s="20" t="n">
        <v>3.45656093</v>
      </c>
      <c r="K11" s="18" t="n">
        <v>468.02410053</v>
      </c>
      <c r="L11" s="20" t="n">
        <v>3.82273768</v>
      </c>
      <c r="M11" s="18" t="n">
        <v>407.71243287</v>
      </c>
      <c r="N11" s="20" t="n">
        <v>4.26530566</v>
      </c>
      <c r="O11" s="18" t="s">
        <v>481</v>
      </c>
      <c r="P11" s="20" t="s">
        <v>481</v>
      </c>
      <c r="Q11" s="18" t="s">
        <v>481</v>
      </c>
      <c r="R11" s="20" t="s">
        <v>481</v>
      </c>
      <c r="S11" s="18" t="s">
        <v>481</v>
      </c>
      <c r="T11" s="20" t="s">
        <v>481</v>
      </c>
      <c r="U11" s="18" t="n">
        <v>403.72204495</v>
      </c>
      <c r="V11" s="20" t="n">
        <v>8.53602695</v>
      </c>
    </row>
    <row r="12" spans="1:22">
      <c r="A12" s="15" t="s">
        <v>487</v>
      </c>
      <c r="B12" s="17" t="n">
        <v>6894</v>
      </c>
      <c r="C12" s="18">
        <f>(59.0/B12*100)</f>
        <v/>
      </c>
      <c r="D12" s="19" t="n">
        <v>6835</v>
      </c>
      <c r="E12" s="18" t="n">
        <v>488.91366103</v>
      </c>
      <c r="F12" s="20" t="n">
        <v>3.80121065</v>
      </c>
      <c r="G12" s="18" t="n">
        <v>493.97608822</v>
      </c>
      <c r="H12" s="20" t="n">
        <v>2.61923391</v>
      </c>
      <c r="I12" s="18" t="n">
        <v>515.43473686</v>
      </c>
      <c r="J12" s="20" t="n">
        <v>3.11012163</v>
      </c>
      <c r="K12" s="18" t="n">
        <v>522.77761699</v>
      </c>
      <c r="L12" s="20" t="n">
        <v>4.30382053</v>
      </c>
      <c r="M12" s="18" t="n">
        <v>407.24394601</v>
      </c>
      <c r="N12" s="20" t="n">
        <v>6.59279851</v>
      </c>
      <c r="O12" s="18" t="s">
        <v>481</v>
      </c>
      <c r="P12" s="20" t="s">
        <v>481</v>
      </c>
      <c r="Q12" s="18" t="n">
        <v>366.6777112</v>
      </c>
      <c r="R12" s="20" t="n">
        <v>14.39052153</v>
      </c>
      <c r="S12" s="18" t="s">
        <v>481</v>
      </c>
      <c r="T12" s="20" t="s">
        <v>481</v>
      </c>
      <c r="U12" s="18" t="n">
        <v>429.80983587</v>
      </c>
      <c r="V12" s="20" t="n">
        <v>10.2844027</v>
      </c>
    </row>
    <row r="13" spans="1:22">
      <c r="A13" s="15" t="s">
        <v>488</v>
      </c>
      <c r="B13" s="17" t="n">
        <v>7161</v>
      </c>
      <c r="C13" s="18">
        <f>(184.0/B13*100)</f>
        <v/>
      </c>
      <c r="D13" s="19" t="n">
        <v>6977</v>
      </c>
      <c r="E13" s="18" t="n">
        <v>481.0516161</v>
      </c>
      <c r="F13" s="20" t="n">
        <v>4.68306147</v>
      </c>
      <c r="G13" s="18" t="n">
        <v>490.78471387</v>
      </c>
      <c r="H13" s="20" t="n">
        <v>2.88057199</v>
      </c>
      <c r="I13" s="18" t="n">
        <v>519.28358257</v>
      </c>
      <c r="J13" s="20" t="n">
        <v>2.6162634</v>
      </c>
      <c r="K13" s="18" t="n">
        <v>534.5826061400001</v>
      </c>
      <c r="L13" s="20" t="n">
        <v>3.35211197</v>
      </c>
      <c r="M13" s="18" t="n">
        <v>417.33961469</v>
      </c>
      <c r="N13" s="20" t="n">
        <v>10.06598471</v>
      </c>
      <c r="O13" s="18" t="s">
        <v>481</v>
      </c>
      <c r="P13" s="20" t="s">
        <v>481</v>
      </c>
      <c r="Q13" s="18" t="n">
        <v>436.36003517</v>
      </c>
      <c r="R13" s="20" t="n">
        <v>6.43426798</v>
      </c>
      <c r="S13" s="18" t="s">
        <v>481</v>
      </c>
      <c r="T13" s="20" t="s">
        <v>481</v>
      </c>
      <c r="U13" s="18" t="n">
        <v>409.65407204</v>
      </c>
      <c r="V13" s="20" t="n">
        <v>10.62928698</v>
      </c>
    </row>
    <row r="14" spans="1:22">
      <c r="A14" s="15" t="s">
        <v>489</v>
      </c>
      <c r="B14" s="17" t="n">
        <v>5587</v>
      </c>
      <c r="C14" s="18">
        <f>(82.0/B14*100)</f>
        <v/>
      </c>
      <c r="D14" s="19" t="n">
        <v>5505</v>
      </c>
      <c r="E14" s="18" t="n">
        <v>538.12694594</v>
      </c>
      <c r="F14" s="20" t="n">
        <v>2.65861666</v>
      </c>
      <c r="G14" s="18" t="n">
        <v>525.07038302</v>
      </c>
      <c r="H14" s="20" t="n">
        <v>2.75113314</v>
      </c>
      <c r="I14" s="18" t="n">
        <v>552.54563775</v>
      </c>
      <c r="J14" s="20" t="n">
        <v>3.26056986</v>
      </c>
      <c r="K14" s="18" t="n">
        <v>561.71772585</v>
      </c>
      <c r="L14" s="20" t="n">
        <v>5.27482633</v>
      </c>
      <c r="M14" s="18" t="n">
        <v>442.2239505</v>
      </c>
      <c r="N14" s="20" t="n">
        <v>10.16789313</v>
      </c>
      <c r="O14" s="18" t="s">
        <v>481</v>
      </c>
      <c r="P14" s="20" t="s">
        <v>481</v>
      </c>
      <c r="Q14" s="18" t="s">
        <v>481</v>
      </c>
      <c r="R14" s="20" t="s">
        <v>481</v>
      </c>
      <c r="S14" s="18" t="s">
        <v>481</v>
      </c>
      <c r="T14" s="20" t="s">
        <v>481</v>
      </c>
      <c r="U14" s="18" t="n">
        <v>450.55448307</v>
      </c>
      <c r="V14" s="20" t="n">
        <v>14.19661509</v>
      </c>
    </row>
    <row r="15" spans="1:22">
      <c r="A15" s="15" t="s">
        <v>490</v>
      </c>
      <c r="B15" s="17" t="n">
        <v>5882</v>
      </c>
      <c r="C15" s="18">
        <f>(91.0/B15*100)</f>
        <v/>
      </c>
      <c r="D15" s="19" t="n">
        <v>5791</v>
      </c>
      <c r="E15" s="18" t="n">
        <v>514.64853299</v>
      </c>
      <c r="F15" s="20" t="n">
        <v>3.46430357</v>
      </c>
      <c r="G15" s="18" t="n">
        <v>529.82388379</v>
      </c>
      <c r="H15" s="20" t="n">
        <v>2.75871586</v>
      </c>
      <c r="I15" s="18" t="n">
        <v>555.48432525</v>
      </c>
      <c r="J15" s="20" t="n">
        <v>2.84124714</v>
      </c>
      <c r="K15" s="18" t="n">
        <v>553.86380487</v>
      </c>
      <c r="L15" s="20" t="n">
        <v>6.4705058</v>
      </c>
      <c r="M15" s="18" t="n">
        <v>442.09252147</v>
      </c>
      <c r="N15" s="20" t="n">
        <v>11.12031367</v>
      </c>
      <c r="O15" s="18" t="s">
        <v>481</v>
      </c>
      <c r="P15" s="20" t="s">
        <v>481</v>
      </c>
      <c r="Q15" s="18" t="n">
        <v>375.95013089</v>
      </c>
      <c r="R15" s="20" t="n">
        <v>17.42774697</v>
      </c>
      <c r="S15" s="18" t="s">
        <v>481</v>
      </c>
      <c r="T15" s="20" t="s">
        <v>481</v>
      </c>
      <c r="U15" s="18" t="n">
        <v>483.39295114</v>
      </c>
      <c r="V15" s="20" t="n">
        <v>7.47446781</v>
      </c>
    </row>
    <row r="16" spans="1:22">
      <c r="A16" s="15" t="s">
        <v>491</v>
      </c>
      <c r="B16" s="17" t="n">
        <v>6108</v>
      </c>
      <c r="C16" s="18">
        <f>(138.0/B16*100)</f>
        <v/>
      </c>
      <c r="D16" s="19" t="n">
        <v>5970</v>
      </c>
      <c r="E16" s="18" t="n">
        <v>501.16723954</v>
      </c>
      <c r="F16" s="20" t="n">
        <v>3.27730887</v>
      </c>
      <c r="G16" s="18" t="n">
        <v>508.77165975</v>
      </c>
      <c r="H16" s="20" t="n">
        <v>2.65380124</v>
      </c>
      <c r="I16" s="18" t="n">
        <v>521.02479486</v>
      </c>
      <c r="J16" s="20" t="n">
        <v>3.03520879</v>
      </c>
      <c r="K16" s="18" t="n">
        <v>504.21575123</v>
      </c>
      <c r="L16" s="20" t="n">
        <v>4.24153541</v>
      </c>
      <c r="M16" s="18" t="n">
        <v>387.14914799</v>
      </c>
      <c r="N16" s="20" t="n">
        <v>6.68985678</v>
      </c>
      <c r="O16" s="18" t="s">
        <v>481</v>
      </c>
      <c r="P16" s="20" t="s">
        <v>481</v>
      </c>
      <c r="Q16" s="18" t="s">
        <v>481</v>
      </c>
      <c r="R16" s="20" t="s">
        <v>481</v>
      </c>
      <c r="S16" s="18" t="s">
        <v>481</v>
      </c>
      <c r="T16" s="20" t="s">
        <v>481</v>
      </c>
      <c r="U16" s="18" t="n">
        <v>419.02032392</v>
      </c>
      <c r="V16" s="20" t="n">
        <v>8.594855620000001</v>
      </c>
    </row>
    <row r="17" spans="1:22">
      <c r="A17" s="15" t="s">
        <v>492</v>
      </c>
      <c r="B17" s="17" t="n">
        <v>6504</v>
      </c>
      <c r="C17" s="18">
        <f>(1734.0/B17*100)</f>
        <v/>
      </c>
      <c r="D17" s="19" t="n">
        <v>4770</v>
      </c>
      <c r="E17" s="18" t="n">
        <v>503.32571655</v>
      </c>
      <c r="F17" s="20" t="n">
        <v>4.4401273</v>
      </c>
      <c r="G17" s="18" t="n">
        <v>511.42799886</v>
      </c>
      <c r="H17" s="20" t="n">
        <v>3.75216536</v>
      </c>
      <c r="I17" s="18" t="n">
        <v>551.2291010500001</v>
      </c>
      <c r="J17" s="20" t="n">
        <v>3.91237464</v>
      </c>
      <c r="K17" s="18" t="n">
        <v>562.01417493</v>
      </c>
      <c r="L17" s="20" t="n">
        <v>4.87872118</v>
      </c>
      <c r="M17" s="18" t="n">
        <v>421.56457172</v>
      </c>
      <c r="N17" s="20" t="n">
        <v>9.08687791</v>
      </c>
      <c r="O17" s="18" t="s">
        <v>481</v>
      </c>
      <c r="P17" s="20" t="s">
        <v>481</v>
      </c>
      <c r="Q17" s="18" t="n">
        <v>360.48925247</v>
      </c>
      <c r="R17" s="20" t="n">
        <v>12.44339086</v>
      </c>
      <c r="S17" s="18" t="s">
        <v>481</v>
      </c>
      <c r="T17" s="20" t="s">
        <v>481</v>
      </c>
      <c r="U17" s="18" t="n">
        <v>454.90448032</v>
      </c>
      <c r="V17" s="20" t="n">
        <v>6.65422279</v>
      </c>
    </row>
    <row r="18" spans="1:22">
      <c r="A18" s="15" t="s">
        <v>493</v>
      </c>
      <c r="B18" s="17" t="n">
        <v>5532</v>
      </c>
      <c r="C18" s="18">
        <f>(31.0/B18*100)</f>
        <v/>
      </c>
      <c r="D18" s="19" t="n">
        <v>5501</v>
      </c>
      <c r="E18" s="18" t="n">
        <v>447.1727237</v>
      </c>
      <c r="F18" s="20" t="n">
        <v>5.26998522</v>
      </c>
      <c r="G18" s="18" t="n">
        <v>448.61556489</v>
      </c>
      <c r="H18" s="20" t="n">
        <v>4.13026517</v>
      </c>
      <c r="I18" s="18" t="n">
        <v>476.25571785</v>
      </c>
      <c r="J18" s="20" t="n">
        <v>4.56600946</v>
      </c>
      <c r="K18" s="18" t="n">
        <v>476.87174044</v>
      </c>
      <c r="L18" s="20" t="n">
        <v>4.50322749</v>
      </c>
      <c r="M18" s="18" t="n">
        <v>381.70089157</v>
      </c>
      <c r="N18" s="20" t="n">
        <v>7.56899924</v>
      </c>
      <c r="O18" s="18" t="s">
        <v>481</v>
      </c>
      <c r="P18" s="20" t="s">
        <v>481</v>
      </c>
      <c r="Q18" s="18" t="s">
        <v>481</v>
      </c>
      <c r="R18" s="20" t="s">
        <v>481</v>
      </c>
      <c r="S18" s="18" t="s">
        <v>481</v>
      </c>
      <c r="T18" s="20" t="s">
        <v>481</v>
      </c>
      <c r="U18" s="18" t="n">
        <v>375.48347766</v>
      </c>
      <c r="V18" s="20" t="n">
        <v>6.99966086</v>
      </c>
    </row>
    <row r="19" spans="1:22">
      <c r="A19" s="15" t="s">
        <v>494</v>
      </c>
      <c r="B19" s="17" t="n">
        <v>5658</v>
      </c>
      <c r="C19" s="18">
        <f>(285.0/B19*100)</f>
        <v/>
      </c>
      <c r="D19" s="19" t="n">
        <v>5373</v>
      </c>
      <c r="E19" s="18" t="n">
        <v>476.22805663</v>
      </c>
      <c r="F19" s="20" t="n">
        <v>4.16893558</v>
      </c>
      <c r="G19" s="18" t="n">
        <v>471.3806765</v>
      </c>
      <c r="H19" s="20" t="n">
        <v>3.30237117</v>
      </c>
      <c r="I19" s="18" t="n">
        <v>492.97195313</v>
      </c>
      <c r="J19" s="20" t="n">
        <v>3.66222334</v>
      </c>
      <c r="K19" s="18" t="n">
        <v>506.31693628</v>
      </c>
      <c r="L19" s="20" t="n">
        <v>5.16700933</v>
      </c>
      <c r="M19" s="18" t="n">
        <v>464.53907426</v>
      </c>
      <c r="N19" s="20" t="n">
        <v>8.377987660000001</v>
      </c>
      <c r="O19" s="18" t="s">
        <v>481</v>
      </c>
      <c r="P19" s="20" t="s">
        <v>481</v>
      </c>
      <c r="Q19" s="18" t="s">
        <v>481</v>
      </c>
      <c r="R19" s="20" t="s">
        <v>481</v>
      </c>
      <c r="S19" s="18" t="s">
        <v>481</v>
      </c>
      <c r="T19" s="20" t="s">
        <v>481</v>
      </c>
      <c r="U19" s="18" t="n">
        <v>407.99972158</v>
      </c>
      <c r="V19" s="20" t="n">
        <v>9.55160532</v>
      </c>
    </row>
    <row r="20" spans="1:22">
      <c r="A20" s="15" t="s">
        <v>495</v>
      </c>
      <c r="B20" s="17" t="n">
        <v>3371</v>
      </c>
      <c r="C20" s="18">
        <f>(75.0/B20*100)</f>
        <v/>
      </c>
      <c r="D20" s="19" t="n">
        <v>3296</v>
      </c>
      <c r="E20" s="18" t="n">
        <v>474.10449351</v>
      </c>
      <c r="F20" s="20" t="n">
        <v>4.07724692</v>
      </c>
      <c r="G20" s="18" t="n">
        <v>467.67233349</v>
      </c>
      <c r="H20" s="20" t="n">
        <v>2.74272893</v>
      </c>
      <c r="I20" s="18" t="n">
        <v>494.87894455</v>
      </c>
      <c r="J20" s="20" t="n">
        <v>3.80892653</v>
      </c>
      <c r="K20" s="18" t="n">
        <v>497.96706528</v>
      </c>
      <c r="L20" s="20" t="n">
        <v>4.64093876</v>
      </c>
      <c r="M20" s="18" t="n">
        <v>408.58539143</v>
      </c>
      <c r="N20" s="20" t="n">
        <v>5.78928272</v>
      </c>
      <c r="O20" s="18" t="s">
        <v>481</v>
      </c>
      <c r="P20" s="20" t="s">
        <v>481</v>
      </c>
      <c r="Q20" s="18" t="s">
        <v>481</v>
      </c>
      <c r="R20" s="20" t="s">
        <v>481</v>
      </c>
      <c r="S20" s="18" t="s">
        <v>481</v>
      </c>
      <c r="T20" s="20" t="s">
        <v>481</v>
      </c>
      <c r="U20" s="18" t="n">
        <v>425.32349804</v>
      </c>
      <c r="V20" s="20" t="n">
        <v>10.37578661</v>
      </c>
    </row>
    <row r="21" spans="1:22">
      <c r="A21" s="15" t="s">
        <v>496</v>
      </c>
      <c r="B21" s="17" t="n">
        <v>5741</v>
      </c>
      <c r="C21" s="18">
        <f>(53.0/B21*100)</f>
        <v/>
      </c>
      <c r="D21" s="19" t="n">
        <v>5688</v>
      </c>
      <c r="E21" s="18" t="n">
        <v>509.02789102</v>
      </c>
      <c r="F21" s="20" t="n">
        <v>3.46720991</v>
      </c>
      <c r="G21" s="18" t="n">
        <v>498.30630721</v>
      </c>
      <c r="H21" s="20" t="n">
        <v>2.92167291</v>
      </c>
      <c r="I21" s="18" t="n">
        <v>521.95812572</v>
      </c>
      <c r="J21" s="20" t="n">
        <v>2.72723796</v>
      </c>
      <c r="K21" s="18" t="n">
        <v>521.92229083</v>
      </c>
      <c r="L21" s="20" t="n">
        <v>4.21883361</v>
      </c>
      <c r="M21" s="18" t="n">
        <v>437.82772767</v>
      </c>
      <c r="N21" s="20" t="n">
        <v>5.1450969</v>
      </c>
      <c r="O21" s="18" t="s">
        <v>481</v>
      </c>
      <c r="P21" s="20" t="s">
        <v>481</v>
      </c>
      <c r="Q21" s="18" t="s">
        <v>481</v>
      </c>
      <c r="R21" s="20" t="s">
        <v>481</v>
      </c>
      <c r="S21" s="18" t="s">
        <v>481</v>
      </c>
      <c r="T21" s="20" t="s">
        <v>481</v>
      </c>
      <c r="U21" s="18" t="n">
        <v>439.22616829</v>
      </c>
      <c r="V21" s="20" t="n">
        <v>10.78500131</v>
      </c>
    </row>
    <row r="22" spans="1:22">
      <c r="A22" s="15" t="s">
        <v>497</v>
      </c>
      <c r="B22" s="17" t="n">
        <v>6598</v>
      </c>
      <c r="C22" s="18">
        <f>(37.0/B22*100)</f>
        <v/>
      </c>
      <c r="D22" s="19" t="n">
        <v>6561</v>
      </c>
      <c r="E22" s="18" t="n">
        <v>464.12272496</v>
      </c>
      <c r="F22" s="20" t="n">
        <v>4.69332069</v>
      </c>
      <c r="G22" s="18" t="n">
        <v>469.72187425</v>
      </c>
      <c r="H22" s="20" t="n">
        <v>4.14706786</v>
      </c>
      <c r="I22" s="18" t="n">
        <v>499.9381108</v>
      </c>
      <c r="J22" s="20" t="n">
        <v>4.71107844</v>
      </c>
      <c r="K22" s="18" t="n">
        <v>501.61710644</v>
      </c>
      <c r="L22" s="20" t="n">
        <v>5.56846475</v>
      </c>
      <c r="M22" s="18" t="n">
        <v>407.42830725</v>
      </c>
      <c r="N22" s="20" t="n">
        <v>13.96595916</v>
      </c>
      <c r="O22" s="18" t="s">
        <v>481</v>
      </c>
      <c r="P22" s="20" t="s">
        <v>481</v>
      </c>
      <c r="Q22" s="18" t="n">
        <v>448.28166515</v>
      </c>
      <c r="R22" s="20" t="n">
        <v>8.782882710000001</v>
      </c>
      <c r="S22" s="18" t="s">
        <v>481</v>
      </c>
      <c r="T22" s="20" t="s">
        <v>481</v>
      </c>
      <c r="U22" s="18" t="n">
        <v>384.14872145</v>
      </c>
      <c r="V22" s="20" t="n">
        <v>9.22058842</v>
      </c>
    </row>
    <row r="23" spans="1:22">
      <c r="A23" s="15" t="s">
        <v>498</v>
      </c>
      <c r="B23" s="17" t="n">
        <v>11583</v>
      </c>
      <c r="C23" s="18">
        <f>(254.0/B23*100)</f>
        <v/>
      </c>
      <c r="D23" s="19" t="n">
        <v>11329</v>
      </c>
      <c r="E23" s="18" t="n">
        <v>479.66928843</v>
      </c>
      <c r="F23" s="20" t="n">
        <v>3.5076442</v>
      </c>
      <c r="G23" s="18" t="n">
        <v>478.22927103</v>
      </c>
      <c r="H23" s="20" t="n">
        <v>3.20509398</v>
      </c>
      <c r="I23" s="18" t="n">
        <v>496.84722671</v>
      </c>
      <c r="J23" s="20" t="n">
        <v>3.09255911</v>
      </c>
      <c r="K23" s="18" t="n">
        <v>498.15565539</v>
      </c>
      <c r="L23" s="20" t="n">
        <v>4.50884047</v>
      </c>
      <c r="M23" s="18" t="n">
        <v>437.87034305</v>
      </c>
      <c r="N23" s="20" t="n">
        <v>5.22144945</v>
      </c>
      <c r="O23" s="18" t="s">
        <v>481</v>
      </c>
      <c r="P23" s="20" t="s">
        <v>481</v>
      </c>
      <c r="Q23" s="18" t="s">
        <v>481</v>
      </c>
      <c r="R23" s="20" t="s">
        <v>481</v>
      </c>
      <c r="S23" s="18" t="s">
        <v>481</v>
      </c>
      <c r="T23" s="20" t="s">
        <v>481</v>
      </c>
      <c r="U23" s="18" t="n">
        <v>411.08636185</v>
      </c>
      <c r="V23" s="20" t="n">
        <v>10.55656844</v>
      </c>
    </row>
    <row r="24" spans="1:22">
      <c r="A24" s="15" t="s">
        <v>499</v>
      </c>
      <c r="B24" s="17" t="n">
        <v>6647</v>
      </c>
      <c r="C24" s="18">
        <f>(8.0/B24*100)</f>
        <v/>
      </c>
      <c r="D24" s="19" t="n">
        <v>6639</v>
      </c>
      <c r="E24" s="18" t="n">
        <v>536.06981122</v>
      </c>
      <c r="F24" s="20" t="n">
        <v>3.98361939</v>
      </c>
      <c r="G24" s="18" t="n">
        <v>532.5194236</v>
      </c>
      <c r="H24" s="20" t="n">
        <v>3.35376374</v>
      </c>
      <c r="I24" s="18" t="n">
        <v>544.33906303</v>
      </c>
      <c r="J24" s="20" t="n">
        <v>3.49878118</v>
      </c>
      <c r="K24" s="18" t="n">
        <v>552.3703057500001</v>
      </c>
      <c r="L24" s="20" t="n">
        <v>4.43769846</v>
      </c>
      <c r="M24" s="18" t="n">
        <v>486.12605385</v>
      </c>
      <c r="N24" s="20" t="n">
        <v>15.32000093</v>
      </c>
      <c r="O24" s="18" t="s">
        <v>481</v>
      </c>
      <c r="P24" s="20" t="s">
        <v>481</v>
      </c>
      <c r="Q24" s="18" t="s">
        <v>481</v>
      </c>
      <c r="R24" s="20" t="s">
        <v>481</v>
      </c>
      <c r="S24" s="18" t="s">
        <v>481</v>
      </c>
      <c r="T24" s="20" t="s">
        <v>481</v>
      </c>
      <c r="U24" s="18" t="n">
        <v>464.77482294</v>
      </c>
      <c r="V24" s="20" t="n">
        <v>12.82398427</v>
      </c>
    </row>
    <row r="25" spans="1:22">
      <c r="A25" s="15" t="s">
        <v>500</v>
      </c>
      <c r="B25" s="17" t="n">
        <v>5581</v>
      </c>
      <c r="C25" s="18">
        <f>(25.0/B25*100)</f>
        <v/>
      </c>
      <c r="D25" s="19" t="n">
        <v>5556</v>
      </c>
      <c r="E25" s="18" t="n">
        <v>521.22480237</v>
      </c>
      <c r="F25" s="20" t="n">
        <v>5.51804438</v>
      </c>
      <c r="G25" s="18" t="n">
        <v>510.97930567</v>
      </c>
      <c r="H25" s="20" t="n">
        <v>3.7535675</v>
      </c>
      <c r="I25" s="18" t="n">
        <v>529.61753044</v>
      </c>
      <c r="J25" s="20" t="n">
        <v>3.65329782</v>
      </c>
      <c r="K25" s="18" t="n">
        <v>540.14054517</v>
      </c>
      <c r="L25" s="20" t="n">
        <v>5.02622322</v>
      </c>
      <c r="M25" s="18" t="n">
        <v>429.87203302</v>
      </c>
      <c r="N25" s="20" t="n">
        <v>5.01052425</v>
      </c>
      <c r="O25" s="18" t="s">
        <v>481</v>
      </c>
      <c r="P25" s="20" t="s">
        <v>481</v>
      </c>
      <c r="Q25" s="18" t="s">
        <v>481</v>
      </c>
      <c r="R25" s="20" t="s">
        <v>481</v>
      </c>
      <c r="S25" s="18" t="s">
        <v>481</v>
      </c>
      <c r="T25" s="20" t="s">
        <v>481</v>
      </c>
      <c r="U25" s="18" t="n">
        <v>465.13639083</v>
      </c>
      <c r="V25" s="20" t="n">
        <v>25.47384562</v>
      </c>
    </row>
    <row r="26" spans="1:22">
      <c r="A26" s="15" t="s">
        <v>501</v>
      </c>
      <c r="B26" s="17" t="n">
        <v>4869</v>
      </c>
      <c r="C26" s="18">
        <f>(66.0/B26*100)</f>
        <v/>
      </c>
      <c r="D26" s="19" t="n">
        <v>4803</v>
      </c>
      <c r="E26" s="18" t="n">
        <v>479.39713031</v>
      </c>
      <c r="F26" s="20" t="n">
        <v>4.88417693</v>
      </c>
      <c r="G26" s="18" t="n">
        <v>477.32057299</v>
      </c>
      <c r="H26" s="20" t="n">
        <v>2.91125119</v>
      </c>
      <c r="I26" s="18" t="n">
        <v>497.57210093</v>
      </c>
      <c r="J26" s="20" t="n">
        <v>2.63584843</v>
      </c>
      <c r="K26" s="18" t="n">
        <v>514.10681965</v>
      </c>
      <c r="L26" s="20" t="n">
        <v>3.11984968</v>
      </c>
      <c r="M26" s="18" t="n">
        <v>453.17995147</v>
      </c>
      <c r="N26" s="20" t="n">
        <v>6.03698686</v>
      </c>
      <c r="O26" s="18" t="s">
        <v>481</v>
      </c>
      <c r="P26" s="20" t="s">
        <v>481</v>
      </c>
      <c r="Q26" s="18" t="s">
        <v>481</v>
      </c>
      <c r="R26" s="20" t="s">
        <v>481</v>
      </c>
      <c r="S26" s="18" t="s">
        <v>481</v>
      </c>
      <c r="T26" s="20" t="s">
        <v>481</v>
      </c>
      <c r="U26" s="18" t="n">
        <v>438.15193574</v>
      </c>
      <c r="V26" s="20" t="n">
        <v>11.1110805</v>
      </c>
    </row>
    <row r="27" spans="1:22">
      <c r="A27" s="15" t="s">
        <v>502</v>
      </c>
      <c r="B27" s="17" t="n">
        <v>5299</v>
      </c>
      <c r="C27" s="18">
        <f>(94.0/B27*100)</f>
        <v/>
      </c>
      <c r="D27" s="19" t="n">
        <v>5205</v>
      </c>
      <c r="E27" s="18" t="n">
        <v>485.35677236</v>
      </c>
      <c r="F27" s="20" t="n">
        <v>2.75482916</v>
      </c>
      <c r="G27" s="18" t="n">
        <v>485.9397531</v>
      </c>
      <c r="H27" s="20" t="n">
        <v>2.28575965</v>
      </c>
      <c r="I27" s="18" t="n">
        <v>510.88234491</v>
      </c>
      <c r="J27" s="20" t="n">
        <v>3.13695087</v>
      </c>
      <c r="K27" s="18" t="n">
        <v>510.94755823</v>
      </c>
      <c r="L27" s="20" t="n">
        <v>4.12954231</v>
      </c>
      <c r="M27" s="18" t="n">
        <v>418.40895501</v>
      </c>
      <c r="N27" s="20" t="n">
        <v>3.29090457</v>
      </c>
      <c r="O27" s="18" t="s">
        <v>481</v>
      </c>
      <c r="P27" s="20" t="s">
        <v>481</v>
      </c>
      <c r="Q27" s="18" t="s">
        <v>481</v>
      </c>
      <c r="R27" s="20" t="s">
        <v>481</v>
      </c>
      <c r="S27" s="18" t="s">
        <v>481</v>
      </c>
      <c r="T27" s="20" t="s">
        <v>481</v>
      </c>
      <c r="U27" s="18" t="n">
        <v>409.05214936</v>
      </c>
      <c r="V27" s="20" t="n">
        <v>6.15714145</v>
      </c>
    </row>
    <row r="28" spans="1:22">
      <c r="A28" s="15" t="s">
        <v>503</v>
      </c>
      <c r="B28" s="17" t="n">
        <v>7568</v>
      </c>
      <c r="C28" s="18">
        <f>(317.0/B28*100)</f>
        <v/>
      </c>
      <c r="D28" s="19" t="n">
        <v>7251</v>
      </c>
      <c r="E28" s="18" t="n">
        <v>414.80493335</v>
      </c>
      <c r="F28" s="20" t="n">
        <v>4.10657918</v>
      </c>
      <c r="G28" s="18" t="n">
        <v>407.80170297</v>
      </c>
      <c r="H28" s="20" t="n">
        <v>2.61856184</v>
      </c>
      <c r="I28" s="18" t="n">
        <v>428.12754305</v>
      </c>
      <c r="J28" s="20" t="n">
        <v>2.49494696</v>
      </c>
      <c r="K28" s="18" t="n">
        <v>421.74853508</v>
      </c>
      <c r="L28" s="20" t="n">
        <v>2.79927873</v>
      </c>
      <c r="M28" s="18" t="n">
        <v>420.93356818</v>
      </c>
      <c r="N28" s="20" t="n">
        <v>11.19336795</v>
      </c>
      <c r="O28" s="18" t="s">
        <v>481</v>
      </c>
      <c r="P28" s="20" t="s">
        <v>481</v>
      </c>
      <c r="Q28" s="18" t="s">
        <v>481</v>
      </c>
      <c r="R28" s="20" t="s">
        <v>481</v>
      </c>
      <c r="S28" s="18" t="s">
        <v>481</v>
      </c>
      <c r="T28" s="20" t="s">
        <v>481</v>
      </c>
      <c r="U28" s="18" t="n">
        <v>382.57397557</v>
      </c>
      <c r="V28" s="20" t="n">
        <v>6.83021034</v>
      </c>
    </row>
    <row r="29" spans="1:22">
      <c r="A29" s="15" t="s">
        <v>504</v>
      </c>
      <c r="B29" s="17" t="n">
        <v>5385</v>
      </c>
      <c r="C29" s="18">
        <f>(30.0/B29*100)</f>
        <v/>
      </c>
      <c r="D29" s="19" t="n">
        <v>5355</v>
      </c>
      <c r="E29" s="18" t="n">
        <v>507.8410795</v>
      </c>
      <c r="F29" s="20" t="n">
        <v>3.48014559</v>
      </c>
      <c r="G29" s="18" t="n">
        <v>506.54984251</v>
      </c>
      <c r="H29" s="20" t="n">
        <v>3.26520127</v>
      </c>
      <c r="I29" s="18" t="n">
        <v>542.55429628</v>
      </c>
      <c r="J29" s="20" t="n">
        <v>3.85867986</v>
      </c>
      <c r="K29" s="18" t="n">
        <v>561.00630602</v>
      </c>
      <c r="L29" s="20" t="n">
        <v>8.70659006</v>
      </c>
      <c r="M29" s="18" t="n">
        <v>493.84777481</v>
      </c>
      <c r="N29" s="20" t="n">
        <v>4.79600299</v>
      </c>
      <c r="O29" s="18" t="s">
        <v>481</v>
      </c>
      <c r="P29" s="20" t="s">
        <v>481</v>
      </c>
      <c r="Q29" s="18" t="n">
        <v>358.28551468</v>
      </c>
      <c r="R29" s="20" t="n">
        <v>8.567023300000001</v>
      </c>
      <c r="S29" s="18" t="s">
        <v>481</v>
      </c>
      <c r="T29" s="20" t="s">
        <v>481</v>
      </c>
      <c r="U29" s="18" t="n">
        <v>430.38246338</v>
      </c>
      <c r="V29" s="20" t="n">
        <v>10.8525301</v>
      </c>
    </row>
    <row r="30" spans="1:22">
      <c r="A30" s="15" t="s">
        <v>505</v>
      </c>
      <c r="B30" s="17" t="n">
        <v>4520</v>
      </c>
      <c r="C30" s="18">
        <f>(180.0/B30*100)</f>
        <v/>
      </c>
      <c r="D30" s="19" t="n">
        <v>4340</v>
      </c>
      <c r="E30" s="18" t="n">
        <v>521.93708358</v>
      </c>
      <c r="F30" s="20" t="n">
        <v>4.29712553</v>
      </c>
      <c r="G30" s="18" t="n">
        <v>513.51001278</v>
      </c>
      <c r="H30" s="20" t="n">
        <v>3.60500446</v>
      </c>
      <c r="I30" s="18" t="n">
        <v>537.9816264</v>
      </c>
      <c r="J30" s="20" t="n">
        <v>3.34630574</v>
      </c>
      <c r="K30" s="18" t="n">
        <v>543.33387816</v>
      </c>
      <c r="L30" s="20" t="n">
        <v>4.10717475</v>
      </c>
      <c r="M30" s="18" t="n">
        <v>420.79775038</v>
      </c>
      <c r="N30" s="20" t="n">
        <v>5.72172312</v>
      </c>
      <c r="O30" s="18" t="s">
        <v>481</v>
      </c>
      <c r="P30" s="20" t="s">
        <v>481</v>
      </c>
      <c r="Q30" s="18" t="s">
        <v>481</v>
      </c>
      <c r="R30" s="20" t="s">
        <v>481</v>
      </c>
      <c r="S30" s="18" t="s">
        <v>481</v>
      </c>
      <c r="T30" s="20" t="s">
        <v>481</v>
      </c>
      <c r="U30" s="18" t="n">
        <v>428.96204612</v>
      </c>
      <c r="V30" s="20" t="n">
        <v>8.14608415</v>
      </c>
    </row>
    <row r="31" spans="1:22">
      <c r="A31" s="15" t="s">
        <v>506</v>
      </c>
      <c r="B31" s="17" t="n">
        <v>5456</v>
      </c>
      <c r="C31" s="18">
        <f>(141.0/B31*100)</f>
        <v/>
      </c>
      <c r="D31" s="19" t="n">
        <v>5315</v>
      </c>
      <c r="E31" s="18" t="n">
        <v>472.68074517</v>
      </c>
      <c r="F31" s="20" t="n">
        <v>3.93728877</v>
      </c>
      <c r="G31" s="18" t="n">
        <v>486.67085785</v>
      </c>
      <c r="H31" s="20" t="n">
        <v>2.63246861</v>
      </c>
      <c r="I31" s="18" t="n">
        <v>521.55128712</v>
      </c>
      <c r="J31" s="20" t="n">
        <v>3.19462164</v>
      </c>
      <c r="K31" s="18" t="n">
        <v>531.64310732</v>
      </c>
      <c r="L31" s="20" t="n">
        <v>3.79829219</v>
      </c>
      <c r="M31" s="18" t="s">
        <v>481</v>
      </c>
      <c r="N31" s="20" t="s">
        <v>481</v>
      </c>
      <c r="O31" s="18" t="s">
        <v>481</v>
      </c>
      <c r="P31" s="20" t="s">
        <v>481</v>
      </c>
      <c r="Q31" s="18" t="s">
        <v>481</v>
      </c>
      <c r="R31" s="20" t="s">
        <v>481</v>
      </c>
      <c r="S31" s="18" t="s">
        <v>481</v>
      </c>
      <c r="T31" s="20" t="s">
        <v>481</v>
      </c>
      <c r="U31" s="18" t="n">
        <v>409.09337213</v>
      </c>
      <c r="V31" s="20" t="n">
        <v>6.99285133</v>
      </c>
    </row>
    <row r="32" spans="1:22">
      <c r="A32" s="15" t="s">
        <v>507</v>
      </c>
      <c r="B32" s="17" t="n">
        <v>4478</v>
      </c>
      <c r="C32" s="18">
        <f>(6.0/B32*100)</f>
        <v/>
      </c>
      <c r="D32" s="19" t="n">
        <v>4472</v>
      </c>
      <c r="E32" s="18" t="n">
        <v>498.38882675</v>
      </c>
      <c r="F32" s="20" t="n">
        <v>3.14090433</v>
      </c>
      <c r="G32" s="18" t="n">
        <v>494.37706775</v>
      </c>
      <c r="H32" s="20" t="n">
        <v>3.32421016</v>
      </c>
      <c r="I32" s="18" t="n">
        <v>512.27543387</v>
      </c>
      <c r="J32" s="20" t="n">
        <v>3.16950315</v>
      </c>
      <c r="K32" s="18" t="n">
        <v>522.97385299</v>
      </c>
      <c r="L32" s="20" t="n">
        <v>4.83316197</v>
      </c>
      <c r="M32" s="18" t="n">
        <v>412.90383158</v>
      </c>
      <c r="N32" s="20" t="n">
        <v>11.66737955</v>
      </c>
      <c r="O32" s="18" t="s">
        <v>481</v>
      </c>
      <c r="P32" s="20" t="s">
        <v>481</v>
      </c>
      <c r="Q32" s="18" t="s">
        <v>481</v>
      </c>
      <c r="R32" s="20" t="s">
        <v>481</v>
      </c>
      <c r="S32" s="18" t="s">
        <v>481</v>
      </c>
      <c r="T32" s="20" t="s">
        <v>481</v>
      </c>
      <c r="U32" s="18" t="n">
        <v>431.69285474</v>
      </c>
      <c r="V32" s="20" t="n">
        <v>14.68705253</v>
      </c>
    </row>
    <row r="33" spans="1:22">
      <c r="A33" s="15" t="s">
        <v>508</v>
      </c>
      <c r="B33" s="17" t="n">
        <v>7325</v>
      </c>
      <c r="C33" s="18">
        <f>(79.0/B33*100)</f>
        <v/>
      </c>
      <c r="D33" s="19" t="n">
        <v>7246</v>
      </c>
      <c r="E33" s="18" t="n">
        <v>497.69385966</v>
      </c>
      <c r="F33" s="20" t="n">
        <v>6.31368122</v>
      </c>
      <c r="G33" s="18" t="n">
        <v>492.0738948</v>
      </c>
      <c r="H33" s="20" t="n">
        <v>3.71514769</v>
      </c>
      <c r="I33" s="18" t="n">
        <v>507.55604735</v>
      </c>
      <c r="J33" s="20" t="n">
        <v>3.48250407</v>
      </c>
      <c r="K33" s="18" t="n">
        <v>520.85471219</v>
      </c>
      <c r="L33" s="20" t="n">
        <v>3.58036412</v>
      </c>
      <c r="M33" s="18" t="n">
        <v>493.26536346</v>
      </c>
      <c r="N33" s="20" t="n">
        <v>2.74241819</v>
      </c>
      <c r="O33" s="18" t="s">
        <v>481</v>
      </c>
      <c r="P33" s="20" t="s">
        <v>481</v>
      </c>
      <c r="Q33" s="18" t="s">
        <v>481</v>
      </c>
      <c r="R33" s="20" t="s">
        <v>481</v>
      </c>
      <c r="S33" s="18" t="s">
        <v>481</v>
      </c>
      <c r="T33" s="20" t="s">
        <v>481</v>
      </c>
      <c r="U33" s="18" t="n">
        <v>457.90465977</v>
      </c>
      <c r="V33" s="20" t="n">
        <v>9.83915827</v>
      </c>
    </row>
    <row r="34" spans="1:22">
      <c r="A34" s="15" t="s">
        <v>509</v>
      </c>
      <c r="B34" s="17" t="n">
        <v>6350</v>
      </c>
      <c r="C34" s="18">
        <f>(84.0/B34*100)</f>
        <v/>
      </c>
      <c r="D34" s="19" t="n">
        <v>6266</v>
      </c>
      <c r="E34" s="18" t="n">
        <v>457.81942644</v>
      </c>
      <c r="F34" s="20" t="n">
        <v>3.60019809</v>
      </c>
      <c r="G34" s="18" t="n">
        <v>465.84442012</v>
      </c>
      <c r="H34" s="20" t="n">
        <v>2.97223961</v>
      </c>
      <c r="I34" s="18" t="n">
        <v>491.67106519</v>
      </c>
      <c r="J34" s="20" t="n">
        <v>3.69887614</v>
      </c>
      <c r="K34" s="18" t="n">
        <v>483.45635731</v>
      </c>
      <c r="L34" s="20" t="n">
        <v>4.93064284</v>
      </c>
      <c r="M34" s="18" t="n">
        <v>414.13782789</v>
      </c>
      <c r="N34" s="20" t="n">
        <v>11.41550076</v>
      </c>
      <c r="O34" s="18" t="s">
        <v>481</v>
      </c>
      <c r="P34" s="20" t="s">
        <v>481</v>
      </c>
      <c r="Q34" s="18" t="n">
        <v>306.56969545</v>
      </c>
      <c r="R34" s="20" t="n">
        <v>10.27624616</v>
      </c>
      <c r="S34" s="18" t="s">
        <v>481</v>
      </c>
      <c r="T34" s="20" t="s">
        <v>481</v>
      </c>
      <c r="U34" s="18" t="n">
        <v>388.39888471</v>
      </c>
      <c r="V34" s="20" t="n">
        <v>7.9528895</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512.8635785500001</v>
      </c>
      <c r="T35" s="20" t="n">
        <v>1.32436738</v>
      </c>
      <c r="U35" s="18" t="s">
        <v>481</v>
      </c>
      <c r="V35" s="20" t="s">
        <v>481</v>
      </c>
    </row>
    <row r="36" spans="1:22">
      <c r="A36" s="15" t="s">
        <v>511</v>
      </c>
      <c r="B36" s="17" t="n">
        <v>6736</v>
      </c>
      <c r="C36" s="18">
        <f>(67.0/B36*100)</f>
        <v/>
      </c>
      <c r="D36" s="19" t="n">
        <v>6669</v>
      </c>
      <c r="E36" s="18" t="n">
        <v>501.9697601</v>
      </c>
      <c r="F36" s="20" t="n">
        <v>4.77877903</v>
      </c>
      <c r="G36" s="18" t="n">
        <v>487.47497006</v>
      </c>
      <c r="H36" s="20" t="n">
        <v>3.00448203</v>
      </c>
      <c r="I36" s="18" t="n">
        <v>508.96352819</v>
      </c>
      <c r="J36" s="20" t="n">
        <v>2.873625</v>
      </c>
      <c r="K36" s="18" t="n">
        <v>507.57949154</v>
      </c>
      <c r="L36" s="20" t="n">
        <v>3.65068529</v>
      </c>
      <c r="M36" s="18" t="n">
        <v>471.48512785</v>
      </c>
      <c r="N36" s="20" t="n">
        <v>3.1941669</v>
      </c>
      <c r="O36" s="18" t="s">
        <v>481</v>
      </c>
      <c r="P36" s="20" t="s">
        <v>481</v>
      </c>
      <c r="Q36" s="18" t="s">
        <v>481</v>
      </c>
      <c r="R36" s="20" t="s">
        <v>481</v>
      </c>
      <c r="S36" s="18" t="s">
        <v>481</v>
      </c>
      <c r="T36" s="20" t="s">
        <v>481</v>
      </c>
      <c r="U36" s="18" t="n">
        <v>423.32009641</v>
      </c>
      <c r="V36" s="20" t="n">
        <v>7.79457445</v>
      </c>
    </row>
    <row r="37" spans="1:22">
      <c r="A37" s="15" t="s">
        <v>512</v>
      </c>
      <c r="B37" s="17" t="n">
        <v>5458</v>
      </c>
      <c r="C37" s="18">
        <f>(119.0/B37*100)</f>
        <v/>
      </c>
      <c r="D37" s="19" t="n">
        <v>5339</v>
      </c>
      <c r="E37" s="18" t="n">
        <v>477.0427042</v>
      </c>
      <c r="F37" s="20" t="n">
        <v>5.38035017</v>
      </c>
      <c r="G37" s="18" t="n">
        <v>489.0489531</v>
      </c>
      <c r="H37" s="20" t="n">
        <v>3.28986987</v>
      </c>
      <c r="I37" s="18" t="n">
        <v>519.71158542</v>
      </c>
      <c r="J37" s="20" t="n">
        <v>3.58985349</v>
      </c>
      <c r="K37" s="18" t="n">
        <v>526.57410128</v>
      </c>
      <c r="L37" s="20" t="n">
        <v>5.27286993</v>
      </c>
      <c r="M37" s="18" t="n">
        <v>390.41637664</v>
      </c>
      <c r="N37" s="20" t="n">
        <v>7.93034407</v>
      </c>
      <c r="O37" s="18" t="s">
        <v>481</v>
      </c>
      <c r="P37" s="20" t="s">
        <v>481</v>
      </c>
      <c r="Q37" s="18" t="s">
        <v>481</v>
      </c>
      <c r="R37" s="20" t="s">
        <v>481</v>
      </c>
      <c r="S37" s="18" t="s">
        <v>481</v>
      </c>
      <c r="T37" s="20" t="s">
        <v>481</v>
      </c>
      <c r="U37" s="18" t="n">
        <v>406.96876551</v>
      </c>
      <c r="V37" s="20" t="n">
        <v>10.36712994</v>
      </c>
    </row>
    <row r="38" spans="1:22">
      <c r="A38" s="15" t="s">
        <v>513</v>
      </c>
      <c r="B38" s="17" t="n">
        <v>5860</v>
      </c>
      <c r="C38" s="18">
        <f>(22.0/B38*100)</f>
        <v/>
      </c>
      <c r="D38" s="19" t="n">
        <v>5838</v>
      </c>
      <c r="E38" s="18" t="n">
        <v>499.91491564</v>
      </c>
      <c r="F38" s="20" t="n">
        <v>4.43403598</v>
      </c>
      <c r="G38" s="18" t="n">
        <v>506.75990468</v>
      </c>
      <c r="H38" s="20" t="n">
        <v>3.9867198</v>
      </c>
      <c r="I38" s="18" t="n">
        <v>523.4624111000001</v>
      </c>
      <c r="J38" s="20" t="n">
        <v>3.78968376</v>
      </c>
      <c r="K38" s="18" t="n">
        <v>531.90423248</v>
      </c>
      <c r="L38" s="20" t="n">
        <v>4.54804771</v>
      </c>
      <c r="M38" s="18" t="n">
        <v>464.66093895</v>
      </c>
      <c r="N38" s="20" t="n">
        <v>6.12978698</v>
      </c>
      <c r="O38" s="18" t="s">
        <v>481</v>
      </c>
      <c r="P38" s="20" t="s">
        <v>481</v>
      </c>
      <c r="Q38" s="18" t="s">
        <v>481</v>
      </c>
      <c r="R38" s="20" t="s">
        <v>481</v>
      </c>
      <c r="S38" s="18" t="s">
        <v>481</v>
      </c>
      <c r="T38" s="20" t="s">
        <v>481</v>
      </c>
      <c r="U38" s="18" t="n">
        <v>467.13875546</v>
      </c>
      <c r="V38" s="20" t="n">
        <v>7.23373746</v>
      </c>
    </row>
    <row r="39" spans="1:22">
      <c r="A39" s="15" t="s">
        <v>514</v>
      </c>
      <c r="B39" s="17" t="n">
        <v>5895</v>
      </c>
      <c r="C39" s="18">
        <f>(33.0/B39*100)</f>
        <v/>
      </c>
      <c r="D39" s="19" t="n">
        <v>5862</v>
      </c>
      <c r="E39" s="18" t="n">
        <v>416.45700009</v>
      </c>
      <c r="F39" s="20" t="n">
        <v>5.06774081</v>
      </c>
      <c r="G39" s="18" t="n">
        <v>418.82935637</v>
      </c>
      <c r="H39" s="20" t="n">
        <v>4.50362482</v>
      </c>
      <c r="I39" s="18" t="n">
        <v>443.83268371</v>
      </c>
      <c r="J39" s="20" t="n">
        <v>4.36249308</v>
      </c>
      <c r="K39" s="18" t="n">
        <v>444.54699699</v>
      </c>
      <c r="L39" s="20" t="n">
        <v>5.32556254</v>
      </c>
      <c r="M39" s="18" t="n">
        <v>385.47949857</v>
      </c>
      <c r="N39" s="20" t="n">
        <v>4.83386138</v>
      </c>
      <c r="O39" s="18" t="s">
        <v>481</v>
      </c>
      <c r="P39" s="20" t="s">
        <v>481</v>
      </c>
      <c r="Q39" s="18" t="s">
        <v>481</v>
      </c>
      <c r="R39" s="20" t="s">
        <v>481</v>
      </c>
      <c r="S39" s="18" t="s">
        <v>481</v>
      </c>
      <c r="T39" s="20" t="s">
        <v>481</v>
      </c>
      <c r="U39" s="18" t="n">
        <v>362.42058183</v>
      </c>
      <c r="V39" s="20" t="n">
        <v>9.50485026</v>
      </c>
    </row>
    <row r="40" spans="1:22">
      <c r="A40" s="15" t="s">
        <v>515</v>
      </c>
      <c r="B40" s="17" t="n">
        <v>14157</v>
      </c>
      <c r="C40" s="18">
        <f>(395.0/B40*100)</f>
        <v/>
      </c>
      <c r="D40" s="19" t="n">
        <v>13762</v>
      </c>
      <c r="E40" s="18" t="n">
        <v>502.29577504</v>
      </c>
      <c r="F40" s="20" t="n">
        <v>4.79195942</v>
      </c>
      <c r="G40" s="18" t="n">
        <v>505.27247756</v>
      </c>
      <c r="H40" s="20" t="n">
        <v>3.41200132</v>
      </c>
      <c r="I40" s="18" t="n">
        <v>533.36192382</v>
      </c>
      <c r="J40" s="20" t="n">
        <v>3.04550395</v>
      </c>
      <c r="K40" s="18" t="n">
        <v>532.85554911</v>
      </c>
      <c r="L40" s="20" t="n">
        <v>4.18746738</v>
      </c>
      <c r="M40" s="18" t="n">
        <v>416.91840949</v>
      </c>
      <c r="N40" s="20" t="n">
        <v>5.41821047</v>
      </c>
      <c r="O40" s="18" t="s">
        <v>481</v>
      </c>
      <c r="P40" s="20" t="s">
        <v>481</v>
      </c>
      <c r="Q40" s="18" t="s">
        <v>481</v>
      </c>
      <c r="R40" s="20" t="s">
        <v>481</v>
      </c>
      <c r="S40" s="18" t="s">
        <v>481</v>
      </c>
      <c r="T40" s="20" t="s">
        <v>481</v>
      </c>
      <c r="U40" s="18" t="n">
        <v>403.00813346</v>
      </c>
      <c r="V40" s="20" t="n">
        <v>7.76412354</v>
      </c>
    </row>
    <row r="41" spans="1:22">
      <c r="A41" s="15" t="s">
        <v>516</v>
      </c>
      <c r="B41" s="17" t="n">
        <v>5712</v>
      </c>
      <c r="C41" s="18">
        <f>(53.0/B41*100)</f>
        <v/>
      </c>
      <c r="D41" s="19" t="n">
        <v>5659</v>
      </c>
      <c r="E41" s="18" t="n">
        <v>509.79092265</v>
      </c>
      <c r="F41" s="20" t="n">
        <v>4.44389128</v>
      </c>
      <c r="G41" s="18" t="n">
        <v>487.22042833</v>
      </c>
      <c r="H41" s="20" t="n">
        <v>3.60700568</v>
      </c>
      <c r="I41" s="18" t="n">
        <v>513.97976334</v>
      </c>
      <c r="J41" s="20" t="n">
        <v>3.89693001</v>
      </c>
      <c r="K41" s="18" t="n">
        <v>507.30594816</v>
      </c>
      <c r="L41" s="20" t="n">
        <v>4.66226175</v>
      </c>
      <c r="M41" s="18" t="n">
        <v>459.44925532</v>
      </c>
      <c r="N41" s="20" t="n">
        <v>6.97383659</v>
      </c>
      <c r="O41" s="18" t="s">
        <v>481</v>
      </c>
      <c r="P41" s="20" t="s">
        <v>481</v>
      </c>
      <c r="Q41" s="18" t="n">
        <v>387.44235424</v>
      </c>
      <c r="R41" s="20" t="n">
        <v>14.52510266</v>
      </c>
      <c r="S41" s="18" t="s">
        <v>481</v>
      </c>
      <c r="T41" s="20" t="s">
        <v>481</v>
      </c>
      <c r="U41" s="18" t="n">
        <v>426.83179873</v>
      </c>
      <c r="V41" s="20" t="n">
        <v>12.35870652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(2066.0/B46*100)</f>
        <v/>
      </c>
      <c r="D46" s="19" t="n">
        <v>21075</v>
      </c>
      <c r="E46" s="18" t="n">
        <v>399.52097792</v>
      </c>
      <c r="F46" s="20" t="n">
        <v>3.29456436</v>
      </c>
      <c r="G46" s="18" t="n">
        <v>403.55768565</v>
      </c>
      <c r="H46" s="20" t="n">
        <v>2.678359</v>
      </c>
      <c r="I46" s="18" t="n">
        <v>437.10710334</v>
      </c>
      <c r="J46" s="20" t="n">
        <v>3.77738827</v>
      </c>
      <c r="K46" s="18" t="n">
        <v>438.80042319</v>
      </c>
      <c r="L46" s="20" t="n">
        <v>4.13114419</v>
      </c>
      <c r="M46" s="18" t="n">
        <v>359.91868086</v>
      </c>
      <c r="N46" s="20" t="n">
        <v>2.81680407</v>
      </c>
      <c r="O46" s="18" t="s">
        <v>481</v>
      </c>
      <c r="P46" s="20" t="s">
        <v>481</v>
      </c>
      <c r="Q46" s="18" t="s">
        <v>481</v>
      </c>
      <c r="R46" s="20" t="s">
        <v>481</v>
      </c>
      <c r="S46" s="18" t="s">
        <v>481</v>
      </c>
      <c r="T46" s="20" t="s">
        <v>481</v>
      </c>
      <c r="U46" s="18" t="n">
        <v>385.92004644</v>
      </c>
      <c r="V46" s="20" t="n">
        <v>3.1812587</v>
      </c>
    </row>
    <row r="47" spans="1:22">
      <c r="A47" s="15" t="s">
        <v>522</v>
      </c>
      <c r="B47" s="17" t="n">
        <v>5928</v>
      </c>
      <c r="C47" s="18">
        <f>(315.0/B47*100)</f>
        <v/>
      </c>
      <c r="D47" s="19" t="n">
        <v>5613</v>
      </c>
      <c r="E47" s="18" t="n">
        <v>444.89378354</v>
      </c>
      <c r="F47" s="20" t="n">
        <v>5.92961083</v>
      </c>
      <c r="G47" s="18" t="n">
        <v>452.23554149</v>
      </c>
      <c r="H47" s="20" t="n">
        <v>4.11639598</v>
      </c>
      <c r="I47" s="18" t="n">
        <v>467.55685795</v>
      </c>
      <c r="J47" s="20" t="n">
        <v>4.46469566</v>
      </c>
      <c r="K47" s="18" t="n">
        <v>483.04391349</v>
      </c>
      <c r="L47" s="20" t="n">
        <v>5.44761146</v>
      </c>
      <c r="M47" s="18" t="n">
        <v>360.05308982</v>
      </c>
      <c r="N47" s="20" t="n">
        <v>5.38667889</v>
      </c>
      <c r="O47" s="18" t="s">
        <v>481</v>
      </c>
      <c r="P47" s="20" t="s">
        <v>481</v>
      </c>
      <c r="Q47" s="18" t="s">
        <v>481</v>
      </c>
      <c r="R47" s="20" t="s">
        <v>481</v>
      </c>
      <c r="S47" s="18" t="s">
        <v>481</v>
      </c>
      <c r="T47" s="20" t="s">
        <v>481</v>
      </c>
      <c r="U47" s="18" t="n">
        <v>384.75584618</v>
      </c>
      <c r="V47" s="20" t="n">
        <v>6.60606344</v>
      </c>
    </row>
    <row r="48" spans="1:22">
      <c r="A48" s="15" t="s">
        <v>523</v>
      </c>
      <c r="B48" s="17" t="n">
        <v>9841</v>
      </c>
      <c r="C48" s="18">
        <f>(8.0/B48*100)</f>
        <v/>
      </c>
      <c r="D48" s="19" t="n">
        <v>9833</v>
      </c>
      <c r="E48" s="18" t="n">
        <v>515.5962934</v>
      </c>
      <c r="F48" s="20" t="n">
        <v>5.78859322</v>
      </c>
      <c r="G48" s="18" t="n">
        <v>503.45954526</v>
      </c>
      <c r="H48" s="20" t="n">
        <v>5.04417594</v>
      </c>
      <c r="I48" s="18" t="n">
        <v>542.9082024000001</v>
      </c>
      <c r="J48" s="20" t="n">
        <v>5.76206213</v>
      </c>
      <c r="K48" s="18" t="n">
        <v>547.41051125</v>
      </c>
      <c r="L48" s="20" t="n">
        <v>5.78511238</v>
      </c>
      <c r="M48" s="18" t="n">
        <v>473.92730449</v>
      </c>
      <c r="N48" s="20" t="n">
        <v>6.76556062</v>
      </c>
      <c r="O48" s="18" t="s">
        <v>481</v>
      </c>
      <c r="P48" s="20" t="s">
        <v>481</v>
      </c>
      <c r="Q48" s="18" t="s">
        <v>481</v>
      </c>
      <c r="R48" s="20" t="s">
        <v>481</v>
      </c>
      <c r="S48" s="18" t="s">
        <v>481</v>
      </c>
      <c r="T48" s="20" t="s">
        <v>481</v>
      </c>
      <c r="U48" s="18" t="n">
        <v>452.82217075</v>
      </c>
      <c r="V48" s="20" t="n">
        <v>17.33701218</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(326.0/B50*100)</f>
        <v/>
      </c>
      <c r="D50" s="19" t="n">
        <v>11469</v>
      </c>
      <c r="E50" s="18" t="n">
        <v>400.31519534</v>
      </c>
      <c r="F50" s="20" t="n">
        <v>4.64072657</v>
      </c>
      <c r="G50" s="18" t="n">
        <v>409.15486624</v>
      </c>
      <c r="H50" s="20" t="n">
        <v>2.79324176</v>
      </c>
      <c r="I50" s="18" t="n">
        <v>435.96879534</v>
      </c>
      <c r="J50" s="20" t="n">
        <v>2.83469</v>
      </c>
      <c r="K50" s="18" t="n">
        <v>431.89352596</v>
      </c>
      <c r="L50" s="20" t="n">
        <v>3.46947301</v>
      </c>
      <c r="M50" s="18" t="n">
        <v>366.2364289</v>
      </c>
      <c r="N50" s="20" t="n">
        <v>5.08072233</v>
      </c>
      <c r="O50" s="18" t="s">
        <v>481</v>
      </c>
      <c r="P50" s="20" t="s">
        <v>481</v>
      </c>
      <c r="Q50" s="18" t="s">
        <v>481</v>
      </c>
      <c r="R50" s="20" t="s">
        <v>481</v>
      </c>
      <c r="S50" s="18" t="s">
        <v>481</v>
      </c>
      <c r="T50" s="20" t="s">
        <v>481</v>
      </c>
      <c r="U50" s="18" t="n">
        <v>364.51883351</v>
      </c>
      <c r="V50" s="20" t="n">
        <v>8.243553820000001</v>
      </c>
    </row>
    <row r="51" spans="1:22">
      <c r="A51" s="15" t="s">
        <v>526</v>
      </c>
      <c r="B51" s="17" t="n">
        <v>6866</v>
      </c>
      <c r="C51" s="18">
        <f>(112.0/B51*100)</f>
        <v/>
      </c>
      <c r="D51" s="19" t="n">
        <v>6754</v>
      </c>
      <c r="E51" s="18" t="n">
        <v>417.8323069</v>
      </c>
      <c r="F51" s="20" t="n">
        <v>3.98625355</v>
      </c>
      <c r="G51" s="18" t="n">
        <v>416.41973011</v>
      </c>
      <c r="H51" s="20" t="n">
        <v>2.41825255</v>
      </c>
      <c r="I51" s="18" t="n">
        <v>433.5579319</v>
      </c>
      <c r="J51" s="20" t="n">
        <v>3.07357874</v>
      </c>
      <c r="K51" s="18" t="n">
        <v>433.72451021</v>
      </c>
      <c r="L51" s="20" t="n">
        <v>3.19747166</v>
      </c>
      <c r="M51" s="18" t="n">
        <v>378.20734752</v>
      </c>
      <c r="N51" s="20" t="n">
        <v>5.77389018</v>
      </c>
      <c r="O51" s="18" t="s">
        <v>481</v>
      </c>
      <c r="P51" s="20" t="s">
        <v>481</v>
      </c>
      <c r="Q51" s="18" t="n">
        <v>410.85572185</v>
      </c>
      <c r="R51" s="20" t="n">
        <v>3.7997542</v>
      </c>
      <c r="S51" s="18" t="s">
        <v>481</v>
      </c>
      <c r="T51" s="20" t="s">
        <v>481</v>
      </c>
      <c r="U51" s="18" t="n">
        <v>390.47582325</v>
      </c>
      <c r="V51" s="20" t="n">
        <v>6.72578344</v>
      </c>
    </row>
    <row r="52" spans="1:22">
      <c r="A52" s="15" t="s">
        <v>527</v>
      </c>
      <c r="B52" s="17" t="n">
        <v>5809</v>
      </c>
      <c r="C52" s="18">
        <f>(103.0/B52*100)</f>
        <v/>
      </c>
      <c r="D52" s="19" t="n">
        <v>5706</v>
      </c>
      <c r="E52" s="18" t="n">
        <v>484.06456292</v>
      </c>
      <c r="F52" s="20" t="n">
        <v>3.23005091</v>
      </c>
      <c r="G52" s="18" t="n">
        <v>477.30681785</v>
      </c>
      <c r="H52" s="20" t="n">
        <v>3.16961476</v>
      </c>
      <c r="I52" s="18" t="n">
        <v>491.65677531</v>
      </c>
      <c r="J52" s="20" t="n">
        <v>2.94735475</v>
      </c>
      <c r="K52" s="18" t="n">
        <v>500.14433455</v>
      </c>
      <c r="L52" s="20" t="n">
        <v>4.30390484</v>
      </c>
      <c r="M52" s="18" t="n">
        <v>406.80210678</v>
      </c>
      <c r="N52" s="20" t="n">
        <v>4.41129799</v>
      </c>
      <c r="O52" s="18" t="s">
        <v>481</v>
      </c>
      <c r="P52" s="20" t="s">
        <v>481</v>
      </c>
      <c r="Q52" s="18" t="s">
        <v>481</v>
      </c>
      <c r="R52" s="20" t="s">
        <v>481</v>
      </c>
      <c r="S52" s="18" t="s">
        <v>481</v>
      </c>
      <c r="T52" s="20" t="s">
        <v>481</v>
      </c>
      <c r="U52" s="18" t="n">
        <v>416.02070574</v>
      </c>
      <c r="V52" s="20" t="n">
        <v>7.11349066</v>
      </c>
    </row>
    <row r="53" spans="1:22">
      <c r="A53" s="15" t="s">
        <v>528</v>
      </c>
      <c r="B53" s="17" t="n">
        <v>5571</v>
      </c>
      <c r="C53" s="18">
        <f>(106.0/B53*100)</f>
        <v/>
      </c>
      <c r="D53" s="19" t="n">
        <v>5465</v>
      </c>
      <c r="E53" s="18" t="n">
        <v>419.41933578</v>
      </c>
      <c r="F53" s="20" t="n">
        <v>3.59560615</v>
      </c>
      <c r="G53" s="18" t="n">
        <v>435.1363281</v>
      </c>
      <c r="H53" s="20" t="n">
        <v>2.23414709</v>
      </c>
      <c r="I53" s="18" t="n">
        <v>450.69486754</v>
      </c>
      <c r="J53" s="20" t="n">
        <v>2.51489313</v>
      </c>
      <c r="K53" s="18" t="n">
        <v>467.34562862</v>
      </c>
      <c r="L53" s="20" t="n">
        <v>4.56062047</v>
      </c>
      <c r="M53" s="18" t="n">
        <v>364.85181761</v>
      </c>
      <c r="N53" s="20" t="n">
        <v>4.50102235</v>
      </c>
      <c r="O53" s="18" t="s">
        <v>481</v>
      </c>
      <c r="P53" s="20" t="s">
        <v>481</v>
      </c>
      <c r="Q53" s="18" t="s">
        <v>481</v>
      </c>
      <c r="R53" s="20" t="s">
        <v>481</v>
      </c>
      <c r="S53" s="18" t="s">
        <v>481</v>
      </c>
      <c r="T53" s="20" t="s">
        <v>481</v>
      </c>
      <c r="U53" s="18" t="n">
        <v>368.96523373</v>
      </c>
      <c r="V53" s="20" t="n">
        <v>5.20993417</v>
      </c>
    </row>
    <row r="54" spans="1:22">
      <c r="A54" s="15" t="s">
        <v>529</v>
      </c>
      <c r="B54" s="17" t="n">
        <v>4740</v>
      </c>
      <c r="C54" s="18">
        <f>(394.0/B54*100)</f>
        <v/>
      </c>
      <c r="D54" s="19" t="n">
        <v>4346</v>
      </c>
      <c r="E54" s="18" t="n">
        <v>324.70659465</v>
      </c>
      <c r="F54" s="20" t="n">
        <v>4.96403774</v>
      </c>
      <c r="G54" s="18" t="n">
        <v>337.31540187</v>
      </c>
      <c r="H54" s="20" t="n">
        <v>2.69925618</v>
      </c>
      <c r="I54" s="18" t="n">
        <v>350.94979688</v>
      </c>
      <c r="J54" s="20" t="n">
        <v>4.22471114</v>
      </c>
      <c r="K54" s="18" t="n">
        <v>359.19417366</v>
      </c>
      <c r="L54" s="20" t="n">
        <v>4.70420584</v>
      </c>
      <c r="M54" s="18" t="n">
        <v>278.77265964</v>
      </c>
      <c r="N54" s="20" t="n">
        <v>5.07122961</v>
      </c>
      <c r="O54" s="18" t="s">
        <v>481</v>
      </c>
      <c r="P54" s="20" t="s">
        <v>481</v>
      </c>
      <c r="Q54" s="18" t="s">
        <v>481</v>
      </c>
      <c r="R54" s="20" t="s">
        <v>481</v>
      </c>
      <c r="S54" s="18" t="s">
        <v>481</v>
      </c>
      <c r="T54" s="20" t="s">
        <v>481</v>
      </c>
      <c r="U54" s="18" t="n">
        <v>291.77155388</v>
      </c>
      <c r="V54" s="20" t="n">
        <v>4.84818851</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(77.0/B56*100)</f>
        <v/>
      </c>
      <c r="D56" s="19" t="n">
        <v>5282</v>
      </c>
      <c r="E56" s="18" t="n">
        <v>526.0580647199999</v>
      </c>
      <c r="F56" s="20" t="n">
        <v>5.4493424</v>
      </c>
      <c r="G56" s="18" t="n">
        <v>522.09000221</v>
      </c>
      <c r="H56" s="20" t="n">
        <v>3.51086442</v>
      </c>
      <c r="I56" s="18" t="n">
        <v>546.60735182</v>
      </c>
      <c r="J56" s="20" t="n">
        <v>3.81842812</v>
      </c>
      <c r="K56" s="18" t="n">
        <v>547.26136677</v>
      </c>
      <c r="L56" s="20" t="n">
        <v>4.07738975</v>
      </c>
      <c r="M56" s="18" t="n">
        <v>497.58677807</v>
      </c>
      <c r="N56" s="20" t="n">
        <v>2.76536198</v>
      </c>
      <c r="O56" s="18" t="s">
        <v>481</v>
      </c>
      <c r="P56" s="20" t="s">
        <v>481</v>
      </c>
      <c r="Q56" s="18" t="s">
        <v>481</v>
      </c>
      <c r="R56" s="20" t="s">
        <v>481</v>
      </c>
      <c r="S56" s="18" t="s">
        <v>481</v>
      </c>
      <c r="T56" s="20" t="s">
        <v>481</v>
      </c>
      <c r="U56" s="18" t="n">
        <v>496.45793642</v>
      </c>
      <c r="V56" s="20" t="n">
        <v>12.9593814</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(164.0/B61*100)</f>
        <v/>
      </c>
      <c r="D61" s="19" t="n">
        <v>6361</v>
      </c>
      <c r="E61" s="18" t="n">
        <v>474.21254097</v>
      </c>
      <c r="F61" s="20" t="n">
        <v>3.56975531</v>
      </c>
      <c r="G61" s="18" t="n">
        <v>478.10787727</v>
      </c>
      <c r="H61" s="20" t="n">
        <v>2.48013139</v>
      </c>
      <c r="I61" s="18" t="n">
        <v>486.93733133</v>
      </c>
      <c r="J61" s="20" t="n">
        <v>3.38123713</v>
      </c>
      <c r="K61" s="18" t="n">
        <v>499.21355991</v>
      </c>
      <c r="L61" s="20" t="n">
        <v>5.81463367</v>
      </c>
      <c r="M61" s="18" t="n">
        <v>399.48570032</v>
      </c>
      <c r="N61" s="20" t="n">
        <v>8.489439689999999</v>
      </c>
      <c r="O61" s="18" t="s">
        <v>481</v>
      </c>
      <c r="P61" s="20" t="s">
        <v>481</v>
      </c>
      <c r="Q61" s="18" t="s">
        <v>481</v>
      </c>
      <c r="R61" s="20" t="s">
        <v>481</v>
      </c>
      <c r="S61" s="18" t="s">
        <v>481</v>
      </c>
      <c r="T61" s="20" t="s">
        <v>481</v>
      </c>
      <c r="U61" s="18" t="n">
        <v>393.06487477</v>
      </c>
      <c r="V61" s="20" t="n">
        <v>10.05692786</v>
      </c>
    </row>
    <row r="62" spans="1:22">
      <c r="A62" s="15" t="s">
        <v>537</v>
      </c>
      <c r="B62" s="17" t="n">
        <v>4476</v>
      </c>
      <c r="C62" s="18">
        <f>(3.0/B62*100)</f>
        <v/>
      </c>
      <c r="D62" s="19" t="n">
        <v>4473</v>
      </c>
      <c r="E62" s="18" t="n">
        <v>536.1330267</v>
      </c>
      <c r="F62" s="20" t="n">
        <v>3.36931235</v>
      </c>
      <c r="G62" s="18" t="n">
        <v>519.4457345</v>
      </c>
      <c r="H62" s="20" t="n">
        <v>1.84076942</v>
      </c>
      <c r="I62" s="18" t="n">
        <v>545.77149331</v>
      </c>
      <c r="J62" s="20" t="n">
        <v>2.37048693</v>
      </c>
      <c r="K62" s="18" t="n">
        <v>547.88633652</v>
      </c>
      <c r="L62" s="20" t="n">
        <v>3.89262925</v>
      </c>
      <c r="M62" s="18" t="n">
        <v>503.48911723</v>
      </c>
      <c r="N62" s="20" t="n">
        <v>3.96725872</v>
      </c>
      <c r="O62" s="18" t="s">
        <v>481</v>
      </c>
      <c r="P62" s="20" t="s">
        <v>481</v>
      </c>
      <c r="Q62" s="18" t="s">
        <v>481</v>
      </c>
      <c r="R62" s="20" t="s">
        <v>481</v>
      </c>
      <c r="S62" s="18" t="s">
        <v>481</v>
      </c>
      <c r="T62" s="20" t="s">
        <v>481</v>
      </c>
      <c r="U62" s="18" t="n">
        <v>501.56154148</v>
      </c>
      <c r="V62" s="20" t="n">
        <v>22.30371153</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(87.0/B66*100)</f>
        <v/>
      </c>
      <c r="D66" s="19" t="n">
        <v>5578</v>
      </c>
      <c r="E66" s="18" t="n">
        <v>421.76638704</v>
      </c>
      <c r="F66" s="20" t="n">
        <v>2.88156218</v>
      </c>
      <c r="G66" s="18" t="n">
        <v>417.83295377</v>
      </c>
      <c r="H66" s="20" t="n">
        <v>2.28752327</v>
      </c>
      <c r="I66" s="18" t="n">
        <v>426.59442712</v>
      </c>
      <c r="J66" s="20" t="n">
        <v>2.69194348</v>
      </c>
      <c r="K66" s="18" t="n">
        <v>428.91668231</v>
      </c>
      <c r="L66" s="20" t="n">
        <v>3.10505334</v>
      </c>
      <c r="M66" s="18" t="n">
        <v>362.59924263</v>
      </c>
      <c r="N66" s="20" t="n">
        <v>3.29995091</v>
      </c>
      <c r="O66" s="18" t="s">
        <v>481</v>
      </c>
      <c r="P66" s="20" t="s">
        <v>481</v>
      </c>
      <c r="Q66" s="18" t="s">
        <v>481</v>
      </c>
      <c r="R66" s="20" t="s">
        <v>481</v>
      </c>
      <c r="S66" s="18" t="s">
        <v>481</v>
      </c>
      <c r="T66" s="20" t="s">
        <v>481</v>
      </c>
      <c r="U66" s="18" t="n">
        <v>362.37088671</v>
      </c>
      <c r="V66" s="20" t="n">
        <v>3.89447708</v>
      </c>
    </row>
    <row r="67" spans="1:22">
      <c r="A67" s="15" t="s">
        <v>542</v>
      </c>
      <c r="B67" s="17" t="n">
        <v>6971</v>
      </c>
      <c r="C67" s="18">
        <f>(751.0/B67*100)</f>
        <v/>
      </c>
      <c r="D67" s="19" t="n">
        <v>6220</v>
      </c>
      <c r="E67" s="18" t="n">
        <v>417.54871687</v>
      </c>
      <c r="F67" s="20" t="n">
        <v>4.66172171</v>
      </c>
      <c r="G67" s="18" t="n">
        <v>403.17379206</v>
      </c>
      <c r="H67" s="20" t="n">
        <v>2.54340174</v>
      </c>
      <c r="I67" s="18" t="n">
        <v>411.98994504</v>
      </c>
      <c r="J67" s="20" t="n">
        <v>2.8668856</v>
      </c>
      <c r="K67" s="18" t="n">
        <v>402.32612504</v>
      </c>
      <c r="L67" s="20" t="n">
        <v>4.14168213</v>
      </c>
      <c r="M67" s="18" t="n">
        <v>372.66261743</v>
      </c>
      <c r="N67" s="20" t="n">
        <v>5.67221433</v>
      </c>
      <c r="O67" s="18" t="s">
        <v>481</v>
      </c>
      <c r="P67" s="20" t="s">
        <v>481</v>
      </c>
      <c r="Q67" s="18" t="s">
        <v>481</v>
      </c>
      <c r="R67" s="20" t="s">
        <v>481</v>
      </c>
      <c r="S67" s="18" t="s">
        <v>481</v>
      </c>
      <c r="T67" s="20" t="s">
        <v>481</v>
      </c>
      <c r="U67" s="18" t="n">
        <v>353.05007071</v>
      </c>
      <c r="V67" s="20" t="n">
        <v>7.95803184</v>
      </c>
    </row>
    <row r="68" spans="1:22">
      <c r="A68" s="15" t="s">
        <v>543</v>
      </c>
      <c r="B68" s="17" t="n">
        <v>12083</v>
      </c>
      <c r="C68" s="18">
        <f>(31.0/B68*100)</f>
        <v/>
      </c>
      <c r="D68" s="19" t="n">
        <v>12052</v>
      </c>
      <c r="E68" s="18" t="n">
        <v>401.67730301</v>
      </c>
      <c r="F68" s="20" t="n">
        <v>2.84765908</v>
      </c>
      <c r="G68" s="18" t="n">
        <v>424.26682872</v>
      </c>
      <c r="H68" s="20" t="n">
        <v>1.60969853</v>
      </c>
      <c r="I68" s="18" t="n">
        <v>452.19737196</v>
      </c>
      <c r="J68" s="20" t="n">
        <v>1.94117917</v>
      </c>
      <c r="K68" s="18" t="n">
        <v>454.01210691</v>
      </c>
      <c r="L68" s="20" t="n">
        <v>2.7204673</v>
      </c>
      <c r="M68" s="18" t="n">
        <v>360.06770608</v>
      </c>
      <c r="N68" s="20" t="n">
        <v>2.26611851</v>
      </c>
      <c r="O68" s="18" t="s">
        <v>481</v>
      </c>
      <c r="P68" s="20" t="s">
        <v>481</v>
      </c>
      <c r="Q68" s="18" t="s">
        <v>481</v>
      </c>
      <c r="R68" s="20" t="s">
        <v>481</v>
      </c>
      <c r="S68" s="18" t="s">
        <v>481</v>
      </c>
      <c r="T68" s="20" t="s">
        <v>481</v>
      </c>
      <c r="U68" s="18" t="n">
        <v>366.54861903</v>
      </c>
      <c r="V68" s="20" t="n">
        <v>3.09760112</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482.00053598</v>
      </c>
      <c r="F70" s="20" t="n">
        <v>4.48917732</v>
      </c>
      <c r="G70" s="18" t="n">
        <v>478.53803842</v>
      </c>
      <c r="H70" s="20" t="n">
        <v>3.46129693</v>
      </c>
      <c r="I70" s="18" t="n">
        <v>499.55218214</v>
      </c>
      <c r="J70" s="20" t="n">
        <v>3.18933784</v>
      </c>
      <c r="K70" s="18" t="n">
        <v>510.88406207</v>
      </c>
      <c r="L70" s="20" t="n">
        <v>3.58518945</v>
      </c>
      <c r="M70" s="18" t="n">
        <v>430.55617704</v>
      </c>
      <c r="N70" s="20" t="n">
        <v>6.18638504</v>
      </c>
      <c r="O70" s="18" t="s">
        <v>481</v>
      </c>
      <c r="P70" s="20" t="s">
        <v>481</v>
      </c>
      <c r="Q70" s="18" t="s">
        <v>481</v>
      </c>
      <c r="R70" s="20" t="s">
        <v>481</v>
      </c>
      <c r="S70" s="18" t="s">
        <v>481</v>
      </c>
      <c r="T70" s="20" t="s">
        <v>481</v>
      </c>
      <c r="U70" s="18" t="n">
        <v>444.50656197</v>
      </c>
      <c r="V70" s="20" t="n">
        <v>9.255493980000001</v>
      </c>
    </row>
    <row r="71" spans="1:22">
      <c r="A71" s="15" t="s">
        <v>546</v>
      </c>
      <c r="B71" s="17" t="n">
        <v>6115</v>
      </c>
      <c r="C71" s="18">
        <f>(31.0/B71*100)</f>
        <v/>
      </c>
      <c r="D71" s="19" t="n">
        <v>6084</v>
      </c>
      <c r="E71" s="18" t="n">
        <v>551.82513839</v>
      </c>
      <c r="F71" s="20" t="n">
        <v>6.11023633</v>
      </c>
      <c r="G71" s="18" t="n">
        <v>536.89631229</v>
      </c>
      <c r="H71" s="20" t="n">
        <v>2.29422358</v>
      </c>
      <c r="I71" s="18" t="n">
        <v>571.83457226</v>
      </c>
      <c r="J71" s="20" t="n">
        <v>2.01013829</v>
      </c>
      <c r="K71" s="18" t="n">
        <v>592.24080993</v>
      </c>
      <c r="L71" s="20" t="n">
        <v>3.21214746</v>
      </c>
      <c r="M71" s="18" t="n">
        <v>447.86971773</v>
      </c>
      <c r="N71" s="20" t="n">
        <v>5.77573086</v>
      </c>
      <c r="O71" s="18" t="s">
        <v>481</v>
      </c>
      <c r="P71" s="20" t="s">
        <v>481</v>
      </c>
      <c r="Q71" s="18" t="s">
        <v>481</v>
      </c>
      <c r="R71" s="20" t="s">
        <v>481</v>
      </c>
      <c r="S71" s="18" t="s">
        <v>481</v>
      </c>
      <c r="T71" s="20" t="s">
        <v>481</v>
      </c>
      <c r="U71" s="18" t="n">
        <v>475.14183386</v>
      </c>
      <c r="V71" s="20" t="n">
        <v>22.1793079</v>
      </c>
    </row>
    <row r="72" spans="1:22">
      <c r="A72" s="15" t="s">
        <v>547</v>
      </c>
      <c r="B72" s="17" t="n">
        <v>7708</v>
      </c>
      <c r="C72" s="18">
        <f>(5.0/B72*100)</f>
        <v/>
      </c>
      <c r="D72" s="19" t="n">
        <v>7703</v>
      </c>
      <c r="E72" s="18" t="n">
        <v>545.43100793</v>
      </c>
      <c r="F72" s="20" t="n">
        <v>4.69715592</v>
      </c>
      <c r="G72" s="18" t="n">
        <v>531.07455471</v>
      </c>
      <c r="H72" s="20" t="n">
        <v>3.19436983</v>
      </c>
      <c r="I72" s="18" t="n">
        <v>543.23701527</v>
      </c>
      <c r="J72" s="20" t="n">
        <v>3.47825985</v>
      </c>
      <c r="K72" s="18" t="n">
        <v>543.88268744</v>
      </c>
      <c r="L72" s="20" t="n">
        <v>4.157135</v>
      </c>
      <c r="M72" s="18" t="n">
        <v>463.18161523</v>
      </c>
      <c r="N72" s="20" t="n">
        <v>7.36450904</v>
      </c>
      <c r="O72" s="18" t="s">
        <v>481</v>
      </c>
      <c r="P72" s="20" t="s">
        <v>481</v>
      </c>
      <c r="Q72" s="18" t="s">
        <v>481</v>
      </c>
      <c r="R72" s="20" t="s">
        <v>481</v>
      </c>
      <c r="S72" s="18" t="s">
        <v>481</v>
      </c>
      <c r="T72" s="20" t="s">
        <v>481</v>
      </c>
      <c r="U72" s="18" t="n">
        <v>448.88601153</v>
      </c>
      <c r="V72" s="20" t="n">
        <v>29.0579677</v>
      </c>
    </row>
    <row r="73" spans="1:22">
      <c r="A73" s="15" t="s">
        <v>548</v>
      </c>
      <c r="B73" s="17" t="n">
        <v>8249</v>
      </c>
      <c r="C73" s="18">
        <f>(189.0/B73*100)</f>
        <v/>
      </c>
      <c r="D73" s="19" t="n">
        <v>8060</v>
      </c>
      <c r="E73" s="18" t="n">
        <v>431.18346567</v>
      </c>
      <c r="F73" s="20" t="n">
        <v>5.50711435</v>
      </c>
      <c r="G73" s="18" t="n">
        <v>419.67420083</v>
      </c>
      <c r="H73" s="20" t="n">
        <v>3.14968261</v>
      </c>
      <c r="I73" s="18" t="n">
        <v>437.49908542</v>
      </c>
      <c r="J73" s="20" t="n">
        <v>3.88894377</v>
      </c>
      <c r="K73" s="18" t="n">
        <v>434.2187747</v>
      </c>
      <c r="L73" s="20" t="n">
        <v>4.84299368</v>
      </c>
      <c r="M73" s="18" t="n">
        <v>381.36943253</v>
      </c>
      <c r="N73" s="20" t="n">
        <v>3.27949389</v>
      </c>
      <c r="O73" s="18" t="s">
        <v>481</v>
      </c>
      <c r="P73" s="20" t="s">
        <v>481</v>
      </c>
      <c r="Q73" s="18" t="s">
        <v>481</v>
      </c>
      <c r="R73" s="20" t="s">
        <v>481</v>
      </c>
      <c r="S73" s="18" t="s">
        <v>481</v>
      </c>
      <c r="T73" s="20" t="s">
        <v>481</v>
      </c>
      <c r="U73" s="18" t="n">
        <v>394.64800975</v>
      </c>
      <c r="V73" s="20" t="n">
        <v>11.21452473</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(286.0/B75*100)</f>
        <v/>
      </c>
      <c r="D75" s="19" t="n">
        <v>5089</v>
      </c>
      <c r="E75" s="18" t="n">
        <v>389.10429594</v>
      </c>
      <c r="F75" s="20" t="n">
        <v>3.73836872</v>
      </c>
      <c r="G75" s="18" t="n">
        <v>389.26620302</v>
      </c>
      <c r="H75" s="20" t="n">
        <v>2.5844078</v>
      </c>
      <c r="I75" s="18" t="n">
        <v>400.19728852</v>
      </c>
      <c r="J75" s="20" t="n">
        <v>3.17180511</v>
      </c>
      <c r="K75" s="18" t="n">
        <v>392.17382322</v>
      </c>
      <c r="L75" s="20" t="n">
        <v>4.06822417</v>
      </c>
      <c r="M75" s="18" t="n">
        <v>356.06172199</v>
      </c>
      <c r="N75" s="20" t="n">
        <v>4.70057819</v>
      </c>
      <c r="O75" s="18" t="s">
        <v>481</v>
      </c>
      <c r="P75" s="20" t="s">
        <v>481</v>
      </c>
      <c r="Q75" s="18" t="s">
        <v>481</v>
      </c>
      <c r="R75" s="20" t="s">
        <v>481</v>
      </c>
      <c r="S75" s="18" t="s">
        <v>481</v>
      </c>
      <c r="T75" s="20" t="s">
        <v>481</v>
      </c>
      <c r="U75" s="18" t="n">
        <v>359.74933531</v>
      </c>
      <c r="V75" s="20" t="n">
        <v>4.34784402</v>
      </c>
    </row>
    <row r="76" spans="1:22">
      <c r="A76" s="15" t="s">
        <v>551</v>
      </c>
      <c r="B76" s="17" t="n">
        <v>14167</v>
      </c>
      <c r="C76" s="18">
        <f>(234.0/B76*100)</f>
        <v/>
      </c>
      <c r="D76" s="19" t="n">
        <v>13933</v>
      </c>
      <c r="E76" s="18" t="n">
        <v>412.7111595</v>
      </c>
      <c r="F76" s="20" t="n">
        <v>4.14750301</v>
      </c>
      <c r="G76" s="18" t="n">
        <v>433.276639</v>
      </c>
      <c r="H76" s="20" t="n">
        <v>2.5847496</v>
      </c>
      <c r="I76" s="18" t="n">
        <v>462.62246793</v>
      </c>
      <c r="J76" s="20" t="n">
        <v>3.13546517</v>
      </c>
      <c r="K76" s="18" t="n">
        <v>462.17078837</v>
      </c>
      <c r="L76" s="20" t="n">
        <v>3.50627991</v>
      </c>
      <c r="M76" s="18" t="n">
        <v>405.76526183</v>
      </c>
      <c r="N76" s="20" t="n">
        <v>4.20293438</v>
      </c>
      <c r="O76" s="18" t="s">
        <v>481</v>
      </c>
      <c r="P76" s="20" t="s">
        <v>481</v>
      </c>
      <c r="Q76" s="18" t="s">
        <v>481</v>
      </c>
      <c r="R76" s="20" t="s">
        <v>481</v>
      </c>
      <c r="S76" s="18" t="s">
        <v>481</v>
      </c>
      <c r="T76" s="20" t="s">
        <v>481</v>
      </c>
      <c r="U76" s="18" t="n">
        <v>372.12033372</v>
      </c>
      <c r="V76" s="20" t="n">
        <v>6.60415559</v>
      </c>
    </row>
    <row r="77" spans="1:22">
      <c r="A77" s="15" t="s">
        <v>552</v>
      </c>
      <c r="B77" s="17" t="n">
        <v>6062</v>
      </c>
      <c r="C77" s="18">
        <f>(276.0/B77*100)</f>
        <v/>
      </c>
      <c r="D77" s="19" t="n">
        <v>5786</v>
      </c>
      <c r="E77" s="18" t="n">
        <v>431.25526558</v>
      </c>
      <c r="F77" s="20" t="n">
        <v>4.01926779</v>
      </c>
      <c r="G77" s="18" t="n">
        <v>441.04789303</v>
      </c>
      <c r="H77" s="20" t="n">
        <v>2.8282832</v>
      </c>
      <c r="I77" s="18" t="n">
        <v>463.31222168</v>
      </c>
      <c r="J77" s="20" t="n">
        <v>3.26067235</v>
      </c>
      <c r="K77" s="18" t="n">
        <v>463.44944873</v>
      </c>
      <c r="L77" s="20" t="n">
        <v>4.5900648</v>
      </c>
      <c r="M77" s="18" t="n">
        <v>380.79678054</v>
      </c>
      <c r="N77" s="20" t="n">
        <v>4.91273858</v>
      </c>
      <c r="O77" s="18" t="s">
        <v>481</v>
      </c>
      <c r="P77" s="20" t="s">
        <v>481</v>
      </c>
      <c r="Q77" s="18" t="s">
        <v>481</v>
      </c>
      <c r="R77" s="20" t="s">
        <v>481</v>
      </c>
      <c r="S77" s="18" t="s">
        <v>481</v>
      </c>
      <c r="T77" s="20" t="s">
        <v>481</v>
      </c>
      <c r="U77" s="18" t="n">
        <v>393.98572319</v>
      </c>
      <c r="V77" s="20" t="n">
        <v>4.35150707</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(84.0/B81*100)</f>
        <v/>
      </c>
      <c r="D81" s="19" t="n">
        <v>8777</v>
      </c>
      <c r="E81" s="18" t="n">
        <v>420.43406165</v>
      </c>
      <c r="F81" s="20" t="n">
        <v>7.52512983</v>
      </c>
      <c r="G81" s="18" t="n">
        <v>439.70411905</v>
      </c>
      <c r="H81" s="20" t="n">
        <v>2.81442828</v>
      </c>
      <c r="I81" s="18" t="n">
        <v>460.32978412</v>
      </c>
      <c r="J81" s="20" t="n">
        <v>3.27609161</v>
      </c>
      <c r="K81" s="18" t="n">
        <v>467.89176041</v>
      </c>
      <c r="L81" s="20" t="n">
        <v>3.9034972</v>
      </c>
      <c r="M81" s="18" t="n">
        <v>388.66747204</v>
      </c>
      <c r="N81" s="20" t="n">
        <v>4.36642029</v>
      </c>
      <c r="O81" s="18" t="s">
        <v>481</v>
      </c>
      <c r="P81" s="20" t="s">
        <v>481</v>
      </c>
      <c r="Q81" s="18" t="s">
        <v>481</v>
      </c>
      <c r="R81" s="20" t="s">
        <v>481</v>
      </c>
      <c r="S81" s="18" t="s">
        <v>481</v>
      </c>
      <c r="T81" s="20" t="s">
        <v>481</v>
      </c>
      <c r="U81" s="18" t="n">
        <v>406.66157541</v>
      </c>
      <c r="V81" s="20" t="n">
        <v>11.39565955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817</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(691.0/B7*100)</f>
        <v/>
      </c>
      <c r="D7" s="19" t="n">
        <v>13839</v>
      </c>
      <c r="E7" s="18" t="n">
        <v>501.62227544</v>
      </c>
      <c r="F7" s="20" t="n">
        <v>3.75126848</v>
      </c>
      <c r="G7" s="18" t="n">
        <v>503.08146161</v>
      </c>
      <c r="H7" s="20" t="n">
        <v>2.57803775</v>
      </c>
      <c r="I7" s="18" t="n">
        <v>529.36688201</v>
      </c>
      <c r="J7" s="20" t="n">
        <v>2.33846117</v>
      </c>
      <c r="K7" s="18" t="n">
        <v>544.57331368</v>
      </c>
      <c r="L7" s="20" t="n">
        <v>2.82305558</v>
      </c>
      <c r="M7" s="18" t="n">
        <v>455.67136221</v>
      </c>
      <c r="N7" s="20" t="n">
        <v>3.03001341</v>
      </c>
      <c r="O7" s="18" t="s">
        <v>481</v>
      </c>
      <c r="P7" s="20" t="s">
        <v>481</v>
      </c>
      <c r="Q7" s="18" t="s">
        <v>481</v>
      </c>
      <c r="R7" s="20" t="s">
        <v>481</v>
      </c>
      <c r="S7" s="18" t="s">
        <v>481</v>
      </c>
      <c r="T7" s="20" t="s">
        <v>481</v>
      </c>
      <c r="U7" s="18" t="n">
        <v>487.12877112</v>
      </c>
      <c r="V7" s="20" t="n">
        <v>6.74030018</v>
      </c>
    </row>
    <row r="8" spans="1:22">
      <c r="A8" s="15" t="s">
        <v>483</v>
      </c>
      <c r="B8" s="17" t="n">
        <v>7007</v>
      </c>
      <c r="C8" s="18">
        <f>(113.0/B8*100)</f>
        <v/>
      </c>
      <c r="D8" s="19" t="n">
        <v>6894</v>
      </c>
      <c r="E8" s="18" t="n">
        <v>525.63064628</v>
      </c>
      <c r="F8" s="20" t="n">
        <v>3.23789292</v>
      </c>
      <c r="G8" s="18" t="n">
        <v>511.76610423</v>
      </c>
      <c r="H8" s="20" t="n">
        <v>3.4324746</v>
      </c>
      <c r="I8" s="18" t="n">
        <v>505.83172964</v>
      </c>
      <c r="J8" s="20" t="n">
        <v>3.7897568</v>
      </c>
      <c r="K8" s="18" t="n">
        <v>505.36647361</v>
      </c>
      <c r="L8" s="20" t="n">
        <v>5.85348241</v>
      </c>
      <c r="M8" s="18" t="n">
        <v>425.98671044</v>
      </c>
      <c r="N8" s="20" t="n">
        <v>3.32108465</v>
      </c>
      <c r="O8" s="18" t="s">
        <v>481</v>
      </c>
      <c r="P8" s="20" t="s">
        <v>481</v>
      </c>
      <c r="Q8" s="18" t="n">
        <v>368.48347797</v>
      </c>
      <c r="R8" s="20" t="n">
        <v>14.99112476</v>
      </c>
      <c r="S8" s="18" t="s">
        <v>481</v>
      </c>
      <c r="T8" s="20" t="s">
        <v>481</v>
      </c>
      <c r="U8" s="18" t="n">
        <v>436.92969662</v>
      </c>
      <c r="V8" s="20" t="n">
        <v>6.24559122</v>
      </c>
    </row>
    <row r="9" spans="1:22">
      <c r="A9" s="15" t="s">
        <v>484</v>
      </c>
      <c r="B9" s="17" t="n">
        <v>9651</v>
      </c>
      <c r="C9" s="18">
        <f>(574.0/B9*100)</f>
        <v/>
      </c>
      <c r="D9" s="19" t="n">
        <v>9077</v>
      </c>
      <c r="E9" s="18" t="n">
        <v>515.70328742</v>
      </c>
      <c r="F9" s="20" t="n">
        <v>3.6011385</v>
      </c>
      <c r="G9" s="18" t="n">
        <v>522.13868804</v>
      </c>
      <c r="H9" s="20" t="n">
        <v>2.49385971</v>
      </c>
      <c r="I9" s="18" t="n">
        <v>530.23614933</v>
      </c>
      <c r="J9" s="20" t="n">
        <v>2.96960483</v>
      </c>
      <c r="K9" s="18" t="n">
        <v>515.54072176</v>
      </c>
      <c r="L9" s="20" t="n">
        <v>3.92481026</v>
      </c>
      <c r="M9" s="18" t="n">
        <v>398.3811512</v>
      </c>
      <c r="N9" s="20" t="n">
        <v>5.50423922</v>
      </c>
      <c r="O9" s="18" t="s">
        <v>481</v>
      </c>
      <c r="P9" s="20" t="s">
        <v>481</v>
      </c>
      <c r="Q9" s="18" t="n">
        <v>374.78530698</v>
      </c>
      <c r="R9" s="20" t="n">
        <v>11.62763904</v>
      </c>
      <c r="S9" s="18" t="s">
        <v>481</v>
      </c>
      <c r="T9" s="20" t="s">
        <v>481</v>
      </c>
      <c r="U9" s="18" t="n">
        <v>432.29911754</v>
      </c>
      <c r="V9" s="20" t="n">
        <v>4.97125762</v>
      </c>
    </row>
    <row r="10" spans="1:22">
      <c r="A10" s="15" t="s">
        <v>485</v>
      </c>
      <c r="B10" s="17" t="n">
        <v>20058</v>
      </c>
      <c r="C10" s="18">
        <f>(555.0/B10*100)</f>
        <v/>
      </c>
      <c r="D10" s="19" t="n">
        <v>19503</v>
      </c>
      <c r="E10" s="18" t="n">
        <v>518.4998483099999</v>
      </c>
      <c r="F10" s="20" t="n">
        <v>3.94572993</v>
      </c>
      <c r="G10" s="18" t="n">
        <v>521.729607</v>
      </c>
      <c r="H10" s="20" t="n">
        <v>2.4941845</v>
      </c>
      <c r="I10" s="18" t="n">
        <v>538.98501957</v>
      </c>
      <c r="J10" s="20" t="n">
        <v>2.31400639</v>
      </c>
      <c r="K10" s="18" t="n">
        <v>553.03422844</v>
      </c>
      <c r="L10" s="20" t="n">
        <v>2.8413095</v>
      </c>
      <c r="M10" s="18" t="n">
        <v>459.4602787</v>
      </c>
      <c r="N10" s="20" t="n">
        <v>3.87365474</v>
      </c>
      <c r="O10" s="18" t="s">
        <v>481</v>
      </c>
      <c r="P10" s="20" t="s">
        <v>481</v>
      </c>
      <c r="Q10" s="18" t="s">
        <v>481</v>
      </c>
      <c r="R10" s="20" t="s">
        <v>481</v>
      </c>
      <c r="S10" s="18" t="s">
        <v>481</v>
      </c>
      <c r="T10" s="20" t="s">
        <v>481</v>
      </c>
      <c r="U10" s="18" t="n">
        <v>464.21592955</v>
      </c>
      <c r="V10" s="20" t="n">
        <v>7.17318377</v>
      </c>
    </row>
    <row r="11" spans="1:22">
      <c r="A11" s="15" t="s">
        <v>486</v>
      </c>
      <c r="B11" s="17" t="n">
        <v>7053</v>
      </c>
      <c r="C11" s="18">
        <f>(154.0/B11*100)</f>
        <v/>
      </c>
      <c r="D11" s="19" t="n">
        <v>6899</v>
      </c>
      <c r="E11" s="18" t="n">
        <v>448.10471592</v>
      </c>
      <c r="F11" s="20" t="n">
        <v>5.10967123</v>
      </c>
      <c r="G11" s="18" t="n">
        <v>446.74079944</v>
      </c>
      <c r="H11" s="20" t="n">
        <v>3.21393072</v>
      </c>
      <c r="I11" s="18" t="n">
        <v>454.70470444</v>
      </c>
      <c r="J11" s="20" t="n">
        <v>3.30317637</v>
      </c>
      <c r="K11" s="18" t="n">
        <v>467.59612296</v>
      </c>
      <c r="L11" s="20" t="n">
        <v>3.79525007</v>
      </c>
      <c r="M11" s="18" t="n">
        <v>407.71243287</v>
      </c>
      <c r="N11" s="20" t="n">
        <v>4.26530566</v>
      </c>
      <c r="O11" s="18" t="s">
        <v>481</v>
      </c>
      <c r="P11" s="20" t="s">
        <v>481</v>
      </c>
      <c r="Q11" s="18" t="s">
        <v>481</v>
      </c>
      <c r="R11" s="20" t="s">
        <v>481</v>
      </c>
      <c r="S11" s="18" t="s">
        <v>481</v>
      </c>
      <c r="T11" s="20" t="s">
        <v>481</v>
      </c>
      <c r="U11" s="18" t="n">
        <v>406.07884277</v>
      </c>
      <c r="V11" s="20" t="n">
        <v>8.041433680000001</v>
      </c>
    </row>
    <row r="12" spans="1:22">
      <c r="A12" s="15" t="s">
        <v>487</v>
      </c>
      <c r="B12" s="17" t="n">
        <v>6894</v>
      </c>
      <c r="C12" s="18">
        <f>(59.0/B12*100)</f>
        <v/>
      </c>
      <c r="D12" s="19" t="n">
        <v>6835</v>
      </c>
      <c r="E12" s="18" t="n">
        <v>500.33776772</v>
      </c>
      <c r="F12" s="20" t="n">
        <v>4.01346923</v>
      </c>
      <c r="G12" s="18" t="n">
        <v>495.4754748</v>
      </c>
      <c r="H12" s="20" t="n">
        <v>2.46680067</v>
      </c>
      <c r="I12" s="18" t="n">
        <v>507.21921292</v>
      </c>
      <c r="J12" s="20" t="n">
        <v>3.1926434</v>
      </c>
      <c r="K12" s="18" t="n">
        <v>515.96090202</v>
      </c>
      <c r="L12" s="20" t="n">
        <v>3.89870118</v>
      </c>
      <c r="M12" s="18" t="n">
        <v>407.24394601</v>
      </c>
      <c r="N12" s="20" t="n">
        <v>6.59279851</v>
      </c>
      <c r="O12" s="18" t="s">
        <v>481</v>
      </c>
      <c r="P12" s="20" t="s">
        <v>481</v>
      </c>
      <c r="Q12" s="18" t="n">
        <v>366.6777112</v>
      </c>
      <c r="R12" s="20" t="n">
        <v>14.39052153</v>
      </c>
      <c r="S12" s="18" t="s">
        <v>481</v>
      </c>
      <c r="T12" s="20" t="s">
        <v>481</v>
      </c>
      <c r="U12" s="18" t="n">
        <v>430.20073142</v>
      </c>
      <c r="V12" s="20" t="n">
        <v>8.315139390000001</v>
      </c>
    </row>
    <row r="13" spans="1:22">
      <c r="A13" s="15" t="s">
        <v>488</v>
      </c>
      <c r="B13" s="17" t="n">
        <v>7161</v>
      </c>
      <c r="C13" s="18">
        <f>(184.0/B13*100)</f>
        <v/>
      </c>
      <c r="D13" s="19" t="n">
        <v>6977</v>
      </c>
      <c r="E13" s="18" t="n">
        <v>496.48607025</v>
      </c>
      <c r="F13" s="20" t="n">
        <v>4.40070079</v>
      </c>
      <c r="G13" s="18" t="n">
        <v>496.92644376</v>
      </c>
      <c r="H13" s="20" t="n">
        <v>2.91718018</v>
      </c>
      <c r="I13" s="18" t="n">
        <v>515.60064591</v>
      </c>
      <c r="J13" s="20" t="n">
        <v>2.62377556</v>
      </c>
      <c r="K13" s="18" t="n">
        <v>527.11868596</v>
      </c>
      <c r="L13" s="20" t="n">
        <v>3.40624394</v>
      </c>
      <c r="M13" s="18" t="n">
        <v>417.33961469</v>
      </c>
      <c r="N13" s="20" t="n">
        <v>10.06598471</v>
      </c>
      <c r="O13" s="18" t="s">
        <v>481</v>
      </c>
      <c r="P13" s="20" t="s">
        <v>481</v>
      </c>
      <c r="Q13" s="18" t="n">
        <v>436.36003517</v>
      </c>
      <c r="R13" s="20" t="n">
        <v>6.43426798</v>
      </c>
      <c r="S13" s="18" t="s">
        <v>481</v>
      </c>
      <c r="T13" s="20" t="s">
        <v>481</v>
      </c>
      <c r="U13" s="18" t="n">
        <v>421.00171757</v>
      </c>
      <c r="V13" s="20" t="n">
        <v>10.10393404</v>
      </c>
    </row>
    <row r="14" spans="1:22">
      <c r="A14" s="15" t="s">
        <v>489</v>
      </c>
      <c r="B14" s="17" t="n">
        <v>5587</v>
      </c>
      <c r="C14" s="18">
        <f>(82.0/B14*100)</f>
        <v/>
      </c>
      <c r="D14" s="19" t="n">
        <v>5505</v>
      </c>
      <c r="E14" s="18" t="n">
        <v>538.50939439</v>
      </c>
      <c r="F14" s="20" t="n">
        <v>3.55633255</v>
      </c>
      <c r="G14" s="18" t="n">
        <v>533.59564453</v>
      </c>
      <c r="H14" s="20" t="n">
        <v>2.27418626</v>
      </c>
      <c r="I14" s="18" t="n">
        <v>538.56068151</v>
      </c>
      <c r="J14" s="20" t="n">
        <v>2.77841115</v>
      </c>
      <c r="K14" s="18" t="n">
        <v>549.4543432</v>
      </c>
      <c r="L14" s="20" t="n">
        <v>4.5347903</v>
      </c>
      <c r="M14" s="18" t="n">
        <v>442.2239505</v>
      </c>
      <c r="N14" s="20" t="n">
        <v>10.16789313</v>
      </c>
      <c r="O14" s="18" t="s">
        <v>481</v>
      </c>
      <c r="P14" s="20" t="s">
        <v>481</v>
      </c>
      <c r="Q14" s="18" t="s">
        <v>481</v>
      </c>
      <c r="R14" s="20" t="s">
        <v>481</v>
      </c>
      <c r="S14" s="18" t="s">
        <v>481</v>
      </c>
      <c r="T14" s="20" t="s">
        <v>481</v>
      </c>
      <c r="U14" s="18" t="n">
        <v>448.38866868</v>
      </c>
      <c r="V14" s="20" t="n">
        <v>15.91822678</v>
      </c>
    </row>
    <row r="15" spans="1:22">
      <c r="A15" s="15" t="s">
        <v>490</v>
      </c>
      <c r="B15" s="17" t="n">
        <v>5882</v>
      </c>
      <c r="C15" s="18">
        <f>(91.0/B15*100)</f>
        <v/>
      </c>
      <c r="D15" s="19" t="n">
        <v>5791</v>
      </c>
      <c r="E15" s="18" t="n">
        <v>513.08086659</v>
      </c>
      <c r="F15" s="20" t="n">
        <v>4.11082774</v>
      </c>
      <c r="G15" s="18" t="n">
        <v>524.59319226</v>
      </c>
      <c r="H15" s="20" t="n">
        <v>2.71259502</v>
      </c>
      <c r="I15" s="18" t="n">
        <v>546.70186711</v>
      </c>
      <c r="J15" s="20" t="n">
        <v>3.06548038</v>
      </c>
      <c r="K15" s="18" t="n">
        <v>559.02840259</v>
      </c>
      <c r="L15" s="20" t="n">
        <v>4.69988579</v>
      </c>
      <c r="M15" s="18" t="n">
        <v>442.09252147</v>
      </c>
      <c r="N15" s="20" t="n">
        <v>11.12031367</v>
      </c>
      <c r="O15" s="18" t="s">
        <v>481</v>
      </c>
      <c r="P15" s="20" t="s">
        <v>481</v>
      </c>
      <c r="Q15" s="18" t="n">
        <v>375.95013089</v>
      </c>
      <c r="R15" s="20" t="n">
        <v>17.42774697</v>
      </c>
      <c r="S15" s="18" t="s">
        <v>481</v>
      </c>
      <c r="T15" s="20" t="s">
        <v>481</v>
      </c>
      <c r="U15" s="18" t="n">
        <v>483.72300698</v>
      </c>
      <c r="V15" s="20" t="n">
        <v>7.51446854</v>
      </c>
    </row>
    <row r="16" spans="1:22">
      <c r="A16" s="15" t="s">
        <v>491</v>
      </c>
      <c r="B16" s="17" t="n">
        <v>6108</v>
      </c>
      <c r="C16" s="18">
        <f>(138.0/B16*100)</f>
        <v/>
      </c>
      <c r="D16" s="19" t="n">
        <v>5970</v>
      </c>
      <c r="E16" s="18" t="n">
        <v>511.99669114</v>
      </c>
      <c r="F16" s="20" t="n">
        <v>3.23652695</v>
      </c>
      <c r="G16" s="18" t="n">
        <v>508.82416971</v>
      </c>
      <c r="H16" s="20" t="n">
        <v>2.6202529</v>
      </c>
      <c r="I16" s="18" t="n">
        <v>514.96281134</v>
      </c>
      <c r="J16" s="20" t="n">
        <v>2.93372597</v>
      </c>
      <c r="K16" s="18" t="n">
        <v>498.95671077</v>
      </c>
      <c r="L16" s="20" t="n">
        <v>4.39292768</v>
      </c>
      <c r="M16" s="18" t="n">
        <v>387.14914799</v>
      </c>
      <c r="N16" s="20" t="n">
        <v>6.68985678</v>
      </c>
      <c r="O16" s="18" t="s">
        <v>481</v>
      </c>
      <c r="P16" s="20" t="s">
        <v>481</v>
      </c>
      <c r="Q16" s="18" t="s">
        <v>481</v>
      </c>
      <c r="R16" s="20" t="s">
        <v>481</v>
      </c>
      <c r="S16" s="18" t="s">
        <v>481</v>
      </c>
      <c r="T16" s="20" t="s">
        <v>481</v>
      </c>
      <c r="U16" s="18" t="n">
        <v>420.34987749</v>
      </c>
      <c r="V16" s="20" t="n">
        <v>8.364238780000001</v>
      </c>
    </row>
    <row r="17" spans="1:22">
      <c r="A17" s="15" t="s">
        <v>492</v>
      </c>
      <c r="B17" s="17" t="n">
        <v>6504</v>
      </c>
      <c r="C17" s="18">
        <f>(1734.0/B17*100)</f>
        <v/>
      </c>
      <c r="D17" s="19" t="n">
        <v>4770</v>
      </c>
      <c r="E17" s="18" t="n">
        <v>534.10918866</v>
      </c>
      <c r="F17" s="20" t="n">
        <v>3.6260897</v>
      </c>
      <c r="G17" s="18" t="n">
        <v>517.15134038</v>
      </c>
      <c r="H17" s="20" t="n">
        <v>3.57022151</v>
      </c>
      <c r="I17" s="18" t="n">
        <v>531.55680321</v>
      </c>
      <c r="J17" s="20" t="n">
        <v>4.50160867</v>
      </c>
      <c r="K17" s="18" t="n">
        <v>551.68709772</v>
      </c>
      <c r="L17" s="20" t="n">
        <v>6.04822049</v>
      </c>
      <c r="M17" s="18" t="n">
        <v>421.56457172</v>
      </c>
      <c r="N17" s="20" t="n">
        <v>9.08687791</v>
      </c>
      <c r="O17" s="18" t="s">
        <v>481</v>
      </c>
      <c r="P17" s="20" t="s">
        <v>481</v>
      </c>
      <c r="Q17" s="18" t="n">
        <v>360.48925247</v>
      </c>
      <c r="R17" s="20" t="n">
        <v>12.44339086</v>
      </c>
      <c r="S17" s="18" t="s">
        <v>481</v>
      </c>
      <c r="T17" s="20" t="s">
        <v>481</v>
      </c>
      <c r="U17" s="18" t="n">
        <v>460.41359493</v>
      </c>
      <c r="V17" s="20" t="n">
        <v>6.68337429</v>
      </c>
    </row>
    <row r="18" spans="1:22">
      <c r="A18" s="15" t="s">
        <v>493</v>
      </c>
      <c r="B18" s="17" t="n">
        <v>5532</v>
      </c>
      <c r="C18" s="18">
        <f>(31.0/B18*100)</f>
        <v/>
      </c>
      <c r="D18" s="19" t="n">
        <v>5501</v>
      </c>
      <c r="E18" s="18" t="n">
        <v>463.50151671</v>
      </c>
      <c r="F18" s="20" t="n">
        <v>4.64486394</v>
      </c>
      <c r="G18" s="18" t="n">
        <v>458.56620712</v>
      </c>
      <c r="H18" s="20" t="n">
        <v>4.31590975</v>
      </c>
      <c r="I18" s="18" t="n">
        <v>459.4506423</v>
      </c>
      <c r="J18" s="20" t="n">
        <v>4.33878238</v>
      </c>
      <c r="K18" s="18" t="n">
        <v>464.52543446</v>
      </c>
      <c r="L18" s="20" t="n">
        <v>4.9294214</v>
      </c>
      <c r="M18" s="18" t="n">
        <v>381.70089157</v>
      </c>
      <c r="N18" s="20" t="n">
        <v>7.56899924</v>
      </c>
      <c r="O18" s="18" t="s">
        <v>481</v>
      </c>
      <c r="P18" s="20" t="s">
        <v>481</v>
      </c>
      <c r="Q18" s="18" t="s">
        <v>481</v>
      </c>
      <c r="R18" s="20" t="s">
        <v>481</v>
      </c>
      <c r="S18" s="18" t="s">
        <v>481</v>
      </c>
      <c r="T18" s="20" t="s">
        <v>481</v>
      </c>
      <c r="U18" s="18" t="n">
        <v>379.56120989</v>
      </c>
      <c r="V18" s="20" t="n">
        <v>7.52215792</v>
      </c>
    </row>
    <row r="19" spans="1:22">
      <c r="A19" s="15" t="s">
        <v>494</v>
      </c>
      <c r="B19" s="17" t="n">
        <v>5658</v>
      </c>
      <c r="C19" s="18">
        <f>(285.0/B19*100)</f>
        <v/>
      </c>
      <c r="D19" s="19" t="n">
        <v>5373</v>
      </c>
      <c r="E19" s="18" t="n">
        <v>499.00523282</v>
      </c>
      <c r="F19" s="20" t="n">
        <v>3.44478057</v>
      </c>
      <c r="G19" s="18" t="n">
        <v>475.81558507</v>
      </c>
      <c r="H19" s="20" t="n">
        <v>3.52574684</v>
      </c>
      <c r="I19" s="18" t="n">
        <v>481.36927598</v>
      </c>
      <c r="J19" s="20" t="n">
        <v>4.0532533</v>
      </c>
      <c r="K19" s="18" t="n">
        <v>489.58339157</v>
      </c>
      <c r="L19" s="20" t="n">
        <v>5.79859868</v>
      </c>
      <c r="M19" s="18" t="n">
        <v>464.53907426</v>
      </c>
      <c r="N19" s="20" t="n">
        <v>8.377987660000001</v>
      </c>
      <c r="O19" s="18" t="s">
        <v>481</v>
      </c>
      <c r="P19" s="20" t="s">
        <v>481</v>
      </c>
      <c r="Q19" s="18" t="s">
        <v>481</v>
      </c>
      <c r="R19" s="20" t="s">
        <v>481</v>
      </c>
      <c r="S19" s="18" t="s">
        <v>481</v>
      </c>
      <c r="T19" s="20" t="s">
        <v>481</v>
      </c>
      <c r="U19" s="18" t="n">
        <v>408.44465618</v>
      </c>
      <c r="V19" s="20" t="n">
        <v>8.76701615</v>
      </c>
    </row>
    <row r="20" spans="1:22">
      <c r="A20" s="15" t="s">
        <v>495</v>
      </c>
      <c r="B20" s="17" t="n">
        <v>3371</v>
      </c>
      <c r="C20" s="18">
        <f>(75.0/B20*100)</f>
        <v/>
      </c>
      <c r="D20" s="19" t="n">
        <v>3296</v>
      </c>
      <c r="E20" s="18" t="n">
        <v>468.80826364</v>
      </c>
      <c r="F20" s="20" t="n">
        <v>4.89973364</v>
      </c>
      <c r="G20" s="18" t="n">
        <v>464.58667155</v>
      </c>
      <c r="H20" s="20" t="n">
        <v>2.82507072</v>
      </c>
      <c r="I20" s="18" t="n">
        <v>488.55932667</v>
      </c>
      <c r="J20" s="20" t="n">
        <v>3.04728718</v>
      </c>
      <c r="K20" s="18" t="n">
        <v>503.3955513</v>
      </c>
      <c r="L20" s="20" t="n">
        <v>3.69067819</v>
      </c>
      <c r="M20" s="18" t="n">
        <v>408.58539143</v>
      </c>
      <c r="N20" s="20" t="n">
        <v>5.78928272</v>
      </c>
      <c r="O20" s="18" t="s">
        <v>481</v>
      </c>
      <c r="P20" s="20" t="s">
        <v>481</v>
      </c>
      <c r="Q20" s="18" t="s">
        <v>481</v>
      </c>
      <c r="R20" s="20" t="s">
        <v>481</v>
      </c>
      <c r="S20" s="18" t="s">
        <v>481</v>
      </c>
      <c r="T20" s="20" t="s">
        <v>481</v>
      </c>
      <c r="U20" s="18" t="n">
        <v>420.1460715</v>
      </c>
      <c r="V20" s="20" t="n">
        <v>9.038660800000001</v>
      </c>
    </row>
    <row r="21" spans="1:22">
      <c r="A21" s="15" t="s">
        <v>496</v>
      </c>
      <c r="B21" s="17" t="n">
        <v>5741</v>
      </c>
      <c r="C21" s="18">
        <f>(53.0/B21*100)</f>
        <v/>
      </c>
      <c r="D21" s="19" t="n">
        <v>5688</v>
      </c>
      <c r="E21" s="18" t="n">
        <v>500.1676107</v>
      </c>
      <c r="F21" s="20" t="n">
        <v>3.43197889</v>
      </c>
      <c r="G21" s="18" t="n">
        <v>505.51504899</v>
      </c>
      <c r="H21" s="20" t="n">
        <v>3.17522984</v>
      </c>
      <c r="I21" s="18" t="n">
        <v>517.1313945000001</v>
      </c>
      <c r="J21" s="20" t="n">
        <v>2.77290629</v>
      </c>
      <c r="K21" s="18" t="n">
        <v>516.38593187</v>
      </c>
      <c r="L21" s="20" t="n">
        <v>4.12655819</v>
      </c>
      <c r="M21" s="18" t="n">
        <v>437.82772767</v>
      </c>
      <c r="N21" s="20" t="n">
        <v>5.1450969</v>
      </c>
      <c r="O21" s="18" t="s">
        <v>481</v>
      </c>
      <c r="P21" s="20" t="s">
        <v>481</v>
      </c>
      <c r="Q21" s="18" t="s">
        <v>481</v>
      </c>
      <c r="R21" s="20" t="s">
        <v>481</v>
      </c>
      <c r="S21" s="18" t="s">
        <v>481</v>
      </c>
      <c r="T21" s="20" t="s">
        <v>481</v>
      </c>
      <c r="U21" s="18" t="n">
        <v>454.2587794</v>
      </c>
      <c r="V21" s="20" t="n">
        <v>10.6297291</v>
      </c>
    </row>
    <row r="22" spans="1:22">
      <c r="A22" s="15" t="s">
        <v>497</v>
      </c>
      <c r="B22" s="17" t="n">
        <v>6598</v>
      </c>
      <c r="C22" s="18">
        <f>(37.0/B22*100)</f>
        <v/>
      </c>
      <c r="D22" s="19" t="n">
        <v>6561</v>
      </c>
      <c r="E22" s="18" t="n">
        <v>484.00157211</v>
      </c>
      <c r="F22" s="20" t="n">
        <v>5.16574415</v>
      </c>
      <c r="G22" s="18" t="n">
        <v>473.10846265</v>
      </c>
      <c r="H22" s="20" t="n">
        <v>3.89420384</v>
      </c>
      <c r="I22" s="18" t="n">
        <v>482.93495889</v>
      </c>
      <c r="J22" s="20" t="n">
        <v>4.89788729</v>
      </c>
      <c r="K22" s="18" t="n">
        <v>487.92592176</v>
      </c>
      <c r="L22" s="20" t="n">
        <v>5.52416067</v>
      </c>
      <c r="M22" s="18" t="n">
        <v>407.42830725</v>
      </c>
      <c r="N22" s="20" t="n">
        <v>13.96595916</v>
      </c>
      <c r="O22" s="18" t="s">
        <v>481</v>
      </c>
      <c r="P22" s="20" t="s">
        <v>481</v>
      </c>
      <c r="Q22" s="18" t="n">
        <v>448.28166515</v>
      </c>
      <c r="R22" s="20" t="n">
        <v>8.782882710000001</v>
      </c>
      <c r="S22" s="18" t="s">
        <v>481</v>
      </c>
      <c r="T22" s="20" t="s">
        <v>481</v>
      </c>
      <c r="U22" s="18" t="n">
        <v>385.74346899</v>
      </c>
      <c r="V22" s="20" t="n">
        <v>8.466680159999999</v>
      </c>
    </row>
    <row r="23" spans="1:22">
      <c r="A23" s="15" t="s">
        <v>498</v>
      </c>
      <c r="B23" s="17" t="n">
        <v>11583</v>
      </c>
      <c r="C23" s="18">
        <f>(254.0/B23*100)</f>
        <v/>
      </c>
      <c r="D23" s="19" t="n">
        <v>11329</v>
      </c>
      <c r="E23" s="18" t="n">
        <v>504.04758344</v>
      </c>
      <c r="F23" s="20" t="n">
        <v>3.4907236</v>
      </c>
      <c r="G23" s="18" t="n">
        <v>481.82916004</v>
      </c>
      <c r="H23" s="20" t="n">
        <v>2.80414334</v>
      </c>
      <c r="I23" s="18" t="n">
        <v>482.97680323</v>
      </c>
      <c r="J23" s="20" t="n">
        <v>3.62640063</v>
      </c>
      <c r="K23" s="18" t="n">
        <v>483.76822613</v>
      </c>
      <c r="L23" s="20" t="n">
        <v>6.79886276</v>
      </c>
      <c r="M23" s="18" t="n">
        <v>437.87034305</v>
      </c>
      <c r="N23" s="20" t="n">
        <v>5.22144945</v>
      </c>
      <c r="O23" s="18" t="s">
        <v>481</v>
      </c>
      <c r="P23" s="20" t="s">
        <v>481</v>
      </c>
      <c r="Q23" s="18" t="s">
        <v>481</v>
      </c>
      <c r="R23" s="20" t="s">
        <v>481</v>
      </c>
      <c r="S23" s="18" t="s">
        <v>481</v>
      </c>
      <c r="T23" s="20" t="s">
        <v>481</v>
      </c>
      <c r="U23" s="18" t="n">
        <v>413.44089849</v>
      </c>
      <c r="V23" s="20" t="n">
        <v>10.62736025</v>
      </c>
    </row>
    <row r="24" spans="1:22">
      <c r="A24" s="15" t="s">
        <v>499</v>
      </c>
      <c r="B24" s="17" t="n">
        <v>6647</v>
      </c>
      <c r="C24" s="18">
        <f>(8.0/B24*100)</f>
        <v/>
      </c>
      <c r="D24" s="19" t="n">
        <v>6639</v>
      </c>
      <c r="E24" s="18" t="n">
        <v>535.08459895</v>
      </c>
      <c r="F24" s="20" t="n">
        <v>3.4163078</v>
      </c>
      <c r="G24" s="18" t="n">
        <v>548.52610092</v>
      </c>
      <c r="H24" s="20" t="n">
        <v>3.52160148</v>
      </c>
      <c r="I24" s="18" t="n">
        <v>543.11102841</v>
      </c>
      <c r="J24" s="20" t="n">
        <v>4.35369838</v>
      </c>
      <c r="K24" s="18" t="n">
        <v>532.08910154</v>
      </c>
      <c r="L24" s="20" t="n">
        <v>6.05313522</v>
      </c>
      <c r="M24" s="18" t="n">
        <v>486.12605385</v>
      </c>
      <c r="N24" s="20" t="n">
        <v>15.32000093</v>
      </c>
      <c r="O24" s="18" t="s">
        <v>481</v>
      </c>
      <c r="P24" s="20" t="s">
        <v>481</v>
      </c>
      <c r="Q24" s="18" t="s">
        <v>481</v>
      </c>
      <c r="R24" s="20" t="s">
        <v>481</v>
      </c>
      <c r="S24" s="18" t="s">
        <v>481</v>
      </c>
      <c r="T24" s="20" t="s">
        <v>481</v>
      </c>
      <c r="U24" s="18" t="n">
        <v>473.17969587</v>
      </c>
      <c r="V24" s="20" t="n">
        <v>11.44802467</v>
      </c>
    </row>
    <row r="25" spans="1:22">
      <c r="A25" s="15" t="s">
        <v>500</v>
      </c>
      <c r="B25" s="17" t="n">
        <v>5581</v>
      </c>
      <c r="C25" s="18">
        <f>(25.0/B25*100)</f>
        <v/>
      </c>
      <c r="D25" s="19" t="n">
        <v>5556</v>
      </c>
      <c r="E25" s="18" t="n">
        <v>522.03540476</v>
      </c>
      <c r="F25" s="20" t="n">
        <v>4.66984446</v>
      </c>
      <c r="G25" s="18" t="n">
        <v>515.3341807199999</v>
      </c>
      <c r="H25" s="20" t="n">
        <v>3.20565703</v>
      </c>
      <c r="I25" s="18" t="n">
        <v>525.75764394</v>
      </c>
      <c r="J25" s="20" t="n">
        <v>4.28479365</v>
      </c>
      <c r="K25" s="18" t="n">
        <v>540.82093808</v>
      </c>
      <c r="L25" s="20" t="n">
        <v>5.44362007</v>
      </c>
      <c r="M25" s="18" t="n">
        <v>429.87203302</v>
      </c>
      <c r="N25" s="20" t="n">
        <v>5.01052425</v>
      </c>
      <c r="O25" s="18" t="s">
        <v>481</v>
      </c>
      <c r="P25" s="20" t="s">
        <v>481</v>
      </c>
      <c r="Q25" s="18" t="s">
        <v>481</v>
      </c>
      <c r="R25" s="20" t="s">
        <v>481</v>
      </c>
      <c r="S25" s="18" t="s">
        <v>481</v>
      </c>
      <c r="T25" s="20" t="s">
        <v>481</v>
      </c>
      <c r="U25" s="18" t="n">
        <v>506.54706366</v>
      </c>
      <c r="V25" s="20" t="n">
        <v>26.99351782</v>
      </c>
    </row>
    <row r="26" spans="1:22">
      <c r="A26" s="15" t="s">
        <v>501</v>
      </c>
      <c r="B26" s="17" t="n">
        <v>4869</v>
      </c>
      <c r="C26" s="18">
        <f>(66.0/B26*100)</f>
        <v/>
      </c>
      <c r="D26" s="19" t="n">
        <v>4803</v>
      </c>
      <c r="E26" s="18" t="n">
        <v>498.94216514</v>
      </c>
      <c r="F26" s="20" t="n">
        <v>5.32764886</v>
      </c>
      <c r="G26" s="18" t="n">
        <v>488.20256785</v>
      </c>
      <c r="H26" s="20" t="n">
        <v>2.61646322</v>
      </c>
      <c r="I26" s="18" t="n">
        <v>490.88289077</v>
      </c>
      <c r="J26" s="20" t="n">
        <v>2.37627336</v>
      </c>
      <c r="K26" s="18" t="n">
        <v>505.73598613</v>
      </c>
      <c r="L26" s="20" t="n">
        <v>3.77425722</v>
      </c>
      <c r="M26" s="18" t="n">
        <v>453.17995147</v>
      </c>
      <c r="N26" s="20" t="n">
        <v>6.03698686</v>
      </c>
      <c r="O26" s="18" t="s">
        <v>481</v>
      </c>
      <c r="P26" s="20" t="s">
        <v>481</v>
      </c>
      <c r="Q26" s="18" t="s">
        <v>481</v>
      </c>
      <c r="R26" s="20" t="s">
        <v>481</v>
      </c>
      <c r="S26" s="18" t="s">
        <v>481</v>
      </c>
      <c r="T26" s="20" t="s">
        <v>481</v>
      </c>
      <c r="U26" s="18" t="n">
        <v>445.36405526</v>
      </c>
      <c r="V26" s="20" t="n">
        <v>10.98289509</v>
      </c>
    </row>
    <row r="27" spans="1:22">
      <c r="A27" s="15" t="s">
        <v>502</v>
      </c>
      <c r="B27" s="17" t="n">
        <v>5299</v>
      </c>
      <c r="C27" s="18">
        <f>(94.0/B27*100)</f>
        <v/>
      </c>
      <c r="D27" s="19" t="n">
        <v>5205</v>
      </c>
      <c r="E27" s="18" t="n">
        <v>505.31068171</v>
      </c>
      <c r="F27" s="20" t="n">
        <v>2.79124662</v>
      </c>
      <c r="G27" s="18" t="n">
        <v>487.68066039</v>
      </c>
      <c r="H27" s="20" t="n">
        <v>2.50465626</v>
      </c>
      <c r="I27" s="18" t="n">
        <v>495.84930511</v>
      </c>
      <c r="J27" s="20" t="n">
        <v>3.20835199</v>
      </c>
      <c r="K27" s="18" t="n">
        <v>496.07420514</v>
      </c>
      <c r="L27" s="20" t="n">
        <v>4.7343521</v>
      </c>
      <c r="M27" s="18" t="n">
        <v>418.40895501</v>
      </c>
      <c r="N27" s="20" t="n">
        <v>3.29090457</v>
      </c>
      <c r="O27" s="18" t="s">
        <v>481</v>
      </c>
      <c r="P27" s="20" t="s">
        <v>481</v>
      </c>
      <c r="Q27" s="18" t="s">
        <v>481</v>
      </c>
      <c r="R27" s="20" t="s">
        <v>481</v>
      </c>
      <c r="S27" s="18" t="s">
        <v>481</v>
      </c>
      <c r="T27" s="20" t="s">
        <v>481</v>
      </c>
      <c r="U27" s="18" t="n">
        <v>417.59896314</v>
      </c>
      <c r="V27" s="20" t="n">
        <v>6.11157084</v>
      </c>
    </row>
    <row r="28" spans="1:22">
      <c r="A28" s="15" t="s">
        <v>503</v>
      </c>
      <c r="B28" s="17" t="n">
        <v>7568</v>
      </c>
      <c r="C28" s="18">
        <f>(317.0/B28*100)</f>
        <v/>
      </c>
      <c r="D28" s="19" t="n">
        <v>7251</v>
      </c>
      <c r="E28" s="18" t="n">
        <v>422.75593257</v>
      </c>
      <c r="F28" s="20" t="n">
        <v>4.15213957</v>
      </c>
      <c r="G28" s="18" t="n">
        <v>414.70099254</v>
      </c>
      <c r="H28" s="20" t="n">
        <v>2.7814342</v>
      </c>
      <c r="I28" s="18" t="n">
        <v>418.98037955</v>
      </c>
      <c r="J28" s="20" t="n">
        <v>2.22592915</v>
      </c>
      <c r="K28" s="18" t="n">
        <v>421.3518861</v>
      </c>
      <c r="L28" s="20" t="n">
        <v>2.95726029</v>
      </c>
      <c r="M28" s="18" t="n">
        <v>420.93356818</v>
      </c>
      <c r="N28" s="20" t="n">
        <v>11.19336795</v>
      </c>
      <c r="O28" s="18" t="s">
        <v>481</v>
      </c>
      <c r="P28" s="20" t="s">
        <v>481</v>
      </c>
      <c r="Q28" s="18" t="s">
        <v>481</v>
      </c>
      <c r="R28" s="20" t="s">
        <v>481</v>
      </c>
      <c r="S28" s="18" t="s">
        <v>481</v>
      </c>
      <c r="T28" s="20" t="s">
        <v>481</v>
      </c>
      <c r="U28" s="18" t="n">
        <v>384.33489086</v>
      </c>
      <c r="V28" s="20" t="n">
        <v>5.98935726</v>
      </c>
    </row>
    <row r="29" spans="1:22">
      <c r="A29" s="15" t="s">
        <v>504</v>
      </c>
      <c r="B29" s="17" t="n">
        <v>5385</v>
      </c>
      <c r="C29" s="18">
        <f>(30.0/B29*100)</f>
        <v/>
      </c>
      <c r="D29" s="19" t="n">
        <v>5355</v>
      </c>
      <c r="E29" s="18" t="n">
        <v>497.07135131</v>
      </c>
      <c r="F29" s="20" t="n">
        <v>5.34221945</v>
      </c>
      <c r="G29" s="18" t="n">
        <v>501.33659592</v>
      </c>
      <c r="H29" s="20" t="n">
        <v>3.05192579</v>
      </c>
      <c r="I29" s="18" t="n">
        <v>532.44985545</v>
      </c>
      <c r="J29" s="20" t="n">
        <v>3.39966136</v>
      </c>
      <c r="K29" s="18" t="n">
        <v>557.59517514</v>
      </c>
      <c r="L29" s="20" t="n">
        <v>4.83992979</v>
      </c>
      <c r="M29" s="18" t="n">
        <v>493.84777481</v>
      </c>
      <c r="N29" s="20" t="n">
        <v>4.79600299</v>
      </c>
      <c r="O29" s="18" t="s">
        <v>481</v>
      </c>
      <c r="P29" s="20" t="s">
        <v>481</v>
      </c>
      <c r="Q29" s="18" t="n">
        <v>358.28551468</v>
      </c>
      <c r="R29" s="20" t="n">
        <v>8.567023300000001</v>
      </c>
      <c r="S29" s="18" t="s">
        <v>481</v>
      </c>
      <c r="T29" s="20" t="s">
        <v>481</v>
      </c>
      <c r="U29" s="18" t="n">
        <v>433.0226171</v>
      </c>
      <c r="V29" s="20" t="n">
        <v>10.78986359</v>
      </c>
    </row>
    <row r="30" spans="1:22">
      <c r="A30" s="15" t="s">
        <v>505</v>
      </c>
      <c r="B30" s="17" t="n">
        <v>4520</v>
      </c>
      <c r="C30" s="18">
        <f>(180.0/B30*100)</f>
        <v/>
      </c>
      <c r="D30" s="19" t="n">
        <v>4340</v>
      </c>
      <c r="E30" s="18" t="n">
        <v>511.57357216</v>
      </c>
      <c r="F30" s="20" t="n">
        <v>5.90650758</v>
      </c>
      <c r="G30" s="18" t="n">
        <v>511.54508633</v>
      </c>
      <c r="H30" s="20" t="n">
        <v>3.47660282</v>
      </c>
      <c r="I30" s="18" t="n">
        <v>533.15777536</v>
      </c>
      <c r="J30" s="20" t="n">
        <v>3.30079183</v>
      </c>
      <c r="K30" s="18" t="n">
        <v>545.1000947</v>
      </c>
      <c r="L30" s="20" t="n">
        <v>3.51068679</v>
      </c>
      <c r="M30" s="18" t="n">
        <v>420.79775038</v>
      </c>
      <c r="N30" s="20" t="n">
        <v>5.72172312</v>
      </c>
      <c r="O30" s="18" t="s">
        <v>481</v>
      </c>
      <c r="P30" s="20" t="s">
        <v>481</v>
      </c>
      <c r="Q30" s="18" t="s">
        <v>481</v>
      </c>
      <c r="R30" s="20" t="s">
        <v>481</v>
      </c>
      <c r="S30" s="18" t="s">
        <v>481</v>
      </c>
      <c r="T30" s="20" t="s">
        <v>481</v>
      </c>
      <c r="U30" s="18" t="n">
        <v>438.7461859</v>
      </c>
      <c r="V30" s="20" t="n">
        <v>8.475388410000001</v>
      </c>
    </row>
    <row r="31" spans="1:22">
      <c r="A31" s="15" t="s">
        <v>506</v>
      </c>
      <c r="B31" s="17" t="n">
        <v>5456</v>
      </c>
      <c r="C31" s="18">
        <f>(141.0/B31*100)</f>
        <v/>
      </c>
      <c r="D31" s="19" t="n">
        <v>5315</v>
      </c>
      <c r="E31" s="18" t="n">
        <v>476.29502286</v>
      </c>
      <c r="F31" s="20" t="n">
        <v>4.15964496</v>
      </c>
      <c r="G31" s="18" t="n">
        <v>488.92850283</v>
      </c>
      <c r="H31" s="20" t="n">
        <v>2.76415466</v>
      </c>
      <c r="I31" s="18" t="n">
        <v>513.43977003</v>
      </c>
      <c r="J31" s="20" t="n">
        <v>3.16342658</v>
      </c>
      <c r="K31" s="18" t="n">
        <v>530.4011451600001</v>
      </c>
      <c r="L31" s="20" t="n">
        <v>3.44590273</v>
      </c>
      <c r="M31" s="18" t="s">
        <v>481</v>
      </c>
      <c r="N31" s="20" t="s">
        <v>481</v>
      </c>
      <c r="O31" s="18" t="s">
        <v>481</v>
      </c>
      <c r="P31" s="20" t="s">
        <v>481</v>
      </c>
      <c r="Q31" s="18" t="s">
        <v>481</v>
      </c>
      <c r="R31" s="20" t="s">
        <v>481</v>
      </c>
      <c r="S31" s="18" t="s">
        <v>481</v>
      </c>
      <c r="T31" s="20" t="s">
        <v>481</v>
      </c>
      <c r="U31" s="18" t="n">
        <v>407.60091676</v>
      </c>
      <c r="V31" s="20" t="n">
        <v>7.18918265</v>
      </c>
    </row>
    <row r="32" spans="1:22">
      <c r="A32" s="15" t="s">
        <v>507</v>
      </c>
      <c r="B32" s="17" t="n">
        <v>4478</v>
      </c>
      <c r="C32" s="18">
        <f>(6.0/B32*100)</f>
        <v/>
      </c>
      <c r="D32" s="19" t="n">
        <v>4472</v>
      </c>
      <c r="E32" s="18" t="n">
        <v>505.16041998</v>
      </c>
      <c r="F32" s="20" t="n">
        <v>3.86833978</v>
      </c>
      <c r="G32" s="18" t="n">
        <v>496.62649634</v>
      </c>
      <c r="H32" s="20" t="n">
        <v>3.07462801</v>
      </c>
      <c r="I32" s="18" t="n">
        <v>506.63511773</v>
      </c>
      <c r="J32" s="20" t="n">
        <v>3.56718905</v>
      </c>
      <c r="K32" s="18" t="n">
        <v>516.6278052599999</v>
      </c>
      <c r="L32" s="20" t="n">
        <v>4.44118527</v>
      </c>
      <c r="M32" s="18" t="n">
        <v>412.90383158</v>
      </c>
      <c r="N32" s="20" t="n">
        <v>11.66737955</v>
      </c>
      <c r="O32" s="18" t="s">
        <v>481</v>
      </c>
      <c r="P32" s="20" t="s">
        <v>481</v>
      </c>
      <c r="Q32" s="18" t="s">
        <v>481</v>
      </c>
      <c r="R32" s="20" t="s">
        <v>481</v>
      </c>
      <c r="S32" s="18" t="s">
        <v>481</v>
      </c>
      <c r="T32" s="20" t="s">
        <v>481</v>
      </c>
      <c r="U32" s="18" t="n">
        <v>435.16120282</v>
      </c>
      <c r="V32" s="20" t="n">
        <v>13.49778669</v>
      </c>
    </row>
    <row r="33" spans="1:22">
      <c r="A33" s="15" t="s">
        <v>508</v>
      </c>
      <c r="B33" s="17" t="n">
        <v>7325</v>
      </c>
      <c r="C33" s="18">
        <f>(79.0/B33*100)</f>
        <v/>
      </c>
      <c r="D33" s="19" t="n">
        <v>7246</v>
      </c>
      <c r="E33" s="18" t="n">
        <v>493.25163085</v>
      </c>
      <c r="F33" s="20" t="n">
        <v>6.65437574</v>
      </c>
      <c r="G33" s="18" t="n">
        <v>487.28054283</v>
      </c>
      <c r="H33" s="20" t="n">
        <v>4.38028098</v>
      </c>
      <c r="I33" s="18" t="n">
        <v>509.23479682</v>
      </c>
      <c r="J33" s="20" t="n">
        <v>3.4846125</v>
      </c>
      <c r="K33" s="18" t="n">
        <v>518.21332282</v>
      </c>
      <c r="L33" s="20" t="n">
        <v>3.49767539</v>
      </c>
      <c r="M33" s="18" t="n">
        <v>493.26536346</v>
      </c>
      <c r="N33" s="20" t="n">
        <v>2.74241819</v>
      </c>
      <c r="O33" s="18" t="s">
        <v>481</v>
      </c>
      <c r="P33" s="20" t="s">
        <v>481</v>
      </c>
      <c r="Q33" s="18" t="s">
        <v>481</v>
      </c>
      <c r="R33" s="20" t="s">
        <v>481</v>
      </c>
      <c r="S33" s="18" t="s">
        <v>481</v>
      </c>
      <c r="T33" s="20" t="s">
        <v>481</v>
      </c>
      <c r="U33" s="18" t="n">
        <v>461.36026104</v>
      </c>
      <c r="V33" s="20" t="n">
        <v>9.31845193</v>
      </c>
    </row>
    <row r="34" spans="1:22">
      <c r="A34" s="15" t="s">
        <v>509</v>
      </c>
      <c r="B34" s="17" t="n">
        <v>6350</v>
      </c>
      <c r="C34" s="18">
        <f>(84.0/B34*100)</f>
        <v/>
      </c>
      <c r="D34" s="19" t="n">
        <v>6266</v>
      </c>
      <c r="E34" s="18" t="n">
        <v>478.41890502</v>
      </c>
      <c r="F34" s="20" t="n">
        <v>4.20097121</v>
      </c>
      <c r="G34" s="18" t="n">
        <v>467.82422362</v>
      </c>
      <c r="H34" s="20" t="n">
        <v>2.79055319</v>
      </c>
      <c r="I34" s="18" t="n">
        <v>474.70600097</v>
      </c>
      <c r="J34" s="20" t="n">
        <v>3.12477627</v>
      </c>
      <c r="K34" s="18" t="n">
        <v>474.49996885</v>
      </c>
      <c r="L34" s="20" t="n">
        <v>5.49926936</v>
      </c>
      <c r="M34" s="18" t="n">
        <v>414.13782789</v>
      </c>
      <c r="N34" s="20" t="n">
        <v>11.41550076</v>
      </c>
      <c r="O34" s="18" t="s">
        <v>481</v>
      </c>
      <c r="P34" s="20" t="s">
        <v>481</v>
      </c>
      <c r="Q34" s="18" t="n">
        <v>306.56969545</v>
      </c>
      <c r="R34" s="20" t="n">
        <v>10.27624616</v>
      </c>
      <c r="S34" s="18" t="s">
        <v>481</v>
      </c>
      <c r="T34" s="20" t="s">
        <v>481</v>
      </c>
      <c r="U34" s="18" t="n">
        <v>385.07108837</v>
      </c>
      <c r="V34" s="20" t="n">
        <v>9.188276480000001</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512.8635785500001</v>
      </c>
      <c r="T35" s="20" t="n">
        <v>1.32436738</v>
      </c>
      <c r="U35" s="18" t="s">
        <v>481</v>
      </c>
      <c r="V35" s="20" t="s">
        <v>481</v>
      </c>
    </row>
    <row r="36" spans="1:22">
      <c r="A36" s="15" t="s">
        <v>511</v>
      </c>
      <c r="B36" s="17" t="n">
        <v>6736</v>
      </c>
      <c r="C36" s="18">
        <f>(67.0/B36*100)</f>
        <v/>
      </c>
      <c r="D36" s="19" t="n">
        <v>6669</v>
      </c>
      <c r="E36" s="18" t="n">
        <v>502.3371478</v>
      </c>
      <c r="F36" s="20" t="n">
        <v>4.33168615</v>
      </c>
      <c r="G36" s="18" t="n">
        <v>497.59327392</v>
      </c>
      <c r="H36" s="20" t="n">
        <v>3.09208636</v>
      </c>
      <c r="I36" s="18" t="n">
        <v>498.81744407</v>
      </c>
      <c r="J36" s="20" t="n">
        <v>2.66195274</v>
      </c>
      <c r="K36" s="18" t="n">
        <v>503.62559103</v>
      </c>
      <c r="L36" s="20" t="n">
        <v>3.65530868</v>
      </c>
      <c r="M36" s="18" t="n">
        <v>471.48512785</v>
      </c>
      <c r="N36" s="20" t="n">
        <v>3.1941669</v>
      </c>
      <c r="O36" s="18" t="s">
        <v>481</v>
      </c>
      <c r="P36" s="20" t="s">
        <v>481</v>
      </c>
      <c r="Q36" s="18" t="s">
        <v>481</v>
      </c>
      <c r="R36" s="20" t="s">
        <v>481</v>
      </c>
      <c r="S36" s="18" t="s">
        <v>481</v>
      </c>
      <c r="T36" s="20" t="s">
        <v>481</v>
      </c>
      <c r="U36" s="18" t="n">
        <v>427.29097293</v>
      </c>
      <c r="V36" s="20" t="n">
        <v>7.12861652</v>
      </c>
    </row>
    <row r="37" spans="1:22">
      <c r="A37" s="15" t="s">
        <v>512</v>
      </c>
      <c r="B37" s="17" t="n">
        <v>5458</v>
      </c>
      <c r="C37" s="18">
        <f>(119.0/B37*100)</f>
        <v/>
      </c>
      <c r="D37" s="19" t="n">
        <v>5339</v>
      </c>
      <c r="E37" s="18" t="n">
        <v>486.16817873</v>
      </c>
      <c r="F37" s="20" t="n">
        <v>5.44326068</v>
      </c>
      <c r="G37" s="18" t="n">
        <v>487.40458689</v>
      </c>
      <c r="H37" s="20" t="n">
        <v>3.35595186</v>
      </c>
      <c r="I37" s="18" t="n">
        <v>516.0068932</v>
      </c>
      <c r="J37" s="20" t="n">
        <v>4.14058482</v>
      </c>
      <c r="K37" s="18" t="n">
        <v>521.56980724</v>
      </c>
      <c r="L37" s="20" t="n">
        <v>4.46374063</v>
      </c>
      <c r="M37" s="18" t="n">
        <v>390.41637664</v>
      </c>
      <c r="N37" s="20" t="n">
        <v>7.93034407</v>
      </c>
      <c r="O37" s="18" t="s">
        <v>481</v>
      </c>
      <c r="P37" s="20" t="s">
        <v>481</v>
      </c>
      <c r="Q37" s="18" t="s">
        <v>481</v>
      </c>
      <c r="R37" s="20" t="s">
        <v>481</v>
      </c>
      <c r="S37" s="18" t="s">
        <v>481</v>
      </c>
      <c r="T37" s="20" t="s">
        <v>481</v>
      </c>
      <c r="U37" s="18" t="n">
        <v>412.16897574</v>
      </c>
      <c r="V37" s="20" t="n">
        <v>8.957549569999999</v>
      </c>
    </row>
    <row r="38" spans="1:22">
      <c r="A38" s="15" t="s">
        <v>513</v>
      </c>
      <c r="B38" s="17" t="n">
        <v>5860</v>
      </c>
      <c r="C38" s="18">
        <f>(22.0/B38*100)</f>
        <v/>
      </c>
      <c r="D38" s="19" t="n">
        <v>5838</v>
      </c>
      <c r="E38" s="18" t="n">
        <v>510.26731981</v>
      </c>
      <c r="F38" s="20" t="n">
        <v>4.89628527</v>
      </c>
      <c r="G38" s="18" t="n">
        <v>511.49331175</v>
      </c>
      <c r="H38" s="20" t="n">
        <v>3.88429477</v>
      </c>
      <c r="I38" s="18" t="n">
        <v>515.03182295</v>
      </c>
      <c r="J38" s="20" t="n">
        <v>3.41773377</v>
      </c>
      <c r="K38" s="18" t="n">
        <v>525.98167115</v>
      </c>
      <c r="L38" s="20" t="n">
        <v>5.2214729</v>
      </c>
      <c r="M38" s="18" t="n">
        <v>464.66093895</v>
      </c>
      <c r="N38" s="20" t="n">
        <v>6.12978698</v>
      </c>
      <c r="O38" s="18" t="s">
        <v>481</v>
      </c>
      <c r="P38" s="20" t="s">
        <v>481</v>
      </c>
      <c r="Q38" s="18" t="s">
        <v>481</v>
      </c>
      <c r="R38" s="20" t="s">
        <v>481</v>
      </c>
      <c r="S38" s="18" t="s">
        <v>481</v>
      </c>
      <c r="T38" s="20" t="s">
        <v>481</v>
      </c>
      <c r="U38" s="18" t="n">
        <v>468.08269451</v>
      </c>
      <c r="V38" s="20" t="n">
        <v>6.89923875</v>
      </c>
    </row>
    <row r="39" spans="1:22">
      <c r="A39" s="15" t="s">
        <v>514</v>
      </c>
      <c r="B39" s="17" t="n">
        <v>5895</v>
      </c>
      <c r="C39" s="18">
        <f>(33.0/B39*100)</f>
        <v/>
      </c>
      <c r="D39" s="19" t="n">
        <v>5862</v>
      </c>
      <c r="E39" s="18" t="n">
        <v>425.4061704</v>
      </c>
      <c r="F39" s="20" t="n">
        <v>4.8162275</v>
      </c>
      <c r="G39" s="18" t="n">
        <v>422.90295323</v>
      </c>
      <c r="H39" s="20" t="n">
        <v>4.51768549</v>
      </c>
      <c r="I39" s="18" t="n">
        <v>436.90098719</v>
      </c>
      <c r="J39" s="20" t="n">
        <v>4.73312703</v>
      </c>
      <c r="K39" s="18" t="n">
        <v>443.24022441</v>
      </c>
      <c r="L39" s="20" t="n">
        <v>5.09487611</v>
      </c>
      <c r="M39" s="18" t="n">
        <v>385.47949857</v>
      </c>
      <c r="N39" s="20" t="n">
        <v>4.83386138</v>
      </c>
      <c r="O39" s="18" t="s">
        <v>481</v>
      </c>
      <c r="P39" s="20" t="s">
        <v>481</v>
      </c>
      <c r="Q39" s="18" t="s">
        <v>481</v>
      </c>
      <c r="R39" s="20" t="s">
        <v>481</v>
      </c>
      <c r="S39" s="18" t="s">
        <v>481</v>
      </c>
      <c r="T39" s="20" t="s">
        <v>481</v>
      </c>
      <c r="U39" s="18" t="n">
        <v>361.79824551</v>
      </c>
      <c r="V39" s="20" t="n">
        <v>8.736647809999999</v>
      </c>
    </row>
    <row r="40" spans="1:22">
      <c r="A40" s="15" t="s">
        <v>515</v>
      </c>
      <c r="B40" s="17" t="n">
        <v>14157</v>
      </c>
      <c r="C40" s="18">
        <f>(395.0/B40*100)</f>
        <v/>
      </c>
      <c r="D40" s="19" t="n">
        <v>13762</v>
      </c>
      <c r="E40" s="18" t="n">
        <v>496.92684171</v>
      </c>
      <c r="F40" s="20" t="n">
        <v>4.80047666</v>
      </c>
      <c r="G40" s="18" t="n">
        <v>504.71225374</v>
      </c>
      <c r="H40" s="20" t="n">
        <v>3.13374988</v>
      </c>
      <c r="I40" s="18" t="n">
        <v>526.36149432</v>
      </c>
      <c r="J40" s="20" t="n">
        <v>3.36540201</v>
      </c>
      <c r="K40" s="18" t="n">
        <v>535.31654345</v>
      </c>
      <c r="L40" s="20" t="n">
        <v>3.57655808</v>
      </c>
      <c r="M40" s="18" t="n">
        <v>416.91840949</v>
      </c>
      <c r="N40" s="20" t="n">
        <v>5.41821047</v>
      </c>
      <c r="O40" s="18" t="s">
        <v>481</v>
      </c>
      <c r="P40" s="20" t="s">
        <v>481</v>
      </c>
      <c r="Q40" s="18" t="s">
        <v>481</v>
      </c>
      <c r="R40" s="20" t="s">
        <v>481</v>
      </c>
      <c r="S40" s="18" t="s">
        <v>481</v>
      </c>
      <c r="T40" s="20" t="s">
        <v>481</v>
      </c>
      <c r="U40" s="18" t="n">
        <v>408.98298675</v>
      </c>
      <c r="V40" s="20" t="n">
        <v>7.36412093</v>
      </c>
    </row>
    <row r="41" spans="1:22">
      <c r="A41" s="15" t="s">
        <v>516</v>
      </c>
      <c r="B41" s="17" t="n">
        <v>5712</v>
      </c>
      <c r="C41" s="18">
        <f>(53.0/B41*100)</f>
        <v/>
      </c>
      <c r="D41" s="19" t="n">
        <v>5659</v>
      </c>
      <c r="E41" s="18" t="n">
        <v>486.77508126</v>
      </c>
      <c r="F41" s="20" t="n">
        <v>5.61586627</v>
      </c>
      <c r="G41" s="18" t="n">
        <v>483.54747343</v>
      </c>
      <c r="H41" s="20" t="n">
        <v>3.73284174</v>
      </c>
      <c r="I41" s="18" t="n">
        <v>511.10100121</v>
      </c>
      <c r="J41" s="20" t="n">
        <v>3.62582004</v>
      </c>
      <c r="K41" s="18" t="n">
        <v>518.83535751</v>
      </c>
      <c r="L41" s="20" t="n">
        <v>4.12782844</v>
      </c>
      <c r="M41" s="18" t="n">
        <v>459.44925532</v>
      </c>
      <c r="N41" s="20" t="n">
        <v>6.97383659</v>
      </c>
      <c r="O41" s="18" t="s">
        <v>481</v>
      </c>
      <c r="P41" s="20" t="s">
        <v>481</v>
      </c>
      <c r="Q41" s="18" t="n">
        <v>387.44235424</v>
      </c>
      <c r="R41" s="20" t="n">
        <v>14.52510266</v>
      </c>
      <c r="S41" s="18" t="s">
        <v>481</v>
      </c>
      <c r="T41" s="20" t="s">
        <v>481</v>
      </c>
      <c r="U41" s="18" t="n">
        <v>432.09941905</v>
      </c>
      <c r="V41" s="20" t="n">
        <v>12.05804525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(2066.0/B46*100)</f>
        <v/>
      </c>
      <c r="D46" s="19" t="n">
        <v>21075</v>
      </c>
      <c r="E46" s="18" t="n">
        <v>408.19356097</v>
      </c>
      <c r="F46" s="20" t="n">
        <v>4.36360355</v>
      </c>
      <c r="G46" s="18" t="n">
        <v>407.13413532</v>
      </c>
      <c r="H46" s="20" t="n">
        <v>3.28552043</v>
      </c>
      <c r="I46" s="18" t="n">
        <v>430.00327709</v>
      </c>
      <c r="J46" s="20" t="n">
        <v>3.14614227</v>
      </c>
      <c r="K46" s="18" t="n">
        <v>431.89683012</v>
      </c>
      <c r="L46" s="20" t="n">
        <v>3.78152952</v>
      </c>
      <c r="M46" s="18" t="n">
        <v>359.91868086</v>
      </c>
      <c r="N46" s="20" t="n">
        <v>2.81680407</v>
      </c>
      <c r="O46" s="18" t="s">
        <v>481</v>
      </c>
      <c r="P46" s="20" t="s">
        <v>481</v>
      </c>
      <c r="Q46" s="18" t="s">
        <v>481</v>
      </c>
      <c r="R46" s="20" t="s">
        <v>481</v>
      </c>
      <c r="S46" s="18" t="s">
        <v>481</v>
      </c>
      <c r="T46" s="20" t="s">
        <v>481</v>
      </c>
      <c r="U46" s="18" t="n">
        <v>384.08352012</v>
      </c>
      <c r="V46" s="20" t="n">
        <v>3.19651173</v>
      </c>
    </row>
    <row r="47" spans="1:22">
      <c r="A47" s="15" t="s">
        <v>522</v>
      </c>
      <c r="B47" s="17" t="n">
        <v>5928</v>
      </c>
      <c r="C47" s="18">
        <f>(315.0/B47*100)</f>
        <v/>
      </c>
      <c r="D47" s="19" t="n">
        <v>5613</v>
      </c>
      <c r="E47" s="18" t="n">
        <v>455.9212135</v>
      </c>
      <c r="F47" s="20" t="n">
        <v>6.21756031</v>
      </c>
      <c r="G47" s="18" t="n">
        <v>453.57037704</v>
      </c>
      <c r="H47" s="20" t="n">
        <v>4.56133734</v>
      </c>
      <c r="I47" s="18" t="n">
        <v>459.65147356</v>
      </c>
      <c r="J47" s="20" t="n">
        <v>4.46853933</v>
      </c>
      <c r="K47" s="18" t="n">
        <v>482.02523537</v>
      </c>
      <c r="L47" s="20" t="n">
        <v>5.78136182</v>
      </c>
      <c r="M47" s="18" t="n">
        <v>360.05308982</v>
      </c>
      <c r="N47" s="20" t="n">
        <v>5.38667889</v>
      </c>
      <c r="O47" s="18" t="s">
        <v>481</v>
      </c>
      <c r="P47" s="20" t="s">
        <v>481</v>
      </c>
      <c r="Q47" s="18" t="s">
        <v>481</v>
      </c>
      <c r="R47" s="20" t="s">
        <v>481</v>
      </c>
      <c r="S47" s="18" t="s">
        <v>481</v>
      </c>
      <c r="T47" s="20" t="s">
        <v>481</v>
      </c>
      <c r="U47" s="18" t="n">
        <v>383.79956309</v>
      </c>
      <c r="V47" s="20" t="n">
        <v>6.99053951</v>
      </c>
    </row>
    <row r="48" spans="1:22">
      <c r="A48" s="15" t="s">
        <v>523</v>
      </c>
      <c r="B48" s="17" t="n">
        <v>9841</v>
      </c>
      <c r="C48" s="18">
        <f>(8.0/B48*100)</f>
        <v/>
      </c>
      <c r="D48" s="19" t="n">
        <v>9833</v>
      </c>
      <c r="E48" s="18" t="n">
        <v>491.54064096</v>
      </c>
      <c r="F48" s="20" t="n">
        <v>7.09089796</v>
      </c>
      <c r="G48" s="18" t="n">
        <v>505.90660332</v>
      </c>
      <c r="H48" s="20" t="n">
        <v>4.58987805</v>
      </c>
      <c r="I48" s="18" t="n">
        <v>532.49926057</v>
      </c>
      <c r="J48" s="20" t="n">
        <v>5.58824368</v>
      </c>
      <c r="K48" s="18" t="n">
        <v>545.87821071</v>
      </c>
      <c r="L48" s="20" t="n">
        <v>6.19852135</v>
      </c>
      <c r="M48" s="18" t="n">
        <v>473.92730449</v>
      </c>
      <c r="N48" s="20" t="n">
        <v>6.76556062</v>
      </c>
      <c r="O48" s="18" t="s">
        <v>481</v>
      </c>
      <c r="P48" s="20" t="s">
        <v>481</v>
      </c>
      <c r="Q48" s="18" t="s">
        <v>481</v>
      </c>
      <c r="R48" s="20" t="s">
        <v>481</v>
      </c>
      <c r="S48" s="18" t="s">
        <v>481</v>
      </c>
      <c r="T48" s="20" t="s">
        <v>481</v>
      </c>
      <c r="U48" s="18" t="n">
        <v>447.04731253</v>
      </c>
      <c r="V48" s="20" t="n">
        <v>16.56836171</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(326.0/B50*100)</f>
        <v/>
      </c>
      <c r="D50" s="19" t="n">
        <v>11469</v>
      </c>
      <c r="E50" s="18" t="n">
        <v>422.16539314</v>
      </c>
      <c r="F50" s="20" t="n">
        <v>3.98013126</v>
      </c>
      <c r="G50" s="18" t="n">
        <v>411.30264739</v>
      </c>
      <c r="H50" s="20" t="n">
        <v>3.20125055</v>
      </c>
      <c r="I50" s="18" t="n">
        <v>424.54975343</v>
      </c>
      <c r="J50" s="20" t="n">
        <v>2.66185844</v>
      </c>
      <c r="K50" s="18" t="n">
        <v>429.68019818</v>
      </c>
      <c r="L50" s="20" t="n">
        <v>3.2092501</v>
      </c>
      <c r="M50" s="18" t="n">
        <v>366.2364289</v>
      </c>
      <c r="N50" s="20" t="n">
        <v>5.08072233</v>
      </c>
      <c r="O50" s="18" t="s">
        <v>481</v>
      </c>
      <c r="P50" s="20" t="s">
        <v>481</v>
      </c>
      <c r="Q50" s="18" t="s">
        <v>481</v>
      </c>
      <c r="R50" s="20" t="s">
        <v>481</v>
      </c>
      <c r="S50" s="18" t="s">
        <v>481</v>
      </c>
      <c r="T50" s="20" t="s">
        <v>481</v>
      </c>
      <c r="U50" s="18" t="n">
        <v>365.33315922</v>
      </c>
      <c r="V50" s="20" t="n">
        <v>7.78240684</v>
      </c>
    </row>
    <row r="51" spans="1:22">
      <c r="A51" s="15" t="s">
        <v>526</v>
      </c>
      <c r="B51" s="17" t="n">
        <v>6866</v>
      </c>
      <c r="C51" s="18">
        <f>(112.0/B51*100)</f>
        <v/>
      </c>
      <c r="D51" s="19" t="n">
        <v>6754</v>
      </c>
      <c r="E51" s="18" t="n">
        <v>419.8825767</v>
      </c>
      <c r="F51" s="20" t="n">
        <v>3.23253895</v>
      </c>
      <c r="G51" s="18" t="n">
        <v>416.92213613</v>
      </c>
      <c r="H51" s="20" t="n">
        <v>2.928536</v>
      </c>
      <c r="I51" s="18" t="n">
        <v>432.16534825</v>
      </c>
      <c r="J51" s="20" t="n">
        <v>2.92457292</v>
      </c>
      <c r="K51" s="18" t="n">
        <v>431.91356196</v>
      </c>
      <c r="L51" s="20" t="n">
        <v>2.92350824</v>
      </c>
      <c r="M51" s="18" t="n">
        <v>378.20734752</v>
      </c>
      <c r="N51" s="20" t="n">
        <v>5.77389018</v>
      </c>
      <c r="O51" s="18" t="s">
        <v>481</v>
      </c>
      <c r="P51" s="20" t="s">
        <v>481</v>
      </c>
      <c r="Q51" s="18" t="n">
        <v>410.85572185</v>
      </c>
      <c r="R51" s="20" t="n">
        <v>3.7997542</v>
      </c>
      <c r="S51" s="18" t="s">
        <v>481</v>
      </c>
      <c r="T51" s="20" t="s">
        <v>481</v>
      </c>
      <c r="U51" s="18" t="n">
        <v>391.24182926</v>
      </c>
      <c r="V51" s="20" t="n">
        <v>6.64988917</v>
      </c>
    </row>
    <row r="52" spans="1:22">
      <c r="A52" s="15" t="s">
        <v>527</v>
      </c>
      <c r="B52" s="17" t="n">
        <v>5809</v>
      </c>
      <c r="C52" s="18">
        <f>(103.0/B52*100)</f>
        <v/>
      </c>
      <c r="D52" s="19" t="n">
        <v>5706</v>
      </c>
      <c r="E52" s="18" t="n">
        <v>495.73520282</v>
      </c>
      <c r="F52" s="20" t="n">
        <v>3.27101536</v>
      </c>
      <c r="G52" s="18" t="n">
        <v>483.54222248</v>
      </c>
      <c r="H52" s="20" t="n">
        <v>3.15560595</v>
      </c>
      <c r="I52" s="18" t="n">
        <v>482.94046759</v>
      </c>
      <c r="J52" s="20" t="n">
        <v>3.03608401</v>
      </c>
      <c r="K52" s="18" t="n">
        <v>478.37947046</v>
      </c>
      <c r="L52" s="20" t="n">
        <v>4.73923026</v>
      </c>
      <c r="M52" s="18" t="n">
        <v>406.80210678</v>
      </c>
      <c r="N52" s="20" t="n">
        <v>4.41129799</v>
      </c>
      <c r="O52" s="18" t="s">
        <v>481</v>
      </c>
      <c r="P52" s="20" t="s">
        <v>481</v>
      </c>
      <c r="Q52" s="18" t="s">
        <v>481</v>
      </c>
      <c r="R52" s="20" t="s">
        <v>481</v>
      </c>
      <c r="S52" s="18" t="s">
        <v>481</v>
      </c>
      <c r="T52" s="20" t="s">
        <v>481</v>
      </c>
      <c r="U52" s="18" t="n">
        <v>420.69146647</v>
      </c>
      <c r="V52" s="20" t="n">
        <v>6.50186392</v>
      </c>
    </row>
    <row r="53" spans="1:22">
      <c r="A53" s="15" t="s">
        <v>528</v>
      </c>
      <c r="B53" s="17" t="n">
        <v>5571</v>
      </c>
      <c r="C53" s="18">
        <f>(106.0/B53*100)</f>
        <v/>
      </c>
      <c r="D53" s="19" t="n">
        <v>5465</v>
      </c>
      <c r="E53" s="18" t="n">
        <v>428.21168227</v>
      </c>
      <c r="F53" s="20" t="n">
        <v>3.87270018</v>
      </c>
      <c r="G53" s="18" t="n">
        <v>432.27131312</v>
      </c>
      <c r="H53" s="20" t="n">
        <v>2.35552102</v>
      </c>
      <c r="I53" s="18" t="n">
        <v>447.60858463</v>
      </c>
      <c r="J53" s="20" t="n">
        <v>2.75102745</v>
      </c>
      <c r="K53" s="18" t="n">
        <v>462.52390345</v>
      </c>
      <c r="L53" s="20" t="n">
        <v>3.67644</v>
      </c>
      <c r="M53" s="18" t="n">
        <v>364.85181761</v>
      </c>
      <c r="N53" s="20" t="n">
        <v>4.50102235</v>
      </c>
      <c r="O53" s="18" t="s">
        <v>481</v>
      </c>
      <c r="P53" s="20" t="s">
        <v>481</v>
      </c>
      <c r="Q53" s="18" t="s">
        <v>481</v>
      </c>
      <c r="R53" s="20" t="s">
        <v>481</v>
      </c>
      <c r="S53" s="18" t="s">
        <v>481</v>
      </c>
      <c r="T53" s="20" t="s">
        <v>481</v>
      </c>
      <c r="U53" s="18" t="n">
        <v>373.8889143</v>
      </c>
      <c r="V53" s="20" t="n">
        <v>5.31773778</v>
      </c>
    </row>
    <row r="54" spans="1:22">
      <c r="A54" s="15" t="s">
        <v>529</v>
      </c>
      <c r="B54" s="17" t="n">
        <v>4740</v>
      </c>
      <c r="C54" s="18">
        <f>(394.0/B54*100)</f>
        <v/>
      </c>
      <c r="D54" s="19" t="n">
        <v>4346</v>
      </c>
      <c r="E54" s="18" t="n">
        <v>340.3966804</v>
      </c>
      <c r="F54" s="20" t="n">
        <v>4.90217868</v>
      </c>
      <c r="G54" s="18" t="n">
        <v>336.24299202</v>
      </c>
      <c r="H54" s="20" t="n">
        <v>3.53100667</v>
      </c>
      <c r="I54" s="18" t="n">
        <v>347.11847086</v>
      </c>
      <c r="J54" s="20" t="n">
        <v>3.56713502</v>
      </c>
      <c r="K54" s="18" t="n">
        <v>354.19839295</v>
      </c>
      <c r="L54" s="20" t="n">
        <v>3.96844907</v>
      </c>
      <c r="M54" s="18" t="n">
        <v>278.77265964</v>
      </c>
      <c r="N54" s="20" t="n">
        <v>5.07122961</v>
      </c>
      <c r="O54" s="18" t="s">
        <v>481</v>
      </c>
      <c r="P54" s="20" t="s">
        <v>481</v>
      </c>
      <c r="Q54" s="18" t="s">
        <v>481</v>
      </c>
      <c r="R54" s="20" t="s">
        <v>481</v>
      </c>
      <c r="S54" s="18" t="s">
        <v>481</v>
      </c>
      <c r="T54" s="20" t="s">
        <v>481</v>
      </c>
      <c r="U54" s="18" t="n">
        <v>289.15405229</v>
      </c>
      <c r="V54" s="20" t="n">
        <v>4.08760829</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(77.0/B56*100)</f>
        <v/>
      </c>
      <c r="D56" s="19" t="n">
        <v>5282</v>
      </c>
      <c r="E56" s="18" t="n">
        <v>536.19275953</v>
      </c>
      <c r="F56" s="20" t="n">
        <v>5.97094048</v>
      </c>
      <c r="G56" s="18" t="n">
        <v>522.55086213</v>
      </c>
      <c r="H56" s="20" t="n">
        <v>3.526104</v>
      </c>
      <c r="I56" s="18" t="n">
        <v>540.13800385</v>
      </c>
      <c r="J56" s="20" t="n">
        <v>3.6758946</v>
      </c>
      <c r="K56" s="18" t="n">
        <v>552.20058262</v>
      </c>
      <c r="L56" s="20" t="n">
        <v>4.14094926</v>
      </c>
      <c r="M56" s="18" t="n">
        <v>497.58677807</v>
      </c>
      <c r="N56" s="20" t="n">
        <v>2.76536198</v>
      </c>
      <c r="O56" s="18" t="s">
        <v>481</v>
      </c>
      <c r="P56" s="20" t="s">
        <v>481</v>
      </c>
      <c r="Q56" s="18" t="s">
        <v>481</v>
      </c>
      <c r="R56" s="20" t="s">
        <v>481</v>
      </c>
      <c r="S56" s="18" t="s">
        <v>481</v>
      </c>
      <c r="T56" s="20" t="s">
        <v>481</v>
      </c>
      <c r="U56" s="18" t="n">
        <v>509.72604725</v>
      </c>
      <c r="V56" s="20" t="n">
        <v>13.2491139</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(164.0/B61*100)</f>
        <v/>
      </c>
      <c r="D61" s="19" t="n">
        <v>6361</v>
      </c>
      <c r="E61" s="18" t="n">
        <v>478.44575561</v>
      </c>
      <c r="F61" s="20" t="n">
        <v>4.11015343</v>
      </c>
      <c r="G61" s="18" t="n">
        <v>471.41273735</v>
      </c>
      <c r="H61" s="20" t="n">
        <v>2.96656366</v>
      </c>
      <c r="I61" s="18" t="n">
        <v>482.27101966</v>
      </c>
      <c r="J61" s="20" t="n">
        <v>3.16622258</v>
      </c>
      <c r="K61" s="18" t="n">
        <v>499.54896648</v>
      </c>
      <c r="L61" s="20" t="n">
        <v>4.08832937</v>
      </c>
      <c r="M61" s="18" t="n">
        <v>399.48570032</v>
      </c>
      <c r="N61" s="20" t="n">
        <v>8.489439689999999</v>
      </c>
      <c r="O61" s="18" t="s">
        <v>481</v>
      </c>
      <c r="P61" s="20" t="s">
        <v>481</v>
      </c>
      <c r="Q61" s="18" t="s">
        <v>481</v>
      </c>
      <c r="R61" s="20" t="s">
        <v>481</v>
      </c>
      <c r="S61" s="18" t="s">
        <v>481</v>
      </c>
      <c r="T61" s="20" t="s">
        <v>481</v>
      </c>
      <c r="U61" s="18" t="n">
        <v>408.97527913</v>
      </c>
      <c r="V61" s="20" t="n">
        <v>8.00501279</v>
      </c>
    </row>
    <row r="62" spans="1:22">
      <c r="A62" s="15" t="s">
        <v>537</v>
      </c>
      <c r="B62" s="17" t="n">
        <v>4476</v>
      </c>
      <c r="C62" s="18">
        <f>(3.0/B62*100)</f>
        <v/>
      </c>
      <c r="D62" s="19" t="n">
        <v>4473</v>
      </c>
      <c r="E62" s="18" t="n">
        <v>521.1375636400001</v>
      </c>
      <c r="F62" s="20" t="n">
        <v>4.70101943</v>
      </c>
      <c r="G62" s="18" t="n">
        <v>523.36516324</v>
      </c>
      <c r="H62" s="20" t="n">
        <v>2.03518712</v>
      </c>
      <c r="I62" s="18" t="n">
        <v>540.17037135</v>
      </c>
      <c r="J62" s="20" t="n">
        <v>2.05233947</v>
      </c>
      <c r="K62" s="18" t="n">
        <v>544.68833983</v>
      </c>
      <c r="L62" s="20" t="n">
        <v>3.37979564</v>
      </c>
      <c r="M62" s="18" t="n">
        <v>503.48911723</v>
      </c>
      <c r="N62" s="20" t="n">
        <v>3.96725872</v>
      </c>
      <c r="O62" s="18" t="s">
        <v>481</v>
      </c>
      <c r="P62" s="20" t="s">
        <v>481</v>
      </c>
      <c r="Q62" s="18" t="s">
        <v>481</v>
      </c>
      <c r="R62" s="20" t="s">
        <v>481</v>
      </c>
      <c r="S62" s="18" t="s">
        <v>481</v>
      </c>
      <c r="T62" s="20" t="s">
        <v>481</v>
      </c>
      <c r="U62" s="18" t="n">
        <v>503.59188769</v>
      </c>
      <c r="V62" s="20" t="n">
        <v>19.3922189</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(87.0/B66*100)</f>
        <v/>
      </c>
      <c r="D66" s="19" t="n">
        <v>5578</v>
      </c>
      <c r="E66" s="18" t="n">
        <v>433.28297239</v>
      </c>
      <c r="F66" s="20" t="n">
        <v>3.28829113</v>
      </c>
      <c r="G66" s="18" t="n">
        <v>416.86824037</v>
      </c>
      <c r="H66" s="20" t="n">
        <v>2.39587223</v>
      </c>
      <c r="I66" s="18" t="n">
        <v>425.88847378</v>
      </c>
      <c r="J66" s="20" t="n">
        <v>2.6848291</v>
      </c>
      <c r="K66" s="18" t="n">
        <v>423.01536263</v>
      </c>
      <c r="L66" s="20" t="n">
        <v>3.34585414</v>
      </c>
      <c r="M66" s="18" t="n">
        <v>362.59924263</v>
      </c>
      <c r="N66" s="20" t="n">
        <v>3.29995091</v>
      </c>
      <c r="O66" s="18" t="s">
        <v>481</v>
      </c>
      <c r="P66" s="20" t="s">
        <v>481</v>
      </c>
      <c r="Q66" s="18" t="s">
        <v>481</v>
      </c>
      <c r="R66" s="20" t="s">
        <v>481</v>
      </c>
      <c r="S66" s="18" t="s">
        <v>481</v>
      </c>
      <c r="T66" s="20" t="s">
        <v>481</v>
      </c>
      <c r="U66" s="18" t="n">
        <v>359.23449009</v>
      </c>
      <c r="V66" s="20" t="n">
        <v>4.19202281</v>
      </c>
    </row>
    <row r="67" spans="1:22">
      <c r="A67" s="15" t="s">
        <v>542</v>
      </c>
      <c r="B67" s="17" t="n">
        <v>6971</v>
      </c>
      <c r="C67" s="18">
        <f>(751.0/B67*100)</f>
        <v/>
      </c>
      <c r="D67" s="19" t="n">
        <v>6220</v>
      </c>
      <c r="E67" s="18" t="n">
        <v>408.270417</v>
      </c>
      <c r="F67" s="20" t="n">
        <v>4.85594102</v>
      </c>
      <c r="G67" s="18" t="n">
        <v>403.10375863</v>
      </c>
      <c r="H67" s="20" t="n">
        <v>2.92242214</v>
      </c>
      <c r="I67" s="18" t="n">
        <v>412.3123889</v>
      </c>
      <c r="J67" s="20" t="n">
        <v>3.02133798</v>
      </c>
      <c r="K67" s="18" t="n">
        <v>410.545898</v>
      </c>
      <c r="L67" s="20" t="n">
        <v>3.69047841</v>
      </c>
      <c r="M67" s="18" t="n">
        <v>372.66261743</v>
      </c>
      <c r="N67" s="20" t="n">
        <v>5.67221433</v>
      </c>
      <c r="O67" s="18" t="s">
        <v>481</v>
      </c>
      <c r="P67" s="20" t="s">
        <v>481</v>
      </c>
      <c r="Q67" s="18" t="s">
        <v>481</v>
      </c>
      <c r="R67" s="20" t="s">
        <v>481</v>
      </c>
      <c r="S67" s="18" t="s">
        <v>481</v>
      </c>
      <c r="T67" s="20" t="s">
        <v>481</v>
      </c>
      <c r="U67" s="18" t="n">
        <v>352.31657661</v>
      </c>
      <c r="V67" s="20" t="n">
        <v>7.48499448</v>
      </c>
    </row>
    <row r="68" spans="1:22">
      <c r="A68" s="15" t="s">
        <v>543</v>
      </c>
      <c r="B68" s="17" t="n">
        <v>12083</v>
      </c>
      <c r="C68" s="18">
        <f>(31.0/B68*100)</f>
        <v/>
      </c>
      <c r="D68" s="19" t="n">
        <v>12052</v>
      </c>
      <c r="E68" s="18" t="n">
        <v>398.01484731</v>
      </c>
      <c r="F68" s="20" t="n">
        <v>3.6217237</v>
      </c>
      <c r="G68" s="18" t="n">
        <v>419.04801317</v>
      </c>
      <c r="H68" s="20" t="n">
        <v>1.80549462</v>
      </c>
      <c r="I68" s="18" t="n">
        <v>444.70036448</v>
      </c>
      <c r="J68" s="20" t="n">
        <v>1.89092488</v>
      </c>
      <c r="K68" s="18" t="n">
        <v>458.4318514</v>
      </c>
      <c r="L68" s="20" t="n">
        <v>2.38321296</v>
      </c>
      <c r="M68" s="18" t="n">
        <v>360.06770608</v>
      </c>
      <c r="N68" s="20" t="n">
        <v>2.26611851</v>
      </c>
      <c r="O68" s="18" t="s">
        <v>481</v>
      </c>
      <c r="P68" s="20" t="s">
        <v>481</v>
      </c>
      <c r="Q68" s="18" t="s">
        <v>481</v>
      </c>
      <c r="R68" s="20" t="s">
        <v>481</v>
      </c>
      <c r="S68" s="18" t="s">
        <v>481</v>
      </c>
      <c r="T68" s="20" t="s">
        <v>481</v>
      </c>
      <c r="U68" s="18" t="n">
        <v>366.0516895</v>
      </c>
      <c r="V68" s="20" t="n">
        <v>3.12290894</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485.10152492</v>
      </c>
      <c r="F70" s="20" t="n">
        <v>4.59994772</v>
      </c>
      <c r="G70" s="18" t="n">
        <v>481.74876275</v>
      </c>
      <c r="H70" s="20" t="n">
        <v>3.49692299</v>
      </c>
      <c r="I70" s="18" t="n">
        <v>495.37601018</v>
      </c>
      <c r="J70" s="20" t="n">
        <v>3.15817936</v>
      </c>
      <c r="K70" s="18" t="n">
        <v>505.96742371</v>
      </c>
      <c r="L70" s="20" t="n">
        <v>3.63165164</v>
      </c>
      <c r="M70" s="18" t="n">
        <v>430.55617704</v>
      </c>
      <c r="N70" s="20" t="n">
        <v>6.18638504</v>
      </c>
      <c r="O70" s="18" t="s">
        <v>481</v>
      </c>
      <c r="P70" s="20" t="s">
        <v>481</v>
      </c>
      <c r="Q70" s="18" t="s">
        <v>481</v>
      </c>
      <c r="R70" s="20" t="s">
        <v>481</v>
      </c>
      <c r="S70" s="18" t="s">
        <v>481</v>
      </c>
      <c r="T70" s="20" t="s">
        <v>481</v>
      </c>
      <c r="U70" s="18" t="n">
        <v>448.12509676</v>
      </c>
      <c r="V70" s="20" t="n">
        <v>8.31502712</v>
      </c>
    </row>
    <row r="71" spans="1:22">
      <c r="A71" s="15" t="s">
        <v>546</v>
      </c>
      <c r="B71" s="17" t="n">
        <v>6115</v>
      </c>
      <c r="C71" s="18">
        <f>(31.0/B71*100)</f>
        <v/>
      </c>
      <c r="D71" s="19" t="n">
        <v>6084</v>
      </c>
      <c r="E71" s="18" t="n">
        <v>538.08400449</v>
      </c>
      <c r="F71" s="20" t="n">
        <v>7.1801998</v>
      </c>
      <c r="G71" s="18" t="n">
        <v>537.67915349</v>
      </c>
      <c r="H71" s="20" t="n">
        <v>2.66115638</v>
      </c>
      <c r="I71" s="18" t="n">
        <v>566.19091579</v>
      </c>
      <c r="J71" s="20" t="n">
        <v>2.35045081</v>
      </c>
      <c r="K71" s="18" t="n">
        <v>590.12625123</v>
      </c>
      <c r="L71" s="20" t="n">
        <v>2.80890441</v>
      </c>
      <c r="M71" s="18" t="n">
        <v>447.86971773</v>
      </c>
      <c r="N71" s="20" t="n">
        <v>5.77573086</v>
      </c>
      <c r="O71" s="18" t="s">
        <v>481</v>
      </c>
      <c r="P71" s="20" t="s">
        <v>481</v>
      </c>
      <c r="Q71" s="18" t="s">
        <v>481</v>
      </c>
      <c r="R71" s="20" t="s">
        <v>481</v>
      </c>
      <c r="S71" s="18" t="s">
        <v>481</v>
      </c>
      <c r="T71" s="20" t="s">
        <v>481</v>
      </c>
      <c r="U71" s="18" t="n">
        <v>500.85047852</v>
      </c>
      <c r="V71" s="20" t="n">
        <v>20.16072206</v>
      </c>
    </row>
    <row r="72" spans="1:22">
      <c r="A72" s="15" t="s">
        <v>547</v>
      </c>
      <c r="B72" s="17" t="n">
        <v>7708</v>
      </c>
      <c r="C72" s="18">
        <f>(5.0/B72*100)</f>
        <v/>
      </c>
      <c r="D72" s="19" t="n">
        <v>7703</v>
      </c>
      <c r="E72" s="18" t="n">
        <v>543.14819375</v>
      </c>
      <c r="F72" s="20" t="n">
        <v>4.46066155</v>
      </c>
      <c r="G72" s="18" t="n">
        <v>536.6743218300001</v>
      </c>
      <c r="H72" s="20" t="n">
        <v>3.26489386</v>
      </c>
      <c r="I72" s="18" t="n">
        <v>536.69326454</v>
      </c>
      <c r="J72" s="20" t="n">
        <v>3.45138289</v>
      </c>
      <c r="K72" s="18" t="n">
        <v>543.7819991</v>
      </c>
      <c r="L72" s="20" t="n">
        <v>4.00017506</v>
      </c>
      <c r="M72" s="18" t="n">
        <v>463.18161523</v>
      </c>
      <c r="N72" s="20" t="n">
        <v>7.36450904</v>
      </c>
      <c r="O72" s="18" t="s">
        <v>481</v>
      </c>
      <c r="P72" s="20" t="s">
        <v>481</v>
      </c>
      <c r="Q72" s="18" t="s">
        <v>481</v>
      </c>
      <c r="R72" s="20" t="s">
        <v>481</v>
      </c>
      <c r="S72" s="18" t="s">
        <v>481</v>
      </c>
      <c r="T72" s="20" t="s">
        <v>481</v>
      </c>
      <c r="U72" s="18" t="n">
        <v>476.46699595</v>
      </c>
      <c r="V72" s="20" t="n">
        <v>29.46959456</v>
      </c>
    </row>
    <row r="73" spans="1:22">
      <c r="A73" s="15" t="s">
        <v>548</v>
      </c>
      <c r="B73" s="17" t="n">
        <v>8249</v>
      </c>
      <c r="C73" s="18">
        <f>(189.0/B73*100)</f>
        <v/>
      </c>
      <c r="D73" s="19" t="n">
        <v>8060</v>
      </c>
      <c r="E73" s="18" t="n">
        <v>414.52346157</v>
      </c>
      <c r="F73" s="20" t="n">
        <v>6.74979002</v>
      </c>
      <c r="G73" s="18" t="n">
        <v>416.81059365</v>
      </c>
      <c r="H73" s="20" t="n">
        <v>3.56156334</v>
      </c>
      <c r="I73" s="18" t="n">
        <v>435.61520645</v>
      </c>
      <c r="J73" s="20" t="n">
        <v>3.51435276</v>
      </c>
      <c r="K73" s="18" t="n">
        <v>441.74663552</v>
      </c>
      <c r="L73" s="20" t="n">
        <v>4.33080102</v>
      </c>
      <c r="M73" s="18" t="n">
        <v>381.36943253</v>
      </c>
      <c r="N73" s="20" t="n">
        <v>3.27949389</v>
      </c>
      <c r="O73" s="18" t="s">
        <v>481</v>
      </c>
      <c r="P73" s="20" t="s">
        <v>481</v>
      </c>
      <c r="Q73" s="18" t="s">
        <v>481</v>
      </c>
      <c r="R73" s="20" t="s">
        <v>481</v>
      </c>
      <c r="S73" s="18" t="s">
        <v>481</v>
      </c>
      <c r="T73" s="20" t="s">
        <v>481</v>
      </c>
      <c r="U73" s="18" t="n">
        <v>393.41062423</v>
      </c>
      <c r="V73" s="20" t="n">
        <v>9.95685602</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(286.0/B75*100)</f>
        <v/>
      </c>
      <c r="D75" s="19" t="n">
        <v>5089</v>
      </c>
      <c r="E75" s="18" t="n">
        <v>392.75179212</v>
      </c>
      <c r="F75" s="20" t="n">
        <v>4.60303207</v>
      </c>
      <c r="G75" s="18" t="n">
        <v>391.06591458</v>
      </c>
      <c r="H75" s="20" t="n">
        <v>2.62086923</v>
      </c>
      <c r="I75" s="18" t="n">
        <v>393.45355717</v>
      </c>
      <c r="J75" s="20" t="n">
        <v>2.91938537</v>
      </c>
      <c r="K75" s="18" t="n">
        <v>392.71720005</v>
      </c>
      <c r="L75" s="20" t="n">
        <v>3.23781554</v>
      </c>
      <c r="M75" s="18" t="n">
        <v>356.06172199</v>
      </c>
      <c r="N75" s="20" t="n">
        <v>4.70057819</v>
      </c>
      <c r="O75" s="18" t="s">
        <v>481</v>
      </c>
      <c r="P75" s="20" t="s">
        <v>481</v>
      </c>
      <c r="Q75" s="18" t="s">
        <v>481</v>
      </c>
      <c r="R75" s="20" t="s">
        <v>481</v>
      </c>
      <c r="S75" s="18" t="s">
        <v>481</v>
      </c>
      <c r="T75" s="20" t="s">
        <v>481</v>
      </c>
      <c r="U75" s="18" t="n">
        <v>361.55330252</v>
      </c>
      <c r="V75" s="20" t="n">
        <v>4.12002622</v>
      </c>
    </row>
    <row r="76" spans="1:22">
      <c r="A76" s="15" t="s">
        <v>551</v>
      </c>
      <c r="B76" s="17" t="n">
        <v>14167</v>
      </c>
      <c r="C76" s="18">
        <f>(234.0/B76*100)</f>
        <v/>
      </c>
      <c r="D76" s="19" t="n">
        <v>13933</v>
      </c>
      <c r="E76" s="18" t="n">
        <v>411.01781798</v>
      </c>
      <c r="F76" s="20" t="n">
        <v>4.92392921</v>
      </c>
      <c r="G76" s="18" t="n">
        <v>431.16442272</v>
      </c>
      <c r="H76" s="20" t="n">
        <v>2.83930651</v>
      </c>
      <c r="I76" s="18" t="n">
        <v>449.82762804</v>
      </c>
      <c r="J76" s="20" t="n">
        <v>3.07455456</v>
      </c>
      <c r="K76" s="18" t="n">
        <v>470.21878353</v>
      </c>
      <c r="L76" s="20" t="n">
        <v>3.29212119</v>
      </c>
      <c r="M76" s="18" t="n">
        <v>405.76526183</v>
      </c>
      <c r="N76" s="20" t="n">
        <v>4.20293438</v>
      </c>
      <c r="O76" s="18" t="s">
        <v>481</v>
      </c>
      <c r="P76" s="20" t="s">
        <v>481</v>
      </c>
      <c r="Q76" s="18" t="s">
        <v>481</v>
      </c>
      <c r="R76" s="20" t="s">
        <v>481</v>
      </c>
      <c r="S76" s="18" t="s">
        <v>481</v>
      </c>
      <c r="T76" s="20" t="s">
        <v>481</v>
      </c>
      <c r="U76" s="18" t="n">
        <v>376.07675718</v>
      </c>
      <c r="V76" s="20" t="n">
        <v>6.54792087</v>
      </c>
    </row>
    <row r="77" spans="1:22">
      <c r="A77" s="15" t="s">
        <v>552</v>
      </c>
      <c r="B77" s="17" t="n">
        <v>6062</v>
      </c>
      <c r="C77" s="18">
        <f>(276.0/B77*100)</f>
        <v/>
      </c>
      <c r="D77" s="19" t="n">
        <v>5786</v>
      </c>
      <c r="E77" s="18" t="n">
        <v>446.25674443</v>
      </c>
      <c r="F77" s="20" t="n">
        <v>3.72056067</v>
      </c>
      <c r="G77" s="18" t="n">
        <v>448.05282247</v>
      </c>
      <c r="H77" s="20" t="n">
        <v>3.0922194</v>
      </c>
      <c r="I77" s="18" t="n">
        <v>455.80881744</v>
      </c>
      <c r="J77" s="20" t="n">
        <v>3.17155777</v>
      </c>
      <c r="K77" s="18" t="n">
        <v>454.9677647</v>
      </c>
      <c r="L77" s="20" t="n">
        <v>4.85098288</v>
      </c>
      <c r="M77" s="18" t="n">
        <v>380.79678054</v>
      </c>
      <c r="N77" s="20" t="n">
        <v>4.91273858</v>
      </c>
      <c r="O77" s="18" t="s">
        <v>481</v>
      </c>
      <c r="P77" s="20" t="s">
        <v>481</v>
      </c>
      <c r="Q77" s="18" t="s">
        <v>481</v>
      </c>
      <c r="R77" s="20" t="s">
        <v>481</v>
      </c>
      <c r="S77" s="18" t="s">
        <v>481</v>
      </c>
      <c r="T77" s="20" t="s">
        <v>481</v>
      </c>
      <c r="U77" s="18" t="n">
        <v>390.61804986</v>
      </c>
      <c r="V77" s="20" t="n">
        <v>4.13472483</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(84.0/B81*100)</f>
        <v/>
      </c>
      <c r="D81" s="19" t="n">
        <v>8777</v>
      </c>
      <c r="E81" s="18" t="n">
        <v>429.06655185</v>
      </c>
      <c r="F81" s="20" t="n">
        <v>8.03011178</v>
      </c>
      <c r="G81" s="18" t="n">
        <v>439.08418395</v>
      </c>
      <c r="H81" s="20" t="n">
        <v>3.57840776</v>
      </c>
      <c r="I81" s="18" t="n">
        <v>451.17752055</v>
      </c>
      <c r="J81" s="20" t="n">
        <v>3.04117313</v>
      </c>
      <c r="K81" s="18" t="n">
        <v>463.54608285</v>
      </c>
      <c r="L81" s="20" t="n">
        <v>3.30703321</v>
      </c>
      <c r="M81" s="18" t="n">
        <v>388.66747204</v>
      </c>
      <c r="N81" s="20" t="n">
        <v>4.36642029</v>
      </c>
      <c r="O81" s="18" t="s">
        <v>481</v>
      </c>
      <c r="P81" s="20" t="s">
        <v>481</v>
      </c>
      <c r="Q81" s="18" t="s">
        <v>481</v>
      </c>
      <c r="R81" s="20" t="s">
        <v>481</v>
      </c>
      <c r="S81" s="18" t="s">
        <v>481</v>
      </c>
      <c r="T81" s="20" t="s">
        <v>481</v>
      </c>
      <c r="U81" s="18" t="n">
        <v>408.09336381</v>
      </c>
      <c r="V81" s="20" t="n">
        <v>12.94476265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818</v>
      </c>
    </row>
    <row customHeight="1" ht="30" r="4" spans="1:22">
      <c r="A4" s="6" t="n"/>
      <c r="B4" s="7" t="s">
        <v>462</v>
      </c>
      <c r="C4" s="7" t="s">
        <v>463</v>
      </c>
      <c r="D4" s="8" t="s">
        <v>462</v>
      </c>
      <c r="E4" s="9" t="s">
        <v>733</v>
      </c>
      <c r="F4" s="10" t="n"/>
      <c r="G4" s="9" t="s">
        <v>782</v>
      </c>
      <c r="H4" s="10" t="n"/>
      <c r="I4" s="9" t="s">
        <v>806</v>
      </c>
      <c r="J4" s="10" t="n"/>
      <c r="K4" s="9" t="s">
        <v>807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(691.0/B7*100)</f>
        <v/>
      </c>
      <c r="D7" s="19" t="n">
        <v>13839</v>
      </c>
      <c r="E7" s="18" t="n">
        <v>516.90222784</v>
      </c>
      <c r="F7" s="20" t="n">
        <v>2.8549117</v>
      </c>
      <c r="G7" s="18" t="n">
        <v>512.78181517</v>
      </c>
      <c r="H7" s="20" t="n">
        <v>2.21432171</v>
      </c>
      <c r="I7" s="18" t="n">
        <v>532.03090896</v>
      </c>
      <c r="J7" s="20" t="n">
        <v>2.42328142</v>
      </c>
      <c r="K7" s="18" t="n">
        <v>536.53889033</v>
      </c>
      <c r="L7" s="20" t="n">
        <v>3.54267884</v>
      </c>
      <c r="M7" s="18" t="n">
        <v>455.67136221</v>
      </c>
      <c r="N7" s="20" t="n">
        <v>3.03001341</v>
      </c>
      <c r="O7" s="18" t="s">
        <v>481</v>
      </c>
      <c r="P7" s="20" t="s">
        <v>481</v>
      </c>
      <c r="Q7" s="18" t="s">
        <v>481</v>
      </c>
      <c r="R7" s="20" t="s">
        <v>481</v>
      </c>
      <c r="S7" s="18" t="s">
        <v>481</v>
      </c>
      <c r="T7" s="20" t="s">
        <v>481</v>
      </c>
      <c r="U7" s="18" t="n">
        <v>485.86103641</v>
      </c>
      <c r="V7" s="20" t="n">
        <v>6.46251897</v>
      </c>
    </row>
    <row r="8" spans="1:22">
      <c r="A8" s="15" t="s">
        <v>483</v>
      </c>
      <c r="B8" s="17" t="n">
        <v>7007</v>
      </c>
      <c r="C8" s="18">
        <f>(113.0/B8*100)</f>
        <v/>
      </c>
      <c r="D8" s="19" t="n">
        <v>6894</v>
      </c>
      <c r="E8" s="18" t="n">
        <v>522.08681501</v>
      </c>
      <c r="F8" s="20" t="n">
        <v>2.95148685</v>
      </c>
      <c r="G8" s="18" t="n">
        <v>510.46656671</v>
      </c>
      <c r="H8" s="20" t="n">
        <v>3.42878843</v>
      </c>
      <c r="I8" s="18" t="n">
        <v>508.85582935</v>
      </c>
      <c r="J8" s="20" t="n">
        <v>4.62529074</v>
      </c>
      <c r="K8" s="18" t="n">
        <v>507.92025047</v>
      </c>
      <c r="L8" s="20" t="n">
        <v>5.20449465</v>
      </c>
      <c r="M8" s="18" t="n">
        <v>425.98671044</v>
      </c>
      <c r="N8" s="20" t="n">
        <v>3.32108465</v>
      </c>
      <c r="O8" s="18" t="s">
        <v>481</v>
      </c>
      <c r="P8" s="20" t="s">
        <v>481</v>
      </c>
      <c r="Q8" s="18" t="n">
        <v>368.48347797</v>
      </c>
      <c r="R8" s="20" t="n">
        <v>14.99112476</v>
      </c>
      <c r="S8" s="18" t="s">
        <v>481</v>
      </c>
      <c r="T8" s="20" t="s">
        <v>481</v>
      </c>
      <c r="U8" s="18" t="n">
        <v>435.54023047</v>
      </c>
      <c r="V8" s="20" t="n">
        <v>6.18628673</v>
      </c>
    </row>
    <row r="9" spans="1:22">
      <c r="A9" s="15" t="s">
        <v>484</v>
      </c>
      <c r="B9" s="17" t="n">
        <v>9651</v>
      </c>
      <c r="C9" s="18">
        <f>(574.0/B9*100)</f>
        <v/>
      </c>
      <c r="D9" s="19" t="n">
        <v>9077</v>
      </c>
      <c r="E9" s="18" t="n">
        <v>526.00857493</v>
      </c>
      <c r="F9" s="20" t="n">
        <v>2.27856462</v>
      </c>
      <c r="G9" s="18" t="n">
        <v>523.39118659</v>
      </c>
      <c r="H9" s="20" t="n">
        <v>2.68965988</v>
      </c>
      <c r="I9" s="18" t="n">
        <v>523.30124932</v>
      </c>
      <c r="J9" s="20" t="n">
        <v>3.5090906</v>
      </c>
      <c r="K9" s="18" t="n">
        <v>496.24145489</v>
      </c>
      <c r="L9" s="20" t="n">
        <v>5.21956821</v>
      </c>
      <c r="M9" s="18" t="n">
        <v>398.3811512</v>
      </c>
      <c r="N9" s="20" t="n">
        <v>5.50423922</v>
      </c>
      <c r="O9" s="18" t="s">
        <v>481</v>
      </c>
      <c r="P9" s="20" t="s">
        <v>481</v>
      </c>
      <c r="Q9" s="18" t="n">
        <v>374.78530698</v>
      </c>
      <c r="R9" s="20" t="n">
        <v>11.62763904</v>
      </c>
      <c r="S9" s="18" t="s">
        <v>481</v>
      </c>
      <c r="T9" s="20" t="s">
        <v>481</v>
      </c>
      <c r="U9" s="18" t="n">
        <v>428.64322728</v>
      </c>
      <c r="V9" s="20" t="n">
        <v>4.79491063</v>
      </c>
    </row>
    <row r="10" spans="1:22">
      <c r="A10" s="15" t="s">
        <v>485</v>
      </c>
      <c r="B10" s="17" t="n">
        <v>20058</v>
      </c>
      <c r="C10" s="18">
        <f>(555.0/B10*100)</f>
        <v/>
      </c>
      <c r="D10" s="19" t="n">
        <v>19503</v>
      </c>
      <c r="E10" s="18" t="n">
        <v>536.54733145</v>
      </c>
      <c r="F10" s="20" t="n">
        <v>2.90325274</v>
      </c>
      <c r="G10" s="18" t="n">
        <v>530.72714504</v>
      </c>
      <c r="H10" s="20" t="n">
        <v>2.22936612</v>
      </c>
      <c r="I10" s="18" t="n">
        <v>536.81983178</v>
      </c>
      <c r="J10" s="20" t="n">
        <v>2.15675816</v>
      </c>
      <c r="K10" s="18" t="n">
        <v>544.4755034999999</v>
      </c>
      <c r="L10" s="20" t="n">
        <v>3.60716147</v>
      </c>
      <c r="M10" s="18" t="n">
        <v>459.4602787</v>
      </c>
      <c r="N10" s="20" t="n">
        <v>3.87365474</v>
      </c>
      <c r="O10" s="18" t="s">
        <v>481</v>
      </c>
      <c r="P10" s="20" t="s">
        <v>481</v>
      </c>
      <c r="Q10" s="18" t="s">
        <v>481</v>
      </c>
      <c r="R10" s="20" t="s">
        <v>481</v>
      </c>
      <c r="S10" s="18" t="s">
        <v>481</v>
      </c>
      <c r="T10" s="20" t="s">
        <v>481</v>
      </c>
      <c r="U10" s="18" t="n">
        <v>461.40885111</v>
      </c>
      <c r="V10" s="20" t="n">
        <v>7.5923175</v>
      </c>
    </row>
    <row r="11" spans="1:22">
      <c r="A11" s="15" t="s">
        <v>486</v>
      </c>
      <c r="B11" s="17" t="n">
        <v>7053</v>
      </c>
      <c r="C11" s="18">
        <f>(154.0/B11*100)</f>
        <v/>
      </c>
      <c r="D11" s="19" t="n">
        <v>6899</v>
      </c>
      <c r="E11" s="18" t="n">
        <v>449.46111192</v>
      </c>
      <c r="F11" s="20" t="n">
        <v>3.65509239</v>
      </c>
      <c r="G11" s="18" t="n">
        <v>447.69934046</v>
      </c>
      <c r="H11" s="20" t="n">
        <v>3.05690265</v>
      </c>
      <c r="I11" s="18" t="n">
        <v>461.22188171</v>
      </c>
      <c r="J11" s="20" t="n">
        <v>3.59918504</v>
      </c>
      <c r="K11" s="18" t="n">
        <v>465.58473281</v>
      </c>
      <c r="L11" s="20" t="n">
        <v>4.52925405</v>
      </c>
      <c r="M11" s="18" t="n">
        <v>407.71243287</v>
      </c>
      <c r="N11" s="20" t="n">
        <v>4.26530566</v>
      </c>
      <c r="O11" s="18" t="s">
        <v>481</v>
      </c>
      <c r="P11" s="20" t="s">
        <v>481</v>
      </c>
      <c r="Q11" s="18" t="s">
        <v>481</v>
      </c>
      <c r="R11" s="20" t="s">
        <v>481</v>
      </c>
      <c r="S11" s="18" t="s">
        <v>481</v>
      </c>
      <c r="T11" s="20" t="s">
        <v>481</v>
      </c>
      <c r="U11" s="18" t="n">
        <v>405.82255283</v>
      </c>
      <c r="V11" s="20" t="n">
        <v>7.66796325</v>
      </c>
    </row>
    <row r="12" spans="1:22">
      <c r="A12" s="15" t="s">
        <v>487</v>
      </c>
      <c r="B12" s="17" t="n">
        <v>6894</v>
      </c>
      <c r="C12" s="18">
        <f>(59.0/B12*100)</f>
        <v/>
      </c>
      <c r="D12" s="19" t="n">
        <v>6835</v>
      </c>
      <c r="E12" s="18" t="n">
        <v>502.09564005</v>
      </c>
      <c r="F12" s="20" t="n">
        <v>3.46494421</v>
      </c>
      <c r="G12" s="18" t="n">
        <v>492.05812364</v>
      </c>
      <c r="H12" s="20" t="n">
        <v>2.60931748</v>
      </c>
      <c r="I12" s="18" t="n">
        <v>510.53990898</v>
      </c>
      <c r="J12" s="20" t="n">
        <v>3.22349865</v>
      </c>
      <c r="K12" s="18" t="n">
        <v>517.98702732</v>
      </c>
      <c r="L12" s="20" t="n">
        <v>4.15699434</v>
      </c>
      <c r="M12" s="18" t="n">
        <v>407.24394601</v>
      </c>
      <c r="N12" s="20" t="n">
        <v>6.59279851</v>
      </c>
      <c r="O12" s="18" t="s">
        <v>481</v>
      </c>
      <c r="P12" s="20" t="s">
        <v>481</v>
      </c>
      <c r="Q12" s="18" t="n">
        <v>366.6777112</v>
      </c>
      <c r="R12" s="20" t="n">
        <v>14.39052153</v>
      </c>
      <c r="S12" s="18" t="s">
        <v>481</v>
      </c>
      <c r="T12" s="20" t="s">
        <v>481</v>
      </c>
      <c r="U12" s="18" t="n">
        <v>430.2306296</v>
      </c>
      <c r="V12" s="20" t="n">
        <v>8.952624309999999</v>
      </c>
    </row>
    <row r="13" spans="1:22">
      <c r="A13" s="15" t="s">
        <v>488</v>
      </c>
      <c r="B13" s="17" t="n">
        <v>7161</v>
      </c>
      <c r="C13" s="18">
        <f>(184.0/B13*100)</f>
        <v/>
      </c>
      <c r="D13" s="19" t="n">
        <v>6977</v>
      </c>
      <c r="E13" s="18" t="n">
        <v>495.58281375</v>
      </c>
      <c r="F13" s="20" t="n">
        <v>3.70958548</v>
      </c>
      <c r="G13" s="18" t="n">
        <v>498.96926538</v>
      </c>
      <c r="H13" s="20" t="n">
        <v>2.77613046</v>
      </c>
      <c r="I13" s="18" t="n">
        <v>522.46165421</v>
      </c>
      <c r="J13" s="20" t="n">
        <v>2.65890955</v>
      </c>
      <c r="K13" s="18" t="n">
        <v>525.06738904</v>
      </c>
      <c r="L13" s="20" t="n">
        <v>3.85356537</v>
      </c>
      <c r="M13" s="18" t="n">
        <v>417.33961469</v>
      </c>
      <c r="N13" s="20" t="n">
        <v>10.06598471</v>
      </c>
      <c r="O13" s="18" t="s">
        <v>481</v>
      </c>
      <c r="P13" s="20" t="s">
        <v>481</v>
      </c>
      <c r="Q13" s="18" t="n">
        <v>436.36003517</v>
      </c>
      <c r="R13" s="20" t="n">
        <v>6.43426798</v>
      </c>
      <c r="S13" s="18" t="s">
        <v>481</v>
      </c>
      <c r="T13" s="20" t="s">
        <v>481</v>
      </c>
      <c r="U13" s="18" t="n">
        <v>421.14057867</v>
      </c>
      <c r="V13" s="20" t="n">
        <v>10.42343756</v>
      </c>
    </row>
    <row r="14" spans="1:22">
      <c r="A14" s="15" t="s">
        <v>489</v>
      </c>
      <c r="B14" s="17" t="n">
        <v>5587</v>
      </c>
      <c r="C14" s="18">
        <f>(82.0/B14*100)</f>
        <v/>
      </c>
      <c r="D14" s="19" t="n">
        <v>5505</v>
      </c>
      <c r="E14" s="18" t="n">
        <v>539.23034943</v>
      </c>
      <c r="F14" s="20" t="n">
        <v>2.85113403</v>
      </c>
      <c r="G14" s="18" t="n">
        <v>529.47654367</v>
      </c>
      <c r="H14" s="20" t="n">
        <v>2.26027874</v>
      </c>
      <c r="I14" s="18" t="n">
        <v>545.30458118</v>
      </c>
      <c r="J14" s="20" t="n">
        <v>3.03136181</v>
      </c>
      <c r="K14" s="18" t="n">
        <v>554.21737773</v>
      </c>
      <c r="L14" s="20" t="n">
        <v>5.28627935</v>
      </c>
      <c r="M14" s="18" t="n">
        <v>442.2239505</v>
      </c>
      <c r="N14" s="20" t="n">
        <v>10.16789313</v>
      </c>
      <c r="O14" s="18" t="s">
        <v>481</v>
      </c>
      <c r="P14" s="20" t="s">
        <v>481</v>
      </c>
      <c r="Q14" s="18" t="s">
        <v>481</v>
      </c>
      <c r="R14" s="20" t="s">
        <v>481</v>
      </c>
      <c r="S14" s="18" t="s">
        <v>481</v>
      </c>
      <c r="T14" s="20" t="s">
        <v>481</v>
      </c>
      <c r="U14" s="18" t="n">
        <v>434.02585721</v>
      </c>
      <c r="V14" s="20" t="n">
        <v>12.11853968</v>
      </c>
    </row>
    <row r="15" spans="1:22">
      <c r="A15" s="15" t="s">
        <v>490</v>
      </c>
      <c r="B15" s="17" t="n">
        <v>5882</v>
      </c>
      <c r="C15" s="18">
        <f>(91.0/B15*100)</f>
        <v/>
      </c>
      <c r="D15" s="19" t="n">
        <v>5791</v>
      </c>
      <c r="E15" s="18" t="n">
        <v>526.0260803899999</v>
      </c>
      <c r="F15" s="20" t="n">
        <v>3.22188802</v>
      </c>
      <c r="G15" s="18" t="n">
        <v>532.18927995</v>
      </c>
      <c r="H15" s="20" t="n">
        <v>2.66979249</v>
      </c>
      <c r="I15" s="18" t="n">
        <v>547.6469230500001</v>
      </c>
      <c r="J15" s="20" t="n">
        <v>3.12990831</v>
      </c>
      <c r="K15" s="18" t="n">
        <v>552.01634382</v>
      </c>
      <c r="L15" s="20" t="n">
        <v>6.17897142</v>
      </c>
      <c r="M15" s="18" t="n">
        <v>442.09252147</v>
      </c>
      <c r="N15" s="20" t="n">
        <v>11.12031367</v>
      </c>
      <c r="O15" s="18" t="s">
        <v>481</v>
      </c>
      <c r="P15" s="20" t="s">
        <v>481</v>
      </c>
      <c r="Q15" s="18" t="n">
        <v>375.95013089</v>
      </c>
      <c r="R15" s="20" t="n">
        <v>17.42774697</v>
      </c>
      <c r="S15" s="18" t="s">
        <v>481</v>
      </c>
      <c r="T15" s="20" t="s">
        <v>481</v>
      </c>
      <c r="U15" s="18" t="n">
        <v>478.6877391</v>
      </c>
      <c r="V15" s="20" t="n">
        <v>7.10387473</v>
      </c>
    </row>
    <row r="16" spans="1:22">
      <c r="A16" s="15" t="s">
        <v>491</v>
      </c>
      <c r="B16" s="17" t="n">
        <v>6108</v>
      </c>
      <c r="C16" s="18">
        <f>(138.0/B16*100)</f>
        <v/>
      </c>
      <c r="D16" s="19" t="n">
        <v>5970</v>
      </c>
      <c r="E16" s="18" t="n">
        <v>510.85155325</v>
      </c>
      <c r="F16" s="20" t="n">
        <v>2.43683939</v>
      </c>
      <c r="G16" s="18" t="n">
        <v>511.36037344</v>
      </c>
      <c r="H16" s="20" t="n">
        <v>2.68802095</v>
      </c>
      <c r="I16" s="18" t="n">
        <v>515.40902894</v>
      </c>
      <c r="J16" s="20" t="n">
        <v>3.68978182</v>
      </c>
      <c r="K16" s="18" t="n">
        <v>486.82094378</v>
      </c>
      <c r="L16" s="20" t="n">
        <v>5.58982107</v>
      </c>
      <c r="M16" s="18" t="n">
        <v>387.14914799</v>
      </c>
      <c r="N16" s="20" t="n">
        <v>6.68985678</v>
      </c>
      <c r="O16" s="18" t="s">
        <v>481</v>
      </c>
      <c r="P16" s="20" t="s">
        <v>481</v>
      </c>
      <c r="Q16" s="18" t="s">
        <v>481</v>
      </c>
      <c r="R16" s="20" t="s">
        <v>481</v>
      </c>
      <c r="S16" s="18" t="s">
        <v>481</v>
      </c>
      <c r="T16" s="20" t="s">
        <v>481</v>
      </c>
      <c r="U16" s="18" t="n">
        <v>420.44999283</v>
      </c>
      <c r="V16" s="20" t="n">
        <v>8.385475830000001</v>
      </c>
    </row>
    <row r="17" spans="1:22">
      <c r="A17" s="15" t="s">
        <v>492</v>
      </c>
      <c r="B17" s="17" t="n">
        <v>6504</v>
      </c>
      <c r="C17" s="18">
        <f>(1734.0/B17*100)</f>
        <v/>
      </c>
      <c r="D17" s="19" t="n">
        <v>4770</v>
      </c>
      <c r="E17" s="18" t="n">
        <v>526.07335027</v>
      </c>
      <c r="F17" s="20" t="n">
        <v>3.50503136</v>
      </c>
      <c r="G17" s="18" t="n">
        <v>515.8861371</v>
      </c>
      <c r="H17" s="20" t="n">
        <v>3.72508716</v>
      </c>
      <c r="I17" s="18" t="n">
        <v>541.63910226</v>
      </c>
      <c r="J17" s="20" t="n">
        <v>4.45491965</v>
      </c>
      <c r="K17" s="18" t="n">
        <v>557.13281449</v>
      </c>
      <c r="L17" s="20" t="n">
        <v>5.93867468</v>
      </c>
      <c r="M17" s="18" t="n">
        <v>421.56457172</v>
      </c>
      <c r="N17" s="20" t="n">
        <v>9.08687791</v>
      </c>
      <c r="O17" s="18" t="s">
        <v>481</v>
      </c>
      <c r="P17" s="20" t="s">
        <v>481</v>
      </c>
      <c r="Q17" s="18" t="n">
        <v>360.48925247</v>
      </c>
      <c r="R17" s="20" t="n">
        <v>12.44339086</v>
      </c>
      <c r="S17" s="18" t="s">
        <v>481</v>
      </c>
      <c r="T17" s="20" t="s">
        <v>481</v>
      </c>
      <c r="U17" s="18" t="n">
        <v>459.34603591</v>
      </c>
      <c r="V17" s="20" t="n">
        <v>6.37573923</v>
      </c>
    </row>
    <row r="18" spans="1:22">
      <c r="A18" s="15" t="s">
        <v>493</v>
      </c>
      <c r="B18" s="17" t="n">
        <v>5532</v>
      </c>
      <c r="C18" s="18">
        <f>(31.0/B18*100)</f>
        <v/>
      </c>
      <c r="D18" s="19" t="n">
        <v>5501</v>
      </c>
      <c r="E18" s="18" t="n">
        <v>466.82692447</v>
      </c>
      <c r="F18" s="20" t="n">
        <v>4.84682825</v>
      </c>
      <c r="G18" s="18" t="n">
        <v>453.8073174</v>
      </c>
      <c r="H18" s="20" t="n">
        <v>4.45317726</v>
      </c>
      <c r="I18" s="18" t="n">
        <v>462.53241398</v>
      </c>
      <c r="J18" s="20" t="n">
        <v>3.94719822</v>
      </c>
      <c r="K18" s="18" t="n">
        <v>465.59894519</v>
      </c>
      <c r="L18" s="20" t="n">
        <v>4.81306814</v>
      </c>
      <c r="M18" s="18" t="n">
        <v>381.70089157</v>
      </c>
      <c r="N18" s="20" t="n">
        <v>7.56899924</v>
      </c>
      <c r="O18" s="18" t="s">
        <v>481</v>
      </c>
      <c r="P18" s="20" t="s">
        <v>481</v>
      </c>
      <c r="Q18" s="18" t="s">
        <v>481</v>
      </c>
      <c r="R18" s="20" t="s">
        <v>481</v>
      </c>
      <c r="S18" s="18" t="s">
        <v>481</v>
      </c>
      <c r="T18" s="20" t="s">
        <v>481</v>
      </c>
      <c r="U18" s="18" t="n">
        <v>377.86782429</v>
      </c>
      <c r="V18" s="20" t="n">
        <v>8.23106913</v>
      </c>
    </row>
    <row r="19" spans="1:22">
      <c r="A19" s="15" t="s">
        <v>494</v>
      </c>
      <c r="B19" s="17" t="n">
        <v>5658</v>
      </c>
      <c r="C19" s="18">
        <f>(285.0/B19*100)</f>
        <v/>
      </c>
      <c r="D19" s="19" t="n">
        <v>5373</v>
      </c>
      <c r="E19" s="18" t="n">
        <v>488.83398994</v>
      </c>
      <c r="F19" s="20" t="n">
        <v>3.89571906</v>
      </c>
      <c r="G19" s="18" t="n">
        <v>474.36062451</v>
      </c>
      <c r="H19" s="20" t="n">
        <v>3.41358656</v>
      </c>
      <c r="I19" s="18" t="n">
        <v>486.2829553</v>
      </c>
      <c r="J19" s="20" t="n">
        <v>4.56525619</v>
      </c>
      <c r="K19" s="18" t="n">
        <v>496.53642532</v>
      </c>
      <c r="L19" s="20" t="n">
        <v>5.37338366</v>
      </c>
      <c r="M19" s="18" t="n">
        <v>464.53907426</v>
      </c>
      <c r="N19" s="20" t="n">
        <v>8.377987660000001</v>
      </c>
      <c r="O19" s="18" t="s">
        <v>481</v>
      </c>
      <c r="P19" s="20" t="s">
        <v>481</v>
      </c>
      <c r="Q19" s="18" t="s">
        <v>481</v>
      </c>
      <c r="R19" s="20" t="s">
        <v>481</v>
      </c>
      <c r="S19" s="18" t="s">
        <v>481</v>
      </c>
      <c r="T19" s="20" t="s">
        <v>481</v>
      </c>
      <c r="U19" s="18" t="n">
        <v>405.95494448</v>
      </c>
      <c r="V19" s="20" t="n">
        <v>9.378322430000001</v>
      </c>
    </row>
    <row r="20" spans="1:22">
      <c r="A20" s="15" t="s">
        <v>495</v>
      </c>
      <c r="B20" s="17" t="n">
        <v>3371</v>
      </c>
      <c r="C20" s="18">
        <f>(75.0/B20*100)</f>
        <v/>
      </c>
      <c r="D20" s="19" t="n">
        <v>3296</v>
      </c>
      <c r="E20" s="18" t="n">
        <v>474.05725733</v>
      </c>
      <c r="F20" s="20" t="n">
        <v>3.97994426</v>
      </c>
      <c r="G20" s="18" t="n">
        <v>472.8741095</v>
      </c>
      <c r="H20" s="20" t="n">
        <v>2.88077989</v>
      </c>
      <c r="I20" s="18" t="n">
        <v>486.22600905</v>
      </c>
      <c r="J20" s="20" t="n">
        <v>3.23622271</v>
      </c>
      <c r="K20" s="18" t="n">
        <v>497.55244088</v>
      </c>
      <c r="L20" s="20" t="n">
        <v>4.27706654</v>
      </c>
      <c r="M20" s="18" t="n">
        <v>408.58539143</v>
      </c>
      <c r="N20" s="20" t="n">
        <v>5.78928272</v>
      </c>
      <c r="O20" s="18" t="s">
        <v>481</v>
      </c>
      <c r="P20" s="20" t="s">
        <v>481</v>
      </c>
      <c r="Q20" s="18" t="s">
        <v>481</v>
      </c>
      <c r="R20" s="20" t="s">
        <v>481</v>
      </c>
      <c r="S20" s="18" t="s">
        <v>481</v>
      </c>
      <c r="T20" s="20" t="s">
        <v>481</v>
      </c>
      <c r="U20" s="18" t="n">
        <v>426.54277576</v>
      </c>
      <c r="V20" s="20" t="n">
        <v>9.416692619999999</v>
      </c>
    </row>
    <row r="21" spans="1:22">
      <c r="A21" s="15" t="s">
        <v>496</v>
      </c>
      <c r="B21" s="17" t="n">
        <v>5741</v>
      </c>
      <c r="C21" s="18">
        <f>(53.0/B21*100)</f>
        <v/>
      </c>
      <c r="D21" s="19" t="n">
        <v>5688</v>
      </c>
      <c r="E21" s="18" t="n">
        <v>505.44743724</v>
      </c>
      <c r="F21" s="20" t="n">
        <v>3.08713871</v>
      </c>
      <c r="G21" s="18" t="n">
        <v>506.28066537</v>
      </c>
      <c r="H21" s="20" t="n">
        <v>3.08026037</v>
      </c>
      <c r="I21" s="18" t="n">
        <v>519.86056377</v>
      </c>
      <c r="J21" s="20" t="n">
        <v>3.15559536</v>
      </c>
      <c r="K21" s="18" t="n">
        <v>514.2359188200001</v>
      </c>
      <c r="L21" s="20" t="n">
        <v>4.58998795</v>
      </c>
      <c r="M21" s="18" t="n">
        <v>437.82772767</v>
      </c>
      <c r="N21" s="20" t="n">
        <v>5.1450969</v>
      </c>
      <c r="O21" s="18" t="s">
        <v>481</v>
      </c>
      <c r="P21" s="20" t="s">
        <v>481</v>
      </c>
      <c r="Q21" s="18" t="s">
        <v>481</v>
      </c>
      <c r="R21" s="20" t="s">
        <v>481</v>
      </c>
      <c r="S21" s="18" t="s">
        <v>481</v>
      </c>
      <c r="T21" s="20" t="s">
        <v>481</v>
      </c>
      <c r="U21" s="18" t="n">
        <v>460.64035528</v>
      </c>
      <c r="V21" s="20" t="n">
        <v>10.06822303</v>
      </c>
    </row>
    <row r="22" spans="1:22">
      <c r="A22" s="15" t="s">
        <v>497</v>
      </c>
      <c r="B22" s="17" t="n">
        <v>6598</v>
      </c>
      <c r="C22" s="18">
        <f>(37.0/B22*100)</f>
        <v/>
      </c>
      <c r="D22" s="19" t="n">
        <v>6561</v>
      </c>
      <c r="E22" s="18" t="n">
        <v>483.21740624</v>
      </c>
      <c r="F22" s="20" t="n">
        <v>4.69374165</v>
      </c>
      <c r="G22" s="18" t="n">
        <v>476.24934687</v>
      </c>
      <c r="H22" s="20" t="n">
        <v>4.31231244</v>
      </c>
      <c r="I22" s="18" t="n">
        <v>481.22563181</v>
      </c>
      <c r="J22" s="20" t="n">
        <v>4.3508678</v>
      </c>
      <c r="K22" s="18" t="n">
        <v>485.96531626</v>
      </c>
      <c r="L22" s="20" t="n">
        <v>5.73508982</v>
      </c>
      <c r="M22" s="18" t="n">
        <v>407.42830725</v>
      </c>
      <c r="N22" s="20" t="n">
        <v>13.96595916</v>
      </c>
      <c r="O22" s="18" t="s">
        <v>481</v>
      </c>
      <c r="P22" s="20" t="s">
        <v>481</v>
      </c>
      <c r="Q22" s="18" t="n">
        <v>448.28166515</v>
      </c>
      <c r="R22" s="20" t="n">
        <v>8.782882710000001</v>
      </c>
      <c r="S22" s="18" t="s">
        <v>481</v>
      </c>
      <c r="T22" s="20" t="s">
        <v>481</v>
      </c>
      <c r="U22" s="18" t="n">
        <v>387.09218781</v>
      </c>
      <c r="V22" s="20" t="n">
        <v>9.30130928</v>
      </c>
    </row>
    <row r="23" spans="1:22">
      <c r="A23" s="15" t="s">
        <v>498</v>
      </c>
      <c r="B23" s="17" t="n">
        <v>11583</v>
      </c>
      <c r="C23" s="18">
        <f>(254.0/B23*100)</f>
        <v/>
      </c>
      <c r="D23" s="19" t="n">
        <v>11329</v>
      </c>
      <c r="E23" s="18" t="n">
        <v>489.94986041</v>
      </c>
      <c r="F23" s="20" t="n">
        <v>4.03862511</v>
      </c>
      <c r="G23" s="18" t="n">
        <v>483.00177706</v>
      </c>
      <c r="H23" s="20" t="n">
        <v>2.89707332</v>
      </c>
      <c r="I23" s="18" t="n">
        <v>489.25993989</v>
      </c>
      <c r="J23" s="20" t="n">
        <v>3.39480187</v>
      </c>
      <c r="K23" s="18" t="n">
        <v>489.63909442</v>
      </c>
      <c r="L23" s="20" t="n">
        <v>5.44030575</v>
      </c>
      <c r="M23" s="18" t="n">
        <v>437.87034305</v>
      </c>
      <c r="N23" s="20" t="n">
        <v>5.22144945</v>
      </c>
      <c r="O23" s="18" t="s">
        <v>481</v>
      </c>
      <c r="P23" s="20" t="s">
        <v>481</v>
      </c>
      <c r="Q23" s="18" t="s">
        <v>481</v>
      </c>
      <c r="R23" s="20" t="s">
        <v>481</v>
      </c>
      <c r="S23" s="18" t="s">
        <v>481</v>
      </c>
      <c r="T23" s="20" t="s">
        <v>481</v>
      </c>
      <c r="U23" s="18" t="n">
        <v>415.33837421</v>
      </c>
      <c r="V23" s="20" t="n">
        <v>10.18327368</v>
      </c>
    </row>
    <row r="24" spans="1:22">
      <c r="A24" s="15" t="s">
        <v>499</v>
      </c>
      <c r="B24" s="17" t="n">
        <v>6647</v>
      </c>
      <c r="C24" s="18">
        <f>(8.0/B24*100)</f>
        <v/>
      </c>
      <c r="D24" s="19" t="n">
        <v>6639</v>
      </c>
      <c r="E24" s="18" t="n">
        <v>537.45108768</v>
      </c>
      <c r="F24" s="20" t="n">
        <v>3.33082988</v>
      </c>
      <c r="G24" s="18" t="n">
        <v>541.5551788400001</v>
      </c>
      <c r="H24" s="20" t="n">
        <v>3.50950724</v>
      </c>
      <c r="I24" s="18" t="n">
        <v>543.49113531</v>
      </c>
      <c r="J24" s="20" t="n">
        <v>3.90743317</v>
      </c>
      <c r="K24" s="18" t="n">
        <v>548.35085607</v>
      </c>
      <c r="L24" s="20" t="n">
        <v>4.63026703</v>
      </c>
      <c r="M24" s="18" t="n">
        <v>486.12605385</v>
      </c>
      <c r="N24" s="20" t="n">
        <v>15.32000093</v>
      </c>
      <c r="O24" s="18" t="s">
        <v>481</v>
      </c>
      <c r="P24" s="20" t="s">
        <v>481</v>
      </c>
      <c r="Q24" s="18" t="s">
        <v>481</v>
      </c>
      <c r="R24" s="20" t="s">
        <v>481</v>
      </c>
      <c r="S24" s="18" t="s">
        <v>481</v>
      </c>
      <c r="T24" s="20" t="s">
        <v>481</v>
      </c>
      <c r="U24" s="18" t="n">
        <v>469.26352099</v>
      </c>
      <c r="V24" s="20" t="n">
        <v>10.46007618</v>
      </c>
    </row>
    <row r="25" spans="1:22">
      <c r="A25" s="15" t="s">
        <v>500</v>
      </c>
      <c r="B25" s="17" t="n">
        <v>5581</v>
      </c>
      <c r="C25" s="18">
        <f>(25.0/B25*100)</f>
        <v/>
      </c>
      <c r="D25" s="19" t="n">
        <v>5556</v>
      </c>
      <c r="E25" s="18" t="n">
        <v>530.19347506</v>
      </c>
      <c r="F25" s="20" t="n">
        <v>3.91473315</v>
      </c>
      <c r="G25" s="18" t="n">
        <v>518.6973651</v>
      </c>
      <c r="H25" s="20" t="n">
        <v>3.49890511</v>
      </c>
      <c r="I25" s="18" t="n">
        <v>519.77638342</v>
      </c>
      <c r="J25" s="20" t="n">
        <v>4.25975282</v>
      </c>
      <c r="K25" s="18" t="n">
        <v>531.16383017</v>
      </c>
      <c r="L25" s="20" t="n">
        <v>6.09838061</v>
      </c>
      <c r="M25" s="18" t="n">
        <v>429.87203302</v>
      </c>
      <c r="N25" s="20" t="n">
        <v>5.01052425</v>
      </c>
      <c r="O25" s="18" t="s">
        <v>481</v>
      </c>
      <c r="P25" s="20" t="s">
        <v>481</v>
      </c>
      <c r="Q25" s="18" t="s">
        <v>481</v>
      </c>
      <c r="R25" s="20" t="s">
        <v>481</v>
      </c>
      <c r="S25" s="18" t="s">
        <v>481</v>
      </c>
      <c r="T25" s="20" t="s">
        <v>481</v>
      </c>
      <c r="U25" s="18" t="n">
        <v>492.46376544</v>
      </c>
      <c r="V25" s="20" t="n">
        <v>22.38282409</v>
      </c>
    </row>
    <row r="26" spans="1:22">
      <c r="A26" s="15" t="s">
        <v>501</v>
      </c>
      <c r="B26" s="17" t="n">
        <v>4869</v>
      </c>
      <c r="C26" s="18">
        <f>(66.0/B26*100)</f>
        <v/>
      </c>
      <c r="D26" s="19" t="n">
        <v>4803</v>
      </c>
      <c r="E26" s="18" t="n">
        <v>497.36189293</v>
      </c>
      <c r="F26" s="20" t="n">
        <v>3.21660239</v>
      </c>
      <c r="G26" s="18" t="n">
        <v>492.0970206</v>
      </c>
      <c r="H26" s="20" t="n">
        <v>2.27511344</v>
      </c>
      <c r="I26" s="18" t="n">
        <v>489.59001116</v>
      </c>
      <c r="J26" s="20" t="n">
        <v>3.12080238</v>
      </c>
      <c r="K26" s="18" t="n">
        <v>501.38363548</v>
      </c>
      <c r="L26" s="20" t="n">
        <v>4.9773542</v>
      </c>
      <c r="M26" s="18" t="n">
        <v>453.17995147</v>
      </c>
      <c r="N26" s="20" t="n">
        <v>6.03698686</v>
      </c>
      <c r="O26" s="18" t="s">
        <v>481</v>
      </c>
      <c r="P26" s="20" t="s">
        <v>481</v>
      </c>
      <c r="Q26" s="18" t="s">
        <v>481</v>
      </c>
      <c r="R26" s="20" t="s">
        <v>481</v>
      </c>
      <c r="S26" s="18" t="s">
        <v>481</v>
      </c>
      <c r="T26" s="20" t="s">
        <v>481</v>
      </c>
      <c r="U26" s="18" t="n">
        <v>444.01307862</v>
      </c>
      <c r="V26" s="20" t="n">
        <v>12.11156527</v>
      </c>
    </row>
    <row r="27" spans="1:22">
      <c r="A27" s="15" t="s">
        <v>502</v>
      </c>
      <c r="B27" s="17" t="n">
        <v>5299</v>
      </c>
      <c r="C27" s="18">
        <f>(94.0/B27*100)</f>
        <v/>
      </c>
      <c r="D27" s="19" t="n">
        <v>5205</v>
      </c>
      <c r="E27" s="18" t="n">
        <v>505.33749516</v>
      </c>
      <c r="F27" s="20" t="n">
        <v>1.83588394</v>
      </c>
      <c r="G27" s="18" t="n">
        <v>491.38774663</v>
      </c>
      <c r="H27" s="20" t="n">
        <v>2.7343545</v>
      </c>
      <c r="I27" s="18" t="n">
        <v>488.30116331</v>
      </c>
      <c r="J27" s="20" t="n">
        <v>3.86492005</v>
      </c>
      <c r="K27" s="18" t="n">
        <v>483.13760699</v>
      </c>
      <c r="L27" s="20" t="n">
        <v>5.58790917</v>
      </c>
      <c r="M27" s="18" t="n">
        <v>418.40895501</v>
      </c>
      <c r="N27" s="20" t="n">
        <v>3.29090457</v>
      </c>
      <c r="O27" s="18" t="s">
        <v>481</v>
      </c>
      <c r="P27" s="20" t="s">
        <v>481</v>
      </c>
      <c r="Q27" s="18" t="s">
        <v>481</v>
      </c>
      <c r="R27" s="20" t="s">
        <v>481</v>
      </c>
      <c r="S27" s="18" t="s">
        <v>481</v>
      </c>
      <c r="T27" s="20" t="s">
        <v>481</v>
      </c>
      <c r="U27" s="18" t="n">
        <v>414.9003471</v>
      </c>
      <c r="V27" s="20" t="n">
        <v>5.52255147</v>
      </c>
    </row>
    <row r="28" spans="1:22">
      <c r="A28" s="15" t="s">
        <v>503</v>
      </c>
      <c r="B28" s="17" t="n">
        <v>7568</v>
      </c>
      <c r="C28" s="18">
        <f>(317.0/B28*100)</f>
        <v/>
      </c>
      <c r="D28" s="19" t="n">
        <v>7251</v>
      </c>
      <c r="E28" s="18" t="n">
        <v>418.33200221</v>
      </c>
      <c r="F28" s="20" t="n">
        <v>3.03520823</v>
      </c>
      <c r="G28" s="18" t="n">
        <v>414.84354766</v>
      </c>
      <c r="H28" s="20" t="n">
        <v>2.64798819</v>
      </c>
      <c r="I28" s="18" t="n">
        <v>423.12069324</v>
      </c>
      <c r="J28" s="20" t="n">
        <v>2.79865859</v>
      </c>
      <c r="K28" s="18" t="n">
        <v>418.84070174</v>
      </c>
      <c r="L28" s="20" t="n">
        <v>3.18999607</v>
      </c>
      <c r="M28" s="18" t="n">
        <v>420.93356818</v>
      </c>
      <c r="N28" s="20" t="n">
        <v>11.19336795</v>
      </c>
      <c r="O28" s="18" t="s">
        <v>481</v>
      </c>
      <c r="P28" s="20" t="s">
        <v>481</v>
      </c>
      <c r="Q28" s="18" t="s">
        <v>481</v>
      </c>
      <c r="R28" s="20" t="s">
        <v>481</v>
      </c>
      <c r="S28" s="18" t="s">
        <v>481</v>
      </c>
      <c r="T28" s="20" t="s">
        <v>481</v>
      </c>
      <c r="U28" s="18" t="n">
        <v>385.00941282</v>
      </c>
      <c r="V28" s="20" t="n">
        <v>5.63369308</v>
      </c>
    </row>
    <row r="29" spans="1:22">
      <c r="A29" s="15" t="s">
        <v>504</v>
      </c>
      <c r="B29" s="17" t="n">
        <v>5385</v>
      </c>
      <c r="C29" s="18">
        <f>(30.0/B29*100)</f>
        <v/>
      </c>
      <c r="D29" s="19" t="n">
        <v>5355</v>
      </c>
      <c r="E29" s="18" t="n">
        <v>511.57871849</v>
      </c>
      <c r="F29" s="20" t="n">
        <v>4.80219691</v>
      </c>
      <c r="G29" s="18" t="n">
        <v>505.42849489</v>
      </c>
      <c r="H29" s="20" t="n">
        <v>2.86955263</v>
      </c>
      <c r="I29" s="18" t="n">
        <v>536.18535662</v>
      </c>
      <c r="J29" s="20" t="n">
        <v>3.46322535</v>
      </c>
      <c r="K29" s="18" t="n">
        <v>549.12826584</v>
      </c>
      <c r="L29" s="20" t="n">
        <v>8.632227439999999</v>
      </c>
      <c r="M29" s="18" t="n">
        <v>493.84777481</v>
      </c>
      <c r="N29" s="20" t="n">
        <v>4.79600299</v>
      </c>
      <c r="O29" s="18" t="s">
        <v>481</v>
      </c>
      <c r="P29" s="20" t="s">
        <v>481</v>
      </c>
      <c r="Q29" s="18" t="n">
        <v>358.28551468</v>
      </c>
      <c r="R29" s="20" t="n">
        <v>8.567023300000001</v>
      </c>
      <c r="S29" s="18" t="s">
        <v>481</v>
      </c>
      <c r="T29" s="20" t="s">
        <v>481</v>
      </c>
      <c r="U29" s="18" t="n">
        <v>428.63175519</v>
      </c>
      <c r="V29" s="20" t="n">
        <v>9.490813899999999</v>
      </c>
    </row>
    <row r="30" spans="1:22">
      <c r="A30" s="15" t="s">
        <v>505</v>
      </c>
      <c r="B30" s="17" t="n">
        <v>4520</v>
      </c>
      <c r="C30" s="18">
        <f>(180.0/B30*100)</f>
        <v/>
      </c>
      <c r="D30" s="19" t="n">
        <v>4340</v>
      </c>
      <c r="E30" s="18" t="n">
        <v>530.68036144</v>
      </c>
      <c r="F30" s="20" t="n">
        <v>3.77259166</v>
      </c>
      <c r="G30" s="18" t="n">
        <v>524.12710908</v>
      </c>
      <c r="H30" s="20" t="n">
        <v>3.71311671</v>
      </c>
      <c r="I30" s="18" t="n">
        <v>530.80419889</v>
      </c>
      <c r="J30" s="20" t="n">
        <v>3.32701606</v>
      </c>
      <c r="K30" s="18" t="n">
        <v>530.21707254</v>
      </c>
      <c r="L30" s="20" t="n">
        <v>4.64947207</v>
      </c>
      <c r="M30" s="18" t="n">
        <v>420.79775038</v>
      </c>
      <c r="N30" s="20" t="n">
        <v>5.72172312</v>
      </c>
      <c r="O30" s="18" t="s">
        <v>481</v>
      </c>
      <c r="P30" s="20" t="s">
        <v>481</v>
      </c>
      <c r="Q30" s="18" t="s">
        <v>481</v>
      </c>
      <c r="R30" s="20" t="s">
        <v>481</v>
      </c>
      <c r="S30" s="18" t="s">
        <v>481</v>
      </c>
      <c r="T30" s="20" t="s">
        <v>481</v>
      </c>
      <c r="U30" s="18" t="n">
        <v>434.27205447</v>
      </c>
      <c r="V30" s="20" t="n">
        <v>8.496502749999999</v>
      </c>
    </row>
    <row r="31" spans="1:22">
      <c r="A31" s="15" t="s">
        <v>506</v>
      </c>
      <c r="B31" s="17" t="n">
        <v>5456</v>
      </c>
      <c r="C31" s="18">
        <f>(141.0/B31*100)</f>
        <v/>
      </c>
      <c r="D31" s="19" t="n">
        <v>5315</v>
      </c>
      <c r="E31" s="18" t="n">
        <v>498.0500403</v>
      </c>
      <c r="F31" s="20" t="n">
        <v>2.70705193</v>
      </c>
      <c r="G31" s="18" t="n">
        <v>497.5085324</v>
      </c>
      <c r="H31" s="20" t="n">
        <v>2.61074754</v>
      </c>
      <c r="I31" s="18" t="n">
        <v>509.86932245</v>
      </c>
      <c r="J31" s="20" t="n">
        <v>3.53294513</v>
      </c>
      <c r="K31" s="18" t="n">
        <v>525.1811996500001</v>
      </c>
      <c r="L31" s="20" t="n">
        <v>3.80928824</v>
      </c>
      <c r="M31" s="18" t="s">
        <v>481</v>
      </c>
      <c r="N31" s="20" t="s">
        <v>481</v>
      </c>
      <c r="O31" s="18" t="s">
        <v>481</v>
      </c>
      <c r="P31" s="20" t="s">
        <v>481</v>
      </c>
      <c r="Q31" s="18" t="s">
        <v>481</v>
      </c>
      <c r="R31" s="20" t="s">
        <v>481</v>
      </c>
      <c r="S31" s="18" t="s">
        <v>481</v>
      </c>
      <c r="T31" s="20" t="s">
        <v>481</v>
      </c>
      <c r="U31" s="18" t="n">
        <v>413.95578878</v>
      </c>
      <c r="V31" s="20" t="n">
        <v>6.11683715</v>
      </c>
    </row>
    <row r="32" spans="1:22">
      <c r="A32" s="15" t="s">
        <v>507</v>
      </c>
      <c r="B32" s="17" t="n">
        <v>4478</v>
      </c>
      <c r="C32" s="18">
        <f>(6.0/B32*100)</f>
        <v/>
      </c>
      <c r="D32" s="19" t="n">
        <v>4472</v>
      </c>
      <c r="E32" s="18" t="n">
        <v>503.79276159</v>
      </c>
      <c r="F32" s="20" t="n">
        <v>3.64163448</v>
      </c>
      <c r="G32" s="18" t="n">
        <v>491.01308047</v>
      </c>
      <c r="H32" s="20" t="n">
        <v>3.04331865</v>
      </c>
      <c r="I32" s="18" t="n">
        <v>513.2791249000001</v>
      </c>
      <c r="J32" s="20" t="n">
        <v>3.50208146</v>
      </c>
      <c r="K32" s="18" t="n">
        <v>521.32275385</v>
      </c>
      <c r="L32" s="20" t="n">
        <v>4.79031793</v>
      </c>
      <c r="M32" s="18" t="n">
        <v>412.90383158</v>
      </c>
      <c r="N32" s="20" t="n">
        <v>11.66737955</v>
      </c>
      <c r="O32" s="18" t="s">
        <v>481</v>
      </c>
      <c r="P32" s="20" t="s">
        <v>481</v>
      </c>
      <c r="Q32" s="18" t="s">
        <v>481</v>
      </c>
      <c r="R32" s="20" t="s">
        <v>481</v>
      </c>
      <c r="S32" s="18" t="s">
        <v>481</v>
      </c>
      <c r="T32" s="20" t="s">
        <v>481</v>
      </c>
      <c r="U32" s="18" t="n">
        <v>428.00876785</v>
      </c>
      <c r="V32" s="20" t="n">
        <v>10.99485865</v>
      </c>
    </row>
    <row r="33" spans="1:22">
      <c r="A33" s="15" t="s">
        <v>508</v>
      </c>
      <c r="B33" s="17" t="n">
        <v>7325</v>
      </c>
      <c r="C33" s="18">
        <f>(79.0/B33*100)</f>
        <v/>
      </c>
      <c r="D33" s="19" t="n">
        <v>7246</v>
      </c>
      <c r="E33" s="18" t="n">
        <v>512.45554832</v>
      </c>
      <c r="F33" s="20" t="n">
        <v>4.66274559</v>
      </c>
      <c r="G33" s="18" t="n">
        <v>499.00639643</v>
      </c>
      <c r="H33" s="20" t="n">
        <v>4.16433075</v>
      </c>
      <c r="I33" s="18" t="n">
        <v>503.41827483</v>
      </c>
      <c r="J33" s="20" t="n">
        <v>3.59963148</v>
      </c>
      <c r="K33" s="18" t="n">
        <v>515.3005573299999</v>
      </c>
      <c r="L33" s="20" t="n">
        <v>4.18583341</v>
      </c>
      <c r="M33" s="18" t="n">
        <v>493.26536346</v>
      </c>
      <c r="N33" s="20" t="n">
        <v>2.74241819</v>
      </c>
      <c r="O33" s="18" t="s">
        <v>481</v>
      </c>
      <c r="P33" s="20" t="s">
        <v>481</v>
      </c>
      <c r="Q33" s="18" t="s">
        <v>481</v>
      </c>
      <c r="R33" s="20" t="s">
        <v>481</v>
      </c>
      <c r="S33" s="18" t="s">
        <v>481</v>
      </c>
      <c r="T33" s="20" t="s">
        <v>481</v>
      </c>
      <c r="U33" s="18" t="n">
        <v>450.69345615</v>
      </c>
      <c r="V33" s="20" t="n">
        <v>8.51870287</v>
      </c>
    </row>
    <row r="34" spans="1:22">
      <c r="A34" s="15" t="s">
        <v>509</v>
      </c>
      <c r="B34" s="17" t="n">
        <v>6350</v>
      </c>
      <c r="C34" s="18">
        <f>(84.0/B34*100)</f>
        <v/>
      </c>
      <c r="D34" s="19" t="n">
        <v>6266</v>
      </c>
      <c r="E34" s="18" t="n">
        <v>476.02647334</v>
      </c>
      <c r="F34" s="20" t="n">
        <v>3.47556787</v>
      </c>
      <c r="G34" s="18" t="n">
        <v>468.0603114</v>
      </c>
      <c r="H34" s="20" t="n">
        <v>2.67073665</v>
      </c>
      <c r="I34" s="18" t="n">
        <v>480.05410324</v>
      </c>
      <c r="J34" s="20" t="n">
        <v>3.73196835</v>
      </c>
      <c r="K34" s="18" t="n">
        <v>464.55837842</v>
      </c>
      <c r="L34" s="20" t="n">
        <v>5.85652821</v>
      </c>
      <c r="M34" s="18" t="n">
        <v>414.13782789</v>
      </c>
      <c r="N34" s="20" t="n">
        <v>11.41550076</v>
      </c>
      <c r="O34" s="18" t="s">
        <v>481</v>
      </c>
      <c r="P34" s="20" t="s">
        <v>481</v>
      </c>
      <c r="Q34" s="18" t="n">
        <v>306.56969545</v>
      </c>
      <c r="R34" s="20" t="n">
        <v>10.27624616</v>
      </c>
      <c r="S34" s="18" t="s">
        <v>481</v>
      </c>
      <c r="T34" s="20" t="s">
        <v>481</v>
      </c>
      <c r="U34" s="18" t="n">
        <v>388.24338921</v>
      </c>
      <c r="V34" s="20" t="n">
        <v>9.01938285</v>
      </c>
    </row>
    <row r="35" spans="1:22">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n">
        <v>512.8635785500001</v>
      </c>
      <c r="T35" s="20" t="n">
        <v>1.32436738</v>
      </c>
      <c r="U35" s="18" t="s">
        <v>481</v>
      </c>
      <c r="V35" s="20" t="s">
        <v>481</v>
      </c>
    </row>
    <row r="36" spans="1:22">
      <c r="A36" s="15" t="s">
        <v>511</v>
      </c>
      <c r="B36" s="17" t="n">
        <v>6736</v>
      </c>
      <c r="C36" s="18">
        <f>(67.0/B36*100)</f>
        <v/>
      </c>
      <c r="D36" s="19" t="n">
        <v>6669</v>
      </c>
      <c r="E36" s="18" t="n">
        <v>514.79577867</v>
      </c>
      <c r="F36" s="20" t="n">
        <v>3.54573138</v>
      </c>
      <c r="G36" s="18" t="n">
        <v>493.44374741</v>
      </c>
      <c r="H36" s="20" t="n">
        <v>3.03804211</v>
      </c>
      <c r="I36" s="18" t="n">
        <v>496.21760462</v>
      </c>
      <c r="J36" s="20" t="n">
        <v>2.82647853</v>
      </c>
      <c r="K36" s="18" t="n">
        <v>502.83685591</v>
      </c>
      <c r="L36" s="20" t="n">
        <v>3.73346461</v>
      </c>
      <c r="M36" s="18" t="n">
        <v>471.48512785</v>
      </c>
      <c r="N36" s="20" t="n">
        <v>3.1941669</v>
      </c>
      <c r="O36" s="18" t="s">
        <v>481</v>
      </c>
      <c r="P36" s="20" t="s">
        <v>481</v>
      </c>
      <c r="Q36" s="18" t="s">
        <v>481</v>
      </c>
      <c r="R36" s="20" t="s">
        <v>481</v>
      </c>
      <c r="S36" s="18" t="s">
        <v>481</v>
      </c>
      <c r="T36" s="20" t="s">
        <v>481</v>
      </c>
      <c r="U36" s="18" t="n">
        <v>426.73541354</v>
      </c>
      <c r="V36" s="20" t="n">
        <v>6.71303433</v>
      </c>
    </row>
    <row r="37" spans="1:22">
      <c r="A37" s="15" t="s">
        <v>512</v>
      </c>
      <c r="B37" s="17" t="n">
        <v>5458</v>
      </c>
      <c r="C37" s="18">
        <f>(119.0/B37*100)</f>
        <v/>
      </c>
      <c r="D37" s="19" t="n">
        <v>5339</v>
      </c>
      <c r="E37" s="18" t="n">
        <v>494.7277835</v>
      </c>
      <c r="F37" s="20" t="n">
        <v>4.04691252</v>
      </c>
      <c r="G37" s="18" t="n">
        <v>493.30379484</v>
      </c>
      <c r="H37" s="20" t="n">
        <v>3.53832575</v>
      </c>
      <c r="I37" s="18" t="n">
        <v>511.18249984</v>
      </c>
      <c r="J37" s="20" t="n">
        <v>4.09478763</v>
      </c>
      <c r="K37" s="18" t="n">
        <v>523.428503</v>
      </c>
      <c r="L37" s="20" t="n">
        <v>5.02381574</v>
      </c>
      <c r="M37" s="18" t="n">
        <v>390.41637664</v>
      </c>
      <c r="N37" s="20" t="n">
        <v>7.93034407</v>
      </c>
      <c r="O37" s="18" t="s">
        <v>481</v>
      </c>
      <c r="P37" s="20" t="s">
        <v>481</v>
      </c>
      <c r="Q37" s="18" t="s">
        <v>481</v>
      </c>
      <c r="R37" s="20" t="s">
        <v>481</v>
      </c>
      <c r="S37" s="18" t="s">
        <v>481</v>
      </c>
      <c r="T37" s="20" t="s">
        <v>481</v>
      </c>
      <c r="U37" s="18" t="n">
        <v>416.22678587</v>
      </c>
      <c r="V37" s="20" t="n">
        <v>9.21106275</v>
      </c>
    </row>
    <row r="38" spans="1:22">
      <c r="A38" s="15" t="s">
        <v>513</v>
      </c>
      <c r="B38" s="17" t="n">
        <v>5860</v>
      </c>
      <c r="C38" s="18">
        <f>(22.0/B38*100)</f>
        <v/>
      </c>
      <c r="D38" s="19" t="n">
        <v>5838</v>
      </c>
      <c r="E38" s="18" t="n">
        <v>513.82608924</v>
      </c>
      <c r="F38" s="20" t="n">
        <v>3.34801142</v>
      </c>
      <c r="G38" s="18" t="n">
        <v>510.01021302</v>
      </c>
      <c r="H38" s="20" t="n">
        <v>3.84517318</v>
      </c>
      <c r="I38" s="18" t="n">
        <v>520.68752609</v>
      </c>
      <c r="J38" s="20" t="n">
        <v>4.65744417</v>
      </c>
      <c r="K38" s="18" t="n">
        <v>520.8327081</v>
      </c>
      <c r="L38" s="20" t="n">
        <v>6.62391837</v>
      </c>
      <c r="M38" s="18" t="n">
        <v>464.66093895</v>
      </c>
      <c r="N38" s="20" t="n">
        <v>6.12978698</v>
      </c>
      <c r="O38" s="18" t="s">
        <v>481</v>
      </c>
      <c r="P38" s="20" t="s">
        <v>481</v>
      </c>
      <c r="Q38" s="18" t="s">
        <v>481</v>
      </c>
      <c r="R38" s="20" t="s">
        <v>481</v>
      </c>
      <c r="S38" s="18" t="s">
        <v>481</v>
      </c>
      <c r="T38" s="20" t="s">
        <v>481</v>
      </c>
      <c r="U38" s="18" t="n">
        <v>467.36007339</v>
      </c>
      <c r="V38" s="20" t="n">
        <v>6.82839663</v>
      </c>
    </row>
    <row r="39" spans="1:22">
      <c r="A39" s="15" t="s">
        <v>514</v>
      </c>
      <c r="B39" s="17" t="n">
        <v>5895</v>
      </c>
      <c r="C39" s="18">
        <f>(33.0/B39*100)</f>
        <v/>
      </c>
      <c r="D39" s="19" t="n">
        <v>5862</v>
      </c>
      <c r="E39" s="18" t="n">
        <v>430.37301388</v>
      </c>
      <c r="F39" s="20" t="n">
        <v>4.88582067</v>
      </c>
      <c r="G39" s="18" t="n">
        <v>428.19059141</v>
      </c>
      <c r="H39" s="20" t="n">
        <v>4.08774602</v>
      </c>
      <c r="I39" s="18" t="n">
        <v>432.64366403</v>
      </c>
      <c r="J39" s="20" t="n">
        <v>4.60591338</v>
      </c>
      <c r="K39" s="18" t="n">
        <v>438.65990669</v>
      </c>
      <c r="L39" s="20" t="n">
        <v>5.80961905</v>
      </c>
      <c r="M39" s="18" t="n">
        <v>385.47949857</v>
      </c>
      <c r="N39" s="20" t="n">
        <v>4.83386138</v>
      </c>
      <c r="O39" s="18" t="s">
        <v>481</v>
      </c>
      <c r="P39" s="20" t="s">
        <v>481</v>
      </c>
      <c r="Q39" s="18" t="s">
        <v>481</v>
      </c>
      <c r="R39" s="20" t="s">
        <v>481</v>
      </c>
      <c r="S39" s="18" t="s">
        <v>481</v>
      </c>
      <c r="T39" s="20" t="s">
        <v>481</v>
      </c>
      <c r="U39" s="18" t="n">
        <v>368.39247136</v>
      </c>
      <c r="V39" s="20" t="n">
        <v>9.04701936</v>
      </c>
    </row>
    <row r="40" spans="1:22">
      <c r="A40" s="15" t="s">
        <v>515</v>
      </c>
      <c r="B40" s="17" t="n">
        <v>14157</v>
      </c>
      <c r="C40" s="18">
        <f>(395.0/B40*100)</f>
        <v/>
      </c>
      <c r="D40" s="19" t="n">
        <v>13762</v>
      </c>
      <c r="E40" s="18" t="n">
        <v>511.03371867</v>
      </c>
      <c r="F40" s="20" t="n">
        <v>4.18393387</v>
      </c>
      <c r="G40" s="18" t="n">
        <v>512.53550612</v>
      </c>
      <c r="H40" s="20" t="n">
        <v>3.0914896</v>
      </c>
      <c r="I40" s="18" t="n">
        <v>527.01204275</v>
      </c>
      <c r="J40" s="20" t="n">
        <v>3.56245106</v>
      </c>
      <c r="K40" s="18" t="n">
        <v>521.85545791</v>
      </c>
      <c r="L40" s="20" t="n">
        <v>4.56176915</v>
      </c>
      <c r="M40" s="18" t="n">
        <v>416.91840949</v>
      </c>
      <c r="N40" s="20" t="n">
        <v>5.41821047</v>
      </c>
      <c r="O40" s="18" t="s">
        <v>481</v>
      </c>
      <c r="P40" s="20" t="s">
        <v>481</v>
      </c>
      <c r="Q40" s="18" t="s">
        <v>481</v>
      </c>
      <c r="R40" s="20" t="s">
        <v>481</v>
      </c>
      <c r="S40" s="18" t="s">
        <v>481</v>
      </c>
      <c r="T40" s="20" t="s">
        <v>481</v>
      </c>
      <c r="U40" s="18" t="n">
        <v>410.42776273</v>
      </c>
      <c r="V40" s="20" t="n">
        <v>7.44068318</v>
      </c>
    </row>
    <row r="41" spans="1:22">
      <c r="A41" s="15" t="s">
        <v>516</v>
      </c>
      <c r="B41" s="17" t="n">
        <v>5712</v>
      </c>
      <c r="C41" s="18">
        <f>(53.0/B41*100)</f>
        <v/>
      </c>
      <c r="D41" s="19" t="n">
        <v>5659</v>
      </c>
      <c r="E41" s="18" t="n">
        <v>508.4046987</v>
      </c>
      <c r="F41" s="20" t="n">
        <v>3.75975489</v>
      </c>
      <c r="G41" s="18" t="n">
        <v>493.04577916</v>
      </c>
      <c r="H41" s="20" t="n">
        <v>3.5335334</v>
      </c>
      <c r="I41" s="18" t="n">
        <v>507.47307838</v>
      </c>
      <c r="J41" s="20" t="n">
        <v>4.06833206</v>
      </c>
      <c r="K41" s="18" t="n">
        <v>507.87943112</v>
      </c>
      <c r="L41" s="20" t="n">
        <v>4.3123002</v>
      </c>
      <c r="M41" s="18" t="n">
        <v>459.44925532</v>
      </c>
      <c r="N41" s="20" t="n">
        <v>6.97383659</v>
      </c>
      <c r="O41" s="18" t="s">
        <v>481</v>
      </c>
      <c r="P41" s="20" t="s">
        <v>481</v>
      </c>
      <c r="Q41" s="18" t="n">
        <v>387.44235424</v>
      </c>
      <c r="R41" s="20" t="n">
        <v>14.52510266</v>
      </c>
      <c r="S41" s="18" t="s">
        <v>481</v>
      </c>
      <c r="T41" s="20" t="s">
        <v>481</v>
      </c>
      <c r="U41" s="18" t="n">
        <v>433.59653936</v>
      </c>
      <c r="V41" s="20" t="n">
        <v>9.919614879999999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(2066.0/B46*100)</f>
        <v/>
      </c>
      <c r="D46" s="19" t="n">
        <v>21075</v>
      </c>
      <c r="E46" s="18" t="n">
        <v>414.00213008</v>
      </c>
      <c r="F46" s="20" t="n">
        <v>3.32466139</v>
      </c>
      <c r="G46" s="18" t="n">
        <v>408.37595755</v>
      </c>
      <c r="H46" s="20" t="n">
        <v>2.90209988</v>
      </c>
      <c r="I46" s="18" t="n">
        <v>431.86610447</v>
      </c>
      <c r="J46" s="20" t="n">
        <v>3.66459869</v>
      </c>
      <c r="K46" s="18" t="n">
        <v>433.86552632</v>
      </c>
      <c r="L46" s="20" t="n">
        <v>4.47185709</v>
      </c>
      <c r="M46" s="18" t="n">
        <v>359.91868086</v>
      </c>
      <c r="N46" s="20" t="n">
        <v>2.81680407</v>
      </c>
      <c r="O46" s="18" t="s">
        <v>481</v>
      </c>
      <c r="P46" s="20" t="s">
        <v>481</v>
      </c>
      <c r="Q46" s="18" t="s">
        <v>481</v>
      </c>
      <c r="R46" s="20" t="s">
        <v>481</v>
      </c>
      <c r="S46" s="18" t="s">
        <v>481</v>
      </c>
      <c r="T46" s="20" t="s">
        <v>481</v>
      </c>
      <c r="U46" s="18" t="n">
        <v>382.0161602</v>
      </c>
      <c r="V46" s="20" t="n">
        <v>3.26711281</v>
      </c>
    </row>
    <row r="47" spans="1:22">
      <c r="A47" s="15" t="s">
        <v>522</v>
      </c>
      <c r="B47" s="17" t="n">
        <v>5928</v>
      </c>
      <c r="C47" s="18">
        <f>(315.0/B47*100)</f>
        <v/>
      </c>
      <c r="D47" s="19" t="n">
        <v>5613</v>
      </c>
      <c r="E47" s="18" t="n">
        <v>459.37874977</v>
      </c>
      <c r="F47" s="20" t="n">
        <v>6.0416605</v>
      </c>
      <c r="G47" s="18" t="n">
        <v>454.20007006</v>
      </c>
      <c r="H47" s="20" t="n">
        <v>4.59308367</v>
      </c>
      <c r="I47" s="18" t="n">
        <v>460.00212128</v>
      </c>
      <c r="J47" s="20" t="n">
        <v>4.38796281</v>
      </c>
      <c r="K47" s="18" t="n">
        <v>481.13777352</v>
      </c>
      <c r="L47" s="20" t="n">
        <v>5.22735657</v>
      </c>
      <c r="M47" s="18" t="n">
        <v>360.05308982</v>
      </c>
      <c r="N47" s="20" t="n">
        <v>5.38667889</v>
      </c>
      <c r="O47" s="18" t="s">
        <v>481</v>
      </c>
      <c r="P47" s="20" t="s">
        <v>481</v>
      </c>
      <c r="Q47" s="18" t="s">
        <v>481</v>
      </c>
      <c r="R47" s="20" t="s">
        <v>481</v>
      </c>
      <c r="S47" s="18" t="s">
        <v>481</v>
      </c>
      <c r="T47" s="20" t="s">
        <v>481</v>
      </c>
      <c r="U47" s="18" t="n">
        <v>380.56062291</v>
      </c>
      <c r="V47" s="20" t="n">
        <v>6.72446004</v>
      </c>
    </row>
    <row r="48" spans="1:22">
      <c r="A48" s="15" t="s">
        <v>523</v>
      </c>
      <c r="B48" s="17" t="n">
        <v>9841</v>
      </c>
      <c r="C48" s="18">
        <f>(8.0/B48*100)</f>
        <v/>
      </c>
      <c r="D48" s="19" t="n">
        <v>9833</v>
      </c>
      <c r="E48" s="18" t="n">
        <v>517.12288998</v>
      </c>
      <c r="F48" s="20" t="n">
        <v>5.93934701</v>
      </c>
      <c r="G48" s="18" t="n">
        <v>508.58252546</v>
      </c>
      <c r="H48" s="20" t="n">
        <v>5.31056471</v>
      </c>
      <c r="I48" s="18" t="n">
        <v>535.36434864</v>
      </c>
      <c r="J48" s="20" t="n">
        <v>5.43773586</v>
      </c>
      <c r="K48" s="18" t="n">
        <v>544.07256722</v>
      </c>
      <c r="L48" s="20" t="n">
        <v>5.58721775</v>
      </c>
      <c r="M48" s="18" t="n">
        <v>473.92730449</v>
      </c>
      <c r="N48" s="20" t="n">
        <v>6.76556062</v>
      </c>
      <c r="O48" s="18" t="s">
        <v>481</v>
      </c>
      <c r="P48" s="20" t="s">
        <v>481</v>
      </c>
      <c r="Q48" s="18" t="s">
        <v>481</v>
      </c>
      <c r="R48" s="20" t="s">
        <v>481</v>
      </c>
      <c r="S48" s="18" t="s">
        <v>481</v>
      </c>
      <c r="T48" s="20" t="s">
        <v>481</v>
      </c>
      <c r="U48" s="18" t="n">
        <v>419.0029923</v>
      </c>
      <c r="V48" s="20" t="n">
        <v>13.44353222</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(326.0/B50*100)</f>
        <v/>
      </c>
      <c r="D50" s="19" t="n">
        <v>11469</v>
      </c>
      <c r="E50" s="18" t="n">
        <v>412.76511398</v>
      </c>
      <c r="F50" s="20" t="n">
        <v>3.00647108</v>
      </c>
      <c r="G50" s="18" t="n">
        <v>414.53010923</v>
      </c>
      <c r="H50" s="20" t="n">
        <v>2.92174277</v>
      </c>
      <c r="I50" s="18" t="n">
        <v>431.3763444</v>
      </c>
      <c r="J50" s="20" t="n">
        <v>3.03809441</v>
      </c>
      <c r="K50" s="18" t="n">
        <v>431.32939245</v>
      </c>
      <c r="L50" s="20" t="n">
        <v>3.72533258</v>
      </c>
      <c r="M50" s="18" t="n">
        <v>366.2364289</v>
      </c>
      <c r="N50" s="20" t="n">
        <v>5.08072233</v>
      </c>
      <c r="O50" s="18" t="s">
        <v>481</v>
      </c>
      <c r="P50" s="20" t="s">
        <v>481</v>
      </c>
      <c r="Q50" s="18" t="s">
        <v>481</v>
      </c>
      <c r="R50" s="20" t="s">
        <v>481</v>
      </c>
      <c r="S50" s="18" t="s">
        <v>481</v>
      </c>
      <c r="T50" s="20" t="s">
        <v>481</v>
      </c>
      <c r="U50" s="18" t="n">
        <v>361.92221829</v>
      </c>
      <c r="V50" s="20" t="n">
        <v>7.57481738</v>
      </c>
    </row>
    <row r="51" spans="1:22">
      <c r="A51" s="15" t="s">
        <v>526</v>
      </c>
      <c r="B51" s="17" t="n">
        <v>6866</v>
      </c>
      <c r="C51" s="18">
        <f>(112.0/B51*100)</f>
        <v/>
      </c>
      <c r="D51" s="19" t="n">
        <v>6754</v>
      </c>
      <c r="E51" s="18" t="n">
        <v>421.33998691</v>
      </c>
      <c r="F51" s="20" t="n">
        <v>2.92043065</v>
      </c>
      <c r="G51" s="18" t="n">
        <v>421.250624</v>
      </c>
      <c r="H51" s="20" t="n">
        <v>3.05775664</v>
      </c>
      <c r="I51" s="18" t="n">
        <v>434.14343704</v>
      </c>
      <c r="J51" s="20" t="n">
        <v>2.65908402</v>
      </c>
      <c r="K51" s="18" t="n">
        <v>428.07187233</v>
      </c>
      <c r="L51" s="20" t="n">
        <v>3.38998884</v>
      </c>
      <c r="M51" s="18" t="n">
        <v>378.20734752</v>
      </c>
      <c r="N51" s="20" t="n">
        <v>5.77389018</v>
      </c>
      <c r="O51" s="18" t="s">
        <v>481</v>
      </c>
      <c r="P51" s="20" t="s">
        <v>481</v>
      </c>
      <c r="Q51" s="18" t="n">
        <v>410.85572185</v>
      </c>
      <c r="R51" s="20" t="n">
        <v>3.7997542</v>
      </c>
      <c r="S51" s="18" t="s">
        <v>481</v>
      </c>
      <c r="T51" s="20" t="s">
        <v>481</v>
      </c>
      <c r="U51" s="18" t="n">
        <v>391.08549789</v>
      </c>
      <c r="V51" s="20" t="n">
        <v>5.95141247</v>
      </c>
    </row>
    <row r="52" spans="1:22">
      <c r="A52" s="15" t="s">
        <v>527</v>
      </c>
      <c r="B52" s="17" t="n">
        <v>5809</v>
      </c>
      <c r="C52" s="18">
        <f>(103.0/B52*100)</f>
        <v/>
      </c>
      <c r="D52" s="19" t="n">
        <v>5706</v>
      </c>
      <c r="E52" s="18" t="n">
        <v>485.57970403</v>
      </c>
      <c r="F52" s="20" t="n">
        <v>3.3737342</v>
      </c>
      <c r="G52" s="18" t="n">
        <v>479.65269228</v>
      </c>
      <c r="H52" s="20" t="n">
        <v>3.15102766</v>
      </c>
      <c r="I52" s="18" t="n">
        <v>491.86914251</v>
      </c>
      <c r="J52" s="20" t="n">
        <v>3.4236725</v>
      </c>
      <c r="K52" s="18" t="n">
        <v>494.76451657</v>
      </c>
      <c r="L52" s="20" t="n">
        <v>4.14607416</v>
      </c>
      <c r="M52" s="18" t="n">
        <v>406.80210678</v>
      </c>
      <c r="N52" s="20" t="n">
        <v>4.41129799</v>
      </c>
      <c r="O52" s="18" t="s">
        <v>481</v>
      </c>
      <c r="P52" s="20" t="s">
        <v>481</v>
      </c>
      <c r="Q52" s="18" t="s">
        <v>481</v>
      </c>
      <c r="R52" s="20" t="s">
        <v>481</v>
      </c>
      <c r="S52" s="18" t="s">
        <v>481</v>
      </c>
      <c r="T52" s="20" t="s">
        <v>481</v>
      </c>
      <c r="U52" s="18" t="n">
        <v>415.63604939</v>
      </c>
      <c r="V52" s="20" t="n">
        <v>6.6431402</v>
      </c>
    </row>
    <row r="53" spans="1:22">
      <c r="A53" s="15" t="s">
        <v>528</v>
      </c>
      <c r="B53" s="17" t="n">
        <v>5571</v>
      </c>
      <c r="C53" s="18">
        <f>(106.0/B53*100)</f>
        <v/>
      </c>
      <c r="D53" s="19" t="n">
        <v>5465</v>
      </c>
      <c r="E53" s="18" t="n">
        <v>442.01383877</v>
      </c>
      <c r="F53" s="20" t="n">
        <v>3.45134394</v>
      </c>
      <c r="G53" s="18" t="n">
        <v>438.22417151</v>
      </c>
      <c r="H53" s="20" t="n">
        <v>2.63444661</v>
      </c>
      <c r="I53" s="18" t="n">
        <v>441.12307977</v>
      </c>
      <c r="J53" s="20" t="n">
        <v>2.70520488</v>
      </c>
      <c r="K53" s="18" t="n">
        <v>450.6563259</v>
      </c>
      <c r="L53" s="20" t="n">
        <v>3.91825666</v>
      </c>
      <c r="M53" s="18" t="n">
        <v>364.85181761</v>
      </c>
      <c r="N53" s="20" t="n">
        <v>4.50102235</v>
      </c>
      <c r="O53" s="18" t="s">
        <v>481</v>
      </c>
      <c r="P53" s="20" t="s">
        <v>481</v>
      </c>
      <c r="Q53" s="18" t="s">
        <v>481</v>
      </c>
      <c r="R53" s="20" t="s">
        <v>481</v>
      </c>
      <c r="S53" s="18" t="s">
        <v>481</v>
      </c>
      <c r="T53" s="20" t="s">
        <v>481</v>
      </c>
      <c r="U53" s="18" t="n">
        <v>369.13071747</v>
      </c>
      <c r="V53" s="20" t="n">
        <v>5.01192097</v>
      </c>
    </row>
    <row r="54" spans="1:22">
      <c r="A54" s="15" t="s">
        <v>529</v>
      </c>
      <c r="B54" s="17" t="n">
        <v>4740</v>
      </c>
      <c r="C54" s="18">
        <f>(394.0/B54*100)</f>
        <v/>
      </c>
      <c r="D54" s="19" t="n">
        <v>4346</v>
      </c>
      <c r="E54" s="18" t="n">
        <v>341.73786768</v>
      </c>
      <c r="F54" s="20" t="n">
        <v>4.15852139</v>
      </c>
      <c r="G54" s="18" t="n">
        <v>342.56048155</v>
      </c>
      <c r="H54" s="20" t="n">
        <v>3.21199362</v>
      </c>
      <c r="I54" s="18" t="n">
        <v>346.74526155</v>
      </c>
      <c r="J54" s="20" t="n">
        <v>4.02481295</v>
      </c>
      <c r="K54" s="18" t="n">
        <v>346.75056984</v>
      </c>
      <c r="L54" s="20" t="n">
        <v>4.65694807</v>
      </c>
      <c r="M54" s="18" t="n">
        <v>278.77265964</v>
      </c>
      <c r="N54" s="20" t="n">
        <v>5.07122961</v>
      </c>
      <c r="O54" s="18" t="s">
        <v>481</v>
      </c>
      <c r="P54" s="20" t="s">
        <v>481</v>
      </c>
      <c r="Q54" s="18" t="s">
        <v>481</v>
      </c>
      <c r="R54" s="20" t="s">
        <v>481</v>
      </c>
      <c r="S54" s="18" t="s">
        <v>481</v>
      </c>
      <c r="T54" s="20" t="s">
        <v>481</v>
      </c>
      <c r="U54" s="18" t="n">
        <v>289.8886278</v>
      </c>
      <c r="V54" s="20" t="n">
        <v>4.08855734</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(77.0/B56*100)</f>
        <v/>
      </c>
      <c r="D56" s="19" t="n">
        <v>5282</v>
      </c>
      <c r="E56" s="18" t="n">
        <v>543.3950431</v>
      </c>
      <c r="F56" s="20" t="n">
        <v>4.43233887</v>
      </c>
      <c r="G56" s="18" t="n">
        <v>522.48341207</v>
      </c>
      <c r="H56" s="20" t="n">
        <v>3.53610978</v>
      </c>
      <c r="I56" s="18" t="n">
        <v>542.59657326</v>
      </c>
      <c r="J56" s="20" t="n">
        <v>3.96290016</v>
      </c>
      <c r="K56" s="18" t="n">
        <v>542.10163248</v>
      </c>
      <c r="L56" s="20" t="n">
        <v>4.91845362</v>
      </c>
      <c r="M56" s="18" t="n">
        <v>497.58677807</v>
      </c>
      <c r="N56" s="20" t="n">
        <v>2.76536198</v>
      </c>
      <c r="O56" s="18" t="s">
        <v>481</v>
      </c>
      <c r="P56" s="20" t="s">
        <v>481</v>
      </c>
      <c r="Q56" s="18" t="s">
        <v>481</v>
      </c>
      <c r="R56" s="20" t="s">
        <v>481</v>
      </c>
      <c r="S56" s="18" t="s">
        <v>481</v>
      </c>
      <c r="T56" s="20" t="s">
        <v>481</v>
      </c>
      <c r="U56" s="18" t="n">
        <v>501.90909994</v>
      </c>
      <c r="V56" s="20" t="n">
        <v>12.56977522</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(164.0/B61*100)</f>
        <v/>
      </c>
      <c r="D61" s="19" t="n">
        <v>6361</v>
      </c>
      <c r="E61" s="18" t="n">
        <v>481.93121369</v>
      </c>
      <c r="F61" s="20" t="n">
        <v>2.83079679</v>
      </c>
      <c r="G61" s="18" t="n">
        <v>481.35809502</v>
      </c>
      <c r="H61" s="20" t="n">
        <v>3.02349296</v>
      </c>
      <c r="I61" s="18" t="n">
        <v>480.51914442</v>
      </c>
      <c r="J61" s="20" t="n">
        <v>3.98658661</v>
      </c>
      <c r="K61" s="18" t="n">
        <v>484.69282319</v>
      </c>
      <c r="L61" s="20" t="n">
        <v>5.38221997</v>
      </c>
      <c r="M61" s="18" t="n">
        <v>399.48570032</v>
      </c>
      <c r="N61" s="20" t="n">
        <v>8.489439689999999</v>
      </c>
      <c r="O61" s="18" t="s">
        <v>481</v>
      </c>
      <c r="P61" s="20" t="s">
        <v>481</v>
      </c>
      <c r="Q61" s="18" t="s">
        <v>481</v>
      </c>
      <c r="R61" s="20" t="s">
        <v>481</v>
      </c>
      <c r="S61" s="18" t="s">
        <v>481</v>
      </c>
      <c r="T61" s="20" t="s">
        <v>481</v>
      </c>
      <c r="U61" s="18" t="n">
        <v>402.28923843</v>
      </c>
      <c r="V61" s="20" t="n">
        <v>7.24291884</v>
      </c>
    </row>
    <row r="62" spans="1:22">
      <c r="A62" s="15" t="s">
        <v>537</v>
      </c>
      <c r="B62" s="17" t="n">
        <v>4476</v>
      </c>
      <c r="C62" s="18">
        <f>(3.0/B62*100)</f>
        <v/>
      </c>
      <c r="D62" s="19" t="n">
        <v>4473</v>
      </c>
      <c r="E62" s="18" t="n">
        <v>540.32338985</v>
      </c>
      <c r="F62" s="20" t="n">
        <v>2.41841946</v>
      </c>
      <c r="G62" s="18" t="n">
        <v>524.82407538</v>
      </c>
      <c r="H62" s="20" t="n">
        <v>1.68468561</v>
      </c>
      <c r="I62" s="18" t="n">
        <v>533.5064555500001</v>
      </c>
      <c r="J62" s="20" t="n">
        <v>3.05714702</v>
      </c>
      <c r="K62" s="18" t="n">
        <v>539.93769023</v>
      </c>
      <c r="L62" s="20" t="n">
        <v>5.19673029</v>
      </c>
      <c r="M62" s="18" t="n">
        <v>503.48911723</v>
      </c>
      <c r="N62" s="20" t="n">
        <v>3.96725872</v>
      </c>
      <c r="O62" s="18" t="s">
        <v>481</v>
      </c>
      <c r="P62" s="20" t="s">
        <v>481</v>
      </c>
      <c r="Q62" s="18" t="s">
        <v>481</v>
      </c>
      <c r="R62" s="20" t="s">
        <v>481</v>
      </c>
      <c r="S62" s="18" t="s">
        <v>481</v>
      </c>
      <c r="T62" s="20" t="s">
        <v>481</v>
      </c>
      <c r="U62" s="18" t="n">
        <v>504.23009662</v>
      </c>
      <c r="V62" s="20" t="n">
        <v>21.21735331</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(87.0/B66*100)</f>
        <v/>
      </c>
      <c r="D66" s="19" t="n">
        <v>5578</v>
      </c>
      <c r="E66" s="18" t="n">
        <v>433.20430369</v>
      </c>
      <c r="F66" s="20" t="n">
        <v>2.37096338</v>
      </c>
      <c r="G66" s="18" t="n">
        <v>420.77784325</v>
      </c>
      <c r="H66" s="20" t="n">
        <v>1.93657458</v>
      </c>
      <c r="I66" s="18" t="n">
        <v>421.33124581</v>
      </c>
      <c r="J66" s="20" t="n">
        <v>2.8126022</v>
      </c>
      <c r="K66" s="18" t="n">
        <v>417.81107271</v>
      </c>
      <c r="L66" s="20" t="n">
        <v>3.9803716</v>
      </c>
      <c r="M66" s="18" t="n">
        <v>362.59924263</v>
      </c>
      <c r="N66" s="20" t="n">
        <v>3.29995091</v>
      </c>
      <c r="O66" s="18" t="s">
        <v>481</v>
      </c>
      <c r="P66" s="20" t="s">
        <v>481</v>
      </c>
      <c r="Q66" s="18" t="s">
        <v>481</v>
      </c>
      <c r="R66" s="20" t="s">
        <v>481</v>
      </c>
      <c r="S66" s="18" t="s">
        <v>481</v>
      </c>
      <c r="T66" s="20" t="s">
        <v>481</v>
      </c>
      <c r="U66" s="18" t="n">
        <v>361.42195028</v>
      </c>
      <c r="V66" s="20" t="n">
        <v>4.12164423</v>
      </c>
    </row>
    <row r="67" spans="1:22">
      <c r="A67" s="15" t="s">
        <v>542</v>
      </c>
      <c r="B67" s="17" t="n">
        <v>6971</v>
      </c>
      <c r="C67" s="18">
        <f>(751.0/B67*100)</f>
        <v/>
      </c>
      <c r="D67" s="19" t="n">
        <v>6220</v>
      </c>
      <c r="E67" s="18" t="n">
        <v>412.28064423</v>
      </c>
      <c r="F67" s="20" t="n">
        <v>3.65530914</v>
      </c>
      <c r="G67" s="18" t="n">
        <v>404.28692299</v>
      </c>
      <c r="H67" s="20" t="n">
        <v>2.65222477</v>
      </c>
      <c r="I67" s="18" t="n">
        <v>413.35503197</v>
      </c>
      <c r="J67" s="20" t="n">
        <v>3.24550851</v>
      </c>
      <c r="K67" s="18" t="n">
        <v>405.394706</v>
      </c>
      <c r="L67" s="20" t="n">
        <v>4.28466525</v>
      </c>
      <c r="M67" s="18" t="n">
        <v>372.66261743</v>
      </c>
      <c r="N67" s="20" t="n">
        <v>5.67221433</v>
      </c>
      <c r="O67" s="18" t="s">
        <v>481</v>
      </c>
      <c r="P67" s="20" t="s">
        <v>481</v>
      </c>
      <c r="Q67" s="18" t="s">
        <v>481</v>
      </c>
      <c r="R67" s="20" t="s">
        <v>481</v>
      </c>
      <c r="S67" s="18" t="s">
        <v>481</v>
      </c>
      <c r="T67" s="20" t="s">
        <v>481</v>
      </c>
      <c r="U67" s="18" t="n">
        <v>351.59242825</v>
      </c>
      <c r="V67" s="20" t="n">
        <v>7.44567862</v>
      </c>
    </row>
    <row r="68" spans="1:22">
      <c r="A68" s="15" t="s">
        <v>543</v>
      </c>
      <c r="B68" s="17" t="n">
        <v>12083</v>
      </c>
      <c r="C68" s="18">
        <f>(31.0/B68*100)</f>
        <v/>
      </c>
      <c r="D68" s="19" t="n">
        <v>12052</v>
      </c>
      <c r="E68" s="18" t="n">
        <v>425.62474179</v>
      </c>
      <c r="F68" s="20" t="n">
        <v>2.76646181</v>
      </c>
      <c r="G68" s="18" t="n">
        <v>428.6102952</v>
      </c>
      <c r="H68" s="20" t="n">
        <v>1.88357981</v>
      </c>
      <c r="I68" s="18" t="n">
        <v>439.58487985</v>
      </c>
      <c r="J68" s="20" t="n">
        <v>2.02557291</v>
      </c>
      <c r="K68" s="18" t="n">
        <v>440.8212168</v>
      </c>
      <c r="L68" s="20" t="n">
        <v>2.7491191</v>
      </c>
      <c r="M68" s="18" t="n">
        <v>360.06770608</v>
      </c>
      <c r="N68" s="20" t="n">
        <v>2.26611851</v>
      </c>
      <c r="O68" s="18" t="s">
        <v>481</v>
      </c>
      <c r="P68" s="20" t="s">
        <v>481</v>
      </c>
      <c r="Q68" s="18" t="s">
        <v>481</v>
      </c>
      <c r="R68" s="20" t="s">
        <v>481</v>
      </c>
      <c r="S68" s="18" t="s">
        <v>481</v>
      </c>
      <c r="T68" s="20" t="s">
        <v>481</v>
      </c>
      <c r="U68" s="18" t="n">
        <v>367.95589789</v>
      </c>
      <c r="V68" s="20" t="n">
        <v>3.08046751</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496.73210384</v>
      </c>
      <c r="F70" s="20" t="n">
        <v>3.85229914</v>
      </c>
      <c r="G70" s="18" t="n">
        <v>490.09937478</v>
      </c>
      <c r="H70" s="20" t="n">
        <v>3.32058156</v>
      </c>
      <c r="I70" s="18" t="n">
        <v>490.57967318</v>
      </c>
      <c r="J70" s="20" t="n">
        <v>3.80574411</v>
      </c>
      <c r="K70" s="18" t="n">
        <v>500.35901654</v>
      </c>
      <c r="L70" s="20" t="n">
        <v>4.63219366</v>
      </c>
      <c r="M70" s="18" t="n">
        <v>430.55617704</v>
      </c>
      <c r="N70" s="20" t="n">
        <v>6.18638504</v>
      </c>
      <c r="O70" s="18" t="s">
        <v>481</v>
      </c>
      <c r="P70" s="20" t="s">
        <v>481</v>
      </c>
      <c r="Q70" s="18" t="s">
        <v>481</v>
      </c>
      <c r="R70" s="20" t="s">
        <v>481</v>
      </c>
      <c r="S70" s="18" t="s">
        <v>481</v>
      </c>
      <c r="T70" s="20" t="s">
        <v>481</v>
      </c>
      <c r="U70" s="18" t="n">
        <v>440.14753536</v>
      </c>
      <c r="V70" s="20" t="n">
        <v>7.73587756</v>
      </c>
    </row>
    <row r="71" spans="1:22">
      <c r="A71" s="15" t="s">
        <v>546</v>
      </c>
      <c r="B71" s="17" t="n">
        <v>6115</v>
      </c>
      <c r="C71" s="18">
        <f>(31.0/B71*100)</f>
        <v/>
      </c>
      <c r="D71" s="19" t="n">
        <v>6084</v>
      </c>
      <c r="E71" s="18" t="n">
        <v>570.0295138499999</v>
      </c>
      <c r="F71" s="20" t="n">
        <v>5.14292801</v>
      </c>
      <c r="G71" s="18" t="n">
        <v>551.81889503</v>
      </c>
      <c r="H71" s="20" t="n">
        <v>2.25997377</v>
      </c>
      <c r="I71" s="18" t="n">
        <v>563.69507512</v>
      </c>
      <c r="J71" s="20" t="n">
        <v>2.22269623</v>
      </c>
      <c r="K71" s="18" t="n">
        <v>578.23353266</v>
      </c>
      <c r="L71" s="20" t="n">
        <v>3.40319151</v>
      </c>
      <c r="M71" s="18" t="n">
        <v>447.86971773</v>
      </c>
      <c r="N71" s="20" t="n">
        <v>5.77573086</v>
      </c>
      <c r="O71" s="18" t="s">
        <v>481</v>
      </c>
      <c r="P71" s="20" t="s">
        <v>481</v>
      </c>
      <c r="Q71" s="18" t="s">
        <v>481</v>
      </c>
      <c r="R71" s="20" t="s">
        <v>481</v>
      </c>
      <c r="S71" s="18" t="s">
        <v>481</v>
      </c>
      <c r="T71" s="20" t="s">
        <v>481</v>
      </c>
      <c r="U71" s="18" t="n">
        <v>464.68822293</v>
      </c>
      <c r="V71" s="20" t="n">
        <v>22.2308626</v>
      </c>
    </row>
    <row r="72" spans="1:22">
      <c r="A72" s="15" t="s">
        <v>547</v>
      </c>
      <c r="B72" s="17" t="n">
        <v>7708</v>
      </c>
      <c r="C72" s="18">
        <f>(5.0/B72*100)</f>
        <v/>
      </c>
      <c r="D72" s="19" t="n">
        <v>7703</v>
      </c>
      <c r="E72" s="18" t="n">
        <v>555.72546974</v>
      </c>
      <c r="F72" s="20" t="n">
        <v>4.53230222</v>
      </c>
      <c r="G72" s="18" t="n">
        <v>531.1041371699999</v>
      </c>
      <c r="H72" s="20" t="n">
        <v>3.33542497</v>
      </c>
      <c r="I72" s="18" t="n">
        <v>539.93359809</v>
      </c>
      <c r="J72" s="20" t="n">
        <v>3.43414312</v>
      </c>
      <c r="K72" s="18" t="n">
        <v>535.1138367</v>
      </c>
      <c r="L72" s="20" t="n">
        <v>3.70361504</v>
      </c>
      <c r="M72" s="18" t="n">
        <v>463.18161523</v>
      </c>
      <c r="N72" s="20" t="n">
        <v>7.36450904</v>
      </c>
      <c r="O72" s="18" t="s">
        <v>481</v>
      </c>
      <c r="P72" s="20" t="s">
        <v>481</v>
      </c>
      <c r="Q72" s="18" t="s">
        <v>481</v>
      </c>
      <c r="R72" s="20" t="s">
        <v>481</v>
      </c>
      <c r="S72" s="18" t="s">
        <v>481</v>
      </c>
      <c r="T72" s="20" t="s">
        <v>481</v>
      </c>
      <c r="U72" s="18" t="n">
        <v>448.1141115</v>
      </c>
      <c r="V72" s="20" t="n">
        <v>23.50889286</v>
      </c>
    </row>
    <row r="73" spans="1:22">
      <c r="A73" s="15" t="s">
        <v>548</v>
      </c>
      <c r="B73" s="17" t="n">
        <v>8249</v>
      </c>
      <c r="C73" s="18">
        <f>(189.0/B73*100)</f>
        <v/>
      </c>
      <c r="D73" s="19" t="n">
        <v>8060</v>
      </c>
      <c r="E73" s="18" t="n">
        <v>437.92898532</v>
      </c>
      <c r="F73" s="20" t="n">
        <v>5.70619195</v>
      </c>
      <c r="G73" s="18" t="n">
        <v>422.84469521</v>
      </c>
      <c r="H73" s="20" t="n">
        <v>3.0809615</v>
      </c>
      <c r="I73" s="18" t="n">
        <v>432.26688661</v>
      </c>
      <c r="J73" s="20" t="n">
        <v>4.00237415</v>
      </c>
      <c r="K73" s="18" t="n">
        <v>428.28933091</v>
      </c>
      <c r="L73" s="20" t="n">
        <v>4.35388755</v>
      </c>
      <c r="M73" s="18" t="n">
        <v>381.36943253</v>
      </c>
      <c r="N73" s="20" t="n">
        <v>3.27949389</v>
      </c>
      <c r="O73" s="18" t="s">
        <v>481</v>
      </c>
      <c r="P73" s="20" t="s">
        <v>481</v>
      </c>
      <c r="Q73" s="18" t="s">
        <v>481</v>
      </c>
      <c r="R73" s="20" t="s">
        <v>481</v>
      </c>
      <c r="S73" s="18" t="s">
        <v>481</v>
      </c>
      <c r="T73" s="20" t="s">
        <v>481</v>
      </c>
      <c r="U73" s="18" t="n">
        <v>381.32915904</v>
      </c>
      <c r="V73" s="20" t="n">
        <v>9.718776889999999</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(286.0/B75*100)</f>
        <v/>
      </c>
      <c r="D75" s="19" t="n">
        <v>5089</v>
      </c>
      <c r="E75" s="18" t="n">
        <v>399.55646843</v>
      </c>
      <c r="F75" s="20" t="n">
        <v>3.85102571</v>
      </c>
      <c r="G75" s="18" t="n">
        <v>390.42361967</v>
      </c>
      <c r="H75" s="20" t="n">
        <v>2.88840729</v>
      </c>
      <c r="I75" s="18" t="n">
        <v>395.95581625</v>
      </c>
      <c r="J75" s="20" t="n">
        <v>2.72389197</v>
      </c>
      <c r="K75" s="18" t="n">
        <v>389.83939386</v>
      </c>
      <c r="L75" s="20" t="n">
        <v>3.13206102</v>
      </c>
      <c r="M75" s="18" t="n">
        <v>356.06172199</v>
      </c>
      <c r="N75" s="20" t="n">
        <v>4.70057819</v>
      </c>
      <c r="O75" s="18" t="s">
        <v>481</v>
      </c>
      <c r="P75" s="20" t="s">
        <v>481</v>
      </c>
      <c r="Q75" s="18" t="s">
        <v>481</v>
      </c>
      <c r="R75" s="20" t="s">
        <v>481</v>
      </c>
      <c r="S75" s="18" t="s">
        <v>481</v>
      </c>
      <c r="T75" s="20" t="s">
        <v>481</v>
      </c>
      <c r="U75" s="18" t="n">
        <v>358.18007786</v>
      </c>
      <c r="V75" s="20" t="n">
        <v>3.93723202</v>
      </c>
    </row>
    <row r="76" spans="1:22">
      <c r="A76" s="15" t="s">
        <v>551</v>
      </c>
      <c r="B76" s="17" t="n">
        <v>14167</v>
      </c>
      <c r="C76" s="18">
        <f>(234.0/B76*100)</f>
        <v/>
      </c>
      <c r="D76" s="19" t="n">
        <v>13933</v>
      </c>
      <c r="E76" s="18" t="n">
        <v>436.72960708</v>
      </c>
      <c r="F76" s="20" t="n">
        <v>4.41536008</v>
      </c>
      <c r="G76" s="18" t="n">
        <v>438.2702351</v>
      </c>
      <c r="H76" s="20" t="n">
        <v>2.74293096</v>
      </c>
      <c r="I76" s="18" t="n">
        <v>447.99752986</v>
      </c>
      <c r="J76" s="20" t="n">
        <v>2.86756957</v>
      </c>
      <c r="K76" s="18" t="n">
        <v>454.97787986</v>
      </c>
      <c r="L76" s="20" t="n">
        <v>3.86346285</v>
      </c>
      <c r="M76" s="18" t="n">
        <v>405.76526183</v>
      </c>
      <c r="N76" s="20" t="n">
        <v>4.20293438</v>
      </c>
      <c r="O76" s="18" t="s">
        <v>481</v>
      </c>
      <c r="P76" s="20" t="s">
        <v>481</v>
      </c>
      <c r="Q76" s="18" t="s">
        <v>481</v>
      </c>
      <c r="R76" s="20" t="s">
        <v>481</v>
      </c>
      <c r="S76" s="18" t="s">
        <v>481</v>
      </c>
      <c r="T76" s="20" t="s">
        <v>481</v>
      </c>
      <c r="U76" s="18" t="n">
        <v>375.20528646</v>
      </c>
      <c r="V76" s="20" t="n">
        <v>6.34544654</v>
      </c>
    </row>
    <row r="77" spans="1:22">
      <c r="A77" s="15" t="s">
        <v>552</v>
      </c>
      <c r="B77" s="17" t="n">
        <v>6062</v>
      </c>
      <c r="C77" s="18">
        <f>(276.0/B77*100)</f>
        <v/>
      </c>
      <c r="D77" s="19" t="n">
        <v>5786</v>
      </c>
      <c r="E77" s="18" t="n">
        <v>449.83278238</v>
      </c>
      <c r="F77" s="20" t="n">
        <v>3.84060017</v>
      </c>
      <c r="G77" s="18" t="n">
        <v>446.85903947</v>
      </c>
      <c r="H77" s="20" t="n">
        <v>2.94855027</v>
      </c>
      <c r="I77" s="18" t="n">
        <v>459.24758418</v>
      </c>
      <c r="J77" s="20" t="n">
        <v>3.55933733</v>
      </c>
      <c r="K77" s="18" t="n">
        <v>452.17845612</v>
      </c>
      <c r="L77" s="20" t="n">
        <v>4.73641842</v>
      </c>
      <c r="M77" s="18" t="n">
        <v>380.79678054</v>
      </c>
      <c r="N77" s="20" t="n">
        <v>4.91273858</v>
      </c>
      <c r="O77" s="18" t="s">
        <v>481</v>
      </c>
      <c r="P77" s="20" t="s">
        <v>481</v>
      </c>
      <c r="Q77" s="18" t="s">
        <v>481</v>
      </c>
      <c r="R77" s="20" t="s">
        <v>481</v>
      </c>
      <c r="S77" s="18" t="s">
        <v>481</v>
      </c>
      <c r="T77" s="20" t="s">
        <v>481</v>
      </c>
      <c r="U77" s="18" t="n">
        <v>390.6585119</v>
      </c>
      <c r="V77" s="20" t="n">
        <v>4.09866919</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(84.0/B81*100)</f>
        <v/>
      </c>
      <c r="D81" s="19" t="n">
        <v>8777</v>
      </c>
      <c r="E81" s="18" t="n">
        <v>447.76757388</v>
      </c>
      <c r="F81" s="20" t="n">
        <v>5.45514826</v>
      </c>
      <c r="G81" s="18" t="n">
        <v>444.0451519</v>
      </c>
      <c r="H81" s="20" t="n">
        <v>3.10065838</v>
      </c>
      <c r="I81" s="18" t="n">
        <v>452.95470967</v>
      </c>
      <c r="J81" s="20" t="n">
        <v>3.17482432</v>
      </c>
      <c r="K81" s="18" t="n">
        <v>457.85614061</v>
      </c>
      <c r="L81" s="20" t="n">
        <v>3.77766036</v>
      </c>
      <c r="M81" s="18" t="n">
        <v>388.66747204</v>
      </c>
      <c r="N81" s="20" t="n">
        <v>4.36642029</v>
      </c>
      <c r="O81" s="18" t="s">
        <v>481</v>
      </c>
      <c r="P81" s="20" t="s">
        <v>481</v>
      </c>
      <c r="Q81" s="18" t="s">
        <v>481</v>
      </c>
      <c r="R81" s="20" t="s">
        <v>481</v>
      </c>
      <c r="S81" s="18" t="s">
        <v>481</v>
      </c>
      <c r="T81" s="20" t="s">
        <v>481</v>
      </c>
      <c r="U81" s="18" t="n">
        <v>405.33522904</v>
      </c>
      <c r="V81" s="20" t="n">
        <v>10.42583482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819</v>
      </c>
    </row>
    <row customHeight="1" ht="30" r="4" spans="1:22">
      <c r="A4" s="6" t="n"/>
      <c r="B4" s="7" t="s">
        <v>462</v>
      </c>
      <c r="C4" s="7" t="s">
        <v>463</v>
      </c>
      <c r="D4" s="8" t="s">
        <v>462</v>
      </c>
      <c r="E4" s="9" t="s">
        <v>820</v>
      </c>
      <c r="F4" s="10" t="n"/>
      <c r="G4" s="9" t="s">
        <v>821</v>
      </c>
      <c r="H4" s="10" t="n"/>
      <c r="I4" s="9" t="s">
        <v>822</v>
      </c>
      <c r="J4" s="10" t="n"/>
      <c r="K4" s="9" t="s">
        <v>823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(740.0/B7*100)</f>
        <v/>
      </c>
      <c r="D7" s="19" t="n">
        <v>13790</v>
      </c>
      <c r="E7" s="18" t="n">
        <v>407.16652177</v>
      </c>
      <c r="F7" s="20" t="n">
        <v>4.38217748</v>
      </c>
      <c r="G7" s="18" t="n">
        <v>467.86232861</v>
      </c>
      <c r="H7" s="20" t="n">
        <v>2.6078031</v>
      </c>
      <c r="I7" s="18" t="n">
        <v>526.8725194899999</v>
      </c>
      <c r="J7" s="20" t="n">
        <v>1.86877827</v>
      </c>
      <c r="K7" s="18" t="n">
        <v>565.90512554</v>
      </c>
      <c r="L7" s="20" t="n">
        <v>2.43307552</v>
      </c>
      <c r="M7" s="18" t="s">
        <v>481</v>
      </c>
      <c r="N7" s="20" t="s">
        <v>481</v>
      </c>
      <c r="O7" s="18" t="s">
        <v>481</v>
      </c>
      <c r="P7" s="20" t="s">
        <v>481</v>
      </c>
      <c r="Q7" s="18" t="s">
        <v>481</v>
      </c>
      <c r="R7" s="20" t="s">
        <v>481</v>
      </c>
      <c r="S7" s="18" t="s">
        <v>481</v>
      </c>
      <c r="T7" s="20" t="s">
        <v>481</v>
      </c>
      <c r="U7" s="18" t="n">
        <v>453.73524625</v>
      </c>
      <c r="V7" s="20" t="n">
        <v>5.46512793</v>
      </c>
    </row>
    <row r="8" spans="1:22">
      <c r="A8" s="15" t="s">
        <v>483</v>
      </c>
      <c r="B8" s="17" t="n">
        <v>7007</v>
      </c>
      <c r="C8" s="18">
        <f>(129.0/B8*100)</f>
        <v/>
      </c>
      <c r="D8" s="19" t="n">
        <v>6878</v>
      </c>
      <c r="E8" s="18" t="n">
        <v>422.27883093</v>
      </c>
      <c r="F8" s="20" t="n">
        <v>4.0090512</v>
      </c>
      <c r="G8" s="18" t="n">
        <v>469.87422366</v>
      </c>
      <c r="H8" s="20" t="n">
        <v>2.77598671</v>
      </c>
      <c r="I8" s="18" t="n">
        <v>527.6954175</v>
      </c>
      <c r="J8" s="20" t="n">
        <v>2.74622546</v>
      </c>
      <c r="K8" s="18" t="n">
        <v>559.9677873000001</v>
      </c>
      <c r="L8" s="20" t="n">
        <v>3.57916063</v>
      </c>
      <c r="M8" s="18" t="s">
        <v>481</v>
      </c>
      <c r="N8" s="20" t="s">
        <v>481</v>
      </c>
      <c r="O8" s="18" t="s">
        <v>481</v>
      </c>
      <c r="P8" s="20" t="s">
        <v>481</v>
      </c>
      <c r="Q8" s="18" t="n">
        <v>368.48347797</v>
      </c>
      <c r="R8" s="20" t="n">
        <v>14.99112476</v>
      </c>
      <c r="S8" s="18" t="s">
        <v>481</v>
      </c>
      <c r="T8" s="20" t="s">
        <v>481</v>
      </c>
      <c r="U8" s="18" t="n">
        <v>396.60365294</v>
      </c>
      <c r="V8" s="20" t="n">
        <v>5.60665765</v>
      </c>
    </row>
    <row r="9" spans="1:22">
      <c r="A9" s="15" t="s">
        <v>484</v>
      </c>
      <c r="B9" s="17" t="n">
        <v>9651</v>
      </c>
      <c r="C9" s="18">
        <f>(257.0/B9*100)</f>
        <v/>
      </c>
      <c r="D9" s="19" t="n">
        <v>9394</v>
      </c>
      <c r="E9" s="18" t="n">
        <v>411.80064478</v>
      </c>
      <c r="F9" s="20" t="n">
        <v>3.46687162</v>
      </c>
      <c r="G9" s="18" t="n">
        <v>474.66055359</v>
      </c>
      <c r="H9" s="20" t="n">
        <v>2.64963091</v>
      </c>
      <c r="I9" s="18" t="n">
        <v>541.6917547</v>
      </c>
      <c r="J9" s="20" t="n">
        <v>1.95893326</v>
      </c>
      <c r="K9" s="18" t="n">
        <v>567.79173399</v>
      </c>
      <c r="L9" s="20" t="n">
        <v>3.43296029</v>
      </c>
      <c r="M9" s="18" t="s">
        <v>481</v>
      </c>
      <c r="N9" s="20" t="s">
        <v>481</v>
      </c>
      <c r="O9" s="18" t="s">
        <v>481</v>
      </c>
      <c r="P9" s="20" t="s">
        <v>481</v>
      </c>
      <c r="Q9" s="18" t="n">
        <v>374.78530698</v>
      </c>
      <c r="R9" s="20" t="n">
        <v>11.62763904</v>
      </c>
      <c r="S9" s="18" t="s">
        <v>481</v>
      </c>
      <c r="T9" s="20" t="s">
        <v>481</v>
      </c>
      <c r="U9" s="18" t="n">
        <v>399.81813453</v>
      </c>
      <c r="V9" s="20" t="n">
        <v>5.18315025</v>
      </c>
    </row>
    <row r="10" spans="1:22">
      <c r="A10" s="15" t="s">
        <v>485</v>
      </c>
      <c r="B10" s="17" t="n">
        <v>20058</v>
      </c>
      <c r="C10" s="18">
        <f>(559.0/B10*100)</f>
        <v/>
      </c>
      <c r="D10" s="19" t="n">
        <v>19499</v>
      </c>
      <c r="E10" s="18" t="n">
        <v>442.87984564</v>
      </c>
      <c r="F10" s="20" t="n">
        <v>4.26813683</v>
      </c>
      <c r="G10" s="18" t="n">
        <v>478.04971586</v>
      </c>
      <c r="H10" s="20" t="n">
        <v>2.61512091</v>
      </c>
      <c r="I10" s="18" t="n">
        <v>531.7604934</v>
      </c>
      <c r="J10" s="20" t="n">
        <v>1.89489974</v>
      </c>
      <c r="K10" s="18" t="n">
        <v>569.49845251</v>
      </c>
      <c r="L10" s="20" t="n">
        <v>2.36641606</v>
      </c>
      <c r="M10" s="18" t="s">
        <v>481</v>
      </c>
      <c r="N10" s="20" t="s">
        <v>481</v>
      </c>
      <c r="O10" s="18" t="s">
        <v>481</v>
      </c>
      <c r="P10" s="20" t="s">
        <v>481</v>
      </c>
      <c r="Q10" s="18" t="s">
        <v>481</v>
      </c>
      <c r="R10" s="20" t="s">
        <v>481</v>
      </c>
      <c r="S10" s="18" t="s">
        <v>481</v>
      </c>
      <c r="T10" s="20" t="s">
        <v>481</v>
      </c>
      <c r="U10" s="18" t="n">
        <v>431.45041462</v>
      </c>
      <c r="V10" s="20" t="n">
        <v>5.52398533</v>
      </c>
    </row>
    <row r="11" spans="1:22">
      <c r="A11" s="15" t="s">
        <v>486</v>
      </c>
      <c r="B11" s="17" t="n">
        <v>7053</v>
      </c>
      <c r="C11" s="18">
        <f>(163.0/B11*100)</f>
        <v/>
      </c>
      <c r="D11" s="19" t="n">
        <v>6890</v>
      </c>
      <c r="E11" s="18" t="n">
        <v>399.072184</v>
      </c>
      <c r="F11" s="20" t="n">
        <v>3.84391792</v>
      </c>
      <c r="G11" s="18" t="n">
        <v>427.88050299</v>
      </c>
      <c r="H11" s="20" t="n">
        <v>2.63602312</v>
      </c>
      <c r="I11" s="18" t="n">
        <v>474.15026894</v>
      </c>
      <c r="J11" s="20" t="n">
        <v>3.1229476</v>
      </c>
      <c r="K11" s="18" t="n">
        <v>503.15554463</v>
      </c>
      <c r="L11" s="20" t="n">
        <v>3.84937995</v>
      </c>
      <c r="M11" s="18" t="s">
        <v>481</v>
      </c>
      <c r="N11" s="20" t="s">
        <v>481</v>
      </c>
      <c r="O11" s="18" t="s">
        <v>481</v>
      </c>
      <c r="P11" s="20" t="s">
        <v>481</v>
      </c>
      <c r="Q11" s="18" t="s">
        <v>481</v>
      </c>
      <c r="R11" s="20" t="s">
        <v>481</v>
      </c>
      <c r="S11" s="18" t="s">
        <v>481</v>
      </c>
      <c r="T11" s="20" t="s">
        <v>481</v>
      </c>
      <c r="U11" s="18" t="n">
        <v>392.78461935</v>
      </c>
      <c r="V11" s="20" t="n">
        <v>6.73695844</v>
      </c>
    </row>
    <row r="12" spans="1:22">
      <c r="A12" s="15" t="s">
        <v>487</v>
      </c>
      <c r="B12" s="17" t="n">
        <v>6894</v>
      </c>
      <c r="C12" s="18">
        <f>(59.0/B12*100)</f>
        <v/>
      </c>
      <c r="D12" s="19" t="n">
        <v>6835</v>
      </c>
      <c r="E12" s="18" t="n">
        <v>432.80293092</v>
      </c>
      <c r="F12" s="20" t="n">
        <v>2.82964415</v>
      </c>
      <c r="G12" s="18" t="n">
        <v>474.30842935</v>
      </c>
      <c r="H12" s="20" t="n">
        <v>2.57396571</v>
      </c>
      <c r="I12" s="18" t="n">
        <v>536.2347639</v>
      </c>
      <c r="J12" s="20" t="n">
        <v>2.46931994</v>
      </c>
      <c r="K12" s="18" t="n">
        <v>564.87155346</v>
      </c>
      <c r="L12" s="20" t="n">
        <v>4.11212401</v>
      </c>
      <c r="M12" s="18" t="s">
        <v>481</v>
      </c>
      <c r="N12" s="20" t="s">
        <v>481</v>
      </c>
      <c r="O12" s="18" t="s">
        <v>481</v>
      </c>
      <c r="P12" s="20" t="s">
        <v>481</v>
      </c>
      <c r="Q12" s="18" t="n">
        <v>366.6777112</v>
      </c>
      <c r="R12" s="20" t="n">
        <v>14.39052153</v>
      </c>
      <c r="S12" s="18" t="s">
        <v>481</v>
      </c>
      <c r="T12" s="20" t="s">
        <v>481</v>
      </c>
      <c r="U12" s="18" t="n">
        <v>396.03183273</v>
      </c>
      <c r="V12" s="20" t="n">
        <v>6.82364646</v>
      </c>
    </row>
    <row r="13" spans="1:22">
      <c r="A13" s="15" t="s">
        <v>488</v>
      </c>
      <c r="B13" s="17" t="n">
        <v>7161</v>
      </c>
      <c r="C13" s="18">
        <f>(201.0/B13*100)</f>
        <v/>
      </c>
      <c r="D13" s="19" t="n">
        <v>6960</v>
      </c>
      <c r="E13" s="18" t="n">
        <v>418.41091114</v>
      </c>
      <c r="F13" s="20" t="n">
        <v>5.97119077</v>
      </c>
      <c r="G13" s="18" t="n">
        <v>459.63513827</v>
      </c>
      <c r="H13" s="20" t="n">
        <v>3.0700822</v>
      </c>
      <c r="I13" s="18" t="n">
        <v>511.72917373</v>
      </c>
      <c r="J13" s="20" t="n">
        <v>2.30185496</v>
      </c>
      <c r="K13" s="18" t="n">
        <v>558.93441639</v>
      </c>
      <c r="L13" s="20" t="n">
        <v>2.42684435</v>
      </c>
      <c r="M13" s="18" t="s">
        <v>481</v>
      </c>
      <c r="N13" s="20" t="s">
        <v>481</v>
      </c>
      <c r="O13" s="18" t="s">
        <v>481</v>
      </c>
      <c r="P13" s="20" t="s">
        <v>481</v>
      </c>
      <c r="Q13" s="18" t="n">
        <v>436.36003517</v>
      </c>
      <c r="R13" s="20" t="n">
        <v>6.43426798</v>
      </c>
      <c r="S13" s="18" t="s">
        <v>481</v>
      </c>
      <c r="T13" s="20" t="s">
        <v>481</v>
      </c>
      <c r="U13" s="18" t="n">
        <v>385.84972021</v>
      </c>
      <c r="V13" s="20" t="n">
        <v>6.19994063</v>
      </c>
    </row>
    <row r="14" spans="1:22">
      <c r="A14" s="15" t="s">
        <v>489</v>
      </c>
      <c r="B14" s="17" t="n">
        <v>5587</v>
      </c>
      <c r="C14" s="18">
        <f>(83.0/B14*100)</f>
        <v/>
      </c>
      <c r="D14" s="19" t="n">
        <v>5504</v>
      </c>
      <c r="E14" s="18" t="n">
        <v>474.03778707</v>
      </c>
      <c r="F14" s="20" t="n">
        <v>3.68610132</v>
      </c>
      <c r="G14" s="18" t="n">
        <v>498.85413587</v>
      </c>
      <c r="H14" s="20" t="n">
        <v>2.57297008</v>
      </c>
      <c r="I14" s="18" t="n">
        <v>547.30558744</v>
      </c>
      <c r="J14" s="20" t="n">
        <v>2.35504627</v>
      </c>
      <c r="K14" s="18" t="n">
        <v>589.93861129</v>
      </c>
      <c r="L14" s="20" t="n">
        <v>3.43580109</v>
      </c>
      <c r="M14" s="18" t="s">
        <v>481</v>
      </c>
      <c r="N14" s="20" t="s">
        <v>481</v>
      </c>
      <c r="O14" s="18" t="s">
        <v>481</v>
      </c>
      <c r="P14" s="20" t="s">
        <v>481</v>
      </c>
      <c r="Q14" s="18" t="s">
        <v>481</v>
      </c>
      <c r="R14" s="20" t="s">
        <v>481</v>
      </c>
      <c r="S14" s="18" t="s">
        <v>481</v>
      </c>
      <c r="T14" s="20" t="s">
        <v>481</v>
      </c>
      <c r="U14" s="18" t="n">
        <v>437.97486402</v>
      </c>
      <c r="V14" s="20" t="n">
        <v>10.21601472</v>
      </c>
    </row>
    <row r="15" spans="1:22">
      <c r="A15" s="15" t="s">
        <v>490</v>
      </c>
      <c r="B15" s="17" t="n">
        <v>5882</v>
      </c>
      <c r="C15" s="18">
        <f>(103.0/B15*100)</f>
        <v/>
      </c>
      <c r="D15" s="19" t="n">
        <v>5779</v>
      </c>
      <c r="E15" s="18" t="n">
        <v>420.63699681</v>
      </c>
      <c r="F15" s="20" t="n">
        <v>5.65387136</v>
      </c>
      <c r="G15" s="18" t="n">
        <v>475.66561377</v>
      </c>
      <c r="H15" s="20" t="n">
        <v>3.18973763</v>
      </c>
      <c r="I15" s="18" t="n">
        <v>548.92566849</v>
      </c>
      <c r="J15" s="20" t="n">
        <v>2.13132034</v>
      </c>
      <c r="K15" s="18" t="n">
        <v>583.3163328000001</v>
      </c>
      <c r="L15" s="20" t="n">
        <v>3.2449319</v>
      </c>
      <c r="M15" s="18" t="s">
        <v>481</v>
      </c>
      <c r="N15" s="20" t="s">
        <v>481</v>
      </c>
      <c r="O15" s="18" t="s">
        <v>481</v>
      </c>
      <c r="P15" s="20" t="s">
        <v>481</v>
      </c>
      <c r="Q15" s="18" t="n">
        <v>375.95013089</v>
      </c>
      <c r="R15" s="20" t="n">
        <v>17.42774697</v>
      </c>
      <c r="S15" s="18" t="s">
        <v>481</v>
      </c>
      <c r="T15" s="20" t="s">
        <v>481</v>
      </c>
      <c r="U15" s="18" t="n">
        <v>426.13015653</v>
      </c>
      <c r="V15" s="20" t="n">
        <v>7.79914975</v>
      </c>
    </row>
    <row r="16" spans="1:22">
      <c r="A16" s="15" t="s">
        <v>491</v>
      </c>
      <c r="B16" s="17" t="n">
        <v>6108</v>
      </c>
      <c r="C16" s="18">
        <f>(149.0/B16*100)</f>
        <v/>
      </c>
      <c r="D16" s="19" t="n">
        <v>5959</v>
      </c>
      <c r="E16" s="18" t="n">
        <v>395.57339517</v>
      </c>
      <c r="F16" s="20" t="n">
        <v>4.03505571</v>
      </c>
      <c r="G16" s="18" t="n">
        <v>457.51681509</v>
      </c>
      <c r="H16" s="20" t="n">
        <v>2.59108121</v>
      </c>
      <c r="I16" s="18" t="n">
        <v>531.62841439</v>
      </c>
      <c r="J16" s="20" t="n">
        <v>2.23871719</v>
      </c>
      <c r="K16" s="18" t="n">
        <v>555.12470907</v>
      </c>
      <c r="L16" s="20" t="n">
        <v>3.72733576</v>
      </c>
      <c r="M16" s="18" t="s">
        <v>481</v>
      </c>
      <c r="N16" s="20" t="s">
        <v>481</v>
      </c>
      <c r="O16" s="18" t="s">
        <v>481</v>
      </c>
      <c r="P16" s="20" t="s">
        <v>481</v>
      </c>
      <c r="Q16" s="18" t="s">
        <v>481</v>
      </c>
      <c r="R16" s="20" t="s">
        <v>481</v>
      </c>
      <c r="S16" s="18" t="s">
        <v>481</v>
      </c>
      <c r="T16" s="20" t="s">
        <v>481</v>
      </c>
      <c r="U16" s="18" t="n">
        <v>381.73060193</v>
      </c>
      <c r="V16" s="20" t="n">
        <v>7.65495861</v>
      </c>
    </row>
    <row r="17" spans="1:22">
      <c r="A17" s="15" t="s">
        <v>492</v>
      </c>
      <c r="B17" s="17" t="n">
        <v>6504</v>
      </c>
      <c r="C17" s="18">
        <f>(1845.0/B17*100)</f>
        <v/>
      </c>
      <c r="D17" s="19" t="n">
        <v>4659</v>
      </c>
      <c r="E17" s="18" t="n">
        <v>442.22162619</v>
      </c>
      <c r="F17" s="20" t="n">
        <v>5.02732296</v>
      </c>
      <c r="G17" s="18" t="n">
        <v>485.84511144</v>
      </c>
      <c r="H17" s="20" t="n">
        <v>3.01337264</v>
      </c>
      <c r="I17" s="18" t="n">
        <v>541.70268053</v>
      </c>
      <c r="J17" s="20" t="n">
        <v>3.17955735</v>
      </c>
      <c r="K17" s="18" t="n">
        <v>577.72739828</v>
      </c>
      <c r="L17" s="20" t="n">
        <v>3.95458939</v>
      </c>
      <c r="M17" s="18" t="s">
        <v>481</v>
      </c>
      <c r="N17" s="20" t="s">
        <v>481</v>
      </c>
      <c r="O17" s="18" t="s">
        <v>481</v>
      </c>
      <c r="P17" s="20" t="s">
        <v>481</v>
      </c>
      <c r="Q17" s="18" t="n">
        <v>360.48925247</v>
      </c>
      <c r="R17" s="20" t="n">
        <v>12.44339086</v>
      </c>
      <c r="S17" s="18" t="s">
        <v>481</v>
      </c>
      <c r="T17" s="20" t="s">
        <v>481</v>
      </c>
      <c r="U17" s="18" t="n">
        <v>428.75746558</v>
      </c>
      <c r="V17" s="20" t="n">
        <v>7.35723912</v>
      </c>
    </row>
    <row r="18" spans="1:22">
      <c r="A18" s="15" t="s">
        <v>493</v>
      </c>
      <c r="B18" s="17" t="n">
        <v>5532</v>
      </c>
      <c r="C18" s="18">
        <f>(31.0/B18*100)</f>
        <v/>
      </c>
      <c r="D18" s="19" t="n">
        <v>5501</v>
      </c>
      <c r="E18" s="18" t="n">
        <v>380.79062392</v>
      </c>
      <c r="F18" s="20" t="n">
        <v>5.6889217</v>
      </c>
      <c r="G18" s="18" t="n">
        <v>416.13093553</v>
      </c>
      <c r="H18" s="20" t="n">
        <v>3.90821348</v>
      </c>
      <c r="I18" s="18" t="n">
        <v>476.9763292</v>
      </c>
      <c r="J18" s="20" t="n">
        <v>3.17349708</v>
      </c>
      <c r="K18" s="18" t="n">
        <v>500.51831327</v>
      </c>
      <c r="L18" s="20" t="n">
        <v>3.92868745</v>
      </c>
      <c r="M18" s="18" t="s">
        <v>481</v>
      </c>
      <c r="N18" s="20" t="s">
        <v>481</v>
      </c>
      <c r="O18" s="18" t="s">
        <v>481</v>
      </c>
      <c r="P18" s="20" t="s">
        <v>481</v>
      </c>
      <c r="Q18" s="18" t="s">
        <v>481</v>
      </c>
      <c r="R18" s="20" t="s">
        <v>481</v>
      </c>
      <c r="S18" s="18" t="s">
        <v>481</v>
      </c>
      <c r="T18" s="20" t="s">
        <v>481</v>
      </c>
      <c r="U18" s="18" t="n">
        <v>369.82455589</v>
      </c>
      <c r="V18" s="20" t="n">
        <v>6.83822298</v>
      </c>
    </row>
    <row r="19" spans="1:22">
      <c r="A19" s="15" t="s">
        <v>494</v>
      </c>
      <c r="B19" s="17" t="n">
        <v>5658</v>
      </c>
      <c r="C19" s="18">
        <f>(321.0/B19*100)</f>
        <v/>
      </c>
      <c r="D19" s="19" t="n">
        <v>5337</v>
      </c>
      <c r="E19" s="18" t="n">
        <v>392.76014398</v>
      </c>
      <c r="F19" s="20" t="n">
        <v>5.35207213</v>
      </c>
      <c r="G19" s="18" t="n">
        <v>453.1578647</v>
      </c>
      <c r="H19" s="20" t="n">
        <v>3.19232557</v>
      </c>
      <c r="I19" s="18" t="n">
        <v>498.92219503</v>
      </c>
      <c r="J19" s="20" t="n">
        <v>2.80044092</v>
      </c>
      <c r="K19" s="18" t="n">
        <v>531.48466563</v>
      </c>
      <c r="L19" s="20" t="n">
        <v>4.23833309</v>
      </c>
      <c r="M19" s="18" t="s">
        <v>481</v>
      </c>
      <c r="N19" s="20" t="s">
        <v>481</v>
      </c>
      <c r="O19" s="18" t="s">
        <v>481</v>
      </c>
      <c r="P19" s="20" t="s">
        <v>481</v>
      </c>
      <c r="Q19" s="18" t="s">
        <v>481</v>
      </c>
      <c r="R19" s="20" t="s">
        <v>481</v>
      </c>
      <c r="S19" s="18" t="s">
        <v>481</v>
      </c>
      <c r="T19" s="20" t="s">
        <v>481</v>
      </c>
      <c r="U19" s="18" t="n">
        <v>389.51885233</v>
      </c>
      <c r="V19" s="20" t="n">
        <v>8.159297609999999</v>
      </c>
    </row>
    <row r="20" spans="1:22">
      <c r="A20" s="15" t="s">
        <v>495</v>
      </c>
      <c r="B20" s="17" t="n">
        <v>3371</v>
      </c>
      <c r="C20" s="18">
        <f>(75.0/B20*100)</f>
        <v/>
      </c>
      <c r="D20" s="19" t="n">
        <v>3296</v>
      </c>
      <c r="E20" s="18" t="n">
        <v>413.26121627</v>
      </c>
      <c r="F20" s="20" t="n">
        <v>3.59687356</v>
      </c>
      <c r="G20" s="18" t="n">
        <v>442.87973051</v>
      </c>
      <c r="H20" s="20" t="n">
        <v>2.77631161</v>
      </c>
      <c r="I20" s="18" t="n">
        <v>497.02559955</v>
      </c>
      <c r="J20" s="20" t="n">
        <v>2.45081587</v>
      </c>
      <c r="K20" s="18" t="n">
        <v>535.64645616</v>
      </c>
      <c r="L20" s="20" t="n">
        <v>3.19554685</v>
      </c>
      <c r="M20" s="18" t="s">
        <v>481</v>
      </c>
      <c r="N20" s="20" t="s">
        <v>481</v>
      </c>
      <c r="O20" s="18" t="s">
        <v>481</v>
      </c>
      <c r="P20" s="20" t="s">
        <v>481</v>
      </c>
      <c r="Q20" s="18" t="s">
        <v>481</v>
      </c>
      <c r="R20" s="20" t="s">
        <v>481</v>
      </c>
      <c r="S20" s="18" t="s">
        <v>481</v>
      </c>
      <c r="T20" s="20" t="s">
        <v>481</v>
      </c>
      <c r="U20" s="18" t="n">
        <v>392.13793195</v>
      </c>
      <c r="V20" s="20" t="n">
        <v>7.75042298</v>
      </c>
    </row>
    <row r="21" spans="1:22">
      <c r="A21" s="15" t="s">
        <v>496</v>
      </c>
      <c r="B21" s="17" t="n">
        <v>5741</v>
      </c>
      <c r="C21" s="18">
        <f>(55.0/B21*100)</f>
        <v/>
      </c>
      <c r="D21" s="19" t="n">
        <v>5686</v>
      </c>
      <c r="E21" s="18" t="n">
        <v>401.92899918</v>
      </c>
      <c r="F21" s="20" t="n">
        <v>5.4192575</v>
      </c>
      <c r="G21" s="18" t="n">
        <v>442.12365051</v>
      </c>
      <c r="H21" s="20" t="n">
        <v>3.0306409</v>
      </c>
      <c r="I21" s="18" t="n">
        <v>506.18526974</v>
      </c>
      <c r="J21" s="20" t="n">
        <v>2.41077093</v>
      </c>
      <c r="K21" s="18" t="n">
        <v>539.45221343</v>
      </c>
      <c r="L21" s="20" t="n">
        <v>2.23195224</v>
      </c>
      <c r="M21" s="18" t="s">
        <v>481</v>
      </c>
      <c r="N21" s="20" t="s">
        <v>481</v>
      </c>
      <c r="O21" s="18" t="s">
        <v>481</v>
      </c>
      <c r="P21" s="20" t="s">
        <v>481</v>
      </c>
      <c r="Q21" s="18" t="s">
        <v>481</v>
      </c>
      <c r="R21" s="20" t="s">
        <v>481</v>
      </c>
      <c r="S21" s="18" t="s">
        <v>481</v>
      </c>
      <c r="T21" s="20" t="s">
        <v>481</v>
      </c>
      <c r="U21" s="18" t="n">
        <v>409.27687886</v>
      </c>
      <c r="V21" s="20" t="n">
        <v>10.3385329</v>
      </c>
    </row>
    <row r="22" spans="1:22">
      <c r="A22" s="15" t="s">
        <v>497</v>
      </c>
      <c r="B22" s="17" t="n">
        <v>6598</v>
      </c>
      <c r="C22" s="18">
        <f>(37.0/B22*100)</f>
        <v/>
      </c>
      <c r="D22" s="19" t="n">
        <v>6561</v>
      </c>
      <c r="E22" s="18" t="n">
        <v>418.44201045</v>
      </c>
      <c r="F22" s="20" t="n">
        <v>4.18963335</v>
      </c>
      <c r="G22" s="18" t="n">
        <v>462.08453574</v>
      </c>
      <c r="H22" s="20" t="n">
        <v>3.63786827</v>
      </c>
      <c r="I22" s="18" t="n">
        <v>509.65492612</v>
      </c>
      <c r="J22" s="20" t="n">
        <v>3.89920183</v>
      </c>
      <c r="K22" s="18" t="n">
        <v>508.96945213</v>
      </c>
      <c r="L22" s="20" t="n">
        <v>4.69506329</v>
      </c>
      <c r="M22" s="18" t="s">
        <v>481</v>
      </c>
      <c r="N22" s="20" t="s">
        <v>481</v>
      </c>
      <c r="O22" s="18" t="s">
        <v>481</v>
      </c>
      <c r="P22" s="20" t="s">
        <v>481</v>
      </c>
      <c r="Q22" s="18" t="s">
        <v>481</v>
      </c>
      <c r="R22" s="20" t="s">
        <v>481</v>
      </c>
      <c r="S22" s="18" t="n">
        <v>343.7368</v>
      </c>
      <c r="T22" s="20" t="n">
        <v>34.40991913</v>
      </c>
      <c r="U22" s="18" t="n">
        <v>352.21874809</v>
      </c>
      <c r="V22" s="20" t="n">
        <v>7.16572295</v>
      </c>
    </row>
    <row r="23" spans="1:22">
      <c r="A23" s="15" t="s">
        <v>498</v>
      </c>
      <c r="B23" s="17" t="n">
        <v>11583</v>
      </c>
      <c r="C23" s="18">
        <f>(263.0/B23*100)</f>
        <v/>
      </c>
      <c r="D23" s="19" t="n">
        <v>11320</v>
      </c>
      <c r="E23" s="18" t="n">
        <v>401.33063916</v>
      </c>
      <c r="F23" s="20" t="n">
        <v>4.51854526</v>
      </c>
      <c r="G23" s="18" t="n">
        <v>439.37640908</v>
      </c>
      <c r="H23" s="20" t="n">
        <v>2.96470514</v>
      </c>
      <c r="I23" s="18" t="n">
        <v>498.81767828</v>
      </c>
      <c r="J23" s="20" t="n">
        <v>2.25851813</v>
      </c>
      <c r="K23" s="18" t="n">
        <v>519.77795919</v>
      </c>
      <c r="L23" s="20" t="n">
        <v>3.75759427</v>
      </c>
      <c r="M23" s="18" t="s">
        <v>481</v>
      </c>
      <c r="N23" s="20" t="s">
        <v>481</v>
      </c>
      <c r="O23" s="18" t="s">
        <v>481</v>
      </c>
      <c r="P23" s="20" t="s">
        <v>481</v>
      </c>
      <c r="Q23" s="18" t="s">
        <v>481</v>
      </c>
      <c r="R23" s="20" t="s">
        <v>481</v>
      </c>
      <c r="S23" s="18" t="s">
        <v>481</v>
      </c>
      <c r="T23" s="20" t="s">
        <v>481</v>
      </c>
      <c r="U23" s="18" t="n">
        <v>394.49551178</v>
      </c>
      <c r="V23" s="20" t="n">
        <v>7.21216524</v>
      </c>
    </row>
    <row r="24" spans="1:22">
      <c r="A24" s="15" t="s">
        <v>499</v>
      </c>
      <c r="B24" s="17" t="n">
        <v>6647</v>
      </c>
      <c r="C24" s="18">
        <f>(10.0/B24*100)</f>
        <v/>
      </c>
      <c r="D24" s="19" t="n">
        <v>6637</v>
      </c>
      <c r="E24" s="18" t="n">
        <v>451.420943</v>
      </c>
      <c r="F24" s="20" t="n">
        <v>6.58503825</v>
      </c>
      <c r="G24" s="18" t="n">
        <v>495.29323567</v>
      </c>
      <c r="H24" s="20" t="n">
        <v>2.6697055</v>
      </c>
      <c r="I24" s="18" t="n">
        <v>574.04614563</v>
      </c>
      <c r="J24" s="20" t="n">
        <v>2.80442437</v>
      </c>
      <c r="K24" s="18" t="n">
        <v>588.307827</v>
      </c>
      <c r="L24" s="20" t="n">
        <v>5.46688734</v>
      </c>
      <c r="M24" s="18" t="s">
        <v>481</v>
      </c>
      <c r="N24" s="20" t="s">
        <v>481</v>
      </c>
      <c r="O24" s="18" t="s">
        <v>481</v>
      </c>
      <c r="P24" s="20" t="s">
        <v>481</v>
      </c>
      <c r="Q24" s="18" t="s">
        <v>481</v>
      </c>
      <c r="R24" s="20" t="s">
        <v>481</v>
      </c>
      <c r="S24" s="18" t="s">
        <v>481</v>
      </c>
      <c r="T24" s="20" t="s">
        <v>481</v>
      </c>
      <c r="U24" s="18" t="n">
        <v>442.14280876</v>
      </c>
      <c r="V24" s="20" t="n">
        <v>12.46265263</v>
      </c>
    </row>
    <row r="25" spans="1:22">
      <c r="A25" s="15" t="s">
        <v>500</v>
      </c>
      <c r="B25" s="17" t="n">
        <v>5581</v>
      </c>
      <c r="C25" s="18">
        <f>(25.0/B25*100)</f>
        <v/>
      </c>
      <c r="D25" s="19" t="n">
        <v>5556</v>
      </c>
      <c r="E25" s="18" t="n">
        <v>423.99276713</v>
      </c>
      <c r="F25" s="20" t="n">
        <v>6.75021849</v>
      </c>
      <c r="G25" s="18" t="n">
        <v>458.69182452</v>
      </c>
      <c r="H25" s="20" t="n">
        <v>3.27580781</v>
      </c>
      <c r="I25" s="18" t="n">
        <v>527.7797842799999</v>
      </c>
      <c r="J25" s="20" t="n">
        <v>2.83159582</v>
      </c>
      <c r="K25" s="18" t="n">
        <v>571.13680072</v>
      </c>
      <c r="L25" s="20" t="n">
        <v>3.64286215</v>
      </c>
      <c r="M25" s="18" t="s">
        <v>481</v>
      </c>
      <c r="N25" s="20" t="s">
        <v>481</v>
      </c>
      <c r="O25" s="18" t="s">
        <v>481</v>
      </c>
      <c r="P25" s="20" t="s">
        <v>481</v>
      </c>
      <c r="Q25" s="18" t="s">
        <v>481</v>
      </c>
      <c r="R25" s="20" t="s">
        <v>481</v>
      </c>
      <c r="S25" s="18" t="s">
        <v>481</v>
      </c>
      <c r="T25" s="20" t="s">
        <v>481</v>
      </c>
      <c r="U25" s="18" t="n">
        <v>388.66826422</v>
      </c>
      <c r="V25" s="20" t="n">
        <v>19.24776446</v>
      </c>
    </row>
    <row r="26" spans="1:22">
      <c r="A26" s="15" t="s">
        <v>501</v>
      </c>
      <c r="B26" s="17" t="n">
        <v>4869</v>
      </c>
      <c r="C26" s="18">
        <f>(71.0/B26*100)</f>
        <v/>
      </c>
      <c r="D26" s="19" t="n">
        <v>4798</v>
      </c>
      <c r="E26" s="18" t="n">
        <v>460.88005234</v>
      </c>
      <c r="F26" s="20" t="n">
        <v>3.58250377</v>
      </c>
      <c r="G26" s="18" t="n">
        <v>471.417845</v>
      </c>
      <c r="H26" s="20" t="n">
        <v>2.51151918</v>
      </c>
      <c r="I26" s="18" t="n">
        <v>513.65047214</v>
      </c>
      <c r="J26" s="20" t="n">
        <v>2.22993789</v>
      </c>
      <c r="K26" s="18" t="n">
        <v>531.39581925</v>
      </c>
      <c r="L26" s="20" t="n">
        <v>3.88993006</v>
      </c>
      <c r="M26" s="18" t="s">
        <v>481</v>
      </c>
      <c r="N26" s="20" t="s">
        <v>481</v>
      </c>
      <c r="O26" s="18" t="s">
        <v>481</v>
      </c>
      <c r="P26" s="20" t="s">
        <v>481</v>
      </c>
      <c r="Q26" s="18" t="s">
        <v>481</v>
      </c>
      <c r="R26" s="20" t="s">
        <v>481</v>
      </c>
      <c r="S26" s="18" t="s">
        <v>481</v>
      </c>
      <c r="T26" s="20" t="s">
        <v>481</v>
      </c>
      <c r="U26" s="18" t="n">
        <v>433.64707096</v>
      </c>
      <c r="V26" s="20" t="n">
        <v>10.6846551</v>
      </c>
    </row>
    <row r="27" spans="1:22">
      <c r="A27" s="15" t="s">
        <v>502</v>
      </c>
      <c r="B27" s="17" t="n">
        <v>5299</v>
      </c>
      <c r="C27" s="18">
        <f>(113.0/B27*100)</f>
        <v/>
      </c>
      <c r="D27" s="19" t="n">
        <v>5186</v>
      </c>
      <c r="E27" s="18" t="n">
        <v>424.8702849</v>
      </c>
      <c r="F27" s="20" t="n">
        <v>3.17591779</v>
      </c>
      <c r="G27" s="18" t="n">
        <v>458.60698888</v>
      </c>
      <c r="H27" s="20" t="n">
        <v>2.58995387</v>
      </c>
      <c r="I27" s="18" t="n">
        <v>516.3723234</v>
      </c>
      <c r="J27" s="20" t="n">
        <v>2.30059489</v>
      </c>
      <c r="K27" s="18" t="n">
        <v>551.79000818</v>
      </c>
      <c r="L27" s="20" t="n">
        <v>2.98511932</v>
      </c>
      <c r="M27" s="18" t="s">
        <v>481</v>
      </c>
      <c r="N27" s="20" t="s">
        <v>481</v>
      </c>
      <c r="O27" s="18" t="s">
        <v>481</v>
      </c>
      <c r="P27" s="20" t="s">
        <v>481</v>
      </c>
      <c r="Q27" s="18" t="s">
        <v>481</v>
      </c>
      <c r="R27" s="20" t="s">
        <v>481</v>
      </c>
      <c r="S27" s="18" t="s">
        <v>481</v>
      </c>
      <c r="T27" s="20" t="s">
        <v>481</v>
      </c>
      <c r="U27" s="18" t="n">
        <v>384.05328005</v>
      </c>
      <c r="V27" s="20" t="n">
        <v>4.36704541</v>
      </c>
    </row>
    <row r="28" spans="1:22">
      <c r="A28" s="15" t="s">
        <v>503</v>
      </c>
      <c r="B28" s="17" t="n">
        <v>7568</v>
      </c>
      <c r="C28" s="18">
        <f>(347.0/B28*100)</f>
        <v/>
      </c>
      <c r="D28" s="19" t="n">
        <v>7221</v>
      </c>
      <c r="E28" s="18" t="n">
        <v>375.88910034</v>
      </c>
      <c r="F28" s="20" t="n">
        <v>3.39623702</v>
      </c>
      <c r="G28" s="18" t="n">
        <v>405.07708439</v>
      </c>
      <c r="H28" s="20" t="n">
        <v>2.29645576</v>
      </c>
      <c r="I28" s="18" t="n">
        <v>438.19617629</v>
      </c>
      <c r="J28" s="20" t="n">
        <v>2.58822214</v>
      </c>
      <c r="K28" s="18" t="n">
        <v>441.78487971</v>
      </c>
      <c r="L28" s="20" t="n">
        <v>4.09768367</v>
      </c>
      <c r="M28" s="18" t="s">
        <v>481</v>
      </c>
      <c r="N28" s="20" t="s">
        <v>481</v>
      </c>
      <c r="O28" s="18" t="s">
        <v>481</v>
      </c>
      <c r="P28" s="20" t="s">
        <v>481</v>
      </c>
      <c r="Q28" s="18" t="s">
        <v>481</v>
      </c>
      <c r="R28" s="20" t="s">
        <v>481</v>
      </c>
      <c r="S28" s="18" t="s">
        <v>481</v>
      </c>
      <c r="T28" s="20" t="s">
        <v>481</v>
      </c>
      <c r="U28" s="18" t="n">
        <v>382.65487765</v>
      </c>
      <c r="V28" s="20" t="n">
        <v>7.26438601</v>
      </c>
    </row>
    <row r="29" spans="1:22">
      <c r="A29" s="15" t="s">
        <v>504</v>
      </c>
      <c r="B29" s="17" t="n">
        <v>5385</v>
      </c>
      <c r="C29" s="18">
        <f>(30.0/B29*100)</f>
        <v/>
      </c>
      <c r="D29" s="19" t="n">
        <v>5355</v>
      </c>
      <c r="E29" s="18" t="n">
        <v>410.85343181</v>
      </c>
      <c r="F29" s="20" t="n">
        <v>4.04925148</v>
      </c>
      <c r="G29" s="18" t="n">
        <v>453.16558954</v>
      </c>
      <c r="H29" s="20" t="n">
        <v>3.24180244</v>
      </c>
      <c r="I29" s="18" t="n">
        <v>539.41165595</v>
      </c>
      <c r="J29" s="20" t="n">
        <v>2.36501574</v>
      </c>
      <c r="K29" s="18" t="n">
        <v>582.65300359</v>
      </c>
      <c r="L29" s="20" t="n">
        <v>3.61751967</v>
      </c>
      <c r="M29" s="18" t="s">
        <v>481</v>
      </c>
      <c r="N29" s="20" t="s">
        <v>481</v>
      </c>
      <c r="O29" s="18" t="s">
        <v>481</v>
      </c>
      <c r="P29" s="20" t="s">
        <v>481</v>
      </c>
      <c r="Q29" s="18" t="n">
        <v>358.28551468</v>
      </c>
      <c r="R29" s="20" t="n">
        <v>8.567023300000001</v>
      </c>
      <c r="S29" s="18" t="s">
        <v>481</v>
      </c>
      <c r="T29" s="20" t="s">
        <v>481</v>
      </c>
      <c r="U29" s="18" t="n">
        <v>394.68674635</v>
      </c>
      <c r="V29" s="20" t="n">
        <v>9.22093121</v>
      </c>
    </row>
    <row r="30" spans="1:22">
      <c r="A30" s="15" t="s">
        <v>505</v>
      </c>
      <c r="B30" s="17" t="n">
        <v>4520</v>
      </c>
      <c r="C30" s="18">
        <f>(193.0/B30*100)</f>
        <v/>
      </c>
      <c r="D30" s="19" t="n">
        <v>4327</v>
      </c>
      <c r="E30" s="18" t="n">
        <v>428.28194795</v>
      </c>
      <c r="F30" s="20" t="n">
        <v>4.54533905</v>
      </c>
      <c r="G30" s="18" t="n">
        <v>484.16955878</v>
      </c>
      <c r="H30" s="20" t="n">
        <v>3.54515671</v>
      </c>
      <c r="I30" s="18" t="n">
        <v>543.41456618</v>
      </c>
      <c r="J30" s="20" t="n">
        <v>2.71339699</v>
      </c>
      <c r="K30" s="18" t="n">
        <v>578.0258274399999</v>
      </c>
      <c r="L30" s="20" t="n">
        <v>3.72821013</v>
      </c>
      <c r="M30" s="18" t="s">
        <v>481</v>
      </c>
      <c r="N30" s="20" t="s">
        <v>481</v>
      </c>
      <c r="O30" s="18" t="s">
        <v>481</v>
      </c>
      <c r="P30" s="20" t="s">
        <v>481</v>
      </c>
      <c r="Q30" s="18" t="s">
        <v>481</v>
      </c>
      <c r="R30" s="20" t="s">
        <v>481</v>
      </c>
      <c r="S30" s="18" t="s">
        <v>481</v>
      </c>
      <c r="T30" s="20" t="s">
        <v>481</v>
      </c>
      <c r="U30" s="18" t="n">
        <v>404.88480268</v>
      </c>
      <c r="V30" s="20" t="n">
        <v>6.43240074</v>
      </c>
    </row>
    <row r="31" spans="1:22">
      <c r="A31" s="15" t="s">
        <v>506</v>
      </c>
      <c r="B31" s="17" t="n">
        <v>5456</v>
      </c>
      <c r="C31" s="18">
        <f>(144.0/B31*100)</f>
        <v/>
      </c>
      <c r="D31" s="19" t="n">
        <v>5312</v>
      </c>
      <c r="E31" s="18" t="n">
        <v>418.01634168</v>
      </c>
      <c r="F31" s="20" t="n">
        <v>5.51240841</v>
      </c>
      <c r="G31" s="18" t="n">
        <v>448.73295057</v>
      </c>
      <c r="H31" s="20" t="n">
        <v>3.0927213</v>
      </c>
      <c r="I31" s="18" t="n">
        <v>510.52682841</v>
      </c>
      <c r="J31" s="20" t="n">
        <v>2.21023838</v>
      </c>
      <c r="K31" s="18" t="n">
        <v>548.39795569</v>
      </c>
      <c r="L31" s="20" t="n">
        <v>2.92478206</v>
      </c>
      <c r="M31" s="18" t="s">
        <v>481</v>
      </c>
      <c r="N31" s="20" t="s">
        <v>481</v>
      </c>
      <c r="O31" s="18" t="s">
        <v>481</v>
      </c>
      <c r="P31" s="20" t="s">
        <v>481</v>
      </c>
      <c r="Q31" s="18" t="s">
        <v>481</v>
      </c>
      <c r="R31" s="20" t="s">
        <v>481</v>
      </c>
      <c r="S31" s="18" t="s">
        <v>481</v>
      </c>
      <c r="T31" s="20" t="s">
        <v>481</v>
      </c>
      <c r="U31" s="18" t="n">
        <v>402.52376624</v>
      </c>
      <c r="V31" s="20" t="n">
        <v>6.08333187</v>
      </c>
    </row>
    <row r="32" spans="1:22">
      <c r="A32" s="15" t="s">
        <v>507</v>
      </c>
      <c r="B32" s="17" t="n">
        <v>4478</v>
      </c>
      <c r="C32" s="18">
        <f>(6.0/B32*100)</f>
        <v/>
      </c>
      <c r="D32" s="19" t="n">
        <v>4472</v>
      </c>
      <c r="E32" s="18" t="n">
        <v>437.83064097</v>
      </c>
      <c r="F32" s="20" t="n">
        <v>4.21546154</v>
      </c>
      <c r="G32" s="18" t="n">
        <v>467.99364926</v>
      </c>
      <c r="H32" s="20" t="n">
        <v>2.56652453</v>
      </c>
      <c r="I32" s="18" t="n">
        <v>520.89891292</v>
      </c>
      <c r="J32" s="20" t="n">
        <v>3.10092454</v>
      </c>
      <c r="K32" s="18" t="n">
        <v>556.99390008</v>
      </c>
      <c r="L32" s="20" t="n">
        <v>4.10951378</v>
      </c>
      <c r="M32" s="18" t="s">
        <v>481</v>
      </c>
      <c r="N32" s="20" t="s">
        <v>481</v>
      </c>
      <c r="O32" s="18" t="s">
        <v>481</v>
      </c>
      <c r="P32" s="20" t="s">
        <v>481</v>
      </c>
      <c r="Q32" s="18" t="s">
        <v>481</v>
      </c>
      <c r="R32" s="20" t="s">
        <v>481</v>
      </c>
      <c r="S32" s="18" t="s">
        <v>481</v>
      </c>
      <c r="T32" s="20" t="s">
        <v>481</v>
      </c>
      <c r="U32" s="18" t="n">
        <v>406.46440313</v>
      </c>
      <c r="V32" s="20" t="n">
        <v>14.76768837</v>
      </c>
    </row>
    <row r="33" spans="1:22">
      <c r="A33" s="15" t="s">
        <v>508</v>
      </c>
      <c r="B33" s="17" t="n">
        <v>7325</v>
      </c>
      <c r="C33" s="18">
        <f>(80.0/B33*100)</f>
        <v/>
      </c>
      <c r="D33" s="19" t="n">
        <v>7245</v>
      </c>
      <c r="E33" s="18" t="n">
        <v>381.46547113</v>
      </c>
      <c r="F33" s="20" t="n">
        <v>6.40619794</v>
      </c>
      <c r="G33" s="18" t="n">
        <v>424.18548755</v>
      </c>
      <c r="H33" s="20" t="n">
        <v>3.744233</v>
      </c>
      <c r="I33" s="18" t="n">
        <v>487.88877096</v>
      </c>
      <c r="J33" s="20" t="n">
        <v>2.39189604</v>
      </c>
      <c r="K33" s="18" t="n">
        <v>545.8717923299999</v>
      </c>
      <c r="L33" s="20" t="n">
        <v>2.50566825</v>
      </c>
      <c r="M33" s="18" t="s">
        <v>481</v>
      </c>
      <c r="N33" s="20" t="s">
        <v>481</v>
      </c>
      <c r="O33" s="18" t="s">
        <v>481</v>
      </c>
      <c r="P33" s="20" t="s">
        <v>481</v>
      </c>
      <c r="Q33" s="18" t="s">
        <v>481</v>
      </c>
      <c r="R33" s="20" t="s">
        <v>481</v>
      </c>
      <c r="S33" s="18" t="s">
        <v>481</v>
      </c>
      <c r="T33" s="20" t="s">
        <v>481</v>
      </c>
      <c r="U33" s="18" t="n">
        <v>406.13666484</v>
      </c>
      <c r="V33" s="20" t="n">
        <v>10.64674751</v>
      </c>
    </row>
    <row r="34" spans="1:22">
      <c r="A34" s="15" t="s">
        <v>509</v>
      </c>
      <c r="B34" s="17" t="n">
        <v>6350</v>
      </c>
      <c r="C34" s="18">
        <f>(89.0/B34*100)</f>
        <v/>
      </c>
      <c r="D34" s="19" t="n">
        <v>6261</v>
      </c>
      <c r="E34" s="18" t="n">
        <v>396.84268698</v>
      </c>
      <c r="F34" s="20" t="n">
        <v>3.49276186</v>
      </c>
      <c r="G34" s="18" t="n">
        <v>438.80215428</v>
      </c>
      <c r="H34" s="20" t="n">
        <v>2.53158078</v>
      </c>
      <c r="I34" s="18" t="n">
        <v>499.70789856</v>
      </c>
      <c r="J34" s="20" t="n">
        <v>2.55520164</v>
      </c>
      <c r="K34" s="18" t="n">
        <v>522.60017385</v>
      </c>
      <c r="L34" s="20" t="n">
        <v>3.41523488</v>
      </c>
      <c r="M34" s="18" t="s">
        <v>481</v>
      </c>
      <c r="N34" s="20" t="s">
        <v>481</v>
      </c>
      <c r="O34" s="18" t="s">
        <v>481</v>
      </c>
      <c r="P34" s="20" t="s">
        <v>481</v>
      </c>
      <c r="Q34" s="18" t="n">
        <v>306.56969545</v>
      </c>
      <c r="R34" s="20" t="n">
        <v>10.27624616</v>
      </c>
      <c r="S34" s="18" t="s">
        <v>481</v>
      </c>
      <c r="T34" s="20" t="s">
        <v>481</v>
      </c>
      <c r="U34" s="18" t="n">
        <v>382.85099907</v>
      </c>
      <c r="V34" s="20" t="n">
        <v>8.090257980000001</v>
      </c>
    </row>
    <row r="35" spans="1:22">
      <c r="A35" s="15" t="s">
        <v>510</v>
      </c>
      <c r="B35" s="17" t="n">
        <v>6406</v>
      </c>
      <c r="C35" s="18">
        <f>(60.0/B35*100)</f>
        <v/>
      </c>
      <c r="D35" s="19" t="n">
        <v>6346</v>
      </c>
      <c r="E35" s="18" t="n">
        <v>431.2001184</v>
      </c>
      <c r="F35" s="20" t="n">
        <v>3.61523355</v>
      </c>
      <c r="G35" s="18" t="n">
        <v>469.00560313</v>
      </c>
      <c r="H35" s="20" t="n">
        <v>2.42968445</v>
      </c>
      <c r="I35" s="18" t="n">
        <v>533.87920113</v>
      </c>
      <c r="J35" s="20" t="n">
        <v>1.91414652</v>
      </c>
      <c r="K35" s="18" t="n">
        <v>573.30233508</v>
      </c>
      <c r="L35" s="20" t="n">
        <v>3.0807476</v>
      </c>
      <c r="M35" s="18" t="s">
        <v>481</v>
      </c>
      <c r="N35" s="20" t="s">
        <v>481</v>
      </c>
      <c r="O35" s="18" t="s">
        <v>481</v>
      </c>
      <c r="P35" s="20" t="s">
        <v>481</v>
      </c>
      <c r="Q35" s="18" t="n">
        <v>374.85244494</v>
      </c>
      <c r="R35" s="20" t="n">
        <v>5.84040672</v>
      </c>
      <c r="S35" s="18" t="s">
        <v>481</v>
      </c>
      <c r="T35" s="20" t="s">
        <v>481</v>
      </c>
      <c r="U35" s="18" t="n">
        <v>393.95044655</v>
      </c>
      <c r="V35" s="20" t="n">
        <v>6.68299227</v>
      </c>
    </row>
    <row r="36" spans="1:22">
      <c r="A36" s="15" t="s">
        <v>511</v>
      </c>
      <c r="B36" s="17" t="n">
        <v>6736</v>
      </c>
      <c r="C36" s="18">
        <f>(71.0/B36*100)</f>
        <v/>
      </c>
      <c r="D36" s="19" t="n">
        <v>6665</v>
      </c>
      <c r="E36" s="18" t="n">
        <v>408.36754804</v>
      </c>
      <c r="F36" s="20" t="n">
        <v>6.81867745</v>
      </c>
      <c r="G36" s="18" t="n">
        <v>448.33772799</v>
      </c>
      <c r="H36" s="20" t="n">
        <v>2.73150476</v>
      </c>
      <c r="I36" s="18" t="n">
        <v>504.9007026</v>
      </c>
      <c r="J36" s="20" t="n">
        <v>2.01437175</v>
      </c>
      <c r="K36" s="18" t="n">
        <v>539.33893711</v>
      </c>
      <c r="L36" s="20" t="n">
        <v>2.22523229</v>
      </c>
      <c r="M36" s="18" t="s">
        <v>481</v>
      </c>
      <c r="N36" s="20" t="s">
        <v>481</v>
      </c>
      <c r="O36" s="18" t="s">
        <v>481</v>
      </c>
      <c r="P36" s="20" t="s">
        <v>481</v>
      </c>
      <c r="Q36" s="18" t="s">
        <v>481</v>
      </c>
      <c r="R36" s="20" t="s">
        <v>481</v>
      </c>
      <c r="S36" s="18" t="s">
        <v>481</v>
      </c>
      <c r="T36" s="20" t="s">
        <v>481</v>
      </c>
      <c r="U36" s="18" t="n">
        <v>397.57053788</v>
      </c>
      <c r="V36" s="20" t="n">
        <v>7.33873831</v>
      </c>
    </row>
    <row r="37" spans="1:22">
      <c r="A37" s="15" t="s">
        <v>512</v>
      </c>
      <c r="B37" s="17" t="n">
        <v>5458</v>
      </c>
      <c r="C37" s="18">
        <f>(126.0/B37*100)</f>
        <v/>
      </c>
      <c r="D37" s="19" t="n">
        <v>5332</v>
      </c>
      <c r="E37" s="18" t="n">
        <v>399.71776588</v>
      </c>
      <c r="F37" s="20" t="n">
        <v>7.32399901</v>
      </c>
      <c r="G37" s="18" t="n">
        <v>428.81372172</v>
      </c>
      <c r="H37" s="20" t="n">
        <v>3.68703301</v>
      </c>
      <c r="I37" s="18" t="n">
        <v>483.07124838</v>
      </c>
      <c r="J37" s="20" t="n">
        <v>3.26673272</v>
      </c>
      <c r="K37" s="18" t="n">
        <v>546.13848907</v>
      </c>
      <c r="L37" s="20" t="n">
        <v>2.94162742</v>
      </c>
      <c r="M37" s="18" t="s">
        <v>481</v>
      </c>
      <c r="N37" s="20" t="s">
        <v>481</v>
      </c>
      <c r="O37" s="18" t="s">
        <v>481</v>
      </c>
      <c r="P37" s="20" t="s">
        <v>481</v>
      </c>
      <c r="Q37" s="18" t="s">
        <v>481</v>
      </c>
      <c r="R37" s="20" t="s">
        <v>481</v>
      </c>
      <c r="S37" s="18" t="s">
        <v>481</v>
      </c>
      <c r="T37" s="20" t="s">
        <v>481</v>
      </c>
      <c r="U37" s="18" t="n">
        <v>391.88478137</v>
      </c>
      <c r="V37" s="20" t="n">
        <v>6.6063931</v>
      </c>
    </row>
    <row r="38" spans="1:22">
      <c r="A38" s="15" t="s">
        <v>513</v>
      </c>
      <c r="B38" s="17" t="n">
        <v>5860</v>
      </c>
      <c r="C38" s="18">
        <f>(24.0/B38*100)</f>
        <v/>
      </c>
      <c r="D38" s="19" t="n">
        <v>5836</v>
      </c>
      <c r="E38" s="18" t="n">
        <v>430.57544038</v>
      </c>
      <c r="F38" s="20" t="n">
        <v>4.33724065</v>
      </c>
      <c r="G38" s="18" t="n">
        <v>474.84694171</v>
      </c>
      <c r="H38" s="20" t="n">
        <v>3.25001615</v>
      </c>
      <c r="I38" s="18" t="n">
        <v>539.26051397</v>
      </c>
      <c r="J38" s="20" t="n">
        <v>3.40611506</v>
      </c>
      <c r="K38" s="18" t="n">
        <v>564.76824636</v>
      </c>
      <c r="L38" s="20" t="n">
        <v>4.31433541</v>
      </c>
      <c r="M38" s="18" t="s">
        <v>481</v>
      </c>
      <c r="N38" s="20" t="s">
        <v>481</v>
      </c>
      <c r="O38" s="18" t="s">
        <v>481</v>
      </c>
      <c r="P38" s="20" t="s">
        <v>481</v>
      </c>
      <c r="Q38" s="18" t="s">
        <v>481</v>
      </c>
      <c r="R38" s="20" t="s">
        <v>481</v>
      </c>
      <c r="S38" s="18" t="s">
        <v>481</v>
      </c>
      <c r="T38" s="20" t="s">
        <v>481</v>
      </c>
      <c r="U38" s="18" t="n">
        <v>443.98573443</v>
      </c>
      <c r="V38" s="20" t="n">
        <v>7.00568554</v>
      </c>
    </row>
    <row r="39" spans="1:22">
      <c r="A39" s="15" t="s">
        <v>514</v>
      </c>
      <c r="B39" s="17" t="n">
        <v>5895</v>
      </c>
      <c r="C39" s="18">
        <f>(33.0/B39*100)</f>
        <v/>
      </c>
      <c r="D39" s="19" t="n">
        <v>5862</v>
      </c>
      <c r="E39" s="18" t="n">
        <v>384.82684415</v>
      </c>
      <c r="F39" s="20" t="n">
        <v>4.19757807</v>
      </c>
      <c r="G39" s="18" t="n">
        <v>409.86673432</v>
      </c>
      <c r="H39" s="20" t="n">
        <v>3.29051994</v>
      </c>
      <c r="I39" s="18" t="n">
        <v>447.462893</v>
      </c>
      <c r="J39" s="20" t="n">
        <v>4.14339203</v>
      </c>
      <c r="K39" s="18" t="n">
        <v>455.59077063</v>
      </c>
      <c r="L39" s="20" t="n">
        <v>5.1385632</v>
      </c>
      <c r="M39" s="18" t="s">
        <v>481</v>
      </c>
      <c r="N39" s="20" t="s">
        <v>481</v>
      </c>
      <c r="O39" s="18" t="s">
        <v>481</v>
      </c>
      <c r="P39" s="20" t="s">
        <v>481</v>
      </c>
      <c r="Q39" s="18" t="s">
        <v>481</v>
      </c>
      <c r="R39" s="20" t="s">
        <v>481</v>
      </c>
      <c r="S39" s="18" t="s">
        <v>481</v>
      </c>
      <c r="T39" s="20" t="s">
        <v>481</v>
      </c>
      <c r="U39" s="18" t="n">
        <v>363.34073015</v>
      </c>
      <c r="V39" s="20" t="n">
        <v>8.8659439</v>
      </c>
    </row>
    <row r="40" spans="1:22">
      <c r="A40" s="15" t="s">
        <v>515</v>
      </c>
      <c r="B40" s="17" t="n">
        <v>14157</v>
      </c>
      <c r="C40" s="18">
        <f>(386.0/B40*100)</f>
        <v/>
      </c>
      <c r="D40" s="19" t="n">
        <v>13771</v>
      </c>
      <c r="E40" s="18" t="n">
        <v>404.83649237</v>
      </c>
      <c r="F40" s="20" t="n">
        <v>7.06877179</v>
      </c>
      <c r="G40" s="18" t="n">
        <v>442.25551275</v>
      </c>
      <c r="H40" s="20" t="n">
        <v>2.90619616</v>
      </c>
      <c r="I40" s="18" t="n">
        <v>505.13781932</v>
      </c>
      <c r="J40" s="20" t="n">
        <v>2.53930135</v>
      </c>
      <c r="K40" s="18" t="n">
        <v>558.48683394</v>
      </c>
      <c r="L40" s="20" t="n">
        <v>2.77030952</v>
      </c>
      <c r="M40" s="18" t="s">
        <v>481</v>
      </c>
      <c r="N40" s="20" t="s">
        <v>481</v>
      </c>
      <c r="O40" s="18" t="s">
        <v>481</v>
      </c>
      <c r="P40" s="20" t="s">
        <v>481</v>
      </c>
      <c r="Q40" s="18" t="s">
        <v>481</v>
      </c>
      <c r="R40" s="20" t="s">
        <v>481</v>
      </c>
      <c r="S40" s="18" t="s">
        <v>481</v>
      </c>
      <c r="T40" s="20" t="s">
        <v>481</v>
      </c>
      <c r="U40" s="18" t="n">
        <v>397.9930956</v>
      </c>
      <c r="V40" s="20" t="n">
        <v>7.28187879</v>
      </c>
    </row>
    <row r="41" spans="1:22">
      <c r="A41" s="15" t="s">
        <v>516</v>
      </c>
      <c r="B41" s="17" t="n">
        <v>5712</v>
      </c>
      <c r="C41" s="18">
        <f>(55.0/B41*100)</f>
        <v/>
      </c>
      <c r="D41" s="19" t="n">
        <v>5657</v>
      </c>
      <c r="E41" s="18" t="n">
        <v>441.90296646</v>
      </c>
      <c r="F41" s="20" t="n">
        <v>3.77643764</v>
      </c>
      <c r="G41" s="18" t="n">
        <v>474.53939911</v>
      </c>
      <c r="H41" s="20" t="n">
        <v>3.65163085</v>
      </c>
      <c r="I41" s="18" t="n">
        <v>525.02277742</v>
      </c>
      <c r="J41" s="20" t="n">
        <v>3.5163627</v>
      </c>
      <c r="K41" s="18" t="n">
        <v>544.3922448</v>
      </c>
      <c r="L41" s="20" t="n">
        <v>4.56928681</v>
      </c>
      <c r="M41" s="18" t="s">
        <v>481</v>
      </c>
      <c r="N41" s="20" t="s">
        <v>481</v>
      </c>
      <c r="O41" s="18" t="s">
        <v>481</v>
      </c>
      <c r="P41" s="20" t="s">
        <v>481</v>
      </c>
      <c r="Q41" s="18" t="n">
        <v>387.44235424</v>
      </c>
      <c r="R41" s="20" t="n">
        <v>14.52510266</v>
      </c>
      <c r="S41" s="18" t="s">
        <v>481</v>
      </c>
      <c r="T41" s="20" t="s">
        <v>481</v>
      </c>
      <c r="U41" s="18" t="n">
        <v>399.42257828</v>
      </c>
      <c r="V41" s="20" t="n">
        <v>10.11462349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353.56796486</v>
      </c>
      <c r="F45" s="20" t="n">
        <v>3.14085694</v>
      </c>
      <c r="G45" s="18" t="n">
        <v>374.2626053</v>
      </c>
      <c r="H45" s="20" t="n">
        <v>2.62073509</v>
      </c>
      <c r="I45" s="18" t="n">
        <v>397.43011294</v>
      </c>
      <c r="J45" s="20" t="n">
        <v>4.12426014</v>
      </c>
      <c r="K45" s="18" t="n">
        <v>386.34258901</v>
      </c>
      <c r="L45" s="20" t="n">
        <v>4.06873998</v>
      </c>
      <c r="M45" s="18" t="s">
        <v>481</v>
      </c>
      <c r="N45" s="20" t="s">
        <v>481</v>
      </c>
      <c r="O45" s="18" t="s">
        <v>481</v>
      </c>
      <c r="P45" s="20" t="s">
        <v>481</v>
      </c>
      <c r="Q45" s="18" t="s">
        <v>481</v>
      </c>
      <c r="R45" s="20" t="s">
        <v>481</v>
      </c>
      <c r="S45" s="18" t="n">
        <v>353.01583964</v>
      </c>
      <c r="T45" s="20" t="n">
        <v>17.33998635</v>
      </c>
      <c r="U45" s="18" t="n">
        <v>344.40203274</v>
      </c>
      <c r="V45" s="20" t="n">
        <v>5.63781325</v>
      </c>
    </row>
    <row r="46" spans="1:22">
      <c r="A46" s="15" t="s">
        <v>521</v>
      </c>
      <c r="B46" s="17" t="n">
        <v>23141</v>
      </c>
      <c r="C46" s="18">
        <f>(2121.0/B46*100)</f>
        <v/>
      </c>
      <c r="D46" s="19" t="n">
        <v>21020</v>
      </c>
      <c r="E46" s="18" t="n">
        <v>337.69473507</v>
      </c>
      <c r="F46" s="20" t="n">
        <v>3.33302849</v>
      </c>
      <c r="G46" s="18" t="n">
        <v>384.5475475</v>
      </c>
      <c r="H46" s="20" t="n">
        <v>2.29643118</v>
      </c>
      <c r="I46" s="18" t="n">
        <v>441.20465375</v>
      </c>
      <c r="J46" s="20" t="n">
        <v>3.08405799</v>
      </c>
      <c r="K46" s="18" t="n">
        <v>465.3436121</v>
      </c>
      <c r="L46" s="20" t="n">
        <v>4.81624891</v>
      </c>
      <c r="M46" s="18" t="s">
        <v>481</v>
      </c>
      <c r="N46" s="20" t="s">
        <v>481</v>
      </c>
      <c r="O46" s="18" t="s">
        <v>481</v>
      </c>
      <c r="P46" s="20" t="s">
        <v>481</v>
      </c>
      <c r="Q46" s="18" t="s">
        <v>481</v>
      </c>
      <c r="R46" s="20" t="s">
        <v>481</v>
      </c>
      <c r="S46" s="18" t="s">
        <v>481</v>
      </c>
      <c r="T46" s="20" t="s">
        <v>481</v>
      </c>
      <c r="U46" s="18" t="n">
        <v>370.71038207</v>
      </c>
      <c r="V46" s="20" t="n">
        <v>2.63915989</v>
      </c>
    </row>
    <row r="47" spans="1:22">
      <c r="A47" s="15" t="s">
        <v>522</v>
      </c>
      <c r="B47" s="17" t="n">
        <v>5928</v>
      </c>
      <c r="C47" s="18">
        <f>(347.0/B47*100)</f>
        <v/>
      </c>
      <c r="D47" s="19" t="n">
        <v>5581</v>
      </c>
      <c r="E47" s="18" t="n">
        <v>376.87300109</v>
      </c>
      <c r="F47" s="20" t="n">
        <v>5.6594488</v>
      </c>
      <c r="G47" s="18" t="n">
        <v>430.59202704</v>
      </c>
      <c r="H47" s="20" t="n">
        <v>4.3623112</v>
      </c>
      <c r="I47" s="18" t="n">
        <v>485.7814168</v>
      </c>
      <c r="J47" s="20" t="n">
        <v>4.22429388</v>
      </c>
      <c r="K47" s="18" t="n">
        <v>491.97639162</v>
      </c>
      <c r="L47" s="20" t="n">
        <v>5.38297712</v>
      </c>
      <c r="M47" s="18" t="s">
        <v>481</v>
      </c>
      <c r="N47" s="20" t="s">
        <v>481</v>
      </c>
      <c r="O47" s="18" t="s">
        <v>481</v>
      </c>
      <c r="P47" s="20" t="s">
        <v>481</v>
      </c>
      <c r="Q47" s="18" t="s">
        <v>481</v>
      </c>
      <c r="R47" s="20" t="s">
        <v>481</v>
      </c>
      <c r="S47" s="18" t="s">
        <v>481</v>
      </c>
      <c r="T47" s="20" t="s">
        <v>481</v>
      </c>
      <c r="U47" s="18" t="n">
        <v>363.60920373</v>
      </c>
      <c r="V47" s="20" t="n">
        <v>5.1162807</v>
      </c>
    </row>
    <row r="48" spans="1:22">
      <c r="A48" s="15" t="s">
        <v>523</v>
      </c>
      <c r="B48" s="17" t="n">
        <v>9841</v>
      </c>
      <c r="C48" s="18">
        <f>(8.0/B48*100)</f>
        <v/>
      </c>
      <c r="D48" s="19" t="n">
        <v>9833</v>
      </c>
      <c r="E48" s="18" t="n">
        <v>412.75188473</v>
      </c>
      <c r="F48" s="20" t="n">
        <v>6.22994043</v>
      </c>
      <c r="G48" s="18" t="n">
        <v>446.95787485</v>
      </c>
      <c r="H48" s="20" t="n">
        <v>3.8101683</v>
      </c>
      <c r="I48" s="18" t="n">
        <v>535.80946345</v>
      </c>
      <c r="J48" s="20" t="n">
        <v>4.30304089</v>
      </c>
      <c r="K48" s="18" t="n">
        <v>580.23796744</v>
      </c>
      <c r="L48" s="20" t="n">
        <v>4.48740462</v>
      </c>
      <c r="M48" s="18" t="s">
        <v>481</v>
      </c>
      <c r="N48" s="20" t="s">
        <v>481</v>
      </c>
      <c r="O48" s="18" t="s">
        <v>481</v>
      </c>
      <c r="P48" s="20" t="s">
        <v>481</v>
      </c>
      <c r="Q48" s="18" t="s">
        <v>481</v>
      </c>
      <c r="R48" s="20" t="s">
        <v>481</v>
      </c>
      <c r="S48" s="18" t="s">
        <v>481</v>
      </c>
      <c r="T48" s="20" t="s">
        <v>481</v>
      </c>
      <c r="U48" s="18" t="n">
        <v>450.3298617</v>
      </c>
      <c r="V48" s="20" t="n">
        <v>34.86806439</v>
      </c>
    </row>
    <row r="49" spans="1:22">
      <c r="A49" s="15" t="s">
        <v>524</v>
      </c>
      <c r="B49" s="17" t="n">
        <v>6349</v>
      </c>
      <c r="C49" s="18">
        <f>(56.0/B49*100)</f>
        <v/>
      </c>
      <c r="D49" s="19" t="n">
        <v>6293</v>
      </c>
      <c r="E49" s="18" t="n">
        <v>401.62595914</v>
      </c>
      <c r="F49" s="20" t="n">
        <v>3.19570746</v>
      </c>
      <c r="G49" s="18" t="n">
        <v>425.96104399</v>
      </c>
      <c r="H49" s="20" t="n">
        <v>2.75109346</v>
      </c>
      <c r="I49" s="18" t="n">
        <v>466.56065219</v>
      </c>
      <c r="J49" s="20" t="n">
        <v>3.68887162</v>
      </c>
      <c r="K49" s="18" t="n">
        <v>477.81295875</v>
      </c>
      <c r="L49" s="20" t="n">
        <v>6.06215161</v>
      </c>
      <c r="M49" s="18" t="s">
        <v>481</v>
      </c>
      <c r="N49" s="20" t="s">
        <v>481</v>
      </c>
      <c r="O49" s="18" t="s">
        <v>481</v>
      </c>
      <c r="P49" s="20" t="s">
        <v>481</v>
      </c>
      <c r="Q49" s="18" t="s">
        <v>481</v>
      </c>
      <c r="R49" s="20" t="s">
        <v>481</v>
      </c>
      <c r="S49" s="18" t="n">
        <v>368.76524432</v>
      </c>
      <c r="T49" s="20" t="n">
        <v>58.96760367</v>
      </c>
      <c r="U49" s="18" t="n">
        <v>358.88004613</v>
      </c>
      <c r="V49" s="20" t="n">
        <v>8.146376500000001</v>
      </c>
    </row>
    <row r="50" spans="1:22">
      <c r="A50" s="15" t="s">
        <v>525</v>
      </c>
      <c r="B50" s="17" t="n">
        <v>11795</v>
      </c>
      <c r="C50" s="18">
        <f>(344.0/B50*100)</f>
        <v/>
      </c>
      <c r="D50" s="19" t="n">
        <v>11451</v>
      </c>
      <c r="E50" s="18" t="n">
        <v>367.05504659</v>
      </c>
      <c r="F50" s="20" t="n">
        <v>3.00184137</v>
      </c>
      <c r="G50" s="18" t="n">
        <v>406.22878183</v>
      </c>
      <c r="H50" s="20" t="n">
        <v>2.32387775</v>
      </c>
      <c r="I50" s="18" t="n">
        <v>443.9081892</v>
      </c>
      <c r="J50" s="20" t="n">
        <v>2.95105682</v>
      </c>
      <c r="K50" s="18" t="n">
        <v>453.73633299</v>
      </c>
      <c r="L50" s="20" t="n">
        <v>5.25095738</v>
      </c>
      <c r="M50" s="18" t="s">
        <v>481</v>
      </c>
      <c r="N50" s="20" t="s">
        <v>481</v>
      </c>
      <c r="O50" s="18" t="s">
        <v>481</v>
      </c>
      <c r="P50" s="20" t="s">
        <v>481</v>
      </c>
      <c r="Q50" s="18" t="s">
        <v>481</v>
      </c>
      <c r="R50" s="20" t="s">
        <v>481</v>
      </c>
      <c r="S50" s="18" t="s">
        <v>481</v>
      </c>
      <c r="T50" s="20" t="s">
        <v>481</v>
      </c>
      <c r="U50" s="18" t="n">
        <v>355.90481238</v>
      </c>
      <c r="V50" s="20" t="n">
        <v>8.341028939999999</v>
      </c>
    </row>
    <row r="51" spans="1:22">
      <c r="A51" s="15" t="s">
        <v>526</v>
      </c>
      <c r="B51" s="17" t="n">
        <v>6866</v>
      </c>
      <c r="C51" s="18">
        <f>(114.0/B51*100)</f>
        <v/>
      </c>
      <c r="D51" s="19" t="n">
        <v>6752</v>
      </c>
      <c r="E51" s="18" t="n">
        <v>384.38528923</v>
      </c>
      <c r="F51" s="20" t="n">
        <v>3.58168676</v>
      </c>
      <c r="G51" s="18" t="n">
        <v>408.22298357</v>
      </c>
      <c r="H51" s="20" t="n">
        <v>2.03269068</v>
      </c>
      <c r="I51" s="18" t="n">
        <v>441.75427158</v>
      </c>
      <c r="J51" s="20" t="n">
        <v>2.74135526</v>
      </c>
      <c r="K51" s="18" t="n">
        <v>453.07225927</v>
      </c>
      <c r="L51" s="20" t="n">
        <v>4.69825323</v>
      </c>
      <c r="M51" s="18" t="s">
        <v>481</v>
      </c>
      <c r="N51" s="20" t="s">
        <v>481</v>
      </c>
      <c r="O51" s="18" t="s">
        <v>481</v>
      </c>
      <c r="P51" s="20" t="s">
        <v>481</v>
      </c>
      <c r="Q51" s="18" t="n">
        <v>410.85572185</v>
      </c>
      <c r="R51" s="20" t="n">
        <v>3.7997542</v>
      </c>
      <c r="S51" s="18" t="s">
        <v>481</v>
      </c>
      <c r="T51" s="20" t="s">
        <v>481</v>
      </c>
      <c r="U51" s="18" t="n">
        <v>384.11911626</v>
      </c>
      <c r="V51" s="20" t="n">
        <v>8.0498922</v>
      </c>
    </row>
    <row r="52" spans="1:22">
      <c r="A52" s="15" t="s">
        <v>527</v>
      </c>
      <c r="B52" s="17" t="n">
        <v>5809</v>
      </c>
      <c r="C52" s="18">
        <f>(106.0/B52*100)</f>
        <v/>
      </c>
      <c r="D52" s="19" t="n">
        <v>5703</v>
      </c>
      <c r="E52" s="18" t="n">
        <v>419.9174505</v>
      </c>
      <c r="F52" s="20" t="n">
        <v>3.65856744</v>
      </c>
      <c r="G52" s="18" t="n">
        <v>445.14160391</v>
      </c>
      <c r="H52" s="20" t="n">
        <v>2.68171921</v>
      </c>
      <c r="I52" s="18" t="n">
        <v>503.57864688</v>
      </c>
      <c r="J52" s="20" t="n">
        <v>2.64581656</v>
      </c>
      <c r="K52" s="18" t="n">
        <v>537.65429304</v>
      </c>
      <c r="L52" s="20" t="n">
        <v>3.323042</v>
      </c>
      <c r="M52" s="18" t="s">
        <v>481</v>
      </c>
      <c r="N52" s="20" t="s">
        <v>481</v>
      </c>
      <c r="O52" s="18" t="s">
        <v>481</v>
      </c>
      <c r="P52" s="20" t="s">
        <v>481</v>
      </c>
      <c r="Q52" s="18" t="s">
        <v>481</v>
      </c>
      <c r="R52" s="20" t="s">
        <v>481</v>
      </c>
      <c r="S52" s="18" t="s">
        <v>481</v>
      </c>
      <c r="T52" s="20" t="s">
        <v>481</v>
      </c>
      <c r="U52" s="18" t="n">
        <v>387.19968799</v>
      </c>
      <c r="V52" s="20" t="n">
        <v>6.6548243</v>
      </c>
    </row>
    <row r="53" spans="1:22">
      <c r="A53" s="15" t="s">
        <v>528</v>
      </c>
      <c r="B53" s="17" t="n">
        <v>5571</v>
      </c>
      <c r="C53" s="18">
        <f>(112.0/B53*100)</f>
        <v/>
      </c>
      <c r="D53" s="19" t="n">
        <v>5459</v>
      </c>
      <c r="E53" s="18" t="n">
        <v>386.60884972</v>
      </c>
      <c r="F53" s="20" t="n">
        <v>2.81624451</v>
      </c>
      <c r="G53" s="18" t="n">
        <v>417.95793499</v>
      </c>
      <c r="H53" s="20" t="n">
        <v>2.38435167</v>
      </c>
      <c r="I53" s="18" t="n">
        <v>459.07415496</v>
      </c>
      <c r="J53" s="20" t="n">
        <v>2.40931376</v>
      </c>
      <c r="K53" s="18" t="n">
        <v>493.90128316</v>
      </c>
      <c r="L53" s="20" t="n">
        <v>2.88751843</v>
      </c>
      <c r="M53" s="18" t="s">
        <v>481</v>
      </c>
      <c r="N53" s="20" t="s">
        <v>481</v>
      </c>
      <c r="O53" s="18" t="s">
        <v>481</v>
      </c>
      <c r="P53" s="20" t="s">
        <v>481</v>
      </c>
      <c r="Q53" s="18" t="s">
        <v>481</v>
      </c>
      <c r="R53" s="20" t="s">
        <v>481</v>
      </c>
      <c r="S53" s="18" t="s">
        <v>481</v>
      </c>
      <c r="T53" s="20" t="s">
        <v>481</v>
      </c>
      <c r="U53" s="18" t="n">
        <v>352.45891367</v>
      </c>
      <c r="V53" s="20" t="n">
        <v>4.73319454</v>
      </c>
    </row>
    <row r="54" spans="1:22">
      <c r="A54" s="15" t="s">
        <v>529</v>
      </c>
      <c r="B54" s="17" t="n">
        <v>4740</v>
      </c>
      <c r="C54" s="18">
        <f>(428.0/B54*100)</f>
        <v/>
      </c>
      <c r="D54" s="19" t="n">
        <v>4312</v>
      </c>
      <c r="E54" s="18" t="n">
        <v>313.21612648</v>
      </c>
      <c r="F54" s="20" t="n">
        <v>3.36719499</v>
      </c>
      <c r="G54" s="18" t="n">
        <v>343.28808518</v>
      </c>
      <c r="H54" s="20" t="n">
        <v>3.36303608</v>
      </c>
      <c r="I54" s="18" t="n">
        <v>364.57172607</v>
      </c>
      <c r="J54" s="20" t="n">
        <v>4.24677555</v>
      </c>
      <c r="K54" s="18" t="n">
        <v>341.27906354</v>
      </c>
      <c r="L54" s="20" t="n">
        <v>4.65489441</v>
      </c>
      <c r="M54" s="18" t="s">
        <v>481</v>
      </c>
      <c r="N54" s="20" t="s">
        <v>481</v>
      </c>
      <c r="O54" s="18" t="s">
        <v>481</v>
      </c>
      <c r="P54" s="20" t="s">
        <v>481</v>
      </c>
      <c r="Q54" s="18" t="s">
        <v>481</v>
      </c>
      <c r="R54" s="20" t="s">
        <v>481</v>
      </c>
      <c r="S54" s="18" t="s">
        <v>481</v>
      </c>
      <c r="T54" s="20" t="s">
        <v>481</v>
      </c>
      <c r="U54" s="18" t="n">
        <v>283.37958127</v>
      </c>
      <c r="V54" s="20" t="n">
        <v>3.9944022</v>
      </c>
    </row>
    <row r="55" spans="1:22">
      <c r="A55" s="15" t="s">
        <v>530</v>
      </c>
      <c r="B55" s="17" t="n">
        <v>5316</v>
      </c>
      <c r="C55" s="18">
        <f>(22.0/B55*100)</f>
        <v/>
      </c>
      <c r="D55" s="19" t="n">
        <v>5294</v>
      </c>
      <c r="E55" s="18" t="n">
        <v>379.74452606</v>
      </c>
      <c r="F55" s="20" t="n">
        <v>3.39408286</v>
      </c>
      <c r="G55" s="18" t="n">
        <v>407.10695795</v>
      </c>
      <c r="H55" s="20" t="n">
        <v>2.73954881</v>
      </c>
      <c r="I55" s="18" t="n">
        <v>444.57815016</v>
      </c>
      <c r="J55" s="20" t="n">
        <v>3.49116515</v>
      </c>
      <c r="K55" s="18" t="n">
        <v>468.4845578</v>
      </c>
      <c r="L55" s="20" t="n">
        <v>6.02395206</v>
      </c>
      <c r="M55" s="18" t="s">
        <v>481</v>
      </c>
      <c r="N55" s="20" t="s">
        <v>481</v>
      </c>
      <c r="O55" s="18" t="s">
        <v>481</v>
      </c>
      <c r="P55" s="20" t="s">
        <v>481</v>
      </c>
      <c r="Q55" s="18" t="s">
        <v>481</v>
      </c>
      <c r="R55" s="20" t="s">
        <v>481</v>
      </c>
      <c r="S55" s="18" t="n">
        <v>317.20204297</v>
      </c>
      <c r="T55" s="20" t="n">
        <v>22.99041931</v>
      </c>
      <c r="U55" s="18" t="n">
        <v>326.78419649</v>
      </c>
      <c r="V55" s="20" t="n">
        <v>8.16776181</v>
      </c>
    </row>
    <row r="56" spans="1:22">
      <c r="A56" s="15" t="s">
        <v>531</v>
      </c>
      <c r="B56" s="17" t="n">
        <v>5359</v>
      </c>
      <c r="C56" s="18">
        <f>(77.0/B56*100)</f>
        <v/>
      </c>
      <c r="D56" s="19" t="n">
        <v>5282</v>
      </c>
      <c r="E56" s="18" t="n">
        <v>468.69766054</v>
      </c>
      <c r="F56" s="20" t="n">
        <v>4.9069521</v>
      </c>
      <c r="G56" s="18" t="n">
        <v>482.0207671</v>
      </c>
      <c r="H56" s="20" t="n">
        <v>3.47263455</v>
      </c>
      <c r="I56" s="18" t="n">
        <v>534.65121169</v>
      </c>
      <c r="J56" s="20" t="n">
        <v>2.39771187</v>
      </c>
      <c r="K56" s="18" t="n">
        <v>558.88100241</v>
      </c>
      <c r="L56" s="20" t="n">
        <v>3.40613715</v>
      </c>
      <c r="M56" s="18" t="s">
        <v>481</v>
      </c>
      <c r="N56" s="20" t="s">
        <v>481</v>
      </c>
      <c r="O56" s="18" t="s">
        <v>481</v>
      </c>
      <c r="P56" s="20" t="s">
        <v>481</v>
      </c>
      <c r="Q56" s="18" t="s">
        <v>481</v>
      </c>
      <c r="R56" s="20" t="s">
        <v>481</v>
      </c>
      <c r="S56" s="18" t="s">
        <v>481</v>
      </c>
      <c r="T56" s="20" t="s">
        <v>481</v>
      </c>
      <c r="U56" s="18" t="n">
        <v>439.0675709</v>
      </c>
      <c r="V56" s="20" t="n">
        <v>12.76255939</v>
      </c>
    </row>
    <row r="57" spans="1:22">
      <c r="A57" s="15" t="s">
        <v>532</v>
      </c>
      <c r="B57" s="17" t="n">
        <v>6513</v>
      </c>
      <c r="C57" s="18">
        <f>(0.0/B57*100)</f>
        <v/>
      </c>
      <c r="D57" s="19" t="n">
        <v>6513</v>
      </c>
      <c r="E57" s="18" t="n">
        <v>368.65250721</v>
      </c>
      <c r="F57" s="20" t="n">
        <v>3.21174665</v>
      </c>
      <c r="G57" s="18" t="n">
        <v>399.75236996</v>
      </c>
      <c r="H57" s="20" t="n">
        <v>2.2101473</v>
      </c>
      <c r="I57" s="18" t="n">
        <v>443.5057664</v>
      </c>
      <c r="J57" s="20" t="n">
        <v>4.17586298</v>
      </c>
      <c r="K57" s="18" t="n">
        <v>427.6597455</v>
      </c>
      <c r="L57" s="20" t="n">
        <v>6.707115</v>
      </c>
      <c r="M57" s="18" t="s">
        <v>481</v>
      </c>
      <c r="N57" s="20" t="s">
        <v>481</v>
      </c>
      <c r="O57" s="18" t="s">
        <v>481</v>
      </c>
      <c r="P57" s="20" t="s">
        <v>481</v>
      </c>
      <c r="Q57" s="18" t="s">
        <v>481</v>
      </c>
      <c r="R57" s="20" t="s">
        <v>481</v>
      </c>
      <c r="S57" s="18" t="n">
        <v>343.22582499</v>
      </c>
      <c r="T57" s="20" t="n">
        <v>24.19854737</v>
      </c>
      <c r="U57" s="18" t="n">
        <v>371.48848373</v>
      </c>
      <c r="V57" s="20" t="n">
        <v>7.85251366</v>
      </c>
    </row>
    <row r="58" spans="1:22">
      <c r="A58" s="15" t="s">
        <v>533</v>
      </c>
      <c r="B58" s="17" t="n">
        <v>7267</v>
      </c>
      <c r="C58" s="18">
        <f>(10.0/B58*100)</f>
        <v/>
      </c>
      <c r="D58" s="19" t="n">
        <v>7257</v>
      </c>
      <c r="E58" s="18" t="n">
        <v>363.85022967</v>
      </c>
      <c r="F58" s="20" t="n">
        <v>3.14273912</v>
      </c>
      <c r="G58" s="18" t="n">
        <v>387.44263537</v>
      </c>
      <c r="H58" s="20" t="n">
        <v>2.94169165</v>
      </c>
      <c r="I58" s="18" t="n">
        <v>424.42421014</v>
      </c>
      <c r="J58" s="20" t="n">
        <v>3.03960471</v>
      </c>
      <c r="K58" s="18" t="n">
        <v>459.57773633</v>
      </c>
      <c r="L58" s="20" t="n">
        <v>3.17733617</v>
      </c>
      <c r="M58" s="18" t="s">
        <v>481</v>
      </c>
      <c r="N58" s="20" t="s">
        <v>481</v>
      </c>
      <c r="O58" s="18" t="s">
        <v>481</v>
      </c>
      <c r="P58" s="20" t="s">
        <v>481</v>
      </c>
      <c r="Q58" s="18" t="s">
        <v>481</v>
      </c>
      <c r="R58" s="20" t="s">
        <v>481</v>
      </c>
      <c r="S58" s="18" t="n">
        <v>304.14806365</v>
      </c>
      <c r="T58" s="20" t="n">
        <v>15.76898874</v>
      </c>
      <c r="U58" s="18" t="n">
        <v>325.74313194</v>
      </c>
      <c r="V58" s="20" t="n">
        <v>10.95307832</v>
      </c>
    </row>
    <row r="59" spans="1:22">
      <c r="A59" s="15" t="s">
        <v>534</v>
      </c>
      <c r="B59" s="17" t="n">
        <v>4826</v>
      </c>
      <c r="C59" s="18">
        <f>(26.0/B59*100)</f>
        <v/>
      </c>
      <c r="D59" s="19" t="n">
        <v>4800</v>
      </c>
      <c r="E59" s="18" t="n">
        <v>340.27106017</v>
      </c>
      <c r="F59" s="20" t="n">
        <v>2.55847439</v>
      </c>
      <c r="G59" s="18" t="n">
        <v>367.51543973</v>
      </c>
      <c r="H59" s="20" t="n">
        <v>2.66163564</v>
      </c>
      <c r="I59" s="18" t="n">
        <v>401.77566981</v>
      </c>
      <c r="J59" s="20" t="n">
        <v>2.68923026</v>
      </c>
      <c r="K59" s="18" t="n">
        <v>418.25853739</v>
      </c>
      <c r="L59" s="20" t="n">
        <v>3.4936758</v>
      </c>
      <c r="M59" s="18" t="s">
        <v>481</v>
      </c>
      <c r="N59" s="20" t="s">
        <v>481</v>
      </c>
      <c r="O59" s="18" t="s">
        <v>481</v>
      </c>
      <c r="P59" s="20" t="s">
        <v>481</v>
      </c>
      <c r="Q59" s="18" t="n">
        <v>293.7228</v>
      </c>
      <c r="R59" s="20" t="n">
        <v>20.09143009</v>
      </c>
      <c r="S59" s="18" t="n">
        <v>313.05375244</v>
      </c>
      <c r="T59" s="20" t="n">
        <v>11.87220492</v>
      </c>
      <c r="U59" s="18" t="n">
        <v>318.41648611</v>
      </c>
      <c r="V59" s="20" t="n">
        <v>7.64574494</v>
      </c>
    </row>
    <row r="60" spans="1:22">
      <c r="A60" s="15" t="s">
        <v>535</v>
      </c>
      <c r="B60" s="17" t="n">
        <v>4546</v>
      </c>
      <c r="C60" s="18">
        <f>(15.0/B60*100)</f>
        <v/>
      </c>
      <c r="D60" s="19" t="n">
        <v>4531</v>
      </c>
      <c r="E60" s="18" t="n">
        <v>321.60983562</v>
      </c>
      <c r="F60" s="20" t="n">
        <v>4.81055662</v>
      </c>
      <c r="G60" s="18" t="n">
        <v>366.67834946</v>
      </c>
      <c r="H60" s="20" t="n">
        <v>4.82341951</v>
      </c>
      <c r="I60" s="18" t="n">
        <v>404.40786213</v>
      </c>
      <c r="J60" s="20" t="n">
        <v>4.4444232</v>
      </c>
      <c r="K60" s="18" t="n">
        <v>425.14561257</v>
      </c>
      <c r="L60" s="20" t="n">
        <v>5.59549236</v>
      </c>
      <c r="M60" s="18" t="s">
        <v>481</v>
      </c>
      <c r="N60" s="20" t="s">
        <v>481</v>
      </c>
      <c r="O60" s="18" t="s">
        <v>481</v>
      </c>
      <c r="P60" s="20" t="s">
        <v>481</v>
      </c>
      <c r="Q60" s="18" t="s">
        <v>481</v>
      </c>
      <c r="R60" s="20" t="s">
        <v>481</v>
      </c>
      <c r="S60" s="18" t="n">
        <v>304.54331409</v>
      </c>
      <c r="T60" s="20" t="n">
        <v>20.45348133</v>
      </c>
      <c r="U60" s="18" t="n">
        <v>345.03940554</v>
      </c>
      <c r="V60" s="20" t="n">
        <v>7.63072011</v>
      </c>
    </row>
    <row r="61" spans="1:22">
      <c r="A61" s="15" t="s">
        <v>536</v>
      </c>
      <c r="B61" s="17" t="n">
        <v>6525</v>
      </c>
      <c r="C61" s="18">
        <f>(166.0/B61*100)</f>
        <v/>
      </c>
      <c r="D61" s="19" t="n">
        <v>6359</v>
      </c>
      <c r="E61" s="18" t="n">
        <v>403.84356003</v>
      </c>
      <c r="F61" s="20" t="n">
        <v>4.38276086</v>
      </c>
      <c r="G61" s="18" t="n">
        <v>440.1203301</v>
      </c>
      <c r="H61" s="20" t="n">
        <v>2.39730936</v>
      </c>
      <c r="I61" s="18" t="n">
        <v>490.05776018</v>
      </c>
      <c r="J61" s="20" t="n">
        <v>2.44678459</v>
      </c>
      <c r="K61" s="18" t="n">
        <v>529.03580674</v>
      </c>
      <c r="L61" s="20" t="n">
        <v>3.58182961</v>
      </c>
      <c r="M61" s="18" t="s">
        <v>481</v>
      </c>
      <c r="N61" s="20" t="s">
        <v>481</v>
      </c>
      <c r="O61" s="18" t="s">
        <v>481</v>
      </c>
      <c r="P61" s="20" t="s">
        <v>481</v>
      </c>
      <c r="Q61" s="18" t="s">
        <v>481</v>
      </c>
      <c r="R61" s="20" t="s">
        <v>481</v>
      </c>
      <c r="S61" s="18" t="s">
        <v>481</v>
      </c>
      <c r="T61" s="20" t="s">
        <v>481</v>
      </c>
      <c r="U61" s="18" t="n">
        <v>378.16385943</v>
      </c>
      <c r="V61" s="20" t="n">
        <v>7.29769222</v>
      </c>
    </row>
    <row r="62" spans="1:22">
      <c r="A62" s="15" t="s">
        <v>537</v>
      </c>
      <c r="B62" s="17" t="n">
        <v>4476</v>
      </c>
      <c r="C62" s="18">
        <f>(3.0/B62*100)</f>
        <v/>
      </c>
      <c r="D62" s="19" t="n">
        <v>4473</v>
      </c>
      <c r="E62" s="18" t="n">
        <v>456.24330091</v>
      </c>
      <c r="F62" s="20" t="n">
        <v>5.62999108</v>
      </c>
      <c r="G62" s="18" t="n">
        <v>487.80170271</v>
      </c>
      <c r="H62" s="20" t="n">
        <v>2.48746321</v>
      </c>
      <c r="I62" s="18" t="n">
        <v>541.51907507</v>
      </c>
      <c r="J62" s="20" t="n">
        <v>1.60021611</v>
      </c>
      <c r="K62" s="18" t="n">
        <v>559.70976482</v>
      </c>
      <c r="L62" s="20" t="n">
        <v>2.83307151</v>
      </c>
      <c r="M62" s="18" t="s">
        <v>481</v>
      </c>
      <c r="N62" s="20" t="s">
        <v>481</v>
      </c>
      <c r="O62" s="18" t="s">
        <v>481</v>
      </c>
      <c r="P62" s="20" t="s">
        <v>481</v>
      </c>
      <c r="Q62" s="18" t="s">
        <v>481</v>
      </c>
      <c r="R62" s="20" t="s">
        <v>481</v>
      </c>
      <c r="S62" s="18" t="s">
        <v>481</v>
      </c>
      <c r="T62" s="20" t="s">
        <v>481</v>
      </c>
      <c r="U62" s="18" t="n">
        <v>433.73873035</v>
      </c>
      <c r="V62" s="20" t="n">
        <v>27.89453578</v>
      </c>
    </row>
    <row r="63" spans="1:22">
      <c r="A63" s="15" t="s">
        <v>538</v>
      </c>
      <c r="B63" s="17" t="n">
        <v>5324</v>
      </c>
      <c r="C63" s="18">
        <f>(13.0/B63*100)</f>
        <v/>
      </c>
      <c r="D63" s="19" t="n">
        <v>5311</v>
      </c>
      <c r="E63" s="18" t="n">
        <v>341.51152073</v>
      </c>
      <c r="F63" s="20" t="n">
        <v>2.67890054</v>
      </c>
      <c r="G63" s="18" t="n">
        <v>362.76730897</v>
      </c>
      <c r="H63" s="20" t="n">
        <v>2.25413761</v>
      </c>
      <c r="I63" s="18" t="n">
        <v>410.7634543</v>
      </c>
      <c r="J63" s="20" t="n">
        <v>2.69950908</v>
      </c>
      <c r="K63" s="18" t="n">
        <v>437.82203172</v>
      </c>
      <c r="L63" s="20" t="n">
        <v>3.32355623</v>
      </c>
      <c r="M63" s="18" t="s">
        <v>481</v>
      </c>
      <c r="N63" s="20" t="s">
        <v>481</v>
      </c>
      <c r="O63" s="18" t="s">
        <v>481</v>
      </c>
      <c r="P63" s="20" t="s">
        <v>481</v>
      </c>
      <c r="Q63" s="18" t="s">
        <v>481</v>
      </c>
      <c r="R63" s="20" t="s">
        <v>481</v>
      </c>
      <c r="S63" s="18" t="n">
        <v>293.70653853</v>
      </c>
      <c r="T63" s="20" t="n">
        <v>33.51804344</v>
      </c>
      <c r="U63" s="18" t="n">
        <v>325.08372431</v>
      </c>
      <c r="V63" s="20" t="n">
        <v>4.94274433</v>
      </c>
    </row>
    <row r="64" spans="1:22">
      <c r="A64" s="15" t="s">
        <v>539</v>
      </c>
      <c r="B64" s="17" t="n">
        <v>3634</v>
      </c>
      <c r="C64" s="18">
        <f>(3.0/B64*100)</f>
        <v/>
      </c>
      <c r="D64" s="19" t="n">
        <v>3631</v>
      </c>
      <c r="E64" s="18" t="n">
        <v>343.87163079</v>
      </c>
      <c r="F64" s="20" t="n">
        <v>6.08680688</v>
      </c>
      <c r="G64" s="18" t="n">
        <v>396.76859724</v>
      </c>
      <c r="H64" s="20" t="n">
        <v>3.98850628</v>
      </c>
      <c r="I64" s="18" t="n">
        <v>465.33695324</v>
      </c>
      <c r="J64" s="20" t="n">
        <v>2.80754089</v>
      </c>
      <c r="K64" s="18" t="n">
        <v>534.58214143</v>
      </c>
      <c r="L64" s="20" t="n">
        <v>2.74606418</v>
      </c>
      <c r="M64" s="18" t="s">
        <v>481</v>
      </c>
      <c r="N64" s="20" t="s">
        <v>481</v>
      </c>
      <c r="O64" s="18" t="s">
        <v>481</v>
      </c>
      <c r="P64" s="20" t="s">
        <v>481</v>
      </c>
      <c r="Q64" s="18" t="s">
        <v>481</v>
      </c>
      <c r="R64" s="20" t="s">
        <v>481</v>
      </c>
      <c r="S64" s="18" t="n">
        <v>330.3989</v>
      </c>
      <c r="T64" s="20" t="n">
        <v>38.45246714</v>
      </c>
      <c r="U64" s="18" t="n">
        <v>325.62368828</v>
      </c>
      <c r="V64" s="20" t="n">
        <v>10.584664</v>
      </c>
    </row>
    <row r="65" spans="1:22">
      <c r="A65" s="15" t="s">
        <v>540</v>
      </c>
      <c r="B65" s="17" t="n">
        <v>5325</v>
      </c>
      <c r="C65" s="18">
        <f>(14.0/B65*100)</f>
        <v/>
      </c>
      <c r="D65" s="19" t="n">
        <v>5311</v>
      </c>
      <c r="E65" s="18" t="n">
        <v>381.99749192</v>
      </c>
      <c r="F65" s="20" t="n">
        <v>3.37728287</v>
      </c>
      <c r="G65" s="18" t="n">
        <v>414.23188768</v>
      </c>
      <c r="H65" s="20" t="n">
        <v>2.62385187</v>
      </c>
      <c r="I65" s="18" t="n">
        <v>445.91672283</v>
      </c>
      <c r="J65" s="20" t="n">
        <v>2.61310165</v>
      </c>
      <c r="K65" s="18" t="n">
        <v>471.59736284</v>
      </c>
      <c r="L65" s="20" t="n">
        <v>3.721846</v>
      </c>
      <c r="M65" s="18" t="s">
        <v>481</v>
      </c>
      <c r="N65" s="20" t="s">
        <v>481</v>
      </c>
      <c r="O65" s="18" t="s">
        <v>481</v>
      </c>
      <c r="P65" s="20" t="s">
        <v>481</v>
      </c>
      <c r="Q65" s="18" t="n">
        <v>343.92677956</v>
      </c>
      <c r="R65" s="20" t="n">
        <v>21.16116117</v>
      </c>
      <c r="S65" s="18" t="s">
        <v>481</v>
      </c>
      <c r="T65" s="20" t="s">
        <v>481</v>
      </c>
      <c r="U65" s="18" t="n">
        <v>329.5474795</v>
      </c>
      <c r="V65" s="20" t="n">
        <v>8.36347316</v>
      </c>
    </row>
    <row r="66" spans="1:22">
      <c r="A66" s="15" t="s">
        <v>541</v>
      </c>
      <c r="B66" s="17" t="n">
        <v>5665</v>
      </c>
      <c r="C66" s="18">
        <f>(89.0/B66*100)</f>
        <v/>
      </c>
      <c r="D66" s="19" t="n">
        <v>5576</v>
      </c>
      <c r="E66" s="18" t="n">
        <v>369.12399372</v>
      </c>
      <c r="F66" s="20" t="n">
        <v>3.13491668</v>
      </c>
      <c r="G66" s="18" t="n">
        <v>396.60073805</v>
      </c>
      <c r="H66" s="20" t="n">
        <v>2.21460175</v>
      </c>
      <c r="I66" s="18" t="n">
        <v>433.95404778</v>
      </c>
      <c r="J66" s="20" t="n">
        <v>1.9680863</v>
      </c>
      <c r="K66" s="18" t="n">
        <v>467.27338714</v>
      </c>
      <c r="L66" s="20" t="n">
        <v>2.75077457</v>
      </c>
      <c r="M66" s="18" t="s">
        <v>481</v>
      </c>
      <c r="N66" s="20" t="s">
        <v>481</v>
      </c>
      <c r="O66" s="18" t="s">
        <v>481</v>
      </c>
      <c r="P66" s="20" t="s">
        <v>481</v>
      </c>
      <c r="Q66" s="18" t="s">
        <v>481</v>
      </c>
      <c r="R66" s="20" t="s">
        <v>481</v>
      </c>
      <c r="S66" s="18" t="s">
        <v>481</v>
      </c>
      <c r="T66" s="20" t="s">
        <v>481</v>
      </c>
      <c r="U66" s="18" t="n">
        <v>347.2473033</v>
      </c>
      <c r="V66" s="20" t="n">
        <v>3.03570668</v>
      </c>
    </row>
    <row r="67" spans="1:22">
      <c r="A67" s="15" t="s">
        <v>542</v>
      </c>
      <c r="B67" s="17" t="n">
        <v>6971</v>
      </c>
      <c r="C67" s="18">
        <f>(820.0/B67*100)</f>
        <v/>
      </c>
      <c r="D67" s="19" t="n">
        <v>6151</v>
      </c>
      <c r="E67" s="18" t="n">
        <v>346.50038328</v>
      </c>
      <c r="F67" s="20" t="n">
        <v>3.59205795</v>
      </c>
      <c r="G67" s="18" t="n">
        <v>387.84595785</v>
      </c>
      <c r="H67" s="20" t="n">
        <v>2.70066396</v>
      </c>
      <c r="I67" s="18" t="n">
        <v>422.9834164</v>
      </c>
      <c r="J67" s="20" t="n">
        <v>2.64087888</v>
      </c>
      <c r="K67" s="18" t="n">
        <v>431.09152201</v>
      </c>
      <c r="L67" s="20" t="n">
        <v>3.72280295</v>
      </c>
      <c r="M67" s="18" t="s">
        <v>481</v>
      </c>
      <c r="N67" s="20" t="s">
        <v>481</v>
      </c>
      <c r="O67" s="18" t="s">
        <v>481</v>
      </c>
      <c r="P67" s="20" t="s">
        <v>481</v>
      </c>
      <c r="Q67" s="18" t="s">
        <v>481</v>
      </c>
      <c r="R67" s="20" t="s">
        <v>481</v>
      </c>
      <c r="S67" s="18" t="s">
        <v>481</v>
      </c>
      <c r="T67" s="20" t="s">
        <v>481</v>
      </c>
      <c r="U67" s="18" t="n">
        <v>335.2654029</v>
      </c>
      <c r="V67" s="20" t="n">
        <v>7.44272977</v>
      </c>
    </row>
    <row r="68" spans="1:22">
      <c r="A68" s="15" t="s">
        <v>543</v>
      </c>
      <c r="B68" s="17" t="n">
        <v>12083</v>
      </c>
      <c r="C68" s="18">
        <f>(31.0/B68*100)</f>
        <v/>
      </c>
      <c r="D68" s="19" t="n">
        <v>12052</v>
      </c>
      <c r="E68" s="18" t="n">
        <v>361.12902236</v>
      </c>
      <c r="F68" s="20" t="n">
        <v>2.10100138</v>
      </c>
      <c r="G68" s="18" t="n">
        <v>389.06731557</v>
      </c>
      <c r="H68" s="20" t="n">
        <v>1.79217901</v>
      </c>
      <c r="I68" s="18" t="n">
        <v>435.5262763</v>
      </c>
      <c r="J68" s="20" t="n">
        <v>1.79871109</v>
      </c>
      <c r="K68" s="18" t="n">
        <v>487.31336897</v>
      </c>
      <c r="L68" s="20" t="n">
        <v>1.74053238</v>
      </c>
      <c r="M68" s="18" t="s">
        <v>481</v>
      </c>
      <c r="N68" s="20" t="s">
        <v>481</v>
      </c>
      <c r="O68" s="18" t="s">
        <v>481</v>
      </c>
      <c r="P68" s="20" t="s">
        <v>481</v>
      </c>
      <c r="Q68" s="18" t="s">
        <v>481</v>
      </c>
      <c r="R68" s="20" t="s">
        <v>481</v>
      </c>
      <c r="S68" s="18" t="s">
        <v>481</v>
      </c>
      <c r="T68" s="20" t="s">
        <v>481</v>
      </c>
      <c r="U68" s="18" t="n">
        <v>348.02482126</v>
      </c>
      <c r="V68" s="20" t="n">
        <v>1.92833951</v>
      </c>
    </row>
    <row r="69" spans="1:22">
      <c r="A69" s="15" t="s">
        <v>544</v>
      </c>
      <c r="B69" s="17" t="n">
        <v>4876</v>
      </c>
      <c r="C69" s="18">
        <f>(0.0/B69*100)</f>
        <v/>
      </c>
      <c r="D69" s="19" t="n">
        <v>4876</v>
      </c>
      <c r="E69" s="18" t="n">
        <v>402.87226106</v>
      </c>
      <c r="F69" s="20" t="n">
        <v>3.91080379</v>
      </c>
      <c r="G69" s="18" t="n">
        <v>427.76559525</v>
      </c>
      <c r="H69" s="20" t="n">
        <v>3.07362361</v>
      </c>
      <c r="I69" s="18" t="n">
        <v>462.81941427</v>
      </c>
      <c r="J69" s="20" t="n">
        <v>4.36729174</v>
      </c>
      <c r="K69" s="18" t="n">
        <v>481.77620947</v>
      </c>
      <c r="L69" s="20" t="n">
        <v>6.71628768</v>
      </c>
      <c r="M69" s="18" t="s">
        <v>481</v>
      </c>
      <c r="N69" s="20" t="s">
        <v>481</v>
      </c>
      <c r="O69" s="18" t="s">
        <v>481</v>
      </c>
      <c r="P69" s="20" t="s">
        <v>481</v>
      </c>
      <c r="Q69" s="18" t="s">
        <v>481</v>
      </c>
      <c r="R69" s="20" t="s">
        <v>481</v>
      </c>
      <c r="S69" s="18" t="s">
        <v>481</v>
      </c>
      <c r="T69" s="20" t="s">
        <v>481</v>
      </c>
      <c r="U69" s="18" t="n">
        <v>384.7226973</v>
      </c>
      <c r="V69" s="20" t="n">
        <v>34.30474112</v>
      </c>
    </row>
    <row r="70" spans="1:22">
      <c r="A70" s="15" t="s">
        <v>545</v>
      </c>
      <c r="B70" s="17" t="n">
        <v>6036</v>
      </c>
      <c r="C70" s="18">
        <f>(223.0/B70*100)</f>
        <v/>
      </c>
      <c r="D70" s="19" t="n">
        <v>5813</v>
      </c>
      <c r="E70" s="18" t="n">
        <v>439.39874736</v>
      </c>
      <c r="F70" s="20" t="n">
        <v>4.91190805</v>
      </c>
      <c r="G70" s="18" t="n">
        <v>471.87935467</v>
      </c>
      <c r="H70" s="20" t="n">
        <v>3.60810631</v>
      </c>
      <c r="I70" s="18" t="n">
        <v>503.44374965</v>
      </c>
      <c r="J70" s="20" t="n">
        <v>2.5665227</v>
      </c>
      <c r="K70" s="18" t="n">
        <v>526.18383196</v>
      </c>
      <c r="L70" s="20" t="n">
        <v>3.32663867</v>
      </c>
      <c r="M70" s="18" t="s">
        <v>481</v>
      </c>
      <c r="N70" s="20" t="s">
        <v>481</v>
      </c>
      <c r="O70" s="18" t="s">
        <v>481</v>
      </c>
      <c r="P70" s="20" t="s">
        <v>481</v>
      </c>
      <c r="Q70" s="18" t="s">
        <v>481</v>
      </c>
      <c r="R70" s="20" t="s">
        <v>481</v>
      </c>
      <c r="S70" s="18" t="s">
        <v>481</v>
      </c>
      <c r="T70" s="20" t="s">
        <v>481</v>
      </c>
      <c r="U70" s="18" t="n">
        <v>424.80962599</v>
      </c>
      <c r="V70" s="20" t="n">
        <v>8.758577280000001</v>
      </c>
    </row>
    <row r="71" spans="1:22">
      <c r="A71" s="15" t="s">
        <v>546</v>
      </c>
      <c r="B71" s="17" t="n">
        <v>6115</v>
      </c>
      <c r="C71" s="18">
        <f>(35.0/B71*100)</f>
        <v/>
      </c>
      <c r="D71" s="19" t="n">
        <v>6080</v>
      </c>
      <c r="E71" s="18" t="n">
        <v>418.96663659</v>
      </c>
      <c r="F71" s="20" t="n">
        <v>5.40571843</v>
      </c>
      <c r="G71" s="18" t="n">
        <v>462.03350199</v>
      </c>
      <c r="H71" s="20" t="n">
        <v>3.44020769</v>
      </c>
      <c r="I71" s="18" t="n">
        <v>553.07439136</v>
      </c>
      <c r="J71" s="20" t="n">
        <v>1.91880953</v>
      </c>
      <c r="K71" s="18" t="n">
        <v>603.78978504</v>
      </c>
      <c r="L71" s="20" t="n">
        <v>1.90081417</v>
      </c>
      <c r="M71" s="18" t="s">
        <v>481</v>
      </c>
      <c r="N71" s="20" t="s">
        <v>481</v>
      </c>
      <c r="O71" s="18" t="s">
        <v>481</v>
      </c>
      <c r="P71" s="20" t="s">
        <v>481</v>
      </c>
      <c r="Q71" s="18" t="s">
        <v>481</v>
      </c>
      <c r="R71" s="20" t="s">
        <v>481</v>
      </c>
      <c r="S71" s="18" t="s">
        <v>481</v>
      </c>
      <c r="T71" s="20" t="s">
        <v>481</v>
      </c>
      <c r="U71" s="18" t="n">
        <v>423.04843116</v>
      </c>
      <c r="V71" s="20" t="n">
        <v>13.34780818</v>
      </c>
    </row>
    <row r="72" spans="1:22">
      <c r="A72" s="15" t="s">
        <v>547</v>
      </c>
      <c r="B72" s="17" t="n">
        <v>7708</v>
      </c>
      <c r="C72" s="18">
        <f>(5.0/B72*100)</f>
        <v/>
      </c>
      <c r="D72" s="19" t="n">
        <v>7703</v>
      </c>
      <c r="E72" s="18" t="n">
        <v>403.38979839</v>
      </c>
      <c r="F72" s="20" t="n">
        <v>5.83005385</v>
      </c>
      <c r="G72" s="18" t="n">
        <v>453.71303246</v>
      </c>
      <c r="H72" s="20" t="n">
        <v>3.20660893</v>
      </c>
      <c r="I72" s="18" t="n">
        <v>548.55438831</v>
      </c>
      <c r="J72" s="20" t="n">
        <v>2.47175935</v>
      </c>
      <c r="K72" s="18" t="n">
        <v>590.12874842</v>
      </c>
      <c r="L72" s="20" t="n">
        <v>4.0673542</v>
      </c>
      <c r="M72" s="18" t="s">
        <v>481</v>
      </c>
      <c r="N72" s="20" t="s">
        <v>481</v>
      </c>
      <c r="O72" s="18" t="s">
        <v>481</v>
      </c>
      <c r="P72" s="20" t="s">
        <v>481</v>
      </c>
      <c r="Q72" s="18" t="s">
        <v>481</v>
      </c>
      <c r="R72" s="20" t="s">
        <v>481</v>
      </c>
      <c r="S72" s="18" t="s">
        <v>481</v>
      </c>
      <c r="T72" s="20" t="s">
        <v>481</v>
      </c>
      <c r="U72" s="18" t="n">
        <v>403.06806566</v>
      </c>
      <c r="V72" s="20" t="n">
        <v>28.07197324</v>
      </c>
    </row>
    <row r="73" spans="1:22">
      <c r="A73" s="15" t="s">
        <v>548</v>
      </c>
      <c r="B73" s="17" t="n">
        <v>8249</v>
      </c>
      <c r="C73" s="18">
        <f>(193.0/B73*100)</f>
        <v/>
      </c>
      <c r="D73" s="19" t="n">
        <v>8056</v>
      </c>
      <c r="E73" s="18" t="n">
        <v>358.85495331</v>
      </c>
      <c r="F73" s="20" t="n">
        <v>3.55761066</v>
      </c>
      <c r="G73" s="18" t="n">
        <v>395.14459211</v>
      </c>
      <c r="H73" s="20" t="n">
        <v>2.96878582</v>
      </c>
      <c r="I73" s="18" t="n">
        <v>433.99035857</v>
      </c>
      <c r="J73" s="20" t="n">
        <v>2.80038736</v>
      </c>
      <c r="K73" s="18" t="n">
        <v>454.53076416</v>
      </c>
      <c r="L73" s="20" t="n">
        <v>4.88879656</v>
      </c>
      <c r="M73" s="18" t="s">
        <v>481</v>
      </c>
      <c r="N73" s="20" t="s">
        <v>481</v>
      </c>
      <c r="O73" s="18" t="s">
        <v>481</v>
      </c>
      <c r="P73" s="20" t="s">
        <v>481</v>
      </c>
      <c r="Q73" s="18" t="s">
        <v>481</v>
      </c>
      <c r="R73" s="20" t="s">
        <v>481</v>
      </c>
      <c r="S73" s="18" t="s">
        <v>481</v>
      </c>
      <c r="T73" s="20" t="s">
        <v>481</v>
      </c>
      <c r="U73" s="18" t="n">
        <v>368.10136942</v>
      </c>
      <c r="V73" s="20" t="n">
        <v>8.24023487</v>
      </c>
    </row>
    <row r="74" spans="1:22">
      <c r="A74" s="15" t="s">
        <v>549</v>
      </c>
      <c r="B74" s="17" t="n">
        <v>4692</v>
      </c>
      <c r="C74" s="18">
        <f>(82.0/B74*100)</f>
        <v/>
      </c>
      <c r="D74" s="19" t="n">
        <v>4610</v>
      </c>
      <c r="E74" s="18" t="n">
        <v>367.18189123</v>
      </c>
      <c r="F74" s="20" t="n">
        <v>3.60020828</v>
      </c>
      <c r="G74" s="18" t="n">
        <v>396.01678539</v>
      </c>
      <c r="H74" s="20" t="n">
        <v>2.41907635</v>
      </c>
      <c r="I74" s="18" t="n">
        <v>455.68699403</v>
      </c>
      <c r="J74" s="20" t="n">
        <v>2.55269907</v>
      </c>
      <c r="K74" s="18" t="n">
        <v>483.35512789</v>
      </c>
      <c r="L74" s="20" t="n">
        <v>3.4798577</v>
      </c>
      <c r="M74" s="18" t="s">
        <v>481</v>
      </c>
      <c r="N74" s="20" t="s">
        <v>481</v>
      </c>
      <c r="O74" s="18" t="s">
        <v>481</v>
      </c>
      <c r="P74" s="20" t="s">
        <v>481</v>
      </c>
      <c r="Q74" s="18" t="s">
        <v>481</v>
      </c>
      <c r="R74" s="20" t="s">
        <v>481</v>
      </c>
      <c r="S74" s="18" t="n">
        <v>382.24614419</v>
      </c>
      <c r="T74" s="20" t="n">
        <v>23.18113345</v>
      </c>
      <c r="U74" s="18" t="n">
        <v>340.03947957</v>
      </c>
      <c r="V74" s="20" t="n">
        <v>5.76640434</v>
      </c>
    </row>
    <row r="75" spans="1:22">
      <c r="A75" s="15" t="s">
        <v>550</v>
      </c>
      <c r="B75" s="17" t="n">
        <v>5375</v>
      </c>
      <c r="C75" s="18">
        <f>(294.0/B75*100)</f>
        <v/>
      </c>
      <c r="D75" s="19" t="n">
        <v>5081</v>
      </c>
      <c r="E75" s="18" t="n">
        <v>360.96695684</v>
      </c>
      <c r="F75" s="20" t="n">
        <v>2.62472563</v>
      </c>
      <c r="G75" s="18" t="n">
        <v>392.35872141</v>
      </c>
      <c r="H75" s="20" t="n">
        <v>2.43822589</v>
      </c>
      <c r="I75" s="18" t="n">
        <v>408.45817858</v>
      </c>
      <c r="J75" s="20" t="n">
        <v>3.35519655</v>
      </c>
      <c r="K75" s="18" t="n">
        <v>409.74257357</v>
      </c>
      <c r="L75" s="20" t="n">
        <v>4.3264623</v>
      </c>
      <c r="M75" s="18" t="s">
        <v>481</v>
      </c>
      <c r="N75" s="20" t="s">
        <v>481</v>
      </c>
      <c r="O75" s="18" t="s">
        <v>481</v>
      </c>
      <c r="P75" s="20" t="s">
        <v>481</v>
      </c>
      <c r="Q75" s="18" t="s">
        <v>481</v>
      </c>
      <c r="R75" s="20" t="s">
        <v>481</v>
      </c>
      <c r="S75" s="18" t="s">
        <v>481</v>
      </c>
      <c r="T75" s="20" t="s">
        <v>481</v>
      </c>
      <c r="U75" s="18" t="n">
        <v>354.91468624</v>
      </c>
      <c r="V75" s="20" t="n">
        <v>3.7578236</v>
      </c>
    </row>
    <row r="76" spans="1:22">
      <c r="A76" s="15" t="s">
        <v>551</v>
      </c>
      <c r="B76" s="17" t="n">
        <v>14167</v>
      </c>
      <c r="C76" s="18">
        <f>(235.0/B76*100)</f>
        <v/>
      </c>
      <c r="D76" s="19" t="n">
        <v>13932</v>
      </c>
      <c r="E76" s="18" t="n">
        <v>390.64983482</v>
      </c>
      <c r="F76" s="20" t="n">
        <v>2.72976975</v>
      </c>
      <c r="G76" s="18" t="n">
        <v>412.53264008</v>
      </c>
      <c r="H76" s="20" t="n">
        <v>2.68537851</v>
      </c>
      <c r="I76" s="18" t="n">
        <v>448.90323846</v>
      </c>
      <c r="J76" s="20" t="n">
        <v>2.698522</v>
      </c>
      <c r="K76" s="18" t="n">
        <v>504.31672241</v>
      </c>
      <c r="L76" s="20" t="n">
        <v>3.68740193</v>
      </c>
      <c r="M76" s="18" t="s">
        <v>481</v>
      </c>
      <c r="N76" s="20" t="s">
        <v>481</v>
      </c>
      <c r="O76" s="18" t="s">
        <v>481</v>
      </c>
      <c r="P76" s="20" t="s">
        <v>481</v>
      </c>
      <c r="Q76" s="18" t="s">
        <v>481</v>
      </c>
      <c r="R76" s="20" t="s">
        <v>481</v>
      </c>
      <c r="S76" s="18" t="s">
        <v>481</v>
      </c>
      <c r="T76" s="20" t="s">
        <v>481</v>
      </c>
      <c r="U76" s="18" t="n">
        <v>358.05474755</v>
      </c>
      <c r="V76" s="20" t="n">
        <v>4.80213187</v>
      </c>
    </row>
    <row r="77" spans="1:22">
      <c r="A77" s="15" t="s">
        <v>552</v>
      </c>
      <c r="B77" s="17" t="n">
        <v>6062</v>
      </c>
      <c r="C77" s="18">
        <f>(317.0/B77*100)</f>
        <v/>
      </c>
      <c r="D77" s="19" t="n">
        <v>5745</v>
      </c>
      <c r="E77" s="18" t="n">
        <v>398.64242333</v>
      </c>
      <c r="F77" s="20" t="n">
        <v>2.58038629</v>
      </c>
      <c r="G77" s="18" t="n">
        <v>434.34926076</v>
      </c>
      <c r="H77" s="20" t="n">
        <v>2.48580368</v>
      </c>
      <c r="I77" s="18" t="n">
        <v>483.41386231</v>
      </c>
      <c r="J77" s="20" t="n">
        <v>2.89976563</v>
      </c>
      <c r="K77" s="18" t="n">
        <v>485.29043256</v>
      </c>
      <c r="L77" s="20" t="n">
        <v>5.40093786</v>
      </c>
      <c r="M77" s="18" t="s">
        <v>481</v>
      </c>
      <c r="N77" s="20" t="s">
        <v>481</v>
      </c>
      <c r="O77" s="18" t="s">
        <v>481</v>
      </c>
      <c r="P77" s="20" t="s">
        <v>481</v>
      </c>
      <c r="Q77" s="18" t="s">
        <v>481</v>
      </c>
      <c r="R77" s="20" t="s">
        <v>481</v>
      </c>
      <c r="S77" s="18" t="s">
        <v>481</v>
      </c>
      <c r="T77" s="20" t="s">
        <v>481</v>
      </c>
      <c r="U77" s="18" t="n">
        <v>370.67477712</v>
      </c>
      <c r="V77" s="20" t="n">
        <v>3.40205974</v>
      </c>
    </row>
    <row r="78" spans="1:22">
      <c r="A78" s="15" t="s">
        <v>553</v>
      </c>
      <c r="B78" s="17" t="n">
        <v>5826</v>
      </c>
      <c r="C78" s="18">
        <f>(0.0/B78*100)</f>
        <v/>
      </c>
      <c r="D78" s="19" t="n">
        <v>5826</v>
      </c>
      <c r="E78" s="18" t="n">
        <v>460.80438989</v>
      </c>
      <c r="F78" s="20" t="n">
        <v>5.98179469</v>
      </c>
      <c r="G78" s="18" t="n">
        <v>495.70851893</v>
      </c>
      <c r="H78" s="20" t="n">
        <v>3.7361018</v>
      </c>
      <c r="I78" s="18" t="n">
        <v>543.35338557</v>
      </c>
      <c r="J78" s="20" t="n">
        <v>4.29727347</v>
      </c>
      <c r="K78" s="18" t="n">
        <v>557.45047258</v>
      </c>
      <c r="L78" s="20" t="n">
        <v>5.91293642</v>
      </c>
      <c r="M78" s="18" t="s">
        <v>481</v>
      </c>
      <c r="N78" s="20" t="s">
        <v>481</v>
      </c>
      <c r="O78" s="18" t="s">
        <v>481</v>
      </c>
      <c r="P78" s="20" t="s">
        <v>481</v>
      </c>
      <c r="Q78" s="18" t="n">
        <v>433.83338361</v>
      </c>
      <c r="R78" s="20" t="n">
        <v>11.38193918</v>
      </c>
      <c r="S78" s="18" t="n">
        <v>475.22142107</v>
      </c>
      <c r="T78" s="20" t="n">
        <v>38.10707654</v>
      </c>
      <c r="U78" s="18" t="n">
        <v>486.64174069</v>
      </c>
      <c r="V78" s="20" t="n">
        <v>15.74331535</v>
      </c>
    </row>
    <row customHeight="1" ht="25" r="79" spans="1:22">
      <c r="A79" s="15" t="s">
        <v>554</v>
      </c>
      <c r="B79" s="17" t="n">
        <v>1657</v>
      </c>
      <c r="C79" s="18">
        <f>(41.0/B79*100)</f>
        <v/>
      </c>
      <c r="D79" s="19" t="n">
        <v>1616</v>
      </c>
      <c r="E79" s="18" t="n">
        <v>431.17629154</v>
      </c>
      <c r="F79" s="20" t="n">
        <v>8.224085000000001</v>
      </c>
      <c r="G79" s="18" t="n">
        <v>459.0133122</v>
      </c>
      <c r="H79" s="20" t="n">
        <v>5.20458177</v>
      </c>
      <c r="I79" s="18" t="n">
        <v>507.45606433</v>
      </c>
      <c r="J79" s="20" t="n">
        <v>7.3751307</v>
      </c>
      <c r="K79" s="18" t="n">
        <v>524.2401665899999</v>
      </c>
      <c r="L79" s="20" t="n">
        <v>9.68065869</v>
      </c>
      <c r="M79" s="18" t="s">
        <v>481</v>
      </c>
      <c r="N79" s="20" t="s">
        <v>481</v>
      </c>
      <c r="O79" s="18" t="s">
        <v>481</v>
      </c>
      <c r="P79" s="20" t="s">
        <v>481</v>
      </c>
      <c r="Q79" s="18" t="s">
        <v>481</v>
      </c>
      <c r="R79" s="20" t="s">
        <v>481</v>
      </c>
      <c r="S79" s="18" t="s">
        <v>481</v>
      </c>
      <c r="T79" s="20" t="s">
        <v>481</v>
      </c>
      <c r="U79" s="18" t="n">
        <v>366.45629176</v>
      </c>
      <c r="V79" s="20" t="n">
        <v>18.60414993</v>
      </c>
    </row>
    <row r="80" spans="1:22">
      <c r="A80" s="15" t="s">
        <v>555</v>
      </c>
      <c r="B80" s="17" t="n">
        <v>7841</v>
      </c>
      <c r="C80" s="18">
        <f>(0.0/B80*100)</f>
        <v/>
      </c>
      <c r="D80" s="19" t="n">
        <v>7841</v>
      </c>
      <c r="E80" s="18" t="n">
        <v>408.27778064</v>
      </c>
      <c r="F80" s="20" t="n">
        <v>5.83120689</v>
      </c>
      <c r="G80" s="18" t="n">
        <v>421.56336863</v>
      </c>
      <c r="H80" s="20" t="n">
        <v>4.6587056</v>
      </c>
      <c r="I80" s="18" t="n">
        <v>456.46751362</v>
      </c>
      <c r="J80" s="20" t="n">
        <v>3.8585725</v>
      </c>
      <c r="K80" s="18" t="n">
        <v>471.04701844</v>
      </c>
      <c r="L80" s="20" t="n">
        <v>4.09800985</v>
      </c>
      <c r="M80" s="18" t="s">
        <v>481</v>
      </c>
      <c r="N80" s="20" t="s">
        <v>481</v>
      </c>
      <c r="O80" s="18" t="s">
        <v>481</v>
      </c>
      <c r="P80" s="20" t="s">
        <v>481</v>
      </c>
      <c r="Q80" s="18" t="s">
        <v>481</v>
      </c>
      <c r="R80" s="20" t="s">
        <v>481</v>
      </c>
      <c r="S80" s="18" t="s">
        <v>481</v>
      </c>
      <c r="T80" s="20" t="s">
        <v>481</v>
      </c>
      <c r="U80" s="18" t="n">
        <v>367.40975685</v>
      </c>
      <c r="V80" s="20" t="n">
        <v>25.89841491</v>
      </c>
    </row>
    <row r="81" spans="1:22">
      <c r="A81" s="23" t="s">
        <v>556</v>
      </c>
      <c r="B81" s="17" t="n">
        <v>8861</v>
      </c>
      <c r="C81" s="18">
        <f>(88.0/B81*100)</f>
        <v/>
      </c>
      <c r="D81" s="19" t="n">
        <v>8773</v>
      </c>
      <c r="E81" s="18" t="n">
        <v>364.46001117</v>
      </c>
      <c r="F81" s="20" t="n">
        <v>4.62573402</v>
      </c>
      <c r="G81" s="18" t="n">
        <v>411.38190487</v>
      </c>
      <c r="H81" s="20" t="n">
        <v>2.49057911</v>
      </c>
      <c r="I81" s="18" t="n">
        <v>457.61350557</v>
      </c>
      <c r="J81" s="20" t="n">
        <v>3.06298525</v>
      </c>
      <c r="K81" s="18" t="n">
        <v>477.65691174</v>
      </c>
      <c r="L81" s="20" t="n">
        <v>3.81046683</v>
      </c>
      <c r="M81" s="18" t="s">
        <v>481</v>
      </c>
      <c r="N81" s="20" t="s">
        <v>481</v>
      </c>
      <c r="O81" s="18" t="s">
        <v>481</v>
      </c>
      <c r="P81" s="20" t="s">
        <v>481</v>
      </c>
      <c r="Q81" s="18" t="s">
        <v>481</v>
      </c>
      <c r="R81" s="20" t="s">
        <v>481</v>
      </c>
      <c r="S81" s="18" t="s">
        <v>481</v>
      </c>
      <c r="T81" s="20" t="s">
        <v>481</v>
      </c>
      <c r="U81" s="18" t="n">
        <v>372.68459556</v>
      </c>
      <c r="V81" s="20" t="n">
        <v>10.47059073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824</v>
      </c>
    </row>
    <row customHeight="1" ht="30" r="4" spans="1:22">
      <c r="A4" s="6" t="n"/>
      <c r="B4" s="7" t="s">
        <v>462</v>
      </c>
      <c r="C4" s="7" t="s">
        <v>463</v>
      </c>
      <c r="D4" s="8" t="s">
        <v>462</v>
      </c>
      <c r="E4" s="9" t="s">
        <v>820</v>
      </c>
      <c r="F4" s="10" t="n"/>
      <c r="G4" s="9" t="s">
        <v>821</v>
      </c>
      <c r="H4" s="10" t="n"/>
      <c r="I4" s="9" t="s">
        <v>822</v>
      </c>
      <c r="J4" s="10" t="n"/>
      <c r="K4" s="9" t="s">
        <v>823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(740.0/B7*100)</f>
        <v/>
      </c>
      <c r="D7" s="19" t="n">
        <v>13790</v>
      </c>
      <c r="E7" s="18" t="n">
        <v>475.29497185</v>
      </c>
      <c r="F7" s="20" t="n">
        <v>2.83643248</v>
      </c>
      <c r="G7" s="18" t="n">
        <v>506.15572202</v>
      </c>
      <c r="H7" s="20" t="n">
        <v>2.07110947</v>
      </c>
      <c r="I7" s="18" t="n">
        <v>531.1981061499999</v>
      </c>
      <c r="J7" s="20" t="n">
        <v>2.36104391</v>
      </c>
      <c r="K7" s="18" t="n">
        <v>553.34845147</v>
      </c>
      <c r="L7" s="20" t="n">
        <v>3.52763215</v>
      </c>
      <c r="M7" s="18" t="s">
        <v>481</v>
      </c>
      <c r="N7" s="20" t="s">
        <v>481</v>
      </c>
      <c r="O7" s="18" t="s">
        <v>481</v>
      </c>
      <c r="P7" s="20" t="s">
        <v>481</v>
      </c>
      <c r="Q7" s="18" t="s">
        <v>481</v>
      </c>
      <c r="R7" s="20" t="s">
        <v>481</v>
      </c>
      <c r="S7" s="18" t="s">
        <v>481</v>
      </c>
      <c r="T7" s="20" t="s">
        <v>481</v>
      </c>
      <c r="U7" s="18" t="n">
        <v>449.64262874</v>
      </c>
      <c r="V7" s="20" t="n">
        <v>5.32148674</v>
      </c>
    </row>
    <row r="8" spans="1:22">
      <c r="A8" s="15" t="s">
        <v>483</v>
      </c>
      <c r="B8" s="17" t="n">
        <v>7007</v>
      </c>
      <c r="C8" s="18">
        <f>(129.0/B8*100)</f>
        <v/>
      </c>
      <c r="D8" s="19" t="n">
        <v>6878</v>
      </c>
      <c r="E8" s="18" t="n">
        <v>465.13440145</v>
      </c>
      <c r="F8" s="20" t="n">
        <v>3.17535229</v>
      </c>
      <c r="G8" s="18" t="n">
        <v>504.6351555</v>
      </c>
      <c r="H8" s="20" t="n">
        <v>2.70606129</v>
      </c>
      <c r="I8" s="18" t="n">
        <v>533.2755759</v>
      </c>
      <c r="J8" s="20" t="n">
        <v>3.57466948</v>
      </c>
      <c r="K8" s="18" t="n">
        <v>528.91818862</v>
      </c>
      <c r="L8" s="20" t="n">
        <v>6.36005388</v>
      </c>
      <c r="M8" s="18" t="s">
        <v>481</v>
      </c>
      <c r="N8" s="20" t="s">
        <v>481</v>
      </c>
      <c r="O8" s="18" t="s">
        <v>481</v>
      </c>
      <c r="P8" s="20" t="s">
        <v>481</v>
      </c>
      <c r="Q8" s="18" t="n">
        <v>368.48347797</v>
      </c>
      <c r="R8" s="20" t="n">
        <v>14.99112476</v>
      </c>
      <c r="S8" s="18" t="s">
        <v>481</v>
      </c>
      <c r="T8" s="20" t="s">
        <v>481</v>
      </c>
      <c r="U8" s="18" t="n">
        <v>398.52311828</v>
      </c>
      <c r="V8" s="20" t="n">
        <v>5.35977561</v>
      </c>
    </row>
    <row r="9" spans="1:22">
      <c r="A9" s="15" t="s">
        <v>484</v>
      </c>
      <c r="B9" s="17" t="n">
        <v>9651</v>
      </c>
      <c r="C9" s="18">
        <f>(257.0/B9*100)</f>
        <v/>
      </c>
      <c r="D9" s="19" t="n">
        <v>9394</v>
      </c>
      <c r="E9" s="18" t="n">
        <v>494.35326695</v>
      </c>
      <c r="F9" s="20" t="n">
        <v>2.52673472</v>
      </c>
      <c r="G9" s="18" t="n">
        <v>520.18271225</v>
      </c>
      <c r="H9" s="20" t="n">
        <v>2.75739136</v>
      </c>
      <c r="I9" s="18" t="n">
        <v>548.90203588</v>
      </c>
      <c r="J9" s="20" t="n">
        <v>3.26246972</v>
      </c>
      <c r="K9" s="18" t="n">
        <v>531.70896897</v>
      </c>
      <c r="L9" s="20" t="n">
        <v>6.15573084</v>
      </c>
      <c r="M9" s="18" t="s">
        <v>481</v>
      </c>
      <c r="N9" s="20" t="s">
        <v>481</v>
      </c>
      <c r="O9" s="18" t="s">
        <v>481</v>
      </c>
      <c r="P9" s="20" t="s">
        <v>481</v>
      </c>
      <c r="Q9" s="18" t="n">
        <v>374.78530698</v>
      </c>
      <c r="R9" s="20" t="n">
        <v>11.62763904</v>
      </c>
      <c r="S9" s="18" t="s">
        <v>481</v>
      </c>
      <c r="T9" s="20" t="s">
        <v>481</v>
      </c>
      <c r="U9" s="18" t="n">
        <v>398.62793969</v>
      </c>
      <c r="V9" s="20" t="n">
        <v>5.01436305</v>
      </c>
    </row>
    <row r="10" spans="1:22">
      <c r="A10" s="15" t="s">
        <v>485</v>
      </c>
      <c r="B10" s="17" t="n">
        <v>20058</v>
      </c>
      <c r="C10" s="18">
        <f>(559.0/B10*100)</f>
        <v/>
      </c>
      <c r="D10" s="19" t="n">
        <v>19499</v>
      </c>
      <c r="E10" s="18" t="n">
        <v>487.14364948</v>
      </c>
      <c r="F10" s="20" t="n">
        <v>3.38153518</v>
      </c>
      <c r="G10" s="18" t="n">
        <v>518.27747375</v>
      </c>
      <c r="H10" s="20" t="n">
        <v>2.40802591</v>
      </c>
      <c r="I10" s="18" t="n">
        <v>541.68087965</v>
      </c>
      <c r="J10" s="20" t="n">
        <v>2.34039613</v>
      </c>
      <c r="K10" s="18" t="n">
        <v>559.05803653</v>
      </c>
      <c r="L10" s="20" t="n">
        <v>2.84904139</v>
      </c>
      <c r="M10" s="18" t="s">
        <v>481</v>
      </c>
      <c r="N10" s="20" t="s">
        <v>481</v>
      </c>
      <c r="O10" s="18" t="s">
        <v>481</v>
      </c>
      <c r="P10" s="20" t="s">
        <v>481</v>
      </c>
      <c r="Q10" s="18" t="s">
        <v>481</v>
      </c>
      <c r="R10" s="20" t="s">
        <v>481</v>
      </c>
      <c r="S10" s="18" t="s">
        <v>481</v>
      </c>
      <c r="T10" s="20" t="s">
        <v>481</v>
      </c>
      <c r="U10" s="18" t="n">
        <v>431.03165843</v>
      </c>
      <c r="V10" s="20" t="n">
        <v>5.31958281</v>
      </c>
    </row>
    <row r="11" spans="1:22">
      <c r="A11" s="15" t="s">
        <v>486</v>
      </c>
      <c r="B11" s="17" t="n">
        <v>7053</v>
      </c>
      <c r="C11" s="18">
        <f>(163.0/B11*100)</f>
        <v/>
      </c>
      <c r="D11" s="19" t="n">
        <v>6890</v>
      </c>
      <c r="E11" s="18" t="n">
        <v>431.60051917</v>
      </c>
      <c r="F11" s="20" t="n">
        <v>3.06142043</v>
      </c>
      <c r="G11" s="18" t="n">
        <v>453.15651189</v>
      </c>
      <c r="H11" s="20" t="n">
        <v>2.93226594</v>
      </c>
      <c r="I11" s="18" t="n">
        <v>465.01662805</v>
      </c>
      <c r="J11" s="20" t="n">
        <v>3.88283218</v>
      </c>
      <c r="K11" s="18" t="n">
        <v>492.22437204</v>
      </c>
      <c r="L11" s="20" t="n">
        <v>5.63908607</v>
      </c>
      <c r="M11" s="18" t="s">
        <v>481</v>
      </c>
      <c r="N11" s="20" t="s">
        <v>481</v>
      </c>
      <c r="O11" s="18" t="s">
        <v>481</v>
      </c>
      <c r="P11" s="20" t="s">
        <v>481</v>
      </c>
      <c r="Q11" s="18" t="s">
        <v>481</v>
      </c>
      <c r="R11" s="20" t="s">
        <v>481</v>
      </c>
      <c r="S11" s="18" t="s">
        <v>481</v>
      </c>
      <c r="T11" s="20" t="s">
        <v>481</v>
      </c>
      <c r="U11" s="18" t="n">
        <v>390.22397098</v>
      </c>
      <c r="V11" s="20" t="n">
        <v>6.33293588</v>
      </c>
    </row>
    <row r="12" spans="1:22">
      <c r="A12" s="15" t="s">
        <v>487</v>
      </c>
      <c r="B12" s="17" t="n">
        <v>6894</v>
      </c>
      <c r="C12" s="18">
        <f>(59.0/B12*100)</f>
        <v/>
      </c>
      <c r="D12" s="19" t="n">
        <v>6835</v>
      </c>
      <c r="E12" s="18" t="n">
        <v>479.32334195</v>
      </c>
      <c r="F12" s="20" t="n">
        <v>2.67235908</v>
      </c>
      <c r="G12" s="18" t="n">
        <v>506.48823948</v>
      </c>
      <c r="H12" s="20" t="n">
        <v>2.44092743</v>
      </c>
      <c r="I12" s="18" t="n">
        <v>532.26945017</v>
      </c>
      <c r="J12" s="20" t="n">
        <v>4.17089208</v>
      </c>
      <c r="K12" s="18" t="n">
        <v>547.95960986</v>
      </c>
      <c r="L12" s="20" t="n">
        <v>8.31893533</v>
      </c>
      <c r="M12" s="18" t="s">
        <v>481</v>
      </c>
      <c r="N12" s="20" t="s">
        <v>481</v>
      </c>
      <c r="O12" s="18" t="s">
        <v>481</v>
      </c>
      <c r="P12" s="20" t="s">
        <v>481</v>
      </c>
      <c r="Q12" s="18" t="n">
        <v>366.6777112</v>
      </c>
      <c r="R12" s="20" t="n">
        <v>14.39052153</v>
      </c>
      <c r="S12" s="18" t="s">
        <v>481</v>
      </c>
      <c r="T12" s="20" t="s">
        <v>481</v>
      </c>
      <c r="U12" s="18" t="n">
        <v>394.64332942</v>
      </c>
      <c r="V12" s="20" t="n">
        <v>6.15538513</v>
      </c>
    </row>
    <row r="13" spans="1:22">
      <c r="A13" s="15" t="s">
        <v>488</v>
      </c>
      <c r="B13" s="17" t="n">
        <v>7161</v>
      </c>
      <c r="C13" s="18">
        <f>(201.0/B13*100)</f>
        <v/>
      </c>
      <c r="D13" s="19" t="n">
        <v>6960</v>
      </c>
      <c r="E13" s="18" t="n">
        <v>480.51026487</v>
      </c>
      <c r="F13" s="20" t="n">
        <v>3.35281037</v>
      </c>
      <c r="G13" s="18" t="n">
        <v>500.69972475</v>
      </c>
      <c r="H13" s="20" t="n">
        <v>2.43101403</v>
      </c>
      <c r="I13" s="18" t="n">
        <v>534.44974553</v>
      </c>
      <c r="J13" s="20" t="n">
        <v>3.29527969</v>
      </c>
      <c r="K13" s="18" t="n">
        <v>557.3094723</v>
      </c>
      <c r="L13" s="20" t="n">
        <v>4.77662337</v>
      </c>
      <c r="M13" s="18" t="s">
        <v>481</v>
      </c>
      <c r="N13" s="20" t="s">
        <v>481</v>
      </c>
      <c r="O13" s="18" t="s">
        <v>481</v>
      </c>
      <c r="P13" s="20" t="s">
        <v>481</v>
      </c>
      <c r="Q13" s="18" t="n">
        <v>436.36003517</v>
      </c>
      <c r="R13" s="20" t="n">
        <v>6.43426798</v>
      </c>
      <c r="S13" s="18" t="s">
        <v>481</v>
      </c>
      <c r="T13" s="20" t="s">
        <v>481</v>
      </c>
      <c r="U13" s="18" t="n">
        <v>385.75924811</v>
      </c>
      <c r="V13" s="20" t="n">
        <v>5.65745799</v>
      </c>
    </row>
    <row r="14" spans="1:22">
      <c r="A14" s="15" t="s">
        <v>489</v>
      </c>
      <c r="B14" s="17" t="n">
        <v>5587</v>
      </c>
      <c r="C14" s="18">
        <f>(83.0/B14*100)</f>
        <v/>
      </c>
      <c r="D14" s="19" t="n">
        <v>5504</v>
      </c>
      <c r="E14" s="18" t="n">
        <v>490.64494967</v>
      </c>
      <c r="F14" s="20" t="n">
        <v>3.60573944</v>
      </c>
      <c r="G14" s="18" t="n">
        <v>519.83127505</v>
      </c>
      <c r="H14" s="20" t="n">
        <v>2.54239401</v>
      </c>
      <c r="I14" s="18" t="n">
        <v>546.5904047499999</v>
      </c>
      <c r="J14" s="20" t="n">
        <v>2.79402254</v>
      </c>
      <c r="K14" s="18" t="n">
        <v>571.96641978</v>
      </c>
      <c r="L14" s="20" t="n">
        <v>3.63586251</v>
      </c>
      <c r="M14" s="18" t="s">
        <v>481</v>
      </c>
      <c r="N14" s="20" t="s">
        <v>481</v>
      </c>
      <c r="O14" s="18" t="s">
        <v>481</v>
      </c>
      <c r="P14" s="20" t="s">
        <v>481</v>
      </c>
      <c r="Q14" s="18" t="s">
        <v>481</v>
      </c>
      <c r="R14" s="20" t="s">
        <v>481</v>
      </c>
      <c r="S14" s="18" t="s">
        <v>481</v>
      </c>
      <c r="T14" s="20" t="s">
        <v>481</v>
      </c>
      <c r="U14" s="18" t="n">
        <v>440.00494684</v>
      </c>
      <c r="V14" s="20" t="n">
        <v>10.01877167</v>
      </c>
    </row>
    <row r="15" spans="1:22">
      <c r="A15" s="15" t="s">
        <v>490</v>
      </c>
      <c r="B15" s="17" t="n">
        <v>5882</v>
      </c>
      <c r="C15" s="18">
        <f>(103.0/B15*100)</f>
        <v/>
      </c>
      <c r="D15" s="19" t="n">
        <v>5779</v>
      </c>
      <c r="E15" s="18" t="n">
        <v>507.63803321</v>
      </c>
      <c r="F15" s="20" t="n">
        <v>3.20225578</v>
      </c>
      <c r="G15" s="18" t="n">
        <v>538.1993757</v>
      </c>
      <c r="H15" s="20" t="n">
        <v>2.52197844</v>
      </c>
      <c r="I15" s="18" t="n">
        <v>564.54044317</v>
      </c>
      <c r="J15" s="20" t="n">
        <v>3.33082579</v>
      </c>
      <c r="K15" s="18" t="n">
        <v>557.87044927</v>
      </c>
      <c r="L15" s="20" t="n">
        <v>7.3396343</v>
      </c>
      <c r="M15" s="18" t="s">
        <v>481</v>
      </c>
      <c r="N15" s="20" t="s">
        <v>481</v>
      </c>
      <c r="O15" s="18" t="s">
        <v>481</v>
      </c>
      <c r="P15" s="20" t="s">
        <v>481</v>
      </c>
      <c r="Q15" s="18" t="n">
        <v>375.95013089</v>
      </c>
      <c r="R15" s="20" t="n">
        <v>17.42774697</v>
      </c>
      <c r="S15" s="18" t="s">
        <v>481</v>
      </c>
      <c r="T15" s="20" t="s">
        <v>481</v>
      </c>
      <c r="U15" s="18" t="n">
        <v>422.42837978</v>
      </c>
      <c r="V15" s="20" t="n">
        <v>6.96362694</v>
      </c>
    </row>
    <row r="16" spans="1:22">
      <c r="A16" s="15" t="s">
        <v>491</v>
      </c>
      <c r="B16" s="17" t="n">
        <v>6108</v>
      </c>
      <c r="C16" s="18">
        <f>(149.0/B16*100)</f>
        <v/>
      </c>
      <c r="D16" s="19" t="n">
        <v>5959</v>
      </c>
      <c r="E16" s="18" t="n">
        <v>411.88481112</v>
      </c>
      <c r="F16" s="20" t="n">
        <v>3.30734737</v>
      </c>
      <c r="G16" s="18" t="n">
        <v>473.84585031</v>
      </c>
      <c r="H16" s="20" t="n">
        <v>2.59162876</v>
      </c>
      <c r="I16" s="18" t="n">
        <v>535.05072774</v>
      </c>
      <c r="J16" s="20" t="n">
        <v>2.35663323</v>
      </c>
      <c r="K16" s="18" t="n">
        <v>547.03052402</v>
      </c>
      <c r="L16" s="20" t="n">
        <v>3.85769204</v>
      </c>
      <c r="M16" s="18" t="s">
        <v>481</v>
      </c>
      <c r="N16" s="20" t="s">
        <v>481</v>
      </c>
      <c r="O16" s="18" t="s">
        <v>481</v>
      </c>
      <c r="P16" s="20" t="s">
        <v>481</v>
      </c>
      <c r="Q16" s="18" t="s">
        <v>481</v>
      </c>
      <c r="R16" s="20" t="s">
        <v>481</v>
      </c>
      <c r="S16" s="18" t="s">
        <v>481</v>
      </c>
      <c r="T16" s="20" t="s">
        <v>481</v>
      </c>
      <c r="U16" s="18" t="n">
        <v>382.66987844</v>
      </c>
      <c r="V16" s="20" t="n">
        <v>7.10296839</v>
      </c>
    </row>
    <row r="17" spans="1:22">
      <c r="A17" s="15" t="s">
        <v>492</v>
      </c>
      <c r="B17" s="17" t="n">
        <v>6504</v>
      </c>
      <c r="C17" s="18">
        <f>(1845.0/B17*100)</f>
        <v/>
      </c>
      <c r="D17" s="19" t="n">
        <v>4659</v>
      </c>
      <c r="E17" s="18" t="n">
        <v>491.21104752</v>
      </c>
      <c r="F17" s="20" t="n">
        <v>3.71664145</v>
      </c>
      <c r="G17" s="18" t="n">
        <v>525.26894433</v>
      </c>
      <c r="H17" s="20" t="n">
        <v>3.24446762</v>
      </c>
      <c r="I17" s="18" t="n">
        <v>549.8931859</v>
      </c>
      <c r="J17" s="20" t="n">
        <v>4.65441497</v>
      </c>
      <c r="K17" s="18" t="n">
        <v>560.88652111</v>
      </c>
      <c r="L17" s="20" t="n">
        <v>6.75698896</v>
      </c>
      <c r="M17" s="18" t="s">
        <v>481</v>
      </c>
      <c r="N17" s="20" t="s">
        <v>481</v>
      </c>
      <c r="O17" s="18" t="s">
        <v>481</v>
      </c>
      <c r="P17" s="20" t="s">
        <v>481</v>
      </c>
      <c r="Q17" s="18" t="n">
        <v>360.48925247</v>
      </c>
      <c r="R17" s="20" t="n">
        <v>12.44339086</v>
      </c>
      <c r="S17" s="18" t="s">
        <v>481</v>
      </c>
      <c r="T17" s="20" t="s">
        <v>481</v>
      </c>
      <c r="U17" s="18" t="n">
        <v>430.42570485</v>
      </c>
      <c r="V17" s="20" t="n">
        <v>7.10412223</v>
      </c>
    </row>
    <row r="18" spans="1:22">
      <c r="A18" s="15" t="s">
        <v>493</v>
      </c>
      <c r="B18" s="17" t="n">
        <v>5532</v>
      </c>
      <c r="C18" s="18">
        <f>(31.0/B18*100)</f>
        <v/>
      </c>
      <c r="D18" s="19" t="n">
        <v>5501</v>
      </c>
      <c r="E18" s="18" t="n">
        <v>416.12699061</v>
      </c>
      <c r="F18" s="20" t="n">
        <v>4.25225024</v>
      </c>
      <c r="G18" s="18" t="n">
        <v>447.50861401</v>
      </c>
      <c r="H18" s="20" t="n">
        <v>4.28794191</v>
      </c>
      <c r="I18" s="18" t="n">
        <v>488.5364025</v>
      </c>
      <c r="J18" s="20" t="n">
        <v>3.91082166</v>
      </c>
      <c r="K18" s="18" t="n">
        <v>496.5004681</v>
      </c>
      <c r="L18" s="20" t="n">
        <v>5.54122663</v>
      </c>
      <c r="M18" s="18" t="s">
        <v>481</v>
      </c>
      <c r="N18" s="20" t="s">
        <v>481</v>
      </c>
      <c r="O18" s="18" t="s">
        <v>481</v>
      </c>
      <c r="P18" s="20" t="s">
        <v>481</v>
      </c>
      <c r="Q18" s="18" t="s">
        <v>481</v>
      </c>
      <c r="R18" s="20" t="s">
        <v>481</v>
      </c>
      <c r="S18" s="18" t="s">
        <v>481</v>
      </c>
      <c r="T18" s="20" t="s">
        <v>481</v>
      </c>
      <c r="U18" s="18" t="n">
        <v>368.11762978</v>
      </c>
      <c r="V18" s="20" t="n">
        <v>5.62867647</v>
      </c>
    </row>
    <row r="19" spans="1:22">
      <c r="A19" s="15" t="s">
        <v>494</v>
      </c>
      <c r="B19" s="17" t="n">
        <v>5658</v>
      </c>
      <c r="C19" s="18">
        <f>(321.0/B19*100)</f>
        <v/>
      </c>
      <c r="D19" s="19" t="n">
        <v>5337</v>
      </c>
      <c r="E19" s="18" t="n">
        <v>478.61297708</v>
      </c>
      <c r="F19" s="20" t="n">
        <v>3.22000439</v>
      </c>
      <c r="G19" s="18" t="n">
        <v>488.59958851</v>
      </c>
      <c r="H19" s="20" t="n">
        <v>3.14913516</v>
      </c>
      <c r="I19" s="18" t="n">
        <v>482.23224095</v>
      </c>
      <c r="J19" s="20" t="n">
        <v>4.14625712</v>
      </c>
      <c r="K19" s="18" t="n">
        <v>476.815404</v>
      </c>
      <c r="L19" s="20" t="n">
        <v>6.48948928</v>
      </c>
      <c r="M19" s="18" t="s">
        <v>481</v>
      </c>
      <c r="N19" s="20" t="s">
        <v>481</v>
      </c>
      <c r="O19" s="18" t="s">
        <v>481</v>
      </c>
      <c r="P19" s="20" t="s">
        <v>481</v>
      </c>
      <c r="Q19" s="18" t="s">
        <v>481</v>
      </c>
      <c r="R19" s="20" t="s">
        <v>481</v>
      </c>
      <c r="S19" s="18" t="s">
        <v>481</v>
      </c>
      <c r="T19" s="20" t="s">
        <v>481</v>
      </c>
      <c r="U19" s="18" t="n">
        <v>383.43376681</v>
      </c>
      <c r="V19" s="20" t="n">
        <v>7.61982296</v>
      </c>
    </row>
    <row r="20" spans="1:22">
      <c r="A20" s="15" t="s">
        <v>495</v>
      </c>
      <c r="B20" s="17" t="n">
        <v>3371</v>
      </c>
      <c r="C20" s="18">
        <f>(75.0/B20*100)</f>
        <v/>
      </c>
      <c r="D20" s="19" t="n">
        <v>3296</v>
      </c>
      <c r="E20" s="18" t="n">
        <v>439.0469664</v>
      </c>
      <c r="F20" s="20" t="n">
        <v>4.25671002</v>
      </c>
      <c r="G20" s="18" t="n">
        <v>472.72862038</v>
      </c>
      <c r="H20" s="20" t="n">
        <v>2.62599376</v>
      </c>
      <c r="I20" s="18" t="n">
        <v>486.93785486</v>
      </c>
      <c r="J20" s="20" t="n">
        <v>2.79821801</v>
      </c>
      <c r="K20" s="18" t="n">
        <v>518.08398656</v>
      </c>
      <c r="L20" s="20" t="n">
        <v>5.15702658</v>
      </c>
      <c r="M20" s="18" t="s">
        <v>481</v>
      </c>
      <c r="N20" s="20" t="s">
        <v>481</v>
      </c>
      <c r="O20" s="18" t="s">
        <v>481</v>
      </c>
      <c r="P20" s="20" t="s">
        <v>481</v>
      </c>
      <c r="Q20" s="18" t="s">
        <v>481</v>
      </c>
      <c r="R20" s="20" t="s">
        <v>481</v>
      </c>
      <c r="S20" s="18" t="s">
        <v>481</v>
      </c>
      <c r="T20" s="20" t="s">
        <v>481</v>
      </c>
      <c r="U20" s="18" t="n">
        <v>394.46633319</v>
      </c>
      <c r="V20" s="20" t="n">
        <v>7.69762938</v>
      </c>
    </row>
    <row r="21" spans="1:22">
      <c r="A21" s="15" t="s">
        <v>496</v>
      </c>
      <c r="B21" s="17" t="n">
        <v>5741</v>
      </c>
      <c r="C21" s="18">
        <f>(55.0/B21*100)</f>
        <v/>
      </c>
      <c r="D21" s="19" t="n">
        <v>5686</v>
      </c>
      <c r="E21" s="18" t="n">
        <v>483.02692275</v>
      </c>
      <c r="F21" s="20" t="n">
        <v>2.88298518</v>
      </c>
      <c r="G21" s="18" t="n">
        <v>505.95402366</v>
      </c>
      <c r="H21" s="20" t="n">
        <v>2.71502499</v>
      </c>
      <c r="I21" s="18" t="n">
        <v>518.51767475</v>
      </c>
      <c r="J21" s="20" t="n">
        <v>3.65630298</v>
      </c>
      <c r="K21" s="18" t="n">
        <v>518.66106097</v>
      </c>
      <c r="L21" s="20" t="n">
        <v>4.9211239</v>
      </c>
      <c r="M21" s="18" t="s">
        <v>481</v>
      </c>
      <c r="N21" s="20" t="s">
        <v>481</v>
      </c>
      <c r="O21" s="18" t="s">
        <v>481</v>
      </c>
      <c r="P21" s="20" t="s">
        <v>481</v>
      </c>
      <c r="Q21" s="18" t="s">
        <v>481</v>
      </c>
      <c r="R21" s="20" t="s">
        <v>481</v>
      </c>
      <c r="S21" s="18" t="s">
        <v>481</v>
      </c>
      <c r="T21" s="20" t="s">
        <v>481</v>
      </c>
      <c r="U21" s="18" t="n">
        <v>402.6714455</v>
      </c>
      <c r="V21" s="20" t="n">
        <v>8.275057840000001</v>
      </c>
    </row>
    <row r="22" spans="1:22">
      <c r="A22" s="15" t="s">
        <v>497</v>
      </c>
      <c r="B22" s="17" t="n">
        <v>6598</v>
      </c>
      <c r="C22" s="18">
        <f>(37.0/B22*100)</f>
        <v/>
      </c>
      <c r="D22" s="19" t="n">
        <v>6561</v>
      </c>
      <c r="E22" s="18" t="n">
        <v>442.62736693</v>
      </c>
      <c r="F22" s="20" t="n">
        <v>4.57559239</v>
      </c>
      <c r="G22" s="18" t="n">
        <v>473.5832087</v>
      </c>
      <c r="H22" s="20" t="n">
        <v>4.28787952</v>
      </c>
      <c r="I22" s="18" t="n">
        <v>498.15750728</v>
      </c>
      <c r="J22" s="20" t="n">
        <v>4.08606576</v>
      </c>
      <c r="K22" s="18" t="n">
        <v>489.95779802</v>
      </c>
      <c r="L22" s="20" t="n">
        <v>5.43187841</v>
      </c>
      <c r="M22" s="18" t="s">
        <v>481</v>
      </c>
      <c r="N22" s="20" t="s">
        <v>481</v>
      </c>
      <c r="O22" s="18" t="s">
        <v>481</v>
      </c>
      <c r="P22" s="20" t="s">
        <v>481</v>
      </c>
      <c r="Q22" s="18" t="n">
        <v>448.28166515</v>
      </c>
      <c r="R22" s="20" t="n">
        <v>8.782882710000001</v>
      </c>
      <c r="S22" s="18" t="s">
        <v>481</v>
      </c>
      <c r="T22" s="20" t="s">
        <v>481</v>
      </c>
      <c r="U22" s="18" t="n">
        <v>352.85149296</v>
      </c>
      <c r="V22" s="20" t="n">
        <v>8.01271154</v>
      </c>
    </row>
    <row r="23" spans="1:22">
      <c r="A23" s="15" t="s">
        <v>498</v>
      </c>
      <c r="B23" s="17" t="n">
        <v>11583</v>
      </c>
      <c r="C23" s="18">
        <f>(263.0/B23*100)</f>
        <v/>
      </c>
      <c r="D23" s="19" t="n">
        <v>11320</v>
      </c>
      <c r="E23" s="18" t="n">
        <v>429.97803256</v>
      </c>
      <c r="F23" s="20" t="n">
        <v>3.98282397</v>
      </c>
      <c r="G23" s="18" t="n">
        <v>474.1717787</v>
      </c>
      <c r="H23" s="20" t="n">
        <v>3.22720967</v>
      </c>
      <c r="I23" s="18" t="n">
        <v>501.68910653</v>
      </c>
      <c r="J23" s="20" t="n">
        <v>2.97243452</v>
      </c>
      <c r="K23" s="18" t="n">
        <v>505.96750071</v>
      </c>
      <c r="L23" s="20" t="n">
        <v>4.24057805</v>
      </c>
      <c r="M23" s="18" t="s">
        <v>481</v>
      </c>
      <c r="N23" s="20" t="s">
        <v>481</v>
      </c>
      <c r="O23" s="18" t="s">
        <v>481</v>
      </c>
      <c r="P23" s="20" t="s">
        <v>481</v>
      </c>
      <c r="Q23" s="18" t="s">
        <v>481</v>
      </c>
      <c r="R23" s="20" t="s">
        <v>481</v>
      </c>
      <c r="S23" s="18" t="s">
        <v>481</v>
      </c>
      <c r="T23" s="20" t="s">
        <v>481</v>
      </c>
      <c r="U23" s="18" t="n">
        <v>393.53441087</v>
      </c>
      <c r="V23" s="20" t="n">
        <v>6.00270931</v>
      </c>
    </row>
    <row r="24" spans="1:22">
      <c r="A24" s="15" t="s">
        <v>499</v>
      </c>
      <c r="B24" s="17" t="n">
        <v>6647</v>
      </c>
      <c r="C24" s="18">
        <f>(10.0/B24*100)</f>
        <v/>
      </c>
      <c r="D24" s="19" t="n">
        <v>6637</v>
      </c>
      <c r="E24" s="18" t="n">
        <v>481.56627696</v>
      </c>
      <c r="F24" s="20" t="n">
        <v>6.01617067</v>
      </c>
      <c r="G24" s="18" t="n">
        <v>528.35682499</v>
      </c>
      <c r="H24" s="20" t="n">
        <v>2.71089253</v>
      </c>
      <c r="I24" s="18" t="n">
        <v>564.44460496</v>
      </c>
      <c r="J24" s="20" t="n">
        <v>3.33167967</v>
      </c>
      <c r="K24" s="18" t="n">
        <v>566.28462834</v>
      </c>
      <c r="L24" s="20" t="n">
        <v>7.73093011</v>
      </c>
      <c r="M24" s="18" t="s">
        <v>481</v>
      </c>
      <c r="N24" s="20" t="s">
        <v>481</v>
      </c>
      <c r="O24" s="18" t="s">
        <v>481</v>
      </c>
      <c r="P24" s="20" t="s">
        <v>481</v>
      </c>
      <c r="Q24" s="18" t="s">
        <v>481</v>
      </c>
      <c r="R24" s="20" t="s">
        <v>481</v>
      </c>
      <c r="S24" s="18" t="s">
        <v>481</v>
      </c>
      <c r="T24" s="20" t="s">
        <v>481</v>
      </c>
      <c r="U24" s="18" t="n">
        <v>451.64619208</v>
      </c>
      <c r="V24" s="20" t="n">
        <v>11.64234872</v>
      </c>
    </row>
    <row r="25" spans="1:22">
      <c r="A25" s="15" t="s">
        <v>500</v>
      </c>
      <c r="B25" s="17" t="n">
        <v>5581</v>
      </c>
      <c r="C25" s="18">
        <f>(25.0/B25*100)</f>
        <v/>
      </c>
      <c r="D25" s="19" t="n">
        <v>5556</v>
      </c>
      <c r="E25" s="18" t="n">
        <v>468.69297811</v>
      </c>
      <c r="F25" s="20" t="n">
        <v>3.86865783</v>
      </c>
      <c r="G25" s="18" t="n">
        <v>489.90896984</v>
      </c>
      <c r="H25" s="20" t="n">
        <v>3.04159468</v>
      </c>
      <c r="I25" s="18" t="n">
        <v>545.46314616</v>
      </c>
      <c r="J25" s="20" t="n">
        <v>3.37284169</v>
      </c>
      <c r="K25" s="18" t="n">
        <v>572.69104372</v>
      </c>
      <c r="L25" s="20" t="n">
        <v>4.40373925</v>
      </c>
      <c r="M25" s="18" t="s">
        <v>481</v>
      </c>
      <c r="N25" s="20" t="s">
        <v>481</v>
      </c>
      <c r="O25" s="18" t="s">
        <v>481</v>
      </c>
      <c r="P25" s="20" t="s">
        <v>481</v>
      </c>
      <c r="Q25" s="18" t="s">
        <v>481</v>
      </c>
      <c r="R25" s="20" t="s">
        <v>481</v>
      </c>
      <c r="S25" s="18" t="s">
        <v>481</v>
      </c>
      <c r="T25" s="20" t="s">
        <v>481</v>
      </c>
      <c r="U25" s="18" t="n">
        <v>395.21673657</v>
      </c>
      <c r="V25" s="20" t="n">
        <v>18.3304892</v>
      </c>
    </row>
    <row r="26" spans="1:22">
      <c r="A26" s="15" t="s">
        <v>501</v>
      </c>
      <c r="B26" s="17" t="n">
        <v>4869</v>
      </c>
      <c r="C26" s="18">
        <f>(71.0/B26*100)</f>
        <v/>
      </c>
      <c r="D26" s="19" t="n">
        <v>4798</v>
      </c>
      <c r="E26" s="18" t="n">
        <v>457.38434492</v>
      </c>
      <c r="F26" s="20" t="n">
        <v>3.60256642</v>
      </c>
      <c r="G26" s="18" t="n">
        <v>481.5731939</v>
      </c>
      <c r="H26" s="20" t="n">
        <v>2.69600931</v>
      </c>
      <c r="I26" s="18" t="n">
        <v>509.47149013</v>
      </c>
      <c r="J26" s="20" t="n">
        <v>2.61400792</v>
      </c>
      <c r="K26" s="18" t="n">
        <v>518.67468537</v>
      </c>
      <c r="L26" s="20" t="n">
        <v>4.24229687</v>
      </c>
      <c r="M26" s="18" t="s">
        <v>481</v>
      </c>
      <c r="N26" s="20" t="s">
        <v>481</v>
      </c>
      <c r="O26" s="18" t="s">
        <v>481</v>
      </c>
      <c r="P26" s="20" t="s">
        <v>481</v>
      </c>
      <c r="Q26" s="18" t="s">
        <v>481</v>
      </c>
      <c r="R26" s="20" t="s">
        <v>481</v>
      </c>
      <c r="S26" s="18" t="s">
        <v>481</v>
      </c>
      <c r="T26" s="20" t="s">
        <v>481</v>
      </c>
      <c r="U26" s="18" t="n">
        <v>423.84287022</v>
      </c>
      <c r="V26" s="20" t="n">
        <v>8.07733897</v>
      </c>
    </row>
    <row r="27" spans="1:22">
      <c r="A27" s="15" t="s">
        <v>502</v>
      </c>
      <c r="B27" s="17" t="n">
        <v>5299</v>
      </c>
      <c r="C27" s="18">
        <f>(113.0/B27*100)</f>
        <v/>
      </c>
      <c r="D27" s="19" t="n">
        <v>5186</v>
      </c>
      <c r="E27" s="18" t="n">
        <v>447.94821445</v>
      </c>
      <c r="F27" s="20" t="n">
        <v>2.70961387</v>
      </c>
      <c r="G27" s="18" t="n">
        <v>482.81516066</v>
      </c>
      <c r="H27" s="20" t="n">
        <v>2.62024807</v>
      </c>
      <c r="I27" s="18" t="n">
        <v>524.48672633</v>
      </c>
      <c r="J27" s="20" t="n">
        <v>2.47238598</v>
      </c>
      <c r="K27" s="18" t="n">
        <v>542.17534378</v>
      </c>
      <c r="L27" s="20" t="n">
        <v>3.84040223</v>
      </c>
      <c r="M27" s="18" t="s">
        <v>481</v>
      </c>
      <c r="N27" s="20" t="s">
        <v>481</v>
      </c>
      <c r="O27" s="18" t="s">
        <v>481</v>
      </c>
      <c r="P27" s="20" t="s">
        <v>481</v>
      </c>
      <c r="Q27" s="18" t="s">
        <v>481</v>
      </c>
      <c r="R27" s="20" t="s">
        <v>481</v>
      </c>
      <c r="S27" s="18" t="s">
        <v>481</v>
      </c>
      <c r="T27" s="20" t="s">
        <v>481</v>
      </c>
      <c r="U27" s="18" t="n">
        <v>386.256995</v>
      </c>
      <c r="V27" s="20" t="n">
        <v>4.24601803</v>
      </c>
    </row>
    <row r="28" spans="1:22">
      <c r="A28" s="15" t="s">
        <v>503</v>
      </c>
      <c r="B28" s="17" t="n">
        <v>7568</v>
      </c>
      <c r="C28" s="18">
        <f>(347.0/B28*100)</f>
        <v/>
      </c>
      <c r="D28" s="19" t="n">
        <v>7221</v>
      </c>
      <c r="E28" s="18" t="n">
        <v>401.75404454</v>
      </c>
      <c r="F28" s="20" t="n">
        <v>2.78508181</v>
      </c>
      <c r="G28" s="18" t="n">
        <v>419.12566705</v>
      </c>
      <c r="H28" s="20" t="n">
        <v>2.41861598</v>
      </c>
      <c r="I28" s="18" t="n">
        <v>430.11963606</v>
      </c>
      <c r="J28" s="20" t="n">
        <v>3.0881721</v>
      </c>
      <c r="K28" s="18" t="n">
        <v>435.43436191</v>
      </c>
      <c r="L28" s="20" t="n">
        <v>5.3626181</v>
      </c>
      <c r="M28" s="18" t="s">
        <v>481</v>
      </c>
      <c r="N28" s="20" t="s">
        <v>481</v>
      </c>
      <c r="O28" s="18" t="s">
        <v>481</v>
      </c>
      <c r="P28" s="20" t="s">
        <v>481</v>
      </c>
      <c r="Q28" s="18" t="s">
        <v>481</v>
      </c>
      <c r="R28" s="20" t="s">
        <v>481</v>
      </c>
      <c r="S28" s="18" t="s">
        <v>481</v>
      </c>
      <c r="T28" s="20" t="s">
        <v>481</v>
      </c>
      <c r="U28" s="18" t="n">
        <v>378.1550731</v>
      </c>
      <c r="V28" s="20" t="n">
        <v>6.90165692</v>
      </c>
    </row>
    <row r="29" spans="1:22">
      <c r="A29" s="15" t="s">
        <v>504</v>
      </c>
      <c r="B29" s="17" t="n">
        <v>5385</v>
      </c>
      <c r="C29" s="18">
        <f>(30.0/B29*100)</f>
        <v/>
      </c>
      <c r="D29" s="19" t="n">
        <v>5355</v>
      </c>
      <c r="E29" s="18" t="n">
        <v>493.69325503</v>
      </c>
      <c r="F29" s="20" t="n">
        <v>2.70826791</v>
      </c>
      <c r="G29" s="18" t="n">
        <v>523.81353684</v>
      </c>
      <c r="H29" s="20" t="n">
        <v>3.37603186</v>
      </c>
      <c r="I29" s="18" t="n">
        <v>552.4741285699999</v>
      </c>
      <c r="J29" s="20" t="n">
        <v>5.22426428</v>
      </c>
      <c r="K29" s="18" t="n">
        <v>570.51862024</v>
      </c>
      <c r="L29" s="20" t="n">
        <v>7.89894452</v>
      </c>
      <c r="M29" s="18" t="s">
        <v>481</v>
      </c>
      <c r="N29" s="20" t="s">
        <v>481</v>
      </c>
      <c r="O29" s="18" t="s">
        <v>481</v>
      </c>
      <c r="P29" s="20" t="s">
        <v>481</v>
      </c>
      <c r="Q29" s="18" t="n">
        <v>358.28551468</v>
      </c>
      <c r="R29" s="20" t="n">
        <v>8.567023300000001</v>
      </c>
      <c r="S29" s="18" t="s">
        <v>481</v>
      </c>
      <c r="T29" s="20" t="s">
        <v>481</v>
      </c>
      <c r="U29" s="18" t="n">
        <v>386.24663398</v>
      </c>
      <c r="V29" s="20" t="n">
        <v>8.237497360000001</v>
      </c>
    </row>
    <row r="30" spans="1:22">
      <c r="A30" s="15" t="s">
        <v>505</v>
      </c>
      <c r="B30" s="17" t="n">
        <v>4520</v>
      </c>
      <c r="C30" s="18">
        <f>(193.0/B30*100)</f>
        <v/>
      </c>
      <c r="D30" s="19" t="n">
        <v>4327</v>
      </c>
      <c r="E30" s="18" t="n">
        <v>472.78121725</v>
      </c>
      <c r="F30" s="20" t="n">
        <v>4.33719393</v>
      </c>
      <c r="G30" s="18" t="n">
        <v>519.76779881</v>
      </c>
      <c r="H30" s="20" t="n">
        <v>3.16046614</v>
      </c>
      <c r="I30" s="18" t="n">
        <v>541.03190987</v>
      </c>
      <c r="J30" s="20" t="n">
        <v>3.43784382</v>
      </c>
      <c r="K30" s="18" t="n">
        <v>556.4917642299999</v>
      </c>
      <c r="L30" s="20" t="n">
        <v>4.2195352</v>
      </c>
      <c r="M30" s="18" t="s">
        <v>481</v>
      </c>
      <c r="N30" s="20" t="s">
        <v>481</v>
      </c>
      <c r="O30" s="18" t="s">
        <v>481</v>
      </c>
      <c r="P30" s="20" t="s">
        <v>481</v>
      </c>
      <c r="Q30" s="18" t="s">
        <v>481</v>
      </c>
      <c r="R30" s="20" t="s">
        <v>481</v>
      </c>
      <c r="S30" s="18" t="s">
        <v>481</v>
      </c>
      <c r="T30" s="20" t="s">
        <v>481</v>
      </c>
      <c r="U30" s="18" t="n">
        <v>402.48167481</v>
      </c>
      <c r="V30" s="20" t="n">
        <v>5.7376739</v>
      </c>
    </row>
    <row r="31" spans="1:22">
      <c r="A31" s="15" t="s">
        <v>506</v>
      </c>
      <c r="B31" s="17" t="n">
        <v>5456</v>
      </c>
      <c r="C31" s="18">
        <f>(144.0/B31*100)</f>
        <v/>
      </c>
      <c r="D31" s="19" t="n">
        <v>5312</v>
      </c>
      <c r="E31" s="18" t="n">
        <v>478.82094328</v>
      </c>
      <c r="F31" s="20" t="n">
        <v>2.92890086</v>
      </c>
      <c r="G31" s="18" t="n">
        <v>496.87917014</v>
      </c>
      <c r="H31" s="20" t="n">
        <v>2.39049629</v>
      </c>
      <c r="I31" s="18" t="n">
        <v>532.0889403899999</v>
      </c>
      <c r="J31" s="20" t="n">
        <v>2.97877555</v>
      </c>
      <c r="K31" s="18" t="n">
        <v>528.47361018</v>
      </c>
      <c r="L31" s="20" t="n">
        <v>4.91295434</v>
      </c>
      <c r="M31" s="18" t="s">
        <v>481</v>
      </c>
      <c r="N31" s="20" t="s">
        <v>481</v>
      </c>
      <c r="O31" s="18" t="s">
        <v>481</v>
      </c>
      <c r="P31" s="20" t="s">
        <v>481</v>
      </c>
      <c r="Q31" s="18" t="s">
        <v>481</v>
      </c>
      <c r="R31" s="20" t="s">
        <v>481</v>
      </c>
      <c r="S31" s="18" t="s">
        <v>481</v>
      </c>
      <c r="T31" s="20" t="s">
        <v>481</v>
      </c>
      <c r="U31" s="18" t="n">
        <v>403.46394496</v>
      </c>
      <c r="V31" s="20" t="n">
        <v>5.56171669</v>
      </c>
    </row>
    <row r="32" spans="1:22">
      <c r="A32" s="15" t="s">
        <v>507</v>
      </c>
      <c r="B32" s="17" t="n">
        <v>4478</v>
      </c>
      <c r="C32" s="18">
        <f>(6.0/B32*100)</f>
        <v/>
      </c>
      <c r="D32" s="19" t="n">
        <v>4472</v>
      </c>
      <c r="E32" s="18" t="n">
        <v>467.46694757</v>
      </c>
      <c r="F32" s="20" t="n">
        <v>3.90420255</v>
      </c>
      <c r="G32" s="18" t="n">
        <v>488.22964752</v>
      </c>
      <c r="H32" s="20" t="n">
        <v>2.9365252</v>
      </c>
      <c r="I32" s="18" t="n">
        <v>523.96603338</v>
      </c>
      <c r="J32" s="20" t="n">
        <v>3.11668709</v>
      </c>
      <c r="K32" s="18" t="n">
        <v>530.4610295700001</v>
      </c>
      <c r="L32" s="20" t="n">
        <v>5.10086974</v>
      </c>
      <c r="M32" s="18" t="s">
        <v>481</v>
      </c>
      <c r="N32" s="20" t="s">
        <v>481</v>
      </c>
      <c r="O32" s="18" t="s">
        <v>481</v>
      </c>
      <c r="P32" s="20" t="s">
        <v>481</v>
      </c>
      <c r="Q32" s="18" t="s">
        <v>481</v>
      </c>
      <c r="R32" s="20" t="s">
        <v>481</v>
      </c>
      <c r="S32" s="18" t="s">
        <v>481</v>
      </c>
      <c r="T32" s="20" t="s">
        <v>481</v>
      </c>
      <c r="U32" s="18" t="n">
        <v>396.96765253</v>
      </c>
      <c r="V32" s="20" t="n">
        <v>13.67014946</v>
      </c>
    </row>
    <row r="33" spans="1:22">
      <c r="A33" s="15" t="s">
        <v>508</v>
      </c>
      <c r="B33" s="17" t="n">
        <v>7325</v>
      </c>
      <c r="C33" s="18">
        <f>(80.0/B33*100)</f>
        <v/>
      </c>
      <c r="D33" s="19" t="n">
        <v>7245</v>
      </c>
      <c r="E33" s="18" t="n">
        <v>468.47893766</v>
      </c>
      <c r="F33" s="20" t="n">
        <v>3.97536376</v>
      </c>
      <c r="G33" s="18" t="n">
        <v>489.26039326</v>
      </c>
      <c r="H33" s="20" t="n">
        <v>3.43607178</v>
      </c>
      <c r="I33" s="18" t="n">
        <v>514.3657623399999</v>
      </c>
      <c r="J33" s="20" t="n">
        <v>3.09443436</v>
      </c>
      <c r="K33" s="18" t="n">
        <v>531.92203656</v>
      </c>
      <c r="L33" s="20" t="n">
        <v>3.31538905</v>
      </c>
      <c r="M33" s="18" t="s">
        <v>481</v>
      </c>
      <c r="N33" s="20" t="s">
        <v>481</v>
      </c>
      <c r="O33" s="18" t="s">
        <v>481</v>
      </c>
      <c r="P33" s="20" t="s">
        <v>481</v>
      </c>
      <c r="Q33" s="18" t="s">
        <v>481</v>
      </c>
      <c r="R33" s="20" t="s">
        <v>481</v>
      </c>
      <c r="S33" s="18" t="s">
        <v>481</v>
      </c>
      <c r="T33" s="20" t="s">
        <v>481</v>
      </c>
      <c r="U33" s="18" t="n">
        <v>409.39208982</v>
      </c>
      <c r="V33" s="20" t="n">
        <v>8.39625828</v>
      </c>
    </row>
    <row r="34" spans="1:22">
      <c r="A34" s="15" t="s">
        <v>509</v>
      </c>
      <c r="B34" s="17" t="n">
        <v>6350</v>
      </c>
      <c r="C34" s="18">
        <f>(89.0/B34*100)</f>
        <v/>
      </c>
      <c r="D34" s="19" t="n">
        <v>6261</v>
      </c>
      <c r="E34" s="18" t="n">
        <v>455.06670729</v>
      </c>
      <c r="F34" s="20" t="n">
        <v>3.05398343</v>
      </c>
      <c r="G34" s="18" t="n">
        <v>471.22814638</v>
      </c>
      <c r="H34" s="20" t="n">
        <v>3.00920623</v>
      </c>
      <c r="I34" s="18" t="n">
        <v>492.03173877</v>
      </c>
      <c r="J34" s="20" t="n">
        <v>4.01466925</v>
      </c>
      <c r="K34" s="18" t="n">
        <v>497.61174183</v>
      </c>
      <c r="L34" s="20" t="n">
        <v>5.73498457</v>
      </c>
      <c r="M34" s="18" t="s">
        <v>481</v>
      </c>
      <c r="N34" s="20" t="s">
        <v>481</v>
      </c>
      <c r="O34" s="18" t="s">
        <v>481</v>
      </c>
      <c r="P34" s="20" t="s">
        <v>481</v>
      </c>
      <c r="Q34" s="18" t="n">
        <v>306.56969545</v>
      </c>
      <c r="R34" s="20" t="n">
        <v>10.27624616</v>
      </c>
      <c r="S34" s="18" t="s">
        <v>481</v>
      </c>
      <c r="T34" s="20" t="s">
        <v>481</v>
      </c>
      <c r="U34" s="18" t="n">
        <v>382.58964863</v>
      </c>
      <c r="V34" s="20" t="n">
        <v>7.61334627</v>
      </c>
    </row>
    <row r="35" spans="1:22">
      <c r="A35" s="15" t="s">
        <v>510</v>
      </c>
      <c r="B35" s="17" t="n">
        <v>6406</v>
      </c>
      <c r="C35" s="18">
        <f>(60.0/B35*100)</f>
        <v/>
      </c>
      <c r="D35" s="19" t="n">
        <v>6346</v>
      </c>
      <c r="E35" s="18" t="n">
        <v>422.79306573</v>
      </c>
      <c r="F35" s="20" t="n">
        <v>4.76060798</v>
      </c>
      <c r="G35" s="18" t="n">
        <v>475.87107935</v>
      </c>
      <c r="H35" s="20" t="n">
        <v>2.4210668</v>
      </c>
      <c r="I35" s="18" t="n">
        <v>525.62073001</v>
      </c>
      <c r="J35" s="20" t="n">
        <v>2.35369544</v>
      </c>
      <c r="K35" s="18" t="n">
        <v>557.7988861</v>
      </c>
      <c r="L35" s="20" t="n">
        <v>3.18393286</v>
      </c>
      <c r="M35" s="18" t="s">
        <v>481</v>
      </c>
      <c r="N35" s="20" t="s">
        <v>481</v>
      </c>
      <c r="O35" s="18" t="s">
        <v>481</v>
      </c>
      <c r="P35" s="20" t="s">
        <v>481</v>
      </c>
      <c r="Q35" s="18" t="n">
        <v>374.85244494</v>
      </c>
      <c r="R35" s="20" t="n">
        <v>5.84040672</v>
      </c>
      <c r="S35" s="18" t="s">
        <v>481</v>
      </c>
      <c r="T35" s="20" t="s">
        <v>481</v>
      </c>
      <c r="U35" s="18" t="n">
        <v>407.84970075</v>
      </c>
      <c r="V35" s="20" t="n">
        <v>7.90343191</v>
      </c>
    </row>
    <row r="36" spans="1:22">
      <c r="A36" s="15" t="s">
        <v>511</v>
      </c>
      <c r="B36" s="17" t="n">
        <v>6736</v>
      </c>
      <c r="C36" s="18">
        <f>(71.0/B36*100)</f>
        <v/>
      </c>
      <c r="D36" s="19" t="n">
        <v>6665</v>
      </c>
      <c r="E36" s="18" t="n">
        <v>460.07235034</v>
      </c>
      <c r="F36" s="20" t="n">
        <v>3.04130883</v>
      </c>
      <c r="G36" s="18" t="n">
        <v>485.21604346</v>
      </c>
      <c r="H36" s="20" t="n">
        <v>2.59861305</v>
      </c>
      <c r="I36" s="18" t="n">
        <v>517.34517607</v>
      </c>
      <c r="J36" s="20" t="n">
        <v>2.92442333</v>
      </c>
      <c r="K36" s="18" t="n">
        <v>540.19911503</v>
      </c>
      <c r="L36" s="20" t="n">
        <v>3.88377394</v>
      </c>
      <c r="M36" s="18" t="s">
        <v>481</v>
      </c>
      <c r="N36" s="20" t="s">
        <v>481</v>
      </c>
      <c r="O36" s="18" t="s">
        <v>481</v>
      </c>
      <c r="P36" s="20" t="s">
        <v>481</v>
      </c>
      <c r="Q36" s="18" t="s">
        <v>481</v>
      </c>
      <c r="R36" s="20" t="s">
        <v>481</v>
      </c>
      <c r="S36" s="18" t="s">
        <v>481</v>
      </c>
      <c r="T36" s="20" t="s">
        <v>481</v>
      </c>
      <c r="U36" s="18" t="n">
        <v>398.18011199</v>
      </c>
      <c r="V36" s="20" t="n">
        <v>6.97724414</v>
      </c>
    </row>
    <row r="37" spans="1:22">
      <c r="A37" s="15" t="s">
        <v>512</v>
      </c>
      <c r="B37" s="17" t="n">
        <v>5458</v>
      </c>
      <c r="C37" s="18">
        <f>(126.0/B37*100)</f>
        <v/>
      </c>
      <c r="D37" s="19" t="n">
        <v>5332</v>
      </c>
      <c r="E37" s="18" t="n">
        <v>476.58143385</v>
      </c>
      <c r="F37" s="20" t="n">
        <v>3.47779077</v>
      </c>
      <c r="G37" s="18" t="n">
        <v>490.89189303</v>
      </c>
      <c r="H37" s="20" t="n">
        <v>3.91097526</v>
      </c>
      <c r="I37" s="18" t="n">
        <v>517.54621509</v>
      </c>
      <c r="J37" s="20" t="n">
        <v>4.79393074</v>
      </c>
      <c r="K37" s="18" t="n">
        <v>545.5357884700001</v>
      </c>
      <c r="L37" s="20" t="n">
        <v>4.98391361</v>
      </c>
      <c r="M37" s="18" t="s">
        <v>481</v>
      </c>
      <c r="N37" s="20" t="s">
        <v>481</v>
      </c>
      <c r="O37" s="18" t="s">
        <v>481</v>
      </c>
      <c r="P37" s="20" t="s">
        <v>481</v>
      </c>
      <c r="Q37" s="18" t="s">
        <v>481</v>
      </c>
      <c r="R37" s="20" t="s">
        <v>481</v>
      </c>
      <c r="S37" s="18" t="s">
        <v>481</v>
      </c>
      <c r="T37" s="20" t="s">
        <v>481</v>
      </c>
      <c r="U37" s="18" t="n">
        <v>390.37584192</v>
      </c>
      <c r="V37" s="20" t="n">
        <v>6.17121149</v>
      </c>
    </row>
    <row r="38" spans="1:22">
      <c r="A38" s="15" t="s">
        <v>513</v>
      </c>
      <c r="B38" s="17" t="n">
        <v>5860</v>
      </c>
      <c r="C38" s="18">
        <f>(24.0/B38*100)</f>
        <v/>
      </c>
      <c r="D38" s="19" t="n">
        <v>5836</v>
      </c>
      <c r="E38" s="18" t="n">
        <v>473.7928355</v>
      </c>
      <c r="F38" s="20" t="n">
        <v>3.46600473</v>
      </c>
      <c r="G38" s="18" t="n">
        <v>516.3940762</v>
      </c>
      <c r="H38" s="20" t="n">
        <v>3.47417693</v>
      </c>
      <c r="I38" s="18" t="n">
        <v>542.891859</v>
      </c>
      <c r="J38" s="20" t="n">
        <v>4.69910734</v>
      </c>
      <c r="K38" s="18" t="n">
        <v>534.49571561</v>
      </c>
      <c r="L38" s="20" t="n">
        <v>5.75003101</v>
      </c>
      <c r="M38" s="18" t="s">
        <v>481</v>
      </c>
      <c r="N38" s="20" t="s">
        <v>481</v>
      </c>
      <c r="O38" s="18" t="s">
        <v>481</v>
      </c>
      <c r="P38" s="20" t="s">
        <v>481</v>
      </c>
      <c r="Q38" s="18" t="s">
        <v>481</v>
      </c>
      <c r="R38" s="20" t="s">
        <v>481</v>
      </c>
      <c r="S38" s="18" t="s">
        <v>481</v>
      </c>
      <c r="T38" s="20" t="s">
        <v>481</v>
      </c>
      <c r="U38" s="18" t="n">
        <v>443.68466964</v>
      </c>
      <c r="V38" s="20" t="n">
        <v>6.74130412</v>
      </c>
    </row>
    <row r="39" spans="1:22">
      <c r="A39" s="15" t="s">
        <v>514</v>
      </c>
      <c r="B39" s="17" t="n">
        <v>5895</v>
      </c>
      <c r="C39" s="18">
        <f>(33.0/B39*100)</f>
        <v/>
      </c>
      <c r="D39" s="19" t="n">
        <v>5862</v>
      </c>
      <c r="E39" s="18" t="n">
        <v>366.7257851</v>
      </c>
      <c r="F39" s="20" t="n">
        <v>4.1220362</v>
      </c>
      <c r="G39" s="18" t="n">
        <v>393.69140275</v>
      </c>
      <c r="H39" s="20" t="n">
        <v>3.14484053</v>
      </c>
      <c r="I39" s="18" t="n">
        <v>439.67169198</v>
      </c>
      <c r="J39" s="20" t="n">
        <v>4.73646996</v>
      </c>
      <c r="K39" s="18" t="n">
        <v>454.32462513</v>
      </c>
      <c r="L39" s="20" t="n">
        <v>4.17386888</v>
      </c>
      <c r="M39" s="18" t="s">
        <v>481</v>
      </c>
      <c r="N39" s="20" t="s">
        <v>481</v>
      </c>
      <c r="O39" s="18" t="s">
        <v>481</v>
      </c>
      <c r="P39" s="20" t="s">
        <v>481</v>
      </c>
      <c r="Q39" s="18" t="s">
        <v>481</v>
      </c>
      <c r="R39" s="20" t="s">
        <v>481</v>
      </c>
      <c r="S39" s="18" t="s">
        <v>481</v>
      </c>
      <c r="T39" s="20" t="s">
        <v>481</v>
      </c>
      <c r="U39" s="18" t="n">
        <v>362.2738381</v>
      </c>
      <c r="V39" s="20" t="n">
        <v>7.84967774</v>
      </c>
    </row>
    <row r="40" spans="1:22">
      <c r="A40" s="15" t="s">
        <v>515</v>
      </c>
      <c r="B40" s="17" t="n">
        <v>14157</v>
      </c>
      <c r="C40" s="18">
        <f>(386.0/B40*100)</f>
        <v/>
      </c>
      <c r="D40" s="19" t="n">
        <v>13771</v>
      </c>
      <c r="E40" s="18" t="n">
        <v>463.37173443</v>
      </c>
      <c r="F40" s="20" t="n">
        <v>4.07189564</v>
      </c>
      <c r="G40" s="18" t="n">
        <v>494.2069692</v>
      </c>
      <c r="H40" s="20" t="n">
        <v>3.17850605</v>
      </c>
      <c r="I40" s="18" t="n">
        <v>535.0063723</v>
      </c>
      <c r="J40" s="20" t="n">
        <v>3.04351291</v>
      </c>
      <c r="K40" s="18" t="n">
        <v>549.8146637</v>
      </c>
      <c r="L40" s="20" t="n">
        <v>3.98069654</v>
      </c>
      <c r="M40" s="18" t="s">
        <v>481</v>
      </c>
      <c r="N40" s="20" t="s">
        <v>481</v>
      </c>
      <c r="O40" s="18" t="s">
        <v>481</v>
      </c>
      <c r="P40" s="20" t="s">
        <v>481</v>
      </c>
      <c r="Q40" s="18" t="s">
        <v>481</v>
      </c>
      <c r="R40" s="20" t="s">
        <v>481</v>
      </c>
      <c r="S40" s="18" t="s">
        <v>481</v>
      </c>
      <c r="T40" s="20" t="s">
        <v>481</v>
      </c>
      <c r="U40" s="18" t="n">
        <v>387.32029225</v>
      </c>
      <c r="V40" s="20" t="n">
        <v>6.47079195</v>
      </c>
    </row>
    <row r="41" spans="1:22">
      <c r="A41" s="15" t="s">
        <v>516</v>
      </c>
      <c r="B41" s="17" t="n">
        <v>5712</v>
      </c>
      <c r="C41" s="18">
        <f>(55.0/B41*100)</f>
        <v/>
      </c>
      <c r="D41" s="19" t="n">
        <v>5657</v>
      </c>
      <c r="E41" s="18" t="n">
        <v>462.64127227</v>
      </c>
      <c r="F41" s="20" t="n">
        <v>3.64574624</v>
      </c>
      <c r="G41" s="18" t="n">
        <v>490.24206082</v>
      </c>
      <c r="H41" s="20" t="n">
        <v>3.37915657</v>
      </c>
      <c r="I41" s="18" t="n">
        <v>517.68900996</v>
      </c>
      <c r="J41" s="20" t="n">
        <v>3.54775904</v>
      </c>
      <c r="K41" s="18" t="n">
        <v>534.92753601</v>
      </c>
      <c r="L41" s="20" t="n">
        <v>5.37518881</v>
      </c>
      <c r="M41" s="18" t="s">
        <v>481</v>
      </c>
      <c r="N41" s="20" t="s">
        <v>481</v>
      </c>
      <c r="O41" s="18" t="s">
        <v>481</v>
      </c>
      <c r="P41" s="20" t="s">
        <v>481</v>
      </c>
      <c r="Q41" s="18" t="n">
        <v>387.44235424</v>
      </c>
      <c r="R41" s="20" t="n">
        <v>14.52510266</v>
      </c>
      <c r="S41" s="18" t="s">
        <v>481</v>
      </c>
      <c r="T41" s="20" t="s">
        <v>481</v>
      </c>
      <c r="U41" s="18" t="n">
        <v>394.62737882</v>
      </c>
      <c r="V41" s="20" t="n">
        <v>8.87997406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367.86057356</v>
      </c>
      <c r="F45" s="20" t="n">
        <v>2.85890516</v>
      </c>
      <c r="G45" s="18" t="n">
        <v>375.77187767</v>
      </c>
      <c r="H45" s="20" t="n">
        <v>3.12166577</v>
      </c>
      <c r="I45" s="18" t="n">
        <v>388.74907976</v>
      </c>
      <c r="J45" s="20" t="n">
        <v>3.62529229</v>
      </c>
      <c r="K45" s="18" t="n">
        <v>391.15339175</v>
      </c>
      <c r="L45" s="20" t="n">
        <v>5.08663742</v>
      </c>
      <c r="M45" s="18" t="s">
        <v>481</v>
      </c>
      <c r="N45" s="20" t="s">
        <v>481</v>
      </c>
      <c r="O45" s="18" t="s">
        <v>481</v>
      </c>
      <c r="P45" s="20" t="s">
        <v>481</v>
      </c>
      <c r="Q45" s="18" t="s">
        <v>481</v>
      </c>
      <c r="R45" s="20" t="s">
        <v>481</v>
      </c>
      <c r="S45" s="18" t="n">
        <v>350.09133091</v>
      </c>
      <c r="T45" s="20" t="n">
        <v>20.69121644</v>
      </c>
      <c r="U45" s="18" t="n">
        <v>345.57274625</v>
      </c>
      <c r="V45" s="20" t="n">
        <v>5.38747402</v>
      </c>
    </row>
    <row r="46" spans="1:22">
      <c r="A46" s="15" t="s">
        <v>521</v>
      </c>
      <c r="B46" s="17" t="n">
        <v>23141</v>
      </c>
      <c r="C46" s="18">
        <f>(2121.0/B46*100)</f>
        <v/>
      </c>
      <c r="D46" s="19" t="n">
        <v>21020</v>
      </c>
      <c r="E46" s="18" t="n">
        <v>385.40433481</v>
      </c>
      <c r="F46" s="20" t="n">
        <v>2.61652104</v>
      </c>
      <c r="G46" s="18" t="n">
        <v>414.05115726</v>
      </c>
      <c r="H46" s="20" t="n">
        <v>2.87814646</v>
      </c>
      <c r="I46" s="18" t="n">
        <v>434.3984695</v>
      </c>
      <c r="J46" s="20" t="n">
        <v>3.72184736</v>
      </c>
      <c r="K46" s="18" t="n">
        <v>446.25118123</v>
      </c>
      <c r="L46" s="20" t="n">
        <v>7.06083831</v>
      </c>
      <c r="M46" s="18" t="s">
        <v>481</v>
      </c>
      <c r="N46" s="20" t="s">
        <v>481</v>
      </c>
      <c r="O46" s="18" t="s">
        <v>481</v>
      </c>
      <c r="P46" s="20" t="s">
        <v>481</v>
      </c>
      <c r="Q46" s="18" t="s">
        <v>481</v>
      </c>
      <c r="R46" s="20" t="s">
        <v>481</v>
      </c>
      <c r="S46" s="18" t="s">
        <v>481</v>
      </c>
      <c r="T46" s="20" t="s">
        <v>481</v>
      </c>
      <c r="U46" s="18" t="n">
        <v>369.83278187</v>
      </c>
      <c r="V46" s="20" t="n">
        <v>2.46105374</v>
      </c>
    </row>
    <row r="47" spans="1:22">
      <c r="A47" s="15" t="s">
        <v>522</v>
      </c>
      <c r="B47" s="17" t="n">
        <v>5928</v>
      </c>
      <c r="C47" s="18">
        <f>(347.0/B47*100)</f>
        <v/>
      </c>
      <c r="D47" s="19" t="n">
        <v>5581</v>
      </c>
      <c r="E47" s="18" t="n">
        <v>380.10145026</v>
      </c>
      <c r="F47" s="20" t="n">
        <v>5.71639641</v>
      </c>
      <c r="G47" s="18" t="n">
        <v>432.19538216</v>
      </c>
      <c r="H47" s="20" t="n">
        <v>4.84033101</v>
      </c>
      <c r="I47" s="18" t="n">
        <v>486.69085291</v>
      </c>
      <c r="J47" s="20" t="n">
        <v>4.07872509</v>
      </c>
      <c r="K47" s="18" t="n">
        <v>482.22406704</v>
      </c>
      <c r="L47" s="20" t="n">
        <v>4.87708311</v>
      </c>
      <c r="M47" s="18" t="s">
        <v>481</v>
      </c>
      <c r="N47" s="20" t="s">
        <v>481</v>
      </c>
      <c r="O47" s="18" t="s">
        <v>481</v>
      </c>
      <c r="P47" s="20" t="s">
        <v>481</v>
      </c>
      <c r="Q47" s="18" t="s">
        <v>481</v>
      </c>
      <c r="R47" s="20" t="s">
        <v>481</v>
      </c>
      <c r="S47" s="18" t="s">
        <v>481</v>
      </c>
      <c r="T47" s="20" t="s">
        <v>481</v>
      </c>
      <c r="U47" s="18" t="n">
        <v>361.55276092</v>
      </c>
      <c r="V47" s="20" t="n">
        <v>5.15890266</v>
      </c>
    </row>
    <row r="48" spans="1:22">
      <c r="A48" s="15" t="s">
        <v>523</v>
      </c>
      <c r="B48" s="17" t="n">
        <v>9841</v>
      </c>
      <c r="C48" s="18">
        <f>(8.0/B48*100)</f>
        <v/>
      </c>
      <c r="D48" s="19" t="n">
        <v>9833</v>
      </c>
      <c r="E48" s="18" t="n">
        <v>477.81429855</v>
      </c>
      <c r="F48" s="20" t="n">
        <v>5.4700996</v>
      </c>
      <c r="G48" s="18" t="n">
        <v>529.56438237</v>
      </c>
      <c r="H48" s="20" t="n">
        <v>5.33147109</v>
      </c>
      <c r="I48" s="18" t="n">
        <v>529.70901211</v>
      </c>
      <c r="J48" s="20" t="n">
        <v>4.74769297</v>
      </c>
      <c r="K48" s="18" t="n">
        <v>530.27737623</v>
      </c>
      <c r="L48" s="20" t="n">
        <v>8.05617616</v>
      </c>
      <c r="M48" s="18" t="s">
        <v>481</v>
      </c>
      <c r="N48" s="20" t="s">
        <v>481</v>
      </c>
      <c r="O48" s="18" t="s">
        <v>481</v>
      </c>
      <c r="P48" s="20" t="s">
        <v>481</v>
      </c>
      <c r="Q48" s="18" t="s">
        <v>481</v>
      </c>
      <c r="R48" s="20" t="s">
        <v>481</v>
      </c>
      <c r="S48" s="18" t="s">
        <v>481</v>
      </c>
      <c r="T48" s="20" t="s">
        <v>481</v>
      </c>
      <c r="U48" s="18" t="n">
        <v>433.91020557</v>
      </c>
      <c r="V48" s="20" t="n">
        <v>29.32606526</v>
      </c>
    </row>
    <row r="49" spans="1:22">
      <c r="A49" s="15" t="s">
        <v>524</v>
      </c>
      <c r="B49" s="17" t="n">
        <v>6349</v>
      </c>
      <c r="C49" s="18">
        <f>(56.0/B49*100)</f>
        <v/>
      </c>
      <c r="D49" s="19" t="n">
        <v>6293</v>
      </c>
      <c r="E49" s="18" t="n">
        <v>417.48047912</v>
      </c>
      <c r="F49" s="20" t="n">
        <v>2.86813596</v>
      </c>
      <c r="G49" s="18" t="n">
        <v>440.07471427</v>
      </c>
      <c r="H49" s="20" t="n">
        <v>3.33274317</v>
      </c>
      <c r="I49" s="18" t="n">
        <v>453.73573023</v>
      </c>
      <c r="J49" s="20" t="n">
        <v>4.20519324</v>
      </c>
      <c r="K49" s="18" t="n">
        <v>454.59195185</v>
      </c>
      <c r="L49" s="20" t="n">
        <v>6.91481388</v>
      </c>
      <c r="M49" s="18" t="s">
        <v>481</v>
      </c>
      <c r="N49" s="20" t="s">
        <v>481</v>
      </c>
      <c r="O49" s="18" t="s">
        <v>481</v>
      </c>
      <c r="P49" s="20" t="s">
        <v>481</v>
      </c>
      <c r="Q49" s="18" t="s">
        <v>481</v>
      </c>
      <c r="R49" s="20" t="s">
        <v>481</v>
      </c>
      <c r="S49" s="18" t="n">
        <v>298.64968879</v>
      </c>
      <c r="T49" s="20" t="n">
        <v>35.95597603</v>
      </c>
      <c r="U49" s="18" t="n">
        <v>360.1776556</v>
      </c>
      <c r="V49" s="20" t="n">
        <v>9.342580870000001</v>
      </c>
    </row>
    <row r="50" spans="1:22">
      <c r="A50" s="15" t="s">
        <v>525</v>
      </c>
      <c r="B50" s="17" t="n">
        <v>11795</v>
      </c>
      <c r="C50" s="18">
        <f>(344.0/B50*100)</f>
        <v/>
      </c>
      <c r="D50" s="19" t="n">
        <v>11451</v>
      </c>
      <c r="E50" s="18" t="n">
        <v>382.8892132</v>
      </c>
      <c r="F50" s="20" t="n">
        <v>3.10473283</v>
      </c>
      <c r="G50" s="18" t="n">
        <v>414.48804081</v>
      </c>
      <c r="H50" s="20" t="n">
        <v>2.4915743</v>
      </c>
      <c r="I50" s="18" t="n">
        <v>437.21757257</v>
      </c>
      <c r="J50" s="20" t="n">
        <v>2.86965921</v>
      </c>
      <c r="K50" s="18" t="n">
        <v>450.92739213</v>
      </c>
      <c r="L50" s="20" t="n">
        <v>6.27910156</v>
      </c>
      <c r="M50" s="18" t="s">
        <v>481</v>
      </c>
      <c r="N50" s="20" t="s">
        <v>481</v>
      </c>
      <c r="O50" s="18" t="s">
        <v>481</v>
      </c>
      <c r="P50" s="20" t="s">
        <v>481</v>
      </c>
      <c r="Q50" s="18" t="s">
        <v>481</v>
      </c>
      <c r="R50" s="20" t="s">
        <v>481</v>
      </c>
      <c r="S50" s="18" t="s">
        <v>481</v>
      </c>
      <c r="T50" s="20" t="s">
        <v>481</v>
      </c>
      <c r="U50" s="18" t="n">
        <v>355.16369415</v>
      </c>
      <c r="V50" s="20" t="n">
        <v>7.70690298</v>
      </c>
    </row>
    <row r="51" spans="1:22">
      <c r="A51" s="15" t="s">
        <v>526</v>
      </c>
      <c r="B51" s="17" t="n">
        <v>6866</v>
      </c>
      <c r="C51" s="18">
        <f>(114.0/B51*100)</f>
        <v/>
      </c>
      <c r="D51" s="19" t="n">
        <v>6752</v>
      </c>
      <c r="E51" s="18" t="n">
        <v>408.09947505</v>
      </c>
      <c r="F51" s="20" t="n">
        <v>2.37282787</v>
      </c>
      <c r="G51" s="18" t="n">
        <v>427.06346969</v>
      </c>
      <c r="H51" s="20" t="n">
        <v>2.40801725</v>
      </c>
      <c r="I51" s="18" t="n">
        <v>440.2481154</v>
      </c>
      <c r="J51" s="20" t="n">
        <v>3.46282596</v>
      </c>
      <c r="K51" s="18" t="n">
        <v>444.43937752</v>
      </c>
      <c r="L51" s="20" t="n">
        <v>6.88016683</v>
      </c>
      <c r="M51" s="18" t="s">
        <v>481</v>
      </c>
      <c r="N51" s="20" t="s">
        <v>481</v>
      </c>
      <c r="O51" s="18" t="s">
        <v>481</v>
      </c>
      <c r="P51" s="20" t="s">
        <v>481</v>
      </c>
      <c r="Q51" s="18" t="n">
        <v>410.85572185</v>
      </c>
      <c r="R51" s="20" t="n">
        <v>3.7997542</v>
      </c>
      <c r="S51" s="18" t="s">
        <v>481</v>
      </c>
      <c r="T51" s="20" t="s">
        <v>481</v>
      </c>
      <c r="U51" s="18" t="n">
        <v>382.92258391</v>
      </c>
      <c r="V51" s="20" t="n">
        <v>7.75493783</v>
      </c>
    </row>
    <row r="52" spans="1:22">
      <c r="A52" s="15" t="s">
        <v>527</v>
      </c>
      <c r="B52" s="17" t="n">
        <v>5809</v>
      </c>
      <c r="C52" s="18">
        <f>(106.0/B52*100)</f>
        <v/>
      </c>
      <c r="D52" s="19" t="n">
        <v>5703</v>
      </c>
      <c r="E52" s="18" t="n">
        <v>436.46473257</v>
      </c>
      <c r="F52" s="20" t="n">
        <v>3.53001138</v>
      </c>
      <c r="G52" s="18" t="n">
        <v>465.27118631</v>
      </c>
      <c r="H52" s="20" t="n">
        <v>2.71084278</v>
      </c>
      <c r="I52" s="18" t="n">
        <v>510.57381127</v>
      </c>
      <c r="J52" s="20" t="n">
        <v>3.35458796</v>
      </c>
      <c r="K52" s="18" t="n">
        <v>522.97724061</v>
      </c>
      <c r="L52" s="20" t="n">
        <v>3.17521858</v>
      </c>
      <c r="M52" s="18" t="s">
        <v>481</v>
      </c>
      <c r="N52" s="20" t="s">
        <v>481</v>
      </c>
      <c r="O52" s="18" t="s">
        <v>481</v>
      </c>
      <c r="P52" s="20" t="s">
        <v>481</v>
      </c>
      <c r="Q52" s="18" t="s">
        <v>481</v>
      </c>
      <c r="R52" s="20" t="s">
        <v>481</v>
      </c>
      <c r="S52" s="18" t="s">
        <v>481</v>
      </c>
      <c r="T52" s="20" t="s">
        <v>481</v>
      </c>
      <c r="U52" s="18" t="n">
        <v>384.48731856</v>
      </c>
      <c r="V52" s="20" t="n">
        <v>6.2903464</v>
      </c>
    </row>
    <row r="53" spans="1:22">
      <c r="A53" s="15" t="s">
        <v>528</v>
      </c>
      <c r="B53" s="17" t="n">
        <v>5571</v>
      </c>
      <c r="C53" s="18">
        <f>(112.0/B53*100)</f>
        <v/>
      </c>
      <c r="D53" s="19" t="n">
        <v>5459</v>
      </c>
      <c r="E53" s="18" t="n">
        <v>416.73233785</v>
      </c>
      <c r="F53" s="20" t="n">
        <v>2.49830589</v>
      </c>
      <c r="G53" s="18" t="n">
        <v>435.65549501</v>
      </c>
      <c r="H53" s="20" t="n">
        <v>2.74545851</v>
      </c>
      <c r="I53" s="18" t="n">
        <v>452.01877286</v>
      </c>
      <c r="J53" s="20" t="n">
        <v>2.69626698</v>
      </c>
      <c r="K53" s="18" t="n">
        <v>478.00512031</v>
      </c>
      <c r="L53" s="20" t="n">
        <v>4.32467322</v>
      </c>
      <c r="M53" s="18" t="s">
        <v>481</v>
      </c>
      <c r="N53" s="20" t="s">
        <v>481</v>
      </c>
      <c r="O53" s="18" t="s">
        <v>481</v>
      </c>
      <c r="P53" s="20" t="s">
        <v>481</v>
      </c>
      <c r="Q53" s="18" t="s">
        <v>481</v>
      </c>
      <c r="R53" s="20" t="s">
        <v>481</v>
      </c>
      <c r="S53" s="18" t="s">
        <v>481</v>
      </c>
      <c r="T53" s="20" t="s">
        <v>481</v>
      </c>
      <c r="U53" s="18" t="n">
        <v>355.65281936</v>
      </c>
      <c r="V53" s="20" t="n">
        <v>4.22443941</v>
      </c>
    </row>
    <row r="54" spans="1:22">
      <c r="A54" s="15" t="s">
        <v>529</v>
      </c>
      <c r="B54" s="17" t="n">
        <v>4740</v>
      </c>
      <c r="C54" s="18">
        <f>(428.0/B54*100)</f>
        <v/>
      </c>
      <c r="D54" s="19" t="n">
        <v>4312</v>
      </c>
      <c r="E54" s="18" t="n">
        <v>333.80323382</v>
      </c>
      <c r="F54" s="20" t="n">
        <v>3.71788661</v>
      </c>
      <c r="G54" s="18" t="n">
        <v>347.60989657</v>
      </c>
      <c r="H54" s="20" t="n">
        <v>3.39478753</v>
      </c>
      <c r="I54" s="18" t="n">
        <v>351.36279065</v>
      </c>
      <c r="J54" s="20" t="n">
        <v>4.31236977</v>
      </c>
      <c r="K54" s="18" t="n">
        <v>336.63631458</v>
      </c>
      <c r="L54" s="20" t="n">
        <v>5.69946538</v>
      </c>
      <c r="M54" s="18" t="s">
        <v>481</v>
      </c>
      <c r="N54" s="20" t="s">
        <v>481</v>
      </c>
      <c r="O54" s="18" t="s">
        <v>481</v>
      </c>
      <c r="P54" s="20" t="s">
        <v>481</v>
      </c>
      <c r="Q54" s="18" t="s">
        <v>481</v>
      </c>
      <c r="R54" s="20" t="s">
        <v>481</v>
      </c>
      <c r="S54" s="18" t="s">
        <v>481</v>
      </c>
      <c r="T54" s="20" t="s">
        <v>481</v>
      </c>
      <c r="U54" s="18" t="n">
        <v>284.09009416</v>
      </c>
      <c r="V54" s="20" t="n">
        <v>3.60380297</v>
      </c>
    </row>
    <row r="55" spans="1:22">
      <c r="A55" s="15" t="s">
        <v>530</v>
      </c>
      <c r="B55" s="17" t="n">
        <v>5316</v>
      </c>
      <c r="C55" s="18">
        <f>(22.0/B55*100)</f>
        <v/>
      </c>
      <c r="D55" s="19" t="n">
        <v>5294</v>
      </c>
      <c r="E55" s="18" t="n">
        <v>377.27615476</v>
      </c>
      <c r="F55" s="20" t="n">
        <v>3.72459117</v>
      </c>
      <c r="G55" s="18" t="n">
        <v>399.89518732</v>
      </c>
      <c r="H55" s="20" t="n">
        <v>2.72537291</v>
      </c>
      <c r="I55" s="18" t="n">
        <v>435.39115261</v>
      </c>
      <c r="J55" s="20" t="n">
        <v>2.78921212</v>
      </c>
      <c r="K55" s="18" t="n">
        <v>473.14937561</v>
      </c>
      <c r="L55" s="20" t="n">
        <v>4.59193288</v>
      </c>
      <c r="M55" s="18" t="s">
        <v>481</v>
      </c>
      <c r="N55" s="20" t="s">
        <v>481</v>
      </c>
      <c r="O55" s="18" t="s">
        <v>481</v>
      </c>
      <c r="P55" s="20" t="s">
        <v>481</v>
      </c>
      <c r="Q55" s="18" t="s">
        <v>481</v>
      </c>
      <c r="R55" s="20" t="s">
        <v>481</v>
      </c>
      <c r="S55" s="18" t="n">
        <v>333.40658044</v>
      </c>
      <c r="T55" s="20" t="n">
        <v>17.74199563</v>
      </c>
      <c r="U55" s="18" t="n">
        <v>326.12052589</v>
      </c>
      <c r="V55" s="20" t="n">
        <v>7.83388402</v>
      </c>
    </row>
    <row r="56" spans="1:22">
      <c r="A56" s="15" t="s">
        <v>531</v>
      </c>
      <c r="B56" s="17" t="n">
        <v>5359</v>
      </c>
      <c r="C56" s="18">
        <f>(77.0/B56*100)</f>
        <v/>
      </c>
      <c r="D56" s="19" t="n">
        <v>5282</v>
      </c>
      <c r="E56" s="18" t="n">
        <v>501.70106009</v>
      </c>
      <c r="F56" s="20" t="n">
        <v>3.14954736</v>
      </c>
      <c r="G56" s="18" t="n">
        <v>528.5421244299999</v>
      </c>
      <c r="H56" s="20" t="n">
        <v>3.17629396</v>
      </c>
      <c r="I56" s="18" t="n">
        <v>535.41646297</v>
      </c>
      <c r="J56" s="20" t="n">
        <v>3.05907303</v>
      </c>
      <c r="K56" s="18" t="n">
        <v>526.54921129</v>
      </c>
      <c r="L56" s="20" t="n">
        <v>5.03375318</v>
      </c>
      <c r="M56" s="18" t="s">
        <v>481</v>
      </c>
      <c r="N56" s="20" t="s">
        <v>481</v>
      </c>
      <c r="O56" s="18" t="s">
        <v>481</v>
      </c>
      <c r="P56" s="20" t="s">
        <v>481</v>
      </c>
      <c r="Q56" s="18" t="s">
        <v>481</v>
      </c>
      <c r="R56" s="20" t="s">
        <v>481</v>
      </c>
      <c r="S56" s="18" t="s">
        <v>481</v>
      </c>
      <c r="T56" s="20" t="s">
        <v>481</v>
      </c>
      <c r="U56" s="18" t="n">
        <v>449.6141693</v>
      </c>
      <c r="V56" s="20" t="n">
        <v>13.71196053</v>
      </c>
    </row>
    <row r="57" spans="1:22">
      <c r="A57" s="15" t="s">
        <v>532</v>
      </c>
      <c r="B57" s="17" t="n">
        <v>6513</v>
      </c>
      <c r="C57" s="18">
        <f>(0.0/B57*100)</f>
        <v/>
      </c>
      <c r="D57" s="19" t="n">
        <v>6513</v>
      </c>
      <c r="E57" s="18" t="n">
        <v>384.17647435</v>
      </c>
      <c r="F57" s="20" t="n">
        <v>3.38784788</v>
      </c>
      <c r="G57" s="18" t="n">
        <v>404.20505053</v>
      </c>
      <c r="H57" s="20" t="n">
        <v>2.45765811</v>
      </c>
      <c r="I57" s="18" t="n">
        <v>436.45608479</v>
      </c>
      <c r="J57" s="20" t="n">
        <v>4.41165604</v>
      </c>
      <c r="K57" s="18" t="n">
        <v>408.9640154</v>
      </c>
      <c r="L57" s="20" t="n">
        <v>8.67121996</v>
      </c>
      <c r="M57" s="18" t="s">
        <v>481</v>
      </c>
      <c r="N57" s="20" t="s">
        <v>481</v>
      </c>
      <c r="O57" s="18" t="s">
        <v>481</v>
      </c>
      <c r="P57" s="20" t="s">
        <v>481</v>
      </c>
      <c r="Q57" s="18" t="s">
        <v>481</v>
      </c>
      <c r="R57" s="20" t="s">
        <v>481</v>
      </c>
      <c r="S57" s="18" t="n">
        <v>333.62095077</v>
      </c>
      <c r="T57" s="20" t="n">
        <v>27.62642494</v>
      </c>
      <c r="U57" s="18" t="n">
        <v>369.19189349</v>
      </c>
      <c r="V57" s="20" t="n">
        <v>7.82587978</v>
      </c>
    </row>
    <row r="58" spans="1:22">
      <c r="A58" s="15" t="s">
        <v>533</v>
      </c>
      <c r="B58" s="17" t="n">
        <v>7267</v>
      </c>
      <c r="C58" s="18">
        <f>(10.0/B58*100)</f>
        <v/>
      </c>
      <c r="D58" s="19" t="n">
        <v>7257</v>
      </c>
      <c r="E58" s="18" t="n">
        <v>398.30598431</v>
      </c>
      <c r="F58" s="20" t="n">
        <v>3.36152398</v>
      </c>
      <c r="G58" s="18" t="n">
        <v>407.59670504</v>
      </c>
      <c r="H58" s="20" t="n">
        <v>3.11030739</v>
      </c>
      <c r="I58" s="18" t="n">
        <v>428.25418316</v>
      </c>
      <c r="J58" s="20" t="n">
        <v>3.44158867</v>
      </c>
      <c r="K58" s="18" t="n">
        <v>424.72173345</v>
      </c>
      <c r="L58" s="20" t="n">
        <v>3.8720975</v>
      </c>
      <c r="M58" s="18" t="s">
        <v>481</v>
      </c>
      <c r="N58" s="20" t="s">
        <v>481</v>
      </c>
      <c r="O58" s="18" t="s">
        <v>481</v>
      </c>
      <c r="P58" s="20" t="s">
        <v>481</v>
      </c>
      <c r="Q58" s="18" t="s">
        <v>481</v>
      </c>
      <c r="R58" s="20" t="s">
        <v>481</v>
      </c>
      <c r="S58" s="18" t="n">
        <v>332.4461086</v>
      </c>
      <c r="T58" s="20" t="n">
        <v>15.48396809</v>
      </c>
      <c r="U58" s="18" t="n">
        <v>325.97091545</v>
      </c>
      <c r="V58" s="20" t="n">
        <v>11.43514548</v>
      </c>
    </row>
    <row r="59" spans="1:22">
      <c r="A59" s="15" t="s">
        <v>534</v>
      </c>
      <c r="B59" s="17" t="n">
        <v>4826</v>
      </c>
      <c r="C59" s="18">
        <f>(26.0/B59*100)</f>
        <v/>
      </c>
      <c r="D59" s="19" t="n">
        <v>4800</v>
      </c>
      <c r="E59" s="18" t="n">
        <v>369.85257374</v>
      </c>
      <c r="F59" s="20" t="n">
        <v>2.13915647</v>
      </c>
      <c r="G59" s="18" t="n">
        <v>386.51305962</v>
      </c>
      <c r="H59" s="20" t="n">
        <v>2.75914632</v>
      </c>
      <c r="I59" s="18" t="n">
        <v>392.6240747</v>
      </c>
      <c r="J59" s="20" t="n">
        <v>3.27605777</v>
      </c>
      <c r="K59" s="18" t="n">
        <v>387.88226281</v>
      </c>
      <c r="L59" s="20" t="n">
        <v>6.10864495</v>
      </c>
      <c r="M59" s="18" t="s">
        <v>481</v>
      </c>
      <c r="N59" s="20" t="s">
        <v>481</v>
      </c>
      <c r="O59" s="18" t="s">
        <v>481</v>
      </c>
      <c r="P59" s="20" t="s">
        <v>481</v>
      </c>
      <c r="Q59" s="18" t="s">
        <v>481</v>
      </c>
      <c r="R59" s="20" t="s">
        <v>481</v>
      </c>
      <c r="S59" s="18" t="n">
        <v>309.05227931</v>
      </c>
      <c r="T59" s="20" t="n">
        <v>12.46940335</v>
      </c>
      <c r="U59" s="18" t="n">
        <v>308.79577366</v>
      </c>
      <c r="V59" s="20" t="n">
        <v>6.06126521</v>
      </c>
    </row>
    <row r="60" spans="1:22">
      <c r="A60" s="15" t="s">
        <v>535</v>
      </c>
      <c r="B60" s="17" t="n">
        <v>4546</v>
      </c>
      <c r="C60" s="18">
        <f>(15.0/B60*100)</f>
        <v/>
      </c>
      <c r="D60" s="19" t="n">
        <v>4531</v>
      </c>
      <c r="E60" s="18" t="n">
        <v>382.06386191</v>
      </c>
      <c r="F60" s="20" t="n">
        <v>4.0976201</v>
      </c>
      <c r="G60" s="18" t="n">
        <v>374.1916608</v>
      </c>
      <c r="H60" s="20" t="n">
        <v>4.84186599</v>
      </c>
      <c r="I60" s="18" t="n">
        <v>395.03204742</v>
      </c>
      <c r="J60" s="20" t="n">
        <v>5.6802641</v>
      </c>
      <c r="K60" s="18" t="n">
        <v>425.5054103</v>
      </c>
      <c r="L60" s="20" t="n">
        <v>7.91013554</v>
      </c>
      <c r="M60" s="18" t="s">
        <v>481</v>
      </c>
      <c r="N60" s="20" t="s">
        <v>481</v>
      </c>
      <c r="O60" s="18" t="s">
        <v>481</v>
      </c>
      <c r="P60" s="20" t="s">
        <v>481</v>
      </c>
      <c r="Q60" s="18" t="s">
        <v>481</v>
      </c>
      <c r="R60" s="20" t="s">
        <v>481</v>
      </c>
      <c r="S60" s="18" t="n">
        <v>318.54185981</v>
      </c>
      <c r="T60" s="20" t="n">
        <v>17.53308899</v>
      </c>
      <c r="U60" s="18" t="n">
        <v>349.15069425</v>
      </c>
      <c r="V60" s="20" t="n">
        <v>7.87530227</v>
      </c>
    </row>
    <row r="61" spans="1:22">
      <c r="A61" s="15" t="s">
        <v>536</v>
      </c>
      <c r="B61" s="17" t="n">
        <v>6525</v>
      </c>
      <c r="C61" s="18">
        <f>(166.0/B61*100)</f>
        <v/>
      </c>
      <c r="D61" s="19" t="n">
        <v>6359</v>
      </c>
      <c r="E61" s="18" t="n">
        <v>419.40020294</v>
      </c>
      <c r="F61" s="20" t="n">
        <v>4.33085286</v>
      </c>
      <c r="G61" s="18" t="n">
        <v>454.46311225</v>
      </c>
      <c r="H61" s="20" t="n">
        <v>3.45153249</v>
      </c>
      <c r="I61" s="18" t="n">
        <v>492.24893273</v>
      </c>
      <c r="J61" s="20" t="n">
        <v>2.74540619</v>
      </c>
      <c r="K61" s="18" t="n">
        <v>510.03666874</v>
      </c>
      <c r="L61" s="20" t="n">
        <v>3.22657521</v>
      </c>
      <c r="M61" s="18" t="s">
        <v>481</v>
      </c>
      <c r="N61" s="20" t="s">
        <v>481</v>
      </c>
      <c r="O61" s="18" t="s">
        <v>481</v>
      </c>
      <c r="P61" s="20" t="s">
        <v>481</v>
      </c>
      <c r="Q61" s="18" t="s">
        <v>481</v>
      </c>
      <c r="R61" s="20" t="s">
        <v>481</v>
      </c>
      <c r="S61" s="18" t="s">
        <v>481</v>
      </c>
      <c r="T61" s="20" t="s">
        <v>481</v>
      </c>
      <c r="U61" s="18" t="n">
        <v>379.3519478</v>
      </c>
      <c r="V61" s="20" t="n">
        <v>7.00340285</v>
      </c>
    </row>
    <row r="62" spans="1:22">
      <c r="A62" s="15" t="s">
        <v>537</v>
      </c>
      <c r="B62" s="17" t="n">
        <v>4476</v>
      </c>
      <c r="C62" s="18">
        <f>(3.0/B62*100)</f>
        <v/>
      </c>
      <c r="D62" s="19" t="n">
        <v>4473</v>
      </c>
      <c r="E62" s="18" t="n">
        <v>499.52487624</v>
      </c>
      <c r="F62" s="20" t="n">
        <v>2.54053394</v>
      </c>
      <c r="G62" s="18" t="n">
        <v>528.86230502</v>
      </c>
      <c r="H62" s="20" t="n">
        <v>1.69246207</v>
      </c>
      <c r="I62" s="18" t="n">
        <v>547.9050587200001</v>
      </c>
      <c r="J62" s="20" t="n">
        <v>2.26795057</v>
      </c>
      <c r="K62" s="18" t="n">
        <v>546.35192763</v>
      </c>
      <c r="L62" s="20" t="n">
        <v>5.0187174</v>
      </c>
      <c r="M62" s="18" t="s">
        <v>481</v>
      </c>
      <c r="N62" s="20" t="s">
        <v>481</v>
      </c>
      <c r="O62" s="18" t="s">
        <v>481</v>
      </c>
      <c r="P62" s="20" t="s">
        <v>481</v>
      </c>
      <c r="Q62" s="18" t="s">
        <v>481</v>
      </c>
      <c r="R62" s="20" t="s">
        <v>481</v>
      </c>
      <c r="S62" s="18" t="s">
        <v>481</v>
      </c>
      <c r="T62" s="20" t="s">
        <v>481</v>
      </c>
      <c r="U62" s="18" t="n">
        <v>437.20424387</v>
      </c>
      <c r="V62" s="20" t="n">
        <v>19.54110595</v>
      </c>
    </row>
    <row r="63" spans="1:22">
      <c r="A63" s="15" t="s">
        <v>538</v>
      </c>
      <c r="B63" s="17" t="n">
        <v>5324</v>
      </c>
      <c r="C63" s="18">
        <f>(13.0/B63*100)</f>
        <v/>
      </c>
      <c r="D63" s="19" t="n">
        <v>5311</v>
      </c>
      <c r="E63" s="18" t="n">
        <v>351.128859</v>
      </c>
      <c r="F63" s="20" t="n">
        <v>2.93103493</v>
      </c>
      <c r="G63" s="18" t="n">
        <v>384.09287868</v>
      </c>
      <c r="H63" s="20" t="n">
        <v>2.18665608</v>
      </c>
      <c r="I63" s="18" t="n">
        <v>408.09721815</v>
      </c>
      <c r="J63" s="20" t="n">
        <v>2.75553338</v>
      </c>
      <c r="K63" s="18" t="n">
        <v>432.98413473</v>
      </c>
      <c r="L63" s="20" t="n">
        <v>4.26713625</v>
      </c>
      <c r="M63" s="18" t="s">
        <v>481</v>
      </c>
      <c r="N63" s="20" t="s">
        <v>481</v>
      </c>
      <c r="O63" s="18" t="s">
        <v>481</v>
      </c>
      <c r="P63" s="20" t="s">
        <v>481</v>
      </c>
      <c r="Q63" s="18" t="s">
        <v>481</v>
      </c>
      <c r="R63" s="20" t="s">
        <v>481</v>
      </c>
      <c r="S63" s="18" t="n">
        <v>309.53498933</v>
      </c>
      <c r="T63" s="20" t="n">
        <v>23.845599</v>
      </c>
      <c r="U63" s="18" t="n">
        <v>323.63895708</v>
      </c>
      <c r="V63" s="20" t="n">
        <v>4.82638238</v>
      </c>
    </row>
    <row r="64" spans="1:22">
      <c r="A64" s="15" t="s">
        <v>539</v>
      </c>
      <c r="B64" s="17" t="n">
        <v>3634</v>
      </c>
      <c r="C64" s="18">
        <f>(3.0/B64*100)</f>
        <v/>
      </c>
      <c r="D64" s="19" t="n">
        <v>3631</v>
      </c>
      <c r="E64" s="18" t="n">
        <v>429.50104406</v>
      </c>
      <c r="F64" s="20" t="n">
        <v>3.4348758</v>
      </c>
      <c r="G64" s="18" t="n">
        <v>452.42681836</v>
      </c>
      <c r="H64" s="20" t="n">
        <v>3.46320862</v>
      </c>
      <c r="I64" s="18" t="n">
        <v>494.92595602</v>
      </c>
      <c r="J64" s="20" t="n">
        <v>3.83503307</v>
      </c>
      <c r="K64" s="18" t="n">
        <v>526.31637556</v>
      </c>
      <c r="L64" s="20" t="n">
        <v>4.2568813</v>
      </c>
      <c r="M64" s="18" t="s">
        <v>481</v>
      </c>
      <c r="N64" s="20" t="s">
        <v>481</v>
      </c>
      <c r="O64" s="18" t="s">
        <v>481</v>
      </c>
      <c r="P64" s="20" t="s">
        <v>481</v>
      </c>
      <c r="Q64" s="18" t="s">
        <v>481</v>
      </c>
      <c r="R64" s="20" t="s">
        <v>481</v>
      </c>
      <c r="S64" s="18" t="n">
        <v>344.92314496</v>
      </c>
      <c r="T64" s="20" t="n">
        <v>48.4304145</v>
      </c>
      <c r="U64" s="18" t="n">
        <v>324.80653331</v>
      </c>
      <c r="V64" s="20" t="n">
        <v>11.30446146</v>
      </c>
    </row>
    <row r="65" spans="1:22">
      <c r="A65" s="15" t="s">
        <v>540</v>
      </c>
      <c r="B65" s="17" t="n">
        <v>5325</v>
      </c>
      <c r="C65" s="18">
        <f>(14.0/B65*100)</f>
        <v/>
      </c>
      <c r="D65" s="19" t="n">
        <v>5311</v>
      </c>
      <c r="E65" s="18" t="n">
        <v>395.15768049</v>
      </c>
      <c r="F65" s="20" t="n">
        <v>3.41334123</v>
      </c>
      <c r="G65" s="18" t="n">
        <v>423.12448087</v>
      </c>
      <c r="H65" s="20" t="n">
        <v>2.75222433</v>
      </c>
      <c r="I65" s="18" t="n">
        <v>446.95760005</v>
      </c>
      <c r="J65" s="20" t="n">
        <v>2.96216216</v>
      </c>
      <c r="K65" s="18" t="n">
        <v>465.29055807</v>
      </c>
      <c r="L65" s="20" t="n">
        <v>3.9574137</v>
      </c>
      <c r="M65" s="18" t="s">
        <v>481</v>
      </c>
      <c r="N65" s="20" t="s">
        <v>481</v>
      </c>
      <c r="O65" s="18" t="s">
        <v>481</v>
      </c>
      <c r="P65" s="20" t="s">
        <v>481</v>
      </c>
      <c r="Q65" s="18" t="n">
        <v>332.79567521</v>
      </c>
      <c r="R65" s="20" t="n">
        <v>21.99329694</v>
      </c>
      <c r="S65" s="18" t="n">
        <v>289.3683</v>
      </c>
      <c r="T65" s="20" t="n">
        <v>49.45383999</v>
      </c>
      <c r="U65" s="18" t="n">
        <v>329.78954577</v>
      </c>
      <c r="V65" s="20" t="n">
        <v>7.4933754</v>
      </c>
    </row>
    <row r="66" spans="1:22">
      <c r="A66" s="15" t="s">
        <v>541</v>
      </c>
      <c r="B66" s="17" t="n">
        <v>5665</v>
      </c>
      <c r="C66" s="18">
        <f>(89.0/B66*100)</f>
        <v/>
      </c>
      <c r="D66" s="19" t="n">
        <v>5576</v>
      </c>
      <c r="E66" s="18" t="n">
        <v>387.56559022</v>
      </c>
      <c r="F66" s="20" t="n">
        <v>2.4729856</v>
      </c>
      <c r="G66" s="18" t="n">
        <v>412.03443811</v>
      </c>
      <c r="H66" s="20" t="n">
        <v>1.67572408</v>
      </c>
      <c r="I66" s="18" t="n">
        <v>441.94857181</v>
      </c>
      <c r="J66" s="20" t="n">
        <v>2.51864465</v>
      </c>
      <c r="K66" s="18" t="n">
        <v>460.40043376</v>
      </c>
      <c r="L66" s="20" t="n">
        <v>3.35251543</v>
      </c>
      <c r="M66" s="18" t="s">
        <v>481</v>
      </c>
      <c r="N66" s="20" t="s">
        <v>481</v>
      </c>
      <c r="O66" s="18" t="s">
        <v>481</v>
      </c>
      <c r="P66" s="20" t="s">
        <v>481</v>
      </c>
      <c r="Q66" s="18" t="s">
        <v>481</v>
      </c>
      <c r="R66" s="20" t="s">
        <v>481</v>
      </c>
      <c r="S66" s="18" t="s">
        <v>481</v>
      </c>
      <c r="T66" s="20" t="s">
        <v>481</v>
      </c>
      <c r="U66" s="18" t="n">
        <v>347.46114777</v>
      </c>
      <c r="V66" s="20" t="n">
        <v>2.87180123</v>
      </c>
    </row>
    <row r="67" spans="1:22">
      <c r="A67" s="15" t="s">
        <v>542</v>
      </c>
      <c r="B67" s="17" t="n">
        <v>6971</v>
      </c>
      <c r="C67" s="18">
        <f>(820.0/B67*100)</f>
        <v/>
      </c>
      <c r="D67" s="19" t="n">
        <v>6151</v>
      </c>
      <c r="E67" s="18" t="n">
        <v>372.35682002</v>
      </c>
      <c r="F67" s="20" t="n">
        <v>3.05911235</v>
      </c>
      <c r="G67" s="18" t="n">
        <v>397.84468794</v>
      </c>
      <c r="H67" s="20" t="n">
        <v>2.37152887</v>
      </c>
      <c r="I67" s="18" t="n">
        <v>424.21099683</v>
      </c>
      <c r="J67" s="20" t="n">
        <v>2.97987161</v>
      </c>
      <c r="K67" s="18" t="n">
        <v>437.64805925</v>
      </c>
      <c r="L67" s="20" t="n">
        <v>4.59410461</v>
      </c>
      <c r="M67" s="18" t="s">
        <v>481</v>
      </c>
      <c r="N67" s="20" t="s">
        <v>481</v>
      </c>
      <c r="O67" s="18" t="s">
        <v>481</v>
      </c>
      <c r="P67" s="20" t="s">
        <v>481</v>
      </c>
      <c r="Q67" s="18" t="s">
        <v>481</v>
      </c>
      <c r="R67" s="20" t="s">
        <v>481</v>
      </c>
      <c r="S67" s="18" t="s">
        <v>481</v>
      </c>
      <c r="T67" s="20" t="s">
        <v>481</v>
      </c>
      <c r="U67" s="18" t="n">
        <v>341.33716384</v>
      </c>
      <c r="V67" s="20" t="n">
        <v>6.03523448</v>
      </c>
    </row>
    <row r="68" spans="1:22">
      <c r="A68" s="15" t="s">
        <v>543</v>
      </c>
      <c r="B68" s="17" t="n">
        <v>12083</v>
      </c>
      <c r="C68" s="18">
        <f>(31.0/B68*100)</f>
        <v/>
      </c>
      <c r="D68" s="19" t="n">
        <v>12052</v>
      </c>
      <c r="E68" s="18" t="n">
        <v>401.04398074</v>
      </c>
      <c r="F68" s="20" t="n">
        <v>2.05785742</v>
      </c>
      <c r="G68" s="18" t="n">
        <v>423.27660628</v>
      </c>
      <c r="H68" s="20" t="n">
        <v>1.88889621</v>
      </c>
      <c r="I68" s="18" t="n">
        <v>442.92154915</v>
      </c>
      <c r="J68" s="20" t="n">
        <v>2.14570271</v>
      </c>
      <c r="K68" s="18" t="n">
        <v>462.78951548</v>
      </c>
      <c r="L68" s="20" t="n">
        <v>2.65936696</v>
      </c>
      <c r="M68" s="18" t="s">
        <v>481</v>
      </c>
      <c r="N68" s="20" t="s">
        <v>481</v>
      </c>
      <c r="O68" s="18" t="s">
        <v>481</v>
      </c>
      <c r="P68" s="20" t="s">
        <v>481</v>
      </c>
      <c r="Q68" s="18" t="s">
        <v>481</v>
      </c>
      <c r="R68" s="20" t="s">
        <v>481</v>
      </c>
      <c r="S68" s="18" t="s">
        <v>481</v>
      </c>
      <c r="T68" s="20" t="s">
        <v>481</v>
      </c>
      <c r="U68" s="18" t="n">
        <v>348.04949898</v>
      </c>
      <c r="V68" s="20" t="n">
        <v>1.91971565</v>
      </c>
    </row>
    <row r="69" spans="1:22">
      <c r="A69" s="15" t="s">
        <v>544</v>
      </c>
      <c r="B69" s="17" t="n">
        <v>4876</v>
      </c>
      <c r="C69" s="18">
        <f>(0.0/B69*100)</f>
        <v/>
      </c>
      <c r="D69" s="19" t="n">
        <v>4876</v>
      </c>
      <c r="E69" s="18" t="n">
        <v>416.69314187</v>
      </c>
      <c r="F69" s="20" t="n">
        <v>3.9055717</v>
      </c>
      <c r="G69" s="18" t="n">
        <v>432.37785406</v>
      </c>
      <c r="H69" s="20" t="n">
        <v>3.23263143</v>
      </c>
      <c r="I69" s="18" t="n">
        <v>450.74289169</v>
      </c>
      <c r="J69" s="20" t="n">
        <v>4.40562268</v>
      </c>
      <c r="K69" s="18" t="n">
        <v>465.8794565</v>
      </c>
      <c r="L69" s="20" t="n">
        <v>8.073602340000001</v>
      </c>
      <c r="M69" s="18" t="s">
        <v>481</v>
      </c>
      <c r="N69" s="20" t="s">
        <v>481</v>
      </c>
      <c r="O69" s="18" t="s">
        <v>481</v>
      </c>
      <c r="P69" s="20" t="s">
        <v>481</v>
      </c>
      <c r="Q69" s="18" t="s">
        <v>481</v>
      </c>
      <c r="R69" s="20" t="s">
        <v>481</v>
      </c>
      <c r="S69" s="18" t="s">
        <v>481</v>
      </c>
      <c r="T69" s="20" t="s">
        <v>481</v>
      </c>
      <c r="U69" s="18" t="n">
        <v>381.089323</v>
      </c>
      <c r="V69" s="20" t="n">
        <v>25.06637723</v>
      </c>
    </row>
    <row r="70" spans="1:22">
      <c r="A70" s="15" t="s">
        <v>545</v>
      </c>
      <c r="B70" s="17" t="n">
        <v>6036</v>
      </c>
      <c r="C70" s="18">
        <f>(223.0/B70*100)</f>
        <v/>
      </c>
      <c r="D70" s="19" t="n">
        <v>5813</v>
      </c>
      <c r="E70" s="18" t="n">
        <v>439.4751735</v>
      </c>
      <c r="F70" s="20" t="n">
        <v>4.87059813</v>
      </c>
      <c r="G70" s="18" t="n">
        <v>476.61260792</v>
      </c>
      <c r="H70" s="20" t="n">
        <v>3.41820729</v>
      </c>
      <c r="I70" s="18" t="n">
        <v>503.69978287</v>
      </c>
      <c r="J70" s="20" t="n">
        <v>2.97062617</v>
      </c>
      <c r="K70" s="18" t="n">
        <v>518.59030875</v>
      </c>
      <c r="L70" s="20" t="n">
        <v>3.46605817</v>
      </c>
      <c r="M70" s="18" t="s">
        <v>481</v>
      </c>
      <c r="N70" s="20" t="s">
        <v>481</v>
      </c>
      <c r="O70" s="18" t="s">
        <v>481</v>
      </c>
      <c r="P70" s="20" t="s">
        <v>481</v>
      </c>
      <c r="Q70" s="18" t="s">
        <v>481</v>
      </c>
      <c r="R70" s="20" t="s">
        <v>481</v>
      </c>
      <c r="S70" s="18" t="s">
        <v>481</v>
      </c>
      <c r="T70" s="20" t="s">
        <v>481</v>
      </c>
      <c r="U70" s="18" t="n">
        <v>422.40490281</v>
      </c>
      <c r="V70" s="20" t="n">
        <v>7.31352961</v>
      </c>
    </row>
    <row r="71" spans="1:22">
      <c r="A71" s="15" t="s">
        <v>546</v>
      </c>
      <c r="B71" s="17" t="n">
        <v>6115</v>
      </c>
      <c r="C71" s="18">
        <f>(35.0/B71*100)</f>
        <v/>
      </c>
      <c r="D71" s="19" t="n">
        <v>6080</v>
      </c>
      <c r="E71" s="18" t="n">
        <v>503.59623354</v>
      </c>
      <c r="F71" s="20" t="n">
        <v>2.67584054</v>
      </c>
      <c r="G71" s="18" t="n">
        <v>542.06827003</v>
      </c>
      <c r="H71" s="20" t="n">
        <v>2.0980444</v>
      </c>
      <c r="I71" s="18" t="n">
        <v>587.0952896700001</v>
      </c>
      <c r="J71" s="20" t="n">
        <v>2.78636484</v>
      </c>
      <c r="K71" s="18" t="n">
        <v>613.63195591</v>
      </c>
      <c r="L71" s="20" t="n">
        <v>3.4943687</v>
      </c>
      <c r="M71" s="18" t="s">
        <v>481</v>
      </c>
      <c r="N71" s="20" t="s">
        <v>481</v>
      </c>
      <c r="O71" s="18" t="s">
        <v>481</v>
      </c>
      <c r="P71" s="20" t="s">
        <v>481</v>
      </c>
      <c r="Q71" s="18" t="s">
        <v>481</v>
      </c>
      <c r="R71" s="20" t="s">
        <v>481</v>
      </c>
      <c r="S71" s="18" t="s">
        <v>481</v>
      </c>
      <c r="T71" s="20" t="s">
        <v>481</v>
      </c>
      <c r="U71" s="18" t="n">
        <v>425.7586495</v>
      </c>
      <c r="V71" s="20" t="n">
        <v>14.71256552</v>
      </c>
    </row>
    <row r="72" spans="1:22">
      <c r="A72" s="15" t="s">
        <v>547</v>
      </c>
      <c r="B72" s="17" t="n">
        <v>7708</v>
      </c>
      <c r="C72" s="18">
        <f>(5.0/B72*100)</f>
        <v/>
      </c>
      <c r="D72" s="19" t="n">
        <v>7703</v>
      </c>
      <c r="E72" s="18" t="n">
        <v>448.85153378</v>
      </c>
      <c r="F72" s="20" t="n">
        <v>4.58069334</v>
      </c>
      <c r="G72" s="18" t="n">
        <v>505.0514474</v>
      </c>
      <c r="H72" s="20" t="n">
        <v>3.17228955</v>
      </c>
      <c r="I72" s="18" t="n">
        <v>554.97253016</v>
      </c>
      <c r="J72" s="20" t="n">
        <v>3.00148417</v>
      </c>
      <c r="K72" s="18" t="n">
        <v>577.58376693</v>
      </c>
      <c r="L72" s="20" t="n">
        <v>4.8818</v>
      </c>
      <c r="M72" s="18" t="s">
        <v>481</v>
      </c>
      <c r="N72" s="20" t="s">
        <v>481</v>
      </c>
      <c r="O72" s="18" t="s">
        <v>481</v>
      </c>
      <c r="P72" s="20" t="s">
        <v>481</v>
      </c>
      <c r="Q72" s="18" t="s">
        <v>481</v>
      </c>
      <c r="R72" s="20" t="s">
        <v>481</v>
      </c>
      <c r="S72" s="18" t="s">
        <v>481</v>
      </c>
      <c r="T72" s="20" t="s">
        <v>481</v>
      </c>
      <c r="U72" s="18" t="n">
        <v>415.36427441</v>
      </c>
      <c r="V72" s="20" t="n">
        <v>26.5590224</v>
      </c>
    </row>
    <row r="73" spans="1:22">
      <c r="A73" s="15" t="s">
        <v>548</v>
      </c>
      <c r="B73" s="17" t="n">
        <v>8249</v>
      </c>
      <c r="C73" s="18">
        <f>(193.0/B73*100)</f>
        <v/>
      </c>
      <c r="D73" s="19" t="n">
        <v>8056</v>
      </c>
      <c r="E73" s="18" t="n">
        <v>378.36596141</v>
      </c>
      <c r="F73" s="20" t="n">
        <v>3.97482512</v>
      </c>
      <c r="G73" s="18" t="n">
        <v>414.67002675</v>
      </c>
      <c r="H73" s="20" t="n">
        <v>3.00429173</v>
      </c>
      <c r="I73" s="18" t="n">
        <v>433.61336716</v>
      </c>
      <c r="J73" s="20" t="n">
        <v>3.25518117</v>
      </c>
      <c r="K73" s="18" t="n">
        <v>434.56744154</v>
      </c>
      <c r="L73" s="20" t="n">
        <v>4.52580701</v>
      </c>
      <c r="M73" s="18" t="s">
        <v>481</v>
      </c>
      <c r="N73" s="20" t="s">
        <v>481</v>
      </c>
      <c r="O73" s="18" t="s">
        <v>481</v>
      </c>
      <c r="P73" s="20" t="s">
        <v>481</v>
      </c>
      <c r="Q73" s="18" t="s">
        <v>481</v>
      </c>
      <c r="R73" s="20" t="s">
        <v>481</v>
      </c>
      <c r="S73" s="18" t="s">
        <v>481</v>
      </c>
      <c r="T73" s="20" t="s">
        <v>481</v>
      </c>
      <c r="U73" s="18" t="n">
        <v>369.04491442</v>
      </c>
      <c r="V73" s="20" t="n">
        <v>7.0143528</v>
      </c>
    </row>
    <row r="74" spans="1:22">
      <c r="A74" s="15" t="s">
        <v>549</v>
      </c>
      <c r="B74" s="17" t="n">
        <v>4692</v>
      </c>
      <c r="C74" s="18">
        <f>(82.0/B74*100)</f>
        <v/>
      </c>
      <c r="D74" s="19" t="n">
        <v>4610</v>
      </c>
      <c r="E74" s="18" t="n">
        <v>414.697804</v>
      </c>
      <c r="F74" s="20" t="n">
        <v>2.47543716</v>
      </c>
      <c r="G74" s="18" t="n">
        <v>441.61221946</v>
      </c>
      <c r="H74" s="20" t="n">
        <v>2.89547563</v>
      </c>
      <c r="I74" s="18" t="n">
        <v>440.59677144</v>
      </c>
      <c r="J74" s="20" t="n">
        <v>3.60653747</v>
      </c>
      <c r="K74" s="18" t="n">
        <v>463.4359812</v>
      </c>
      <c r="L74" s="20" t="n">
        <v>5.73883503</v>
      </c>
      <c r="M74" s="18" t="s">
        <v>481</v>
      </c>
      <c r="N74" s="20" t="s">
        <v>481</v>
      </c>
      <c r="O74" s="18" t="s">
        <v>481</v>
      </c>
      <c r="P74" s="20" t="s">
        <v>481</v>
      </c>
      <c r="Q74" s="18" t="s">
        <v>481</v>
      </c>
      <c r="R74" s="20" t="s">
        <v>481</v>
      </c>
      <c r="S74" s="18" t="n">
        <v>356.23912768</v>
      </c>
      <c r="T74" s="20" t="n">
        <v>22.24544625</v>
      </c>
      <c r="U74" s="18" t="n">
        <v>340.52727749</v>
      </c>
      <c r="V74" s="20" t="n">
        <v>5.79653084</v>
      </c>
    </row>
    <row r="75" spans="1:22">
      <c r="A75" s="15" t="s">
        <v>550</v>
      </c>
      <c r="B75" s="17" t="n">
        <v>5375</v>
      </c>
      <c r="C75" s="18">
        <f>(294.0/B75*100)</f>
        <v/>
      </c>
      <c r="D75" s="19" t="n">
        <v>5081</v>
      </c>
      <c r="E75" s="18" t="n">
        <v>390.75386656</v>
      </c>
      <c r="F75" s="20" t="n">
        <v>2.75907585</v>
      </c>
      <c r="G75" s="18" t="n">
        <v>398.37438309</v>
      </c>
      <c r="H75" s="20" t="n">
        <v>2.4809344</v>
      </c>
      <c r="I75" s="18" t="n">
        <v>392.16496717</v>
      </c>
      <c r="J75" s="20" t="n">
        <v>4.45376214</v>
      </c>
      <c r="K75" s="18" t="n">
        <v>390.58168617</v>
      </c>
      <c r="L75" s="20" t="n">
        <v>5.08007778</v>
      </c>
      <c r="M75" s="18" t="s">
        <v>481</v>
      </c>
      <c r="N75" s="20" t="s">
        <v>481</v>
      </c>
      <c r="O75" s="18" t="s">
        <v>481</v>
      </c>
      <c r="P75" s="20" t="s">
        <v>481</v>
      </c>
      <c r="Q75" s="18" t="s">
        <v>481</v>
      </c>
      <c r="R75" s="20" t="s">
        <v>481</v>
      </c>
      <c r="S75" s="18" t="s">
        <v>481</v>
      </c>
      <c r="T75" s="20" t="s">
        <v>481</v>
      </c>
      <c r="U75" s="18" t="n">
        <v>354.00031107</v>
      </c>
      <c r="V75" s="20" t="n">
        <v>3.34831368</v>
      </c>
    </row>
    <row r="76" spans="1:22">
      <c r="A76" s="15" t="s">
        <v>551</v>
      </c>
      <c r="B76" s="17" t="n">
        <v>14167</v>
      </c>
      <c r="C76" s="18">
        <f>(235.0/B76*100)</f>
        <v/>
      </c>
      <c r="D76" s="19" t="n">
        <v>13932</v>
      </c>
      <c r="E76" s="18" t="n">
        <v>415.45645119</v>
      </c>
      <c r="F76" s="20" t="n">
        <v>3.05173983</v>
      </c>
      <c r="G76" s="18" t="n">
        <v>436.83912748</v>
      </c>
      <c r="H76" s="20" t="n">
        <v>2.97602684</v>
      </c>
      <c r="I76" s="18" t="n">
        <v>452.48662607</v>
      </c>
      <c r="J76" s="20" t="n">
        <v>3.19765085</v>
      </c>
      <c r="K76" s="18" t="n">
        <v>483.48496304</v>
      </c>
      <c r="L76" s="20" t="n">
        <v>3.74647566</v>
      </c>
      <c r="M76" s="18" t="s">
        <v>481</v>
      </c>
      <c r="N76" s="20" t="s">
        <v>481</v>
      </c>
      <c r="O76" s="18" t="s">
        <v>481</v>
      </c>
      <c r="P76" s="20" t="s">
        <v>481</v>
      </c>
      <c r="Q76" s="18" t="s">
        <v>481</v>
      </c>
      <c r="R76" s="20" t="s">
        <v>481</v>
      </c>
      <c r="S76" s="18" t="s">
        <v>481</v>
      </c>
      <c r="T76" s="20" t="s">
        <v>481</v>
      </c>
      <c r="U76" s="18" t="n">
        <v>358.92758756</v>
      </c>
      <c r="V76" s="20" t="n">
        <v>4.53387692</v>
      </c>
    </row>
    <row r="77" spans="1:22">
      <c r="A77" s="15" t="s">
        <v>552</v>
      </c>
      <c r="B77" s="17" t="n">
        <v>6062</v>
      </c>
      <c r="C77" s="18">
        <f>(317.0/B77*100)</f>
        <v/>
      </c>
      <c r="D77" s="19" t="n">
        <v>5745</v>
      </c>
      <c r="E77" s="18" t="n">
        <v>424.37899979</v>
      </c>
      <c r="F77" s="20" t="n">
        <v>2.75294463</v>
      </c>
      <c r="G77" s="18" t="n">
        <v>452.03666985</v>
      </c>
      <c r="H77" s="20" t="n">
        <v>2.57547948</v>
      </c>
      <c r="I77" s="18" t="n">
        <v>475.34742602</v>
      </c>
      <c r="J77" s="20" t="n">
        <v>4.01507604</v>
      </c>
      <c r="K77" s="18" t="n">
        <v>483.56243247</v>
      </c>
      <c r="L77" s="20" t="n">
        <v>6.38071827</v>
      </c>
      <c r="M77" s="18" t="s">
        <v>481</v>
      </c>
      <c r="N77" s="20" t="s">
        <v>481</v>
      </c>
      <c r="O77" s="18" t="s">
        <v>481</v>
      </c>
      <c r="P77" s="20" t="s">
        <v>481</v>
      </c>
      <c r="Q77" s="18" t="s">
        <v>481</v>
      </c>
      <c r="R77" s="20" t="s">
        <v>481</v>
      </c>
      <c r="S77" s="18" t="s">
        <v>481</v>
      </c>
      <c r="T77" s="20" t="s">
        <v>481</v>
      </c>
      <c r="U77" s="18" t="n">
        <v>368.14952775</v>
      </c>
      <c r="V77" s="20" t="n">
        <v>3.12625946</v>
      </c>
    </row>
    <row r="78" spans="1:22">
      <c r="A78" s="15" t="s">
        <v>553</v>
      </c>
      <c r="B78" s="17" t="n">
        <v>5826</v>
      </c>
      <c r="C78" s="18">
        <f>(0.0/B78*100)</f>
        <v/>
      </c>
      <c r="D78" s="19" t="n">
        <v>5826</v>
      </c>
      <c r="E78" s="18" t="n">
        <v>515.67295838</v>
      </c>
      <c r="F78" s="20" t="n">
        <v>3.82794746</v>
      </c>
      <c r="G78" s="18" t="n">
        <v>528.57767396</v>
      </c>
      <c r="H78" s="20" t="n">
        <v>4.01492008</v>
      </c>
      <c r="I78" s="18" t="n">
        <v>527.5847915099999</v>
      </c>
      <c r="J78" s="20" t="n">
        <v>5.81159163</v>
      </c>
      <c r="K78" s="18" t="n">
        <v>507.56165897</v>
      </c>
      <c r="L78" s="20" t="n">
        <v>12.39476481</v>
      </c>
      <c r="M78" s="18" t="s">
        <v>481</v>
      </c>
      <c r="N78" s="20" t="s">
        <v>481</v>
      </c>
      <c r="O78" s="18" t="s">
        <v>481</v>
      </c>
      <c r="P78" s="20" t="s">
        <v>481</v>
      </c>
      <c r="Q78" s="18" t="n">
        <v>433.83338361</v>
      </c>
      <c r="R78" s="20" t="n">
        <v>11.38193918</v>
      </c>
      <c r="S78" s="18" t="n">
        <v>500.33390959</v>
      </c>
      <c r="T78" s="20" t="n">
        <v>42.93333546</v>
      </c>
      <c r="U78" s="18" t="n">
        <v>478.55638038</v>
      </c>
      <c r="V78" s="20" t="n">
        <v>18.76038201</v>
      </c>
    </row>
    <row customHeight="1" ht="25" r="79" spans="1:22">
      <c r="A79" s="15" t="s">
        <v>554</v>
      </c>
      <c r="B79" s="17" t="n">
        <v>1657</v>
      </c>
      <c r="C79" s="18">
        <f>(41.0/B79*100)</f>
        <v/>
      </c>
      <c r="D79" s="19" t="n">
        <v>1616</v>
      </c>
      <c r="E79" s="18" t="n">
        <v>450.17855755</v>
      </c>
      <c r="F79" s="20" t="n">
        <v>6.25934813</v>
      </c>
      <c r="G79" s="18" t="n">
        <v>483.01287496</v>
      </c>
      <c r="H79" s="20" t="n">
        <v>6.89521294</v>
      </c>
      <c r="I79" s="18" t="n">
        <v>511.24794796</v>
      </c>
      <c r="J79" s="20" t="n">
        <v>7.46130272</v>
      </c>
      <c r="K79" s="18" t="n">
        <v>506.18548613</v>
      </c>
      <c r="L79" s="20" t="n">
        <v>15.68444121</v>
      </c>
      <c r="M79" s="18" t="s">
        <v>481</v>
      </c>
      <c r="N79" s="20" t="s">
        <v>481</v>
      </c>
      <c r="O79" s="18" t="s">
        <v>481</v>
      </c>
      <c r="P79" s="20" t="s">
        <v>481</v>
      </c>
      <c r="Q79" s="18" t="s">
        <v>481</v>
      </c>
      <c r="R79" s="20" t="s">
        <v>481</v>
      </c>
      <c r="S79" s="18" t="n">
        <v>337.7194</v>
      </c>
      <c r="T79" s="20" t="n">
        <v>29.44515412</v>
      </c>
      <c r="U79" s="18" t="n">
        <v>365.64113027</v>
      </c>
      <c r="V79" s="20" t="n">
        <v>18.35780076</v>
      </c>
    </row>
    <row r="80" spans="1:22">
      <c r="A80" s="15" t="s">
        <v>555</v>
      </c>
      <c r="B80" s="17" t="n">
        <v>7841</v>
      </c>
      <c r="C80" s="18">
        <f>(0.0/B80*100)</f>
        <v/>
      </c>
      <c r="D80" s="19" t="n">
        <v>7841</v>
      </c>
      <c r="E80" s="18" t="n">
        <v>420.53716816</v>
      </c>
      <c r="F80" s="20" t="n">
        <v>4.41238152</v>
      </c>
      <c r="G80" s="18" t="n">
        <v>448.51797821</v>
      </c>
      <c r="H80" s="20" t="n">
        <v>4.1135787</v>
      </c>
      <c r="I80" s="18" t="n">
        <v>462.72815836</v>
      </c>
      <c r="J80" s="20" t="n">
        <v>4.04513836</v>
      </c>
      <c r="K80" s="18" t="n">
        <v>473.46695902</v>
      </c>
      <c r="L80" s="20" t="n">
        <v>5.4208684</v>
      </c>
      <c r="M80" s="18" t="s">
        <v>481</v>
      </c>
      <c r="N80" s="20" t="s">
        <v>481</v>
      </c>
      <c r="O80" s="18" t="s">
        <v>481</v>
      </c>
      <c r="P80" s="20" t="s">
        <v>481</v>
      </c>
      <c r="Q80" s="18" t="s">
        <v>481</v>
      </c>
      <c r="R80" s="20" t="s">
        <v>481</v>
      </c>
      <c r="S80" s="18" t="s">
        <v>481</v>
      </c>
      <c r="T80" s="20" t="s">
        <v>481</v>
      </c>
      <c r="U80" s="18" t="n">
        <v>373.79579985</v>
      </c>
      <c r="V80" s="20" t="n">
        <v>24.50474948</v>
      </c>
    </row>
    <row r="81" spans="1:22">
      <c r="A81" s="23" t="s">
        <v>556</v>
      </c>
      <c r="B81" s="17" t="n">
        <v>8861</v>
      </c>
      <c r="C81" s="18">
        <f>(88.0/B81*100)</f>
        <v/>
      </c>
      <c r="D81" s="19" t="n">
        <v>8773</v>
      </c>
      <c r="E81" s="18" t="n">
        <v>431.9630679</v>
      </c>
      <c r="F81" s="20" t="n">
        <v>5.75189057</v>
      </c>
      <c r="G81" s="18" t="n">
        <v>442.90002455</v>
      </c>
      <c r="H81" s="20" t="n">
        <v>2.99883945</v>
      </c>
      <c r="I81" s="18" t="n">
        <v>450.61613036</v>
      </c>
      <c r="J81" s="20" t="n">
        <v>3.18703193</v>
      </c>
      <c r="K81" s="18" t="n">
        <v>445.83502984</v>
      </c>
      <c r="L81" s="20" t="n">
        <v>5.55593884</v>
      </c>
      <c r="M81" s="18" t="s">
        <v>481</v>
      </c>
      <c r="N81" s="20" t="s">
        <v>481</v>
      </c>
      <c r="O81" s="18" t="s">
        <v>481</v>
      </c>
      <c r="P81" s="20" t="s">
        <v>481</v>
      </c>
      <c r="Q81" s="18" t="s">
        <v>481</v>
      </c>
      <c r="R81" s="20" t="s">
        <v>481</v>
      </c>
      <c r="S81" s="18" t="s">
        <v>481</v>
      </c>
      <c r="T81" s="20" t="s">
        <v>481</v>
      </c>
      <c r="U81" s="18" t="n">
        <v>371.27146953</v>
      </c>
      <c r="V81" s="20" t="n">
        <v>9.47867918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825</v>
      </c>
    </row>
    <row customHeight="1" ht="30" r="4" spans="1:22">
      <c r="A4" s="6" t="n"/>
      <c r="B4" s="7" t="s">
        <v>462</v>
      </c>
      <c r="C4" s="7" t="s">
        <v>463</v>
      </c>
      <c r="D4" s="8" t="s">
        <v>462</v>
      </c>
      <c r="E4" s="9" t="s">
        <v>820</v>
      </c>
      <c r="F4" s="10" t="n"/>
      <c r="G4" s="9" t="s">
        <v>821</v>
      </c>
      <c r="H4" s="10" t="n"/>
      <c r="I4" s="9" t="s">
        <v>822</v>
      </c>
      <c r="J4" s="10" t="n"/>
      <c r="K4" s="9" t="s">
        <v>823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(740.0/B7*100)</f>
        <v/>
      </c>
      <c r="D7" s="19" t="n">
        <v>13790</v>
      </c>
      <c r="E7" s="18" t="n">
        <v>457.4920795</v>
      </c>
      <c r="F7" s="20" t="n">
        <v>5.11395764</v>
      </c>
      <c r="G7" s="18" t="n">
        <v>513.11852986</v>
      </c>
      <c r="H7" s="20" t="n">
        <v>2.00872976</v>
      </c>
      <c r="I7" s="18" t="n">
        <v>522.36141621</v>
      </c>
      <c r="J7" s="20" t="n">
        <v>2.13527572</v>
      </c>
      <c r="K7" s="18" t="n">
        <v>533.2749843300001</v>
      </c>
      <c r="L7" s="20" t="n">
        <v>3.86575935</v>
      </c>
      <c r="M7" s="18" t="s">
        <v>481</v>
      </c>
      <c r="N7" s="20" t="s">
        <v>481</v>
      </c>
      <c r="O7" s="18" t="s">
        <v>481</v>
      </c>
      <c r="P7" s="20" t="s">
        <v>481</v>
      </c>
      <c r="Q7" s="18" t="s">
        <v>481</v>
      </c>
      <c r="R7" s="20" t="s">
        <v>481</v>
      </c>
      <c r="S7" s="18" t="s">
        <v>481</v>
      </c>
      <c r="T7" s="20" t="s">
        <v>481</v>
      </c>
      <c r="U7" s="18" t="n">
        <v>454.10318426</v>
      </c>
      <c r="V7" s="20" t="n">
        <v>5.03464061</v>
      </c>
    </row>
    <row r="8" spans="1:22">
      <c r="A8" s="15" t="s">
        <v>483</v>
      </c>
      <c r="B8" s="17" t="n">
        <v>7007</v>
      </c>
      <c r="C8" s="18">
        <f>(129.0/B8*100)</f>
        <v/>
      </c>
      <c r="D8" s="19" t="n">
        <v>6878</v>
      </c>
      <c r="E8" s="18" t="n">
        <v>438.89531997</v>
      </c>
      <c r="F8" s="20" t="n">
        <v>4.21705991</v>
      </c>
      <c r="G8" s="18" t="n">
        <v>485.29150284</v>
      </c>
      <c r="H8" s="20" t="n">
        <v>3.30007514</v>
      </c>
      <c r="I8" s="18" t="n">
        <v>517.96828026</v>
      </c>
      <c r="J8" s="20" t="n">
        <v>2.86777622</v>
      </c>
      <c r="K8" s="18" t="n">
        <v>536.67195596</v>
      </c>
      <c r="L8" s="20" t="n">
        <v>3.67038342</v>
      </c>
      <c r="M8" s="18" t="s">
        <v>481</v>
      </c>
      <c r="N8" s="20" t="s">
        <v>481</v>
      </c>
      <c r="O8" s="18" t="s">
        <v>481</v>
      </c>
      <c r="P8" s="20" t="s">
        <v>481</v>
      </c>
      <c r="Q8" s="18" t="n">
        <v>368.48347797</v>
      </c>
      <c r="R8" s="20" t="n">
        <v>14.99112476</v>
      </c>
      <c r="S8" s="18" t="s">
        <v>481</v>
      </c>
      <c r="T8" s="20" t="s">
        <v>481</v>
      </c>
      <c r="U8" s="18" t="n">
        <v>401.65525621</v>
      </c>
      <c r="V8" s="20" t="n">
        <v>5.67622368</v>
      </c>
    </row>
    <row r="9" spans="1:22">
      <c r="A9" s="15" t="s">
        <v>484</v>
      </c>
      <c r="B9" s="17" t="n">
        <v>9651</v>
      </c>
      <c r="C9" s="18">
        <f>(257.0/B9*100)</f>
        <v/>
      </c>
      <c r="D9" s="19" t="n">
        <v>9394</v>
      </c>
      <c r="E9" s="18" t="n">
        <v>439.18144058</v>
      </c>
      <c r="F9" s="20" t="n">
        <v>4.6647089</v>
      </c>
      <c r="G9" s="18" t="n">
        <v>502.03430722</v>
      </c>
      <c r="H9" s="20" t="n">
        <v>2.58853276</v>
      </c>
      <c r="I9" s="18" t="n">
        <v>537.25921985</v>
      </c>
      <c r="J9" s="20" t="n">
        <v>2.29106202</v>
      </c>
      <c r="K9" s="18" t="n">
        <v>544.3937625999999</v>
      </c>
      <c r="L9" s="20" t="n">
        <v>3.91570037</v>
      </c>
      <c r="M9" s="18" t="s">
        <v>481</v>
      </c>
      <c r="N9" s="20" t="s">
        <v>481</v>
      </c>
      <c r="O9" s="18" t="s">
        <v>481</v>
      </c>
      <c r="P9" s="20" t="s">
        <v>481</v>
      </c>
      <c r="Q9" s="18" t="n">
        <v>374.78530698</v>
      </c>
      <c r="R9" s="20" t="n">
        <v>11.62763904</v>
      </c>
      <c r="S9" s="18" t="s">
        <v>481</v>
      </c>
      <c r="T9" s="20" t="s">
        <v>481</v>
      </c>
      <c r="U9" s="18" t="n">
        <v>400.87830646</v>
      </c>
      <c r="V9" s="20" t="n">
        <v>4.95888141</v>
      </c>
    </row>
    <row r="10" spans="1:22">
      <c r="A10" s="15" t="s">
        <v>485</v>
      </c>
      <c r="B10" s="17" t="n">
        <v>20058</v>
      </c>
      <c r="C10" s="18">
        <f>(559.0/B10*100)</f>
        <v/>
      </c>
      <c r="D10" s="19" t="n">
        <v>19499</v>
      </c>
      <c r="E10" s="18" t="n">
        <v>478.25758072</v>
      </c>
      <c r="F10" s="20" t="n">
        <v>4.34755056</v>
      </c>
      <c r="G10" s="18" t="n">
        <v>528.91635302</v>
      </c>
      <c r="H10" s="20" t="n">
        <v>2.26896475</v>
      </c>
      <c r="I10" s="18" t="n">
        <v>538.28867309</v>
      </c>
      <c r="J10" s="20" t="n">
        <v>2.15985714</v>
      </c>
      <c r="K10" s="18" t="n">
        <v>547.49087093</v>
      </c>
      <c r="L10" s="20" t="n">
        <v>3.65435069</v>
      </c>
      <c r="M10" s="18" t="s">
        <v>481</v>
      </c>
      <c r="N10" s="20" t="s">
        <v>481</v>
      </c>
      <c r="O10" s="18" t="s">
        <v>481</v>
      </c>
      <c r="P10" s="20" t="s">
        <v>481</v>
      </c>
      <c r="Q10" s="18" t="s">
        <v>481</v>
      </c>
      <c r="R10" s="20" t="s">
        <v>481</v>
      </c>
      <c r="S10" s="18" t="s">
        <v>481</v>
      </c>
      <c r="T10" s="20" t="s">
        <v>481</v>
      </c>
      <c r="U10" s="18" t="n">
        <v>433.75069165</v>
      </c>
      <c r="V10" s="20" t="n">
        <v>5.40678228</v>
      </c>
    </row>
    <row r="11" spans="1:22">
      <c r="A11" s="15" t="s">
        <v>486</v>
      </c>
      <c r="B11" s="17" t="n">
        <v>7053</v>
      </c>
      <c r="C11" s="18">
        <f>(163.0/B11*100)</f>
        <v/>
      </c>
      <c r="D11" s="19" t="n">
        <v>6890</v>
      </c>
      <c r="E11" s="18" t="n">
        <v>410.52947934</v>
      </c>
      <c r="F11" s="20" t="n">
        <v>5.05240828</v>
      </c>
      <c r="G11" s="18" t="n">
        <v>446.94550028</v>
      </c>
      <c r="H11" s="20" t="n">
        <v>2.92342378</v>
      </c>
      <c r="I11" s="18" t="n">
        <v>460.97773742</v>
      </c>
      <c r="J11" s="20" t="n">
        <v>3.19419004</v>
      </c>
      <c r="K11" s="18" t="n">
        <v>471.55747437</v>
      </c>
      <c r="L11" s="20" t="n">
        <v>3.65172875</v>
      </c>
      <c r="M11" s="18" t="s">
        <v>481</v>
      </c>
      <c r="N11" s="20" t="s">
        <v>481</v>
      </c>
      <c r="O11" s="18" t="s">
        <v>481</v>
      </c>
      <c r="P11" s="20" t="s">
        <v>481</v>
      </c>
      <c r="Q11" s="18" t="s">
        <v>481</v>
      </c>
      <c r="R11" s="20" t="s">
        <v>481</v>
      </c>
      <c r="S11" s="18" t="s">
        <v>481</v>
      </c>
      <c r="T11" s="20" t="s">
        <v>481</v>
      </c>
      <c r="U11" s="18" t="n">
        <v>394.72917957</v>
      </c>
      <c r="V11" s="20" t="n">
        <v>5.7399176</v>
      </c>
    </row>
    <row r="12" spans="1:22">
      <c r="A12" s="15" t="s">
        <v>487</v>
      </c>
      <c r="B12" s="17" t="n">
        <v>6894</v>
      </c>
      <c r="C12" s="18">
        <f>(59.0/B12*100)</f>
        <v/>
      </c>
      <c r="D12" s="19" t="n">
        <v>6835</v>
      </c>
      <c r="E12" s="18" t="n">
        <v>417.48771578</v>
      </c>
      <c r="F12" s="20" t="n">
        <v>4.47886031</v>
      </c>
      <c r="G12" s="18" t="n">
        <v>476.43286285</v>
      </c>
      <c r="H12" s="20" t="n">
        <v>3.45011983</v>
      </c>
      <c r="I12" s="18" t="n">
        <v>518.16833189</v>
      </c>
      <c r="J12" s="20" t="n">
        <v>2.09828894</v>
      </c>
      <c r="K12" s="18" t="n">
        <v>533.28873959</v>
      </c>
      <c r="L12" s="20" t="n">
        <v>4.05995616</v>
      </c>
      <c r="M12" s="18" t="s">
        <v>481</v>
      </c>
      <c r="N12" s="20" t="s">
        <v>481</v>
      </c>
      <c r="O12" s="18" t="s">
        <v>481</v>
      </c>
      <c r="P12" s="20" t="s">
        <v>481</v>
      </c>
      <c r="Q12" s="18" t="n">
        <v>366.6777112</v>
      </c>
      <c r="R12" s="20" t="n">
        <v>14.39052153</v>
      </c>
      <c r="S12" s="18" t="s">
        <v>481</v>
      </c>
      <c r="T12" s="20" t="s">
        <v>481</v>
      </c>
      <c r="U12" s="18" t="n">
        <v>395.9972111</v>
      </c>
      <c r="V12" s="20" t="n">
        <v>6.04913854</v>
      </c>
    </row>
    <row r="13" spans="1:22">
      <c r="A13" s="15" t="s">
        <v>488</v>
      </c>
      <c r="B13" s="17" t="n">
        <v>7161</v>
      </c>
      <c r="C13" s="18">
        <f>(201.0/B13*100)</f>
        <v/>
      </c>
      <c r="D13" s="19" t="n">
        <v>6960</v>
      </c>
      <c r="E13" s="18" t="n">
        <v>472.08591938</v>
      </c>
      <c r="F13" s="20" t="n">
        <v>4.87803129</v>
      </c>
      <c r="G13" s="18" t="n">
        <v>493.34764092</v>
      </c>
      <c r="H13" s="20" t="n">
        <v>2.85660912</v>
      </c>
      <c r="I13" s="18" t="n">
        <v>517.29400772</v>
      </c>
      <c r="J13" s="20" t="n">
        <v>2.75814011</v>
      </c>
      <c r="K13" s="18" t="n">
        <v>547.39086114</v>
      </c>
      <c r="L13" s="20" t="n">
        <v>3.56642783</v>
      </c>
      <c r="M13" s="18" t="s">
        <v>481</v>
      </c>
      <c r="N13" s="20" t="s">
        <v>481</v>
      </c>
      <c r="O13" s="18" t="s">
        <v>481</v>
      </c>
      <c r="P13" s="20" t="s">
        <v>481</v>
      </c>
      <c r="Q13" s="18" t="n">
        <v>436.36003517</v>
      </c>
      <c r="R13" s="20" t="n">
        <v>6.43426798</v>
      </c>
      <c r="S13" s="18" t="s">
        <v>481</v>
      </c>
      <c r="T13" s="20" t="s">
        <v>481</v>
      </c>
      <c r="U13" s="18" t="n">
        <v>396.81042115</v>
      </c>
      <c r="V13" s="20" t="n">
        <v>5.77495376</v>
      </c>
    </row>
    <row r="14" spans="1:22">
      <c r="A14" s="15" t="s">
        <v>489</v>
      </c>
      <c r="B14" s="17" t="n">
        <v>5587</v>
      </c>
      <c r="C14" s="18">
        <f>(83.0/B14*100)</f>
        <v/>
      </c>
      <c r="D14" s="19" t="n">
        <v>5504</v>
      </c>
      <c r="E14" s="18" t="n">
        <v>481.18355358</v>
      </c>
      <c r="F14" s="20" t="n">
        <v>5.70626995</v>
      </c>
      <c r="G14" s="18" t="n">
        <v>526.15743486</v>
      </c>
      <c r="H14" s="20" t="n">
        <v>2.80348503</v>
      </c>
      <c r="I14" s="18" t="n">
        <v>542.76159775</v>
      </c>
      <c r="J14" s="20" t="n">
        <v>2.53547195</v>
      </c>
      <c r="K14" s="18" t="n">
        <v>559.7878646200001</v>
      </c>
      <c r="L14" s="20" t="n">
        <v>3.59753468</v>
      </c>
      <c r="M14" s="18" t="s">
        <v>481</v>
      </c>
      <c r="N14" s="20" t="s">
        <v>481</v>
      </c>
      <c r="O14" s="18" t="s">
        <v>481</v>
      </c>
      <c r="P14" s="20" t="s">
        <v>481</v>
      </c>
      <c r="Q14" s="18" t="s">
        <v>481</v>
      </c>
      <c r="R14" s="20" t="s">
        <v>481</v>
      </c>
      <c r="S14" s="18" t="s">
        <v>481</v>
      </c>
      <c r="T14" s="20" t="s">
        <v>481</v>
      </c>
      <c r="U14" s="18" t="n">
        <v>458.75816929</v>
      </c>
      <c r="V14" s="20" t="n">
        <v>9.429536219999999</v>
      </c>
    </row>
    <row r="15" spans="1:22">
      <c r="A15" s="15" t="s">
        <v>490</v>
      </c>
      <c r="B15" s="17" t="n">
        <v>5882</v>
      </c>
      <c r="C15" s="18">
        <f>(103.0/B15*100)</f>
        <v/>
      </c>
      <c r="D15" s="19" t="n">
        <v>5779</v>
      </c>
      <c r="E15" s="18" t="n">
        <v>449.36279246</v>
      </c>
      <c r="F15" s="20" t="n">
        <v>6.78695377</v>
      </c>
      <c r="G15" s="18" t="n">
        <v>511.63190421</v>
      </c>
      <c r="H15" s="20" t="n">
        <v>3.15442116</v>
      </c>
      <c r="I15" s="18" t="n">
        <v>547.55871043</v>
      </c>
      <c r="J15" s="20" t="n">
        <v>2.45723074</v>
      </c>
      <c r="K15" s="18" t="n">
        <v>569.29515972</v>
      </c>
      <c r="L15" s="20" t="n">
        <v>4.05244741</v>
      </c>
      <c r="M15" s="18" t="s">
        <v>481</v>
      </c>
      <c r="N15" s="20" t="s">
        <v>481</v>
      </c>
      <c r="O15" s="18" t="s">
        <v>481</v>
      </c>
      <c r="P15" s="20" t="s">
        <v>481</v>
      </c>
      <c r="Q15" s="18" t="n">
        <v>375.95013089</v>
      </c>
      <c r="R15" s="20" t="n">
        <v>17.42774697</v>
      </c>
      <c r="S15" s="18" t="s">
        <v>481</v>
      </c>
      <c r="T15" s="20" t="s">
        <v>481</v>
      </c>
      <c r="U15" s="18" t="n">
        <v>434.21928021</v>
      </c>
      <c r="V15" s="20" t="n">
        <v>7.19853379</v>
      </c>
    </row>
    <row r="16" spans="1:22">
      <c r="A16" s="15" t="s">
        <v>491</v>
      </c>
      <c r="B16" s="17" t="n">
        <v>6108</v>
      </c>
      <c r="C16" s="18">
        <f>(149.0/B16*100)</f>
        <v/>
      </c>
      <c r="D16" s="19" t="n">
        <v>5959</v>
      </c>
      <c r="E16" s="18" t="n">
        <v>434.75303786</v>
      </c>
      <c r="F16" s="20" t="n">
        <v>5.6992508</v>
      </c>
      <c r="G16" s="18" t="n">
        <v>497.04976873</v>
      </c>
      <c r="H16" s="20" t="n">
        <v>2.1440135</v>
      </c>
      <c r="I16" s="18" t="n">
        <v>524.55338166</v>
      </c>
      <c r="J16" s="20" t="n">
        <v>2.50379219</v>
      </c>
      <c r="K16" s="18" t="n">
        <v>523.40739168</v>
      </c>
      <c r="L16" s="20" t="n">
        <v>4.74142431</v>
      </c>
      <c r="M16" s="18" t="s">
        <v>481</v>
      </c>
      <c r="N16" s="20" t="s">
        <v>481</v>
      </c>
      <c r="O16" s="18" t="s">
        <v>481</v>
      </c>
      <c r="P16" s="20" t="s">
        <v>481</v>
      </c>
      <c r="Q16" s="18" t="s">
        <v>481</v>
      </c>
      <c r="R16" s="20" t="s">
        <v>481</v>
      </c>
      <c r="S16" s="18" t="s">
        <v>481</v>
      </c>
      <c r="T16" s="20" t="s">
        <v>481</v>
      </c>
      <c r="U16" s="18" t="n">
        <v>388.96252445</v>
      </c>
      <c r="V16" s="20" t="n">
        <v>7.05551267</v>
      </c>
    </row>
    <row r="17" spans="1:22">
      <c r="A17" s="15" t="s">
        <v>492</v>
      </c>
      <c r="B17" s="17" t="n">
        <v>6504</v>
      </c>
      <c r="C17" s="18">
        <f>(1845.0/B17*100)</f>
        <v/>
      </c>
      <c r="D17" s="19" t="n">
        <v>4659</v>
      </c>
      <c r="E17" s="18" t="n">
        <v>453.88553726</v>
      </c>
      <c r="F17" s="20" t="n">
        <v>6.06514108</v>
      </c>
      <c r="G17" s="18" t="n">
        <v>500.05919109</v>
      </c>
      <c r="H17" s="20" t="n">
        <v>3.58852272</v>
      </c>
      <c r="I17" s="18" t="n">
        <v>537.00984377</v>
      </c>
      <c r="J17" s="20" t="n">
        <v>3.19162602</v>
      </c>
      <c r="K17" s="18" t="n">
        <v>566.33263384</v>
      </c>
      <c r="L17" s="20" t="n">
        <v>4.68272101</v>
      </c>
      <c r="M17" s="18" t="s">
        <v>481</v>
      </c>
      <c r="N17" s="20" t="s">
        <v>481</v>
      </c>
      <c r="O17" s="18" t="s">
        <v>481</v>
      </c>
      <c r="P17" s="20" t="s">
        <v>481</v>
      </c>
      <c r="Q17" s="18" t="n">
        <v>360.48925247</v>
      </c>
      <c r="R17" s="20" t="n">
        <v>12.44339086</v>
      </c>
      <c r="S17" s="18" t="s">
        <v>481</v>
      </c>
      <c r="T17" s="20" t="s">
        <v>481</v>
      </c>
      <c r="U17" s="18" t="n">
        <v>436.71600388</v>
      </c>
      <c r="V17" s="20" t="n">
        <v>7.57167005</v>
      </c>
    </row>
    <row r="18" spans="1:22">
      <c r="A18" s="15" t="s">
        <v>493</v>
      </c>
      <c r="B18" s="17" t="n">
        <v>5532</v>
      </c>
      <c r="C18" s="18">
        <f>(31.0/B18*100)</f>
        <v/>
      </c>
      <c r="D18" s="19" t="n">
        <v>5501</v>
      </c>
      <c r="E18" s="18" t="n">
        <v>404.6068013</v>
      </c>
      <c r="F18" s="20" t="n">
        <v>5.05180053</v>
      </c>
      <c r="G18" s="18" t="n">
        <v>459.79884974</v>
      </c>
      <c r="H18" s="20" t="n">
        <v>3.91180807</v>
      </c>
      <c r="I18" s="18" t="n">
        <v>469.93392452</v>
      </c>
      <c r="J18" s="20" t="n">
        <v>4.09010188</v>
      </c>
      <c r="K18" s="18" t="n">
        <v>468.34036987</v>
      </c>
      <c r="L18" s="20" t="n">
        <v>5.16726931</v>
      </c>
      <c r="M18" s="18" t="s">
        <v>481</v>
      </c>
      <c r="N18" s="20" t="s">
        <v>481</v>
      </c>
      <c r="O18" s="18" t="s">
        <v>481</v>
      </c>
      <c r="P18" s="20" t="s">
        <v>481</v>
      </c>
      <c r="Q18" s="18" t="s">
        <v>481</v>
      </c>
      <c r="R18" s="20" t="s">
        <v>481</v>
      </c>
      <c r="S18" s="18" t="s">
        <v>481</v>
      </c>
      <c r="T18" s="20" t="s">
        <v>481</v>
      </c>
      <c r="U18" s="18" t="n">
        <v>371.97716428</v>
      </c>
      <c r="V18" s="20" t="n">
        <v>6.13675208</v>
      </c>
    </row>
    <row r="19" spans="1:22">
      <c r="A19" s="15" t="s">
        <v>494</v>
      </c>
      <c r="B19" s="17" t="n">
        <v>5658</v>
      </c>
      <c r="C19" s="18">
        <f>(321.0/B19*100)</f>
        <v/>
      </c>
      <c r="D19" s="19" t="n">
        <v>5337</v>
      </c>
      <c r="E19" s="18" t="n">
        <v>456.59135723</v>
      </c>
      <c r="F19" s="20" t="n">
        <v>5.3005569</v>
      </c>
      <c r="G19" s="18" t="n">
        <v>481.87571502</v>
      </c>
      <c r="H19" s="20" t="n">
        <v>2.91697322</v>
      </c>
      <c r="I19" s="18" t="n">
        <v>491.25887096</v>
      </c>
      <c r="J19" s="20" t="n">
        <v>3.49466159</v>
      </c>
      <c r="K19" s="18" t="n">
        <v>504.04774867</v>
      </c>
      <c r="L19" s="20" t="n">
        <v>5.83356346</v>
      </c>
      <c r="M19" s="18" t="s">
        <v>481</v>
      </c>
      <c r="N19" s="20" t="s">
        <v>481</v>
      </c>
      <c r="O19" s="18" t="s">
        <v>481</v>
      </c>
      <c r="P19" s="20" t="s">
        <v>481</v>
      </c>
      <c r="Q19" s="18" t="s">
        <v>481</v>
      </c>
      <c r="R19" s="20" t="s">
        <v>481</v>
      </c>
      <c r="S19" s="18" t="s">
        <v>481</v>
      </c>
      <c r="T19" s="20" t="s">
        <v>481</v>
      </c>
      <c r="U19" s="18" t="n">
        <v>392.18765576</v>
      </c>
      <c r="V19" s="20" t="n">
        <v>6.59230462</v>
      </c>
    </row>
    <row r="20" spans="1:22">
      <c r="A20" s="15" t="s">
        <v>495</v>
      </c>
      <c r="B20" s="17" t="n">
        <v>3371</v>
      </c>
      <c r="C20" s="18">
        <f>(75.0/B20*100)</f>
        <v/>
      </c>
      <c r="D20" s="19" t="n">
        <v>3296</v>
      </c>
      <c r="E20" s="18" t="n">
        <v>419.96747377</v>
      </c>
      <c r="F20" s="20" t="n">
        <v>3.66471298</v>
      </c>
      <c r="G20" s="18" t="n">
        <v>470.62308613</v>
      </c>
      <c r="H20" s="20" t="n">
        <v>2.57448448</v>
      </c>
      <c r="I20" s="18" t="n">
        <v>493.41321908</v>
      </c>
      <c r="J20" s="20" t="n">
        <v>2.51563056</v>
      </c>
      <c r="K20" s="18" t="n">
        <v>511.87280861</v>
      </c>
      <c r="L20" s="20" t="n">
        <v>4.78915675</v>
      </c>
      <c r="M20" s="18" t="s">
        <v>481</v>
      </c>
      <c r="N20" s="20" t="s">
        <v>481</v>
      </c>
      <c r="O20" s="18" t="s">
        <v>481</v>
      </c>
      <c r="P20" s="20" t="s">
        <v>481</v>
      </c>
      <c r="Q20" s="18" t="s">
        <v>481</v>
      </c>
      <c r="R20" s="20" t="s">
        <v>481</v>
      </c>
      <c r="S20" s="18" t="s">
        <v>481</v>
      </c>
      <c r="T20" s="20" t="s">
        <v>481</v>
      </c>
      <c r="U20" s="18" t="n">
        <v>393.26266271</v>
      </c>
      <c r="V20" s="20" t="n">
        <v>7.3280336</v>
      </c>
    </row>
    <row r="21" spans="1:22">
      <c r="A21" s="15" t="s">
        <v>496</v>
      </c>
      <c r="B21" s="17" t="n">
        <v>5741</v>
      </c>
      <c r="C21" s="18">
        <f>(55.0/B21*100)</f>
        <v/>
      </c>
      <c r="D21" s="19" t="n">
        <v>5686</v>
      </c>
      <c r="E21" s="18" t="n">
        <v>444.08991066</v>
      </c>
      <c r="F21" s="20" t="n">
        <v>6.72657631</v>
      </c>
      <c r="G21" s="18" t="n">
        <v>500.7947598</v>
      </c>
      <c r="H21" s="20" t="n">
        <v>2.78127134</v>
      </c>
      <c r="I21" s="18" t="n">
        <v>510.76562411</v>
      </c>
      <c r="J21" s="20" t="n">
        <v>2.80253412</v>
      </c>
      <c r="K21" s="18" t="n">
        <v>513.39642907</v>
      </c>
      <c r="L21" s="20" t="n">
        <v>3.44335938</v>
      </c>
      <c r="M21" s="18" t="s">
        <v>481</v>
      </c>
      <c r="N21" s="20" t="s">
        <v>481</v>
      </c>
      <c r="O21" s="18" t="s">
        <v>481</v>
      </c>
      <c r="P21" s="20" t="s">
        <v>481</v>
      </c>
      <c r="Q21" s="18" t="s">
        <v>481</v>
      </c>
      <c r="R21" s="20" t="s">
        <v>481</v>
      </c>
      <c r="S21" s="18" t="s">
        <v>481</v>
      </c>
      <c r="T21" s="20" t="s">
        <v>481</v>
      </c>
      <c r="U21" s="18" t="n">
        <v>417.94357272</v>
      </c>
      <c r="V21" s="20" t="n">
        <v>9.351050860000001</v>
      </c>
    </row>
    <row r="22" spans="1:22">
      <c r="A22" s="15" t="s">
        <v>497</v>
      </c>
      <c r="B22" s="17" t="n">
        <v>6598</v>
      </c>
      <c r="C22" s="18">
        <f>(37.0/B22*100)</f>
        <v/>
      </c>
      <c r="D22" s="19" t="n">
        <v>6561</v>
      </c>
      <c r="E22" s="18" t="n">
        <v>439.92150735</v>
      </c>
      <c r="F22" s="20" t="n">
        <v>4.71123088</v>
      </c>
      <c r="G22" s="18" t="n">
        <v>489.47840749</v>
      </c>
      <c r="H22" s="20" t="n">
        <v>3.32123894</v>
      </c>
      <c r="I22" s="18" t="n">
        <v>485.80790847</v>
      </c>
      <c r="J22" s="20" t="n">
        <v>4.00237411</v>
      </c>
      <c r="K22" s="18" t="n">
        <v>470.09829436</v>
      </c>
      <c r="L22" s="20" t="n">
        <v>5.68878857</v>
      </c>
      <c r="M22" s="18" t="s">
        <v>481</v>
      </c>
      <c r="N22" s="20" t="s">
        <v>481</v>
      </c>
      <c r="O22" s="18" t="s">
        <v>481</v>
      </c>
      <c r="P22" s="20" t="s">
        <v>481</v>
      </c>
      <c r="Q22" s="18" t="s">
        <v>481</v>
      </c>
      <c r="R22" s="20" t="s">
        <v>481</v>
      </c>
      <c r="S22" s="18" t="n">
        <v>468.05006934</v>
      </c>
      <c r="T22" s="20" t="n">
        <v>29.32911522</v>
      </c>
      <c r="U22" s="18" t="n">
        <v>360.98048876</v>
      </c>
      <c r="V22" s="20" t="n">
        <v>7.24093239</v>
      </c>
    </row>
    <row r="23" spans="1:22">
      <c r="A23" s="15" t="s">
        <v>498</v>
      </c>
      <c r="B23" s="17" t="n">
        <v>11583</v>
      </c>
      <c r="C23" s="18">
        <f>(263.0/B23*100)</f>
        <v/>
      </c>
      <c r="D23" s="19" t="n">
        <v>11320</v>
      </c>
      <c r="E23" s="18" t="n">
        <v>437.05953192</v>
      </c>
      <c r="F23" s="20" t="n">
        <v>3.95476133</v>
      </c>
      <c r="G23" s="18" t="n">
        <v>476.51704878</v>
      </c>
      <c r="H23" s="20" t="n">
        <v>2.9196345</v>
      </c>
      <c r="I23" s="18" t="n">
        <v>502.29263997</v>
      </c>
      <c r="J23" s="20" t="n">
        <v>3.07964761</v>
      </c>
      <c r="K23" s="18" t="n">
        <v>508.54725797</v>
      </c>
      <c r="L23" s="20" t="n">
        <v>4.43574009</v>
      </c>
      <c r="M23" s="18" t="s">
        <v>481</v>
      </c>
      <c r="N23" s="20" t="s">
        <v>481</v>
      </c>
      <c r="O23" s="18" t="s">
        <v>481</v>
      </c>
      <c r="P23" s="20" t="s">
        <v>481</v>
      </c>
      <c r="Q23" s="18" t="s">
        <v>481</v>
      </c>
      <c r="R23" s="20" t="s">
        <v>481</v>
      </c>
      <c r="S23" s="18" t="s">
        <v>481</v>
      </c>
      <c r="T23" s="20" t="s">
        <v>481</v>
      </c>
      <c r="U23" s="18" t="n">
        <v>403.9082832</v>
      </c>
      <c r="V23" s="20" t="n">
        <v>6.58722074</v>
      </c>
    </row>
    <row r="24" spans="1:22">
      <c r="A24" s="15" t="s">
        <v>499</v>
      </c>
      <c r="B24" s="17" t="n">
        <v>6647</v>
      </c>
      <c r="C24" s="18">
        <f>(10.0/B24*100)</f>
        <v/>
      </c>
      <c r="D24" s="19" t="n">
        <v>6637</v>
      </c>
      <c r="E24" s="18" t="n">
        <v>487.46195777</v>
      </c>
      <c r="F24" s="20" t="n">
        <v>4.1522004</v>
      </c>
      <c r="G24" s="18" t="n">
        <v>527.21482647</v>
      </c>
      <c r="H24" s="20" t="n">
        <v>2.70019695</v>
      </c>
      <c r="I24" s="18" t="n">
        <v>578.77729454</v>
      </c>
      <c r="J24" s="20" t="n">
        <v>3.30749464</v>
      </c>
      <c r="K24" s="18" t="n">
        <v>581.46175962</v>
      </c>
      <c r="L24" s="20" t="n">
        <v>7.00680152</v>
      </c>
      <c r="M24" s="18" t="s">
        <v>481</v>
      </c>
      <c r="N24" s="20" t="s">
        <v>481</v>
      </c>
      <c r="O24" s="18" t="s">
        <v>481</v>
      </c>
      <c r="P24" s="20" t="s">
        <v>481</v>
      </c>
      <c r="Q24" s="18" t="s">
        <v>481</v>
      </c>
      <c r="R24" s="20" t="s">
        <v>481</v>
      </c>
      <c r="S24" s="18" t="s">
        <v>481</v>
      </c>
      <c r="T24" s="20" t="s">
        <v>481</v>
      </c>
      <c r="U24" s="18" t="n">
        <v>455.75267664</v>
      </c>
      <c r="V24" s="20" t="n">
        <v>11.79801896</v>
      </c>
    </row>
    <row r="25" spans="1:22">
      <c r="A25" s="15" t="s">
        <v>500</v>
      </c>
      <c r="B25" s="17" t="n">
        <v>5581</v>
      </c>
      <c r="C25" s="18">
        <f>(25.0/B25*100)</f>
        <v/>
      </c>
      <c r="D25" s="19" t="n">
        <v>5556</v>
      </c>
      <c r="E25" s="18" t="n">
        <v>463.22524771</v>
      </c>
      <c r="F25" s="20" t="n">
        <v>4.12996451</v>
      </c>
      <c r="G25" s="18" t="n">
        <v>502.07441184</v>
      </c>
      <c r="H25" s="20" t="n">
        <v>3.08402567</v>
      </c>
      <c r="I25" s="18" t="n">
        <v>539.67025028</v>
      </c>
      <c r="J25" s="20" t="n">
        <v>3.72500971</v>
      </c>
      <c r="K25" s="18" t="n">
        <v>563.18396136</v>
      </c>
      <c r="L25" s="20" t="n">
        <v>5.5647948</v>
      </c>
      <c r="M25" s="18" t="s">
        <v>481</v>
      </c>
      <c r="N25" s="20" t="s">
        <v>481</v>
      </c>
      <c r="O25" s="18" t="s">
        <v>481</v>
      </c>
      <c r="P25" s="20" t="s">
        <v>481</v>
      </c>
      <c r="Q25" s="18" t="s">
        <v>481</v>
      </c>
      <c r="R25" s="20" t="s">
        <v>481</v>
      </c>
      <c r="S25" s="18" t="s">
        <v>481</v>
      </c>
      <c r="T25" s="20" t="s">
        <v>481</v>
      </c>
      <c r="U25" s="18" t="n">
        <v>418.13129099</v>
      </c>
      <c r="V25" s="20" t="n">
        <v>17.0977479</v>
      </c>
    </row>
    <row r="26" spans="1:22">
      <c r="A26" s="15" t="s">
        <v>501</v>
      </c>
      <c r="B26" s="17" t="n">
        <v>4869</v>
      </c>
      <c r="C26" s="18">
        <f>(71.0/B26*100)</f>
        <v/>
      </c>
      <c r="D26" s="19" t="n">
        <v>4798</v>
      </c>
      <c r="E26" s="18" t="n">
        <v>444.35975996</v>
      </c>
      <c r="F26" s="20" t="n">
        <v>5.52929345</v>
      </c>
      <c r="G26" s="18" t="n">
        <v>487.81960983</v>
      </c>
      <c r="H26" s="20" t="n">
        <v>2.93329636</v>
      </c>
      <c r="I26" s="18" t="n">
        <v>499.11735566</v>
      </c>
      <c r="J26" s="20" t="n">
        <v>2.16119286</v>
      </c>
      <c r="K26" s="18" t="n">
        <v>501.12996962</v>
      </c>
      <c r="L26" s="20" t="n">
        <v>3.75362964</v>
      </c>
      <c r="M26" s="18" t="s">
        <v>481</v>
      </c>
      <c r="N26" s="20" t="s">
        <v>481</v>
      </c>
      <c r="O26" s="18" t="s">
        <v>481</v>
      </c>
      <c r="P26" s="20" t="s">
        <v>481</v>
      </c>
      <c r="Q26" s="18" t="s">
        <v>481</v>
      </c>
      <c r="R26" s="20" t="s">
        <v>481</v>
      </c>
      <c r="S26" s="18" t="s">
        <v>481</v>
      </c>
      <c r="T26" s="20" t="s">
        <v>481</v>
      </c>
      <c r="U26" s="18" t="n">
        <v>436.17918507</v>
      </c>
      <c r="V26" s="20" t="n">
        <v>7.73499528</v>
      </c>
    </row>
    <row r="27" spans="1:22">
      <c r="A27" s="15" t="s">
        <v>502</v>
      </c>
      <c r="B27" s="17" t="n">
        <v>5299</v>
      </c>
      <c r="C27" s="18">
        <f>(113.0/B27*100)</f>
        <v/>
      </c>
      <c r="D27" s="19" t="n">
        <v>5186</v>
      </c>
      <c r="E27" s="18" t="n">
        <v>424.11505197</v>
      </c>
      <c r="F27" s="20" t="n">
        <v>3.66092722</v>
      </c>
      <c r="G27" s="18" t="n">
        <v>479.32240369</v>
      </c>
      <c r="H27" s="20" t="n">
        <v>2.54097697</v>
      </c>
      <c r="I27" s="18" t="n">
        <v>511.13352059</v>
      </c>
      <c r="J27" s="20" t="n">
        <v>2.07172405</v>
      </c>
      <c r="K27" s="18" t="n">
        <v>524.30440248</v>
      </c>
      <c r="L27" s="20" t="n">
        <v>3.58843508</v>
      </c>
      <c r="M27" s="18" t="s">
        <v>481</v>
      </c>
      <c r="N27" s="20" t="s">
        <v>481</v>
      </c>
      <c r="O27" s="18" t="s">
        <v>481</v>
      </c>
      <c r="P27" s="20" t="s">
        <v>481</v>
      </c>
      <c r="Q27" s="18" t="s">
        <v>481</v>
      </c>
      <c r="R27" s="20" t="s">
        <v>481</v>
      </c>
      <c r="S27" s="18" t="s">
        <v>481</v>
      </c>
      <c r="T27" s="20" t="s">
        <v>481</v>
      </c>
      <c r="U27" s="18" t="n">
        <v>383.72874391</v>
      </c>
      <c r="V27" s="20" t="n">
        <v>3.99132934</v>
      </c>
    </row>
    <row r="28" spans="1:22">
      <c r="A28" s="15" t="s">
        <v>503</v>
      </c>
      <c r="B28" s="17" t="n">
        <v>7568</v>
      </c>
      <c r="C28" s="18">
        <f>(347.0/B28*100)</f>
        <v/>
      </c>
      <c r="D28" s="19" t="n">
        <v>7221</v>
      </c>
      <c r="E28" s="18" t="n">
        <v>394.8560397</v>
      </c>
      <c r="F28" s="20" t="n">
        <v>3.70342588</v>
      </c>
      <c r="G28" s="18" t="n">
        <v>419.87989275</v>
      </c>
      <c r="H28" s="20" t="n">
        <v>2.74920344</v>
      </c>
      <c r="I28" s="18" t="n">
        <v>424.35906072</v>
      </c>
      <c r="J28" s="20" t="n">
        <v>2.44159625</v>
      </c>
      <c r="K28" s="18" t="n">
        <v>428.22160197</v>
      </c>
      <c r="L28" s="20" t="n">
        <v>4.02895847</v>
      </c>
      <c r="M28" s="18" t="s">
        <v>481</v>
      </c>
      <c r="N28" s="20" t="s">
        <v>481</v>
      </c>
      <c r="O28" s="18" t="s">
        <v>481</v>
      </c>
      <c r="P28" s="20" t="s">
        <v>481</v>
      </c>
      <c r="Q28" s="18" t="s">
        <v>481</v>
      </c>
      <c r="R28" s="20" t="s">
        <v>481</v>
      </c>
      <c r="S28" s="18" t="s">
        <v>481</v>
      </c>
      <c r="T28" s="20" t="s">
        <v>481</v>
      </c>
      <c r="U28" s="18" t="n">
        <v>382.25212062</v>
      </c>
      <c r="V28" s="20" t="n">
        <v>6.267628</v>
      </c>
    </row>
    <row r="29" spans="1:22">
      <c r="A29" s="15" t="s">
        <v>504</v>
      </c>
      <c r="B29" s="17" t="n">
        <v>5385</v>
      </c>
      <c r="C29" s="18">
        <f>(30.0/B29*100)</f>
        <v/>
      </c>
      <c r="D29" s="19" t="n">
        <v>5355</v>
      </c>
      <c r="E29" s="18" t="n">
        <v>425.77240144</v>
      </c>
      <c r="F29" s="20" t="n">
        <v>5.75792673</v>
      </c>
      <c r="G29" s="18" t="n">
        <v>498.45352384</v>
      </c>
      <c r="H29" s="20" t="n">
        <v>2.92085336</v>
      </c>
      <c r="I29" s="18" t="n">
        <v>534.71006811</v>
      </c>
      <c r="J29" s="20" t="n">
        <v>2.37530883</v>
      </c>
      <c r="K29" s="18" t="n">
        <v>536.86045903</v>
      </c>
      <c r="L29" s="20" t="n">
        <v>5.60236531</v>
      </c>
      <c r="M29" s="18" t="s">
        <v>481</v>
      </c>
      <c r="N29" s="20" t="s">
        <v>481</v>
      </c>
      <c r="O29" s="18" t="s">
        <v>481</v>
      </c>
      <c r="P29" s="20" t="s">
        <v>481</v>
      </c>
      <c r="Q29" s="18" t="n">
        <v>358.28551468</v>
      </c>
      <c r="R29" s="20" t="n">
        <v>8.567023300000001</v>
      </c>
      <c r="S29" s="18" t="s">
        <v>481</v>
      </c>
      <c r="T29" s="20" t="s">
        <v>481</v>
      </c>
      <c r="U29" s="18" t="n">
        <v>396.87788416</v>
      </c>
      <c r="V29" s="20" t="n">
        <v>8.52776809</v>
      </c>
    </row>
    <row r="30" spans="1:22">
      <c r="A30" s="15" t="s">
        <v>505</v>
      </c>
      <c r="B30" s="17" t="n">
        <v>4520</v>
      </c>
      <c r="C30" s="18">
        <f>(193.0/B30*100)</f>
        <v/>
      </c>
      <c r="D30" s="19" t="n">
        <v>4327</v>
      </c>
      <c r="E30" s="18" t="n">
        <v>473.81086522</v>
      </c>
      <c r="F30" s="20" t="n">
        <v>6.70731932</v>
      </c>
      <c r="G30" s="18" t="n">
        <v>522.57634874</v>
      </c>
      <c r="H30" s="20" t="n">
        <v>2.53164577</v>
      </c>
      <c r="I30" s="18" t="n">
        <v>532.1642821200001</v>
      </c>
      <c r="J30" s="20" t="n">
        <v>3.8043612</v>
      </c>
      <c r="K30" s="18" t="n">
        <v>539.99071704</v>
      </c>
      <c r="L30" s="20" t="n">
        <v>5.96487019</v>
      </c>
      <c r="M30" s="18" t="s">
        <v>481</v>
      </c>
      <c r="N30" s="20" t="s">
        <v>481</v>
      </c>
      <c r="O30" s="18" t="s">
        <v>481</v>
      </c>
      <c r="P30" s="20" t="s">
        <v>481</v>
      </c>
      <c r="Q30" s="18" t="s">
        <v>481</v>
      </c>
      <c r="R30" s="20" t="s">
        <v>481</v>
      </c>
      <c r="S30" s="18" t="s">
        <v>481</v>
      </c>
      <c r="T30" s="20" t="s">
        <v>481</v>
      </c>
      <c r="U30" s="18" t="n">
        <v>406.92316972</v>
      </c>
      <c r="V30" s="20" t="n">
        <v>5.97891187</v>
      </c>
    </row>
    <row r="31" spans="1:22">
      <c r="A31" s="15" t="s">
        <v>506</v>
      </c>
      <c r="B31" s="17" t="n">
        <v>5456</v>
      </c>
      <c r="C31" s="18">
        <f>(144.0/B31*100)</f>
        <v/>
      </c>
      <c r="D31" s="19" t="n">
        <v>5312</v>
      </c>
      <c r="E31" s="18" t="n">
        <v>444.32735768</v>
      </c>
      <c r="F31" s="20" t="n">
        <v>4.31963938</v>
      </c>
      <c r="G31" s="18" t="n">
        <v>494.32325333</v>
      </c>
      <c r="H31" s="20" t="n">
        <v>2.57095086</v>
      </c>
      <c r="I31" s="18" t="n">
        <v>521.04023506</v>
      </c>
      <c r="J31" s="20" t="n">
        <v>2.69117585</v>
      </c>
      <c r="K31" s="18" t="n">
        <v>524.77767682</v>
      </c>
      <c r="L31" s="20" t="n">
        <v>4.45334065</v>
      </c>
      <c r="M31" s="18" t="s">
        <v>481</v>
      </c>
      <c r="N31" s="20" t="s">
        <v>481</v>
      </c>
      <c r="O31" s="18" t="s">
        <v>481</v>
      </c>
      <c r="P31" s="20" t="s">
        <v>481</v>
      </c>
      <c r="Q31" s="18" t="s">
        <v>481</v>
      </c>
      <c r="R31" s="20" t="s">
        <v>481</v>
      </c>
      <c r="S31" s="18" t="s">
        <v>481</v>
      </c>
      <c r="T31" s="20" t="s">
        <v>481</v>
      </c>
      <c r="U31" s="18" t="n">
        <v>401.09408109</v>
      </c>
      <c r="V31" s="20" t="n">
        <v>5.24344813</v>
      </c>
    </row>
    <row r="32" spans="1:22">
      <c r="A32" s="15" t="s">
        <v>507</v>
      </c>
      <c r="B32" s="17" t="n">
        <v>4478</v>
      </c>
      <c r="C32" s="18">
        <f>(6.0/B32*100)</f>
        <v/>
      </c>
      <c r="D32" s="19" t="n">
        <v>4472</v>
      </c>
      <c r="E32" s="18" t="n">
        <v>443.64180931</v>
      </c>
      <c r="F32" s="20" t="n">
        <v>4.68694356</v>
      </c>
      <c r="G32" s="18" t="n">
        <v>485.36178001</v>
      </c>
      <c r="H32" s="20" t="n">
        <v>3.15561249</v>
      </c>
      <c r="I32" s="18" t="n">
        <v>517.58618179</v>
      </c>
      <c r="J32" s="20" t="n">
        <v>3.13488841</v>
      </c>
      <c r="K32" s="18" t="n">
        <v>530.08409159</v>
      </c>
      <c r="L32" s="20" t="n">
        <v>3.75700166</v>
      </c>
      <c r="M32" s="18" t="s">
        <v>481</v>
      </c>
      <c r="N32" s="20" t="s">
        <v>481</v>
      </c>
      <c r="O32" s="18" t="s">
        <v>481</v>
      </c>
      <c r="P32" s="20" t="s">
        <v>481</v>
      </c>
      <c r="Q32" s="18" t="s">
        <v>481</v>
      </c>
      <c r="R32" s="20" t="s">
        <v>481</v>
      </c>
      <c r="S32" s="18" t="s">
        <v>481</v>
      </c>
      <c r="T32" s="20" t="s">
        <v>481</v>
      </c>
      <c r="U32" s="18" t="n">
        <v>404.95595051</v>
      </c>
      <c r="V32" s="20" t="n">
        <v>12.63058072</v>
      </c>
    </row>
    <row r="33" spans="1:22">
      <c r="A33" s="15" t="s">
        <v>508</v>
      </c>
      <c r="B33" s="17" t="n">
        <v>7325</v>
      </c>
      <c r="C33" s="18">
        <f>(80.0/B33*100)</f>
        <v/>
      </c>
      <c r="D33" s="19" t="n">
        <v>7245</v>
      </c>
      <c r="E33" s="18" t="n">
        <v>448.95691697</v>
      </c>
      <c r="F33" s="20" t="n">
        <v>5.75891827</v>
      </c>
      <c r="G33" s="18" t="n">
        <v>496.74172619</v>
      </c>
      <c r="H33" s="20" t="n">
        <v>3.691127</v>
      </c>
      <c r="I33" s="18" t="n">
        <v>507.57092448</v>
      </c>
      <c r="J33" s="20" t="n">
        <v>2.56334705</v>
      </c>
      <c r="K33" s="18" t="n">
        <v>518.03805904</v>
      </c>
      <c r="L33" s="20" t="n">
        <v>3.9243749</v>
      </c>
      <c r="M33" s="18" t="s">
        <v>481</v>
      </c>
      <c r="N33" s="20" t="s">
        <v>481</v>
      </c>
      <c r="O33" s="18" t="s">
        <v>481</v>
      </c>
      <c r="P33" s="20" t="s">
        <v>481</v>
      </c>
      <c r="Q33" s="18" t="s">
        <v>481</v>
      </c>
      <c r="R33" s="20" t="s">
        <v>481</v>
      </c>
      <c r="S33" s="18" t="s">
        <v>481</v>
      </c>
      <c r="T33" s="20" t="s">
        <v>481</v>
      </c>
      <c r="U33" s="18" t="n">
        <v>415.90426475</v>
      </c>
      <c r="V33" s="20" t="n">
        <v>7.50380409</v>
      </c>
    </row>
    <row r="34" spans="1:22">
      <c r="A34" s="15" t="s">
        <v>509</v>
      </c>
      <c r="B34" s="17" t="n">
        <v>6350</v>
      </c>
      <c r="C34" s="18">
        <f>(89.0/B34*100)</f>
        <v/>
      </c>
      <c r="D34" s="19" t="n">
        <v>6261</v>
      </c>
      <c r="E34" s="18" t="n">
        <v>400.68409473</v>
      </c>
      <c r="F34" s="20" t="n">
        <v>4.76695981</v>
      </c>
      <c r="G34" s="18" t="n">
        <v>455.07127709</v>
      </c>
      <c r="H34" s="20" t="n">
        <v>3.07281461</v>
      </c>
      <c r="I34" s="18" t="n">
        <v>490.68228871</v>
      </c>
      <c r="J34" s="20" t="n">
        <v>3.07399724</v>
      </c>
      <c r="K34" s="18" t="n">
        <v>496.24561449</v>
      </c>
      <c r="L34" s="20" t="n">
        <v>3.73175337</v>
      </c>
      <c r="M34" s="18" t="s">
        <v>481</v>
      </c>
      <c r="N34" s="20" t="s">
        <v>481</v>
      </c>
      <c r="O34" s="18" t="s">
        <v>481</v>
      </c>
      <c r="P34" s="20" t="s">
        <v>481</v>
      </c>
      <c r="Q34" s="18" t="n">
        <v>306.56969545</v>
      </c>
      <c r="R34" s="20" t="n">
        <v>10.27624616</v>
      </c>
      <c r="S34" s="18" t="s">
        <v>481</v>
      </c>
      <c r="T34" s="20" t="s">
        <v>481</v>
      </c>
      <c r="U34" s="18" t="n">
        <v>385.11281937</v>
      </c>
      <c r="V34" s="20" t="n">
        <v>7.06775788</v>
      </c>
    </row>
    <row r="35" spans="1:22">
      <c r="A35" s="15" t="s">
        <v>510</v>
      </c>
      <c r="B35" s="17" t="n">
        <v>6406</v>
      </c>
      <c r="C35" s="18">
        <f>(60.0/B35*100)</f>
        <v/>
      </c>
      <c r="D35" s="19" t="n">
        <v>6346</v>
      </c>
      <c r="E35" s="18" t="n">
        <v>445.24653013</v>
      </c>
      <c r="F35" s="20" t="n">
        <v>5.02206245</v>
      </c>
      <c r="G35" s="18" t="n">
        <v>510.43704695</v>
      </c>
      <c r="H35" s="20" t="n">
        <v>2.20678947</v>
      </c>
      <c r="I35" s="18" t="n">
        <v>529.4775411000001</v>
      </c>
      <c r="J35" s="20" t="n">
        <v>2.43134551</v>
      </c>
      <c r="K35" s="18" t="n">
        <v>538.49242842</v>
      </c>
      <c r="L35" s="20" t="n">
        <v>4.36697743</v>
      </c>
      <c r="M35" s="18" t="s">
        <v>481</v>
      </c>
      <c r="N35" s="20" t="s">
        <v>481</v>
      </c>
      <c r="O35" s="18" t="s">
        <v>481</v>
      </c>
      <c r="P35" s="20" t="s">
        <v>481</v>
      </c>
      <c r="Q35" s="18" t="n">
        <v>374.85244494</v>
      </c>
      <c r="R35" s="20" t="n">
        <v>5.84040672</v>
      </c>
      <c r="S35" s="18" t="s">
        <v>481</v>
      </c>
      <c r="T35" s="20" t="s">
        <v>481</v>
      </c>
      <c r="U35" s="18" t="n">
        <v>410.94211781</v>
      </c>
      <c r="V35" s="20" t="n">
        <v>8.29465016</v>
      </c>
    </row>
    <row r="36" spans="1:22">
      <c r="A36" s="15" t="s">
        <v>511</v>
      </c>
      <c r="B36" s="17" t="n">
        <v>6736</v>
      </c>
      <c r="C36" s="18">
        <f>(71.0/B36*100)</f>
        <v/>
      </c>
      <c r="D36" s="19" t="n">
        <v>6665</v>
      </c>
      <c r="E36" s="18" t="n">
        <v>438.70777885</v>
      </c>
      <c r="F36" s="20" t="n">
        <v>5.67012693</v>
      </c>
      <c r="G36" s="18" t="n">
        <v>485.23206767</v>
      </c>
      <c r="H36" s="20" t="n">
        <v>2.44939881</v>
      </c>
      <c r="I36" s="18" t="n">
        <v>507.70298164</v>
      </c>
      <c r="J36" s="20" t="n">
        <v>2.36183259</v>
      </c>
      <c r="K36" s="18" t="n">
        <v>519.01512761</v>
      </c>
      <c r="L36" s="20" t="n">
        <v>3.62467417</v>
      </c>
      <c r="M36" s="18" t="s">
        <v>481</v>
      </c>
      <c r="N36" s="20" t="s">
        <v>481</v>
      </c>
      <c r="O36" s="18" t="s">
        <v>481</v>
      </c>
      <c r="P36" s="20" t="s">
        <v>481</v>
      </c>
      <c r="Q36" s="18" t="s">
        <v>481</v>
      </c>
      <c r="R36" s="20" t="s">
        <v>481</v>
      </c>
      <c r="S36" s="18" t="s">
        <v>481</v>
      </c>
      <c r="T36" s="20" t="s">
        <v>481</v>
      </c>
      <c r="U36" s="18" t="n">
        <v>410.85619593</v>
      </c>
      <c r="V36" s="20" t="n">
        <v>7.07920702</v>
      </c>
    </row>
    <row r="37" spans="1:22">
      <c r="A37" s="15" t="s">
        <v>512</v>
      </c>
      <c r="B37" s="17" t="n">
        <v>5458</v>
      </c>
      <c r="C37" s="18">
        <f>(126.0/B37*100)</f>
        <v/>
      </c>
      <c r="D37" s="19" t="n">
        <v>5332</v>
      </c>
      <c r="E37" s="18" t="n">
        <v>442.99909327</v>
      </c>
      <c r="F37" s="20" t="n">
        <v>5.59323583</v>
      </c>
      <c r="G37" s="18" t="n">
        <v>480.20215817</v>
      </c>
      <c r="H37" s="20" t="n">
        <v>3.59555021</v>
      </c>
      <c r="I37" s="18" t="n">
        <v>510.7619118</v>
      </c>
      <c r="J37" s="20" t="n">
        <v>4.07919897</v>
      </c>
      <c r="K37" s="18" t="n">
        <v>543.89904841</v>
      </c>
      <c r="L37" s="20" t="n">
        <v>3.93015259</v>
      </c>
      <c r="M37" s="18" t="s">
        <v>481</v>
      </c>
      <c r="N37" s="20" t="s">
        <v>481</v>
      </c>
      <c r="O37" s="18" t="s">
        <v>481</v>
      </c>
      <c r="P37" s="20" t="s">
        <v>481</v>
      </c>
      <c r="Q37" s="18" t="s">
        <v>481</v>
      </c>
      <c r="R37" s="20" t="s">
        <v>481</v>
      </c>
      <c r="S37" s="18" t="s">
        <v>481</v>
      </c>
      <c r="T37" s="20" t="s">
        <v>481</v>
      </c>
      <c r="U37" s="18" t="n">
        <v>395.13586947</v>
      </c>
      <c r="V37" s="20" t="n">
        <v>6.2507063</v>
      </c>
    </row>
    <row r="38" spans="1:22">
      <c r="A38" s="15" t="s">
        <v>513</v>
      </c>
      <c r="B38" s="17" t="n">
        <v>5860</v>
      </c>
      <c r="C38" s="18">
        <f>(24.0/B38*100)</f>
        <v/>
      </c>
      <c r="D38" s="19" t="n">
        <v>5836</v>
      </c>
      <c r="E38" s="18" t="n">
        <v>444.43991923</v>
      </c>
      <c r="F38" s="20" t="n">
        <v>4.97298207</v>
      </c>
      <c r="G38" s="18" t="n">
        <v>493.77737037</v>
      </c>
      <c r="H38" s="20" t="n">
        <v>3.33338568</v>
      </c>
      <c r="I38" s="18" t="n">
        <v>533.98632437</v>
      </c>
      <c r="J38" s="20" t="n">
        <v>3.05989631</v>
      </c>
      <c r="K38" s="18" t="n">
        <v>543.52920909</v>
      </c>
      <c r="L38" s="20" t="n">
        <v>4.38629071</v>
      </c>
      <c r="M38" s="18" t="s">
        <v>481</v>
      </c>
      <c r="N38" s="20" t="s">
        <v>481</v>
      </c>
      <c r="O38" s="18" t="s">
        <v>481</v>
      </c>
      <c r="P38" s="20" t="s">
        <v>481</v>
      </c>
      <c r="Q38" s="18" t="s">
        <v>481</v>
      </c>
      <c r="R38" s="20" t="s">
        <v>481</v>
      </c>
      <c r="S38" s="18" t="s">
        <v>481</v>
      </c>
      <c r="T38" s="20" t="s">
        <v>481</v>
      </c>
      <c r="U38" s="18" t="n">
        <v>443.92469609</v>
      </c>
      <c r="V38" s="20" t="n">
        <v>6.58496305</v>
      </c>
    </row>
    <row r="39" spans="1:22">
      <c r="A39" s="15" t="s">
        <v>514</v>
      </c>
      <c r="B39" s="17" t="n">
        <v>5895</v>
      </c>
      <c r="C39" s="18">
        <f>(33.0/B39*100)</f>
        <v/>
      </c>
      <c r="D39" s="19" t="n">
        <v>5862</v>
      </c>
      <c r="E39" s="18" t="n">
        <v>367.74135295</v>
      </c>
      <c r="F39" s="20" t="n">
        <v>5.94137903</v>
      </c>
      <c r="G39" s="18" t="n">
        <v>413.14070554</v>
      </c>
      <c r="H39" s="20" t="n">
        <v>4.03499042</v>
      </c>
      <c r="I39" s="18" t="n">
        <v>436.16096084</v>
      </c>
      <c r="J39" s="20" t="n">
        <v>4.03474426</v>
      </c>
      <c r="K39" s="18" t="n">
        <v>442.95486377</v>
      </c>
      <c r="L39" s="20" t="n">
        <v>4.34496247</v>
      </c>
      <c r="M39" s="18" t="s">
        <v>481</v>
      </c>
      <c r="N39" s="20" t="s">
        <v>481</v>
      </c>
      <c r="O39" s="18" t="s">
        <v>481</v>
      </c>
      <c r="P39" s="20" t="s">
        <v>481</v>
      </c>
      <c r="Q39" s="18" t="s">
        <v>481</v>
      </c>
      <c r="R39" s="20" t="s">
        <v>481</v>
      </c>
      <c r="S39" s="18" t="s">
        <v>481</v>
      </c>
      <c r="T39" s="20" t="s">
        <v>481</v>
      </c>
      <c r="U39" s="18" t="n">
        <v>366.50442489</v>
      </c>
      <c r="V39" s="20" t="n">
        <v>8.29879277</v>
      </c>
    </row>
    <row r="40" spans="1:22">
      <c r="A40" s="15" t="s">
        <v>515</v>
      </c>
      <c r="B40" s="17" t="n">
        <v>14157</v>
      </c>
      <c r="C40" s="18">
        <f>(386.0/B40*100)</f>
        <v/>
      </c>
      <c r="D40" s="19" t="n">
        <v>13771</v>
      </c>
      <c r="E40" s="18" t="n">
        <v>444.77890091</v>
      </c>
      <c r="F40" s="20" t="n">
        <v>6.60956485</v>
      </c>
      <c r="G40" s="18" t="n">
        <v>496.91875448</v>
      </c>
      <c r="H40" s="20" t="n">
        <v>2.9514024</v>
      </c>
      <c r="I40" s="18" t="n">
        <v>523.97233137</v>
      </c>
      <c r="J40" s="20" t="n">
        <v>2.61556457</v>
      </c>
      <c r="K40" s="18" t="n">
        <v>541.72682252</v>
      </c>
      <c r="L40" s="20" t="n">
        <v>4.37776872</v>
      </c>
      <c r="M40" s="18" t="s">
        <v>481</v>
      </c>
      <c r="N40" s="20" t="s">
        <v>481</v>
      </c>
      <c r="O40" s="18" t="s">
        <v>481</v>
      </c>
      <c r="P40" s="20" t="s">
        <v>481</v>
      </c>
      <c r="Q40" s="18" t="s">
        <v>481</v>
      </c>
      <c r="R40" s="20" t="s">
        <v>481</v>
      </c>
      <c r="S40" s="18" t="s">
        <v>481</v>
      </c>
      <c r="T40" s="20" t="s">
        <v>481</v>
      </c>
      <c r="U40" s="18" t="n">
        <v>399.16174403</v>
      </c>
      <c r="V40" s="20" t="n">
        <v>6.82828143</v>
      </c>
    </row>
    <row r="41" spans="1:22">
      <c r="A41" s="15" t="s">
        <v>516</v>
      </c>
      <c r="B41" s="17" t="n">
        <v>5712</v>
      </c>
      <c r="C41" s="18">
        <f>(55.0/B41*100)</f>
        <v/>
      </c>
      <c r="D41" s="19" t="n">
        <v>5657</v>
      </c>
      <c r="E41" s="18" t="n">
        <v>452.40985443</v>
      </c>
      <c r="F41" s="20" t="n">
        <v>5.05491658</v>
      </c>
      <c r="G41" s="18" t="n">
        <v>503.77002617</v>
      </c>
      <c r="H41" s="20" t="n">
        <v>3.46782991</v>
      </c>
      <c r="I41" s="18" t="n">
        <v>510.83508689</v>
      </c>
      <c r="J41" s="20" t="n">
        <v>3.11329358</v>
      </c>
      <c r="K41" s="18" t="n">
        <v>502.19948888</v>
      </c>
      <c r="L41" s="20" t="n">
        <v>5.13906415</v>
      </c>
      <c r="M41" s="18" t="s">
        <v>481</v>
      </c>
      <c r="N41" s="20" t="s">
        <v>481</v>
      </c>
      <c r="O41" s="18" t="s">
        <v>481</v>
      </c>
      <c r="P41" s="20" t="s">
        <v>481</v>
      </c>
      <c r="Q41" s="18" t="n">
        <v>387.44235424</v>
      </c>
      <c r="R41" s="20" t="n">
        <v>14.52510266</v>
      </c>
      <c r="S41" s="18" t="s">
        <v>481</v>
      </c>
      <c r="T41" s="20" t="s">
        <v>481</v>
      </c>
      <c r="U41" s="18" t="n">
        <v>410.35651486</v>
      </c>
      <c r="V41" s="20" t="n">
        <v>8.67984367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366.14156884</v>
      </c>
      <c r="F45" s="20" t="n">
        <v>3.0469492</v>
      </c>
      <c r="G45" s="18" t="n">
        <v>383.01738299</v>
      </c>
      <c r="H45" s="20" t="n">
        <v>2.82933049</v>
      </c>
      <c r="I45" s="18" t="n">
        <v>385.10177243</v>
      </c>
      <c r="J45" s="20" t="n">
        <v>3.87996482</v>
      </c>
      <c r="K45" s="18" t="n">
        <v>379.1067841</v>
      </c>
      <c r="L45" s="20" t="n">
        <v>3.90090676</v>
      </c>
      <c r="M45" s="18" t="s">
        <v>481</v>
      </c>
      <c r="N45" s="20" t="s">
        <v>481</v>
      </c>
      <c r="O45" s="18" t="s">
        <v>481</v>
      </c>
      <c r="P45" s="20" t="s">
        <v>481</v>
      </c>
      <c r="Q45" s="18" t="s">
        <v>481</v>
      </c>
      <c r="R45" s="20" t="s">
        <v>481</v>
      </c>
      <c r="S45" s="18" t="n">
        <v>347.28115266</v>
      </c>
      <c r="T45" s="20" t="n">
        <v>15.93500447</v>
      </c>
      <c r="U45" s="18" t="n">
        <v>342.29021224</v>
      </c>
      <c r="V45" s="20" t="n">
        <v>6.51342524</v>
      </c>
    </row>
    <row r="46" spans="1:22">
      <c r="A46" s="15" t="s">
        <v>521</v>
      </c>
      <c r="B46" s="17" t="n">
        <v>23141</v>
      </c>
      <c r="C46" s="18">
        <f>(2121.0/B46*100)</f>
        <v/>
      </c>
      <c r="D46" s="19" t="n">
        <v>21020</v>
      </c>
      <c r="E46" s="18" t="n">
        <v>364.54237142</v>
      </c>
      <c r="F46" s="20" t="n">
        <v>3.29286071</v>
      </c>
      <c r="G46" s="18" t="n">
        <v>409.46444902</v>
      </c>
      <c r="H46" s="20" t="n">
        <v>2.77330934</v>
      </c>
      <c r="I46" s="18" t="n">
        <v>435.42476573</v>
      </c>
      <c r="J46" s="20" t="n">
        <v>3.23415067</v>
      </c>
      <c r="K46" s="18" t="n">
        <v>436.46585821</v>
      </c>
      <c r="L46" s="20" t="n">
        <v>5.03790924</v>
      </c>
      <c r="M46" s="18" t="s">
        <v>481</v>
      </c>
      <c r="N46" s="20" t="s">
        <v>481</v>
      </c>
      <c r="O46" s="18" t="s">
        <v>481</v>
      </c>
      <c r="P46" s="20" t="s">
        <v>481</v>
      </c>
      <c r="Q46" s="18" t="s">
        <v>481</v>
      </c>
      <c r="R46" s="20" t="s">
        <v>481</v>
      </c>
      <c r="S46" s="18" t="s">
        <v>481</v>
      </c>
      <c r="T46" s="20" t="s">
        <v>481</v>
      </c>
      <c r="U46" s="18" t="n">
        <v>369.65790491</v>
      </c>
      <c r="V46" s="20" t="n">
        <v>2.52622078</v>
      </c>
    </row>
    <row r="47" spans="1:22">
      <c r="A47" s="15" t="s">
        <v>522</v>
      </c>
      <c r="B47" s="17" t="n">
        <v>5928</v>
      </c>
      <c r="C47" s="18">
        <f>(347.0/B47*100)</f>
        <v/>
      </c>
      <c r="D47" s="19" t="n">
        <v>5581</v>
      </c>
      <c r="E47" s="18" t="n">
        <v>392.23516609</v>
      </c>
      <c r="F47" s="20" t="n">
        <v>6.03004637</v>
      </c>
      <c r="G47" s="18" t="n">
        <v>457.44916286</v>
      </c>
      <c r="H47" s="20" t="n">
        <v>4.20283418</v>
      </c>
      <c r="I47" s="18" t="n">
        <v>475.48694245</v>
      </c>
      <c r="J47" s="20" t="n">
        <v>4.63749163</v>
      </c>
      <c r="K47" s="18" t="n">
        <v>470.36531027</v>
      </c>
      <c r="L47" s="20" t="n">
        <v>5.92711559</v>
      </c>
      <c r="M47" s="18" t="s">
        <v>481</v>
      </c>
      <c r="N47" s="20" t="s">
        <v>481</v>
      </c>
      <c r="O47" s="18" t="s">
        <v>481</v>
      </c>
      <c r="P47" s="20" t="s">
        <v>481</v>
      </c>
      <c r="Q47" s="18" t="s">
        <v>481</v>
      </c>
      <c r="R47" s="20" t="s">
        <v>481</v>
      </c>
      <c r="S47" s="18" t="s">
        <v>481</v>
      </c>
      <c r="T47" s="20" t="s">
        <v>481</v>
      </c>
      <c r="U47" s="18" t="n">
        <v>361.9194839</v>
      </c>
      <c r="V47" s="20" t="n">
        <v>5.16421962</v>
      </c>
    </row>
    <row r="48" spans="1:22">
      <c r="A48" s="15" t="s">
        <v>523</v>
      </c>
      <c r="B48" s="17" t="n">
        <v>9841</v>
      </c>
      <c r="C48" s="18">
        <f>(8.0/B48*100)</f>
        <v/>
      </c>
      <c r="D48" s="19" t="n">
        <v>9833</v>
      </c>
      <c r="E48" s="18" t="n">
        <v>475.94039233</v>
      </c>
      <c r="F48" s="20" t="n">
        <v>5.31619711</v>
      </c>
      <c r="G48" s="18" t="n">
        <v>530.12542559</v>
      </c>
      <c r="H48" s="20" t="n">
        <v>4.94069116</v>
      </c>
      <c r="I48" s="18" t="n">
        <v>529.25671962</v>
      </c>
      <c r="J48" s="20" t="n">
        <v>5.0568697</v>
      </c>
      <c r="K48" s="18" t="n">
        <v>535.28641794</v>
      </c>
      <c r="L48" s="20" t="n">
        <v>6.83230491</v>
      </c>
      <c r="M48" s="18" t="s">
        <v>481</v>
      </c>
      <c r="N48" s="20" t="s">
        <v>481</v>
      </c>
      <c r="O48" s="18" t="s">
        <v>481</v>
      </c>
      <c r="P48" s="20" t="s">
        <v>481</v>
      </c>
      <c r="Q48" s="18" t="s">
        <v>481</v>
      </c>
      <c r="R48" s="20" t="s">
        <v>481</v>
      </c>
      <c r="S48" s="18" t="s">
        <v>481</v>
      </c>
      <c r="T48" s="20" t="s">
        <v>481</v>
      </c>
      <c r="U48" s="18" t="n">
        <v>456.44956171</v>
      </c>
      <c r="V48" s="20" t="n">
        <v>20.59086462</v>
      </c>
    </row>
    <row r="49" spans="1:22">
      <c r="A49" s="15" t="s">
        <v>524</v>
      </c>
      <c r="B49" s="17" t="n">
        <v>6349</v>
      </c>
      <c r="C49" s="18">
        <f>(56.0/B49*100)</f>
        <v/>
      </c>
      <c r="D49" s="19" t="n">
        <v>6293</v>
      </c>
      <c r="E49" s="18" t="n">
        <v>410.38951081</v>
      </c>
      <c r="F49" s="20" t="n">
        <v>3.50571022</v>
      </c>
      <c r="G49" s="18" t="n">
        <v>438.64741497</v>
      </c>
      <c r="H49" s="20" t="n">
        <v>3.12398337</v>
      </c>
      <c r="I49" s="18" t="n">
        <v>453.42049449</v>
      </c>
      <c r="J49" s="20" t="n">
        <v>3.31703113</v>
      </c>
      <c r="K49" s="18" t="n">
        <v>439.77493075</v>
      </c>
      <c r="L49" s="20" t="n">
        <v>4.97968656</v>
      </c>
      <c r="M49" s="18" t="s">
        <v>481</v>
      </c>
      <c r="N49" s="20" t="s">
        <v>481</v>
      </c>
      <c r="O49" s="18" t="s">
        <v>481</v>
      </c>
      <c r="P49" s="20" t="s">
        <v>481</v>
      </c>
      <c r="Q49" s="18" t="s">
        <v>481</v>
      </c>
      <c r="R49" s="20" t="s">
        <v>481</v>
      </c>
      <c r="S49" s="18" t="n">
        <v>429.27213882</v>
      </c>
      <c r="T49" s="20" t="n">
        <v>31.59108235</v>
      </c>
      <c r="U49" s="18" t="n">
        <v>366.16761944</v>
      </c>
      <c r="V49" s="20" t="n">
        <v>8.157698720000001</v>
      </c>
    </row>
    <row r="50" spans="1:22">
      <c r="A50" s="15" t="s">
        <v>525</v>
      </c>
      <c r="B50" s="17" t="n">
        <v>11795</v>
      </c>
      <c r="C50" s="18">
        <f>(344.0/B50*100)</f>
        <v/>
      </c>
      <c r="D50" s="19" t="n">
        <v>11451</v>
      </c>
      <c r="E50" s="18" t="n">
        <v>402.87047768</v>
      </c>
      <c r="F50" s="20" t="n">
        <v>3.55181929</v>
      </c>
      <c r="G50" s="18" t="n">
        <v>423.85687585</v>
      </c>
      <c r="H50" s="20" t="n">
        <v>2.65110209</v>
      </c>
      <c r="I50" s="18" t="n">
        <v>425.02064164</v>
      </c>
      <c r="J50" s="20" t="n">
        <v>2.73468045</v>
      </c>
      <c r="K50" s="18" t="n">
        <v>410.155658</v>
      </c>
      <c r="L50" s="20" t="n">
        <v>5.69652829</v>
      </c>
      <c r="M50" s="18" t="s">
        <v>481</v>
      </c>
      <c r="N50" s="20" t="s">
        <v>481</v>
      </c>
      <c r="O50" s="18" t="s">
        <v>481</v>
      </c>
      <c r="P50" s="20" t="s">
        <v>481</v>
      </c>
      <c r="Q50" s="18" t="s">
        <v>481</v>
      </c>
      <c r="R50" s="20" t="s">
        <v>481</v>
      </c>
      <c r="S50" s="18" t="s">
        <v>481</v>
      </c>
      <c r="T50" s="20" t="s">
        <v>481</v>
      </c>
      <c r="U50" s="18" t="n">
        <v>355.5352508</v>
      </c>
      <c r="V50" s="20" t="n">
        <v>6.37040127</v>
      </c>
    </row>
    <row r="51" spans="1:22">
      <c r="A51" s="15" t="s">
        <v>526</v>
      </c>
      <c r="B51" s="17" t="n">
        <v>6866</v>
      </c>
      <c r="C51" s="18">
        <f>(114.0/B51*100)</f>
        <v/>
      </c>
      <c r="D51" s="19" t="n">
        <v>6752</v>
      </c>
      <c r="E51" s="18" t="n">
        <v>404.49058945</v>
      </c>
      <c r="F51" s="20" t="n">
        <v>3.3435026</v>
      </c>
      <c r="G51" s="18" t="n">
        <v>422.17154522</v>
      </c>
      <c r="H51" s="20" t="n">
        <v>2.41159668</v>
      </c>
      <c r="I51" s="18" t="n">
        <v>432.180931</v>
      </c>
      <c r="J51" s="20" t="n">
        <v>2.84089158</v>
      </c>
      <c r="K51" s="18" t="n">
        <v>438.52982503</v>
      </c>
      <c r="L51" s="20" t="n">
        <v>4.18861368</v>
      </c>
      <c r="M51" s="18" t="s">
        <v>481</v>
      </c>
      <c r="N51" s="20" t="s">
        <v>481</v>
      </c>
      <c r="O51" s="18" t="s">
        <v>481</v>
      </c>
      <c r="P51" s="20" t="s">
        <v>481</v>
      </c>
      <c r="Q51" s="18" t="n">
        <v>410.85572185</v>
      </c>
      <c r="R51" s="20" t="n">
        <v>3.7997542</v>
      </c>
      <c r="S51" s="18" t="s">
        <v>481</v>
      </c>
      <c r="T51" s="20" t="s">
        <v>481</v>
      </c>
      <c r="U51" s="18" t="n">
        <v>387.45395471</v>
      </c>
      <c r="V51" s="20" t="n">
        <v>7.64382516</v>
      </c>
    </row>
    <row r="52" spans="1:22">
      <c r="A52" s="15" t="s">
        <v>527</v>
      </c>
      <c r="B52" s="17" t="n">
        <v>5809</v>
      </c>
      <c r="C52" s="18">
        <f>(106.0/B52*100)</f>
        <v/>
      </c>
      <c r="D52" s="19" t="n">
        <v>5703</v>
      </c>
      <c r="E52" s="18" t="n">
        <v>413.63646444</v>
      </c>
      <c r="F52" s="20" t="n">
        <v>5.40590407</v>
      </c>
      <c r="G52" s="18" t="n">
        <v>464.81287807</v>
      </c>
      <c r="H52" s="20" t="n">
        <v>2.93605691</v>
      </c>
      <c r="I52" s="18" t="n">
        <v>491.62987683</v>
      </c>
      <c r="J52" s="20" t="n">
        <v>2.93384008</v>
      </c>
      <c r="K52" s="18" t="n">
        <v>504.55349422</v>
      </c>
      <c r="L52" s="20" t="n">
        <v>3.95755801</v>
      </c>
      <c r="M52" s="18" t="s">
        <v>481</v>
      </c>
      <c r="N52" s="20" t="s">
        <v>481</v>
      </c>
      <c r="O52" s="18" t="s">
        <v>481</v>
      </c>
      <c r="P52" s="20" t="s">
        <v>481</v>
      </c>
      <c r="Q52" s="18" t="s">
        <v>481</v>
      </c>
      <c r="R52" s="20" t="s">
        <v>481</v>
      </c>
      <c r="S52" s="18" t="s">
        <v>481</v>
      </c>
      <c r="T52" s="20" t="s">
        <v>481</v>
      </c>
      <c r="U52" s="18" t="n">
        <v>391.60898781</v>
      </c>
      <c r="V52" s="20" t="n">
        <v>5.99817221</v>
      </c>
    </row>
    <row r="53" spans="1:22">
      <c r="A53" s="15" t="s">
        <v>528</v>
      </c>
      <c r="B53" s="17" t="n">
        <v>5571</v>
      </c>
      <c r="C53" s="18">
        <f>(112.0/B53*100)</f>
        <v/>
      </c>
      <c r="D53" s="19" t="n">
        <v>5459</v>
      </c>
      <c r="E53" s="18" t="n">
        <v>400.93488603</v>
      </c>
      <c r="F53" s="20" t="n">
        <v>3.53785056</v>
      </c>
      <c r="G53" s="18" t="n">
        <v>438.81117627</v>
      </c>
      <c r="H53" s="20" t="n">
        <v>2.32803403</v>
      </c>
      <c r="I53" s="18" t="n">
        <v>452.47110582</v>
      </c>
      <c r="J53" s="20" t="n">
        <v>2.1953021</v>
      </c>
      <c r="K53" s="18" t="n">
        <v>455.60861869</v>
      </c>
      <c r="L53" s="20" t="n">
        <v>3.93263467</v>
      </c>
      <c r="M53" s="18" t="s">
        <v>481</v>
      </c>
      <c r="N53" s="20" t="s">
        <v>481</v>
      </c>
      <c r="O53" s="18" t="s">
        <v>481</v>
      </c>
      <c r="P53" s="20" t="s">
        <v>481</v>
      </c>
      <c r="Q53" s="18" t="s">
        <v>481</v>
      </c>
      <c r="R53" s="20" t="s">
        <v>481</v>
      </c>
      <c r="S53" s="18" t="s">
        <v>481</v>
      </c>
      <c r="T53" s="20" t="s">
        <v>481</v>
      </c>
      <c r="U53" s="18" t="n">
        <v>356.78940917</v>
      </c>
      <c r="V53" s="20" t="n">
        <v>3.9485272</v>
      </c>
    </row>
    <row r="54" spans="1:22">
      <c r="A54" s="15" t="s">
        <v>529</v>
      </c>
      <c r="B54" s="17" t="n">
        <v>4740</v>
      </c>
      <c r="C54" s="18">
        <f>(428.0/B54*100)</f>
        <v/>
      </c>
      <c r="D54" s="19" t="n">
        <v>4312</v>
      </c>
      <c r="E54" s="18" t="n">
        <v>314.68738733</v>
      </c>
      <c r="F54" s="20" t="n">
        <v>3.63337991</v>
      </c>
      <c r="G54" s="18" t="n">
        <v>341.59647878</v>
      </c>
      <c r="H54" s="20" t="n">
        <v>3.56159553</v>
      </c>
      <c r="I54" s="18" t="n">
        <v>356.23133072</v>
      </c>
      <c r="J54" s="20" t="n">
        <v>4.25725442</v>
      </c>
      <c r="K54" s="18" t="n">
        <v>347.73915064</v>
      </c>
      <c r="L54" s="20" t="n">
        <v>3.8789642</v>
      </c>
      <c r="M54" s="18" t="s">
        <v>481</v>
      </c>
      <c r="N54" s="20" t="s">
        <v>481</v>
      </c>
      <c r="O54" s="18" t="s">
        <v>481</v>
      </c>
      <c r="P54" s="20" t="s">
        <v>481</v>
      </c>
      <c r="Q54" s="18" t="s">
        <v>481</v>
      </c>
      <c r="R54" s="20" t="s">
        <v>481</v>
      </c>
      <c r="S54" s="18" t="s">
        <v>481</v>
      </c>
      <c r="T54" s="20" t="s">
        <v>481</v>
      </c>
      <c r="U54" s="18" t="n">
        <v>283.73873056</v>
      </c>
      <c r="V54" s="20" t="n">
        <v>3.4799232</v>
      </c>
    </row>
    <row r="55" spans="1:22">
      <c r="A55" s="15" t="s">
        <v>530</v>
      </c>
      <c r="B55" s="17" t="n">
        <v>5316</v>
      </c>
      <c r="C55" s="18">
        <f>(22.0/B55*100)</f>
        <v/>
      </c>
      <c r="D55" s="19" t="n">
        <v>5294</v>
      </c>
      <c r="E55" s="18" t="n">
        <v>364.05841405</v>
      </c>
      <c r="F55" s="20" t="n">
        <v>4.58444066</v>
      </c>
      <c r="G55" s="18" t="n">
        <v>403.72960324</v>
      </c>
      <c r="H55" s="20" t="n">
        <v>2.84949206</v>
      </c>
      <c r="I55" s="18" t="n">
        <v>429.2534086</v>
      </c>
      <c r="J55" s="20" t="n">
        <v>2.64187517</v>
      </c>
      <c r="K55" s="18" t="n">
        <v>443.80727293</v>
      </c>
      <c r="L55" s="20" t="n">
        <v>3.93834784</v>
      </c>
      <c r="M55" s="18" t="s">
        <v>481</v>
      </c>
      <c r="N55" s="20" t="s">
        <v>481</v>
      </c>
      <c r="O55" s="18" t="s">
        <v>481</v>
      </c>
      <c r="P55" s="20" t="s">
        <v>481</v>
      </c>
      <c r="Q55" s="18" t="s">
        <v>481</v>
      </c>
      <c r="R55" s="20" t="s">
        <v>481</v>
      </c>
      <c r="S55" s="18" t="n">
        <v>338.87260506</v>
      </c>
      <c r="T55" s="20" t="n">
        <v>21.32957404</v>
      </c>
      <c r="U55" s="18" t="n">
        <v>334.06210467</v>
      </c>
      <c r="V55" s="20" t="n">
        <v>6.16583875</v>
      </c>
    </row>
    <row r="56" spans="1:22">
      <c r="A56" s="15" t="s">
        <v>531</v>
      </c>
      <c r="B56" s="17" t="n">
        <v>5359</v>
      </c>
      <c r="C56" s="18">
        <f>(77.0/B56*100)</f>
        <v/>
      </c>
      <c r="D56" s="19" t="n">
        <v>5282</v>
      </c>
      <c r="E56" s="18" t="n">
        <v>488.63627472</v>
      </c>
      <c r="F56" s="20" t="n">
        <v>4.00138026</v>
      </c>
      <c r="G56" s="18" t="n">
        <v>522.1849911199999</v>
      </c>
      <c r="H56" s="20" t="n">
        <v>3.0758375</v>
      </c>
      <c r="I56" s="18" t="n">
        <v>534.39345558</v>
      </c>
      <c r="J56" s="20" t="n">
        <v>2.89257025</v>
      </c>
      <c r="K56" s="18" t="n">
        <v>531.93111604</v>
      </c>
      <c r="L56" s="20" t="n">
        <v>4.40022971</v>
      </c>
      <c r="M56" s="18" t="s">
        <v>481</v>
      </c>
      <c r="N56" s="20" t="s">
        <v>481</v>
      </c>
      <c r="O56" s="18" t="s">
        <v>481</v>
      </c>
      <c r="P56" s="20" t="s">
        <v>481</v>
      </c>
      <c r="Q56" s="18" t="s">
        <v>481</v>
      </c>
      <c r="R56" s="20" t="s">
        <v>481</v>
      </c>
      <c r="S56" s="18" t="s">
        <v>481</v>
      </c>
      <c r="T56" s="20" t="s">
        <v>481</v>
      </c>
      <c r="U56" s="18" t="n">
        <v>457.42881848</v>
      </c>
      <c r="V56" s="20" t="n">
        <v>11.3515636</v>
      </c>
    </row>
    <row r="57" spans="1:22">
      <c r="A57" s="15" t="s">
        <v>532</v>
      </c>
      <c r="B57" s="17" t="n">
        <v>6513</v>
      </c>
      <c r="C57" s="18">
        <f>(0.0/B57*100)</f>
        <v/>
      </c>
      <c r="D57" s="19" t="n">
        <v>6513</v>
      </c>
      <c r="E57" s="18" t="n">
        <v>400.62771993</v>
      </c>
      <c r="F57" s="20" t="n">
        <v>3.51137675</v>
      </c>
      <c r="G57" s="18" t="n">
        <v>409.61886577</v>
      </c>
      <c r="H57" s="20" t="n">
        <v>2.68048868</v>
      </c>
      <c r="I57" s="18" t="n">
        <v>400.92527758</v>
      </c>
      <c r="J57" s="20" t="n">
        <v>4.74761805</v>
      </c>
      <c r="K57" s="18" t="n">
        <v>373.14281173</v>
      </c>
      <c r="L57" s="20" t="n">
        <v>7.40664248</v>
      </c>
      <c r="M57" s="18" t="s">
        <v>481</v>
      </c>
      <c r="N57" s="20" t="s">
        <v>481</v>
      </c>
      <c r="O57" s="18" t="s">
        <v>481</v>
      </c>
      <c r="P57" s="20" t="s">
        <v>481</v>
      </c>
      <c r="Q57" s="18" t="s">
        <v>481</v>
      </c>
      <c r="R57" s="20" t="s">
        <v>481</v>
      </c>
      <c r="S57" s="18" t="n">
        <v>327.75002106</v>
      </c>
      <c r="T57" s="20" t="n">
        <v>30.32965978</v>
      </c>
      <c r="U57" s="18" t="n">
        <v>369.8914848</v>
      </c>
      <c r="V57" s="20" t="n">
        <v>6.90433922</v>
      </c>
    </row>
    <row r="58" spans="1:22">
      <c r="A58" s="15" t="s">
        <v>533</v>
      </c>
      <c r="B58" s="17" t="n">
        <v>7267</v>
      </c>
      <c r="C58" s="18">
        <f>(10.0/B58*100)</f>
        <v/>
      </c>
      <c r="D58" s="19" t="n">
        <v>7257</v>
      </c>
      <c r="E58" s="18" t="n">
        <v>381.23527576</v>
      </c>
      <c r="F58" s="20" t="n">
        <v>3.56643337</v>
      </c>
      <c r="G58" s="18" t="n">
        <v>411.86750353</v>
      </c>
      <c r="H58" s="20" t="n">
        <v>3.17614685</v>
      </c>
      <c r="I58" s="18" t="n">
        <v>423.05754037</v>
      </c>
      <c r="J58" s="20" t="n">
        <v>3.04593431</v>
      </c>
      <c r="K58" s="18" t="n">
        <v>431.62360992</v>
      </c>
      <c r="L58" s="20" t="n">
        <v>3.82146422</v>
      </c>
      <c r="M58" s="18" t="s">
        <v>481</v>
      </c>
      <c r="N58" s="20" t="s">
        <v>481</v>
      </c>
      <c r="O58" s="18" t="s">
        <v>481</v>
      </c>
      <c r="P58" s="20" t="s">
        <v>481</v>
      </c>
      <c r="Q58" s="18" t="s">
        <v>481</v>
      </c>
      <c r="R58" s="20" t="s">
        <v>481</v>
      </c>
      <c r="S58" s="18" t="n">
        <v>339.63181623</v>
      </c>
      <c r="T58" s="20" t="n">
        <v>13.17655854</v>
      </c>
      <c r="U58" s="18" t="n">
        <v>333.27588297</v>
      </c>
      <c r="V58" s="20" t="n">
        <v>8.773454190000001</v>
      </c>
    </row>
    <row r="59" spans="1:22">
      <c r="A59" s="15" t="s">
        <v>534</v>
      </c>
      <c r="B59" s="17" t="n">
        <v>4826</v>
      </c>
      <c r="C59" s="18">
        <f>(26.0/B59*100)</f>
        <v/>
      </c>
      <c r="D59" s="19" t="n">
        <v>4800</v>
      </c>
      <c r="E59" s="18" t="n">
        <v>347.32156377</v>
      </c>
      <c r="F59" s="20" t="n">
        <v>3.88965921</v>
      </c>
      <c r="G59" s="18" t="n">
        <v>378.26988499</v>
      </c>
      <c r="H59" s="20" t="n">
        <v>2.29440838</v>
      </c>
      <c r="I59" s="18" t="n">
        <v>394.80658692</v>
      </c>
      <c r="J59" s="20" t="n">
        <v>2.6080957</v>
      </c>
      <c r="K59" s="18" t="n">
        <v>387.43110184</v>
      </c>
      <c r="L59" s="20" t="n">
        <v>3.38212747</v>
      </c>
      <c r="M59" s="18" t="s">
        <v>481</v>
      </c>
      <c r="N59" s="20" t="s">
        <v>481</v>
      </c>
      <c r="O59" s="18" t="s">
        <v>481</v>
      </c>
      <c r="P59" s="20" t="s">
        <v>481</v>
      </c>
      <c r="Q59" s="18" t="s">
        <v>481</v>
      </c>
      <c r="R59" s="20" t="s">
        <v>481</v>
      </c>
      <c r="S59" s="18" t="n">
        <v>309.40856241</v>
      </c>
      <c r="T59" s="20" t="n">
        <v>14.82016817</v>
      </c>
      <c r="U59" s="18" t="n">
        <v>320.49647746</v>
      </c>
      <c r="V59" s="20" t="n">
        <v>6.65752282</v>
      </c>
    </row>
    <row r="60" spans="1:22">
      <c r="A60" s="15" t="s">
        <v>535</v>
      </c>
      <c r="B60" s="17" t="n">
        <v>4546</v>
      </c>
      <c r="C60" s="18">
        <f>(15.0/B60*100)</f>
        <v/>
      </c>
      <c r="D60" s="19" t="n">
        <v>4531</v>
      </c>
      <c r="E60" s="18" t="n">
        <v>363.03567301</v>
      </c>
      <c r="F60" s="20" t="n">
        <v>6.09464926</v>
      </c>
      <c r="G60" s="18" t="n">
        <v>398.12284508</v>
      </c>
      <c r="H60" s="20" t="n">
        <v>4.32292698</v>
      </c>
      <c r="I60" s="18" t="n">
        <v>391.28700088</v>
      </c>
      <c r="J60" s="20" t="n">
        <v>5.15414852</v>
      </c>
      <c r="K60" s="18" t="n">
        <v>391.70393215</v>
      </c>
      <c r="L60" s="20" t="n">
        <v>5.96270634</v>
      </c>
      <c r="M60" s="18" t="s">
        <v>481</v>
      </c>
      <c r="N60" s="20" t="s">
        <v>481</v>
      </c>
      <c r="O60" s="18" t="s">
        <v>481</v>
      </c>
      <c r="P60" s="20" t="s">
        <v>481</v>
      </c>
      <c r="Q60" s="18" t="s">
        <v>481</v>
      </c>
      <c r="R60" s="20" t="s">
        <v>481</v>
      </c>
      <c r="S60" s="18" t="n">
        <v>333.74867771</v>
      </c>
      <c r="T60" s="20" t="n">
        <v>21.49068779</v>
      </c>
      <c r="U60" s="18" t="n">
        <v>346.25205856</v>
      </c>
      <c r="V60" s="20" t="n">
        <v>6.55098353</v>
      </c>
    </row>
    <row r="61" spans="1:22">
      <c r="A61" s="15" t="s">
        <v>536</v>
      </c>
      <c r="B61" s="17" t="n">
        <v>6525</v>
      </c>
      <c r="C61" s="18">
        <f>(166.0/B61*100)</f>
        <v/>
      </c>
      <c r="D61" s="19" t="n">
        <v>6359</v>
      </c>
      <c r="E61" s="18" t="n">
        <v>439.20515001</v>
      </c>
      <c r="F61" s="20" t="n">
        <v>5.01353303</v>
      </c>
      <c r="G61" s="18" t="n">
        <v>476.45813893</v>
      </c>
      <c r="H61" s="20" t="n">
        <v>2.71857953</v>
      </c>
      <c r="I61" s="18" t="n">
        <v>486.24574342</v>
      </c>
      <c r="J61" s="20" t="n">
        <v>3.4701752</v>
      </c>
      <c r="K61" s="18" t="n">
        <v>497.53032687</v>
      </c>
      <c r="L61" s="20" t="n">
        <v>3.27796578</v>
      </c>
      <c r="M61" s="18" t="s">
        <v>481</v>
      </c>
      <c r="N61" s="20" t="s">
        <v>481</v>
      </c>
      <c r="O61" s="18" t="s">
        <v>481</v>
      </c>
      <c r="P61" s="20" t="s">
        <v>481</v>
      </c>
      <c r="Q61" s="18" t="s">
        <v>481</v>
      </c>
      <c r="R61" s="20" t="s">
        <v>481</v>
      </c>
      <c r="S61" s="18" t="s">
        <v>481</v>
      </c>
      <c r="T61" s="20" t="s">
        <v>481</v>
      </c>
      <c r="U61" s="18" t="n">
        <v>383.14952</v>
      </c>
      <c r="V61" s="20" t="n">
        <v>6.72134556</v>
      </c>
    </row>
    <row r="62" spans="1:22">
      <c r="A62" s="15" t="s">
        <v>537</v>
      </c>
      <c r="B62" s="17" t="n">
        <v>4476</v>
      </c>
      <c r="C62" s="18">
        <f>(3.0/B62*100)</f>
        <v/>
      </c>
      <c r="D62" s="19" t="n">
        <v>4473</v>
      </c>
      <c r="E62" s="18" t="n">
        <v>489.84889817</v>
      </c>
      <c r="F62" s="20" t="n">
        <v>4.37720947</v>
      </c>
      <c r="G62" s="18" t="n">
        <v>528.39304946</v>
      </c>
      <c r="H62" s="20" t="n">
        <v>1.71503025</v>
      </c>
      <c r="I62" s="18" t="n">
        <v>538.58783952</v>
      </c>
      <c r="J62" s="20" t="n">
        <v>2.17325415</v>
      </c>
      <c r="K62" s="18" t="n">
        <v>535.69055356</v>
      </c>
      <c r="L62" s="20" t="n">
        <v>5.3816574</v>
      </c>
      <c r="M62" s="18" t="s">
        <v>481</v>
      </c>
      <c r="N62" s="20" t="s">
        <v>481</v>
      </c>
      <c r="O62" s="18" t="s">
        <v>481</v>
      </c>
      <c r="P62" s="20" t="s">
        <v>481</v>
      </c>
      <c r="Q62" s="18" t="s">
        <v>481</v>
      </c>
      <c r="R62" s="20" t="s">
        <v>481</v>
      </c>
      <c r="S62" s="18" t="s">
        <v>481</v>
      </c>
      <c r="T62" s="20" t="s">
        <v>481</v>
      </c>
      <c r="U62" s="18" t="n">
        <v>499.59405149</v>
      </c>
      <c r="V62" s="20" t="n">
        <v>17.30800194</v>
      </c>
    </row>
    <row r="63" spans="1:22">
      <c r="A63" s="15" t="s">
        <v>538</v>
      </c>
      <c r="B63" s="17" t="n">
        <v>5324</v>
      </c>
      <c r="C63" s="18">
        <f>(13.0/B63*100)</f>
        <v/>
      </c>
      <c r="D63" s="19" t="n">
        <v>5311</v>
      </c>
      <c r="E63" s="18" t="n">
        <v>353.82201373</v>
      </c>
      <c r="F63" s="20" t="n">
        <v>2.72592984</v>
      </c>
      <c r="G63" s="18" t="n">
        <v>386.10845739</v>
      </c>
      <c r="H63" s="20" t="n">
        <v>2.1473143</v>
      </c>
      <c r="I63" s="18" t="n">
        <v>405.34301923</v>
      </c>
      <c r="J63" s="20" t="n">
        <v>2.83327893</v>
      </c>
      <c r="K63" s="18" t="n">
        <v>414.18502956</v>
      </c>
      <c r="L63" s="20" t="n">
        <v>4.10744568</v>
      </c>
      <c r="M63" s="18" t="s">
        <v>481</v>
      </c>
      <c r="N63" s="20" t="s">
        <v>481</v>
      </c>
      <c r="O63" s="18" t="s">
        <v>481</v>
      </c>
      <c r="P63" s="20" t="s">
        <v>481</v>
      </c>
      <c r="Q63" s="18" t="s">
        <v>481</v>
      </c>
      <c r="R63" s="20" t="s">
        <v>481</v>
      </c>
      <c r="S63" s="18" t="n">
        <v>287.60267292</v>
      </c>
      <c r="T63" s="20" t="n">
        <v>26.03941824</v>
      </c>
      <c r="U63" s="18" t="n">
        <v>325.09224925</v>
      </c>
      <c r="V63" s="20" t="n">
        <v>4.6573021</v>
      </c>
    </row>
    <row r="64" spans="1:22">
      <c r="A64" s="15" t="s">
        <v>539</v>
      </c>
      <c r="B64" s="17" t="n">
        <v>3634</v>
      </c>
      <c r="C64" s="18">
        <f>(3.0/B64*100)</f>
        <v/>
      </c>
      <c r="D64" s="19" t="n">
        <v>3631</v>
      </c>
      <c r="E64" s="18" t="n">
        <v>370.63209356</v>
      </c>
      <c r="F64" s="20" t="n">
        <v>7.29020551</v>
      </c>
      <c r="G64" s="18" t="n">
        <v>456.39320619</v>
      </c>
      <c r="H64" s="20" t="n">
        <v>3.25951158</v>
      </c>
      <c r="I64" s="18" t="n">
        <v>486.91867973</v>
      </c>
      <c r="J64" s="20" t="n">
        <v>3.16502702</v>
      </c>
      <c r="K64" s="18" t="n">
        <v>498.41741143</v>
      </c>
      <c r="L64" s="20" t="n">
        <v>3.68550622</v>
      </c>
      <c r="M64" s="18" t="s">
        <v>481</v>
      </c>
      <c r="N64" s="20" t="s">
        <v>481</v>
      </c>
      <c r="O64" s="18" t="s">
        <v>481</v>
      </c>
      <c r="P64" s="20" t="s">
        <v>481</v>
      </c>
      <c r="Q64" s="18" t="s">
        <v>481</v>
      </c>
      <c r="R64" s="20" t="s">
        <v>481</v>
      </c>
      <c r="S64" s="18" t="n">
        <v>261.02429498</v>
      </c>
      <c r="T64" s="20" t="n">
        <v>39.38589978</v>
      </c>
      <c r="U64" s="18" t="n">
        <v>328.62675545</v>
      </c>
      <c r="V64" s="20" t="n">
        <v>10.26916977</v>
      </c>
    </row>
    <row r="65" spans="1:22">
      <c r="A65" s="15" t="s">
        <v>540</v>
      </c>
      <c r="B65" s="17" t="n">
        <v>5325</v>
      </c>
      <c r="C65" s="18">
        <f>(14.0/B65*100)</f>
        <v/>
      </c>
      <c r="D65" s="19" t="n">
        <v>5311</v>
      </c>
      <c r="E65" s="18" t="n">
        <v>394.32555225</v>
      </c>
      <c r="F65" s="20" t="n">
        <v>5.02441825</v>
      </c>
      <c r="G65" s="18" t="n">
        <v>429.53857528</v>
      </c>
      <c r="H65" s="20" t="n">
        <v>2.90144965</v>
      </c>
      <c r="I65" s="18" t="n">
        <v>437.16480804</v>
      </c>
      <c r="J65" s="20" t="n">
        <v>2.83387052</v>
      </c>
      <c r="K65" s="18" t="n">
        <v>442.10744572</v>
      </c>
      <c r="L65" s="20" t="n">
        <v>3.26102355</v>
      </c>
      <c r="M65" s="18" t="s">
        <v>481</v>
      </c>
      <c r="N65" s="20" t="s">
        <v>481</v>
      </c>
      <c r="O65" s="18" t="s">
        <v>481</v>
      </c>
      <c r="P65" s="20" t="s">
        <v>481</v>
      </c>
      <c r="Q65" s="18" t="n">
        <v>335.82125922</v>
      </c>
      <c r="R65" s="20" t="n">
        <v>25.05688015</v>
      </c>
      <c r="S65" s="18" t="n">
        <v>415.6531</v>
      </c>
      <c r="T65" s="20" t="n">
        <v>52.75638097</v>
      </c>
      <c r="U65" s="18" t="n">
        <v>338.12522538</v>
      </c>
      <c r="V65" s="20" t="n">
        <v>7.10212503</v>
      </c>
    </row>
    <row r="66" spans="1:22">
      <c r="A66" s="15" t="s">
        <v>541</v>
      </c>
      <c r="B66" s="17" t="n">
        <v>5665</v>
      </c>
      <c r="C66" s="18">
        <f>(89.0/B66*100)</f>
        <v/>
      </c>
      <c r="D66" s="19" t="n">
        <v>5576</v>
      </c>
      <c r="E66" s="18" t="n">
        <v>377.06742196</v>
      </c>
      <c r="F66" s="20" t="n">
        <v>3.58576663</v>
      </c>
      <c r="G66" s="18" t="n">
        <v>411.87537289</v>
      </c>
      <c r="H66" s="20" t="n">
        <v>2.06434683</v>
      </c>
      <c r="I66" s="18" t="n">
        <v>436.8432775</v>
      </c>
      <c r="J66" s="20" t="n">
        <v>2.15306548</v>
      </c>
      <c r="K66" s="18" t="n">
        <v>448.5490915</v>
      </c>
      <c r="L66" s="20" t="n">
        <v>3.16292196</v>
      </c>
      <c r="M66" s="18" t="s">
        <v>481</v>
      </c>
      <c r="N66" s="20" t="s">
        <v>481</v>
      </c>
      <c r="O66" s="18" t="s">
        <v>481</v>
      </c>
      <c r="P66" s="20" t="s">
        <v>481</v>
      </c>
      <c r="Q66" s="18" t="s">
        <v>481</v>
      </c>
      <c r="R66" s="20" t="s">
        <v>481</v>
      </c>
      <c r="S66" s="18" t="s">
        <v>481</v>
      </c>
      <c r="T66" s="20" t="s">
        <v>481</v>
      </c>
      <c r="U66" s="18" t="n">
        <v>348.96767505</v>
      </c>
      <c r="V66" s="20" t="n">
        <v>2.89890997</v>
      </c>
    </row>
    <row r="67" spans="1:22">
      <c r="A67" s="15" t="s">
        <v>542</v>
      </c>
      <c r="B67" s="17" t="n">
        <v>6971</v>
      </c>
      <c r="C67" s="18">
        <f>(820.0/B67*100)</f>
        <v/>
      </c>
      <c r="D67" s="19" t="n">
        <v>6151</v>
      </c>
      <c r="E67" s="18" t="n">
        <v>388.67055858</v>
      </c>
      <c r="F67" s="20" t="n">
        <v>3.91829351</v>
      </c>
      <c r="G67" s="18" t="n">
        <v>411.86422975</v>
      </c>
      <c r="H67" s="20" t="n">
        <v>2.88177185</v>
      </c>
      <c r="I67" s="18" t="n">
        <v>412.43013859</v>
      </c>
      <c r="J67" s="20" t="n">
        <v>2.97278524</v>
      </c>
      <c r="K67" s="18" t="n">
        <v>404.76139077</v>
      </c>
      <c r="L67" s="20" t="n">
        <v>4.2802716</v>
      </c>
      <c r="M67" s="18" t="s">
        <v>481</v>
      </c>
      <c r="N67" s="20" t="s">
        <v>481</v>
      </c>
      <c r="O67" s="18" t="s">
        <v>481</v>
      </c>
      <c r="P67" s="20" t="s">
        <v>481</v>
      </c>
      <c r="Q67" s="18" t="s">
        <v>481</v>
      </c>
      <c r="R67" s="20" t="s">
        <v>481</v>
      </c>
      <c r="S67" s="18" t="s">
        <v>481</v>
      </c>
      <c r="T67" s="20" t="s">
        <v>481</v>
      </c>
      <c r="U67" s="18" t="n">
        <v>340.97373941</v>
      </c>
      <c r="V67" s="20" t="n">
        <v>5.38319808</v>
      </c>
    </row>
    <row r="68" spans="1:22">
      <c r="A68" s="15" t="s">
        <v>543</v>
      </c>
      <c r="B68" s="17" t="n">
        <v>12083</v>
      </c>
      <c r="C68" s="18">
        <f>(31.0/B68*100)</f>
        <v/>
      </c>
      <c r="D68" s="19" t="n">
        <v>12052</v>
      </c>
      <c r="E68" s="18" t="n">
        <v>395.92743296</v>
      </c>
      <c r="F68" s="20" t="n">
        <v>1.9807965</v>
      </c>
      <c r="G68" s="18" t="n">
        <v>426.57249755</v>
      </c>
      <c r="H68" s="20" t="n">
        <v>1.9423894</v>
      </c>
      <c r="I68" s="18" t="n">
        <v>441.38503397</v>
      </c>
      <c r="J68" s="20" t="n">
        <v>1.99329984</v>
      </c>
      <c r="K68" s="18" t="n">
        <v>463.66883849</v>
      </c>
      <c r="L68" s="20" t="n">
        <v>2.33125793</v>
      </c>
      <c r="M68" s="18" t="s">
        <v>481</v>
      </c>
      <c r="N68" s="20" t="s">
        <v>481</v>
      </c>
      <c r="O68" s="18" t="s">
        <v>481</v>
      </c>
      <c r="P68" s="20" t="s">
        <v>481</v>
      </c>
      <c r="Q68" s="18" t="s">
        <v>481</v>
      </c>
      <c r="R68" s="20" t="s">
        <v>481</v>
      </c>
      <c r="S68" s="18" t="s">
        <v>481</v>
      </c>
      <c r="T68" s="20" t="s">
        <v>481</v>
      </c>
      <c r="U68" s="18" t="n">
        <v>348.44429855</v>
      </c>
      <c r="V68" s="20" t="n">
        <v>1.93662899</v>
      </c>
    </row>
    <row r="69" spans="1:22">
      <c r="A69" s="15" t="s">
        <v>544</v>
      </c>
      <c r="B69" s="17" t="n">
        <v>4876</v>
      </c>
      <c r="C69" s="18">
        <f>(0.0/B69*100)</f>
        <v/>
      </c>
      <c r="D69" s="19" t="n">
        <v>4876</v>
      </c>
      <c r="E69" s="18" t="n">
        <v>404.20274272</v>
      </c>
      <c r="F69" s="20" t="n">
        <v>5.24085598</v>
      </c>
      <c r="G69" s="18" t="n">
        <v>429.04574882</v>
      </c>
      <c r="H69" s="20" t="n">
        <v>3.57152637</v>
      </c>
      <c r="I69" s="18" t="n">
        <v>449.01317155</v>
      </c>
      <c r="J69" s="20" t="n">
        <v>3.58950289</v>
      </c>
      <c r="K69" s="18" t="n">
        <v>444.98012714</v>
      </c>
      <c r="L69" s="20" t="n">
        <v>4.25079535</v>
      </c>
      <c r="M69" s="18" t="s">
        <v>481</v>
      </c>
      <c r="N69" s="20" t="s">
        <v>481</v>
      </c>
      <c r="O69" s="18" t="s">
        <v>481</v>
      </c>
      <c r="P69" s="20" t="s">
        <v>481</v>
      </c>
      <c r="Q69" s="18" t="s">
        <v>481</v>
      </c>
      <c r="R69" s="20" t="s">
        <v>481</v>
      </c>
      <c r="S69" s="18" t="s">
        <v>481</v>
      </c>
      <c r="T69" s="20" t="s">
        <v>481</v>
      </c>
      <c r="U69" s="18" t="n">
        <v>376.19383503</v>
      </c>
      <c r="V69" s="20" t="n">
        <v>24.69749093</v>
      </c>
    </row>
    <row r="70" spans="1:22">
      <c r="A70" s="15" t="s">
        <v>545</v>
      </c>
      <c r="B70" s="17" t="n">
        <v>6036</v>
      </c>
      <c r="C70" s="18">
        <f>(223.0/B70*100)</f>
        <v/>
      </c>
      <c r="D70" s="19" t="n">
        <v>5813</v>
      </c>
      <c r="E70" s="18" t="n">
        <v>432.48644319</v>
      </c>
      <c r="F70" s="20" t="n">
        <v>5.97115447</v>
      </c>
      <c r="G70" s="18" t="n">
        <v>474.90187351</v>
      </c>
      <c r="H70" s="20" t="n">
        <v>4.17584002</v>
      </c>
      <c r="I70" s="18" t="n">
        <v>495.6922579</v>
      </c>
      <c r="J70" s="20" t="n">
        <v>3.06082112</v>
      </c>
      <c r="K70" s="18" t="n">
        <v>511.35488944</v>
      </c>
      <c r="L70" s="20" t="n">
        <v>3.09090133</v>
      </c>
      <c r="M70" s="18" t="s">
        <v>481</v>
      </c>
      <c r="N70" s="20" t="s">
        <v>481</v>
      </c>
      <c r="O70" s="18" t="s">
        <v>481</v>
      </c>
      <c r="P70" s="20" t="s">
        <v>481</v>
      </c>
      <c r="Q70" s="18" t="s">
        <v>481</v>
      </c>
      <c r="R70" s="20" t="s">
        <v>481</v>
      </c>
      <c r="S70" s="18" t="s">
        <v>481</v>
      </c>
      <c r="T70" s="20" t="s">
        <v>481</v>
      </c>
      <c r="U70" s="18" t="n">
        <v>426.46611207</v>
      </c>
      <c r="V70" s="20" t="n">
        <v>7.71400243</v>
      </c>
    </row>
    <row r="71" spans="1:22">
      <c r="A71" s="15" t="s">
        <v>546</v>
      </c>
      <c r="B71" s="17" t="n">
        <v>6115</v>
      </c>
      <c r="C71" s="18">
        <f>(35.0/B71*100)</f>
        <v/>
      </c>
      <c r="D71" s="19" t="n">
        <v>6080</v>
      </c>
      <c r="E71" s="18" t="n">
        <v>501.52875972</v>
      </c>
      <c r="F71" s="20" t="n">
        <v>4.19503713</v>
      </c>
      <c r="G71" s="18" t="n">
        <v>559.19615508</v>
      </c>
      <c r="H71" s="20" t="n">
        <v>2.00156331</v>
      </c>
      <c r="I71" s="18" t="n">
        <v>565.5087175</v>
      </c>
      <c r="J71" s="20" t="n">
        <v>1.94628875</v>
      </c>
      <c r="K71" s="18" t="n">
        <v>575.92602031</v>
      </c>
      <c r="L71" s="20" t="n">
        <v>4.75085968</v>
      </c>
      <c r="M71" s="18" t="s">
        <v>481</v>
      </c>
      <c r="N71" s="20" t="s">
        <v>481</v>
      </c>
      <c r="O71" s="18" t="s">
        <v>481</v>
      </c>
      <c r="P71" s="20" t="s">
        <v>481</v>
      </c>
      <c r="Q71" s="18" t="s">
        <v>481</v>
      </c>
      <c r="R71" s="20" t="s">
        <v>481</v>
      </c>
      <c r="S71" s="18" t="s">
        <v>481</v>
      </c>
      <c r="T71" s="20" t="s">
        <v>481</v>
      </c>
      <c r="U71" s="18" t="n">
        <v>472.54251814</v>
      </c>
      <c r="V71" s="20" t="n">
        <v>10.42950767</v>
      </c>
    </row>
    <row r="72" spans="1:22">
      <c r="A72" s="15" t="s">
        <v>547</v>
      </c>
      <c r="B72" s="17" t="n">
        <v>7708</v>
      </c>
      <c r="C72" s="18">
        <f>(5.0/B72*100)</f>
        <v/>
      </c>
      <c r="D72" s="19" t="n">
        <v>7703</v>
      </c>
      <c r="E72" s="18" t="n">
        <v>413.01431089</v>
      </c>
      <c r="F72" s="20" t="n">
        <v>6.40891053</v>
      </c>
      <c r="G72" s="18" t="n">
        <v>499.42234835</v>
      </c>
      <c r="H72" s="20" t="n">
        <v>3.25909049</v>
      </c>
      <c r="I72" s="18" t="n">
        <v>548.86685949</v>
      </c>
      <c r="J72" s="20" t="n">
        <v>2.8413962</v>
      </c>
      <c r="K72" s="18" t="n">
        <v>564.33627462</v>
      </c>
      <c r="L72" s="20" t="n">
        <v>4.5500351</v>
      </c>
      <c r="M72" s="18" t="s">
        <v>481</v>
      </c>
      <c r="N72" s="20" t="s">
        <v>481</v>
      </c>
      <c r="O72" s="18" t="s">
        <v>481</v>
      </c>
      <c r="P72" s="20" t="s">
        <v>481</v>
      </c>
      <c r="Q72" s="18" t="s">
        <v>481</v>
      </c>
      <c r="R72" s="20" t="s">
        <v>481</v>
      </c>
      <c r="S72" s="18" t="s">
        <v>481</v>
      </c>
      <c r="T72" s="20" t="s">
        <v>481</v>
      </c>
      <c r="U72" s="18" t="n">
        <v>419.08349064</v>
      </c>
      <c r="V72" s="20" t="n">
        <v>16.23796802</v>
      </c>
    </row>
    <row r="73" spans="1:22">
      <c r="A73" s="15" t="s">
        <v>548</v>
      </c>
      <c r="B73" s="17" t="n">
        <v>8249</v>
      </c>
      <c r="C73" s="18">
        <f>(193.0/B73*100)</f>
        <v/>
      </c>
      <c r="D73" s="19" t="n">
        <v>8056</v>
      </c>
      <c r="E73" s="18" t="n">
        <v>420.64604143</v>
      </c>
      <c r="F73" s="20" t="n">
        <v>3.09520818</v>
      </c>
      <c r="G73" s="18" t="n">
        <v>434.9180104</v>
      </c>
      <c r="H73" s="20" t="n">
        <v>3.87566995</v>
      </c>
      <c r="I73" s="18" t="n">
        <v>414.34301881</v>
      </c>
      <c r="J73" s="20" t="n">
        <v>3.26163937</v>
      </c>
      <c r="K73" s="18" t="n">
        <v>405.88522697</v>
      </c>
      <c r="L73" s="20" t="n">
        <v>4.81273594</v>
      </c>
      <c r="M73" s="18" t="s">
        <v>481</v>
      </c>
      <c r="N73" s="20" t="s">
        <v>481</v>
      </c>
      <c r="O73" s="18" t="s">
        <v>481</v>
      </c>
      <c r="P73" s="20" t="s">
        <v>481</v>
      </c>
      <c r="Q73" s="18" t="s">
        <v>481</v>
      </c>
      <c r="R73" s="20" t="s">
        <v>481</v>
      </c>
      <c r="S73" s="18" t="s">
        <v>481</v>
      </c>
      <c r="T73" s="20" t="s">
        <v>481</v>
      </c>
      <c r="U73" s="18" t="n">
        <v>371.54643898</v>
      </c>
      <c r="V73" s="20" t="n">
        <v>6.35979301</v>
      </c>
    </row>
    <row r="74" spans="1:22">
      <c r="A74" s="15" t="s">
        <v>549</v>
      </c>
      <c r="B74" s="17" t="n">
        <v>4692</v>
      </c>
      <c r="C74" s="18">
        <f>(82.0/B74*100)</f>
        <v/>
      </c>
      <c r="D74" s="19" t="n">
        <v>4610</v>
      </c>
      <c r="E74" s="18" t="n">
        <v>403.46421676</v>
      </c>
      <c r="F74" s="20" t="n">
        <v>4.09027855</v>
      </c>
      <c r="G74" s="18" t="n">
        <v>435.46072335</v>
      </c>
      <c r="H74" s="20" t="n">
        <v>2.43218532</v>
      </c>
      <c r="I74" s="18" t="n">
        <v>443.58566548</v>
      </c>
      <c r="J74" s="20" t="n">
        <v>3.0584717</v>
      </c>
      <c r="K74" s="18" t="n">
        <v>438.40881607</v>
      </c>
      <c r="L74" s="20" t="n">
        <v>3.91794366</v>
      </c>
      <c r="M74" s="18" t="s">
        <v>481</v>
      </c>
      <c r="N74" s="20" t="s">
        <v>481</v>
      </c>
      <c r="O74" s="18" t="s">
        <v>481</v>
      </c>
      <c r="P74" s="20" t="s">
        <v>481</v>
      </c>
      <c r="Q74" s="18" t="s">
        <v>481</v>
      </c>
      <c r="R74" s="20" t="s">
        <v>481</v>
      </c>
      <c r="S74" s="18" t="n">
        <v>391.56420151</v>
      </c>
      <c r="T74" s="20" t="n">
        <v>29.28859875</v>
      </c>
      <c r="U74" s="18" t="n">
        <v>349.42803878</v>
      </c>
      <c r="V74" s="20" t="n">
        <v>5.06457502</v>
      </c>
    </row>
    <row r="75" spans="1:22">
      <c r="A75" s="15" t="s">
        <v>550</v>
      </c>
      <c r="B75" s="17" t="n">
        <v>5375</v>
      </c>
      <c r="C75" s="18">
        <f>(294.0/B75*100)</f>
        <v/>
      </c>
      <c r="D75" s="19" t="n">
        <v>5081</v>
      </c>
      <c r="E75" s="18" t="n">
        <v>379.37264835</v>
      </c>
      <c r="F75" s="20" t="n">
        <v>2.57526947</v>
      </c>
      <c r="G75" s="18" t="n">
        <v>398.78995248</v>
      </c>
      <c r="H75" s="20" t="n">
        <v>2.75369854</v>
      </c>
      <c r="I75" s="18" t="n">
        <v>398.28090357</v>
      </c>
      <c r="J75" s="20" t="n">
        <v>3.3728261</v>
      </c>
      <c r="K75" s="18" t="n">
        <v>401.40478403</v>
      </c>
      <c r="L75" s="20" t="n">
        <v>4.39148895</v>
      </c>
      <c r="M75" s="18" t="s">
        <v>481</v>
      </c>
      <c r="N75" s="20" t="s">
        <v>481</v>
      </c>
      <c r="O75" s="18" t="s">
        <v>481</v>
      </c>
      <c r="P75" s="20" t="s">
        <v>481</v>
      </c>
      <c r="Q75" s="18" t="s">
        <v>481</v>
      </c>
      <c r="R75" s="20" t="s">
        <v>481</v>
      </c>
      <c r="S75" s="18" t="s">
        <v>481</v>
      </c>
      <c r="T75" s="20" t="s">
        <v>481</v>
      </c>
      <c r="U75" s="18" t="n">
        <v>355.27708862</v>
      </c>
      <c r="V75" s="20" t="n">
        <v>3.26068874</v>
      </c>
    </row>
    <row r="76" spans="1:22">
      <c r="A76" s="15" t="s">
        <v>551</v>
      </c>
      <c r="B76" s="17" t="n">
        <v>14167</v>
      </c>
      <c r="C76" s="18">
        <f>(235.0/B76*100)</f>
        <v/>
      </c>
      <c r="D76" s="19" t="n">
        <v>13932</v>
      </c>
      <c r="E76" s="18" t="n">
        <v>398.51950362</v>
      </c>
      <c r="F76" s="20" t="n">
        <v>2.97465403</v>
      </c>
      <c r="G76" s="18" t="n">
        <v>438.05750135</v>
      </c>
      <c r="H76" s="20" t="n">
        <v>3.13574553</v>
      </c>
      <c r="I76" s="18" t="n">
        <v>452.90368832</v>
      </c>
      <c r="J76" s="20" t="n">
        <v>3.06104695</v>
      </c>
      <c r="K76" s="18" t="n">
        <v>475.0565909</v>
      </c>
      <c r="L76" s="20" t="n">
        <v>3.34189178</v>
      </c>
      <c r="M76" s="18" t="s">
        <v>481</v>
      </c>
      <c r="N76" s="20" t="s">
        <v>481</v>
      </c>
      <c r="O76" s="18" t="s">
        <v>481</v>
      </c>
      <c r="P76" s="20" t="s">
        <v>481</v>
      </c>
      <c r="Q76" s="18" t="s">
        <v>481</v>
      </c>
      <c r="R76" s="20" t="s">
        <v>481</v>
      </c>
      <c r="S76" s="18" t="s">
        <v>481</v>
      </c>
      <c r="T76" s="20" t="s">
        <v>481</v>
      </c>
      <c r="U76" s="18" t="n">
        <v>364.57126682</v>
      </c>
      <c r="V76" s="20" t="n">
        <v>3.96856505</v>
      </c>
    </row>
    <row r="77" spans="1:22">
      <c r="A77" s="15" t="s">
        <v>552</v>
      </c>
      <c r="B77" s="17" t="n">
        <v>6062</v>
      </c>
      <c r="C77" s="18">
        <f>(317.0/B77*100)</f>
        <v/>
      </c>
      <c r="D77" s="19" t="n">
        <v>5745</v>
      </c>
      <c r="E77" s="18" t="n">
        <v>411.90363397</v>
      </c>
      <c r="F77" s="20" t="n">
        <v>3.41628129</v>
      </c>
      <c r="G77" s="18" t="n">
        <v>448.58927184</v>
      </c>
      <c r="H77" s="20" t="n">
        <v>2.79360273</v>
      </c>
      <c r="I77" s="18" t="n">
        <v>468.99422786</v>
      </c>
      <c r="J77" s="20" t="n">
        <v>2.65637453</v>
      </c>
      <c r="K77" s="18" t="n">
        <v>464.44907751</v>
      </c>
      <c r="L77" s="20" t="n">
        <v>5.20351586</v>
      </c>
      <c r="M77" s="18" t="s">
        <v>481</v>
      </c>
      <c r="N77" s="20" t="s">
        <v>481</v>
      </c>
      <c r="O77" s="18" t="s">
        <v>481</v>
      </c>
      <c r="P77" s="20" t="s">
        <v>481</v>
      </c>
      <c r="Q77" s="18" t="s">
        <v>481</v>
      </c>
      <c r="R77" s="20" t="s">
        <v>481</v>
      </c>
      <c r="S77" s="18" t="s">
        <v>481</v>
      </c>
      <c r="T77" s="20" t="s">
        <v>481</v>
      </c>
      <c r="U77" s="18" t="n">
        <v>368.37125296</v>
      </c>
      <c r="V77" s="20" t="n">
        <v>3.15938573</v>
      </c>
    </row>
    <row r="78" spans="1:22">
      <c r="A78" s="15" t="s">
        <v>553</v>
      </c>
      <c r="B78" s="17" t="n">
        <v>5826</v>
      </c>
      <c r="C78" s="18">
        <f>(0.0/B78*100)</f>
        <v/>
      </c>
      <c r="D78" s="19" t="n">
        <v>5826</v>
      </c>
      <c r="E78" s="18" t="n">
        <v>505.35345311</v>
      </c>
      <c r="F78" s="20" t="n">
        <v>4.20897869</v>
      </c>
      <c r="G78" s="18" t="n">
        <v>531.10367279</v>
      </c>
      <c r="H78" s="20" t="n">
        <v>4.29119405</v>
      </c>
      <c r="I78" s="18" t="n">
        <v>526.41419598</v>
      </c>
      <c r="J78" s="20" t="n">
        <v>4.49999171</v>
      </c>
      <c r="K78" s="18" t="n">
        <v>505.98624229</v>
      </c>
      <c r="L78" s="20" t="n">
        <v>9.888761410000001</v>
      </c>
      <c r="M78" s="18" t="s">
        <v>481</v>
      </c>
      <c r="N78" s="20" t="s">
        <v>481</v>
      </c>
      <c r="O78" s="18" t="s">
        <v>481</v>
      </c>
      <c r="P78" s="20" t="s">
        <v>481</v>
      </c>
      <c r="Q78" s="18" t="n">
        <v>431.126</v>
      </c>
      <c r="R78" s="20" t="n">
        <v>17.85283108</v>
      </c>
      <c r="S78" s="18" t="n">
        <v>442.4006</v>
      </c>
      <c r="T78" s="20" t="n">
        <v>34.16423723</v>
      </c>
      <c r="U78" s="18" t="n">
        <v>476.11436769</v>
      </c>
      <c r="V78" s="20" t="n">
        <v>14.74682735</v>
      </c>
    </row>
    <row customHeight="1" ht="25" r="79" spans="1:22">
      <c r="A79" s="15" t="s">
        <v>554</v>
      </c>
      <c r="B79" s="17" t="n">
        <v>1657</v>
      </c>
      <c r="C79" s="18">
        <f>(41.0/B79*100)</f>
        <v/>
      </c>
      <c r="D79" s="19" t="n">
        <v>1616</v>
      </c>
      <c r="E79" s="18" t="n">
        <v>449.71068423</v>
      </c>
      <c r="F79" s="20" t="n">
        <v>7.12427921</v>
      </c>
      <c r="G79" s="18" t="n">
        <v>481.55109858</v>
      </c>
      <c r="H79" s="20" t="n">
        <v>7.25586861</v>
      </c>
      <c r="I79" s="18" t="n">
        <v>493.35724828</v>
      </c>
      <c r="J79" s="20" t="n">
        <v>6.83105006</v>
      </c>
      <c r="K79" s="18" t="n">
        <v>491.00600415</v>
      </c>
      <c r="L79" s="20" t="n">
        <v>13.11893959</v>
      </c>
      <c r="M79" s="18" t="s">
        <v>481</v>
      </c>
      <c r="N79" s="20" t="s">
        <v>481</v>
      </c>
      <c r="O79" s="18" t="s">
        <v>481</v>
      </c>
      <c r="P79" s="20" t="s">
        <v>481</v>
      </c>
      <c r="Q79" s="18" t="s">
        <v>481</v>
      </c>
      <c r="R79" s="20" t="s">
        <v>481</v>
      </c>
      <c r="S79" s="18" t="s">
        <v>481</v>
      </c>
      <c r="T79" s="20" t="s">
        <v>481</v>
      </c>
      <c r="U79" s="18" t="n">
        <v>378.93377458</v>
      </c>
      <c r="V79" s="20" t="n">
        <v>17.8295425</v>
      </c>
    </row>
    <row r="80" spans="1:22">
      <c r="A80" s="15" t="s">
        <v>555</v>
      </c>
      <c r="B80" s="17" t="n">
        <v>7841</v>
      </c>
      <c r="C80" s="18">
        <f>(0.0/B80*100)</f>
        <v/>
      </c>
      <c r="D80" s="19" t="n">
        <v>7841</v>
      </c>
      <c r="E80" s="18" t="n">
        <v>414.26646003</v>
      </c>
      <c r="F80" s="20" t="n">
        <v>5.55620641</v>
      </c>
      <c r="G80" s="18" t="n">
        <v>441.47820586</v>
      </c>
      <c r="H80" s="20" t="n">
        <v>4.39974421</v>
      </c>
      <c r="I80" s="18" t="n">
        <v>460.75991309</v>
      </c>
      <c r="J80" s="20" t="n">
        <v>4.03410609</v>
      </c>
      <c r="K80" s="18" t="n">
        <v>465.71003948</v>
      </c>
      <c r="L80" s="20" t="n">
        <v>4.39729195</v>
      </c>
      <c r="M80" s="18" t="s">
        <v>481</v>
      </c>
      <c r="N80" s="20" t="s">
        <v>481</v>
      </c>
      <c r="O80" s="18" t="s">
        <v>481</v>
      </c>
      <c r="P80" s="20" t="s">
        <v>481</v>
      </c>
      <c r="Q80" s="18" t="s">
        <v>481</v>
      </c>
      <c r="R80" s="20" t="s">
        <v>481</v>
      </c>
      <c r="S80" s="18" t="s">
        <v>481</v>
      </c>
      <c r="T80" s="20" t="s">
        <v>481</v>
      </c>
      <c r="U80" s="18" t="n">
        <v>365.65955078</v>
      </c>
      <c r="V80" s="20" t="n">
        <v>23.35010289</v>
      </c>
    </row>
    <row r="81" spans="1:22">
      <c r="A81" s="23" t="s">
        <v>556</v>
      </c>
      <c r="B81" s="17" t="n">
        <v>8861</v>
      </c>
      <c r="C81" s="18">
        <f>(88.0/B81*100)</f>
        <v/>
      </c>
      <c r="D81" s="19" t="n">
        <v>8773</v>
      </c>
      <c r="E81" s="18" t="n">
        <v>416.04469396</v>
      </c>
      <c r="F81" s="20" t="n">
        <v>5.20125726</v>
      </c>
      <c r="G81" s="18" t="n">
        <v>445.03632318</v>
      </c>
      <c r="H81" s="20" t="n">
        <v>2.8646851</v>
      </c>
      <c r="I81" s="18" t="n">
        <v>449.8954543</v>
      </c>
      <c r="J81" s="20" t="n">
        <v>3.45861459</v>
      </c>
      <c r="K81" s="18" t="n">
        <v>443.03607971</v>
      </c>
      <c r="L81" s="20" t="n">
        <v>5.20222166</v>
      </c>
      <c r="M81" s="18" t="s">
        <v>481</v>
      </c>
      <c r="N81" s="20" t="s">
        <v>481</v>
      </c>
      <c r="O81" s="18" t="s">
        <v>481</v>
      </c>
      <c r="P81" s="20" t="s">
        <v>481</v>
      </c>
      <c r="Q81" s="18" t="s">
        <v>481</v>
      </c>
      <c r="R81" s="20" t="s">
        <v>481</v>
      </c>
      <c r="S81" s="18" t="s">
        <v>481</v>
      </c>
      <c r="T81" s="20" t="s">
        <v>481</v>
      </c>
      <c r="U81" s="18" t="n">
        <v>387.38024586</v>
      </c>
      <c r="V81" s="20" t="n">
        <v>10.59414027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826</v>
      </c>
    </row>
    <row customHeight="1" ht="30" r="4" spans="1:22">
      <c r="A4" s="6" t="n"/>
      <c r="B4" s="7" t="s">
        <v>462</v>
      </c>
      <c r="C4" s="7" t="s">
        <v>463</v>
      </c>
      <c r="D4" s="8" t="s">
        <v>462</v>
      </c>
      <c r="E4" s="9" t="s">
        <v>820</v>
      </c>
      <c r="F4" s="10" t="n"/>
      <c r="G4" s="9" t="s">
        <v>821</v>
      </c>
      <c r="H4" s="10" t="n"/>
      <c r="I4" s="9" t="s">
        <v>822</v>
      </c>
      <c r="J4" s="10" t="n"/>
      <c r="K4" s="9" t="s">
        <v>823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(740.0/B7*100)</f>
        <v/>
      </c>
      <c r="D7" s="19" t="n">
        <v>13790</v>
      </c>
      <c r="E7" s="18" t="n">
        <v>410.10840664</v>
      </c>
      <c r="F7" s="20" t="n">
        <v>4.78060935</v>
      </c>
      <c r="G7" s="18" t="n">
        <v>456.59906523</v>
      </c>
      <c r="H7" s="20" t="n">
        <v>3.07720748</v>
      </c>
      <c r="I7" s="18" t="n">
        <v>516.74042313</v>
      </c>
      <c r="J7" s="20" t="n">
        <v>1.96207264</v>
      </c>
      <c r="K7" s="18" t="n">
        <v>552.6550031</v>
      </c>
      <c r="L7" s="20" t="n">
        <v>1.98196089</v>
      </c>
      <c r="M7" s="18" t="s">
        <v>481</v>
      </c>
      <c r="N7" s="20" t="s">
        <v>481</v>
      </c>
      <c r="O7" s="18" t="s">
        <v>481</v>
      </c>
      <c r="P7" s="20" t="s">
        <v>481</v>
      </c>
      <c r="Q7" s="18" t="s">
        <v>481</v>
      </c>
      <c r="R7" s="20" t="s">
        <v>481</v>
      </c>
      <c r="S7" s="18" t="s">
        <v>481</v>
      </c>
      <c r="T7" s="20" t="s">
        <v>481</v>
      </c>
      <c r="U7" s="18" t="n">
        <v>449.47201719</v>
      </c>
      <c r="V7" s="20" t="n">
        <v>5.34732362</v>
      </c>
    </row>
    <row r="8" spans="1:22">
      <c r="A8" s="15" t="s">
        <v>483</v>
      </c>
      <c r="B8" s="17" t="n">
        <v>7007</v>
      </c>
      <c r="C8" s="18">
        <f>(129.0/B8*100)</f>
        <v/>
      </c>
      <c r="D8" s="19" t="n">
        <v>6878</v>
      </c>
      <c r="E8" s="18" t="n">
        <v>416.85508015</v>
      </c>
      <c r="F8" s="20" t="n">
        <v>5.29555316</v>
      </c>
      <c r="G8" s="18" t="n">
        <v>453.85944504</v>
      </c>
      <c r="H8" s="20" t="n">
        <v>4.48399146</v>
      </c>
      <c r="I8" s="18" t="n">
        <v>508.03154496</v>
      </c>
      <c r="J8" s="20" t="n">
        <v>2.78321166</v>
      </c>
      <c r="K8" s="18" t="n">
        <v>539.37309807</v>
      </c>
      <c r="L8" s="20" t="n">
        <v>2.65220679</v>
      </c>
      <c r="M8" s="18" t="s">
        <v>481</v>
      </c>
      <c r="N8" s="20" t="s">
        <v>481</v>
      </c>
      <c r="O8" s="18" t="s">
        <v>481</v>
      </c>
      <c r="P8" s="20" t="s">
        <v>481</v>
      </c>
      <c r="Q8" s="18" t="n">
        <v>368.48347797</v>
      </c>
      <c r="R8" s="20" t="n">
        <v>14.99112476</v>
      </c>
      <c r="S8" s="18" t="s">
        <v>481</v>
      </c>
      <c r="T8" s="20" t="s">
        <v>481</v>
      </c>
      <c r="U8" s="18" t="n">
        <v>397.56844175</v>
      </c>
      <c r="V8" s="20" t="n">
        <v>5.19408731</v>
      </c>
    </row>
    <row r="9" spans="1:22">
      <c r="A9" s="15" t="s">
        <v>484</v>
      </c>
      <c r="B9" s="17" t="n">
        <v>9651</v>
      </c>
      <c r="C9" s="18">
        <f>(257.0/B9*100)</f>
        <v/>
      </c>
      <c r="D9" s="19" t="n">
        <v>9394</v>
      </c>
      <c r="E9" s="18" t="n">
        <v>418.86008233</v>
      </c>
      <c r="F9" s="20" t="n">
        <v>4.17548889</v>
      </c>
      <c r="G9" s="18" t="n">
        <v>469.00567798</v>
      </c>
      <c r="H9" s="20" t="n">
        <v>2.61060938</v>
      </c>
      <c r="I9" s="18" t="n">
        <v>525.14156686</v>
      </c>
      <c r="J9" s="20" t="n">
        <v>2.1475483</v>
      </c>
      <c r="K9" s="18" t="n">
        <v>557.79677054</v>
      </c>
      <c r="L9" s="20" t="n">
        <v>2.30333595</v>
      </c>
      <c r="M9" s="18" t="s">
        <v>481</v>
      </c>
      <c r="N9" s="20" t="s">
        <v>481</v>
      </c>
      <c r="O9" s="18" t="s">
        <v>481</v>
      </c>
      <c r="P9" s="20" t="s">
        <v>481</v>
      </c>
      <c r="Q9" s="18" t="n">
        <v>374.78530698</v>
      </c>
      <c r="R9" s="20" t="n">
        <v>11.62763904</v>
      </c>
      <c r="S9" s="18" t="s">
        <v>481</v>
      </c>
      <c r="T9" s="20" t="s">
        <v>481</v>
      </c>
      <c r="U9" s="18" t="n">
        <v>396.16883872</v>
      </c>
      <c r="V9" s="20" t="n">
        <v>4.63466259</v>
      </c>
    </row>
    <row r="10" spans="1:22">
      <c r="A10" s="15" t="s">
        <v>485</v>
      </c>
      <c r="B10" s="17" t="n">
        <v>20058</v>
      </c>
      <c r="C10" s="18">
        <f>(559.0/B10*100)</f>
        <v/>
      </c>
      <c r="D10" s="19" t="n">
        <v>19499</v>
      </c>
      <c r="E10" s="18" t="n">
        <v>445.58159158</v>
      </c>
      <c r="F10" s="20" t="n">
        <v>5.22263178</v>
      </c>
      <c r="G10" s="18" t="n">
        <v>484.04553809</v>
      </c>
      <c r="H10" s="20" t="n">
        <v>2.95734061</v>
      </c>
      <c r="I10" s="18" t="n">
        <v>529.73318772</v>
      </c>
      <c r="J10" s="20" t="n">
        <v>1.90136474</v>
      </c>
      <c r="K10" s="18" t="n">
        <v>560.16761379</v>
      </c>
      <c r="L10" s="20" t="n">
        <v>2.26205389</v>
      </c>
      <c r="M10" s="18" t="s">
        <v>481</v>
      </c>
      <c r="N10" s="20" t="s">
        <v>481</v>
      </c>
      <c r="O10" s="18" t="s">
        <v>481</v>
      </c>
      <c r="P10" s="20" t="s">
        <v>481</v>
      </c>
      <c r="Q10" s="18" t="s">
        <v>481</v>
      </c>
      <c r="R10" s="20" t="s">
        <v>481</v>
      </c>
      <c r="S10" s="18" t="s">
        <v>481</v>
      </c>
      <c r="T10" s="20" t="s">
        <v>481</v>
      </c>
      <c r="U10" s="18" t="n">
        <v>431.99929904</v>
      </c>
      <c r="V10" s="20" t="n">
        <v>5.42636278</v>
      </c>
    </row>
    <row r="11" spans="1:22">
      <c r="A11" s="15" t="s">
        <v>486</v>
      </c>
      <c r="B11" s="17" t="n">
        <v>7053</v>
      </c>
      <c r="C11" s="18">
        <f>(163.0/B11*100)</f>
        <v/>
      </c>
      <c r="D11" s="19" t="n">
        <v>6890</v>
      </c>
      <c r="E11" s="18" t="n">
        <v>387.69847777</v>
      </c>
      <c r="F11" s="20" t="n">
        <v>5.30024888</v>
      </c>
      <c r="G11" s="18" t="n">
        <v>424.65438799</v>
      </c>
      <c r="H11" s="20" t="n">
        <v>3.38711726</v>
      </c>
      <c r="I11" s="18" t="n">
        <v>460.48592232</v>
      </c>
      <c r="J11" s="20" t="n">
        <v>2.95837508</v>
      </c>
      <c r="K11" s="18" t="n">
        <v>477.15272561</v>
      </c>
      <c r="L11" s="20" t="n">
        <v>2.85569857</v>
      </c>
      <c r="M11" s="18" t="s">
        <v>481</v>
      </c>
      <c r="N11" s="20" t="s">
        <v>481</v>
      </c>
      <c r="O11" s="18" t="s">
        <v>481</v>
      </c>
      <c r="P11" s="20" t="s">
        <v>481</v>
      </c>
      <c r="Q11" s="18" t="s">
        <v>481</v>
      </c>
      <c r="R11" s="20" t="s">
        <v>481</v>
      </c>
      <c r="S11" s="18" t="s">
        <v>481</v>
      </c>
      <c r="T11" s="20" t="s">
        <v>481</v>
      </c>
      <c r="U11" s="18" t="n">
        <v>389.79097002</v>
      </c>
      <c r="V11" s="20" t="n">
        <v>6.29458281</v>
      </c>
    </row>
    <row r="12" spans="1:22">
      <c r="A12" s="15" t="s">
        <v>487</v>
      </c>
      <c r="B12" s="17" t="n">
        <v>6894</v>
      </c>
      <c r="C12" s="18">
        <f>(59.0/B12*100)</f>
        <v/>
      </c>
      <c r="D12" s="19" t="n">
        <v>6835</v>
      </c>
      <c r="E12" s="18" t="n">
        <v>426.21927957</v>
      </c>
      <c r="F12" s="20" t="n">
        <v>5.05646966</v>
      </c>
      <c r="G12" s="18" t="n">
        <v>473.22253349</v>
      </c>
      <c r="H12" s="20" t="n">
        <v>3.95664804</v>
      </c>
      <c r="I12" s="18" t="n">
        <v>507.59648691</v>
      </c>
      <c r="J12" s="20" t="n">
        <v>2.23854769</v>
      </c>
      <c r="K12" s="18" t="n">
        <v>523.6186121</v>
      </c>
      <c r="L12" s="20" t="n">
        <v>2.80689511</v>
      </c>
      <c r="M12" s="18" t="s">
        <v>481</v>
      </c>
      <c r="N12" s="20" t="s">
        <v>481</v>
      </c>
      <c r="O12" s="18" t="s">
        <v>481</v>
      </c>
      <c r="P12" s="20" t="s">
        <v>481</v>
      </c>
      <c r="Q12" s="18" t="n">
        <v>366.6777112</v>
      </c>
      <c r="R12" s="20" t="n">
        <v>14.39052153</v>
      </c>
      <c r="S12" s="18" t="s">
        <v>481</v>
      </c>
      <c r="T12" s="20" t="s">
        <v>481</v>
      </c>
      <c r="U12" s="18" t="n">
        <v>396.73580745</v>
      </c>
      <c r="V12" s="20" t="n">
        <v>6.07703527</v>
      </c>
    </row>
    <row r="13" spans="1:22">
      <c r="A13" s="15" t="s">
        <v>488</v>
      </c>
      <c r="B13" s="17" t="n">
        <v>7161</v>
      </c>
      <c r="C13" s="18">
        <f>(201.0/B13*100)</f>
        <v/>
      </c>
      <c r="D13" s="19" t="n">
        <v>6960</v>
      </c>
      <c r="E13" s="18" t="n">
        <v>433.0973202</v>
      </c>
      <c r="F13" s="20" t="n">
        <v>5.88500288</v>
      </c>
      <c r="G13" s="18" t="n">
        <v>469.48162203</v>
      </c>
      <c r="H13" s="20" t="n">
        <v>3.58477726</v>
      </c>
      <c r="I13" s="18" t="n">
        <v>506.51886285</v>
      </c>
      <c r="J13" s="20" t="n">
        <v>2.44006232</v>
      </c>
      <c r="K13" s="18" t="n">
        <v>544.47238634</v>
      </c>
      <c r="L13" s="20" t="n">
        <v>2.780749</v>
      </c>
      <c r="M13" s="18" t="s">
        <v>481</v>
      </c>
      <c r="N13" s="20" t="s">
        <v>481</v>
      </c>
      <c r="O13" s="18" t="s">
        <v>481</v>
      </c>
      <c r="P13" s="20" t="s">
        <v>481</v>
      </c>
      <c r="Q13" s="18" t="n">
        <v>436.36003517</v>
      </c>
      <c r="R13" s="20" t="n">
        <v>6.43426798</v>
      </c>
      <c r="S13" s="18" t="s">
        <v>481</v>
      </c>
      <c r="T13" s="20" t="s">
        <v>481</v>
      </c>
      <c r="U13" s="18" t="n">
        <v>387.2576807</v>
      </c>
      <c r="V13" s="20" t="n">
        <v>5.6373319</v>
      </c>
    </row>
    <row r="14" spans="1:22">
      <c r="A14" s="15" t="s">
        <v>489</v>
      </c>
      <c r="B14" s="17" t="n">
        <v>5587</v>
      </c>
      <c r="C14" s="18">
        <f>(83.0/B14*100)</f>
        <v/>
      </c>
      <c r="D14" s="19" t="n">
        <v>5504</v>
      </c>
      <c r="E14" s="18" t="n">
        <v>452.6366945</v>
      </c>
      <c r="F14" s="20" t="n">
        <v>7.12908192</v>
      </c>
      <c r="G14" s="18" t="n">
        <v>495.29190164</v>
      </c>
      <c r="H14" s="20" t="n">
        <v>4.13016285</v>
      </c>
      <c r="I14" s="18" t="n">
        <v>535.1719931600001</v>
      </c>
      <c r="J14" s="20" t="n">
        <v>2.17591387</v>
      </c>
      <c r="K14" s="18" t="n">
        <v>559.89686576</v>
      </c>
      <c r="L14" s="20" t="n">
        <v>2.79841944</v>
      </c>
      <c r="M14" s="18" t="s">
        <v>481</v>
      </c>
      <c r="N14" s="20" t="s">
        <v>481</v>
      </c>
      <c r="O14" s="18" t="s">
        <v>481</v>
      </c>
      <c r="P14" s="20" t="s">
        <v>481</v>
      </c>
      <c r="Q14" s="18" t="s">
        <v>481</v>
      </c>
      <c r="R14" s="20" t="s">
        <v>481</v>
      </c>
      <c r="S14" s="18" t="s">
        <v>481</v>
      </c>
      <c r="T14" s="20" t="s">
        <v>481</v>
      </c>
      <c r="U14" s="18" t="n">
        <v>433.23306998</v>
      </c>
      <c r="V14" s="20" t="n">
        <v>10.17017862</v>
      </c>
    </row>
    <row r="15" spans="1:22">
      <c r="A15" s="15" t="s">
        <v>490</v>
      </c>
      <c r="B15" s="17" t="n">
        <v>5882</v>
      </c>
      <c r="C15" s="18">
        <f>(103.0/B15*100)</f>
        <v/>
      </c>
      <c r="D15" s="19" t="n">
        <v>5779</v>
      </c>
      <c r="E15" s="18" t="n">
        <v>455.02931742</v>
      </c>
      <c r="F15" s="20" t="n">
        <v>7.03916716</v>
      </c>
      <c r="G15" s="18" t="n">
        <v>505.79818197</v>
      </c>
      <c r="H15" s="20" t="n">
        <v>3.61208222</v>
      </c>
      <c r="I15" s="18" t="n">
        <v>543.2910952</v>
      </c>
      <c r="J15" s="20" t="n">
        <v>2.26526225</v>
      </c>
      <c r="K15" s="18" t="n">
        <v>571.02984424</v>
      </c>
      <c r="L15" s="20" t="n">
        <v>3.56419583</v>
      </c>
      <c r="M15" s="18" t="s">
        <v>481</v>
      </c>
      <c r="N15" s="20" t="s">
        <v>481</v>
      </c>
      <c r="O15" s="18" t="s">
        <v>481</v>
      </c>
      <c r="P15" s="20" t="s">
        <v>481</v>
      </c>
      <c r="Q15" s="18" t="n">
        <v>375.95013089</v>
      </c>
      <c r="R15" s="20" t="n">
        <v>17.42774697</v>
      </c>
      <c r="S15" s="18" t="s">
        <v>481</v>
      </c>
      <c r="T15" s="20" t="s">
        <v>481</v>
      </c>
      <c r="U15" s="18" t="n">
        <v>424.81868715</v>
      </c>
      <c r="V15" s="20" t="n">
        <v>6.61547748</v>
      </c>
    </row>
    <row r="16" spans="1:22">
      <c r="A16" s="15" t="s">
        <v>491</v>
      </c>
      <c r="B16" s="17" t="n">
        <v>6108</v>
      </c>
      <c r="C16" s="18">
        <f>(149.0/B16*100)</f>
        <v/>
      </c>
      <c r="D16" s="19" t="n">
        <v>5959</v>
      </c>
      <c r="E16" s="18" t="n">
        <v>413.47092253</v>
      </c>
      <c r="F16" s="20" t="n">
        <v>4.03690872</v>
      </c>
      <c r="G16" s="18" t="n">
        <v>475.37542303</v>
      </c>
      <c r="H16" s="20" t="n">
        <v>2.74841577</v>
      </c>
      <c r="I16" s="18" t="n">
        <v>522.82357042</v>
      </c>
      <c r="J16" s="20" t="n">
        <v>2.45004144</v>
      </c>
      <c r="K16" s="18" t="n">
        <v>541.02210914</v>
      </c>
      <c r="L16" s="20" t="n">
        <v>3.39697734</v>
      </c>
      <c r="M16" s="18" t="s">
        <v>481</v>
      </c>
      <c r="N16" s="20" t="s">
        <v>481</v>
      </c>
      <c r="O16" s="18" t="s">
        <v>481</v>
      </c>
      <c r="P16" s="20" t="s">
        <v>481</v>
      </c>
      <c r="Q16" s="18" t="s">
        <v>481</v>
      </c>
      <c r="R16" s="20" t="s">
        <v>481</v>
      </c>
      <c r="S16" s="18" t="s">
        <v>481</v>
      </c>
      <c r="T16" s="20" t="s">
        <v>481</v>
      </c>
      <c r="U16" s="18" t="n">
        <v>384.87902815</v>
      </c>
      <c r="V16" s="20" t="n">
        <v>6.80473634</v>
      </c>
    </row>
    <row r="17" spans="1:22">
      <c r="A17" s="15" t="s">
        <v>492</v>
      </c>
      <c r="B17" s="17" t="n">
        <v>6504</v>
      </c>
      <c r="C17" s="18">
        <f>(1845.0/B17*100)</f>
        <v/>
      </c>
      <c r="D17" s="19" t="n">
        <v>4659</v>
      </c>
      <c r="E17" s="18" t="n">
        <v>436.39064091</v>
      </c>
      <c r="F17" s="20" t="n">
        <v>6.07882645</v>
      </c>
      <c r="G17" s="18" t="n">
        <v>469.09258396</v>
      </c>
      <c r="H17" s="20" t="n">
        <v>4.24507368</v>
      </c>
      <c r="I17" s="18" t="n">
        <v>527.5853869</v>
      </c>
      <c r="J17" s="20" t="n">
        <v>3.16059111</v>
      </c>
      <c r="K17" s="18" t="n">
        <v>567.02181652</v>
      </c>
      <c r="L17" s="20" t="n">
        <v>3.29851316</v>
      </c>
      <c r="M17" s="18" t="s">
        <v>481</v>
      </c>
      <c r="N17" s="20" t="s">
        <v>481</v>
      </c>
      <c r="O17" s="18" t="s">
        <v>481</v>
      </c>
      <c r="P17" s="20" t="s">
        <v>481</v>
      </c>
      <c r="Q17" s="18" t="n">
        <v>360.48925247</v>
      </c>
      <c r="R17" s="20" t="n">
        <v>12.44339086</v>
      </c>
      <c r="S17" s="18" t="s">
        <v>481</v>
      </c>
      <c r="T17" s="20" t="s">
        <v>481</v>
      </c>
      <c r="U17" s="18" t="n">
        <v>433.47383858</v>
      </c>
      <c r="V17" s="20" t="n">
        <v>6.95617596</v>
      </c>
    </row>
    <row r="18" spans="1:22">
      <c r="A18" s="15" t="s">
        <v>493</v>
      </c>
      <c r="B18" s="17" t="n">
        <v>5532</v>
      </c>
      <c r="C18" s="18">
        <f>(31.0/B18*100)</f>
        <v/>
      </c>
      <c r="D18" s="19" t="n">
        <v>5501</v>
      </c>
      <c r="E18" s="18" t="n">
        <v>437.48544622</v>
      </c>
      <c r="F18" s="20" t="n">
        <v>4.66283137</v>
      </c>
      <c r="G18" s="18" t="n">
        <v>445.41823486</v>
      </c>
      <c r="H18" s="20" t="n">
        <v>4.09432408</v>
      </c>
      <c r="I18" s="18" t="n">
        <v>463.0435601</v>
      </c>
      <c r="J18" s="20" t="n">
        <v>4.28920225</v>
      </c>
      <c r="K18" s="18" t="n">
        <v>485.01516566</v>
      </c>
      <c r="L18" s="20" t="n">
        <v>4.31405573</v>
      </c>
      <c r="M18" s="18" t="s">
        <v>481</v>
      </c>
      <c r="N18" s="20" t="s">
        <v>481</v>
      </c>
      <c r="O18" s="18" t="s">
        <v>481</v>
      </c>
      <c r="P18" s="20" t="s">
        <v>481</v>
      </c>
      <c r="Q18" s="18" t="s">
        <v>481</v>
      </c>
      <c r="R18" s="20" t="s">
        <v>481</v>
      </c>
      <c r="S18" s="18" t="s">
        <v>481</v>
      </c>
      <c r="T18" s="20" t="s">
        <v>481</v>
      </c>
      <c r="U18" s="18" t="n">
        <v>373.13921305</v>
      </c>
      <c r="V18" s="20" t="n">
        <v>6.2310926</v>
      </c>
    </row>
    <row r="19" spans="1:22">
      <c r="A19" s="15" t="s">
        <v>494</v>
      </c>
      <c r="B19" s="17" t="n">
        <v>5658</v>
      </c>
      <c r="C19" s="18">
        <f>(321.0/B19*100)</f>
        <v/>
      </c>
      <c r="D19" s="19" t="n">
        <v>5337</v>
      </c>
      <c r="E19" s="18" t="n">
        <v>408.03855679</v>
      </c>
      <c r="F19" s="20" t="n">
        <v>6.59607259</v>
      </c>
      <c r="G19" s="18" t="n">
        <v>455.23532895</v>
      </c>
      <c r="H19" s="20" t="n">
        <v>3.60540623</v>
      </c>
      <c r="I19" s="18" t="n">
        <v>491.32739176</v>
      </c>
      <c r="J19" s="20" t="n">
        <v>3.17990866</v>
      </c>
      <c r="K19" s="18" t="n">
        <v>515.64314329</v>
      </c>
      <c r="L19" s="20" t="n">
        <v>3.76011493</v>
      </c>
      <c r="M19" s="18" t="s">
        <v>481</v>
      </c>
      <c r="N19" s="20" t="s">
        <v>481</v>
      </c>
      <c r="O19" s="18" t="s">
        <v>481</v>
      </c>
      <c r="P19" s="20" t="s">
        <v>481</v>
      </c>
      <c r="Q19" s="18" t="s">
        <v>481</v>
      </c>
      <c r="R19" s="20" t="s">
        <v>481</v>
      </c>
      <c r="S19" s="18" t="s">
        <v>481</v>
      </c>
      <c r="T19" s="20" t="s">
        <v>481</v>
      </c>
      <c r="U19" s="18" t="n">
        <v>389.76428377</v>
      </c>
      <c r="V19" s="20" t="n">
        <v>6.93567319</v>
      </c>
    </row>
    <row r="20" spans="1:22">
      <c r="A20" s="15" t="s">
        <v>495</v>
      </c>
      <c r="B20" s="17" t="n">
        <v>3371</v>
      </c>
      <c r="C20" s="18">
        <f>(75.0/B20*100)</f>
        <v/>
      </c>
      <c r="D20" s="19" t="n">
        <v>3296</v>
      </c>
      <c r="E20" s="18" t="n">
        <v>394.41457154</v>
      </c>
      <c r="F20" s="20" t="n">
        <v>5.08967387</v>
      </c>
      <c r="G20" s="18" t="n">
        <v>439.58133067</v>
      </c>
      <c r="H20" s="20" t="n">
        <v>3.02882391</v>
      </c>
      <c r="I20" s="18" t="n">
        <v>488.15924913</v>
      </c>
      <c r="J20" s="20" t="n">
        <v>2.46039396</v>
      </c>
      <c r="K20" s="18" t="n">
        <v>517.0463865</v>
      </c>
      <c r="L20" s="20" t="n">
        <v>3.36234116</v>
      </c>
      <c r="M20" s="18" t="s">
        <v>481</v>
      </c>
      <c r="N20" s="20" t="s">
        <v>481</v>
      </c>
      <c r="O20" s="18" t="s">
        <v>481</v>
      </c>
      <c r="P20" s="20" t="s">
        <v>481</v>
      </c>
      <c r="Q20" s="18" t="s">
        <v>481</v>
      </c>
      <c r="R20" s="20" t="s">
        <v>481</v>
      </c>
      <c r="S20" s="18" t="s">
        <v>481</v>
      </c>
      <c r="T20" s="20" t="s">
        <v>481</v>
      </c>
      <c r="U20" s="18" t="n">
        <v>390.01094823</v>
      </c>
      <c r="V20" s="20" t="n">
        <v>7.38034149</v>
      </c>
    </row>
    <row r="21" spans="1:22">
      <c r="A21" s="15" t="s">
        <v>496</v>
      </c>
      <c r="B21" s="17" t="n">
        <v>5741</v>
      </c>
      <c r="C21" s="18">
        <f>(55.0/B21*100)</f>
        <v/>
      </c>
      <c r="D21" s="19" t="n">
        <v>5686</v>
      </c>
      <c r="E21" s="18" t="n">
        <v>407.9493827</v>
      </c>
      <c r="F21" s="20" t="n">
        <v>6.36973409</v>
      </c>
      <c r="G21" s="18" t="n">
        <v>444.90935511</v>
      </c>
      <c r="H21" s="20" t="n">
        <v>3.67043541</v>
      </c>
      <c r="I21" s="18" t="n">
        <v>498.99911757</v>
      </c>
      <c r="J21" s="20" t="n">
        <v>2.5235528</v>
      </c>
      <c r="K21" s="18" t="n">
        <v>533.84046029</v>
      </c>
      <c r="L21" s="20" t="n">
        <v>2.19311925</v>
      </c>
      <c r="M21" s="18" t="s">
        <v>481</v>
      </c>
      <c r="N21" s="20" t="s">
        <v>481</v>
      </c>
      <c r="O21" s="18" t="s">
        <v>481</v>
      </c>
      <c r="P21" s="20" t="s">
        <v>481</v>
      </c>
      <c r="Q21" s="18" t="s">
        <v>481</v>
      </c>
      <c r="R21" s="20" t="s">
        <v>481</v>
      </c>
      <c r="S21" s="18" t="s">
        <v>481</v>
      </c>
      <c r="T21" s="20" t="s">
        <v>481</v>
      </c>
      <c r="U21" s="18" t="n">
        <v>396.9465442</v>
      </c>
      <c r="V21" s="20" t="n">
        <v>8.3737923</v>
      </c>
    </row>
    <row r="22" spans="1:22">
      <c r="A22" s="15" t="s">
        <v>497</v>
      </c>
      <c r="B22" s="17" t="n">
        <v>6598</v>
      </c>
      <c r="C22" s="18">
        <f>(37.0/B22*100)</f>
        <v/>
      </c>
      <c r="D22" s="19" t="n">
        <v>6561</v>
      </c>
      <c r="E22" s="18" t="n">
        <v>410.95263676</v>
      </c>
      <c r="F22" s="20" t="n">
        <v>4.68861106</v>
      </c>
      <c r="G22" s="18" t="n">
        <v>445.46914758</v>
      </c>
      <c r="H22" s="20" t="n">
        <v>4.1689425</v>
      </c>
      <c r="I22" s="18" t="n">
        <v>494.94564437</v>
      </c>
      <c r="J22" s="20" t="n">
        <v>3.39623794</v>
      </c>
      <c r="K22" s="18" t="n">
        <v>507.97417353</v>
      </c>
      <c r="L22" s="20" t="n">
        <v>4.01776267</v>
      </c>
      <c r="M22" s="18" t="s">
        <v>481</v>
      </c>
      <c r="N22" s="20" t="s">
        <v>481</v>
      </c>
      <c r="O22" s="18" t="s">
        <v>481</v>
      </c>
      <c r="P22" s="20" t="s">
        <v>481</v>
      </c>
      <c r="Q22" s="18" t="s">
        <v>481</v>
      </c>
      <c r="R22" s="20" t="s">
        <v>481</v>
      </c>
      <c r="S22" s="18" t="n">
        <v>440.59626186</v>
      </c>
      <c r="T22" s="20" t="n">
        <v>27.76750125</v>
      </c>
      <c r="U22" s="18" t="n">
        <v>355.9010754</v>
      </c>
      <c r="V22" s="20" t="n">
        <v>7.02726172</v>
      </c>
    </row>
    <row r="23" spans="1:22">
      <c r="A23" s="15" t="s">
        <v>498</v>
      </c>
      <c r="B23" s="17" t="n">
        <v>11583</v>
      </c>
      <c r="C23" s="18">
        <f>(263.0/B23*100)</f>
        <v/>
      </c>
      <c r="D23" s="19" t="n">
        <v>11320</v>
      </c>
      <c r="E23" s="18" t="n">
        <v>419.67674144</v>
      </c>
      <c r="F23" s="20" t="n">
        <v>4.97031597</v>
      </c>
      <c r="G23" s="18" t="n">
        <v>451.76920815</v>
      </c>
      <c r="H23" s="20" t="n">
        <v>3.48626848</v>
      </c>
      <c r="I23" s="18" t="n">
        <v>496.75603971</v>
      </c>
      <c r="J23" s="20" t="n">
        <v>2.60276075</v>
      </c>
      <c r="K23" s="18" t="n">
        <v>509.97942093</v>
      </c>
      <c r="L23" s="20" t="n">
        <v>3.69252995</v>
      </c>
      <c r="M23" s="18" t="s">
        <v>481</v>
      </c>
      <c r="N23" s="20" t="s">
        <v>481</v>
      </c>
      <c r="O23" s="18" t="s">
        <v>481</v>
      </c>
      <c r="P23" s="20" t="s">
        <v>481</v>
      </c>
      <c r="Q23" s="18" t="s">
        <v>481</v>
      </c>
      <c r="R23" s="20" t="s">
        <v>481</v>
      </c>
      <c r="S23" s="18" t="s">
        <v>481</v>
      </c>
      <c r="T23" s="20" t="s">
        <v>481</v>
      </c>
      <c r="U23" s="18" t="n">
        <v>394.01533341</v>
      </c>
      <c r="V23" s="20" t="n">
        <v>6.66335823</v>
      </c>
    </row>
    <row r="24" spans="1:22">
      <c r="A24" s="15" t="s">
        <v>499</v>
      </c>
      <c r="B24" s="17" t="n">
        <v>6647</v>
      </c>
      <c r="C24" s="18">
        <f>(10.0/B24*100)</f>
        <v/>
      </c>
      <c r="D24" s="19" t="n">
        <v>6637</v>
      </c>
      <c r="E24" s="18" t="n">
        <v>451.91984925</v>
      </c>
      <c r="F24" s="20" t="n">
        <v>5.35916108</v>
      </c>
      <c r="G24" s="18" t="n">
        <v>501.38715997</v>
      </c>
      <c r="H24" s="20" t="n">
        <v>2.94584681</v>
      </c>
      <c r="I24" s="18" t="n">
        <v>571.91969634</v>
      </c>
      <c r="J24" s="20" t="n">
        <v>2.70425055</v>
      </c>
      <c r="K24" s="18" t="n">
        <v>579.59737432</v>
      </c>
      <c r="L24" s="20" t="n">
        <v>4.90515599</v>
      </c>
      <c r="M24" s="18" t="s">
        <v>481</v>
      </c>
      <c r="N24" s="20" t="s">
        <v>481</v>
      </c>
      <c r="O24" s="18" t="s">
        <v>481</v>
      </c>
      <c r="P24" s="20" t="s">
        <v>481</v>
      </c>
      <c r="Q24" s="18" t="s">
        <v>481</v>
      </c>
      <c r="R24" s="20" t="s">
        <v>481</v>
      </c>
      <c r="S24" s="18" t="s">
        <v>481</v>
      </c>
      <c r="T24" s="20" t="s">
        <v>481</v>
      </c>
      <c r="U24" s="18" t="n">
        <v>445.36906009</v>
      </c>
      <c r="V24" s="20" t="n">
        <v>11.85839763</v>
      </c>
    </row>
    <row r="25" spans="1:22">
      <c r="A25" s="15" t="s">
        <v>500</v>
      </c>
      <c r="B25" s="17" t="n">
        <v>5581</v>
      </c>
      <c r="C25" s="18">
        <f>(25.0/B25*100)</f>
        <v/>
      </c>
      <c r="D25" s="19" t="n">
        <v>5556</v>
      </c>
      <c r="E25" s="18" t="n">
        <v>466.90276299</v>
      </c>
      <c r="F25" s="20" t="n">
        <v>4.50922268</v>
      </c>
      <c r="G25" s="18" t="n">
        <v>493.06017805</v>
      </c>
      <c r="H25" s="20" t="n">
        <v>3.35627784</v>
      </c>
      <c r="I25" s="18" t="n">
        <v>536.8334767</v>
      </c>
      <c r="J25" s="20" t="n">
        <v>3.31093688</v>
      </c>
      <c r="K25" s="18" t="n">
        <v>568.47201717</v>
      </c>
      <c r="L25" s="20" t="n">
        <v>4.48014071</v>
      </c>
      <c r="M25" s="18" t="s">
        <v>481</v>
      </c>
      <c r="N25" s="20" t="s">
        <v>481</v>
      </c>
      <c r="O25" s="18" t="s">
        <v>481</v>
      </c>
      <c r="P25" s="20" t="s">
        <v>481</v>
      </c>
      <c r="Q25" s="18" t="s">
        <v>481</v>
      </c>
      <c r="R25" s="20" t="s">
        <v>481</v>
      </c>
      <c r="S25" s="18" t="s">
        <v>481</v>
      </c>
      <c r="T25" s="20" t="s">
        <v>481</v>
      </c>
      <c r="U25" s="18" t="n">
        <v>417.65518697</v>
      </c>
      <c r="V25" s="20" t="n">
        <v>15.41576123</v>
      </c>
    </row>
    <row r="26" spans="1:22">
      <c r="A26" s="15" t="s">
        <v>501</v>
      </c>
      <c r="B26" s="17" t="n">
        <v>4869</v>
      </c>
      <c r="C26" s="18">
        <f>(71.0/B26*100)</f>
        <v/>
      </c>
      <c r="D26" s="19" t="n">
        <v>4798</v>
      </c>
      <c r="E26" s="18" t="n">
        <v>417.19731492</v>
      </c>
      <c r="F26" s="20" t="n">
        <v>6.82135557</v>
      </c>
      <c r="G26" s="18" t="n">
        <v>445.92358088</v>
      </c>
      <c r="H26" s="20" t="n">
        <v>4.54336281</v>
      </c>
      <c r="I26" s="18" t="n">
        <v>493.97146784</v>
      </c>
      <c r="J26" s="20" t="n">
        <v>2.08578748</v>
      </c>
      <c r="K26" s="18" t="n">
        <v>509.79959261</v>
      </c>
      <c r="L26" s="20" t="n">
        <v>2.41623282</v>
      </c>
      <c r="M26" s="18" t="s">
        <v>481</v>
      </c>
      <c r="N26" s="20" t="s">
        <v>481</v>
      </c>
      <c r="O26" s="18" t="s">
        <v>481</v>
      </c>
      <c r="P26" s="20" t="s">
        <v>481</v>
      </c>
      <c r="Q26" s="18" t="s">
        <v>481</v>
      </c>
      <c r="R26" s="20" t="s">
        <v>481</v>
      </c>
      <c r="S26" s="18" t="s">
        <v>481</v>
      </c>
      <c r="T26" s="20" t="s">
        <v>481</v>
      </c>
      <c r="U26" s="18" t="n">
        <v>422.25457434</v>
      </c>
      <c r="V26" s="20" t="n">
        <v>8.97914536</v>
      </c>
    </row>
    <row r="27" spans="1:22">
      <c r="A27" s="15" t="s">
        <v>502</v>
      </c>
      <c r="B27" s="17" t="n">
        <v>5299</v>
      </c>
      <c r="C27" s="18">
        <f>(113.0/B27*100)</f>
        <v/>
      </c>
      <c r="D27" s="19" t="n">
        <v>5186</v>
      </c>
      <c r="E27" s="18" t="n">
        <v>410.5769089</v>
      </c>
      <c r="F27" s="20" t="n">
        <v>3.77673931</v>
      </c>
      <c r="G27" s="18" t="n">
        <v>444.63463327</v>
      </c>
      <c r="H27" s="20" t="n">
        <v>3.0376841</v>
      </c>
      <c r="I27" s="18" t="n">
        <v>503.65100444</v>
      </c>
      <c r="J27" s="20" t="n">
        <v>2.18554352</v>
      </c>
      <c r="K27" s="18" t="n">
        <v>535.67593686</v>
      </c>
      <c r="L27" s="20" t="n">
        <v>2.30782779</v>
      </c>
      <c r="M27" s="18" t="s">
        <v>481</v>
      </c>
      <c r="N27" s="20" t="s">
        <v>481</v>
      </c>
      <c r="O27" s="18" t="s">
        <v>481</v>
      </c>
      <c r="P27" s="20" t="s">
        <v>481</v>
      </c>
      <c r="Q27" s="18" t="s">
        <v>481</v>
      </c>
      <c r="R27" s="20" t="s">
        <v>481</v>
      </c>
      <c r="S27" s="18" t="s">
        <v>481</v>
      </c>
      <c r="T27" s="20" t="s">
        <v>481</v>
      </c>
      <c r="U27" s="18" t="n">
        <v>384.48971692</v>
      </c>
      <c r="V27" s="20" t="n">
        <v>4.19830089</v>
      </c>
    </row>
    <row r="28" spans="1:22">
      <c r="A28" s="15" t="s">
        <v>503</v>
      </c>
      <c r="B28" s="17" t="n">
        <v>7568</v>
      </c>
      <c r="C28" s="18">
        <f>(347.0/B28*100)</f>
        <v/>
      </c>
      <c r="D28" s="19" t="n">
        <v>7221</v>
      </c>
      <c r="E28" s="18" t="n">
        <v>363.14484091</v>
      </c>
      <c r="F28" s="20" t="n">
        <v>4.04315197</v>
      </c>
      <c r="G28" s="18" t="n">
        <v>390.76963897</v>
      </c>
      <c r="H28" s="20" t="n">
        <v>2.91528167</v>
      </c>
      <c r="I28" s="18" t="n">
        <v>425.70112255</v>
      </c>
      <c r="J28" s="20" t="n">
        <v>2.2647975</v>
      </c>
      <c r="K28" s="18" t="n">
        <v>440.00421191</v>
      </c>
      <c r="L28" s="20" t="n">
        <v>2.95099102</v>
      </c>
      <c r="M28" s="18" t="s">
        <v>481</v>
      </c>
      <c r="N28" s="20" t="s">
        <v>481</v>
      </c>
      <c r="O28" s="18" t="s">
        <v>481</v>
      </c>
      <c r="P28" s="20" t="s">
        <v>481</v>
      </c>
      <c r="Q28" s="18" t="s">
        <v>481</v>
      </c>
      <c r="R28" s="20" t="s">
        <v>481</v>
      </c>
      <c r="S28" s="18" t="s">
        <v>481</v>
      </c>
      <c r="T28" s="20" t="s">
        <v>481</v>
      </c>
      <c r="U28" s="18" t="n">
        <v>377.27854078</v>
      </c>
      <c r="V28" s="20" t="n">
        <v>6.56891426</v>
      </c>
    </row>
    <row r="29" spans="1:22">
      <c r="A29" s="15" t="s">
        <v>504</v>
      </c>
      <c r="B29" s="17" t="n">
        <v>5385</v>
      </c>
      <c r="C29" s="18">
        <f>(30.0/B29*100)</f>
        <v/>
      </c>
      <c r="D29" s="19" t="n">
        <v>5355</v>
      </c>
      <c r="E29" s="18" t="n">
        <v>413.69904624</v>
      </c>
      <c r="F29" s="20" t="n">
        <v>5.46811609</v>
      </c>
      <c r="G29" s="18" t="n">
        <v>463.48088192</v>
      </c>
      <c r="H29" s="20" t="n">
        <v>3.63070726</v>
      </c>
      <c r="I29" s="18" t="n">
        <v>525.83360584</v>
      </c>
      <c r="J29" s="20" t="n">
        <v>2.35116563</v>
      </c>
      <c r="K29" s="18" t="n">
        <v>559.52142767</v>
      </c>
      <c r="L29" s="20" t="n">
        <v>3.52805365</v>
      </c>
      <c r="M29" s="18" t="s">
        <v>481</v>
      </c>
      <c r="N29" s="20" t="s">
        <v>481</v>
      </c>
      <c r="O29" s="18" t="s">
        <v>481</v>
      </c>
      <c r="P29" s="20" t="s">
        <v>481</v>
      </c>
      <c r="Q29" s="18" t="n">
        <v>358.28551468</v>
      </c>
      <c r="R29" s="20" t="n">
        <v>8.567023300000001</v>
      </c>
      <c r="S29" s="18" t="s">
        <v>481</v>
      </c>
      <c r="T29" s="20" t="s">
        <v>481</v>
      </c>
      <c r="U29" s="18" t="n">
        <v>390.03913735</v>
      </c>
      <c r="V29" s="20" t="n">
        <v>8.67087143</v>
      </c>
    </row>
    <row r="30" spans="1:22">
      <c r="A30" s="15" t="s">
        <v>505</v>
      </c>
      <c r="B30" s="17" t="n">
        <v>4520</v>
      </c>
      <c r="C30" s="18">
        <f>(193.0/B30*100)</f>
        <v/>
      </c>
      <c r="D30" s="19" t="n">
        <v>4327</v>
      </c>
      <c r="E30" s="18" t="n">
        <v>427.25547417</v>
      </c>
      <c r="F30" s="20" t="n">
        <v>5.41361039</v>
      </c>
      <c r="G30" s="18" t="n">
        <v>482.13315973</v>
      </c>
      <c r="H30" s="20" t="n">
        <v>3.38233838</v>
      </c>
      <c r="I30" s="18" t="n">
        <v>531.4528794399999</v>
      </c>
      <c r="J30" s="20" t="n">
        <v>3.00367172</v>
      </c>
      <c r="K30" s="18" t="n">
        <v>569.22102306</v>
      </c>
      <c r="L30" s="20" t="n">
        <v>3.09240214</v>
      </c>
      <c r="M30" s="18" t="s">
        <v>481</v>
      </c>
      <c r="N30" s="20" t="s">
        <v>481</v>
      </c>
      <c r="O30" s="18" t="s">
        <v>481</v>
      </c>
      <c r="P30" s="20" t="s">
        <v>481</v>
      </c>
      <c r="Q30" s="18" t="s">
        <v>481</v>
      </c>
      <c r="R30" s="20" t="s">
        <v>481</v>
      </c>
      <c r="S30" s="18" t="s">
        <v>481</v>
      </c>
      <c r="T30" s="20" t="s">
        <v>481</v>
      </c>
      <c r="U30" s="18" t="n">
        <v>403.46842586</v>
      </c>
      <c r="V30" s="20" t="n">
        <v>5.9837521</v>
      </c>
    </row>
    <row r="31" spans="1:22">
      <c r="A31" s="15" t="s">
        <v>506</v>
      </c>
      <c r="B31" s="17" t="n">
        <v>5456</v>
      </c>
      <c r="C31" s="18">
        <f>(144.0/B31*100)</f>
        <v/>
      </c>
      <c r="D31" s="19" t="n">
        <v>5312</v>
      </c>
      <c r="E31" s="18" t="n">
        <v>418.66470921</v>
      </c>
      <c r="F31" s="20" t="n">
        <v>6.80880939</v>
      </c>
      <c r="G31" s="18" t="n">
        <v>440.2650818</v>
      </c>
      <c r="H31" s="20" t="n">
        <v>3.46595759</v>
      </c>
      <c r="I31" s="18" t="n">
        <v>506.41622142</v>
      </c>
      <c r="J31" s="20" t="n">
        <v>2.44692683</v>
      </c>
      <c r="K31" s="18" t="n">
        <v>536.25153309</v>
      </c>
      <c r="L31" s="20" t="n">
        <v>2.86631246</v>
      </c>
      <c r="M31" s="18" t="s">
        <v>481</v>
      </c>
      <c r="N31" s="20" t="s">
        <v>481</v>
      </c>
      <c r="O31" s="18" t="s">
        <v>481</v>
      </c>
      <c r="P31" s="20" t="s">
        <v>481</v>
      </c>
      <c r="Q31" s="18" t="s">
        <v>481</v>
      </c>
      <c r="R31" s="20" t="s">
        <v>481</v>
      </c>
      <c r="S31" s="18" t="s">
        <v>481</v>
      </c>
      <c r="T31" s="20" t="s">
        <v>481</v>
      </c>
      <c r="U31" s="18" t="n">
        <v>398.18202598</v>
      </c>
      <c r="V31" s="20" t="n">
        <v>5.42802714</v>
      </c>
    </row>
    <row r="32" spans="1:22">
      <c r="A32" s="15" t="s">
        <v>507</v>
      </c>
      <c r="B32" s="17" t="n">
        <v>4478</v>
      </c>
      <c r="C32" s="18">
        <f>(6.0/B32*100)</f>
        <v/>
      </c>
      <c r="D32" s="19" t="n">
        <v>4472</v>
      </c>
      <c r="E32" s="18" t="n">
        <v>419.39160818</v>
      </c>
      <c r="F32" s="20" t="n">
        <v>6.99175693</v>
      </c>
      <c r="G32" s="18" t="n">
        <v>437.82810523</v>
      </c>
      <c r="H32" s="20" t="n">
        <v>4.35244453</v>
      </c>
      <c r="I32" s="18" t="n">
        <v>501.14582465</v>
      </c>
      <c r="J32" s="20" t="n">
        <v>2.79638549</v>
      </c>
      <c r="K32" s="18" t="n">
        <v>528.30809513</v>
      </c>
      <c r="L32" s="20" t="n">
        <v>2.83769082</v>
      </c>
      <c r="M32" s="18" t="s">
        <v>481</v>
      </c>
      <c r="N32" s="20" t="s">
        <v>481</v>
      </c>
      <c r="O32" s="18" t="s">
        <v>481</v>
      </c>
      <c r="P32" s="20" t="s">
        <v>481</v>
      </c>
      <c r="Q32" s="18" t="s">
        <v>481</v>
      </c>
      <c r="R32" s="20" t="s">
        <v>481</v>
      </c>
      <c r="S32" s="18" t="s">
        <v>481</v>
      </c>
      <c r="T32" s="20" t="s">
        <v>481</v>
      </c>
      <c r="U32" s="18" t="n">
        <v>405.20213454</v>
      </c>
      <c r="V32" s="20" t="n">
        <v>12.98697271</v>
      </c>
    </row>
    <row r="33" spans="1:22">
      <c r="A33" s="15" t="s">
        <v>508</v>
      </c>
      <c r="B33" s="17" t="n">
        <v>7325</v>
      </c>
      <c r="C33" s="18">
        <f>(80.0/B33*100)</f>
        <v/>
      </c>
      <c r="D33" s="19" t="n">
        <v>7245</v>
      </c>
      <c r="E33" s="18" t="n">
        <v>404.84499266</v>
      </c>
      <c r="F33" s="20" t="n">
        <v>8.37126331</v>
      </c>
      <c r="G33" s="18" t="n">
        <v>442.3350489</v>
      </c>
      <c r="H33" s="20" t="n">
        <v>4.76943497</v>
      </c>
      <c r="I33" s="18" t="n">
        <v>490.51606371</v>
      </c>
      <c r="J33" s="20" t="n">
        <v>2.60538863</v>
      </c>
      <c r="K33" s="18" t="n">
        <v>538.36231034</v>
      </c>
      <c r="L33" s="20" t="n">
        <v>2.36805554</v>
      </c>
      <c r="M33" s="18" t="s">
        <v>481</v>
      </c>
      <c r="N33" s="20" t="s">
        <v>481</v>
      </c>
      <c r="O33" s="18" t="s">
        <v>481</v>
      </c>
      <c r="P33" s="20" t="s">
        <v>481</v>
      </c>
      <c r="Q33" s="18" t="s">
        <v>481</v>
      </c>
      <c r="R33" s="20" t="s">
        <v>481</v>
      </c>
      <c r="S33" s="18" t="s">
        <v>481</v>
      </c>
      <c r="T33" s="20" t="s">
        <v>481</v>
      </c>
      <c r="U33" s="18" t="n">
        <v>405.33382679</v>
      </c>
      <c r="V33" s="20" t="n">
        <v>8.682398510000001</v>
      </c>
    </row>
    <row r="34" spans="1:22">
      <c r="A34" s="15" t="s">
        <v>509</v>
      </c>
      <c r="B34" s="17" t="n">
        <v>6350</v>
      </c>
      <c r="C34" s="18">
        <f>(89.0/B34*100)</f>
        <v/>
      </c>
      <c r="D34" s="19" t="n">
        <v>6261</v>
      </c>
      <c r="E34" s="18" t="n">
        <v>403.19684438</v>
      </c>
      <c r="F34" s="20" t="n">
        <v>4.53574227</v>
      </c>
      <c r="G34" s="18" t="n">
        <v>432.63611009</v>
      </c>
      <c r="H34" s="20" t="n">
        <v>2.8287839</v>
      </c>
      <c r="I34" s="18" t="n">
        <v>487.35915858</v>
      </c>
      <c r="J34" s="20" t="n">
        <v>3.01960821</v>
      </c>
      <c r="K34" s="18" t="n">
        <v>506.97322081</v>
      </c>
      <c r="L34" s="20" t="n">
        <v>3.07874864</v>
      </c>
      <c r="M34" s="18" t="s">
        <v>481</v>
      </c>
      <c r="N34" s="20" t="s">
        <v>481</v>
      </c>
      <c r="O34" s="18" t="s">
        <v>481</v>
      </c>
      <c r="P34" s="20" t="s">
        <v>481</v>
      </c>
      <c r="Q34" s="18" t="n">
        <v>306.56969545</v>
      </c>
      <c r="R34" s="20" t="n">
        <v>10.27624616</v>
      </c>
      <c r="S34" s="18" t="s">
        <v>481</v>
      </c>
      <c r="T34" s="20" t="s">
        <v>481</v>
      </c>
      <c r="U34" s="18" t="n">
        <v>378.0814237</v>
      </c>
      <c r="V34" s="20" t="n">
        <v>8.0721281</v>
      </c>
    </row>
    <row r="35" spans="1:22">
      <c r="A35" s="15" t="s">
        <v>510</v>
      </c>
      <c r="B35" s="17" t="n">
        <v>6406</v>
      </c>
      <c r="C35" s="18">
        <f>(60.0/B35*100)</f>
        <v/>
      </c>
      <c r="D35" s="19" t="n">
        <v>6346</v>
      </c>
      <c r="E35" s="18" t="n">
        <v>424.45833718</v>
      </c>
      <c r="F35" s="20" t="n">
        <v>5.84371864</v>
      </c>
      <c r="G35" s="18" t="n">
        <v>475.03450204</v>
      </c>
      <c r="H35" s="20" t="n">
        <v>3.53983823</v>
      </c>
      <c r="I35" s="18" t="n">
        <v>525.35889105</v>
      </c>
      <c r="J35" s="20" t="n">
        <v>1.9725949</v>
      </c>
      <c r="K35" s="18" t="n">
        <v>541.88824876</v>
      </c>
      <c r="L35" s="20" t="n">
        <v>2.77568256</v>
      </c>
      <c r="M35" s="18" t="s">
        <v>481</v>
      </c>
      <c r="N35" s="20" t="s">
        <v>481</v>
      </c>
      <c r="O35" s="18" t="s">
        <v>481</v>
      </c>
      <c r="P35" s="20" t="s">
        <v>481</v>
      </c>
      <c r="Q35" s="18" t="n">
        <v>374.85244494</v>
      </c>
      <c r="R35" s="20" t="n">
        <v>5.84040672</v>
      </c>
      <c r="S35" s="18" t="s">
        <v>481</v>
      </c>
      <c r="T35" s="20" t="s">
        <v>481</v>
      </c>
      <c r="U35" s="18" t="n">
        <v>396.15542227</v>
      </c>
      <c r="V35" s="20" t="n">
        <v>7.49172925</v>
      </c>
    </row>
    <row r="36" spans="1:22">
      <c r="A36" s="15" t="s">
        <v>511</v>
      </c>
      <c r="B36" s="17" t="n">
        <v>6736</v>
      </c>
      <c r="C36" s="18">
        <f>(71.0/B36*100)</f>
        <v/>
      </c>
      <c r="D36" s="19" t="n">
        <v>6665</v>
      </c>
      <c r="E36" s="18" t="n">
        <v>436.08072803</v>
      </c>
      <c r="F36" s="20" t="n">
        <v>5.0346919</v>
      </c>
      <c r="G36" s="18" t="n">
        <v>472.16025206</v>
      </c>
      <c r="H36" s="20" t="n">
        <v>2.9350886</v>
      </c>
      <c r="I36" s="18" t="n">
        <v>504.9904434</v>
      </c>
      <c r="J36" s="20" t="n">
        <v>2.47346932</v>
      </c>
      <c r="K36" s="18" t="n">
        <v>522.47459403</v>
      </c>
      <c r="L36" s="20" t="n">
        <v>2.46425033</v>
      </c>
      <c r="M36" s="18" t="s">
        <v>481</v>
      </c>
      <c r="N36" s="20" t="s">
        <v>481</v>
      </c>
      <c r="O36" s="18" t="s">
        <v>481</v>
      </c>
      <c r="P36" s="20" t="s">
        <v>481</v>
      </c>
      <c r="Q36" s="18" t="s">
        <v>481</v>
      </c>
      <c r="R36" s="20" t="s">
        <v>481</v>
      </c>
      <c r="S36" s="18" t="s">
        <v>481</v>
      </c>
      <c r="T36" s="20" t="s">
        <v>481</v>
      </c>
      <c r="U36" s="18" t="n">
        <v>399.34488757</v>
      </c>
      <c r="V36" s="20" t="n">
        <v>6.60412267</v>
      </c>
    </row>
    <row r="37" spans="1:22">
      <c r="A37" s="15" t="s">
        <v>512</v>
      </c>
      <c r="B37" s="17" t="n">
        <v>5458</v>
      </c>
      <c r="C37" s="18">
        <f>(126.0/B37*100)</f>
        <v/>
      </c>
      <c r="D37" s="19" t="n">
        <v>5332</v>
      </c>
      <c r="E37" s="18" t="n">
        <v>463.14873117</v>
      </c>
      <c r="F37" s="20" t="n">
        <v>3.6294905</v>
      </c>
      <c r="G37" s="18" t="n">
        <v>490.91130571</v>
      </c>
      <c r="H37" s="20" t="n">
        <v>3.29612228</v>
      </c>
      <c r="I37" s="18" t="n">
        <v>512.62309092</v>
      </c>
      <c r="J37" s="20" t="n">
        <v>4.17168778</v>
      </c>
      <c r="K37" s="18" t="n">
        <v>543.89141577</v>
      </c>
      <c r="L37" s="20" t="n">
        <v>5.08830745</v>
      </c>
      <c r="M37" s="18" t="s">
        <v>481</v>
      </c>
      <c r="N37" s="20" t="s">
        <v>481</v>
      </c>
      <c r="O37" s="18" t="s">
        <v>481</v>
      </c>
      <c r="P37" s="20" t="s">
        <v>481</v>
      </c>
      <c r="Q37" s="18" t="s">
        <v>481</v>
      </c>
      <c r="R37" s="20" t="s">
        <v>481</v>
      </c>
      <c r="S37" s="18" t="s">
        <v>481</v>
      </c>
      <c r="T37" s="20" t="s">
        <v>481</v>
      </c>
      <c r="U37" s="18" t="n">
        <v>393.93817754</v>
      </c>
      <c r="V37" s="20" t="n">
        <v>6.24272129</v>
      </c>
    </row>
    <row r="38" spans="1:22">
      <c r="A38" s="15" t="s">
        <v>513</v>
      </c>
      <c r="B38" s="17" t="n">
        <v>5860</v>
      </c>
      <c r="C38" s="18">
        <f>(24.0/B38*100)</f>
        <v/>
      </c>
      <c r="D38" s="19" t="n">
        <v>5836</v>
      </c>
      <c r="E38" s="18" t="n">
        <v>422.58044738</v>
      </c>
      <c r="F38" s="20" t="n">
        <v>4.52971418</v>
      </c>
      <c r="G38" s="18" t="n">
        <v>476.52594499</v>
      </c>
      <c r="H38" s="20" t="n">
        <v>4.09375091</v>
      </c>
      <c r="I38" s="18" t="n">
        <v>526.4822146</v>
      </c>
      <c r="J38" s="20" t="n">
        <v>3.12074349</v>
      </c>
      <c r="K38" s="18" t="n">
        <v>550.7026299</v>
      </c>
      <c r="L38" s="20" t="n">
        <v>3.77392771</v>
      </c>
      <c r="M38" s="18" t="s">
        <v>481</v>
      </c>
      <c r="N38" s="20" t="s">
        <v>481</v>
      </c>
      <c r="O38" s="18" t="s">
        <v>481</v>
      </c>
      <c r="P38" s="20" t="s">
        <v>481</v>
      </c>
      <c r="Q38" s="18" t="s">
        <v>481</v>
      </c>
      <c r="R38" s="20" t="s">
        <v>481</v>
      </c>
      <c r="S38" s="18" t="s">
        <v>481</v>
      </c>
      <c r="T38" s="20" t="s">
        <v>481</v>
      </c>
      <c r="U38" s="18" t="n">
        <v>444.69591316</v>
      </c>
      <c r="V38" s="20" t="n">
        <v>6.64259234</v>
      </c>
    </row>
    <row r="39" spans="1:22">
      <c r="A39" s="15" t="s">
        <v>514</v>
      </c>
      <c r="B39" s="17" t="n">
        <v>5895</v>
      </c>
      <c r="C39" s="18">
        <f>(33.0/B39*100)</f>
        <v/>
      </c>
      <c r="D39" s="19" t="n">
        <v>5862</v>
      </c>
      <c r="E39" s="18" t="n">
        <v>373.98920874</v>
      </c>
      <c r="F39" s="20" t="n">
        <v>5.11206362</v>
      </c>
      <c r="G39" s="18" t="n">
        <v>396.46068986</v>
      </c>
      <c r="H39" s="20" t="n">
        <v>3.54266695</v>
      </c>
      <c r="I39" s="18" t="n">
        <v>430.77903555</v>
      </c>
      <c r="J39" s="20" t="n">
        <v>4.60534711</v>
      </c>
      <c r="K39" s="18" t="n">
        <v>450.27751933</v>
      </c>
      <c r="L39" s="20" t="n">
        <v>4.10889259</v>
      </c>
      <c r="M39" s="18" t="s">
        <v>481</v>
      </c>
      <c r="N39" s="20" t="s">
        <v>481</v>
      </c>
      <c r="O39" s="18" t="s">
        <v>481</v>
      </c>
      <c r="P39" s="20" t="s">
        <v>481</v>
      </c>
      <c r="Q39" s="18" t="s">
        <v>481</v>
      </c>
      <c r="R39" s="20" t="s">
        <v>481</v>
      </c>
      <c r="S39" s="18" t="s">
        <v>481</v>
      </c>
      <c r="T39" s="20" t="s">
        <v>481</v>
      </c>
      <c r="U39" s="18" t="n">
        <v>366.88455558</v>
      </c>
      <c r="V39" s="20" t="n">
        <v>7.67474015</v>
      </c>
    </row>
    <row r="40" spans="1:22">
      <c r="A40" s="15" t="s">
        <v>515</v>
      </c>
      <c r="B40" s="17" t="n">
        <v>14157</v>
      </c>
      <c r="C40" s="18">
        <f>(386.0/B40*100)</f>
        <v/>
      </c>
      <c r="D40" s="19" t="n">
        <v>13771</v>
      </c>
      <c r="E40" s="18" t="n">
        <v>421.35964702</v>
      </c>
      <c r="F40" s="20" t="n">
        <v>7.00832109</v>
      </c>
      <c r="G40" s="18" t="n">
        <v>462.43664951</v>
      </c>
      <c r="H40" s="20" t="n">
        <v>3.42182123</v>
      </c>
      <c r="I40" s="18" t="n">
        <v>513.94317961</v>
      </c>
      <c r="J40" s="20" t="n">
        <v>2.40188545</v>
      </c>
      <c r="K40" s="18" t="n">
        <v>551.43090982</v>
      </c>
      <c r="L40" s="20" t="n">
        <v>3.10944709</v>
      </c>
      <c r="M40" s="18" t="s">
        <v>481</v>
      </c>
      <c r="N40" s="20" t="s">
        <v>481</v>
      </c>
      <c r="O40" s="18" t="s">
        <v>481</v>
      </c>
      <c r="P40" s="20" t="s">
        <v>481</v>
      </c>
      <c r="Q40" s="18" t="s">
        <v>481</v>
      </c>
      <c r="R40" s="20" t="s">
        <v>481</v>
      </c>
      <c r="S40" s="18" t="s">
        <v>481</v>
      </c>
      <c r="T40" s="20" t="s">
        <v>481</v>
      </c>
      <c r="U40" s="18" t="n">
        <v>390.17849945</v>
      </c>
      <c r="V40" s="20" t="n">
        <v>6.08279982</v>
      </c>
    </row>
    <row r="41" spans="1:22">
      <c r="A41" s="15" t="s">
        <v>516</v>
      </c>
      <c r="B41" s="17" t="n">
        <v>5712</v>
      </c>
      <c r="C41" s="18">
        <f>(55.0/B41*100)</f>
        <v/>
      </c>
      <c r="D41" s="19" t="n">
        <v>5657</v>
      </c>
      <c r="E41" s="18" t="n">
        <v>421.128241</v>
      </c>
      <c r="F41" s="20" t="n">
        <v>4.69964213</v>
      </c>
      <c r="G41" s="18" t="n">
        <v>454.86994544</v>
      </c>
      <c r="H41" s="20" t="n">
        <v>3.97693345</v>
      </c>
      <c r="I41" s="18" t="n">
        <v>507.25772849</v>
      </c>
      <c r="J41" s="20" t="n">
        <v>3.2300462</v>
      </c>
      <c r="K41" s="18" t="n">
        <v>536.55147417</v>
      </c>
      <c r="L41" s="20" t="n">
        <v>3.48503007</v>
      </c>
      <c r="M41" s="18" t="s">
        <v>481</v>
      </c>
      <c r="N41" s="20" t="s">
        <v>481</v>
      </c>
      <c r="O41" s="18" t="s">
        <v>481</v>
      </c>
      <c r="P41" s="20" t="s">
        <v>481</v>
      </c>
      <c r="Q41" s="18" t="n">
        <v>387.44235424</v>
      </c>
      <c r="R41" s="20" t="n">
        <v>14.52510266</v>
      </c>
      <c r="S41" s="18" t="s">
        <v>481</v>
      </c>
      <c r="T41" s="20" t="s">
        <v>481</v>
      </c>
      <c r="U41" s="18" t="n">
        <v>397.5122264</v>
      </c>
      <c r="V41" s="20" t="n">
        <v>9.04816608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352.73288296</v>
      </c>
      <c r="F45" s="20" t="n">
        <v>3.92534852</v>
      </c>
      <c r="G45" s="18" t="n">
        <v>363.69020181</v>
      </c>
      <c r="H45" s="20" t="n">
        <v>2.71355666</v>
      </c>
      <c r="I45" s="18" t="n">
        <v>382.74667085</v>
      </c>
      <c r="J45" s="20" t="n">
        <v>3.09144299</v>
      </c>
      <c r="K45" s="18" t="n">
        <v>396.41061007</v>
      </c>
      <c r="L45" s="20" t="n">
        <v>3.67124853</v>
      </c>
      <c r="M45" s="18" t="s">
        <v>481</v>
      </c>
      <c r="N45" s="20" t="s">
        <v>481</v>
      </c>
      <c r="O45" s="18" t="s">
        <v>481</v>
      </c>
      <c r="P45" s="20" t="s">
        <v>481</v>
      </c>
      <c r="Q45" s="18" t="s">
        <v>481</v>
      </c>
      <c r="R45" s="20" t="s">
        <v>481</v>
      </c>
      <c r="S45" s="18" t="n">
        <v>340.40843445</v>
      </c>
      <c r="T45" s="20" t="n">
        <v>18.0060639</v>
      </c>
      <c r="U45" s="18" t="n">
        <v>345.47151369</v>
      </c>
      <c r="V45" s="20" t="n">
        <v>5.69093783</v>
      </c>
    </row>
    <row r="46" spans="1:22">
      <c r="A46" s="15" t="s">
        <v>521</v>
      </c>
      <c r="B46" s="17" t="n">
        <v>23141</v>
      </c>
      <c r="C46" s="18">
        <f>(2121.0/B46*100)</f>
        <v/>
      </c>
      <c r="D46" s="19" t="n">
        <v>21020</v>
      </c>
      <c r="E46" s="18" t="n">
        <v>346.22485846</v>
      </c>
      <c r="F46" s="20" t="n">
        <v>3.55794471</v>
      </c>
      <c r="G46" s="18" t="n">
        <v>375.23332131</v>
      </c>
      <c r="H46" s="20" t="n">
        <v>2.50069638</v>
      </c>
      <c r="I46" s="18" t="n">
        <v>429.04064788</v>
      </c>
      <c r="J46" s="20" t="n">
        <v>3.00762833</v>
      </c>
      <c r="K46" s="18" t="n">
        <v>458.28844256</v>
      </c>
      <c r="L46" s="20" t="n">
        <v>3.66917645</v>
      </c>
      <c r="M46" s="18" t="s">
        <v>481</v>
      </c>
      <c r="N46" s="20" t="s">
        <v>481</v>
      </c>
      <c r="O46" s="18" t="s">
        <v>481</v>
      </c>
      <c r="P46" s="20" t="s">
        <v>481</v>
      </c>
      <c r="Q46" s="18" t="s">
        <v>481</v>
      </c>
      <c r="R46" s="20" t="s">
        <v>481</v>
      </c>
      <c r="S46" s="18" t="s">
        <v>481</v>
      </c>
      <c r="T46" s="20" t="s">
        <v>481</v>
      </c>
      <c r="U46" s="18" t="n">
        <v>369.85039909</v>
      </c>
      <c r="V46" s="20" t="n">
        <v>2.4790099</v>
      </c>
    </row>
    <row r="47" spans="1:22">
      <c r="A47" s="15" t="s">
        <v>522</v>
      </c>
      <c r="B47" s="17" t="n">
        <v>5928</v>
      </c>
      <c r="C47" s="18">
        <f>(347.0/B47*100)</f>
        <v/>
      </c>
      <c r="D47" s="19" t="n">
        <v>5581</v>
      </c>
      <c r="E47" s="18" t="n">
        <v>368.04690615</v>
      </c>
      <c r="F47" s="20" t="n">
        <v>6.53316402</v>
      </c>
      <c r="G47" s="18" t="n">
        <v>401.03560877</v>
      </c>
      <c r="H47" s="20" t="n">
        <v>4.93020626</v>
      </c>
      <c r="I47" s="18" t="n">
        <v>466.60805771</v>
      </c>
      <c r="J47" s="20" t="n">
        <v>3.95664667</v>
      </c>
      <c r="K47" s="18" t="n">
        <v>495.10074311</v>
      </c>
      <c r="L47" s="20" t="n">
        <v>4.18567485</v>
      </c>
      <c r="M47" s="18" t="s">
        <v>481</v>
      </c>
      <c r="N47" s="20" t="s">
        <v>481</v>
      </c>
      <c r="O47" s="18" t="s">
        <v>481</v>
      </c>
      <c r="P47" s="20" t="s">
        <v>481</v>
      </c>
      <c r="Q47" s="18" t="s">
        <v>481</v>
      </c>
      <c r="R47" s="20" t="s">
        <v>481</v>
      </c>
      <c r="S47" s="18" t="s">
        <v>481</v>
      </c>
      <c r="T47" s="20" t="s">
        <v>481</v>
      </c>
      <c r="U47" s="18" t="n">
        <v>362.55984979</v>
      </c>
      <c r="V47" s="20" t="n">
        <v>5.07475802</v>
      </c>
    </row>
    <row r="48" spans="1:22">
      <c r="A48" s="15" t="s">
        <v>523</v>
      </c>
      <c r="B48" s="17" t="n">
        <v>9841</v>
      </c>
      <c r="C48" s="18">
        <f>(8.0/B48*100)</f>
        <v/>
      </c>
      <c r="D48" s="19" t="n">
        <v>9833</v>
      </c>
      <c r="E48" s="18" t="n">
        <v>396.61098792</v>
      </c>
      <c r="F48" s="20" t="n">
        <v>7.55656842</v>
      </c>
      <c r="G48" s="18" t="n">
        <v>439.35939617</v>
      </c>
      <c r="H48" s="20" t="n">
        <v>5.62193976</v>
      </c>
      <c r="I48" s="18" t="n">
        <v>522.7886506900001</v>
      </c>
      <c r="J48" s="20" t="n">
        <v>4.4491908</v>
      </c>
      <c r="K48" s="18" t="n">
        <v>540.01076439</v>
      </c>
      <c r="L48" s="20" t="n">
        <v>4.86402793</v>
      </c>
      <c r="M48" s="18" t="s">
        <v>481</v>
      </c>
      <c r="N48" s="20" t="s">
        <v>481</v>
      </c>
      <c r="O48" s="18" t="s">
        <v>481</v>
      </c>
      <c r="P48" s="20" t="s">
        <v>481</v>
      </c>
      <c r="Q48" s="18" t="s">
        <v>481</v>
      </c>
      <c r="R48" s="20" t="s">
        <v>481</v>
      </c>
      <c r="S48" s="18" t="s">
        <v>481</v>
      </c>
      <c r="T48" s="20" t="s">
        <v>481</v>
      </c>
      <c r="U48" s="18" t="n">
        <v>437.05218545</v>
      </c>
      <c r="V48" s="20" t="n">
        <v>29.94238731</v>
      </c>
    </row>
    <row r="49" spans="1:22">
      <c r="A49" s="15" t="s">
        <v>524</v>
      </c>
      <c r="B49" s="17" t="n">
        <v>6349</v>
      </c>
      <c r="C49" s="18">
        <f>(56.0/B49*100)</f>
        <v/>
      </c>
      <c r="D49" s="19" t="n">
        <v>6293</v>
      </c>
      <c r="E49" s="18" t="n">
        <v>385.92676693</v>
      </c>
      <c r="F49" s="20" t="n">
        <v>4.02600627</v>
      </c>
      <c r="G49" s="18" t="n">
        <v>407.18152997</v>
      </c>
      <c r="H49" s="20" t="n">
        <v>3.48264911</v>
      </c>
      <c r="I49" s="18" t="n">
        <v>444.63639828</v>
      </c>
      <c r="J49" s="20" t="n">
        <v>3.23633051</v>
      </c>
      <c r="K49" s="18" t="n">
        <v>462.45458299</v>
      </c>
      <c r="L49" s="20" t="n">
        <v>3.42267241</v>
      </c>
      <c r="M49" s="18" t="s">
        <v>481</v>
      </c>
      <c r="N49" s="20" t="s">
        <v>481</v>
      </c>
      <c r="O49" s="18" t="s">
        <v>481</v>
      </c>
      <c r="P49" s="20" t="s">
        <v>481</v>
      </c>
      <c r="Q49" s="18" t="s">
        <v>481</v>
      </c>
      <c r="R49" s="20" t="s">
        <v>481</v>
      </c>
      <c r="S49" s="18" t="n">
        <v>373.92631295</v>
      </c>
      <c r="T49" s="20" t="n">
        <v>24.69130424</v>
      </c>
      <c r="U49" s="18" t="n">
        <v>361.23929166</v>
      </c>
      <c r="V49" s="20" t="n">
        <v>8.276622079999999</v>
      </c>
    </row>
    <row r="50" spans="1:22">
      <c r="A50" s="15" t="s">
        <v>525</v>
      </c>
      <c r="B50" s="17" t="n">
        <v>11795</v>
      </c>
      <c r="C50" s="18">
        <f>(344.0/B50*100)</f>
        <v/>
      </c>
      <c r="D50" s="19" t="n">
        <v>11451</v>
      </c>
      <c r="E50" s="18" t="n">
        <v>368.07462742</v>
      </c>
      <c r="F50" s="20" t="n">
        <v>3.20420914</v>
      </c>
      <c r="G50" s="18" t="n">
        <v>393.46004823</v>
      </c>
      <c r="H50" s="20" t="n">
        <v>2.79609113</v>
      </c>
      <c r="I50" s="18" t="n">
        <v>437.1710757</v>
      </c>
      <c r="J50" s="20" t="n">
        <v>2.64654703</v>
      </c>
      <c r="K50" s="18" t="n">
        <v>450.96706405</v>
      </c>
      <c r="L50" s="20" t="n">
        <v>3.33243444</v>
      </c>
      <c r="M50" s="18" t="s">
        <v>481</v>
      </c>
      <c r="N50" s="20" t="s">
        <v>481</v>
      </c>
      <c r="O50" s="18" t="s">
        <v>481</v>
      </c>
      <c r="P50" s="20" t="s">
        <v>481</v>
      </c>
      <c r="Q50" s="18" t="s">
        <v>481</v>
      </c>
      <c r="R50" s="20" t="s">
        <v>481</v>
      </c>
      <c r="S50" s="18" t="s">
        <v>481</v>
      </c>
      <c r="T50" s="20" t="s">
        <v>481</v>
      </c>
      <c r="U50" s="18" t="n">
        <v>357.02093847</v>
      </c>
      <c r="V50" s="20" t="n">
        <v>6.88225207</v>
      </c>
    </row>
    <row r="51" spans="1:22">
      <c r="A51" s="15" t="s">
        <v>526</v>
      </c>
      <c r="B51" s="17" t="n">
        <v>6866</v>
      </c>
      <c r="C51" s="18">
        <f>(114.0/B51*100)</f>
        <v/>
      </c>
      <c r="D51" s="19" t="n">
        <v>6752</v>
      </c>
      <c r="E51" s="18" t="n">
        <v>380.23283354</v>
      </c>
      <c r="F51" s="20" t="n">
        <v>4.46321249</v>
      </c>
      <c r="G51" s="18" t="n">
        <v>394.39960489</v>
      </c>
      <c r="H51" s="20" t="n">
        <v>2.56318736</v>
      </c>
      <c r="I51" s="18" t="n">
        <v>427.65216098</v>
      </c>
      <c r="J51" s="20" t="n">
        <v>2.21219699</v>
      </c>
      <c r="K51" s="18" t="n">
        <v>449.15044704</v>
      </c>
      <c r="L51" s="20" t="n">
        <v>2.99628918</v>
      </c>
      <c r="M51" s="18" t="s">
        <v>481</v>
      </c>
      <c r="N51" s="20" t="s">
        <v>481</v>
      </c>
      <c r="O51" s="18" t="s">
        <v>481</v>
      </c>
      <c r="P51" s="20" t="s">
        <v>481</v>
      </c>
      <c r="Q51" s="18" t="n">
        <v>410.85572185</v>
      </c>
      <c r="R51" s="20" t="n">
        <v>3.7997542</v>
      </c>
      <c r="S51" s="18" t="s">
        <v>481</v>
      </c>
      <c r="T51" s="20" t="s">
        <v>481</v>
      </c>
      <c r="U51" s="18" t="n">
        <v>383.82580324</v>
      </c>
      <c r="V51" s="20" t="n">
        <v>7.4012091</v>
      </c>
    </row>
    <row r="52" spans="1:22">
      <c r="A52" s="15" t="s">
        <v>527</v>
      </c>
      <c r="B52" s="17" t="n">
        <v>5809</v>
      </c>
      <c r="C52" s="18">
        <f>(106.0/B52*100)</f>
        <v/>
      </c>
      <c r="D52" s="19" t="n">
        <v>5703</v>
      </c>
      <c r="E52" s="18" t="n">
        <v>422.41041703</v>
      </c>
      <c r="F52" s="20" t="n">
        <v>5.2567242</v>
      </c>
      <c r="G52" s="18" t="n">
        <v>443.91376595</v>
      </c>
      <c r="H52" s="20" t="n">
        <v>3.28065335</v>
      </c>
      <c r="I52" s="18" t="n">
        <v>484.85477972</v>
      </c>
      <c r="J52" s="20" t="n">
        <v>2.72789196</v>
      </c>
      <c r="K52" s="18" t="n">
        <v>505.3542555</v>
      </c>
      <c r="L52" s="20" t="n">
        <v>3.37733419</v>
      </c>
      <c r="M52" s="18" t="s">
        <v>481</v>
      </c>
      <c r="N52" s="20" t="s">
        <v>481</v>
      </c>
      <c r="O52" s="18" t="s">
        <v>481</v>
      </c>
      <c r="P52" s="20" t="s">
        <v>481</v>
      </c>
      <c r="Q52" s="18" t="s">
        <v>481</v>
      </c>
      <c r="R52" s="20" t="s">
        <v>481</v>
      </c>
      <c r="S52" s="18" t="s">
        <v>481</v>
      </c>
      <c r="T52" s="20" t="s">
        <v>481</v>
      </c>
      <c r="U52" s="18" t="n">
        <v>388.11474675</v>
      </c>
      <c r="V52" s="20" t="n">
        <v>6.43762603</v>
      </c>
    </row>
    <row r="53" spans="1:22">
      <c r="A53" s="15" t="s">
        <v>528</v>
      </c>
      <c r="B53" s="17" t="n">
        <v>5571</v>
      </c>
      <c r="C53" s="18">
        <f>(112.0/B53*100)</f>
        <v/>
      </c>
      <c r="D53" s="19" t="n">
        <v>5459</v>
      </c>
      <c r="E53" s="18" t="n">
        <v>398.20921867</v>
      </c>
      <c r="F53" s="20" t="n">
        <v>3.54158765</v>
      </c>
      <c r="G53" s="18" t="n">
        <v>414.64007497</v>
      </c>
      <c r="H53" s="20" t="n">
        <v>2.90596471</v>
      </c>
      <c r="I53" s="18" t="n">
        <v>444.07595231</v>
      </c>
      <c r="J53" s="20" t="n">
        <v>2.26530836</v>
      </c>
      <c r="K53" s="18" t="n">
        <v>476.43104824</v>
      </c>
      <c r="L53" s="20" t="n">
        <v>2.896567</v>
      </c>
      <c r="M53" s="18" t="s">
        <v>481</v>
      </c>
      <c r="N53" s="20" t="s">
        <v>481</v>
      </c>
      <c r="O53" s="18" t="s">
        <v>481</v>
      </c>
      <c r="P53" s="20" t="s">
        <v>481</v>
      </c>
      <c r="Q53" s="18" t="s">
        <v>481</v>
      </c>
      <c r="R53" s="20" t="s">
        <v>481</v>
      </c>
      <c r="S53" s="18" t="s">
        <v>481</v>
      </c>
      <c r="T53" s="20" t="s">
        <v>481</v>
      </c>
      <c r="U53" s="18" t="n">
        <v>357.91282285</v>
      </c>
      <c r="V53" s="20" t="n">
        <v>4.26021979</v>
      </c>
    </row>
    <row r="54" spans="1:22">
      <c r="A54" s="15" t="s">
        <v>529</v>
      </c>
      <c r="B54" s="17" t="n">
        <v>4740</v>
      </c>
      <c r="C54" s="18">
        <f>(428.0/B54*100)</f>
        <v/>
      </c>
      <c r="D54" s="19" t="n">
        <v>4312</v>
      </c>
      <c r="E54" s="18" t="n">
        <v>306.77104218</v>
      </c>
      <c r="F54" s="20" t="n">
        <v>3.64731223</v>
      </c>
      <c r="G54" s="18" t="n">
        <v>321.86911798</v>
      </c>
      <c r="H54" s="20" t="n">
        <v>3.06117707</v>
      </c>
      <c r="I54" s="18" t="n">
        <v>352.30759791</v>
      </c>
      <c r="J54" s="20" t="n">
        <v>3.63980791</v>
      </c>
      <c r="K54" s="18" t="n">
        <v>370.33291997</v>
      </c>
      <c r="L54" s="20" t="n">
        <v>4.11460007</v>
      </c>
      <c r="M54" s="18" t="s">
        <v>481</v>
      </c>
      <c r="N54" s="20" t="s">
        <v>481</v>
      </c>
      <c r="O54" s="18" t="s">
        <v>481</v>
      </c>
      <c r="P54" s="20" t="s">
        <v>481</v>
      </c>
      <c r="Q54" s="18" t="s">
        <v>481</v>
      </c>
      <c r="R54" s="20" t="s">
        <v>481</v>
      </c>
      <c r="S54" s="18" t="s">
        <v>481</v>
      </c>
      <c r="T54" s="20" t="s">
        <v>481</v>
      </c>
      <c r="U54" s="18" t="n">
        <v>281.67069397</v>
      </c>
      <c r="V54" s="20" t="n">
        <v>3.29694918</v>
      </c>
    </row>
    <row r="55" spans="1:22">
      <c r="A55" s="15" t="s">
        <v>530</v>
      </c>
      <c r="B55" s="17" t="n">
        <v>5316</v>
      </c>
      <c r="C55" s="18">
        <f>(22.0/B55*100)</f>
        <v/>
      </c>
      <c r="D55" s="19" t="n">
        <v>5294</v>
      </c>
      <c r="E55" s="18" t="n">
        <v>366.24064057</v>
      </c>
      <c r="F55" s="20" t="n">
        <v>5.03820726</v>
      </c>
      <c r="G55" s="18" t="n">
        <v>389.31940298</v>
      </c>
      <c r="H55" s="20" t="n">
        <v>3.22200404</v>
      </c>
      <c r="I55" s="18" t="n">
        <v>421.90469993</v>
      </c>
      <c r="J55" s="20" t="n">
        <v>2.51993505</v>
      </c>
      <c r="K55" s="18" t="n">
        <v>448.31756844</v>
      </c>
      <c r="L55" s="20" t="n">
        <v>3.22405571</v>
      </c>
      <c r="M55" s="18" t="s">
        <v>481</v>
      </c>
      <c r="N55" s="20" t="s">
        <v>481</v>
      </c>
      <c r="O55" s="18" t="s">
        <v>481</v>
      </c>
      <c r="P55" s="20" t="s">
        <v>481</v>
      </c>
      <c r="Q55" s="18" t="s">
        <v>481</v>
      </c>
      <c r="R55" s="20" t="s">
        <v>481</v>
      </c>
      <c r="S55" s="18" t="n">
        <v>338.22010898</v>
      </c>
      <c r="T55" s="20" t="n">
        <v>17.45436272</v>
      </c>
      <c r="U55" s="18" t="n">
        <v>325.08435131</v>
      </c>
      <c r="V55" s="20" t="n">
        <v>7.85027564</v>
      </c>
    </row>
    <row r="56" spans="1:22">
      <c r="A56" s="15" t="s">
        <v>531</v>
      </c>
      <c r="B56" s="17" t="n">
        <v>5359</v>
      </c>
      <c r="C56" s="18">
        <f>(77.0/B56*100)</f>
        <v/>
      </c>
      <c r="D56" s="19" t="n">
        <v>5282</v>
      </c>
      <c r="E56" s="18" t="n">
        <v>462.69532409</v>
      </c>
      <c r="F56" s="20" t="n">
        <v>7.05232263</v>
      </c>
      <c r="G56" s="18" t="n">
        <v>480.78356399</v>
      </c>
      <c r="H56" s="20" t="n">
        <v>5.24888656</v>
      </c>
      <c r="I56" s="18" t="n">
        <v>528.4800126</v>
      </c>
      <c r="J56" s="20" t="n">
        <v>2.35609107</v>
      </c>
      <c r="K56" s="18" t="n">
        <v>544.69905134</v>
      </c>
      <c r="L56" s="20" t="n">
        <v>2.98010102</v>
      </c>
      <c r="M56" s="18" t="s">
        <v>481</v>
      </c>
      <c r="N56" s="20" t="s">
        <v>481</v>
      </c>
      <c r="O56" s="18" t="s">
        <v>481</v>
      </c>
      <c r="P56" s="20" t="s">
        <v>481</v>
      </c>
      <c r="Q56" s="18" t="s">
        <v>481</v>
      </c>
      <c r="R56" s="20" t="s">
        <v>481</v>
      </c>
      <c r="S56" s="18" t="s">
        <v>481</v>
      </c>
      <c r="T56" s="20" t="s">
        <v>481</v>
      </c>
      <c r="U56" s="18" t="n">
        <v>445.13429205</v>
      </c>
      <c r="V56" s="20" t="n">
        <v>18.31805569</v>
      </c>
    </row>
    <row r="57" spans="1:22">
      <c r="A57" s="15" t="s">
        <v>532</v>
      </c>
      <c r="B57" s="17" t="n">
        <v>6513</v>
      </c>
      <c r="C57" s="18">
        <f>(0.0/B57*100)</f>
        <v/>
      </c>
      <c r="D57" s="19" t="n">
        <v>6513</v>
      </c>
      <c r="E57" s="18" t="n">
        <v>366.38818812</v>
      </c>
      <c r="F57" s="20" t="n">
        <v>4.54268499</v>
      </c>
      <c r="G57" s="18" t="n">
        <v>378.97350765</v>
      </c>
      <c r="H57" s="20" t="n">
        <v>2.50486772</v>
      </c>
      <c r="I57" s="18" t="n">
        <v>420.56614801</v>
      </c>
      <c r="J57" s="20" t="n">
        <v>2.68498059</v>
      </c>
      <c r="K57" s="18" t="n">
        <v>431.74989743</v>
      </c>
      <c r="L57" s="20" t="n">
        <v>3.99145967</v>
      </c>
      <c r="M57" s="18" t="s">
        <v>481</v>
      </c>
      <c r="N57" s="20" t="s">
        <v>481</v>
      </c>
      <c r="O57" s="18" t="s">
        <v>481</v>
      </c>
      <c r="P57" s="20" t="s">
        <v>481</v>
      </c>
      <c r="Q57" s="18" t="s">
        <v>481</v>
      </c>
      <c r="R57" s="20" t="s">
        <v>481</v>
      </c>
      <c r="S57" s="18" t="n">
        <v>341.41753806</v>
      </c>
      <c r="T57" s="20" t="n">
        <v>27.59607126</v>
      </c>
      <c r="U57" s="18" t="n">
        <v>367.05636492</v>
      </c>
      <c r="V57" s="20" t="n">
        <v>7.41571672</v>
      </c>
    </row>
    <row r="58" spans="1:22">
      <c r="A58" s="15" t="s">
        <v>533</v>
      </c>
      <c r="B58" s="17" t="n">
        <v>7267</v>
      </c>
      <c r="C58" s="18">
        <f>(10.0/B58*100)</f>
        <v/>
      </c>
      <c r="D58" s="19" t="n">
        <v>7257</v>
      </c>
      <c r="E58" s="18" t="n">
        <v>365.87889461</v>
      </c>
      <c r="F58" s="20" t="n">
        <v>4.04533627</v>
      </c>
      <c r="G58" s="18" t="n">
        <v>375.09748574</v>
      </c>
      <c r="H58" s="20" t="n">
        <v>2.99622821</v>
      </c>
      <c r="I58" s="18" t="n">
        <v>410.97938531</v>
      </c>
      <c r="J58" s="20" t="n">
        <v>2.90505879</v>
      </c>
      <c r="K58" s="18" t="n">
        <v>447.53671171</v>
      </c>
      <c r="L58" s="20" t="n">
        <v>2.99203291</v>
      </c>
      <c r="M58" s="18" t="s">
        <v>481</v>
      </c>
      <c r="N58" s="20" t="s">
        <v>481</v>
      </c>
      <c r="O58" s="18" t="s">
        <v>481</v>
      </c>
      <c r="P58" s="20" t="s">
        <v>481</v>
      </c>
      <c r="Q58" s="18" t="s">
        <v>481</v>
      </c>
      <c r="R58" s="20" t="s">
        <v>481</v>
      </c>
      <c r="S58" s="18" t="n">
        <v>335.66476468</v>
      </c>
      <c r="T58" s="20" t="n">
        <v>11.6866184</v>
      </c>
      <c r="U58" s="18" t="n">
        <v>328.31793398</v>
      </c>
      <c r="V58" s="20" t="n">
        <v>10.33585033</v>
      </c>
    </row>
    <row r="59" spans="1:22">
      <c r="A59" s="15" t="s">
        <v>534</v>
      </c>
      <c r="B59" s="17" t="n">
        <v>4826</v>
      </c>
      <c r="C59" s="18">
        <f>(26.0/B59*100)</f>
        <v/>
      </c>
      <c r="D59" s="19" t="n">
        <v>4800</v>
      </c>
      <c r="E59" s="18" t="n">
        <v>344.55876992</v>
      </c>
      <c r="F59" s="20" t="n">
        <v>2.97838702</v>
      </c>
      <c r="G59" s="18" t="n">
        <v>358.67345841</v>
      </c>
      <c r="H59" s="20" t="n">
        <v>3.01689568</v>
      </c>
      <c r="I59" s="18" t="n">
        <v>387.92710007</v>
      </c>
      <c r="J59" s="20" t="n">
        <v>2.41700987</v>
      </c>
      <c r="K59" s="18" t="n">
        <v>411.61851695</v>
      </c>
      <c r="L59" s="20" t="n">
        <v>3.3560182</v>
      </c>
      <c r="M59" s="18" t="s">
        <v>481</v>
      </c>
      <c r="N59" s="20" t="s">
        <v>481</v>
      </c>
      <c r="O59" s="18" t="s">
        <v>481</v>
      </c>
      <c r="P59" s="20" t="s">
        <v>481</v>
      </c>
      <c r="Q59" s="18" t="s">
        <v>481</v>
      </c>
      <c r="R59" s="20" t="s">
        <v>481</v>
      </c>
      <c r="S59" s="18" t="n">
        <v>310.12038818</v>
      </c>
      <c r="T59" s="20" t="n">
        <v>13.23682004</v>
      </c>
      <c r="U59" s="18" t="n">
        <v>319.33314207</v>
      </c>
      <c r="V59" s="20" t="n">
        <v>5.05073697</v>
      </c>
    </row>
    <row r="60" spans="1:22">
      <c r="A60" s="15" t="s">
        <v>535</v>
      </c>
      <c r="B60" s="17" t="n">
        <v>4546</v>
      </c>
      <c r="C60" s="18">
        <f>(15.0/B60*100)</f>
        <v/>
      </c>
      <c r="D60" s="19" t="n">
        <v>4531</v>
      </c>
      <c r="E60" s="18" t="n">
        <v>360.83250584</v>
      </c>
      <c r="F60" s="20" t="n">
        <v>5.23972475</v>
      </c>
      <c r="G60" s="18" t="n">
        <v>368.19895964</v>
      </c>
      <c r="H60" s="20" t="n">
        <v>4.27863272</v>
      </c>
      <c r="I60" s="18" t="n">
        <v>389.95626874</v>
      </c>
      <c r="J60" s="20" t="n">
        <v>4.63163914</v>
      </c>
      <c r="K60" s="18" t="n">
        <v>413.65982663</v>
      </c>
      <c r="L60" s="20" t="n">
        <v>5.16195644</v>
      </c>
      <c r="M60" s="18" t="s">
        <v>481</v>
      </c>
      <c r="N60" s="20" t="s">
        <v>481</v>
      </c>
      <c r="O60" s="18" t="s">
        <v>481</v>
      </c>
      <c r="P60" s="20" t="s">
        <v>481</v>
      </c>
      <c r="Q60" s="18" t="s">
        <v>481</v>
      </c>
      <c r="R60" s="20" t="s">
        <v>481</v>
      </c>
      <c r="S60" s="18" t="n">
        <v>311.48199493</v>
      </c>
      <c r="T60" s="20" t="n">
        <v>16.32181242</v>
      </c>
      <c r="U60" s="18" t="n">
        <v>348.27354099</v>
      </c>
      <c r="V60" s="20" t="n">
        <v>7.51016564</v>
      </c>
    </row>
    <row r="61" spans="1:22">
      <c r="A61" s="15" t="s">
        <v>536</v>
      </c>
      <c r="B61" s="17" t="n">
        <v>6525</v>
      </c>
      <c r="C61" s="18">
        <f>(166.0/B61*100)</f>
        <v/>
      </c>
      <c r="D61" s="19" t="n">
        <v>6359</v>
      </c>
      <c r="E61" s="18" t="n">
        <v>409.92970857</v>
      </c>
      <c r="F61" s="20" t="n">
        <v>6.46653316</v>
      </c>
      <c r="G61" s="18" t="n">
        <v>435.02584268</v>
      </c>
      <c r="H61" s="20" t="n">
        <v>4.04867511</v>
      </c>
      <c r="I61" s="18" t="n">
        <v>476.57306436</v>
      </c>
      <c r="J61" s="20" t="n">
        <v>2.63961599</v>
      </c>
      <c r="K61" s="18" t="n">
        <v>507.68575312</v>
      </c>
      <c r="L61" s="20" t="n">
        <v>2.65651186</v>
      </c>
      <c r="M61" s="18" t="s">
        <v>481</v>
      </c>
      <c r="N61" s="20" t="s">
        <v>481</v>
      </c>
      <c r="O61" s="18" t="s">
        <v>481</v>
      </c>
      <c r="P61" s="20" t="s">
        <v>481</v>
      </c>
      <c r="Q61" s="18" t="s">
        <v>481</v>
      </c>
      <c r="R61" s="20" t="s">
        <v>481</v>
      </c>
      <c r="S61" s="18" t="s">
        <v>481</v>
      </c>
      <c r="T61" s="20" t="s">
        <v>481</v>
      </c>
      <c r="U61" s="18" t="n">
        <v>379.28228956</v>
      </c>
      <c r="V61" s="20" t="n">
        <v>6.65758592</v>
      </c>
    </row>
    <row r="62" spans="1:22">
      <c r="A62" s="15" t="s">
        <v>537</v>
      </c>
      <c r="B62" s="17" t="n">
        <v>4476</v>
      </c>
      <c r="C62" s="18">
        <f>(3.0/B62*100)</f>
        <v/>
      </c>
      <c r="D62" s="19" t="n">
        <v>4473</v>
      </c>
      <c r="E62" s="18" t="n">
        <v>442.07665824</v>
      </c>
      <c r="F62" s="20" t="n">
        <v>7.48159924</v>
      </c>
      <c r="G62" s="18" t="n">
        <v>474.84690115</v>
      </c>
      <c r="H62" s="20" t="n">
        <v>3.35489709</v>
      </c>
      <c r="I62" s="18" t="n">
        <v>534.42865923</v>
      </c>
      <c r="J62" s="20" t="n">
        <v>1.6233457</v>
      </c>
      <c r="K62" s="18" t="n">
        <v>551.05889184</v>
      </c>
      <c r="L62" s="20" t="n">
        <v>2.01055528</v>
      </c>
      <c r="M62" s="18" t="s">
        <v>481</v>
      </c>
      <c r="N62" s="20" t="s">
        <v>481</v>
      </c>
      <c r="O62" s="18" t="s">
        <v>481</v>
      </c>
      <c r="P62" s="20" t="s">
        <v>481</v>
      </c>
      <c r="Q62" s="18" t="s">
        <v>481</v>
      </c>
      <c r="R62" s="20" t="s">
        <v>481</v>
      </c>
      <c r="S62" s="18" t="s">
        <v>481</v>
      </c>
      <c r="T62" s="20" t="s">
        <v>481</v>
      </c>
      <c r="U62" s="18" t="n">
        <v>448.9565377</v>
      </c>
      <c r="V62" s="20" t="n">
        <v>17.16309712</v>
      </c>
    </row>
    <row r="63" spans="1:22">
      <c r="A63" s="15" t="s">
        <v>538</v>
      </c>
      <c r="B63" s="17" t="n">
        <v>5324</v>
      </c>
      <c r="C63" s="18">
        <f>(13.0/B63*100)</f>
        <v/>
      </c>
      <c r="D63" s="19" t="n">
        <v>5311</v>
      </c>
      <c r="E63" s="18" t="n">
        <v>344.77870384</v>
      </c>
      <c r="F63" s="20" t="n">
        <v>3.31917739</v>
      </c>
      <c r="G63" s="18" t="n">
        <v>359.10262163</v>
      </c>
      <c r="H63" s="20" t="n">
        <v>2.68103138</v>
      </c>
      <c r="I63" s="18" t="n">
        <v>393.60001396</v>
      </c>
      <c r="J63" s="20" t="n">
        <v>2.91976126</v>
      </c>
      <c r="K63" s="18" t="n">
        <v>426.08775275</v>
      </c>
      <c r="L63" s="20" t="n">
        <v>2.36803441</v>
      </c>
      <c r="M63" s="18" t="s">
        <v>481</v>
      </c>
      <c r="N63" s="20" t="s">
        <v>481</v>
      </c>
      <c r="O63" s="18" t="s">
        <v>481</v>
      </c>
      <c r="P63" s="20" t="s">
        <v>481</v>
      </c>
      <c r="Q63" s="18" t="s">
        <v>481</v>
      </c>
      <c r="R63" s="20" t="s">
        <v>481</v>
      </c>
      <c r="S63" s="18" t="n">
        <v>385.30878197</v>
      </c>
      <c r="T63" s="20" t="n">
        <v>40.90453014</v>
      </c>
      <c r="U63" s="18" t="n">
        <v>325.4146806</v>
      </c>
      <c r="V63" s="20" t="n">
        <v>4.36978556</v>
      </c>
    </row>
    <row r="64" spans="1:22">
      <c r="A64" s="15" t="s">
        <v>539</v>
      </c>
      <c r="B64" s="17" t="n">
        <v>3634</v>
      </c>
      <c r="C64" s="18">
        <f>(3.0/B64*100)</f>
        <v/>
      </c>
      <c r="D64" s="19" t="n">
        <v>3631</v>
      </c>
      <c r="E64" s="18" t="n">
        <v>355.45699947</v>
      </c>
      <c r="F64" s="20" t="n">
        <v>6.54809965</v>
      </c>
      <c r="G64" s="18" t="n">
        <v>388.39982455</v>
      </c>
      <c r="H64" s="20" t="n">
        <v>4.69847206</v>
      </c>
      <c r="I64" s="18" t="n">
        <v>463.12198974</v>
      </c>
      <c r="J64" s="20" t="n">
        <v>3.26401549</v>
      </c>
      <c r="K64" s="18" t="n">
        <v>522.9728917</v>
      </c>
      <c r="L64" s="20" t="n">
        <v>2.69200115</v>
      </c>
      <c r="M64" s="18" t="s">
        <v>481</v>
      </c>
      <c r="N64" s="20" t="s">
        <v>481</v>
      </c>
      <c r="O64" s="18" t="s">
        <v>481</v>
      </c>
      <c r="P64" s="20" t="s">
        <v>481</v>
      </c>
      <c r="Q64" s="18" t="s">
        <v>481</v>
      </c>
      <c r="R64" s="20" t="s">
        <v>481</v>
      </c>
      <c r="S64" s="18" t="n">
        <v>325.90795722</v>
      </c>
      <c r="T64" s="20" t="n">
        <v>33.98516884</v>
      </c>
      <c r="U64" s="18" t="n">
        <v>328.01991999</v>
      </c>
      <c r="V64" s="20" t="n">
        <v>9.951026880000001</v>
      </c>
    </row>
    <row r="65" spans="1:22">
      <c r="A65" s="15" t="s">
        <v>540</v>
      </c>
      <c r="B65" s="17" t="n">
        <v>5325</v>
      </c>
      <c r="C65" s="18">
        <f>(14.0/B65*100)</f>
        <v/>
      </c>
      <c r="D65" s="19" t="n">
        <v>5311</v>
      </c>
      <c r="E65" s="18" t="n">
        <v>362.20963579</v>
      </c>
      <c r="F65" s="20" t="n">
        <v>5.75699353</v>
      </c>
      <c r="G65" s="18" t="n">
        <v>382.42214573</v>
      </c>
      <c r="H65" s="20" t="n">
        <v>3.53290669</v>
      </c>
      <c r="I65" s="18" t="n">
        <v>424.25845398</v>
      </c>
      <c r="J65" s="20" t="n">
        <v>2.78973108</v>
      </c>
      <c r="K65" s="18" t="n">
        <v>456.86136119</v>
      </c>
      <c r="L65" s="20" t="n">
        <v>2.30344029</v>
      </c>
      <c r="M65" s="18" t="s">
        <v>481</v>
      </c>
      <c r="N65" s="20" t="s">
        <v>481</v>
      </c>
      <c r="O65" s="18" t="s">
        <v>481</v>
      </c>
      <c r="P65" s="20" t="s">
        <v>481</v>
      </c>
      <c r="Q65" s="18" t="n">
        <v>334.08614525</v>
      </c>
      <c r="R65" s="20" t="n">
        <v>29.09796493</v>
      </c>
      <c r="S65" s="18" t="s">
        <v>481</v>
      </c>
      <c r="T65" s="20" t="s">
        <v>481</v>
      </c>
      <c r="U65" s="18" t="n">
        <v>327.34008738</v>
      </c>
      <c r="V65" s="20" t="n">
        <v>7.15170541</v>
      </c>
    </row>
    <row r="66" spans="1:22">
      <c r="A66" s="15" t="s">
        <v>541</v>
      </c>
      <c r="B66" s="17" t="n">
        <v>5665</v>
      </c>
      <c r="C66" s="18">
        <f>(89.0/B66*100)</f>
        <v/>
      </c>
      <c r="D66" s="19" t="n">
        <v>5576</v>
      </c>
      <c r="E66" s="18" t="n">
        <v>367.88414826</v>
      </c>
      <c r="F66" s="20" t="n">
        <v>3.73384579</v>
      </c>
      <c r="G66" s="18" t="n">
        <v>396.82538364</v>
      </c>
      <c r="H66" s="20" t="n">
        <v>2.60232829</v>
      </c>
      <c r="I66" s="18" t="n">
        <v>423.79352287</v>
      </c>
      <c r="J66" s="20" t="n">
        <v>1.87632731</v>
      </c>
      <c r="K66" s="18" t="n">
        <v>452.29931566</v>
      </c>
      <c r="L66" s="20" t="n">
        <v>2.21212138</v>
      </c>
      <c r="M66" s="18" t="s">
        <v>481</v>
      </c>
      <c r="N66" s="20" t="s">
        <v>481</v>
      </c>
      <c r="O66" s="18" t="s">
        <v>481</v>
      </c>
      <c r="P66" s="20" t="s">
        <v>481</v>
      </c>
      <c r="Q66" s="18" t="s">
        <v>481</v>
      </c>
      <c r="R66" s="20" t="s">
        <v>481</v>
      </c>
      <c r="S66" s="18" t="s">
        <v>481</v>
      </c>
      <c r="T66" s="20" t="s">
        <v>481</v>
      </c>
      <c r="U66" s="18" t="n">
        <v>347.03416402</v>
      </c>
      <c r="V66" s="20" t="n">
        <v>2.84328703</v>
      </c>
    </row>
    <row r="67" spans="1:22">
      <c r="A67" s="15" t="s">
        <v>542</v>
      </c>
      <c r="B67" s="17" t="n">
        <v>6971</v>
      </c>
      <c r="C67" s="18">
        <f>(820.0/B67*100)</f>
        <v/>
      </c>
      <c r="D67" s="19" t="n">
        <v>6151</v>
      </c>
      <c r="E67" s="18" t="n">
        <v>352.66281937</v>
      </c>
      <c r="F67" s="20" t="n">
        <v>6.20186758</v>
      </c>
      <c r="G67" s="18" t="n">
        <v>384.33594048</v>
      </c>
      <c r="H67" s="20" t="n">
        <v>3.52601812</v>
      </c>
      <c r="I67" s="18" t="n">
        <v>412.31234601</v>
      </c>
      <c r="J67" s="20" t="n">
        <v>2.81449088</v>
      </c>
      <c r="K67" s="18" t="n">
        <v>420.61612934</v>
      </c>
      <c r="L67" s="20" t="n">
        <v>2.73511625</v>
      </c>
      <c r="M67" s="18" t="s">
        <v>481</v>
      </c>
      <c r="N67" s="20" t="s">
        <v>481</v>
      </c>
      <c r="O67" s="18" t="s">
        <v>481</v>
      </c>
      <c r="P67" s="20" t="s">
        <v>481</v>
      </c>
      <c r="Q67" s="18" t="s">
        <v>481</v>
      </c>
      <c r="R67" s="20" t="s">
        <v>481</v>
      </c>
      <c r="S67" s="18" t="s">
        <v>481</v>
      </c>
      <c r="T67" s="20" t="s">
        <v>481</v>
      </c>
      <c r="U67" s="18" t="n">
        <v>337.03255104</v>
      </c>
      <c r="V67" s="20" t="n">
        <v>6.15293318</v>
      </c>
    </row>
    <row r="68" spans="1:22">
      <c r="A68" s="15" t="s">
        <v>543</v>
      </c>
      <c r="B68" s="17" t="n">
        <v>12083</v>
      </c>
      <c r="C68" s="18">
        <f>(31.0/B68*100)</f>
        <v/>
      </c>
      <c r="D68" s="19" t="n">
        <v>12052</v>
      </c>
      <c r="E68" s="18" t="n">
        <v>364.18635253</v>
      </c>
      <c r="F68" s="20" t="n">
        <v>2.61885801</v>
      </c>
      <c r="G68" s="18" t="n">
        <v>381.78667236</v>
      </c>
      <c r="H68" s="20" t="n">
        <v>2.14294691</v>
      </c>
      <c r="I68" s="18" t="n">
        <v>425.5037651</v>
      </c>
      <c r="J68" s="20" t="n">
        <v>1.77393439</v>
      </c>
      <c r="K68" s="18" t="n">
        <v>480.35258666</v>
      </c>
      <c r="L68" s="20" t="n">
        <v>1.54008321</v>
      </c>
      <c r="M68" s="18" t="s">
        <v>481</v>
      </c>
      <c r="N68" s="20" t="s">
        <v>481</v>
      </c>
      <c r="O68" s="18" t="s">
        <v>481</v>
      </c>
      <c r="P68" s="20" t="s">
        <v>481</v>
      </c>
      <c r="Q68" s="18" t="s">
        <v>481</v>
      </c>
      <c r="R68" s="20" t="s">
        <v>481</v>
      </c>
      <c r="S68" s="18" t="s">
        <v>481</v>
      </c>
      <c r="T68" s="20" t="s">
        <v>481</v>
      </c>
      <c r="U68" s="18" t="n">
        <v>347.20545777</v>
      </c>
      <c r="V68" s="20" t="n">
        <v>1.88402283</v>
      </c>
    </row>
    <row r="69" spans="1:22">
      <c r="A69" s="15" t="s">
        <v>544</v>
      </c>
      <c r="B69" s="17" t="n">
        <v>4876</v>
      </c>
      <c r="C69" s="18">
        <f>(0.0/B69*100)</f>
        <v/>
      </c>
      <c r="D69" s="19" t="n">
        <v>4876</v>
      </c>
      <c r="E69" s="18" t="n">
        <v>385.83786519</v>
      </c>
      <c r="F69" s="20" t="n">
        <v>5.25595664</v>
      </c>
      <c r="G69" s="18" t="n">
        <v>408.92949864</v>
      </c>
      <c r="H69" s="20" t="n">
        <v>3.97187012</v>
      </c>
      <c r="I69" s="18" t="n">
        <v>439.99327215</v>
      </c>
      <c r="J69" s="20" t="n">
        <v>3.63779458</v>
      </c>
      <c r="K69" s="18" t="n">
        <v>462.78144678</v>
      </c>
      <c r="L69" s="20" t="n">
        <v>3.50657573</v>
      </c>
      <c r="M69" s="18" t="s">
        <v>481</v>
      </c>
      <c r="N69" s="20" t="s">
        <v>481</v>
      </c>
      <c r="O69" s="18" t="s">
        <v>481</v>
      </c>
      <c r="P69" s="20" t="s">
        <v>481</v>
      </c>
      <c r="Q69" s="18" t="s">
        <v>481</v>
      </c>
      <c r="R69" s="20" t="s">
        <v>481</v>
      </c>
      <c r="S69" s="18" t="s">
        <v>481</v>
      </c>
      <c r="T69" s="20" t="s">
        <v>481</v>
      </c>
      <c r="U69" s="18" t="n">
        <v>378.06052635</v>
      </c>
      <c r="V69" s="20" t="n">
        <v>20.33703289</v>
      </c>
    </row>
    <row r="70" spans="1:22">
      <c r="A70" s="15" t="s">
        <v>545</v>
      </c>
      <c r="B70" s="17" t="n">
        <v>6036</v>
      </c>
      <c r="C70" s="18">
        <f>(223.0/B70*100)</f>
        <v/>
      </c>
      <c r="D70" s="19" t="n">
        <v>5813</v>
      </c>
      <c r="E70" s="18" t="n">
        <v>414.88479157</v>
      </c>
      <c r="F70" s="20" t="n">
        <v>6.95171292</v>
      </c>
      <c r="G70" s="18" t="n">
        <v>445.58569698</v>
      </c>
      <c r="H70" s="20" t="n">
        <v>6.06288352</v>
      </c>
      <c r="I70" s="18" t="n">
        <v>488.32350497</v>
      </c>
      <c r="J70" s="20" t="n">
        <v>3.19019367</v>
      </c>
      <c r="K70" s="18" t="n">
        <v>506.60210744</v>
      </c>
      <c r="L70" s="20" t="n">
        <v>2.43330646</v>
      </c>
      <c r="M70" s="18" t="s">
        <v>481</v>
      </c>
      <c r="N70" s="20" t="s">
        <v>481</v>
      </c>
      <c r="O70" s="18" t="s">
        <v>481</v>
      </c>
      <c r="P70" s="20" t="s">
        <v>481</v>
      </c>
      <c r="Q70" s="18" t="s">
        <v>481</v>
      </c>
      <c r="R70" s="20" t="s">
        <v>481</v>
      </c>
      <c r="S70" s="18" t="s">
        <v>481</v>
      </c>
      <c r="T70" s="20" t="s">
        <v>481</v>
      </c>
      <c r="U70" s="18" t="n">
        <v>422.90761952</v>
      </c>
      <c r="V70" s="20" t="n">
        <v>7.87131569</v>
      </c>
    </row>
    <row r="71" spans="1:22">
      <c r="A71" s="15" t="s">
        <v>546</v>
      </c>
      <c r="B71" s="17" t="n">
        <v>6115</v>
      </c>
      <c r="C71" s="18">
        <f>(35.0/B71*100)</f>
        <v/>
      </c>
      <c r="D71" s="19" t="n">
        <v>6080</v>
      </c>
      <c r="E71" s="18" t="n">
        <v>421.24412918</v>
      </c>
      <c r="F71" s="20" t="n">
        <v>7.28726756</v>
      </c>
      <c r="G71" s="18" t="n">
        <v>458.68028163</v>
      </c>
      <c r="H71" s="20" t="n">
        <v>4.92901906</v>
      </c>
      <c r="I71" s="18" t="n">
        <v>545.50579276</v>
      </c>
      <c r="J71" s="20" t="n">
        <v>2.01515958</v>
      </c>
      <c r="K71" s="18" t="n">
        <v>588.6291973</v>
      </c>
      <c r="L71" s="20" t="n">
        <v>1.70041159</v>
      </c>
      <c r="M71" s="18" t="s">
        <v>481</v>
      </c>
      <c r="N71" s="20" t="s">
        <v>481</v>
      </c>
      <c r="O71" s="18" t="s">
        <v>481</v>
      </c>
      <c r="P71" s="20" t="s">
        <v>481</v>
      </c>
      <c r="Q71" s="18" t="s">
        <v>481</v>
      </c>
      <c r="R71" s="20" t="s">
        <v>481</v>
      </c>
      <c r="S71" s="18" t="s">
        <v>481</v>
      </c>
      <c r="T71" s="20" t="s">
        <v>481</v>
      </c>
      <c r="U71" s="18" t="n">
        <v>425.29369116</v>
      </c>
      <c r="V71" s="20" t="n">
        <v>13.26570084</v>
      </c>
    </row>
    <row r="72" spans="1:22">
      <c r="A72" s="15" t="s">
        <v>547</v>
      </c>
      <c r="B72" s="17" t="n">
        <v>7708</v>
      </c>
      <c r="C72" s="18">
        <f>(5.0/B72*100)</f>
        <v/>
      </c>
      <c r="D72" s="19" t="n">
        <v>7703</v>
      </c>
      <c r="E72" s="18" t="n">
        <v>382.6739682</v>
      </c>
      <c r="F72" s="20" t="n">
        <v>8.105015119999999</v>
      </c>
      <c r="G72" s="18" t="n">
        <v>440.41998256</v>
      </c>
      <c r="H72" s="20" t="n">
        <v>5.07884854</v>
      </c>
      <c r="I72" s="18" t="n">
        <v>540.5447498</v>
      </c>
      <c r="J72" s="20" t="n">
        <v>2.72690131</v>
      </c>
      <c r="K72" s="18" t="n">
        <v>558.8294661899999</v>
      </c>
      <c r="L72" s="20" t="n">
        <v>3.25302829</v>
      </c>
      <c r="M72" s="18" t="s">
        <v>481</v>
      </c>
      <c r="N72" s="20" t="s">
        <v>481</v>
      </c>
      <c r="O72" s="18" t="s">
        <v>481</v>
      </c>
      <c r="P72" s="20" t="s">
        <v>481</v>
      </c>
      <c r="Q72" s="18" t="s">
        <v>481</v>
      </c>
      <c r="R72" s="20" t="s">
        <v>481</v>
      </c>
      <c r="S72" s="18" t="s">
        <v>481</v>
      </c>
      <c r="T72" s="20" t="s">
        <v>481</v>
      </c>
      <c r="U72" s="18" t="n">
        <v>421.67368255</v>
      </c>
      <c r="V72" s="20" t="n">
        <v>17.58639176</v>
      </c>
    </row>
    <row r="73" spans="1:22">
      <c r="A73" s="15" t="s">
        <v>548</v>
      </c>
      <c r="B73" s="17" t="n">
        <v>8249</v>
      </c>
      <c r="C73" s="18">
        <f>(193.0/B73*100)</f>
        <v/>
      </c>
      <c r="D73" s="19" t="n">
        <v>8056</v>
      </c>
      <c r="E73" s="18" t="n">
        <v>393.14199246</v>
      </c>
      <c r="F73" s="20" t="n">
        <v>3.84515194</v>
      </c>
      <c r="G73" s="18" t="n">
        <v>413.33361938</v>
      </c>
      <c r="H73" s="20" t="n">
        <v>3.29730041</v>
      </c>
      <c r="I73" s="18" t="n">
        <v>429.98706888</v>
      </c>
      <c r="J73" s="20" t="n">
        <v>3.09650597</v>
      </c>
      <c r="K73" s="18" t="n">
        <v>442.50789277</v>
      </c>
      <c r="L73" s="20" t="n">
        <v>4.14112985</v>
      </c>
      <c r="M73" s="18" t="s">
        <v>481</v>
      </c>
      <c r="N73" s="20" t="s">
        <v>481</v>
      </c>
      <c r="O73" s="18" t="s">
        <v>481</v>
      </c>
      <c r="P73" s="20" t="s">
        <v>481</v>
      </c>
      <c r="Q73" s="18" t="s">
        <v>481</v>
      </c>
      <c r="R73" s="20" t="s">
        <v>481</v>
      </c>
      <c r="S73" s="18" t="s">
        <v>481</v>
      </c>
      <c r="T73" s="20" t="s">
        <v>481</v>
      </c>
      <c r="U73" s="18" t="n">
        <v>367.43641763</v>
      </c>
      <c r="V73" s="20" t="n">
        <v>6.48725471</v>
      </c>
    </row>
    <row r="74" spans="1:22">
      <c r="A74" s="15" t="s">
        <v>549</v>
      </c>
      <c r="B74" s="17" t="n">
        <v>4692</v>
      </c>
      <c r="C74" s="18">
        <f>(82.0/B74*100)</f>
        <v/>
      </c>
      <c r="D74" s="19" t="n">
        <v>4610</v>
      </c>
      <c r="E74" s="18" t="n">
        <v>359.59905591</v>
      </c>
      <c r="F74" s="20" t="n">
        <v>4.68000331</v>
      </c>
      <c r="G74" s="18" t="n">
        <v>367.68454846</v>
      </c>
      <c r="H74" s="20" t="n">
        <v>3.21548454</v>
      </c>
      <c r="I74" s="18" t="n">
        <v>421.13239484</v>
      </c>
      <c r="J74" s="20" t="n">
        <v>2.36054094</v>
      </c>
      <c r="K74" s="18" t="n">
        <v>472.0886844</v>
      </c>
      <c r="L74" s="20" t="n">
        <v>2.29657177</v>
      </c>
      <c r="M74" s="18" t="s">
        <v>481</v>
      </c>
      <c r="N74" s="20" t="s">
        <v>481</v>
      </c>
      <c r="O74" s="18" t="s">
        <v>481</v>
      </c>
      <c r="P74" s="20" t="s">
        <v>481</v>
      </c>
      <c r="Q74" s="18" t="n">
        <v>480.9149</v>
      </c>
      <c r="R74" s="20" t="n">
        <v>26.71123102</v>
      </c>
      <c r="S74" s="18" t="n">
        <v>364.21428665</v>
      </c>
      <c r="T74" s="20" t="n">
        <v>21.10623605</v>
      </c>
      <c r="U74" s="18" t="n">
        <v>343.77737917</v>
      </c>
      <c r="V74" s="20" t="n">
        <v>5.5721262</v>
      </c>
    </row>
    <row r="75" spans="1:22">
      <c r="A75" s="15" t="s">
        <v>550</v>
      </c>
      <c r="B75" s="17" t="n">
        <v>5375</v>
      </c>
      <c r="C75" s="18">
        <f>(294.0/B75*100)</f>
        <v/>
      </c>
      <c r="D75" s="19" t="n">
        <v>5081</v>
      </c>
      <c r="E75" s="18" t="n">
        <v>360.52255736</v>
      </c>
      <c r="F75" s="20" t="n">
        <v>3.18841309</v>
      </c>
      <c r="G75" s="18" t="n">
        <v>373.72243983</v>
      </c>
      <c r="H75" s="20" t="n">
        <v>3.05629425</v>
      </c>
      <c r="I75" s="18" t="n">
        <v>399.92052015</v>
      </c>
      <c r="J75" s="20" t="n">
        <v>2.56111111</v>
      </c>
      <c r="K75" s="18" t="n">
        <v>417.05448084</v>
      </c>
      <c r="L75" s="20" t="n">
        <v>3.4724826</v>
      </c>
      <c r="M75" s="18" t="s">
        <v>481</v>
      </c>
      <c r="N75" s="20" t="s">
        <v>481</v>
      </c>
      <c r="O75" s="18" t="s">
        <v>481</v>
      </c>
      <c r="P75" s="20" t="s">
        <v>481</v>
      </c>
      <c r="Q75" s="18" t="s">
        <v>481</v>
      </c>
      <c r="R75" s="20" t="s">
        <v>481</v>
      </c>
      <c r="S75" s="18" t="s">
        <v>481</v>
      </c>
      <c r="T75" s="20" t="s">
        <v>481</v>
      </c>
      <c r="U75" s="18" t="n">
        <v>354.16376667</v>
      </c>
      <c r="V75" s="20" t="n">
        <v>3.245325</v>
      </c>
    </row>
    <row r="76" spans="1:22">
      <c r="A76" s="15" t="s">
        <v>551</v>
      </c>
      <c r="B76" s="17" t="n">
        <v>14167</v>
      </c>
      <c r="C76" s="18">
        <f>(235.0/B76*100)</f>
        <v/>
      </c>
      <c r="D76" s="19" t="n">
        <v>13932</v>
      </c>
      <c r="E76" s="18" t="n">
        <v>375.80671981</v>
      </c>
      <c r="F76" s="20" t="n">
        <v>3.48762397</v>
      </c>
      <c r="G76" s="18" t="n">
        <v>392.39572118</v>
      </c>
      <c r="H76" s="20" t="n">
        <v>3.13474561</v>
      </c>
      <c r="I76" s="18" t="n">
        <v>432.49534065</v>
      </c>
      <c r="J76" s="20" t="n">
        <v>2.53680398</v>
      </c>
      <c r="K76" s="18" t="n">
        <v>487.24057256</v>
      </c>
      <c r="L76" s="20" t="n">
        <v>2.60299721</v>
      </c>
      <c r="M76" s="18" t="s">
        <v>481</v>
      </c>
      <c r="N76" s="20" t="s">
        <v>481</v>
      </c>
      <c r="O76" s="18" t="s">
        <v>481</v>
      </c>
      <c r="P76" s="20" t="s">
        <v>481</v>
      </c>
      <c r="Q76" s="18" t="s">
        <v>481</v>
      </c>
      <c r="R76" s="20" t="s">
        <v>481</v>
      </c>
      <c r="S76" s="18" t="s">
        <v>481</v>
      </c>
      <c r="T76" s="20" t="s">
        <v>481</v>
      </c>
      <c r="U76" s="18" t="n">
        <v>359.77815112</v>
      </c>
      <c r="V76" s="20" t="n">
        <v>4.3961633</v>
      </c>
    </row>
    <row r="77" spans="1:22">
      <c r="A77" s="15" t="s">
        <v>552</v>
      </c>
      <c r="B77" s="17" t="n">
        <v>6062</v>
      </c>
      <c r="C77" s="18">
        <f>(317.0/B77*100)</f>
        <v/>
      </c>
      <c r="D77" s="19" t="n">
        <v>5745</v>
      </c>
      <c r="E77" s="18" t="n">
        <v>396.156065</v>
      </c>
      <c r="F77" s="20" t="n">
        <v>2.8231604</v>
      </c>
      <c r="G77" s="18" t="n">
        <v>427.28582685</v>
      </c>
      <c r="H77" s="20" t="n">
        <v>3.04937651</v>
      </c>
      <c r="I77" s="18" t="n">
        <v>465.29464742</v>
      </c>
      <c r="J77" s="20" t="n">
        <v>2.53001348</v>
      </c>
      <c r="K77" s="18" t="n">
        <v>480.52551926</v>
      </c>
      <c r="L77" s="20" t="n">
        <v>3.56215241</v>
      </c>
      <c r="M77" s="18" t="s">
        <v>481</v>
      </c>
      <c r="N77" s="20" t="s">
        <v>481</v>
      </c>
      <c r="O77" s="18" t="s">
        <v>481</v>
      </c>
      <c r="P77" s="20" t="s">
        <v>481</v>
      </c>
      <c r="Q77" s="18" t="s">
        <v>481</v>
      </c>
      <c r="R77" s="20" t="s">
        <v>481</v>
      </c>
      <c r="S77" s="18" t="s">
        <v>481</v>
      </c>
      <c r="T77" s="20" t="s">
        <v>481</v>
      </c>
      <c r="U77" s="18" t="n">
        <v>368.85068397</v>
      </c>
      <c r="V77" s="20" t="n">
        <v>3.18522201</v>
      </c>
    </row>
    <row r="78" spans="1:22">
      <c r="A78" s="15" t="s">
        <v>553</v>
      </c>
      <c r="B78" s="17" t="n">
        <v>5826</v>
      </c>
      <c r="C78" s="18">
        <f>(0.0/B78*100)</f>
        <v/>
      </c>
      <c r="D78" s="19" t="n">
        <v>5826</v>
      </c>
      <c r="E78" s="18" t="n">
        <v>443.12149749</v>
      </c>
      <c r="F78" s="20" t="n">
        <v>9.20950725</v>
      </c>
      <c r="G78" s="18" t="n">
        <v>460.53195117</v>
      </c>
      <c r="H78" s="20" t="n">
        <v>5.2431625</v>
      </c>
      <c r="I78" s="18" t="n">
        <v>517.7671661000001</v>
      </c>
      <c r="J78" s="20" t="n">
        <v>3.57433838</v>
      </c>
      <c r="K78" s="18" t="n">
        <v>542.45287756</v>
      </c>
      <c r="L78" s="20" t="n">
        <v>4.38339886</v>
      </c>
      <c r="M78" s="18" t="s">
        <v>481</v>
      </c>
      <c r="N78" s="20" t="s">
        <v>481</v>
      </c>
      <c r="O78" s="18" t="s">
        <v>481</v>
      </c>
      <c r="P78" s="20" t="s">
        <v>481</v>
      </c>
      <c r="Q78" s="18" t="n">
        <v>431.126</v>
      </c>
      <c r="R78" s="20" t="n">
        <v>17.85283108</v>
      </c>
      <c r="S78" s="18" t="n">
        <v>442.4006</v>
      </c>
      <c r="T78" s="20" t="n">
        <v>34.16423723</v>
      </c>
      <c r="U78" s="18" t="n">
        <v>463.46104868</v>
      </c>
      <c r="V78" s="20" t="n">
        <v>16.13036072</v>
      </c>
    </row>
    <row customHeight="1" ht="25" r="79" spans="1:22">
      <c r="A79" s="15" t="s">
        <v>554</v>
      </c>
      <c r="B79" s="17" t="n">
        <v>1657</v>
      </c>
      <c r="C79" s="18">
        <f>(41.0/B79*100)</f>
        <v/>
      </c>
      <c r="D79" s="19" t="n">
        <v>1616</v>
      </c>
      <c r="E79" s="18" t="n">
        <v>412.59908953</v>
      </c>
      <c r="F79" s="20" t="n">
        <v>12.90836878</v>
      </c>
      <c r="G79" s="18" t="n">
        <v>436.34968325</v>
      </c>
      <c r="H79" s="20" t="n">
        <v>8.07442006</v>
      </c>
      <c r="I79" s="18" t="n">
        <v>484.39673358</v>
      </c>
      <c r="J79" s="20" t="n">
        <v>6.50695964</v>
      </c>
      <c r="K79" s="18" t="n">
        <v>501.08058259</v>
      </c>
      <c r="L79" s="20" t="n">
        <v>7.47429422</v>
      </c>
      <c r="M79" s="18" t="s">
        <v>481</v>
      </c>
      <c r="N79" s="20" t="s">
        <v>481</v>
      </c>
      <c r="O79" s="18" t="s">
        <v>481</v>
      </c>
      <c r="P79" s="20" t="s">
        <v>481</v>
      </c>
      <c r="Q79" s="18" t="s">
        <v>481</v>
      </c>
      <c r="R79" s="20" t="s">
        <v>481</v>
      </c>
      <c r="S79" s="18" t="s">
        <v>481</v>
      </c>
      <c r="T79" s="20" t="s">
        <v>481</v>
      </c>
      <c r="U79" s="18" t="n">
        <v>366.12221986</v>
      </c>
      <c r="V79" s="20" t="n">
        <v>18.44453007</v>
      </c>
    </row>
    <row r="80" spans="1:22">
      <c r="A80" s="15" t="s">
        <v>555</v>
      </c>
      <c r="B80" s="17" t="n">
        <v>7841</v>
      </c>
      <c r="C80" s="18">
        <f>(0.0/B80*100)</f>
        <v/>
      </c>
      <c r="D80" s="19" t="n">
        <v>7841</v>
      </c>
      <c r="E80" s="18" t="n">
        <v>408.35883217</v>
      </c>
      <c r="F80" s="20" t="n">
        <v>5.7327837</v>
      </c>
      <c r="G80" s="18" t="n">
        <v>428.35615482</v>
      </c>
      <c r="H80" s="20" t="n">
        <v>4.57625055</v>
      </c>
      <c r="I80" s="18" t="n">
        <v>452.6398206</v>
      </c>
      <c r="J80" s="20" t="n">
        <v>3.9578128</v>
      </c>
      <c r="K80" s="18" t="n">
        <v>469.61682851</v>
      </c>
      <c r="L80" s="20" t="n">
        <v>4.0779493</v>
      </c>
      <c r="M80" s="18" t="s">
        <v>481</v>
      </c>
      <c r="N80" s="20" t="s">
        <v>481</v>
      </c>
      <c r="O80" s="18" t="s">
        <v>481</v>
      </c>
      <c r="P80" s="20" t="s">
        <v>481</v>
      </c>
      <c r="Q80" s="18" t="s">
        <v>481</v>
      </c>
      <c r="R80" s="20" t="s">
        <v>481</v>
      </c>
      <c r="S80" s="18" t="s">
        <v>481</v>
      </c>
      <c r="T80" s="20" t="s">
        <v>481</v>
      </c>
      <c r="U80" s="18" t="n">
        <v>366.15306228</v>
      </c>
      <c r="V80" s="20" t="n">
        <v>22.87992292</v>
      </c>
    </row>
    <row r="81" spans="1:22">
      <c r="A81" s="23" t="s">
        <v>556</v>
      </c>
      <c r="B81" s="17" t="n">
        <v>8861</v>
      </c>
      <c r="C81" s="18">
        <f>(88.0/B81*100)</f>
        <v/>
      </c>
      <c r="D81" s="19" t="n">
        <v>8773</v>
      </c>
      <c r="E81" s="18" t="n">
        <v>397.0914797</v>
      </c>
      <c r="F81" s="20" t="n">
        <v>5.98328673</v>
      </c>
      <c r="G81" s="18" t="n">
        <v>421.74768534</v>
      </c>
      <c r="H81" s="20" t="n">
        <v>2.86490596</v>
      </c>
      <c r="I81" s="18" t="n">
        <v>446.56277173</v>
      </c>
      <c r="J81" s="20" t="n">
        <v>2.8421454</v>
      </c>
      <c r="K81" s="18" t="n">
        <v>474.60749472</v>
      </c>
      <c r="L81" s="20" t="n">
        <v>4.00495524</v>
      </c>
      <c r="M81" s="18" t="s">
        <v>481</v>
      </c>
      <c r="N81" s="20" t="s">
        <v>481</v>
      </c>
      <c r="O81" s="18" t="s">
        <v>481</v>
      </c>
      <c r="P81" s="20" t="s">
        <v>481</v>
      </c>
      <c r="Q81" s="18" t="s">
        <v>481</v>
      </c>
      <c r="R81" s="20" t="s">
        <v>481</v>
      </c>
      <c r="S81" s="18" t="s">
        <v>481</v>
      </c>
      <c r="T81" s="20" t="s">
        <v>481</v>
      </c>
      <c r="U81" s="18" t="n">
        <v>372.21158212</v>
      </c>
      <c r="V81" s="20" t="n">
        <v>10.34004801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827</v>
      </c>
    </row>
    <row customHeight="1" ht="30" r="4" spans="1:22">
      <c r="A4" s="6" t="n"/>
      <c r="B4" s="7" t="s">
        <v>462</v>
      </c>
      <c r="C4" s="7" t="s">
        <v>463</v>
      </c>
      <c r="D4" s="8" t="s">
        <v>462</v>
      </c>
      <c r="E4" s="9" t="s">
        <v>820</v>
      </c>
      <c r="F4" s="10" t="n"/>
      <c r="G4" s="9" t="s">
        <v>821</v>
      </c>
      <c r="H4" s="10" t="n"/>
      <c r="I4" s="9" t="s">
        <v>822</v>
      </c>
      <c r="J4" s="10" t="n"/>
      <c r="K4" s="9" t="s">
        <v>823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(740.0/B7*100)</f>
        <v/>
      </c>
      <c r="D7" s="19" t="n">
        <v>13790</v>
      </c>
      <c r="E7" s="18" t="n">
        <v>404.70428444</v>
      </c>
      <c r="F7" s="20" t="n">
        <v>5.95964823</v>
      </c>
      <c r="G7" s="18" t="n">
        <v>467.1732416</v>
      </c>
      <c r="H7" s="20" t="n">
        <v>2.8126856</v>
      </c>
      <c r="I7" s="18" t="n">
        <v>519.57767444</v>
      </c>
      <c r="J7" s="20" t="n">
        <v>2.06245687</v>
      </c>
      <c r="K7" s="18" t="n">
        <v>542.48989165</v>
      </c>
      <c r="L7" s="20" t="n">
        <v>2.07107531</v>
      </c>
      <c r="M7" s="18" t="s">
        <v>481</v>
      </c>
      <c r="N7" s="20" t="s">
        <v>481</v>
      </c>
      <c r="O7" s="18" t="s">
        <v>481</v>
      </c>
      <c r="P7" s="20" t="s">
        <v>481</v>
      </c>
      <c r="Q7" s="18" t="s">
        <v>481</v>
      </c>
      <c r="R7" s="20" t="s">
        <v>481</v>
      </c>
      <c r="S7" s="18" t="s">
        <v>481</v>
      </c>
      <c r="T7" s="20" t="s">
        <v>481</v>
      </c>
      <c r="U7" s="18" t="n">
        <v>451.35778694</v>
      </c>
      <c r="V7" s="20" t="n">
        <v>5.32646878</v>
      </c>
    </row>
    <row r="8" spans="1:22">
      <c r="A8" s="15" t="s">
        <v>483</v>
      </c>
      <c r="B8" s="17" t="n">
        <v>7007</v>
      </c>
      <c r="C8" s="18">
        <f>(129.0/B8*100)</f>
        <v/>
      </c>
      <c r="D8" s="19" t="n">
        <v>6878</v>
      </c>
      <c r="E8" s="18" t="n">
        <v>417.57104488</v>
      </c>
      <c r="F8" s="20" t="n">
        <v>6.63017044</v>
      </c>
      <c r="G8" s="18" t="n">
        <v>458.62356143</v>
      </c>
      <c r="H8" s="20" t="n">
        <v>4.26593481</v>
      </c>
      <c r="I8" s="18" t="n">
        <v>507.38035779</v>
      </c>
      <c r="J8" s="20" t="n">
        <v>2.72294979</v>
      </c>
      <c r="K8" s="18" t="n">
        <v>523.85800068</v>
      </c>
      <c r="L8" s="20" t="n">
        <v>2.95884687</v>
      </c>
      <c r="M8" s="18" t="s">
        <v>481</v>
      </c>
      <c r="N8" s="20" t="s">
        <v>481</v>
      </c>
      <c r="O8" s="18" t="s">
        <v>481</v>
      </c>
      <c r="P8" s="20" t="s">
        <v>481</v>
      </c>
      <c r="Q8" s="18" t="n">
        <v>368.48347797</v>
      </c>
      <c r="R8" s="20" t="n">
        <v>14.99112476</v>
      </c>
      <c r="S8" s="18" t="s">
        <v>481</v>
      </c>
      <c r="T8" s="20" t="s">
        <v>481</v>
      </c>
      <c r="U8" s="18" t="n">
        <v>400.23892495</v>
      </c>
      <c r="V8" s="20" t="n">
        <v>5.34011707</v>
      </c>
    </row>
    <row r="9" spans="1:22">
      <c r="A9" s="15" t="s">
        <v>484</v>
      </c>
      <c r="B9" s="17" t="n">
        <v>9651</v>
      </c>
      <c r="C9" s="18">
        <f>(257.0/B9*100)</f>
        <v/>
      </c>
      <c r="D9" s="19" t="n">
        <v>9394</v>
      </c>
      <c r="E9" s="18" t="n">
        <v>408.14536343</v>
      </c>
      <c r="F9" s="20" t="n">
        <v>5.86282814</v>
      </c>
      <c r="G9" s="18" t="n">
        <v>469.13918252</v>
      </c>
      <c r="H9" s="20" t="n">
        <v>3.30431064</v>
      </c>
      <c r="I9" s="18" t="n">
        <v>523.76842006</v>
      </c>
      <c r="J9" s="20" t="n">
        <v>1.95315151</v>
      </c>
      <c r="K9" s="18" t="n">
        <v>539.07402987</v>
      </c>
      <c r="L9" s="20" t="n">
        <v>2.75304958</v>
      </c>
      <c r="M9" s="18" t="s">
        <v>481</v>
      </c>
      <c r="N9" s="20" t="s">
        <v>481</v>
      </c>
      <c r="O9" s="18" t="s">
        <v>481</v>
      </c>
      <c r="P9" s="20" t="s">
        <v>481</v>
      </c>
      <c r="Q9" s="18" t="n">
        <v>374.78530698</v>
      </c>
      <c r="R9" s="20" t="n">
        <v>11.62763904</v>
      </c>
      <c r="S9" s="18" t="s">
        <v>481</v>
      </c>
      <c r="T9" s="20" t="s">
        <v>481</v>
      </c>
      <c r="U9" s="18" t="n">
        <v>399.65141138</v>
      </c>
      <c r="V9" s="20" t="n">
        <v>5.18517937</v>
      </c>
    </row>
    <row r="10" spans="1:22">
      <c r="A10" s="15" t="s">
        <v>485</v>
      </c>
      <c r="B10" s="17" t="n">
        <v>20058</v>
      </c>
      <c r="C10" s="18">
        <f>(559.0/B10*100)</f>
        <v/>
      </c>
      <c r="D10" s="19" t="n">
        <v>19499</v>
      </c>
      <c r="E10" s="18" t="n">
        <v>439.09037478</v>
      </c>
      <c r="F10" s="20" t="n">
        <v>7.49743856</v>
      </c>
      <c r="G10" s="18" t="n">
        <v>476.58748684</v>
      </c>
      <c r="H10" s="20" t="n">
        <v>4.03870685</v>
      </c>
      <c r="I10" s="18" t="n">
        <v>530.70676807</v>
      </c>
      <c r="J10" s="20" t="n">
        <v>2.27444846</v>
      </c>
      <c r="K10" s="18" t="n">
        <v>549.3467950100001</v>
      </c>
      <c r="L10" s="20" t="n">
        <v>2.21397958</v>
      </c>
      <c r="M10" s="18" t="s">
        <v>481</v>
      </c>
      <c r="N10" s="20" t="s">
        <v>481</v>
      </c>
      <c r="O10" s="18" t="s">
        <v>481</v>
      </c>
      <c r="P10" s="20" t="s">
        <v>481</v>
      </c>
      <c r="Q10" s="18" t="s">
        <v>481</v>
      </c>
      <c r="R10" s="20" t="s">
        <v>481</v>
      </c>
      <c r="S10" s="18" t="s">
        <v>481</v>
      </c>
      <c r="T10" s="20" t="s">
        <v>481</v>
      </c>
      <c r="U10" s="18" t="n">
        <v>440.73161841</v>
      </c>
      <c r="V10" s="20" t="n">
        <v>5.42895372</v>
      </c>
    </row>
    <row r="11" spans="1:22">
      <c r="A11" s="15" t="s">
        <v>486</v>
      </c>
      <c r="B11" s="17" t="n">
        <v>7053</v>
      </c>
      <c r="C11" s="18">
        <f>(163.0/B11*100)</f>
        <v/>
      </c>
      <c r="D11" s="19" t="n">
        <v>6890</v>
      </c>
      <c r="E11" s="18" t="n">
        <v>359.48049719</v>
      </c>
      <c r="F11" s="20" t="n">
        <v>6.74640528</v>
      </c>
      <c r="G11" s="18" t="n">
        <v>414.99339102</v>
      </c>
      <c r="H11" s="20" t="n">
        <v>3.49227958</v>
      </c>
      <c r="I11" s="18" t="n">
        <v>455.98046373</v>
      </c>
      <c r="J11" s="20" t="n">
        <v>3.08963125</v>
      </c>
      <c r="K11" s="18" t="n">
        <v>474.85770463</v>
      </c>
      <c r="L11" s="20" t="n">
        <v>2.8945986</v>
      </c>
      <c r="M11" s="18" t="s">
        <v>481</v>
      </c>
      <c r="N11" s="20" t="s">
        <v>481</v>
      </c>
      <c r="O11" s="18" t="s">
        <v>481</v>
      </c>
      <c r="P11" s="20" t="s">
        <v>481</v>
      </c>
      <c r="Q11" s="18" t="s">
        <v>481</v>
      </c>
      <c r="R11" s="20" t="s">
        <v>481</v>
      </c>
      <c r="S11" s="18" t="s">
        <v>481</v>
      </c>
      <c r="T11" s="20" t="s">
        <v>481</v>
      </c>
      <c r="U11" s="18" t="n">
        <v>390.13549698</v>
      </c>
      <c r="V11" s="20" t="n">
        <v>6.1870501</v>
      </c>
    </row>
    <row r="12" spans="1:22">
      <c r="A12" s="15" t="s">
        <v>487</v>
      </c>
      <c r="B12" s="17" t="n">
        <v>6894</v>
      </c>
      <c r="C12" s="18">
        <f>(59.0/B12*100)</f>
        <v/>
      </c>
      <c r="D12" s="19" t="n">
        <v>6835</v>
      </c>
      <c r="E12" s="18" t="n">
        <v>409.13880504</v>
      </c>
      <c r="F12" s="20" t="n">
        <v>6.07340505</v>
      </c>
      <c r="G12" s="18" t="n">
        <v>453.89304475</v>
      </c>
      <c r="H12" s="20" t="n">
        <v>4.3016498</v>
      </c>
      <c r="I12" s="18" t="n">
        <v>507.95190002</v>
      </c>
      <c r="J12" s="20" t="n">
        <v>2.26052549</v>
      </c>
      <c r="K12" s="18" t="n">
        <v>515.90108373</v>
      </c>
      <c r="L12" s="20" t="n">
        <v>2.47954146</v>
      </c>
      <c r="M12" s="18" t="s">
        <v>481</v>
      </c>
      <c r="N12" s="20" t="s">
        <v>481</v>
      </c>
      <c r="O12" s="18" t="s">
        <v>481</v>
      </c>
      <c r="P12" s="20" t="s">
        <v>481</v>
      </c>
      <c r="Q12" s="18" t="n">
        <v>366.6777112</v>
      </c>
      <c r="R12" s="20" t="n">
        <v>14.39052153</v>
      </c>
      <c r="S12" s="18" t="s">
        <v>481</v>
      </c>
      <c r="T12" s="20" t="s">
        <v>481</v>
      </c>
      <c r="U12" s="18" t="n">
        <v>401.70735846</v>
      </c>
      <c r="V12" s="20" t="n">
        <v>6.53884485</v>
      </c>
    </row>
    <row r="13" spans="1:22">
      <c r="A13" s="15" t="s">
        <v>488</v>
      </c>
      <c r="B13" s="17" t="n">
        <v>7161</v>
      </c>
      <c r="C13" s="18">
        <f>(201.0/B13*100)</f>
        <v/>
      </c>
      <c r="D13" s="19" t="n">
        <v>6960</v>
      </c>
      <c r="E13" s="18" t="n">
        <v>423.0624586</v>
      </c>
      <c r="F13" s="20" t="n">
        <v>7.87181717</v>
      </c>
      <c r="G13" s="18" t="n">
        <v>471.43104277</v>
      </c>
      <c r="H13" s="20" t="n">
        <v>4.08657538</v>
      </c>
      <c r="I13" s="18" t="n">
        <v>510.02088983</v>
      </c>
      <c r="J13" s="20" t="n">
        <v>2.46597382</v>
      </c>
      <c r="K13" s="18" t="n">
        <v>537.05797365</v>
      </c>
      <c r="L13" s="20" t="n">
        <v>2.68960504</v>
      </c>
      <c r="M13" s="18" t="s">
        <v>481</v>
      </c>
      <c r="N13" s="20" t="s">
        <v>481</v>
      </c>
      <c r="O13" s="18" t="s">
        <v>481</v>
      </c>
      <c r="P13" s="20" t="s">
        <v>481</v>
      </c>
      <c r="Q13" s="18" t="n">
        <v>436.36003517</v>
      </c>
      <c r="R13" s="20" t="n">
        <v>6.43426798</v>
      </c>
      <c r="S13" s="18" t="s">
        <v>481</v>
      </c>
      <c r="T13" s="20" t="s">
        <v>481</v>
      </c>
      <c r="U13" s="18" t="n">
        <v>389.69849379</v>
      </c>
      <c r="V13" s="20" t="n">
        <v>6.25015275</v>
      </c>
    </row>
    <row r="14" spans="1:22">
      <c r="A14" s="15" t="s">
        <v>489</v>
      </c>
      <c r="B14" s="17" t="n">
        <v>5587</v>
      </c>
      <c r="C14" s="18">
        <f>(83.0/B14*100)</f>
        <v/>
      </c>
      <c r="D14" s="19" t="n">
        <v>5504</v>
      </c>
      <c r="E14" s="18" t="n">
        <v>438.16528085</v>
      </c>
      <c r="F14" s="20" t="n">
        <v>7.79574018</v>
      </c>
      <c r="G14" s="18" t="n">
        <v>481.46459444</v>
      </c>
      <c r="H14" s="20" t="n">
        <v>4.68594569</v>
      </c>
      <c r="I14" s="18" t="n">
        <v>539.33326551</v>
      </c>
      <c r="J14" s="20" t="n">
        <v>2.43244539</v>
      </c>
      <c r="K14" s="18" t="n">
        <v>552.7923418399999</v>
      </c>
      <c r="L14" s="20" t="n">
        <v>2.50213055</v>
      </c>
      <c r="M14" s="18" t="s">
        <v>481</v>
      </c>
      <c r="N14" s="20" t="s">
        <v>481</v>
      </c>
      <c r="O14" s="18" t="s">
        <v>481</v>
      </c>
      <c r="P14" s="20" t="s">
        <v>481</v>
      </c>
      <c r="Q14" s="18" t="s">
        <v>481</v>
      </c>
      <c r="R14" s="20" t="s">
        <v>481</v>
      </c>
      <c r="S14" s="18" t="s">
        <v>481</v>
      </c>
      <c r="T14" s="20" t="s">
        <v>481</v>
      </c>
      <c r="U14" s="18" t="n">
        <v>445.44655891</v>
      </c>
      <c r="V14" s="20" t="n">
        <v>10.87437771</v>
      </c>
    </row>
    <row r="15" spans="1:22">
      <c r="A15" s="15" t="s">
        <v>490</v>
      </c>
      <c r="B15" s="17" t="n">
        <v>5882</v>
      </c>
      <c r="C15" s="18">
        <f>(103.0/B15*100)</f>
        <v/>
      </c>
      <c r="D15" s="19" t="n">
        <v>5779</v>
      </c>
      <c r="E15" s="18" t="n">
        <v>416.89969287</v>
      </c>
      <c r="F15" s="20" t="n">
        <v>9.62592794</v>
      </c>
      <c r="G15" s="18" t="n">
        <v>467.81411542</v>
      </c>
      <c r="H15" s="20" t="n">
        <v>5.44054776</v>
      </c>
      <c r="I15" s="18" t="n">
        <v>534.02593329</v>
      </c>
      <c r="J15" s="20" t="n">
        <v>2.18622574</v>
      </c>
      <c r="K15" s="18" t="n">
        <v>562.9304018300001</v>
      </c>
      <c r="L15" s="20" t="n">
        <v>2.97378964</v>
      </c>
      <c r="M15" s="18" t="s">
        <v>481</v>
      </c>
      <c r="N15" s="20" t="s">
        <v>481</v>
      </c>
      <c r="O15" s="18" t="s">
        <v>481</v>
      </c>
      <c r="P15" s="20" t="s">
        <v>481</v>
      </c>
      <c r="Q15" s="18" t="n">
        <v>375.95013089</v>
      </c>
      <c r="R15" s="20" t="n">
        <v>17.42774697</v>
      </c>
      <c r="S15" s="18" t="s">
        <v>481</v>
      </c>
      <c r="T15" s="20" t="s">
        <v>481</v>
      </c>
      <c r="U15" s="18" t="n">
        <v>433.33532469</v>
      </c>
      <c r="V15" s="20" t="n">
        <v>7.26183056</v>
      </c>
    </row>
    <row r="16" spans="1:22">
      <c r="A16" s="15" t="s">
        <v>491</v>
      </c>
      <c r="B16" s="17" t="n">
        <v>6108</v>
      </c>
      <c r="C16" s="18">
        <f>(149.0/B16*100)</f>
        <v/>
      </c>
      <c r="D16" s="19" t="n">
        <v>5959</v>
      </c>
      <c r="E16" s="18" t="n">
        <v>393.24381751</v>
      </c>
      <c r="F16" s="20" t="n">
        <v>4.89204203</v>
      </c>
      <c r="G16" s="18" t="n">
        <v>456.73974051</v>
      </c>
      <c r="H16" s="20" t="n">
        <v>3.48561957</v>
      </c>
      <c r="I16" s="18" t="n">
        <v>517.98269437</v>
      </c>
      <c r="J16" s="20" t="n">
        <v>2.32977416</v>
      </c>
      <c r="K16" s="18" t="n">
        <v>529.75888022</v>
      </c>
      <c r="L16" s="20" t="n">
        <v>2.87452494</v>
      </c>
      <c r="M16" s="18" t="s">
        <v>481</v>
      </c>
      <c r="N16" s="20" t="s">
        <v>481</v>
      </c>
      <c r="O16" s="18" t="s">
        <v>481</v>
      </c>
      <c r="P16" s="20" t="s">
        <v>481</v>
      </c>
      <c r="Q16" s="18" t="s">
        <v>481</v>
      </c>
      <c r="R16" s="20" t="s">
        <v>481</v>
      </c>
      <c r="S16" s="18" t="s">
        <v>481</v>
      </c>
      <c r="T16" s="20" t="s">
        <v>481</v>
      </c>
      <c r="U16" s="18" t="n">
        <v>386.34802438</v>
      </c>
      <c r="V16" s="20" t="n">
        <v>6.74703304</v>
      </c>
    </row>
    <row r="17" spans="1:22">
      <c r="A17" s="15" t="s">
        <v>492</v>
      </c>
      <c r="B17" s="17" t="n">
        <v>6504</v>
      </c>
      <c r="C17" s="18">
        <f>(1845.0/B17*100)</f>
        <v/>
      </c>
      <c r="D17" s="19" t="n">
        <v>4659</v>
      </c>
      <c r="E17" s="18" t="n">
        <v>429.76490789</v>
      </c>
      <c r="F17" s="20" t="n">
        <v>9.398940270000001</v>
      </c>
      <c r="G17" s="18" t="n">
        <v>475.47109963</v>
      </c>
      <c r="H17" s="20" t="n">
        <v>4.49988573</v>
      </c>
      <c r="I17" s="18" t="n">
        <v>524.91907406</v>
      </c>
      <c r="J17" s="20" t="n">
        <v>3.09599469</v>
      </c>
      <c r="K17" s="18" t="n">
        <v>555.13856479</v>
      </c>
      <c r="L17" s="20" t="n">
        <v>3.56907208</v>
      </c>
      <c r="M17" s="18" t="s">
        <v>481</v>
      </c>
      <c r="N17" s="20" t="s">
        <v>481</v>
      </c>
      <c r="O17" s="18" t="s">
        <v>481</v>
      </c>
      <c r="P17" s="20" t="s">
        <v>481</v>
      </c>
      <c r="Q17" s="18" t="n">
        <v>360.48925247</v>
      </c>
      <c r="R17" s="20" t="n">
        <v>12.44339086</v>
      </c>
      <c r="S17" s="18" t="s">
        <v>481</v>
      </c>
      <c r="T17" s="20" t="s">
        <v>481</v>
      </c>
      <c r="U17" s="18" t="n">
        <v>438.05457559</v>
      </c>
      <c r="V17" s="20" t="n">
        <v>7.20655829</v>
      </c>
    </row>
    <row r="18" spans="1:22">
      <c r="A18" s="15" t="s">
        <v>493</v>
      </c>
      <c r="B18" s="17" t="n">
        <v>5532</v>
      </c>
      <c r="C18" s="18">
        <f>(31.0/B18*100)</f>
        <v/>
      </c>
      <c r="D18" s="19" t="n">
        <v>5501</v>
      </c>
      <c r="E18" s="18" t="n">
        <v>372.38845432</v>
      </c>
      <c r="F18" s="20" t="n">
        <v>7.29101089</v>
      </c>
      <c r="G18" s="18" t="n">
        <v>384.50691296</v>
      </c>
      <c r="H18" s="20" t="n">
        <v>6.58892163</v>
      </c>
      <c r="I18" s="18" t="n">
        <v>455.34053889</v>
      </c>
      <c r="J18" s="20" t="n">
        <v>3.98350208</v>
      </c>
      <c r="K18" s="18" t="n">
        <v>477.44579117</v>
      </c>
      <c r="L18" s="20" t="n">
        <v>3.17275427</v>
      </c>
      <c r="M18" s="18" t="s">
        <v>481</v>
      </c>
      <c r="N18" s="20" t="s">
        <v>481</v>
      </c>
      <c r="O18" s="18" t="s">
        <v>481</v>
      </c>
      <c r="P18" s="20" t="s">
        <v>481</v>
      </c>
      <c r="Q18" s="18" t="s">
        <v>481</v>
      </c>
      <c r="R18" s="20" t="s">
        <v>481</v>
      </c>
      <c r="S18" s="18" t="s">
        <v>481</v>
      </c>
      <c r="T18" s="20" t="s">
        <v>481</v>
      </c>
      <c r="U18" s="18" t="n">
        <v>369.37160528</v>
      </c>
      <c r="V18" s="20" t="n">
        <v>6.39713443</v>
      </c>
    </row>
    <row r="19" spans="1:22">
      <c r="A19" s="15" t="s">
        <v>494</v>
      </c>
      <c r="B19" s="17" t="n">
        <v>5658</v>
      </c>
      <c r="C19" s="18">
        <f>(321.0/B19*100)</f>
        <v/>
      </c>
      <c r="D19" s="19" t="n">
        <v>5337</v>
      </c>
      <c r="E19" s="18" t="n">
        <v>378.44773728</v>
      </c>
      <c r="F19" s="20" t="n">
        <v>6.36041756</v>
      </c>
      <c r="G19" s="18" t="n">
        <v>422.45239788</v>
      </c>
      <c r="H19" s="20" t="n">
        <v>5.26915715</v>
      </c>
      <c r="I19" s="18" t="n">
        <v>482.90605315</v>
      </c>
      <c r="J19" s="20" t="n">
        <v>2.82721854</v>
      </c>
      <c r="K19" s="18" t="n">
        <v>505.54061207</v>
      </c>
      <c r="L19" s="20" t="n">
        <v>3.36926119</v>
      </c>
      <c r="M19" s="18" t="s">
        <v>481</v>
      </c>
      <c r="N19" s="20" t="s">
        <v>481</v>
      </c>
      <c r="O19" s="18" t="s">
        <v>481</v>
      </c>
      <c r="P19" s="20" t="s">
        <v>481</v>
      </c>
      <c r="Q19" s="18" t="s">
        <v>481</v>
      </c>
      <c r="R19" s="20" t="s">
        <v>481</v>
      </c>
      <c r="S19" s="18" t="s">
        <v>481</v>
      </c>
      <c r="T19" s="20" t="s">
        <v>481</v>
      </c>
      <c r="U19" s="18" t="n">
        <v>394.55117427</v>
      </c>
      <c r="V19" s="20" t="n">
        <v>7.2729697</v>
      </c>
    </row>
    <row r="20" spans="1:22">
      <c r="A20" s="15" t="s">
        <v>495</v>
      </c>
      <c r="B20" s="17" t="n">
        <v>3371</v>
      </c>
      <c r="C20" s="18">
        <f>(75.0/B20*100)</f>
        <v/>
      </c>
      <c r="D20" s="19" t="n">
        <v>3296</v>
      </c>
      <c r="E20" s="18" t="n">
        <v>375.03201878</v>
      </c>
      <c r="F20" s="20" t="n">
        <v>7.45838399</v>
      </c>
      <c r="G20" s="18" t="n">
        <v>435.7477451</v>
      </c>
      <c r="H20" s="20" t="n">
        <v>3.61660366</v>
      </c>
      <c r="I20" s="18" t="n">
        <v>480.43283303</v>
      </c>
      <c r="J20" s="20" t="n">
        <v>2.30544228</v>
      </c>
      <c r="K20" s="18" t="n">
        <v>506.27452675</v>
      </c>
      <c r="L20" s="20" t="n">
        <v>2.90828762</v>
      </c>
      <c r="M20" s="18" t="s">
        <v>481</v>
      </c>
      <c r="N20" s="20" t="s">
        <v>481</v>
      </c>
      <c r="O20" s="18" t="s">
        <v>481</v>
      </c>
      <c r="P20" s="20" t="s">
        <v>481</v>
      </c>
      <c r="Q20" s="18" t="s">
        <v>481</v>
      </c>
      <c r="R20" s="20" t="s">
        <v>481</v>
      </c>
      <c r="S20" s="18" t="s">
        <v>481</v>
      </c>
      <c r="T20" s="20" t="s">
        <v>481</v>
      </c>
      <c r="U20" s="18" t="n">
        <v>396.51288832</v>
      </c>
      <c r="V20" s="20" t="n">
        <v>7.60726947</v>
      </c>
    </row>
    <row r="21" spans="1:22">
      <c r="A21" s="15" t="s">
        <v>496</v>
      </c>
      <c r="B21" s="17" t="n">
        <v>5741</v>
      </c>
      <c r="C21" s="18">
        <f>(55.0/B21*100)</f>
        <v/>
      </c>
      <c r="D21" s="19" t="n">
        <v>5686</v>
      </c>
      <c r="E21" s="18" t="n">
        <v>405.91264235</v>
      </c>
      <c r="F21" s="20" t="n">
        <v>9.004580839999999</v>
      </c>
      <c r="G21" s="18" t="n">
        <v>452.78406889</v>
      </c>
      <c r="H21" s="20" t="n">
        <v>4.23654789</v>
      </c>
      <c r="I21" s="18" t="n">
        <v>498.54879199</v>
      </c>
      <c r="J21" s="20" t="n">
        <v>2.46612354</v>
      </c>
      <c r="K21" s="18" t="n">
        <v>525.0878049200001</v>
      </c>
      <c r="L21" s="20" t="n">
        <v>2.4699827</v>
      </c>
      <c r="M21" s="18" t="s">
        <v>481</v>
      </c>
      <c r="N21" s="20" t="s">
        <v>481</v>
      </c>
      <c r="O21" s="18" t="s">
        <v>481</v>
      </c>
      <c r="P21" s="20" t="s">
        <v>481</v>
      </c>
      <c r="Q21" s="18" t="s">
        <v>481</v>
      </c>
      <c r="R21" s="20" t="s">
        <v>481</v>
      </c>
      <c r="S21" s="18" t="s">
        <v>481</v>
      </c>
      <c r="T21" s="20" t="s">
        <v>481</v>
      </c>
      <c r="U21" s="18" t="n">
        <v>410.52294673</v>
      </c>
      <c r="V21" s="20" t="n">
        <v>8.916667589999999</v>
      </c>
    </row>
    <row r="22" spans="1:22">
      <c r="A22" s="15" t="s">
        <v>497</v>
      </c>
      <c r="B22" s="17" t="n">
        <v>6598</v>
      </c>
      <c r="C22" s="18">
        <f>(37.0/B22*100)</f>
        <v/>
      </c>
      <c r="D22" s="19" t="n">
        <v>6561</v>
      </c>
      <c r="E22" s="18" t="n">
        <v>373.81458938</v>
      </c>
      <c r="F22" s="20" t="n">
        <v>6.10765685</v>
      </c>
      <c r="G22" s="18" t="n">
        <v>414.71203162</v>
      </c>
      <c r="H22" s="20" t="n">
        <v>5.52050136</v>
      </c>
      <c r="I22" s="18" t="n">
        <v>484.61811212</v>
      </c>
      <c r="J22" s="20" t="n">
        <v>3.39794185</v>
      </c>
      <c r="K22" s="18" t="n">
        <v>497.55409744</v>
      </c>
      <c r="L22" s="20" t="n">
        <v>3.53858083</v>
      </c>
      <c r="M22" s="18" t="s">
        <v>481</v>
      </c>
      <c r="N22" s="20" t="s">
        <v>481</v>
      </c>
      <c r="O22" s="18" t="s">
        <v>481</v>
      </c>
      <c r="P22" s="20" t="s">
        <v>481</v>
      </c>
      <c r="Q22" s="18" t="s">
        <v>481</v>
      </c>
      <c r="R22" s="20" t="s">
        <v>481</v>
      </c>
      <c r="S22" s="18" t="n">
        <v>479.23431148</v>
      </c>
      <c r="T22" s="20" t="n">
        <v>28.54965813</v>
      </c>
      <c r="U22" s="18" t="n">
        <v>352.40531257</v>
      </c>
      <c r="V22" s="20" t="n">
        <v>7.24341318</v>
      </c>
    </row>
    <row r="23" spans="1:22">
      <c r="A23" s="15" t="s">
        <v>498</v>
      </c>
      <c r="B23" s="17" t="n">
        <v>11583</v>
      </c>
      <c r="C23" s="18">
        <f>(263.0/B23*100)</f>
        <v/>
      </c>
      <c r="D23" s="19" t="n">
        <v>11320</v>
      </c>
      <c r="E23" s="18" t="n">
        <v>406.08396887</v>
      </c>
      <c r="F23" s="20" t="n">
        <v>8.02866764</v>
      </c>
      <c r="G23" s="18" t="n">
        <v>441.24165323</v>
      </c>
      <c r="H23" s="20" t="n">
        <v>4.66353826</v>
      </c>
      <c r="I23" s="18" t="n">
        <v>491.85233229</v>
      </c>
      <c r="J23" s="20" t="n">
        <v>2.41215534</v>
      </c>
      <c r="K23" s="18" t="n">
        <v>495.45044572</v>
      </c>
      <c r="L23" s="20" t="n">
        <v>3.02728649</v>
      </c>
      <c r="M23" s="18" t="s">
        <v>481</v>
      </c>
      <c r="N23" s="20" t="s">
        <v>481</v>
      </c>
      <c r="O23" s="18" t="s">
        <v>481</v>
      </c>
      <c r="P23" s="20" t="s">
        <v>481</v>
      </c>
      <c r="Q23" s="18" t="s">
        <v>481</v>
      </c>
      <c r="R23" s="20" t="s">
        <v>481</v>
      </c>
      <c r="S23" s="18" t="s">
        <v>481</v>
      </c>
      <c r="T23" s="20" t="s">
        <v>481</v>
      </c>
      <c r="U23" s="18" t="n">
        <v>393.11740451</v>
      </c>
      <c r="V23" s="20" t="n">
        <v>6.72660987</v>
      </c>
    </row>
    <row r="24" spans="1:22">
      <c r="A24" s="15" t="s">
        <v>499</v>
      </c>
      <c r="B24" s="17" t="n">
        <v>6647</v>
      </c>
      <c r="C24" s="18">
        <f>(10.0/B24*100)</f>
        <v/>
      </c>
      <c r="D24" s="19" t="n">
        <v>6637</v>
      </c>
      <c r="E24" s="18" t="n">
        <v>452.51227149</v>
      </c>
      <c r="F24" s="20" t="n">
        <v>9.630279870000001</v>
      </c>
      <c r="G24" s="18" t="n">
        <v>497.21749621</v>
      </c>
      <c r="H24" s="20" t="n">
        <v>3.30696516</v>
      </c>
      <c r="I24" s="18" t="n">
        <v>559.9226479</v>
      </c>
      <c r="J24" s="20" t="n">
        <v>2.63203189</v>
      </c>
      <c r="K24" s="18" t="n">
        <v>564.5312132400001</v>
      </c>
      <c r="L24" s="20" t="n">
        <v>4.95657891</v>
      </c>
      <c r="M24" s="18" t="s">
        <v>481</v>
      </c>
      <c r="N24" s="20" t="s">
        <v>481</v>
      </c>
      <c r="O24" s="18" t="s">
        <v>481</v>
      </c>
      <c r="P24" s="20" t="s">
        <v>481</v>
      </c>
      <c r="Q24" s="18" t="s">
        <v>481</v>
      </c>
      <c r="R24" s="20" t="s">
        <v>481</v>
      </c>
      <c r="S24" s="18" t="s">
        <v>481</v>
      </c>
      <c r="T24" s="20" t="s">
        <v>481</v>
      </c>
      <c r="U24" s="18" t="n">
        <v>445.9244345</v>
      </c>
      <c r="V24" s="20" t="n">
        <v>11.64211492</v>
      </c>
    </row>
    <row r="25" spans="1:22">
      <c r="A25" s="15" t="s">
        <v>500</v>
      </c>
      <c r="B25" s="17" t="n">
        <v>5581</v>
      </c>
      <c r="C25" s="18">
        <f>(25.0/B25*100)</f>
        <v/>
      </c>
      <c r="D25" s="19" t="n">
        <v>5556</v>
      </c>
      <c r="E25" s="18" t="n">
        <v>426.26062673</v>
      </c>
      <c r="F25" s="20" t="n">
        <v>8.385472119999999</v>
      </c>
      <c r="G25" s="18" t="n">
        <v>448.02919936</v>
      </c>
      <c r="H25" s="20" t="n">
        <v>5.27331583</v>
      </c>
      <c r="I25" s="18" t="n">
        <v>515.79022006</v>
      </c>
      <c r="J25" s="20" t="n">
        <v>3.24468399</v>
      </c>
      <c r="K25" s="18" t="n">
        <v>544.92074069</v>
      </c>
      <c r="L25" s="20" t="n">
        <v>3.33537907</v>
      </c>
      <c r="M25" s="18" t="s">
        <v>481</v>
      </c>
      <c r="N25" s="20" t="s">
        <v>481</v>
      </c>
      <c r="O25" s="18" t="s">
        <v>481</v>
      </c>
      <c r="P25" s="20" t="s">
        <v>481</v>
      </c>
      <c r="Q25" s="18" t="s">
        <v>481</v>
      </c>
      <c r="R25" s="20" t="s">
        <v>481</v>
      </c>
      <c r="S25" s="18" t="s">
        <v>481</v>
      </c>
      <c r="T25" s="20" t="s">
        <v>481</v>
      </c>
      <c r="U25" s="18" t="n">
        <v>402.34550346</v>
      </c>
      <c r="V25" s="20" t="n">
        <v>17.23999727</v>
      </c>
    </row>
    <row r="26" spans="1:22">
      <c r="A26" s="15" t="s">
        <v>501</v>
      </c>
      <c r="B26" s="17" t="n">
        <v>4869</v>
      </c>
      <c r="C26" s="18">
        <f>(71.0/B26*100)</f>
        <v/>
      </c>
      <c r="D26" s="19" t="n">
        <v>4798</v>
      </c>
      <c r="E26" s="18" t="n">
        <v>419.02214404</v>
      </c>
      <c r="F26" s="20" t="n">
        <v>7.91772759</v>
      </c>
      <c r="G26" s="18" t="n">
        <v>436.70893098</v>
      </c>
      <c r="H26" s="20" t="n">
        <v>4.68707858</v>
      </c>
      <c r="I26" s="18" t="n">
        <v>492.02264184</v>
      </c>
      <c r="J26" s="20" t="n">
        <v>2.3084956</v>
      </c>
      <c r="K26" s="18" t="n">
        <v>507.07498909</v>
      </c>
      <c r="L26" s="20" t="n">
        <v>2.02768723</v>
      </c>
      <c r="M26" s="18" t="s">
        <v>481</v>
      </c>
      <c r="N26" s="20" t="s">
        <v>481</v>
      </c>
      <c r="O26" s="18" t="s">
        <v>481</v>
      </c>
      <c r="P26" s="20" t="s">
        <v>481</v>
      </c>
      <c r="Q26" s="18" t="s">
        <v>481</v>
      </c>
      <c r="R26" s="20" t="s">
        <v>481</v>
      </c>
      <c r="S26" s="18" t="s">
        <v>481</v>
      </c>
      <c r="T26" s="20" t="s">
        <v>481</v>
      </c>
      <c r="U26" s="18" t="n">
        <v>434.27598942</v>
      </c>
      <c r="V26" s="20" t="n">
        <v>9.23683716</v>
      </c>
    </row>
    <row r="27" spans="1:22">
      <c r="A27" s="15" t="s">
        <v>502</v>
      </c>
      <c r="B27" s="17" t="n">
        <v>5299</v>
      </c>
      <c r="C27" s="18">
        <f>(113.0/B27*100)</f>
        <v/>
      </c>
      <c r="D27" s="19" t="n">
        <v>5186</v>
      </c>
      <c r="E27" s="18" t="n">
        <v>394.98251319</v>
      </c>
      <c r="F27" s="20" t="n">
        <v>5.25387363</v>
      </c>
      <c r="G27" s="18" t="n">
        <v>435.69020811</v>
      </c>
      <c r="H27" s="20" t="n">
        <v>3.63936485</v>
      </c>
      <c r="I27" s="18" t="n">
        <v>499.02730988</v>
      </c>
      <c r="J27" s="20" t="n">
        <v>2.02600268</v>
      </c>
      <c r="K27" s="18" t="n">
        <v>519.30894134</v>
      </c>
      <c r="L27" s="20" t="n">
        <v>2.19650782</v>
      </c>
      <c r="M27" s="18" t="s">
        <v>481</v>
      </c>
      <c r="N27" s="20" t="s">
        <v>481</v>
      </c>
      <c r="O27" s="18" t="s">
        <v>481</v>
      </c>
      <c r="P27" s="20" t="s">
        <v>481</v>
      </c>
      <c r="Q27" s="18" t="s">
        <v>481</v>
      </c>
      <c r="R27" s="20" t="s">
        <v>481</v>
      </c>
      <c r="S27" s="18" t="s">
        <v>481</v>
      </c>
      <c r="T27" s="20" t="s">
        <v>481</v>
      </c>
      <c r="U27" s="18" t="n">
        <v>386.91989232</v>
      </c>
      <c r="V27" s="20" t="n">
        <v>4.3805858</v>
      </c>
    </row>
    <row r="28" spans="1:22">
      <c r="A28" s="15" t="s">
        <v>503</v>
      </c>
      <c r="B28" s="17" t="n">
        <v>7568</v>
      </c>
      <c r="C28" s="18">
        <f>(347.0/B28*100)</f>
        <v/>
      </c>
      <c r="D28" s="19" t="n">
        <v>7221</v>
      </c>
      <c r="E28" s="18" t="n">
        <v>351.32834159</v>
      </c>
      <c r="F28" s="20" t="n">
        <v>4.81643607</v>
      </c>
      <c r="G28" s="18" t="n">
        <v>381.07557484</v>
      </c>
      <c r="H28" s="20" t="n">
        <v>3.71843166</v>
      </c>
      <c r="I28" s="18" t="n">
        <v>423.82663804</v>
      </c>
      <c r="J28" s="20" t="n">
        <v>2.23086648</v>
      </c>
      <c r="K28" s="18" t="n">
        <v>431.21836812</v>
      </c>
      <c r="L28" s="20" t="n">
        <v>2.62725773</v>
      </c>
      <c r="M28" s="18" t="s">
        <v>481</v>
      </c>
      <c r="N28" s="20" t="s">
        <v>481</v>
      </c>
      <c r="O28" s="18" t="s">
        <v>481</v>
      </c>
      <c r="P28" s="20" t="s">
        <v>481</v>
      </c>
      <c r="Q28" s="18" t="s">
        <v>481</v>
      </c>
      <c r="R28" s="20" t="s">
        <v>481</v>
      </c>
      <c r="S28" s="18" t="s">
        <v>481</v>
      </c>
      <c r="T28" s="20" t="s">
        <v>481</v>
      </c>
      <c r="U28" s="18" t="n">
        <v>378.25407245</v>
      </c>
      <c r="V28" s="20" t="n">
        <v>6.64873006</v>
      </c>
    </row>
    <row r="29" spans="1:22">
      <c r="A29" s="15" t="s">
        <v>504</v>
      </c>
      <c r="B29" s="17" t="n">
        <v>5385</v>
      </c>
      <c r="C29" s="18">
        <f>(30.0/B29*100)</f>
        <v/>
      </c>
      <c r="D29" s="19" t="n">
        <v>5355</v>
      </c>
      <c r="E29" s="18" t="n">
        <v>436.82855057</v>
      </c>
      <c r="F29" s="20" t="n">
        <v>5.68565271</v>
      </c>
      <c r="G29" s="18" t="n">
        <v>490.91124219</v>
      </c>
      <c r="H29" s="20" t="n">
        <v>2.72274263</v>
      </c>
      <c r="I29" s="18" t="n">
        <v>536.05093988</v>
      </c>
      <c r="J29" s="20" t="n">
        <v>2.78476994</v>
      </c>
      <c r="K29" s="18" t="n">
        <v>554.92649159</v>
      </c>
      <c r="L29" s="20" t="n">
        <v>4.94639272</v>
      </c>
      <c r="M29" s="18" t="s">
        <v>481</v>
      </c>
      <c r="N29" s="20" t="s">
        <v>481</v>
      </c>
      <c r="O29" s="18" t="s">
        <v>481</v>
      </c>
      <c r="P29" s="20" t="s">
        <v>481</v>
      </c>
      <c r="Q29" s="18" t="n">
        <v>358.28551468</v>
      </c>
      <c r="R29" s="20" t="n">
        <v>8.567023300000001</v>
      </c>
      <c r="S29" s="18" t="s">
        <v>481</v>
      </c>
      <c r="T29" s="20" t="s">
        <v>481</v>
      </c>
      <c r="U29" s="18" t="n">
        <v>391.08382194</v>
      </c>
      <c r="V29" s="20" t="n">
        <v>7.20202985</v>
      </c>
    </row>
    <row r="30" spans="1:22">
      <c r="A30" s="15" t="s">
        <v>505</v>
      </c>
      <c r="B30" s="17" t="n">
        <v>4520</v>
      </c>
      <c r="C30" s="18">
        <f>(193.0/B30*100)</f>
        <v/>
      </c>
      <c r="D30" s="19" t="n">
        <v>4327</v>
      </c>
      <c r="E30" s="18" t="n">
        <v>422.26928091</v>
      </c>
      <c r="F30" s="20" t="n">
        <v>6.77810548</v>
      </c>
      <c r="G30" s="18" t="n">
        <v>484.5416321</v>
      </c>
      <c r="H30" s="20" t="n">
        <v>3.57340737</v>
      </c>
      <c r="I30" s="18" t="n">
        <v>530.83629736</v>
      </c>
      <c r="J30" s="20" t="n">
        <v>2.91126133</v>
      </c>
      <c r="K30" s="18" t="n">
        <v>551.93761852</v>
      </c>
      <c r="L30" s="20" t="n">
        <v>3.95738396</v>
      </c>
      <c r="M30" s="18" t="s">
        <v>481</v>
      </c>
      <c r="N30" s="20" t="s">
        <v>481</v>
      </c>
      <c r="O30" s="18" t="s">
        <v>481</v>
      </c>
      <c r="P30" s="20" t="s">
        <v>481</v>
      </c>
      <c r="Q30" s="18" t="s">
        <v>481</v>
      </c>
      <c r="R30" s="20" t="s">
        <v>481</v>
      </c>
      <c r="S30" s="18" t="s">
        <v>481</v>
      </c>
      <c r="T30" s="20" t="s">
        <v>481</v>
      </c>
      <c r="U30" s="18" t="n">
        <v>408.22749466</v>
      </c>
      <c r="V30" s="20" t="n">
        <v>6.03686643</v>
      </c>
    </row>
    <row r="31" spans="1:22">
      <c r="A31" s="15" t="s">
        <v>506</v>
      </c>
      <c r="B31" s="17" t="n">
        <v>5456</v>
      </c>
      <c r="C31" s="18">
        <f>(144.0/B31*100)</f>
        <v/>
      </c>
      <c r="D31" s="19" t="n">
        <v>5312</v>
      </c>
      <c r="E31" s="18" t="n">
        <v>421.01739882</v>
      </c>
      <c r="F31" s="20" t="n">
        <v>7.30392355</v>
      </c>
      <c r="G31" s="18" t="n">
        <v>450.24535011</v>
      </c>
      <c r="H31" s="20" t="n">
        <v>3.63134747</v>
      </c>
      <c r="I31" s="18" t="n">
        <v>508.84296582</v>
      </c>
      <c r="J31" s="20" t="n">
        <v>2.29789299</v>
      </c>
      <c r="K31" s="18" t="n">
        <v>532.58429111</v>
      </c>
      <c r="L31" s="20" t="n">
        <v>3.08068562</v>
      </c>
      <c r="M31" s="18" t="s">
        <v>481</v>
      </c>
      <c r="N31" s="20" t="s">
        <v>481</v>
      </c>
      <c r="O31" s="18" t="s">
        <v>481</v>
      </c>
      <c r="P31" s="20" t="s">
        <v>481</v>
      </c>
      <c r="Q31" s="18" t="s">
        <v>481</v>
      </c>
      <c r="R31" s="20" t="s">
        <v>481</v>
      </c>
      <c r="S31" s="18" t="s">
        <v>481</v>
      </c>
      <c r="T31" s="20" t="s">
        <v>481</v>
      </c>
      <c r="U31" s="18" t="n">
        <v>396.70625316</v>
      </c>
      <c r="V31" s="20" t="n">
        <v>5.08908314</v>
      </c>
    </row>
    <row r="32" spans="1:22">
      <c r="A32" s="15" t="s">
        <v>507</v>
      </c>
      <c r="B32" s="17" t="n">
        <v>4478</v>
      </c>
      <c r="C32" s="18">
        <f>(6.0/B32*100)</f>
        <v/>
      </c>
      <c r="D32" s="19" t="n">
        <v>4472</v>
      </c>
      <c r="E32" s="18" t="n">
        <v>417.48003196</v>
      </c>
      <c r="F32" s="20" t="n">
        <v>8.11162011</v>
      </c>
      <c r="G32" s="18" t="n">
        <v>434.06266495</v>
      </c>
      <c r="H32" s="20" t="n">
        <v>4.7564805</v>
      </c>
      <c r="I32" s="18" t="n">
        <v>500.27994185</v>
      </c>
      <c r="J32" s="20" t="n">
        <v>2.94910835</v>
      </c>
      <c r="K32" s="18" t="n">
        <v>523.07198019</v>
      </c>
      <c r="L32" s="20" t="n">
        <v>2.85881561</v>
      </c>
      <c r="M32" s="18" t="s">
        <v>481</v>
      </c>
      <c r="N32" s="20" t="s">
        <v>481</v>
      </c>
      <c r="O32" s="18" t="s">
        <v>481</v>
      </c>
      <c r="P32" s="20" t="s">
        <v>481</v>
      </c>
      <c r="Q32" s="18" t="s">
        <v>481</v>
      </c>
      <c r="R32" s="20" t="s">
        <v>481</v>
      </c>
      <c r="S32" s="18" t="s">
        <v>481</v>
      </c>
      <c r="T32" s="20" t="s">
        <v>481</v>
      </c>
      <c r="U32" s="18" t="n">
        <v>409.70714854</v>
      </c>
      <c r="V32" s="20" t="n">
        <v>12.14527416</v>
      </c>
    </row>
    <row r="33" spans="1:22">
      <c r="A33" s="15" t="s">
        <v>508</v>
      </c>
      <c r="B33" s="17" t="n">
        <v>7325</v>
      </c>
      <c r="C33" s="18">
        <f>(80.0/B33*100)</f>
        <v/>
      </c>
      <c r="D33" s="19" t="n">
        <v>7245</v>
      </c>
      <c r="E33" s="18" t="n">
        <v>393.93269821</v>
      </c>
      <c r="F33" s="20" t="n">
        <v>9.76314036</v>
      </c>
      <c r="G33" s="18" t="n">
        <v>420.88920754</v>
      </c>
      <c r="H33" s="20" t="n">
        <v>5.18905026</v>
      </c>
      <c r="I33" s="18" t="n">
        <v>485.02433558</v>
      </c>
      <c r="J33" s="20" t="n">
        <v>2.59734424</v>
      </c>
      <c r="K33" s="18" t="n">
        <v>533.6023381799999</v>
      </c>
      <c r="L33" s="20" t="n">
        <v>2.41735205</v>
      </c>
      <c r="M33" s="18" t="s">
        <v>481</v>
      </c>
      <c r="N33" s="20" t="s">
        <v>481</v>
      </c>
      <c r="O33" s="18" t="s">
        <v>481</v>
      </c>
      <c r="P33" s="20" t="s">
        <v>481</v>
      </c>
      <c r="Q33" s="18" t="s">
        <v>481</v>
      </c>
      <c r="R33" s="20" t="s">
        <v>481</v>
      </c>
      <c r="S33" s="18" t="s">
        <v>481</v>
      </c>
      <c r="T33" s="20" t="s">
        <v>481</v>
      </c>
      <c r="U33" s="18" t="n">
        <v>402.38684161</v>
      </c>
      <c r="V33" s="20" t="n">
        <v>9.00795703</v>
      </c>
    </row>
    <row r="34" spans="1:22">
      <c r="A34" s="15" t="s">
        <v>509</v>
      </c>
      <c r="B34" s="17" t="n">
        <v>6350</v>
      </c>
      <c r="C34" s="18">
        <f>(89.0/B34*100)</f>
        <v/>
      </c>
      <c r="D34" s="19" t="n">
        <v>6261</v>
      </c>
      <c r="E34" s="18" t="n">
        <v>388.21507843</v>
      </c>
      <c r="F34" s="20" t="n">
        <v>6.71948485</v>
      </c>
      <c r="G34" s="18" t="n">
        <v>416.7283611</v>
      </c>
      <c r="H34" s="20" t="n">
        <v>4.31777631</v>
      </c>
      <c r="I34" s="18" t="n">
        <v>474.13223539</v>
      </c>
      <c r="J34" s="20" t="n">
        <v>3.01806576</v>
      </c>
      <c r="K34" s="18" t="n">
        <v>494.80002554</v>
      </c>
      <c r="L34" s="20" t="n">
        <v>2.68334237</v>
      </c>
      <c r="M34" s="18" t="s">
        <v>481</v>
      </c>
      <c r="N34" s="20" t="s">
        <v>481</v>
      </c>
      <c r="O34" s="18" t="s">
        <v>481</v>
      </c>
      <c r="P34" s="20" t="s">
        <v>481</v>
      </c>
      <c r="Q34" s="18" t="n">
        <v>306.56969545</v>
      </c>
      <c r="R34" s="20" t="n">
        <v>10.27624616</v>
      </c>
      <c r="S34" s="18" t="s">
        <v>481</v>
      </c>
      <c r="T34" s="20" t="s">
        <v>481</v>
      </c>
      <c r="U34" s="18" t="n">
        <v>379.76365398</v>
      </c>
      <c r="V34" s="20" t="n">
        <v>8.30234765</v>
      </c>
    </row>
    <row r="35" spans="1:22">
      <c r="A35" s="15" t="s">
        <v>510</v>
      </c>
      <c r="B35" s="17" t="n">
        <v>6406</v>
      </c>
      <c r="C35" s="18">
        <f>(60.0/B35*100)</f>
        <v/>
      </c>
      <c r="D35" s="19" t="n">
        <v>6346</v>
      </c>
      <c r="E35" s="18" t="n">
        <v>408.4225777</v>
      </c>
      <c r="F35" s="20" t="n">
        <v>6.96896332</v>
      </c>
      <c r="G35" s="18" t="n">
        <v>445.23147779</v>
      </c>
      <c r="H35" s="20" t="n">
        <v>5.72510955</v>
      </c>
      <c r="I35" s="18" t="n">
        <v>520.41751186</v>
      </c>
      <c r="J35" s="20" t="n">
        <v>2.09189788</v>
      </c>
      <c r="K35" s="18" t="n">
        <v>532.3525516</v>
      </c>
      <c r="L35" s="20" t="n">
        <v>2.31391745</v>
      </c>
      <c r="M35" s="18" t="s">
        <v>481</v>
      </c>
      <c r="N35" s="20" t="s">
        <v>481</v>
      </c>
      <c r="O35" s="18" t="s">
        <v>481</v>
      </c>
      <c r="P35" s="20" t="s">
        <v>481</v>
      </c>
      <c r="Q35" s="18" t="n">
        <v>374.85244494</v>
      </c>
      <c r="R35" s="20" t="n">
        <v>5.84040672</v>
      </c>
      <c r="S35" s="18" t="s">
        <v>481</v>
      </c>
      <c r="T35" s="20" t="s">
        <v>481</v>
      </c>
      <c r="U35" s="18" t="n">
        <v>405.7890812</v>
      </c>
      <c r="V35" s="20" t="n">
        <v>8.050415689999999</v>
      </c>
    </row>
    <row r="36" spans="1:22">
      <c r="A36" s="15" t="s">
        <v>511</v>
      </c>
      <c r="B36" s="17" t="n">
        <v>6736</v>
      </c>
      <c r="C36" s="18">
        <f>(71.0/B36*100)</f>
        <v/>
      </c>
      <c r="D36" s="19" t="n">
        <v>6665</v>
      </c>
      <c r="E36" s="18" t="n">
        <v>411.10421282</v>
      </c>
      <c r="F36" s="20" t="n">
        <v>9.784306669999999</v>
      </c>
      <c r="G36" s="18" t="n">
        <v>457.67980017</v>
      </c>
      <c r="H36" s="20" t="n">
        <v>3.6877288</v>
      </c>
      <c r="I36" s="18" t="n">
        <v>500.97356105</v>
      </c>
      <c r="J36" s="20" t="n">
        <v>2.28932385</v>
      </c>
      <c r="K36" s="18" t="n">
        <v>513.56089669</v>
      </c>
      <c r="L36" s="20" t="n">
        <v>2.31339225</v>
      </c>
      <c r="M36" s="18" t="s">
        <v>481</v>
      </c>
      <c r="N36" s="20" t="s">
        <v>481</v>
      </c>
      <c r="O36" s="18" t="s">
        <v>481</v>
      </c>
      <c r="P36" s="20" t="s">
        <v>481</v>
      </c>
      <c r="Q36" s="18" t="s">
        <v>481</v>
      </c>
      <c r="R36" s="20" t="s">
        <v>481</v>
      </c>
      <c r="S36" s="18" t="s">
        <v>481</v>
      </c>
      <c r="T36" s="20" t="s">
        <v>481</v>
      </c>
      <c r="U36" s="18" t="n">
        <v>398.77783074</v>
      </c>
      <c r="V36" s="20" t="n">
        <v>7.36504162</v>
      </c>
    </row>
    <row r="37" spans="1:22">
      <c r="A37" s="15" t="s">
        <v>512</v>
      </c>
      <c r="B37" s="17" t="n">
        <v>5458</v>
      </c>
      <c r="C37" s="18">
        <f>(126.0/B37*100)</f>
        <v/>
      </c>
      <c r="D37" s="19" t="n">
        <v>5332</v>
      </c>
      <c r="E37" s="18" t="n">
        <v>421.33904462</v>
      </c>
      <c r="F37" s="20" t="n">
        <v>7.17628264</v>
      </c>
      <c r="G37" s="18" t="n">
        <v>453.60053416</v>
      </c>
      <c r="H37" s="20" t="n">
        <v>3.89254408</v>
      </c>
      <c r="I37" s="18" t="n">
        <v>504.21760788</v>
      </c>
      <c r="J37" s="20" t="n">
        <v>3.64836925</v>
      </c>
      <c r="K37" s="18" t="n">
        <v>542.64088553</v>
      </c>
      <c r="L37" s="20" t="n">
        <v>3.59251825</v>
      </c>
      <c r="M37" s="18" t="s">
        <v>481</v>
      </c>
      <c r="N37" s="20" t="s">
        <v>481</v>
      </c>
      <c r="O37" s="18" t="s">
        <v>481</v>
      </c>
      <c r="P37" s="20" t="s">
        <v>481</v>
      </c>
      <c r="Q37" s="18" t="s">
        <v>481</v>
      </c>
      <c r="R37" s="20" t="s">
        <v>481</v>
      </c>
      <c r="S37" s="18" t="s">
        <v>481</v>
      </c>
      <c r="T37" s="20" t="s">
        <v>481</v>
      </c>
      <c r="U37" s="18" t="n">
        <v>391.55186261</v>
      </c>
      <c r="V37" s="20" t="n">
        <v>6.42373344</v>
      </c>
    </row>
    <row r="38" spans="1:22">
      <c r="A38" s="15" t="s">
        <v>513</v>
      </c>
      <c r="B38" s="17" t="n">
        <v>5860</v>
      </c>
      <c r="C38" s="18">
        <f>(24.0/B38*100)</f>
        <v/>
      </c>
      <c r="D38" s="19" t="n">
        <v>5836</v>
      </c>
      <c r="E38" s="18" t="n">
        <v>411.49183603</v>
      </c>
      <c r="F38" s="20" t="n">
        <v>7.60879379</v>
      </c>
      <c r="G38" s="18" t="n">
        <v>465.05653005</v>
      </c>
      <c r="H38" s="20" t="n">
        <v>4.65429962</v>
      </c>
      <c r="I38" s="18" t="n">
        <v>523.07835634</v>
      </c>
      <c r="J38" s="20" t="n">
        <v>3.03864884</v>
      </c>
      <c r="K38" s="18" t="n">
        <v>531.78693248</v>
      </c>
      <c r="L38" s="20" t="n">
        <v>3.47086779</v>
      </c>
      <c r="M38" s="18" t="s">
        <v>481</v>
      </c>
      <c r="N38" s="20" t="s">
        <v>481</v>
      </c>
      <c r="O38" s="18" t="s">
        <v>481</v>
      </c>
      <c r="P38" s="20" t="s">
        <v>481</v>
      </c>
      <c r="Q38" s="18" t="s">
        <v>481</v>
      </c>
      <c r="R38" s="20" t="s">
        <v>481</v>
      </c>
      <c r="S38" s="18" t="s">
        <v>481</v>
      </c>
      <c r="T38" s="20" t="s">
        <v>481</v>
      </c>
      <c r="U38" s="18" t="n">
        <v>448.61557806</v>
      </c>
      <c r="V38" s="20" t="n">
        <v>6.7504995</v>
      </c>
    </row>
    <row r="39" spans="1:22">
      <c r="A39" s="15" t="s">
        <v>514</v>
      </c>
      <c r="B39" s="17" t="n">
        <v>5895</v>
      </c>
      <c r="C39" s="18">
        <f>(33.0/B39*100)</f>
        <v/>
      </c>
      <c r="D39" s="19" t="n">
        <v>5862</v>
      </c>
      <c r="E39" s="18" t="n">
        <v>360.51805001</v>
      </c>
      <c r="F39" s="20" t="n">
        <v>6.86466247</v>
      </c>
      <c r="G39" s="18" t="n">
        <v>380.17549741</v>
      </c>
      <c r="H39" s="20" t="n">
        <v>4.49338625</v>
      </c>
      <c r="I39" s="18" t="n">
        <v>425.17098541</v>
      </c>
      <c r="J39" s="20" t="n">
        <v>4.36014635</v>
      </c>
      <c r="K39" s="18" t="n">
        <v>442.45263076</v>
      </c>
      <c r="L39" s="20" t="n">
        <v>4.04058415</v>
      </c>
      <c r="M39" s="18" t="s">
        <v>481</v>
      </c>
      <c r="N39" s="20" t="s">
        <v>481</v>
      </c>
      <c r="O39" s="18" t="s">
        <v>481</v>
      </c>
      <c r="P39" s="20" t="s">
        <v>481</v>
      </c>
      <c r="Q39" s="18" t="s">
        <v>481</v>
      </c>
      <c r="R39" s="20" t="s">
        <v>481</v>
      </c>
      <c r="S39" s="18" t="s">
        <v>481</v>
      </c>
      <c r="T39" s="20" t="s">
        <v>481</v>
      </c>
      <c r="U39" s="18" t="n">
        <v>361.28693444</v>
      </c>
      <c r="V39" s="20" t="n">
        <v>9.061037969999999</v>
      </c>
    </row>
    <row r="40" spans="1:22">
      <c r="A40" s="15" t="s">
        <v>515</v>
      </c>
      <c r="B40" s="17" t="n">
        <v>14157</v>
      </c>
      <c r="C40" s="18">
        <f>(386.0/B40*100)</f>
        <v/>
      </c>
      <c r="D40" s="19" t="n">
        <v>13771</v>
      </c>
      <c r="E40" s="18" t="n">
        <v>398.82411635</v>
      </c>
      <c r="F40" s="20" t="n">
        <v>8.161833509999999</v>
      </c>
      <c r="G40" s="18" t="n">
        <v>469.73553578</v>
      </c>
      <c r="H40" s="20" t="n">
        <v>3.59775965</v>
      </c>
      <c r="I40" s="18" t="n">
        <v>511.30158136</v>
      </c>
      <c r="J40" s="20" t="n">
        <v>2.65121333</v>
      </c>
      <c r="K40" s="18" t="n">
        <v>541.56863402</v>
      </c>
      <c r="L40" s="20" t="n">
        <v>3.1673537</v>
      </c>
      <c r="M40" s="18" t="s">
        <v>481</v>
      </c>
      <c r="N40" s="20" t="s">
        <v>481</v>
      </c>
      <c r="O40" s="18" t="s">
        <v>481</v>
      </c>
      <c r="P40" s="20" t="s">
        <v>481</v>
      </c>
      <c r="Q40" s="18" t="s">
        <v>481</v>
      </c>
      <c r="R40" s="20" t="s">
        <v>481</v>
      </c>
      <c r="S40" s="18" t="s">
        <v>481</v>
      </c>
      <c r="T40" s="20" t="s">
        <v>481</v>
      </c>
      <c r="U40" s="18" t="n">
        <v>402.55684827</v>
      </c>
      <c r="V40" s="20" t="n">
        <v>6.99704001</v>
      </c>
    </row>
    <row r="41" spans="1:22">
      <c r="A41" s="15" t="s">
        <v>516</v>
      </c>
      <c r="B41" s="17" t="n">
        <v>5712</v>
      </c>
      <c r="C41" s="18">
        <f>(55.0/B41*100)</f>
        <v/>
      </c>
      <c r="D41" s="19" t="n">
        <v>5657</v>
      </c>
      <c r="E41" s="18" t="n">
        <v>408.35371795</v>
      </c>
      <c r="F41" s="20" t="n">
        <v>8.11084567</v>
      </c>
      <c r="G41" s="18" t="n">
        <v>450.56026273</v>
      </c>
      <c r="H41" s="20" t="n">
        <v>4.49549133</v>
      </c>
      <c r="I41" s="18" t="n">
        <v>505.73676162</v>
      </c>
      <c r="J41" s="20" t="n">
        <v>3.11267488</v>
      </c>
      <c r="K41" s="18" t="n">
        <v>521.20399811</v>
      </c>
      <c r="L41" s="20" t="n">
        <v>3.29630014</v>
      </c>
      <c r="M41" s="18" t="s">
        <v>481</v>
      </c>
      <c r="N41" s="20" t="s">
        <v>481</v>
      </c>
      <c r="O41" s="18" t="s">
        <v>481</v>
      </c>
      <c r="P41" s="20" t="s">
        <v>481</v>
      </c>
      <c r="Q41" s="18" t="n">
        <v>387.44235424</v>
      </c>
      <c r="R41" s="20" t="n">
        <v>14.52510266</v>
      </c>
      <c r="S41" s="18" t="s">
        <v>481</v>
      </c>
      <c r="T41" s="20" t="s">
        <v>481</v>
      </c>
      <c r="U41" s="18" t="n">
        <v>400.47168843</v>
      </c>
      <c r="V41" s="20" t="n">
        <v>9.64971849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348.9742875</v>
      </c>
      <c r="F45" s="20" t="n">
        <v>4.67038464</v>
      </c>
      <c r="G45" s="18" t="n">
        <v>354.31791316</v>
      </c>
      <c r="H45" s="20" t="n">
        <v>3.27150085</v>
      </c>
      <c r="I45" s="18" t="n">
        <v>376.41441527</v>
      </c>
      <c r="J45" s="20" t="n">
        <v>2.76919943</v>
      </c>
      <c r="K45" s="18" t="n">
        <v>392.27963208</v>
      </c>
      <c r="L45" s="20" t="n">
        <v>3.26950347</v>
      </c>
      <c r="M45" s="18" t="s">
        <v>481</v>
      </c>
      <c r="N45" s="20" t="s">
        <v>481</v>
      </c>
      <c r="O45" s="18" t="s">
        <v>481</v>
      </c>
      <c r="P45" s="20" t="s">
        <v>481</v>
      </c>
      <c r="Q45" s="18" t="s">
        <v>481</v>
      </c>
      <c r="R45" s="20" t="s">
        <v>481</v>
      </c>
      <c r="S45" s="18" t="n">
        <v>331.73712932</v>
      </c>
      <c r="T45" s="20" t="n">
        <v>16.53427888</v>
      </c>
      <c r="U45" s="18" t="n">
        <v>343.05622566</v>
      </c>
      <c r="V45" s="20" t="n">
        <v>6.06778562</v>
      </c>
    </row>
    <row r="46" spans="1:22">
      <c r="A46" s="15" t="s">
        <v>521</v>
      </c>
      <c r="B46" s="17" t="n">
        <v>23141</v>
      </c>
      <c r="C46" s="18">
        <f>(2121.0/B46*100)</f>
        <v/>
      </c>
      <c r="D46" s="19" t="n">
        <v>21020</v>
      </c>
      <c r="E46" s="18" t="n">
        <v>334.25637682</v>
      </c>
      <c r="F46" s="20" t="n">
        <v>4.37491198</v>
      </c>
      <c r="G46" s="18" t="n">
        <v>361.27588177</v>
      </c>
      <c r="H46" s="20" t="n">
        <v>2.74406419</v>
      </c>
      <c r="I46" s="18" t="n">
        <v>420.52993633</v>
      </c>
      <c r="J46" s="20" t="n">
        <v>2.75124044</v>
      </c>
      <c r="K46" s="18" t="n">
        <v>450.17774787</v>
      </c>
      <c r="L46" s="20" t="n">
        <v>3.60817912</v>
      </c>
      <c r="M46" s="18" t="s">
        <v>481</v>
      </c>
      <c r="N46" s="20" t="s">
        <v>481</v>
      </c>
      <c r="O46" s="18" t="s">
        <v>481</v>
      </c>
      <c r="P46" s="20" t="s">
        <v>481</v>
      </c>
      <c r="Q46" s="18" t="s">
        <v>481</v>
      </c>
      <c r="R46" s="20" t="s">
        <v>481</v>
      </c>
      <c r="S46" s="18" t="s">
        <v>481</v>
      </c>
      <c r="T46" s="20" t="s">
        <v>481</v>
      </c>
      <c r="U46" s="18" t="n">
        <v>369.39307845</v>
      </c>
      <c r="V46" s="20" t="n">
        <v>2.54994118</v>
      </c>
    </row>
    <row r="47" spans="1:22">
      <c r="A47" s="15" t="s">
        <v>522</v>
      </c>
      <c r="B47" s="17" t="n">
        <v>5928</v>
      </c>
      <c r="C47" s="18">
        <f>(347.0/B47*100)</f>
        <v/>
      </c>
      <c r="D47" s="19" t="n">
        <v>5581</v>
      </c>
      <c r="E47" s="18" t="n">
        <v>360.13039585</v>
      </c>
      <c r="F47" s="20" t="n">
        <v>6.12380381</v>
      </c>
      <c r="G47" s="18" t="n">
        <v>389.18871076</v>
      </c>
      <c r="H47" s="20" t="n">
        <v>5.20009219</v>
      </c>
      <c r="I47" s="18" t="n">
        <v>463.72741355</v>
      </c>
      <c r="J47" s="20" t="n">
        <v>4.39584039</v>
      </c>
      <c r="K47" s="18" t="n">
        <v>487.54140143</v>
      </c>
      <c r="L47" s="20" t="n">
        <v>3.94691657</v>
      </c>
      <c r="M47" s="18" t="s">
        <v>481</v>
      </c>
      <c r="N47" s="20" t="s">
        <v>481</v>
      </c>
      <c r="O47" s="18" t="s">
        <v>481</v>
      </c>
      <c r="P47" s="20" t="s">
        <v>481</v>
      </c>
      <c r="Q47" s="18" t="s">
        <v>481</v>
      </c>
      <c r="R47" s="20" t="s">
        <v>481</v>
      </c>
      <c r="S47" s="18" t="s">
        <v>481</v>
      </c>
      <c r="T47" s="20" t="s">
        <v>481</v>
      </c>
      <c r="U47" s="18" t="n">
        <v>361.19569942</v>
      </c>
      <c r="V47" s="20" t="n">
        <v>5.1240056</v>
      </c>
    </row>
    <row r="48" spans="1:22">
      <c r="A48" s="15" t="s">
        <v>523</v>
      </c>
      <c r="B48" s="17" t="n">
        <v>9841</v>
      </c>
      <c r="C48" s="18">
        <f>(8.0/B48*100)</f>
        <v/>
      </c>
      <c r="D48" s="19" t="n">
        <v>9833</v>
      </c>
      <c r="E48" s="18" t="n">
        <v>391.43048331</v>
      </c>
      <c r="F48" s="20" t="n">
        <v>10.27290729</v>
      </c>
      <c r="G48" s="18" t="n">
        <v>431.67855439</v>
      </c>
      <c r="H48" s="20" t="n">
        <v>7.47502822</v>
      </c>
      <c r="I48" s="18" t="n">
        <v>521.80438025</v>
      </c>
      <c r="J48" s="20" t="n">
        <v>4.2236508</v>
      </c>
      <c r="K48" s="18" t="n">
        <v>534.70102179</v>
      </c>
      <c r="L48" s="20" t="n">
        <v>5.21143078</v>
      </c>
      <c r="M48" s="18" t="s">
        <v>481</v>
      </c>
      <c r="N48" s="20" t="s">
        <v>481</v>
      </c>
      <c r="O48" s="18" t="s">
        <v>481</v>
      </c>
      <c r="P48" s="20" t="s">
        <v>481</v>
      </c>
      <c r="Q48" s="18" t="s">
        <v>481</v>
      </c>
      <c r="R48" s="20" t="s">
        <v>481</v>
      </c>
      <c r="S48" s="18" t="s">
        <v>481</v>
      </c>
      <c r="T48" s="20" t="s">
        <v>481</v>
      </c>
      <c r="U48" s="18" t="n">
        <v>440.52634681</v>
      </c>
      <c r="V48" s="20" t="n">
        <v>32.1054172</v>
      </c>
    </row>
    <row r="49" spans="1:22">
      <c r="A49" s="15" t="s">
        <v>524</v>
      </c>
      <c r="B49" s="17" t="n">
        <v>6349</v>
      </c>
      <c r="C49" s="18">
        <f>(56.0/B49*100)</f>
        <v/>
      </c>
      <c r="D49" s="19" t="n">
        <v>6293</v>
      </c>
      <c r="E49" s="18" t="n">
        <v>382.0455801</v>
      </c>
      <c r="F49" s="20" t="n">
        <v>6.51739751</v>
      </c>
      <c r="G49" s="18" t="n">
        <v>405.07900767</v>
      </c>
      <c r="H49" s="20" t="n">
        <v>4.03989741</v>
      </c>
      <c r="I49" s="18" t="n">
        <v>440.48622998</v>
      </c>
      <c r="J49" s="20" t="n">
        <v>3.12598677</v>
      </c>
      <c r="K49" s="18" t="n">
        <v>451.94074335</v>
      </c>
      <c r="L49" s="20" t="n">
        <v>3.36174512</v>
      </c>
      <c r="M49" s="18" t="s">
        <v>481</v>
      </c>
      <c r="N49" s="20" t="s">
        <v>481</v>
      </c>
      <c r="O49" s="18" t="s">
        <v>481</v>
      </c>
      <c r="P49" s="20" t="s">
        <v>481</v>
      </c>
      <c r="Q49" s="18" t="n">
        <v>418.4906</v>
      </c>
      <c r="R49" s="20" t="n">
        <v>25.56056322</v>
      </c>
      <c r="S49" s="18" t="n">
        <v>456.75532684</v>
      </c>
      <c r="T49" s="20" t="n">
        <v>45.05324049</v>
      </c>
      <c r="U49" s="18" t="n">
        <v>353.13463416</v>
      </c>
      <c r="V49" s="20" t="n">
        <v>9.00365019</v>
      </c>
    </row>
    <row r="50" spans="1:22">
      <c r="A50" s="15" t="s">
        <v>525</v>
      </c>
      <c r="B50" s="17" t="n">
        <v>11795</v>
      </c>
      <c r="C50" s="18">
        <f>(0.0/B50*100)</f>
        <v/>
      </c>
      <c r="D50" s="19" t="n">
        <v>11795</v>
      </c>
      <c r="E50" s="18" t="s">
        <v>481</v>
      </c>
      <c r="F50" s="20" t="s">
        <v>481</v>
      </c>
      <c r="G50" s="18" t="s">
        <v>481</v>
      </c>
      <c r="H50" s="20" t="s">
        <v>481</v>
      </c>
      <c r="I50" s="18" t="s">
        <v>481</v>
      </c>
      <c r="J50" s="20" t="s">
        <v>481</v>
      </c>
      <c r="K50" s="18" t="s">
        <v>481</v>
      </c>
      <c r="L50" s="20" t="s">
        <v>481</v>
      </c>
      <c r="M50" s="18" t="s">
        <v>481</v>
      </c>
      <c r="N50" s="20" t="s">
        <v>481</v>
      </c>
      <c r="O50" s="18" t="s">
        <v>481</v>
      </c>
      <c r="P50" s="20" t="s">
        <v>481</v>
      </c>
      <c r="Q50" s="18" t="s">
        <v>481</v>
      </c>
      <c r="R50" s="20" t="s">
        <v>481</v>
      </c>
      <c r="S50" s="18" t="n">
        <v>415.72876064</v>
      </c>
      <c r="T50" s="20" t="n">
        <v>2.36107792</v>
      </c>
      <c r="U50" s="18" t="s">
        <v>481</v>
      </c>
      <c r="V50" s="20" t="s">
        <v>481</v>
      </c>
    </row>
    <row r="51" spans="1:22">
      <c r="A51" s="15" t="s">
        <v>526</v>
      </c>
      <c r="B51" s="17" t="n">
        <v>6866</v>
      </c>
      <c r="C51" s="18">
        <f>(114.0/B51*100)</f>
        <v/>
      </c>
      <c r="D51" s="19" t="n">
        <v>6752</v>
      </c>
      <c r="E51" s="18" t="n">
        <v>373.44841167</v>
      </c>
      <c r="F51" s="20" t="n">
        <v>7.01248833</v>
      </c>
      <c r="G51" s="18" t="n">
        <v>389.97051851</v>
      </c>
      <c r="H51" s="20" t="n">
        <v>2.82131079</v>
      </c>
      <c r="I51" s="18" t="n">
        <v>425.14010723</v>
      </c>
      <c r="J51" s="20" t="n">
        <v>2.26471372</v>
      </c>
      <c r="K51" s="18" t="n">
        <v>442.66938313</v>
      </c>
      <c r="L51" s="20" t="n">
        <v>2.88489409</v>
      </c>
      <c r="M51" s="18" t="s">
        <v>481</v>
      </c>
      <c r="N51" s="20" t="s">
        <v>481</v>
      </c>
      <c r="O51" s="18" t="s">
        <v>481</v>
      </c>
      <c r="P51" s="20" t="s">
        <v>481</v>
      </c>
      <c r="Q51" s="18" t="n">
        <v>410.85572185</v>
      </c>
      <c r="R51" s="20" t="n">
        <v>3.7997542</v>
      </c>
      <c r="S51" s="18" t="s">
        <v>481</v>
      </c>
      <c r="T51" s="20" t="s">
        <v>481</v>
      </c>
      <c r="U51" s="18" t="n">
        <v>383.97902577</v>
      </c>
      <c r="V51" s="20" t="n">
        <v>7.73174119</v>
      </c>
    </row>
    <row r="52" spans="1:22">
      <c r="A52" s="15" t="s">
        <v>527</v>
      </c>
      <c r="B52" s="17" t="n">
        <v>5809</v>
      </c>
      <c r="C52" s="18">
        <f>(106.0/B52*100)</f>
        <v/>
      </c>
      <c r="D52" s="19" t="n">
        <v>5703</v>
      </c>
      <c r="E52" s="18" t="n">
        <v>391.29090405</v>
      </c>
      <c r="F52" s="20" t="n">
        <v>7.12170838</v>
      </c>
      <c r="G52" s="18" t="n">
        <v>420.04973402</v>
      </c>
      <c r="H52" s="20" t="n">
        <v>4.36125494</v>
      </c>
      <c r="I52" s="18" t="n">
        <v>476.14681445</v>
      </c>
      <c r="J52" s="20" t="n">
        <v>2.72814451</v>
      </c>
      <c r="K52" s="18" t="n">
        <v>499.22707563</v>
      </c>
      <c r="L52" s="20" t="n">
        <v>2.82674341</v>
      </c>
      <c r="M52" s="18" t="s">
        <v>481</v>
      </c>
      <c r="N52" s="20" t="s">
        <v>481</v>
      </c>
      <c r="O52" s="18" t="s">
        <v>481</v>
      </c>
      <c r="P52" s="20" t="s">
        <v>481</v>
      </c>
      <c r="Q52" s="18" t="s">
        <v>481</v>
      </c>
      <c r="R52" s="20" t="s">
        <v>481</v>
      </c>
      <c r="S52" s="18" t="s">
        <v>481</v>
      </c>
      <c r="T52" s="20" t="s">
        <v>481</v>
      </c>
      <c r="U52" s="18" t="n">
        <v>389.12069746</v>
      </c>
      <c r="V52" s="20" t="n">
        <v>6.84082575</v>
      </c>
    </row>
    <row r="53" spans="1:22">
      <c r="A53" s="15" t="s">
        <v>528</v>
      </c>
      <c r="B53" s="17" t="n">
        <v>5571</v>
      </c>
      <c r="C53" s="18">
        <f>(112.0/B53*100)</f>
        <v/>
      </c>
      <c r="D53" s="19" t="n">
        <v>5459</v>
      </c>
      <c r="E53" s="18" t="n">
        <v>353.48227552</v>
      </c>
      <c r="F53" s="20" t="n">
        <v>5.0239643</v>
      </c>
      <c r="G53" s="18" t="n">
        <v>386.38737734</v>
      </c>
      <c r="H53" s="20" t="n">
        <v>3.79058217</v>
      </c>
      <c r="I53" s="18" t="n">
        <v>440.48197621</v>
      </c>
      <c r="J53" s="20" t="n">
        <v>2.13830039</v>
      </c>
      <c r="K53" s="18" t="n">
        <v>467.60319707</v>
      </c>
      <c r="L53" s="20" t="n">
        <v>2.16806713</v>
      </c>
      <c r="M53" s="18" t="s">
        <v>481</v>
      </c>
      <c r="N53" s="20" t="s">
        <v>481</v>
      </c>
      <c r="O53" s="18" t="s">
        <v>481</v>
      </c>
      <c r="P53" s="20" t="s">
        <v>481</v>
      </c>
      <c r="Q53" s="18" t="s">
        <v>481</v>
      </c>
      <c r="R53" s="20" t="s">
        <v>481</v>
      </c>
      <c r="S53" s="18" t="s">
        <v>481</v>
      </c>
      <c r="T53" s="20" t="s">
        <v>481</v>
      </c>
      <c r="U53" s="18" t="n">
        <v>354.49083353</v>
      </c>
      <c r="V53" s="20" t="n">
        <v>4.35990356</v>
      </c>
    </row>
    <row r="54" spans="1:22">
      <c r="A54" s="15" t="s">
        <v>529</v>
      </c>
      <c r="B54" s="17" t="n">
        <v>4740</v>
      </c>
      <c r="C54" s="18">
        <f>(428.0/B54*100)</f>
        <v/>
      </c>
      <c r="D54" s="19" t="n">
        <v>4312</v>
      </c>
      <c r="E54" s="18" t="n">
        <v>283.49532561</v>
      </c>
      <c r="F54" s="20" t="n">
        <v>4.75317348</v>
      </c>
      <c r="G54" s="18" t="n">
        <v>307.99417097</v>
      </c>
      <c r="H54" s="20" t="n">
        <v>3.68417129</v>
      </c>
      <c r="I54" s="18" t="n">
        <v>347.50902597</v>
      </c>
      <c r="J54" s="20" t="n">
        <v>3.79433902</v>
      </c>
      <c r="K54" s="18" t="n">
        <v>362.91957454</v>
      </c>
      <c r="L54" s="20" t="n">
        <v>3.34161705</v>
      </c>
      <c r="M54" s="18" t="s">
        <v>481</v>
      </c>
      <c r="N54" s="20" t="s">
        <v>481</v>
      </c>
      <c r="O54" s="18" t="s">
        <v>481</v>
      </c>
      <c r="P54" s="20" t="s">
        <v>481</v>
      </c>
      <c r="Q54" s="18" t="s">
        <v>481</v>
      </c>
      <c r="R54" s="20" t="s">
        <v>481</v>
      </c>
      <c r="S54" s="18" t="s">
        <v>481</v>
      </c>
      <c r="T54" s="20" t="s">
        <v>481</v>
      </c>
      <c r="U54" s="18" t="n">
        <v>281.19361292</v>
      </c>
      <c r="V54" s="20" t="n">
        <v>3.46857683</v>
      </c>
    </row>
    <row r="55" spans="1:22">
      <c r="A55" s="15" t="s">
        <v>530</v>
      </c>
      <c r="B55" s="17" t="n">
        <v>5316</v>
      </c>
      <c r="C55" s="18">
        <f>(22.0/B55*100)</f>
        <v/>
      </c>
      <c r="D55" s="19" t="n">
        <v>5294</v>
      </c>
      <c r="E55" s="18" t="n">
        <v>338.98010174</v>
      </c>
      <c r="F55" s="20" t="n">
        <v>6.19546726</v>
      </c>
      <c r="G55" s="18" t="n">
        <v>352.55389978</v>
      </c>
      <c r="H55" s="20" t="n">
        <v>4.26032692</v>
      </c>
      <c r="I55" s="18" t="n">
        <v>403.76967886</v>
      </c>
      <c r="J55" s="20" t="n">
        <v>2.88008604</v>
      </c>
      <c r="K55" s="18" t="n">
        <v>447.83406357</v>
      </c>
      <c r="L55" s="20" t="n">
        <v>2.45335888</v>
      </c>
      <c r="M55" s="18" t="s">
        <v>481</v>
      </c>
      <c r="N55" s="20" t="s">
        <v>481</v>
      </c>
      <c r="O55" s="18" t="s">
        <v>481</v>
      </c>
      <c r="P55" s="20" t="s">
        <v>481</v>
      </c>
      <c r="Q55" s="18" t="s">
        <v>481</v>
      </c>
      <c r="R55" s="20" t="s">
        <v>481</v>
      </c>
      <c r="S55" s="18" t="n">
        <v>335.19545218</v>
      </c>
      <c r="T55" s="20" t="n">
        <v>16.61034156</v>
      </c>
      <c r="U55" s="18" t="n">
        <v>321.92022222</v>
      </c>
      <c r="V55" s="20" t="n">
        <v>8.110264620000001</v>
      </c>
    </row>
    <row r="56" spans="1:22">
      <c r="A56" s="15" t="s">
        <v>531</v>
      </c>
      <c r="B56" s="17" t="n">
        <v>5359</v>
      </c>
      <c r="C56" s="18">
        <f>(77.0/B56*100)</f>
        <v/>
      </c>
      <c r="D56" s="19" t="n">
        <v>5282</v>
      </c>
      <c r="E56" s="18" t="n">
        <v>446.66686665</v>
      </c>
      <c r="F56" s="20" t="n">
        <v>8.590754929999999</v>
      </c>
      <c r="G56" s="18" t="n">
        <v>463.99489906</v>
      </c>
      <c r="H56" s="20" t="n">
        <v>6.11323569</v>
      </c>
      <c r="I56" s="18" t="n">
        <v>524.72060362</v>
      </c>
      <c r="J56" s="20" t="n">
        <v>2.39402841</v>
      </c>
      <c r="K56" s="18" t="n">
        <v>539.69048431</v>
      </c>
      <c r="L56" s="20" t="n">
        <v>3.27729175</v>
      </c>
      <c r="M56" s="18" t="s">
        <v>481</v>
      </c>
      <c r="N56" s="20" t="s">
        <v>481</v>
      </c>
      <c r="O56" s="18" t="s">
        <v>481</v>
      </c>
      <c r="P56" s="20" t="s">
        <v>481</v>
      </c>
      <c r="Q56" s="18" t="s">
        <v>481</v>
      </c>
      <c r="R56" s="20" t="s">
        <v>481</v>
      </c>
      <c r="S56" s="18" t="s">
        <v>481</v>
      </c>
      <c r="T56" s="20" t="s">
        <v>481</v>
      </c>
      <c r="U56" s="18" t="n">
        <v>447.27464116</v>
      </c>
      <c r="V56" s="20" t="n">
        <v>11.01636534</v>
      </c>
    </row>
    <row r="57" spans="1:22">
      <c r="A57" s="15" t="s">
        <v>532</v>
      </c>
      <c r="B57" s="17" t="n">
        <v>6513</v>
      </c>
      <c r="C57" s="18">
        <f>(0.0/B57*100)</f>
        <v/>
      </c>
      <c r="D57" s="19" t="n">
        <v>6513</v>
      </c>
      <c r="E57" s="18" t="n">
        <v>356.30040814</v>
      </c>
      <c r="F57" s="20" t="n">
        <v>6.14540747</v>
      </c>
      <c r="G57" s="18" t="n">
        <v>369.13505286</v>
      </c>
      <c r="H57" s="20" t="n">
        <v>2.53120523</v>
      </c>
      <c r="I57" s="18" t="n">
        <v>417.83061834</v>
      </c>
      <c r="J57" s="20" t="n">
        <v>2.52080897</v>
      </c>
      <c r="K57" s="18" t="n">
        <v>431.07484612</v>
      </c>
      <c r="L57" s="20" t="n">
        <v>3.85103898</v>
      </c>
      <c r="M57" s="18" t="s">
        <v>481</v>
      </c>
      <c r="N57" s="20" t="s">
        <v>481</v>
      </c>
      <c r="O57" s="18" t="s">
        <v>481</v>
      </c>
      <c r="P57" s="20" t="s">
        <v>481</v>
      </c>
      <c r="Q57" s="18" t="s">
        <v>481</v>
      </c>
      <c r="R57" s="20" t="s">
        <v>481</v>
      </c>
      <c r="S57" s="18" t="n">
        <v>337.8308747</v>
      </c>
      <c r="T57" s="20" t="n">
        <v>25.1342167</v>
      </c>
      <c r="U57" s="18" t="n">
        <v>368.47114518</v>
      </c>
      <c r="V57" s="20" t="n">
        <v>7.62617862</v>
      </c>
    </row>
    <row r="58" spans="1:22">
      <c r="A58" s="15" t="s">
        <v>533</v>
      </c>
      <c r="B58" s="17" t="n">
        <v>7267</v>
      </c>
      <c r="C58" s="18">
        <f>(10.0/B58*100)</f>
        <v/>
      </c>
      <c r="D58" s="19" t="n">
        <v>7257</v>
      </c>
      <c r="E58" s="18" t="n">
        <v>350.47725937</v>
      </c>
      <c r="F58" s="20" t="n">
        <v>4.37860892</v>
      </c>
      <c r="G58" s="18" t="n">
        <v>363.54707856</v>
      </c>
      <c r="H58" s="20" t="n">
        <v>4.15502118</v>
      </c>
      <c r="I58" s="18" t="n">
        <v>394.06829682</v>
      </c>
      <c r="J58" s="20" t="n">
        <v>3.39074879</v>
      </c>
      <c r="K58" s="18" t="n">
        <v>440.39630255</v>
      </c>
      <c r="L58" s="20" t="n">
        <v>2.61394702</v>
      </c>
      <c r="M58" s="18" t="s">
        <v>481</v>
      </c>
      <c r="N58" s="20" t="s">
        <v>481</v>
      </c>
      <c r="O58" s="18" t="s">
        <v>481</v>
      </c>
      <c r="P58" s="20" t="s">
        <v>481</v>
      </c>
      <c r="Q58" s="18" t="s">
        <v>481</v>
      </c>
      <c r="R58" s="20" t="s">
        <v>481</v>
      </c>
      <c r="S58" s="18" t="n">
        <v>338.87892665</v>
      </c>
      <c r="T58" s="20" t="n">
        <v>14.16727559</v>
      </c>
      <c r="U58" s="18" t="n">
        <v>322.45126822</v>
      </c>
      <c r="V58" s="20" t="n">
        <v>10.3568583</v>
      </c>
    </row>
    <row r="59" spans="1:22">
      <c r="A59" s="15" t="s">
        <v>534</v>
      </c>
      <c r="B59" s="17" t="n">
        <v>4826</v>
      </c>
      <c r="C59" s="18">
        <f>(26.0/B59*100)</f>
        <v/>
      </c>
      <c r="D59" s="19" t="n">
        <v>4800</v>
      </c>
      <c r="E59" s="18" t="n">
        <v>316.90610833</v>
      </c>
      <c r="F59" s="20" t="n">
        <v>4.21358009</v>
      </c>
      <c r="G59" s="18" t="n">
        <v>327.32406191</v>
      </c>
      <c r="H59" s="20" t="n">
        <v>3.82307505</v>
      </c>
      <c r="I59" s="18" t="n">
        <v>364.26091545</v>
      </c>
      <c r="J59" s="20" t="n">
        <v>3.06927956</v>
      </c>
      <c r="K59" s="18" t="n">
        <v>398.13886515</v>
      </c>
      <c r="L59" s="20" t="n">
        <v>1.92691181</v>
      </c>
      <c r="M59" s="18" t="s">
        <v>481</v>
      </c>
      <c r="N59" s="20" t="s">
        <v>481</v>
      </c>
      <c r="O59" s="18" t="s">
        <v>481</v>
      </c>
      <c r="P59" s="20" t="s">
        <v>481</v>
      </c>
      <c r="Q59" s="18" t="s">
        <v>481</v>
      </c>
      <c r="R59" s="20" t="s">
        <v>481</v>
      </c>
      <c r="S59" s="18" t="n">
        <v>317.63721284</v>
      </c>
      <c r="T59" s="20" t="n">
        <v>12.85613978</v>
      </c>
      <c r="U59" s="18" t="n">
        <v>309.57129205</v>
      </c>
      <c r="V59" s="20" t="n">
        <v>6.07469418</v>
      </c>
    </row>
    <row r="60" spans="1:22">
      <c r="A60" s="15" t="s">
        <v>535</v>
      </c>
      <c r="B60" s="17" t="n">
        <v>4546</v>
      </c>
      <c r="C60" s="18">
        <f>(15.0/B60*100)</f>
        <v/>
      </c>
      <c r="D60" s="19" t="n">
        <v>4531</v>
      </c>
      <c r="E60" s="18" t="n">
        <v>316.37360157</v>
      </c>
      <c r="F60" s="20" t="n">
        <v>5.22966244</v>
      </c>
      <c r="G60" s="18" t="n">
        <v>335.58690886</v>
      </c>
      <c r="H60" s="20" t="n">
        <v>5.01973637</v>
      </c>
      <c r="I60" s="18" t="n">
        <v>375.89038434</v>
      </c>
      <c r="J60" s="20" t="n">
        <v>5.05960001</v>
      </c>
      <c r="K60" s="18" t="n">
        <v>414.4254311</v>
      </c>
      <c r="L60" s="20" t="n">
        <v>3.95185728</v>
      </c>
      <c r="M60" s="18" t="s">
        <v>481</v>
      </c>
      <c r="N60" s="20" t="s">
        <v>481</v>
      </c>
      <c r="O60" s="18" t="s">
        <v>481</v>
      </c>
      <c r="P60" s="20" t="s">
        <v>481</v>
      </c>
      <c r="Q60" s="18" t="s">
        <v>481</v>
      </c>
      <c r="R60" s="20" t="s">
        <v>481</v>
      </c>
      <c r="S60" s="18" t="n">
        <v>339.32329255</v>
      </c>
      <c r="T60" s="20" t="n">
        <v>19.0865753</v>
      </c>
      <c r="U60" s="18" t="n">
        <v>344.78216923</v>
      </c>
      <c r="V60" s="20" t="n">
        <v>8.21798604</v>
      </c>
    </row>
    <row r="61" spans="1:22">
      <c r="A61" s="15" t="s">
        <v>536</v>
      </c>
      <c r="B61" s="17" t="n">
        <v>6525</v>
      </c>
      <c r="C61" s="18">
        <f>(166.0/B61*100)</f>
        <v/>
      </c>
      <c r="D61" s="19" t="n">
        <v>6359</v>
      </c>
      <c r="E61" s="18" t="n">
        <v>384.57690047</v>
      </c>
      <c r="F61" s="20" t="n">
        <v>7.72512209</v>
      </c>
      <c r="G61" s="18" t="n">
        <v>409.44254106</v>
      </c>
      <c r="H61" s="20" t="n">
        <v>4.35946295</v>
      </c>
      <c r="I61" s="18" t="n">
        <v>471.45669408</v>
      </c>
      <c r="J61" s="20" t="n">
        <v>2.61328463</v>
      </c>
      <c r="K61" s="18" t="n">
        <v>503.3644484</v>
      </c>
      <c r="L61" s="20" t="n">
        <v>2.64183962</v>
      </c>
      <c r="M61" s="18" t="s">
        <v>481</v>
      </c>
      <c r="N61" s="20" t="s">
        <v>481</v>
      </c>
      <c r="O61" s="18" t="s">
        <v>481</v>
      </c>
      <c r="P61" s="20" t="s">
        <v>481</v>
      </c>
      <c r="Q61" s="18" t="s">
        <v>481</v>
      </c>
      <c r="R61" s="20" t="s">
        <v>481</v>
      </c>
      <c r="S61" s="18" t="s">
        <v>481</v>
      </c>
      <c r="T61" s="20" t="s">
        <v>481</v>
      </c>
      <c r="U61" s="18" t="n">
        <v>375.00362553</v>
      </c>
      <c r="V61" s="20" t="n">
        <v>6.94594322</v>
      </c>
    </row>
    <row r="62" spans="1:22">
      <c r="A62" s="15" t="s">
        <v>537</v>
      </c>
      <c r="B62" s="17" t="n">
        <v>4476</v>
      </c>
      <c r="C62" s="18">
        <f>(3.0/B62*100)</f>
        <v/>
      </c>
      <c r="D62" s="19" t="n">
        <v>4473</v>
      </c>
      <c r="E62" s="18" t="n">
        <v>433.18836135</v>
      </c>
      <c r="F62" s="20" t="n">
        <v>11.80893022</v>
      </c>
      <c r="G62" s="18" t="n">
        <v>470.29054024</v>
      </c>
      <c r="H62" s="20" t="n">
        <v>5.08842785</v>
      </c>
      <c r="I62" s="18" t="n">
        <v>530.63358511</v>
      </c>
      <c r="J62" s="20" t="n">
        <v>1.52394673</v>
      </c>
      <c r="K62" s="18" t="n">
        <v>540.07402918</v>
      </c>
      <c r="L62" s="20" t="n">
        <v>1.89768327</v>
      </c>
      <c r="M62" s="18" t="s">
        <v>481</v>
      </c>
      <c r="N62" s="20" t="s">
        <v>481</v>
      </c>
      <c r="O62" s="18" t="s">
        <v>481</v>
      </c>
      <c r="P62" s="20" t="s">
        <v>481</v>
      </c>
      <c r="Q62" s="18" t="s">
        <v>481</v>
      </c>
      <c r="R62" s="20" t="s">
        <v>481</v>
      </c>
      <c r="S62" s="18" t="s">
        <v>481</v>
      </c>
      <c r="T62" s="20" t="s">
        <v>481</v>
      </c>
      <c r="U62" s="18" t="n">
        <v>468.05099374</v>
      </c>
      <c r="V62" s="20" t="n">
        <v>36.81763662</v>
      </c>
    </row>
    <row r="63" spans="1:22">
      <c r="A63" s="15" t="s">
        <v>538</v>
      </c>
      <c r="B63" s="17" t="n">
        <v>5324</v>
      </c>
      <c r="C63" s="18">
        <f>(13.0/B63*100)</f>
        <v/>
      </c>
      <c r="D63" s="19" t="n">
        <v>5311</v>
      </c>
      <c r="E63" s="18" t="n">
        <v>329.36353643</v>
      </c>
      <c r="F63" s="20" t="n">
        <v>5.2915693</v>
      </c>
      <c r="G63" s="18" t="n">
        <v>339.97413692</v>
      </c>
      <c r="H63" s="20" t="n">
        <v>3.93846779</v>
      </c>
      <c r="I63" s="18" t="n">
        <v>376.24839141</v>
      </c>
      <c r="J63" s="20" t="n">
        <v>2.73830273</v>
      </c>
      <c r="K63" s="18" t="n">
        <v>408.65425129</v>
      </c>
      <c r="L63" s="20" t="n">
        <v>1.76797934</v>
      </c>
      <c r="M63" s="18" t="s">
        <v>481</v>
      </c>
      <c r="N63" s="20" t="s">
        <v>481</v>
      </c>
      <c r="O63" s="18" t="s">
        <v>481</v>
      </c>
      <c r="P63" s="20" t="s">
        <v>481</v>
      </c>
      <c r="Q63" s="18" t="s">
        <v>481</v>
      </c>
      <c r="R63" s="20" t="s">
        <v>481</v>
      </c>
      <c r="S63" s="18" t="n">
        <v>311.27257195</v>
      </c>
      <c r="T63" s="20" t="n">
        <v>28.67203048</v>
      </c>
      <c r="U63" s="18" t="n">
        <v>322.85098129</v>
      </c>
      <c r="V63" s="20" t="n">
        <v>4.65119926</v>
      </c>
    </row>
    <row r="64" spans="1:22">
      <c r="A64" s="15" t="s">
        <v>539</v>
      </c>
      <c r="B64" s="17" t="n">
        <v>3634</v>
      </c>
      <c r="C64" s="18">
        <f>(3.0/B64*100)</f>
        <v/>
      </c>
      <c r="D64" s="19" t="n">
        <v>3631</v>
      </c>
      <c r="E64" s="18" t="n">
        <v>343.56137096</v>
      </c>
      <c r="F64" s="20" t="n">
        <v>10.408218</v>
      </c>
      <c r="G64" s="18" t="n">
        <v>366.66429434</v>
      </c>
      <c r="H64" s="20" t="n">
        <v>5.77422549</v>
      </c>
      <c r="I64" s="18" t="n">
        <v>444.48679606</v>
      </c>
      <c r="J64" s="20" t="n">
        <v>2.98172361</v>
      </c>
      <c r="K64" s="18" t="n">
        <v>506.92354683</v>
      </c>
      <c r="L64" s="20" t="n">
        <v>2.28419504</v>
      </c>
      <c r="M64" s="18" t="s">
        <v>481</v>
      </c>
      <c r="N64" s="20" t="s">
        <v>481</v>
      </c>
      <c r="O64" s="18" t="s">
        <v>481</v>
      </c>
      <c r="P64" s="20" t="s">
        <v>481</v>
      </c>
      <c r="Q64" s="18" t="s">
        <v>481</v>
      </c>
      <c r="R64" s="20" t="s">
        <v>481</v>
      </c>
      <c r="S64" s="18" t="n">
        <v>305.08499678</v>
      </c>
      <c r="T64" s="20" t="n">
        <v>29.70991082</v>
      </c>
      <c r="U64" s="18" t="n">
        <v>322.53973233</v>
      </c>
      <c r="V64" s="20" t="n">
        <v>10.58850453</v>
      </c>
    </row>
    <row r="65" spans="1:22">
      <c r="A65" s="15" t="s">
        <v>540</v>
      </c>
      <c r="B65" s="17" t="n">
        <v>5325</v>
      </c>
      <c r="C65" s="18">
        <f>(14.0/B65*100)</f>
        <v/>
      </c>
      <c r="D65" s="19" t="n">
        <v>5311</v>
      </c>
      <c r="E65" s="18" t="n">
        <v>348.40093735</v>
      </c>
      <c r="F65" s="20" t="n">
        <v>9.02789276</v>
      </c>
      <c r="G65" s="18" t="n">
        <v>364.31173233</v>
      </c>
      <c r="H65" s="20" t="n">
        <v>4.3697899</v>
      </c>
      <c r="I65" s="18" t="n">
        <v>412.12622751</v>
      </c>
      <c r="J65" s="20" t="n">
        <v>3.19625736</v>
      </c>
      <c r="K65" s="18" t="n">
        <v>452.2016792</v>
      </c>
      <c r="L65" s="20" t="n">
        <v>2.18135389</v>
      </c>
      <c r="M65" s="18" t="s">
        <v>481</v>
      </c>
      <c r="N65" s="20" t="s">
        <v>481</v>
      </c>
      <c r="O65" s="18" t="s">
        <v>481</v>
      </c>
      <c r="P65" s="20" t="s">
        <v>481</v>
      </c>
      <c r="Q65" s="18" t="n">
        <v>357.54877899</v>
      </c>
      <c r="R65" s="20" t="n">
        <v>20.60231463</v>
      </c>
      <c r="S65" s="18" t="n">
        <v>535.1635</v>
      </c>
      <c r="T65" s="20" t="n">
        <v>45.30176132</v>
      </c>
      <c r="U65" s="18" t="n">
        <v>322.84263661</v>
      </c>
      <c r="V65" s="20" t="n">
        <v>7.57944175</v>
      </c>
    </row>
    <row r="66" spans="1:22">
      <c r="A66" s="15" t="s">
        <v>541</v>
      </c>
      <c r="B66" s="17" t="n">
        <v>5665</v>
      </c>
      <c r="C66" s="18">
        <f>(89.0/B66*100)</f>
        <v/>
      </c>
      <c r="D66" s="19" t="n">
        <v>5576</v>
      </c>
      <c r="E66" s="18" t="n">
        <v>360.04486699</v>
      </c>
      <c r="F66" s="20" t="n">
        <v>4.334911</v>
      </c>
      <c r="G66" s="18" t="n">
        <v>377.2307255</v>
      </c>
      <c r="H66" s="20" t="n">
        <v>3.86489975</v>
      </c>
      <c r="I66" s="18" t="n">
        <v>417.60170256</v>
      </c>
      <c r="J66" s="20" t="n">
        <v>2.33341959</v>
      </c>
      <c r="K66" s="18" t="n">
        <v>443.44560979</v>
      </c>
      <c r="L66" s="20" t="n">
        <v>1.68439994</v>
      </c>
      <c r="M66" s="18" t="s">
        <v>481</v>
      </c>
      <c r="N66" s="20" t="s">
        <v>481</v>
      </c>
      <c r="O66" s="18" t="s">
        <v>481</v>
      </c>
      <c r="P66" s="20" t="s">
        <v>481</v>
      </c>
      <c r="Q66" s="18" t="s">
        <v>481</v>
      </c>
      <c r="R66" s="20" t="s">
        <v>481</v>
      </c>
      <c r="S66" s="18" t="s">
        <v>481</v>
      </c>
      <c r="T66" s="20" t="s">
        <v>481</v>
      </c>
      <c r="U66" s="18" t="n">
        <v>348.47433594</v>
      </c>
      <c r="V66" s="20" t="n">
        <v>2.86267763</v>
      </c>
    </row>
    <row r="67" spans="1:22">
      <c r="A67" s="15" t="s">
        <v>542</v>
      </c>
      <c r="B67" s="17" t="n">
        <v>6971</v>
      </c>
      <c r="C67" s="18">
        <f>(820.0/B67*100)</f>
        <v/>
      </c>
      <c r="D67" s="19" t="n">
        <v>6151</v>
      </c>
      <c r="E67" s="18" t="n">
        <v>327.51057251</v>
      </c>
      <c r="F67" s="20" t="n">
        <v>8.658896439999999</v>
      </c>
      <c r="G67" s="18" t="n">
        <v>365.30044672</v>
      </c>
      <c r="H67" s="20" t="n">
        <v>3.7900026</v>
      </c>
      <c r="I67" s="18" t="n">
        <v>409.38386253</v>
      </c>
      <c r="J67" s="20" t="n">
        <v>2.74341671</v>
      </c>
      <c r="K67" s="18" t="n">
        <v>418.58173893</v>
      </c>
      <c r="L67" s="20" t="n">
        <v>2.76645408</v>
      </c>
      <c r="M67" s="18" t="s">
        <v>481</v>
      </c>
      <c r="N67" s="20" t="s">
        <v>481</v>
      </c>
      <c r="O67" s="18" t="s">
        <v>481</v>
      </c>
      <c r="P67" s="20" t="s">
        <v>481</v>
      </c>
      <c r="Q67" s="18" t="s">
        <v>481</v>
      </c>
      <c r="R67" s="20" t="s">
        <v>481</v>
      </c>
      <c r="S67" s="18" t="s">
        <v>481</v>
      </c>
      <c r="T67" s="20" t="s">
        <v>481</v>
      </c>
      <c r="U67" s="18" t="n">
        <v>333.33841543</v>
      </c>
      <c r="V67" s="20" t="n">
        <v>5.9157487</v>
      </c>
    </row>
    <row r="68" spans="1:22">
      <c r="A68" s="15" t="s">
        <v>543</v>
      </c>
      <c r="B68" s="17" t="n">
        <v>12083</v>
      </c>
      <c r="C68" s="18">
        <f>(31.0/B68*100)</f>
        <v/>
      </c>
      <c r="D68" s="19" t="n">
        <v>12052</v>
      </c>
      <c r="E68" s="18" t="n">
        <v>337.89016856</v>
      </c>
      <c r="F68" s="20" t="n">
        <v>3.3121743</v>
      </c>
      <c r="G68" s="18" t="n">
        <v>362.02655371</v>
      </c>
      <c r="H68" s="20" t="n">
        <v>2.60902344</v>
      </c>
      <c r="I68" s="18" t="n">
        <v>413.53565758</v>
      </c>
      <c r="J68" s="20" t="n">
        <v>1.68105925</v>
      </c>
      <c r="K68" s="18" t="n">
        <v>469.4050956</v>
      </c>
      <c r="L68" s="20" t="n">
        <v>1.47132238</v>
      </c>
      <c r="M68" s="18" t="s">
        <v>481</v>
      </c>
      <c r="N68" s="20" t="s">
        <v>481</v>
      </c>
      <c r="O68" s="18" t="s">
        <v>481</v>
      </c>
      <c r="P68" s="20" t="s">
        <v>481</v>
      </c>
      <c r="Q68" s="18" t="s">
        <v>481</v>
      </c>
      <c r="R68" s="20" t="s">
        <v>481</v>
      </c>
      <c r="S68" s="18" t="s">
        <v>481</v>
      </c>
      <c r="T68" s="20" t="s">
        <v>481</v>
      </c>
      <c r="U68" s="18" t="n">
        <v>347.34386686</v>
      </c>
      <c r="V68" s="20" t="n">
        <v>1.97275029</v>
      </c>
    </row>
    <row r="69" spans="1:22">
      <c r="A69" s="15" t="s">
        <v>544</v>
      </c>
      <c r="B69" s="17" t="n">
        <v>4876</v>
      </c>
      <c r="C69" s="18">
        <f>(0.0/B69*100)</f>
        <v/>
      </c>
      <c r="D69" s="19" t="n">
        <v>4876</v>
      </c>
      <c r="E69" s="18" t="n">
        <v>391.25392659</v>
      </c>
      <c r="F69" s="20" t="n">
        <v>7.19716319</v>
      </c>
      <c r="G69" s="18" t="n">
        <v>395.66701908</v>
      </c>
      <c r="H69" s="20" t="n">
        <v>4.06817337</v>
      </c>
      <c r="I69" s="18" t="n">
        <v>437.35754214</v>
      </c>
      <c r="J69" s="20" t="n">
        <v>3.93639815</v>
      </c>
      <c r="K69" s="18" t="n">
        <v>456.70036762</v>
      </c>
      <c r="L69" s="20" t="n">
        <v>3.24933578</v>
      </c>
      <c r="M69" s="18" t="s">
        <v>481</v>
      </c>
      <c r="N69" s="20" t="s">
        <v>481</v>
      </c>
      <c r="O69" s="18" t="s">
        <v>481</v>
      </c>
      <c r="P69" s="20" t="s">
        <v>481</v>
      </c>
      <c r="Q69" s="18" t="s">
        <v>481</v>
      </c>
      <c r="R69" s="20" t="s">
        <v>481</v>
      </c>
      <c r="S69" s="18" t="s">
        <v>481</v>
      </c>
      <c r="T69" s="20" t="s">
        <v>481</v>
      </c>
      <c r="U69" s="18" t="n">
        <v>362.74997942</v>
      </c>
      <c r="V69" s="20" t="n">
        <v>25.05825452</v>
      </c>
    </row>
    <row r="70" spans="1:22">
      <c r="A70" s="15" t="s">
        <v>545</v>
      </c>
      <c r="B70" s="17" t="n">
        <v>6036</v>
      </c>
      <c r="C70" s="18">
        <f>(223.0/B70*100)</f>
        <v/>
      </c>
      <c r="D70" s="19" t="n">
        <v>5813</v>
      </c>
      <c r="E70" s="18" t="n">
        <v>419.19210987</v>
      </c>
      <c r="F70" s="20" t="n">
        <v>7.36587435</v>
      </c>
      <c r="G70" s="18" t="n">
        <v>437.37496856</v>
      </c>
      <c r="H70" s="20" t="n">
        <v>4.96761388</v>
      </c>
      <c r="I70" s="18" t="n">
        <v>488.02979322</v>
      </c>
      <c r="J70" s="20" t="n">
        <v>3.30577549</v>
      </c>
      <c r="K70" s="18" t="n">
        <v>507.14514629</v>
      </c>
      <c r="L70" s="20" t="n">
        <v>2.3342159</v>
      </c>
      <c r="M70" s="18" t="s">
        <v>481</v>
      </c>
      <c r="N70" s="20" t="s">
        <v>481</v>
      </c>
      <c r="O70" s="18" t="s">
        <v>481</v>
      </c>
      <c r="P70" s="20" t="s">
        <v>481</v>
      </c>
      <c r="Q70" s="18" t="s">
        <v>481</v>
      </c>
      <c r="R70" s="20" t="s">
        <v>481</v>
      </c>
      <c r="S70" s="18" t="s">
        <v>481</v>
      </c>
      <c r="T70" s="20" t="s">
        <v>481</v>
      </c>
      <c r="U70" s="18" t="n">
        <v>422.74124781</v>
      </c>
      <c r="V70" s="20" t="n">
        <v>7.71343249</v>
      </c>
    </row>
    <row r="71" spans="1:22">
      <c r="A71" s="15" t="s">
        <v>546</v>
      </c>
      <c r="B71" s="17" t="n">
        <v>6115</v>
      </c>
      <c r="C71" s="18">
        <f>(35.0/B71*100)</f>
        <v/>
      </c>
      <c r="D71" s="19" t="n">
        <v>6080</v>
      </c>
      <c r="E71" s="18" t="n">
        <v>416.8443127</v>
      </c>
      <c r="F71" s="20" t="n">
        <v>11.39538329</v>
      </c>
      <c r="G71" s="18" t="n">
        <v>458.98790971</v>
      </c>
      <c r="H71" s="20" t="n">
        <v>5.6246803</v>
      </c>
      <c r="I71" s="18" t="n">
        <v>543.77738981</v>
      </c>
      <c r="J71" s="20" t="n">
        <v>2.31610974</v>
      </c>
      <c r="K71" s="18" t="n">
        <v>580.43774491</v>
      </c>
      <c r="L71" s="20" t="n">
        <v>1.60100412</v>
      </c>
      <c r="M71" s="18" t="s">
        <v>481</v>
      </c>
      <c r="N71" s="20" t="s">
        <v>481</v>
      </c>
      <c r="O71" s="18" t="s">
        <v>481</v>
      </c>
      <c r="P71" s="20" t="s">
        <v>481</v>
      </c>
      <c r="Q71" s="18" t="s">
        <v>481</v>
      </c>
      <c r="R71" s="20" t="s">
        <v>481</v>
      </c>
      <c r="S71" s="18" t="s">
        <v>481</v>
      </c>
      <c r="T71" s="20" t="s">
        <v>481</v>
      </c>
      <c r="U71" s="18" t="n">
        <v>438.68369705</v>
      </c>
      <c r="V71" s="20" t="n">
        <v>14.80194103</v>
      </c>
    </row>
    <row r="72" spans="1:22">
      <c r="A72" s="15" t="s">
        <v>547</v>
      </c>
      <c r="B72" s="17" t="n">
        <v>7708</v>
      </c>
      <c r="C72" s="18">
        <f>(5.0/B72*100)</f>
        <v/>
      </c>
      <c r="D72" s="19" t="n">
        <v>7703</v>
      </c>
      <c r="E72" s="18" t="n">
        <v>369.81310464</v>
      </c>
      <c r="F72" s="20" t="n">
        <v>10.2155451</v>
      </c>
      <c r="G72" s="18" t="n">
        <v>427.05598343</v>
      </c>
      <c r="H72" s="20" t="n">
        <v>5.84122783</v>
      </c>
      <c r="I72" s="18" t="n">
        <v>536.9660040700001</v>
      </c>
      <c r="J72" s="20" t="n">
        <v>2.72063513</v>
      </c>
      <c r="K72" s="18" t="n">
        <v>552.60525783</v>
      </c>
      <c r="L72" s="20" t="n">
        <v>3.14762399</v>
      </c>
      <c r="M72" s="18" t="s">
        <v>481</v>
      </c>
      <c r="N72" s="20" t="s">
        <v>481</v>
      </c>
      <c r="O72" s="18" t="s">
        <v>481</v>
      </c>
      <c r="P72" s="20" t="s">
        <v>481</v>
      </c>
      <c r="Q72" s="18" t="s">
        <v>481</v>
      </c>
      <c r="R72" s="20" t="s">
        <v>481</v>
      </c>
      <c r="S72" s="18" t="s">
        <v>481</v>
      </c>
      <c r="T72" s="20" t="s">
        <v>481</v>
      </c>
      <c r="U72" s="18" t="n">
        <v>461.65014107</v>
      </c>
      <c r="V72" s="20" t="n">
        <v>31.60869097</v>
      </c>
    </row>
    <row r="73" spans="1:22">
      <c r="A73" s="15" t="s">
        <v>548</v>
      </c>
      <c r="B73" s="17" t="n">
        <v>8249</v>
      </c>
      <c r="C73" s="18">
        <f>(193.0/B73*100)</f>
        <v/>
      </c>
      <c r="D73" s="19" t="n">
        <v>8056</v>
      </c>
      <c r="E73" s="18" t="n">
        <v>356.85615251</v>
      </c>
      <c r="F73" s="20" t="n">
        <v>4.71159692</v>
      </c>
      <c r="G73" s="18" t="n">
        <v>386.35780697</v>
      </c>
      <c r="H73" s="20" t="n">
        <v>3.18683995</v>
      </c>
      <c r="I73" s="18" t="n">
        <v>427.38347487</v>
      </c>
      <c r="J73" s="20" t="n">
        <v>2.93504631</v>
      </c>
      <c r="K73" s="18" t="n">
        <v>442.56984321</v>
      </c>
      <c r="L73" s="20" t="n">
        <v>3.5832395</v>
      </c>
      <c r="M73" s="18" t="s">
        <v>481</v>
      </c>
      <c r="N73" s="20" t="s">
        <v>481</v>
      </c>
      <c r="O73" s="18" t="s">
        <v>481</v>
      </c>
      <c r="P73" s="20" t="s">
        <v>481</v>
      </c>
      <c r="Q73" s="18" t="s">
        <v>481</v>
      </c>
      <c r="R73" s="20" t="s">
        <v>481</v>
      </c>
      <c r="S73" s="18" t="s">
        <v>481</v>
      </c>
      <c r="T73" s="20" t="s">
        <v>481</v>
      </c>
      <c r="U73" s="18" t="n">
        <v>369.08353668</v>
      </c>
      <c r="V73" s="20" t="n">
        <v>7.54162798</v>
      </c>
    </row>
    <row r="74" spans="1:22">
      <c r="A74" s="15" t="s">
        <v>549</v>
      </c>
      <c r="B74" s="17" t="n">
        <v>4692</v>
      </c>
      <c r="C74" s="18">
        <f>(82.0/B74*100)</f>
        <v/>
      </c>
      <c r="D74" s="19" t="n">
        <v>4610</v>
      </c>
      <c r="E74" s="18" t="n">
        <v>357.86256216</v>
      </c>
      <c r="F74" s="20" t="n">
        <v>5.97454674</v>
      </c>
      <c r="G74" s="18" t="n">
        <v>368.60787574</v>
      </c>
      <c r="H74" s="20" t="n">
        <v>5.39239144</v>
      </c>
      <c r="I74" s="18" t="n">
        <v>420.33915049</v>
      </c>
      <c r="J74" s="20" t="n">
        <v>2.84990788</v>
      </c>
      <c r="K74" s="18" t="n">
        <v>457.28497171</v>
      </c>
      <c r="L74" s="20" t="n">
        <v>1.92261398</v>
      </c>
      <c r="M74" s="18" t="s">
        <v>481</v>
      </c>
      <c r="N74" s="20" t="s">
        <v>481</v>
      </c>
      <c r="O74" s="18" t="s">
        <v>481</v>
      </c>
      <c r="P74" s="20" t="s">
        <v>481</v>
      </c>
      <c r="Q74" s="18" t="n">
        <v>366.8321</v>
      </c>
      <c r="R74" s="20" t="n">
        <v>29.6892248</v>
      </c>
      <c r="S74" s="18" t="n">
        <v>360.45783587</v>
      </c>
      <c r="T74" s="20" t="n">
        <v>20.3304799</v>
      </c>
      <c r="U74" s="18" t="n">
        <v>342.29171366</v>
      </c>
      <c r="V74" s="20" t="n">
        <v>5.78218818</v>
      </c>
    </row>
    <row r="75" spans="1:22">
      <c r="A75" s="15" t="s">
        <v>550</v>
      </c>
      <c r="B75" s="17" t="n">
        <v>5375</v>
      </c>
      <c r="C75" s="18">
        <f>(294.0/B75*100)</f>
        <v/>
      </c>
      <c r="D75" s="19" t="n">
        <v>5081</v>
      </c>
      <c r="E75" s="18" t="n">
        <v>342.51593419</v>
      </c>
      <c r="F75" s="20" t="n">
        <v>4.28073762</v>
      </c>
      <c r="G75" s="18" t="n">
        <v>360.40659502</v>
      </c>
      <c r="H75" s="20" t="n">
        <v>3.13989941</v>
      </c>
      <c r="I75" s="18" t="n">
        <v>391.47854966</v>
      </c>
      <c r="J75" s="20" t="n">
        <v>2.93489269</v>
      </c>
      <c r="K75" s="18" t="n">
        <v>408.6149741</v>
      </c>
      <c r="L75" s="20" t="n">
        <v>2.62129667</v>
      </c>
      <c r="M75" s="18" t="s">
        <v>481</v>
      </c>
      <c r="N75" s="20" t="s">
        <v>481</v>
      </c>
      <c r="O75" s="18" t="s">
        <v>481</v>
      </c>
      <c r="P75" s="20" t="s">
        <v>481</v>
      </c>
      <c r="Q75" s="18" t="s">
        <v>481</v>
      </c>
      <c r="R75" s="20" t="s">
        <v>481</v>
      </c>
      <c r="S75" s="18" t="s">
        <v>481</v>
      </c>
      <c r="T75" s="20" t="s">
        <v>481</v>
      </c>
      <c r="U75" s="18" t="n">
        <v>354.65352964</v>
      </c>
      <c r="V75" s="20" t="n">
        <v>3.50935198</v>
      </c>
    </row>
    <row r="76" spans="1:22">
      <c r="A76" s="15" t="s">
        <v>551</v>
      </c>
      <c r="B76" s="17" t="n">
        <v>14167</v>
      </c>
      <c r="C76" s="18">
        <f>(235.0/B76*100)</f>
        <v/>
      </c>
      <c r="D76" s="19" t="n">
        <v>13932</v>
      </c>
      <c r="E76" s="18" t="n">
        <v>355.05402055</v>
      </c>
      <c r="F76" s="20" t="n">
        <v>4.47368041</v>
      </c>
      <c r="G76" s="18" t="n">
        <v>377.78035161</v>
      </c>
      <c r="H76" s="20" t="n">
        <v>3.4607139</v>
      </c>
      <c r="I76" s="18" t="n">
        <v>424.64773079</v>
      </c>
      <c r="J76" s="20" t="n">
        <v>2.68911148</v>
      </c>
      <c r="K76" s="18" t="n">
        <v>473.59817571</v>
      </c>
      <c r="L76" s="20" t="n">
        <v>2.52051442</v>
      </c>
      <c r="M76" s="18" t="s">
        <v>481</v>
      </c>
      <c r="N76" s="20" t="s">
        <v>481</v>
      </c>
      <c r="O76" s="18" t="s">
        <v>481</v>
      </c>
      <c r="P76" s="20" t="s">
        <v>481</v>
      </c>
      <c r="Q76" s="18" t="s">
        <v>481</v>
      </c>
      <c r="R76" s="20" t="s">
        <v>481</v>
      </c>
      <c r="S76" s="18" t="s">
        <v>481</v>
      </c>
      <c r="T76" s="20" t="s">
        <v>481</v>
      </c>
      <c r="U76" s="18" t="n">
        <v>355.99872494</v>
      </c>
      <c r="V76" s="20" t="n">
        <v>4.27333799</v>
      </c>
    </row>
    <row r="77" spans="1:22">
      <c r="A77" s="15" t="s">
        <v>552</v>
      </c>
      <c r="B77" s="17" t="n">
        <v>6062</v>
      </c>
      <c r="C77" s="18">
        <f>(317.0/B77*100)</f>
        <v/>
      </c>
      <c r="D77" s="19" t="n">
        <v>5745</v>
      </c>
      <c r="E77" s="18" t="n">
        <v>379.482721</v>
      </c>
      <c r="F77" s="20" t="n">
        <v>4.64043596</v>
      </c>
      <c r="G77" s="18" t="n">
        <v>421.54371995</v>
      </c>
      <c r="H77" s="20" t="n">
        <v>3.51530801</v>
      </c>
      <c r="I77" s="18" t="n">
        <v>458.72065556</v>
      </c>
      <c r="J77" s="20" t="n">
        <v>2.44883347</v>
      </c>
      <c r="K77" s="18" t="n">
        <v>469.47165532</v>
      </c>
      <c r="L77" s="20" t="n">
        <v>2.98502558</v>
      </c>
      <c r="M77" s="18" t="s">
        <v>481</v>
      </c>
      <c r="N77" s="20" t="s">
        <v>481</v>
      </c>
      <c r="O77" s="18" t="s">
        <v>481</v>
      </c>
      <c r="P77" s="20" t="s">
        <v>481</v>
      </c>
      <c r="Q77" s="18" t="s">
        <v>481</v>
      </c>
      <c r="R77" s="20" t="s">
        <v>481</v>
      </c>
      <c r="S77" s="18" t="s">
        <v>481</v>
      </c>
      <c r="T77" s="20" t="s">
        <v>481</v>
      </c>
      <c r="U77" s="18" t="n">
        <v>369.23846086</v>
      </c>
      <c r="V77" s="20" t="n">
        <v>3.42917892</v>
      </c>
    </row>
    <row r="78" spans="1:22">
      <c r="A78" s="15" t="s">
        <v>553</v>
      </c>
      <c r="B78" s="17" t="n">
        <v>5826</v>
      </c>
      <c r="C78" s="18">
        <f>(0.0/B78*100)</f>
        <v/>
      </c>
      <c r="D78" s="19" t="n">
        <v>5826</v>
      </c>
      <c r="E78" s="18" t="n">
        <v>430.18788288</v>
      </c>
      <c r="F78" s="20" t="n">
        <v>13.06077693</v>
      </c>
      <c r="G78" s="18" t="n">
        <v>461.17960268</v>
      </c>
      <c r="H78" s="20" t="n">
        <v>6.42013687</v>
      </c>
      <c r="I78" s="18" t="n">
        <v>518.75200743</v>
      </c>
      <c r="J78" s="20" t="n">
        <v>3.93680678</v>
      </c>
      <c r="K78" s="18" t="n">
        <v>538.71508484</v>
      </c>
      <c r="L78" s="20" t="n">
        <v>3.96003725</v>
      </c>
      <c r="M78" s="18" t="s">
        <v>481</v>
      </c>
      <c r="N78" s="20" t="s">
        <v>481</v>
      </c>
      <c r="O78" s="18" t="s">
        <v>481</v>
      </c>
      <c r="P78" s="20" t="s">
        <v>481</v>
      </c>
      <c r="Q78" s="18" t="n">
        <v>433.83338361</v>
      </c>
      <c r="R78" s="20" t="n">
        <v>11.38193918</v>
      </c>
      <c r="S78" s="18" t="n">
        <v>484.22753682</v>
      </c>
      <c r="T78" s="20" t="n">
        <v>51.32882078</v>
      </c>
      <c r="U78" s="18" t="n">
        <v>451.14627586</v>
      </c>
      <c r="V78" s="20" t="n">
        <v>21.39916437</v>
      </c>
    </row>
    <row customHeight="1" ht="25" r="79" spans="1:22">
      <c r="A79" s="15" t="s">
        <v>554</v>
      </c>
      <c r="B79" s="17" t="n">
        <v>1657</v>
      </c>
      <c r="C79" s="18">
        <f>(41.0/B79*100)</f>
        <v/>
      </c>
      <c r="D79" s="19" t="n">
        <v>1616</v>
      </c>
      <c r="E79" s="18" t="n">
        <v>411.71982134</v>
      </c>
      <c r="F79" s="20" t="n">
        <v>30.44411958</v>
      </c>
      <c r="G79" s="18" t="n">
        <v>437.20985205</v>
      </c>
      <c r="H79" s="20" t="n">
        <v>8.49484593</v>
      </c>
      <c r="I79" s="18" t="n">
        <v>481.01297628</v>
      </c>
      <c r="J79" s="20" t="n">
        <v>6.76006782</v>
      </c>
      <c r="K79" s="18" t="n">
        <v>492.78138654</v>
      </c>
      <c r="L79" s="20" t="n">
        <v>7.40710969</v>
      </c>
      <c r="M79" s="18" t="s">
        <v>481</v>
      </c>
      <c r="N79" s="20" t="s">
        <v>481</v>
      </c>
      <c r="O79" s="18" t="s">
        <v>481</v>
      </c>
      <c r="P79" s="20" t="s">
        <v>481</v>
      </c>
      <c r="Q79" s="18" t="n">
        <v>418.4906</v>
      </c>
      <c r="R79" s="20" t="n">
        <v>25.56056322</v>
      </c>
      <c r="S79" s="18" t="n">
        <v>356.12642722</v>
      </c>
      <c r="T79" s="20" t="n">
        <v>25.32082997</v>
      </c>
      <c r="U79" s="18" t="n">
        <v>362.14186352</v>
      </c>
      <c r="V79" s="20" t="n">
        <v>19.09583967</v>
      </c>
    </row>
    <row r="80" spans="1:22">
      <c r="A80" s="15" t="s">
        <v>555</v>
      </c>
      <c r="B80" s="17" t="n">
        <v>7841</v>
      </c>
      <c r="C80" s="18">
        <f>(0.0/B80*100)</f>
        <v/>
      </c>
      <c r="D80" s="19" t="n">
        <v>7841</v>
      </c>
      <c r="E80" s="18" t="n">
        <v>417.95154001</v>
      </c>
      <c r="F80" s="20" t="n">
        <v>7.20019891</v>
      </c>
      <c r="G80" s="18" t="n">
        <v>406.73313724</v>
      </c>
      <c r="H80" s="20" t="n">
        <v>6.11375331</v>
      </c>
      <c r="I80" s="18" t="n">
        <v>443.10477292</v>
      </c>
      <c r="J80" s="20" t="n">
        <v>4.00703996</v>
      </c>
      <c r="K80" s="18" t="n">
        <v>466.2255069</v>
      </c>
      <c r="L80" s="20" t="n">
        <v>3.97656938</v>
      </c>
      <c r="M80" s="18" t="s">
        <v>481</v>
      </c>
      <c r="N80" s="20" t="s">
        <v>481</v>
      </c>
      <c r="O80" s="18" t="s">
        <v>481</v>
      </c>
      <c r="P80" s="20" t="s">
        <v>481</v>
      </c>
      <c r="Q80" s="18" t="s">
        <v>481</v>
      </c>
      <c r="R80" s="20" t="s">
        <v>481</v>
      </c>
      <c r="S80" s="18" t="s">
        <v>481</v>
      </c>
      <c r="T80" s="20" t="s">
        <v>481</v>
      </c>
      <c r="U80" s="18" t="n">
        <v>358.60462562</v>
      </c>
      <c r="V80" s="20" t="n">
        <v>23.88676967</v>
      </c>
    </row>
    <row r="81" spans="1:22">
      <c r="A81" s="23" t="s">
        <v>556</v>
      </c>
      <c r="B81" s="17" t="n">
        <v>8861</v>
      </c>
      <c r="C81" s="18">
        <f>(88.0/B81*100)</f>
        <v/>
      </c>
      <c r="D81" s="19" t="n">
        <v>8773</v>
      </c>
      <c r="E81" s="18" t="n">
        <v>353.838351</v>
      </c>
      <c r="F81" s="20" t="n">
        <v>6.21070327</v>
      </c>
      <c r="G81" s="18" t="n">
        <v>381.04879749</v>
      </c>
      <c r="H81" s="20" t="n">
        <v>3.37412654</v>
      </c>
      <c r="I81" s="18" t="n">
        <v>436.65838985</v>
      </c>
      <c r="J81" s="20" t="n">
        <v>2.99808215</v>
      </c>
      <c r="K81" s="18" t="n">
        <v>469.5979892</v>
      </c>
      <c r="L81" s="20" t="n">
        <v>2.95524905</v>
      </c>
      <c r="M81" s="18" t="s">
        <v>481</v>
      </c>
      <c r="N81" s="20" t="s">
        <v>481</v>
      </c>
      <c r="O81" s="18" t="s">
        <v>481</v>
      </c>
      <c r="P81" s="20" t="s">
        <v>481</v>
      </c>
      <c r="Q81" s="18" t="s">
        <v>481</v>
      </c>
      <c r="R81" s="20" t="s">
        <v>481</v>
      </c>
      <c r="S81" s="18" t="s">
        <v>481</v>
      </c>
      <c r="T81" s="20" t="s">
        <v>481</v>
      </c>
      <c r="U81" s="18" t="n">
        <v>367.36893751</v>
      </c>
      <c r="V81" s="20" t="n">
        <v>10.95116708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828</v>
      </c>
    </row>
    <row customHeight="1" ht="30" r="4" spans="1:22">
      <c r="A4" s="6" t="n"/>
      <c r="B4" s="7" t="s">
        <v>462</v>
      </c>
      <c r="C4" s="7" t="s">
        <v>463</v>
      </c>
      <c r="D4" s="8" t="s">
        <v>462</v>
      </c>
      <c r="E4" s="9" t="s">
        <v>820</v>
      </c>
      <c r="F4" s="10" t="n"/>
      <c r="G4" s="9" t="s">
        <v>821</v>
      </c>
      <c r="H4" s="10" t="n"/>
      <c r="I4" s="9" t="s">
        <v>822</v>
      </c>
      <c r="J4" s="10" t="n"/>
      <c r="K4" s="9" t="s">
        <v>823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(740.0/B7*100)</f>
        <v/>
      </c>
      <c r="D7" s="19" t="n">
        <v>13790</v>
      </c>
      <c r="E7" s="18" t="n">
        <v>411.04390057</v>
      </c>
      <c r="F7" s="20" t="n">
        <v>6.96642137</v>
      </c>
      <c r="G7" s="18" t="n">
        <v>473.30714354</v>
      </c>
      <c r="H7" s="20" t="n">
        <v>3.02993687</v>
      </c>
      <c r="I7" s="18" t="n">
        <v>518.23042756</v>
      </c>
      <c r="J7" s="20" t="n">
        <v>2.01367763</v>
      </c>
      <c r="K7" s="18" t="n">
        <v>539.25335697</v>
      </c>
      <c r="L7" s="20" t="n">
        <v>1.9157686</v>
      </c>
      <c r="M7" s="18" t="s">
        <v>481</v>
      </c>
      <c r="N7" s="20" t="s">
        <v>481</v>
      </c>
      <c r="O7" s="18" t="s">
        <v>481</v>
      </c>
      <c r="P7" s="20" t="s">
        <v>481</v>
      </c>
      <c r="Q7" s="18" t="s">
        <v>481</v>
      </c>
      <c r="R7" s="20" t="s">
        <v>481</v>
      </c>
      <c r="S7" s="18" t="s">
        <v>481</v>
      </c>
      <c r="T7" s="20" t="s">
        <v>481</v>
      </c>
      <c r="U7" s="18" t="n">
        <v>449.78219412</v>
      </c>
      <c r="V7" s="20" t="n">
        <v>5.32500543</v>
      </c>
    </row>
    <row r="8" spans="1:22">
      <c r="A8" s="15" t="s">
        <v>483</v>
      </c>
      <c r="B8" s="17" t="n">
        <v>7007</v>
      </c>
      <c r="C8" s="18">
        <f>(129.0/B8*100)</f>
        <v/>
      </c>
      <c r="D8" s="19" t="n">
        <v>6878</v>
      </c>
      <c r="E8" s="18" t="n">
        <v>435.6541012</v>
      </c>
      <c r="F8" s="20" t="n">
        <v>6.4562821</v>
      </c>
      <c r="G8" s="18" t="n">
        <v>483.22423409</v>
      </c>
      <c r="H8" s="20" t="n">
        <v>3.69666446</v>
      </c>
      <c r="I8" s="18" t="n">
        <v>510.91454194</v>
      </c>
      <c r="J8" s="20" t="n">
        <v>2.74496291</v>
      </c>
      <c r="K8" s="18" t="n">
        <v>513.54421172</v>
      </c>
      <c r="L8" s="20" t="n">
        <v>3.28097677</v>
      </c>
      <c r="M8" s="18" t="s">
        <v>481</v>
      </c>
      <c r="N8" s="20" t="s">
        <v>481</v>
      </c>
      <c r="O8" s="18" t="s">
        <v>481</v>
      </c>
      <c r="P8" s="20" t="s">
        <v>481</v>
      </c>
      <c r="Q8" s="18" t="n">
        <v>368.48347797</v>
      </c>
      <c r="R8" s="20" t="n">
        <v>14.99112476</v>
      </c>
      <c r="S8" s="18" t="s">
        <v>481</v>
      </c>
      <c r="T8" s="20" t="s">
        <v>481</v>
      </c>
      <c r="U8" s="18" t="n">
        <v>399.19453729</v>
      </c>
      <c r="V8" s="20" t="n">
        <v>5.08140203</v>
      </c>
    </row>
    <row r="9" spans="1:22">
      <c r="A9" s="15" t="s">
        <v>484</v>
      </c>
      <c r="B9" s="17" t="n">
        <v>9651</v>
      </c>
      <c r="C9" s="18">
        <f>(257.0/B9*100)</f>
        <v/>
      </c>
      <c r="D9" s="19" t="n">
        <v>9394</v>
      </c>
      <c r="E9" s="18" t="n">
        <v>424.64041201</v>
      </c>
      <c r="F9" s="20" t="n">
        <v>4.87903671</v>
      </c>
      <c r="G9" s="18" t="n">
        <v>487.18977495</v>
      </c>
      <c r="H9" s="20" t="n">
        <v>3.0841119</v>
      </c>
      <c r="I9" s="18" t="n">
        <v>529.44221033</v>
      </c>
      <c r="J9" s="20" t="n">
        <v>2.05873013</v>
      </c>
      <c r="K9" s="18" t="n">
        <v>539.72371663</v>
      </c>
      <c r="L9" s="20" t="n">
        <v>3.01558978</v>
      </c>
      <c r="M9" s="18" t="s">
        <v>481</v>
      </c>
      <c r="N9" s="20" t="s">
        <v>481</v>
      </c>
      <c r="O9" s="18" t="s">
        <v>481</v>
      </c>
      <c r="P9" s="20" t="s">
        <v>481</v>
      </c>
      <c r="Q9" s="18" t="n">
        <v>374.78530698</v>
      </c>
      <c r="R9" s="20" t="n">
        <v>11.62763904</v>
      </c>
      <c r="S9" s="18" t="s">
        <v>481</v>
      </c>
      <c r="T9" s="20" t="s">
        <v>481</v>
      </c>
      <c r="U9" s="18" t="n">
        <v>399.43890147</v>
      </c>
      <c r="V9" s="20" t="n">
        <v>4.90997258</v>
      </c>
    </row>
    <row r="10" spans="1:22">
      <c r="A10" s="15" t="s">
        <v>485</v>
      </c>
      <c r="B10" s="17" t="n">
        <v>20058</v>
      </c>
      <c r="C10" s="18">
        <f>(559.0/B10*100)</f>
        <v/>
      </c>
      <c r="D10" s="19" t="n">
        <v>19499</v>
      </c>
      <c r="E10" s="18" t="n">
        <v>445.34084358</v>
      </c>
      <c r="F10" s="20" t="n">
        <v>5.88417086</v>
      </c>
      <c r="G10" s="18" t="n">
        <v>497.33384934</v>
      </c>
      <c r="H10" s="20" t="n">
        <v>4.3001374</v>
      </c>
      <c r="I10" s="18" t="n">
        <v>531.9509177</v>
      </c>
      <c r="J10" s="20" t="n">
        <v>2.13926677</v>
      </c>
      <c r="K10" s="18" t="n">
        <v>548.53106981</v>
      </c>
      <c r="L10" s="20" t="n">
        <v>2.32220785</v>
      </c>
      <c r="M10" s="18" t="s">
        <v>481</v>
      </c>
      <c r="N10" s="20" t="s">
        <v>481</v>
      </c>
      <c r="O10" s="18" t="s">
        <v>481</v>
      </c>
      <c r="P10" s="20" t="s">
        <v>481</v>
      </c>
      <c r="Q10" s="18" t="s">
        <v>481</v>
      </c>
      <c r="R10" s="20" t="s">
        <v>481</v>
      </c>
      <c r="S10" s="18" t="s">
        <v>481</v>
      </c>
      <c r="T10" s="20" t="s">
        <v>481</v>
      </c>
      <c r="U10" s="18" t="n">
        <v>432.54377885</v>
      </c>
      <c r="V10" s="20" t="n">
        <v>5.46751423</v>
      </c>
    </row>
    <row r="11" spans="1:22">
      <c r="A11" s="15" t="s">
        <v>486</v>
      </c>
      <c r="B11" s="17" t="n">
        <v>7053</v>
      </c>
      <c r="C11" s="18">
        <f>(163.0/B11*100)</f>
        <v/>
      </c>
      <c r="D11" s="19" t="n">
        <v>6890</v>
      </c>
      <c r="E11" s="18" t="n">
        <v>366.51940571</v>
      </c>
      <c r="F11" s="20" t="n">
        <v>7.84730662</v>
      </c>
      <c r="G11" s="18" t="n">
        <v>420.75378498</v>
      </c>
      <c r="H11" s="20" t="n">
        <v>4.0649549</v>
      </c>
      <c r="I11" s="18" t="n">
        <v>455.282262</v>
      </c>
      <c r="J11" s="20" t="n">
        <v>3.11545807</v>
      </c>
      <c r="K11" s="18" t="n">
        <v>470.46241348</v>
      </c>
      <c r="L11" s="20" t="n">
        <v>2.69721034</v>
      </c>
      <c r="M11" s="18" t="s">
        <v>481</v>
      </c>
      <c r="N11" s="20" t="s">
        <v>481</v>
      </c>
      <c r="O11" s="18" t="s">
        <v>481</v>
      </c>
      <c r="P11" s="20" t="s">
        <v>481</v>
      </c>
      <c r="Q11" s="18" t="s">
        <v>481</v>
      </c>
      <c r="R11" s="20" t="s">
        <v>481</v>
      </c>
      <c r="S11" s="18" t="s">
        <v>481</v>
      </c>
      <c r="T11" s="20" t="s">
        <v>481</v>
      </c>
      <c r="U11" s="18" t="n">
        <v>389.29378746</v>
      </c>
      <c r="V11" s="20" t="n">
        <v>6.46598133</v>
      </c>
    </row>
    <row r="12" spans="1:22">
      <c r="A12" s="15" t="s">
        <v>487</v>
      </c>
      <c r="B12" s="17" t="n">
        <v>6894</v>
      </c>
      <c r="C12" s="18">
        <f>(59.0/B12*100)</f>
        <v/>
      </c>
      <c r="D12" s="19" t="n">
        <v>6835</v>
      </c>
      <c r="E12" s="18" t="n">
        <v>420.71656752</v>
      </c>
      <c r="F12" s="20" t="n">
        <v>5.58213325</v>
      </c>
      <c r="G12" s="18" t="n">
        <v>480.73089018</v>
      </c>
      <c r="H12" s="20" t="n">
        <v>3.43592611</v>
      </c>
      <c r="I12" s="18" t="n">
        <v>508.69313136</v>
      </c>
      <c r="J12" s="20" t="n">
        <v>2.08140016</v>
      </c>
      <c r="K12" s="18" t="n">
        <v>516.0582884</v>
      </c>
      <c r="L12" s="20" t="n">
        <v>3.19511611</v>
      </c>
      <c r="M12" s="18" t="s">
        <v>481</v>
      </c>
      <c r="N12" s="20" t="s">
        <v>481</v>
      </c>
      <c r="O12" s="18" t="s">
        <v>481</v>
      </c>
      <c r="P12" s="20" t="s">
        <v>481</v>
      </c>
      <c r="Q12" s="18" t="n">
        <v>366.6777112</v>
      </c>
      <c r="R12" s="20" t="n">
        <v>14.39052153</v>
      </c>
      <c r="S12" s="18" t="s">
        <v>481</v>
      </c>
      <c r="T12" s="20" t="s">
        <v>481</v>
      </c>
      <c r="U12" s="18" t="n">
        <v>396.0557611</v>
      </c>
      <c r="V12" s="20" t="n">
        <v>6.52944624</v>
      </c>
    </row>
    <row r="13" spans="1:22">
      <c r="A13" s="15" t="s">
        <v>488</v>
      </c>
      <c r="B13" s="17" t="n">
        <v>7161</v>
      </c>
      <c r="C13" s="18">
        <f>(201.0/B13*100)</f>
        <v/>
      </c>
      <c r="D13" s="19" t="n">
        <v>6960</v>
      </c>
      <c r="E13" s="18" t="n">
        <v>441.62632361</v>
      </c>
      <c r="F13" s="20" t="n">
        <v>7.53652178</v>
      </c>
      <c r="G13" s="18" t="n">
        <v>489.74350654</v>
      </c>
      <c r="H13" s="20" t="n">
        <v>3.29612928</v>
      </c>
      <c r="I13" s="18" t="n">
        <v>512.84701606</v>
      </c>
      <c r="J13" s="20" t="n">
        <v>2.17009238</v>
      </c>
      <c r="K13" s="18" t="n">
        <v>533.58817619</v>
      </c>
      <c r="L13" s="20" t="n">
        <v>3.38786964</v>
      </c>
      <c r="M13" s="18" t="s">
        <v>481</v>
      </c>
      <c r="N13" s="20" t="s">
        <v>481</v>
      </c>
      <c r="O13" s="18" t="s">
        <v>481</v>
      </c>
      <c r="P13" s="20" t="s">
        <v>481</v>
      </c>
      <c r="Q13" s="18" t="n">
        <v>436.36003517</v>
      </c>
      <c r="R13" s="20" t="n">
        <v>6.43426798</v>
      </c>
      <c r="S13" s="18" t="s">
        <v>481</v>
      </c>
      <c r="T13" s="20" t="s">
        <v>481</v>
      </c>
      <c r="U13" s="18" t="n">
        <v>383.86799942</v>
      </c>
      <c r="V13" s="20" t="n">
        <v>5.98415856</v>
      </c>
    </row>
    <row r="14" spans="1:22">
      <c r="A14" s="15" t="s">
        <v>489</v>
      </c>
      <c r="B14" s="17" t="n">
        <v>5587</v>
      </c>
      <c r="C14" s="18">
        <f>(83.0/B14*100)</f>
        <v/>
      </c>
      <c r="D14" s="19" t="n">
        <v>5504</v>
      </c>
      <c r="E14" s="18" t="n">
        <v>449.73615107</v>
      </c>
      <c r="F14" s="20" t="n">
        <v>8.08728398</v>
      </c>
      <c r="G14" s="18" t="n">
        <v>507.33226007</v>
      </c>
      <c r="H14" s="20" t="n">
        <v>4.65760699</v>
      </c>
      <c r="I14" s="18" t="n">
        <v>539.2289368</v>
      </c>
      <c r="J14" s="20" t="n">
        <v>2.24937609</v>
      </c>
      <c r="K14" s="18" t="n">
        <v>547.98332676</v>
      </c>
      <c r="L14" s="20" t="n">
        <v>2.61468371</v>
      </c>
      <c r="M14" s="18" t="s">
        <v>481</v>
      </c>
      <c r="N14" s="20" t="s">
        <v>481</v>
      </c>
      <c r="O14" s="18" t="s">
        <v>481</v>
      </c>
      <c r="P14" s="20" t="s">
        <v>481</v>
      </c>
      <c r="Q14" s="18" t="s">
        <v>481</v>
      </c>
      <c r="R14" s="20" t="s">
        <v>481</v>
      </c>
      <c r="S14" s="18" t="s">
        <v>481</v>
      </c>
      <c r="T14" s="20" t="s">
        <v>481</v>
      </c>
      <c r="U14" s="18" t="n">
        <v>425.29489803</v>
      </c>
      <c r="V14" s="20" t="n">
        <v>10.35270885</v>
      </c>
    </row>
    <row r="15" spans="1:22">
      <c r="A15" s="15" t="s">
        <v>490</v>
      </c>
      <c r="B15" s="17" t="n">
        <v>5882</v>
      </c>
      <c r="C15" s="18">
        <f>(103.0/B15*100)</f>
        <v/>
      </c>
      <c r="D15" s="19" t="n">
        <v>5779</v>
      </c>
      <c r="E15" s="18" t="n">
        <v>422.2155346</v>
      </c>
      <c r="F15" s="20" t="n">
        <v>9.138403869999999</v>
      </c>
      <c r="G15" s="18" t="n">
        <v>496.28853933</v>
      </c>
      <c r="H15" s="20" t="n">
        <v>4.70304919</v>
      </c>
      <c r="I15" s="18" t="n">
        <v>537.69151612</v>
      </c>
      <c r="J15" s="20" t="n">
        <v>2.45495006</v>
      </c>
      <c r="K15" s="18" t="n">
        <v>559.30098527</v>
      </c>
      <c r="L15" s="20" t="n">
        <v>2.83899608</v>
      </c>
      <c r="M15" s="18" t="s">
        <v>481</v>
      </c>
      <c r="N15" s="20" t="s">
        <v>481</v>
      </c>
      <c r="O15" s="18" t="s">
        <v>481</v>
      </c>
      <c r="P15" s="20" t="s">
        <v>481</v>
      </c>
      <c r="Q15" s="18" t="n">
        <v>375.95013089</v>
      </c>
      <c r="R15" s="20" t="n">
        <v>17.42774697</v>
      </c>
      <c r="S15" s="18" t="s">
        <v>481</v>
      </c>
      <c r="T15" s="20" t="s">
        <v>481</v>
      </c>
      <c r="U15" s="18" t="n">
        <v>421.97821384</v>
      </c>
      <c r="V15" s="20" t="n">
        <v>6.41392391</v>
      </c>
    </row>
    <row r="16" spans="1:22">
      <c r="A16" s="15" t="s">
        <v>491</v>
      </c>
      <c r="B16" s="17" t="n">
        <v>6108</v>
      </c>
      <c r="C16" s="18">
        <f>(149.0/B16*100)</f>
        <v/>
      </c>
      <c r="D16" s="19" t="n">
        <v>5959</v>
      </c>
      <c r="E16" s="18" t="n">
        <v>409.0576644</v>
      </c>
      <c r="F16" s="20" t="n">
        <v>4.91544151</v>
      </c>
      <c r="G16" s="18" t="n">
        <v>471.84100207</v>
      </c>
      <c r="H16" s="20" t="n">
        <v>2.972719</v>
      </c>
      <c r="I16" s="18" t="n">
        <v>524.74689083</v>
      </c>
      <c r="J16" s="20" t="n">
        <v>2.32422451</v>
      </c>
      <c r="K16" s="18" t="n">
        <v>532.61688411</v>
      </c>
      <c r="L16" s="20" t="n">
        <v>2.87611045</v>
      </c>
      <c r="M16" s="18" t="s">
        <v>481</v>
      </c>
      <c r="N16" s="20" t="s">
        <v>481</v>
      </c>
      <c r="O16" s="18" t="s">
        <v>481</v>
      </c>
      <c r="P16" s="20" t="s">
        <v>481</v>
      </c>
      <c r="Q16" s="18" t="s">
        <v>481</v>
      </c>
      <c r="R16" s="20" t="s">
        <v>481</v>
      </c>
      <c r="S16" s="18" t="s">
        <v>481</v>
      </c>
      <c r="T16" s="20" t="s">
        <v>481</v>
      </c>
      <c r="U16" s="18" t="n">
        <v>385.51255092</v>
      </c>
      <c r="V16" s="20" t="n">
        <v>7.00892448</v>
      </c>
    </row>
    <row r="17" spans="1:22">
      <c r="A17" s="15" t="s">
        <v>492</v>
      </c>
      <c r="B17" s="17" t="n">
        <v>6504</v>
      </c>
      <c r="C17" s="18">
        <f>(1845.0/B17*100)</f>
        <v/>
      </c>
      <c r="D17" s="19" t="n">
        <v>4659</v>
      </c>
      <c r="E17" s="18" t="n">
        <v>446.25724718</v>
      </c>
      <c r="F17" s="20" t="n">
        <v>9.461356670000001</v>
      </c>
      <c r="G17" s="18" t="n">
        <v>503.26058827</v>
      </c>
      <c r="H17" s="20" t="n">
        <v>4.02240287</v>
      </c>
      <c r="I17" s="18" t="n">
        <v>529.73247722</v>
      </c>
      <c r="J17" s="20" t="n">
        <v>3.30731851</v>
      </c>
      <c r="K17" s="18" t="n">
        <v>545.91303319</v>
      </c>
      <c r="L17" s="20" t="n">
        <v>3.92183829</v>
      </c>
      <c r="M17" s="18" t="s">
        <v>481</v>
      </c>
      <c r="N17" s="20" t="s">
        <v>481</v>
      </c>
      <c r="O17" s="18" t="s">
        <v>481</v>
      </c>
      <c r="P17" s="20" t="s">
        <v>481</v>
      </c>
      <c r="Q17" s="18" t="n">
        <v>360.48925247</v>
      </c>
      <c r="R17" s="20" t="n">
        <v>12.44339086</v>
      </c>
      <c r="S17" s="18" t="s">
        <v>481</v>
      </c>
      <c r="T17" s="20" t="s">
        <v>481</v>
      </c>
      <c r="U17" s="18" t="n">
        <v>437.40476335</v>
      </c>
      <c r="V17" s="20" t="n">
        <v>7.13104263</v>
      </c>
    </row>
    <row r="18" spans="1:22">
      <c r="A18" s="15" t="s">
        <v>493</v>
      </c>
      <c r="B18" s="17" t="n">
        <v>5532</v>
      </c>
      <c r="C18" s="18">
        <f>(31.0/B18*100)</f>
        <v/>
      </c>
      <c r="D18" s="19" t="n">
        <v>5501</v>
      </c>
      <c r="E18" s="18" t="n">
        <v>375.2706097</v>
      </c>
      <c r="F18" s="20" t="n">
        <v>7.78332179</v>
      </c>
      <c r="G18" s="18" t="n">
        <v>413.36457066</v>
      </c>
      <c r="H18" s="20" t="n">
        <v>6.69863682</v>
      </c>
      <c r="I18" s="18" t="n">
        <v>465.52337906</v>
      </c>
      <c r="J18" s="20" t="n">
        <v>3.78442413</v>
      </c>
      <c r="K18" s="18" t="n">
        <v>472.85428455</v>
      </c>
      <c r="L18" s="20" t="n">
        <v>3.09903434</v>
      </c>
      <c r="M18" s="18" t="s">
        <v>481</v>
      </c>
      <c r="N18" s="20" t="s">
        <v>481</v>
      </c>
      <c r="O18" s="18" t="s">
        <v>481</v>
      </c>
      <c r="P18" s="20" t="s">
        <v>481</v>
      </c>
      <c r="Q18" s="18" t="s">
        <v>481</v>
      </c>
      <c r="R18" s="20" t="s">
        <v>481</v>
      </c>
      <c r="S18" s="18" t="s">
        <v>481</v>
      </c>
      <c r="T18" s="20" t="s">
        <v>481</v>
      </c>
      <c r="U18" s="18" t="n">
        <v>363.93164114</v>
      </c>
      <c r="V18" s="20" t="n">
        <v>6.70016587</v>
      </c>
    </row>
    <row r="19" spans="1:22">
      <c r="A19" s="15" t="s">
        <v>494</v>
      </c>
      <c r="B19" s="17" t="n">
        <v>5658</v>
      </c>
      <c r="C19" s="18">
        <f>(321.0/B19*100)</f>
        <v/>
      </c>
      <c r="D19" s="19" t="n">
        <v>5337</v>
      </c>
      <c r="E19" s="18" t="n">
        <v>384.3367375</v>
      </c>
      <c r="F19" s="20" t="n">
        <v>6.35368031</v>
      </c>
      <c r="G19" s="18" t="n">
        <v>449.00416954</v>
      </c>
      <c r="H19" s="20" t="n">
        <v>5.39183835</v>
      </c>
      <c r="I19" s="18" t="n">
        <v>487.26944737</v>
      </c>
      <c r="J19" s="20" t="n">
        <v>2.76076919</v>
      </c>
      <c r="K19" s="18" t="n">
        <v>502.26550521</v>
      </c>
      <c r="L19" s="20" t="n">
        <v>3.11368153</v>
      </c>
      <c r="M19" s="18" t="s">
        <v>481</v>
      </c>
      <c r="N19" s="20" t="s">
        <v>481</v>
      </c>
      <c r="O19" s="18" t="s">
        <v>481</v>
      </c>
      <c r="P19" s="20" t="s">
        <v>481</v>
      </c>
      <c r="Q19" s="18" t="s">
        <v>481</v>
      </c>
      <c r="R19" s="20" t="s">
        <v>481</v>
      </c>
      <c r="S19" s="18" t="s">
        <v>481</v>
      </c>
      <c r="T19" s="20" t="s">
        <v>481</v>
      </c>
      <c r="U19" s="18" t="n">
        <v>390.47785988</v>
      </c>
      <c r="V19" s="20" t="n">
        <v>7.58120927</v>
      </c>
    </row>
    <row r="20" spans="1:22">
      <c r="A20" s="15" t="s">
        <v>495</v>
      </c>
      <c r="B20" s="17" t="n">
        <v>3371</v>
      </c>
      <c r="C20" s="18">
        <f>(75.0/B20*100)</f>
        <v/>
      </c>
      <c r="D20" s="19" t="n">
        <v>3296</v>
      </c>
      <c r="E20" s="18" t="n">
        <v>398.50083295</v>
      </c>
      <c r="F20" s="20" t="n">
        <v>8.492412610000001</v>
      </c>
      <c r="G20" s="18" t="n">
        <v>454.11607171</v>
      </c>
      <c r="H20" s="20" t="n">
        <v>3.13672203</v>
      </c>
      <c r="I20" s="18" t="n">
        <v>483.21536366</v>
      </c>
      <c r="J20" s="20" t="n">
        <v>2.21979153</v>
      </c>
      <c r="K20" s="18" t="n">
        <v>501.89840132</v>
      </c>
      <c r="L20" s="20" t="n">
        <v>3.32250346</v>
      </c>
      <c r="M20" s="18" t="s">
        <v>481</v>
      </c>
      <c r="N20" s="20" t="s">
        <v>481</v>
      </c>
      <c r="O20" s="18" t="s">
        <v>481</v>
      </c>
      <c r="P20" s="20" t="s">
        <v>481</v>
      </c>
      <c r="Q20" s="18" t="s">
        <v>481</v>
      </c>
      <c r="R20" s="20" t="s">
        <v>481</v>
      </c>
      <c r="S20" s="18" t="s">
        <v>481</v>
      </c>
      <c r="T20" s="20" t="s">
        <v>481</v>
      </c>
      <c r="U20" s="18" t="n">
        <v>391.53636535</v>
      </c>
      <c r="V20" s="20" t="n">
        <v>7.00129185</v>
      </c>
    </row>
    <row r="21" spans="1:22">
      <c r="A21" s="15" t="s">
        <v>496</v>
      </c>
      <c r="B21" s="17" t="n">
        <v>5741</v>
      </c>
      <c r="C21" s="18">
        <f>(55.0/B21*100)</f>
        <v/>
      </c>
      <c r="D21" s="19" t="n">
        <v>5686</v>
      </c>
      <c r="E21" s="18" t="n">
        <v>422.59160831</v>
      </c>
      <c r="F21" s="20" t="n">
        <v>7.40652911</v>
      </c>
      <c r="G21" s="18" t="n">
        <v>480.36692532</v>
      </c>
      <c r="H21" s="20" t="n">
        <v>3.56245208</v>
      </c>
      <c r="I21" s="18" t="n">
        <v>505.92432257</v>
      </c>
      <c r="J21" s="20" t="n">
        <v>2.90919236</v>
      </c>
      <c r="K21" s="18" t="n">
        <v>519.79664224</v>
      </c>
      <c r="L21" s="20" t="n">
        <v>2.37790407</v>
      </c>
      <c r="M21" s="18" t="s">
        <v>481</v>
      </c>
      <c r="N21" s="20" t="s">
        <v>481</v>
      </c>
      <c r="O21" s="18" t="s">
        <v>481</v>
      </c>
      <c r="P21" s="20" t="s">
        <v>481</v>
      </c>
      <c r="Q21" s="18" t="s">
        <v>481</v>
      </c>
      <c r="R21" s="20" t="s">
        <v>481</v>
      </c>
      <c r="S21" s="18" t="s">
        <v>481</v>
      </c>
      <c r="T21" s="20" t="s">
        <v>481</v>
      </c>
      <c r="U21" s="18" t="n">
        <v>405.83580622</v>
      </c>
      <c r="V21" s="20" t="n">
        <v>8.815999010000001</v>
      </c>
    </row>
    <row r="22" spans="1:22">
      <c r="A22" s="15" t="s">
        <v>497</v>
      </c>
      <c r="B22" s="17" t="n">
        <v>6598</v>
      </c>
      <c r="C22" s="18">
        <f>(37.0/B22*100)</f>
        <v/>
      </c>
      <c r="D22" s="19" t="n">
        <v>6561</v>
      </c>
      <c r="E22" s="18" t="n">
        <v>392.20419895</v>
      </c>
      <c r="F22" s="20" t="n">
        <v>5.58997866</v>
      </c>
      <c r="G22" s="18" t="n">
        <v>440.97257716</v>
      </c>
      <c r="H22" s="20" t="n">
        <v>4.69736691</v>
      </c>
      <c r="I22" s="18" t="n">
        <v>490.02102173</v>
      </c>
      <c r="J22" s="20" t="n">
        <v>3.44623059</v>
      </c>
      <c r="K22" s="18" t="n">
        <v>496.1229105</v>
      </c>
      <c r="L22" s="20" t="n">
        <v>3.84391906</v>
      </c>
      <c r="M22" s="18" t="s">
        <v>481</v>
      </c>
      <c r="N22" s="20" t="s">
        <v>481</v>
      </c>
      <c r="O22" s="18" t="s">
        <v>481</v>
      </c>
      <c r="P22" s="20" t="s">
        <v>481</v>
      </c>
      <c r="Q22" s="18" t="s">
        <v>481</v>
      </c>
      <c r="R22" s="20" t="s">
        <v>481</v>
      </c>
      <c r="S22" s="18" t="n">
        <v>275.0322</v>
      </c>
      <c r="T22" s="20" t="n">
        <v>54.31008653</v>
      </c>
      <c r="U22" s="18" t="n">
        <v>351.33088003</v>
      </c>
      <c r="V22" s="20" t="n">
        <v>7.22675263</v>
      </c>
    </row>
    <row r="23" spans="1:22">
      <c r="A23" s="15" t="s">
        <v>498</v>
      </c>
      <c r="B23" s="17" t="n">
        <v>11583</v>
      </c>
      <c r="C23" s="18">
        <f>(263.0/B23*100)</f>
        <v/>
      </c>
      <c r="D23" s="19" t="n">
        <v>11320</v>
      </c>
      <c r="E23" s="18" t="n">
        <v>428.36518769</v>
      </c>
      <c r="F23" s="20" t="n">
        <v>5.92350325</v>
      </c>
      <c r="G23" s="18" t="n">
        <v>476.85541217</v>
      </c>
      <c r="H23" s="20" t="n">
        <v>3.5136969</v>
      </c>
      <c r="I23" s="18" t="n">
        <v>493.0240055</v>
      </c>
      <c r="J23" s="20" t="n">
        <v>2.67387091</v>
      </c>
      <c r="K23" s="18" t="n">
        <v>488.39379113</v>
      </c>
      <c r="L23" s="20" t="n">
        <v>3.75889247</v>
      </c>
      <c r="M23" s="18" t="s">
        <v>481</v>
      </c>
      <c r="N23" s="20" t="s">
        <v>481</v>
      </c>
      <c r="O23" s="18" t="s">
        <v>481</v>
      </c>
      <c r="P23" s="20" t="s">
        <v>481</v>
      </c>
      <c r="Q23" s="18" t="s">
        <v>481</v>
      </c>
      <c r="R23" s="20" t="s">
        <v>481</v>
      </c>
      <c r="S23" s="18" t="s">
        <v>481</v>
      </c>
      <c r="T23" s="20" t="s">
        <v>481</v>
      </c>
      <c r="U23" s="18" t="n">
        <v>389.54939501</v>
      </c>
      <c r="V23" s="20" t="n">
        <v>6.86289843</v>
      </c>
    </row>
    <row r="24" spans="1:22">
      <c r="A24" s="15" t="s">
        <v>499</v>
      </c>
      <c r="B24" s="17" t="n">
        <v>6647</v>
      </c>
      <c r="C24" s="18">
        <f>(10.0/B24*100)</f>
        <v/>
      </c>
      <c r="D24" s="19" t="n">
        <v>6637</v>
      </c>
      <c r="E24" s="18" t="n">
        <v>466.0708431</v>
      </c>
      <c r="F24" s="20" t="n">
        <v>8.228781769999999</v>
      </c>
      <c r="G24" s="18" t="n">
        <v>516.5365471699999</v>
      </c>
      <c r="H24" s="20" t="n">
        <v>3.29545705</v>
      </c>
      <c r="I24" s="18" t="n">
        <v>558.1629103</v>
      </c>
      <c r="J24" s="20" t="n">
        <v>2.83905833</v>
      </c>
      <c r="K24" s="18" t="n">
        <v>560.82123254</v>
      </c>
      <c r="L24" s="20" t="n">
        <v>4.64197084</v>
      </c>
      <c r="M24" s="18" t="s">
        <v>481</v>
      </c>
      <c r="N24" s="20" t="s">
        <v>481</v>
      </c>
      <c r="O24" s="18" t="s">
        <v>481</v>
      </c>
      <c r="P24" s="20" t="s">
        <v>481</v>
      </c>
      <c r="Q24" s="18" t="s">
        <v>481</v>
      </c>
      <c r="R24" s="20" t="s">
        <v>481</v>
      </c>
      <c r="S24" s="18" t="s">
        <v>481</v>
      </c>
      <c r="T24" s="20" t="s">
        <v>481</v>
      </c>
      <c r="U24" s="18" t="n">
        <v>446.54774926</v>
      </c>
      <c r="V24" s="20" t="n">
        <v>11.17054796</v>
      </c>
    </row>
    <row r="25" spans="1:22">
      <c r="A25" s="15" t="s">
        <v>500</v>
      </c>
      <c r="B25" s="17" t="n">
        <v>5581</v>
      </c>
      <c r="C25" s="18">
        <f>(25.0/B25*100)</f>
        <v/>
      </c>
      <c r="D25" s="19" t="n">
        <v>5556</v>
      </c>
      <c r="E25" s="18" t="n">
        <v>433.80337473</v>
      </c>
      <c r="F25" s="20" t="n">
        <v>8.405899850000001</v>
      </c>
      <c r="G25" s="18" t="n">
        <v>476.02243766</v>
      </c>
      <c r="H25" s="20" t="n">
        <v>4.76567782</v>
      </c>
      <c r="I25" s="18" t="n">
        <v>518.73408253</v>
      </c>
      <c r="J25" s="20" t="n">
        <v>3.42403711</v>
      </c>
      <c r="K25" s="18" t="n">
        <v>540.11037939</v>
      </c>
      <c r="L25" s="20" t="n">
        <v>3.39197278</v>
      </c>
      <c r="M25" s="18" t="s">
        <v>481</v>
      </c>
      <c r="N25" s="20" t="s">
        <v>481</v>
      </c>
      <c r="O25" s="18" t="s">
        <v>481</v>
      </c>
      <c r="P25" s="20" t="s">
        <v>481</v>
      </c>
      <c r="Q25" s="18" t="s">
        <v>481</v>
      </c>
      <c r="R25" s="20" t="s">
        <v>481</v>
      </c>
      <c r="S25" s="18" t="s">
        <v>481</v>
      </c>
      <c r="T25" s="20" t="s">
        <v>481</v>
      </c>
      <c r="U25" s="18" t="n">
        <v>393.2032399</v>
      </c>
      <c r="V25" s="20" t="n">
        <v>19.19501696</v>
      </c>
    </row>
    <row r="26" spans="1:22">
      <c r="A26" s="15" t="s">
        <v>501</v>
      </c>
      <c r="B26" s="17" t="n">
        <v>4869</v>
      </c>
      <c r="C26" s="18">
        <f>(71.0/B26*100)</f>
        <v/>
      </c>
      <c r="D26" s="19" t="n">
        <v>4798</v>
      </c>
      <c r="E26" s="18" t="n">
        <v>433.12978501</v>
      </c>
      <c r="F26" s="20" t="n">
        <v>7.87589586</v>
      </c>
      <c r="G26" s="18" t="n">
        <v>465.85849768</v>
      </c>
      <c r="H26" s="20" t="n">
        <v>4.26896105</v>
      </c>
      <c r="I26" s="18" t="n">
        <v>494.99232428</v>
      </c>
      <c r="J26" s="20" t="n">
        <v>2.18607425</v>
      </c>
      <c r="K26" s="18" t="n">
        <v>503.42356341</v>
      </c>
      <c r="L26" s="20" t="n">
        <v>2.49352193</v>
      </c>
      <c r="M26" s="18" t="s">
        <v>481</v>
      </c>
      <c r="N26" s="20" t="s">
        <v>481</v>
      </c>
      <c r="O26" s="18" t="s">
        <v>481</v>
      </c>
      <c r="P26" s="20" t="s">
        <v>481</v>
      </c>
      <c r="Q26" s="18" t="s">
        <v>481</v>
      </c>
      <c r="R26" s="20" t="s">
        <v>481</v>
      </c>
      <c r="S26" s="18" t="s">
        <v>481</v>
      </c>
      <c r="T26" s="20" t="s">
        <v>481</v>
      </c>
      <c r="U26" s="18" t="n">
        <v>420.25872064</v>
      </c>
      <c r="V26" s="20" t="n">
        <v>8.782648829999999</v>
      </c>
    </row>
    <row r="27" spans="1:22">
      <c r="A27" s="15" t="s">
        <v>502</v>
      </c>
      <c r="B27" s="17" t="n">
        <v>5299</v>
      </c>
      <c r="C27" s="18">
        <f>(113.0/B27*100)</f>
        <v/>
      </c>
      <c r="D27" s="19" t="n">
        <v>5186</v>
      </c>
      <c r="E27" s="18" t="n">
        <v>406.09753483</v>
      </c>
      <c r="F27" s="20" t="n">
        <v>5.4202801</v>
      </c>
      <c r="G27" s="18" t="n">
        <v>457.31413778</v>
      </c>
      <c r="H27" s="20" t="n">
        <v>3.5465794</v>
      </c>
      <c r="I27" s="18" t="n">
        <v>501.23945509</v>
      </c>
      <c r="J27" s="20" t="n">
        <v>2.21150186</v>
      </c>
      <c r="K27" s="18" t="n">
        <v>515.84486323</v>
      </c>
      <c r="L27" s="20" t="n">
        <v>2.28026387</v>
      </c>
      <c r="M27" s="18" t="s">
        <v>481</v>
      </c>
      <c r="N27" s="20" t="s">
        <v>481</v>
      </c>
      <c r="O27" s="18" t="s">
        <v>481</v>
      </c>
      <c r="P27" s="20" t="s">
        <v>481</v>
      </c>
      <c r="Q27" s="18" t="s">
        <v>481</v>
      </c>
      <c r="R27" s="20" t="s">
        <v>481</v>
      </c>
      <c r="S27" s="18" t="s">
        <v>481</v>
      </c>
      <c r="T27" s="20" t="s">
        <v>481</v>
      </c>
      <c r="U27" s="18" t="n">
        <v>387.09597933</v>
      </c>
      <c r="V27" s="20" t="n">
        <v>4.11650946</v>
      </c>
    </row>
    <row r="28" spans="1:22">
      <c r="A28" s="15" t="s">
        <v>503</v>
      </c>
      <c r="B28" s="17" t="n">
        <v>7568</v>
      </c>
      <c r="C28" s="18">
        <f>(347.0/B28*100)</f>
        <v/>
      </c>
      <c r="D28" s="19" t="n">
        <v>7221</v>
      </c>
      <c r="E28" s="18" t="n">
        <v>360.38013215</v>
      </c>
      <c r="F28" s="20" t="n">
        <v>4.87404058</v>
      </c>
      <c r="G28" s="18" t="n">
        <v>392.7513094</v>
      </c>
      <c r="H28" s="20" t="n">
        <v>3.55909783</v>
      </c>
      <c r="I28" s="18" t="n">
        <v>423.89967056</v>
      </c>
      <c r="J28" s="20" t="n">
        <v>2.28973343</v>
      </c>
      <c r="K28" s="18" t="n">
        <v>430.86490272</v>
      </c>
      <c r="L28" s="20" t="n">
        <v>2.67087657</v>
      </c>
      <c r="M28" s="18" t="s">
        <v>481</v>
      </c>
      <c r="N28" s="20" t="s">
        <v>481</v>
      </c>
      <c r="O28" s="18" t="s">
        <v>481</v>
      </c>
      <c r="P28" s="20" t="s">
        <v>481</v>
      </c>
      <c r="Q28" s="18" t="s">
        <v>481</v>
      </c>
      <c r="R28" s="20" t="s">
        <v>481</v>
      </c>
      <c r="S28" s="18" t="s">
        <v>481</v>
      </c>
      <c r="T28" s="20" t="s">
        <v>481</v>
      </c>
      <c r="U28" s="18" t="n">
        <v>376.13024126</v>
      </c>
      <c r="V28" s="20" t="n">
        <v>6.79345386</v>
      </c>
    </row>
    <row r="29" spans="1:22">
      <c r="A29" s="15" t="s">
        <v>504</v>
      </c>
      <c r="B29" s="17" t="n">
        <v>5385</v>
      </c>
      <c r="C29" s="18">
        <f>(30.0/B29*100)</f>
        <v/>
      </c>
      <c r="D29" s="19" t="n">
        <v>5355</v>
      </c>
      <c r="E29" s="18" t="n">
        <v>422.98387998</v>
      </c>
      <c r="F29" s="20" t="n">
        <v>7.03870513</v>
      </c>
      <c r="G29" s="18" t="n">
        <v>484.97397867</v>
      </c>
      <c r="H29" s="20" t="n">
        <v>3.52402783</v>
      </c>
      <c r="I29" s="18" t="n">
        <v>527.2356772000001</v>
      </c>
      <c r="J29" s="20" t="n">
        <v>2.185277</v>
      </c>
      <c r="K29" s="18" t="n">
        <v>536.52578332</v>
      </c>
      <c r="L29" s="20" t="n">
        <v>4.10703592</v>
      </c>
      <c r="M29" s="18" t="s">
        <v>481</v>
      </c>
      <c r="N29" s="20" t="s">
        <v>481</v>
      </c>
      <c r="O29" s="18" t="s">
        <v>481</v>
      </c>
      <c r="P29" s="20" t="s">
        <v>481</v>
      </c>
      <c r="Q29" s="18" t="n">
        <v>358.28551468</v>
      </c>
      <c r="R29" s="20" t="n">
        <v>8.567023300000001</v>
      </c>
      <c r="S29" s="18" t="s">
        <v>481</v>
      </c>
      <c r="T29" s="20" t="s">
        <v>481</v>
      </c>
      <c r="U29" s="18" t="n">
        <v>391.50238578</v>
      </c>
      <c r="V29" s="20" t="n">
        <v>8.24609497</v>
      </c>
    </row>
    <row r="30" spans="1:22">
      <c r="A30" s="15" t="s">
        <v>505</v>
      </c>
      <c r="B30" s="17" t="n">
        <v>4520</v>
      </c>
      <c r="C30" s="18">
        <f>(193.0/B30*100)</f>
        <v/>
      </c>
      <c r="D30" s="19" t="n">
        <v>4327</v>
      </c>
      <c r="E30" s="18" t="n">
        <v>436.28977029</v>
      </c>
      <c r="F30" s="20" t="n">
        <v>7.4067051</v>
      </c>
      <c r="G30" s="18" t="n">
        <v>487.48827173</v>
      </c>
      <c r="H30" s="20" t="n">
        <v>3.7324735</v>
      </c>
      <c r="I30" s="18" t="n">
        <v>529.41537882</v>
      </c>
      <c r="J30" s="20" t="n">
        <v>3.08639784</v>
      </c>
      <c r="K30" s="18" t="n">
        <v>551.23704764</v>
      </c>
      <c r="L30" s="20" t="n">
        <v>3.43712384</v>
      </c>
      <c r="M30" s="18" t="s">
        <v>481</v>
      </c>
      <c r="N30" s="20" t="s">
        <v>481</v>
      </c>
      <c r="O30" s="18" t="s">
        <v>481</v>
      </c>
      <c r="P30" s="20" t="s">
        <v>481</v>
      </c>
      <c r="Q30" s="18" t="s">
        <v>481</v>
      </c>
      <c r="R30" s="20" t="s">
        <v>481</v>
      </c>
      <c r="S30" s="18" t="s">
        <v>481</v>
      </c>
      <c r="T30" s="20" t="s">
        <v>481</v>
      </c>
      <c r="U30" s="18" t="n">
        <v>405.48710971</v>
      </c>
      <c r="V30" s="20" t="n">
        <v>5.81814837</v>
      </c>
    </row>
    <row r="31" spans="1:22">
      <c r="A31" s="15" t="s">
        <v>506</v>
      </c>
      <c r="B31" s="17" t="n">
        <v>5456</v>
      </c>
      <c r="C31" s="18">
        <f>(144.0/B31*100)</f>
        <v/>
      </c>
      <c r="D31" s="19" t="n">
        <v>5312</v>
      </c>
      <c r="E31" s="18" t="n">
        <v>422.96509139</v>
      </c>
      <c r="F31" s="20" t="n">
        <v>8.13703385</v>
      </c>
      <c r="G31" s="18" t="n">
        <v>461.98925019</v>
      </c>
      <c r="H31" s="20" t="n">
        <v>3.9328128</v>
      </c>
      <c r="I31" s="18" t="n">
        <v>508.22287038</v>
      </c>
      <c r="J31" s="20" t="n">
        <v>2.40128708</v>
      </c>
      <c r="K31" s="18" t="n">
        <v>526.0144623899999</v>
      </c>
      <c r="L31" s="20" t="n">
        <v>3.10284022</v>
      </c>
      <c r="M31" s="18" t="s">
        <v>481</v>
      </c>
      <c r="N31" s="20" t="s">
        <v>481</v>
      </c>
      <c r="O31" s="18" t="s">
        <v>481</v>
      </c>
      <c r="P31" s="20" t="s">
        <v>481</v>
      </c>
      <c r="Q31" s="18" t="s">
        <v>481</v>
      </c>
      <c r="R31" s="20" t="s">
        <v>481</v>
      </c>
      <c r="S31" s="18" t="s">
        <v>481</v>
      </c>
      <c r="T31" s="20" t="s">
        <v>481</v>
      </c>
      <c r="U31" s="18" t="n">
        <v>400.2453288</v>
      </c>
      <c r="V31" s="20" t="n">
        <v>5.42060512</v>
      </c>
    </row>
    <row r="32" spans="1:22">
      <c r="A32" s="15" t="s">
        <v>507</v>
      </c>
      <c r="B32" s="17" t="n">
        <v>4478</v>
      </c>
      <c r="C32" s="18">
        <f>(6.0/B32*100)</f>
        <v/>
      </c>
      <c r="D32" s="19" t="n">
        <v>4472</v>
      </c>
      <c r="E32" s="18" t="n">
        <v>439.53704606</v>
      </c>
      <c r="F32" s="20" t="n">
        <v>10.1252328</v>
      </c>
      <c r="G32" s="18" t="n">
        <v>473.0305892</v>
      </c>
      <c r="H32" s="20" t="n">
        <v>4.96671567</v>
      </c>
      <c r="I32" s="18" t="n">
        <v>506.33805363</v>
      </c>
      <c r="J32" s="20" t="n">
        <v>2.85308059</v>
      </c>
      <c r="K32" s="18" t="n">
        <v>516.4264037299999</v>
      </c>
      <c r="L32" s="20" t="n">
        <v>2.93682959</v>
      </c>
      <c r="M32" s="18" t="s">
        <v>481</v>
      </c>
      <c r="N32" s="20" t="s">
        <v>481</v>
      </c>
      <c r="O32" s="18" t="s">
        <v>481</v>
      </c>
      <c r="P32" s="20" t="s">
        <v>481</v>
      </c>
      <c r="Q32" s="18" t="s">
        <v>481</v>
      </c>
      <c r="R32" s="20" t="s">
        <v>481</v>
      </c>
      <c r="S32" s="18" t="s">
        <v>481</v>
      </c>
      <c r="T32" s="20" t="s">
        <v>481</v>
      </c>
      <c r="U32" s="18" t="n">
        <v>415.88274367</v>
      </c>
      <c r="V32" s="20" t="n">
        <v>12.50087694</v>
      </c>
    </row>
    <row r="33" spans="1:22">
      <c r="A33" s="15" t="s">
        <v>508</v>
      </c>
      <c r="B33" s="17" t="n">
        <v>7325</v>
      </c>
      <c r="C33" s="18">
        <f>(80.0/B33*100)</f>
        <v/>
      </c>
      <c r="D33" s="19" t="n">
        <v>7245</v>
      </c>
      <c r="E33" s="18" t="n">
        <v>393.85113129</v>
      </c>
      <c r="F33" s="20" t="n">
        <v>9.223972079999999</v>
      </c>
      <c r="G33" s="18" t="n">
        <v>433.25415925</v>
      </c>
      <c r="H33" s="20" t="n">
        <v>5.3851094</v>
      </c>
      <c r="I33" s="18" t="n">
        <v>487.84587425</v>
      </c>
      <c r="J33" s="20" t="n">
        <v>2.79381844</v>
      </c>
      <c r="K33" s="18" t="n">
        <v>530.96903944</v>
      </c>
      <c r="L33" s="20" t="n">
        <v>2.3235976</v>
      </c>
      <c r="M33" s="18" t="s">
        <v>481</v>
      </c>
      <c r="N33" s="20" t="s">
        <v>481</v>
      </c>
      <c r="O33" s="18" t="s">
        <v>481</v>
      </c>
      <c r="P33" s="20" t="s">
        <v>481</v>
      </c>
      <c r="Q33" s="18" t="s">
        <v>481</v>
      </c>
      <c r="R33" s="20" t="s">
        <v>481</v>
      </c>
      <c r="S33" s="18" t="s">
        <v>481</v>
      </c>
      <c r="T33" s="20" t="s">
        <v>481</v>
      </c>
      <c r="U33" s="18" t="n">
        <v>412.85551818</v>
      </c>
      <c r="V33" s="20" t="n">
        <v>10.78053729</v>
      </c>
    </row>
    <row r="34" spans="1:22">
      <c r="A34" s="15" t="s">
        <v>509</v>
      </c>
      <c r="B34" s="17" t="n">
        <v>6350</v>
      </c>
      <c r="C34" s="18">
        <f>(89.0/B34*100)</f>
        <v/>
      </c>
      <c r="D34" s="19" t="n">
        <v>6261</v>
      </c>
      <c r="E34" s="18" t="n">
        <v>395.61801417</v>
      </c>
      <c r="F34" s="20" t="n">
        <v>6.29501929</v>
      </c>
      <c r="G34" s="18" t="n">
        <v>446.19935212</v>
      </c>
      <c r="H34" s="20" t="n">
        <v>4.00245429</v>
      </c>
      <c r="I34" s="18" t="n">
        <v>482.09082283</v>
      </c>
      <c r="J34" s="20" t="n">
        <v>2.89248406</v>
      </c>
      <c r="K34" s="18" t="n">
        <v>484.68497093</v>
      </c>
      <c r="L34" s="20" t="n">
        <v>2.93904188</v>
      </c>
      <c r="M34" s="18" t="s">
        <v>481</v>
      </c>
      <c r="N34" s="20" t="s">
        <v>481</v>
      </c>
      <c r="O34" s="18" t="s">
        <v>481</v>
      </c>
      <c r="P34" s="20" t="s">
        <v>481</v>
      </c>
      <c r="Q34" s="18" t="n">
        <v>306.56969545</v>
      </c>
      <c r="R34" s="20" t="n">
        <v>10.27624616</v>
      </c>
      <c r="S34" s="18" t="s">
        <v>481</v>
      </c>
      <c r="T34" s="20" t="s">
        <v>481</v>
      </c>
      <c r="U34" s="18" t="n">
        <v>378.56220521</v>
      </c>
      <c r="V34" s="20" t="n">
        <v>8.08047303</v>
      </c>
    </row>
    <row r="35" spans="1:22">
      <c r="A35" s="15" t="s">
        <v>510</v>
      </c>
      <c r="B35" s="17" t="n">
        <v>6406</v>
      </c>
      <c r="C35" s="18">
        <f>(60.0/B35*100)</f>
        <v/>
      </c>
      <c r="D35" s="19" t="n">
        <v>6346</v>
      </c>
      <c r="E35" s="18" t="n">
        <v>423.78731886</v>
      </c>
      <c r="F35" s="20" t="n">
        <v>7.0874399</v>
      </c>
      <c r="G35" s="18" t="n">
        <v>488.36915091</v>
      </c>
      <c r="H35" s="20" t="n">
        <v>4.57925778</v>
      </c>
      <c r="I35" s="18" t="n">
        <v>525.97967636</v>
      </c>
      <c r="J35" s="20" t="n">
        <v>1.88985711</v>
      </c>
      <c r="K35" s="18" t="n">
        <v>526.84895657</v>
      </c>
      <c r="L35" s="20" t="n">
        <v>2.90630438</v>
      </c>
      <c r="M35" s="18" t="s">
        <v>481</v>
      </c>
      <c r="N35" s="20" t="s">
        <v>481</v>
      </c>
      <c r="O35" s="18" t="s">
        <v>481</v>
      </c>
      <c r="P35" s="20" t="s">
        <v>481</v>
      </c>
      <c r="Q35" s="18" t="n">
        <v>374.85244494</v>
      </c>
      <c r="R35" s="20" t="n">
        <v>5.84040672</v>
      </c>
      <c r="S35" s="18" t="s">
        <v>481</v>
      </c>
      <c r="T35" s="20" t="s">
        <v>481</v>
      </c>
      <c r="U35" s="18" t="n">
        <v>398.05413168</v>
      </c>
      <c r="V35" s="20" t="n">
        <v>8.091855450000001</v>
      </c>
    </row>
    <row r="36" spans="1:22">
      <c r="A36" s="15" t="s">
        <v>511</v>
      </c>
      <c r="B36" s="17" t="n">
        <v>6736</v>
      </c>
      <c r="C36" s="18">
        <f>(71.0/B36*100)</f>
        <v/>
      </c>
      <c r="D36" s="19" t="n">
        <v>6665</v>
      </c>
      <c r="E36" s="18" t="n">
        <v>423.10492193</v>
      </c>
      <c r="F36" s="20" t="n">
        <v>8.02089735</v>
      </c>
      <c r="G36" s="18" t="n">
        <v>467.29218337</v>
      </c>
      <c r="H36" s="20" t="n">
        <v>3.38123358</v>
      </c>
      <c r="I36" s="18" t="n">
        <v>498.86450895</v>
      </c>
      <c r="J36" s="20" t="n">
        <v>2.43773637</v>
      </c>
      <c r="K36" s="18" t="n">
        <v>514.35538917</v>
      </c>
      <c r="L36" s="20" t="n">
        <v>2.23128449</v>
      </c>
      <c r="M36" s="18" t="s">
        <v>481</v>
      </c>
      <c r="N36" s="20" t="s">
        <v>481</v>
      </c>
      <c r="O36" s="18" t="s">
        <v>481</v>
      </c>
      <c r="P36" s="20" t="s">
        <v>481</v>
      </c>
      <c r="Q36" s="18" t="s">
        <v>481</v>
      </c>
      <c r="R36" s="20" t="s">
        <v>481</v>
      </c>
      <c r="S36" s="18" t="s">
        <v>481</v>
      </c>
      <c r="T36" s="20" t="s">
        <v>481</v>
      </c>
      <c r="U36" s="18" t="n">
        <v>400.29460646</v>
      </c>
      <c r="V36" s="20" t="n">
        <v>8.25935554</v>
      </c>
    </row>
    <row r="37" spans="1:22">
      <c r="A37" s="15" t="s">
        <v>512</v>
      </c>
      <c r="B37" s="17" t="n">
        <v>5458</v>
      </c>
      <c r="C37" s="18">
        <f>(126.0/B37*100)</f>
        <v/>
      </c>
      <c r="D37" s="19" t="n">
        <v>5332</v>
      </c>
      <c r="E37" s="18" t="n">
        <v>412.12829602</v>
      </c>
      <c r="F37" s="20" t="n">
        <v>7.84983919</v>
      </c>
      <c r="G37" s="18" t="n">
        <v>457.3741852</v>
      </c>
      <c r="H37" s="20" t="n">
        <v>4.11350107</v>
      </c>
      <c r="I37" s="18" t="n">
        <v>502.76107367</v>
      </c>
      <c r="J37" s="20" t="n">
        <v>3.48009592</v>
      </c>
      <c r="K37" s="18" t="n">
        <v>532.45208939</v>
      </c>
      <c r="L37" s="20" t="n">
        <v>3.62535541</v>
      </c>
      <c r="M37" s="18" t="s">
        <v>481</v>
      </c>
      <c r="N37" s="20" t="s">
        <v>481</v>
      </c>
      <c r="O37" s="18" t="s">
        <v>481</v>
      </c>
      <c r="P37" s="20" t="s">
        <v>481</v>
      </c>
      <c r="Q37" s="18" t="s">
        <v>481</v>
      </c>
      <c r="R37" s="20" t="s">
        <v>481</v>
      </c>
      <c r="S37" s="18" t="s">
        <v>481</v>
      </c>
      <c r="T37" s="20" t="s">
        <v>481</v>
      </c>
      <c r="U37" s="18" t="n">
        <v>391.51383458</v>
      </c>
      <c r="V37" s="20" t="n">
        <v>6.21464055</v>
      </c>
    </row>
    <row r="38" spans="1:22">
      <c r="A38" s="15" t="s">
        <v>513</v>
      </c>
      <c r="B38" s="17" t="n">
        <v>5860</v>
      </c>
      <c r="C38" s="18">
        <f>(24.0/B38*100)</f>
        <v/>
      </c>
      <c r="D38" s="19" t="n">
        <v>5836</v>
      </c>
      <c r="E38" s="18" t="n">
        <v>432.21385426</v>
      </c>
      <c r="F38" s="20" t="n">
        <v>6.62823389</v>
      </c>
      <c r="G38" s="18" t="n">
        <v>492.12210364</v>
      </c>
      <c r="H38" s="20" t="n">
        <v>3.85157118</v>
      </c>
      <c r="I38" s="18" t="n">
        <v>523.17611271</v>
      </c>
      <c r="J38" s="20" t="n">
        <v>3.25350785</v>
      </c>
      <c r="K38" s="18" t="n">
        <v>527.05177489</v>
      </c>
      <c r="L38" s="20" t="n">
        <v>3.44486798</v>
      </c>
      <c r="M38" s="18" t="s">
        <v>481</v>
      </c>
      <c r="N38" s="20" t="s">
        <v>481</v>
      </c>
      <c r="O38" s="18" t="s">
        <v>481</v>
      </c>
      <c r="P38" s="20" t="s">
        <v>481</v>
      </c>
      <c r="Q38" s="18" t="s">
        <v>481</v>
      </c>
      <c r="R38" s="20" t="s">
        <v>481</v>
      </c>
      <c r="S38" s="18" t="s">
        <v>481</v>
      </c>
      <c r="T38" s="20" t="s">
        <v>481</v>
      </c>
      <c r="U38" s="18" t="n">
        <v>446.45096289</v>
      </c>
      <c r="V38" s="20" t="n">
        <v>6.71278587</v>
      </c>
    </row>
    <row r="39" spans="1:22">
      <c r="A39" s="15" t="s">
        <v>514</v>
      </c>
      <c r="B39" s="17" t="n">
        <v>5895</v>
      </c>
      <c r="C39" s="18">
        <f>(33.0/B39*100)</f>
        <v/>
      </c>
      <c r="D39" s="19" t="n">
        <v>5862</v>
      </c>
      <c r="E39" s="18" t="n">
        <v>364.64388156</v>
      </c>
      <c r="F39" s="20" t="n">
        <v>6.61547911</v>
      </c>
      <c r="G39" s="18" t="n">
        <v>386.26424496</v>
      </c>
      <c r="H39" s="20" t="n">
        <v>4.81977888</v>
      </c>
      <c r="I39" s="18" t="n">
        <v>428.81398961</v>
      </c>
      <c r="J39" s="20" t="n">
        <v>4.4093819</v>
      </c>
      <c r="K39" s="18" t="n">
        <v>441.46201569</v>
      </c>
      <c r="L39" s="20" t="n">
        <v>4.03069082</v>
      </c>
      <c r="M39" s="18" t="s">
        <v>481</v>
      </c>
      <c r="N39" s="20" t="s">
        <v>481</v>
      </c>
      <c r="O39" s="18" t="s">
        <v>481</v>
      </c>
      <c r="P39" s="20" t="s">
        <v>481</v>
      </c>
      <c r="Q39" s="18" t="s">
        <v>481</v>
      </c>
      <c r="R39" s="20" t="s">
        <v>481</v>
      </c>
      <c r="S39" s="18" t="s">
        <v>481</v>
      </c>
      <c r="T39" s="20" t="s">
        <v>481</v>
      </c>
      <c r="U39" s="18" t="n">
        <v>362.52881465</v>
      </c>
      <c r="V39" s="20" t="n">
        <v>8.728160040000001</v>
      </c>
    </row>
    <row r="40" spans="1:22">
      <c r="A40" s="15" t="s">
        <v>515</v>
      </c>
      <c r="B40" s="17" t="n">
        <v>14157</v>
      </c>
      <c r="C40" s="18">
        <f>(386.0/B40*100)</f>
        <v/>
      </c>
      <c r="D40" s="19" t="n">
        <v>13771</v>
      </c>
      <c r="E40" s="18" t="n">
        <v>423.03246169</v>
      </c>
      <c r="F40" s="20" t="n">
        <v>7.89475539</v>
      </c>
      <c r="G40" s="18" t="n">
        <v>478.0339124</v>
      </c>
      <c r="H40" s="20" t="n">
        <v>3.96306182</v>
      </c>
      <c r="I40" s="18" t="n">
        <v>513.01966708</v>
      </c>
      <c r="J40" s="20" t="n">
        <v>2.64376656</v>
      </c>
      <c r="K40" s="18" t="n">
        <v>539.14920926</v>
      </c>
      <c r="L40" s="20" t="n">
        <v>3.44505497</v>
      </c>
      <c r="M40" s="18" t="s">
        <v>481</v>
      </c>
      <c r="N40" s="20" t="s">
        <v>481</v>
      </c>
      <c r="O40" s="18" t="s">
        <v>481</v>
      </c>
      <c r="P40" s="20" t="s">
        <v>481</v>
      </c>
      <c r="Q40" s="18" t="s">
        <v>481</v>
      </c>
      <c r="R40" s="20" t="s">
        <v>481</v>
      </c>
      <c r="S40" s="18" t="s">
        <v>481</v>
      </c>
      <c r="T40" s="20" t="s">
        <v>481</v>
      </c>
      <c r="U40" s="18" t="n">
        <v>395.68175215</v>
      </c>
      <c r="V40" s="20" t="n">
        <v>6.26034698</v>
      </c>
    </row>
    <row r="41" spans="1:22">
      <c r="A41" s="15" t="s">
        <v>516</v>
      </c>
      <c r="B41" s="17" t="n">
        <v>5712</v>
      </c>
      <c r="C41" s="18">
        <f>(55.0/B41*100)</f>
        <v/>
      </c>
      <c r="D41" s="19" t="n">
        <v>5657</v>
      </c>
      <c r="E41" s="18" t="n">
        <v>418.3825746</v>
      </c>
      <c r="F41" s="20" t="n">
        <v>7.42067825</v>
      </c>
      <c r="G41" s="18" t="n">
        <v>467.23041077</v>
      </c>
      <c r="H41" s="20" t="n">
        <v>4.79204234</v>
      </c>
      <c r="I41" s="18" t="n">
        <v>503.91609938</v>
      </c>
      <c r="J41" s="20" t="n">
        <v>3.31464957</v>
      </c>
      <c r="K41" s="18" t="n">
        <v>519.39144434</v>
      </c>
      <c r="L41" s="20" t="n">
        <v>3.22105483</v>
      </c>
      <c r="M41" s="18" t="s">
        <v>481</v>
      </c>
      <c r="N41" s="20" t="s">
        <v>481</v>
      </c>
      <c r="O41" s="18" t="s">
        <v>481</v>
      </c>
      <c r="P41" s="20" t="s">
        <v>481</v>
      </c>
      <c r="Q41" s="18" t="n">
        <v>387.44235424</v>
      </c>
      <c r="R41" s="20" t="n">
        <v>14.52510266</v>
      </c>
      <c r="S41" s="18" t="s">
        <v>481</v>
      </c>
      <c r="T41" s="20" t="s">
        <v>481</v>
      </c>
      <c r="U41" s="18" t="n">
        <v>393.15613052</v>
      </c>
      <c r="V41" s="20" t="n">
        <v>9.05698454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351.69751653</v>
      </c>
      <c r="F45" s="20" t="n">
        <v>4.53380842</v>
      </c>
      <c r="G45" s="18" t="n">
        <v>360.48805032</v>
      </c>
      <c r="H45" s="20" t="n">
        <v>2.9425317</v>
      </c>
      <c r="I45" s="18" t="n">
        <v>377.00545166</v>
      </c>
      <c r="J45" s="20" t="n">
        <v>2.97366509</v>
      </c>
      <c r="K45" s="18" t="n">
        <v>391.7694142</v>
      </c>
      <c r="L45" s="20" t="n">
        <v>3.27565289</v>
      </c>
      <c r="M45" s="18" t="s">
        <v>481</v>
      </c>
      <c r="N45" s="20" t="s">
        <v>481</v>
      </c>
      <c r="O45" s="18" t="s">
        <v>481</v>
      </c>
      <c r="P45" s="20" t="s">
        <v>481</v>
      </c>
      <c r="Q45" s="18" t="s">
        <v>481</v>
      </c>
      <c r="R45" s="20" t="s">
        <v>481</v>
      </c>
      <c r="S45" s="18" t="n">
        <v>345.28927996</v>
      </c>
      <c r="T45" s="20" t="n">
        <v>15.16657058</v>
      </c>
      <c r="U45" s="18" t="n">
        <v>343.87129412</v>
      </c>
      <c r="V45" s="20" t="n">
        <v>6.5943337</v>
      </c>
    </row>
    <row r="46" spans="1:22">
      <c r="A46" s="15" t="s">
        <v>521</v>
      </c>
      <c r="B46" s="17" t="n">
        <v>23141</v>
      </c>
      <c r="C46" s="18">
        <f>(2121.0/B46*100)</f>
        <v/>
      </c>
      <c r="D46" s="19" t="n">
        <v>21020</v>
      </c>
      <c r="E46" s="18" t="n">
        <v>336.06952866</v>
      </c>
      <c r="F46" s="20" t="n">
        <v>4.20861621</v>
      </c>
      <c r="G46" s="18" t="n">
        <v>372.47269443</v>
      </c>
      <c r="H46" s="20" t="n">
        <v>2.83527454</v>
      </c>
      <c r="I46" s="18" t="n">
        <v>425.03210497</v>
      </c>
      <c r="J46" s="20" t="n">
        <v>3.13915645</v>
      </c>
      <c r="K46" s="18" t="n">
        <v>448.65416618</v>
      </c>
      <c r="L46" s="20" t="n">
        <v>3.69314293</v>
      </c>
      <c r="M46" s="18" t="s">
        <v>481</v>
      </c>
      <c r="N46" s="20" t="s">
        <v>481</v>
      </c>
      <c r="O46" s="18" t="s">
        <v>481</v>
      </c>
      <c r="P46" s="20" t="s">
        <v>481</v>
      </c>
      <c r="Q46" s="18" t="s">
        <v>481</v>
      </c>
      <c r="R46" s="20" t="s">
        <v>481</v>
      </c>
      <c r="S46" s="18" t="s">
        <v>481</v>
      </c>
      <c r="T46" s="20" t="s">
        <v>481</v>
      </c>
      <c r="U46" s="18" t="n">
        <v>369.50643667</v>
      </c>
      <c r="V46" s="20" t="n">
        <v>2.47119629</v>
      </c>
    </row>
    <row r="47" spans="1:22">
      <c r="A47" s="15" t="s">
        <v>522</v>
      </c>
      <c r="B47" s="17" t="n">
        <v>5928</v>
      </c>
      <c r="C47" s="18">
        <f>(347.0/B47*100)</f>
        <v/>
      </c>
      <c r="D47" s="19" t="n">
        <v>5581</v>
      </c>
      <c r="E47" s="18" t="n">
        <v>365.98778157</v>
      </c>
      <c r="F47" s="20" t="n">
        <v>5.9219323</v>
      </c>
      <c r="G47" s="18" t="n">
        <v>408.02929004</v>
      </c>
      <c r="H47" s="20" t="n">
        <v>5.45617146</v>
      </c>
      <c r="I47" s="18" t="n">
        <v>468.7085665</v>
      </c>
      <c r="J47" s="20" t="n">
        <v>4.3534749</v>
      </c>
      <c r="K47" s="18" t="n">
        <v>487.77862384</v>
      </c>
      <c r="L47" s="20" t="n">
        <v>4.16929155</v>
      </c>
      <c r="M47" s="18" t="s">
        <v>481</v>
      </c>
      <c r="N47" s="20" t="s">
        <v>481</v>
      </c>
      <c r="O47" s="18" t="s">
        <v>481</v>
      </c>
      <c r="P47" s="20" t="s">
        <v>481</v>
      </c>
      <c r="Q47" s="18" t="s">
        <v>481</v>
      </c>
      <c r="R47" s="20" t="s">
        <v>481</v>
      </c>
      <c r="S47" s="18" t="s">
        <v>481</v>
      </c>
      <c r="T47" s="20" t="s">
        <v>481</v>
      </c>
      <c r="U47" s="18" t="n">
        <v>360.98999328</v>
      </c>
      <c r="V47" s="20" t="n">
        <v>5.19319401</v>
      </c>
    </row>
    <row r="48" spans="1:22">
      <c r="A48" s="15" t="s">
        <v>523</v>
      </c>
      <c r="B48" s="17" t="n">
        <v>9841</v>
      </c>
      <c r="C48" s="18">
        <f>(8.0/B48*100)</f>
        <v/>
      </c>
      <c r="D48" s="19" t="n">
        <v>9833</v>
      </c>
      <c r="E48" s="18" t="n">
        <v>409.46327827</v>
      </c>
      <c r="F48" s="20" t="n">
        <v>9.35554291</v>
      </c>
      <c r="G48" s="18" t="n">
        <v>485.88028273</v>
      </c>
      <c r="H48" s="20" t="n">
        <v>5.6555239</v>
      </c>
      <c r="I48" s="18" t="n">
        <v>528.0793408</v>
      </c>
      <c r="J48" s="20" t="n">
        <v>4.75234587</v>
      </c>
      <c r="K48" s="18" t="n">
        <v>530.75126514</v>
      </c>
      <c r="L48" s="20" t="n">
        <v>5.22800697</v>
      </c>
      <c r="M48" s="18" t="s">
        <v>481</v>
      </c>
      <c r="N48" s="20" t="s">
        <v>481</v>
      </c>
      <c r="O48" s="18" t="s">
        <v>481</v>
      </c>
      <c r="P48" s="20" t="s">
        <v>481</v>
      </c>
      <c r="Q48" s="18" t="s">
        <v>481</v>
      </c>
      <c r="R48" s="20" t="s">
        <v>481</v>
      </c>
      <c r="S48" s="18" t="s">
        <v>481</v>
      </c>
      <c r="T48" s="20" t="s">
        <v>481</v>
      </c>
      <c r="U48" s="18" t="n">
        <v>438.47369078</v>
      </c>
      <c r="V48" s="20" t="n">
        <v>33.7121251</v>
      </c>
    </row>
    <row r="49" spans="1:22">
      <c r="A49" s="15" t="s">
        <v>524</v>
      </c>
      <c r="B49" s="17" t="n">
        <v>6349</v>
      </c>
      <c r="C49" s="18">
        <f>(56.0/B49*100)</f>
        <v/>
      </c>
      <c r="D49" s="19" t="n">
        <v>6293</v>
      </c>
      <c r="E49" s="18" t="n">
        <v>389.26728079</v>
      </c>
      <c r="F49" s="20" t="n">
        <v>5.42490973</v>
      </c>
      <c r="G49" s="18" t="n">
        <v>416.63953995</v>
      </c>
      <c r="H49" s="20" t="n">
        <v>3.81244809</v>
      </c>
      <c r="I49" s="18" t="n">
        <v>441.51433532</v>
      </c>
      <c r="J49" s="20" t="n">
        <v>3.21190246</v>
      </c>
      <c r="K49" s="18" t="n">
        <v>448.78465686</v>
      </c>
      <c r="L49" s="20" t="n">
        <v>3.30649536</v>
      </c>
      <c r="M49" s="18" t="s">
        <v>481</v>
      </c>
      <c r="N49" s="20" t="s">
        <v>481</v>
      </c>
      <c r="O49" s="18" t="s">
        <v>481</v>
      </c>
      <c r="P49" s="20" t="s">
        <v>481</v>
      </c>
      <c r="Q49" s="18" t="s">
        <v>481</v>
      </c>
      <c r="R49" s="20" t="s">
        <v>481</v>
      </c>
      <c r="S49" s="18" t="n">
        <v>456.08081352</v>
      </c>
      <c r="T49" s="20" t="n">
        <v>31.23510218</v>
      </c>
      <c r="U49" s="18" t="n">
        <v>359.04925619</v>
      </c>
      <c r="V49" s="20" t="n">
        <v>8.98433393</v>
      </c>
    </row>
    <row r="50" spans="1:22">
      <c r="A50" s="15" t="s">
        <v>525</v>
      </c>
      <c r="B50" s="17" t="n">
        <v>11795</v>
      </c>
      <c r="C50" s="18">
        <f>(344.0/B50*100)</f>
        <v/>
      </c>
      <c r="D50" s="19" t="n">
        <v>11451</v>
      </c>
      <c r="E50" s="18" t="n">
        <v>362.39078356</v>
      </c>
      <c r="F50" s="20" t="n">
        <v>3.76971539</v>
      </c>
      <c r="G50" s="18" t="n">
        <v>390.36999364</v>
      </c>
      <c r="H50" s="20" t="n">
        <v>2.99786093</v>
      </c>
      <c r="I50" s="18" t="n">
        <v>429.37711674</v>
      </c>
      <c r="J50" s="20" t="n">
        <v>2.25389662</v>
      </c>
      <c r="K50" s="18" t="n">
        <v>440.13632299</v>
      </c>
      <c r="L50" s="20" t="n">
        <v>3.26412624</v>
      </c>
      <c r="M50" s="18" t="s">
        <v>481</v>
      </c>
      <c r="N50" s="20" t="s">
        <v>481</v>
      </c>
      <c r="O50" s="18" t="s">
        <v>481</v>
      </c>
      <c r="P50" s="20" t="s">
        <v>481</v>
      </c>
      <c r="Q50" s="18" t="s">
        <v>481</v>
      </c>
      <c r="R50" s="20" t="s">
        <v>481</v>
      </c>
      <c r="S50" s="18" t="s">
        <v>481</v>
      </c>
      <c r="T50" s="20" t="s">
        <v>481</v>
      </c>
      <c r="U50" s="18" t="n">
        <v>353.54766096</v>
      </c>
      <c r="V50" s="20" t="n">
        <v>6.77633106</v>
      </c>
    </row>
    <row r="51" spans="1:22">
      <c r="A51" s="15" t="s">
        <v>526</v>
      </c>
      <c r="B51" s="17" t="n">
        <v>6866</v>
      </c>
      <c r="C51" s="18">
        <f>(114.0/B51*100)</f>
        <v/>
      </c>
      <c r="D51" s="19" t="n">
        <v>6752</v>
      </c>
      <c r="E51" s="18" t="n">
        <v>383.79449768</v>
      </c>
      <c r="F51" s="20" t="n">
        <v>6.54047935</v>
      </c>
      <c r="G51" s="18" t="n">
        <v>400.23099145</v>
      </c>
      <c r="H51" s="20" t="n">
        <v>2.94406</v>
      </c>
      <c r="I51" s="18" t="n">
        <v>425.21645905</v>
      </c>
      <c r="J51" s="20" t="n">
        <v>2.39278318</v>
      </c>
      <c r="K51" s="18" t="n">
        <v>441.86766666</v>
      </c>
      <c r="L51" s="20" t="n">
        <v>2.85957355</v>
      </c>
      <c r="M51" s="18" t="s">
        <v>481</v>
      </c>
      <c r="N51" s="20" t="s">
        <v>481</v>
      </c>
      <c r="O51" s="18" t="s">
        <v>481</v>
      </c>
      <c r="P51" s="20" t="s">
        <v>481</v>
      </c>
      <c r="Q51" s="18" t="n">
        <v>410.85572185</v>
      </c>
      <c r="R51" s="20" t="n">
        <v>3.7997542</v>
      </c>
      <c r="S51" s="18" t="s">
        <v>481</v>
      </c>
      <c r="T51" s="20" t="s">
        <v>481</v>
      </c>
      <c r="U51" s="18" t="n">
        <v>383.55144622</v>
      </c>
      <c r="V51" s="20" t="n">
        <v>7.31519517</v>
      </c>
    </row>
    <row r="52" spans="1:22">
      <c r="A52" s="15" t="s">
        <v>527</v>
      </c>
      <c r="B52" s="17" t="n">
        <v>5809</v>
      </c>
      <c r="C52" s="18">
        <f>(106.0/B52*100)</f>
        <v/>
      </c>
      <c r="D52" s="19" t="n">
        <v>5703</v>
      </c>
      <c r="E52" s="18" t="n">
        <v>401.68135259</v>
      </c>
      <c r="F52" s="20" t="n">
        <v>6.93711592</v>
      </c>
      <c r="G52" s="18" t="n">
        <v>439.15964071</v>
      </c>
      <c r="H52" s="20" t="n">
        <v>3.96760619</v>
      </c>
      <c r="I52" s="18" t="n">
        <v>482.1689225</v>
      </c>
      <c r="J52" s="20" t="n">
        <v>2.67278331</v>
      </c>
      <c r="K52" s="18" t="n">
        <v>495.50578985</v>
      </c>
      <c r="L52" s="20" t="n">
        <v>2.90915756</v>
      </c>
      <c r="M52" s="18" t="s">
        <v>481</v>
      </c>
      <c r="N52" s="20" t="s">
        <v>481</v>
      </c>
      <c r="O52" s="18" t="s">
        <v>481</v>
      </c>
      <c r="P52" s="20" t="s">
        <v>481</v>
      </c>
      <c r="Q52" s="18" t="s">
        <v>481</v>
      </c>
      <c r="R52" s="20" t="s">
        <v>481</v>
      </c>
      <c r="S52" s="18" t="s">
        <v>481</v>
      </c>
      <c r="T52" s="20" t="s">
        <v>481</v>
      </c>
      <c r="U52" s="18" t="n">
        <v>385.9399304</v>
      </c>
      <c r="V52" s="20" t="n">
        <v>6.50437547</v>
      </c>
    </row>
    <row r="53" spans="1:22">
      <c r="A53" s="15" t="s">
        <v>528</v>
      </c>
      <c r="B53" s="17" t="n">
        <v>5571</v>
      </c>
      <c r="C53" s="18">
        <f>(112.0/B53*100)</f>
        <v/>
      </c>
      <c r="D53" s="19" t="n">
        <v>5459</v>
      </c>
      <c r="E53" s="18" t="n">
        <v>363.71982921</v>
      </c>
      <c r="F53" s="20" t="n">
        <v>6.14832858</v>
      </c>
      <c r="G53" s="18" t="n">
        <v>399.96914186</v>
      </c>
      <c r="H53" s="20" t="n">
        <v>3.24630514</v>
      </c>
      <c r="I53" s="18" t="n">
        <v>446.30788826</v>
      </c>
      <c r="J53" s="20" t="n">
        <v>2.18122551</v>
      </c>
      <c r="K53" s="18" t="n">
        <v>463.38383825</v>
      </c>
      <c r="L53" s="20" t="n">
        <v>1.97788777</v>
      </c>
      <c r="M53" s="18" t="s">
        <v>481</v>
      </c>
      <c r="N53" s="20" t="s">
        <v>481</v>
      </c>
      <c r="O53" s="18" t="s">
        <v>481</v>
      </c>
      <c r="P53" s="20" t="s">
        <v>481</v>
      </c>
      <c r="Q53" s="18" t="s">
        <v>481</v>
      </c>
      <c r="R53" s="20" t="s">
        <v>481</v>
      </c>
      <c r="S53" s="18" t="s">
        <v>481</v>
      </c>
      <c r="T53" s="20" t="s">
        <v>481</v>
      </c>
      <c r="U53" s="18" t="n">
        <v>354.16437359</v>
      </c>
      <c r="V53" s="20" t="n">
        <v>4.2766445</v>
      </c>
    </row>
    <row r="54" spans="1:22">
      <c r="A54" s="15" t="s">
        <v>529</v>
      </c>
      <c r="B54" s="17" t="n">
        <v>4740</v>
      </c>
      <c r="C54" s="18">
        <f>(428.0/B54*100)</f>
        <v/>
      </c>
      <c r="D54" s="19" t="n">
        <v>4312</v>
      </c>
      <c r="E54" s="18" t="n">
        <v>294.15365461</v>
      </c>
      <c r="F54" s="20" t="n">
        <v>3.93313599</v>
      </c>
      <c r="G54" s="18" t="n">
        <v>313.57083738</v>
      </c>
      <c r="H54" s="20" t="n">
        <v>3.72782196</v>
      </c>
      <c r="I54" s="18" t="n">
        <v>350.75578637</v>
      </c>
      <c r="J54" s="20" t="n">
        <v>3.56392734</v>
      </c>
      <c r="K54" s="18" t="n">
        <v>363.27736825</v>
      </c>
      <c r="L54" s="20" t="n">
        <v>3.67794081</v>
      </c>
      <c r="M54" s="18" t="s">
        <v>481</v>
      </c>
      <c r="N54" s="20" t="s">
        <v>481</v>
      </c>
      <c r="O54" s="18" t="s">
        <v>481</v>
      </c>
      <c r="P54" s="20" t="s">
        <v>481</v>
      </c>
      <c r="Q54" s="18" t="s">
        <v>481</v>
      </c>
      <c r="R54" s="20" t="s">
        <v>481</v>
      </c>
      <c r="S54" s="18" t="s">
        <v>481</v>
      </c>
      <c r="T54" s="20" t="s">
        <v>481</v>
      </c>
      <c r="U54" s="18" t="n">
        <v>282.95047952</v>
      </c>
      <c r="V54" s="20" t="n">
        <v>3.23051262</v>
      </c>
    </row>
    <row r="55" spans="1:22">
      <c r="A55" s="15" t="s">
        <v>530</v>
      </c>
      <c r="B55" s="17" t="n">
        <v>5316</v>
      </c>
      <c r="C55" s="18">
        <f>(22.0/B55*100)</f>
        <v/>
      </c>
      <c r="D55" s="19" t="n">
        <v>5294</v>
      </c>
      <c r="E55" s="18" t="n">
        <v>338.08106359</v>
      </c>
      <c r="F55" s="20" t="n">
        <v>5.18498667</v>
      </c>
      <c r="G55" s="18" t="n">
        <v>373.16514957</v>
      </c>
      <c r="H55" s="20" t="n">
        <v>4.49704436</v>
      </c>
      <c r="I55" s="18" t="n">
        <v>408.57613615</v>
      </c>
      <c r="J55" s="20" t="n">
        <v>2.7472593</v>
      </c>
      <c r="K55" s="18" t="n">
        <v>446.32399147</v>
      </c>
      <c r="L55" s="20" t="n">
        <v>2.39032267</v>
      </c>
      <c r="M55" s="18" t="s">
        <v>481</v>
      </c>
      <c r="N55" s="20" t="s">
        <v>481</v>
      </c>
      <c r="O55" s="18" t="s">
        <v>481</v>
      </c>
      <c r="P55" s="20" t="s">
        <v>481</v>
      </c>
      <c r="Q55" s="18" t="s">
        <v>481</v>
      </c>
      <c r="R55" s="20" t="s">
        <v>481</v>
      </c>
      <c r="S55" s="18" t="n">
        <v>338.48971154</v>
      </c>
      <c r="T55" s="20" t="n">
        <v>14.94315894</v>
      </c>
      <c r="U55" s="18" t="n">
        <v>319.45666033</v>
      </c>
      <c r="V55" s="20" t="n">
        <v>7.85515331</v>
      </c>
    </row>
    <row r="56" spans="1:22">
      <c r="A56" s="15" t="s">
        <v>531</v>
      </c>
      <c r="B56" s="17" t="n">
        <v>5359</v>
      </c>
      <c r="C56" s="18">
        <f>(77.0/B56*100)</f>
        <v/>
      </c>
      <c r="D56" s="19" t="n">
        <v>5282</v>
      </c>
      <c r="E56" s="18" t="n">
        <v>465.50546908</v>
      </c>
      <c r="F56" s="20" t="n">
        <v>8.987064119999999</v>
      </c>
      <c r="G56" s="18" t="n">
        <v>496.14908344</v>
      </c>
      <c r="H56" s="20" t="n">
        <v>6.03858024</v>
      </c>
      <c r="I56" s="18" t="n">
        <v>528.57667402</v>
      </c>
      <c r="J56" s="20" t="n">
        <v>2.34852912</v>
      </c>
      <c r="K56" s="18" t="n">
        <v>533.04718327</v>
      </c>
      <c r="L56" s="20" t="n">
        <v>3.2827391</v>
      </c>
      <c r="M56" s="18" t="s">
        <v>481</v>
      </c>
      <c r="N56" s="20" t="s">
        <v>481</v>
      </c>
      <c r="O56" s="18" t="s">
        <v>481</v>
      </c>
      <c r="P56" s="20" t="s">
        <v>481</v>
      </c>
      <c r="Q56" s="18" t="s">
        <v>481</v>
      </c>
      <c r="R56" s="20" t="s">
        <v>481</v>
      </c>
      <c r="S56" s="18" t="s">
        <v>481</v>
      </c>
      <c r="T56" s="20" t="s">
        <v>481</v>
      </c>
      <c r="U56" s="18" t="n">
        <v>421.86578231</v>
      </c>
      <c r="V56" s="20" t="n">
        <v>12.89207411</v>
      </c>
    </row>
    <row r="57" spans="1:22">
      <c r="A57" s="15" t="s">
        <v>532</v>
      </c>
      <c r="B57" s="17" t="n">
        <v>6513</v>
      </c>
      <c r="C57" s="18">
        <f>(0.0/B57*100)</f>
        <v/>
      </c>
      <c r="D57" s="19" t="n">
        <v>6513</v>
      </c>
      <c r="E57" s="18" t="n">
        <v>354.89037518</v>
      </c>
      <c r="F57" s="20" t="n">
        <v>5.54037734</v>
      </c>
      <c r="G57" s="18" t="n">
        <v>375.65647856</v>
      </c>
      <c r="H57" s="20" t="n">
        <v>2.64283473</v>
      </c>
      <c r="I57" s="18" t="n">
        <v>420.85353175</v>
      </c>
      <c r="J57" s="20" t="n">
        <v>2.9037385</v>
      </c>
      <c r="K57" s="18" t="n">
        <v>424.27980619</v>
      </c>
      <c r="L57" s="20" t="n">
        <v>3.7261703</v>
      </c>
      <c r="M57" s="18" t="s">
        <v>481</v>
      </c>
      <c r="N57" s="20" t="s">
        <v>481</v>
      </c>
      <c r="O57" s="18" t="s">
        <v>481</v>
      </c>
      <c r="P57" s="20" t="s">
        <v>481</v>
      </c>
      <c r="Q57" s="18" t="s">
        <v>481</v>
      </c>
      <c r="R57" s="20" t="s">
        <v>481</v>
      </c>
      <c r="S57" s="18" t="n">
        <v>326.66770257</v>
      </c>
      <c r="T57" s="20" t="n">
        <v>25.03195695</v>
      </c>
      <c r="U57" s="18" t="n">
        <v>365.50465565</v>
      </c>
      <c r="V57" s="20" t="n">
        <v>7.31637279</v>
      </c>
    </row>
    <row r="58" spans="1:22">
      <c r="A58" s="15" t="s">
        <v>533</v>
      </c>
      <c r="B58" s="17" t="n">
        <v>7267</v>
      </c>
      <c r="C58" s="18">
        <f>(10.0/B58*100)</f>
        <v/>
      </c>
      <c r="D58" s="19" t="n">
        <v>7257</v>
      </c>
      <c r="E58" s="18" t="n">
        <v>352.97279255</v>
      </c>
      <c r="F58" s="20" t="n">
        <v>4.4137522</v>
      </c>
      <c r="G58" s="18" t="n">
        <v>366.84095141</v>
      </c>
      <c r="H58" s="20" t="n">
        <v>3.75291803</v>
      </c>
      <c r="I58" s="18" t="n">
        <v>401.04416521</v>
      </c>
      <c r="J58" s="20" t="n">
        <v>2.84226491</v>
      </c>
      <c r="K58" s="18" t="n">
        <v>440.93656008</v>
      </c>
      <c r="L58" s="20" t="n">
        <v>2.63581754</v>
      </c>
      <c r="M58" s="18" t="s">
        <v>481</v>
      </c>
      <c r="N58" s="20" t="s">
        <v>481</v>
      </c>
      <c r="O58" s="18" t="s">
        <v>481</v>
      </c>
      <c r="P58" s="20" t="s">
        <v>481</v>
      </c>
      <c r="Q58" s="18" t="s">
        <v>481</v>
      </c>
      <c r="R58" s="20" t="s">
        <v>481</v>
      </c>
      <c r="S58" s="18" t="n">
        <v>306.95776126</v>
      </c>
      <c r="T58" s="20" t="n">
        <v>12.19085013</v>
      </c>
      <c r="U58" s="18" t="n">
        <v>323.32578168</v>
      </c>
      <c r="V58" s="20" t="n">
        <v>10.91187658</v>
      </c>
    </row>
    <row r="59" spans="1:22">
      <c r="A59" s="15" t="s">
        <v>534</v>
      </c>
      <c r="B59" s="17" t="n">
        <v>4826</v>
      </c>
      <c r="C59" s="18">
        <f>(26.0/B59*100)</f>
        <v/>
      </c>
      <c r="D59" s="19" t="n">
        <v>4800</v>
      </c>
      <c r="E59" s="18" t="n">
        <v>327.83039292</v>
      </c>
      <c r="F59" s="20" t="n">
        <v>3.15511476</v>
      </c>
      <c r="G59" s="18" t="n">
        <v>354.47246821</v>
      </c>
      <c r="H59" s="20" t="n">
        <v>3.43479198</v>
      </c>
      <c r="I59" s="18" t="n">
        <v>381.74883024</v>
      </c>
      <c r="J59" s="20" t="n">
        <v>2.75993468</v>
      </c>
      <c r="K59" s="18" t="n">
        <v>401.9769497</v>
      </c>
      <c r="L59" s="20" t="n">
        <v>2.54644006</v>
      </c>
      <c r="M59" s="18" t="s">
        <v>481</v>
      </c>
      <c r="N59" s="20" t="s">
        <v>481</v>
      </c>
      <c r="O59" s="18" t="s">
        <v>481</v>
      </c>
      <c r="P59" s="20" t="s">
        <v>481</v>
      </c>
      <c r="Q59" s="18" t="s">
        <v>481</v>
      </c>
      <c r="R59" s="20" t="s">
        <v>481</v>
      </c>
      <c r="S59" s="18" t="n">
        <v>305.94539398</v>
      </c>
      <c r="T59" s="20" t="n">
        <v>14.00061916</v>
      </c>
      <c r="U59" s="18" t="n">
        <v>311.96023785</v>
      </c>
      <c r="V59" s="20" t="n">
        <v>5.16614779</v>
      </c>
    </row>
    <row r="60" spans="1:22">
      <c r="A60" s="15" t="s">
        <v>535</v>
      </c>
      <c r="B60" s="17" t="n">
        <v>4546</v>
      </c>
      <c r="C60" s="18">
        <f>(15.0/B60*100)</f>
        <v/>
      </c>
      <c r="D60" s="19" t="n">
        <v>4531</v>
      </c>
      <c r="E60" s="18" t="n">
        <v>349.34901024</v>
      </c>
      <c r="F60" s="20" t="n">
        <v>5.60433057</v>
      </c>
      <c r="G60" s="18" t="n">
        <v>366.13494942</v>
      </c>
      <c r="H60" s="20" t="n">
        <v>5.1304174</v>
      </c>
      <c r="I60" s="18" t="n">
        <v>390.17812674</v>
      </c>
      <c r="J60" s="20" t="n">
        <v>4.39578886</v>
      </c>
      <c r="K60" s="18" t="n">
        <v>414.72303426</v>
      </c>
      <c r="L60" s="20" t="n">
        <v>4.79868054</v>
      </c>
      <c r="M60" s="18" t="s">
        <v>481</v>
      </c>
      <c r="N60" s="20" t="s">
        <v>481</v>
      </c>
      <c r="O60" s="18" t="s">
        <v>481</v>
      </c>
      <c r="P60" s="20" t="s">
        <v>481</v>
      </c>
      <c r="Q60" s="18" t="s">
        <v>481</v>
      </c>
      <c r="R60" s="20" t="s">
        <v>481</v>
      </c>
      <c r="S60" s="18" t="n">
        <v>309.00886371</v>
      </c>
      <c r="T60" s="20" t="n">
        <v>18.84428462</v>
      </c>
      <c r="U60" s="18" t="n">
        <v>344.05750329</v>
      </c>
      <c r="V60" s="20" t="n">
        <v>7.28040244</v>
      </c>
    </row>
    <row r="61" spans="1:22">
      <c r="A61" s="15" t="s">
        <v>536</v>
      </c>
      <c r="B61" s="17" t="n">
        <v>6525</v>
      </c>
      <c r="C61" s="18">
        <f>(166.0/B61*100)</f>
        <v/>
      </c>
      <c r="D61" s="19" t="n">
        <v>6359</v>
      </c>
      <c r="E61" s="18" t="n">
        <v>391.0539255</v>
      </c>
      <c r="F61" s="20" t="n">
        <v>7.8036564</v>
      </c>
      <c r="G61" s="18" t="n">
        <v>431.19038314</v>
      </c>
      <c r="H61" s="20" t="n">
        <v>4.36292372</v>
      </c>
      <c r="I61" s="18" t="n">
        <v>480.94881537</v>
      </c>
      <c r="J61" s="20" t="n">
        <v>3.04342501</v>
      </c>
      <c r="K61" s="18" t="n">
        <v>500.30583598</v>
      </c>
      <c r="L61" s="20" t="n">
        <v>2.33491652</v>
      </c>
      <c r="M61" s="18" t="s">
        <v>481</v>
      </c>
      <c r="N61" s="20" t="s">
        <v>481</v>
      </c>
      <c r="O61" s="18" t="s">
        <v>481</v>
      </c>
      <c r="P61" s="20" t="s">
        <v>481</v>
      </c>
      <c r="Q61" s="18" t="s">
        <v>481</v>
      </c>
      <c r="R61" s="20" t="s">
        <v>481</v>
      </c>
      <c r="S61" s="18" t="s">
        <v>481</v>
      </c>
      <c r="T61" s="20" t="s">
        <v>481</v>
      </c>
      <c r="U61" s="18" t="n">
        <v>376.50597223</v>
      </c>
      <c r="V61" s="20" t="n">
        <v>6.29367662</v>
      </c>
    </row>
    <row r="62" spans="1:22">
      <c r="A62" s="15" t="s">
        <v>537</v>
      </c>
      <c r="B62" s="17" t="n">
        <v>4476</v>
      </c>
      <c r="C62" s="18">
        <f>(3.0/B62*100)</f>
        <v/>
      </c>
      <c r="D62" s="19" t="n">
        <v>4473</v>
      </c>
      <c r="E62" s="18" t="n">
        <v>473.3816084</v>
      </c>
      <c r="F62" s="20" t="n">
        <v>9.576409379999999</v>
      </c>
      <c r="G62" s="18" t="n">
        <v>505.02759819</v>
      </c>
      <c r="H62" s="20" t="n">
        <v>4.04902455</v>
      </c>
      <c r="I62" s="18" t="n">
        <v>531.74484642</v>
      </c>
      <c r="J62" s="20" t="n">
        <v>1.63423853</v>
      </c>
      <c r="K62" s="18" t="n">
        <v>538.73701866</v>
      </c>
      <c r="L62" s="20" t="n">
        <v>2.15126653</v>
      </c>
      <c r="M62" s="18" t="s">
        <v>481</v>
      </c>
      <c r="N62" s="20" t="s">
        <v>481</v>
      </c>
      <c r="O62" s="18" t="s">
        <v>481</v>
      </c>
      <c r="P62" s="20" t="s">
        <v>481</v>
      </c>
      <c r="Q62" s="18" t="s">
        <v>481</v>
      </c>
      <c r="R62" s="20" t="s">
        <v>481</v>
      </c>
      <c r="S62" s="18" t="s">
        <v>481</v>
      </c>
      <c r="T62" s="20" t="s">
        <v>481</v>
      </c>
      <c r="U62" s="18" t="n">
        <v>402.613427</v>
      </c>
      <c r="V62" s="20" t="n">
        <v>24.2510507</v>
      </c>
    </row>
    <row r="63" spans="1:22">
      <c r="A63" s="15" t="s">
        <v>538</v>
      </c>
      <c r="B63" s="17" t="n">
        <v>5324</v>
      </c>
      <c r="C63" s="18">
        <f>(13.0/B63*100)</f>
        <v/>
      </c>
      <c r="D63" s="19" t="n">
        <v>5311</v>
      </c>
      <c r="E63" s="18" t="n">
        <v>335.08975217</v>
      </c>
      <c r="F63" s="20" t="n">
        <v>4.48811653</v>
      </c>
      <c r="G63" s="18" t="n">
        <v>352.24630824</v>
      </c>
      <c r="H63" s="20" t="n">
        <v>3.77147181</v>
      </c>
      <c r="I63" s="18" t="n">
        <v>386.54789017</v>
      </c>
      <c r="J63" s="20" t="n">
        <v>2.30906974</v>
      </c>
      <c r="K63" s="18" t="n">
        <v>410.65418592</v>
      </c>
      <c r="L63" s="20" t="n">
        <v>2.03524723</v>
      </c>
      <c r="M63" s="18" t="s">
        <v>481</v>
      </c>
      <c r="N63" s="20" t="s">
        <v>481</v>
      </c>
      <c r="O63" s="18" t="s">
        <v>481</v>
      </c>
      <c r="P63" s="20" t="s">
        <v>481</v>
      </c>
      <c r="Q63" s="18" t="s">
        <v>481</v>
      </c>
      <c r="R63" s="20" t="s">
        <v>481</v>
      </c>
      <c r="S63" s="18" t="n">
        <v>307.42614299</v>
      </c>
      <c r="T63" s="20" t="n">
        <v>32.55938247</v>
      </c>
      <c r="U63" s="18" t="n">
        <v>323.37739902</v>
      </c>
      <c r="V63" s="20" t="n">
        <v>4.79594914</v>
      </c>
    </row>
    <row r="64" spans="1:22">
      <c r="A64" s="15" t="s">
        <v>539</v>
      </c>
      <c r="B64" s="17" t="n">
        <v>3634</v>
      </c>
      <c r="C64" s="18">
        <f>(3.0/B64*100)</f>
        <v/>
      </c>
      <c r="D64" s="19" t="n">
        <v>3631</v>
      </c>
      <c r="E64" s="18" t="n">
        <v>355.24313147</v>
      </c>
      <c r="F64" s="20" t="n">
        <v>8.89150755</v>
      </c>
      <c r="G64" s="18" t="n">
        <v>409.00365373</v>
      </c>
      <c r="H64" s="20" t="n">
        <v>4.49400852</v>
      </c>
      <c r="I64" s="18" t="n">
        <v>465.23143384</v>
      </c>
      <c r="J64" s="20" t="n">
        <v>3.35790653</v>
      </c>
      <c r="K64" s="18" t="n">
        <v>504.36900567</v>
      </c>
      <c r="L64" s="20" t="n">
        <v>2.54721771</v>
      </c>
      <c r="M64" s="18" t="s">
        <v>481</v>
      </c>
      <c r="N64" s="20" t="s">
        <v>481</v>
      </c>
      <c r="O64" s="18" t="s">
        <v>481</v>
      </c>
      <c r="P64" s="20" t="s">
        <v>481</v>
      </c>
      <c r="Q64" s="18" t="s">
        <v>481</v>
      </c>
      <c r="R64" s="20" t="s">
        <v>481</v>
      </c>
      <c r="S64" s="18" t="n">
        <v>346.55455959</v>
      </c>
      <c r="T64" s="20" t="n">
        <v>27.94696599</v>
      </c>
      <c r="U64" s="18" t="n">
        <v>324.95936021</v>
      </c>
      <c r="V64" s="20" t="n">
        <v>10.4403493</v>
      </c>
    </row>
    <row r="65" spans="1:22">
      <c r="A65" s="15" t="s">
        <v>540</v>
      </c>
      <c r="B65" s="17" t="n">
        <v>5325</v>
      </c>
      <c r="C65" s="18">
        <f>(14.0/B65*100)</f>
        <v/>
      </c>
      <c r="D65" s="19" t="n">
        <v>5311</v>
      </c>
      <c r="E65" s="18" t="n">
        <v>361.92442416</v>
      </c>
      <c r="F65" s="20" t="n">
        <v>8.13029785</v>
      </c>
      <c r="G65" s="18" t="n">
        <v>382.37362092</v>
      </c>
      <c r="H65" s="20" t="n">
        <v>3.67532561</v>
      </c>
      <c r="I65" s="18" t="n">
        <v>432.08369978</v>
      </c>
      <c r="J65" s="20" t="n">
        <v>2.7888968</v>
      </c>
      <c r="K65" s="18" t="n">
        <v>447.80552458</v>
      </c>
      <c r="L65" s="20" t="n">
        <v>2.36460097</v>
      </c>
      <c r="M65" s="18" t="s">
        <v>481</v>
      </c>
      <c r="N65" s="20" t="s">
        <v>481</v>
      </c>
      <c r="O65" s="18" t="s">
        <v>481</v>
      </c>
      <c r="P65" s="20" t="s">
        <v>481</v>
      </c>
      <c r="Q65" s="18" t="n">
        <v>330.63369441</v>
      </c>
      <c r="R65" s="20" t="n">
        <v>20.05911017</v>
      </c>
      <c r="S65" s="18" t="s">
        <v>481</v>
      </c>
      <c r="T65" s="20" t="s">
        <v>481</v>
      </c>
      <c r="U65" s="18" t="n">
        <v>329.45265181</v>
      </c>
      <c r="V65" s="20" t="n">
        <v>8.03167152</v>
      </c>
    </row>
    <row r="66" spans="1:22">
      <c r="A66" s="15" t="s">
        <v>541</v>
      </c>
      <c r="B66" s="17" t="n">
        <v>5665</v>
      </c>
      <c r="C66" s="18">
        <f>(89.0/B66*100)</f>
        <v/>
      </c>
      <c r="D66" s="19" t="n">
        <v>5576</v>
      </c>
      <c r="E66" s="18" t="n">
        <v>364.49719421</v>
      </c>
      <c r="F66" s="20" t="n">
        <v>4.15548313</v>
      </c>
      <c r="G66" s="18" t="n">
        <v>391.16317084</v>
      </c>
      <c r="H66" s="20" t="n">
        <v>3.35143475</v>
      </c>
      <c r="I66" s="18" t="n">
        <v>425.45340878</v>
      </c>
      <c r="J66" s="20" t="n">
        <v>2.51625651</v>
      </c>
      <c r="K66" s="18" t="n">
        <v>443.57927544</v>
      </c>
      <c r="L66" s="20" t="n">
        <v>2.00316706</v>
      </c>
      <c r="M66" s="18" t="s">
        <v>481</v>
      </c>
      <c r="N66" s="20" t="s">
        <v>481</v>
      </c>
      <c r="O66" s="18" t="s">
        <v>481</v>
      </c>
      <c r="P66" s="20" t="s">
        <v>481</v>
      </c>
      <c r="Q66" s="18" t="s">
        <v>481</v>
      </c>
      <c r="R66" s="20" t="s">
        <v>481</v>
      </c>
      <c r="S66" s="18" t="s">
        <v>481</v>
      </c>
      <c r="T66" s="20" t="s">
        <v>481</v>
      </c>
      <c r="U66" s="18" t="n">
        <v>347.4923572</v>
      </c>
      <c r="V66" s="20" t="n">
        <v>2.99720155</v>
      </c>
    </row>
    <row r="67" spans="1:22">
      <c r="A67" s="15" t="s">
        <v>542</v>
      </c>
      <c r="B67" s="17" t="n">
        <v>6971</v>
      </c>
      <c r="C67" s="18">
        <f>(820.0/B67*100)</f>
        <v/>
      </c>
      <c r="D67" s="19" t="n">
        <v>6151</v>
      </c>
      <c r="E67" s="18" t="n">
        <v>341.68140344</v>
      </c>
      <c r="F67" s="20" t="n">
        <v>6.25867218</v>
      </c>
      <c r="G67" s="18" t="n">
        <v>382.20083573</v>
      </c>
      <c r="H67" s="20" t="n">
        <v>3.56132692</v>
      </c>
      <c r="I67" s="18" t="n">
        <v>410.84244507</v>
      </c>
      <c r="J67" s="20" t="n">
        <v>2.67738361</v>
      </c>
      <c r="K67" s="18" t="n">
        <v>416.91946368</v>
      </c>
      <c r="L67" s="20" t="n">
        <v>2.69937744</v>
      </c>
      <c r="M67" s="18" t="s">
        <v>481</v>
      </c>
      <c r="N67" s="20" t="s">
        <v>481</v>
      </c>
      <c r="O67" s="18" t="s">
        <v>481</v>
      </c>
      <c r="P67" s="20" t="s">
        <v>481</v>
      </c>
      <c r="Q67" s="18" t="s">
        <v>481</v>
      </c>
      <c r="R67" s="20" t="s">
        <v>481</v>
      </c>
      <c r="S67" s="18" t="s">
        <v>481</v>
      </c>
      <c r="T67" s="20" t="s">
        <v>481</v>
      </c>
      <c r="U67" s="18" t="n">
        <v>336.64397673</v>
      </c>
      <c r="V67" s="20" t="n">
        <v>4.92781393</v>
      </c>
    </row>
    <row r="68" spans="1:22">
      <c r="A68" s="15" t="s">
        <v>543</v>
      </c>
      <c r="B68" s="17" t="n">
        <v>12083</v>
      </c>
      <c r="C68" s="18">
        <f>(31.0/B68*100)</f>
        <v/>
      </c>
      <c r="D68" s="19" t="n">
        <v>12052</v>
      </c>
      <c r="E68" s="18" t="n">
        <v>379.49921273</v>
      </c>
      <c r="F68" s="20" t="n">
        <v>2.77664028</v>
      </c>
      <c r="G68" s="18" t="n">
        <v>397.43632127</v>
      </c>
      <c r="H68" s="20" t="n">
        <v>2.26347946</v>
      </c>
      <c r="I68" s="18" t="n">
        <v>425.3097774</v>
      </c>
      <c r="J68" s="20" t="n">
        <v>1.89833472</v>
      </c>
      <c r="K68" s="18" t="n">
        <v>471.17872103</v>
      </c>
      <c r="L68" s="20" t="n">
        <v>1.59661588</v>
      </c>
      <c r="M68" s="18" t="s">
        <v>481</v>
      </c>
      <c r="N68" s="20" t="s">
        <v>481</v>
      </c>
      <c r="O68" s="18" t="s">
        <v>481</v>
      </c>
      <c r="P68" s="20" t="s">
        <v>481</v>
      </c>
      <c r="Q68" s="18" t="s">
        <v>481</v>
      </c>
      <c r="R68" s="20" t="s">
        <v>481</v>
      </c>
      <c r="S68" s="18" t="s">
        <v>481</v>
      </c>
      <c r="T68" s="20" t="s">
        <v>481</v>
      </c>
      <c r="U68" s="18" t="n">
        <v>347.62197073</v>
      </c>
      <c r="V68" s="20" t="n">
        <v>1.92136116</v>
      </c>
    </row>
    <row r="69" spans="1:22">
      <c r="A69" s="15" t="s">
        <v>544</v>
      </c>
      <c r="B69" s="17" t="n">
        <v>4876</v>
      </c>
      <c r="C69" s="18">
        <f>(0.0/B69*100)</f>
        <v/>
      </c>
      <c r="D69" s="19" t="n">
        <v>4876</v>
      </c>
      <c r="E69" s="18" t="n">
        <v>393.02863761</v>
      </c>
      <c r="F69" s="20" t="n">
        <v>6.74555861</v>
      </c>
      <c r="G69" s="18" t="n">
        <v>414.23782528</v>
      </c>
      <c r="H69" s="20" t="n">
        <v>3.76382057</v>
      </c>
      <c r="I69" s="18" t="n">
        <v>444.05108105</v>
      </c>
      <c r="J69" s="20" t="n">
        <v>3.62128849</v>
      </c>
      <c r="K69" s="18" t="n">
        <v>452.11325856</v>
      </c>
      <c r="L69" s="20" t="n">
        <v>3.8651604</v>
      </c>
      <c r="M69" s="18" t="s">
        <v>481</v>
      </c>
      <c r="N69" s="20" t="s">
        <v>481</v>
      </c>
      <c r="O69" s="18" t="s">
        <v>481</v>
      </c>
      <c r="P69" s="20" t="s">
        <v>481</v>
      </c>
      <c r="Q69" s="18" t="s">
        <v>481</v>
      </c>
      <c r="R69" s="20" t="s">
        <v>481</v>
      </c>
      <c r="S69" s="18" t="s">
        <v>481</v>
      </c>
      <c r="T69" s="20" t="s">
        <v>481</v>
      </c>
      <c r="U69" s="18" t="n">
        <v>362.51152053</v>
      </c>
      <c r="V69" s="20" t="n">
        <v>22.43913904</v>
      </c>
    </row>
    <row r="70" spans="1:22">
      <c r="A70" s="15" t="s">
        <v>545</v>
      </c>
      <c r="B70" s="17" t="n">
        <v>6036</v>
      </c>
      <c r="C70" s="18">
        <f>(223.0/B70*100)</f>
        <v/>
      </c>
      <c r="D70" s="19" t="n">
        <v>5813</v>
      </c>
      <c r="E70" s="18" t="n">
        <v>419.82842056</v>
      </c>
      <c r="F70" s="20" t="n">
        <v>6.9376442</v>
      </c>
      <c r="G70" s="18" t="n">
        <v>452.34207091</v>
      </c>
      <c r="H70" s="20" t="n">
        <v>4.57592965</v>
      </c>
      <c r="I70" s="18" t="n">
        <v>490.83147496</v>
      </c>
      <c r="J70" s="20" t="n">
        <v>2.89550306</v>
      </c>
      <c r="K70" s="18" t="n">
        <v>506.4636769</v>
      </c>
      <c r="L70" s="20" t="n">
        <v>2.59634956</v>
      </c>
      <c r="M70" s="18" t="s">
        <v>481</v>
      </c>
      <c r="N70" s="20" t="s">
        <v>481</v>
      </c>
      <c r="O70" s="18" t="s">
        <v>481</v>
      </c>
      <c r="P70" s="20" t="s">
        <v>481</v>
      </c>
      <c r="Q70" s="18" t="s">
        <v>481</v>
      </c>
      <c r="R70" s="20" t="s">
        <v>481</v>
      </c>
      <c r="S70" s="18" t="s">
        <v>481</v>
      </c>
      <c r="T70" s="20" t="s">
        <v>481</v>
      </c>
      <c r="U70" s="18" t="n">
        <v>431.9196793</v>
      </c>
      <c r="V70" s="20" t="n">
        <v>7.0159224</v>
      </c>
    </row>
    <row r="71" spans="1:22">
      <c r="A71" s="15" t="s">
        <v>546</v>
      </c>
      <c r="B71" s="17" t="n">
        <v>6115</v>
      </c>
      <c r="C71" s="18">
        <f>(35.0/B71*100)</f>
        <v/>
      </c>
      <c r="D71" s="19" t="n">
        <v>6080</v>
      </c>
      <c r="E71" s="18" t="n">
        <v>447.57382809</v>
      </c>
      <c r="F71" s="20" t="n">
        <v>7.81906993</v>
      </c>
      <c r="G71" s="18" t="n">
        <v>523.83144397</v>
      </c>
      <c r="H71" s="20" t="n">
        <v>3.20844679</v>
      </c>
      <c r="I71" s="18" t="n">
        <v>561.17396444</v>
      </c>
      <c r="J71" s="20" t="n">
        <v>1.96505213</v>
      </c>
      <c r="K71" s="18" t="n">
        <v>571.86166789</v>
      </c>
      <c r="L71" s="20" t="n">
        <v>2.00299444</v>
      </c>
      <c r="M71" s="18" t="s">
        <v>481</v>
      </c>
      <c r="N71" s="20" t="s">
        <v>481</v>
      </c>
      <c r="O71" s="18" t="s">
        <v>481</v>
      </c>
      <c r="P71" s="20" t="s">
        <v>481</v>
      </c>
      <c r="Q71" s="18" t="s">
        <v>481</v>
      </c>
      <c r="R71" s="20" t="s">
        <v>481</v>
      </c>
      <c r="S71" s="18" t="s">
        <v>481</v>
      </c>
      <c r="T71" s="20" t="s">
        <v>481</v>
      </c>
      <c r="U71" s="18" t="n">
        <v>414.27831297</v>
      </c>
      <c r="V71" s="20" t="n">
        <v>13.29824613</v>
      </c>
    </row>
    <row r="72" spans="1:22">
      <c r="A72" s="15" t="s">
        <v>547</v>
      </c>
      <c r="B72" s="17" t="n">
        <v>7708</v>
      </c>
      <c r="C72" s="18">
        <f>(5.0/B72*100)</f>
        <v/>
      </c>
      <c r="D72" s="19" t="n">
        <v>7703</v>
      </c>
      <c r="E72" s="18" t="n">
        <v>394.72204064</v>
      </c>
      <c r="F72" s="20" t="n">
        <v>11.42514613</v>
      </c>
      <c r="G72" s="18" t="n">
        <v>476.73678554</v>
      </c>
      <c r="H72" s="20" t="n">
        <v>5.19393625</v>
      </c>
      <c r="I72" s="18" t="n">
        <v>539.09837306</v>
      </c>
      <c r="J72" s="20" t="n">
        <v>2.7525813</v>
      </c>
      <c r="K72" s="18" t="n">
        <v>550.0716545400001</v>
      </c>
      <c r="L72" s="20" t="n">
        <v>3.14061875</v>
      </c>
      <c r="M72" s="18" t="s">
        <v>481</v>
      </c>
      <c r="N72" s="20" t="s">
        <v>481</v>
      </c>
      <c r="O72" s="18" t="s">
        <v>481</v>
      </c>
      <c r="P72" s="20" t="s">
        <v>481</v>
      </c>
      <c r="Q72" s="18" t="s">
        <v>481</v>
      </c>
      <c r="R72" s="20" t="s">
        <v>481</v>
      </c>
      <c r="S72" s="18" t="s">
        <v>481</v>
      </c>
      <c r="T72" s="20" t="s">
        <v>481</v>
      </c>
      <c r="U72" s="18" t="n">
        <v>424.44408465</v>
      </c>
      <c r="V72" s="20" t="n">
        <v>24.17968451</v>
      </c>
    </row>
    <row r="73" spans="1:22">
      <c r="A73" s="15" t="s">
        <v>548</v>
      </c>
      <c r="B73" s="17" t="n">
        <v>8249</v>
      </c>
      <c r="C73" s="18">
        <f>(193.0/B73*100)</f>
        <v/>
      </c>
      <c r="D73" s="19" t="n">
        <v>8056</v>
      </c>
      <c r="E73" s="18" t="n">
        <v>358.78364034</v>
      </c>
      <c r="F73" s="20" t="n">
        <v>5.30073475</v>
      </c>
      <c r="G73" s="18" t="n">
        <v>398.11811768</v>
      </c>
      <c r="H73" s="20" t="n">
        <v>3.5923146</v>
      </c>
      <c r="I73" s="18" t="n">
        <v>429.54013399</v>
      </c>
      <c r="J73" s="20" t="n">
        <v>2.76857302</v>
      </c>
      <c r="K73" s="18" t="n">
        <v>435.48921304</v>
      </c>
      <c r="L73" s="20" t="n">
        <v>3.72112036</v>
      </c>
      <c r="M73" s="18" t="s">
        <v>481</v>
      </c>
      <c r="N73" s="20" t="s">
        <v>481</v>
      </c>
      <c r="O73" s="18" t="s">
        <v>481</v>
      </c>
      <c r="P73" s="20" t="s">
        <v>481</v>
      </c>
      <c r="Q73" s="18" t="s">
        <v>481</v>
      </c>
      <c r="R73" s="20" t="s">
        <v>481</v>
      </c>
      <c r="S73" s="18" t="s">
        <v>481</v>
      </c>
      <c r="T73" s="20" t="s">
        <v>481</v>
      </c>
      <c r="U73" s="18" t="n">
        <v>362.58452587</v>
      </c>
      <c r="V73" s="20" t="n">
        <v>7.30614757</v>
      </c>
    </row>
    <row r="74" spans="1:22">
      <c r="A74" s="15" t="s">
        <v>549</v>
      </c>
      <c r="B74" s="17" t="n">
        <v>4692</v>
      </c>
      <c r="C74" s="18">
        <f>(82.0/B74*100)</f>
        <v/>
      </c>
      <c r="D74" s="19" t="n">
        <v>4610</v>
      </c>
      <c r="E74" s="18" t="n">
        <v>366.41266214</v>
      </c>
      <c r="F74" s="20" t="n">
        <v>5.02478088</v>
      </c>
      <c r="G74" s="18" t="n">
        <v>404.58320483</v>
      </c>
      <c r="H74" s="20" t="n">
        <v>3.57310658</v>
      </c>
      <c r="I74" s="18" t="n">
        <v>434.65863394</v>
      </c>
      <c r="J74" s="20" t="n">
        <v>2.90391778</v>
      </c>
      <c r="K74" s="18" t="n">
        <v>454.67377777</v>
      </c>
      <c r="L74" s="20" t="n">
        <v>2.39566611</v>
      </c>
      <c r="M74" s="18" t="s">
        <v>481</v>
      </c>
      <c r="N74" s="20" t="s">
        <v>481</v>
      </c>
      <c r="O74" s="18" t="s">
        <v>481</v>
      </c>
      <c r="P74" s="20" t="s">
        <v>481</v>
      </c>
      <c r="Q74" s="18" t="s">
        <v>481</v>
      </c>
      <c r="R74" s="20" t="s">
        <v>481</v>
      </c>
      <c r="S74" s="18" t="n">
        <v>322.39934028</v>
      </c>
      <c r="T74" s="20" t="n">
        <v>22.56789842</v>
      </c>
      <c r="U74" s="18" t="n">
        <v>342.12866877</v>
      </c>
      <c r="V74" s="20" t="n">
        <v>5.67433272</v>
      </c>
    </row>
    <row r="75" spans="1:22">
      <c r="A75" s="15" t="s">
        <v>550</v>
      </c>
      <c r="B75" s="17" t="n">
        <v>5375</v>
      </c>
      <c r="C75" s="18">
        <f>(294.0/B75*100)</f>
        <v/>
      </c>
      <c r="D75" s="19" t="n">
        <v>5081</v>
      </c>
      <c r="E75" s="18" t="n">
        <v>346.34888877</v>
      </c>
      <c r="F75" s="20" t="n">
        <v>4.10291707</v>
      </c>
      <c r="G75" s="18" t="n">
        <v>374.26738901</v>
      </c>
      <c r="H75" s="20" t="n">
        <v>3.50863347</v>
      </c>
      <c r="I75" s="18" t="n">
        <v>395.5836048</v>
      </c>
      <c r="J75" s="20" t="n">
        <v>2.73769449</v>
      </c>
      <c r="K75" s="18" t="n">
        <v>406.86663265</v>
      </c>
      <c r="L75" s="20" t="n">
        <v>2.72114618</v>
      </c>
      <c r="M75" s="18" t="s">
        <v>481</v>
      </c>
      <c r="N75" s="20" t="s">
        <v>481</v>
      </c>
      <c r="O75" s="18" t="s">
        <v>481</v>
      </c>
      <c r="P75" s="20" t="s">
        <v>481</v>
      </c>
      <c r="Q75" s="18" t="s">
        <v>481</v>
      </c>
      <c r="R75" s="20" t="s">
        <v>481</v>
      </c>
      <c r="S75" s="18" t="s">
        <v>481</v>
      </c>
      <c r="T75" s="20" t="s">
        <v>481</v>
      </c>
      <c r="U75" s="18" t="n">
        <v>352.87996289</v>
      </c>
      <c r="V75" s="20" t="n">
        <v>3.28523632</v>
      </c>
    </row>
    <row r="76" spans="1:22">
      <c r="A76" s="15" t="s">
        <v>551</v>
      </c>
      <c r="B76" s="17" t="n">
        <v>14167</v>
      </c>
      <c r="C76" s="18">
        <f>(235.0/B76*100)</f>
        <v/>
      </c>
      <c r="D76" s="19" t="n">
        <v>13932</v>
      </c>
      <c r="E76" s="18" t="n">
        <v>361.36428764</v>
      </c>
      <c r="F76" s="20" t="n">
        <v>4.16682059</v>
      </c>
      <c r="G76" s="18" t="n">
        <v>393.96335042</v>
      </c>
      <c r="H76" s="20" t="n">
        <v>3.55045284</v>
      </c>
      <c r="I76" s="18" t="n">
        <v>437.46259674</v>
      </c>
      <c r="J76" s="20" t="n">
        <v>2.80857741</v>
      </c>
      <c r="K76" s="18" t="n">
        <v>471.99307947</v>
      </c>
      <c r="L76" s="20" t="n">
        <v>2.4830559</v>
      </c>
      <c r="M76" s="18" t="s">
        <v>481</v>
      </c>
      <c r="N76" s="20" t="s">
        <v>481</v>
      </c>
      <c r="O76" s="18" t="s">
        <v>481</v>
      </c>
      <c r="P76" s="20" t="s">
        <v>481</v>
      </c>
      <c r="Q76" s="18" t="s">
        <v>481</v>
      </c>
      <c r="R76" s="20" t="s">
        <v>481</v>
      </c>
      <c r="S76" s="18" t="s">
        <v>481</v>
      </c>
      <c r="T76" s="20" t="s">
        <v>481</v>
      </c>
      <c r="U76" s="18" t="n">
        <v>355.89532821</v>
      </c>
      <c r="V76" s="20" t="n">
        <v>4.53149415</v>
      </c>
    </row>
    <row r="77" spans="1:22">
      <c r="A77" s="15" t="s">
        <v>552</v>
      </c>
      <c r="B77" s="17" t="n">
        <v>6062</v>
      </c>
      <c r="C77" s="18">
        <f>(317.0/B77*100)</f>
        <v/>
      </c>
      <c r="D77" s="19" t="n">
        <v>5745</v>
      </c>
      <c r="E77" s="18" t="n">
        <v>386.74906419</v>
      </c>
      <c r="F77" s="20" t="n">
        <v>4.29025747</v>
      </c>
      <c r="G77" s="18" t="n">
        <v>434.04683687</v>
      </c>
      <c r="H77" s="20" t="n">
        <v>3.40867567</v>
      </c>
      <c r="I77" s="18" t="n">
        <v>460.72763058</v>
      </c>
      <c r="J77" s="20" t="n">
        <v>2.70519063</v>
      </c>
      <c r="K77" s="18" t="n">
        <v>467.30980835</v>
      </c>
      <c r="L77" s="20" t="n">
        <v>3.54169531</v>
      </c>
      <c r="M77" s="18" t="s">
        <v>481</v>
      </c>
      <c r="N77" s="20" t="s">
        <v>481</v>
      </c>
      <c r="O77" s="18" t="s">
        <v>481</v>
      </c>
      <c r="P77" s="20" t="s">
        <v>481</v>
      </c>
      <c r="Q77" s="18" t="s">
        <v>481</v>
      </c>
      <c r="R77" s="20" t="s">
        <v>481</v>
      </c>
      <c r="S77" s="18" t="s">
        <v>481</v>
      </c>
      <c r="T77" s="20" t="s">
        <v>481</v>
      </c>
      <c r="U77" s="18" t="n">
        <v>368.68299929</v>
      </c>
      <c r="V77" s="20" t="n">
        <v>3.27946213</v>
      </c>
    </row>
    <row r="78" spans="1:22">
      <c r="A78" s="15" t="s">
        <v>553</v>
      </c>
      <c r="B78" s="17" t="n">
        <v>5826</v>
      </c>
      <c r="C78" s="18">
        <f>(0.0/B78*100)</f>
        <v/>
      </c>
      <c r="D78" s="19" t="n">
        <v>5826</v>
      </c>
      <c r="E78" s="18" t="n">
        <v>468.70790168</v>
      </c>
      <c r="F78" s="20" t="n">
        <v>8.596136469999999</v>
      </c>
      <c r="G78" s="18" t="n">
        <v>506.43817439</v>
      </c>
      <c r="H78" s="20" t="n">
        <v>4.68138443</v>
      </c>
      <c r="I78" s="18" t="n">
        <v>529.7627181399999</v>
      </c>
      <c r="J78" s="20" t="n">
        <v>4.0998668</v>
      </c>
      <c r="K78" s="18" t="n">
        <v>535.44499128</v>
      </c>
      <c r="L78" s="20" t="n">
        <v>4.16902033</v>
      </c>
      <c r="M78" s="18" t="s">
        <v>481</v>
      </c>
      <c r="N78" s="20" t="s">
        <v>481</v>
      </c>
      <c r="O78" s="18" t="s">
        <v>481</v>
      </c>
      <c r="P78" s="20" t="s">
        <v>481</v>
      </c>
      <c r="Q78" s="18" t="n">
        <v>431.126</v>
      </c>
      <c r="R78" s="20" t="n">
        <v>17.85283108</v>
      </c>
      <c r="S78" s="18" t="n">
        <v>476.98232923</v>
      </c>
      <c r="T78" s="20" t="n">
        <v>36.43922632</v>
      </c>
      <c r="U78" s="18" t="n">
        <v>481.31749124</v>
      </c>
      <c r="V78" s="20" t="n">
        <v>17.21183482</v>
      </c>
    </row>
    <row customHeight="1" ht="25" r="79" spans="1:22">
      <c r="A79" s="15" t="s">
        <v>554</v>
      </c>
      <c r="B79" s="17" t="n">
        <v>1657</v>
      </c>
      <c r="C79" s="18">
        <f>(41.0/B79*100)</f>
        <v/>
      </c>
      <c r="D79" s="19" t="n">
        <v>1616</v>
      </c>
      <c r="E79" s="18" t="n">
        <v>424.71251333</v>
      </c>
      <c r="F79" s="20" t="n">
        <v>15.15407584</v>
      </c>
      <c r="G79" s="18" t="n">
        <v>461.61160263</v>
      </c>
      <c r="H79" s="20" t="n">
        <v>8.75387458</v>
      </c>
      <c r="I79" s="18" t="n">
        <v>483.16147386</v>
      </c>
      <c r="J79" s="20" t="n">
        <v>6.16659325</v>
      </c>
      <c r="K79" s="18" t="n">
        <v>487.20041996</v>
      </c>
      <c r="L79" s="20" t="n">
        <v>7.93386726</v>
      </c>
      <c r="M79" s="18" t="s">
        <v>481</v>
      </c>
      <c r="N79" s="20" t="s">
        <v>481</v>
      </c>
      <c r="O79" s="18" t="s">
        <v>481</v>
      </c>
      <c r="P79" s="20" t="s">
        <v>481</v>
      </c>
      <c r="Q79" s="18" t="s">
        <v>481</v>
      </c>
      <c r="R79" s="20" t="s">
        <v>481</v>
      </c>
      <c r="S79" s="18" t="n">
        <v>428.7645</v>
      </c>
      <c r="T79" s="20" t="n">
        <v>31.01939489</v>
      </c>
      <c r="U79" s="18" t="n">
        <v>365.85513411</v>
      </c>
      <c r="V79" s="20" t="n">
        <v>17.99966459</v>
      </c>
    </row>
    <row r="80" spans="1:22">
      <c r="A80" s="15" t="s">
        <v>555</v>
      </c>
      <c r="B80" s="17" t="n">
        <v>7841</v>
      </c>
      <c r="C80" s="18">
        <f>(1.0/B80*100)</f>
        <v/>
      </c>
      <c r="D80" s="19" t="n">
        <v>7840</v>
      </c>
      <c r="E80" s="18" t="n">
        <v>416.64396874</v>
      </c>
      <c r="F80" s="20" t="n">
        <v>7.27744938</v>
      </c>
      <c r="G80" s="18" t="n">
        <v>426.05437429</v>
      </c>
      <c r="H80" s="20" t="n">
        <v>4.91210172</v>
      </c>
      <c r="I80" s="18" t="n">
        <v>455.34181878</v>
      </c>
      <c r="J80" s="20" t="n">
        <v>4.17839688</v>
      </c>
      <c r="K80" s="18" t="n">
        <v>463.23270725</v>
      </c>
      <c r="L80" s="20" t="n">
        <v>3.9920949</v>
      </c>
      <c r="M80" s="18" t="s">
        <v>481</v>
      </c>
      <c r="N80" s="20" t="s">
        <v>481</v>
      </c>
      <c r="O80" s="18" t="s">
        <v>481</v>
      </c>
      <c r="P80" s="20" t="s">
        <v>481</v>
      </c>
      <c r="Q80" s="18" t="s">
        <v>481</v>
      </c>
      <c r="R80" s="20" t="s">
        <v>481</v>
      </c>
      <c r="S80" s="18" t="s">
        <v>481</v>
      </c>
      <c r="T80" s="20" t="s">
        <v>481</v>
      </c>
      <c r="U80" s="18" t="n">
        <v>356.87495097</v>
      </c>
      <c r="V80" s="20" t="n">
        <v>21.55954611</v>
      </c>
    </row>
    <row r="81" spans="1:22">
      <c r="A81" s="23" t="s">
        <v>556</v>
      </c>
      <c r="B81" s="17" t="n">
        <v>8861</v>
      </c>
      <c r="C81" s="18">
        <f>(88.0/B81*100)</f>
        <v/>
      </c>
      <c r="D81" s="19" t="n">
        <v>8773</v>
      </c>
      <c r="E81" s="18" t="n">
        <v>353.21768503</v>
      </c>
      <c r="F81" s="20" t="n">
        <v>5.81309684</v>
      </c>
      <c r="G81" s="18" t="n">
        <v>392.53341475</v>
      </c>
      <c r="H81" s="20" t="n">
        <v>3.73927277</v>
      </c>
      <c r="I81" s="18" t="n">
        <v>441.44777405</v>
      </c>
      <c r="J81" s="20" t="n">
        <v>3.06209373</v>
      </c>
      <c r="K81" s="18" t="n">
        <v>468.71254941</v>
      </c>
      <c r="L81" s="20" t="n">
        <v>2.81095968</v>
      </c>
      <c r="M81" s="18" t="s">
        <v>481</v>
      </c>
      <c r="N81" s="20" t="s">
        <v>481</v>
      </c>
      <c r="O81" s="18" t="s">
        <v>481</v>
      </c>
      <c r="P81" s="20" t="s">
        <v>481</v>
      </c>
      <c r="Q81" s="18" t="s">
        <v>481</v>
      </c>
      <c r="R81" s="20" t="s">
        <v>481</v>
      </c>
      <c r="S81" s="18" t="s">
        <v>481</v>
      </c>
      <c r="T81" s="20" t="s">
        <v>481</v>
      </c>
      <c r="U81" s="18" t="n">
        <v>367.78265473</v>
      </c>
      <c r="V81" s="20" t="n">
        <v>10.19721768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829</v>
      </c>
    </row>
    <row customHeight="1" ht="30" r="4" spans="1:22">
      <c r="A4" s="6" t="n"/>
      <c r="B4" s="7" t="s">
        <v>462</v>
      </c>
      <c r="C4" s="7" t="s">
        <v>463</v>
      </c>
      <c r="D4" s="8" t="s">
        <v>462</v>
      </c>
      <c r="E4" s="9" t="s">
        <v>820</v>
      </c>
      <c r="F4" s="10" t="n"/>
      <c r="G4" s="9" t="s">
        <v>821</v>
      </c>
      <c r="H4" s="10" t="n"/>
      <c r="I4" s="9" t="s">
        <v>822</v>
      </c>
      <c r="J4" s="10" t="n"/>
      <c r="K4" s="9" t="s">
        <v>823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(740.0/B7*100)</f>
        <v/>
      </c>
      <c r="D7" s="19" t="n">
        <v>13790</v>
      </c>
      <c r="E7" s="18" t="n">
        <v>439.35708425</v>
      </c>
      <c r="F7" s="20" t="n">
        <v>5.2741135</v>
      </c>
      <c r="G7" s="18" t="n">
        <v>503.53194758</v>
      </c>
      <c r="H7" s="20" t="n">
        <v>2.41036371</v>
      </c>
      <c r="I7" s="18" t="n">
        <v>526.68219706</v>
      </c>
      <c r="J7" s="20" t="n">
        <v>1.88178031</v>
      </c>
      <c r="K7" s="18" t="n">
        <v>531.36606778</v>
      </c>
      <c r="L7" s="20" t="n">
        <v>2.68846056</v>
      </c>
      <c r="M7" s="18" t="s">
        <v>481</v>
      </c>
      <c r="N7" s="20" t="s">
        <v>481</v>
      </c>
      <c r="O7" s="18" t="s">
        <v>481</v>
      </c>
      <c r="P7" s="20" t="s">
        <v>481</v>
      </c>
      <c r="Q7" s="18" t="s">
        <v>481</v>
      </c>
      <c r="R7" s="20" t="s">
        <v>481</v>
      </c>
      <c r="S7" s="18" t="s">
        <v>481</v>
      </c>
      <c r="T7" s="20" t="s">
        <v>481</v>
      </c>
      <c r="U7" s="18" t="n">
        <v>451.44815722</v>
      </c>
      <c r="V7" s="20" t="n">
        <v>5.21121026</v>
      </c>
    </row>
    <row r="8" spans="1:22">
      <c r="A8" s="15" t="s">
        <v>483</v>
      </c>
      <c r="B8" s="17" t="n">
        <v>7007</v>
      </c>
      <c r="C8" s="18">
        <f>(129.0/B8*100)</f>
        <v/>
      </c>
      <c r="D8" s="19" t="n">
        <v>6878</v>
      </c>
      <c r="E8" s="18" t="n">
        <v>437.53870709</v>
      </c>
      <c r="F8" s="20" t="n">
        <v>4.76076886</v>
      </c>
      <c r="G8" s="18" t="n">
        <v>490.78885961</v>
      </c>
      <c r="H8" s="20" t="n">
        <v>3.66395447</v>
      </c>
      <c r="I8" s="18" t="n">
        <v>516.65872895</v>
      </c>
      <c r="J8" s="20" t="n">
        <v>2.56013509</v>
      </c>
      <c r="K8" s="18" t="n">
        <v>517.92782846</v>
      </c>
      <c r="L8" s="20" t="n">
        <v>3.75327592</v>
      </c>
      <c r="M8" s="18" t="s">
        <v>481</v>
      </c>
      <c r="N8" s="20" t="s">
        <v>481</v>
      </c>
      <c r="O8" s="18" t="s">
        <v>481</v>
      </c>
      <c r="P8" s="20" t="s">
        <v>481</v>
      </c>
      <c r="Q8" s="18" t="n">
        <v>368.48347797</v>
      </c>
      <c r="R8" s="20" t="n">
        <v>14.99112476</v>
      </c>
      <c r="S8" s="18" t="s">
        <v>481</v>
      </c>
      <c r="T8" s="20" t="s">
        <v>481</v>
      </c>
      <c r="U8" s="18" t="n">
        <v>396.52167031</v>
      </c>
      <c r="V8" s="20" t="n">
        <v>5.37584145</v>
      </c>
    </row>
    <row r="9" spans="1:22">
      <c r="A9" s="15" t="s">
        <v>484</v>
      </c>
      <c r="B9" s="17" t="n">
        <v>9651</v>
      </c>
      <c r="C9" s="18">
        <f>(257.0/B9*100)</f>
        <v/>
      </c>
      <c r="D9" s="19" t="n">
        <v>9394</v>
      </c>
      <c r="E9" s="18" t="n">
        <v>441.14322053</v>
      </c>
      <c r="F9" s="20" t="n">
        <v>3.88364787</v>
      </c>
      <c r="G9" s="18" t="n">
        <v>499.32346609</v>
      </c>
      <c r="H9" s="20" t="n">
        <v>2.64269799</v>
      </c>
      <c r="I9" s="18" t="n">
        <v>537.555748</v>
      </c>
      <c r="J9" s="20" t="n">
        <v>2.07781092</v>
      </c>
      <c r="K9" s="18" t="n">
        <v>545.15417625</v>
      </c>
      <c r="L9" s="20" t="n">
        <v>3.33887515</v>
      </c>
      <c r="M9" s="18" t="s">
        <v>481</v>
      </c>
      <c r="N9" s="20" t="s">
        <v>481</v>
      </c>
      <c r="O9" s="18" t="s">
        <v>481</v>
      </c>
      <c r="P9" s="20" t="s">
        <v>481</v>
      </c>
      <c r="Q9" s="18" t="n">
        <v>374.78530698</v>
      </c>
      <c r="R9" s="20" t="n">
        <v>11.62763904</v>
      </c>
      <c r="S9" s="18" t="s">
        <v>481</v>
      </c>
      <c r="T9" s="20" t="s">
        <v>481</v>
      </c>
      <c r="U9" s="18" t="n">
        <v>400.23640758</v>
      </c>
      <c r="V9" s="20" t="n">
        <v>4.95199679</v>
      </c>
    </row>
    <row r="10" spans="1:22">
      <c r="A10" s="15" t="s">
        <v>485</v>
      </c>
      <c r="B10" s="17" t="n">
        <v>20058</v>
      </c>
      <c r="C10" s="18">
        <f>(559.0/B10*100)</f>
        <v/>
      </c>
      <c r="D10" s="19" t="n">
        <v>19499</v>
      </c>
      <c r="E10" s="18" t="n">
        <v>481.7307553</v>
      </c>
      <c r="F10" s="20" t="n">
        <v>4.20516115</v>
      </c>
      <c r="G10" s="18" t="n">
        <v>523.55820811</v>
      </c>
      <c r="H10" s="20" t="n">
        <v>2.57667427</v>
      </c>
      <c r="I10" s="18" t="n">
        <v>538.16702089</v>
      </c>
      <c r="J10" s="20" t="n">
        <v>2.34793317</v>
      </c>
      <c r="K10" s="18" t="n">
        <v>544.00753904</v>
      </c>
      <c r="L10" s="20" t="n">
        <v>2.5810274</v>
      </c>
      <c r="M10" s="18" t="s">
        <v>481</v>
      </c>
      <c r="N10" s="20" t="s">
        <v>481</v>
      </c>
      <c r="O10" s="18" t="s">
        <v>481</v>
      </c>
      <c r="P10" s="20" t="s">
        <v>481</v>
      </c>
      <c r="Q10" s="18" t="s">
        <v>481</v>
      </c>
      <c r="R10" s="20" t="s">
        <v>481</v>
      </c>
      <c r="S10" s="18" t="s">
        <v>481</v>
      </c>
      <c r="T10" s="20" t="s">
        <v>481</v>
      </c>
      <c r="U10" s="18" t="n">
        <v>436.12118037</v>
      </c>
      <c r="V10" s="20" t="n">
        <v>4.77208028</v>
      </c>
    </row>
    <row r="11" spans="1:22">
      <c r="A11" s="15" t="s">
        <v>486</v>
      </c>
      <c r="B11" s="17" t="n">
        <v>7053</v>
      </c>
      <c r="C11" s="18">
        <f>(163.0/B11*100)</f>
        <v/>
      </c>
      <c r="D11" s="19" t="n">
        <v>6890</v>
      </c>
      <c r="E11" s="18" t="n">
        <v>369.43780496</v>
      </c>
      <c r="F11" s="20" t="n">
        <v>6.14846836</v>
      </c>
      <c r="G11" s="18" t="n">
        <v>423.57355727</v>
      </c>
      <c r="H11" s="20" t="n">
        <v>4.20093237</v>
      </c>
      <c r="I11" s="18" t="n">
        <v>457.78329101</v>
      </c>
      <c r="J11" s="20" t="n">
        <v>3.0590504</v>
      </c>
      <c r="K11" s="18" t="n">
        <v>468.84241929</v>
      </c>
      <c r="L11" s="20" t="n">
        <v>2.6078301</v>
      </c>
      <c r="M11" s="18" t="s">
        <v>481</v>
      </c>
      <c r="N11" s="20" t="s">
        <v>481</v>
      </c>
      <c r="O11" s="18" t="s">
        <v>481</v>
      </c>
      <c r="P11" s="20" t="s">
        <v>481</v>
      </c>
      <c r="Q11" s="18" t="s">
        <v>481</v>
      </c>
      <c r="R11" s="20" t="s">
        <v>481</v>
      </c>
      <c r="S11" s="18" t="s">
        <v>481</v>
      </c>
      <c r="T11" s="20" t="s">
        <v>481</v>
      </c>
      <c r="U11" s="18" t="n">
        <v>389.77061137</v>
      </c>
      <c r="V11" s="20" t="n">
        <v>6.20649531</v>
      </c>
    </row>
    <row r="12" spans="1:22">
      <c r="A12" s="15" t="s">
        <v>487</v>
      </c>
      <c r="B12" s="17" t="n">
        <v>6894</v>
      </c>
      <c r="C12" s="18">
        <f>(59.0/B12*100)</f>
        <v/>
      </c>
      <c r="D12" s="19" t="n">
        <v>6835</v>
      </c>
      <c r="E12" s="18" t="n">
        <v>443.62094241</v>
      </c>
      <c r="F12" s="20" t="n">
        <v>6.10485288</v>
      </c>
      <c r="G12" s="18" t="n">
        <v>480.63055375</v>
      </c>
      <c r="H12" s="20" t="n">
        <v>3.44360148</v>
      </c>
      <c r="I12" s="18" t="n">
        <v>511.46828794</v>
      </c>
      <c r="J12" s="20" t="n">
        <v>1.93280053</v>
      </c>
      <c r="K12" s="18" t="n">
        <v>508.57844785</v>
      </c>
      <c r="L12" s="20" t="n">
        <v>3.15485122</v>
      </c>
      <c r="M12" s="18" t="s">
        <v>481</v>
      </c>
      <c r="N12" s="20" t="s">
        <v>481</v>
      </c>
      <c r="O12" s="18" t="s">
        <v>481</v>
      </c>
      <c r="P12" s="20" t="s">
        <v>481</v>
      </c>
      <c r="Q12" s="18" t="n">
        <v>366.6777112</v>
      </c>
      <c r="R12" s="20" t="n">
        <v>14.39052153</v>
      </c>
      <c r="S12" s="18" t="s">
        <v>481</v>
      </c>
      <c r="T12" s="20" t="s">
        <v>481</v>
      </c>
      <c r="U12" s="18" t="n">
        <v>403.54820907</v>
      </c>
      <c r="V12" s="20" t="n">
        <v>7.14323377</v>
      </c>
    </row>
    <row r="13" spans="1:22">
      <c r="A13" s="15" t="s">
        <v>488</v>
      </c>
      <c r="B13" s="17" t="n">
        <v>7161</v>
      </c>
      <c r="C13" s="18">
        <f>(201.0/B13*100)</f>
        <v/>
      </c>
      <c r="D13" s="19" t="n">
        <v>6960</v>
      </c>
      <c r="E13" s="18" t="n">
        <v>467.34511163</v>
      </c>
      <c r="F13" s="20" t="n">
        <v>6.08612187</v>
      </c>
      <c r="G13" s="18" t="n">
        <v>495.80634089</v>
      </c>
      <c r="H13" s="20" t="n">
        <v>2.87602338</v>
      </c>
      <c r="I13" s="18" t="n">
        <v>517.40129489</v>
      </c>
      <c r="J13" s="20" t="n">
        <v>2.6949094</v>
      </c>
      <c r="K13" s="18" t="n">
        <v>526.52528431</v>
      </c>
      <c r="L13" s="20" t="n">
        <v>3.18877844</v>
      </c>
      <c r="M13" s="18" t="s">
        <v>481</v>
      </c>
      <c r="N13" s="20" t="s">
        <v>481</v>
      </c>
      <c r="O13" s="18" t="s">
        <v>481</v>
      </c>
      <c r="P13" s="20" t="s">
        <v>481</v>
      </c>
      <c r="Q13" s="18" t="n">
        <v>436.36003517</v>
      </c>
      <c r="R13" s="20" t="n">
        <v>6.43426798</v>
      </c>
      <c r="S13" s="18" t="s">
        <v>481</v>
      </c>
      <c r="T13" s="20" t="s">
        <v>481</v>
      </c>
      <c r="U13" s="18" t="n">
        <v>390.84729283</v>
      </c>
      <c r="V13" s="20" t="n">
        <v>6.23011046</v>
      </c>
    </row>
    <row r="14" spans="1:22">
      <c r="A14" s="15" t="s">
        <v>489</v>
      </c>
      <c r="B14" s="17" t="n">
        <v>5587</v>
      </c>
      <c r="C14" s="18">
        <f>(83.0/B14*100)</f>
        <v/>
      </c>
      <c r="D14" s="19" t="n">
        <v>5504</v>
      </c>
      <c r="E14" s="18" t="n">
        <v>471.06777857</v>
      </c>
      <c r="F14" s="20" t="n">
        <v>8.561725429999999</v>
      </c>
      <c r="G14" s="18" t="n">
        <v>514.36966481</v>
      </c>
      <c r="H14" s="20" t="n">
        <v>4.43951979</v>
      </c>
      <c r="I14" s="18" t="n">
        <v>539.8984377199999</v>
      </c>
      <c r="J14" s="20" t="n">
        <v>2.29890172</v>
      </c>
      <c r="K14" s="18" t="n">
        <v>547.35320475</v>
      </c>
      <c r="L14" s="20" t="n">
        <v>2.81779956</v>
      </c>
      <c r="M14" s="18" t="s">
        <v>481</v>
      </c>
      <c r="N14" s="20" t="s">
        <v>481</v>
      </c>
      <c r="O14" s="18" t="s">
        <v>481</v>
      </c>
      <c r="P14" s="20" t="s">
        <v>481</v>
      </c>
      <c r="Q14" s="18" t="s">
        <v>481</v>
      </c>
      <c r="R14" s="20" t="s">
        <v>481</v>
      </c>
      <c r="S14" s="18" t="s">
        <v>481</v>
      </c>
      <c r="T14" s="20" t="s">
        <v>481</v>
      </c>
      <c r="U14" s="18" t="n">
        <v>429.93791364</v>
      </c>
      <c r="V14" s="20" t="n">
        <v>11.35088858</v>
      </c>
    </row>
    <row r="15" spans="1:22">
      <c r="A15" s="15" t="s">
        <v>490</v>
      </c>
      <c r="B15" s="17" t="n">
        <v>5882</v>
      </c>
      <c r="C15" s="18">
        <f>(103.0/B15*100)</f>
        <v/>
      </c>
      <c r="D15" s="19" t="n">
        <v>5779</v>
      </c>
      <c r="E15" s="18" t="n">
        <v>476.91247551</v>
      </c>
      <c r="F15" s="20" t="n">
        <v>7.31181017</v>
      </c>
      <c r="G15" s="18" t="n">
        <v>526.63821927</v>
      </c>
      <c r="H15" s="20" t="n">
        <v>3.05100582</v>
      </c>
      <c r="I15" s="18" t="n">
        <v>542.76563317</v>
      </c>
      <c r="J15" s="20" t="n">
        <v>2.47982456</v>
      </c>
      <c r="K15" s="18" t="n">
        <v>548.37561536</v>
      </c>
      <c r="L15" s="20" t="n">
        <v>3.45733323</v>
      </c>
      <c r="M15" s="18" t="s">
        <v>481</v>
      </c>
      <c r="N15" s="20" t="s">
        <v>481</v>
      </c>
      <c r="O15" s="18" t="s">
        <v>481</v>
      </c>
      <c r="P15" s="20" t="s">
        <v>481</v>
      </c>
      <c r="Q15" s="18" t="n">
        <v>375.95013089</v>
      </c>
      <c r="R15" s="20" t="n">
        <v>17.42774697</v>
      </c>
      <c r="S15" s="18" t="s">
        <v>481</v>
      </c>
      <c r="T15" s="20" t="s">
        <v>481</v>
      </c>
      <c r="U15" s="18" t="n">
        <v>435.08495064</v>
      </c>
      <c r="V15" s="20" t="n">
        <v>6.96362006</v>
      </c>
    </row>
    <row r="16" spans="1:22">
      <c r="A16" s="15" t="s">
        <v>491</v>
      </c>
      <c r="B16" s="17" t="n">
        <v>6108</v>
      </c>
      <c r="C16" s="18">
        <f>(149.0/B16*100)</f>
        <v/>
      </c>
      <c r="D16" s="19" t="n">
        <v>5959</v>
      </c>
      <c r="E16" s="18" t="n">
        <v>428.39847308</v>
      </c>
      <c r="F16" s="20" t="n">
        <v>3.7293681</v>
      </c>
      <c r="G16" s="18" t="n">
        <v>489.32506718</v>
      </c>
      <c r="H16" s="20" t="n">
        <v>2.6725488</v>
      </c>
      <c r="I16" s="18" t="n">
        <v>530.47607151</v>
      </c>
      <c r="J16" s="20" t="n">
        <v>2.58065167</v>
      </c>
      <c r="K16" s="18" t="n">
        <v>531.81799289</v>
      </c>
      <c r="L16" s="20" t="n">
        <v>3.67351594</v>
      </c>
      <c r="M16" s="18" t="s">
        <v>481</v>
      </c>
      <c r="N16" s="20" t="s">
        <v>481</v>
      </c>
      <c r="O16" s="18" t="s">
        <v>481</v>
      </c>
      <c r="P16" s="20" t="s">
        <v>481</v>
      </c>
      <c r="Q16" s="18" t="s">
        <v>481</v>
      </c>
      <c r="R16" s="20" t="s">
        <v>481</v>
      </c>
      <c r="S16" s="18" t="s">
        <v>481</v>
      </c>
      <c r="T16" s="20" t="s">
        <v>481</v>
      </c>
      <c r="U16" s="18" t="n">
        <v>391.05473368</v>
      </c>
      <c r="V16" s="20" t="n">
        <v>7.14664017</v>
      </c>
    </row>
    <row r="17" spans="1:22">
      <c r="A17" s="15" t="s">
        <v>492</v>
      </c>
      <c r="B17" s="17" t="n">
        <v>6504</v>
      </c>
      <c r="C17" s="18">
        <f>(1845.0/B17*100)</f>
        <v/>
      </c>
      <c r="D17" s="19" t="n">
        <v>4659</v>
      </c>
      <c r="E17" s="18" t="n">
        <v>459.151418</v>
      </c>
      <c r="F17" s="20" t="n">
        <v>5.45346309</v>
      </c>
      <c r="G17" s="18" t="n">
        <v>508.91344541</v>
      </c>
      <c r="H17" s="20" t="n">
        <v>3.79165014</v>
      </c>
      <c r="I17" s="18" t="n">
        <v>535.88676373</v>
      </c>
      <c r="J17" s="20" t="n">
        <v>3.33671085</v>
      </c>
      <c r="K17" s="18" t="n">
        <v>551.12958821</v>
      </c>
      <c r="L17" s="20" t="n">
        <v>4.03182258</v>
      </c>
      <c r="M17" s="18" t="s">
        <v>481</v>
      </c>
      <c r="N17" s="20" t="s">
        <v>481</v>
      </c>
      <c r="O17" s="18" t="s">
        <v>481</v>
      </c>
      <c r="P17" s="20" t="s">
        <v>481</v>
      </c>
      <c r="Q17" s="18" t="n">
        <v>360.48925247</v>
      </c>
      <c r="R17" s="20" t="n">
        <v>12.44339086</v>
      </c>
      <c r="S17" s="18" t="s">
        <v>481</v>
      </c>
      <c r="T17" s="20" t="s">
        <v>481</v>
      </c>
      <c r="U17" s="18" t="n">
        <v>438.36441098</v>
      </c>
      <c r="V17" s="20" t="n">
        <v>7.04003616</v>
      </c>
    </row>
    <row r="18" spans="1:22">
      <c r="A18" s="15" t="s">
        <v>493</v>
      </c>
      <c r="B18" s="17" t="n">
        <v>5532</v>
      </c>
      <c r="C18" s="18">
        <f>(31.0/B18*100)</f>
        <v/>
      </c>
      <c r="D18" s="19" t="n">
        <v>5501</v>
      </c>
      <c r="E18" s="18" t="n">
        <v>387.26903553</v>
      </c>
      <c r="F18" s="20" t="n">
        <v>7.16503706</v>
      </c>
      <c r="G18" s="18" t="n">
        <v>427.81612312</v>
      </c>
      <c r="H18" s="20" t="n">
        <v>7.59599531</v>
      </c>
      <c r="I18" s="18" t="n">
        <v>469.24555342</v>
      </c>
      <c r="J18" s="20" t="n">
        <v>3.88940976</v>
      </c>
      <c r="K18" s="18" t="n">
        <v>468.59257151</v>
      </c>
      <c r="L18" s="20" t="n">
        <v>3.04819034</v>
      </c>
      <c r="M18" s="18" t="s">
        <v>481</v>
      </c>
      <c r="N18" s="20" t="s">
        <v>481</v>
      </c>
      <c r="O18" s="18" t="s">
        <v>481</v>
      </c>
      <c r="P18" s="20" t="s">
        <v>481</v>
      </c>
      <c r="Q18" s="18" t="s">
        <v>481</v>
      </c>
      <c r="R18" s="20" t="s">
        <v>481</v>
      </c>
      <c r="S18" s="18" t="s">
        <v>481</v>
      </c>
      <c r="T18" s="20" t="s">
        <v>481</v>
      </c>
      <c r="U18" s="18" t="n">
        <v>368.92683705</v>
      </c>
      <c r="V18" s="20" t="n">
        <v>6.52423619</v>
      </c>
    </row>
    <row r="19" spans="1:22">
      <c r="A19" s="15" t="s">
        <v>494</v>
      </c>
      <c r="B19" s="17" t="n">
        <v>5658</v>
      </c>
      <c r="C19" s="18">
        <f>(321.0/B19*100)</f>
        <v/>
      </c>
      <c r="D19" s="19" t="n">
        <v>5337</v>
      </c>
      <c r="E19" s="18" t="n">
        <v>399.22245731</v>
      </c>
      <c r="F19" s="20" t="n">
        <v>6.82181189</v>
      </c>
      <c r="G19" s="18" t="n">
        <v>455.87519847</v>
      </c>
      <c r="H19" s="20" t="n">
        <v>4.73116545</v>
      </c>
      <c r="I19" s="18" t="n">
        <v>490.61294904</v>
      </c>
      <c r="J19" s="20" t="n">
        <v>2.93458965</v>
      </c>
      <c r="K19" s="18" t="n">
        <v>499.62910547</v>
      </c>
      <c r="L19" s="20" t="n">
        <v>3.33155052</v>
      </c>
      <c r="M19" s="18" t="s">
        <v>481</v>
      </c>
      <c r="N19" s="20" t="s">
        <v>481</v>
      </c>
      <c r="O19" s="18" t="s">
        <v>481</v>
      </c>
      <c r="P19" s="20" t="s">
        <v>481</v>
      </c>
      <c r="Q19" s="18" t="s">
        <v>481</v>
      </c>
      <c r="R19" s="20" t="s">
        <v>481</v>
      </c>
      <c r="S19" s="18" t="s">
        <v>481</v>
      </c>
      <c r="T19" s="20" t="s">
        <v>481</v>
      </c>
      <c r="U19" s="18" t="n">
        <v>392.07032226</v>
      </c>
      <c r="V19" s="20" t="n">
        <v>7.88512655</v>
      </c>
    </row>
    <row r="20" spans="1:22">
      <c r="A20" s="15" t="s">
        <v>495</v>
      </c>
      <c r="B20" s="17" t="n">
        <v>3371</v>
      </c>
      <c r="C20" s="18">
        <f>(75.0/B20*100)</f>
        <v/>
      </c>
      <c r="D20" s="19" t="n">
        <v>3296</v>
      </c>
      <c r="E20" s="18" t="n">
        <v>406.28344452</v>
      </c>
      <c r="F20" s="20" t="n">
        <v>7.47103047</v>
      </c>
      <c r="G20" s="18" t="n">
        <v>458.18442629</v>
      </c>
      <c r="H20" s="20" t="n">
        <v>3.49491304</v>
      </c>
      <c r="I20" s="18" t="n">
        <v>483.44544983</v>
      </c>
      <c r="J20" s="20" t="n">
        <v>2.49771229</v>
      </c>
      <c r="K20" s="18" t="n">
        <v>494.73313267</v>
      </c>
      <c r="L20" s="20" t="n">
        <v>3.55689646</v>
      </c>
      <c r="M20" s="18" t="s">
        <v>481</v>
      </c>
      <c r="N20" s="20" t="s">
        <v>481</v>
      </c>
      <c r="O20" s="18" t="s">
        <v>481</v>
      </c>
      <c r="P20" s="20" t="s">
        <v>481</v>
      </c>
      <c r="Q20" s="18" t="s">
        <v>481</v>
      </c>
      <c r="R20" s="20" t="s">
        <v>481</v>
      </c>
      <c r="S20" s="18" t="s">
        <v>481</v>
      </c>
      <c r="T20" s="20" t="s">
        <v>481</v>
      </c>
      <c r="U20" s="18" t="n">
        <v>394.71945371</v>
      </c>
      <c r="V20" s="20" t="n">
        <v>7.13092758</v>
      </c>
    </row>
    <row r="21" spans="1:22">
      <c r="A21" s="15" t="s">
        <v>496</v>
      </c>
      <c r="B21" s="17" t="n">
        <v>5741</v>
      </c>
      <c r="C21" s="18">
        <f>(55.0/B21*100)</f>
        <v/>
      </c>
      <c r="D21" s="19" t="n">
        <v>5686</v>
      </c>
      <c r="E21" s="18" t="n">
        <v>450.34860913</v>
      </c>
      <c r="F21" s="20" t="n">
        <v>7.02419674</v>
      </c>
      <c r="G21" s="18" t="n">
        <v>490.40226671</v>
      </c>
      <c r="H21" s="20" t="n">
        <v>3.16503705</v>
      </c>
      <c r="I21" s="18" t="n">
        <v>508.98343754</v>
      </c>
      <c r="J21" s="20" t="n">
        <v>2.61155913</v>
      </c>
      <c r="K21" s="18" t="n">
        <v>515.8052434</v>
      </c>
      <c r="L21" s="20" t="n">
        <v>2.77085889</v>
      </c>
      <c r="M21" s="18" t="s">
        <v>481</v>
      </c>
      <c r="N21" s="20" t="s">
        <v>481</v>
      </c>
      <c r="O21" s="18" t="s">
        <v>481</v>
      </c>
      <c r="P21" s="20" t="s">
        <v>481</v>
      </c>
      <c r="Q21" s="18" t="s">
        <v>481</v>
      </c>
      <c r="R21" s="20" t="s">
        <v>481</v>
      </c>
      <c r="S21" s="18" t="s">
        <v>481</v>
      </c>
      <c r="T21" s="20" t="s">
        <v>481</v>
      </c>
      <c r="U21" s="18" t="n">
        <v>405.25601882</v>
      </c>
      <c r="V21" s="20" t="n">
        <v>10.0215685</v>
      </c>
    </row>
    <row r="22" spans="1:22">
      <c r="A22" s="15" t="s">
        <v>497</v>
      </c>
      <c r="B22" s="17" t="n">
        <v>6598</v>
      </c>
      <c r="C22" s="18">
        <f>(37.0/B22*100)</f>
        <v/>
      </c>
      <c r="D22" s="19" t="n">
        <v>6561</v>
      </c>
      <c r="E22" s="18" t="n">
        <v>388.35889014</v>
      </c>
      <c r="F22" s="20" t="n">
        <v>5.76660991</v>
      </c>
      <c r="G22" s="18" t="n">
        <v>440.87833224</v>
      </c>
      <c r="H22" s="20" t="n">
        <v>5.03301004</v>
      </c>
      <c r="I22" s="18" t="n">
        <v>489.36442167</v>
      </c>
      <c r="J22" s="20" t="n">
        <v>3.54829661</v>
      </c>
      <c r="K22" s="18" t="n">
        <v>489.89678484</v>
      </c>
      <c r="L22" s="20" t="n">
        <v>3.42011639</v>
      </c>
      <c r="M22" s="18" t="s">
        <v>481</v>
      </c>
      <c r="N22" s="20" t="s">
        <v>481</v>
      </c>
      <c r="O22" s="18" t="s">
        <v>481</v>
      </c>
      <c r="P22" s="20" t="s">
        <v>481</v>
      </c>
      <c r="Q22" s="18" t="s">
        <v>481</v>
      </c>
      <c r="R22" s="20" t="s">
        <v>481</v>
      </c>
      <c r="S22" s="18" t="n">
        <v>316.0339</v>
      </c>
      <c r="T22" s="20" t="n">
        <v>21.78322897</v>
      </c>
      <c r="U22" s="18" t="n">
        <v>354.07697558</v>
      </c>
      <c r="V22" s="20" t="n">
        <v>7.01306177</v>
      </c>
    </row>
    <row r="23" spans="1:22">
      <c r="A23" s="15" t="s">
        <v>498</v>
      </c>
      <c r="B23" s="17" t="n">
        <v>11583</v>
      </c>
      <c r="C23" s="18">
        <f>(263.0/B23*100)</f>
        <v/>
      </c>
      <c r="D23" s="19" t="n">
        <v>11320</v>
      </c>
      <c r="E23" s="18" t="n">
        <v>431.38834483</v>
      </c>
      <c r="F23" s="20" t="n">
        <v>5.99776767</v>
      </c>
      <c r="G23" s="18" t="n">
        <v>473.88233788</v>
      </c>
      <c r="H23" s="20" t="n">
        <v>3.742889</v>
      </c>
      <c r="I23" s="18" t="n">
        <v>494.83105965</v>
      </c>
      <c r="J23" s="20" t="n">
        <v>2.69737322</v>
      </c>
      <c r="K23" s="18" t="n">
        <v>488.11103115</v>
      </c>
      <c r="L23" s="20" t="n">
        <v>3.53470509</v>
      </c>
      <c r="M23" s="18" t="s">
        <v>481</v>
      </c>
      <c r="N23" s="20" t="s">
        <v>481</v>
      </c>
      <c r="O23" s="18" t="s">
        <v>481</v>
      </c>
      <c r="P23" s="20" t="s">
        <v>481</v>
      </c>
      <c r="Q23" s="18" t="s">
        <v>481</v>
      </c>
      <c r="R23" s="20" t="s">
        <v>481</v>
      </c>
      <c r="S23" s="18" t="s">
        <v>481</v>
      </c>
      <c r="T23" s="20" t="s">
        <v>481</v>
      </c>
      <c r="U23" s="18" t="n">
        <v>397.88933099</v>
      </c>
      <c r="V23" s="20" t="n">
        <v>6.87519283</v>
      </c>
    </row>
    <row r="24" spans="1:22">
      <c r="A24" s="15" t="s">
        <v>499</v>
      </c>
      <c r="B24" s="17" t="n">
        <v>6647</v>
      </c>
      <c r="C24" s="18">
        <f>(10.0/B24*100)</f>
        <v/>
      </c>
      <c r="D24" s="19" t="n">
        <v>6637</v>
      </c>
      <c r="E24" s="18" t="n">
        <v>510.45917788</v>
      </c>
      <c r="F24" s="20" t="n">
        <v>4.69795341</v>
      </c>
      <c r="G24" s="18" t="n">
        <v>532.67346675</v>
      </c>
      <c r="H24" s="20" t="n">
        <v>3.02355003</v>
      </c>
      <c r="I24" s="18" t="n">
        <v>556.9315327100001</v>
      </c>
      <c r="J24" s="20" t="n">
        <v>3.42739373</v>
      </c>
      <c r="K24" s="18" t="n">
        <v>544.44581956</v>
      </c>
      <c r="L24" s="20" t="n">
        <v>6.1498575</v>
      </c>
      <c r="M24" s="18" t="s">
        <v>481</v>
      </c>
      <c r="N24" s="20" t="s">
        <v>481</v>
      </c>
      <c r="O24" s="18" t="s">
        <v>481</v>
      </c>
      <c r="P24" s="20" t="s">
        <v>481</v>
      </c>
      <c r="Q24" s="18" t="s">
        <v>481</v>
      </c>
      <c r="R24" s="20" t="s">
        <v>481</v>
      </c>
      <c r="S24" s="18" t="s">
        <v>481</v>
      </c>
      <c r="T24" s="20" t="s">
        <v>481</v>
      </c>
      <c r="U24" s="18" t="n">
        <v>449.10073514</v>
      </c>
      <c r="V24" s="20" t="n">
        <v>11.33167364</v>
      </c>
    </row>
    <row r="25" spans="1:22">
      <c r="A25" s="15" t="s">
        <v>500</v>
      </c>
      <c r="B25" s="17" t="n">
        <v>5581</v>
      </c>
      <c r="C25" s="18">
        <f>(25.0/B25*100)</f>
        <v/>
      </c>
      <c r="D25" s="19" t="n">
        <v>5556</v>
      </c>
      <c r="E25" s="18" t="n">
        <v>429.95848274</v>
      </c>
      <c r="F25" s="20" t="n">
        <v>8.742794890000001</v>
      </c>
      <c r="G25" s="18" t="n">
        <v>469.62569159</v>
      </c>
      <c r="H25" s="20" t="n">
        <v>5.84861124</v>
      </c>
      <c r="I25" s="18" t="n">
        <v>516.10513084</v>
      </c>
      <c r="J25" s="20" t="n">
        <v>3.44352656</v>
      </c>
      <c r="K25" s="18" t="n">
        <v>537.70263769</v>
      </c>
      <c r="L25" s="20" t="n">
        <v>3.27396811</v>
      </c>
      <c r="M25" s="18" t="s">
        <v>481</v>
      </c>
      <c r="N25" s="20" t="s">
        <v>481</v>
      </c>
      <c r="O25" s="18" t="s">
        <v>481</v>
      </c>
      <c r="P25" s="20" t="s">
        <v>481</v>
      </c>
      <c r="Q25" s="18" t="s">
        <v>481</v>
      </c>
      <c r="R25" s="20" t="s">
        <v>481</v>
      </c>
      <c r="S25" s="18" t="s">
        <v>481</v>
      </c>
      <c r="T25" s="20" t="s">
        <v>481</v>
      </c>
      <c r="U25" s="18" t="n">
        <v>424.1584551</v>
      </c>
      <c r="V25" s="20" t="n">
        <v>20.39324732</v>
      </c>
    </row>
    <row r="26" spans="1:22">
      <c r="A26" s="15" t="s">
        <v>501</v>
      </c>
      <c r="B26" s="17" t="n">
        <v>4869</v>
      </c>
      <c r="C26" s="18">
        <f>(71.0/B26*100)</f>
        <v/>
      </c>
      <c r="D26" s="19" t="n">
        <v>4798</v>
      </c>
      <c r="E26" s="18" t="n">
        <v>450.0177584</v>
      </c>
      <c r="F26" s="20" t="n">
        <v>6.23285954</v>
      </c>
      <c r="G26" s="18" t="n">
        <v>476.94346539</v>
      </c>
      <c r="H26" s="20" t="n">
        <v>3.18416226</v>
      </c>
      <c r="I26" s="18" t="n">
        <v>499.27882069</v>
      </c>
      <c r="J26" s="20" t="n">
        <v>2.02052745</v>
      </c>
      <c r="K26" s="18" t="n">
        <v>500.91723751</v>
      </c>
      <c r="L26" s="20" t="n">
        <v>2.81199056</v>
      </c>
      <c r="M26" s="18" t="s">
        <v>481</v>
      </c>
      <c r="N26" s="20" t="s">
        <v>481</v>
      </c>
      <c r="O26" s="18" t="s">
        <v>481</v>
      </c>
      <c r="P26" s="20" t="s">
        <v>481</v>
      </c>
      <c r="Q26" s="18" t="s">
        <v>481</v>
      </c>
      <c r="R26" s="20" t="s">
        <v>481</v>
      </c>
      <c r="S26" s="18" t="s">
        <v>481</v>
      </c>
      <c r="T26" s="20" t="s">
        <v>481</v>
      </c>
      <c r="U26" s="18" t="n">
        <v>433.60771425</v>
      </c>
      <c r="V26" s="20" t="n">
        <v>9.07735076</v>
      </c>
    </row>
    <row r="27" spans="1:22">
      <c r="A27" s="15" t="s">
        <v>502</v>
      </c>
      <c r="B27" s="17" t="n">
        <v>5299</v>
      </c>
      <c r="C27" s="18">
        <f>(113.0/B27*100)</f>
        <v/>
      </c>
      <c r="D27" s="19" t="n">
        <v>5186</v>
      </c>
      <c r="E27" s="18" t="n">
        <v>421.62693112</v>
      </c>
      <c r="F27" s="20" t="n">
        <v>3.77127842</v>
      </c>
      <c r="G27" s="18" t="n">
        <v>465.34550893</v>
      </c>
      <c r="H27" s="20" t="n">
        <v>2.52789936</v>
      </c>
      <c r="I27" s="18" t="n">
        <v>513.15533063</v>
      </c>
      <c r="J27" s="20" t="n">
        <v>2.14856787</v>
      </c>
      <c r="K27" s="18" t="n">
        <v>521.33881862</v>
      </c>
      <c r="L27" s="20" t="n">
        <v>2.78275948</v>
      </c>
      <c r="M27" s="18" t="s">
        <v>481</v>
      </c>
      <c r="N27" s="20" t="s">
        <v>481</v>
      </c>
      <c r="O27" s="18" t="s">
        <v>481</v>
      </c>
      <c r="P27" s="20" t="s">
        <v>481</v>
      </c>
      <c r="Q27" s="18" t="s">
        <v>481</v>
      </c>
      <c r="R27" s="20" t="s">
        <v>481</v>
      </c>
      <c r="S27" s="18" t="s">
        <v>481</v>
      </c>
      <c r="T27" s="20" t="s">
        <v>481</v>
      </c>
      <c r="U27" s="18" t="n">
        <v>388.39820286</v>
      </c>
      <c r="V27" s="20" t="n">
        <v>4.11781343</v>
      </c>
    </row>
    <row r="28" spans="1:22">
      <c r="A28" s="15" t="s">
        <v>503</v>
      </c>
      <c r="B28" s="17" t="n">
        <v>7568</v>
      </c>
      <c r="C28" s="18">
        <f>(347.0/B28*100)</f>
        <v/>
      </c>
      <c r="D28" s="19" t="n">
        <v>7221</v>
      </c>
      <c r="E28" s="18" t="n">
        <v>358.59568296</v>
      </c>
      <c r="F28" s="20" t="n">
        <v>4.88143753</v>
      </c>
      <c r="G28" s="18" t="n">
        <v>388.99547684</v>
      </c>
      <c r="H28" s="20" t="n">
        <v>3.38933948</v>
      </c>
      <c r="I28" s="18" t="n">
        <v>425.87354619</v>
      </c>
      <c r="J28" s="20" t="n">
        <v>2.23965173</v>
      </c>
      <c r="K28" s="18" t="n">
        <v>431.55316599</v>
      </c>
      <c r="L28" s="20" t="n">
        <v>2.66785983</v>
      </c>
      <c r="M28" s="18" t="s">
        <v>481</v>
      </c>
      <c r="N28" s="20" t="s">
        <v>481</v>
      </c>
      <c r="O28" s="18" t="s">
        <v>481</v>
      </c>
      <c r="P28" s="20" t="s">
        <v>481</v>
      </c>
      <c r="Q28" s="18" t="s">
        <v>481</v>
      </c>
      <c r="R28" s="20" t="s">
        <v>481</v>
      </c>
      <c r="S28" s="18" t="s">
        <v>481</v>
      </c>
      <c r="T28" s="20" t="s">
        <v>481</v>
      </c>
      <c r="U28" s="18" t="n">
        <v>380.02103092</v>
      </c>
      <c r="V28" s="20" t="n">
        <v>6.28688227</v>
      </c>
    </row>
    <row r="29" spans="1:22">
      <c r="A29" s="15" t="s">
        <v>504</v>
      </c>
      <c r="B29" s="17" t="n">
        <v>5385</v>
      </c>
      <c r="C29" s="18">
        <f>(30.0/B29*100)</f>
        <v/>
      </c>
      <c r="D29" s="19" t="n">
        <v>5355</v>
      </c>
      <c r="E29" s="18" t="n">
        <v>457.10195286</v>
      </c>
      <c r="F29" s="20" t="n">
        <v>5.22866816</v>
      </c>
      <c r="G29" s="18" t="n">
        <v>504.43091604</v>
      </c>
      <c r="H29" s="20" t="n">
        <v>3.5871076</v>
      </c>
      <c r="I29" s="18" t="n">
        <v>530.56902158</v>
      </c>
      <c r="J29" s="20" t="n">
        <v>2.3926795</v>
      </c>
      <c r="K29" s="18" t="n">
        <v>530.72820179</v>
      </c>
      <c r="L29" s="20" t="n">
        <v>5.55465962</v>
      </c>
      <c r="M29" s="18" t="s">
        <v>481</v>
      </c>
      <c r="N29" s="20" t="s">
        <v>481</v>
      </c>
      <c r="O29" s="18" t="s">
        <v>481</v>
      </c>
      <c r="P29" s="20" t="s">
        <v>481</v>
      </c>
      <c r="Q29" s="18" t="n">
        <v>358.28551468</v>
      </c>
      <c r="R29" s="20" t="n">
        <v>8.567023300000001</v>
      </c>
      <c r="S29" s="18" t="s">
        <v>481</v>
      </c>
      <c r="T29" s="20" t="s">
        <v>481</v>
      </c>
      <c r="U29" s="18" t="n">
        <v>388.27175851</v>
      </c>
      <c r="V29" s="20" t="n">
        <v>8.336531069999999</v>
      </c>
    </row>
    <row r="30" spans="1:22">
      <c r="A30" s="15" t="s">
        <v>505</v>
      </c>
      <c r="B30" s="17" t="n">
        <v>4520</v>
      </c>
      <c r="C30" s="18">
        <f>(193.0/B30*100)</f>
        <v/>
      </c>
      <c r="D30" s="19" t="n">
        <v>4327</v>
      </c>
      <c r="E30" s="18" t="n">
        <v>456.50210693</v>
      </c>
      <c r="F30" s="20" t="n">
        <v>6.35252874</v>
      </c>
      <c r="G30" s="18" t="n">
        <v>516.07276571</v>
      </c>
      <c r="H30" s="20" t="n">
        <v>3.33874464</v>
      </c>
      <c r="I30" s="18" t="n">
        <v>537.3485014399999</v>
      </c>
      <c r="J30" s="20" t="n">
        <v>3.4492228</v>
      </c>
      <c r="K30" s="18" t="n">
        <v>531.04875224</v>
      </c>
      <c r="L30" s="20" t="n">
        <v>4.4653866</v>
      </c>
      <c r="M30" s="18" t="s">
        <v>481</v>
      </c>
      <c r="N30" s="20" t="s">
        <v>481</v>
      </c>
      <c r="O30" s="18" t="s">
        <v>481</v>
      </c>
      <c r="P30" s="20" t="s">
        <v>481</v>
      </c>
      <c r="Q30" s="18" t="s">
        <v>481</v>
      </c>
      <c r="R30" s="20" t="s">
        <v>481</v>
      </c>
      <c r="S30" s="18" t="s">
        <v>481</v>
      </c>
      <c r="T30" s="20" t="s">
        <v>481</v>
      </c>
      <c r="U30" s="18" t="n">
        <v>408.36461784</v>
      </c>
      <c r="V30" s="20" t="n">
        <v>5.68001765</v>
      </c>
    </row>
    <row r="31" spans="1:22">
      <c r="A31" s="15" t="s">
        <v>506</v>
      </c>
      <c r="B31" s="17" t="n">
        <v>5456</v>
      </c>
      <c r="C31" s="18">
        <f>(144.0/B31*100)</f>
        <v/>
      </c>
      <c r="D31" s="19" t="n">
        <v>5312</v>
      </c>
      <c r="E31" s="18" t="n">
        <v>449.2495238</v>
      </c>
      <c r="F31" s="20" t="n">
        <v>7.11958481</v>
      </c>
      <c r="G31" s="18" t="n">
        <v>480.95002445</v>
      </c>
      <c r="H31" s="20" t="n">
        <v>3.67984266</v>
      </c>
      <c r="I31" s="18" t="n">
        <v>513.00902215</v>
      </c>
      <c r="J31" s="20" t="n">
        <v>2.41878896</v>
      </c>
      <c r="K31" s="18" t="n">
        <v>519.66771088</v>
      </c>
      <c r="L31" s="20" t="n">
        <v>3.54516515</v>
      </c>
      <c r="M31" s="18" t="s">
        <v>481</v>
      </c>
      <c r="N31" s="20" t="s">
        <v>481</v>
      </c>
      <c r="O31" s="18" t="s">
        <v>481</v>
      </c>
      <c r="P31" s="20" t="s">
        <v>481</v>
      </c>
      <c r="Q31" s="18" t="s">
        <v>481</v>
      </c>
      <c r="R31" s="20" t="s">
        <v>481</v>
      </c>
      <c r="S31" s="18" t="s">
        <v>481</v>
      </c>
      <c r="T31" s="20" t="s">
        <v>481</v>
      </c>
      <c r="U31" s="18" t="n">
        <v>401.0355314</v>
      </c>
      <c r="V31" s="20" t="n">
        <v>5.83727748</v>
      </c>
    </row>
    <row r="32" spans="1:22">
      <c r="A32" s="15" t="s">
        <v>507</v>
      </c>
      <c r="B32" s="17" t="n">
        <v>4478</v>
      </c>
      <c r="C32" s="18">
        <f>(6.0/B32*100)</f>
        <v/>
      </c>
      <c r="D32" s="19" t="n">
        <v>4472</v>
      </c>
      <c r="E32" s="18" t="n">
        <v>460.77705408</v>
      </c>
      <c r="F32" s="20" t="n">
        <v>7.21795073</v>
      </c>
      <c r="G32" s="18" t="n">
        <v>481.18325774</v>
      </c>
      <c r="H32" s="20" t="n">
        <v>3.504165</v>
      </c>
      <c r="I32" s="18" t="n">
        <v>510.33275666</v>
      </c>
      <c r="J32" s="20" t="n">
        <v>2.67282533</v>
      </c>
      <c r="K32" s="18" t="n">
        <v>518.28216078</v>
      </c>
      <c r="L32" s="20" t="n">
        <v>3.2532779</v>
      </c>
      <c r="M32" s="18" t="s">
        <v>481</v>
      </c>
      <c r="N32" s="20" t="s">
        <v>481</v>
      </c>
      <c r="O32" s="18" t="s">
        <v>481</v>
      </c>
      <c r="P32" s="20" t="s">
        <v>481</v>
      </c>
      <c r="Q32" s="18" t="s">
        <v>481</v>
      </c>
      <c r="R32" s="20" t="s">
        <v>481</v>
      </c>
      <c r="S32" s="18" t="s">
        <v>481</v>
      </c>
      <c r="T32" s="20" t="s">
        <v>481</v>
      </c>
      <c r="U32" s="18" t="n">
        <v>409.93322692</v>
      </c>
      <c r="V32" s="20" t="n">
        <v>11.72217564</v>
      </c>
    </row>
    <row r="33" spans="1:22">
      <c r="A33" s="15" t="s">
        <v>508</v>
      </c>
      <c r="B33" s="17" t="n">
        <v>7325</v>
      </c>
      <c r="C33" s="18">
        <f>(80.0/B33*100)</f>
        <v/>
      </c>
      <c r="D33" s="19" t="n">
        <v>7245</v>
      </c>
      <c r="E33" s="18" t="n">
        <v>391.9250247</v>
      </c>
      <c r="F33" s="20" t="n">
        <v>7.38388872</v>
      </c>
      <c r="G33" s="18" t="n">
        <v>440.12590512</v>
      </c>
      <c r="H33" s="20" t="n">
        <v>4.639983</v>
      </c>
      <c r="I33" s="18" t="n">
        <v>494.30773762</v>
      </c>
      <c r="J33" s="20" t="n">
        <v>2.93795377</v>
      </c>
      <c r="K33" s="18" t="n">
        <v>530.30637571</v>
      </c>
      <c r="L33" s="20" t="n">
        <v>2.28911064</v>
      </c>
      <c r="M33" s="18" t="s">
        <v>481</v>
      </c>
      <c r="N33" s="20" t="s">
        <v>481</v>
      </c>
      <c r="O33" s="18" t="s">
        <v>481</v>
      </c>
      <c r="P33" s="20" t="s">
        <v>481</v>
      </c>
      <c r="Q33" s="18" t="s">
        <v>481</v>
      </c>
      <c r="R33" s="20" t="s">
        <v>481</v>
      </c>
      <c r="S33" s="18" t="s">
        <v>481</v>
      </c>
      <c r="T33" s="20" t="s">
        <v>481</v>
      </c>
      <c r="U33" s="18" t="n">
        <v>405.27957782</v>
      </c>
      <c r="V33" s="20" t="n">
        <v>7.85311857</v>
      </c>
    </row>
    <row r="34" spans="1:22">
      <c r="A34" s="15" t="s">
        <v>509</v>
      </c>
      <c r="B34" s="17" t="n">
        <v>6350</v>
      </c>
      <c r="C34" s="18">
        <f>(89.0/B34*100)</f>
        <v/>
      </c>
      <c r="D34" s="19" t="n">
        <v>6261</v>
      </c>
      <c r="E34" s="18" t="n">
        <v>401.25403805</v>
      </c>
      <c r="F34" s="20" t="n">
        <v>6.14183823</v>
      </c>
      <c r="G34" s="18" t="n">
        <v>444.06945923</v>
      </c>
      <c r="H34" s="20" t="n">
        <v>3.85772708</v>
      </c>
      <c r="I34" s="18" t="n">
        <v>484.61143759</v>
      </c>
      <c r="J34" s="20" t="n">
        <v>2.95090838</v>
      </c>
      <c r="K34" s="18" t="n">
        <v>482.49226829</v>
      </c>
      <c r="L34" s="20" t="n">
        <v>2.85319615</v>
      </c>
      <c r="M34" s="18" t="s">
        <v>481</v>
      </c>
      <c r="N34" s="20" t="s">
        <v>481</v>
      </c>
      <c r="O34" s="18" t="s">
        <v>481</v>
      </c>
      <c r="P34" s="20" t="s">
        <v>481</v>
      </c>
      <c r="Q34" s="18" t="n">
        <v>306.56969545</v>
      </c>
      <c r="R34" s="20" t="n">
        <v>10.27624616</v>
      </c>
      <c r="S34" s="18" t="s">
        <v>481</v>
      </c>
      <c r="T34" s="20" t="s">
        <v>481</v>
      </c>
      <c r="U34" s="18" t="n">
        <v>378.55619006</v>
      </c>
      <c r="V34" s="20" t="n">
        <v>8.282647989999999</v>
      </c>
    </row>
    <row r="35" spans="1:22">
      <c r="A35" s="15" t="s">
        <v>510</v>
      </c>
      <c r="B35" s="17" t="n">
        <v>6406</v>
      </c>
      <c r="C35" s="18">
        <f>(60.0/B35*100)</f>
        <v/>
      </c>
      <c r="D35" s="19" t="n">
        <v>6346</v>
      </c>
      <c r="E35" s="18" t="n">
        <v>428.31304289</v>
      </c>
      <c r="F35" s="20" t="n">
        <v>7.19726127</v>
      </c>
      <c r="G35" s="18" t="n">
        <v>496.81907878</v>
      </c>
      <c r="H35" s="20" t="n">
        <v>4.45519747</v>
      </c>
      <c r="I35" s="18" t="n">
        <v>525.10492153</v>
      </c>
      <c r="J35" s="20" t="n">
        <v>2.12146693</v>
      </c>
      <c r="K35" s="18" t="n">
        <v>524.18044176</v>
      </c>
      <c r="L35" s="20" t="n">
        <v>2.76414586</v>
      </c>
      <c r="M35" s="18" t="s">
        <v>481</v>
      </c>
      <c r="N35" s="20" t="s">
        <v>481</v>
      </c>
      <c r="O35" s="18" t="s">
        <v>481</v>
      </c>
      <c r="P35" s="20" t="s">
        <v>481</v>
      </c>
      <c r="Q35" s="18" t="n">
        <v>374.85244494</v>
      </c>
      <c r="R35" s="20" t="n">
        <v>5.84040672</v>
      </c>
      <c r="S35" s="18" t="s">
        <v>481</v>
      </c>
      <c r="T35" s="20" t="s">
        <v>481</v>
      </c>
      <c r="U35" s="18" t="n">
        <v>399.55157449</v>
      </c>
      <c r="V35" s="20" t="n">
        <v>6.05878098</v>
      </c>
    </row>
    <row r="36" spans="1:22">
      <c r="A36" s="15" t="s">
        <v>511</v>
      </c>
      <c r="B36" s="17" t="n">
        <v>6736</v>
      </c>
      <c r="C36" s="18">
        <f>(71.0/B36*100)</f>
        <v/>
      </c>
      <c r="D36" s="19" t="n">
        <v>6665</v>
      </c>
      <c r="E36" s="18" t="n">
        <v>447.60962582</v>
      </c>
      <c r="F36" s="20" t="n">
        <v>6.2258984</v>
      </c>
      <c r="G36" s="18" t="n">
        <v>482.86222889</v>
      </c>
      <c r="H36" s="20" t="n">
        <v>2.8940283</v>
      </c>
      <c r="I36" s="18" t="n">
        <v>505.04387355</v>
      </c>
      <c r="J36" s="20" t="n">
        <v>2.27495709</v>
      </c>
      <c r="K36" s="18" t="n">
        <v>506.62629506</v>
      </c>
      <c r="L36" s="20" t="n">
        <v>2.88487251</v>
      </c>
      <c r="M36" s="18" t="s">
        <v>481</v>
      </c>
      <c r="N36" s="20" t="s">
        <v>481</v>
      </c>
      <c r="O36" s="18" t="s">
        <v>481</v>
      </c>
      <c r="P36" s="20" t="s">
        <v>481</v>
      </c>
      <c r="Q36" s="18" t="s">
        <v>481</v>
      </c>
      <c r="R36" s="20" t="s">
        <v>481</v>
      </c>
      <c r="S36" s="18" t="s">
        <v>481</v>
      </c>
      <c r="T36" s="20" t="s">
        <v>481</v>
      </c>
      <c r="U36" s="18" t="n">
        <v>403.41186556</v>
      </c>
      <c r="V36" s="20" t="n">
        <v>6.93212446</v>
      </c>
    </row>
    <row r="37" spans="1:22">
      <c r="A37" s="15" t="s">
        <v>512</v>
      </c>
      <c r="B37" s="17" t="n">
        <v>5458</v>
      </c>
      <c r="C37" s="18">
        <f>(126.0/B37*100)</f>
        <v/>
      </c>
      <c r="D37" s="19" t="n">
        <v>5332</v>
      </c>
      <c r="E37" s="18" t="n">
        <v>448.91745848</v>
      </c>
      <c r="F37" s="20" t="n">
        <v>6.52713931</v>
      </c>
      <c r="G37" s="18" t="n">
        <v>483.87709359</v>
      </c>
      <c r="H37" s="20" t="n">
        <v>4.19779007</v>
      </c>
      <c r="I37" s="18" t="n">
        <v>507.12805781</v>
      </c>
      <c r="J37" s="20" t="n">
        <v>3.53739998</v>
      </c>
      <c r="K37" s="18" t="n">
        <v>524.1713243200001</v>
      </c>
      <c r="L37" s="20" t="n">
        <v>4.15537427</v>
      </c>
      <c r="M37" s="18" t="s">
        <v>481</v>
      </c>
      <c r="N37" s="20" t="s">
        <v>481</v>
      </c>
      <c r="O37" s="18" t="s">
        <v>481</v>
      </c>
      <c r="P37" s="20" t="s">
        <v>481</v>
      </c>
      <c r="Q37" s="18" t="s">
        <v>481</v>
      </c>
      <c r="R37" s="20" t="s">
        <v>481</v>
      </c>
      <c r="S37" s="18" t="s">
        <v>481</v>
      </c>
      <c r="T37" s="20" t="s">
        <v>481</v>
      </c>
      <c r="U37" s="18" t="n">
        <v>393.12379303</v>
      </c>
      <c r="V37" s="20" t="n">
        <v>6.54022731</v>
      </c>
    </row>
    <row r="38" spans="1:22">
      <c r="A38" s="15" t="s">
        <v>513</v>
      </c>
      <c r="B38" s="17" t="n">
        <v>5860</v>
      </c>
      <c r="C38" s="18">
        <f>(24.0/B38*100)</f>
        <v/>
      </c>
      <c r="D38" s="19" t="n">
        <v>5836</v>
      </c>
      <c r="E38" s="18" t="n">
        <v>448.76799755</v>
      </c>
      <c r="F38" s="20" t="n">
        <v>4.13823577</v>
      </c>
      <c r="G38" s="18" t="n">
        <v>503.36146359</v>
      </c>
      <c r="H38" s="20" t="n">
        <v>3.76073206</v>
      </c>
      <c r="I38" s="18" t="n">
        <v>529.15208005</v>
      </c>
      <c r="J38" s="20" t="n">
        <v>3.46467282</v>
      </c>
      <c r="K38" s="18" t="n">
        <v>527.77617046</v>
      </c>
      <c r="L38" s="20" t="n">
        <v>4.17768155</v>
      </c>
      <c r="M38" s="18" t="s">
        <v>481</v>
      </c>
      <c r="N38" s="20" t="s">
        <v>481</v>
      </c>
      <c r="O38" s="18" t="s">
        <v>481</v>
      </c>
      <c r="P38" s="20" t="s">
        <v>481</v>
      </c>
      <c r="Q38" s="18" t="s">
        <v>481</v>
      </c>
      <c r="R38" s="20" t="s">
        <v>481</v>
      </c>
      <c r="S38" s="18" t="s">
        <v>481</v>
      </c>
      <c r="T38" s="20" t="s">
        <v>481</v>
      </c>
      <c r="U38" s="18" t="n">
        <v>444.82213767</v>
      </c>
      <c r="V38" s="20" t="n">
        <v>6.71485668</v>
      </c>
    </row>
    <row r="39" spans="1:22">
      <c r="A39" s="15" t="s">
        <v>514</v>
      </c>
      <c r="B39" s="17" t="n">
        <v>5895</v>
      </c>
      <c r="C39" s="18">
        <f>(33.0/B39*100)</f>
        <v/>
      </c>
      <c r="D39" s="19" t="n">
        <v>5862</v>
      </c>
      <c r="E39" s="18" t="n">
        <v>366.34017568</v>
      </c>
      <c r="F39" s="20" t="n">
        <v>5.63451632</v>
      </c>
      <c r="G39" s="18" t="n">
        <v>390.33511507</v>
      </c>
      <c r="H39" s="20" t="n">
        <v>4.16091681</v>
      </c>
      <c r="I39" s="18" t="n">
        <v>434.48546551</v>
      </c>
      <c r="J39" s="20" t="n">
        <v>4.33490826</v>
      </c>
      <c r="K39" s="18" t="n">
        <v>439.80297191</v>
      </c>
      <c r="L39" s="20" t="n">
        <v>4.10933798</v>
      </c>
      <c r="M39" s="18" t="s">
        <v>481</v>
      </c>
      <c r="N39" s="20" t="s">
        <v>481</v>
      </c>
      <c r="O39" s="18" t="s">
        <v>481</v>
      </c>
      <c r="P39" s="20" t="s">
        <v>481</v>
      </c>
      <c r="Q39" s="18" t="s">
        <v>481</v>
      </c>
      <c r="R39" s="20" t="s">
        <v>481</v>
      </c>
      <c r="S39" s="18" t="s">
        <v>481</v>
      </c>
      <c r="T39" s="20" t="s">
        <v>481</v>
      </c>
      <c r="U39" s="18" t="n">
        <v>367.78803238</v>
      </c>
      <c r="V39" s="20" t="n">
        <v>8.6433404</v>
      </c>
    </row>
    <row r="40" spans="1:22">
      <c r="A40" s="15" t="s">
        <v>515</v>
      </c>
      <c r="B40" s="17" t="n">
        <v>14157</v>
      </c>
      <c r="C40" s="18">
        <f>(386.0/B40*100)</f>
        <v/>
      </c>
      <c r="D40" s="19" t="n">
        <v>13771</v>
      </c>
      <c r="E40" s="18" t="n">
        <v>463.7830053</v>
      </c>
      <c r="F40" s="20" t="n">
        <v>4.82936399</v>
      </c>
      <c r="G40" s="18" t="n">
        <v>506.63935496</v>
      </c>
      <c r="H40" s="20" t="n">
        <v>2.98275251</v>
      </c>
      <c r="I40" s="18" t="n">
        <v>529.82864746</v>
      </c>
      <c r="J40" s="20" t="n">
        <v>2.93879664</v>
      </c>
      <c r="K40" s="18" t="n">
        <v>521.95856483</v>
      </c>
      <c r="L40" s="20" t="n">
        <v>4.26515731</v>
      </c>
      <c r="M40" s="18" t="s">
        <v>481</v>
      </c>
      <c r="N40" s="20" t="s">
        <v>481</v>
      </c>
      <c r="O40" s="18" t="s">
        <v>481</v>
      </c>
      <c r="P40" s="20" t="s">
        <v>481</v>
      </c>
      <c r="Q40" s="18" t="s">
        <v>481</v>
      </c>
      <c r="R40" s="20" t="s">
        <v>481</v>
      </c>
      <c r="S40" s="18" t="s">
        <v>481</v>
      </c>
      <c r="T40" s="20" t="s">
        <v>481</v>
      </c>
      <c r="U40" s="18" t="n">
        <v>397.00367338</v>
      </c>
      <c r="V40" s="20" t="n">
        <v>6.7806481</v>
      </c>
    </row>
    <row r="41" spans="1:22">
      <c r="A41" s="15" t="s">
        <v>516</v>
      </c>
      <c r="B41" s="17" t="n">
        <v>5712</v>
      </c>
      <c r="C41" s="18">
        <f>(55.0/B41*100)</f>
        <v/>
      </c>
      <c r="D41" s="19" t="n">
        <v>5657</v>
      </c>
      <c r="E41" s="18" t="n">
        <v>448.80992347</v>
      </c>
      <c r="F41" s="20" t="n">
        <v>5.96815699</v>
      </c>
      <c r="G41" s="18" t="n">
        <v>489.86052738</v>
      </c>
      <c r="H41" s="20" t="n">
        <v>3.99092425</v>
      </c>
      <c r="I41" s="18" t="n">
        <v>512.68448226</v>
      </c>
      <c r="J41" s="20" t="n">
        <v>3.24057787</v>
      </c>
      <c r="K41" s="18" t="n">
        <v>509.74198286</v>
      </c>
      <c r="L41" s="20" t="n">
        <v>3.80503843</v>
      </c>
      <c r="M41" s="18" t="s">
        <v>481</v>
      </c>
      <c r="N41" s="20" t="s">
        <v>481</v>
      </c>
      <c r="O41" s="18" t="s">
        <v>481</v>
      </c>
      <c r="P41" s="20" t="s">
        <v>481</v>
      </c>
      <c r="Q41" s="18" t="n">
        <v>387.44235424</v>
      </c>
      <c r="R41" s="20" t="n">
        <v>14.52510266</v>
      </c>
      <c r="S41" s="18" t="s">
        <v>481</v>
      </c>
      <c r="T41" s="20" t="s">
        <v>481</v>
      </c>
      <c r="U41" s="18" t="n">
        <v>398.00311621</v>
      </c>
      <c r="V41" s="20" t="n">
        <v>8.29011187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352.77278862</v>
      </c>
      <c r="F45" s="20" t="n">
        <v>3.73316879</v>
      </c>
      <c r="G45" s="18" t="n">
        <v>364.53520224</v>
      </c>
      <c r="H45" s="20" t="n">
        <v>3.05200887</v>
      </c>
      <c r="I45" s="18" t="n">
        <v>385.19660002</v>
      </c>
      <c r="J45" s="20" t="n">
        <v>3.15757638</v>
      </c>
      <c r="K45" s="18" t="n">
        <v>385.34111839</v>
      </c>
      <c r="L45" s="20" t="n">
        <v>3.08004023</v>
      </c>
      <c r="M45" s="18" t="s">
        <v>481</v>
      </c>
      <c r="N45" s="20" t="s">
        <v>481</v>
      </c>
      <c r="O45" s="18" t="s">
        <v>481</v>
      </c>
      <c r="P45" s="20" t="s">
        <v>481</v>
      </c>
      <c r="Q45" s="18" t="n">
        <v>427.6815857</v>
      </c>
      <c r="R45" s="20" t="n">
        <v>30.327137</v>
      </c>
      <c r="S45" s="18" t="n">
        <v>347.90307749</v>
      </c>
      <c r="T45" s="20" t="n">
        <v>16.90310865</v>
      </c>
      <c r="U45" s="18" t="n">
        <v>343.9647627</v>
      </c>
      <c r="V45" s="20" t="n">
        <v>6.30582911</v>
      </c>
    </row>
    <row r="46" spans="1:22">
      <c r="A46" s="15" t="s">
        <v>521</v>
      </c>
      <c r="B46" s="17" t="n">
        <v>23141</v>
      </c>
      <c r="C46" s="18">
        <f>(2121.0/B46*100)</f>
        <v/>
      </c>
      <c r="D46" s="19" t="n">
        <v>21020</v>
      </c>
      <c r="E46" s="18" t="n">
        <v>344.33803752</v>
      </c>
      <c r="F46" s="20" t="n">
        <v>3.37851924</v>
      </c>
      <c r="G46" s="18" t="n">
        <v>368.48794843</v>
      </c>
      <c r="H46" s="20" t="n">
        <v>2.53080425</v>
      </c>
      <c r="I46" s="18" t="n">
        <v>426.66669847</v>
      </c>
      <c r="J46" s="20" t="n">
        <v>3.10443635</v>
      </c>
      <c r="K46" s="18" t="n">
        <v>452.25333006</v>
      </c>
      <c r="L46" s="20" t="n">
        <v>3.64264986</v>
      </c>
      <c r="M46" s="18" t="s">
        <v>481</v>
      </c>
      <c r="N46" s="20" t="s">
        <v>481</v>
      </c>
      <c r="O46" s="18" t="s">
        <v>481</v>
      </c>
      <c r="P46" s="20" t="s">
        <v>481</v>
      </c>
      <c r="Q46" s="18" t="s">
        <v>481</v>
      </c>
      <c r="R46" s="20" t="s">
        <v>481</v>
      </c>
      <c r="S46" s="18" t="s">
        <v>481</v>
      </c>
      <c r="T46" s="20" t="s">
        <v>481</v>
      </c>
      <c r="U46" s="18" t="n">
        <v>370.0072551</v>
      </c>
      <c r="V46" s="20" t="n">
        <v>2.50702793</v>
      </c>
    </row>
    <row r="47" spans="1:22">
      <c r="A47" s="15" t="s">
        <v>522</v>
      </c>
      <c r="B47" s="17" t="n">
        <v>5928</v>
      </c>
      <c r="C47" s="18">
        <f>(347.0/B47*100)</f>
        <v/>
      </c>
      <c r="D47" s="19" t="n">
        <v>5581</v>
      </c>
      <c r="E47" s="18" t="n">
        <v>387.09354762</v>
      </c>
      <c r="F47" s="20" t="n">
        <v>6.45307407</v>
      </c>
      <c r="G47" s="18" t="n">
        <v>433.19732451</v>
      </c>
      <c r="H47" s="20" t="n">
        <v>5.3517623</v>
      </c>
      <c r="I47" s="18" t="n">
        <v>472.26077498</v>
      </c>
      <c r="J47" s="20" t="n">
        <v>4.39256141</v>
      </c>
      <c r="K47" s="18" t="n">
        <v>477.97633804</v>
      </c>
      <c r="L47" s="20" t="n">
        <v>4.64048867</v>
      </c>
      <c r="M47" s="18" t="s">
        <v>481</v>
      </c>
      <c r="N47" s="20" t="s">
        <v>481</v>
      </c>
      <c r="O47" s="18" t="s">
        <v>481</v>
      </c>
      <c r="P47" s="20" t="s">
        <v>481</v>
      </c>
      <c r="Q47" s="18" t="s">
        <v>481</v>
      </c>
      <c r="R47" s="20" t="s">
        <v>481</v>
      </c>
      <c r="S47" s="18" t="s">
        <v>481</v>
      </c>
      <c r="T47" s="20" t="s">
        <v>481</v>
      </c>
      <c r="U47" s="18" t="n">
        <v>360.59205344</v>
      </c>
      <c r="V47" s="20" t="n">
        <v>5.30974103</v>
      </c>
    </row>
    <row r="48" spans="1:22">
      <c r="A48" s="15" t="s">
        <v>523</v>
      </c>
      <c r="B48" s="17" t="n">
        <v>9841</v>
      </c>
      <c r="C48" s="18">
        <f>(8.0/B48*100)</f>
        <v/>
      </c>
      <c r="D48" s="19" t="n">
        <v>9833</v>
      </c>
      <c r="E48" s="18" t="n">
        <v>385.90156917</v>
      </c>
      <c r="F48" s="20" t="n">
        <v>8.70237558</v>
      </c>
      <c r="G48" s="18" t="n">
        <v>443.67924294</v>
      </c>
      <c r="H48" s="20" t="n">
        <v>6.56663774</v>
      </c>
      <c r="I48" s="18" t="n">
        <v>525.89001078</v>
      </c>
      <c r="J48" s="20" t="n">
        <v>4.44519828</v>
      </c>
      <c r="K48" s="18" t="n">
        <v>534.56574755</v>
      </c>
      <c r="L48" s="20" t="n">
        <v>4.7993374</v>
      </c>
      <c r="M48" s="18" t="s">
        <v>481</v>
      </c>
      <c r="N48" s="20" t="s">
        <v>481</v>
      </c>
      <c r="O48" s="18" t="s">
        <v>481</v>
      </c>
      <c r="P48" s="20" t="s">
        <v>481</v>
      </c>
      <c r="Q48" s="18" t="s">
        <v>481</v>
      </c>
      <c r="R48" s="20" t="s">
        <v>481</v>
      </c>
      <c r="S48" s="18" t="s">
        <v>481</v>
      </c>
      <c r="T48" s="20" t="s">
        <v>481</v>
      </c>
      <c r="U48" s="18" t="n">
        <v>433.29903303</v>
      </c>
      <c r="V48" s="20" t="n">
        <v>33.75189177</v>
      </c>
    </row>
    <row r="49" spans="1:22">
      <c r="A49" s="15" t="s">
        <v>524</v>
      </c>
      <c r="B49" s="17" t="n">
        <v>6349</v>
      </c>
      <c r="C49" s="18">
        <f>(56.0/B49*100)</f>
        <v/>
      </c>
      <c r="D49" s="19" t="n">
        <v>6293</v>
      </c>
      <c r="E49" s="18" t="n">
        <v>388.93873469</v>
      </c>
      <c r="F49" s="20" t="n">
        <v>4.22964122</v>
      </c>
      <c r="G49" s="18" t="n">
        <v>415.91705286</v>
      </c>
      <c r="H49" s="20" t="n">
        <v>3.33811331</v>
      </c>
      <c r="I49" s="18" t="n">
        <v>445.60125449</v>
      </c>
      <c r="J49" s="20" t="n">
        <v>3.22608517</v>
      </c>
      <c r="K49" s="18" t="n">
        <v>453.03124214</v>
      </c>
      <c r="L49" s="20" t="n">
        <v>3.31314179</v>
      </c>
      <c r="M49" s="18" t="s">
        <v>481</v>
      </c>
      <c r="N49" s="20" t="s">
        <v>481</v>
      </c>
      <c r="O49" s="18" t="s">
        <v>481</v>
      </c>
      <c r="P49" s="20" t="s">
        <v>481</v>
      </c>
      <c r="Q49" s="18" t="s">
        <v>481</v>
      </c>
      <c r="R49" s="20" t="s">
        <v>481</v>
      </c>
      <c r="S49" s="18" t="n">
        <v>434.03857766</v>
      </c>
      <c r="T49" s="20" t="n">
        <v>27.73249696</v>
      </c>
      <c r="U49" s="18" t="n">
        <v>355.33311995</v>
      </c>
      <c r="V49" s="20" t="n">
        <v>9.06461037</v>
      </c>
    </row>
    <row r="50" spans="1:22">
      <c r="A50" s="15" t="s">
        <v>525</v>
      </c>
      <c r="B50" s="17" t="n">
        <v>11795</v>
      </c>
      <c r="C50" s="18">
        <f>(344.0/B50*100)</f>
        <v/>
      </c>
      <c r="D50" s="19" t="n">
        <v>11451</v>
      </c>
      <c r="E50" s="18" t="n">
        <v>353.0637334</v>
      </c>
      <c r="F50" s="20" t="n">
        <v>4.54090337</v>
      </c>
      <c r="G50" s="18" t="n">
        <v>383.20038934</v>
      </c>
      <c r="H50" s="20" t="n">
        <v>3.42707208</v>
      </c>
      <c r="I50" s="18" t="n">
        <v>424.76207048</v>
      </c>
      <c r="J50" s="20" t="n">
        <v>2.33068891</v>
      </c>
      <c r="K50" s="18" t="n">
        <v>438.84947204</v>
      </c>
      <c r="L50" s="20" t="n">
        <v>2.84932461</v>
      </c>
      <c r="M50" s="18" t="s">
        <v>481</v>
      </c>
      <c r="N50" s="20" t="s">
        <v>481</v>
      </c>
      <c r="O50" s="18" t="s">
        <v>481</v>
      </c>
      <c r="P50" s="20" t="s">
        <v>481</v>
      </c>
      <c r="Q50" s="18" t="s">
        <v>481</v>
      </c>
      <c r="R50" s="20" t="s">
        <v>481</v>
      </c>
      <c r="S50" s="18" t="s">
        <v>481</v>
      </c>
      <c r="T50" s="20" t="s">
        <v>481</v>
      </c>
      <c r="U50" s="18" t="n">
        <v>360.65744433</v>
      </c>
      <c r="V50" s="20" t="n">
        <v>6.82070626</v>
      </c>
    </row>
    <row r="51" spans="1:22">
      <c r="A51" s="15" t="s">
        <v>526</v>
      </c>
      <c r="B51" s="17" t="n">
        <v>6866</v>
      </c>
      <c r="C51" s="18">
        <f>(114.0/B51*100)</f>
        <v/>
      </c>
      <c r="D51" s="19" t="n">
        <v>6752</v>
      </c>
      <c r="E51" s="18" t="n">
        <v>380.86969927</v>
      </c>
      <c r="F51" s="20" t="n">
        <v>6.8572056</v>
      </c>
      <c r="G51" s="18" t="n">
        <v>398.88169376</v>
      </c>
      <c r="H51" s="20" t="n">
        <v>2.88804867</v>
      </c>
      <c r="I51" s="18" t="n">
        <v>426.28292316</v>
      </c>
      <c r="J51" s="20" t="n">
        <v>2.40137048</v>
      </c>
      <c r="K51" s="18" t="n">
        <v>441.44943592</v>
      </c>
      <c r="L51" s="20" t="n">
        <v>2.73497196</v>
      </c>
      <c r="M51" s="18" t="s">
        <v>481</v>
      </c>
      <c r="N51" s="20" t="s">
        <v>481</v>
      </c>
      <c r="O51" s="18" t="s">
        <v>481</v>
      </c>
      <c r="P51" s="20" t="s">
        <v>481</v>
      </c>
      <c r="Q51" s="18" t="n">
        <v>410.85572185</v>
      </c>
      <c r="R51" s="20" t="n">
        <v>3.7997542</v>
      </c>
      <c r="S51" s="18" t="s">
        <v>481</v>
      </c>
      <c r="T51" s="20" t="s">
        <v>481</v>
      </c>
      <c r="U51" s="18" t="n">
        <v>384.11589774</v>
      </c>
      <c r="V51" s="20" t="n">
        <v>7.23066723</v>
      </c>
    </row>
    <row r="52" spans="1:22">
      <c r="A52" s="15" t="s">
        <v>527</v>
      </c>
      <c r="B52" s="17" t="n">
        <v>5809</v>
      </c>
      <c r="C52" s="18">
        <f>(106.0/B52*100)</f>
        <v/>
      </c>
      <c r="D52" s="19" t="n">
        <v>5703</v>
      </c>
      <c r="E52" s="18" t="n">
        <v>412.00934684</v>
      </c>
      <c r="F52" s="20" t="n">
        <v>6.66970379</v>
      </c>
      <c r="G52" s="18" t="n">
        <v>448.09744211</v>
      </c>
      <c r="H52" s="20" t="n">
        <v>3.98525609</v>
      </c>
      <c r="I52" s="18" t="n">
        <v>481.24565217</v>
      </c>
      <c r="J52" s="20" t="n">
        <v>2.78948955</v>
      </c>
      <c r="K52" s="18" t="n">
        <v>496.32208791</v>
      </c>
      <c r="L52" s="20" t="n">
        <v>2.69083929</v>
      </c>
      <c r="M52" s="18" t="s">
        <v>481</v>
      </c>
      <c r="N52" s="20" t="s">
        <v>481</v>
      </c>
      <c r="O52" s="18" t="s">
        <v>481</v>
      </c>
      <c r="P52" s="20" t="s">
        <v>481</v>
      </c>
      <c r="Q52" s="18" t="s">
        <v>481</v>
      </c>
      <c r="R52" s="20" t="s">
        <v>481</v>
      </c>
      <c r="S52" s="18" t="s">
        <v>481</v>
      </c>
      <c r="T52" s="20" t="s">
        <v>481</v>
      </c>
      <c r="U52" s="18" t="n">
        <v>382.80988268</v>
      </c>
      <c r="V52" s="20" t="n">
        <v>6.65182306</v>
      </c>
    </row>
    <row r="53" spans="1:22">
      <c r="A53" s="15" t="s">
        <v>528</v>
      </c>
      <c r="B53" s="17" t="n">
        <v>5571</v>
      </c>
      <c r="C53" s="18">
        <f>(112.0/B53*100)</f>
        <v/>
      </c>
      <c r="D53" s="19" t="n">
        <v>5459</v>
      </c>
      <c r="E53" s="18" t="n">
        <v>363.61726549</v>
      </c>
      <c r="F53" s="20" t="n">
        <v>4.8962408</v>
      </c>
      <c r="G53" s="18" t="n">
        <v>409.39903885</v>
      </c>
      <c r="H53" s="20" t="n">
        <v>4.05200934</v>
      </c>
      <c r="I53" s="18" t="n">
        <v>448.80461957</v>
      </c>
      <c r="J53" s="20" t="n">
        <v>2.12185649</v>
      </c>
      <c r="K53" s="18" t="n">
        <v>455.24226568</v>
      </c>
      <c r="L53" s="20" t="n">
        <v>2.20789636</v>
      </c>
      <c r="M53" s="18" t="s">
        <v>481</v>
      </c>
      <c r="N53" s="20" t="s">
        <v>481</v>
      </c>
      <c r="O53" s="18" t="s">
        <v>481</v>
      </c>
      <c r="P53" s="20" t="s">
        <v>481</v>
      </c>
      <c r="Q53" s="18" t="s">
        <v>481</v>
      </c>
      <c r="R53" s="20" t="s">
        <v>481</v>
      </c>
      <c r="S53" s="18" t="s">
        <v>481</v>
      </c>
      <c r="T53" s="20" t="s">
        <v>481</v>
      </c>
      <c r="U53" s="18" t="n">
        <v>354.7727564</v>
      </c>
      <c r="V53" s="20" t="n">
        <v>4.40076415</v>
      </c>
    </row>
    <row r="54" spans="1:22">
      <c r="A54" s="15" t="s">
        <v>529</v>
      </c>
      <c r="B54" s="17" t="n">
        <v>4740</v>
      </c>
      <c r="C54" s="18">
        <f>(428.0/B54*100)</f>
        <v/>
      </c>
      <c r="D54" s="19" t="n">
        <v>4312</v>
      </c>
      <c r="E54" s="18" t="n">
        <v>303.6131479</v>
      </c>
      <c r="F54" s="20" t="n">
        <v>4.41742189</v>
      </c>
      <c r="G54" s="18" t="n">
        <v>320.39001242</v>
      </c>
      <c r="H54" s="20" t="n">
        <v>3.61297793</v>
      </c>
      <c r="I54" s="18" t="n">
        <v>353.56702327</v>
      </c>
      <c r="J54" s="20" t="n">
        <v>3.89820128</v>
      </c>
      <c r="K54" s="18" t="n">
        <v>359.93422908</v>
      </c>
      <c r="L54" s="20" t="n">
        <v>3.65393466</v>
      </c>
      <c r="M54" s="18" t="s">
        <v>481</v>
      </c>
      <c r="N54" s="20" t="s">
        <v>481</v>
      </c>
      <c r="O54" s="18" t="s">
        <v>481</v>
      </c>
      <c r="P54" s="20" t="s">
        <v>481</v>
      </c>
      <c r="Q54" s="18" t="s">
        <v>481</v>
      </c>
      <c r="R54" s="20" t="s">
        <v>481</v>
      </c>
      <c r="S54" s="18" t="s">
        <v>481</v>
      </c>
      <c r="T54" s="20" t="s">
        <v>481</v>
      </c>
      <c r="U54" s="18" t="n">
        <v>279.89055537</v>
      </c>
      <c r="V54" s="20" t="n">
        <v>3.46650096</v>
      </c>
    </row>
    <row r="55" spans="1:22">
      <c r="A55" s="15" t="s">
        <v>530</v>
      </c>
      <c r="B55" s="17" t="n">
        <v>5316</v>
      </c>
      <c r="C55" s="18">
        <f>(22.0/B55*100)</f>
        <v/>
      </c>
      <c r="D55" s="19" t="n">
        <v>5294</v>
      </c>
      <c r="E55" s="18" t="n">
        <v>359.42279066</v>
      </c>
      <c r="F55" s="20" t="n">
        <v>4.81629257</v>
      </c>
      <c r="G55" s="18" t="n">
        <v>392.85315207</v>
      </c>
      <c r="H55" s="20" t="n">
        <v>4.00790799</v>
      </c>
      <c r="I55" s="18" t="n">
        <v>417.69616415</v>
      </c>
      <c r="J55" s="20" t="n">
        <v>2.73736041</v>
      </c>
      <c r="K55" s="18" t="n">
        <v>438.0482027</v>
      </c>
      <c r="L55" s="20" t="n">
        <v>2.84114756</v>
      </c>
      <c r="M55" s="18" t="s">
        <v>481</v>
      </c>
      <c r="N55" s="20" t="s">
        <v>481</v>
      </c>
      <c r="O55" s="18" t="s">
        <v>481</v>
      </c>
      <c r="P55" s="20" t="s">
        <v>481</v>
      </c>
      <c r="Q55" s="18" t="s">
        <v>481</v>
      </c>
      <c r="R55" s="20" t="s">
        <v>481</v>
      </c>
      <c r="S55" s="18" t="n">
        <v>337.11765961</v>
      </c>
      <c r="T55" s="20" t="n">
        <v>20.94080764</v>
      </c>
      <c r="U55" s="18" t="n">
        <v>322.98252705</v>
      </c>
      <c r="V55" s="20" t="n">
        <v>8.20817965</v>
      </c>
    </row>
    <row r="56" spans="1:22">
      <c r="A56" s="15" t="s">
        <v>531</v>
      </c>
      <c r="B56" s="17" t="n">
        <v>5359</v>
      </c>
      <c r="C56" s="18">
        <f>(77.0/B56*100)</f>
        <v/>
      </c>
      <c r="D56" s="19" t="n">
        <v>5282</v>
      </c>
      <c r="E56" s="18" t="n">
        <v>470.90956918</v>
      </c>
      <c r="F56" s="20" t="n">
        <v>7.62699901</v>
      </c>
      <c r="G56" s="18" t="n">
        <v>514.44276285</v>
      </c>
      <c r="H56" s="20" t="n">
        <v>5.05624311</v>
      </c>
      <c r="I56" s="18" t="n">
        <v>529.2249131</v>
      </c>
      <c r="J56" s="20" t="n">
        <v>2.30164185</v>
      </c>
      <c r="K56" s="18" t="n">
        <v>526.93456493</v>
      </c>
      <c r="L56" s="20" t="n">
        <v>3.62467761</v>
      </c>
      <c r="M56" s="18" t="s">
        <v>481</v>
      </c>
      <c r="N56" s="20" t="s">
        <v>481</v>
      </c>
      <c r="O56" s="18" t="s">
        <v>481</v>
      </c>
      <c r="P56" s="20" t="s">
        <v>481</v>
      </c>
      <c r="Q56" s="18" t="s">
        <v>481</v>
      </c>
      <c r="R56" s="20" t="s">
        <v>481</v>
      </c>
      <c r="S56" s="18" t="s">
        <v>481</v>
      </c>
      <c r="T56" s="20" t="s">
        <v>481</v>
      </c>
      <c r="U56" s="18" t="n">
        <v>433.12865057</v>
      </c>
      <c r="V56" s="20" t="n">
        <v>14.50203195</v>
      </c>
    </row>
    <row r="57" spans="1:22">
      <c r="A57" s="15" t="s">
        <v>532</v>
      </c>
      <c r="B57" s="17" t="n">
        <v>6513</v>
      </c>
      <c r="C57" s="18">
        <f>(0.0/B57*100)</f>
        <v/>
      </c>
      <c r="D57" s="19" t="n">
        <v>6513</v>
      </c>
      <c r="E57" s="18" t="n">
        <v>362.3236052</v>
      </c>
      <c r="F57" s="20" t="n">
        <v>4.25164589</v>
      </c>
      <c r="G57" s="18" t="n">
        <v>381.03360288</v>
      </c>
      <c r="H57" s="20" t="n">
        <v>2.69197086</v>
      </c>
      <c r="I57" s="18" t="n">
        <v>423.2254529</v>
      </c>
      <c r="J57" s="20" t="n">
        <v>2.67524699</v>
      </c>
      <c r="K57" s="18" t="n">
        <v>416.32927404</v>
      </c>
      <c r="L57" s="20" t="n">
        <v>4.20173505</v>
      </c>
      <c r="M57" s="18" t="s">
        <v>481</v>
      </c>
      <c r="N57" s="20" t="s">
        <v>481</v>
      </c>
      <c r="O57" s="18" t="s">
        <v>481</v>
      </c>
      <c r="P57" s="20" t="s">
        <v>481</v>
      </c>
      <c r="Q57" s="18" t="s">
        <v>481</v>
      </c>
      <c r="R57" s="20" t="s">
        <v>481</v>
      </c>
      <c r="S57" s="18" t="n">
        <v>331.71409639</v>
      </c>
      <c r="T57" s="20" t="n">
        <v>37.50979668</v>
      </c>
      <c r="U57" s="18" t="n">
        <v>368.34340993</v>
      </c>
      <c r="V57" s="20" t="n">
        <v>7.2837933</v>
      </c>
    </row>
    <row r="58" spans="1:22">
      <c r="A58" s="15" t="s">
        <v>533</v>
      </c>
      <c r="B58" s="17" t="n">
        <v>7267</v>
      </c>
      <c r="C58" s="18">
        <f>(10.0/B58*100)</f>
        <v/>
      </c>
      <c r="D58" s="19" t="n">
        <v>7257</v>
      </c>
      <c r="E58" s="18" t="n">
        <v>354.35277833</v>
      </c>
      <c r="F58" s="20" t="n">
        <v>4.08024608</v>
      </c>
      <c r="G58" s="18" t="n">
        <v>362.30552052</v>
      </c>
      <c r="H58" s="20" t="n">
        <v>4.40867386</v>
      </c>
      <c r="I58" s="18" t="n">
        <v>400.44236681</v>
      </c>
      <c r="J58" s="20" t="n">
        <v>3.23717007</v>
      </c>
      <c r="K58" s="18" t="n">
        <v>438.23144564</v>
      </c>
      <c r="L58" s="20" t="n">
        <v>2.72293337</v>
      </c>
      <c r="M58" s="18" t="s">
        <v>481</v>
      </c>
      <c r="N58" s="20" t="s">
        <v>481</v>
      </c>
      <c r="O58" s="18" t="s">
        <v>481</v>
      </c>
      <c r="P58" s="20" t="s">
        <v>481</v>
      </c>
      <c r="Q58" s="18" t="s">
        <v>481</v>
      </c>
      <c r="R58" s="20" t="s">
        <v>481</v>
      </c>
      <c r="S58" s="18" t="n">
        <v>328.46564866</v>
      </c>
      <c r="T58" s="20" t="n">
        <v>17.80613273</v>
      </c>
      <c r="U58" s="18" t="n">
        <v>319.95865528</v>
      </c>
      <c r="V58" s="20" t="n">
        <v>11.66495012</v>
      </c>
    </row>
    <row r="59" spans="1:22">
      <c r="A59" s="15" t="s">
        <v>534</v>
      </c>
      <c r="B59" s="17" t="n">
        <v>4826</v>
      </c>
      <c r="C59" s="18">
        <f>(26.0/B59*100)</f>
        <v/>
      </c>
      <c r="D59" s="19" t="n">
        <v>4800</v>
      </c>
      <c r="E59" s="18" t="n">
        <v>321.95294143</v>
      </c>
      <c r="F59" s="20" t="n">
        <v>4.37377249</v>
      </c>
      <c r="G59" s="18" t="n">
        <v>345.85687084</v>
      </c>
      <c r="H59" s="20" t="n">
        <v>3.69693147</v>
      </c>
      <c r="I59" s="18" t="n">
        <v>380.96536841</v>
      </c>
      <c r="J59" s="20" t="n">
        <v>2.85591753</v>
      </c>
      <c r="K59" s="18" t="n">
        <v>393.75555993</v>
      </c>
      <c r="L59" s="20" t="n">
        <v>1.94130339</v>
      </c>
      <c r="M59" s="18" t="s">
        <v>481</v>
      </c>
      <c r="N59" s="20" t="s">
        <v>481</v>
      </c>
      <c r="O59" s="18" t="s">
        <v>481</v>
      </c>
      <c r="P59" s="20" t="s">
        <v>481</v>
      </c>
      <c r="Q59" s="18" t="s">
        <v>481</v>
      </c>
      <c r="R59" s="20" t="s">
        <v>481</v>
      </c>
      <c r="S59" s="18" t="n">
        <v>309.99376924</v>
      </c>
      <c r="T59" s="20" t="n">
        <v>14.87735656</v>
      </c>
      <c r="U59" s="18" t="n">
        <v>307.5368439</v>
      </c>
      <c r="V59" s="20" t="n">
        <v>6.27900412</v>
      </c>
    </row>
    <row r="60" spans="1:22">
      <c r="A60" s="15" t="s">
        <v>535</v>
      </c>
      <c r="B60" s="17" t="n">
        <v>4546</v>
      </c>
      <c r="C60" s="18">
        <f>(15.0/B60*100)</f>
        <v/>
      </c>
      <c r="D60" s="19" t="n">
        <v>4531</v>
      </c>
      <c r="E60" s="18" t="n">
        <v>372.82546906</v>
      </c>
      <c r="F60" s="20" t="n">
        <v>5.84351092</v>
      </c>
      <c r="G60" s="18" t="n">
        <v>382.19359839</v>
      </c>
      <c r="H60" s="20" t="n">
        <v>4.38359483</v>
      </c>
      <c r="I60" s="18" t="n">
        <v>388.99678769</v>
      </c>
      <c r="J60" s="20" t="n">
        <v>5.11623233</v>
      </c>
      <c r="K60" s="18" t="n">
        <v>405.10158011</v>
      </c>
      <c r="L60" s="20" t="n">
        <v>5.3634264</v>
      </c>
      <c r="M60" s="18" t="s">
        <v>481</v>
      </c>
      <c r="N60" s="20" t="s">
        <v>481</v>
      </c>
      <c r="O60" s="18" t="s">
        <v>481</v>
      </c>
      <c r="P60" s="20" t="s">
        <v>481</v>
      </c>
      <c r="Q60" s="18" t="s">
        <v>481</v>
      </c>
      <c r="R60" s="20" t="s">
        <v>481</v>
      </c>
      <c r="S60" s="18" t="n">
        <v>314.38126557</v>
      </c>
      <c r="T60" s="20" t="n">
        <v>19.19835953</v>
      </c>
      <c r="U60" s="18" t="n">
        <v>349.79159479</v>
      </c>
      <c r="V60" s="20" t="n">
        <v>7.39390692</v>
      </c>
    </row>
    <row r="61" spans="1:22">
      <c r="A61" s="15" t="s">
        <v>536</v>
      </c>
      <c r="B61" s="17" t="n">
        <v>6525</v>
      </c>
      <c r="C61" s="18">
        <f>(166.0/B61*100)</f>
        <v/>
      </c>
      <c r="D61" s="19" t="n">
        <v>6359</v>
      </c>
      <c r="E61" s="18" t="n">
        <v>412.20418528</v>
      </c>
      <c r="F61" s="20" t="n">
        <v>6.45859649</v>
      </c>
      <c r="G61" s="18" t="n">
        <v>444.95544529</v>
      </c>
      <c r="H61" s="20" t="n">
        <v>3.75374682</v>
      </c>
      <c r="I61" s="18" t="n">
        <v>485.42919818</v>
      </c>
      <c r="J61" s="20" t="n">
        <v>3.20311591</v>
      </c>
      <c r="K61" s="18" t="n">
        <v>498.09531511</v>
      </c>
      <c r="L61" s="20" t="n">
        <v>2.80095668</v>
      </c>
      <c r="M61" s="18" t="s">
        <v>481</v>
      </c>
      <c r="N61" s="20" t="s">
        <v>481</v>
      </c>
      <c r="O61" s="18" t="s">
        <v>481</v>
      </c>
      <c r="P61" s="20" t="s">
        <v>481</v>
      </c>
      <c r="Q61" s="18" t="s">
        <v>481</v>
      </c>
      <c r="R61" s="20" t="s">
        <v>481</v>
      </c>
      <c r="S61" s="18" t="s">
        <v>481</v>
      </c>
      <c r="T61" s="20" t="s">
        <v>481</v>
      </c>
      <c r="U61" s="18" t="n">
        <v>379.18622144</v>
      </c>
      <c r="V61" s="20" t="n">
        <v>6.97328907</v>
      </c>
    </row>
    <row r="62" spans="1:22">
      <c r="A62" s="15" t="s">
        <v>537</v>
      </c>
      <c r="B62" s="17" t="n">
        <v>4476</v>
      </c>
      <c r="C62" s="18">
        <f>(3.0/B62*100)</f>
        <v/>
      </c>
      <c r="D62" s="19" t="n">
        <v>4473</v>
      </c>
      <c r="E62" s="18" t="n">
        <v>453.4532683</v>
      </c>
      <c r="F62" s="20" t="n">
        <v>8.943324459999999</v>
      </c>
      <c r="G62" s="18" t="n">
        <v>507.68773657</v>
      </c>
      <c r="H62" s="20" t="n">
        <v>3.36237525</v>
      </c>
      <c r="I62" s="18" t="n">
        <v>533.44664944</v>
      </c>
      <c r="J62" s="20" t="n">
        <v>1.47504102</v>
      </c>
      <c r="K62" s="18" t="n">
        <v>537.43398823</v>
      </c>
      <c r="L62" s="20" t="n">
        <v>2.25146539</v>
      </c>
      <c r="M62" s="18" t="s">
        <v>481</v>
      </c>
      <c r="N62" s="20" t="s">
        <v>481</v>
      </c>
      <c r="O62" s="18" t="s">
        <v>481</v>
      </c>
      <c r="P62" s="20" t="s">
        <v>481</v>
      </c>
      <c r="Q62" s="18" t="s">
        <v>481</v>
      </c>
      <c r="R62" s="20" t="s">
        <v>481</v>
      </c>
      <c r="S62" s="18" t="s">
        <v>481</v>
      </c>
      <c r="T62" s="20" t="s">
        <v>481</v>
      </c>
      <c r="U62" s="18" t="n">
        <v>424.38204149</v>
      </c>
      <c r="V62" s="20" t="n">
        <v>25.2421099</v>
      </c>
    </row>
    <row r="63" spans="1:22">
      <c r="A63" s="15" t="s">
        <v>538</v>
      </c>
      <c r="B63" s="17" t="n">
        <v>5324</v>
      </c>
      <c r="C63" s="18">
        <f>(13.0/B63*100)</f>
        <v/>
      </c>
      <c r="D63" s="19" t="n">
        <v>5311</v>
      </c>
      <c r="E63" s="18" t="n">
        <v>338.13600212</v>
      </c>
      <c r="F63" s="20" t="n">
        <v>4.69351248</v>
      </c>
      <c r="G63" s="18" t="n">
        <v>365.74738013</v>
      </c>
      <c r="H63" s="20" t="n">
        <v>3.45272554</v>
      </c>
      <c r="I63" s="18" t="n">
        <v>388.48030671</v>
      </c>
      <c r="J63" s="20" t="n">
        <v>2.38905224</v>
      </c>
      <c r="K63" s="18" t="n">
        <v>404.67434579</v>
      </c>
      <c r="L63" s="20" t="n">
        <v>2.10890759</v>
      </c>
      <c r="M63" s="18" t="s">
        <v>481</v>
      </c>
      <c r="N63" s="20" t="s">
        <v>481</v>
      </c>
      <c r="O63" s="18" t="s">
        <v>481</v>
      </c>
      <c r="P63" s="20" t="s">
        <v>481</v>
      </c>
      <c r="Q63" s="18" t="n">
        <v>399.29990435</v>
      </c>
      <c r="R63" s="20" t="n">
        <v>85.59344473</v>
      </c>
      <c r="S63" s="18" t="n">
        <v>303.28025829</v>
      </c>
      <c r="T63" s="20" t="n">
        <v>24.39979783</v>
      </c>
      <c r="U63" s="18" t="n">
        <v>323.0065187</v>
      </c>
      <c r="V63" s="20" t="n">
        <v>4.67656393</v>
      </c>
    </row>
    <row r="64" spans="1:22">
      <c r="A64" s="15" t="s">
        <v>539</v>
      </c>
      <c r="B64" s="17" t="n">
        <v>3634</v>
      </c>
      <c r="C64" s="18">
        <f>(3.0/B64*100)</f>
        <v/>
      </c>
      <c r="D64" s="19" t="n">
        <v>3631</v>
      </c>
      <c r="E64" s="18" t="n">
        <v>380.67759764</v>
      </c>
      <c r="F64" s="20" t="n">
        <v>7.22874135</v>
      </c>
      <c r="G64" s="18" t="n">
        <v>447.26827317</v>
      </c>
      <c r="H64" s="20" t="n">
        <v>3.86413096</v>
      </c>
      <c r="I64" s="18" t="n">
        <v>489.83106274</v>
      </c>
      <c r="J64" s="20" t="n">
        <v>3.19021959</v>
      </c>
      <c r="K64" s="18" t="n">
        <v>494.48557917</v>
      </c>
      <c r="L64" s="20" t="n">
        <v>3.63835819</v>
      </c>
      <c r="M64" s="18" t="s">
        <v>481</v>
      </c>
      <c r="N64" s="20" t="s">
        <v>481</v>
      </c>
      <c r="O64" s="18" t="s">
        <v>481</v>
      </c>
      <c r="P64" s="20" t="s">
        <v>481</v>
      </c>
      <c r="Q64" s="18" t="s">
        <v>481</v>
      </c>
      <c r="R64" s="20" t="s">
        <v>481</v>
      </c>
      <c r="S64" s="18" t="n">
        <v>426.74186466</v>
      </c>
      <c r="T64" s="20" t="n">
        <v>71.83424187999999</v>
      </c>
      <c r="U64" s="18" t="n">
        <v>323.19203798</v>
      </c>
      <c r="V64" s="20" t="n">
        <v>10.84984208</v>
      </c>
    </row>
    <row r="65" spans="1:22">
      <c r="A65" s="15" t="s">
        <v>540</v>
      </c>
      <c r="B65" s="17" t="n">
        <v>5325</v>
      </c>
      <c r="C65" s="18">
        <f>(14.0/B65*100)</f>
        <v/>
      </c>
      <c r="D65" s="19" t="n">
        <v>5311</v>
      </c>
      <c r="E65" s="18" t="n">
        <v>378.38306682</v>
      </c>
      <c r="F65" s="20" t="n">
        <v>5.52377547</v>
      </c>
      <c r="G65" s="18" t="n">
        <v>406.95335301</v>
      </c>
      <c r="H65" s="20" t="n">
        <v>3.2054387</v>
      </c>
      <c r="I65" s="18" t="n">
        <v>435.58282585</v>
      </c>
      <c r="J65" s="20" t="n">
        <v>2.77051878</v>
      </c>
      <c r="K65" s="18" t="n">
        <v>450.28473074</v>
      </c>
      <c r="L65" s="20" t="n">
        <v>2.66208442</v>
      </c>
      <c r="M65" s="18" t="s">
        <v>481</v>
      </c>
      <c r="N65" s="20" t="s">
        <v>481</v>
      </c>
      <c r="O65" s="18" t="s">
        <v>481</v>
      </c>
      <c r="P65" s="20" t="s">
        <v>481</v>
      </c>
      <c r="Q65" s="18" t="n">
        <v>374.98875665</v>
      </c>
      <c r="R65" s="20" t="n">
        <v>31.15811291</v>
      </c>
      <c r="S65" s="18" t="s">
        <v>481</v>
      </c>
      <c r="T65" s="20" t="s">
        <v>481</v>
      </c>
      <c r="U65" s="18" t="n">
        <v>325.26756719</v>
      </c>
      <c r="V65" s="20" t="n">
        <v>7.24277475</v>
      </c>
    </row>
    <row r="66" spans="1:22">
      <c r="A66" s="15" t="s">
        <v>541</v>
      </c>
      <c r="B66" s="17" t="n">
        <v>5665</v>
      </c>
      <c r="C66" s="18">
        <f>(89.0/B66*100)</f>
        <v/>
      </c>
      <c r="D66" s="19" t="n">
        <v>5576</v>
      </c>
      <c r="E66" s="18" t="n">
        <v>372.54835786</v>
      </c>
      <c r="F66" s="20" t="n">
        <v>4.1825636</v>
      </c>
      <c r="G66" s="18" t="n">
        <v>398.59724679</v>
      </c>
      <c r="H66" s="20" t="n">
        <v>3.10807854</v>
      </c>
      <c r="I66" s="18" t="n">
        <v>427.88301269</v>
      </c>
      <c r="J66" s="20" t="n">
        <v>2.25356329</v>
      </c>
      <c r="K66" s="18" t="n">
        <v>436.40881154</v>
      </c>
      <c r="L66" s="20" t="n">
        <v>2.00106093</v>
      </c>
      <c r="M66" s="18" t="s">
        <v>481</v>
      </c>
      <c r="N66" s="20" t="s">
        <v>481</v>
      </c>
      <c r="O66" s="18" t="s">
        <v>481</v>
      </c>
      <c r="P66" s="20" t="s">
        <v>481</v>
      </c>
      <c r="Q66" s="18" t="s">
        <v>481</v>
      </c>
      <c r="R66" s="20" t="s">
        <v>481</v>
      </c>
      <c r="S66" s="18" t="s">
        <v>481</v>
      </c>
      <c r="T66" s="20" t="s">
        <v>481</v>
      </c>
      <c r="U66" s="18" t="n">
        <v>348.16146371</v>
      </c>
      <c r="V66" s="20" t="n">
        <v>2.85736018</v>
      </c>
    </row>
    <row r="67" spans="1:22">
      <c r="A67" s="15" t="s">
        <v>542</v>
      </c>
      <c r="B67" s="17" t="n">
        <v>6971</v>
      </c>
      <c r="C67" s="18">
        <f>(820.0/B67*100)</f>
        <v/>
      </c>
      <c r="D67" s="19" t="n">
        <v>6151</v>
      </c>
      <c r="E67" s="18" t="n">
        <v>343.64039053</v>
      </c>
      <c r="F67" s="20" t="n">
        <v>5.66359175</v>
      </c>
      <c r="G67" s="18" t="n">
        <v>382.10018627</v>
      </c>
      <c r="H67" s="20" t="n">
        <v>3.36759715</v>
      </c>
      <c r="I67" s="18" t="n">
        <v>410.87507832</v>
      </c>
      <c r="J67" s="20" t="n">
        <v>2.80409491</v>
      </c>
      <c r="K67" s="18" t="n">
        <v>418.33942057</v>
      </c>
      <c r="L67" s="20" t="n">
        <v>2.6570032</v>
      </c>
      <c r="M67" s="18" t="s">
        <v>481</v>
      </c>
      <c r="N67" s="20" t="s">
        <v>481</v>
      </c>
      <c r="O67" s="18" t="s">
        <v>481</v>
      </c>
      <c r="P67" s="20" t="s">
        <v>481</v>
      </c>
      <c r="Q67" s="18" t="s">
        <v>481</v>
      </c>
      <c r="R67" s="20" t="s">
        <v>481</v>
      </c>
      <c r="S67" s="18" t="s">
        <v>481</v>
      </c>
      <c r="T67" s="20" t="s">
        <v>481</v>
      </c>
      <c r="U67" s="18" t="n">
        <v>335.72517713</v>
      </c>
      <c r="V67" s="20" t="n">
        <v>5.26578077</v>
      </c>
    </row>
    <row r="68" spans="1:22">
      <c r="A68" s="15" t="s">
        <v>543</v>
      </c>
      <c r="B68" s="17" t="n">
        <v>12083</v>
      </c>
      <c r="C68" s="18">
        <f>(31.0/B68*100)</f>
        <v/>
      </c>
      <c r="D68" s="19" t="n">
        <v>12052</v>
      </c>
      <c r="E68" s="18" t="n">
        <v>364.4753162</v>
      </c>
      <c r="F68" s="20" t="n">
        <v>2.50318846</v>
      </c>
      <c r="G68" s="18" t="n">
        <v>403.00839204</v>
      </c>
      <c r="H68" s="20" t="n">
        <v>2.26607037</v>
      </c>
      <c r="I68" s="18" t="n">
        <v>433.54108304</v>
      </c>
      <c r="J68" s="20" t="n">
        <v>1.83057061</v>
      </c>
      <c r="K68" s="18" t="n">
        <v>463.37631853</v>
      </c>
      <c r="L68" s="20" t="n">
        <v>1.67624701</v>
      </c>
      <c r="M68" s="18" t="s">
        <v>481</v>
      </c>
      <c r="N68" s="20" t="s">
        <v>481</v>
      </c>
      <c r="O68" s="18" t="s">
        <v>481</v>
      </c>
      <c r="P68" s="20" t="s">
        <v>481</v>
      </c>
      <c r="Q68" s="18" t="s">
        <v>481</v>
      </c>
      <c r="R68" s="20" t="s">
        <v>481</v>
      </c>
      <c r="S68" s="18" t="s">
        <v>481</v>
      </c>
      <c r="T68" s="20" t="s">
        <v>481</v>
      </c>
      <c r="U68" s="18" t="n">
        <v>347.05169142</v>
      </c>
      <c r="V68" s="20" t="n">
        <v>1.9242713</v>
      </c>
    </row>
    <row r="69" spans="1:22">
      <c r="A69" s="15" t="s">
        <v>544</v>
      </c>
      <c r="B69" s="17" t="n">
        <v>4876</v>
      </c>
      <c r="C69" s="18">
        <f>(0.0/B69*100)</f>
        <v/>
      </c>
      <c r="D69" s="19" t="n">
        <v>4876</v>
      </c>
      <c r="E69" s="18" t="n">
        <v>403.50717265</v>
      </c>
      <c r="F69" s="20" t="n">
        <v>4.61260819</v>
      </c>
      <c r="G69" s="18" t="n">
        <v>427.61871044</v>
      </c>
      <c r="H69" s="20" t="n">
        <v>3.46542618</v>
      </c>
      <c r="I69" s="18" t="n">
        <v>449.660294</v>
      </c>
      <c r="J69" s="20" t="n">
        <v>4.01997219</v>
      </c>
      <c r="K69" s="18" t="n">
        <v>447.38368559</v>
      </c>
      <c r="L69" s="20" t="n">
        <v>3.90575096</v>
      </c>
      <c r="M69" s="18" t="s">
        <v>481</v>
      </c>
      <c r="N69" s="20" t="s">
        <v>481</v>
      </c>
      <c r="O69" s="18" t="s">
        <v>481</v>
      </c>
      <c r="P69" s="20" t="s">
        <v>481</v>
      </c>
      <c r="Q69" s="18" t="s">
        <v>481</v>
      </c>
      <c r="R69" s="20" t="s">
        <v>481</v>
      </c>
      <c r="S69" s="18" t="s">
        <v>481</v>
      </c>
      <c r="T69" s="20" t="s">
        <v>481</v>
      </c>
      <c r="U69" s="18" t="n">
        <v>367.24790606</v>
      </c>
      <c r="V69" s="20" t="n">
        <v>26.36067402</v>
      </c>
    </row>
    <row r="70" spans="1:22">
      <c r="A70" s="15" t="s">
        <v>545</v>
      </c>
      <c r="B70" s="17" t="n">
        <v>6036</v>
      </c>
      <c r="C70" s="18">
        <f>(223.0/B70*100)</f>
        <v/>
      </c>
      <c r="D70" s="19" t="n">
        <v>5813</v>
      </c>
      <c r="E70" s="18" t="n">
        <v>467.39916078</v>
      </c>
      <c r="F70" s="20" t="n">
        <v>4.82291686</v>
      </c>
      <c r="G70" s="18" t="n">
        <v>493.2811663</v>
      </c>
      <c r="H70" s="20" t="n">
        <v>3.25425468</v>
      </c>
      <c r="I70" s="18" t="n">
        <v>493.9475164</v>
      </c>
      <c r="J70" s="20" t="n">
        <v>3.28236464</v>
      </c>
      <c r="K70" s="18" t="n">
        <v>495.72719185</v>
      </c>
      <c r="L70" s="20" t="n">
        <v>4.1261567</v>
      </c>
      <c r="M70" s="18" t="s">
        <v>481</v>
      </c>
      <c r="N70" s="20" t="s">
        <v>481</v>
      </c>
      <c r="O70" s="18" t="s">
        <v>481</v>
      </c>
      <c r="P70" s="20" t="s">
        <v>481</v>
      </c>
      <c r="Q70" s="18" t="s">
        <v>481</v>
      </c>
      <c r="R70" s="20" t="s">
        <v>481</v>
      </c>
      <c r="S70" s="18" t="s">
        <v>481</v>
      </c>
      <c r="T70" s="20" t="s">
        <v>481</v>
      </c>
      <c r="U70" s="18" t="n">
        <v>424.66729883</v>
      </c>
      <c r="V70" s="20" t="n">
        <v>7.51911603</v>
      </c>
    </row>
    <row r="71" spans="1:22">
      <c r="A71" s="15" t="s">
        <v>546</v>
      </c>
      <c r="B71" s="17" t="n">
        <v>6115</v>
      </c>
      <c r="C71" s="18">
        <f>(35.0/B71*100)</f>
        <v/>
      </c>
      <c r="D71" s="19" t="n">
        <v>6080</v>
      </c>
      <c r="E71" s="18" t="n">
        <v>444.72599588</v>
      </c>
      <c r="F71" s="20" t="n">
        <v>7.78492942</v>
      </c>
      <c r="G71" s="18" t="n">
        <v>522.79850649</v>
      </c>
      <c r="H71" s="20" t="n">
        <v>3.73262412</v>
      </c>
      <c r="I71" s="18" t="n">
        <v>563.64610922</v>
      </c>
      <c r="J71" s="20" t="n">
        <v>1.8137105</v>
      </c>
      <c r="K71" s="18" t="n">
        <v>574.2400632</v>
      </c>
      <c r="L71" s="20" t="n">
        <v>2.0460526</v>
      </c>
      <c r="M71" s="18" t="s">
        <v>481</v>
      </c>
      <c r="N71" s="20" t="s">
        <v>481</v>
      </c>
      <c r="O71" s="18" t="s">
        <v>481</v>
      </c>
      <c r="P71" s="20" t="s">
        <v>481</v>
      </c>
      <c r="Q71" s="18" t="s">
        <v>481</v>
      </c>
      <c r="R71" s="20" t="s">
        <v>481</v>
      </c>
      <c r="S71" s="18" t="s">
        <v>481</v>
      </c>
      <c r="T71" s="20" t="s">
        <v>481</v>
      </c>
      <c r="U71" s="18" t="n">
        <v>431.94552327</v>
      </c>
      <c r="V71" s="20" t="n">
        <v>14.95750774</v>
      </c>
    </row>
    <row r="72" spans="1:22">
      <c r="A72" s="15" t="s">
        <v>547</v>
      </c>
      <c r="B72" s="17" t="n">
        <v>7708</v>
      </c>
      <c r="C72" s="18">
        <f>(5.0/B72*100)</f>
        <v/>
      </c>
      <c r="D72" s="19" t="n">
        <v>7703</v>
      </c>
      <c r="E72" s="18" t="n">
        <v>372.23895589</v>
      </c>
      <c r="F72" s="20" t="n">
        <v>9.692529800000001</v>
      </c>
      <c r="G72" s="18" t="n">
        <v>451.20142699</v>
      </c>
      <c r="H72" s="20" t="n">
        <v>5.78887391</v>
      </c>
      <c r="I72" s="18" t="n">
        <v>540.03981684</v>
      </c>
      <c r="J72" s="20" t="n">
        <v>2.80191438</v>
      </c>
      <c r="K72" s="18" t="n">
        <v>548.66085795</v>
      </c>
      <c r="L72" s="20" t="n">
        <v>2.97847322</v>
      </c>
      <c r="M72" s="18" t="s">
        <v>481</v>
      </c>
      <c r="N72" s="20" t="s">
        <v>481</v>
      </c>
      <c r="O72" s="18" t="s">
        <v>481</v>
      </c>
      <c r="P72" s="20" t="s">
        <v>481</v>
      </c>
      <c r="Q72" s="18" t="s">
        <v>481</v>
      </c>
      <c r="R72" s="20" t="s">
        <v>481</v>
      </c>
      <c r="S72" s="18" t="s">
        <v>481</v>
      </c>
      <c r="T72" s="20" t="s">
        <v>481</v>
      </c>
      <c r="U72" s="18" t="n">
        <v>442.58848072</v>
      </c>
      <c r="V72" s="20" t="n">
        <v>24.20744274</v>
      </c>
    </row>
    <row r="73" spans="1:22">
      <c r="A73" s="15" t="s">
        <v>548</v>
      </c>
      <c r="B73" s="17" t="n">
        <v>8249</v>
      </c>
      <c r="C73" s="18">
        <f>(193.0/B73*100)</f>
        <v/>
      </c>
      <c r="D73" s="19" t="n">
        <v>8056</v>
      </c>
      <c r="E73" s="18" t="n">
        <v>362.60257228</v>
      </c>
      <c r="F73" s="20" t="n">
        <v>4.82782747</v>
      </c>
      <c r="G73" s="18" t="n">
        <v>400.60461409</v>
      </c>
      <c r="H73" s="20" t="n">
        <v>3.39333883</v>
      </c>
      <c r="I73" s="18" t="n">
        <v>430.97441005</v>
      </c>
      <c r="J73" s="20" t="n">
        <v>2.90773453</v>
      </c>
      <c r="K73" s="18" t="n">
        <v>433.03868502</v>
      </c>
      <c r="L73" s="20" t="n">
        <v>3.77384383</v>
      </c>
      <c r="M73" s="18" t="s">
        <v>481</v>
      </c>
      <c r="N73" s="20" t="s">
        <v>481</v>
      </c>
      <c r="O73" s="18" t="s">
        <v>481</v>
      </c>
      <c r="P73" s="20" t="s">
        <v>481</v>
      </c>
      <c r="Q73" s="18" t="s">
        <v>481</v>
      </c>
      <c r="R73" s="20" t="s">
        <v>481</v>
      </c>
      <c r="S73" s="18" t="s">
        <v>481</v>
      </c>
      <c r="T73" s="20" t="s">
        <v>481</v>
      </c>
      <c r="U73" s="18" t="n">
        <v>367.69397</v>
      </c>
      <c r="V73" s="20" t="n">
        <v>7.19126331</v>
      </c>
    </row>
    <row r="74" spans="1:22">
      <c r="A74" s="15" t="s">
        <v>549</v>
      </c>
      <c r="B74" s="17" t="n">
        <v>4692</v>
      </c>
      <c r="C74" s="18">
        <f>(82.0/B74*100)</f>
        <v/>
      </c>
      <c r="D74" s="19" t="n">
        <v>4610</v>
      </c>
      <c r="E74" s="18" t="n">
        <v>370.40736838</v>
      </c>
      <c r="F74" s="20" t="n">
        <v>6.69763659</v>
      </c>
      <c r="G74" s="18" t="n">
        <v>407.22252012</v>
      </c>
      <c r="H74" s="20" t="n">
        <v>4.379185</v>
      </c>
      <c r="I74" s="18" t="n">
        <v>437.81738696</v>
      </c>
      <c r="J74" s="20" t="n">
        <v>2.59697361</v>
      </c>
      <c r="K74" s="18" t="n">
        <v>445.96784567</v>
      </c>
      <c r="L74" s="20" t="n">
        <v>2.28161615</v>
      </c>
      <c r="M74" s="18" t="s">
        <v>481</v>
      </c>
      <c r="N74" s="20" t="s">
        <v>481</v>
      </c>
      <c r="O74" s="18" t="s">
        <v>481</v>
      </c>
      <c r="P74" s="20" t="s">
        <v>481</v>
      </c>
      <c r="Q74" s="18" t="s">
        <v>481</v>
      </c>
      <c r="R74" s="20" t="s">
        <v>481</v>
      </c>
      <c r="S74" s="18" t="n">
        <v>365.64749254</v>
      </c>
      <c r="T74" s="20" t="n">
        <v>33.70483654</v>
      </c>
      <c r="U74" s="18" t="n">
        <v>341.37594121</v>
      </c>
      <c r="V74" s="20" t="n">
        <v>6.12283728</v>
      </c>
    </row>
    <row r="75" spans="1:22">
      <c r="A75" s="15" t="s">
        <v>550</v>
      </c>
      <c r="B75" s="17" t="n">
        <v>5375</v>
      </c>
      <c r="C75" s="18">
        <f>(294.0/B75*100)</f>
        <v/>
      </c>
      <c r="D75" s="19" t="n">
        <v>5081</v>
      </c>
      <c r="E75" s="18" t="n">
        <v>353.47201198</v>
      </c>
      <c r="F75" s="20" t="n">
        <v>3.41669317</v>
      </c>
      <c r="G75" s="18" t="n">
        <v>374.2069092</v>
      </c>
      <c r="H75" s="20" t="n">
        <v>3.09917249</v>
      </c>
      <c r="I75" s="18" t="n">
        <v>400.07865284</v>
      </c>
      <c r="J75" s="20" t="n">
        <v>2.61339998</v>
      </c>
      <c r="K75" s="18" t="n">
        <v>406.000733</v>
      </c>
      <c r="L75" s="20" t="n">
        <v>3.16617335</v>
      </c>
      <c r="M75" s="18" t="s">
        <v>481</v>
      </c>
      <c r="N75" s="20" t="s">
        <v>481</v>
      </c>
      <c r="O75" s="18" t="s">
        <v>481</v>
      </c>
      <c r="P75" s="20" t="s">
        <v>481</v>
      </c>
      <c r="Q75" s="18" t="s">
        <v>481</v>
      </c>
      <c r="R75" s="20" t="s">
        <v>481</v>
      </c>
      <c r="S75" s="18" t="s">
        <v>481</v>
      </c>
      <c r="T75" s="20" t="s">
        <v>481</v>
      </c>
      <c r="U75" s="18" t="n">
        <v>353.77922976</v>
      </c>
      <c r="V75" s="20" t="n">
        <v>3.50335375</v>
      </c>
    </row>
    <row r="76" spans="1:22">
      <c r="A76" s="15" t="s">
        <v>551</v>
      </c>
      <c r="B76" s="17" t="n">
        <v>14167</v>
      </c>
      <c r="C76" s="18">
        <f>(235.0/B76*100)</f>
        <v/>
      </c>
      <c r="D76" s="19" t="n">
        <v>13932</v>
      </c>
      <c r="E76" s="18" t="n">
        <v>376.84912089</v>
      </c>
      <c r="F76" s="20" t="n">
        <v>4.2291598</v>
      </c>
      <c r="G76" s="18" t="n">
        <v>420.18471364</v>
      </c>
      <c r="H76" s="20" t="n">
        <v>4.04936055</v>
      </c>
      <c r="I76" s="18" t="n">
        <v>443.44198171</v>
      </c>
      <c r="J76" s="20" t="n">
        <v>2.36851852</v>
      </c>
      <c r="K76" s="18" t="n">
        <v>465.82800303</v>
      </c>
      <c r="L76" s="20" t="n">
        <v>3.03052204</v>
      </c>
      <c r="M76" s="18" t="s">
        <v>481</v>
      </c>
      <c r="N76" s="20" t="s">
        <v>481</v>
      </c>
      <c r="O76" s="18" t="s">
        <v>481</v>
      </c>
      <c r="P76" s="20" t="s">
        <v>481</v>
      </c>
      <c r="Q76" s="18" t="s">
        <v>481</v>
      </c>
      <c r="R76" s="20" t="s">
        <v>481</v>
      </c>
      <c r="S76" s="18" t="s">
        <v>481</v>
      </c>
      <c r="T76" s="20" t="s">
        <v>481</v>
      </c>
      <c r="U76" s="18" t="n">
        <v>359.19892189</v>
      </c>
      <c r="V76" s="20" t="n">
        <v>4.31146549</v>
      </c>
    </row>
    <row r="77" spans="1:22">
      <c r="A77" s="15" t="s">
        <v>552</v>
      </c>
      <c r="B77" s="17" t="n">
        <v>6062</v>
      </c>
      <c r="C77" s="18">
        <f>(317.0/B77*100)</f>
        <v/>
      </c>
      <c r="D77" s="19" t="n">
        <v>5745</v>
      </c>
      <c r="E77" s="18" t="n">
        <v>381.46605082</v>
      </c>
      <c r="F77" s="20" t="n">
        <v>4.07793763</v>
      </c>
      <c r="G77" s="18" t="n">
        <v>425.35200068</v>
      </c>
      <c r="H77" s="20" t="n">
        <v>3.7436638</v>
      </c>
      <c r="I77" s="18" t="n">
        <v>461.79796128</v>
      </c>
      <c r="J77" s="20" t="n">
        <v>2.55199111</v>
      </c>
      <c r="K77" s="18" t="n">
        <v>467.28252362</v>
      </c>
      <c r="L77" s="20" t="n">
        <v>3.01551001</v>
      </c>
      <c r="M77" s="18" t="s">
        <v>481</v>
      </c>
      <c r="N77" s="20" t="s">
        <v>481</v>
      </c>
      <c r="O77" s="18" t="s">
        <v>481</v>
      </c>
      <c r="P77" s="20" t="s">
        <v>481</v>
      </c>
      <c r="Q77" s="18" t="s">
        <v>481</v>
      </c>
      <c r="R77" s="20" t="s">
        <v>481</v>
      </c>
      <c r="S77" s="18" t="s">
        <v>481</v>
      </c>
      <c r="T77" s="20" t="s">
        <v>481</v>
      </c>
      <c r="U77" s="18" t="n">
        <v>369.52567688</v>
      </c>
      <c r="V77" s="20" t="n">
        <v>3.29740845</v>
      </c>
    </row>
    <row r="78" spans="1:22">
      <c r="A78" s="15" t="s">
        <v>553</v>
      </c>
      <c r="B78" s="17" t="n">
        <v>5826</v>
      </c>
      <c r="C78" s="18">
        <f>(0.0/B78*100)</f>
        <v/>
      </c>
      <c r="D78" s="19" t="n">
        <v>5826</v>
      </c>
      <c r="E78" s="18" t="n">
        <v>475.7638735</v>
      </c>
      <c r="F78" s="20" t="n">
        <v>9.271423370000001</v>
      </c>
      <c r="G78" s="18" t="n">
        <v>501.80589763</v>
      </c>
      <c r="H78" s="20" t="n">
        <v>4.50230244</v>
      </c>
      <c r="I78" s="18" t="n">
        <v>529.56863225</v>
      </c>
      <c r="J78" s="20" t="n">
        <v>3.82354057</v>
      </c>
      <c r="K78" s="18" t="n">
        <v>529.8779759</v>
      </c>
      <c r="L78" s="20" t="n">
        <v>4.61911382</v>
      </c>
      <c r="M78" s="18" t="s">
        <v>481</v>
      </c>
      <c r="N78" s="20" t="s">
        <v>481</v>
      </c>
      <c r="O78" s="18" t="s">
        <v>481</v>
      </c>
      <c r="P78" s="20" t="s">
        <v>481</v>
      </c>
      <c r="Q78" s="18" t="n">
        <v>431.126</v>
      </c>
      <c r="R78" s="20" t="n">
        <v>17.85283108</v>
      </c>
      <c r="S78" s="18" t="n">
        <v>425.01728538</v>
      </c>
      <c r="T78" s="20" t="n">
        <v>31.0282659</v>
      </c>
      <c r="U78" s="18" t="n">
        <v>477.59267547</v>
      </c>
      <c r="V78" s="20" t="n">
        <v>17.80269132</v>
      </c>
    </row>
    <row customHeight="1" ht="25" r="79" spans="1:22">
      <c r="A79" s="15" t="s">
        <v>554</v>
      </c>
      <c r="B79" s="17" t="n">
        <v>1657</v>
      </c>
      <c r="C79" s="18">
        <f>(41.0/B79*100)</f>
        <v/>
      </c>
      <c r="D79" s="19" t="n">
        <v>1616</v>
      </c>
      <c r="E79" s="18" t="n">
        <v>411.98114447</v>
      </c>
      <c r="F79" s="20" t="n">
        <v>11.01118571</v>
      </c>
      <c r="G79" s="18" t="n">
        <v>458.49747107</v>
      </c>
      <c r="H79" s="20" t="n">
        <v>8.390377839999999</v>
      </c>
      <c r="I79" s="18" t="n">
        <v>485.72361058</v>
      </c>
      <c r="J79" s="20" t="n">
        <v>6.89884602</v>
      </c>
      <c r="K79" s="18" t="n">
        <v>494.07375507</v>
      </c>
      <c r="L79" s="20" t="n">
        <v>6.4572392</v>
      </c>
      <c r="M79" s="18" t="s">
        <v>481</v>
      </c>
      <c r="N79" s="20" t="s">
        <v>481</v>
      </c>
      <c r="O79" s="18" t="s">
        <v>481</v>
      </c>
      <c r="P79" s="20" t="s">
        <v>481</v>
      </c>
      <c r="Q79" s="18" t="s">
        <v>481</v>
      </c>
      <c r="R79" s="20" t="s">
        <v>481</v>
      </c>
      <c r="S79" s="18" t="s">
        <v>481</v>
      </c>
      <c r="T79" s="20" t="s">
        <v>481</v>
      </c>
      <c r="U79" s="18" t="n">
        <v>356.5403871</v>
      </c>
      <c r="V79" s="20" t="n">
        <v>19.54144193</v>
      </c>
    </row>
    <row r="80" spans="1:22">
      <c r="A80" s="15" t="s">
        <v>555</v>
      </c>
      <c r="B80" s="17" t="n">
        <v>7841</v>
      </c>
      <c r="C80" s="18">
        <f>(0.0/B80*100)</f>
        <v/>
      </c>
      <c r="D80" s="19" t="n">
        <v>7841</v>
      </c>
      <c r="E80" s="18" t="n">
        <v>426.42954044</v>
      </c>
      <c r="F80" s="20" t="n">
        <v>6.91253953</v>
      </c>
      <c r="G80" s="18" t="n">
        <v>432.94571507</v>
      </c>
      <c r="H80" s="20" t="n">
        <v>4.67338997</v>
      </c>
      <c r="I80" s="18" t="n">
        <v>460.85070581</v>
      </c>
      <c r="J80" s="20" t="n">
        <v>4.41308923</v>
      </c>
      <c r="K80" s="18" t="n">
        <v>460.89931702</v>
      </c>
      <c r="L80" s="20" t="n">
        <v>3.80504398</v>
      </c>
      <c r="M80" s="18" t="s">
        <v>481</v>
      </c>
      <c r="N80" s="20" t="s">
        <v>481</v>
      </c>
      <c r="O80" s="18" t="s">
        <v>481</v>
      </c>
      <c r="P80" s="20" t="s">
        <v>481</v>
      </c>
      <c r="Q80" s="18" t="s">
        <v>481</v>
      </c>
      <c r="R80" s="20" t="s">
        <v>481</v>
      </c>
      <c r="S80" s="18" t="s">
        <v>481</v>
      </c>
      <c r="T80" s="20" t="s">
        <v>481</v>
      </c>
      <c r="U80" s="18" t="n">
        <v>369.94542563</v>
      </c>
      <c r="V80" s="20" t="n">
        <v>21.64865902</v>
      </c>
    </row>
    <row r="81" spans="1:22">
      <c r="A81" s="23" t="s">
        <v>556</v>
      </c>
      <c r="B81" s="17" t="n">
        <v>8861</v>
      </c>
      <c r="C81" s="18">
        <f>(88.0/B81*100)</f>
        <v/>
      </c>
      <c r="D81" s="19" t="n">
        <v>8773</v>
      </c>
      <c r="E81" s="18" t="n">
        <v>366.0877211</v>
      </c>
      <c r="F81" s="20" t="n">
        <v>6.23844764</v>
      </c>
      <c r="G81" s="18" t="n">
        <v>421.38097628</v>
      </c>
      <c r="H81" s="20" t="n">
        <v>3.63524643</v>
      </c>
      <c r="I81" s="18" t="n">
        <v>448.78355702</v>
      </c>
      <c r="J81" s="20" t="n">
        <v>3.1465331</v>
      </c>
      <c r="K81" s="18" t="n">
        <v>457.21563784</v>
      </c>
      <c r="L81" s="20" t="n">
        <v>3.01449717</v>
      </c>
      <c r="M81" s="18" t="s">
        <v>481</v>
      </c>
      <c r="N81" s="20" t="s">
        <v>481</v>
      </c>
      <c r="O81" s="18" t="s">
        <v>481</v>
      </c>
      <c r="P81" s="20" t="s">
        <v>481</v>
      </c>
      <c r="Q81" s="18" t="s">
        <v>481</v>
      </c>
      <c r="R81" s="20" t="s">
        <v>481</v>
      </c>
      <c r="S81" s="18" t="s">
        <v>481</v>
      </c>
      <c r="T81" s="20" t="s">
        <v>481</v>
      </c>
      <c r="U81" s="18" t="n">
        <v>383.98825564</v>
      </c>
      <c r="V81" s="20" t="n">
        <v>10.88401043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830</v>
      </c>
    </row>
    <row customHeight="1" ht="30" r="4" spans="1:20">
      <c r="A4" s="6" t="n"/>
      <c r="B4" s="7" t="s">
        <v>462</v>
      </c>
      <c r="C4" s="7" t="s">
        <v>463</v>
      </c>
      <c r="D4" s="8" t="s">
        <v>462</v>
      </c>
      <c r="E4" s="9" t="s">
        <v>831</v>
      </c>
      <c r="F4" s="10" t="n"/>
      <c r="G4" s="9" t="s">
        <v>832</v>
      </c>
      <c r="H4" s="10" t="n"/>
      <c r="I4" s="9" t="s">
        <v>833</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(778.0/B7*100)</f>
        <v/>
      </c>
      <c r="D7" s="19" t="n">
        <v>13752</v>
      </c>
      <c r="E7" s="18" t="n">
        <v>482.72350557</v>
      </c>
      <c r="F7" s="20" t="n">
        <v>3.70324817</v>
      </c>
      <c r="G7" s="18" t="n">
        <v>475.40555706</v>
      </c>
      <c r="H7" s="20" t="n">
        <v>3.62259945</v>
      </c>
      <c r="I7" s="18" t="n">
        <v>530.6719775</v>
      </c>
      <c r="J7" s="20" t="n">
        <v>1.56740925</v>
      </c>
      <c r="K7" s="18" t="s">
        <v>481</v>
      </c>
      <c r="L7" s="20" t="s">
        <v>481</v>
      </c>
      <c r="M7" s="18" t="s">
        <v>481</v>
      </c>
      <c r="N7" s="20" t="s">
        <v>481</v>
      </c>
      <c r="O7" s="18" t="s">
        <v>481</v>
      </c>
      <c r="P7" s="20" t="s">
        <v>481</v>
      </c>
      <c r="Q7" s="18" t="s">
        <v>481</v>
      </c>
      <c r="R7" s="20" t="s">
        <v>481</v>
      </c>
      <c r="S7" s="18" t="n">
        <v>454.56540854</v>
      </c>
      <c r="T7" s="20" t="n">
        <v>5.2180116</v>
      </c>
    </row>
    <row r="8" spans="1:20">
      <c r="A8" s="15" t="s">
        <v>483</v>
      </c>
      <c r="B8" s="17" t="n">
        <v>7007</v>
      </c>
      <c r="C8" s="18">
        <f>(145.0/B8*100)</f>
        <v/>
      </c>
      <c r="D8" s="19" t="n">
        <v>6862</v>
      </c>
      <c r="E8" s="18" t="n">
        <v>489.45667062</v>
      </c>
      <c r="F8" s="20" t="n">
        <v>5.92454025</v>
      </c>
      <c r="G8" s="18" t="n">
        <v>479.71009401</v>
      </c>
      <c r="H8" s="20" t="n">
        <v>3.85539365</v>
      </c>
      <c r="I8" s="18" t="n">
        <v>510.1775312</v>
      </c>
      <c r="J8" s="20" t="n">
        <v>2.16070585</v>
      </c>
      <c r="K8" s="18" t="s">
        <v>481</v>
      </c>
      <c r="L8" s="20" t="s">
        <v>481</v>
      </c>
      <c r="M8" s="18" t="s">
        <v>481</v>
      </c>
      <c r="N8" s="20" t="s">
        <v>481</v>
      </c>
      <c r="O8" s="18" t="n">
        <v>368.48347797</v>
      </c>
      <c r="P8" s="20" t="n">
        <v>14.99112476</v>
      </c>
      <c r="Q8" s="18" t="s">
        <v>481</v>
      </c>
      <c r="R8" s="20" t="s">
        <v>481</v>
      </c>
      <c r="S8" s="18" t="n">
        <v>398.99587096</v>
      </c>
      <c r="T8" s="20" t="n">
        <v>6.03650849</v>
      </c>
    </row>
    <row r="9" spans="1:20">
      <c r="A9" s="15" t="s">
        <v>484</v>
      </c>
      <c r="B9" s="17" t="n">
        <v>9651</v>
      </c>
      <c r="C9" s="18">
        <f>(270.0/B9*100)</f>
        <v/>
      </c>
      <c r="D9" s="19" t="n">
        <v>9381</v>
      </c>
      <c r="E9" s="18" t="n">
        <v>478.90270232</v>
      </c>
      <c r="F9" s="20" t="n">
        <v>4.56917313</v>
      </c>
      <c r="G9" s="18" t="n">
        <v>500.67712357</v>
      </c>
      <c r="H9" s="20" t="n">
        <v>3.55300237</v>
      </c>
      <c r="I9" s="18" t="n">
        <v>524.7529814</v>
      </c>
      <c r="J9" s="20" t="n">
        <v>2.00614342</v>
      </c>
      <c r="K9" s="18" t="s">
        <v>481</v>
      </c>
      <c r="L9" s="20" t="s">
        <v>481</v>
      </c>
      <c r="M9" s="18" t="s">
        <v>481</v>
      </c>
      <c r="N9" s="20" t="s">
        <v>481</v>
      </c>
      <c r="O9" s="18" t="n">
        <v>374.78530698</v>
      </c>
      <c r="P9" s="20" t="n">
        <v>11.62763904</v>
      </c>
      <c r="Q9" s="18" t="s">
        <v>481</v>
      </c>
      <c r="R9" s="20" t="s">
        <v>481</v>
      </c>
      <c r="S9" s="18" t="n">
        <v>402.5418599</v>
      </c>
      <c r="T9" s="20" t="n">
        <v>5.65738585</v>
      </c>
    </row>
    <row r="10" spans="1:20">
      <c r="A10" s="15" t="s">
        <v>485</v>
      </c>
      <c r="B10" s="17" t="n">
        <v>20058</v>
      </c>
      <c r="C10" s="18">
        <f>(559.0/B10*100)</f>
        <v/>
      </c>
      <c r="D10" s="19" t="n">
        <v>19499</v>
      </c>
      <c r="E10" s="18" t="n">
        <v>505.85531385</v>
      </c>
      <c r="F10" s="20" t="n">
        <v>3.65645842</v>
      </c>
      <c r="G10" s="18" t="n">
        <v>500.60874057</v>
      </c>
      <c r="H10" s="20" t="n">
        <v>3.68712734</v>
      </c>
      <c r="I10" s="18" t="n">
        <v>543.67638186</v>
      </c>
      <c r="J10" s="20" t="n">
        <v>1.87695134</v>
      </c>
      <c r="K10" s="18" t="s">
        <v>481</v>
      </c>
      <c r="L10" s="20" t="s">
        <v>481</v>
      </c>
      <c r="M10" s="18" t="s">
        <v>481</v>
      </c>
      <c r="N10" s="20" t="s">
        <v>481</v>
      </c>
      <c r="O10" s="18" t="s">
        <v>481</v>
      </c>
      <c r="P10" s="20" t="s">
        <v>481</v>
      </c>
      <c r="Q10" s="18" t="s">
        <v>481</v>
      </c>
      <c r="R10" s="20" t="s">
        <v>481</v>
      </c>
      <c r="S10" s="18" t="n">
        <v>432.84190995</v>
      </c>
      <c r="T10" s="20" t="n">
        <v>5.64435634</v>
      </c>
    </row>
    <row r="11" spans="1:20">
      <c r="A11" s="15" t="s">
        <v>486</v>
      </c>
      <c r="B11" s="17" t="n">
        <v>7053</v>
      </c>
      <c r="C11" s="18">
        <f>(172.0/B11*100)</f>
        <v/>
      </c>
      <c r="D11" s="19" t="n">
        <v>6881</v>
      </c>
      <c r="E11" s="18" t="n">
        <v>398.90933627</v>
      </c>
      <c r="F11" s="20" t="n">
        <v>4.94380912</v>
      </c>
      <c r="G11" s="18" t="n">
        <v>428.56001672</v>
      </c>
      <c r="H11" s="20" t="n">
        <v>2.95993321</v>
      </c>
      <c r="I11" s="18" t="n">
        <v>470.64787757</v>
      </c>
      <c r="J11" s="20" t="n">
        <v>2.57051622</v>
      </c>
      <c r="K11" s="18" t="s">
        <v>481</v>
      </c>
      <c r="L11" s="20" t="s">
        <v>481</v>
      </c>
      <c r="M11" s="18" t="s">
        <v>481</v>
      </c>
      <c r="N11" s="20" t="s">
        <v>481</v>
      </c>
      <c r="O11" s="18" t="s">
        <v>481</v>
      </c>
      <c r="P11" s="20" t="s">
        <v>481</v>
      </c>
      <c r="Q11" s="18" t="s">
        <v>481</v>
      </c>
      <c r="R11" s="20" t="s">
        <v>481</v>
      </c>
      <c r="S11" s="18" t="n">
        <v>398.31565783</v>
      </c>
      <c r="T11" s="20" t="n">
        <v>7.08834917</v>
      </c>
    </row>
    <row r="12" spans="1:20">
      <c r="A12" s="15" t="s">
        <v>487</v>
      </c>
      <c r="B12" s="17" t="n">
        <v>6894</v>
      </c>
      <c r="C12" s="18">
        <f>(59.0/B12*100)</f>
        <v/>
      </c>
      <c r="D12" s="19" t="n">
        <v>6835</v>
      </c>
      <c r="E12" s="18" t="n">
        <v>461.61892007</v>
      </c>
      <c r="F12" s="20" t="n">
        <v>5.33310244</v>
      </c>
      <c r="G12" s="18" t="n">
        <v>488.22798981</v>
      </c>
      <c r="H12" s="20" t="n">
        <v>3.67477794</v>
      </c>
      <c r="I12" s="18" t="n">
        <v>508.24972547</v>
      </c>
      <c r="J12" s="20" t="n">
        <v>1.88272332</v>
      </c>
      <c r="K12" s="18" t="s">
        <v>481</v>
      </c>
      <c r="L12" s="20" t="s">
        <v>481</v>
      </c>
      <c r="M12" s="18" t="s">
        <v>481</v>
      </c>
      <c r="N12" s="20" t="s">
        <v>481</v>
      </c>
      <c r="O12" s="18" t="n">
        <v>366.6777112</v>
      </c>
      <c r="P12" s="20" t="n">
        <v>14.39052153</v>
      </c>
      <c r="Q12" s="18" t="s">
        <v>481</v>
      </c>
      <c r="R12" s="20" t="s">
        <v>481</v>
      </c>
      <c r="S12" s="18" t="n">
        <v>391.36724952</v>
      </c>
      <c r="T12" s="20" t="n">
        <v>6.45017402</v>
      </c>
    </row>
    <row r="13" spans="1:20">
      <c r="A13" s="15" t="s">
        <v>488</v>
      </c>
      <c r="B13" s="17" t="n">
        <v>7161</v>
      </c>
      <c r="C13" s="18">
        <f>(216.0/B13*100)</f>
        <v/>
      </c>
      <c r="D13" s="19" t="n">
        <v>6945</v>
      </c>
      <c r="E13" s="18" t="n">
        <v>496.62992469</v>
      </c>
      <c r="F13" s="20" t="n">
        <v>4.95405548</v>
      </c>
      <c r="G13" s="18" t="n">
        <v>482.56856964</v>
      </c>
      <c r="H13" s="20" t="n">
        <v>3.64660028</v>
      </c>
      <c r="I13" s="18" t="n">
        <v>520.5466548000001</v>
      </c>
      <c r="J13" s="20" t="n">
        <v>2.03315597</v>
      </c>
      <c r="K13" s="18" t="s">
        <v>481</v>
      </c>
      <c r="L13" s="20" t="s">
        <v>481</v>
      </c>
      <c r="M13" s="18" t="s">
        <v>481</v>
      </c>
      <c r="N13" s="20" t="s">
        <v>481</v>
      </c>
      <c r="O13" s="18" t="n">
        <v>436.36003517</v>
      </c>
      <c r="P13" s="20" t="n">
        <v>6.43426798</v>
      </c>
      <c r="Q13" s="18" t="s">
        <v>481</v>
      </c>
      <c r="R13" s="20" t="s">
        <v>481</v>
      </c>
      <c r="S13" s="18" t="n">
        <v>387.1570578</v>
      </c>
      <c r="T13" s="20" t="n">
        <v>6.89005292</v>
      </c>
    </row>
    <row r="14" spans="1:20">
      <c r="A14" s="15" t="s">
        <v>489</v>
      </c>
      <c r="B14" s="17" t="n">
        <v>5587</v>
      </c>
      <c r="C14" s="18">
        <f>(83.0/B14*100)</f>
        <v/>
      </c>
      <c r="D14" s="19" t="n">
        <v>5504</v>
      </c>
      <c r="E14" s="18" t="n">
        <v>521.7292368</v>
      </c>
      <c r="F14" s="20" t="n">
        <v>3.3318535</v>
      </c>
      <c r="G14" s="18" t="n">
        <v>526.08258113</v>
      </c>
      <c r="H14" s="20" t="n">
        <v>2.88539223</v>
      </c>
      <c r="I14" s="18" t="n">
        <v>552.72814682</v>
      </c>
      <c r="J14" s="20" t="n">
        <v>2.30498003</v>
      </c>
      <c r="K14" s="18" t="s">
        <v>481</v>
      </c>
      <c r="L14" s="20" t="s">
        <v>481</v>
      </c>
      <c r="M14" s="18" t="s">
        <v>481</v>
      </c>
      <c r="N14" s="20" t="s">
        <v>481</v>
      </c>
      <c r="O14" s="18" t="s">
        <v>481</v>
      </c>
      <c r="P14" s="20" t="s">
        <v>481</v>
      </c>
      <c r="Q14" s="18" t="s">
        <v>481</v>
      </c>
      <c r="R14" s="20" t="s">
        <v>481</v>
      </c>
      <c r="S14" s="18" t="n">
        <v>437.41650333</v>
      </c>
      <c r="T14" s="20" t="n">
        <v>11.38272269</v>
      </c>
    </row>
    <row r="15" spans="1:20">
      <c r="A15" s="15" t="s">
        <v>490</v>
      </c>
      <c r="B15" s="17" t="n">
        <v>5882</v>
      </c>
      <c r="C15" s="18">
        <f>(116.0/B15*100)</f>
        <v/>
      </c>
      <c r="D15" s="19" t="n">
        <v>5766</v>
      </c>
      <c r="E15" s="18" t="n">
        <v>527.55891145</v>
      </c>
      <c r="F15" s="20" t="n">
        <v>5.38941118</v>
      </c>
      <c r="G15" s="18" t="n">
        <v>521.88803732</v>
      </c>
      <c r="H15" s="20" t="n">
        <v>3.83738408</v>
      </c>
      <c r="I15" s="18" t="n">
        <v>542.65010182</v>
      </c>
      <c r="J15" s="20" t="n">
        <v>2.16361811</v>
      </c>
      <c r="K15" s="18" t="s">
        <v>481</v>
      </c>
      <c r="L15" s="20" t="s">
        <v>481</v>
      </c>
      <c r="M15" s="18" t="s">
        <v>481</v>
      </c>
      <c r="N15" s="20" t="s">
        <v>481</v>
      </c>
      <c r="O15" s="18" t="n">
        <v>375.95013089</v>
      </c>
      <c r="P15" s="20" t="n">
        <v>17.42774697</v>
      </c>
      <c r="Q15" s="18" t="s">
        <v>481</v>
      </c>
      <c r="R15" s="20" t="s">
        <v>481</v>
      </c>
      <c r="S15" s="18" t="n">
        <v>422.17547009</v>
      </c>
      <c r="T15" s="20" t="n">
        <v>7.95672214</v>
      </c>
    </row>
    <row r="16" spans="1:20">
      <c r="A16" s="15" t="s">
        <v>491</v>
      </c>
      <c r="B16" s="17" t="n">
        <v>6108</v>
      </c>
      <c r="C16" s="18">
        <f>(154.0/B16*100)</f>
        <v/>
      </c>
      <c r="D16" s="19" t="n">
        <v>5954</v>
      </c>
      <c r="E16" s="18" t="n">
        <v>459.2178679</v>
      </c>
      <c r="F16" s="20" t="n">
        <v>4.90685143</v>
      </c>
      <c r="G16" s="18" t="n">
        <v>483.99025366</v>
      </c>
      <c r="H16" s="20" t="n">
        <v>3.74441966</v>
      </c>
      <c r="I16" s="18" t="n">
        <v>519.6324074</v>
      </c>
      <c r="J16" s="20" t="n">
        <v>1.98909883</v>
      </c>
      <c r="K16" s="18" t="s">
        <v>481</v>
      </c>
      <c r="L16" s="20" t="s">
        <v>481</v>
      </c>
      <c r="M16" s="18" t="s">
        <v>481</v>
      </c>
      <c r="N16" s="20" t="s">
        <v>481</v>
      </c>
      <c r="O16" s="18" t="s">
        <v>481</v>
      </c>
      <c r="P16" s="20" t="s">
        <v>481</v>
      </c>
      <c r="Q16" s="18" t="s">
        <v>481</v>
      </c>
      <c r="R16" s="20" t="s">
        <v>481</v>
      </c>
      <c r="S16" s="18" t="n">
        <v>384.12097871</v>
      </c>
      <c r="T16" s="20" t="n">
        <v>6.97796123</v>
      </c>
    </row>
    <row r="17" spans="1:20">
      <c r="A17" s="15" t="s">
        <v>492</v>
      </c>
      <c r="B17" s="17" t="n">
        <v>6504</v>
      </c>
      <c r="C17" s="18">
        <f>(1933.0/B17*100)</f>
        <v/>
      </c>
      <c r="D17" s="19" t="n">
        <v>4571</v>
      </c>
      <c r="E17" s="18" t="n">
        <v>526.09096795</v>
      </c>
      <c r="F17" s="20" t="n">
        <v>5.54172686</v>
      </c>
      <c r="G17" s="18" t="n">
        <v>510.0021908</v>
      </c>
      <c r="H17" s="20" t="n">
        <v>4.825068</v>
      </c>
      <c r="I17" s="18" t="n">
        <v>529.62184685</v>
      </c>
      <c r="J17" s="20" t="n">
        <v>3.16291095</v>
      </c>
      <c r="K17" s="18" t="s">
        <v>481</v>
      </c>
      <c r="L17" s="20" t="s">
        <v>481</v>
      </c>
      <c r="M17" s="18" t="s">
        <v>481</v>
      </c>
      <c r="N17" s="20" t="s">
        <v>481</v>
      </c>
      <c r="O17" s="18" t="n">
        <v>360.48925247</v>
      </c>
      <c r="P17" s="20" t="n">
        <v>12.44339086</v>
      </c>
      <c r="Q17" s="18" t="s">
        <v>481</v>
      </c>
      <c r="R17" s="20" t="s">
        <v>481</v>
      </c>
      <c r="S17" s="18" t="n">
        <v>441.20033624</v>
      </c>
      <c r="T17" s="20" t="n">
        <v>8.83953558</v>
      </c>
    </row>
    <row r="18" spans="1:20">
      <c r="A18" s="15" t="s">
        <v>493</v>
      </c>
      <c r="B18" s="17" t="n">
        <v>5532</v>
      </c>
      <c r="C18" s="18">
        <f>(31.0/B18*100)</f>
        <v/>
      </c>
      <c r="D18" s="19" t="n">
        <v>5501</v>
      </c>
      <c r="E18" s="18" t="n">
        <v>419.14746021</v>
      </c>
      <c r="F18" s="20" t="n">
        <v>5.73309767</v>
      </c>
      <c r="G18" s="18" t="n">
        <v>442.19546516</v>
      </c>
      <c r="H18" s="20" t="n">
        <v>4.17538328</v>
      </c>
      <c r="I18" s="18" t="n">
        <v>485.33583839</v>
      </c>
      <c r="J18" s="20" t="n">
        <v>2.79899242</v>
      </c>
      <c r="K18" s="18" t="s">
        <v>481</v>
      </c>
      <c r="L18" s="20" t="s">
        <v>481</v>
      </c>
      <c r="M18" s="18" t="s">
        <v>481</v>
      </c>
      <c r="N18" s="20" t="s">
        <v>481</v>
      </c>
      <c r="O18" s="18" t="s">
        <v>481</v>
      </c>
      <c r="P18" s="20" t="s">
        <v>481</v>
      </c>
      <c r="Q18" s="18" t="s">
        <v>481</v>
      </c>
      <c r="R18" s="20" t="s">
        <v>481</v>
      </c>
      <c r="S18" s="18" t="n">
        <v>370.38785713</v>
      </c>
      <c r="T18" s="20" t="n">
        <v>7.50015809</v>
      </c>
    </row>
    <row r="19" spans="1:20">
      <c r="A19" s="15" t="s">
        <v>494</v>
      </c>
      <c r="B19" s="17" t="n">
        <v>5658</v>
      </c>
      <c r="C19" s="18">
        <f>(346.0/B19*100)</f>
        <v/>
      </c>
      <c r="D19" s="19" t="n">
        <v>5312</v>
      </c>
      <c r="E19" s="18" t="n">
        <v>461.51293238</v>
      </c>
      <c r="F19" s="20" t="n">
        <v>5.42660864</v>
      </c>
      <c r="G19" s="18" t="n">
        <v>455.10647496</v>
      </c>
      <c r="H19" s="20" t="n">
        <v>3.96360993</v>
      </c>
      <c r="I19" s="18" t="n">
        <v>497.30213434</v>
      </c>
      <c r="J19" s="20" t="n">
        <v>2.50797307</v>
      </c>
      <c r="K19" s="18" t="s">
        <v>481</v>
      </c>
      <c r="L19" s="20" t="s">
        <v>481</v>
      </c>
      <c r="M19" s="18" t="s">
        <v>481</v>
      </c>
      <c r="N19" s="20" t="s">
        <v>481</v>
      </c>
      <c r="O19" s="18" t="s">
        <v>481</v>
      </c>
      <c r="P19" s="20" t="s">
        <v>481</v>
      </c>
      <c r="Q19" s="18" t="s">
        <v>481</v>
      </c>
      <c r="R19" s="20" t="s">
        <v>481</v>
      </c>
      <c r="S19" s="18" t="n">
        <v>392.30920196</v>
      </c>
      <c r="T19" s="20" t="n">
        <v>8.93881953</v>
      </c>
    </row>
    <row r="20" spans="1:20">
      <c r="A20" s="15" t="s">
        <v>495</v>
      </c>
      <c r="B20" s="17" t="n">
        <v>3371</v>
      </c>
      <c r="C20" s="18">
        <f>(75.0/B20*100)</f>
        <v/>
      </c>
      <c r="D20" s="19" t="n">
        <v>3296</v>
      </c>
      <c r="E20" s="18" t="n">
        <v>463.67192517</v>
      </c>
      <c r="F20" s="20" t="n">
        <v>5.60519881</v>
      </c>
      <c r="G20" s="18" t="n">
        <v>450.39678608</v>
      </c>
      <c r="H20" s="20" t="n">
        <v>3.32589711</v>
      </c>
      <c r="I20" s="18" t="n">
        <v>491.84467682</v>
      </c>
      <c r="J20" s="20" t="n">
        <v>2.18733195</v>
      </c>
      <c r="K20" s="18" t="s">
        <v>481</v>
      </c>
      <c r="L20" s="20" t="s">
        <v>481</v>
      </c>
      <c r="M20" s="18" t="s">
        <v>481</v>
      </c>
      <c r="N20" s="20" t="s">
        <v>481</v>
      </c>
      <c r="O20" s="18" t="s">
        <v>481</v>
      </c>
      <c r="P20" s="20" t="s">
        <v>481</v>
      </c>
      <c r="Q20" s="18" t="s">
        <v>481</v>
      </c>
      <c r="R20" s="20" t="s">
        <v>481</v>
      </c>
      <c r="S20" s="18" t="n">
        <v>391.99889458</v>
      </c>
      <c r="T20" s="20" t="n">
        <v>6.74198127</v>
      </c>
    </row>
    <row r="21" spans="1:20">
      <c r="A21" s="15" t="s">
        <v>496</v>
      </c>
      <c r="B21" s="17" t="n">
        <v>5741</v>
      </c>
      <c r="C21" s="18">
        <f>(58.0/B21*100)</f>
        <v/>
      </c>
      <c r="D21" s="19" t="n">
        <v>5683</v>
      </c>
      <c r="E21" s="18" t="n">
        <v>492.19138553</v>
      </c>
      <c r="F21" s="20" t="n">
        <v>4.25441616</v>
      </c>
      <c r="G21" s="18" t="n">
        <v>483.01835364</v>
      </c>
      <c r="H21" s="20" t="n">
        <v>4.36990322</v>
      </c>
      <c r="I21" s="18" t="n">
        <v>514.4459368399999</v>
      </c>
      <c r="J21" s="20" t="n">
        <v>2.10040709</v>
      </c>
      <c r="K21" s="18" t="s">
        <v>481</v>
      </c>
      <c r="L21" s="20" t="s">
        <v>481</v>
      </c>
      <c r="M21" s="18" t="s">
        <v>481</v>
      </c>
      <c r="N21" s="20" t="s">
        <v>481</v>
      </c>
      <c r="O21" s="18" t="s">
        <v>481</v>
      </c>
      <c r="P21" s="20" t="s">
        <v>481</v>
      </c>
      <c r="Q21" s="18" t="s">
        <v>481</v>
      </c>
      <c r="R21" s="20" t="s">
        <v>481</v>
      </c>
      <c r="S21" s="18" t="n">
        <v>402.54298204</v>
      </c>
      <c r="T21" s="20" t="n">
        <v>9.967677780000001</v>
      </c>
    </row>
    <row r="22" spans="1:20">
      <c r="A22" s="15" t="s">
        <v>497</v>
      </c>
      <c r="B22" s="17" t="n">
        <v>6598</v>
      </c>
      <c r="C22" s="18">
        <f>(39.0/B22*100)</f>
        <v/>
      </c>
      <c r="D22" s="19" t="n">
        <v>6559</v>
      </c>
      <c r="E22" s="18" t="n">
        <v>447.02548842</v>
      </c>
      <c r="F22" s="20" t="n">
        <v>5.04962823</v>
      </c>
      <c r="G22" s="18" t="n">
        <v>438.90326633</v>
      </c>
      <c r="H22" s="20" t="n">
        <v>4.33825264</v>
      </c>
      <c r="I22" s="18" t="n">
        <v>501.69165075</v>
      </c>
      <c r="J22" s="20" t="n">
        <v>2.78085399</v>
      </c>
      <c r="K22" s="18" t="s">
        <v>481</v>
      </c>
      <c r="L22" s="20" t="s">
        <v>481</v>
      </c>
      <c r="M22" s="18" t="s">
        <v>481</v>
      </c>
      <c r="N22" s="20" t="s">
        <v>481</v>
      </c>
      <c r="O22" s="18" t="s">
        <v>481</v>
      </c>
      <c r="P22" s="20" t="s">
        <v>481</v>
      </c>
      <c r="Q22" s="18" t="n">
        <v>470.14358112</v>
      </c>
      <c r="R22" s="20" t="n">
        <v>25.73006384</v>
      </c>
      <c r="S22" s="18" t="n">
        <v>343.42184349</v>
      </c>
      <c r="T22" s="20" t="n">
        <v>7.69746197</v>
      </c>
    </row>
    <row r="23" spans="1:20">
      <c r="A23" s="15" t="s">
        <v>498</v>
      </c>
      <c r="B23" s="17" t="n">
        <v>11583</v>
      </c>
      <c r="C23" s="18">
        <f>(268.0/B23*100)</f>
        <v/>
      </c>
      <c r="D23" s="19" t="n">
        <v>11315</v>
      </c>
      <c r="E23" s="18" t="n">
        <v>465.580199</v>
      </c>
      <c r="F23" s="20" t="n">
        <v>4.20533973</v>
      </c>
      <c r="G23" s="18" t="n">
        <v>450.33172365</v>
      </c>
      <c r="H23" s="20" t="n">
        <v>3.93851592</v>
      </c>
      <c r="I23" s="18" t="n">
        <v>498.76086517</v>
      </c>
      <c r="J23" s="20" t="n">
        <v>2.56892307</v>
      </c>
      <c r="K23" s="18" t="s">
        <v>481</v>
      </c>
      <c r="L23" s="20" t="s">
        <v>481</v>
      </c>
      <c r="M23" s="18" t="s">
        <v>481</v>
      </c>
      <c r="N23" s="20" t="s">
        <v>481</v>
      </c>
      <c r="O23" s="18" t="s">
        <v>481</v>
      </c>
      <c r="P23" s="20" t="s">
        <v>481</v>
      </c>
      <c r="Q23" s="18" t="s">
        <v>481</v>
      </c>
      <c r="R23" s="20" t="s">
        <v>481</v>
      </c>
      <c r="S23" s="18" t="n">
        <v>393.74252286</v>
      </c>
      <c r="T23" s="20" t="n">
        <v>7.57233622</v>
      </c>
    </row>
    <row r="24" spans="1:20">
      <c r="A24" s="15" t="s">
        <v>499</v>
      </c>
      <c r="B24" s="17" t="n">
        <v>6647</v>
      </c>
      <c r="C24" s="18">
        <f>(10.0/B24*100)</f>
        <v/>
      </c>
      <c r="D24" s="19" t="n">
        <v>6637</v>
      </c>
      <c r="E24" s="18" t="n">
        <v>535.42901525</v>
      </c>
      <c r="F24" s="20" t="n">
        <v>3.79165716</v>
      </c>
      <c r="G24" s="18" t="n">
        <v>528.21154399</v>
      </c>
      <c r="H24" s="20" t="n">
        <v>3.71342178</v>
      </c>
      <c r="I24" s="18" t="n">
        <v>550.4685678</v>
      </c>
      <c r="J24" s="20" t="n">
        <v>2.65730875</v>
      </c>
      <c r="K24" s="18" t="s">
        <v>481</v>
      </c>
      <c r="L24" s="20" t="s">
        <v>481</v>
      </c>
      <c r="M24" s="18" t="s">
        <v>481</v>
      </c>
      <c r="N24" s="20" t="s">
        <v>481</v>
      </c>
      <c r="O24" s="18" t="s">
        <v>481</v>
      </c>
      <c r="P24" s="20" t="s">
        <v>481</v>
      </c>
      <c r="Q24" s="18" t="s">
        <v>481</v>
      </c>
      <c r="R24" s="20" t="s">
        <v>481</v>
      </c>
      <c r="S24" s="18" t="n">
        <v>438.18408174</v>
      </c>
      <c r="T24" s="20" t="n">
        <v>12.63158191</v>
      </c>
    </row>
    <row r="25" spans="1:20">
      <c r="A25" s="15" t="s">
        <v>500</v>
      </c>
      <c r="B25" s="17" t="n">
        <v>5581</v>
      </c>
      <c r="C25" s="18">
        <f>(25.0/B25*100)</f>
        <v/>
      </c>
      <c r="D25" s="19" t="n">
        <v>5556</v>
      </c>
      <c r="E25" s="18" t="n">
        <v>496.959742</v>
      </c>
      <c r="F25" s="20" t="n">
        <v>4.15447046</v>
      </c>
      <c r="G25" s="18" t="n">
        <v>493.25854966</v>
      </c>
      <c r="H25" s="20" t="n">
        <v>5.03526343</v>
      </c>
      <c r="I25" s="18" t="n">
        <v>530.5330829</v>
      </c>
      <c r="J25" s="20" t="n">
        <v>3.10147658</v>
      </c>
      <c r="K25" s="18" t="s">
        <v>481</v>
      </c>
      <c r="L25" s="20" t="s">
        <v>481</v>
      </c>
      <c r="M25" s="18" t="s">
        <v>481</v>
      </c>
      <c r="N25" s="20" t="s">
        <v>481</v>
      </c>
      <c r="O25" s="18" t="s">
        <v>481</v>
      </c>
      <c r="P25" s="20" t="s">
        <v>481</v>
      </c>
      <c r="Q25" s="18" t="s">
        <v>481</v>
      </c>
      <c r="R25" s="20" t="s">
        <v>481</v>
      </c>
      <c r="S25" s="18" t="n">
        <v>388.77594379</v>
      </c>
      <c r="T25" s="20" t="n">
        <v>18.04081282</v>
      </c>
    </row>
    <row r="26" spans="1:20">
      <c r="A26" s="15" t="s">
        <v>501</v>
      </c>
      <c r="B26" s="17" t="n">
        <v>4869</v>
      </c>
      <c r="C26" s="18">
        <f>(75.0/B26*100)</f>
        <v/>
      </c>
      <c r="D26" s="19" t="n">
        <v>4794</v>
      </c>
      <c r="E26" s="18" t="n">
        <v>465.95331661</v>
      </c>
      <c r="F26" s="20" t="n">
        <v>3.89867101</v>
      </c>
      <c r="G26" s="18" t="n">
        <v>471.29649996</v>
      </c>
      <c r="H26" s="20" t="n">
        <v>3.70671844</v>
      </c>
      <c r="I26" s="18" t="n">
        <v>503.46584303</v>
      </c>
      <c r="J26" s="20" t="n">
        <v>1.7670065</v>
      </c>
      <c r="K26" s="18" t="s">
        <v>481</v>
      </c>
      <c r="L26" s="20" t="s">
        <v>481</v>
      </c>
      <c r="M26" s="18" t="s">
        <v>481</v>
      </c>
      <c r="N26" s="20" t="s">
        <v>481</v>
      </c>
      <c r="O26" s="18" t="s">
        <v>481</v>
      </c>
      <c r="P26" s="20" t="s">
        <v>481</v>
      </c>
      <c r="Q26" s="18" t="s">
        <v>481</v>
      </c>
      <c r="R26" s="20" t="s">
        <v>481</v>
      </c>
      <c r="S26" s="18" t="n">
        <v>424.89894747</v>
      </c>
      <c r="T26" s="20" t="n">
        <v>12.67693943</v>
      </c>
    </row>
    <row r="27" spans="1:20">
      <c r="A27" s="15" t="s">
        <v>502</v>
      </c>
      <c r="B27" s="17" t="n">
        <v>5299</v>
      </c>
      <c r="C27" s="18">
        <f>(127.0/B27*100)</f>
        <v/>
      </c>
      <c r="D27" s="19" t="n">
        <v>5172</v>
      </c>
      <c r="E27" s="18" t="n">
        <v>474.91347615</v>
      </c>
      <c r="F27" s="20" t="n">
        <v>4.19723944</v>
      </c>
      <c r="G27" s="18" t="n">
        <v>460.91925903</v>
      </c>
      <c r="H27" s="20" t="n">
        <v>3.15200302</v>
      </c>
      <c r="I27" s="18" t="n">
        <v>505.33748755</v>
      </c>
      <c r="J27" s="20" t="n">
        <v>1.32470088</v>
      </c>
      <c r="K27" s="18" t="s">
        <v>481</v>
      </c>
      <c r="L27" s="20" t="s">
        <v>481</v>
      </c>
      <c r="M27" s="18" t="s">
        <v>481</v>
      </c>
      <c r="N27" s="20" t="s">
        <v>481</v>
      </c>
      <c r="O27" s="18" t="s">
        <v>481</v>
      </c>
      <c r="P27" s="20" t="s">
        <v>481</v>
      </c>
      <c r="Q27" s="18" t="s">
        <v>481</v>
      </c>
      <c r="R27" s="20" t="s">
        <v>481</v>
      </c>
      <c r="S27" s="18" t="n">
        <v>380.20905915</v>
      </c>
      <c r="T27" s="20" t="n">
        <v>4.81647207</v>
      </c>
    </row>
    <row r="28" spans="1:20">
      <c r="A28" s="15" t="s">
        <v>503</v>
      </c>
      <c r="B28" s="17" t="n">
        <v>7568</v>
      </c>
      <c r="C28" s="18">
        <f>(378.0/B28*100)</f>
        <v/>
      </c>
      <c r="D28" s="19" t="n">
        <v>7190</v>
      </c>
      <c r="E28" s="18" t="n">
        <v>381.88968532</v>
      </c>
      <c r="F28" s="20" t="n">
        <v>3.66331648</v>
      </c>
      <c r="G28" s="18" t="n">
        <v>393.10900828</v>
      </c>
      <c r="H28" s="20" t="n">
        <v>3.01419759</v>
      </c>
      <c r="I28" s="18" t="n">
        <v>434.1246071</v>
      </c>
      <c r="J28" s="20" t="n">
        <v>2.0801064</v>
      </c>
      <c r="K28" s="18" t="s">
        <v>481</v>
      </c>
      <c r="L28" s="20" t="s">
        <v>481</v>
      </c>
      <c r="M28" s="18" t="s">
        <v>481</v>
      </c>
      <c r="N28" s="20" t="s">
        <v>481</v>
      </c>
      <c r="O28" s="18" t="s">
        <v>481</v>
      </c>
      <c r="P28" s="20" t="s">
        <v>481</v>
      </c>
      <c r="Q28" s="18" t="s">
        <v>481</v>
      </c>
      <c r="R28" s="20" t="s">
        <v>481</v>
      </c>
      <c r="S28" s="18" t="n">
        <v>377.24565261</v>
      </c>
      <c r="T28" s="20" t="n">
        <v>7.36470648</v>
      </c>
    </row>
    <row r="29" spans="1:20">
      <c r="A29" s="15" t="s">
        <v>504</v>
      </c>
      <c r="B29" s="17" t="n">
        <v>5385</v>
      </c>
      <c r="C29" s="18">
        <f>(30.0/B29*100)</f>
        <v/>
      </c>
      <c r="D29" s="19" t="n">
        <v>5355</v>
      </c>
      <c r="E29" s="18" t="n">
        <v>508.35947465</v>
      </c>
      <c r="F29" s="20" t="n">
        <v>3.88203794</v>
      </c>
      <c r="G29" s="18" t="n">
        <v>499.41115554</v>
      </c>
      <c r="H29" s="20" t="n">
        <v>3.25502498</v>
      </c>
      <c r="I29" s="18" t="n">
        <v>534.41320052</v>
      </c>
      <c r="J29" s="20" t="n">
        <v>2.47192005</v>
      </c>
      <c r="K29" s="18" t="s">
        <v>481</v>
      </c>
      <c r="L29" s="20" t="s">
        <v>481</v>
      </c>
      <c r="M29" s="18" t="s">
        <v>481</v>
      </c>
      <c r="N29" s="20" t="s">
        <v>481</v>
      </c>
      <c r="O29" s="18" t="n">
        <v>358.28551468</v>
      </c>
      <c r="P29" s="20" t="n">
        <v>8.567023300000001</v>
      </c>
      <c r="Q29" s="18" t="s">
        <v>481</v>
      </c>
      <c r="R29" s="20" t="s">
        <v>481</v>
      </c>
      <c r="S29" s="18" t="n">
        <v>394.3458595</v>
      </c>
      <c r="T29" s="20" t="n">
        <v>9.773485340000001</v>
      </c>
    </row>
    <row r="30" spans="1:20">
      <c r="A30" s="15" t="s">
        <v>505</v>
      </c>
      <c r="B30" s="17" t="n">
        <v>4520</v>
      </c>
      <c r="C30" s="18">
        <f>(208.0/B30*100)</f>
        <v/>
      </c>
      <c r="D30" s="19" t="n">
        <v>4312</v>
      </c>
      <c r="E30" s="18" t="n">
        <v>491.15764713</v>
      </c>
      <c r="F30" s="20" t="n">
        <v>6.19948178</v>
      </c>
      <c r="G30" s="18" t="n">
        <v>474.5279223</v>
      </c>
      <c r="H30" s="20" t="n">
        <v>4.62265871</v>
      </c>
      <c r="I30" s="18" t="n">
        <v>538.36612772</v>
      </c>
      <c r="J30" s="20" t="n">
        <v>2.45493936</v>
      </c>
      <c r="K30" s="18" t="s">
        <v>481</v>
      </c>
      <c r="L30" s="20" t="s">
        <v>481</v>
      </c>
      <c r="M30" s="18" t="s">
        <v>481</v>
      </c>
      <c r="N30" s="20" t="s">
        <v>481</v>
      </c>
      <c r="O30" s="18" t="s">
        <v>481</v>
      </c>
      <c r="P30" s="20" t="s">
        <v>481</v>
      </c>
      <c r="Q30" s="18" t="s">
        <v>481</v>
      </c>
      <c r="R30" s="20" t="s">
        <v>481</v>
      </c>
      <c r="S30" s="18" t="n">
        <v>397.93327749</v>
      </c>
      <c r="T30" s="20" t="n">
        <v>6.68642895</v>
      </c>
    </row>
    <row r="31" spans="1:20">
      <c r="A31" s="15" t="s">
        <v>506</v>
      </c>
      <c r="B31" s="17" t="n">
        <v>5456</v>
      </c>
      <c r="C31" s="18">
        <f>(146.0/B31*100)</f>
        <v/>
      </c>
      <c r="D31" s="19" t="n">
        <v>5310</v>
      </c>
      <c r="E31" s="18" t="n">
        <v>491.0315301</v>
      </c>
      <c r="F31" s="20" t="n">
        <v>3.52552224</v>
      </c>
      <c r="G31" s="18" t="n">
        <v>478.81896647</v>
      </c>
      <c r="H31" s="20" t="n">
        <v>3.57703251</v>
      </c>
      <c r="I31" s="18" t="n">
        <v>523.28623276</v>
      </c>
      <c r="J31" s="20" t="n">
        <v>2.46941785</v>
      </c>
      <c r="K31" s="18" t="s">
        <v>481</v>
      </c>
      <c r="L31" s="20" t="s">
        <v>481</v>
      </c>
      <c r="M31" s="18" t="s">
        <v>481</v>
      </c>
      <c r="N31" s="20" t="s">
        <v>481</v>
      </c>
      <c r="O31" s="18" t="s">
        <v>481</v>
      </c>
      <c r="P31" s="20" t="s">
        <v>481</v>
      </c>
      <c r="Q31" s="18" t="s">
        <v>481</v>
      </c>
      <c r="R31" s="20" t="s">
        <v>481</v>
      </c>
      <c r="S31" s="18" t="n">
        <v>401.73163455</v>
      </c>
      <c r="T31" s="20" t="n">
        <v>5.2303086</v>
      </c>
    </row>
    <row r="32" spans="1:20">
      <c r="A32" s="15" t="s">
        <v>507</v>
      </c>
      <c r="B32" s="17" t="n">
        <v>4478</v>
      </c>
      <c r="C32" s="18">
        <f>(6.0/B32*100)</f>
        <v/>
      </c>
      <c r="D32" s="19" t="n">
        <v>4472</v>
      </c>
      <c r="E32" s="18" t="n">
        <v>490.32216783</v>
      </c>
      <c r="F32" s="20" t="n">
        <v>3.97158152</v>
      </c>
      <c r="G32" s="18" t="n">
        <v>490.58802273</v>
      </c>
      <c r="H32" s="20" t="n">
        <v>4.15489816</v>
      </c>
      <c r="I32" s="18" t="n">
        <v>512.85547851</v>
      </c>
      <c r="J32" s="20" t="n">
        <v>2.40458254</v>
      </c>
      <c r="K32" s="18" t="s">
        <v>481</v>
      </c>
      <c r="L32" s="20" t="s">
        <v>481</v>
      </c>
      <c r="M32" s="18" t="s">
        <v>481</v>
      </c>
      <c r="N32" s="20" t="s">
        <v>481</v>
      </c>
      <c r="O32" s="18" t="s">
        <v>481</v>
      </c>
      <c r="P32" s="20" t="s">
        <v>481</v>
      </c>
      <c r="Q32" s="18" t="s">
        <v>481</v>
      </c>
      <c r="R32" s="20" t="s">
        <v>481</v>
      </c>
      <c r="S32" s="18" t="n">
        <v>387.84257633</v>
      </c>
      <c r="T32" s="20" t="n">
        <v>16.15948718</v>
      </c>
    </row>
    <row r="33" spans="1:20">
      <c r="A33" s="15" t="s">
        <v>508</v>
      </c>
      <c r="B33" s="17" t="n">
        <v>7325</v>
      </c>
      <c r="C33" s="18">
        <f>(80.0/B33*100)</f>
        <v/>
      </c>
      <c r="D33" s="19" t="n">
        <v>7245</v>
      </c>
      <c r="E33" s="18" t="n">
        <v>490.52410932</v>
      </c>
      <c r="F33" s="20" t="n">
        <v>3.96720367</v>
      </c>
      <c r="G33" s="18" t="n">
        <v>480.6327651</v>
      </c>
      <c r="H33" s="20" t="n">
        <v>4.43895728</v>
      </c>
      <c r="I33" s="18" t="n">
        <v>513.23464815</v>
      </c>
      <c r="J33" s="20" t="n">
        <v>2.33346357</v>
      </c>
      <c r="K33" s="18" t="s">
        <v>481</v>
      </c>
      <c r="L33" s="20" t="s">
        <v>481</v>
      </c>
      <c r="M33" s="18" t="s">
        <v>481</v>
      </c>
      <c r="N33" s="20" t="s">
        <v>481</v>
      </c>
      <c r="O33" s="18" t="s">
        <v>481</v>
      </c>
      <c r="P33" s="20" t="s">
        <v>481</v>
      </c>
      <c r="Q33" s="18" t="s">
        <v>481</v>
      </c>
      <c r="R33" s="20" t="s">
        <v>481</v>
      </c>
      <c r="S33" s="18" t="n">
        <v>411.57020848</v>
      </c>
      <c r="T33" s="20" t="n">
        <v>9.32567491</v>
      </c>
    </row>
    <row r="34" spans="1:20">
      <c r="A34" s="15" t="s">
        <v>509</v>
      </c>
      <c r="B34" s="17" t="n">
        <v>6350</v>
      </c>
      <c r="C34" s="18">
        <f>(95.0/B34*100)</f>
        <v/>
      </c>
      <c r="D34" s="19" t="n">
        <v>6255</v>
      </c>
      <c r="E34" s="18" t="n">
        <v>421.5720576</v>
      </c>
      <c r="F34" s="20" t="n">
        <v>4.24736984</v>
      </c>
      <c r="G34" s="18" t="n">
        <v>447.43944817</v>
      </c>
      <c r="H34" s="20" t="n">
        <v>3.78108391</v>
      </c>
      <c r="I34" s="18" t="n">
        <v>491.04491801</v>
      </c>
      <c r="J34" s="20" t="n">
        <v>2.28941425</v>
      </c>
      <c r="K34" s="18" t="s">
        <v>481</v>
      </c>
      <c r="L34" s="20" t="s">
        <v>481</v>
      </c>
      <c r="M34" s="18" t="s">
        <v>481</v>
      </c>
      <c r="N34" s="20" t="s">
        <v>481</v>
      </c>
      <c r="O34" s="18" t="n">
        <v>306.56969545</v>
      </c>
      <c r="P34" s="20" t="n">
        <v>10.27624616</v>
      </c>
      <c r="Q34" s="18" t="s">
        <v>481</v>
      </c>
      <c r="R34" s="20" t="s">
        <v>481</v>
      </c>
      <c r="S34" s="18" t="n">
        <v>386.5428356</v>
      </c>
      <c r="T34" s="20" t="n">
        <v>7.38245971</v>
      </c>
    </row>
    <row r="35" spans="1:20">
      <c r="A35" s="15" t="s">
        <v>510</v>
      </c>
      <c r="B35" s="17" t="n">
        <v>6406</v>
      </c>
      <c r="C35" s="18">
        <f>(61.0/B35*100)</f>
        <v/>
      </c>
      <c r="D35" s="19" t="n">
        <v>6345</v>
      </c>
      <c r="E35" s="18" t="n">
        <v>516.33988513</v>
      </c>
      <c r="F35" s="20" t="n">
        <v>3.64717461</v>
      </c>
      <c r="G35" s="18" t="n">
        <v>508.91944075</v>
      </c>
      <c r="H35" s="20" t="n">
        <v>3.4155536</v>
      </c>
      <c r="I35" s="18" t="n">
        <v>520.05117513</v>
      </c>
      <c r="J35" s="20" t="n">
        <v>1.70497459</v>
      </c>
      <c r="K35" s="18" t="s">
        <v>481</v>
      </c>
      <c r="L35" s="20" t="s">
        <v>481</v>
      </c>
      <c r="M35" s="18" t="s">
        <v>481</v>
      </c>
      <c r="N35" s="20" t="s">
        <v>481</v>
      </c>
      <c r="O35" s="18" t="n">
        <v>374.85244494</v>
      </c>
      <c r="P35" s="20" t="n">
        <v>5.84040672</v>
      </c>
      <c r="Q35" s="18" t="s">
        <v>481</v>
      </c>
      <c r="R35" s="20" t="s">
        <v>481</v>
      </c>
      <c r="S35" s="18" t="n">
        <v>393.97169213</v>
      </c>
      <c r="T35" s="20" t="n">
        <v>9.61218646</v>
      </c>
    </row>
    <row r="36" spans="1:20">
      <c r="A36" s="15" t="s">
        <v>511</v>
      </c>
      <c r="B36" s="17" t="n">
        <v>6736</v>
      </c>
      <c r="C36" s="18">
        <f>(74.0/B36*100)</f>
        <v/>
      </c>
      <c r="D36" s="19" t="n">
        <v>6662</v>
      </c>
      <c r="E36" s="18" t="n">
        <v>474.50512559</v>
      </c>
      <c r="F36" s="20" t="n">
        <v>4.0951967</v>
      </c>
      <c r="G36" s="18" t="n">
        <v>468.45975448</v>
      </c>
      <c r="H36" s="20" t="n">
        <v>3.66697888</v>
      </c>
      <c r="I36" s="18" t="n">
        <v>509.77176301</v>
      </c>
      <c r="J36" s="20" t="n">
        <v>1.81579795</v>
      </c>
      <c r="K36" s="18" t="s">
        <v>481</v>
      </c>
      <c r="L36" s="20" t="s">
        <v>481</v>
      </c>
      <c r="M36" s="18" t="s">
        <v>481</v>
      </c>
      <c r="N36" s="20" t="s">
        <v>481</v>
      </c>
      <c r="O36" s="18" t="s">
        <v>481</v>
      </c>
      <c r="P36" s="20" t="s">
        <v>481</v>
      </c>
      <c r="Q36" s="18" t="s">
        <v>481</v>
      </c>
      <c r="R36" s="20" t="s">
        <v>481</v>
      </c>
      <c r="S36" s="18" t="n">
        <v>394.61483446</v>
      </c>
      <c r="T36" s="20" t="n">
        <v>6.60504706</v>
      </c>
    </row>
    <row r="37" spans="1:20">
      <c r="A37" s="15" t="s">
        <v>512</v>
      </c>
      <c r="B37" s="17" t="n">
        <v>5458</v>
      </c>
      <c r="C37" s="18">
        <f>(135.0/B37*100)</f>
        <v/>
      </c>
      <c r="D37" s="19" t="n">
        <v>5323</v>
      </c>
      <c r="E37" s="18" t="n">
        <v>488.52050592</v>
      </c>
      <c r="F37" s="20" t="n">
        <v>4.75434894</v>
      </c>
      <c r="G37" s="18" t="n">
        <v>462.52678289</v>
      </c>
      <c r="H37" s="20" t="n">
        <v>3.74217542</v>
      </c>
      <c r="I37" s="18" t="n">
        <v>523.39886601</v>
      </c>
      <c r="J37" s="20" t="n">
        <v>3.45978687</v>
      </c>
      <c r="K37" s="18" t="s">
        <v>481</v>
      </c>
      <c r="L37" s="20" t="s">
        <v>481</v>
      </c>
      <c r="M37" s="18" t="s">
        <v>481</v>
      </c>
      <c r="N37" s="20" t="s">
        <v>481</v>
      </c>
      <c r="O37" s="18" t="s">
        <v>481</v>
      </c>
      <c r="P37" s="20" t="s">
        <v>481</v>
      </c>
      <c r="Q37" s="18" t="s">
        <v>481</v>
      </c>
      <c r="R37" s="20" t="s">
        <v>481</v>
      </c>
      <c r="S37" s="18" t="n">
        <v>395.27038333</v>
      </c>
      <c r="T37" s="20" t="n">
        <v>6.4059262</v>
      </c>
    </row>
    <row r="38" spans="1:20">
      <c r="A38" s="15" t="s">
        <v>513</v>
      </c>
      <c r="B38" s="17" t="n">
        <v>5860</v>
      </c>
      <c r="C38" s="18">
        <f>(24.0/B38*100)</f>
        <v/>
      </c>
      <c r="D38" s="19" t="n">
        <v>5836</v>
      </c>
      <c r="E38" s="18" t="n">
        <v>489.22831636</v>
      </c>
      <c r="F38" s="20" t="n">
        <v>6.46405207</v>
      </c>
      <c r="G38" s="18" t="n">
        <v>494.62278128</v>
      </c>
      <c r="H38" s="20" t="n">
        <v>4.51550182</v>
      </c>
      <c r="I38" s="18" t="n">
        <v>521.34864857</v>
      </c>
      <c r="J38" s="20" t="n">
        <v>2.68023957</v>
      </c>
      <c r="K38" s="18" t="s">
        <v>481</v>
      </c>
      <c r="L38" s="20" t="s">
        <v>481</v>
      </c>
      <c r="M38" s="18" t="s">
        <v>481</v>
      </c>
      <c r="N38" s="20" t="s">
        <v>481</v>
      </c>
      <c r="O38" s="18" t="s">
        <v>481</v>
      </c>
      <c r="P38" s="20" t="s">
        <v>481</v>
      </c>
      <c r="Q38" s="18" t="s">
        <v>481</v>
      </c>
      <c r="R38" s="20" t="s">
        <v>481</v>
      </c>
      <c r="S38" s="18" t="n">
        <v>452.04537973</v>
      </c>
      <c r="T38" s="20" t="n">
        <v>6.99882659</v>
      </c>
    </row>
    <row r="39" spans="1:20">
      <c r="A39" s="15" t="s">
        <v>514</v>
      </c>
      <c r="B39" s="17" t="n">
        <v>5895</v>
      </c>
      <c r="C39" s="18">
        <f>(33.0/B39*100)</f>
        <v/>
      </c>
      <c r="D39" s="19" t="n">
        <v>5862</v>
      </c>
      <c r="E39" s="18" t="n">
        <v>385.04682609</v>
      </c>
      <c r="F39" s="20" t="n">
        <v>3.4336774</v>
      </c>
      <c r="G39" s="18" t="n">
        <v>387.56400469</v>
      </c>
      <c r="H39" s="20" t="n">
        <v>4.55479004</v>
      </c>
      <c r="I39" s="18" t="n">
        <v>445.31970973</v>
      </c>
      <c r="J39" s="20" t="n">
        <v>4.06824463</v>
      </c>
      <c r="K39" s="18" t="s">
        <v>481</v>
      </c>
      <c r="L39" s="20" t="s">
        <v>481</v>
      </c>
      <c r="M39" s="18" t="s">
        <v>481</v>
      </c>
      <c r="N39" s="20" t="s">
        <v>481</v>
      </c>
      <c r="O39" s="18" t="s">
        <v>481</v>
      </c>
      <c r="P39" s="20" t="s">
        <v>481</v>
      </c>
      <c r="Q39" s="18" t="s">
        <v>481</v>
      </c>
      <c r="R39" s="20" t="s">
        <v>481</v>
      </c>
      <c r="S39" s="18" t="n">
        <v>361.68120752</v>
      </c>
      <c r="T39" s="20" t="n">
        <v>9.89465365</v>
      </c>
    </row>
    <row r="40" spans="1:20">
      <c r="A40" s="15" t="s">
        <v>515</v>
      </c>
      <c r="B40" s="17" t="n">
        <v>14157</v>
      </c>
      <c r="C40" s="18">
        <f>(394.0/B40*100)</f>
        <v/>
      </c>
      <c r="D40" s="19" t="n">
        <v>13763</v>
      </c>
      <c r="E40" s="18" t="n">
        <v>487.96587262</v>
      </c>
      <c r="F40" s="20" t="n">
        <v>4.51135092</v>
      </c>
      <c r="G40" s="18" t="n">
        <v>483.4939853</v>
      </c>
      <c r="H40" s="20" t="n">
        <v>4.10344419</v>
      </c>
      <c r="I40" s="18" t="n">
        <v>529.44020854</v>
      </c>
      <c r="J40" s="20" t="n">
        <v>2.25019699</v>
      </c>
      <c r="K40" s="18" t="s">
        <v>481</v>
      </c>
      <c r="L40" s="20" t="s">
        <v>481</v>
      </c>
      <c r="M40" s="18" t="s">
        <v>481</v>
      </c>
      <c r="N40" s="20" t="s">
        <v>481</v>
      </c>
      <c r="O40" s="18" t="s">
        <v>481</v>
      </c>
      <c r="P40" s="20" t="s">
        <v>481</v>
      </c>
      <c r="Q40" s="18" t="s">
        <v>481</v>
      </c>
      <c r="R40" s="20" t="s">
        <v>481</v>
      </c>
      <c r="S40" s="18" t="n">
        <v>393.26306459</v>
      </c>
      <c r="T40" s="20" t="n">
        <v>6.43904463</v>
      </c>
    </row>
    <row r="41" spans="1:20">
      <c r="A41" s="15" t="s">
        <v>516</v>
      </c>
      <c r="B41" s="17" t="n">
        <v>5712</v>
      </c>
      <c r="C41" s="18">
        <f>(56.0/B41*100)</f>
        <v/>
      </c>
      <c r="D41" s="19" t="n">
        <v>5656</v>
      </c>
      <c r="E41" s="18" t="n">
        <v>475.49609317</v>
      </c>
      <c r="F41" s="20" t="n">
        <v>4.50805595</v>
      </c>
      <c r="G41" s="18" t="n">
        <v>467.34330495</v>
      </c>
      <c r="H41" s="20" t="n">
        <v>4.1572439</v>
      </c>
      <c r="I41" s="18" t="n">
        <v>522.79118833</v>
      </c>
      <c r="J41" s="20" t="n">
        <v>2.68839034</v>
      </c>
      <c r="K41" s="18" t="s">
        <v>481</v>
      </c>
      <c r="L41" s="20" t="s">
        <v>481</v>
      </c>
      <c r="M41" s="18" t="s">
        <v>481</v>
      </c>
      <c r="N41" s="20" t="s">
        <v>481</v>
      </c>
      <c r="O41" s="18" t="n">
        <v>387.44235424</v>
      </c>
      <c r="P41" s="20" t="n">
        <v>14.52510266</v>
      </c>
      <c r="Q41" s="18" t="s">
        <v>481</v>
      </c>
      <c r="R41" s="20" t="s">
        <v>481</v>
      </c>
      <c r="S41" s="18" t="n">
        <v>397.45675961</v>
      </c>
      <c r="T41" s="20" t="n">
        <v>9.742433999999999</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375.7451021</v>
      </c>
      <c r="P45" s="20" t="n">
        <v>2.64238063</v>
      </c>
      <c r="Q45" s="18" t="s">
        <v>481</v>
      </c>
      <c r="R45" s="20" t="s">
        <v>481</v>
      </c>
      <c r="S45" s="18" t="s">
        <v>481</v>
      </c>
      <c r="T45" s="20" t="s">
        <v>481</v>
      </c>
    </row>
    <row r="46" spans="1:20">
      <c r="A46" s="15" t="s">
        <v>521</v>
      </c>
      <c r="B46" s="17" t="n">
        <v>23141</v>
      </c>
      <c r="C46" s="18">
        <f>(2165.0/B46*100)</f>
        <v/>
      </c>
      <c r="D46" s="19" t="n">
        <v>20976</v>
      </c>
      <c r="E46" s="18" t="n">
        <v>366.76421211</v>
      </c>
      <c r="F46" s="20" t="n">
        <v>3.16455098</v>
      </c>
      <c r="G46" s="18" t="n">
        <v>385.87500872</v>
      </c>
      <c r="H46" s="20" t="n">
        <v>3.2493475</v>
      </c>
      <c r="I46" s="18" t="n">
        <v>438.26092268</v>
      </c>
      <c r="J46" s="20" t="n">
        <v>2.85278656</v>
      </c>
      <c r="K46" s="18" t="s">
        <v>481</v>
      </c>
      <c r="L46" s="20" t="s">
        <v>481</v>
      </c>
      <c r="M46" s="18" t="s">
        <v>481</v>
      </c>
      <c r="N46" s="20" t="s">
        <v>481</v>
      </c>
      <c r="O46" s="18" t="s">
        <v>481</v>
      </c>
      <c r="P46" s="20" t="s">
        <v>481</v>
      </c>
      <c r="Q46" s="18" t="s">
        <v>481</v>
      </c>
      <c r="R46" s="20" t="s">
        <v>481</v>
      </c>
      <c r="S46" s="18" t="n">
        <v>375.08294595</v>
      </c>
      <c r="T46" s="20" t="n">
        <v>2.5357944</v>
      </c>
    </row>
    <row r="47" spans="1:20">
      <c r="A47" s="15" t="s">
        <v>522</v>
      </c>
      <c r="B47" s="17" t="n">
        <v>5928</v>
      </c>
      <c r="C47" s="18">
        <f>(368.0/B47*100)</f>
        <v/>
      </c>
      <c r="D47" s="19" t="n">
        <v>5560</v>
      </c>
      <c r="E47" s="18" t="n">
        <v>428.71565321</v>
      </c>
      <c r="F47" s="20" t="n">
        <v>4.55788778</v>
      </c>
      <c r="G47" s="18" t="n">
        <v>440.86817317</v>
      </c>
      <c r="H47" s="20" t="n">
        <v>4.1956779</v>
      </c>
      <c r="I47" s="18" t="n">
        <v>495.06013505</v>
      </c>
      <c r="J47" s="20" t="n">
        <v>4.48103082</v>
      </c>
      <c r="K47" s="18" t="s">
        <v>481</v>
      </c>
      <c r="L47" s="20" t="s">
        <v>481</v>
      </c>
      <c r="M47" s="18" t="s">
        <v>481</v>
      </c>
      <c r="N47" s="20" t="s">
        <v>481</v>
      </c>
      <c r="O47" s="18" t="s">
        <v>481</v>
      </c>
      <c r="P47" s="20" t="s">
        <v>481</v>
      </c>
      <c r="Q47" s="18" t="s">
        <v>481</v>
      </c>
      <c r="R47" s="20" t="s">
        <v>481</v>
      </c>
      <c r="S47" s="18" t="n">
        <v>367.63085255</v>
      </c>
      <c r="T47" s="20" t="n">
        <v>5.45724635</v>
      </c>
    </row>
    <row r="48" spans="1:20">
      <c r="A48" s="15" t="s">
        <v>523</v>
      </c>
      <c r="B48" s="17" t="n">
        <v>9841</v>
      </c>
      <c r="C48" s="18">
        <f>(8.0/B48*100)</f>
        <v/>
      </c>
      <c r="D48" s="19" t="n">
        <v>9833</v>
      </c>
      <c r="E48" s="18" t="n">
        <v>519.48191122</v>
      </c>
      <c r="F48" s="20" t="n">
        <v>5.0818974</v>
      </c>
      <c r="G48" s="18" t="n">
        <v>502.33584169</v>
      </c>
      <c r="H48" s="20" t="n">
        <v>9.08999564</v>
      </c>
      <c r="I48" s="18" t="n">
        <v>519.8780495</v>
      </c>
      <c r="J48" s="20" t="n">
        <v>4.66023821</v>
      </c>
      <c r="K48" s="18" t="s">
        <v>481</v>
      </c>
      <c r="L48" s="20" t="s">
        <v>481</v>
      </c>
      <c r="M48" s="18" t="s">
        <v>481</v>
      </c>
      <c r="N48" s="20" t="s">
        <v>481</v>
      </c>
      <c r="O48" s="18" t="s">
        <v>481</v>
      </c>
      <c r="P48" s="20" t="s">
        <v>481</v>
      </c>
      <c r="Q48" s="18" t="s">
        <v>481</v>
      </c>
      <c r="R48" s="20" t="s">
        <v>481</v>
      </c>
      <c r="S48" s="18" t="n">
        <v>455.68321965</v>
      </c>
      <c r="T48" s="20" t="n">
        <v>39.7121505</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432.22624802</v>
      </c>
      <c r="P49" s="20" t="n">
        <v>2.8653235</v>
      </c>
      <c r="Q49" s="18" t="s">
        <v>481</v>
      </c>
      <c r="R49" s="20" t="s">
        <v>481</v>
      </c>
      <c r="S49" s="18" t="s">
        <v>481</v>
      </c>
      <c r="T49" s="20" t="s">
        <v>481</v>
      </c>
    </row>
    <row r="50" spans="1:20">
      <c r="A50" s="15" t="s">
        <v>525</v>
      </c>
      <c r="B50" s="17" t="n">
        <v>11795</v>
      </c>
      <c r="C50" s="18">
        <f>(353.0/B50*100)</f>
        <v/>
      </c>
      <c r="D50" s="19" t="n">
        <v>11442</v>
      </c>
      <c r="E50" s="18" t="n">
        <v>370.34366225</v>
      </c>
      <c r="F50" s="20" t="n">
        <v>2.97467774</v>
      </c>
      <c r="G50" s="18" t="n">
        <v>411.72540967</v>
      </c>
      <c r="H50" s="20" t="n">
        <v>2.78969211</v>
      </c>
      <c r="I50" s="18" t="n">
        <v>449.69200375</v>
      </c>
      <c r="J50" s="20" t="n">
        <v>2.2545227</v>
      </c>
      <c r="K50" s="18" t="s">
        <v>481</v>
      </c>
      <c r="L50" s="20" t="s">
        <v>481</v>
      </c>
      <c r="M50" s="18" t="s">
        <v>481</v>
      </c>
      <c r="N50" s="20" t="s">
        <v>481</v>
      </c>
      <c r="O50" s="18" t="s">
        <v>481</v>
      </c>
      <c r="P50" s="20" t="s">
        <v>481</v>
      </c>
      <c r="Q50" s="18" t="s">
        <v>481</v>
      </c>
      <c r="R50" s="20" t="s">
        <v>481</v>
      </c>
      <c r="S50" s="18" t="n">
        <v>387.14912652</v>
      </c>
      <c r="T50" s="20" t="n">
        <v>5.9933226</v>
      </c>
    </row>
    <row r="51" spans="1:20">
      <c r="A51" s="15" t="s">
        <v>526</v>
      </c>
      <c r="B51" s="17" t="n">
        <v>6866</v>
      </c>
      <c r="C51" s="18">
        <f>(113.0/B51*100)</f>
        <v/>
      </c>
      <c r="D51" s="19" t="n">
        <v>6753</v>
      </c>
      <c r="E51" s="18" t="n">
        <v>395.39827859</v>
      </c>
      <c r="F51" s="20" t="n">
        <v>3.15689189</v>
      </c>
      <c r="G51" s="18" t="n">
        <v>408.47615747</v>
      </c>
      <c r="H51" s="20" t="n">
        <v>3.48270895</v>
      </c>
      <c r="I51" s="18" t="n">
        <v>435.30051904</v>
      </c>
      <c r="J51" s="20" t="n">
        <v>2.13462666</v>
      </c>
      <c r="K51" s="18" t="s">
        <v>481</v>
      </c>
      <c r="L51" s="20" t="s">
        <v>481</v>
      </c>
      <c r="M51" s="18" t="s">
        <v>481</v>
      </c>
      <c r="N51" s="20" t="s">
        <v>481</v>
      </c>
      <c r="O51" s="18" t="n">
        <v>410.85572185</v>
      </c>
      <c r="P51" s="20" t="n">
        <v>3.7997542</v>
      </c>
      <c r="Q51" s="18" t="s">
        <v>481</v>
      </c>
      <c r="R51" s="20" t="s">
        <v>481</v>
      </c>
      <c r="S51" s="18" t="n">
        <v>388.23421306</v>
      </c>
      <c r="T51" s="20" t="n">
        <v>8.702002650000001</v>
      </c>
    </row>
    <row r="52" spans="1:20">
      <c r="A52" s="15" t="s">
        <v>527</v>
      </c>
      <c r="B52" s="17" t="n">
        <v>5809</v>
      </c>
      <c r="C52" s="18">
        <f>(110.0/B52*100)</f>
        <v/>
      </c>
      <c r="D52" s="19" t="n">
        <v>5699</v>
      </c>
      <c r="E52" s="18" t="n">
        <v>447.90259063</v>
      </c>
      <c r="F52" s="20" t="n">
        <v>4.86184115</v>
      </c>
      <c r="G52" s="18" t="n">
        <v>445.57445769</v>
      </c>
      <c r="H52" s="20" t="n">
        <v>3.76397762</v>
      </c>
      <c r="I52" s="18" t="n">
        <v>491.47985436</v>
      </c>
      <c r="J52" s="20" t="n">
        <v>2.39446584</v>
      </c>
      <c r="K52" s="18" t="s">
        <v>481</v>
      </c>
      <c r="L52" s="20" t="s">
        <v>481</v>
      </c>
      <c r="M52" s="18" t="s">
        <v>481</v>
      </c>
      <c r="N52" s="20" t="s">
        <v>481</v>
      </c>
      <c r="O52" s="18" t="s">
        <v>481</v>
      </c>
      <c r="P52" s="20" t="s">
        <v>481</v>
      </c>
      <c r="Q52" s="18" t="s">
        <v>481</v>
      </c>
      <c r="R52" s="20" t="s">
        <v>481</v>
      </c>
      <c r="S52" s="18" t="n">
        <v>382.60118717</v>
      </c>
      <c r="T52" s="20" t="n">
        <v>8.613311919999999</v>
      </c>
    </row>
    <row r="53" spans="1:20">
      <c r="A53" s="15" t="s">
        <v>528</v>
      </c>
      <c r="B53" s="17" t="n">
        <v>5571</v>
      </c>
      <c r="C53" s="18">
        <f>(115.0/B53*100)</f>
        <v/>
      </c>
      <c r="D53" s="19" t="n">
        <v>5456</v>
      </c>
      <c r="E53" s="18" t="n">
        <v>406.50409037</v>
      </c>
      <c r="F53" s="20" t="n">
        <v>2.50518887</v>
      </c>
      <c r="G53" s="18" t="n">
        <v>418.04626782</v>
      </c>
      <c r="H53" s="20" t="n">
        <v>2.55266258</v>
      </c>
      <c r="I53" s="18" t="n">
        <v>479.30898907</v>
      </c>
      <c r="J53" s="20" t="n">
        <v>2.07750007</v>
      </c>
      <c r="K53" s="18" t="s">
        <v>481</v>
      </c>
      <c r="L53" s="20" t="s">
        <v>481</v>
      </c>
      <c r="M53" s="18" t="s">
        <v>481</v>
      </c>
      <c r="N53" s="20" t="s">
        <v>481</v>
      </c>
      <c r="O53" s="18" t="s">
        <v>481</v>
      </c>
      <c r="P53" s="20" t="s">
        <v>481</v>
      </c>
      <c r="Q53" s="18" t="s">
        <v>481</v>
      </c>
      <c r="R53" s="20" t="s">
        <v>481</v>
      </c>
      <c r="S53" s="18" t="n">
        <v>351.90595157</v>
      </c>
      <c r="T53" s="20" t="n">
        <v>4.29941702</v>
      </c>
    </row>
    <row r="54" spans="1:20">
      <c r="A54" s="15" t="s">
        <v>529</v>
      </c>
      <c r="B54" s="17" t="n">
        <v>4740</v>
      </c>
      <c r="C54" s="18">
        <f>(455.0/B54*100)</f>
        <v/>
      </c>
      <c r="D54" s="19" t="n">
        <v>4285</v>
      </c>
      <c r="E54" s="18" t="n">
        <v>312.64792729</v>
      </c>
      <c r="F54" s="20" t="n">
        <v>2.67676768</v>
      </c>
      <c r="G54" s="18" t="n">
        <v>338.09541228</v>
      </c>
      <c r="H54" s="20" t="n">
        <v>4.09413018</v>
      </c>
      <c r="I54" s="18" t="n">
        <v>368.8400398</v>
      </c>
      <c r="J54" s="20" t="n">
        <v>3.77629276</v>
      </c>
      <c r="K54" s="18" t="s">
        <v>481</v>
      </c>
      <c r="L54" s="20" t="s">
        <v>481</v>
      </c>
      <c r="M54" s="18" t="s">
        <v>481</v>
      </c>
      <c r="N54" s="20" t="s">
        <v>481</v>
      </c>
      <c r="O54" s="18" t="s">
        <v>481</v>
      </c>
      <c r="P54" s="20" t="s">
        <v>481</v>
      </c>
      <c r="Q54" s="18" t="s">
        <v>481</v>
      </c>
      <c r="R54" s="20" t="s">
        <v>481</v>
      </c>
      <c r="S54" s="18" t="n">
        <v>285.12197848</v>
      </c>
      <c r="T54" s="20" t="n">
        <v>4.13845851</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411.13152395</v>
      </c>
      <c r="P55" s="20" t="n">
        <v>2.41692503</v>
      </c>
      <c r="Q55" s="18" t="s">
        <v>481</v>
      </c>
      <c r="R55" s="20" t="s">
        <v>481</v>
      </c>
      <c r="S55" s="18" t="s">
        <v>481</v>
      </c>
      <c r="T55" s="20" t="s">
        <v>481</v>
      </c>
    </row>
    <row r="56" spans="1:20">
      <c r="A56" s="15" t="s">
        <v>531</v>
      </c>
      <c r="B56" s="17" t="n">
        <v>5359</v>
      </c>
      <c r="C56" s="18">
        <f>(77.0/B56*100)</f>
        <v/>
      </c>
      <c r="D56" s="19" t="n">
        <v>5282</v>
      </c>
      <c r="E56" s="18" t="n">
        <v>509.09200149</v>
      </c>
      <c r="F56" s="20" t="n">
        <v>3.76457043</v>
      </c>
      <c r="G56" s="18" t="n">
        <v>505.42233285</v>
      </c>
      <c r="H56" s="20" t="n">
        <v>3.37731538</v>
      </c>
      <c r="I56" s="18" t="n">
        <v>536.03068899</v>
      </c>
      <c r="J56" s="20" t="n">
        <v>2.63919494</v>
      </c>
      <c r="K56" s="18" t="s">
        <v>481</v>
      </c>
      <c r="L56" s="20" t="s">
        <v>481</v>
      </c>
      <c r="M56" s="18" t="s">
        <v>481</v>
      </c>
      <c r="N56" s="20" t="s">
        <v>481</v>
      </c>
      <c r="O56" s="18" t="s">
        <v>481</v>
      </c>
      <c r="P56" s="20" t="s">
        <v>481</v>
      </c>
      <c r="Q56" s="18" t="s">
        <v>481</v>
      </c>
      <c r="R56" s="20" t="s">
        <v>481</v>
      </c>
      <c r="S56" s="18" t="n">
        <v>433.02185145</v>
      </c>
      <c r="T56" s="20" t="n">
        <v>15.02757999</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403.09974532</v>
      </c>
      <c r="P57" s="20" t="n">
        <v>2.56579015</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408.6691134</v>
      </c>
      <c r="P58" s="20" t="n">
        <v>2.67440156</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378.44218506</v>
      </c>
      <c r="P59" s="20" t="n">
        <v>1.6995879</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386.48537246</v>
      </c>
      <c r="P60" s="20" t="n">
        <v>3.39522632</v>
      </c>
      <c r="Q60" s="18" t="s">
        <v>481</v>
      </c>
      <c r="R60" s="20" t="s">
        <v>481</v>
      </c>
      <c r="S60" s="18" t="s">
        <v>481</v>
      </c>
      <c r="T60" s="20" t="s">
        <v>481</v>
      </c>
    </row>
    <row r="61" spans="1:20">
      <c r="A61" s="15" t="s">
        <v>536</v>
      </c>
      <c r="B61" s="17" t="n">
        <v>6525</v>
      </c>
      <c r="C61" s="18">
        <f>(169.0/B61*100)</f>
        <v/>
      </c>
      <c r="D61" s="19" t="n">
        <v>6356</v>
      </c>
      <c r="E61" s="18" t="n">
        <v>458.60139738</v>
      </c>
      <c r="F61" s="20" t="n">
        <v>4.22010053</v>
      </c>
      <c r="G61" s="18" t="n">
        <v>450.75366586</v>
      </c>
      <c r="H61" s="20" t="n">
        <v>3.72645577</v>
      </c>
      <c r="I61" s="18" t="n">
        <v>495.66623916</v>
      </c>
      <c r="J61" s="20" t="n">
        <v>2.45275275</v>
      </c>
      <c r="K61" s="18" t="s">
        <v>481</v>
      </c>
      <c r="L61" s="20" t="s">
        <v>481</v>
      </c>
      <c r="M61" s="18" t="s">
        <v>481</v>
      </c>
      <c r="N61" s="20" t="s">
        <v>481</v>
      </c>
      <c r="O61" s="18" t="s">
        <v>481</v>
      </c>
      <c r="P61" s="20" t="s">
        <v>481</v>
      </c>
      <c r="Q61" s="18" t="s">
        <v>481</v>
      </c>
      <c r="R61" s="20" t="s">
        <v>481</v>
      </c>
      <c r="S61" s="18" t="n">
        <v>376.509711</v>
      </c>
      <c r="T61" s="20" t="n">
        <v>8.27504197</v>
      </c>
    </row>
    <row r="62" spans="1:20">
      <c r="A62" s="15" t="s">
        <v>537</v>
      </c>
      <c r="B62" s="17" t="n">
        <v>4476</v>
      </c>
      <c r="C62" s="18">
        <f>(3.0/B62*100)</f>
        <v/>
      </c>
      <c r="D62" s="19" t="n">
        <v>4473</v>
      </c>
      <c r="E62" s="18" t="n">
        <v>519.59077503</v>
      </c>
      <c r="F62" s="20" t="n">
        <v>2.76693507</v>
      </c>
      <c r="G62" s="18" t="n">
        <v>511.59541414</v>
      </c>
      <c r="H62" s="20" t="n">
        <v>4.12632989</v>
      </c>
      <c r="I62" s="18" t="n">
        <v>534.94996096</v>
      </c>
      <c r="J62" s="20" t="n">
        <v>1.39388146</v>
      </c>
      <c r="K62" s="18" t="s">
        <v>481</v>
      </c>
      <c r="L62" s="20" t="s">
        <v>481</v>
      </c>
      <c r="M62" s="18" t="s">
        <v>481</v>
      </c>
      <c r="N62" s="20" t="s">
        <v>481</v>
      </c>
      <c r="O62" s="18" t="s">
        <v>481</v>
      </c>
      <c r="P62" s="20" t="s">
        <v>481</v>
      </c>
      <c r="Q62" s="18" t="s">
        <v>481</v>
      </c>
      <c r="R62" s="20" t="s">
        <v>481</v>
      </c>
      <c r="S62" s="18" t="n">
        <v>411.40540194</v>
      </c>
      <c r="T62" s="20" t="n">
        <v>29.55624586</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383.68238779</v>
      </c>
      <c r="P63" s="20" t="n">
        <v>1.24851448</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464.78196465</v>
      </c>
      <c r="P64" s="20" t="n">
        <v>1.64197035</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427.99780567</v>
      </c>
      <c r="P65" s="20" t="n">
        <v>1.97258457</v>
      </c>
      <c r="Q65" s="18" t="s">
        <v>481</v>
      </c>
      <c r="R65" s="20" t="s">
        <v>481</v>
      </c>
      <c r="S65" s="18" t="s">
        <v>481</v>
      </c>
      <c r="T65" s="20" t="s">
        <v>481</v>
      </c>
    </row>
    <row r="66" spans="1:20">
      <c r="A66" s="15" t="s">
        <v>541</v>
      </c>
      <c r="B66" s="17" t="n">
        <v>5665</v>
      </c>
      <c r="C66" s="18">
        <f>(91.0/B66*100)</f>
        <v/>
      </c>
      <c r="D66" s="19" t="n">
        <v>5574</v>
      </c>
      <c r="E66" s="18" t="n">
        <v>390.5731848</v>
      </c>
      <c r="F66" s="20" t="n">
        <v>2.38131166</v>
      </c>
      <c r="G66" s="18" t="n">
        <v>402.54078282</v>
      </c>
      <c r="H66" s="20" t="n">
        <v>2.33898057</v>
      </c>
      <c r="I66" s="18" t="n">
        <v>444.7896516</v>
      </c>
      <c r="J66" s="20" t="n">
        <v>1.67565652</v>
      </c>
      <c r="K66" s="18" t="s">
        <v>481</v>
      </c>
      <c r="L66" s="20" t="s">
        <v>481</v>
      </c>
      <c r="M66" s="18" t="s">
        <v>481</v>
      </c>
      <c r="N66" s="20" t="s">
        <v>481</v>
      </c>
      <c r="O66" s="18" t="s">
        <v>481</v>
      </c>
      <c r="P66" s="20" t="s">
        <v>481</v>
      </c>
      <c r="Q66" s="18" t="s">
        <v>481</v>
      </c>
      <c r="R66" s="20" t="s">
        <v>481</v>
      </c>
      <c r="S66" s="18" t="n">
        <v>346.5937545</v>
      </c>
      <c r="T66" s="20" t="n">
        <v>3.33405303</v>
      </c>
    </row>
    <row r="67" spans="1:20">
      <c r="A67" s="15" t="s">
        <v>542</v>
      </c>
      <c r="B67" s="17" t="n">
        <v>6971</v>
      </c>
      <c r="C67" s="18">
        <f>(873.0/B67*100)</f>
        <v/>
      </c>
      <c r="D67" s="19" t="n">
        <v>6098</v>
      </c>
      <c r="E67" s="18" t="n">
        <v>367.57103083</v>
      </c>
      <c r="F67" s="20" t="n">
        <v>2.98452709</v>
      </c>
      <c r="G67" s="18" t="n">
        <v>393.47022427</v>
      </c>
      <c r="H67" s="20" t="n">
        <v>2.84790233</v>
      </c>
      <c r="I67" s="18" t="n">
        <v>427.43481347</v>
      </c>
      <c r="J67" s="20" t="n">
        <v>2.6128131</v>
      </c>
      <c r="K67" s="18" t="s">
        <v>481</v>
      </c>
      <c r="L67" s="20" t="s">
        <v>481</v>
      </c>
      <c r="M67" s="18" t="s">
        <v>481</v>
      </c>
      <c r="N67" s="20" t="s">
        <v>481</v>
      </c>
      <c r="O67" s="18" t="s">
        <v>481</v>
      </c>
      <c r="P67" s="20" t="s">
        <v>481</v>
      </c>
      <c r="Q67" s="18" t="s">
        <v>481</v>
      </c>
      <c r="R67" s="20" t="s">
        <v>481</v>
      </c>
      <c r="S67" s="18" t="n">
        <v>335.17135917</v>
      </c>
      <c r="T67" s="20" t="n">
        <v>7.82758704</v>
      </c>
    </row>
    <row r="68" spans="1:20">
      <c r="A68" s="15" t="s">
        <v>543</v>
      </c>
      <c r="B68" s="17" t="n">
        <v>12083</v>
      </c>
      <c r="C68" s="18">
        <f>(31.0/B68*100)</f>
        <v/>
      </c>
      <c r="D68" s="19" t="n">
        <v>12052</v>
      </c>
      <c r="E68" s="18" t="n">
        <v>398.08618466</v>
      </c>
      <c r="F68" s="20" t="n">
        <v>1.47108327</v>
      </c>
      <c r="G68" s="18" t="n">
        <v>406.15924158</v>
      </c>
      <c r="H68" s="20" t="n">
        <v>2.85669215</v>
      </c>
      <c r="I68" s="18" t="n">
        <v>474.41380963</v>
      </c>
      <c r="J68" s="20" t="n">
        <v>1.55320184</v>
      </c>
      <c r="K68" s="18" t="s">
        <v>481</v>
      </c>
      <c r="L68" s="20" t="s">
        <v>481</v>
      </c>
      <c r="M68" s="18" t="s">
        <v>481</v>
      </c>
      <c r="N68" s="20" t="s">
        <v>481</v>
      </c>
      <c r="O68" s="18" t="s">
        <v>481</v>
      </c>
      <c r="P68" s="20" t="s">
        <v>481</v>
      </c>
      <c r="Q68" s="18" t="s">
        <v>481</v>
      </c>
      <c r="R68" s="20" t="s">
        <v>481</v>
      </c>
      <c r="S68" s="18" t="n">
        <v>347.29722103</v>
      </c>
      <c r="T68" s="20" t="n">
        <v>2.01324144</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434.88486177</v>
      </c>
      <c r="P69" s="20" t="n">
        <v>3.2334538</v>
      </c>
      <c r="Q69" s="18" t="s">
        <v>481</v>
      </c>
      <c r="R69" s="20" t="s">
        <v>481</v>
      </c>
      <c r="S69" s="18" t="s">
        <v>481</v>
      </c>
      <c r="T69" s="20" t="s">
        <v>481</v>
      </c>
    </row>
    <row r="70" spans="1:20">
      <c r="A70" s="15" t="s">
        <v>545</v>
      </c>
      <c r="B70" s="17" t="n">
        <v>6036</v>
      </c>
      <c r="C70" s="18">
        <f>(223.0/B70*100)</f>
        <v/>
      </c>
      <c r="D70" s="19" t="n">
        <v>5813</v>
      </c>
      <c r="E70" s="18" t="n">
        <v>480.69200762</v>
      </c>
      <c r="F70" s="20" t="n">
        <v>3.27952883</v>
      </c>
      <c r="G70" s="18" t="n">
        <v>471.2874122</v>
      </c>
      <c r="H70" s="20" t="n">
        <v>3.97556995</v>
      </c>
      <c r="I70" s="18" t="n">
        <v>505.21897896</v>
      </c>
      <c r="J70" s="20" t="n">
        <v>3.15477024</v>
      </c>
      <c r="K70" s="18" t="s">
        <v>481</v>
      </c>
      <c r="L70" s="20" t="s">
        <v>481</v>
      </c>
      <c r="M70" s="18" t="s">
        <v>481</v>
      </c>
      <c r="N70" s="20" t="s">
        <v>481</v>
      </c>
      <c r="O70" s="18" t="s">
        <v>481</v>
      </c>
      <c r="P70" s="20" t="s">
        <v>481</v>
      </c>
      <c r="Q70" s="18" t="s">
        <v>481</v>
      </c>
      <c r="R70" s="20" t="s">
        <v>481</v>
      </c>
      <c r="S70" s="18" t="n">
        <v>424.61388575</v>
      </c>
      <c r="T70" s="20" t="n">
        <v>10.84138656</v>
      </c>
    </row>
    <row r="71" spans="1:20">
      <c r="A71" s="15" t="s">
        <v>546</v>
      </c>
      <c r="B71" s="17" t="n">
        <v>6115</v>
      </c>
      <c r="C71" s="18">
        <f>(35.0/B71*100)</f>
        <v/>
      </c>
      <c r="D71" s="19" t="n">
        <v>6080</v>
      </c>
      <c r="E71" s="18" t="n">
        <v>521.41998683</v>
      </c>
      <c r="F71" s="20" t="n">
        <v>5.13092489</v>
      </c>
      <c r="G71" s="18" t="n">
        <v>511.92055565</v>
      </c>
      <c r="H71" s="20" t="n">
        <v>3.38477975</v>
      </c>
      <c r="I71" s="18" t="n">
        <v>577.92814204</v>
      </c>
      <c r="J71" s="20" t="n">
        <v>1.43108089</v>
      </c>
      <c r="K71" s="18" t="s">
        <v>481</v>
      </c>
      <c r="L71" s="20" t="s">
        <v>481</v>
      </c>
      <c r="M71" s="18" t="s">
        <v>481</v>
      </c>
      <c r="N71" s="20" t="s">
        <v>481</v>
      </c>
      <c r="O71" s="18" t="s">
        <v>481</v>
      </c>
      <c r="P71" s="20" t="s">
        <v>481</v>
      </c>
      <c r="Q71" s="18" t="s">
        <v>481</v>
      </c>
      <c r="R71" s="20" t="s">
        <v>481</v>
      </c>
      <c r="S71" s="18" t="n">
        <v>423.68528478</v>
      </c>
      <c r="T71" s="20" t="n">
        <v>15.22021059</v>
      </c>
    </row>
    <row r="72" spans="1:20">
      <c r="A72" s="15" t="s">
        <v>547</v>
      </c>
      <c r="B72" s="17" t="n">
        <v>7708</v>
      </c>
      <c r="C72" s="18">
        <f>(5.0/B72*100)</f>
        <v/>
      </c>
      <c r="D72" s="19" t="n">
        <v>7703</v>
      </c>
      <c r="E72" s="18" t="n">
        <v>503.94870413</v>
      </c>
      <c r="F72" s="20" t="n">
        <v>4.93056745</v>
      </c>
      <c r="G72" s="18" t="n">
        <v>516.7541412099999</v>
      </c>
      <c r="H72" s="20" t="n">
        <v>6.1198272</v>
      </c>
      <c r="I72" s="18" t="n">
        <v>540.62035911</v>
      </c>
      <c r="J72" s="20" t="n">
        <v>2.57508172</v>
      </c>
      <c r="K72" s="18" t="s">
        <v>481</v>
      </c>
      <c r="L72" s="20" t="s">
        <v>481</v>
      </c>
      <c r="M72" s="18" t="s">
        <v>481</v>
      </c>
      <c r="N72" s="20" t="s">
        <v>481</v>
      </c>
      <c r="O72" s="18" t="s">
        <v>481</v>
      </c>
      <c r="P72" s="20" t="s">
        <v>481</v>
      </c>
      <c r="Q72" s="18" t="s">
        <v>481</v>
      </c>
      <c r="R72" s="20" t="s">
        <v>481</v>
      </c>
      <c r="S72" s="18" t="n">
        <v>429.79471934</v>
      </c>
      <c r="T72" s="20" t="n">
        <v>29.04696032</v>
      </c>
    </row>
    <row r="73" spans="1:20">
      <c r="A73" s="15" t="s">
        <v>548</v>
      </c>
      <c r="B73" s="17" t="n">
        <v>8249</v>
      </c>
      <c r="C73" s="18">
        <f>(195.0/B73*100)</f>
        <v/>
      </c>
      <c r="D73" s="19" t="n">
        <v>8054</v>
      </c>
      <c r="E73" s="18" t="n">
        <v>402.35244178</v>
      </c>
      <c r="F73" s="20" t="n">
        <v>2.96984468</v>
      </c>
      <c r="G73" s="18" t="n">
        <v>391.05537499</v>
      </c>
      <c r="H73" s="20" t="n">
        <v>2.75941477</v>
      </c>
      <c r="I73" s="18" t="n">
        <v>454.47829444</v>
      </c>
      <c r="J73" s="20" t="n">
        <v>3.42237246</v>
      </c>
      <c r="K73" s="18" t="s">
        <v>481</v>
      </c>
      <c r="L73" s="20" t="s">
        <v>481</v>
      </c>
      <c r="M73" s="18" t="s">
        <v>481</v>
      </c>
      <c r="N73" s="20" t="s">
        <v>481</v>
      </c>
      <c r="O73" s="18" t="s">
        <v>481</v>
      </c>
      <c r="P73" s="20" t="s">
        <v>481</v>
      </c>
      <c r="Q73" s="18" t="s">
        <v>481</v>
      </c>
      <c r="R73" s="20" t="s">
        <v>481</v>
      </c>
      <c r="S73" s="18" t="n">
        <v>368.40961078</v>
      </c>
      <c r="T73" s="20" t="n">
        <v>9.646542549999999</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424.59045417</v>
      </c>
      <c r="P74" s="20" t="n">
        <v>1.40919814</v>
      </c>
      <c r="Q74" s="18" t="s">
        <v>481</v>
      </c>
      <c r="R74" s="20" t="s">
        <v>481</v>
      </c>
      <c r="S74" s="18" t="s">
        <v>481</v>
      </c>
      <c r="T74" s="20" t="s">
        <v>481</v>
      </c>
    </row>
    <row r="75" spans="1:20">
      <c r="A75" s="15" t="s">
        <v>550</v>
      </c>
      <c r="B75" s="17" t="n">
        <v>5375</v>
      </c>
      <c r="C75" s="18">
        <f>(305.0/B75*100)</f>
        <v/>
      </c>
      <c r="D75" s="19" t="n">
        <v>5070</v>
      </c>
      <c r="E75" s="18" t="n">
        <v>367.01114438</v>
      </c>
      <c r="F75" s="20" t="n">
        <v>2.60966805</v>
      </c>
      <c r="G75" s="18" t="n">
        <v>374.48922127</v>
      </c>
      <c r="H75" s="20" t="n">
        <v>2.64969317</v>
      </c>
      <c r="I75" s="18" t="n">
        <v>417.26763233</v>
      </c>
      <c r="J75" s="20" t="n">
        <v>2.7923974</v>
      </c>
      <c r="K75" s="18" t="s">
        <v>481</v>
      </c>
      <c r="L75" s="20" t="s">
        <v>481</v>
      </c>
      <c r="M75" s="18" t="s">
        <v>481</v>
      </c>
      <c r="N75" s="20" t="s">
        <v>481</v>
      </c>
      <c r="O75" s="18" t="s">
        <v>481</v>
      </c>
      <c r="P75" s="20" t="s">
        <v>481</v>
      </c>
      <c r="Q75" s="18" t="s">
        <v>481</v>
      </c>
      <c r="R75" s="20" t="s">
        <v>481</v>
      </c>
      <c r="S75" s="18" t="n">
        <v>351.87145231</v>
      </c>
      <c r="T75" s="20" t="n">
        <v>3.94354069</v>
      </c>
    </row>
    <row r="76" spans="1:20">
      <c r="A76" s="15" t="s">
        <v>551</v>
      </c>
      <c r="B76" s="17" t="n">
        <v>14167</v>
      </c>
      <c r="C76" s="18">
        <f>(235.0/B76*100)</f>
        <v/>
      </c>
      <c r="D76" s="19" t="n">
        <v>13932</v>
      </c>
      <c r="E76" s="18" t="n">
        <v>416.01545694</v>
      </c>
      <c r="F76" s="20" t="n">
        <v>2.57247023</v>
      </c>
      <c r="G76" s="18" t="n">
        <v>417.92052279</v>
      </c>
      <c r="H76" s="20" t="n">
        <v>3.38226513</v>
      </c>
      <c r="I76" s="18" t="n">
        <v>479.88046741</v>
      </c>
      <c r="J76" s="20" t="n">
        <v>2.73240688</v>
      </c>
      <c r="K76" s="18" t="s">
        <v>481</v>
      </c>
      <c r="L76" s="20" t="s">
        <v>481</v>
      </c>
      <c r="M76" s="18" t="s">
        <v>481</v>
      </c>
      <c r="N76" s="20" t="s">
        <v>481</v>
      </c>
      <c r="O76" s="18" t="s">
        <v>481</v>
      </c>
      <c r="P76" s="20" t="s">
        <v>481</v>
      </c>
      <c r="Q76" s="18" t="s">
        <v>481</v>
      </c>
      <c r="R76" s="20" t="s">
        <v>481</v>
      </c>
      <c r="S76" s="18" t="n">
        <v>353.87369915</v>
      </c>
      <c r="T76" s="20" t="n">
        <v>4.51909981</v>
      </c>
    </row>
    <row r="77" spans="1:20">
      <c r="A77" s="15" t="s">
        <v>552</v>
      </c>
      <c r="B77" s="17" t="n">
        <v>6062</v>
      </c>
      <c r="C77" s="18">
        <f>(341.0/B77*100)</f>
        <v/>
      </c>
      <c r="D77" s="19" t="n">
        <v>5721</v>
      </c>
      <c r="E77" s="18" t="n">
        <v>396.32723894</v>
      </c>
      <c r="F77" s="20" t="n">
        <v>3.21617056</v>
      </c>
      <c r="G77" s="18" t="n">
        <v>425.90997002</v>
      </c>
      <c r="H77" s="20" t="n">
        <v>3.22941266</v>
      </c>
      <c r="I77" s="18" t="n">
        <v>469.34900362</v>
      </c>
      <c r="J77" s="20" t="n">
        <v>2.37163679</v>
      </c>
      <c r="K77" s="18" t="s">
        <v>481</v>
      </c>
      <c r="L77" s="20" t="s">
        <v>481</v>
      </c>
      <c r="M77" s="18" t="s">
        <v>481</v>
      </c>
      <c r="N77" s="20" t="s">
        <v>481</v>
      </c>
      <c r="O77" s="18" t="s">
        <v>481</v>
      </c>
      <c r="P77" s="20" t="s">
        <v>481</v>
      </c>
      <c r="Q77" s="18" t="s">
        <v>481</v>
      </c>
      <c r="R77" s="20" t="s">
        <v>481</v>
      </c>
      <c r="S77" s="18" t="n">
        <v>366.11397684</v>
      </c>
      <c r="T77" s="20" t="n">
        <v>3.72073536</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524.64451931</v>
      </c>
      <c r="P78" s="20" t="n">
        <v>3.91006783</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475.18659836</v>
      </c>
      <c r="P79" s="20" t="n">
        <v>6.280552</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456.48357586</v>
      </c>
      <c r="P80" s="20" t="n">
        <v>3.67164431</v>
      </c>
      <c r="Q80" s="18" t="s">
        <v>481</v>
      </c>
      <c r="R80" s="20" t="s">
        <v>481</v>
      </c>
      <c r="S80" s="18" t="s">
        <v>481</v>
      </c>
      <c r="T80" s="20" t="s">
        <v>481</v>
      </c>
    </row>
    <row r="81" spans="1:20">
      <c r="A81" s="23" t="s">
        <v>556</v>
      </c>
      <c r="B81" s="17" t="n">
        <v>8861</v>
      </c>
      <c r="C81" s="18">
        <f>(92.0/B81*100)</f>
        <v/>
      </c>
      <c r="D81" s="19" t="n">
        <v>8769</v>
      </c>
      <c r="E81" s="18" t="n">
        <v>434.45749153</v>
      </c>
      <c r="F81" s="20" t="n">
        <v>2.71456194</v>
      </c>
      <c r="G81" s="18" t="n">
        <v>410.21856565</v>
      </c>
      <c r="H81" s="20" t="n">
        <v>3.29970116</v>
      </c>
      <c r="I81" s="18" t="n">
        <v>481.76119566</v>
      </c>
      <c r="J81" s="20" t="n">
        <v>3.66950402</v>
      </c>
      <c r="K81" s="18" t="s">
        <v>481</v>
      </c>
      <c r="L81" s="20" t="s">
        <v>481</v>
      </c>
      <c r="M81" s="18" t="s">
        <v>481</v>
      </c>
      <c r="N81" s="20" t="s">
        <v>481</v>
      </c>
      <c r="O81" s="18" t="s">
        <v>481</v>
      </c>
      <c r="P81" s="20" t="s">
        <v>481</v>
      </c>
      <c r="Q81" s="18" t="s">
        <v>481</v>
      </c>
      <c r="R81" s="20" t="s">
        <v>481</v>
      </c>
      <c r="S81" s="18" t="n">
        <v>366.89094618</v>
      </c>
      <c r="T81" s="20" t="n">
        <v>10.71235247</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834</v>
      </c>
    </row>
    <row customHeight="1" ht="30" r="4" spans="1:20">
      <c r="A4" s="6" t="n"/>
      <c r="B4" s="7" t="s">
        <v>462</v>
      </c>
      <c r="C4" s="7" t="s">
        <v>463</v>
      </c>
      <c r="D4" s="8" t="s">
        <v>462</v>
      </c>
      <c r="E4" s="9" t="s">
        <v>831</v>
      </c>
      <c r="F4" s="10" t="n"/>
      <c r="G4" s="9" t="s">
        <v>832</v>
      </c>
      <c r="H4" s="10" t="n"/>
      <c r="I4" s="9" t="s">
        <v>833</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(778.0/B7*100)</f>
        <v/>
      </c>
      <c r="D7" s="19" t="n">
        <v>13752</v>
      </c>
      <c r="E7" s="18" t="n">
        <v>484.13551204</v>
      </c>
      <c r="F7" s="20" t="n">
        <v>3.41750031</v>
      </c>
      <c r="G7" s="18" t="n">
        <v>497.54124746</v>
      </c>
      <c r="H7" s="20" t="n">
        <v>2.77555179</v>
      </c>
      <c r="I7" s="18" t="n">
        <v>528.24692903</v>
      </c>
      <c r="J7" s="20" t="n">
        <v>1.67557429</v>
      </c>
      <c r="K7" s="18" t="s">
        <v>481</v>
      </c>
      <c r="L7" s="20" t="s">
        <v>481</v>
      </c>
      <c r="M7" s="18" t="s">
        <v>481</v>
      </c>
      <c r="N7" s="20" t="s">
        <v>481</v>
      </c>
      <c r="O7" s="18" t="s">
        <v>481</v>
      </c>
      <c r="P7" s="20" t="s">
        <v>481</v>
      </c>
      <c r="Q7" s="18" t="s">
        <v>481</v>
      </c>
      <c r="R7" s="20" t="s">
        <v>481</v>
      </c>
      <c r="S7" s="18" t="n">
        <v>454.18784566</v>
      </c>
      <c r="T7" s="20" t="n">
        <v>5.2514867</v>
      </c>
    </row>
    <row r="8" spans="1:20">
      <c r="A8" s="15" t="s">
        <v>483</v>
      </c>
      <c r="B8" s="17" t="n">
        <v>7007</v>
      </c>
      <c r="C8" s="18">
        <f>(145.0/B8*100)</f>
        <v/>
      </c>
      <c r="D8" s="19" t="n">
        <v>6862</v>
      </c>
      <c r="E8" s="18" t="n">
        <v>467.81896985</v>
      </c>
      <c r="F8" s="20" t="n">
        <v>6.7463802</v>
      </c>
      <c r="G8" s="18" t="n">
        <v>487.00510979</v>
      </c>
      <c r="H8" s="20" t="n">
        <v>3.30882289</v>
      </c>
      <c r="I8" s="18" t="n">
        <v>513.3935050699999</v>
      </c>
      <c r="J8" s="20" t="n">
        <v>2.29305122</v>
      </c>
      <c r="K8" s="18" t="s">
        <v>481</v>
      </c>
      <c r="L8" s="20" t="s">
        <v>481</v>
      </c>
      <c r="M8" s="18" t="s">
        <v>481</v>
      </c>
      <c r="N8" s="20" t="s">
        <v>481</v>
      </c>
      <c r="O8" s="18" t="n">
        <v>368.48347797</v>
      </c>
      <c r="P8" s="20" t="n">
        <v>14.99112476</v>
      </c>
      <c r="Q8" s="18" t="s">
        <v>481</v>
      </c>
      <c r="R8" s="20" t="s">
        <v>481</v>
      </c>
      <c r="S8" s="18" t="n">
        <v>403.8449161</v>
      </c>
      <c r="T8" s="20" t="n">
        <v>6.17476399</v>
      </c>
    </row>
    <row r="9" spans="1:20">
      <c r="A9" s="15" t="s">
        <v>484</v>
      </c>
      <c r="B9" s="17" t="n">
        <v>9651</v>
      </c>
      <c r="C9" s="18">
        <f>(270.0/B9*100)</f>
        <v/>
      </c>
      <c r="D9" s="19" t="n">
        <v>9381</v>
      </c>
      <c r="E9" s="18" t="n">
        <v>456.29997339</v>
      </c>
      <c r="F9" s="20" t="n">
        <v>5.01138596</v>
      </c>
      <c r="G9" s="18" t="n">
        <v>497.95782358</v>
      </c>
      <c r="H9" s="20" t="n">
        <v>2.99121409</v>
      </c>
      <c r="I9" s="18" t="n">
        <v>529.59889786</v>
      </c>
      <c r="J9" s="20" t="n">
        <v>1.96025129</v>
      </c>
      <c r="K9" s="18" t="s">
        <v>481</v>
      </c>
      <c r="L9" s="20" t="s">
        <v>481</v>
      </c>
      <c r="M9" s="18" t="s">
        <v>481</v>
      </c>
      <c r="N9" s="20" t="s">
        <v>481</v>
      </c>
      <c r="O9" s="18" t="n">
        <v>374.78530698</v>
      </c>
      <c r="P9" s="20" t="n">
        <v>11.62763904</v>
      </c>
      <c r="Q9" s="18" t="s">
        <v>481</v>
      </c>
      <c r="R9" s="20" t="s">
        <v>481</v>
      </c>
      <c r="S9" s="18" t="n">
        <v>405.59632377</v>
      </c>
      <c r="T9" s="20" t="n">
        <v>5.45899169</v>
      </c>
    </row>
    <row r="10" spans="1:20">
      <c r="A10" s="15" t="s">
        <v>485</v>
      </c>
      <c r="B10" s="17" t="n">
        <v>20058</v>
      </c>
      <c r="C10" s="18">
        <f>(559.0/B10*100)</f>
        <v/>
      </c>
      <c r="D10" s="19" t="n">
        <v>19499</v>
      </c>
      <c r="E10" s="18" t="n">
        <v>497.05459851</v>
      </c>
      <c r="F10" s="20" t="n">
        <v>3.7039487</v>
      </c>
      <c r="G10" s="18" t="n">
        <v>512.99654157</v>
      </c>
      <c r="H10" s="20" t="n">
        <v>2.90231025</v>
      </c>
      <c r="I10" s="18" t="n">
        <v>544.30642439</v>
      </c>
      <c r="J10" s="20" t="n">
        <v>2.08891237</v>
      </c>
      <c r="K10" s="18" t="s">
        <v>481</v>
      </c>
      <c r="L10" s="20" t="s">
        <v>481</v>
      </c>
      <c r="M10" s="18" t="s">
        <v>481</v>
      </c>
      <c r="N10" s="20" t="s">
        <v>481</v>
      </c>
      <c r="O10" s="18" t="s">
        <v>481</v>
      </c>
      <c r="P10" s="20" t="s">
        <v>481</v>
      </c>
      <c r="Q10" s="18" t="s">
        <v>481</v>
      </c>
      <c r="R10" s="20" t="s">
        <v>481</v>
      </c>
      <c r="S10" s="18" t="n">
        <v>438.89333373</v>
      </c>
      <c r="T10" s="20" t="n">
        <v>5.76222953</v>
      </c>
    </row>
    <row r="11" spans="1:20">
      <c r="A11" s="15" t="s">
        <v>486</v>
      </c>
      <c r="B11" s="17" t="n">
        <v>7053</v>
      </c>
      <c r="C11" s="18">
        <f>(172.0/B11*100)</f>
        <v/>
      </c>
      <c r="D11" s="19" t="n">
        <v>6881</v>
      </c>
      <c r="E11" s="18" t="n">
        <v>396.35679444</v>
      </c>
      <c r="F11" s="20" t="n">
        <v>4.0977216</v>
      </c>
      <c r="G11" s="18" t="n">
        <v>440.60721075</v>
      </c>
      <c r="H11" s="20" t="n">
        <v>3.12326618</v>
      </c>
      <c r="I11" s="18" t="n">
        <v>471.38823649</v>
      </c>
      <c r="J11" s="20" t="n">
        <v>2.56001404</v>
      </c>
      <c r="K11" s="18" t="s">
        <v>481</v>
      </c>
      <c r="L11" s="20" t="s">
        <v>481</v>
      </c>
      <c r="M11" s="18" t="s">
        <v>481</v>
      </c>
      <c r="N11" s="20" t="s">
        <v>481</v>
      </c>
      <c r="O11" s="18" t="s">
        <v>481</v>
      </c>
      <c r="P11" s="20" t="s">
        <v>481</v>
      </c>
      <c r="Q11" s="18" t="s">
        <v>481</v>
      </c>
      <c r="R11" s="20" t="s">
        <v>481</v>
      </c>
      <c r="S11" s="18" t="n">
        <v>397.00106599</v>
      </c>
      <c r="T11" s="20" t="n">
        <v>6.73022142</v>
      </c>
    </row>
    <row r="12" spans="1:20">
      <c r="A12" s="15" t="s">
        <v>487</v>
      </c>
      <c r="B12" s="17" t="n">
        <v>6894</v>
      </c>
      <c r="C12" s="18">
        <f>(59.0/B12*100)</f>
        <v/>
      </c>
      <c r="D12" s="19" t="n">
        <v>6835</v>
      </c>
      <c r="E12" s="18" t="n">
        <v>454.05359797</v>
      </c>
      <c r="F12" s="20" t="n">
        <v>5.00556531</v>
      </c>
      <c r="G12" s="18" t="n">
        <v>492.48848314</v>
      </c>
      <c r="H12" s="20" t="n">
        <v>2.76933303</v>
      </c>
      <c r="I12" s="18" t="n">
        <v>511.04655991</v>
      </c>
      <c r="J12" s="20" t="n">
        <v>2.02478721</v>
      </c>
      <c r="K12" s="18" t="s">
        <v>481</v>
      </c>
      <c r="L12" s="20" t="s">
        <v>481</v>
      </c>
      <c r="M12" s="18" t="s">
        <v>481</v>
      </c>
      <c r="N12" s="20" t="s">
        <v>481</v>
      </c>
      <c r="O12" s="18" t="n">
        <v>366.6777112</v>
      </c>
      <c r="P12" s="20" t="n">
        <v>14.39052153</v>
      </c>
      <c r="Q12" s="18" t="s">
        <v>481</v>
      </c>
      <c r="R12" s="20" t="s">
        <v>481</v>
      </c>
      <c r="S12" s="18" t="n">
        <v>393.66313149</v>
      </c>
      <c r="T12" s="20" t="n">
        <v>6.38905657</v>
      </c>
    </row>
    <row r="13" spans="1:20">
      <c r="A13" s="15" t="s">
        <v>488</v>
      </c>
      <c r="B13" s="17" t="n">
        <v>7161</v>
      </c>
      <c r="C13" s="18">
        <f>(216.0/B13*100)</f>
        <v/>
      </c>
      <c r="D13" s="19" t="n">
        <v>6945</v>
      </c>
      <c r="E13" s="18" t="n">
        <v>480.6987015</v>
      </c>
      <c r="F13" s="20" t="n">
        <v>5.9888394</v>
      </c>
      <c r="G13" s="18" t="n">
        <v>500.87169032</v>
      </c>
      <c r="H13" s="20" t="n">
        <v>2.60873756</v>
      </c>
      <c r="I13" s="18" t="n">
        <v>521.35705522</v>
      </c>
      <c r="J13" s="20" t="n">
        <v>2.41865864</v>
      </c>
      <c r="K13" s="18" t="s">
        <v>481</v>
      </c>
      <c r="L13" s="20" t="s">
        <v>481</v>
      </c>
      <c r="M13" s="18" t="s">
        <v>481</v>
      </c>
      <c r="N13" s="20" t="s">
        <v>481</v>
      </c>
      <c r="O13" s="18" t="n">
        <v>436.36003517</v>
      </c>
      <c r="P13" s="20" t="n">
        <v>6.43426798</v>
      </c>
      <c r="Q13" s="18" t="s">
        <v>481</v>
      </c>
      <c r="R13" s="20" t="s">
        <v>481</v>
      </c>
      <c r="S13" s="18" t="n">
        <v>394.54067559</v>
      </c>
      <c r="T13" s="20" t="n">
        <v>7.01696922</v>
      </c>
    </row>
    <row r="14" spans="1:20">
      <c r="A14" s="15" t="s">
        <v>489</v>
      </c>
      <c r="B14" s="17" t="n">
        <v>5587</v>
      </c>
      <c r="C14" s="18">
        <f>(83.0/B14*100)</f>
        <v/>
      </c>
      <c r="D14" s="19" t="n">
        <v>5504</v>
      </c>
      <c r="E14" s="18" t="n">
        <v>512.8918453</v>
      </c>
      <c r="F14" s="20" t="n">
        <v>3.15895578</v>
      </c>
      <c r="G14" s="18" t="n">
        <v>538.74892892</v>
      </c>
      <c r="H14" s="20" t="n">
        <v>2.75860412</v>
      </c>
      <c r="I14" s="18" t="n">
        <v>549.82190284</v>
      </c>
      <c r="J14" s="20" t="n">
        <v>2.5771263</v>
      </c>
      <c r="K14" s="18" t="s">
        <v>481</v>
      </c>
      <c r="L14" s="20" t="s">
        <v>481</v>
      </c>
      <c r="M14" s="18" t="s">
        <v>481</v>
      </c>
      <c r="N14" s="20" t="s">
        <v>481</v>
      </c>
      <c r="O14" s="18" t="s">
        <v>481</v>
      </c>
      <c r="P14" s="20" t="s">
        <v>481</v>
      </c>
      <c r="Q14" s="18" t="s">
        <v>481</v>
      </c>
      <c r="R14" s="20" t="s">
        <v>481</v>
      </c>
      <c r="S14" s="18" t="n">
        <v>468.44121298</v>
      </c>
      <c r="T14" s="20" t="n">
        <v>12.85150652</v>
      </c>
    </row>
    <row r="15" spans="1:20">
      <c r="A15" s="15" t="s">
        <v>490</v>
      </c>
      <c r="B15" s="17" t="n">
        <v>5882</v>
      </c>
      <c r="C15" s="18">
        <f>(116.0/B15*100)</f>
        <v/>
      </c>
      <c r="D15" s="19" t="n">
        <v>5766</v>
      </c>
      <c r="E15" s="18" t="n">
        <v>520.35756158</v>
      </c>
      <c r="F15" s="20" t="n">
        <v>4.9334589</v>
      </c>
      <c r="G15" s="18" t="n">
        <v>529.33439733</v>
      </c>
      <c r="H15" s="20" t="n">
        <v>2.59162679</v>
      </c>
      <c r="I15" s="18" t="n">
        <v>548.86258857</v>
      </c>
      <c r="J15" s="20" t="n">
        <v>2.78184826</v>
      </c>
      <c r="K15" s="18" t="s">
        <v>481</v>
      </c>
      <c r="L15" s="20" t="s">
        <v>481</v>
      </c>
      <c r="M15" s="18" t="s">
        <v>481</v>
      </c>
      <c r="N15" s="20" t="s">
        <v>481</v>
      </c>
      <c r="O15" s="18" t="n">
        <v>375.95013089</v>
      </c>
      <c r="P15" s="20" t="n">
        <v>17.42774697</v>
      </c>
      <c r="Q15" s="18" t="s">
        <v>481</v>
      </c>
      <c r="R15" s="20" t="s">
        <v>481</v>
      </c>
      <c r="S15" s="18" t="n">
        <v>429.54631987</v>
      </c>
      <c r="T15" s="20" t="n">
        <v>7.36232349</v>
      </c>
    </row>
    <row r="16" spans="1:20">
      <c r="A16" s="15" t="s">
        <v>491</v>
      </c>
      <c r="B16" s="17" t="n">
        <v>6108</v>
      </c>
      <c r="C16" s="18">
        <f>(154.0/B16*100)</f>
        <v/>
      </c>
      <c r="D16" s="19" t="n">
        <v>5954</v>
      </c>
      <c r="E16" s="18" t="n">
        <v>454.50208176</v>
      </c>
      <c r="F16" s="20" t="n">
        <v>5.41056513</v>
      </c>
      <c r="G16" s="18" t="n">
        <v>492.53726418</v>
      </c>
      <c r="H16" s="20" t="n">
        <v>3.07101301</v>
      </c>
      <c r="I16" s="18" t="n">
        <v>520.47426568</v>
      </c>
      <c r="J16" s="20" t="n">
        <v>1.96289128</v>
      </c>
      <c r="K16" s="18" t="s">
        <v>481</v>
      </c>
      <c r="L16" s="20" t="s">
        <v>481</v>
      </c>
      <c r="M16" s="18" t="s">
        <v>481</v>
      </c>
      <c r="N16" s="20" t="s">
        <v>481</v>
      </c>
      <c r="O16" s="18" t="s">
        <v>481</v>
      </c>
      <c r="P16" s="20" t="s">
        <v>481</v>
      </c>
      <c r="Q16" s="18" t="s">
        <v>481</v>
      </c>
      <c r="R16" s="20" t="s">
        <v>481</v>
      </c>
      <c r="S16" s="18" t="n">
        <v>385.39200329</v>
      </c>
      <c r="T16" s="20" t="n">
        <v>6.71295832</v>
      </c>
    </row>
    <row r="17" spans="1:20">
      <c r="A17" s="15" t="s">
        <v>492</v>
      </c>
      <c r="B17" s="17" t="n">
        <v>6504</v>
      </c>
      <c r="C17" s="18">
        <f>(1933.0/B17*100)</f>
        <v/>
      </c>
      <c r="D17" s="19" t="n">
        <v>4571</v>
      </c>
      <c r="E17" s="18" t="n">
        <v>494.57640894</v>
      </c>
      <c r="F17" s="20" t="n">
        <v>6.31748169</v>
      </c>
      <c r="G17" s="18" t="n">
        <v>518.05233407</v>
      </c>
      <c r="H17" s="20" t="n">
        <v>3.96396953</v>
      </c>
      <c r="I17" s="18" t="n">
        <v>532.48807884</v>
      </c>
      <c r="J17" s="20" t="n">
        <v>3.28585251</v>
      </c>
      <c r="K17" s="18" t="s">
        <v>481</v>
      </c>
      <c r="L17" s="20" t="s">
        <v>481</v>
      </c>
      <c r="M17" s="18" t="s">
        <v>481</v>
      </c>
      <c r="N17" s="20" t="s">
        <v>481</v>
      </c>
      <c r="O17" s="18" t="n">
        <v>360.48925247</v>
      </c>
      <c r="P17" s="20" t="n">
        <v>12.44339086</v>
      </c>
      <c r="Q17" s="18" t="s">
        <v>481</v>
      </c>
      <c r="R17" s="20" t="s">
        <v>481</v>
      </c>
      <c r="S17" s="18" t="n">
        <v>444.94755026</v>
      </c>
      <c r="T17" s="20" t="n">
        <v>8.774041649999999</v>
      </c>
    </row>
    <row r="18" spans="1:20">
      <c r="A18" s="15" t="s">
        <v>493</v>
      </c>
      <c r="B18" s="17" t="n">
        <v>5532</v>
      </c>
      <c r="C18" s="18">
        <f>(31.0/B18*100)</f>
        <v/>
      </c>
      <c r="D18" s="19" t="n">
        <v>5501</v>
      </c>
      <c r="E18" s="18" t="n">
        <v>419.08456176</v>
      </c>
      <c r="F18" s="20" t="n">
        <v>5.46503841</v>
      </c>
      <c r="G18" s="18" t="n">
        <v>447.09294344</v>
      </c>
      <c r="H18" s="20" t="n">
        <v>4.24413694</v>
      </c>
      <c r="I18" s="18" t="n">
        <v>482.04154925</v>
      </c>
      <c r="J18" s="20" t="n">
        <v>3.08987922</v>
      </c>
      <c r="K18" s="18" t="s">
        <v>481</v>
      </c>
      <c r="L18" s="20" t="s">
        <v>481</v>
      </c>
      <c r="M18" s="18" t="s">
        <v>481</v>
      </c>
      <c r="N18" s="20" t="s">
        <v>481</v>
      </c>
      <c r="O18" s="18" t="s">
        <v>481</v>
      </c>
      <c r="P18" s="20" t="s">
        <v>481</v>
      </c>
      <c r="Q18" s="18" t="s">
        <v>481</v>
      </c>
      <c r="R18" s="20" t="s">
        <v>481</v>
      </c>
      <c r="S18" s="18" t="n">
        <v>371.95690492</v>
      </c>
      <c r="T18" s="20" t="n">
        <v>6.94465526</v>
      </c>
    </row>
    <row r="19" spans="1:20">
      <c r="A19" s="15" t="s">
        <v>494</v>
      </c>
      <c r="B19" s="17" t="n">
        <v>5658</v>
      </c>
      <c r="C19" s="18">
        <f>(346.0/B19*100)</f>
        <v/>
      </c>
      <c r="D19" s="19" t="n">
        <v>5312</v>
      </c>
      <c r="E19" s="18" t="n">
        <v>454.14943121</v>
      </c>
      <c r="F19" s="20" t="n">
        <v>4.56268226</v>
      </c>
      <c r="G19" s="18" t="n">
        <v>471.48848595</v>
      </c>
      <c r="H19" s="20" t="n">
        <v>3.84173299</v>
      </c>
      <c r="I19" s="18" t="n">
        <v>499.85750515</v>
      </c>
      <c r="J19" s="20" t="n">
        <v>2.72688782</v>
      </c>
      <c r="K19" s="18" t="s">
        <v>481</v>
      </c>
      <c r="L19" s="20" t="s">
        <v>481</v>
      </c>
      <c r="M19" s="18" t="s">
        <v>481</v>
      </c>
      <c r="N19" s="20" t="s">
        <v>481</v>
      </c>
      <c r="O19" s="18" t="s">
        <v>481</v>
      </c>
      <c r="P19" s="20" t="s">
        <v>481</v>
      </c>
      <c r="Q19" s="18" t="s">
        <v>481</v>
      </c>
      <c r="R19" s="20" t="s">
        <v>481</v>
      </c>
      <c r="S19" s="18" t="n">
        <v>390.1914196</v>
      </c>
      <c r="T19" s="20" t="n">
        <v>8.321892699999999</v>
      </c>
    </row>
    <row r="20" spans="1:20">
      <c r="A20" s="15" t="s">
        <v>495</v>
      </c>
      <c r="B20" s="17" t="n">
        <v>3371</v>
      </c>
      <c r="C20" s="18">
        <f>(75.0/B20*100)</f>
        <v/>
      </c>
      <c r="D20" s="19" t="n">
        <v>3296</v>
      </c>
      <c r="E20" s="18" t="n">
        <v>453.57788031</v>
      </c>
      <c r="F20" s="20" t="n">
        <v>6.15024955</v>
      </c>
      <c r="G20" s="18" t="n">
        <v>461.80449586</v>
      </c>
      <c r="H20" s="20" t="n">
        <v>2.89038695</v>
      </c>
      <c r="I20" s="18" t="n">
        <v>494.62470645</v>
      </c>
      <c r="J20" s="20" t="n">
        <v>2.25435237</v>
      </c>
      <c r="K20" s="18" t="s">
        <v>481</v>
      </c>
      <c r="L20" s="20" t="s">
        <v>481</v>
      </c>
      <c r="M20" s="18" t="s">
        <v>481</v>
      </c>
      <c r="N20" s="20" t="s">
        <v>481</v>
      </c>
      <c r="O20" s="18" t="s">
        <v>481</v>
      </c>
      <c r="P20" s="20" t="s">
        <v>481</v>
      </c>
      <c r="Q20" s="18" t="s">
        <v>481</v>
      </c>
      <c r="R20" s="20" t="s">
        <v>481</v>
      </c>
      <c r="S20" s="18" t="n">
        <v>399.79802374</v>
      </c>
      <c r="T20" s="20" t="n">
        <v>6.78986847</v>
      </c>
    </row>
    <row r="21" spans="1:20">
      <c r="A21" s="15" t="s">
        <v>496</v>
      </c>
      <c r="B21" s="17" t="n">
        <v>5741</v>
      </c>
      <c r="C21" s="18">
        <f>(58.0/B21*100)</f>
        <v/>
      </c>
      <c r="D21" s="19" t="n">
        <v>5683</v>
      </c>
      <c r="E21" s="18" t="n">
        <v>487.62150055</v>
      </c>
      <c r="F21" s="20" t="n">
        <v>4.1029388</v>
      </c>
      <c r="G21" s="18" t="n">
        <v>499.0055509</v>
      </c>
      <c r="H21" s="20" t="n">
        <v>3.14119482</v>
      </c>
      <c r="I21" s="18" t="n">
        <v>512.38673353</v>
      </c>
      <c r="J21" s="20" t="n">
        <v>2.53419103</v>
      </c>
      <c r="K21" s="18" t="s">
        <v>481</v>
      </c>
      <c r="L21" s="20" t="s">
        <v>481</v>
      </c>
      <c r="M21" s="18" t="s">
        <v>481</v>
      </c>
      <c r="N21" s="20" t="s">
        <v>481</v>
      </c>
      <c r="O21" s="18" t="s">
        <v>481</v>
      </c>
      <c r="P21" s="20" t="s">
        <v>481</v>
      </c>
      <c r="Q21" s="18" t="s">
        <v>481</v>
      </c>
      <c r="R21" s="20" t="s">
        <v>481</v>
      </c>
      <c r="S21" s="18" t="n">
        <v>413.8238503</v>
      </c>
      <c r="T21" s="20" t="n">
        <v>9.39274668</v>
      </c>
    </row>
    <row r="22" spans="1:20">
      <c r="A22" s="15" t="s">
        <v>497</v>
      </c>
      <c r="B22" s="17" t="n">
        <v>6598</v>
      </c>
      <c r="C22" s="18">
        <f>(39.0/B22*100)</f>
        <v/>
      </c>
      <c r="D22" s="19" t="n">
        <v>6559</v>
      </c>
      <c r="E22" s="18" t="n">
        <v>443.27808443</v>
      </c>
      <c r="F22" s="20" t="n">
        <v>5.46348884</v>
      </c>
      <c r="G22" s="18" t="n">
        <v>453.60539679</v>
      </c>
      <c r="H22" s="20" t="n">
        <v>3.57391571</v>
      </c>
      <c r="I22" s="18" t="n">
        <v>504.88473891</v>
      </c>
      <c r="J22" s="20" t="n">
        <v>2.70110041</v>
      </c>
      <c r="K22" s="18" t="s">
        <v>481</v>
      </c>
      <c r="L22" s="20" t="s">
        <v>481</v>
      </c>
      <c r="M22" s="18" t="s">
        <v>481</v>
      </c>
      <c r="N22" s="20" t="s">
        <v>481</v>
      </c>
      <c r="O22" s="18" t="s">
        <v>481</v>
      </c>
      <c r="P22" s="20" t="s">
        <v>481</v>
      </c>
      <c r="Q22" s="18" t="n">
        <v>365.81543726</v>
      </c>
      <c r="R22" s="20" t="n">
        <v>70.21520053</v>
      </c>
      <c r="S22" s="18" t="n">
        <v>350.10955721</v>
      </c>
      <c r="T22" s="20" t="n">
        <v>7.2876138</v>
      </c>
    </row>
    <row r="23" spans="1:20">
      <c r="A23" s="15" t="s">
        <v>498</v>
      </c>
      <c r="B23" s="17" t="n">
        <v>11583</v>
      </c>
      <c r="C23" s="18">
        <f>(268.0/B23*100)</f>
        <v/>
      </c>
      <c r="D23" s="19" t="n">
        <v>11315</v>
      </c>
      <c r="E23" s="18" t="n">
        <v>455.17671614</v>
      </c>
      <c r="F23" s="20" t="n">
        <v>4.31562811</v>
      </c>
      <c r="G23" s="18" t="n">
        <v>473.13152589</v>
      </c>
      <c r="H23" s="20" t="n">
        <v>3.10758371</v>
      </c>
      <c r="I23" s="18" t="n">
        <v>499.65236993</v>
      </c>
      <c r="J23" s="20" t="n">
        <v>2.62146721</v>
      </c>
      <c r="K23" s="18" t="s">
        <v>481</v>
      </c>
      <c r="L23" s="20" t="s">
        <v>481</v>
      </c>
      <c r="M23" s="18" t="s">
        <v>481</v>
      </c>
      <c r="N23" s="20" t="s">
        <v>481</v>
      </c>
      <c r="O23" s="18" t="s">
        <v>481</v>
      </c>
      <c r="P23" s="20" t="s">
        <v>481</v>
      </c>
      <c r="Q23" s="18" t="s">
        <v>481</v>
      </c>
      <c r="R23" s="20" t="s">
        <v>481</v>
      </c>
      <c r="S23" s="18" t="n">
        <v>401.34137661</v>
      </c>
      <c r="T23" s="20" t="n">
        <v>6.94860578</v>
      </c>
    </row>
    <row r="24" spans="1:20">
      <c r="A24" s="15" t="s">
        <v>499</v>
      </c>
      <c r="B24" s="17" t="n">
        <v>6647</v>
      </c>
      <c r="C24" s="18">
        <f>(10.0/B24*100)</f>
        <v/>
      </c>
      <c r="D24" s="19" t="n">
        <v>6637</v>
      </c>
      <c r="E24" s="18" t="n">
        <v>518.16469839</v>
      </c>
      <c r="F24" s="20" t="n">
        <v>4.04016049</v>
      </c>
      <c r="G24" s="18" t="n">
        <v>531.83321171</v>
      </c>
      <c r="H24" s="20" t="n">
        <v>3.51565034</v>
      </c>
      <c r="I24" s="18" t="n">
        <v>553.63158117</v>
      </c>
      <c r="J24" s="20" t="n">
        <v>2.64289928</v>
      </c>
      <c r="K24" s="18" t="s">
        <v>481</v>
      </c>
      <c r="L24" s="20" t="s">
        <v>481</v>
      </c>
      <c r="M24" s="18" t="s">
        <v>481</v>
      </c>
      <c r="N24" s="20" t="s">
        <v>481</v>
      </c>
      <c r="O24" s="18" t="s">
        <v>481</v>
      </c>
      <c r="P24" s="20" t="s">
        <v>481</v>
      </c>
      <c r="Q24" s="18" t="s">
        <v>481</v>
      </c>
      <c r="R24" s="20" t="s">
        <v>481</v>
      </c>
      <c r="S24" s="18" t="n">
        <v>438.08098956</v>
      </c>
      <c r="T24" s="20" t="n">
        <v>12.41197241</v>
      </c>
    </row>
    <row r="25" spans="1:20">
      <c r="A25" s="15" t="s">
        <v>500</v>
      </c>
      <c r="B25" s="17" t="n">
        <v>5581</v>
      </c>
      <c r="C25" s="18">
        <f>(25.0/B25*100)</f>
        <v/>
      </c>
      <c r="D25" s="19" t="n">
        <v>5556</v>
      </c>
      <c r="E25" s="18" t="n">
        <v>498.01736372</v>
      </c>
      <c r="F25" s="20" t="n">
        <v>3.87060763</v>
      </c>
      <c r="G25" s="18" t="n">
        <v>504.86365914</v>
      </c>
      <c r="H25" s="20" t="n">
        <v>4.3612773</v>
      </c>
      <c r="I25" s="18" t="n">
        <v>528.59909164</v>
      </c>
      <c r="J25" s="20" t="n">
        <v>3.06750453</v>
      </c>
      <c r="K25" s="18" t="s">
        <v>481</v>
      </c>
      <c r="L25" s="20" t="s">
        <v>481</v>
      </c>
      <c r="M25" s="18" t="s">
        <v>481</v>
      </c>
      <c r="N25" s="20" t="s">
        <v>481</v>
      </c>
      <c r="O25" s="18" t="s">
        <v>481</v>
      </c>
      <c r="P25" s="20" t="s">
        <v>481</v>
      </c>
      <c r="Q25" s="18" t="s">
        <v>481</v>
      </c>
      <c r="R25" s="20" t="s">
        <v>481</v>
      </c>
      <c r="S25" s="18" t="n">
        <v>398.26359062</v>
      </c>
      <c r="T25" s="20" t="n">
        <v>16.50202446</v>
      </c>
    </row>
    <row r="26" spans="1:20">
      <c r="A26" s="15" t="s">
        <v>501</v>
      </c>
      <c r="B26" s="17" t="n">
        <v>4869</v>
      </c>
      <c r="C26" s="18">
        <f>(75.0/B26*100)</f>
        <v/>
      </c>
      <c r="D26" s="19" t="n">
        <v>4794</v>
      </c>
      <c r="E26" s="18" t="n">
        <v>463.48119059</v>
      </c>
      <c r="F26" s="20" t="n">
        <v>3.85799782</v>
      </c>
      <c r="G26" s="18" t="n">
        <v>481.57225614</v>
      </c>
      <c r="H26" s="20" t="n">
        <v>2.77101775</v>
      </c>
      <c r="I26" s="18" t="n">
        <v>504.62538948</v>
      </c>
      <c r="J26" s="20" t="n">
        <v>2.08844488</v>
      </c>
      <c r="K26" s="18" t="s">
        <v>481</v>
      </c>
      <c r="L26" s="20" t="s">
        <v>481</v>
      </c>
      <c r="M26" s="18" t="s">
        <v>481</v>
      </c>
      <c r="N26" s="20" t="s">
        <v>481</v>
      </c>
      <c r="O26" s="18" t="s">
        <v>481</v>
      </c>
      <c r="P26" s="20" t="s">
        <v>481</v>
      </c>
      <c r="Q26" s="18" t="s">
        <v>481</v>
      </c>
      <c r="R26" s="20" t="s">
        <v>481</v>
      </c>
      <c r="S26" s="18" t="n">
        <v>438.36639835</v>
      </c>
      <c r="T26" s="20" t="n">
        <v>11.96290895</v>
      </c>
    </row>
    <row r="27" spans="1:20">
      <c r="A27" s="15" t="s">
        <v>502</v>
      </c>
      <c r="B27" s="17" t="n">
        <v>5299</v>
      </c>
      <c r="C27" s="18">
        <f>(127.0/B27*100)</f>
        <v/>
      </c>
      <c r="D27" s="19" t="n">
        <v>5172</v>
      </c>
      <c r="E27" s="18" t="n">
        <v>448.49423336</v>
      </c>
      <c r="F27" s="20" t="n">
        <v>5.22405018</v>
      </c>
      <c r="G27" s="18" t="n">
        <v>473.07083848</v>
      </c>
      <c r="H27" s="20" t="n">
        <v>2.62026268</v>
      </c>
      <c r="I27" s="18" t="n">
        <v>506.35615287</v>
      </c>
      <c r="J27" s="20" t="n">
        <v>1.37897142</v>
      </c>
      <c r="K27" s="18" t="s">
        <v>481</v>
      </c>
      <c r="L27" s="20" t="s">
        <v>481</v>
      </c>
      <c r="M27" s="18" t="s">
        <v>481</v>
      </c>
      <c r="N27" s="20" t="s">
        <v>481</v>
      </c>
      <c r="O27" s="18" t="s">
        <v>481</v>
      </c>
      <c r="P27" s="20" t="s">
        <v>481</v>
      </c>
      <c r="Q27" s="18" t="s">
        <v>481</v>
      </c>
      <c r="R27" s="20" t="s">
        <v>481</v>
      </c>
      <c r="S27" s="18" t="n">
        <v>383.04658497</v>
      </c>
      <c r="T27" s="20" t="n">
        <v>4.95007824</v>
      </c>
    </row>
    <row r="28" spans="1:20">
      <c r="A28" s="15" t="s">
        <v>503</v>
      </c>
      <c r="B28" s="17" t="n">
        <v>7568</v>
      </c>
      <c r="C28" s="18">
        <f>(378.0/B28*100)</f>
        <v/>
      </c>
      <c r="D28" s="19" t="n">
        <v>7190</v>
      </c>
      <c r="E28" s="18" t="n">
        <v>383.9535987</v>
      </c>
      <c r="F28" s="20" t="n">
        <v>3.60973711</v>
      </c>
      <c r="G28" s="18" t="n">
        <v>403.83298397</v>
      </c>
      <c r="H28" s="20" t="n">
        <v>3.20478321</v>
      </c>
      <c r="I28" s="18" t="n">
        <v>432.42275289</v>
      </c>
      <c r="J28" s="20" t="n">
        <v>2.00935754</v>
      </c>
      <c r="K28" s="18" t="s">
        <v>481</v>
      </c>
      <c r="L28" s="20" t="s">
        <v>481</v>
      </c>
      <c r="M28" s="18" t="s">
        <v>481</v>
      </c>
      <c r="N28" s="20" t="s">
        <v>481</v>
      </c>
      <c r="O28" s="18" t="s">
        <v>481</v>
      </c>
      <c r="P28" s="20" t="s">
        <v>481</v>
      </c>
      <c r="Q28" s="18" t="s">
        <v>481</v>
      </c>
      <c r="R28" s="20" t="s">
        <v>481</v>
      </c>
      <c r="S28" s="18" t="n">
        <v>378.5176087</v>
      </c>
      <c r="T28" s="20" t="n">
        <v>7.31347155</v>
      </c>
    </row>
    <row r="29" spans="1:20">
      <c r="A29" s="15" t="s">
        <v>504</v>
      </c>
      <c r="B29" s="17" t="n">
        <v>5385</v>
      </c>
      <c r="C29" s="18">
        <f>(30.0/B29*100)</f>
        <v/>
      </c>
      <c r="D29" s="19" t="n">
        <v>5355</v>
      </c>
      <c r="E29" s="18" t="n">
        <v>484.60674113</v>
      </c>
      <c r="F29" s="20" t="n">
        <v>4.06593156</v>
      </c>
      <c r="G29" s="18" t="n">
        <v>517.09190505</v>
      </c>
      <c r="H29" s="20" t="n">
        <v>3.06108214</v>
      </c>
      <c r="I29" s="18" t="n">
        <v>531.69300488</v>
      </c>
      <c r="J29" s="20" t="n">
        <v>2.73977605</v>
      </c>
      <c r="K29" s="18" t="s">
        <v>481</v>
      </c>
      <c r="L29" s="20" t="s">
        <v>481</v>
      </c>
      <c r="M29" s="18" t="s">
        <v>481</v>
      </c>
      <c r="N29" s="20" t="s">
        <v>481</v>
      </c>
      <c r="O29" s="18" t="n">
        <v>358.28551468</v>
      </c>
      <c r="P29" s="20" t="n">
        <v>8.567023300000001</v>
      </c>
      <c r="Q29" s="18" t="s">
        <v>481</v>
      </c>
      <c r="R29" s="20" t="s">
        <v>481</v>
      </c>
      <c r="S29" s="18" t="n">
        <v>396.27857552</v>
      </c>
      <c r="T29" s="20" t="n">
        <v>9.75879364</v>
      </c>
    </row>
    <row r="30" spans="1:20">
      <c r="A30" s="15" t="s">
        <v>505</v>
      </c>
      <c r="B30" s="17" t="n">
        <v>4520</v>
      </c>
      <c r="C30" s="18">
        <f>(208.0/B30*100)</f>
        <v/>
      </c>
      <c r="D30" s="19" t="n">
        <v>4312</v>
      </c>
      <c r="E30" s="18" t="n">
        <v>490.8175497</v>
      </c>
      <c r="F30" s="20" t="n">
        <v>6.49207169</v>
      </c>
      <c r="G30" s="18" t="n">
        <v>495.4853778</v>
      </c>
      <c r="H30" s="20" t="n">
        <v>4.32800629</v>
      </c>
      <c r="I30" s="18" t="n">
        <v>538.1886238</v>
      </c>
      <c r="J30" s="20" t="n">
        <v>2.49669376</v>
      </c>
      <c r="K30" s="18" t="s">
        <v>481</v>
      </c>
      <c r="L30" s="20" t="s">
        <v>481</v>
      </c>
      <c r="M30" s="18" t="s">
        <v>481</v>
      </c>
      <c r="N30" s="20" t="s">
        <v>481</v>
      </c>
      <c r="O30" s="18" t="s">
        <v>481</v>
      </c>
      <c r="P30" s="20" t="s">
        <v>481</v>
      </c>
      <c r="Q30" s="18" t="s">
        <v>481</v>
      </c>
      <c r="R30" s="20" t="s">
        <v>481</v>
      </c>
      <c r="S30" s="18" t="n">
        <v>402.47161459</v>
      </c>
      <c r="T30" s="20" t="n">
        <v>6.22303889</v>
      </c>
    </row>
    <row r="31" spans="1:20">
      <c r="A31" s="15" t="s">
        <v>506</v>
      </c>
      <c r="B31" s="17" t="n">
        <v>5456</v>
      </c>
      <c r="C31" s="18">
        <f>(146.0/B31*100)</f>
        <v/>
      </c>
      <c r="D31" s="19" t="n">
        <v>5310</v>
      </c>
      <c r="E31" s="18" t="n">
        <v>477.72136041</v>
      </c>
      <c r="F31" s="20" t="n">
        <v>4.34568635</v>
      </c>
      <c r="G31" s="18" t="n">
        <v>496.48702172</v>
      </c>
      <c r="H31" s="20" t="n">
        <v>2.72208964</v>
      </c>
      <c r="I31" s="18" t="n">
        <v>521.0357510600001</v>
      </c>
      <c r="J31" s="20" t="n">
        <v>2.43478139</v>
      </c>
      <c r="K31" s="18" t="s">
        <v>481</v>
      </c>
      <c r="L31" s="20" t="s">
        <v>481</v>
      </c>
      <c r="M31" s="18" t="s">
        <v>481</v>
      </c>
      <c r="N31" s="20" t="s">
        <v>481</v>
      </c>
      <c r="O31" s="18" t="s">
        <v>481</v>
      </c>
      <c r="P31" s="20" t="s">
        <v>481</v>
      </c>
      <c r="Q31" s="18" t="s">
        <v>481</v>
      </c>
      <c r="R31" s="20" t="s">
        <v>481</v>
      </c>
      <c r="S31" s="18" t="n">
        <v>407.83237471</v>
      </c>
      <c r="T31" s="20" t="n">
        <v>5.550063</v>
      </c>
    </row>
    <row r="32" spans="1:20">
      <c r="A32" s="15" t="s">
        <v>507</v>
      </c>
      <c r="B32" s="17" t="n">
        <v>4478</v>
      </c>
      <c r="C32" s="18">
        <f>(6.0/B32*100)</f>
        <v/>
      </c>
      <c r="D32" s="19" t="n">
        <v>4472</v>
      </c>
      <c r="E32" s="18" t="n">
        <v>482.87356755</v>
      </c>
      <c r="F32" s="20" t="n">
        <v>3.94473078</v>
      </c>
      <c r="G32" s="18" t="n">
        <v>498.59336294</v>
      </c>
      <c r="H32" s="20" t="n">
        <v>3.07341994</v>
      </c>
      <c r="I32" s="18" t="n">
        <v>515.75131039</v>
      </c>
      <c r="J32" s="20" t="n">
        <v>2.68853813</v>
      </c>
      <c r="K32" s="18" t="s">
        <v>481</v>
      </c>
      <c r="L32" s="20" t="s">
        <v>481</v>
      </c>
      <c r="M32" s="18" t="s">
        <v>481</v>
      </c>
      <c r="N32" s="20" t="s">
        <v>481</v>
      </c>
      <c r="O32" s="18" t="s">
        <v>481</v>
      </c>
      <c r="P32" s="20" t="s">
        <v>481</v>
      </c>
      <c r="Q32" s="18" t="s">
        <v>481</v>
      </c>
      <c r="R32" s="20" t="s">
        <v>481</v>
      </c>
      <c r="S32" s="18" t="n">
        <v>407.43724517</v>
      </c>
      <c r="T32" s="20" t="n">
        <v>14.43381059</v>
      </c>
    </row>
    <row r="33" spans="1:20">
      <c r="A33" s="15" t="s">
        <v>508</v>
      </c>
      <c r="B33" s="17" t="n">
        <v>7325</v>
      </c>
      <c r="C33" s="18">
        <f>(80.0/B33*100)</f>
        <v/>
      </c>
      <c r="D33" s="19" t="n">
        <v>7245</v>
      </c>
      <c r="E33" s="18" t="n">
        <v>479.85878483</v>
      </c>
      <c r="F33" s="20" t="n">
        <v>4.11406502</v>
      </c>
      <c r="G33" s="18" t="n">
        <v>492.67187108</v>
      </c>
      <c r="H33" s="20" t="n">
        <v>3.58680451</v>
      </c>
      <c r="I33" s="18" t="n">
        <v>516.4964436</v>
      </c>
      <c r="J33" s="20" t="n">
        <v>2.52448214</v>
      </c>
      <c r="K33" s="18" t="s">
        <v>481</v>
      </c>
      <c r="L33" s="20" t="s">
        <v>481</v>
      </c>
      <c r="M33" s="18" t="s">
        <v>481</v>
      </c>
      <c r="N33" s="20" t="s">
        <v>481</v>
      </c>
      <c r="O33" s="18" t="s">
        <v>481</v>
      </c>
      <c r="P33" s="20" t="s">
        <v>481</v>
      </c>
      <c r="Q33" s="18" t="s">
        <v>481</v>
      </c>
      <c r="R33" s="20" t="s">
        <v>481</v>
      </c>
      <c r="S33" s="18" t="n">
        <v>419.92760617</v>
      </c>
      <c r="T33" s="20" t="n">
        <v>8.40149926</v>
      </c>
    </row>
    <row r="34" spans="1:20">
      <c r="A34" s="15" t="s">
        <v>509</v>
      </c>
      <c r="B34" s="17" t="n">
        <v>6350</v>
      </c>
      <c r="C34" s="18">
        <f>(95.0/B34*100)</f>
        <v/>
      </c>
      <c r="D34" s="19" t="n">
        <v>6255</v>
      </c>
      <c r="E34" s="18" t="n">
        <v>422.50198835</v>
      </c>
      <c r="F34" s="20" t="n">
        <v>4.06103634</v>
      </c>
      <c r="G34" s="18" t="n">
        <v>458.92646314</v>
      </c>
      <c r="H34" s="20" t="n">
        <v>2.93429199</v>
      </c>
      <c r="I34" s="18" t="n">
        <v>492.74281066</v>
      </c>
      <c r="J34" s="20" t="n">
        <v>2.50248381</v>
      </c>
      <c r="K34" s="18" t="s">
        <v>481</v>
      </c>
      <c r="L34" s="20" t="s">
        <v>481</v>
      </c>
      <c r="M34" s="18" t="s">
        <v>481</v>
      </c>
      <c r="N34" s="20" t="s">
        <v>481</v>
      </c>
      <c r="O34" s="18" t="n">
        <v>306.56969545</v>
      </c>
      <c r="P34" s="20" t="n">
        <v>10.27624616</v>
      </c>
      <c r="Q34" s="18" t="s">
        <v>481</v>
      </c>
      <c r="R34" s="20" t="s">
        <v>481</v>
      </c>
      <c r="S34" s="18" t="n">
        <v>381.86043663</v>
      </c>
      <c r="T34" s="20" t="n">
        <v>8.01262953</v>
      </c>
    </row>
    <row r="35" spans="1:20">
      <c r="A35" s="15" t="s">
        <v>510</v>
      </c>
      <c r="B35" s="17" t="n">
        <v>6406</v>
      </c>
      <c r="C35" s="18">
        <f>(61.0/B35*100)</f>
        <v/>
      </c>
      <c r="D35" s="19" t="n">
        <v>6345</v>
      </c>
      <c r="E35" s="18" t="n">
        <v>506.57022522</v>
      </c>
      <c r="F35" s="20" t="n">
        <v>4.35854023</v>
      </c>
      <c r="G35" s="18" t="n">
        <v>509.99101124</v>
      </c>
      <c r="H35" s="20" t="n">
        <v>2.53972715</v>
      </c>
      <c r="I35" s="18" t="n">
        <v>524.6525474</v>
      </c>
      <c r="J35" s="20" t="n">
        <v>2.07942482</v>
      </c>
      <c r="K35" s="18" t="s">
        <v>481</v>
      </c>
      <c r="L35" s="20" t="s">
        <v>481</v>
      </c>
      <c r="M35" s="18" t="s">
        <v>481</v>
      </c>
      <c r="N35" s="20" t="s">
        <v>481</v>
      </c>
      <c r="O35" s="18" t="n">
        <v>374.85244494</v>
      </c>
      <c r="P35" s="20" t="n">
        <v>5.84040672</v>
      </c>
      <c r="Q35" s="18" t="s">
        <v>481</v>
      </c>
      <c r="R35" s="20" t="s">
        <v>481</v>
      </c>
      <c r="S35" s="18" t="n">
        <v>401.57477492</v>
      </c>
      <c r="T35" s="20" t="n">
        <v>7.36133436</v>
      </c>
    </row>
    <row r="36" spans="1:20">
      <c r="A36" s="15" t="s">
        <v>511</v>
      </c>
      <c r="B36" s="17" t="n">
        <v>6736</v>
      </c>
      <c r="C36" s="18">
        <f>(74.0/B36*100)</f>
        <v/>
      </c>
      <c r="D36" s="19" t="n">
        <v>6662</v>
      </c>
      <c r="E36" s="18" t="n">
        <v>475.1507198</v>
      </c>
      <c r="F36" s="20" t="n">
        <v>4.16645256</v>
      </c>
      <c r="G36" s="18" t="n">
        <v>487.68550321</v>
      </c>
      <c r="H36" s="20" t="n">
        <v>3.00944505</v>
      </c>
      <c r="I36" s="18" t="n">
        <v>508.44944008</v>
      </c>
      <c r="J36" s="20" t="n">
        <v>2.10568667</v>
      </c>
      <c r="K36" s="18" t="s">
        <v>481</v>
      </c>
      <c r="L36" s="20" t="s">
        <v>481</v>
      </c>
      <c r="M36" s="18" t="s">
        <v>481</v>
      </c>
      <c r="N36" s="20" t="s">
        <v>481</v>
      </c>
      <c r="O36" s="18" t="s">
        <v>481</v>
      </c>
      <c r="P36" s="20" t="s">
        <v>481</v>
      </c>
      <c r="Q36" s="18" t="s">
        <v>481</v>
      </c>
      <c r="R36" s="20" t="s">
        <v>481</v>
      </c>
      <c r="S36" s="18" t="n">
        <v>400.49143207</v>
      </c>
      <c r="T36" s="20" t="n">
        <v>6.78086117</v>
      </c>
    </row>
    <row r="37" spans="1:20">
      <c r="A37" s="15" t="s">
        <v>512</v>
      </c>
      <c r="B37" s="17" t="n">
        <v>5458</v>
      </c>
      <c r="C37" s="18">
        <f>(135.0/B37*100)</f>
        <v/>
      </c>
      <c r="D37" s="19" t="n">
        <v>5323</v>
      </c>
      <c r="E37" s="18" t="n">
        <v>481.77609716</v>
      </c>
      <c r="F37" s="20" t="n">
        <v>4.69377479</v>
      </c>
      <c r="G37" s="18" t="n">
        <v>487.91383356</v>
      </c>
      <c r="H37" s="20" t="n">
        <v>3.93089845</v>
      </c>
      <c r="I37" s="18" t="n">
        <v>519.86387847</v>
      </c>
      <c r="J37" s="20" t="n">
        <v>3.51923949</v>
      </c>
      <c r="K37" s="18" t="s">
        <v>481</v>
      </c>
      <c r="L37" s="20" t="s">
        <v>481</v>
      </c>
      <c r="M37" s="18" t="s">
        <v>481</v>
      </c>
      <c r="N37" s="20" t="s">
        <v>481</v>
      </c>
      <c r="O37" s="18" t="s">
        <v>481</v>
      </c>
      <c r="P37" s="20" t="s">
        <v>481</v>
      </c>
      <c r="Q37" s="18" t="s">
        <v>481</v>
      </c>
      <c r="R37" s="20" t="s">
        <v>481</v>
      </c>
      <c r="S37" s="18" t="n">
        <v>397.84978715</v>
      </c>
      <c r="T37" s="20" t="n">
        <v>6.19083202</v>
      </c>
    </row>
    <row r="38" spans="1:20">
      <c r="A38" s="15" t="s">
        <v>513</v>
      </c>
      <c r="B38" s="17" t="n">
        <v>5860</v>
      </c>
      <c r="C38" s="18">
        <f>(24.0/B38*100)</f>
        <v/>
      </c>
      <c r="D38" s="19" t="n">
        <v>5836</v>
      </c>
      <c r="E38" s="18" t="n">
        <v>475.70894561</v>
      </c>
      <c r="F38" s="20" t="n">
        <v>7.75595906</v>
      </c>
      <c r="G38" s="18" t="n">
        <v>497.28887176</v>
      </c>
      <c r="H38" s="20" t="n">
        <v>3.98199376</v>
      </c>
      <c r="I38" s="18" t="n">
        <v>523.5245542599999</v>
      </c>
      <c r="J38" s="20" t="n">
        <v>2.78279883</v>
      </c>
      <c r="K38" s="18" t="s">
        <v>481</v>
      </c>
      <c r="L38" s="20" t="s">
        <v>481</v>
      </c>
      <c r="M38" s="18" t="s">
        <v>481</v>
      </c>
      <c r="N38" s="20" t="s">
        <v>481</v>
      </c>
      <c r="O38" s="18" t="s">
        <v>481</v>
      </c>
      <c r="P38" s="20" t="s">
        <v>481</v>
      </c>
      <c r="Q38" s="18" t="s">
        <v>481</v>
      </c>
      <c r="R38" s="20" t="s">
        <v>481</v>
      </c>
      <c r="S38" s="18" t="n">
        <v>452.99662458</v>
      </c>
      <c r="T38" s="20" t="n">
        <v>6.67126118</v>
      </c>
    </row>
    <row r="39" spans="1:20">
      <c r="A39" s="15" t="s">
        <v>514</v>
      </c>
      <c r="B39" s="17" t="n">
        <v>5895</v>
      </c>
      <c r="C39" s="18">
        <f>(33.0/B39*100)</f>
        <v/>
      </c>
      <c r="D39" s="19" t="n">
        <v>5862</v>
      </c>
      <c r="E39" s="18" t="n">
        <v>384.59343823</v>
      </c>
      <c r="F39" s="20" t="n">
        <v>4.16047391</v>
      </c>
      <c r="G39" s="18" t="n">
        <v>390.89551892</v>
      </c>
      <c r="H39" s="20" t="n">
        <v>4.24096582</v>
      </c>
      <c r="I39" s="18" t="n">
        <v>444.38737085</v>
      </c>
      <c r="J39" s="20" t="n">
        <v>3.97794597</v>
      </c>
      <c r="K39" s="18" t="s">
        <v>481</v>
      </c>
      <c r="L39" s="20" t="s">
        <v>481</v>
      </c>
      <c r="M39" s="18" t="s">
        <v>481</v>
      </c>
      <c r="N39" s="20" t="s">
        <v>481</v>
      </c>
      <c r="O39" s="18" t="s">
        <v>481</v>
      </c>
      <c r="P39" s="20" t="s">
        <v>481</v>
      </c>
      <c r="Q39" s="18" t="s">
        <v>481</v>
      </c>
      <c r="R39" s="20" t="s">
        <v>481</v>
      </c>
      <c r="S39" s="18" t="n">
        <v>364.55689973</v>
      </c>
      <c r="T39" s="20" t="n">
        <v>9.040784800000001</v>
      </c>
    </row>
    <row r="40" spans="1:20">
      <c r="A40" s="15" t="s">
        <v>515</v>
      </c>
      <c r="B40" s="17" t="n">
        <v>14157</v>
      </c>
      <c r="C40" s="18">
        <f>(394.0/B40*100)</f>
        <v/>
      </c>
      <c r="D40" s="19" t="n">
        <v>13763</v>
      </c>
      <c r="E40" s="18" t="n">
        <v>478.75786264</v>
      </c>
      <c r="F40" s="20" t="n">
        <v>4.70852667</v>
      </c>
      <c r="G40" s="18" t="n">
        <v>506.22389417</v>
      </c>
      <c r="H40" s="20" t="n">
        <v>4.11944698</v>
      </c>
      <c r="I40" s="18" t="n">
        <v>526.60754824</v>
      </c>
      <c r="J40" s="20" t="n">
        <v>2.32004705</v>
      </c>
      <c r="K40" s="18" t="s">
        <v>481</v>
      </c>
      <c r="L40" s="20" t="s">
        <v>481</v>
      </c>
      <c r="M40" s="18" t="s">
        <v>481</v>
      </c>
      <c r="N40" s="20" t="s">
        <v>481</v>
      </c>
      <c r="O40" s="18" t="s">
        <v>481</v>
      </c>
      <c r="P40" s="20" t="s">
        <v>481</v>
      </c>
      <c r="Q40" s="18" t="s">
        <v>481</v>
      </c>
      <c r="R40" s="20" t="s">
        <v>481</v>
      </c>
      <c r="S40" s="18" t="n">
        <v>395.95222492</v>
      </c>
      <c r="T40" s="20" t="n">
        <v>6.30512402</v>
      </c>
    </row>
    <row r="41" spans="1:20">
      <c r="A41" s="15" t="s">
        <v>516</v>
      </c>
      <c r="B41" s="17" t="n">
        <v>5712</v>
      </c>
      <c r="C41" s="18">
        <f>(56.0/B41*100)</f>
        <v/>
      </c>
      <c r="D41" s="19" t="n">
        <v>5656</v>
      </c>
      <c r="E41" s="18" t="n">
        <v>469.05157809</v>
      </c>
      <c r="F41" s="20" t="n">
        <v>4.48835849</v>
      </c>
      <c r="G41" s="18" t="n">
        <v>489.8533455</v>
      </c>
      <c r="H41" s="20" t="n">
        <v>3.71753208</v>
      </c>
      <c r="I41" s="18" t="n">
        <v>520.34792781</v>
      </c>
      <c r="J41" s="20" t="n">
        <v>2.92636027</v>
      </c>
      <c r="K41" s="18" t="s">
        <v>481</v>
      </c>
      <c r="L41" s="20" t="s">
        <v>481</v>
      </c>
      <c r="M41" s="18" t="s">
        <v>481</v>
      </c>
      <c r="N41" s="20" t="s">
        <v>481</v>
      </c>
      <c r="O41" s="18" t="n">
        <v>387.44235424</v>
      </c>
      <c r="P41" s="20" t="n">
        <v>14.52510266</v>
      </c>
      <c r="Q41" s="18" t="s">
        <v>481</v>
      </c>
      <c r="R41" s="20" t="s">
        <v>481</v>
      </c>
      <c r="S41" s="18" t="n">
        <v>402.03364728</v>
      </c>
      <c r="T41" s="20" t="n">
        <v>8.98733928</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375.7451021</v>
      </c>
      <c r="P45" s="20" t="n">
        <v>2.64238063</v>
      </c>
      <c r="Q45" s="18" t="s">
        <v>481</v>
      </c>
      <c r="R45" s="20" t="s">
        <v>481</v>
      </c>
      <c r="S45" s="18" t="s">
        <v>481</v>
      </c>
      <c r="T45" s="20" t="s">
        <v>481</v>
      </c>
    </row>
    <row r="46" spans="1:20">
      <c r="A46" s="15" t="s">
        <v>521</v>
      </c>
      <c r="B46" s="17" t="n">
        <v>23141</v>
      </c>
      <c r="C46" s="18">
        <f>(2165.0/B46*100)</f>
        <v/>
      </c>
      <c r="D46" s="19" t="n">
        <v>20976</v>
      </c>
      <c r="E46" s="18" t="n">
        <v>369.67859345</v>
      </c>
      <c r="F46" s="20" t="n">
        <v>2.94880009</v>
      </c>
      <c r="G46" s="18" t="n">
        <v>388.75701235</v>
      </c>
      <c r="H46" s="20" t="n">
        <v>2.99980039</v>
      </c>
      <c r="I46" s="18" t="n">
        <v>441.13656724</v>
      </c>
      <c r="J46" s="20" t="n">
        <v>2.97832962</v>
      </c>
      <c r="K46" s="18" t="s">
        <v>481</v>
      </c>
      <c r="L46" s="20" t="s">
        <v>481</v>
      </c>
      <c r="M46" s="18" t="s">
        <v>481</v>
      </c>
      <c r="N46" s="20" t="s">
        <v>481</v>
      </c>
      <c r="O46" s="18" t="s">
        <v>481</v>
      </c>
      <c r="P46" s="20" t="s">
        <v>481</v>
      </c>
      <c r="Q46" s="18" t="s">
        <v>481</v>
      </c>
      <c r="R46" s="20" t="s">
        <v>481</v>
      </c>
      <c r="S46" s="18" t="n">
        <v>373.44922724</v>
      </c>
      <c r="T46" s="20" t="n">
        <v>2.55358556</v>
      </c>
    </row>
    <row r="47" spans="1:20">
      <c r="A47" s="15" t="s">
        <v>522</v>
      </c>
      <c r="B47" s="17" t="n">
        <v>5928</v>
      </c>
      <c r="C47" s="18">
        <f>(368.0/B47*100)</f>
        <v/>
      </c>
      <c r="D47" s="19" t="n">
        <v>5560</v>
      </c>
      <c r="E47" s="18" t="n">
        <v>430.24029612</v>
      </c>
      <c r="F47" s="20" t="n">
        <v>4.24275011</v>
      </c>
      <c r="G47" s="18" t="n">
        <v>442.59396461</v>
      </c>
      <c r="H47" s="20" t="n">
        <v>4.69447292</v>
      </c>
      <c r="I47" s="18" t="n">
        <v>494.69235388</v>
      </c>
      <c r="J47" s="20" t="n">
        <v>4.34675846</v>
      </c>
      <c r="K47" s="18" t="s">
        <v>481</v>
      </c>
      <c r="L47" s="20" t="s">
        <v>481</v>
      </c>
      <c r="M47" s="18" t="s">
        <v>481</v>
      </c>
      <c r="N47" s="20" t="s">
        <v>481</v>
      </c>
      <c r="O47" s="18" t="s">
        <v>481</v>
      </c>
      <c r="P47" s="20" t="s">
        <v>481</v>
      </c>
      <c r="Q47" s="18" t="s">
        <v>481</v>
      </c>
      <c r="R47" s="20" t="s">
        <v>481</v>
      </c>
      <c r="S47" s="18" t="n">
        <v>364.12021796</v>
      </c>
      <c r="T47" s="20" t="n">
        <v>4.96060421</v>
      </c>
    </row>
    <row r="48" spans="1:20">
      <c r="A48" s="15" t="s">
        <v>523</v>
      </c>
      <c r="B48" s="17" t="n">
        <v>9841</v>
      </c>
      <c r="C48" s="18">
        <f>(8.0/B48*100)</f>
        <v/>
      </c>
      <c r="D48" s="19" t="n">
        <v>9833</v>
      </c>
      <c r="E48" s="18" t="n">
        <v>510.60723145</v>
      </c>
      <c r="F48" s="20" t="n">
        <v>5.21398742</v>
      </c>
      <c r="G48" s="18" t="n">
        <v>516.22593095</v>
      </c>
      <c r="H48" s="20" t="n">
        <v>7.5205475</v>
      </c>
      <c r="I48" s="18" t="n">
        <v>527.25771302</v>
      </c>
      <c r="J48" s="20" t="n">
        <v>4.41926014</v>
      </c>
      <c r="K48" s="18" t="s">
        <v>481</v>
      </c>
      <c r="L48" s="20" t="s">
        <v>481</v>
      </c>
      <c r="M48" s="18" t="s">
        <v>481</v>
      </c>
      <c r="N48" s="20" t="s">
        <v>481</v>
      </c>
      <c r="O48" s="18" t="s">
        <v>481</v>
      </c>
      <c r="P48" s="20" t="s">
        <v>481</v>
      </c>
      <c r="Q48" s="18" t="s">
        <v>481</v>
      </c>
      <c r="R48" s="20" t="s">
        <v>481</v>
      </c>
      <c r="S48" s="18" t="n">
        <v>453.86079437</v>
      </c>
      <c r="T48" s="20" t="n">
        <v>30.69388863</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432.22624802</v>
      </c>
      <c r="P49" s="20" t="n">
        <v>2.8653235</v>
      </c>
      <c r="Q49" s="18" t="s">
        <v>481</v>
      </c>
      <c r="R49" s="20" t="s">
        <v>481</v>
      </c>
      <c r="S49" s="18" t="s">
        <v>481</v>
      </c>
      <c r="T49" s="20" t="s">
        <v>481</v>
      </c>
    </row>
    <row r="50" spans="1:20">
      <c r="A50" s="15" t="s">
        <v>525</v>
      </c>
      <c r="B50" s="17" t="n">
        <v>11795</v>
      </c>
      <c r="C50" s="18">
        <f>(353.0/B50*100)</f>
        <v/>
      </c>
      <c r="D50" s="19" t="n">
        <v>11442</v>
      </c>
      <c r="E50" s="18" t="n">
        <v>374.50414402</v>
      </c>
      <c r="F50" s="20" t="n">
        <v>3.3175703</v>
      </c>
      <c r="G50" s="18" t="n">
        <v>386.5514717</v>
      </c>
      <c r="H50" s="20" t="n">
        <v>3.35128609</v>
      </c>
      <c r="I50" s="18" t="n">
        <v>446.93570499</v>
      </c>
      <c r="J50" s="20" t="n">
        <v>2.03655692</v>
      </c>
      <c r="K50" s="18" t="s">
        <v>481</v>
      </c>
      <c r="L50" s="20" t="s">
        <v>481</v>
      </c>
      <c r="M50" s="18" t="s">
        <v>481</v>
      </c>
      <c r="N50" s="20" t="s">
        <v>481</v>
      </c>
      <c r="O50" s="18" t="s">
        <v>481</v>
      </c>
      <c r="P50" s="20" t="s">
        <v>481</v>
      </c>
      <c r="Q50" s="18" t="s">
        <v>481</v>
      </c>
      <c r="R50" s="20" t="s">
        <v>481</v>
      </c>
      <c r="S50" s="18" t="n">
        <v>356.34842615</v>
      </c>
      <c r="T50" s="20" t="n">
        <v>6.6554487</v>
      </c>
    </row>
    <row r="51" spans="1:20">
      <c r="A51" s="15" t="s">
        <v>526</v>
      </c>
      <c r="B51" s="17" t="n">
        <v>6866</v>
      </c>
      <c r="C51" s="18">
        <f>(113.0/B51*100)</f>
        <v/>
      </c>
      <c r="D51" s="19" t="n">
        <v>6753</v>
      </c>
      <c r="E51" s="18" t="n">
        <v>396.14279547</v>
      </c>
      <c r="F51" s="20" t="n">
        <v>3.140301</v>
      </c>
      <c r="G51" s="18" t="n">
        <v>418.49517737</v>
      </c>
      <c r="H51" s="20" t="n">
        <v>3.46726221</v>
      </c>
      <c r="I51" s="18" t="n">
        <v>435.36442768</v>
      </c>
      <c r="J51" s="20" t="n">
        <v>2.11614563</v>
      </c>
      <c r="K51" s="18" t="s">
        <v>481</v>
      </c>
      <c r="L51" s="20" t="s">
        <v>481</v>
      </c>
      <c r="M51" s="18" t="s">
        <v>481</v>
      </c>
      <c r="N51" s="20" t="s">
        <v>481</v>
      </c>
      <c r="O51" s="18" t="n">
        <v>410.85572185</v>
      </c>
      <c r="P51" s="20" t="n">
        <v>3.7997542</v>
      </c>
      <c r="Q51" s="18" t="s">
        <v>481</v>
      </c>
      <c r="R51" s="20" t="s">
        <v>481</v>
      </c>
      <c r="S51" s="18" t="n">
        <v>387.39966718</v>
      </c>
      <c r="T51" s="20" t="n">
        <v>8.29718353</v>
      </c>
    </row>
    <row r="52" spans="1:20">
      <c r="A52" s="15" t="s">
        <v>527</v>
      </c>
      <c r="B52" s="17" t="n">
        <v>5809</v>
      </c>
      <c r="C52" s="18">
        <f>(110.0/B52*100)</f>
        <v/>
      </c>
      <c r="D52" s="19" t="n">
        <v>5699</v>
      </c>
      <c r="E52" s="18" t="n">
        <v>436.37053371</v>
      </c>
      <c r="F52" s="20" t="n">
        <v>4.84993094</v>
      </c>
      <c r="G52" s="18" t="n">
        <v>466.12109143</v>
      </c>
      <c r="H52" s="20" t="n">
        <v>3.19416562</v>
      </c>
      <c r="I52" s="18" t="n">
        <v>491.35876207</v>
      </c>
      <c r="J52" s="20" t="n">
        <v>2.60581515</v>
      </c>
      <c r="K52" s="18" t="s">
        <v>481</v>
      </c>
      <c r="L52" s="20" t="s">
        <v>481</v>
      </c>
      <c r="M52" s="18" t="s">
        <v>481</v>
      </c>
      <c r="N52" s="20" t="s">
        <v>481</v>
      </c>
      <c r="O52" s="18" t="s">
        <v>481</v>
      </c>
      <c r="P52" s="20" t="s">
        <v>481</v>
      </c>
      <c r="Q52" s="18" t="s">
        <v>481</v>
      </c>
      <c r="R52" s="20" t="s">
        <v>481</v>
      </c>
      <c r="S52" s="18" t="n">
        <v>385.39548395</v>
      </c>
      <c r="T52" s="20" t="n">
        <v>7.70932116</v>
      </c>
    </row>
    <row r="53" spans="1:20">
      <c r="A53" s="15" t="s">
        <v>528</v>
      </c>
      <c r="B53" s="17" t="n">
        <v>5571</v>
      </c>
      <c r="C53" s="18">
        <f>(115.0/B53*100)</f>
        <v/>
      </c>
      <c r="D53" s="19" t="n">
        <v>5456</v>
      </c>
      <c r="E53" s="18" t="n">
        <v>404.39988727</v>
      </c>
      <c r="F53" s="20" t="n">
        <v>2.47396115</v>
      </c>
      <c r="G53" s="18" t="n">
        <v>422.59158946</v>
      </c>
      <c r="H53" s="20" t="n">
        <v>2.31258424</v>
      </c>
      <c r="I53" s="18" t="n">
        <v>474.27211843</v>
      </c>
      <c r="J53" s="20" t="n">
        <v>2.01068372</v>
      </c>
      <c r="K53" s="18" t="s">
        <v>481</v>
      </c>
      <c r="L53" s="20" t="s">
        <v>481</v>
      </c>
      <c r="M53" s="18" t="s">
        <v>481</v>
      </c>
      <c r="N53" s="20" t="s">
        <v>481</v>
      </c>
      <c r="O53" s="18" t="s">
        <v>481</v>
      </c>
      <c r="P53" s="20" t="s">
        <v>481</v>
      </c>
      <c r="Q53" s="18" t="s">
        <v>481</v>
      </c>
      <c r="R53" s="20" t="s">
        <v>481</v>
      </c>
      <c r="S53" s="18" t="n">
        <v>352.74790402</v>
      </c>
      <c r="T53" s="20" t="n">
        <v>4.33295146</v>
      </c>
    </row>
    <row r="54" spans="1:20">
      <c r="A54" s="15" t="s">
        <v>529</v>
      </c>
      <c r="B54" s="17" t="n">
        <v>4740</v>
      </c>
      <c r="C54" s="18">
        <f>(455.0/B54*100)</f>
        <v/>
      </c>
      <c r="D54" s="19" t="n">
        <v>4285</v>
      </c>
      <c r="E54" s="18" t="n">
        <v>314.8213453</v>
      </c>
      <c r="F54" s="20" t="n">
        <v>2.5809298</v>
      </c>
      <c r="G54" s="18" t="n">
        <v>342.05724339</v>
      </c>
      <c r="H54" s="20" t="n">
        <v>3.454036</v>
      </c>
      <c r="I54" s="18" t="n">
        <v>375.09531859</v>
      </c>
      <c r="J54" s="20" t="n">
        <v>4.73351746</v>
      </c>
      <c r="K54" s="18" t="s">
        <v>481</v>
      </c>
      <c r="L54" s="20" t="s">
        <v>481</v>
      </c>
      <c r="M54" s="18" t="s">
        <v>481</v>
      </c>
      <c r="N54" s="20" t="s">
        <v>481</v>
      </c>
      <c r="O54" s="18" t="s">
        <v>481</v>
      </c>
      <c r="P54" s="20" t="s">
        <v>481</v>
      </c>
      <c r="Q54" s="18" t="s">
        <v>481</v>
      </c>
      <c r="R54" s="20" t="s">
        <v>481</v>
      </c>
      <c r="S54" s="18" t="n">
        <v>284.95475386</v>
      </c>
      <c r="T54" s="20" t="n">
        <v>3.51602166</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411.13152395</v>
      </c>
      <c r="P55" s="20" t="n">
        <v>2.41692503</v>
      </c>
      <c r="Q55" s="18" t="s">
        <v>481</v>
      </c>
      <c r="R55" s="20" t="s">
        <v>481</v>
      </c>
      <c r="S55" s="18" t="s">
        <v>481</v>
      </c>
      <c r="T55" s="20" t="s">
        <v>481</v>
      </c>
    </row>
    <row r="56" spans="1:20">
      <c r="A56" s="15" t="s">
        <v>531</v>
      </c>
      <c r="B56" s="17" t="n">
        <v>5359</v>
      </c>
      <c r="C56" s="18">
        <f>(77.0/B56*100)</f>
        <v/>
      </c>
      <c r="D56" s="19" t="n">
        <v>5282</v>
      </c>
      <c r="E56" s="18" t="n">
        <v>511.66266346</v>
      </c>
      <c r="F56" s="20" t="n">
        <v>3.83538139</v>
      </c>
      <c r="G56" s="18" t="n">
        <v>511.52024977</v>
      </c>
      <c r="H56" s="20" t="n">
        <v>3.40192304</v>
      </c>
      <c r="I56" s="18" t="n">
        <v>534.83754435</v>
      </c>
      <c r="J56" s="20" t="n">
        <v>2.61463958</v>
      </c>
      <c r="K56" s="18" t="s">
        <v>481</v>
      </c>
      <c r="L56" s="20" t="s">
        <v>481</v>
      </c>
      <c r="M56" s="18" t="s">
        <v>481</v>
      </c>
      <c r="N56" s="20" t="s">
        <v>481</v>
      </c>
      <c r="O56" s="18" t="s">
        <v>481</v>
      </c>
      <c r="P56" s="20" t="s">
        <v>481</v>
      </c>
      <c r="Q56" s="18" t="s">
        <v>481</v>
      </c>
      <c r="R56" s="20" t="s">
        <v>481</v>
      </c>
      <c r="S56" s="18" t="n">
        <v>432.9382434</v>
      </c>
      <c r="T56" s="20" t="n">
        <v>13.88947891</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403.09974532</v>
      </c>
      <c r="P57" s="20" t="n">
        <v>2.56579015</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408.6691134</v>
      </c>
      <c r="P58" s="20" t="n">
        <v>2.67440156</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378.44218506</v>
      </c>
      <c r="P59" s="20" t="n">
        <v>1.6995879</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386.48537246</v>
      </c>
      <c r="P60" s="20" t="n">
        <v>3.39522632</v>
      </c>
      <c r="Q60" s="18" t="s">
        <v>481</v>
      </c>
      <c r="R60" s="20" t="s">
        <v>481</v>
      </c>
      <c r="S60" s="18" t="s">
        <v>481</v>
      </c>
      <c r="T60" s="20" t="s">
        <v>481</v>
      </c>
    </row>
    <row r="61" spans="1:20">
      <c r="A61" s="15" t="s">
        <v>536</v>
      </c>
      <c r="B61" s="17" t="n">
        <v>6525</v>
      </c>
      <c r="C61" s="18">
        <f>(169.0/B61*100)</f>
        <v/>
      </c>
      <c r="D61" s="19" t="n">
        <v>6356</v>
      </c>
      <c r="E61" s="18" t="n">
        <v>460.40362996</v>
      </c>
      <c r="F61" s="20" t="n">
        <v>4.16637758</v>
      </c>
      <c r="G61" s="18" t="n">
        <v>468.34791906</v>
      </c>
      <c r="H61" s="20" t="n">
        <v>3.27101754</v>
      </c>
      <c r="I61" s="18" t="n">
        <v>492.3678015</v>
      </c>
      <c r="J61" s="20" t="n">
        <v>2.46810084</v>
      </c>
      <c r="K61" s="18" t="s">
        <v>481</v>
      </c>
      <c r="L61" s="20" t="s">
        <v>481</v>
      </c>
      <c r="M61" s="18" t="s">
        <v>481</v>
      </c>
      <c r="N61" s="20" t="s">
        <v>481</v>
      </c>
      <c r="O61" s="18" t="s">
        <v>481</v>
      </c>
      <c r="P61" s="20" t="s">
        <v>481</v>
      </c>
      <c r="Q61" s="18" t="s">
        <v>481</v>
      </c>
      <c r="R61" s="20" t="s">
        <v>481</v>
      </c>
      <c r="S61" s="18" t="n">
        <v>383.3545493</v>
      </c>
      <c r="T61" s="20" t="n">
        <v>8.69594485</v>
      </c>
    </row>
    <row r="62" spans="1:20">
      <c r="A62" s="15" t="s">
        <v>537</v>
      </c>
      <c r="B62" s="17" t="n">
        <v>4476</v>
      </c>
      <c r="C62" s="18">
        <f>(3.0/B62*100)</f>
        <v/>
      </c>
      <c r="D62" s="19" t="n">
        <v>4473</v>
      </c>
      <c r="E62" s="18" t="n">
        <v>516.7315023</v>
      </c>
      <c r="F62" s="20" t="n">
        <v>2.44120065</v>
      </c>
      <c r="G62" s="18" t="n">
        <v>528.00903037</v>
      </c>
      <c r="H62" s="20" t="n">
        <v>2.9360973</v>
      </c>
      <c r="I62" s="18" t="n">
        <v>534.59874337</v>
      </c>
      <c r="J62" s="20" t="n">
        <v>1.57631614</v>
      </c>
      <c r="K62" s="18" t="s">
        <v>481</v>
      </c>
      <c r="L62" s="20" t="s">
        <v>481</v>
      </c>
      <c r="M62" s="18" t="s">
        <v>481</v>
      </c>
      <c r="N62" s="20" t="s">
        <v>481</v>
      </c>
      <c r="O62" s="18" t="s">
        <v>481</v>
      </c>
      <c r="P62" s="20" t="s">
        <v>481</v>
      </c>
      <c r="Q62" s="18" t="s">
        <v>481</v>
      </c>
      <c r="R62" s="20" t="s">
        <v>481</v>
      </c>
      <c r="S62" s="18" t="n">
        <v>438.79577741</v>
      </c>
      <c r="T62" s="20" t="n">
        <v>21.58040691</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383.68238779</v>
      </c>
      <c r="P63" s="20" t="n">
        <v>1.24851448</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464.78196465</v>
      </c>
      <c r="P64" s="20" t="n">
        <v>1.64197035</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427.99780567</v>
      </c>
      <c r="P65" s="20" t="n">
        <v>1.97258457</v>
      </c>
      <c r="Q65" s="18" t="s">
        <v>481</v>
      </c>
      <c r="R65" s="20" t="s">
        <v>481</v>
      </c>
      <c r="S65" s="18" t="s">
        <v>481</v>
      </c>
      <c r="T65" s="20" t="s">
        <v>481</v>
      </c>
    </row>
    <row r="66" spans="1:20">
      <c r="A66" s="15" t="s">
        <v>541</v>
      </c>
      <c r="B66" s="17" t="n">
        <v>5665</v>
      </c>
      <c r="C66" s="18">
        <f>(91.0/B66*100)</f>
        <v/>
      </c>
      <c r="D66" s="19" t="n">
        <v>5574</v>
      </c>
      <c r="E66" s="18" t="n">
        <v>394.41885744</v>
      </c>
      <c r="F66" s="20" t="n">
        <v>2.15626034</v>
      </c>
      <c r="G66" s="18" t="n">
        <v>408.56312245</v>
      </c>
      <c r="H66" s="20" t="n">
        <v>2.25377945</v>
      </c>
      <c r="I66" s="18" t="n">
        <v>447.35433806</v>
      </c>
      <c r="J66" s="20" t="n">
        <v>1.82601243</v>
      </c>
      <c r="K66" s="18" t="s">
        <v>481</v>
      </c>
      <c r="L66" s="20" t="s">
        <v>481</v>
      </c>
      <c r="M66" s="18" t="s">
        <v>481</v>
      </c>
      <c r="N66" s="20" t="s">
        <v>481</v>
      </c>
      <c r="O66" s="18" t="s">
        <v>481</v>
      </c>
      <c r="P66" s="20" t="s">
        <v>481</v>
      </c>
      <c r="Q66" s="18" t="s">
        <v>481</v>
      </c>
      <c r="R66" s="20" t="s">
        <v>481</v>
      </c>
      <c r="S66" s="18" t="n">
        <v>346.53175963</v>
      </c>
      <c r="T66" s="20" t="n">
        <v>3.03742075</v>
      </c>
    </row>
    <row r="67" spans="1:20">
      <c r="A67" s="15" t="s">
        <v>542</v>
      </c>
      <c r="B67" s="17" t="n">
        <v>6971</v>
      </c>
      <c r="C67" s="18">
        <f>(873.0/B67*100)</f>
        <v/>
      </c>
      <c r="D67" s="19" t="n">
        <v>6098</v>
      </c>
      <c r="E67" s="18" t="n">
        <v>371.33200001</v>
      </c>
      <c r="F67" s="20" t="n">
        <v>3.50456606</v>
      </c>
      <c r="G67" s="18" t="n">
        <v>398.87875658</v>
      </c>
      <c r="H67" s="20" t="n">
        <v>2.93159816</v>
      </c>
      <c r="I67" s="18" t="n">
        <v>427.28172924</v>
      </c>
      <c r="J67" s="20" t="n">
        <v>2.41620437</v>
      </c>
      <c r="K67" s="18" t="s">
        <v>481</v>
      </c>
      <c r="L67" s="20" t="s">
        <v>481</v>
      </c>
      <c r="M67" s="18" t="s">
        <v>481</v>
      </c>
      <c r="N67" s="20" t="s">
        <v>481</v>
      </c>
      <c r="O67" s="18" t="s">
        <v>481</v>
      </c>
      <c r="P67" s="20" t="s">
        <v>481</v>
      </c>
      <c r="Q67" s="18" t="s">
        <v>481</v>
      </c>
      <c r="R67" s="20" t="s">
        <v>481</v>
      </c>
      <c r="S67" s="18" t="n">
        <v>341.78610602</v>
      </c>
      <c r="T67" s="20" t="n">
        <v>7.17034608</v>
      </c>
    </row>
    <row r="68" spans="1:20">
      <c r="A68" s="15" t="s">
        <v>543</v>
      </c>
      <c r="B68" s="17" t="n">
        <v>12083</v>
      </c>
      <c r="C68" s="18">
        <f>(31.0/B68*100)</f>
        <v/>
      </c>
      <c r="D68" s="19" t="n">
        <v>12052</v>
      </c>
      <c r="E68" s="18" t="n">
        <v>402.91012162</v>
      </c>
      <c r="F68" s="20" t="n">
        <v>1.77923612</v>
      </c>
      <c r="G68" s="18" t="n">
        <v>413.92298392</v>
      </c>
      <c r="H68" s="20" t="n">
        <v>1.90482859</v>
      </c>
      <c r="I68" s="18" t="n">
        <v>472.24137714</v>
      </c>
      <c r="J68" s="20" t="n">
        <v>1.6486117</v>
      </c>
      <c r="K68" s="18" t="s">
        <v>481</v>
      </c>
      <c r="L68" s="20" t="s">
        <v>481</v>
      </c>
      <c r="M68" s="18" t="s">
        <v>481</v>
      </c>
      <c r="N68" s="20" t="s">
        <v>481</v>
      </c>
      <c r="O68" s="18" t="s">
        <v>481</v>
      </c>
      <c r="P68" s="20" t="s">
        <v>481</v>
      </c>
      <c r="Q68" s="18" t="s">
        <v>481</v>
      </c>
      <c r="R68" s="20" t="s">
        <v>481</v>
      </c>
      <c r="S68" s="18" t="n">
        <v>347.25425358</v>
      </c>
      <c r="T68" s="20" t="n">
        <v>2.02255314</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434.88486177</v>
      </c>
      <c r="P69" s="20" t="n">
        <v>3.2334538</v>
      </c>
      <c r="Q69" s="18" t="s">
        <v>481</v>
      </c>
      <c r="R69" s="20" t="s">
        <v>481</v>
      </c>
      <c r="S69" s="18" t="s">
        <v>481</v>
      </c>
      <c r="T69" s="20" t="s">
        <v>481</v>
      </c>
    </row>
    <row r="70" spans="1:20">
      <c r="A70" s="15" t="s">
        <v>545</v>
      </c>
      <c r="B70" s="17" t="n">
        <v>6036</v>
      </c>
      <c r="C70" s="18">
        <f>(223.0/B70*100)</f>
        <v/>
      </c>
      <c r="D70" s="19" t="n">
        <v>5813</v>
      </c>
      <c r="E70" s="18" t="n">
        <v>485.01883402</v>
      </c>
      <c r="F70" s="20" t="n">
        <v>3.19022056</v>
      </c>
      <c r="G70" s="18" t="n">
        <v>481.02798577</v>
      </c>
      <c r="H70" s="20" t="n">
        <v>3.83067515</v>
      </c>
      <c r="I70" s="18" t="n">
        <v>501.47873098</v>
      </c>
      <c r="J70" s="20" t="n">
        <v>2.98525071</v>
      </c>
      <c r="K70" s="18" t="s">
        <v>481</v>
      </c>
      <c r="L70" s="20" t="s">
        <v>481</v>
      </c>
      <c r="M70" s="18" t="s">
        <v>481</v>
      </c>
      <c r="N70" s="20" t="s">
        <v>481</v>
      </c>
      <c r="O70" s="18" t="s">
        <v>481</v>
      </c>
      <c r="P70" s="20" t="s">
        <v>481</v>
      </c>
      <c r="Q70" s="18" t="s">
        <v>481</v>
      </c>
      <c r="R70" s="20" t="s">
        <v>481</v>
      </c>
      <c r="S70" s="18" t="n">
        <v>423.01190671</v>
      </c>
      <c r="T70" s="20" t="n">
        <v>8.666405210000001</v>
      </c>
    </row>
    <row r="71" spans="1:20">
      <c r="A71" s="15" t="s">
        <v>546</v>
      </c>
      <c r="B71" s="17" t="n">
        <v>6115</v>
      </c>
      <c r="C71" s="18">
        <f>(35.0/B71*100)</f>
        <v/>
      </c>
      <c r="D71" s="19" t="n">
        <v>6080</v>
      </c>
      <c r="E71" s="18" t="n">
        <v>520.87527476</v>
      </c>
      <c r="F71" s="20" t="n">
        <v>5.23001729</v>
      </c>
      <c r="G71" s="18" t="n">
        <v>527.33889598</v>
      </c>
      <c r="H71" s="20" t="n">
        <v>3.04075609</v>
      </c>
      <c r="I71" s="18" t="n">
        <v>575.10934623</v>
      </c>
      <c r="J71" s="20" t="n">
        <v>1.67168861</v>
      </c>
      <c r="K71" s="18" t="s">
        <v>481</v>
      </c>
      <c r="L71" s="20" t="s">
        <v>481</v>
      </c>
      <c r="M71" s="18" t="s">
        <v>481</v>
      </c>
      <c r="N71" s="20" t="s">
        <v>481</v>
      </c>
      <c r="O71" s="18" t="s">
        <v>481</v>
      </c>
      <c r="P71" s="20" t="s">
        <v>481</v>
      </c>
      <c r="Q71" s="18" t="s">
        <v>481</v>
      </c>
      <c r="R71" s="20" t="s">
        <v>481</v>
      </c>
      <c r="S71" s="18" t="n">
        <v>454.19253521</v>
      </c>
      <c r="T71" s="20" t="n">
        <v>13.13056014</v>
      </c>
    </row>
    <row r="72" spans="1:20">
      <c r="A72" s="15" t="s">
        <v>547</v>
      </c>
      <c r="B72" s="17" t="n">
        <v>7708</v>
      </c>
      <c r="C72" s="18">
        <f>(5.0/B72*100)</f>
        <v/>
      </c>
      <c r="D72" s="19" t="n">
        <v>7703</v>
      </c>
      <c r="E72" s="18" t="n">
        <v>500.95166473</v>
      </c>
      <c r="F72" s="20" t="n">
        <v>4.89379733</v>
      </c>
      <c r="G72" s="18" t="n">
        <v>522.80198521</v>
      </c>
      <c r="H72" s="20" t="n">
        <v>4.59815344</v>
      </c>
      <c r="I72" s="18" t="n">
        <v>541.7251876</v>
      </c>
      <c r="J72" s="20" t="n">
        <v>2.62041248</v>
      </c>
      <c r="K72" s="18" t="s">
        <v>481</v>
      </c>
      <c r="L72" s="20" t="s">
        <v>481</v>
      </c>
      <c r="M72" s="18" t="s">
        <v>481</v>
      </c>
      <c r="N72" s="20" t="s">
        <v>481</v>
      </c>
      <c r="O72" s="18" t="s">
        <v>481</v>
      </c>
      <c r="P72" s="20" t="s">
        <v>481</v>
      </c>
      <c r="Q72" s="18" t="s">
        <v>481</v>
      </c>
      <c r="R72" s="20" t="s">
        <v>481</v>
      </c>
      <c r="S72" s="18" t="n">
        <v>439.54845592</v>
      </c>
      <c r="T72" s="20" t="n">
        <v>21.3171144</v>
      </c>
    </row>
    <row r="73" spans="1:20">
      <c r="A73" s="15" t="s">
        <v>548</v>
      </c>
      <c r="B73" s="17" t="n">
        <v>8249</v>
      </c>
      <c r="C73" s="18">
        <f>(195.0/B73*100)</f>
        <v/>
      </c>
      <c r="D73" s="19" t="n">
        <v>8054</v>
      </c>
      <c r="E73" s="18" t="n">
        <v>406.01947423</v>
      </c>
      <c r="F73" s="20" t="n">
        <v>2.8831027</v>
      </c>
      <c r="G73" s="18" t="n">
        <v>403.10151865</v>
      </c>
      <c r="H73" s="20" t="n">
        <v>3.11122876</v>
      </c>
      <c r="I73" s="18" t="n">
        <v>448.98846745</v>
      </c>
      <c r="J73" s="20" t="n">
        <v>3.31696031</v>
      </c>
      <c r="K73" s="18" t="s">
        <v>481</v>
      </c>
      <c r="L73" s="20" t="s">
        <v>481</v>
      </c>
      <c r="M73" s="18" t="s">
        <v>481</v>
      </c>
      <c r="N73" s="20" t="s">
        <v>481</v>
      </c>
      <c r="O73" s="18" t="s">
        <v>481</v>
      </c>
      <c r="P73" s="20" t="s">
        <v>481</v>
      </c>
      <c r="Q73" s="18" t="s">
        <v>481</v>
      </c>
      <c r="R73" s="20" t="s">
        <v>481</v>
      </c>
      <c r="S73" s="18" t="n">
        <v>378.48009491</v>
      </c>
      <c r="T73" s="20" t="n">
        <v>8.43940061</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424.59045417</v>
      </c>
      <c r="P74" s="20" t="n">
        <v>1.40919814</v>
      </c>
      <c r="Q74" s="18" t="s">
        <v>481</v>
      </c>
      <c r="R74" s="20" t="s">
        <v>481</v>
      </c>
      <c r="S74" s="18" t="s">
        <v>481</v>
      </c>
      <c r="T74" s="20" t="s">
        <v>481</v>
      </c>
    </row>
    <row r="75" spans="1:20">
      <c r="A75" s="15" t="s">
        <v>550</v>
      </c>
      <c r="B75" s="17" t="n">
        <v>5375</v>
      </c>
      <c r="C75" s="18">
        <f>(305.0/B75*100)</f>
        <v/>
      </c>
      <c r="D75" s="19" t="n">
        <v>5070</v>
      </c>
      <c r="E75" s="18" t="n">
        <v>367.06977128</v>
      </c>
      <c r="F75" s="20" t="n">
        <v>2.4217941</v>
      </c>
      <c r="G75" s="18" t="n">
        <v>379.33966832</v>
      </c>
      <c r="H75" s="20" t="n">
        <v>2.82618306</v>
      </c>
      <c r="I75" s="18" t="n">
        <v>415.57481856</v>
      </c>
      <c r="J75" s="20" t="n">
        <v>2.74754632</v>
      </c>
      <c r="K75" s="18" t="s">
        <v>481</v>
      </c>
      <c r="L75" s="20" t="s">
        <v>481</v>
      </c>
      <c r="M75" s="18" t="s">
        <v>481</v>
      </c>
      <c r="N75" s="20" t="s">
        <v>481</v>
      </c>
      <c r="O75" s="18" t="s">
        <v>481</v>
      </c>
      <c r="P75" s="20" t="s">
        <v>481</v>
      </c>
      <c r="Q75" s="18" t="s">
        <v>481</v>
      </c>
      <c r="R75" s="20" t="s">
        <v>481</v>
      </c>
      <c r="S75" s="18" t="n">
        <v>350.91289075</v>
      </c>
      <c r="T75" s="20" t="n">
        <v>3.42927615</v>
      </c>
    </row>
    <row r="76" spans="1:20">
      <c r="A76" s="15" t="s">
        <v>551</v>
      </c>
      <c r="B76" s="17" t="n">
        <v>14167</v>
      </c>
      <c r="C76" s="18">
        <f>(235.0/B76*100)</f>
        <v/>
      </c>
      <c r="D76" s="19" t="n">
        <v>13932</v>
      </c>
      <c r="E76" s="18" t="n">
        <v>421.04861387</v>
      </c>
      <c r="F76" s="20" t="n">
        <v>2.59527642</v>
      </c>
      <c r="G76" s="18" t="n">
        <v>424.90677134</v>
      </c>
      <c r="H76" s="20" t="n">
        <v>3.07403059</v>
      </c>
      <c r="I76" s="18" t="n">
        <v>478.92069594</v>
      </c>
      <c r="J76" s="20" t="n">
        <v>2.85899117</v>
      </c>
      <c r="K76" s="18" t="s">
        <v>481</v>
      </c>
      <c r="L76" s="20" t="s">
        <v>481</v>
      </c>
      <c r="M76" s="18" t="s">
        <v>481</v>
      </c>
      <c r="N76" s="20" t="s">
        <v>481</v>
      </c>
      <c r="O76" s="18" t="s">
        <v>481</v>
      </c>
      <c r="P76" s="20" t="s">
        <v>481</v>
      </c>
      <c r="Q76" s="18" t="s">
        <v>481</v>
      </c>
      <c r="R76" s="20" t="s">
        <v>481</v>
      </c>
      <c r="S76" s="18" t="n">
        <v>356.85085102</v>
      </c>
      <c r="T76" s="20" t="n">
        <v>4.20893833</v>
      </c>
    </row>
    <row r="77" spans="1:20">
      <c r="A77" s="15" t="s">
        <v>552</v>
      </c>
      <c r="B77" s="17" t="n">
        <v>6062</v>
      </c>
      <c r="C77" s="18">
        <f>(341.0/B77*100)</f>
        <v/>
      </c>
      <c r="D77" s="19" t="n">
        <v>5721</v>
      </c>
      <c r="E77" s="18" t="n">
        <v>401.38037408</v>
      </c>
      <c r="F77" s="20" t="n">
        <v>3.23425583</v>
      </c>
      <c r="G77" s="18" t="n">
        <v>435.33093408</v>
      </c>
      <c r="H77" s="20" t="n">
        <v>2.79255522</v>
      </c>
      <c r="I77" s="18" t="n">
        <v>468.95690779</v>
      </c>
      <c r="J77" s="20" t="n">
        <v>2.49854822</v>
      </c>
      <c r="K77" s="18" t="s">
        <v>481</v>
      </c>
      <c r="L77" s="20" t="s">
        <v>481</v>
      </c>
      <c r="M77" s="18" t="s">
        <v>481</v>
      </c>
      <c r="N77" s="20" t="s">
        <v>481</v>
      </c>
      <c r="O77" s="18" t="s">
        <v>481</v>
      </c>
      <c r="P77" s="20" t="s">
        <v>481</v>
      </c>
      <c r="Q77" s="18" t="s">
        <v>481</v>
      </c>
      <c r="R77" s="20" t="s">
        <v>481</v>
      </c>
      <c r="S77" s="18" t="n">
        <v>363.84368801</v>
      </c>
      <c r="T77" s="20" t="n">
        <v>3.5568629</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524.64451931</v>
      </c>
      <c r="P78" s="20" t="n">
        <v>3.91006783</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475.18659836</v>
      </c>
      <c r="P79" s="20" t="n">
        <v>6.280552</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456.48357586</v>
      </c>
      <c r="P80" s="20" t="n">
        <v>3.67164431</v>
      </c>
      <c r="Q80" s="18" t="s">
        <v>481</v>
      </c>
      <c r="R80" s="20" t="s">
        <v>481</v>
      </c>
      <c r="S80" s="18" t="s">
        <v>481</v>
      </c>
      <c r="T80" s="20" t="s">
        <v>481</v>
      </c>
    </row>
    <row r="81" spans="1:20">
      <c r="A81" s="23" t="s">
        <v>556</v>
      </c>
      <c r="B81" s="17" t="n">
        <v>8861</v>
      </c>
      <c r="C81" s="18">
        <f>(92.0/B81*100)</f>
        <v/>
      </c>
      <c r="D81" s="19" t="n">
        <v>8769</v>
      </c>
      <c r="E81" s="18" t="n">
        <v>438.51967264</v>
      </c>
      <c r="F81" s="20" t="n">
        <v>2.80418449</v>
      </c>
      <c r="G81" s="18" t="n">
        <v>416.11959643</v>
      </c>
      <c r="H81" s="20" t="n">
        <v>3.47988308</v>
      </c>
      <c r="I81" s="18" t="n">
        <v>478.48438867</v>
      </c>
      <c r="J81" s="20" t="n">
        <v>3.80716547</v>
      </c>
      <c r="K81" s="18" t="s">
        <v>481</v>
      </c>
      <c r="L81" s="20" t="s">
        <v>481</v>
      </c>
      <c r="M81" s="18" t="s">
        <v>481</v>
      </c>
      <c r="N81" s="20" t="s">
        <v>481</v>
      </c>
      <c r="O81" s="18" t="s">
        <v>481</v>
      </c>
      <c r="P81" s="20" t="s">
        <v>481</v>
      </c>
      <c r="Q81" s="18" t="s">
        <v>481</v>
      </c>
      <c r="R81" s="20" t="s">
        <v>481</v>
      </c>
      <c r="S81" s="18" t="n">
        <v>382.84756102</v>
      </c>
      <c r="T81" s="20" t="n">
        <v>9.789765879999999</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835</v>
      </c>
    </row>
    <row customHeight="1" ht="30" r="4" spans="1:20">
      <c r="A4" s="6" t="n"/>
      <c r="B4" s="7" t="s">
        <v>462</v>
      </c>
      <c r="C4" s="7" t="s">
        <v>463</v>
      </c>
      <c r="D4" s="8" t="s">
        <v>462</v>
      </c>
      <c r="E4" s="9" t="s">
        <v>831</v>
      </c>
      <c r="F4" s="10" t="n"/>
      <c r="G4" s="9" t="s">
        <v>832</v>
      </c>
      <c r="H4" s="10" t="n"/>
      <c r="I4" s="9" t="s">
        <v>833</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(778.0/B7*100)</f>
        <v/>
      </c>
      <c r="D7" s="19" t="n">
        <v>13752</v>
      </c>
      <c r="E7" s="18" t="n">
        <v>483.31109426</v>
      </c>
      <c r="F7" s="20" t="n">
        <v>3.9700164</v>
      </c>
      <c r="G7" s="18" t="n">
        <v>487.99587828</v>
      </c>
      <c r="H7" s="20" t="n">
        <v>3.5911355</v>
      </c>
      <c r="I7" s="18" t="n">
        <v>527.71854601</v>
      </c>
      <c r="J7" s="20" t="n">
        <v>1.52948208</v>
      </c>
      <c r="K7" s="18" t="s">
        <v>481</v>
      </c>
      <c r="L7" s="20" t="s">
        <v>481</v>
      </c>
      <c r="M7" s="18" t="s">
        <v>481</v>
      </c>
      <c r="N7" s="20" t="s">
        <v>481</v>
      </c>
      <c r="O7" s="18" t="s">
        <v>481</v>
      </c>
      <c r="P7" s="20" t="s">
        <v>481</v>
      </c>
      <c r="Q7" s="18" t="s">
        <v>481</v>
      </c>
      <c r="R7" s="20" t="s">
        <v>481</v>
      </c>
      <c r="S7" s="18" t="n">
        <v>452.16917337</v>
      </c>
      <c r="T7" s="20" t="n">
        <v>5.00861954</v>
      </c>
    </row>
    <row r="8" spans="1:20">
      <c r="A8" s="15" t="s">
        <v>483</v>
      </c>
      <c r="B8" s="17" t="n">
        <v>7007</v>
      </c>
      <c r="C8" s="18">
        <f>(145.0/B8*100)</f>
        <v/>
      </c>
      <c r="D8" s="19" t="n">
        <v>6862</v>
      </c>
      <c r="E8" s="18" t="n">
        <v>472.52038742</v>
      </c>
      <c r="F8" s="20" t="n">
        <v>7.02157137</v>
      </c>
      <c r="G8" s="18" t="n">
        <v>483.72161133</v>
      </c>
      <c r="H8" s="20" t="n">
        <v>4.30202659</v>
      </c>
      <c r="I8" s="18" t="n">
        <v>510.99241435</v>
      </c>
      <c r="J8" s="20" t="n">
        <v>2.23540787</v>
      </c>
      <c r="K8" s="18" t="s">
        <v>481</v>
      </c>
      <c r="L8" s="20" t="s">
        <v>481</v>
      </c>
      <c r="M8" s="18" t="s">
        <v>481</v>
      </c>
      <c r="N8" s="20" t="s">
        <v>481</v>
      </c>
      <c r="O8" s="18" t="n">
        <v>368.48347797</v>
      </c>
      <c r="P8" s="20" t="n">
        <v>14.99112476</v>
      </c>
      <c r="Q8" s="18" t="s">
        <v>481</v>
      </c>
      <c r="R8" s="20" t="s">
        <v>481</v>
      </c>
      <c r="S8" s="18" t="n">
        <v>399.45100214</v>
      </c>
      <c r="T8" s="20" t="n">
        <v>5.63859908</v>
      </c>
    </row>
    <row r="9" spans="1:20">
      <c r="A9" s="15" t="s">
        <v>484</v>
      </c>
      <c r="B9" s="17" t="n">
        <v>9651</v>
      </c>
      <c r="C9" s="18">
        <f>(270.0/B9*100)</f>
        <v/>
      </c>
      <c r="D9" s="19" t="n">
        <v>9381</v>
      </c>
      <c r="E9" s="18" t="n">
        <v>482.34865459</v>
      </c>
      <c r="F9" s="20" t="n">
        <v>4.9993936</v>
      </c>
      <c r="G9" s="18" t="n">
        <v>504.29290444</v>
      </c>
      <c r="H9" s="20" t="n">
        <v>3.23963993</v>
      </c>
      <c r="I9" s="18" t="n">
        <v>524.61320084</v>
      </c>
      <c r="J9" s="20" t="n">
        <v>1.83238138</v>
      </c>
      <c r="K9" s="18" t="s">
        <v>481</v>
      </c>
      <c r="L9" s="20" t="s">
        <v>481</v>
      </c>
      <c r="M9" s="18" t="s">
        <v>481</v>
      </c>
      <c r="N9" s="20" t="s">
        <v>481</v>
      </c>
      <c r="O9" s="18" t="n">
        <v>374.78530698</v>
      </c>
      <c r="P9" s="20" t="n">
        <v>11.62763904</v>
      </c>
      <c r="Q9" s="18" t="s">
        <v>481</v>
      </c>
      <c r="R9" s="20" t="s">
        <v>481</v>
      </c>
      <c r="S9" s="18" t="n">
        <v>403.05491967</v>
      </c>
      <c r="T9" s="20" t="n">
        <v>5.13459421</v>
      </c>
    </row>
    <row r="10" spans="1:20">
      <c r="A10" s="15" t="s">
        <v>485</v>
      </c>
      <c r="B10" s="17" t="n">
        <v>20058</v>
      </c>
      <c r="C10" s="18">
        <f>(559.0/B10*100)</f>
        <v/>
      </c>
      <c r="D10" s="19" t="n">
        <v>19499</v>
      </c>
      <c r="E10" s="18" t="n">
        <v>504.74738127</v>
      </c>
      <c r="F10" s="20" t="n">
        <v>3.57023814</v>
      </c>
      <c r="G10" s="18" t="n">
        <v>517.52866621</v>
      </c>
      <c r="H10" s="20" t="n">
        <v>3.24262192</v>
      </c>
      <c r="I10" s="18" t="n">
        <v>541.45084869</v>
      </c>
      <c r="J10" s="20" t="n">
        <v>1.91917609</v>
      </c>
      <c r="K10" s="18" t="s">
        <v>481</v>
      </c>
      <c r="L10" s="20" t="s">
        <v>481</v>
      </c>
      <c r="M10" s="18" t="s">
        <v>481</v>
      </c>
      <c r="N10" s="20" t="s">
        <v>481</v>
      </c>
      <c r="O10" s="18" t="s">
        <v>481</v>
      </c>
      <c r="P10" s="20" t="s">
        <v>481</v>
      </c>
      <c r="Q10" s="18" t="s">
        <v>481</v>
      </c>
      <c r="R10" s="20" t="s">
        <v>481</v>
      </c>
      <c r="S10" s="18" t="n">
        <v>437.84912667</v>
      </c>
      <c r="T10" s="20" t="n">
        <v>5.4902599</v>
      </c>
    </row>
    <row r="11" spans="1:20">
      <c r="A11" s="15" t="s">
        <v>486</v>
      </c>
      <c r="B11" s="17" t="n">
        <v>7053</v>
      </c>
      <c r="C11" s="18">
        <f>(172.0/B11*100)</f>
        <v/>
      </c>
      <c r="D11" s="19" t="n">
        <v>6881</v>
      </c>
      <c r="E11" s="18" t="n">
        <v>403.03014396</v>
      </c>
      <c r="F11" s="20" t="n">
        <v>5.39053456</v>
      </c>
      <c r="G11" s="18" t="n">
        <v>435.506334</v>
      </c>
      <c r="H11" s="20" t="n">
        <v>2.76671829</v>
      </c>
      <c r="I11" s="18" t="n">
        <v>468.97760402</v>
      </c>
      <c r="J11" s="20" t="n">
        <v>2.44076282</v>
      </c>
      <c r="K11" s="18" t="s">
        <v>481</v>
      </c>
      <c r="L11" s="20" t="s">
        <v>481</v>
      </c>
      <c r="M11" s="18" t="s">
        <v>481</v>
      </c>
      <c r="N11" s="20" t="s">
        <v>481</v>
      </c>
      <c r="O11" s="18" t="s">
        <v>481</v>
      </c>
      <c r="P11" s="20" t="s">
        <v>481</v>
      </c>
      <c r="Q11" s="18" t="s">
        <v>481</v>
      </c>
      <c r="R11" s="20" t="s">
        <v>481</v>
      </c>
      <c r="S11" s="18" t="n">
        <v>396.58489073</v>
      </c>
      <c r="T11" s="20" t="n">
        <v>6.90584401</v>
      </c>
    </row>
    <row r="12" spans="1:20">
      <c r="A12" s="15" t="s">
        <v>487</v>
      </c>
      <c r="B12" s="17" t="n">
        <v>6894</v>
      </c>
      <c r="C12" s="18">
        <f>(59.0/B12*100)</f>
        <v/>
      </c>
      <c r="D12" s="19" t="n">
        <v>6835</v>
      </c>
      <c r="E12" s="18" t="n">
        <v>460.2587722</v>
      </c>
      <c r="F12" s="20" t="n">
        <v>5.7780331</v>
      </c>
      <c r="G12" s="18" t="n">
        <v>489.38009074</v>
      </c>
      <c r="H12" s="20" t="n">
        <v>3.82580366</v>
      </c>
      <c r="I12" s="18" t="n">
        <v>507.73698359</v>
      </c>
      <c r="J12" s="20" t="n">
        <v>1.95887435</v>
      </c>
      <c r="K12" s="18" t="s">
        <v>481</v>
      </c>
      <c r="L12" s="20" t="s">
        <v>481</v>
      </c>
      <c r="M12" s="18" t="s">
        <v>481</v>
      </c>
      <c r="N12" s="20" t="s">
        <v>481</v>
      </c>
      <c r="O12" s="18" t="n">
        <v>366.6777112</v>
      </c>
      <c r="P12" s="20" t="n">
        <v>14.39052153</v>
      </c>
      <c r="Q12" s="18" t="s">
        <v>481</v>
      </c>
      <c r="R12" s="20" t="s">
        <v>481</v>
      </c>
      <c r="S12" s="18" t="n">
        <v>389.22694208</v>
      </c>
      <c r="T12" s="20" t="n">
        <v>6.08543972</v>
      </c>
    </row>
    <row r="13" spans="1:20">
      <c r="A13" s="15" t="s">
        <v>488</v>
      </c>
      <c r="B13" s="17" t="n">
        <v>7161</v>
      </c>
      <c r="C13" s="18">
        <f>(216.0/B13*100)</f>
        <v/>
      </c>
      <c r="D13" s="19" t="n">
        <v>6945</v>
      </c>
      <c r="E13" s="18" t="n">
        <v>509.20151028</v>
      </c>
      <c r="F13" s="20" t="n">
        <v>5.24299286</v>
      </c>
      <c r="G13" s="18" t="n">
        <v>503.47116946</v>
      </c>
      <c r="H13" s="20" t="n">
        <v>3.37019605</v>
      </c>
      <c r="I13" s="18" t="n">
        <v>512.67062814</v>
      </c>
      <c r="J13" s="20" t="n">
        <v>2.18858308</v>
      </c>
      <c r="K13" s="18" t="s">
        <v>481</v>
      </c>
      <c r="L13" s="20" t="s">
        <v>481</v>
      </c>
      <c r="M13" s="18" t="s">
        <v>481</v>
      </c>
      <c r="N13" s="20" t="s">
        <v>481</v>
      </c>
      <c r="O13" s="18" t="n">
        <v>436.36003517</v>
      </c>
      <c r="P13" s="20" t="n">
        <v>6.43426798</v>
      </c>
      <c r="Q13" s="18" t="s">
        <v>481</v>
      </c>
      <c r="R13" s="20" t="s">
        <v>481</v>
      </c>
      <c r="S13" s="18" t="n">
        <v>388.63433731</v>
      </c>
      <c r="T13" s="20" t="n">
        <v>7.11923605</v>
      </c>
    </row>
    <row r="14" spans="1:20">
      <c r="A14" s="15" t="s">
        <v>489</v>
      </c>
      <c r="B14" s="17" t="n">
        <v>5587</v>
      </c>
      <c r="C14" s="18">
        <f>(83.0/B14*100)</f>
        <v/>
      </c>
      <c r="D14" s="19" t="n">
        <v>5504</v>
      </c>
      <c r="E14" s="18" t="n">
        <v>514.69578323</v>
      </c>
      <c r="F14" s="20" t="n">
        <v>3.23664104</v>
      </c>
      <c r="G14" s="18" t="n">
        <v>532.09735935</v>
      </c>
      <c r="H14" s="20" t="n">
        <v>2.99200387</v>
      </c>
      <c r="I14" s="18" t="n">
        <v>549.75685333</v>
      </c>
      <c r="J14" s="20" t="n">
        <v>2.58850871</v>
      </c>
      <c r="K14" s="18" t="s">
        <v>481</v>
      </c>
      <c r="L14" s="20" t="s">
        <v>481</v>
      </c>
      <c r="M14" s="18" t="s">
        <v>481</v>
      </c>
      <c r="N14" s="20" t="s">
        <v>481</v>
      </c>
      <c r="O14" s="18" t="s">
        <v>481</v>
      </c>
      <c r="P14" s="20" t="s">
        <v>481</v>
      </c>
      <c r="Q14" s="18" t="s">
        <v>481</v>
      </c>
      <c r="R14" s="20" t="s">
        <v>481</v>
      </c>
      <c r="S14" s="18" t="n">
        <v>452.899989</v>
      </c>
      <c r="T14" s="20" t="n">
        <v>12.11688841</v>
      </c>
    </row>
    <row r="15" spans="1:20">
      <c r="A15" s="15" t="s">
        <v>490</v>
      </c>
      <c r="B15" s="17" t="n">
        <v>5882</v>
      </c>
      <c r="C15" s="18">
        <f>(116.0/B15*100)</f>
        <v/>
      </c>
      <c r="D15" s="19" t="n">
        <v>5766</v>
      </c>
      <c r="E15" s="18" t="n">
        <v>524.0343219600001</v>
      </c>
      <c r="F15" s="20" t="n">
        <v>5.35753863</v>
      </c>
      <c r="G15" s="18" t="n">
        <v>533.19992987</v>
      </c>
      <c r="H15" s="20" t="n">
        <v>3.25065339</v>
      </c>
      <c r="I15" s="18" t="n">
        <v>540.31740311</v>
      </c>
      <c r="J15" s="20" t="n">
        <v>2.31002878</v>
      </c>
      <c r="K15" s="18" t="s">
        <v>481</v>
      </c>
      <c r="L15" s="20" t="s">
        <v>481</v>
      </c>
      <c r="M15" s="18" t="s">
        <v>481</v>
      </c>
      <c r="N15" s="20" t="s">
        <v>481</v>
      </c>
      <c r="O15" s="18" t="n">
        <v>375.95013089</v>
      </c>
      <c r="P15" s="20" t="n">
        <v>17.42774697</v>
      </c>
      <c r="Q15" s="18" t="s">
        <v>481</v>
      </c>
      <c r="R15" s="20" t="s">
        <v>481</v>
      </c>
      <c r="S15" s="18" t="n">
        <v>431.69767877</v>
      </c>
      <c r="T15" s="20" t="n">
        <v>8.03421122</v>
      </c>
    </row>
    <row r="16" spans="1:20">
      <c r="A16" s="15" t="s">
        <v>491</v>
      </c>
      <c r="B16" s="17" t="n">
        <v>6108</v>
      </c>
      <c r="C16" s="18">
        <f>(154.0/B16*100)</f>
        <v/>
      </c>
      <c r="D16" s="19" t="n">
        <v>5954</v>
      </c>
      <c r="E16" s="18" t="n">
        <v>466.51375002</v>
      </c>
      <c r="F16" s="20" t="n">
        <v>5.53206079</v>
      </c>
      <c r="G16" s="18" t="n">
        <v>491.89599718</v>
      </c>
      <c r="H16" s="20" t="n">
        <v>3.22782347</v>
      </c>
      <c r="I16" s="18" t="n">
        <v>518.51076982</v>
      </c>
      <c r="J16" s="20" t="n">
        <v>2.06352064</v>
      </c>
      <c r="K16" s="18" t="s">
        <v>481</v>
      </c>
      <c r="L16" s="20" t="s">
        <v>481</v>
      </c>
      <c r="M16" s="18" t="s">
        <v>481</v>
      </c>
      <c r="N16" s="20" t="s">
        <v>481</v>
      </c>
      <c r="O16" s="18" t="s">
        <v>481</v>
      </c>
      <c r="P16" s="20" t="s">
        <v>481</v>
      </c>
      <c r="Q16" s="18" t="s">
        <v>481</v>
      </c>
      <c r="R16" s="20" t="s">
        <v>481</v>
      </c>
      <c r="S16" s="18" t="n">
        <v>384.51559634</v>
      </c>
      <c r="T16" s="20" t="n">
        <v>6.55413571</v>
      </c>
    </row>
    <row r="17" spans="1:20">
      <c r="A17" s="15" t="s">
        <v>492</v>
      </c>
      <c r="B17" s="17" t="n">
        <v>6504</v>
      </c>
      <c r="C17" s="18">
        <f>(1933.0/B17*100)</f>
        <v/>
      </c>
      <c r="D17" s="19" t="n">
        <v>4571</v>
      </c>
      <c r="E17" s="18" t="n">
        <v>502.89238762</v>
      </c>
      <c r="F17" s="20" t="n">
        <v>7.56099715</v>
      </c>
      <c r="G17" s="18" t="n">
        <v>515.99172289</v>
      </c>
      <c r="H17" s="20" t="n">
        <v>4.74635331</v>
      </c>
      <c r="I17" s="18" t="n">
        <v>531.30173268</v>
      </c>
      <c r="J17" s="20" t="n">
        <v>2.97792492</v>
      </c>
      <c r="K17" s="18" t="s">
        <v>481</v>
      </c>
      <c r="L17" s="20" t="s">
        <v>481</v>
      </c>
      <c r="M17" s="18" t="s">
        <v>481</v>
      </c>
      <c r="N17" s="20" t="s">
        <v>481</v>
      </c>
      <c r="O17" s="18" t="n">
        <v>360.48925247</v>
      </c>
      <c r="P17" s="20" t="n">
        <v>12.44339086</v>
      </c>
      <c r="Q17" s="18" t="s">
        <v>481</v>
      </c>
      <c r="R17" s="20" t="s">
        <v>481</v>
      </c>
      <c r="S17" s="18" t="n">
        <v>441.54712656</v>
      </c>
      <c r="T17" s="20" t="n">
        <v>8.215386110000001</v>
      </c>
    </row>
    <row r="18" spans="1:20">
      <c r="A18" s="15" t="s">
        <v>493</v>
      </c>
      <c r="B18" s="17" t="n">
        <v>5532</v>
      </c>
      <c r="C18" s="18">
        <f>(31.0/B18*100)</f>
        <v/>
      </c>
      <c r="D18" s="19" t="n">
        <v>5501</v>
      </c>
      <c r="E18" s="18" t="n">
        <v>420.15746225</v>
      </c>
      <c r="F18" s="20" t="n">
        <v>5.03573555</v>
      </c>
      <c r="G18" s="18" t="n">
        <v>453.58411109</v>
      </c>
      <c r="H18" s="20" t="n">
        <v>3.76688326</v>
      </c>
      <c r="I18" s="18" t="n">
        <v>481.76936166</v>
      </c>
      <c r="J18" s="20" t="n">
        <v>3.63437744</v>
      </c>
      <c r="K18" s="18" t="s">
        <v>481</v>
      </c>
      <c r="L18" s="20" t="s">
        <v>481</v>
      </c>
      <c r="M18" s="18" t="s">
        <v>481</v>
      </c>
      <c r="N18" s="20" t="s">
        <v>481</v>
      </c>
      <c r="O18" s="18" t="s">
        <v>481</v>
      </c>
      <c r="P18" s="20" t="s">
        <v>481</v>
      </c>
      <c r="Q18" s="18" t="s">
        <v>481</v>
      </c>
      <c r="R18" s="20" t="s">
        <v>481</v>
      </c>
      <c r="S18" s="18" t="n">
        <v>374.25937676</v>
      </c>
      <c r="T18" s="20" t="n">
        <v>6.89914472</v>
      </c>
    </row>
    <row r="19" spans="1:20">
      <c r="A19" s="15" t="s">
        <v>494</v>
      </c>
      <c r="B19" s="17" t="n">
        <v>5658</v>
      </c>
      <c r="C19" s="18">
        <f>(346.0/B19*100)</f>
        <v/>
      </c>
      <c r="D19" s="19" t="n">
        <v>5312</v>
      </c>
      <c r="E19" s="18" t="n">
        <v>459.95453308</v>
      </c>
      <c r="F19" s="20" t="n">
        <v>5.14836313</v>
      </c>
      <c r="G19" s="18" t="n">
        <v>470.25158419</v>
      </c>
      <c r="H19" s="20" t="n">
        <v>3.43302238</v>
      </c>
      <c r="I19" s="18" t="n">
        <v>498.09459911</v>
      </c>
      <c r="J19" s="20" t="n">
        <v>2.44129062</v>
      </c>
      <c r="K19" s="18" t="s">
        <v>481</v>
      </c>
      <c r="L19" s="20" t="s">
        <v>481</v>
      </c>
      <c r="M19" s="18" t="s">
        <v>481</v>
      </c>
      <c r="N19" s="20" t="s">
        <v>481</v>
      </c>
      <c r="O19" s="18" t="s">
        <v>481</v>
      </c>
      <c r="P19" s="20" t="s">
        <v>481</v>
      </c>
      <c r="Q19" s="18" t="s">
        <v>481</v>
      </c>
      <c r="R19" s="20" t="s">
        <v>481</v>
      </c>
      <c r="S19" s="18" t="n">
        <v>395.31866471</v>
      </c>
      <c r="T19" s="20" t="n">
        <v>8.21577271</v>
      </c>
    </row>
    <row r="20" spans="1:20">
      <c r="A20" s="15" t="s">
        <v>495</v>
      </c>
      <c r="B20" s="17" t="n">
        <v>3371</v>
      </c>
      <c r="C20" s="18">
        <f>(75.0/B20*100)</f>
        <v/>
      </c>
      <c r="D20" s="19" t="n">
        <v>3296</v>
      </c>
      <c r="E20" s="18" t="n">
        <v>463.78311561</v>
      </c>
      <c r="F20" s="20" t="n">
        <v>6.53463593</v>
      </c>
      <c r="G20" s="18" t="n">
        <v>459.00025922</v>
      </c>
      <c r="H20" s="20" t="n">
        <v>3.70540061</v>
      </c>
      <c r="I20" s="18" t="n">
        <v>489.71968128</v>
      </c>
      <c r="J20" s="20" t="n">
        <v>1.980769</v>
      </c>
      <c r="K20" s="18" t="s">
        <v>481</v>
      </c>
      <c r="L20" s="20" t="s">
        <v>481</v>
      </c>
      <c r="M20" s="18" t="s">
        <v>481</v>
      </c>
      <c r="N20" s="20" t="s">
        <v>481</v>
      </c>
      <c r="O20" s="18" t="s">
        <v>481</v>
      </c>
      <c r="P20" s="20" t="s">
        <v>481</v>
      </c>
      <c r="Q20" s="18" t="s">
        <v>481</v>
      </c>
      <c r="R20" s="20" t="s">
        <v>481</v>
      </c>
      <c r="S20" s="18" t="n">
        <v>394.12155511</v>
      </c>
      <c r="T20" s="20" t="n">
        <v>6.86940977</v>
      </c>
    </row>
    <row r="21" spans="1:20">
      <c r="A21" s="15" t="s">
        <v>496</v>
      </c>
      <c r="B21" s="17" t="n">
        <v>5741</v>
      </c>
      <c r="C21" s="18">
        <f>(58.0/B21*100)</f>
        <v/>
      </c>
      <c r="D21" s="19" t="n">
        <v>5683</v>
      </c>
      <c r="E21" s="18" t="n">
        <v>486.34310934</v>
      </c>
      <c r="F21" s="20" t="n">
        <v>4.74811085</v>
      </c>
      <c r="G21" s="18" t="n">
        <v>495.53973451</v>
      </c>
      <c r="H21" s="20" t="n">
        <v>3.66346504</v>
      </c>
      <c r="I21" s="18" t="n">
        <v>513.03567558</v>
      </c>
      <c r="J21" s="20" t="n">
        <v>2.16375219</v>
      </c>
      <c r="K21" s="18" t="s">
        <v>481</v>
      </c>
      <c r="L21" s="20" t="s">
        <v>481</v>
      </c>
      <c r="M21" s="18" t="s">
        <v>481</v>
      </c>
      <c r="N21" s="20" t="s">
        <v>481</v>
      </c>
      <c r="O21" s="18" t="s">
        <v>481</v>
      </c>
      <c r="P21" s="20" t="s">
        <v>481</v>
      </c>
      <c r="Q21" s="18" t="s">
        <v>481</v>
      </c>
      <c r="R21" s="20" t="s">
        <v>481</v>
      </c>
      <c r="S21" s="18" t="n">
        <v>413.9968247</v>
      </c>
      <c r="T21" s="20" t="n">
        <v>9.637987559999999</v>
      </c>
    </row>
    <row r="22" spans="1:20">
      <c r="A22" s="15" t="s">
        <v>497</v>
      </c>
      <c r="B22" s="17" t="n">
        <v>6598</v>
      </c>
      <c r="C22" s="18">
        <f>(39.0/B22*100)</f>
        <v/>
      </c>
      <c r="D22" s="19" t="n">
        <v>6559</v>
      </c>
      <c r="E22" s="18" t="n">
        <v>432.6651559</v>
      </c>
      <c r="F22" s="20" t="n">
        <v>5.34629433</v>
      </c>
      <c r="G22" s="18" t="n">
        <v>454.68323567</v>
      </c>
      <c r="H22" s="20" t="n">
        <v>4.36499057</v>
      </c>
      <c r="I22" s="18" t="n">
        <v>501.50139348</v>
      </c>
      <c r="J22" s="20" t="n">
        <v>2.62191463</v>
      </c>
      <c r="K22" s="18" t="s">
        <v>481</v>
      </c>
      <c r="L22" s="20" t="s">
        <v>481</v>
      </c>
      <c r="M22" s="18" t="s">
        <v>481</v>
      </c>
      <c r="N22" s="20" t="s">
        <v>481</v>
      </c>
      <c r="O22" s="18" t="s">
        <v>481</v>
      </c>
      <c r="P22" s="20" t="s">
        <v>481</v>
      </c>
      <c r="Q22" s="18" t="n">
        <v>290.61575636</v>
      </c>
      <c r="R22" s="20" t="n">
        <v>43.39573476</v>
      </c>
      <c r="S22" s="18" t="n">
        <v>354.99861252</v>
      </c>
      <c r="T22" s="20" t="n">
        <v>7.6769598</v>
      </c>
    </row>
    <row r="23" spans="1:20">
      <c r="A23" s="15" t="s">
        <v>498</v>
      </c>
      <c r="B23" s="17" t="n">
        <v>11583</v>
      </c>
      <c r="C23" s="18">
        <f>(268.0/B23*100)</f>
        <v/>
      </c>
      <c r="D23" s="19" t="n">
        <v>11315</v>
      </c>
      <c r="E23" s="18" t="n">
        <v>462.0312528</v>
      </c>
      <c r="F23" s="20" t="n">
        <v>4.73440553</v>
      </c>
      <c r="G23" s="18" t="n">
        <v>456.93374359</v>
      </c>
      <c r="H23" s="20" t="n">
        <v>4.09397082</v>
      </c>
      <c r="I23" s="18" t="n">
        <v>500.41197672</v>
      </c>
      <c r="J23" s="20" t="n">
        <v>2.27034366</v>
      </c>
      <c r="K23" s="18" t="s">
        <v>481</v>
      </c>
      <c r="L23" s="20" t="s">
        <v>481</v>
      </c>
      <c r="M23" s="18" t="s">
        <v>481</v>
      </c>
      <c r="N23" s="20" t="s">
        <v>481</v>
      </c>
      <c r="O23" s="18" t="s">
        <v>481</v>
      </c>
      <c r="P23" s="20" t="s">
        <v>481</v>
      </c>
      <c r="Q23" s="18" t="s">
        <v>481</v>
      </c>
      <c r="R23" s="20" t="s">
        <v>481</v>
      </c>
      <c r="S23" s="18" t="n">
        <v>397.80496408</v>
      </c>
      <c r="T23" s="20" t="n">
        <v>6.62800488</v>
      </c>
    </row>
    <row r="24" spans="1:20">
      <c r="A24" s="15" t="s">
        <v>499</v>
      </c>
      <c r="B24" s="17" t="n">
        <v>6647</v>
      </c>
      <c r="C24" s="18">
        <f>(10.0/B24*100)</f>
        <v/>
      </c>
      <c r="D24" s="19" t="n">
        <v>6637</v>
      </c>
      <c r="E24" s="18" t="n">
        <v>527.35190266</v>
      </c>
      <c r="F24" s="20" t="n">
        <v>3.9278591</v>
      </c>
      <c r="G24" s="18" t="n">
        <v>527.04976959</v>
      </c>
      <c r="H24" s="20" t="n">
        <v>4.04158045</v>
      </c>
      <c r="I24" s="18" t="n">
        <v>553.55400099</v>
      </c>
      <c r="J24" s="20" t="n">
        <v>2.61588138</v>
      </c>
      <c r="K24" s="18" t="s">
        <v>481</v>
      </c>
      <c r="L24" s="20" t="s">
        <v>481</v>
      </c>
      <c r="M24" s="18" t="s">
        <v>481</v>
      </c>
      <c r="N24" s="20" t="s">
        <v>481</v>
      </c>
      <c r="O24" s="18" t="s">
        <v>481</v>
      </c>
      <c r="P24" s="20" t="s">
        <v>481</v>
      </c>
      <c r="Q24" s="18" t="s">
        <v>481</v>
      </c>
      <c r="R24" s="20" t="s">
        <v>481</v>
      </c>
      <c r="S24" s="18" t="n">
        <v>443.08976893</v>
      </c>
      <c r="T24" s="20" t="n">
        <v>11.38314509</v>
      </c>
    </row>
    <row r="25" spans="1:20">
      <c r="A25" s="15" t="s">
        <v>500</v>
      </c>
      <c r="B25" s="17" t="n">
        <v>5581</v>
      </c>
      <c r="C25" s="18">
        <f>(25.0/B25*100)</f>
        <v/>
      </c>
      <c r="D25" s="19" t="n">
        <v>5556</v>
      </c>
      <c r="E25" s="18" t="n">
        <v>501.54254979</v>
      </c>
      <c r="F25" s="20" t="n">
        <v>4.26748418</v>
      </c>
      <c r="G25" s="18" t="n">
        <v>505.3357819</v>
      </c>
      <c r="H25" s="20" t="n">
        <v>3.87563743</v>
      </c>
      <c r="I25" s="18" t="n">
        <v>530.15107661</v>
      </c>
      <c r="J25" s="20" t="n">
        <v>3.04990459</v>
      </c>
      <c r="K25" s="18" t="s">
        <v>481</v>
      </c>
      <c r="L25" s="20" t="s">
        <v>481</v>
      </c>
      <c r="M25" s="18" t="s">
        <v>481</v>
      </c>
      <c r="N25" s="20" t="s">
        <v>481</v>
      </c>
      <c r="O25" s="18" t="s">
        <v>481</v>
      </c>
      <c r="P25" s="20" t="s">
        <v>481</v>
      </c>
      <c r="Q25" s="18" t="s">
        <v>481</v>
      </c>
      <c r="R25" s="20" t="s">
        <v>481</v>
      </c>
      <c r="S25" s="18" t="n">
        <v>428.3493222</v>
      </c>
      <c r="T25" s="20" t="n">
        <v>17.73478773</v>
      </c>
    </row>
    <row r="26" spans="1:20">
      <c r="A26" s="15" t="s">
        <v>501</v>
      </c>
      <c r="B26" s="17" t="n">
        <v>4869</v>
      </c>
      <c r="C26" s="18">
        <f>(75.0/B26*100)</f>
        <v/>
      </c>
      <c r="D26" s="19" t="n">
        <v>4794</v>
      </c>
      <c r="E26" s="18" t="n">
        <v>456.96854828</v>
      </c>
      <c r="F26" s="20" t="n">
        <v>4.56660986</v>
      </c>
      <c r="G26" s="18" t="n">
        <v>481.49968136</v>
      </c>
      <c r="H26" s="20" t="n">
        <v>3.29204264</v>
      </c>
      <c r="I26" s="18" t="n">
        <v>501.2718722</v>
      </c>
      <c r="J26" s="20" t="n">
        <v>1.68919035</v>
      </c>
      <c r="K26" s="18" t="s">
        <v>481</v>
      </c>
      <c r="L26" s="20" t="s">
        <v>481</v>
      </c>
      <c r="M26" s="18" t="s">
        <v>481</v>
      </c>
      <c r="N26" s="20" t="s">
        <v>481</v>
      </c>
      <c r="O26" s="18" t="s">
        <v>481</v>
      </c>
      <c r="P26" s="20" t="s">
        <v>481</v>
      </c>
      <c r="Q26" s="18" t="s">
        <v>481</v>
      </c>
      <c r="R26" s="20" t="s">
        <v>481</v>
      </c>
      <c r="S26" s="18" t="n">
        <v>434.60445657</v>
      </c>
      <c r="T26" s="20" t="n">
        <v>11.81454923</v>
      </c>
    </row>
    <row r="27" spans="1:20">
      <c r="A27" s="15" t="s">
        <v>502</v>
      </c>
      <c r="B27" s="17" t="n">
        <v>5299</v>
      </c>
      <c r="C27" s="18">
        <f>(127.0/B27*100)</f>
        <v/>
      </c>
      <c r="D27" s="19" t="n">
        <v>5172</v>
      </c>
      <c r="E27" s="18" t="n">
        <v>455.75066727</v>
      </c>
      <c r="F27" s="20" t="n">
        <v>5.54979799</v>
      </c>
      <c r="G27" s="18" t="n">
        <v>471.04369005</v>
      </c>
      <c r="H27" s="20" t="n">
        <v>3.62438302</v>
      </c>
      <c r="I27" s="18" t="n">
        <v>503.81029563</v>
      </c>
      <c r="J27" s="20" t="n">
        <v>1.41221285</v>
      </c>
      <c r="K27" s="18" t="s">
        <v>481</v>
      </c>
      <c r="L27" s="20" t="s">
        <v>481</v>
      </c>
      <c r="M27" s="18" t="s">
        <v>481</v>
      </c>
      <c r="N27" s="20" t="s">
        <v>481</v>
      </c>
      <c r="O27" s="18" t="s">
        <v>481</v>
      </c>
      <c r="P27" s="20" t="s">
        <v>481</v>
      </c>
      <c r="Q27" s="18" t="s">
        <v>481</v>
      </c>
      <c r="R27" s="20" t="s">
        <v>481</v>
      </c>
      <c r="S27" s="18" t="n">
        <v>385.16155244</v>
      </c>
      <c r="T27" s="20" t="n">
        <v>4.83815426</v>
      </c>
    </row>
    <row r="28" spans="1:20">
      <c r="A28" s="15" t="s">
        <v>503</v>
      </c>
      <c r="B28" s="17" t="n">
        <v>7568</v>
      </c>
      <c r="C28" s="18">
        <f>(378.0/B28*100)</f>
        <v/>
      </c>
      <c r="D28" s="19" t="n">
        <v>7190</v>
      </c>
      <c r="E28" s="18" t="n">
        <v>391.57342564</v>
      </c>
      <c r="F28" s="20" t="n">
        <v>3.77208294</v>
      </c>
      <c r="G28" s="18" t="n">
        <v>405.05257236</v>
      </c>
      <c r="H28" s="20" t="n">
        <v>3.07023465</v>
      </c>
      <c r="I28" s="18" t="n">
        <v>430.85525545</v>
      </c>
      <c r="J28" s="20" t="n">
        <v>2.13905919</v>
      </c>
      <c r="K28" s="18" t="s">
        <v>481</v>
      </c>
      <c r="L28" s="20" t="s">
        <v>481</v>
      </c>
      <c r="M28" s="18" t="s">
        <v>481</v>
      </c>
      <c r="N28" s="20" t="s">
        <v>481</v>
      </c>
      <c r="O28" s="18" t="s">
        <v>481</v>
      </c>
      <c r="P28" s="20" t="s">
        <v>481</v>
      </c>
      <c r="Q28" s="18" t="s">
        <v>481</v>
      </c>
      <c r="R28" s="20" t="s">
        <v>481</v>
      </c>
      <c r="S28" s="18" t="n">
        <v>378.36692586</v>
      </c>
      <c r="T28" s="20" t="n">
        <v>6.86279542</v>
      </c>
    </row>
    <row r="29" spans="1:20">
      <c r="A29" s="15" t="s">
        <v>504</v>
      </c>
      <c r="B29" s="17" t="n">
        <v>5385</v>
      </c>
      <c r="C29" s="18">
        <f>(30.0/B29*100)</f>
        <v/>
      </c>
      <c r="D29" s="19" t="n">
        <v>5355</v>
      </c>
      <c r="E29" s="18" t="n">
        <v>495.8485159</v>
      </c>
      <c r="F29" s="20" t="n">
        <v>3.66840594</v>
      </c>
      <c r="G29" s="18" t="n">
        <v>511.50529083</v>
      </c>
      <c r="H29" s="20" t="n">
        <v>3.64123806</v>
      </c>
      <c r="I29" s="18" t="n">
        <v>528.54024853</v>
      </c>
      <c r="J29" s="20" t="n">
        <v>2.24612021</v>
      </c>
      <c r="K29" s="18" t="s">
        <v>481</v>
      </c>
      <c r="L29" s="20" t="s">
        <v>481</v>
      </c>
      <c r="M29" s="18" t="s">
        <v>481</v>
      </c>
      <c r="N29" s="20" t="s">
        <v>481</v>
      </c>
      <c r="O29" s="18" t="n">
        <v>358.28551468</v>
      </c>
      <c r="P29" s="20" t="n">
        <v>8.567023300000001</v>
      </c>
      <c r="Q29" s="18" t="s">
        <v>481</v>
      </c>
      <c r="R29" s="20" t="s">
        <v>481</v>
      </c>
      <c r="S29" s="18" t="n">
        <v>405.68745816</v>
      </c>
      <c r="T29" s="20" t="n">
        <v>10.64479886</v>
      </c>
    </row>
    <row r="30" spans="1:20">
      <c r="A30" s="15" t="s">
        <v>505</v>
      </c>
      <c r="B30" s="17" t="n">
        <v>4520</v>
      </c>
      <c r="C30" s="18">
        <f>(208.0/B30*100)</f>
        <v/>
      </c>
      <c r="D30" s="19" t="n">
        <v>4312</v>
      </c>
      <c r="E30" s="18" t="n">
        <v>483.20720088</v>
      </c>
      <c r="F30" s="20" t="n">
        <v>5.46850887</v>
      </c>
      <c r="G30" s="18" t="n">
        <v>493.97543468</v>
      </c>
      <c r="H30" s="20" t="n">
        <v>4.36312756</v>
      </c>
      <c r="I30" s="18" t="n">
        <v>536.43449016</v>
      </c>
      <c r="J30" s="20" t="n">
        <v>2.53823603</v>
      </c>
      <c r="K30" s="18" t="s">
        <v>481</v>
      </c>
      <c r="L30" s="20" t="s">
        <v>481</v>
      </c>
      <c r="M30" s="18" t="s">
        <v>481</v>
      </c>
      <c r="N30" s="20" t="s">
        <v>481</v>
      </c>
      <c r="O30" s="18" t="s">
        <v>481</v>
      </c>
      <c r="P30" s="20" t="s">
        <v>481</v>
      </c>
      <c r="Q30" s="18" t="s">
        <v>481</v>
      </c>
      <c r="R30" s="20" t="s">
        <v>481</v>
      </c>
      <c r="S30" s="18" t="n">
        <v>400.10164843</v>
      </c>
      <c r="T30" s="20" t="n">
        <v>6.35761825</v>
      </c>
    </row>
    <row r="31" spans="1:20">
      <c r="A31" s="15" t="s">
        <v>506</v>
      </c>
      <c r="B31" s="17" t="n">
        <v>5456</v>
      </c>
      <c r="C31" s="18">
        <f>(146.0/B31*100)</f>
        <v/>
      </c>
      <c r="D31" s="19" t="n">
        <v>5310</v>
      </c>
      <c r="E31" s="18" t="n">
        <v>491.54158315</v>
      </c>
      <c r="F31" s="20" t="n">
        <v>3.93823373</v>
      </c>
      <c r="G31" s="18" t="n">
        <v>489.25807565</v>
      </c>
      <c r="H31" s="20" t="n">
        <v>3.34133199</v>
      </c>
      <c r="I31" s="18" t="n">
        <v>517.92092137</v>
      </c>
      <c r="J31" s="20" t="n">
        <v>2.29470833</v>
      </c>
      <c r="K31" s="18" t="s">
        <v>481</v>
      </c>
      <c r="L31" s="20" t="s">
        <v>481</v>
      </c>
      <c r="M31" s="18" t="s">
        <v>481</v>
      </c>
      <c r="N31" s="20" t="s">
        <v>481</v>
      </c>
      <c r="O31" s="18" t="s">
        <v>481</v>
      </c>
      <c r="P31" s="20" t="s">
        <v>481</v>
      </c>
      <c r="Q31" s="18" t="s">
        <v>481</v>
      </c>
      <c r="R31" s="20" t="s">
        <v>481</v>
      </c>
      <c r="S31" s="18" t="n">
        <v>400.27927011</v>
      </c>
      <c r="T31" s="20" t="n">
        <v>5.28473428</v>
      </c>
    </row>
    <row r="32" spans="1:20">
      <c r="A32" s="15" t="s">
        <v>507</v>
      </c>
      <c r="B32" s="17" t="n">
        <v>4478</v>
      </c>
      <c r="C32" s="18">
        <f>(6.0/B32*100)</f>
        <v/>
      </c>
      <c r="D32" s="19" t="n">
        <v>4472</v>
      </c>
      <c r="E32" s="18" t="n">
        <v>477.94020177</v>
      </c>
      <c r="F32" s="20" t="n">
        <v>4.66584723</v>
      </c>
      <c r="G32" s="18" t="n">
        <v>499.68822901</v>
      </c>
      <c r="H32" s="20" t="n">
        <v>3.46899795</v>
      </c>
      <c r="I32" s="18" t="n">
        <v>512.16645414</v>
      </c>
      <c r="J32" s="20" t="n">
        <v>2.64084932</v>
      </c>
      <c r="K32" s="18" t="s">
        <v>481</v>
      </c>
      <c r="L32" s="20" t="s">
        <v>481</v>
      </c>
      <c r="M32" s="18" t="s">
        <v>481</v>
      </c>
      <c r="N32" s="20" t="s">
        <v>481</v>
      </c>
      <c r="O32" s="18" t="s">
        <v>481</v>
      </c>
      <c r="P32" s="20" t="s">
        <v>481</v>
      </c>
      <c r="Q32" s="18" t="s">
        <v>481</v>
      </c>
      <c r="R32" s="20" t="s">
        <v>481</v>
      </c>
      <c r="S32" s="18" t="n">
        <v>403.6133322</v>
      </c>
      <c r="T32" s="20" t="n">
        <v>14.87901607</v>
      </c>
    </row>
    <row r="33" spans="1:20">
      <c r="A33" s="15" t="s">
        <v>508</v>
      </c>
      <c r="B33" s="17" t="n">
        <v>7325</v>
      </c>
      <c r="C33" s="18">
        <f>(80.0/B33*100)</f>
        <v/>
      </c>
      <c r="D33" s="19" t="n">
        <v>7245</v>
      </c>
      <c r="E33" s="18" t="n">
        <v>469.12613415</v>
      </c>
      <c r="F33" s="20" t="n">
        <v>4.32883499</v>
      </c>
      <c r="G33" s="18" t="n">
        <v>490.37345923</v>
      </c>
      <c r="H33" s="20" t="n">
        <v>4.22355756</v>
      </c>
      <c r="I33" s="18" t="n">
        <v>517.38377489</v>
      </c>
      <c r="J33" s="20" t="n">
        <v>2.41343815</v>
      </c>
      <c r="K33" s="18" t="s">
        <v>481</v>
      </c>
      <c r="L33" s="20" t="s">
        <v>481</v>
      </c>
      <c r="M33" s="18" t="s">
        <v>481</v>
      </c>
      <c r="N33" s="20" t="s">
        <v>481</v>
      </c>
      <c r="O33" s="18" t="s">
        <v>481</v>
      </c>
      <c r="P33" s="20" t="s">
        <v>481</v>
      </c>
      <c r="Q33" s="18" t="s">
        <v>481</v>
      </c>
      <c r="R33" s="20" t="s">
        <v>481</v>
      </c>
      <c r="S33" s="18" t="n">
        <v>415.16980991</v>
      </c>
      <c r="T33" s="20" t="n">
        <v>8.898269239999999</v>
      </c>
    </row>
    <row r="34" spans="1:20">
      <c r="A34" s="15" t="s">
        <v>509</v>
      </c>
      <c r="B34" s="17" t="n">
        <v>6350</v>
      </c>
      <c r="C34" s="18">
        <f>(95.0/B34*100)</f>
        <v/>
      </c>
      <c r="D34" s="19" t="n">
        <v>6255</v>
      </c>
      <c r="E34" s="18" t="n">
        <v>423.58863362</v>
      </c>
      <c r="F34" s="20" t="n">
        <v>4.46424948</v>
      </c>
      <c r="G34" s="18" t="n">
        <v>440.07264658</v>
      </c>
      <c r="H34" s="20" t="n">
        <v>3.22939236</v>
      </c>
      <c r="I34" s="18" t="n">
        <v>493.67744297</v>
      </c>
      <c r="J34" s="20" t="n">
        <v>2.69703938</v>
      </c>
      <c r="K34" s="18" t="s">
        <v>481</v>
      </c>
      <c r="L34" s="20" t="s">
        <v>481</v>
      </c>
      <c r="M34" s="18" t="s">
        <v>481</v>
      </c>
      <c r="N34" s="20" t="s">
        <v>481</v>
      </c>
      <c r="O34" s="18" t="n">
        <v>306.56969545</v>
      </c>
      <c r="P34" s="20" t="n">
        <v>10.27624616</v>
      </c>
      <c r="Q34" s="18" t="s">
        <v>481</v>
      </c>
      <c r="R34" s="20" t="s">
        <v>481</v>
      </c>
      <c r="S34" s="18" t="n">
        <v>381.98405935</v>
      </c>
      <c r="T34" s="20" t="n">
        <v>8.012799790000001</v>
      </c>
    </row>
    <row r="35" spans="1:20">
      <c r="A35" s="15" t="s">
        <v>510</v>
      </c>
      <c r="B35" s="17" t="n">
        <v>6406</v>
      </c>
      <c r="C35" s="18">
        <f>(61.0/B35*100)</f>
        <v/>
      </c>
      <c r="D35" s="19" t="n">
        <v>6345</v>
      </c>
      <c r="E35" s="18" t="n">
        <v>497.34176957</v>
      </c>
      <c r="F35" s="20" t="n">
        <v>4.62148589</v>
      </c>
      <c r="G35" s="18" t="n">
        <v>510.42118547</v>
      </c>
      <c r="H35" s="20" t="n">
        <v>3.39423534</v>
      </c>
      <c r="I35" s="18" t="n">
        <v>523.22339455</v>
      </c>
      <c r="J35" s="20" t="n">
        <v>1.64914665</v>
      </c>
      <c r="K35" s="18" t="s">
        <v>481</v>
      </c>
      <c r="L35" s="20" t="s">
        <v>481</v>
      </c>
      <c r="M35" s="18" t="s">
        <v>481</v>
      </c>
      <c r="N35" s="20" t="s">
        <v>481</v>
      </c>
      <c r="O35" s="18" t="n">
        <v>374.85244494</v>
      </c>
      <c r="P35" s="20" t="n">
        <v>5.84040672</v>
      </c>
      <c r="Q35" s="18" t="s">
        <v>481</v>
      </c>
      <c r="R35" s="20" t="s">
        <v>481</v>
      </c>
      <c r="S35" s="18" t="n">
        <v>402.83508907</v>
      </c>
      <c r="T35" s="20" t="n">
        <v>9.907097609999999</v>
      </c>
    </row>
    <row r="36" spans="1:20">
      <c r="A36" s="15" t="s">
        <v>511</v>
      </c>
      <c r="B36" s="17" t="n">
        <v>6736</v>
      </c>
      <c r="C36" s="18">
        <f>(74.0/B36*100)</f>
        <v/>
      </c>
      <c r="D36" s="19" t="n">
        <v>6662</v>
      </c>
      <c r="E36" s="18" t="n">
        <v>475.95395507</v>
      </c>
      <c r="F36" s="20" t="n">
        <v>4.05207852</v>
      </c>
      <c r="G36" s="18" t="n">
        <v>486.76578436</v>
      </c>
      <c r="H36" s="20" t="n">
        <v>3.29606476</v>
      </c>
      <c r="I36" s="18" t="n">
        <v>506.84316666</v>
      </c>
      <c r="J36" s="20" t="n">
        <v>2.06816832</v>
      </c>
      <c r="K36" s="18" t="s">
        <v>481</v>
      </c>
      <c r="L36" s="20" t="s">
        <v>481</v>
      </c>
      <c r="M36" s="18" t="s">
        <v>481</v>
      </c>
      <c r="N36" s="20" t="s">
        <v>481</v>
      </c>
      <c r="O36" s="18" t="s">
        <v>481</v>
      </c>
      <c r="P36" s="20" t="s">
        <v>481</v>
      </c>
      <c r="Q36" s="18" t="s">
        <v>481</v>
      </c>
      <c r="R36" s="20" t="s">
        <v>481</v>
      </c>
      <c r="S36" s="18" t="n">
        <v>402.2154419</v>
      </c>
      <c r="T36" s="20" t="n">
        <v>6.95544735</v>
      </c>
    </row>
    <row r="37" spans="1:20">
      <c r="A37" s="15" t="s">
        <v>512</v>
      </c>
      <c r="B37" s="17" t="n">
        <v>5458</v>
      </c>
      <c r="C37" s="18">
        <f>(135.0/B37*100)</f>
        <v/>
      </c>
      <c r="D37" s="19" t="n">
        <v>5323</v>
      </c>
      <c r="E37" s="18" t="n">
        <v>476.84367079</v>
      </c>
      <c r="F37" s="20" t="n">
        <v>5.28809546</v>
      </c>
      <c r="G37" s="18" t="n">
        <v>491.34291509</v>
      </c>
      <c r="H37" s="20" t="n">
        <v>3.59910891</v>
      </c>
      <c r="I37" s="18" t="n">
        <v>521.92769882</v>
      </c>
      <c r="J37" s="20" t="n">
        <v>3.59774314</v>
      </c>
      <c r="K37" s="18" t="s">
        <v>481</v>
      </c>
      <c r="L37" s="20" t="s">
        <v>481</v>
      </c>
      <c r="M37" s="18" t="s">
        <v>481</v>
      </c>
      <c r="N37" s="20" t="s">
        <v>481</v>
      </c>
      <c r="O37" s="18" t="s">
        <v>481</v>
      </c>
      <c r="P37" s="20" t="s">
        <v>481</v>
      </c>
      <c r="Q37" s="18" t="s">
        <v>481</v>
      </c>
      <c r="R37" s="20" t="s">
        <v>481</v>
      </c>
      <c r="S37" s="18" t="n">
        <v>403.9847963</v>
      </c>
      <c r="T37" s="20" t="n">
        <v>5.46867987</v>
      </c>
    </row>
    <row r="38" spans="1:20">
      <c r="A38" s="15" t="s">
        <v>513</v>
      </c>
      <c r="B38" s="17" t="n">
        <v>5860</v>
      </c>
      <c r="C38" s="18">
        <f>(24.0/B38*100)</f>
        <v/>
      </c>
      <c r="D38" s="19" t="n">
        <v>5836</v>
      </c>
      <c r="E38" s="18" t="n">
        <v>477.14461214</v>
      </c>
      <c r="F38" s="20" t="n">
        <v>7.03232473</v>
      </c>
      <c r="G38" s="18" t="n">
        <v>497.2490361</v>
      </c>
      <c r="H38" s="20" t="n">
        <v>3.95302378</v>
      </c>
      <c r="I38" s="18" t="n">
        <v>521.8531395799999</v>
      </c>
      <c r="J38" s="20" t="n">
        <v>2.80939418</v>
      </c>
      <c r="K38" s="18" t="s">
        <v>481</v>
      </c>
      <c r="L38" s="20" t="s">
        <v>481</v>
      </c>
      <c r="M38" s="18" t="s">
        <v>481</v>
      </c>
      <c r="N38" s="20" t="s">
        <v>481</v>
      </c>
      <c r="O38" s="18" t="s">
        <v>481</v>
      </c>
      <c r="P38" s="20" t="s">
        <v>481</v>
      </c>
      <c r="Q38" s="18" t="s">
        <v>481</v>
      </c>
      <c r="R38" s="20" t="s">
        <v>481</v>
      </c>
      <c r="S38" s="18" t="n">
        <v>450.87434119</v>
      </c>
      <c r="T38" s="20" t="n">
        <v>6.78037346</v>
      </c>
    </row>
    <row r="39" spans="1:20">
      <c r="A39" s="15" t="s">
        <v>514</v>
      </c>
      <c r="B39" s="17" t="n">
        <v>5895</v>
      </c>
      <c r="C39" s="18">
        <f>(33.0/B39*100)</f>
        <v/>
      </c>
      <c r="D39" s="19" t="n">
        <v>5862</v>
      </c>
      <c r="E39" s="18" t="n">
        <v>387.82837069</v>
      </c>
      <c r="F39" s="20" t="n">
        <v>4.40667497</v>
      </c>
      <c r="G39" s="18" t="n">
        <v>398.08952133</v>
      </c>
      <c r="H39" s="20" t="n">
        <v>4.93442989</v>
      </c>
      <c r="I39" s="18" t="n">
        <v>443.0613199</v>
      </c>
      <c r="J39" s="20" t="n">
        <v>3.89156601</v>
      </c>
      <c r="K39" s="18" t="s">
        <v>481</v>
      </c>
      <c r="L39" s="20" t="s">
        <v>481</v>
      </c>
      <c r="M39" s="18" t="s">
        <v>481</v>
      </c>
      <c r="N39" s="20" t="s">
        <v>481</v>
      </c>
      <c r="O39" s="18" t="s">
        <v>481</v>
      </c>
      <c r="P39" s="20" t="s">
        <v>481</v>
      </c>
      <c r="Q39" s="18" t="s">
        <v>481</v>
      </c>
      <c r="R39" s="20" t="s">
        <v>481</v>
      </c>
      <c r="S39" s="18" t="n">
        <v>362.98209422</v>
      </c>
      <c r="T39" s="20" t="n">
        <v>7.79267177</v>
      </c>
    </row>
    <row r="40" spans="1:20">
      <c r="A40" s="15" t="s">
        <v>515</v>
      </c>
      <c r="B40" s="17" t="n">
        <v>14157</v>
      </c>
      <c r="C40" s="18">
        <f>(394.0/B40*100)</f>
        <v/>
      </c>
      <c r="D40" s="19" t="n">
        <v>13763</v>
      </c>
      <c r="E40" s="18" t="n">
        <v>480.50390054</v>
      </c>
      <c r="F40" s="20" t="n">
        <v>4.46030755</v>
      </c>
      <c r="G40" s="18" t="n">
        <v>493.92868346</v>
      </c>
      <c r="H40" s="20" t="n">
        <v>4.82661818</v>
      </c>
      <c r="I40" s="18" t="n">
        <v>528.88829059</v>
      </c>
      <c r="J40" s="20" t="n">
        <v>2.20779722</v>
      </c>
      <c r="K40" s="18" t="s">
        <v>481</v>
      </c>
      <c r="L40" s="20" t="s">
        <v>481</v>
      </c>
      <c r="M40" s="18" t="s">
        <v>481</v>
      </c>
      <c r="N40" s="20" t="s">
        <v>481</v>
      </c>
      <c r="O40" s="18" t="s">
        <v>481</v>
      </c>
      <c r="P40" s="20" t="s">
        <v>481</v>
      </c>
      <c r="Q40" s="18" t="s">
        <v>481</v>
      </c>
      <c r="R40" s="20" t="s">
        <v>481</v>
      </c>
      <c r="S40" s="18" t="n">
        <v>395.86213043</v>
      </c>
      <c r="T40" s="20" t="n">
        <v>6.52913179</v>
      </c>
    </row>
    <row r="41" spans="1:20">
      <c r="A41" s="15" t="s">
        <v>516</v>
      </c>
      <c r="B41" s="17" t="n">
        <v>5712</v>
      </c>
      <c r="C41" s="18">
        <f>(56.0/B41*100)</f>
        <v/>
      </c>
      <c r="D41" s="19" t="n">
        <v>5656</v>
      </c>
      <c r="E41" s="18" t="n">
        <v>462.77689115</v>
      </c>
      <c r="F41" s="20" t="n">
        <v>4.44281357</v>
      </c>
      <c r="G41" s="18" t="n">
        <v>474.83124671</v>
      </c>
      <c r="H41" s="20" t="n">
        <v>4.23524073</v>
      </c>
      <c r="I41" s="18" t="n">
        <v>524.13112001</v>
      </c>
      <c r="J41" s="20" t="n">
        <v>2.71630995</v>
      </c>
      <c r="K41" s="18" t="s">
        <v>481</v>
      </c>
      <c r="L41" s="20" t="s">
        <v>481</v>
      </c>
      <c r="M41" s="18" t="s">
        <v>481</v>
      </c>
      <c r="N41" s="20" t="s">
        <v>481</v>
      </c>
      <c r="O41" s="18" t="n">
        <v>387.44235424</v>
      </c>
      <c r="P41" s="20" t="n">
        <v>14.52510266</v>
      </c>
      <c r="Q41" s="18" t="s">
        <v>481</v>
      </c>
      <c r="R41" s="20" t="s">
        <v>481</v>
      </c>
      <c r="S41" s="18" t="n">
        <v>402.02360883</v>
      </c>
      <c r="T41" s="20" t="n">
        <v>8.596402039999999</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375.7451021</v>
      </c>
      <c r="P45" s="20" t="n">
        <v>2.64238063</v>
      </c>
      <c r="Q45" s="18" t="s">
        <v>481</v>
      </c>
      <c r="R45" s="20" t="s">
        <v>481</v>
      </c>
      <c r="S45" s="18" t="s">
        <v>481</v>
      </c>
      <c r="T45" s="20" t="s">
        <v>481</v>
      </c>
    </row>
    <row r="46" spans="1:20">
      <c r="A46" s="15" t="s">
        <v>521</v>
      </c>
      <c r="B46" s="17" t="n">
        <v>23141</v>
      </c>
      <c r="C46" s="18">
        <f>(2165.0/B46*100)</f>
        <v/>
      </c>
      <c r="D46" s="19" t="n">
        <v>20976</v>
      </c>
      <c r="E46" s="18" t="n">
        <v>369.69942441</v>
      </c>
      <c r="F46" s="20" t="n">
        <v>3.20614345</v>
      </c>
      <c r="G46" s="18" t="n">
        <v>386.97417536</v>
      </c>
      <c r="H46" s="20" t="n">
        <v>3.37287083</v>
      </c>
      <c r="I46" s="18" t="n">
        <v>437.92319606</v>
      </c>
      <c r="J46" s="20" t="n">
        <v>2.90702297</v>
      </c>
      <c r="K46" s="18" t="s">
        <v>481</v>
      </c>
      <c r="L46" s="20" t="s">
        <v>481</v>
      </c>
      <c r="M46" s="18" t="s">
        <v>481</v>
      </c>
      <c r="N46" s="20" t="s">
        <v>481</v>
      </c>
      <c r="O46" s="18" t="s">
        <v>481</v>
      </c>
      <c r="P46" s="20" t="s">
        <v>481</v>
      </c>
      <c r="Q46" s="18" t="s">
        <v>481</v>
      </c>
      <c r="R46" s="20" t="s">
        <v>481</v>
      </c>
      <c r="S46" s="18" t="n">
        <v>372.66402434</v>
      </c>
      <c r="T46" s="20" t="n">
        <v>2.45586676</v>
      </c>
    </row>
    <row r="47" spans="1:20">
      <c r="A47" s="15" t="s">
        <v>522</v>
      </c>
      <c r="B47" s="17" t="n">
        <v>5928</v>
      </c>
      <c r="C47" s="18">
        <f>(368.0/B47*100)</f>
        <v/>
      </c>
      <c r="D47" s="19" t="n">
        <v>5560</v>
      </c>
      <c r="E47" s="18" t="n">
        <v>428.16315973</v>
      </c>
      <c r="F47" s="20" t="n">
        <v>4.50547899</v>
      </c>
      <c r="G47" s="18" t="n">
        <v>439.26918183</v>
      </c>
      <c r="H47" s="20" t="n">
        <v>4.93515219</v>
      </c>
      <c r="I47" s="18" t="n">
        <v>492.55417005</v>
      </c>
      <c r="J47" s="20" t="n">
        <v>3.83153275</v>
      </c>
      <c r="K47" s="18" t="s">
        <v>481</v>
      </c>
      <c r="L47" s="20" t="s">
        <v>481</v>
      </c>
      <c r="M47" s="18" t="s">
        <v>481</v>
      </c>
      <c r="N47" s="20" t="s">
        <v>481</v>
      </c>
      <c r="O47" s="18" t="s">
        <v>481</v>
      </c>
      <c r="P47" s="20" t="s">
        <v>481</v>
      </c>
      <c r="Q47" s="18" t="s">
        <v>481</v>
      </c>
      <c r="R47" s="20" t="s">
        <v>481</v>
      </c>
      <c r="S47" s="18" t="n">
        <v>366.5154509</v>
      </c>
      <c r="T47" s="20" t="n">
        <v>5.39756633</v>
      </c>
    </row>
    <row r="48" spans="1:20">
      <c r="A48" s="15" t="s">
        <v>523</v>
      </c>
      <c r="B48" s="17" t="n">
        <v>9841</v>
      </c>
      <c r="C48" s="18">
        <f>(8.0/B48*100)</f>
        <v/>
      </c>
      <c r="D48" s="19" t="n">
        <v>9833</v>
      </c>
      <c r="E48" s="18" t="n">
        <v>520.5166748</v>
      </c>
      <c r="F48" s="20" t="n">
        <v>5.08454311</v>
      </c>
      <c r="G48" s="18" t="n">
        <v>514.1944301</v>
      </c>
      <c r="H48" s="20" t="n">
        <v>8.402453189999999</v>
      </c>
      <c r="I48" s="18" t="n">
        <v>517.39416125</v>
      </c>
      <c r="J48" s="20" t="n">
        <v>4.33379736</v>
      </c>
      <c r="K48" s="18" t="s">
        <v>481</v>
      </c>
      <c r="L48" s="20" t="s">
        <v>481</v>
      </c>
      <c r="M48" s="18" t="s">
        <v>481</v>
      </c>
      <c r="N48" s="20" t="s">
        <v>481</v>
      </c>
      <c r="O48" s="18" t="s">
        <v>481</v>
      </c>
      <c r="P48" s="20" t="s">
        <v>481</v>
      </c>
      <c r="Q48" s="18" t="s">
        <v>481</v>
      </c>
      <c r="R48" s="20" t="s">
        <v>481</v>
      </c>
      <c r="S48" s="18" t="n">
        <v>452.598365</v>
      </c>
      <c r="T48" s="20" t="n">
        <v>33.00689211</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432.22624802</v>
      </c>
      <c r="P49" s="20" t="n">
        <v>2.8653235</v>
      </c>
      <c r="Q49" s="18" t="s">
        <v>481</v>
      </c>
      <c r="R49" s="20" t="s">
        <v>481</v>
      </c>
      <c r="S49" s="18" t="s">
        <v>481</v>
      </c>
      <c r="T49" s="20" t="s">
        <v>481</v>
      </c>
    </row>
    <row r="50" spans="1:20">
      <c r="A50" s="15" t="s">
        <v>525</v>
      </c>
      <c r="B50" s="17" t="n">
        <v>11795</v>
      </c>
      <c r="C50" s="18">
        <f>(353.0/B50*100)</f>
        <v/>
      </c>
      <c r="D50" s="19" t="n">
        <v>11442</v>
      </c>
      <c r="E50" s="18" t="n">
        <v>379.41298038</v>
      </c>
      <c r="F50" s="20" t="n">
        <v>3.08826346</v>
      </c>
      <c r="G50" s="18" t="n">
        <v>391.99105902</v>
      </c>
      <c r="H50" s="20" t="n">
        <v>3.45606321</v>
      </c>
      <c r="I50" s="18" t="n">
        <v>439.84497095</v>
      </c>
      <c r="J50" s="20" t="n">
        <v>2.11657405</v>
      </c>
      <c r="K50" s="18" t="s">
        <v>481</v>
      </c>
      <c r="L50" s="20" t="s">
        <v>481</v>
      </c>
      <c r="M50" s="18" t="s">
        <v>481</v>
      </c>
      <c r="N50" s="20" t="s">
        <v>481</v>
      </c>
      <c r="O50" s="18" t="s">
        <v>481</v>
      </c>
      <c r="P50" s="20" t="s">
        <v>481</v>
      </c>
      <c r="Q50" s="18" t="s">
        <v>481</v>
      </c>
      <c r="R50" s="20" t="s">
        <v>481</v>
      </c>
      <c r="S50" s="18" t="n">
        <v>355.78135312</v>
      </c>
      <c r="T50" s="20" t="n">
        <v>6.56924782</v>
      </c>
    </row>
    <row r="51" spans="1:20">
      <c r="A51" s="15" t="s">
        <v>526</v>
      </c>
      <c r="B51" s="17" t="n">
        <v>6866</v>
      </c>
      <c r="C51" s="18">
        <f>(113.0/B51*100)</f>
        <v/>
      </c>
      <c r="D51" s="19" t="n">
        <v>6753</v>
      </c>
      <c r="E51" s="18" t="n">
        <v>402.44501851</v>
      </c>
      <c r="F51" s="20" t="n">
        <v>3.63697762</v>
      </c>
      <c r="G51" s="18" t="n">
        <v>418.67973544</v>
      </c>
      <c r="H51" s="20" t="n">
        <v>3.50009536</v>
      </c>
      <c r="I51" s="18" t="n">
        <v>432.07164558</v>
      </c>
      <c r="J51" s="20" t="n">
        <v>2.03848609</v>
      </c>
      <c r="K51" s="18" t="s">
        <v>481</v>
      </c>
      <c r="L51" s="20" t="s">
        <v>481</v>
      </c>
      <c r="M51" s="18" t="s">
        <v>481</v>
      </c>
      <c r="N51" s="20" t="s">
        <v>481</v>
      </c>
      <c r="O51" s="18" t="n">
        <v>410.85572185</v>
      </c>
      <c r="P51" s="20" t="n">
        <v>3.7997542</v>
      </c>
      <c r="Q51" s="18" t="s">
        <v>481</v>
      </c>
      <c r="R51" s="20" t="s">
        <v>481</v>
      </c>
      <c r="S51" s="18" t="n">
        <v>388.63447688</v>
      </c>
      <c r="T51" s="20" t="n">
        <v>8.195887600000001</v>
      </c>
    </row>
    <row r="52" spans="1:20">
      <c r="A52" s="15" t="s">
        <v>527</v>
      </c>
      <c r="B52" s="17" t="n">
        <v>5809</v>
      </c>
      <c r="C52" s="18">
        <f>(110.0/B52*100)</f>
        <v/>
      </c>
      <c r="D52" s="19" t="n">
        <v>5699</v>
      </c>
      <c r="E52" s="18" t="n">
        <v>443.2232186</v>
      </c>
      <c r="F52" s="20" t="n">
        <v>4.80280229</v>
      </c>
      <c r="G52" s="18" t="n">
        <v>464.37936598</v>
      </c>
      <c r="H52" s="20" t="n">
        <v>4.18213236</v>
      </c>
      <c r="I52" s="18" t="n">
        <v>488.93935474</v>
      </c>
      <c r="J52" s="20" t="n">
        <v>2.42458271</v>
      </c>
      <c r="K52" s="18" t="s">
        <v>481</v>
      </c>
      <c r="L52" s="20" t="s">
        <v>481</v>
      </c>
      <c r="M52" s="18" t="s">
        <v>481</v>
      </c>
      <c r="N52" s="20" t="s">
        <v>481</v>
      </c>
      <c r="O52" s="18" t="s">
        <v>481</v>
      </c>
      <c r="P52" s="20" t="s">
        <v>481</v>
      </c>
      <c r="Q52" s="18" t="s">
        <v>481</v>
      </c>
      <c r="R52" s="20" t="s">
        <v>481</v>
      </c>
      <c r="S52" s="18" t="n">
        <v>388.54084965</v>
      </c>
      <c r="T52" s="20" t="n">
        <v>7.52822267</v>
      </c>
    </row>
    <row r="53" spans="1:20">
      <c r="A53" s="15" t="s">
        <v>528</v>
      </c>
      <c r="B53" s="17" t="n">
        <v>5571</v>
      </c>
      <c r="C53" s="18">
        <f>(115.0/B53*100)</f>
        <v/>
      </c>
      <c r="D53" s="19" t="n">
        <v>5456</v>
      </c>
      <c r="E53" s="18" t="n">
        <v>409.33883115</v>
      </c>
      <c r="F53" s="20" t="n">
        <v>2.81845874</v>
      </c>
      <c r="G53" s="18" t="n">
        <v>424.55992989</v>
      </c>
      <c r="H53" s="20" t="n">
        <v>2.27757879</v>
      </c>
      <c r="I53" s="18" t="n">
        <v>473.61474434</v>
      </c>
      <c r="J53" s="20" t="n">
        <v>2.19831976</v>
      </c>
      <c r="K53" s="18" t="s">
        <v>481</v>
      </c>
      <c r="L53" s="20" t="s">
        <v>481</v>
      </c>
      <c r="M53" s="18" t="s">
        <v>481</v>
      </c>
      <c r="N53" s="20" t="s">
        <v>481</v>
      </c>
      <c r="O53" s="18" t="s">
        <v>481</v>
      </c>
      <c r="P53" s="20" t="s">
        <v>481</v>
      </c>
      <c r="Q53" s="18" t="s">
        <v>481</v>
      </c>
      <c r="R53" s="20" t="s">
        <v>481</v>
      </c>
      <c r="S53" s="18" t="n">
        <v>357.18204406</v>
      </c>
      <c r="T53" s="20" t="n">
        <v>4.0790072</v>
      </c>
    </row>
    <row r="54" spans="1:20">
      <c r="A54" s="15" t="s">
        <v>529</v>
      </c>
      <c r="B54" s="17" t="n">
        <v>4740</v>
      </c>
      <c r="C54" s="18">
        <f>(455.0/B54*100)</f>
        <v/>
      </c>
      <c r="D54" s="19" t="n">
        <v>4285</v>
      </c>
      <c r="E54" s="18" t="n">
        <v>316.87702916</v>
      </c>
      <c r="F54" s="20" t="n">
        <v>2.76547412</v>
      </c>
      <c r="G54" s="18" t="n">
        <v>341.93336029</v>
      </c>
      <c r="H54" s="20" t="n">
        <v>3.57241813</v>
      </c>
      <c r="I54" s="18" t="n">
        <v>369.46613702</v>
      </c>
      <c r="J54" s="20" t="n">
        <v>3.83835355</v>
      </c>
      <c r="K54" s="18" t="s">
        <v>481</v>
      </c>
      <c r="L54" s="20" t="s">
        <v>481</v>
      </c>
      <c r="M54" s="18" t="s">
        <v>481</v>
      </c>
      <c r="N54" s="20" t="s">
        <v>481</v>
      </c>
      <c r="O54" s="18" t="s">
        <v>481</v>
      </c>
      <c r="P54" s="20" t="s">
        <v>481</v>
      </c>
      <c r="Q54" s="18" t="s">
        <v>481</v>
      </c>
      <c r="R54" s="20" t="s">
        <v>481</v>
      </c>
      <c r="S54" s="18" t="n">
        <v>281.81719327</v>
      </c>
      <c r="T54" s="20" t="n">
        <v>3.19884774</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411.13152395</v>
      </c>
      <c r="P55" s="20" t="n">
        <v>2.41692503</v>
      </c>
      <c r="Q55" s="18" t="s">
        <v>481</v>
      </c>
      <c r="R55" s="20" t="s">
        <v>481</v>
      </c>
      <c r="S55" s="18" t="s">
        <v>481</v>
      </c>
      <c r="T55" s="20" t="s">
        <v>481</v>
      </c>
    </row>
    <row r="56" spans="1:20">
      <c r="A56" s="15" t="s">
        <v>531</v>
      </c>
      <c r="B56" s="17" t="n">
        <v>5359</v>
      </c>
      <c r="C56" s="18">
        <f>(77.0/B56*100)</f>
        <v/>
      </c>
      <c r="D56" s="19" t="n">
        <v>5282</v>
      </c>
      <c r="E56" s="18" t="n">
        <v>502.09939241</v>
      </c>
      <c r="F56" s="20" t="n">
        <v>4.01494653</v>
      </c>
      <c r="G56" s="18" t="n">
        <v>515.6943599</v>
      </c>
      <c r="H56" s="20" t="n">
        <v>3.37356763</v>
      </c>
      <c r="I56" s="18" t="n">
        <v>533.69804393</v>
      </c>
      <c r="J56" s="20" t="n">
        <v>2.56295093</v>
      </c>
      <c r="K56" s="18" t="s">
        <v>481</v>
      </c>
      <c r="L56" s="20" t="s">
        <v>481</v>
      </c>
      <c r="M56" s="18" t="s">
        <v>481</v>
      </c>
      <c r="N56" s="20" t="s">
        <v>481</v>
      </c>
      <c r="O56" s="18" t="s">
        <v>481</v>
      </c>
      <c r="P56" s="20" t="s">
        <v>481</v>
      </c>
      <c r="Q56" s="18" t="s">
        <v>481</v>
      </c>
      <c r="R56" s="20" t="s">
        <v>481</v>
      </c>
      <c r="S56" s="18" t="n">
        <v>444.97328559</v>
      </c>
      <c r="T56" s="20" t="n">
        <v>13.89123819</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403.09974532</v>
      </c>
      <c r="P57" s="20" t="n">
        <v>2.56579015</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408.6691134</v>
      </c>
      <c r="P58" s="20" t="n">
        <v>2.67440156</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378.44218506</v>
      </c>
      <c r="P59" s="20" t="n">
        <v>1.6995879</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386.48537246</v>
      </c>
      <c r="P60" s="20" t="n">
        <v>3.39522632</v>
      </c>
      <c r="Q60" s="18" t="s">
        <v>481</v>
      </c>
      <c r="R60" s="20" t="s">
        <v>481</v>
      </c>
      <c r="S60" s="18" t="s">
        <v>481</v>
      </c>
      <c r="T60" s="20" t="s">
        <v>481</v>
      </c>
    </row>
    <row r="61" spans="1:20">
      <c r="A61" s="15" t="s">
        <v>536</v>
      </c>
      <c r="B61" s="17" t="n">
        <v>6525</v>
      </c>
      <c r="C61" s="18">
        <f>(169.0/B61*100)</f>
        <v/>
      </c>
      <c r="D61" s="19" t="n">
        <v>6356</v>
      </c>
      <c r="E61" s="18" t="n">
        <v>461.59025338</v>
      </c>
      <c r="F61" s="20" t="n">
        <v>3.83273141</v>
      </c>
      <c r="G61" s="18" t="n">
        <v>467.81751679</v>
      </c>
      <c r="H61" s="20" t="n">
        <v>4.39546886</v>
      </c>
      <c r="I61" s="18" t="n">
        <v>489.77912044</v>
      </c>
      <c r="J61" s="20" t="n">
        <v>2.36630241</v>
      </c>
      <c r="K61" s="18" t="s">
        <v>481</v>
      </c>
      <c r="L61" s="20" t="s">
        <v>481</v>
      </c>
      <c r="M61" s="18" t="s">
        <v>481</v>
      </c>
      <c r="N61" s="20" t="s">
        <v>481</v>
      </c>
      <c r="O61" s="18" t="s">
        <v>481</v>
      </c>
      <c r="P61" s="20" t="s">
        <v>481</v>
      </c>
      <c r="Q61" s="18" t="s">
        <v>481</v>
      </c>
      <c r="R61" s="20" t="s">
        <v>481</v>
      </c>
      <c r="S61" s="18" t="n">
        <v>381.54637746</v>
      </c>
      <c r="T61" s="20" t="n">
        <v>8.17586451</v>
      </c>
    </row>
    <row r="62" spans="1:20">
      <c r="A62" s="15" t="s">
        <v>537</v>
      </c>
      <c r="B62" s="17" t="n">
        <v>4476</v>
      </c>
      <c r="C62" s="18">
        <f>(3.0/B62*100)</f>
        <v/>
      </c>
      <c r="D62" s="19" t="n">
        <v>4473</v>
      </c>
      <c r="E62" s="18" t="n">
        <v>517.4895744200001</v>
      </c>
      <c r="F62" s="20" t="n">
        <v>2.50288943</v>
      </c>
      <c r="G62" s="18" t="n">
        <v>521.59876718</v>
      </c>
      <c r="H62" s="20" t="n">
        <v>3.8656469</v>
      </c>
      <c r="I62" s="18" t="n">
        <v>535.22699246</v>
      </c>
      <c r="J62" s="20" t="n">
        <v>1.55194528</v>
      </c>
      <c r="K62" s="18" t="s">
        <v>481</v>
      </c>
      <c r="L62" s="20" t="s">
        <v>481</v>
      </c>
      <c r="M62" s="18" t="s">
        <v>481</v>
      </c>
      <c r="N62" s="20" t="s">
        <v>481</v>
      </c>
      <c r="O62" s="18" t="s">
        <v>481</v>
      </c>
      <c r="P62" s="20" t="s">
        <v>481</v>
      </c>
      <c r="Q62" s="18" t="s">
        <v>481</v>
      </c>
      <c r="R62" s="20" t="s">
        <v>481</v>
      </c>
      <c r="S62" s="18" t="n">
        <v>465.06495594</v>
      </c>
      <c r="T62" s="20" t="n">
        <v>26.12303022</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383.68238779</v>
      </c>
      <c r="P63" s="20" t="n">
        <v>1.24851448</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464.78196465</v>
      </c>
      <c r="P64" s="20" t="n">
        <v>1.64197035</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427.99780567</v>
      </c>
      <c r="P65" s="20" t="n">
        <v>1.97258457</v>
      </c>
      <c r="Q65" s="18" t="s">
        <v>481</v>
      </c>
      <c r="R65" s="20" t="s">
        <v>481</v>
      </c>
      <c r="S65" s="18" t="s">
        <v>481</v>
      </c>
      <c r="T65" s="20" t="s">
        <v>481</v>
      </c>
    </row>
    <row r="66" spans="1:20">
      <c r="A66" s="15" t="s">
        <v>541</v>
      </c>
      <c r="B66" s="17" t="n">
        <v>5665</v>
      </c>
      <c r="C66" s="18">
        <f>(91.0/B66*100)</f>
        <v/>
      </c>
      <c r="D66" s="19" t="n">
        <v>5574</v>
      </c>
      <c r="E66" s="18" t="n">
        <v>390.15348187</v>
      </c>
      <c r="F66" s="20" t="n">
        <v>2.44473462</v>
      </c>
      <c r="G66" s="18" t="n">
        <v>408.32414793</v>
      </c>
      <c r="H66" s="20" t="n">
        <v>2.59003475</v>
      </c>
      <c r="I66" s="18" t="n">
        <v>445.19398845</v>
      </c>
      <c r="J66" s="20" t="n">
        <v>1.77054152</v>
      </c>
      <c r="K66" s="18" t="s">
        <v>481</v>
      </c>
      <c r="L66" s="20" t="s">
        <v>481</v>
      </c>
      <c r="M66" s="18" t="s">
        <v>481</v>
      </c>
      <c r="N66" s="20" t="s">
        <v>481</v>
      </c>
      <c r="O66" s="18" t="s">
        <v>481</v>
      </c>
      <c r="P66" s="20" t="s">
        <v>481</v>
      </c>
      <c r="Q66" s="18" t="s">
        <v>481</v>
      </c>
      <c r="R66" s="20" t="s">
        <v>481</v>
      </c>
      <c r="S66" s="18" t="n">
        <v>346.11648542</v>
      </c>
      <c r="T66" s="20" t="n">
        <v>3.01907183</v>
      </c>
    </row>
    <row r="67" spans="1:20">
      <c r="A67" s="15" t="s">
        <v>542</v>
      </c>
      <c r="B67" s="17" t="n">
        <v>6971</v>
      </c>
      <c r="C67" s="18">
        <f>(873.0/B67*100)</f>
        <v/>
      </c>
      <c r="D67" s="19" t="n">
        <v>6098</v>
      </c>
      <c r="E67" s="18" t="n">
        <v>373.10016879</v>
      </c>
      <c r="F67" s="20" t="n">
        <v>3.19037738</v>
      </c>
      <c r="G67" s="18" t="n">
        <v>398.02506344</v>
      </c>
      <c r="H67" s="20" t="n">
        <v>3.00618674</v>
      </c>
      <c r="I67" s="18" t="n">
        <v>428.15063915</v>
      </c>
      <c r="J67" s="20" t="n">
        <v>2.39575293</v>
      </c>
      <c r="K67" s="18" t="s">
        <v>481</v>
      </c>
      <c r="L67" s="20" t="s">
        <v>481</v>
      </c>
      <c r="M67" s="18" t="s">
        <v>481</v>
      </c>
      <c r="N67" s="20" t="s">
        <v>481</v>
      </c>
      <c r="O67" s="18" t="s">
        <v>481</v>
      </c>
      <c r="P67" s="20" t="s">
        <v>481</v>
      </c>
      <c r="Q67" s="18" t="s">
        <v>481</v>
      </c>
      <c r="R67" s="20" t="s">
        <v>481</v>
      </c>
      <c r="S67" s="18" t="n">
        <v>339.88048799</v>
      </c>
      <c r="T67" s="20" t="n">
        <v>6.22020857</v>
      </c>
    </row>
    <row r="68" spans="1:20">
      <c r="A68" s="15" t="s">
        <v>543</v>
      </c>
      <c r="B68" s="17" t="n">
        <v>12083</v>
      </c>
      <c r="C68" s="18">
        <f>(31.0/B68*100)</f>
        <v/>
      </c>
      <c r="D68" s="19" t="n">
        <v>12052</v>
      </c>
      <c r="E68" s="18" t="n">
        <v>402.36901519</v>
      </c>
      <c r="F68" s="20" t="n">
        <v>1.57543764</v>
      </c>
      <c r="G68" s="18" t="n">
        <v>407.88502786</v>
      </c>
      <c r="H68" s="20" t="n">
        <v>2.4435325</v>
      </c>
      <c r="I68" s="18" t="n">
        <v>469.97061367</v>
      </c>
      <c r="J68" s="20" t="n">
        <v>1.45715828</v>
      </c>
      <c r="K68" s="18" t="s">
        <v>481</v>
      </c>
      <c r="L68" s="20" t="s">
        <v>481</v>
      </c>
      <c r="M68" s="18" t="s">
        <v>481</v>
      </c>
      <c r="N68" s="20" t="s">
        <v>481</v>
      </c>
      <c r="O68" s="18" t="s">
        <v>481</v>
      </c>
      <c r="P68" s="20" t="s">
        <v>481</v>
      </c>
      <c r="Q68" s="18" t="s">
        <v>481</v>
      </c>
      <c r="R68" s="20" t="s">
        <v>481</v>
      </c>
      <c r="S68" s="18" t="n">
        <v>348.112515</v>
      </c>
      <c r="T68" s="20" t="n">
        <v>1.86883616</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434.88486177</v>
      </c>
      <c r="P69" s="20" t="n">
        <v>3.2334538</v>
      </c>
      <c r="Q69" s="18" t="s">
        <v>481</v>
      </c>
      <c r="R69" s="20" t="s">
        <v>481</v>
      </c>
      <c r="S69" s="18" t="s">
        <v>481</v>
      </c>
      <c r="T69" s="20" t="s">
        <v>481</v>
      </c>
    </row>
    <row r="70" spans="1:20">
      <c r="A70" s="15" t="s">
        <v>545</v>
      </c>
      <c r="B70" s="17" t="n">
        <v>6036</v>
      </c>
      <c r="C70" s="18">
        <f>(223.0/B70*100)</f>
        <v/>
      </c>
      <c r="D70" s="19" t="n">
        <v>5813</v>
      </c>
      <c r="E70" s="18" t="n">
        <v>483.61654967</v>
      </c>
      <c r="F70" s="20" t="n">
        <v>3.53311117</v>
      </c>
      <c r="G70" s="18" t="n">
        <v>479.64691784</v>
      </c>
      <c r="H70" s="20" t="n">
        <v>4.25016909</v>
      </c>
      <c r="I70" s="18" t="n">
        <v>500.56787522</v>
      </c>
      <c r="J70" s="20" t="n">
        <v>2.91766745</v>
      </c>
      <c r="K70" s="18" t="s">
        <v>481</v>
      </c>
      <c r="L70" s="20" t="s">
        <v>481</v>
      </c>
      <c r="M70" s="18" t="s">
        <v>481</v>
      </c>
      <c r="N70" s="20" t="s">
        <v>481</v>
      </c>
      <c r="O70" s="18" t="s">
        <v>481</v>
      </c>
      <c r="P70" s="20" t="s">
        <v>481</v>
      </c>
      <c r="Q70" s="18" t="s">
        <v>481</v>
      </c>
      <c r="R70" s="20" t="s">
        <v>481</v>
      </c>
      <c r="S70" s="18" t="n">
        <v>427.37531735</v>
      </c>
      <c r="T70" s="20" t="n">
        <v>9.11219502</v>
      </c>
    </row>
    <row r="71" spans="1:20">
      <c r="A71" s="15" t="s">
        <v>546</v>
      </c>
      <c r="B71" s="17" t="n">
        <v>6115</v>
      </c>
      <c r="C71" s="18">
        <f>(35.0/B71*100)</f>
        <v/>
      </c>
      <c r="D71" s="19" t="n">
        <v>6080</v>
      </c>
      <c r="E71" s="18" t="n">
        <v>519.49862478</v>
      </c>
      <c r="F71" s="20" t="n">
        <v>4.65836547</v>
      </c>
      <c r="G71" s="18" t="n">
        <v>517.11401291</v>
      </c>
      <c r="H71" s="20" t="n">
        <v>3.94269506</v>
      </c>
      <c r="I71" s="18" t="n">
        <v>574.70708631</v>
      </c>
      <c r="J71" s="20" t="n">
        <v>1.53451276</v>
      </c>
      <c r="K71" s="18" t="s">
        <v>481</v>
      </c>
      <c r="L71" s="20" t="s">
        <v>481</v>
      </c>
      <c r="M71" s="18" t="s">
        <v>481</v>
      </c>
      <c r="N71" s="20" t="s">
        <v>481</v>
      </c>
      <c r="O71" s="18" t="s">
        <v>481</v>
      </c>
      <c r="P71" s="20" t="s">
        <v>481</v>
      </c>
      <c r="Q71" s="18" t="s">
        <v>481</v>
      </c>
      <c r="R71" s="20" t="s">
        <v>481</v>
      </c>
      <c r="S71" s="18" t="n">
        <v>440.71933895</v>
      </c>
      <c r="T71" s="20" t="n">
        <v>14.98560718</v>
      </c>
    </row>
    <row r="72" spans="1:20">
      <c r="A72" s="15" t="s">
        <v>547</v>
      </c>
      <c r="B72" s="17" t="n">
        <v>7708</v>
      </c>
      <c r="C72" s="18">
        <f>(5.0/B72*100)</f>
        <v/>
      </c>
      <c r="D72" s="19" t="n">
        <v>7703</v>
      </c>
      <c r="E72" s="18" t="n">
        <v>510.3618863</v>
      </c>
      <c r="F72" s="20" t="n">
        <v>4.25515853</v>
      </c>
      <c r="G72" s="18" t="n">
        <v>514.8701849</v>
      </c>
      <c r="H72" s="20" t="n">
        <v>4.59056185</v>
      </c>
      <c r="I72" s="18" t="n">
        <v>542.42775905</v>
      </c>
      <c r="J72" s="20" t="n">
        <v>2.62380955</v>
      </c>
      <c r="K72" s="18" t="s">
        <v>481</v>
      </c>
      <c r="L72" s="20" t="s">
        <v>481</v>
      </c>
      <c r="M72" s="18" t="s">
        <v>481</v>
      </c>
      <c r="N72" s="20" t="s">
        <v>481</v>
      </c>
      <c r="O72" s="18" t="s">
        <v>481</v>
      </c>
      <c r="P72" s="20" t="s">
        <v>481</v>
      </c>
      <c r="Q72" s="18" t="s">
        <v>481</v>
      </c>
      <c r="R72" s="20" t="s">
        <v>481</v>
      </c>
      <c r="S72" s="18" t="n">
        <v>442.62378942</v>
      </c>
      <c r="T72" s="20" t="n">
        <v>28.15101715</v>
      </c>
    </row>
    <row r="73" spans="1:20">
      <c r="A73" s="15" t="s">
        <v>548</v>
      </c>
      <c r="B73" s="17" t="n">
        <v>8249</v>
      </c>
      <c r="C73" s="18">
        <f>(195.0/B73*100)</f>
        <v/>
      </c>
      <c r="D73" s="19" t="n">
        <v>8054</v>
      </c>
      <c r="E73" s="18" t="n">
        <v>408.50388209</v>
      </c>
      <c r="F73" s="20" t="n">
        <v>2.94699266</v>
      </c>
      <c r="G73" s="18" t="n">
        <v>402.50369124</v>
      </c>
      <c r="H73" s="20" t="n">
        <v>3.10588144</v>
      </c>
      <c r="I73" s="18" t="n">
        <v>450.76857291</v>
      </c>
      <c r="J73" s="20" t="n">
        <v>3.49414895</v>
      </c>
      <c r="K73" s="18" t="s">
        <v>481</v>
      </c>
      <c r="L73" s="20" t="s">
        <v>481</v>
      </c>
      <c r="M73" s="18" t="s">
        <v>481</v>
      </c>
      <c r="N73" s="20" t="s">
        <v>481</v>
      </c>
      <c r="O73" s="18" t="s">
        <v>481</v>
      </c>
      <c r="P73" s="20" t="s">
        <v>481</v>
      </c>
      <c r="Q73" s="18" t="s">
        <v>481</v>
      </c>
      <c r="R73" s="20" t="s">
        <v>481</v>
      </c>
      <c r="S73" s="18" t="n">
        <v>380.11953033</v>
      </c>
      <c r="T73" s="20" t="n">
        <v>8.733504480000001</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424.59045417</v>
      </c>
      <c r="P74" s="20" t="n">
        <v>1.40919814</v>
      </c>
      <c r="Q74" s="18" t="s">
        <v>481</v>
      </c>
      <c r="R74" s="20" t="s">
        <v>481</v>
      </c>
      <c r="S74" s="18" t="s">
        <v>481</v>
      </c>
      <c r="T74" s="20" t="s">
        <v>481</v>
      </c>
    </row>
    <row r="75" spans="1:20">
      <c r="A75" s="15" t="s">
        <v>550</v>
      </c>
      <c r="B75" s="17" t="n">
        <v>5375</v>
      </c>
      <c r="C75" s="18">
        <f>(305.0/B75*100)</f>
        <v/>
      </c>
      <c r="D75" s="19" t="n">
        <v>5070</v>
      </c>
      <c r="E75" s="18" t="n">
        <v>365.2577892</v>
      </c>
      <c r="F75" s="20" t="n">
        <v>2.652553</v>
      </c>
      <c r="G75" s="18" t="n">
        <v>375.92127562</v>
      </c>
      <c r="H75" s="20" t="n">
        <v>2.76940404</v>
      </c>
      <c r="I75" s="18" t="n">
        <v>415.54319392</v>
      </c>
      <c r="J75" s="20" t="n">
        <v>2.74637319</v>
      </c>
      <c r="K75" s="18" t="s">
        <v>481</v>
      </c>
      <c r="L75" s="20" t="s">
        <v>481</v>
      </c>
      <c r="M75" s="18" t="s">
        <v>481</v>
      </c>
      <c r="N75" s="20" t="s">
        <v>481</v>
      </c>
      <c r="O75" s="18" t="s">
        <v>481</v>
      </c>
      <c r="P75" s="20" t="s">
        <v>481</v>
      </c>
      <c r="Q75" s="18" t="s">
        <v>481</v>
      </c>
      <c r="R75" s="20" t="s">
        <v>481</v>
      </c>
      <c r="S75" s="18" t="n">
        <v>351.76261387</v>
      </c>
      <c r="T75" s="20" t="n">
        <v>3.64529549</v>
      </c>
    </row>
    <row r="76" spans="1:20">
      <c r="A76" s="15" t="s">
        <v>551</v>
      </c>
      <c r="B76" s="17" t="n">
        <v>14167</v>
      </c>
      <c r="C76" s="18">
        <f>(235.0/B76*100)</f>
        <v/>
      </c>
      <c r="D76" s="19" t="n">
        <v>13932</v>
      </c>
      <c r="E76" s="18" t="n">
        <v>415.58743525</v>
      </c>
      <c r="F76" s="20" t="n">
        <v>2.70185181</v>
      </c>
      <c r="G76" s="18" t="n">
        <v>423.36806249</v>
      </c>
      <c r="H76" s="20" t="n">
        <v>3.13160023</v>
      </c>
      <c r="I76" s="18" t="n">
        <v>477.78657705</v>
      </c>
      <c r="J76" s="20" t="n">
        <v>2.72963228</v>
      </c>
      <c r="K76" s="18" t="s">
        <v>481</v>
      </c>
      <c r="L76" s="20" t="s">
        <v>481</v>
      </c>
      <c r="M76" s="18" t="s">
        <v>481</v>
      </c>
      <c r="N76" s="20" t="s">
        <v>481</v>
      </c>
      <c r="O76" s="18" t="s">
        <v>481</v>
      </c>
      <c r="P76" s="20" t="s">
        <v>481</v>
      </c>
      <c r="Q76" s="18" t="s">
        <v>481</v>
      </c>
      <c r="R76" s="20" t="s">
        <v>481</v>
      </c>
      <c r="S76" s="18" t="n">
        <v>355.80917936</v>
      </c>
      <c r="T76" s="20" t="n">
        <v>4.27091164</v>
      </c>
    </row>
    <row r="77" spans="1:20">
      <c r="A77" s="15" t="s">
        <v>552</v>
      </c>
      <c r="B77" s="17" t="n">
        <v>6062</v>
      </c>
      <c r="C77" s="18">
        <f>(341.0/B77*100)</f>
        <v/>
      </c>
      <c r="D77" s="19" t="n">
        <v>5721</v>
      </c>
      <c r="E77" s="18" t="n">
        <v>410.30757473</v>
      </c>
      <c r="F77" s="20" t="n">
        <v>3.60381792</v>
      </c>
      <c r="G77" s="18" t="n">
        <v>433.98766638</v>
      </c>
      <c r="H77" s="20" t="n">
        <v>2.93751451</v>
      </c>
      <c r="I77" s="18" t="n">
        <v>466.25533521</v>
      </c>
      <c r="J77" s="20" t="n">
        <v>2.46907998</v>
      </c>
      <c r="K77" s="18" t="s">
        <v>481</v>
      </c>
      <c r="L77" s="20" t="s">
        <v>481</v>
      </c>
      <c r="M77" s="18" t="s">
        <v>481</v>
      </c>
      <c r="N77" s="20" t="s">
        <v>481</v>
      </c>
      <c r="O77" s="18" t="s">
        <v>481</v>
      </c>
      <c r="P77" s="20" t="s">
        <v>481</v>
      </c>
      <c r="Q77" s="18" t="s">
        <v>481</v>
      </c>
      <c r="R77" s="20" t="s">
        <v>481</v>
      </c>
      <c r="S77" s="18" t="n">
        <v>362.90078032</v>
      </c>
      <c r="T77" s="20" t="n">
        <v>3.3822466</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524.64451931</v>
      </c>
      <c r="P78" s="20" t="n">
        <v>3.91006783</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475.18659836</v>
      </c>
      <c r="P79" s="20" t="n">
        <v>6.280552</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456.48357586</v>
      </c>
      <c r="P80" s="20" t="n">
        <v>3.67164431</v>
      </c>
      <c r="Q80" s="18" t="s">
        <v>481</v>
      </c>
      <c r="R80" s="20" t="s">
        <v>481</v>
      </c>
      <c r="S80" s="18" t="s">
        <v>481</v>
      </c>
      <c r="T80" s="20" t="s">
        <v>481</v>
      </c>
    </row>
    <row r="81" spans="1:20">
      <c r="A81" s="23" t="s">
        <v>556</v>
      </c>
      <c r="B81" s="17" t="n">
        <v>8861</v>
      </c>
      <c r="C81" s="18">
        <f>(92.0/B81*100)</f>
        <v/>
      </c>
      <c r="D81" s="19" t="n">
        <v>8769</v>
      </c>
      <c r="E81" s="18" t="n">
        <v>438.58397083</v>
      </c>
      <c r="F81" s="20" t="n">
        <v>2.7949238</v>
      </c>
      <c r="G81" s="18" t="n">
        <v>418.42998103</v>
      </c>
      <c r="H81" s="20" t="n">
        <v>3.01705767</v>
      </c>
      <c r="I81" s="18" t="n">
        <v>480.64678672</v>
      </c>
      <c r="J81" s="20" t="n">
        <v>4.14239544</v>
      </c>
      <c r="K81" s="18" t="s">
        <v>481</v>
      </c>
      <c r="L81" s="20" t="s">
        <v>481</v>
      </c>
      <c r="M81" s="18" t="s">
        <v>481</v>
      </c>
      <c r="N81" s="20" t="s">
        <v>481</v>
      </c>
      <c r="O81" s="18" t="s">
        <v>481</v>
      </c>
      <c r="P81" s="20" t="s">
        <v>481</v>
      </c>
      <c r="Q81" s="18" t="s">
        <v>481</v>
      </c>
      <c r="R81" s="20" t="s">
        <v>481</v>
      </c>
      <c r="S81" s="18" t="n">
        <v>382.30227153</v>
      </c>
      <c r="T81" s="20" t="n">
        <v>10.56948827</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836</v>
      </c>
    </row>
    <row customHeight="1" ht="30" r="4" spans="1:20">
      <c r="A4" s="6" t="n"/>
      <c r="B4" s="7" t="s">
        <v>462</v>
      </c>
      <c r="C4" s="7" t="s">
        <v>463</v>
      </c>
      <c r="D4" s="8" t="s">
        <v>462</v>
      </c>
      <c r="E4" s="9" t="s">
        <v>831</v>
      </c>
      <c r="F4" s="10" t="n"/>
      <c r="G4" s="9" t="s">
        <v>832</v>
      </c>
      <c r="H4" s="10" t="n"/>
      <c r="I4" s="9" t="s">
        <v>833</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(778.0/B7*100)</f>
        <v/>
      </c>
      <c r="D7" s="19" t="n">
        <v>13752</v>
      </c>
      <c r="E7" s="18" t="n">
        <v>492.40586597</v>
      </c>
      <c r="F7" s="20" t="n">
        <v>3.03516689</v>
      </c>
      <c r="G7" s="18" t="n">
        <v>506.43394924</v>
      </c>
      <c r="H7" s="20" t="n">
        <v>2.29388338</v>
      </c>
      <c r="I7" s="18" t="n">
        <v>528.81159399</v>
      </c>
      <c r="J7" s="20" t="n">
        <v>1.70701621</v>
      </c>
      <c r="K7" s="18" t="s">
        <v>481</v>
      </c>
      <c r="L7" s="20" t="s">
        <v>481</v>
      </c>
      <c r="M7" s="18" t="s">
        <v>481</v>
      </c>
      <c r="N7" s="20" t="s">
        <v>481</v>
      </c>
      <c r="O7" s="18" t="s">
        <v>481</v>
      </c>
      <c r="P7" s="20" t="s">
        <v>481</v>
      </c>
      <c r="Q7" s="18" t="s">
        <v>481</v>
      </c>
      <c r="R7" s="20" t="s">
        <v>481</v>
      </c>
      <c r="S7" s="18" t="n">
        <v>453.33385111</v>
      </c>
      <c r="T7" s="20" t="n">
        <v>5.05775635</v>
      </c>
    </row>
    <row r="8" spans="1:20">
      <c r="A8" s="15" t="s">
        <v>483</v>
      </c>
      <c r="B8" s="17" t="n">
        <v>7007</v>
      </c>
      <c r="C8" s="18">
        <f>(145.0/B8*100)</f>
        <v/>
      </c>
      <c r="D8" s="19" t="n">
        <v>6862</v>
      </c>
      <c r="E8" s="18" t="n">
        <v>461.67359537</v>
      </c>
      <c r="F8" s="20" t="n">
        <v>4.95532524</v>
      </c>
      <c r="G8" s="18" t="n">
        <v>488.13360557</v>
      </c>
      <c r="H8" s="20" t="n">
        <v>3.58931044</v>
      </c>
      <c r="I8" s="18" t="n">
        <v>516.93202248</v>
      </c>
      <c r="J8" s="20" t="n">
        <v>2.36051849</v>
      </c>
      <c r="K8" s="18" t="s">
        <v>481</v>
      </c>
      <c r="L8" s="20" t="s">
        <v>481</v>
      </c>
      <c r="M8" s="18" t="s">
        <v>481</v>
      </c>
      <c r="N8" s="20" t="s">
        <v>481</v>
      </c>
      <c r="O8" s="18" t="n">
        <v>368.48347797</v>
      </c>
      <c r="P8" s="20" t="n">
        <v>14.99112476</v>
      </c>
      <c r="Q8" s="18" t="s">
        <v>481</v>
      </c>
      <c r="R8" s="20" t="s">
        <v>481</v>
      </c>
      <c r="S8" s="18" t="n">
        <v>403.33999975</v>
      </c>
      <c r="T8" s="20" t="n">
        <v>5.96803003</v>
      </c>
    </row>
    <row r="9" spans="1:20">
      <c r="A9" s="15" t="s">
        <v>484</v>
      </c>
      <c r="B9" s="17" t="n">
        <v>9651</v>
      </c>
      <c r="C9" s="18">
        <f>(270.0/B9*100)</f>
        <v/>
      </c>
      <c r="D9" s="19" t="n">
        <v>9381</v>
      </c>
      <c r="E9" s="18" t="n">
        <v>471.68936803</v>
      </c>
      <c r="F9" s="20" t="n">
        <v>4.67981411</v>
      </c>
      <c r="G9" s="18" t="n">
        <v>498.34065267</v>
      </c>
      <c r="H9" s="20" t="n">
        <v>2.78786664</v>
      </c>
      <c r="I9" s="18" t="n">
        <v>532.67560084</v>
      </c>
      <c r="J9" s="20" t="n">
        <v>1.94951487</v>
      </c>
      <c r="K9" s="18" t="s">
        <v>481</v>
      </c>
      <c r="L9" s="20" t="s">
        <v>481</v>
      </c>
      <c r="M9" s="18" t="s">
        <v>481</v>
      </c>
      <c r="N9" s="20" t="s">
        <v>481</v>
      </c>
      <c r="O9" s="18" t="n">
        <v>374.78530698</v>
      </c>
      <c r="P9" s="20" t="n">
        <v>11.62763904</v>
      </c>
      <c r="Q9" s="18" t="s">
        <v>481</v>
      </c>
      <c r="R9" s="20" t="s">
        <v>481</v>
      </c>
      <c r="S9" s="18" t="n">
        <v>408.57249728</v>
      </c>
      <c r="T9" s="20" t="n">
        <v>4.84398724</v>
      </c>
    </row>
    <row r="10" spans="1:20">
      <c r="A10" s="15" t="s">
        <v>485</v>
      </c>
      <c r="B10" s="17" t="n">
        <v>20058</v>
      </c>
      <c r="C10" s="18">
        <f>(559.0/B10*100)</f>
        <v/>
      </c>
      <c r="D10" s="19" t="n">
        <v>19499</v>
      </c>
      <c r="E10" s="18" t="n">
        <v>499.45572726</v>
      </c>
      <c r="F10" s="20" t="n">
        <v>3.56657042</v>
      </c>
      <c r="G10" s="18" t="n">
        <v>512.51171632</v>
      </c>
      <c r="H10" s="20" t="n">
        <v>2.78048989</v>
      </c>
      <c r="I10" s="18" t="n">
        <v>547.46846736</v>
      </c>
      <c r="J10" s="20" t="n">
        <v>2.06279652</v>
      </c>
      <c r="K10" s="18" t="s">
        <v>481</v>
      </c>
      <c r="L10" s="20" t="s">
        <v>481</v>
      </c>
      <c r="M10" s="18" t="s">
        <v>481</v>
      </c>
      <c r="N10" s="20" t="s">
        <v>481</v>
      </c>
      <c r="O10" s="18" t="s">
        <v>481</v>
      </c>
      <c r="P10" s="20" t="s">
        <v>481</v>
      </c>
      <c r="Q10" s="18" t="s">
        <v>481</v>
      </c>
      <c r="R10" s="20" t="s">
        <v>481</v>
      </c>
      <c r="S10" s="18" t="n">
        <v>441.95046067</v>
      </c>
      <c r="T10" s="20" t="n">
        <v>5.3657227</v>
      </c>
    </row>
    <row r="11" spans="1:20">
      <c r="A11" s="15" t="s">
        <v>486</v>
      </c>
      <c r="B11" s="17" t="n">
        <v>7053</v>
      </c>
      <c r="C11" s="18">
        <f>(172.0/B11*100)</f>
        <v/>
      </c>
      <c r="D11" s="19" t="n">
        <v>6881</v>
      </c>
      <c r="E11" s="18" t="n">
        <v>391.82854706</v>
      </c>
      <c r="F11" s="20" t="n">
        <v>3.92692078</v>
      </c>
      <c r="G11" s="18" t="n">
        <v>430.62976362</v>
      </c>
      <c r="H11" s="20" t="n">
        <v>2.9604074</v>
      </c>
      <c r="I11" s="18" t="n">
        <v>473.51187958</v>
      </c>
      <c r="J11" s="20" t="n">
        <v>2.45561466</v>
      </c>
      <c r="K11" s="18" t="s">
        <v>481</v>
      </c>
      <c r="L11" s="20" t="s">
        <v>481</v>
      </c>
      <c r="M11" s="18" t="s">
        <v>481</v>
      </c>
      <c r="N11" s="20" t="s">
        <v>481</v>
      </c>
      <c r="O11" s="18" t="s">
        <v>481</v>
      </c>
      <c r="P11" s="20" t="s">
        <v>481</v>
      </c>
      <c r="Q11" s="18" t="s">
        <v>481</v>
      </c>
      <c r="R11" s="20" t="s">
        <v>481</v>
      </c>
      <c r="S11" s="18" t="n">
        <v>396.50108603</v>
      </c>
      <c r="T11" s="20" t="n">
        <v>6.95350878</v>
      </c>
    </row>
    <row r="12" spans="1:20">
      <c r="A12" s="15" t="s">
        <v>487</v>
      </c>
      <c r="B12" s="17" t="n">
        <v>6894</v>
      </c>
      <c r="C12" s="18">
        <f>(59.0/B12*100)</f>
        <v/>
      </c>
      <c r="D12" s="19" t="n">
        <v>6835</v>
      </c>
      <c r="E12" s="18" t="n">
        <v>467.79109546</v>
      </c>
      <c r="F12" s="20" t="n">
        <v>5.29532244</v>
      </c>
      <c r="G12" s="18" t="n">
        <v>488.79858534</v>
      </c>
      <c r="H12" s="20" t="n">
        <v>2.70450831</v>
      </c>
      <c r="I12" s="18" t="n">
        <v>512.59451864</v>
      </c>
      <c r="J12" s="20" t="n">
        <v>2.27587849</v>
      </c>
      <c r="K12" s="18" t="s">
        <v>481</v>
      </c>
      <c r="L12" s="20" t="s">
        <v>481</v>
      </c>
      <c r="M12" s="18" t="s">
        <v>481</v>
      </c>
      <c r="N12" s="20" t="s">
        <v>481</v>
      </c>
      <c r="O12" s="18" t="n">
        <v>366.6777112</v>
      </c>
      <c r="P12" s="20" t="n">
        <v>14.39052153</v>
      </c>
      <c r="Q12" s="18" t="s">
        <v>481</v>
      </c>
      <c r="R12" s="20" t="s">
        <v>481</v>
      </c>
      <c r="S12" s="18" t="n">
        <v>394.81726511</v>
      </c>
      <c r="T12" s="20" t="n">
        <v>6.38305858</v>
      </c>
    </row>
    <row r="13" spans="1:20">
      <c r="A13" s="15" t="s">
        <v>488</v>
      </c>
      <c r="B13" s="17" t="n">
        <v>7161</v>
      </c>
      <c r="C13" s="18">
        <f>(216.0/B13*100)</f>
        <v/>
      </c>
      <c r="D13" s="19" t="n">
        <v>6945</v>
      </c>
      <c r="E13" s="18" t="n">
        <v>498.0534891</v>
      </c>
      <c r="F13" s="20" t="n">
        <v>3.8561442</v>
      </c>
      <c r="G13" s="18" t="n">
        <v>502.06555913</v>
      </c>
      <c r="H13" s="20" t="n">
        <v>2.72096171</v>
      </c>
      <c r="I13" s="18" t="n">
        <v>523.31916409</v>
      </c>
      <c r="J13" s="20" t="n">
        <v>2.51123112</v>
      </c>
      <c r="K13" s="18" t="s">
        <v>481</v>
      </c>
      <c r="L13" s="20" t="s">
        <v>481</v>
      </c>
      <c r="M13" s="18" t="s">
        <v>481</v>
      </c>
      <c r="N13" s="20" t="s">
        <v>481</v>
      </c>
      <c r="O13" s="18" t="n">
        <v>436.36003517</v>
      </c>
      <c r="P13" s="20" t="n">
        <v>6.43426798</v>
      </c>
      <c r="Q13" s="18" t="s">
        <v>481</v>
      </c>
      <c r="R13" s="20" t="s">
        <v>481</v>
      </c>
      <c r="S13" s="18" t="n">
        <v>391.2960282</v>
      </c>
      <c r="T13" s="20" t="n">
        <v>6.98801011</v>
      </c>
    </row>
    <row r="14" spans="1:20">
      <c r="A14" s="15" t="s">
        <v>489</v>
      </c>
      <c r="B14" s="17" t="n">
        <v>5587</v>
      </c>
      <c r="C14" s="18">
        <f>(83.0/B14*100)</f>
        <v/>
      </c>
      <c r="D14" s="19" t="n">
        <v>5504</v>
      </c>
      <c r="E14" s="18" t="n">
        <v>521.58844953</v>
      </c>
      <c r="F14" s="20" t="n">
        <v>3.03345001</v>
      </c>
      <c r="G14" s="18" t="n">
        <v>532.03643592</v>
      </c>
      <c r="H14" s="20" t="n">
        <v>2.75348304</v>
      </c>
      <c r="I14" s="18" t="n">
        <v>552.93881361</v>
      </c>
      <c r="J14" s="20" t="n">
        <v>2.89159328</v>
      </c>
      <c r="K14" s="18" t="s">
        <v>481</v>
      </c>
      <c r="L14" s="20" t="s">
        <v>481</v>
      </c>
      <c r="M14" s="18" t="s">
        <v>481</v>
      </c>
      <c r="N14" s="20" t="s">
        <v>481</v>
      </c>
      <c r="O14" s="18" t="s">
        <v>481</v>
      </c>
      <c r="P14" s="20" t="s">
        <v>481</v>
      </c>
      <c r="Q14" s="18" t="s">
        <v>481</v>
      </c>
      <c r="R14" s="20" t="s">
        <v>481</v>
      </c>
      <c r="S14" s="18" t="n">
        <v>453.49803508</v>
      </c>
      <c r="T14" s="20" t="n">
        <v>11.8735322</v>
      </c>
    </row>
    <row r="15" spans="1:20">
      <c r="A15" s="15" t="s">
        <v>490</v>
      </c>
      <c r="B15" s="17" t="n">
        <v>5882</v>
      </c>
      <c r="C15" s="18">
        <f>(116.0/B15*100)</f>
        <v/>
      </c>
      <c r="D15" s="19" t="n">
        <v>5766</v>
      </c>
      <c r="E15" s="18" t="n">
        <v>524.78033776</v>
      </c>
      <c r="F15" s="20" t="n">
        <v>4.47954314</v>
      </c>
      <c r="G15" s="18" t="n">
        <v>528.25965301</v>
      </c>
      <c r="H15" s="20" t="n">
        <v>2.77134318</v>
      </c>
      <c r="I15" s="18" t="n">
        <v>550.69986593</v>
      </c>
      <c r="J15" s="20" t="n">
        <v>2.49641448</v>
      </c>
      <c r="K15" s="18" t="s">
        <v>481</v>
      </c>
      <c r="L15" s="20" t="s">
        <v>481</v>
      </c>
      <c r="M15" s="18" t="s">
        <v>481</v>
      </c>
      <c r="N15" s="20" t="s">
        <v>481</v>
      </c>
      <c r="O15" s="18" t="n">
        <v>375.95013089</v>
      </c>
      <c r="P15" s="20" t="n">
        <v>17.42774697</v>
      </c>
      <c r="Q15" s="18" t="s">
        <v>481</v>
      </c>
      <c r="R15" s="20" t="s">
        <v>481</v>
      </c>
      <c r="S15" s="18" t="n">
        <v>429.16903006</v>
      </c>
      <c r="T15" s="20" t="n">
        <v>8.09603499</v>
      </c>
    </row>
    <row r="16" spans="1:20">
      <c r="A16" s="15" t="s">
        <v>491</v>
      </c>
      <c r="B16" s="17" t="n">
        <v>6108</v>
      </c>
      <c r="C16" s="18">
        <f>(154.0/B16*100)</f>
        <v/>
      </c>
      <c r="D16" s="19" t="n">
        <v>5954</v>
      </c>
      <c r="E16" s="18" t="n">
        <v>466.13947954</v>
      </c>
      <c r="F16" s="20" t="n">
        <v>5.01988792</v>
      </c>
      <c r="G16" s="18" t="n">
        <v>490.26293173</v>
      </c>
      <c r="H16" s="20" t="n">
        <v>2.92836391</v>
      </c>
      <c r="I16" s="18" t="n">
        <v>524.7574024100001</v>
      </c>
      <c r="J16" s="20" t="n">
        <v>2.18520693</v>
      </c>
      <c r="K16" s="18" t="s">
        <v>481</v>
      </c>
      <c r="L16" s="20" t="s">
        <v>481</v>
      </c>
      <c r="M16" s="18" t="s">
        <v>481</v>
      </c>
      <c r="N16" s="20" t="s">
        <v>481</v>
      </c>
      <c r="O16" s="18" t="s">
        <v>481</v>
      </c>
      <c r="P16" s="20" t="s">
        <v>481</v>
      </c>
      <c r="Q16" s="18" t="s">
        <v>481</v>
      </c>
      <c r="R16" s="20" t="s">
        <v>481</v>
      </c>
      <c r="S16" s="18" t="n">
        <v>390.50973693</v>
      </c>
      <c r="T16" s="20" t="n">
        <v>6.61803687</v>
      </c>
    </row>
    <row r="17" spans="1:20">
      <c r="A17" s="15" t="s">
        <v>492</v>
      </c>
      <c r="B17" s="17" t="n">
        <v>6504</v>
      </c>
      <c r="C17" s="18">
        <f>(1933.0/B17*100)</f>
        <v/>
      </c>
      <c r="D17" s="19" t="n">
        <v>4571</v>
      </c>
      <c r="E17" s="18" t="n">
        <v>501.81975356</v>
      </c>
      <c r="F17" s="20" t="n">
        <v>5.92747433</v>
      </c>
      <c r="G17" s="18" t="n">
        <v>508.86045181</v>
      </c>
      <c r="H17" s="20" t="n">
        <v>3.82788518</v>
      </c>
      <c r="I17" s="18" t="n">
        <v>540.3998144</v>
      </c>
      <c r="J17" s="20" t="n">
        <v>3.3035659</v>
      </c>
      <c r="K17" s="18" t="s">
        <v>481</v>
      </c>
      <c r="L17" s="20" t="s">
        <v>481</v>
      </c>
      <c r="M17" s="18" t="s">
        <v>481</v>
      </c>
      <c r="N17" s="20" t="s">
        <v>481</v>
      </c>
      <c r="O17" s="18" t="n">
        <v>360.48925247</v>
      </c>
      <c r="P17" s="20" t="n">
        <v>12.44339086</v>
      </c>
      <c r="Q17" s="18" t="s">
        <v>481</v>
      </c>
      <c r="R17" s="20" t="s">
        <v>481</v>
      </c>
      <c r="S17" s="18" t="n">
        <v>443.5552694</v>
      </c>
      <c r="T17" s="20" t="n">
        <v>8.909609059999999</v>
      </c>
    </row>
    <row r="18" spans="1:20">
      <c r="A18" s="15" t="s">
        <v>493</v>
      </c>
      <c r="B18" s="17" t="n">
        <v>5532</v>
      </c>
      <c r="C18" s="18">
        <f>(31.0/B18*100)</f>
        <v/>
      </c>
      <c r="D18" s="19" t="n">
        <v>5501</v>
      </c>
      <c r="E18" s="18" t="n">
        <v>417.4883673</v>
      </c>
      <c r="F18" s="20" t="n">
        <v>5.00230278</v>
      </c>
      <c r="G18" s="18" t="n">
        <v>446.0076149</v>
      </c>
      <c r="H18" s="20" t="n">
        <v>4.41731978</v>
      </c>
      <c r="I18" s="18" t="n">
        <v>487.74636599</v>
      </c>
      <c r="J18" s="20" t="n">
        <v>3.05928009</v>
      </c>
      <c r="K18" s="18" t="s">
        <v>481</v>
      </c>
      <c r="L18" s="20" t="s">
        <v>481</v>
      </c>
      <c r="M18" s="18" t="s">
        <v>481</v>
      </c>
      <c r="N18" s="20" t="s">
        <v>481</v>
      </c>
      <c r="O18" s="18" t="s">
        <v>481</v>
      </c>
      <c r="P18" s="20" t="s">
        <v>481</v>
      </c>
      <c r="Q18" s="18" t="s">
        <v>481</v>
      </c>
      <c r="R18" s="20" t="s">
        <v>481</v>
      </c>
      <c r="S18" s="18" t="n">
        <v>370.37479732</v>
      </c>
      <c r="T18" s="20" t="n">
        <v>7.0619075</v>
      </c>
    </row>
    <row r="19" spans="1:20">
      <c r="A19" s="15" t="s">
        <v>494</v>
      </c>
      <c r="B19" s="17" t="n">
        <v>5658</v>
      </c>
      <c r="C19" s="18">
        <f>(346.0/B19*100)</f>
        <v/>
      </c>
      <c r="D19" s="19" t="n">
        <v>5312</v>
      </c>
      <c r="E19" s="18" t="n">
        <v>445.63750473</v>
      </c>
      <c r="F19" s="20" t="n">
        <v>4.43042882</v>
      </c>
      <c r="G19" s="18" t="n">
        <v>463.73159935</v>
      </c>
      <c r="H19" s="20" t="n">
        <v>3.76845581</v>
      </c>
      <c r="I19" s="18" t="n">
        <v>505.71076772</v>
      </c>
      <c r="J19" s="20" t="n">
        <v>2.5053318</v>
      </c>
      <c r="K19" s="18" t="s">
        <v>481</v>
      </c>
      <c r="L19" s="20" t="s">
        <v>481</v>
      </c>
      <c r="M19" s="18" t="s">
        <v>481</v>
      </c>
      <c r="N19" s="20" t="s">
        <v>481</v>
      </c>
      <c r="O19" s="18" t="s">
        <v>481</v>
      </c>
      <c r="P19" s="20" t="s">
        <v>481</v>
      </c>
      <c r="Q19" s="18" t="s">
        <v>481</v>
      </c>
      <c r="R19" s="20" t="s">
        <v>481</v>
      </c>
      <c r="S19" s="18" t="n">
        <v>396.68755117</v>
      </c>
      <c r="T19" s="20" t="n">
        <v>8.173166330000001</v>
      </c>
    </row>
    <row r="20" spans="1:20">
      <c r="A20" s="15" t="s">
        <v>495</v>
      </c>
      <c r="B20" s="17" t="n">
        <v>3371</v>
      </c>
      <c r="C20" s="18">
        <f>(75.0/B20*100)</f>
        <v/>
      </c>
      <c r="D20" s="19" t="n">
        <v>3296</v>
      </c>
      <c r="E20" s="18" t="n">
        <v>469.91064123</v>
      </c>
      <c r="F20" s="20" t="n">
        <v>4.93688769</v>
      </c>
      <c r="G20" s="18" t="n">
        <v>466.43044556</v>
      </c>
      <c r="H20" s="20" t="n">
        <v>2.87994452</v>
      </c>
      <c r="I20" s="18" t="n">
        <v>493.30002996</v>
      </c>
      <c r="J20" s="20" t="n">
        <v>2.51624368</v>
      </c>
      <c r="K20" s="18" t="s">
        <v>481</v>
      </c>
      <c r="L20" s="20" t="s">
        <v>481</v>
      </c>
      <c r="M20" s="18" t="s">
        <v>481</v>
      </c>
      <c r="N20" s="20" t="s">
        <v>481</v>
      </c>
      <c r="O20" s="18" t="s">
        <v>481</v>
      </c>
      <c r="P20" s="20" t="s">
        <v>481</v>
      </c>
      <c r="Q20" s="18" t="s">
        <v>481</v>
      </c>
      <c r="R20" s="20" t="s">
        <v>481</v>
      </c>
      <c r="S20" s="18" t="n">
        <v>393.87342923</v>
      </c>
      <c r="T20" s="20" t="n">
        <v>7.01894563</v>
      </c>
    </row>
    <row r="21" spans="1:20">
      <c r="A21" s="15" t="s">
        <v>496</v>
      </c>
      <c r="B21" s="17" t="n">
        <v>5741</v>
      </c>
      <c r="C21" s="18">
        <f>(58.0/B21*100)</f>
        <v/>
      </c>
      <c r="D21" s="19" t="n">
        <v>5683</v>
      </c>
      <c r="E21" s="18" t="n">
        <v>489.25579444</v>
      </c>
      <c r="F21" s="20" t="n">
        <v>3.68031401</v>
      </c>
      <c r="G21" s="18" t="n">
        <v>503.804367</v>
      </c>
      <c r="H21" s="20" t="n">
        <v>2.91642119</v>
      </c>
      <c r="I21" s="18" t="n">
        <v>514.58913699</v>
      </c>
      <c r="J21" s="20" t="n">
        <v>2.57805759</v>
      </c>
      <c r="K21" s="18" t="s">
        <v>481</v>
      </c>
      <c r="L21" s="20" t="s">
        <v>481</v>
      </c>
      <c r="M21" s="18" t="s">
        <v>481</v>
      </c>
      <c r="N21" s="20" t="s">
        <v>481</v>
      </c>
      <c r="O21" s="18" t="s">
        <v>481</v>
      </c>
      <c r="P21" s="20" t="s">
        <v>481</v>
      </c>
      <c r="Q21" s="18" t="s">
        <v>481</v>
      </c>
      <c r="R21" s="20" t="s">
        <v>481</v>
      </c>
      <c r="S21" s="18" t="n">
        <v>406.92360997</v>
      </c>
      <c r="T21" s="20" t="n">
        <v>9.197022410000001</v>
      </c>
    </row>
    <row r="22" spans="1:20">
      <c r="A22" s="15" t="s">
        <v>497</v>
      </c>
      <c r="B22" s="17" t="n">
        <v>6598</v>
      </c>
      <c r="C22" s="18">
        <f>(39.0/B22*100)</f>
        <v/>
      </c>
      <c r="D22" s="19" t="n">
        <v>6559</v>
      </c>
      <c r="E22" s="18" t="n">
        <v>464.29669657</v>
      </c>
      <c r="F22" s="20" t="n">
        <v>4.77730547</v>
      </c>
      <c r="G22" s="18" t="n">
        <v>470.06656855</v>
      </c>
      <c r="H22" s="20" t="n">
        <v>3.76662048</v>
      </c>
      <c r="I22" s="18" t="n">
        <v>491.07331341</v>
      </c>
      <c r="J22" s="20" t="n">
        <v>2.82817944</v>
      </c>
      <c r="K22" s="18" t="s">
        <v>481</v>
      </c>
      <c r="L22" s="20" t="s">
        <v>481</v>
      </c>
      <c r="M22" s="18" t="s">
        <v>481</v>
      </c>
      <c r="N22" s="20" t="s">
        <v>481</v>
      </c>
      <c r="O22" s="18" t="s">
        <v>481</v>
      </c>
      <c r="P22" s="20" t="s">
        <v>481</v>
      </c>
      <c r="Q22" s="18" t="n">
        <v>486.2875091</v>
      </c>
      <c r="R22" s="20" t="n">
        <v>48.50800211</v>
      </c>
      <c r="S22" s="18" t="n">
        <v>352.52746556</v>
      </c>
      <c r="T22" s="20" t="n">
        <v>7.5802621</v>
      </c>
    </row>
    <row r="23" spans="1:20">
      <c r="A23" s="15" t="s">
        <v>498</v>
      </c>
      <c r="B23" s="17" t="n">
        <v>11583</v>
      </c>
      <c r="C23" s="18">
        <f>(268.0/B23*100)</f>
        <v/>
      </c>
      <c r="D23" s="19" t="n">
        <v>11315</v>
      </c>
      <c r="E23" s="18" t="n">
        <v>453.633451</v>
      </c>
      <c r="F23" s="20" t="n">
        <v>4.41944762</v>
      </c>
      <c r="G23" s="18" t="n">
        <v>472.42146711</v>
      </c>
      <c r="H23" s="20" t="n">
        <v>3.36941945</v>
      </c>
      <c r="I23" s="18" t="n">
        <v>504.68795655</v>
      </c>
      <c r="J23" s="20" t="n">
        <v>2.75046581</v>
      </c>
      <c r="K23" s="18" t="s">
        <v>481</v>
      </c>
      <c r="L23" s="20" t="s">
        <v>481</v>
      </c>
      <c r="M23" s="18" t="s">
        <v>481</v>
      </c>
      <c r="N23" s="20" t="s">
        <v>481</v>
      </c>
      <c r="O23" s="18" t="s">
        <v>481</v>
      </c>
      <c r="P23" s="20" t="s">
        <v>481</v>
      </c>
      <c r="Q23" s="18" t="s">
        <v>481</v>
      </c>
      <c r="R23" s="20" t="s">
        <v>481</v>
      </c>
      <c r="S23" s="18" t="n">
        <v>396.69562144</v>
      </c>
      <c r="T23" s="20" t="n">
        <v>6.35445726</v>
      </c>
    </row>
    <row r="24" spans="1:20">
      <c r="A24" s="15" t="s">
        <v>499</v>
      </c>
      <c r="B24" s="17" t="n">
        <v>6647</v>
      </c>
      <c r="C24" s="18">
        <f>(10.0/B24*100)</f>
        <v/>
      </c>
      <c r="D24" s="19" t="n">
        <v>6637</v>
      </c>
      <c r="E24" s="18" t="n">
        <v>526.46400274</v>
      </c>
      <c r="F24" s="20" t="n">
        <v>3.66735279</v>
      </c>
      <c r="G24" s="18" t="n">
        <v>537.33573774</v>
      </c>
      <c r="H24" s="20" t="n">
        <v>3.31742012</v>
      </c>
      <c r="I24" s="18" t="n">
        <v>553.03951992</v>
      </c>
      <c r="J24" s="20" t="n">
        <v>2.9296997</v>
      </c>
      <c r="K24" s="18" t="s">
        <v>481</v>
      </c>
      <c r="L24" s="20" t="s">
        <v>481</v>
      </c>
      <c r="M24" s="18" t="s">
        <v>481</v>
      </c>
      <c r="N24" s="20" t="s">
        <v>481</v>
      </c>
      <c r="O24" s="18" t="s">
        <v>481</v>
      </c>
      <c r="P24" s="20" t="s">
        <v>481</v>
      </c>
      <c r="Q24" s="18" t="s">
        <v>481</v>
      </c>
      <c r="R24" s="20" t="s">
        <v>481</v>
      </c>
      <c r="S24" s="18" t="n">
        <v>444.06433273</v>
      </c>
      <c r="T24" s="20" t="n">
        <v>12.17121322</v>
      </c>
    </row>
    <row r="25" spans="1:20">
      <c r="A25" s="15" t="s">
        <v>500</v>
      </c>
      <c r="B25" s="17" t="n">
        <v>5581</v>
      </c>
      <c r="C25" s="18">
        <f>(25.0/B25*100)</f>
        <v/>
      </c>
      <c r="D25" s="19" t="n">
        <v>5556</v>
      </c>
      <c r="E25" s="18" t="n">
        <v>498.48948473</v>
      </c>
      <c r="F25" s="20" t="n">
        <v>4.63889257</v>
      </c>
      <c r="G25" s="18" t="n">
        <v>508.52062028</v>
      </c>
      <c r="H25" s="20" t="n">
        <v>4.44677758</v>
      </c>
      <c r="I25" s="18" t="n">
        <v>526.13735657</v>
      </c>
      <c r="J25" s="20" t="n">
        <v>2.95192902</v>
      </c>
      <c r="K25" s="18" t="s">
        <v>481</v>
      </c>
      <c r="L25" s="20" t="s">
        <v>481</v>
      </c>
      <c r="M25" s="18" t="s">
        <v>481</v>
      </c>
      <c r="N25" s="20" t="s">
        <v>481</v>
      </c>
      <c r="O25" s="18" t="s">
        <v>481</v>
      </c>
      <c r="P25" s="20" t="s">
        <v>481</v>
      </c>
      <c r="Q25" s="18" t="s">
        <v>481</v>
      </c>
      <c r="R25" s="20" t="s">
        <v>481</v>
      </c>
      <c r="S25" s="18" t="n">
        <v>410.53560052</v>
      </c>
      <c r="T25" s="20" t="n">
        <v>20.90170011</v>
      </c>
    </row>
    <row r="26" spans="1:20">
      <c r="A26" s="15" t="s">
        <v>501</v>
      </c>
      <c r="B26" s="17" t="n">
        <v>4869</v>
      </c>
      <c r="C26" s="18">
        <f>(75.0/B26*100)</f>
        <v/>
      </c>
      <c r="D26" s="19" t="n">
        <v>4794</v>
      </c>
      <c r="E26" s="18" t="n">
        <v>474.91270768</v>
      </c>
      <c r="F26" s="20" t="n">
        <v>3.28376973</v>
      </c>
      <c r="G26" s="18" t="n">
        <v>480.85215976</v>
      </c>
      <c r="H26" s="20" t="n">
        <v>2.39332505</v>
      </c>
      <c r="I26" s="18" t="n">
        <v>509.96693857</v>
      </c>
      <c r="J26" s="20" t="n">
        <v>2.1043878</v>
      </c>
      <c r="K26" s="18" t="s">
        <v>481</v>
      </c>
      <c r="L26" s="20" t="s">
        <v>481</v>
      </c>
      <c r="M26" s="18" t="s">
        <v>481</v>
      </c>
      <c r="N26" s="20" t="s">
        <v>481</v>
      </c>
      <c r="O26" s="18" t="s">
        <v>481</v>
      </c>
      <c r="P26" s="20" t="s">
        <v>481</v>
      </c>
      <c r="Q26" s="18" t="s">
        <v>481</v>
      </c>
      <c r="R26" s="20" t="s">
        <v>481</v>
      </c>
      <c r="S26" s="18" t="n">
        <v>435.74859104</v>
      </c>
      <c r="T26" s="20" t="n">
        <v>10.66286081</v>
      </c>
    </row>
    <row r="27" spans="1:20">
      <c r="A27" s="15" t="s">
        <v>502</v>
      </c>
      <c r="B27" s="17" t="n">
        <v>5299</v>
      </c>
      <c r="C27" s="18">
        <f>(127.0/B27*100)</f>
        <v/>
      </c>
      <c r="D27" s="19" t="n">
        <v>5172</v>
      </c>
      <c r="E27" s="18" t="n">
        <v>464.02531423</v>
      </c>
      <c r="F27" s="20" t="n">
        <v>4.34218862</v>
      </c>
      <c r="G27" s="18" t="n">
        <v>470.83949189</v>
      </c>
      <c r="H27" s="20" t="n">
        <v>2.31620396</v>
      </c>
      <c r="I27" s="18" t="n">
        <v>511.83087339</v>
      </c>
      <c r="J27" s="20" t="n">
        <v>1.46367647</v>
      </c>
      <c r="K27" s="18" t="s">
        <v>481</v>
      </c>
      <c r="L27" s="20" t="s">
        <v>481</v>
      </c>
      <c r="M27" s="18" t="s">
        <v>481</v>
      </c>
      <c r="N27" s="20" t="s">
        <v>481</v>
      </c>
      <c r="O27" s="18" t="s">
        <v>481</v>
      </c>
      <c r="P27" s="20" t="s">
        <v>481</v>
      </c>
      <c r="Q27" s="18" t="s">
        <v>481</v>
      </c>
      <c r="R27" s="20" t="s">
        <v>481</v>
      </c>
      <c r="S27" s="18" t="n">
        <v>392.31153665</v>
      </c>
      <c r="T27" s="20" t="n">
        <v>4.53418991</v>
      </c>
    </row>
    <row r="28" spans="1:20">
      <c r="A28" s="15" t="s">
        <v>503</v>
      </c>
      <c r="B28" s="17" t="n">
        <v>7568</v>
      </c>
      <c r="C28" s="18">
        <f>(378.0/B28*100)</f>
        <v/>
      </c>
      <c r="D28" s="19" t="n">
        <v>7190</v>
      </c>
      <c r="E28" s="18" t="n">
        <v>379.88723011</v>
      </c>
      <c r="F28" s="20" t="n">
        <v>3.29467307</v>
      </c>
      <c r="G28" s="18" t="n">
        <v>397.69219984</v>
      </c>
      <c r="H28" s="20" t="n">
        <v>2.92822989</v>
      </c>
      <c r="I28" s="18" t="n">
        <v>433.92315053</v>
      </c>
      <c r="J28" s="20" t="n">
        <v>2.13741155</v>
      </c>
      <c r="K28" s="18" t="s">
        <v>481</v>
      </c>
      <c r="L28" s="20" t="s">
        <v>481</v>
      </c>
      <c r="M28" s="18" t="s">
        <v>481</v>
      </c>
      <c r="N28" s="20" t="s">
        <v>481</v>
      </c>
      <c r="O28" s="18" t="s">
        <v>481</v>
      </c>
      <c r="P28" s="20" t="s">
        <v>481</v>
      </c>
      <c r="Q28" s="18" t="s">
        <v>481</v>
      </c>
      <c r="R28" s="20" t="s">
        <v>481</v>
      </c>
      <c r="S28" s="18" t="n">
        <v>379.01661364</v>
      </c>
      <c r="T28" s="20" t="n">
        <v>6.78064415</v>
      </c>
    </row>
    <row r="29" spans="1:20">
      <c r="A29" s="15" t="s">
        <v>504</v>
      </c>
      <c r="B29" s="17" t="n">
        <v>5385</v>
      </c>
      <c r="C29" s="18">
        <f>(30.0/B29*100)</f>
        <v/>
      </c>
      <c r="D29" s="19" t="n">
        <v>5355</v>
      </c>
      <c r="E29" s="18" t="n">
        <v>500.82016323</v>
      </c>
      <c r="F29" s="20" t="n">
        <v>3.48780312</v>
      </c>
      <c r="G29" s="18" t="n">
        <v>514.0086340399999</v>
      </c>
      <c r="H29" s="20" t="n">
        <v>3.17977006</v>
      </c>
      <c r="I29" s="18" t="n">
        <v>535.9988974</v>
      </c>
      <c r="J29" s="20" t="n">
        <v>3.13310739</v>
      </c>
      <c r="K29" s="18" t="s">
        <v>481</v>
      </c>
      <c r="L29" s="20" t="s">
        <v>481</v>
      </c>
      <c r="M29" s="18" t="s">
        <v>481</v>
      </c>
      <c r="N29" s="20" t="s">
        <v>481</v>
      </c>
      <c r="O29" s="18" t="n">
        <v>358.28551468</v>
      </c>
      <c r="P29" s="20" t="n">
        <v>8.567023300000001</v>
      </c>
      <c r="Q29" s="18" t="s">
        <v>481</v>
      </c>
      <c r="R29" s="20" t="s">
        <v>481</v>
      </c>
      <c r="S29" s="18" t="n">
        <v>390.79712387</v>
      </c>
      <c r="T29" s="20" t="n">
        <v>9.41497839</v>
      </c>
    </row>
    <row r="30" spans="1:20">
      <c r="A30" s="15" t="s">
        <v>505</v>
      </c>
      <c r="B30" s="17" t="n">
        <v>4520</v>
      </c>
      <c r="C30" s="18">
        <f>(208.0/B30*100)</f>
        <v/>
      </c>
      <c r="D30" s="19" t="n">
        <v>4312</v>
      </c>
      <c r="E30" s="18" t="n">
        <v>482.8641996</v>
      </c>
      <c r="F30" s="20" t="n">
        <v>5.61348926</v>
      </c>
      <c r="G30" s="18" t="n">
        <v>506.20969136</v>
      </c>
      <c r="H30" s="20" t="n">
        <v>3.37268095</v>
      </c>
      <c r="I30" s="18" t="n">
        <v>540.08962976</v>
      </c>
      <c r="J30" s="20" t="n">
        <v>2.86924312</v>
      </c>
      <c r="K30" s="18" t="s">
        <v>481</v>
      </c>
      <c r="L30" s="20" t="s">
        <v>481</v>
      </c>
      <c r="M30" s="18" t="s">
        <v>481</v>
      </c>
      <c r="N30" s="20" t="s">
        <v>481</v>
      </c>
      <c r="O30" s="18" t="s">
        <v>481</v>
      </c>
      <c r="P30" s="20" t="s">
        <v>481</v>
      </c>
      <c r="Q30" s="18" t="s">
        <v>481</v>
      </c>
      <c r="R30" s="20" t="s">
        <v>481</v>
      </c>
      <c r="S30" s="18" t="n">
        <v>400.52760897</v>
      </c>
      <c r="T30" s="20" t="n">
        <v>6.15280214</v>
      </c>
    </row>
    <row r="31" spans="1:20">
      <c r="A31" s="15" t="s">
        <v>506</v>
      </c>
      <c r="B31" s="17" t="n">
        <v>5456</v>
      </c>
      <c r="C31" s="18">
        <f>(146.0/B31*100)</f>
        <v/>
      </c>
      <c r="D31" s="19" t="n">
        <v>5310</v>
      </c>
      <c r="E31" s="18" t="n">
        <v>504.27413139</v>
      </c>
      <c r="F31" s="20" t="n">
        <v>3.28010081</v>
      </c>
      <c r="G31" s="18" t="n">
        <v>493.76697289</v>
      </c>
      <c r="H31" s="20" t="n">
        <v>2.81722905</v>
      </c>
      <c r="I31" s="18" t="n">
        <v>520.67366806</v>
      </c>
      <c r="J31" s="20" t="n">
        <v>2.90858815</v>
      </c>
      <c r="K31" s="18" t="s">
        <v>481</v>
      </c>
      <c r="L31" s="20" t="s">
        <v>481</v>
      </c>
      <c r="M31" s="18" t="s">
        <v>481</v>
      </c>
      <c r="N31" s="20" t="s">
        <v>481</v>
      </c>
      <c r="O31" s="18" t="s">
        <v>481</v>
      </c>
      <c r="P31" s="20" t="s">
        <v>481</v>
      </c>
      <c r="Q31" s="18" t="s">
        <v>481</v>
      </c>
      <c r="R31" s="20" t="s">
        <v>481</v>
      </c>
      <c r="S31" s="18" t="n">
        <v>408.28907583</v>
      </c>
      <c r="T31" s="20" t="n">
        <v>5.08768351</v>
      </c>
    </row>
    <row r="32" spans="1:20">
      <c r="A32" s="15" t="s">
        <v>507</v>
      </c>
      <c r="B32" s="17" t="n">
        <v>4478</v>
      </c>
      <c r="C32" s="18">
        <f>(6.0/B32*100)</f>
        <v/>
      </c>
      <c r="D32" s="19" t="n">
        <v>4472</v>
      </c>
      <c r="E32" s="18" t="n">
        <v>471.05379433</v>
      </c>
      <c r="F32" s="20" t="n">
        <v>3.84009257</v>
      </c>
      <c r="G32" s="18" t="n">
        <v>498.55176993</v>
      </c>
      <c r="H32" s="20" t="n">
        <v>3.28054096</v>
      </c>
      <c r="I32" s="18" t="n">
        <v>519.5850536299999</v>
      </c>
      <c r="J32" s="20" t="n">
        <v>2.78996494</v>
      </c>
      <c r="K32" s="18" t="s">
        <v>481</v>
      </c>
      <c r="L32" s="20" t="s">
        <v>481</v>
      </c>
      <c r="M32" s="18" t="s">
        <v>481</v>
      </c>
      <c r="N32" s="20" t="s">
        <v>481</v>
      </c>
      <c r="O32" s="18" t="s">
        <v>481</v>
      </c>
      <c r="P32" s="20" t="s">
        <v>481</v>
      </c>
      <c r="Q32" s="18" t="s">
        <v>481</v>
      </c>
      <c r="R32" s="20" t="s">
        <v>481</v>
      </c>
      <c r="S32" s="18" t="n">
        <v>405.832368</v>
      </c>
      <c r="T32" s="20" t="n">
        <v>14.68474355</v>
      </c>
    </row>
    <row r="33" spans="1:20">
      <c r="A33" s="15" t="s">
        <v>508</v>
      </c>
      <c r="B33" s="17" t="n">
        <v>7325</v>
      </c>
      <c r="C33" s="18">
        <f>(80.0/B33*100)</f>
        <v/>
      </c>
      <c r="D33" s="19" t="n">
        <v>7245</v>
      </c>
      <c r="E33" s="18" t="n">
        <v>459.10864522</v>
      </c>
      <c r="F33" s="20" t="n">
        <v>3.98906754</v>
      </c>
      <c r="G33" s="18" t="n">
        <v>483.71357453</v>
      </c>
      <c r="H33" s="20" t="n">
        <v>3.87753864</v>
      </c>
      <c r="I33" s="18" t="n">
        <v>522.36185779</v>
      </c>
      <c r="J33" s="20" t="n">
        <v>2.3859932</v>
      </c>
      <c r="K33" s="18" t="s">
        <v>481</v>
      </c>
      <c r="L33" s="20" t="s">
        <v>481</v>
      </c>
      <c r="M33" s="18" t="s">
        <v>481</v>
      </c>
      <c r="N33" s="20" t="s">
        <v>481</v>
      </c>
      <c r="O33" s="18" t="s">
        <v>481</v>
      </c>
      <c r="P33" s="20" t="s">
        <v>481</v>
      </c>
      <c r="Q33" s="18" t="s">
        <v>481</v>
      </c>
      <c r="R33" s="20" t="s">
        <v>481</v>
      </c>
      <c r="S33" s="18" t="n">
        <v>411.69425649</v>
      </c>
      <c r="T33" s="20" t="n">
        <v>8.21744155</v>
      </c>
    </row>
    <row r="34" spans="1:20">
      <c r="A34" s="15" t="s">
        <v>509</v>
      </c>
      <c r="B34" s="17" t="n">
        <v>6350</v>
      </c>
      <c r="C34" s="18">
        <f>(95.0/B34*100)</f>
        <v/>
      </c>
      <c r="D34" s="19" t="n">
        <v>6255</v>
      </c>
      <c r="E34" s="18" t="n">
        <v>418.95971979</v>
      </c>
      <c r="F34" s="20" t="n">
        <v>4.01076876</v>
      </c>
      <c r="G34" s="18" t="n">
        <v>459.33884938</v>
      </c>
      <c r="H34" s="20" t="n">
        <v>3.01903089</v>
      </c>
      <c r="I34" s="18" t="n">
        <v>495.05097422</v>
      </c>
      <c r="J34" s="20" t="n">
        <v>2.32925035</v>
      </c>
      <c r="K34" s="18" t="s">
        <v>481</v>
      </c>
      <c r="L34" s="20" t="s">
        <v>481</v>
      </c>
      <c r="M34" s="18" t="s">
        <v>481</v>
      </c>
      <c r="N34" s="20" t="s">
        <v>481</v>
      </c>
      <c r="O34" s="18" t="n">
        <v>306.56969545</v>
      </c>
      <c r="P34" s="20" t="n">
        <v>10.27624616</v>
      </c>
      <c r="Q34" s="18" t="s">
        <v>481</v>
      </c>
      <c r="R34" s="20" t="s">
        <v>481</v>
      </c>
      <c r="S34" s="18" t="n">
        <v>379.21664807</v>
      </c>
      <c r="T34" s="20" t="n">
        <v>7.48576353</v>
      </c>
    </row>
    <row r="35" spans="1:20">
      <c r="A35" s="15" t="s">
        <v>510</v>
      </c>
      <c r="B35" s="17" t="n">
        <v>6406</v>
      </c>
      <c r="C35" s="18">
        <f>(61.0/B35*100)</f>
        <v/>
      </c>
      <c r="D35" s="19" t="n">
        <v>6345</v>
      </c>
      <c r="E35" s="18" t="n">
        <v>492.83704896</v>
      </c>
      <c r="F35" s="20" t="n">
        <v>4.45954352</v>
      </c>
      <c r="G35" s="18" t="n">
        <v>501.05077798</v>
      </c>
      <c r="H35" s="20" t="n">
        <v>2.72542823</v>
      </c>
      <c r="I35" s="18" t="n">
        <v>529.01733798</v>
      </c>
      <c r="J35" s="20" t="n">
        <v>1.77724022</v>
      </c>
      <c r="K35" s="18" t="s">
        <v>481</v>
      </c>
      <c r="L35" s="20" t="s">
        <v>481</v>
      </c>
      <c r="M35" s="18" t="s">
        <v>481</v>
      </c>
      <c r="N35" s="20" t="s">
        <v>481</v>
      </c>
      <c r="O35" s="18" t="n">
        <v>374.85244494</v>
      </c>
      <c r="P35" s="20" t="n">
        <v>5.84040672</v>
      </c>
      <c r="Q35" s="18" t="s">
        <v>481</v>
      </c>
      <c r="R35" s="20" t="s">
        <v>481</v>
      </c>
      <c r="S35" s="18" t="n">
        <v>410.02323201</v>
      </c>
      <c r="T35" s="20" t="n">
        <v>9.15267978</v>
      </c>
    </row>
    <row r="36" spans="1:20">
      <c r="A36" s="15" t="s">
        <v>511</v>
      </c>
      <c r="B36" s="17" t="n">
        <v>6736</v>
      </c>
      <c r="C36" s="18">
        <f>(74.0/B36*100)</f>
        <v/>
      </c>
      <c r="D36" s="19" t="n">
        <v>6662</v>
      </c>
      <c r="E36" s="18" t="n">
        <v>473.96330633</v>
      </c>
      <c r="F36" s="20" t="n">
        <v>3.37792443</v>
      </c>
      <c r="G36" s="18" t="n">
        <v>494.04732076</v>
      </c>
      <c r="H36" s="20" t="n">
        <v>3.03762777</v>
      </c>
      <c r="I36" s="18" t="n">
        <v>509.58882865</v>
      </c>
      <c r="J36" s="20" t="n">
        <v>2.12052544</v>
      </c>
      <c r="K36" s="18" t="s">
        <v>481</v>
      </c>
      <c r="L36" s="20" t="s">
        <v>481</v>
      </c>
      <c r="M36" s="18" t="s">
        <v>481</v>
      </c>
      <c r="N36" s="20" t="s">
        <v>481</v>
      </c>
      <c r="O36" s="18" t="s">
        <v>481</v>
      </c>
      <c r="P36" s="20" t="s">
        <v>481</v>
      </c>
      <c r="Q36" s="18" t="s">
        <v>481</v>
      </c>
      <c r="R36" s="20" t="s">
        <v>481</v>
      </c>
      <c r="S36" s="18" t="n">
        <v>399.67046544</v>
      </c>
      <c r="T36" s="20" t="n">
        <v>6.19806649</v>
      </c>
    </row>
    <row r="37" spans="1:20">
      <c r="A37" s="15" t="s">
        <v>512</v>
      </c>
      <c r="B37" s="17" t="n">
        <v>5458</v>
      </c>
      <c r="C37" s="18">
        <f>(135.0/B37*100)</f>
        <v/>
      </c>
      <c r="D37" s="19" t="n">
        <v>5323</v>
      </c>
      <c r="E37" s="18" t="n">
        <v>502.05707883</v>
      </c>
      <c r="F37" s="20" t="n">
        <v>4.23216186</v>
      </c>
      <c r="G37" s="18" t="n">
        <v>490.35162205</v>
      </c>
      <c r="H37" s="20" t="n">
        <v>3.49898422</v>
      </c>
      <c r="I37" s="18" t="n">
        <v>518.34015697</v>
      </c>
      <c r="J37" s="20" t="n">
        <v>3.66633017</v>
      </c>
      <c r="K37" s="18" t="s">
        <v>481</v>
      </c>
      <c r="L37" s="20" t="s">
        <v>481</v>
      </c>
      <c r="M37" s="18" t="s">
        <v>481</v>
      </c>
      <c r="N37" s="20" t="s">
        <v>481</v>
      </c>
      <c r="O37" s="18" t="s">
        <v>481</v>
      </c>
      <c r="P37" s="20" t="s">
        <v>481</v>
      </c>
      <c r="Q37" s="18" t="s">
        <v>481</v>
      </c>
      <c r="R37" s="20" t="s">
        <v>481</v>
      </c>
      <c r="S37" s="18" t="n">
        <v>397.23714305</v>
      </c>
      <c r="T37" s="20" t="n">
        <v>6.0394462</v>
      </c>
    </row>
    <row r="38" spans="1:20">
      <c r="A38" s="15" t="s">
        <v>513</v>
      </c>
      <c r="B38" s="17" t="n">
        <v>5860</v>
      </c>
      <c r="C38" s="18">
        <f>(24.0/B38*100)</f>
        <v/>
      </c>
      <c r="D38" s="19" t="n">
        <v>5836</v>
      </c>
      <c r="E38" s="18" t="n">
        <v>478.74358314</v>
      </c>
      <c r="F38" s="20" t="n">
        <v>6.42557134</v>
      </c>
      <c r="G38" s="18" t="n">
        <v>500.78836037</v>
      </c>
      <c r="H38" s="20" t="n">
        <v>3.39847175</v>
      </c>
      <c r="I38" s="18" t="n">
        <v>527.12877535</v>
      </c>
      <c r="J38" s="20" t="n">
        <v>2.99261299</v>
      </c>
      <c r="K38" s="18" t="s">
        <v>481</v>
      </c>
      <c r="L38" s="20" t="s">
        <v>481</v>
      </c>
      <c r="M38" s="18" t="s">
        <v>481</v>
      </c>
      <c r="N38" s="20" t="s">
        <v>481</v>
      </c>
      <c r="O38" s="18" t="s">
        <v>481</v>
      </c>
      <c r="P38" s="20" t="s">
        <v>481</v>
      </c>
      <c r="Q38" s="18" t="s">
        <v>481</v>
      </c>
      <c r="R38" s="20" t="s">
        <v>481</v>
      </c>
      <c r="S38" s="18" t="n">
        <v>453.9370458</v>
      </c>
      <c r="T38" s="20" t="n">
        <v>6.63948168</v>
      </c>
    </row>
    <row r="39" spans="1:20">
      <c r="A39" s="15" t="s">
        <v>514</v>
      </c>
      <c r="B39" s="17" t="n">
        <v>5895</v>
      </c>
      <c r="C39" s="18">
        <f>(33.0/B39*100)</f>
        <v/>
      </c>
      <c r="D39" s="19" t="n">
        <v>5862</v>
      </c>
      <c r="E39" s="18" t="n">
        <v>383.21037779</v>
      </c>
      <c r="F39" s="20" t="n">
        <v>4.54883701</v>
      </c>
      <c r="G39" s="18" t="n">
        <v>397.98447059</v>
      </c>
      <c r="H39" s="20" t="n">
        <v>3.71985981</v>
      </c>
      <c r="I39" s="18" t="n">
        <v>444.93194767</v>
      </c>
      <c r="J39" s="20" t="n">
        <v>4.02194839</v>
      </c>
      <c r="K39" s="18" t="s">
        <v>481</v>
      </c>
      <c r="L39" s="20" t="s">
        <v>481</v>
      </c>
      <c r="M39" s="18" t="s">
        <v>481</v>
      </c>
      <c r="N39" s="20" t="s">
        <v>481</v>
      </c>
      <c r="O39" s="18" t="s">
        <v>481</v>
      </c>
      <c r="P39" s="20" t="s">
        <v>481</v>
      </c>
      <c r="Q39" s="18" t="s">
        <v>481</v>
      </c>
      <c r="R39" s="20" t="s">
        <v>481</v>
      </c>
      <c r="S39" s="18" t="n">
        <v>367.05001044</v>
      </c>
      <c r="T39" s="20" t="n">
        <v>9.061601570000001</v>
      </c>
    </row>
    <row r="40" spans="1:20">
      <c r="A40" s="15" t="s">
        <v>515</v>
      </c>
      <c r="B40" s="17" t="n">
        <v>14157</v>
      </c>
      <c r="C40" s="18">
        <f>(394.0/B40*100)</f>
        <v/>
      </c>
      <c r="D40" s="19" t="n">
        <v>13763</v>
      </c>
      <c r="E40" s="18" t="n">
        <v>497.15387811</v>
      </c>
      <c r="F40" s="20" t="n">
        <v>4.3828076</v>
      </c>
      <c r="G40" s="18" t="n">
        <v>510.75748847</v>
      </c>
      <c r="H40" s="20" t="n">
        <v>2.94097724</v>
      </c>
      <c r="I40" s="18" t="n">
        <v>527.27296776</v>
      </c>
      <c r="J40" s="20" t="n">
        <v>2.73216303</v>
      </c>
      <c r="K40" s="18" t="s">
        <v>481</v>
      </c>
      <c r="L40" s="20" t="s">
        <v>481</v>
      </c>
      <c r="M40" s="18" t="s">
        <v>481</v>
      </c>
      <c r="N40" s="20" t="s">
        <v>481</v>
      </c>
      <c r="O40" s="18" t="s">
        <v>481</v>
      </c>
      <c r="P40" s="20" t="s">
        <v>481</v>
      </c>
      <c r="Q40" s="18" t="s">
        <v>481</v>
      </c>
      <c r="R40" s="20" t="s">
        <v>481</v>
      </c>
      <c r="S40" s="18" t="n">
        <v>400.94992969</v>
      </c>
      <c r="T40" s="20" t="n">
        <v>6.08702869</v>
      </c>
    </row>
    <row r="41" spans="1:20">
      <c r="A41" s="15" t="s">
        <v>516</v>
      </c>
      <c r="B41" s="17" t="n">
        <v>5712</v>
      </c>
      <c r="C41" s="18">
        <f>(56.0/B41*100)</f>
        <v/>
      </c>
      <c r="D41" s="19" t="n">
        <v>5656</v>
      </c>
      <c r="E41" s="18" t="n">
        <v>475.91834769</v>
      </c>
      <c r="F41" s="20" t="n">
        <v>4.36075535</v>
      </c>
      <c r="G41" s="18" t="n">
        <v>490.90966543</v>
      </c>
      <c r="H41" s="20" t="n">
        <v>3.56494633</v>
      </c>
      <c r="I41" s="18" t="n">
        <v>521.44163528</v>
      </c>
      <c r="J41" s="20" t="n">
        <v>2.89494117</v>
      </c>
      <c r="K41" s="18" t="s">
        <v>481</v>
      </c>
      <c r="L41" s="20" t="s">
        <v>481</v>
      </c>
      <c r="M41" s="18" t="s">
        <v>481</v>
      </c>
      <c r="N41" s="20" t="s">
        <v>481</v>
      </c>
      <c r="O41" s="18" t="n">
        <v>387.44235424</v>
      </c>
      <c r="P41" s="20" t="n">
        <v>14.52510266</v>
      </c>
      <c r="Q41" s="18" t="s">
        <v>481</v>
      </c>
      <c r="R41" s="20" t="s">
        <v>481</v>
      </c>
      <c r="S41" s="18" t="n">
        <v>401.67621274</v>
      </c>
      <c r="T41" s="20" t="n">
        <v>8.881782530000001</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375.7451021</v>
      </c>
      <c r="P45" s="20" t="n">
        <v>2.64238063</v>
      </c>
      <c r="Q45" s="18" t="s">
        <v>481</v>
      </c>
      <c r="R45" s="20" t="s">
        <v>481</v>
      </c>
      <c r="S45" s="18" t="s">
        <v>481</v>
      </c>
      <c r="T45" s="20" t="s">
        <v>481</v>
      </c>
    </row>
    <row r="46" spans="1:20">
      <c r="A46" s="15" t="s">
        <v>521</v>
      </c>
      <c r="B46" s="17" t="n">
        <v>23141</v>
      </c>
      <c r="C46" s="18">
        <f>(2165.0/B46*100)</f>
        <v/>
      </c>
      <c r="D46" s="19" t="n">
        <v>20976</v>
      </c>
      <c r="E46" s="18" t="n">
        <v>374.53888446</v>
      </c>
      <c r="F46" s="20" t="n">
        <v>3.28455873</v>
      </c>
      <c r="G46" s="18" t="n">
        <v>385.18678093</v>
      </c>
      <c r="H46" s="20" t="n">
        <v>3.13393896</v>
      </c>
      <c r="I46" s="18" t="n">
        <v>440.3783135</v>
      </c>
      <c r="J46" s="20" t="n">
        <v>2.92605333</v>
      </c>
      <c r="K46" s="18" t="s">
        <v>481</v>
      </c>
      <c r="L46" s="20" t="s">
        <v>481</v>
      </c>
      <c r="M46" s="18" t="s">
        <v>481</v>
      </c>
      <c r="N46" s="20" t="s">
        <v>481</v>
      </c>
      <c r="O46" s="18" t="s">
        <v>481</v>
      </c>
      <c r="P46" s="20" t="s">
        <v>481</v>
      </c>
      <c r="Q46" s="18" t="s">
        <v>481</v>
      </c>
      <c r="R46" s="20" t="s">
        <v>481</v>
      </c>
      <c r="S46" s="18" t="n">
        <v>372.51898945</v>
      </c>
      <c r="T46" s="20" t="n">
        <v>2.47416968</v>
      </c>
    </row>
    <row r="47" spans="1:20">
      <c r="A47" s="15" t="s">
        <v>522</v>
      </c>
      <c r="B47" s="17" t="n">
        <v>5928</v>
      </c>
      <c r="C47" s="18">
        <f>(368.0/B47*100)</f>
        <v/>
      </c>
      <c r="D47" s="19" t="n">
        <v>5560</v>
      </c>
      <c r="E47" s="18" t="n">
        <v>437.43707759</v>
      </c>
      <c r="F47" s="20" t="n">
        <v>4.46834943</v>
      </c>
      <c r="G47" s="18" t="n">
        <v>448.37600885</v>
      </c>
      <c r="H47" s="20" t="n">
        <v>4.44565239</v>
      </c>
      <c r="I47" s="18" t="n">
        <v>490.39817199</v>
      </c>
      <c r="J47" s="20" t="n">
        <v>4.38681701</v>
      </c>
      <c r="K47" s="18" t="s">
        <v>481</v>
      </c>
      <c r="L47" s="20" t="s">
        <v>481</v>
      </c>
      <c r="M47" s="18" t="s">
        <v>481</v>
      </c>
      <c r="N47" s="20" t="s">
        <v>481</v>
      </c>
      <c r="O47" s="18" t="s">
        <v>481</v>
      </c>
      <c r="P47" s="20" t="s">
        <v>481</v>
      </c>
      <c r="Q47" s="18" t="s">
        <v>481</v>
      </c>
      <c r="R47" s="20" t="s">
        <v>481</v>
      </c>
      <c r="S47" s="18" t="n">
        <v>366.25881684</v>
      </c>
      <c r="T47" s="20" t="n">
        <v>5.50695573</v>
      </c>
    </row>
    <row r="48" spans="1:20">
      <c r="A48" s="15" t="s">
        <v>523</v>
      </c>
      <c r="B48" s="17" t="n">
        <v>9841</v>
      </c>
      <c r="C48" s="18">
        <f>(8.0/B48*100)</f>
        <v/>
      </c>
      <c r="D48" s="19" t="n">
        <v>9833</v>
      </c>
      <c r="E48" s="18" t="n">
        <v>501.6273997</v>
      </c>
      <c r="F48" s="20" t="n">
        <v>4.95416771</v>
      </c>
      <c r="G48" s="18" t="n">
        <v>521.70984813</v>
      </c>
      <c r="H48" s="20" t="n">
        <v>8.167429309999999</v>
      </c>
      <c r="I48" s="18" t="n">
        <v>534.068038</v>
      </c>
      <c r="J48" s="20" t="n">
        <v>4.8492277</v>
      </c>
      <c r="K48" s="18" t="s">
        <v>481</v>
      </c>
      <c r="L48" s="20" t="s">
        <v>481</v>
      </c>
      <c r="M48" s="18" t="s">
        <v>481</v>
      </c>
      <c r="N48" s="20" t="s">
        <v>481</v>
      </c>
      <c r="O48" s="18" t="s">
        <v>481</v>
      </c>
      <c r="P48" s="20" t="s">
        <v>481</v>
      </c>
      <c r="Q48" s="18" t="s">
        <v>481</v>
      </c>
      <c r="R48" s="20" t="s">
        <v>481</v>
      </c>
      <c r="S48" s="18" t="n">
        <v>448.07022696</v>
      </c>
      <c r="T48" s="20" t="n">
        <v>31.10551001</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432.22624802</v>
      </c>
      <c r="P49" s="20" t="n">
        <v>2.8653235</v>
      </c>
      <c r="Q49" s="18" t="s">
        <v>481</v>
      </c>
      <c r="R49" s="20" t="s">
        <v>481</v>
      </c>
      <c r="S49" s="18" t="s">
        <v>481</v>
      </c>
      <c r="T49" s="20" t="s">
        <v>481</v>
      </c>
    </row>
    <row r="50" spans="1:20">
      <c r="A50" s="15" t="s">
        <v>525</v>
      </c>
      <c r="B50" s="17" t="n">
        <v>11795</v>
      </c>
      <c r="C50" s="18">
        <f>(353.0/B50*100)</f>
        <v/>
      </c>
      <c r="D50" s="19" t="n">
        <v>11442</v>
      </c>
      <c r="E50" s="18" t="n">
        <v>369.1388817</v>
      </c>
      <c r="F50" s="20" t="n">
        <v>3.22366257</v>
      </c>
      <c r="G50" s="18" t="n">
        <v>379.23053324</v>
      </c>
      <c r="H50" s="20" t="n">
        <v>3.25891542</v>
      </c>
      <c r="I50" s="18" t="n">
        <v>443.38886163</v>
      </c>
      <c r="J50" s="20" t="n">
        <v>2.05878726</v>
      </c>
      <c r="K50" s="18" t="s">
        <v>481</v>
      </c>
      <c r="L50" s="20" t="s">
        <v>481</v>
      </c>
      <c r="M50" s="18" t="s">
        <v>481</v>
      </c>
      <c r="N50" s="20" t="s">
        <v>481</v>
      </c>
      <c r="O50" s="18" t="s">
        <v>481</v>
      </c>
      <c r="P50" s="20" t="s">
        <v>481</v>
      </c>
      <c r="Q50" s="18" t="s">
        <v>481</v>
      </c>
      <c r="R50" s="20" t="s">
        <v>481</v>
      </c>
      <c r="S50" s="18" t="n">
        <v>357.71060579</v>
      </c>
      <c r="T50" s="20" t="n">
        <v>6.24712664</v>
      </c>
    </row>
    <row r="51" spans="1:20">
      <c r="A51" s="15" t="s">
        <v>526</v>
      </c>
      <c r="B51" s="17" t="n">
        <v>6866</v>
      </c>
      <c r="C51" s="18">
        <f>(113.0/B51*100)</f>
        <v/>
      </c>
      <c r="D51" s="19" t="n">
        <v>6753</v>
      </c>
      <c r="E51" s="18" t="n">
        <v>387.87137378</v>
      </c>
      <c r="F51" s="20" t="n">
        <v>3.20544775</v>
      </c>
      <c r="G51" s="18" t="n">
        <v>404.64714984</v>
      </c>
      <c r="H51" s="20" t="n">
        <v>3.17134428</v>
      </c>
      <c r="I51" s="18" t="n">
        <v>438.06340038</v>
      </c>
      <c r="J51" s="20" t="n">
        <v>2.170229</v>
      </c>
      <c r="K51" s="18" t="s">
        <v>481</v>
      </c>
      <c r="L51" s="20" t="s">
        <v>481</v>
      </c>
      <c r="M51" s="18" t="s">
        <v>481</v>
      </c>
      <c r="N51" s="20" t="s">
        <v>481</v>
      </c>
      <c r="O51" s="18" t="n">
        <v>410.85572185</v>
      </c>
      <c r="P51" s="20" t="n">
        <v>3.7997542</v>
      </c>
      <c r="Q51" s="18" t="s">
        <v>481</v>
      </c>
      <c r="R51" s="20" t="s">
        <v>481</v>
      </c>
      <c r="S51" s="18" t="n">
        <v>387.25186213</v>
      </c>
      <c r="T51" s="20" t="n">
        <v>8.23113161</v>
      </c>
    </row>
    <row r="52" spans="1:20">
      <c r="A52" s="15" t="s">
        <v>527</v>
      </c>
      <c r="B52" s="17" t="n">
        <v>5809</v>
      </c>
      <c r="C52" s="18">
        <f>(110.0/B52*100)</f>
        <v/>
      </c>
      <c r="D52" s="19" t="n">
        <v>5699</v>
      </c>
      <c r="E52" s="18" t="n">
        <v>438.97391754</v>
      </c>
      <c r="F52" s="20" t="n">
        <v>4.46025698</v>
      </c>
      <c r="G52" s="18" t="n">
        <v>462.08891361</v>
      </c>
      <c r="H52" s="20" t="n">
        <v>3.45789522</v>
      </c>
      <c r="I52" s="18" t="n">
        <v>493.73088303</v>
      </c>
      <c r="J52" s="20" t="n">
        <v>2.43948318</v>
      </c>
      <c r="K52" s="18" t="s">
        <v>481</v>
      </c>
      <c r="L52" s="20" t="s">
        <v>481</v>
      </c>
      <c r="M52" s="18" t="s">
        <v>481</v>
      </c>
      <c r="N52" s="20" t="s">
        <v>481</v>
      </c>
      <c r="O52" s="18" t="s">
        <v>481</v>
      </c>
      <c r="P52" s="20" t="s">
        <v>481</v>
      </c>
      <c r="Q52" s="18" t="s">
        <v>481</v>
      </c>
      <c r="R52" s="20" t="s">
        <v>481</v>
      </c>
      <c r="S52" s="18" t="n">
        <v>389.28132328</v>
      </c>
      <c r="T52" s="20" t="n">
        <v>8.189198299999999</v>
      </c>
    </row>
    <row r="53" spans="1:20">
      <c r="A53" s="15" t="s">
        <v>528</v>
      </c>
      <c r="B53" s="17" t="n">
        <v>5571</v>
      </c>
      <c r="C53" s="18">
        <f>(115.0/B53*100)</f>
        <v/>
      </c>
      <c r="D53" s="19" t="n">
        <v>5456</v>
      </c>
      <c r="E53" s="18" t="n">
        <v>416.35290234</v>
      </c>
      <c r="F53" s="20" t="n">
        <v>2.39028689</v>
      </c>
      <c r="G53" s="18" t="n">
        <v>435.83704681</v>
      </c>
      <c r="H53" s="20" t="n">
        <v>2.25542034</v>
      </c>
      <c r="I53" s="18" t="n">
        <v>469.26468367</v>
      </c>
      <c r="J53" s="20" t="n">
        <v>2.60644352</v>
      </c>
      <c r="K53" s="18" t="s">
        <v>481</v>
      </c>
      <c r="L53" s="20" t="s">
        <v>481</v>
      </c>
      <c r="M53" s="18" t="s">
        <v>481</v>
      </c>
      <c r="N53" s="20" t="s">
        <v>481</v>
      </c>
      <c r="O53" s="18" t="s">
        <v>481</v>
      </c>
      <c r="P53" s="20" t="s">
        <v>481</v>
      </c>
      <c r="Q53" s="18" t="s">
        <v>481</v>
      </c>
      <c r="R53" s="20" t="s">
        <v>481</v>
      </c>
      <c r="S53" s="18" t="n">
        <v>351.98598339</v>
      </c>
      <c r="T53" s="20" t="n">
        <v>4.38903828</v>
      </c>
    </row>
    <row r="54" spans="1:20">
      <c r="A54" s="15" t="s">
        <v>529</v>
      </c>
      <c r="B54" s="17" t="n">
        <v>4740</v>
      </c>
      <c r="C54" s="18">
        <f>(455.0/B54*100)</f>
        <v/>
      </c>
      <c r="D54" s="19" t="n">
        <v>4285</v>
      </c>
      <c r="E54" s="18" t="n">
        <v>319.60069688</v>
      </c>
      <c r="F54" s="20" t="n">
        <v>2.74191186</v>
      </c>
      <c r="G54" s="18" t="n">
        <v>338.87584407</v>
      </c>
      <c r="H54" s="20" t="n">
        <v>4.03651598</v>
      </c>
      <c r="I54" s="18" t="n">
        <v>373.71939788</v>
      </c>
      <c r="J54" s="20" t="n">
        <v>4.00839636</v>
      </c>
      <c r="K54" s="18" t="s">
        <v>481</v>
      </c>
      <c r="L54" s="20" t="s">
        <v>481</v>
      </c>
      <c r="M54" s="18" t="s">
        <v>481</v>
      </c>
      <c r="N54" s="20" t="s">
        <v>481</v>
      </c>
      <c r="O54" s="18" t="s">
        <v>481</v>
      </c>
      <c r="P54" s="20" t="s">
        <v>481</v>
      </c>
      <c r="Q54" s="18" t="s">
        <v>481</v>
      </c>
      <c r="R54" s="20" t="s">
        <v>481</v>
      </c>
      <c r="S54" s="18" t="n">
        <v>283.10662618</v>
      </c>
      <c r="T54" s="20" t="n">
        <v>3.70724716</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411.13152395</v>
      </c>
      <c r="P55" s="20" t="n">
        <v>2.41692503</v>
      </c>
      <c r="Q55" s="18" t="s">
        <v>481</v>
      </c>
      <c r="R55" s="20" t="s">
        <v>481</v>
      </c>
      <c r="S55" s="18" t="s">
        <v>481</v>
      </c>
      <c r="T55" s="20" t="s">
        <v>481</v>
      </c>
    </row>
    <row r="56" spans="1:20">
      <c r="A56" s="15" t="s">
        <v>531</v>
      </c>
      <c r="B56" s="17" t="n">
        <v>5359</v>
      </c>
      <c r="C56" s="18">
        <f>(77.0/B56*100)</f>
        <v/>
      </c>
      <c r="D56" s="19" t="n">
        <v>5282</v>
      </c>
      <c r="E56" s="18" t="n">
        <v>506.9051196</v>
      </c>
      <c r="F56" s="20" t="n">
        <v>4.31541701</v>
      </c>
      <c r="G56" s="18" t="n">
        <v>520.10939303</v>
      </c>
      <c r="H56" s="20" t="n">
        <v>3.14089269</v>
      </c>
      <c r="I56" s="18" t="n">
        <v>534.35929374</v>
      </c>
      <c r="J56" s="20" t="n">
        <v>2.54124029</v>
      </c>
      <c r="K56" s="18" t="s">
        <v>481</v>
      </c>
      <c r="L56" s="20" t="s">
        <v>481</v>
      </c>
      <c r="M56" s="18" t="s">
        <v>481</v>
      </c>
      <c r="N56" s="20" t="s">
        <v>481</v>
      </c>
      <c r="O56" s="18" t="s">
        <v>481</v>
      </c>
      <c r="P56" s="20" t="s">
        <v>481</v>
      </c>
      <c r="Q56" s="18" t="s">
        <v>481</v>
      </c>
      <c r="R56" s="20" t="s">
        <v>481</v>
      </c>
      <c r="S56" s="18" t="n">
        <v>435.43593878</v>
      </c>
      <c r="T56" s="20" t="n">
        <v>15.248082</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403.09974532</v>
      </c>
      <c r="P57" s="20" t="n">
        <v>2.56579015</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408.6691134</v>
      </c>
      <c r="P58" s="20" t="n">
        <v>2.67440156</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378.44218506</v>
      </c>
      <c r="P59" s="20" t="n">
        <v>1.6995879</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386.48537246</v>
      </c>
      <c r="P60" s="20" t="n">
        <v>3.39522632</v>
      </c>
      <c r="Q60" s="18" t="s">
        <v>481</v>
      </c>
      <c r="R60" s="20" t="s">
        <v>481</v>
      </c>
      <c r="S60" s="18" t="s">
        <v>481</v>
      </c>
      <c r="T60" s="20" t="s">
        <v>481</v>
      </c>
    </row>
    <row r="61" spans="1:20">
      <c r="A61" s="15" t="s">
        <v>536</v>
      </c>
      <c r="B61" s="17" t="n">
        <v>6525</v>
      </c>
      <c r="C61" s="18">
        <f>(169.0/B61*100)</f>
        <v/>
      </c>
      <c r="D61" s="19" t="n">
        <v>6356</v>
      </c>
      <c r="E61" s="18" t="n">
        <v>455.67142659</v>
      </c>
      <c r="F61" s="20" t="n">
        <v>3.53246655</v>
      </c>
      <c r="G61" s="18" t="n">
        <v>466.64151308</v>
      </c>
      <c r="H61" s="20" t="n">
        <v>3.09210476</v>
      </c>
      <c r="I61" s="18" t="n">
        <v>498.33710146</v>
      </c>
      <c r="J61" s="20" t="n">
        <v>2.86470382</v>
      </c>
      <c r="K61" s="18" t="s">
        <v>481</v>
      </c>
      <c r="L61" s="20" t="s">
        <v>481</v>
      </c>
      <c r="M61" s="18" t="s">
        <v>481</v>
      </c>
      <c r="N61" s="20" t="s">
        <v>481</v>
      </c>
      <c r="O61" s="18" t="s">
        <v>481</v>
      </c>
      <c r="P61" s="20" t="s">
        <v>481</v>
      </c>
      <c r="Q61" s="18" t="s">
        <v>481</v>
      </c>
      <c r="R61" s="20" t="s">
        <v>481</v>
      </c>
      <c r="S61" s="18" t="n">
        <v>380.82898022</v>
      </c>
      <c r="T61" s="20" t="n">
        <v>7.60443893</v>
      </c>
    </row>
    <row r="62" spans="1:20">
      <c r="A62" s="15" t="s">
        <v>537</v>
      </c>
      <c r="B62" s="17" t="n">
        <v>4476</v>
      </c>
      <c r="C62" s="18">
        <f>(3.0/B62*100)</f>
        <v/>
      </c>
      <c r="D62" s="19" t="n">
        <v>4473</v>
      </c>
      <c r="E62" s="18" t="n">
        <v>512.15135533</v>
      </c>
      <c r="F62" s="20" t="n">
        <v>2.52996128</v>
      </c>
      <c r="G62" s="18" t="n">
        <v>523.41817853</v>
      </c>
      <c r="H62" s="20" t="n">
        <v>2.82715496</v>
      </c>
      <c r="I62" s="18" t="n">
        <v>538.29301567</v>
      </c>
      <c r="J62" s="20" t="n">
        <v>1.52994395</v>
      </c>
      <c r="K62" s="18" t="s">
        <v>481</v>
      </c>
      <c r="L62" s="20" t="s">
        <v>481</v>
      </c>
      <c r="M62" s="18" t="s">
        <v>481</v>
      </c>
      <c r="N62" s="20" t="s">
        <v>481</v>
      </c>
      <c r="O62" s="18" t="s">
        <v>481</v>
      </c>
      <c r="P62" s="20" t="s">
        <v>481</v>
      </c>
      <c r="Q62" s="18" t="s">
        <v>481</v>
      </c>
      <c r="R62" s="20" t="s">
        <v>481</v>
      </c>
      <c r="S62" s="18" t="n">
        <v>450.84971887</v>
      </c>
      <c r="T62" s="20" t="n">
        <v>28.78149406</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383.68238779</v>
      </c>
      <c r="P63" s="20" t="n">
        <v>1.24851448</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464.78196465</v>
      </c>
      <c r="P64" s="20" t="n">
        <v>1.64197035</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427.99780567</v>
      </c>
      <c r="P65" s="20" t="n">
        <v>1.97258457</v>
      </c>
      <c r="Q65" s="18" t="s">
        <v>481</v>
      </c>
      <c r="R65" s="20" t="s">
        <v>481</v>
      </c>
      <c r="S65" s="18" t="s">
        <v>481</v>
      </c>
      <c r="T65" s="20" t="s">
        <v>481</v>
      </c>
    </row>
    <row r="66" spans="1:20">
      <c r="A66" s="15" t="s">
        <v>541</v>
      </c>
      <c r="B66" s="17" t="n">
        <v>5665</v>
      </c>
      <c r="C66" s="18">
        <f>(91.0/B66*100)</f>
        <v/>
      </c>
      <c r="D66" s="19" t="n">
        <v>5574</v>
      </c>
      <c r="E66" s="18" t="n">
        <v>392.51075366</v>
      </c>
      <c r="F66" s="20" t="n">
        <v>2.11816975</v>
      </c>
      <c r="G66" s="18" t="n">
        <v>412.38058165</v>
      </c>
      <c r="H66" s="20" t="n">
        <v>2.27517147</v>
      </c>
      <c r="I66" s="18" t="n">
        <v>453.11135583</v>
      </c>
      <c r="J66" s="20" t="n">
        <v>2.08989376</v>
      </c>
      <c r="K66" s="18" t="s">
        <v>481</v>
      </c>
      <c r="L66" s="20" t="s">
        <v>481</v>
      </c>
      <c r="M66" s="18" t="s">
        <v>481</v>
      </c>
      <c r="N66" s="20" t="s">
        <v>481</v>
      </c>
      <c r="O66" s="18" t="s">
        <v>481</v>
      </c>
      <c r="P66" s="20" t="s">
        <v>481</v>
      </c>
      <c r="Q66" s="18" t="s">
        <v>481</v>
      </c>
      <c r="R66" s="20" t="s">
        <v>481</v>
      </c>
      <c r="S66" s="18" t="n">
        <v>346.7105727</v>
      </c>
      <c r="T66" s="20" t="n">
        <v>3.20315747</v>
      </c>
    </row>
    <row r="67" spans="1:20">
      <c r="A67" s="15" t="s">
        <v>542</v>
      </c>
      <c r="B67" s="17" t="n">
        <v>6971</v>
      </c>
      <c r="C67" s="18">
        <f>(873.0/B67*100)</f>
        <v/>
      </c>
      <c r="D67" s="19" t="n">
        <v>6098</v>
      </c>
      <c r="E67" s="18" t="n">
        <v>363.26034091</v>
      </c>
      <c r="F67" s="20" t="n">
        <v>2.73690942</v>
      </c>
      <c r="G67" s="18" t="n">
        <v>386.19614621</v>
      </c>
      <c r="H67" s="20" t="n">
        <v>2.83200529</v>
      </c>
      <c r="I67" s="18" t="n">
        <v>429.40646209</v>
      </c>
      <c r="J67" s="20" t="n">
        <v>2.58342489</v>
      </c>
      <c r="K67" s="18" t="s">
        <v>481</v>
      </c>
      <c r="L67" s="20" t="s">
        <v>481</v>
      </c>
      <c r="M67" s="18" t="s">
        <v>481</v>
      </c>
      <c r="N67" s="20" t="s">
        <v>481</v>
      </c>
      <c r="O67" s="18" t="s">
        <v>481</v>
      </c>
      <c r="P67" s="20" t="s">
        <v>481</v>
      </c>
      <c r="Q67" s="18" t="s">
        <v>481</v>
      </c>
      <c r="R67" s="20" t="s">
        <v>481</v>
      </c>
      <c r="S67" s="18" t="n">
        <v>336.77266371</v>
      </c>
      <c r="T67" s="20" t="n">
        <v>6.49001428</v>
      </c>
    </row>
    <row r="68" spans="1:20">
      <c r="A68" s="15" t="s">
        <v>543</v>
      </c>
      <c r="B68" s="17" t="n">
        <v>12083</v>
      </c>
      <c r="C68" s="18">
        <f>(31.0/B68*100)</f>
        <v/>
      </c>
      <c r="D68" s="19" t="n">
        <v>12052</v>
      </c>
      <c r="E68" s="18" t="n">
        <v>405.87969292</v>
      </c>
      <c r="F68" s="20" t="n">
        <v>1.43086099</v>
      </c>
      <c r="G68" s="18" t="n">
        <v>417.34718873</v>
      </c>
      <c r="H68" s="20" t="n">
        <v>2.27054121</v>
      </c>
      <c r="I68" s="18" t="n">
        <v>470.72285742</v>
      </c>
      <c r="J68" s="20" t="n">
        <v>1.60345964</v>
      </c>
      <c r="K68" s="18" t="s">
        <v>481</v>
      </c>
      <c r="L68" s="20" t="s">
        <v>481</v>
      </c>
      <c r="M68" s="18" t="s">
        <v>481</v>
      </c>
      <c r="N68" s="20" t="s">
        <v>481</v>
      </c>
      <c r="O68" s="18" t="s">
        <v>481</v>
      </c>
      <c r="P68" s="20" t="s">
        <v>481</v>
      </c>
      <c r="Q68" s="18" t="s">
        <v>481</v>
      </c>
      <c r="R68" s="20" t="s">
        <v>481</v>
      </c>
      <c r="S68" s="18" t="n">
        <v>349.0738639</v>
      </c>
      <c r="T68" s="20" t="n">
        <v>1.90397875</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434.88486177</v>
      </c>
      <c r="P69" s="20" t="n">
        <v>3.2334538</v>
      </c>
      <c r="Q69" s="18" t="s">
        <v>481</v>
      </c>
      <c r="R69" s="20" t="s">
        <v>481</v>
      </c>
      <c r="S69" s="18" t="s">
        <v>481</v>
      </c>
      <c r="T69" s="20" t="s">
        <v>481</v>
      </c>
    </row>
    <row r="70" spans="1:20">
      <c r="A70" s="15" t="s">
        <v>545</v>
      </c>
      <c r="B70" s="17" t="n">
        <v>6036</v>
      </c>
      <c r="C70" s="18">
        <f>(223.0/B70*100)</f>
        <v/>
      </c>
      <c r="D70" s="19" t="n">
        <v>5813</v>
      </c>
      <c r="E70" s="18" t="n">
        <v>488.11293914</v>
      </c>
      <c r="F70" s="20" t="n">
        <v>3.4020443</v>
      </c>
      <c r="G70" s="18" t="n">
        <v>496.23041242</v>
      </c>
      <c r="H70" s="20" t="n">
        <v>3.43595829</v>
      </c>
      <c r="I70" s="18" t="n">
        <v>486.00074128</v>
      </c>
      <c r="J70" s="20" t="n">
        <v>3.91281267</v>
      </c>
      <c r="K70" s="18" t="s">
        <v>481</v>
      </c>
      <c r="L70" s="20" t="s">
        <v>481</v>
      </c>
      <c r="M70" s="18" t="s">
        <v>481</v>
      </c>
      <c r="N70" s="20" t="s">
        <v>481</v>
      </c>
      <c r="O70" s="18" t="s">
        <v>481</v>
      </c>
      <c r="P70" s="20" t="s">
        <v>481</v>
      </c>
      <c r="Q70" s="18" t="s">
        <v>481</v>
      </c>
      <c r="R70" s="20" t="s">
        <v>481</v>
      </c>
      <c r="S70" s="18" t="n">
        <v>425.13818683</v>
      </c>
      <c r="T70" s="20" t="n">
        <v>8.424555679999999</v>
      </c>
    </row>
    <row r="71" spans="1:20">
      <c r="A71" s="15" t="s">
        <v>546</v>
      </c>
      <c r="B71" s="17" t="n">
        <v>6115</v>
      </c>
      <c r="C71" s="18">
        <f>(35.0/B71*100)</f>
        <v/>
      </c>
      <c r="D71" s="19" t="n">
        <v>6080</v>
      </c>
      <c r="E71" s="18" t="n">
        <v>547.3590834300001</v>
      </c>
      <c r="F71" s="20" t="n">
        <v>3.27754415</v>
      </c>
      <c r="G71" s="18" t="n">
        <v>537.64839654</v>
      </c>
      <c r="H71" s="20" t="n">
        <v>2.67866676</v>
      </c>
      <c r="I71" s="18" t="n">
        <v>574.69363226</v>
      </c>
      <c r="J71" s="20" t="n">
        <v>2.03883038</v>
      </c>
      <c r="K71" s="18" t="s">
        <v>481</v>
      </c>
      <c r="L71" s="20" t="s">
        <v>481</v>
      </c>
      <c r="M71" s="18" t="s">
        <v>481</v>
      </c>
      <c r="N71" s="20" t="s">
        <v>481</v>
      </c>
      <c r="O71" s="18" t="s">
        <v>481</v>
      </c>
      <c r="P71" s="20" t="s">
        <v>481</v>
      </c>
      <c r="Q71" s="18" t="s">
        <v>481</v>
      </c>
      <c r="R71" s="20" t="s">
        <v>481</v>
      </c>
      <c r="S71" s="18" t="n">
        <v>427.09570367</v>
      </c>
      <c r="T71" s="20" t="n">
        <v>13.88153752</v>
      </c>
    </row>
    <row r="72" spans="1:20">
      <c r="A72" s="15" t="s">
        <v>547</v>
      </c>
      <c r="B72" s="17" t="n">
        <v>7708</v>
      </c>
      <c r="C72" s="18">
        <f>(5.0/B72*100)</f>
        <v/>
      </c>
      <c r="D72" s="19" t="n">
        <v>7703</v>
      </c>
      <c r="E72" s="18" t="n">
        <v>482.62633502</v>
      </c>
      <c r="F72" s="20" t="n">
        <v>5.08285011</v>
      </c>
      <c r="G72" s="18" t="n">
        <v>529.60349094</v>
      </c>
      <c r="H72" s="20" t="n">
        <v>3.93759779</v>
      </c>
      <c r="I72" s="18" t="n">
        <v>544.2667874</v>
      </c>
      <c r="J72" s="20" t="n">
        <v>2.6977933</v>
      </c>
      <c r="K72" s="18" t="s">
        <v>481</v>
      </c>
      <c r="L72" s="20" t="s">
        <v>481</v>
      </c>
      <c r="M72" s="18" t="s">
        <v>481</v>
      </c>
      <c r="N72" s="20" t="s">
        <v>481</v>
      </c>
      <c r="O72" s="18" t="s">
        <v>481</v>
      </c>
      <c r="P72" s="20" t="s">
        <v>481</v>
      </c>
      <c r="Q72" s="18" t="s">
        <v>481</v>
      </c>
      <c r="R72" s="20" t="s">
        <v>481</v>
      </c>
      <c r="S72" s="18" t="n">
        <v>470.99160167</v>
      </c>
      <c r="T72" s="20" t="n">
        <v>26.11033031</v>
      </c>
    </row>
    <row r="73" spans="1:20">
      <c r="A73" s="15" t="s">
        <v>548</v>
      </c>
      <c r="B73" s="17" t="n">
        <v>8249</v>
      </c>
      <c r="C73" s="18">
        <f>(195.0/B73*100)</f>
        <v/>
      </c>
      <c r="D73" s="19" t="n">
        <v>8054</v>
      </c>
      <c r="E73" s="18" t="n">
        <v>411.19695453</v>
      </c>
      <c r="F73" s="20" t="n">
        <v>2.77712086</v>
      </c>
      <c r="G73" s="18" t="n">
        <v>407.04087892</v>
      </c>
      <c r="H73" s="20" t="n">
        <v>3.29273093</v>
      </c>
      <c r="I73" s="18" t="n">
        <v>449.76154449</v>
      </c>
      <c r="J73" s="20" t="n">
        <v>3.71673078</v>
      </c>
      <c r="K73" s="18" t="s">
        <v>481</v>
      </c>
      <c r="L73" s="20" t="s">
        <v>481</v>
      </c>
      <c r="M73" s="18" t="s">
        <v>481</v>
      </c>
      <c r="N73" s="20" t="s">
        <v>481</v>
      </c>
      <c r="O73" s="18" t="s">
        <v>481</v>
      </c>
      <c r="P73" s="20" t="s">
        <v>481</v>
      </c>
      <c r="Q73" s="18" t="s">
        <v>481</v>
      </c>
      <c r="R73" s="20" t="s">
        <v>481</v>
      </c>
      <c r="S73" s="18" t="n">
        <v>369.82890431</v>
      </c>
      <c r="T73" s="20" t="n">
        <v>8.8022946</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424.59045417</v>
      </c>
      <c r="P74" s="20" t="n">
        <v>1.40919814</v>
      </c>
      <c r="Q74" s="18" t="s">
        <v>481</v>
      </c>
      <c r="R74" s="20" t="s">
        <v>481</v>
      </c>
      <c r="S74" s="18" t="s">
        <v>481</v>
      </c>
      <c r="T74" s="20" t="s">
        <v>481</v>
      </c>
    </row>
    <row r="75" spans="1:20">
      <c r="A75" s="15" t="s">
        <v>550</v>
      </c>
      <c r="B75" s="17" t="n">
        <v>5375</v>
      </c>
      <c r="C75" s="18">
        <f>(305.0/B75*100)</f>
        <v/>
      </c>
      <c r="D75" s="19" t="n">
        <v>5070</v>
      </c>
      <c r="E75" s="18" t="n">
        <v>363.8981793</v>
      </c>
      <c r="F75" s="20" t="n">
        <v>2.39619378</v>
      </c>
      <c r="G75" s="18" t="n">
        <v>375.51974101</v>
      </c>
      <c r="H75" s="20" t="n">
        <v>2.60484659</v>
      </c>
      <c r="I75" s="18" t="n">
        <v>417.53270647</v>
      </c>
      <c r="J75" s="20" t="n">
        <v>2.78039936</v>
      </c>
      <c r="K75" s="18" t="s">
        <v>481</v>
      </c>
      <c r="L75" s="20" t="s">
        <v>481</v>
      </c>
      <c r="M75" s="18" t="s">
        <v>481</v>
      </c>
      <c r="N75" s="20" t="s">
        <v>481</v>
      </c>
      <c r="O75" s="18" t="s">
        <v>481</v>
      </c>
      <c r="P75" s="20" t="s">
        <v>481</v>
      </c>
      <c r="Q75" s="18" t="s">
        <v>481</v>
      </c>
      <c r="R75" s="20" t="s">
        <v>481</v>
      </c>
      <c r="S75" s="18" t="n">
        <v>352.17580045</v>
      </c>
      <c r="T75" s="20" t="n">
        <v>3.97586741</v>
      </c>
    </row>
    <row r="76" spans="1:20">
      <c r="A76" s="15" t="s">
        <v>551</v>
      </c>
      <c r="B76" s="17" t="n">
        <v>14167</v>
      </c>
      <c r="C76" s="18">
        <f>(235.0/B76*100)</f>
        <v/>
      </c>
      <c r="D76" s="19" t="n">
        <v>13932</v>
      </c>
      <c r="E76" s="18" t="n">
        <v>417.58303768</v>
      </c>
      <c r="F76" s="20" t="n">
        <v>2.60982668</v>
      </c>
      <c r="G76" s="18" t="n">
        <v>431.20344884</v>
      </c>
      <c r="H76" s="20" t="n">
        <v>3.05490184</v>
      </c>
      <c r="I76" s="18" t="n">
        <v>479.60205113</v>
      </c>
      <c r="J76" s="20" t="n">
        <v>2.81474979</v>
      </c>
      <c r="K76" s="18" t="s">
        <v>481</v>
      </c>
      <c r="L76" s="20" t="s">
        <v>481</v>
      </c>
      <c r="M76" s="18" t="s">
        <v>481</v>
      </c>
      <c r="N76" s="20" t="s">
        <v>481</v>
      </c>
      <c r="O76" s="18" t="s">
        <v>481</v>
      </c>
      <c r="P76" s="20" t="s">
        <v>481</v>
      </c>
      <c r="Q76" s="18" t="s">
        <v>481</v>
      </c>
      <c r="R76" s="20" t="s">
        <v>481</v>
      </c>
      <c r="S76" s="18" t="n">
        <v>357.38133867</v>
      </c>
      <c r="T76" s="20" t="n">
        <v>4.25213408</v>
      </c>
    </row>
    <row r="77" spans="1:20">
      <c r="A77" s="15" t="s">
        <v>552</v>
      </c>
      <c r="B77" s="17" t="n">
        <v>6062</v>
      </c>
      <c r="C77" s="18">
        <f>(341.0/B77*100)</f>
        <v/>
      </c>
      <c r="D77" s="19" t="n">
        <v>5721</v>
      </c>
      <c r="E77" s="18" t="n">
        <v>401.10738701</v>
      </c>
      <c r="F77" s="20" t="n">
        <v>3.22055249</v>
      </c>
      <c r="G77" s="18" t="n">
        <v>425.9881508</v>
      </c>
      <c r="H77" s="20" t="n">
        <v>3.03775619</v>
      </c>
      <c r="I77" s="18" t="n">
        <v>471.79336857</v>
      </c>
      <c r="J77" s="20" t="n">
        <v>2.53607432</v>
      </c>
      <c r="K77" s="18" t="s">
        <v>481</v>
      </c>
      <c r="L77" s="20" t="s">
        <v>481</v>
      </c>
      <c r="M77" s="18" t="s">
        <v>481</v>
      </c>
      <c r="N77" s="20" t="s">
        <v>481</v>
      </c>
      <c r="O77" s="18" t="s">
        <v>481</v>
      </c>
      <c r="P77" s="20" t="s">
        <v>481</v>
      </c>
      <c r="Q77" s="18" t="s">
        <v>481</v>
      </c>
      <c r="R77" s="20" t="s">
        <v>481</v>
      </c>
      <c r="S77" s="18" t="n">
        <v>362.79850829</v>
      </c>
      <c r="T77" s="20" t="n">
        <v>3.46822757</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524.64451931</v>
      </c>
      <c r="P78" s="20" t="n">
        <v>3.91006783</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475.18659836</v>
      </c>
      <c r="P79" s="20" t="n">
        <v>6.280552</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456.48357586</v>
      </c>
      <c r="P80" s="20" t="n">
        <v>3.67164431</v>
      </c>
      <c r="Q80" s="18" t="s">
        <v>481</v>
      </c>
      <c r="R80" s="20" t="s">
        <v>481</v>
      </c>
      <c r="S80" s="18" t="s">
        <v>481</v>
      </c>
      <c r="T80" s="20" t="s">
        <v>481</v>
      </c>
    </row>
    <row r="81" spans="1:20">
      <c r="A81" s="23" t="s">
        <v>556</v>
      </c>
      <c r="B81" s="17" t="n">
        <v>8861</v>
      </c>
      <c r="C81" s="18">
        <f>(92.0/B81*100)</f>
        <v/>
      </c>
      <c r="D81" s="19" t="n">
        <v>8769</v>
      </c>
      <c r="E81" s="18" t="n">
        <v>437.79580688</v>
      </c>
      <c r="F81" s="20" t="n">
        <v>3.11929153</v>
      </c>
      <c r="G81" s="18" t="n">
        <v>434.41751607</v>
      </c>
      <c r="H81" s="20" t="n">
        <v>2.79696094</v>
      </c>
      <c r="I81" s="18" t="n">
        <v>478.93091976</v>
      </c>
      <c r="J81" s="20" t="n">
        <v>5.09950067</v>
      </c>
      <c r="K81" s="18" t="s">
        <v>481</v>
      </c>
      <c r="L81" s="20" t="s">
        <v>481</v>
      </c>
      <c r="M81" s="18" t="s">
        <v>481</v>
      </c>
      <c r="N81" s="20" t="s">
        <v>481</v>
      </c>
      <c r="O81" s="18" t="s">
        <v>481</v>
      </c>
      <c r="P81" s="20" t="s">
        <v>481</v>
      </c>
      <c r="Q81" s="18" t="s">
        <v>481</v>
      </c>
      <c r="R81" s="20" t="s">
        <v>481</v>
      </c>
      <c r="S81" s="18" t="n">
        <v>373.69021662</v>
      </c>
      <c r="T81" s="20" t="n">
        <v>9.807888760000001</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837</v>
      </c>
    </row>
    <row customHeight="1" ht="30" r="4" spans="1:20">
      <c r="A4" s="6" t="n"/>
      <c r="B4" s="7" t="s">
        <v>462</v>
      </c>
      <c r="C4" s="7" t="s">
        <v>463</v>
      </c>
      <c r="D4" s="8" t="s">
        <v>462</v>
      </c>
      <c r="E4" s="9" t="s">
        <v>831</v>
      </c>
      <c r="F4" s="10" t="n"/>
      <c r="G4" s="9" t="s">
        <v>832</v>
      </c>
      <c r="H4" s="10" t="n"/>
      <c r="I4" s="9" t="s">
        <v>833</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(778.0/B7*100)</f>
        <v/>
      </c>
      <c r="D7" s="19" t="n">
        <v>13752</v>
      </c>
      <c r="E7" s="18" t="n">
        <v>504.57126601</v>
      </c>
      <c r="F7" s="20" t="n">
        <v>3.36681232</v>
      </c>
      <c r="G7" s="18" t="n">
        <v>514.1037195599999</v>
      </c>
      <c r="H7" s="20" t="n">
        <v>2.36893461</v>
      </c>
      <c r="I7" s="18" t="n">
        <v>520.3180882</v>
      </c>
      <c r="J7" s="20" t="n">
        <v>1.83091628</v>
      </c>
      <c r="K7" s="18" t="s">
        <v>481</v>
      </c>
      <c r="L7" s="20" t="s">
        <v>481</v>
      </c>
      <c r="M7" s="18" t="s">
        <v>481</v>
      </c>
      <c r="N7" s="20" t="s">
        <v>481</v>
      </c>
      <c r="O7" s="18" t="s">
        <v>481</v>
      </c>
      <c r="P7" s="20" t="s">
        <v>481</v>
      </c>
      <c r="Q7" s="18" t="s">
        <v>481</v>
      </c>
      <c r="R7" s="20" t="s">
        <v>481</v>
      </c>
      <c r="S7" s="18" t="n">
        <v>455.97962548</v>
      </c>
      <c r="T7" s="20" t="n">
        <v>5.04929276</v>
      </c>
    </row>
    <row r="8" spans="1:20">
      <c r="A8" s="15" t="s">
        <v>483</v>
      </c>
      <c r="B8" s="17" t="n">
        <v>7007</v>
      </c>
      <c r="C8" s="18">
        <f>(145.0/B8*100)</f>
        <v/>
      </c>
      <c r="D8" s="19" t="n">
        <v>6862</v>
      </c>
      <c r="E8" s="18" t="n">
        <v>507.12382836</v>
      </c>
      <c r="F8" s="20" t="n">
        <v>4.91681413</v>
      </c>
      <c r="G8" s="18" t="n">
        <v>495.64141981</v>
      </c>
      <c r="H8" s="20" t="n">
        <v>3.397299</v>
      </c>
      <c r="I8" s="18" t="n">
        <v>504.80518525</v>
      </c>
      <c r="J8" s="20" t="n">
        <v>2.7976555</v>
      </c>
      <c r="K8" s="18" t="s">
        <v>481</v>
      </c>
      <c r="L8" s="20" t="s">
        <v>481</v>
      </c>
      <c r="M8" s="18" t="s">
        <v>481</v>
      </c>
      <c r="N8" s="20" t="s">
        <v>481</v>
      </c>
      <c r="O8" s="18" t="n">
        <v>368.48347797</v>
      </c>
      <c r="P8" s="20" t="n">
        <v>14.99112476</v>
      </c>
      <c r="Q8" s="18" t="s">
        <v>481</v>
      </c>
      <c r="R8" s="20" t="s">
        <v>481</v>
      </c>
      <c r="S8" s="18" t="n">
        <v>410.26645059</v>
      </c>
      <c r="T8" s="20" t="n">
        <v>5.48178685</v>
      </c>
    </row>
    <row r="9" spans="1:20">
      <c r="A9" s="15" t="s">
        <v>484</v>
      </c>
      <c r="B9" s="17" t="n">
        <v>9651</v>
      </c>
      <c r="C9" s="18">
        <f>(270.0/B9*100)</f>
        <v/>
      </c>
      <c r="D9" s="19" t="n">
        <v>9381</v>
      </c>
      <c r="E9" s="18" t="n">
        <v>506.08779306</v>
      </c>
      <c r="F9" s="20" t="n">
        <v>4.0824391</v>
      </c>
      <c r="G9" s="18" t="n">
        <v>515.53927515</v>
      </c>
      <c r="H9" s="20" t="n">
        <v>2.84032274</v>
      </c>
      <c r="I9" s="18" t="n">
        <v>517.21918265</v>
      </c>
      <c r="J9" s="20" t="n">
        <v>2.13595011</v>
      </c>
      <c r="K9" s="18" t="s">
        <v>481</v>
      </c>
      <c r="L9" s="20" t="s">
        <v>481</v>
      </c>
      <c r="M9" s="18" t="s">
        <v>481</v>
      </c>
      <c r="N9" s="20" t="s">
        <v>481</v>
      </c>
      <c r="O9" s="18" t="n">
        <v>374.78530698</v>
      </c>
      <c r="P9" s="20" t="n">
        <v>11.62763904</v>
      </c>
      <c r="Q9" s="18" t="s">
        <v>481</v>
      </c>
      <c r="R9" s="20" t="s">
        <v>481</v>
      </c>
      <c r="S9" s="18" t="n">
        <v>410.95920692</v>
      </c>
      <c r="T9" s="20" t="n">
        <v>5.21375273</v>
      </c>
    </row>
    <row r="10" spans="1:20">
      <c r="A10" s="15" t="s">
        <v>485</v>
      </c>
      <c r="B10" s="17" t="n">
        <v>20058</v>
      </c>
      <c r="C10" s="18">
        <f>(559.0/B10*100)</f>
        <v/>
      </c>
      <c r="D10" s="19" t="n">
        <v>19499</v>
      </c>
      <c r="E10" s="18" t="n">
        <v>524.7759359299999</v>
      </c>
      <c r="F10" s="20" t="n">
        <v>3.357021</v>
      </c>
      <c r="G10" s="18" t="n">
        <v>530.41793667</v>
      </c>
      <c r="H10" s="20" t="n">
        <v>2.55861389</v>
      </c>
      <c r="I10" s="18" t="n">
        <v>535.27631264</v>
      </c>
      <c r="J10" s="20" t="n">
        <v>2.18732607</v>
      </c>
      <c r="K10" s="18" t="s">
        <v>481</v>
      </c>
      <c r="L10" s="20" t="s">
        <v>481</v>
      </c>
      <c r="M10" s="18" t="s">
        <v>481</v>
      </c>
      <c r="N10" s="20" t="s">
        <v>481</v>
      </c>
      <c r="O10" s="18" t="s">
        <v>481</v>
      </c>
      <c r="P10" s="20" t="s">
        <v>481</v>
      </c>
      <c r="Q10" s="18" t="s">
        <v>481</v>
      </c>
      <c r="R10" s="20" t="s">
        <v>481</v>
      </c>
      <c r="S10" s="18" t="n">
        <v>441.72130654</v>
      </c>
      <c r="T10" s="20" t="n">
        <v>5.16787364</v>
      </c>
    </row>
    <row r="11" spans="1:20">
      <c r="A11" s="15" t="s">
        <v>486</v>
      </c>
      <c r="B11" s="17" t="n">
        <v>7053</v>
      </c>
      <c r="C11" s="18">
        <f>(172.0/B11*100)</f>
        <v/>
      </c>
      <c r="D11" s="19" t="n">
        <v>6881</v>
      </c>
      <c r="E11" s="18" t="n">
        <v>415.85545493</v>
      </c>
      <c r="F11" s="20" t="n">
        <v>5.39148991</v>
      </c>
      <c r="G11" s="18" t="n">
        <v>442.91516784</v>
      </c>
      <c r="H11" s="20" t="n">
        <v>3.24089725</v>
      </c>
      <c r="I11" s="18" t="n">
        <v>463.94850856</v>
      </c>
      <c r="J11" s="20" t="n">
        <v>2.36046516</v>
      </c>
      <c r="K11" s="18" t="s">
        <v>481</v>
      </c>
      <c r="L11" s="20" t="s">
        <v>481</v>
      </c>
      <c r="M11" s="18" t="s">
        <v>481</v>
      </c>
      <c r="N11" s="20" t="s">
        <v>481</v>
      </c>
      <c r="O11" s="18" t="s">
        <v>481</v>
      </c>
      <c r="P11" s="20" t="s">
        <v>481</v>
      </c>
      <c r="Q11" s="18" t="s">
        <v>481</v>
      </c>
      <c r="R11" s="20" t="s">
        <v>481</v>
      </c>
      <c r="S11" s="18" t="n">
        <v>398.55022836</v>
      </c>
      <c r="T11" s="20" t="n">
        <v>6.69500992</v>
      </c>
    </row>
    <row r="12" spans="1:20">
      <c r="A12" s="15" t="s">
        <v>487</v>
      </c>
      <c r="B12" s="17" t="n">
        <v>6894</v>
      </c>
      <c r="C12" s="18">
        <f>(59.0/B12*100)</f>
        <v/>
      </c>
      <c r="D12" s="19" t="n">
        <v>6835</v>
      </c>
      <c r="E12" s="18" t="n">
        <v>460.2992156</v>
      </c>
      <c r="F12" s="20" t="n">
        <v>5.20364823</v>
      </c>
      <c r="G12" s="18" t="n">
        <v>486.77289608</v>
      </c>
      <c r="H12" s="20" t="n">
        <v>2.89351871</v>
      </c>
      <c r="I12" s="18" t="n">
        <v>513.35300503</v>
      </c>
      <c r="J12" s="20" t="n">
        <v>2.12418358</v>
      </c>
      <c r="K12" s="18" t="s">
        <v>481</v>
      </c>
      <c r="L12" s="20" t="s">
        <v>481</v>
      </c>
      <c r="M12" s="18" t="s">
        <v>481</v>
      </c>
      <c r="N12" s="20" t="s">
        <v>481</v>
      </c>
      <c r="O12" s="18" t="n">
        <v>366.6777112</v>
      </c>
      <c r="P12" s="20" t="n">
        <v>14.39052153</v>
      </c>
      <c r="Q12" s="18" t="s">
        <v>481</v>
      </c>
      <c r="R12" s="20" t="s">
        <v>481</v>
      </c>
      <c r="S12" s="18" t="n">
        <v>401.72915909</v>
      </c>
      <c r="T12" s="20" t="n">
        <v>6.22807883</v>
      </c>
    </row>
    <row r="13" spans="1:20">
      <c r="A13" s="15" t="s">
        <v>488</v>
      </c>
      <c r="B13" s="17" t="n">
        <v>7161</v>
      </c>
      <c r="C13" s="18">
        <f>(216.0/B13*100)</f>
        <v/>
      </c>
      <c r="D13" s="19" t="n">
        <v>6945</v>
      </c>
      <c r="E13" s="18" t="n">
        <v>508.68243518</v>
      </c>
      <c r="F13" s="20" t="n">
        <v>4.08380754</v>
      </c>
      <c r="G13" s="18" t="n">
        <v>502.81709728</v>
      </c>
      <c r="H13" s="20" t="n">
        <v>2.74036059</v>
      </c>
      <c r="I13" s="18" t="n">
        <v>517.40120362</v>
      </c>
      <c r="J13" s="20" t="n">
        <v>2.72523066</v>
      </c>
      <c r="K13" s="18" t="s">
        <v>481</v>
      </c>
      <c r="L13" s="20" t="s">
        <v>481</v>
      </c>
      <c r="M13" s="18" t="s">
        <v>481</v>
      </c>
      <c r="N13" s="20" t="s">
        <v>481</v>
      </c>
      <c r="O13" s="18" t="n">
        <v>436.36003517</v>
      </c>
      <c r="P13" s="20" t="n">
        <v>6.43426798</v>
      </c>
      <c r="Q13" s="18" t="s">
        <v>481</v>
      </c>
      <c r="R13" s="20" t="s">
        <v>481</v>
      </c>
      <c r="S13" s="18" t="n">
        <v>402.22241771</v>
      </c>
      <c r="T13" s="20" t="n">
        <v>7.14516285</v>
      </c>
    </row>
    <row r="14" spans="1:20">
      <c r="A14" s="15" t="s">
        <v>489</v>
      </c>
      <c r="B14" s="17" t="n">
        <v>5587</v>
      </c>
      <c r="C14" s="18">
        <f>(83.0/B14*100)</f>
        <v/>
      </c>
      <c r="D14" s="19" t="n">
        <v>5504</v>
      </c>
      <c r="E14" s="18" t="n">
        <v>531.64672311</v>
      </c>
      <c r="F14" s="20" t="n">
        <v>3.69711786</v>
      </c>
      <c r="G14" s="18" t="n">
        <v>531.93049688</v>
      </c>
      <c r="H14" s="20" t="n">
        <v>2.40601814</v>
      </c>
      <c r="I14" s="18" t="n">
        <v>544.8377096200001</v>
      </c>
      <c r="J14" s="20" t="n">
        <v>2.75274141</v>
      </c>
      <c r="K14" s="18" t="s">
        <v>481</v>
      </c>
      <c r="L14" s="20" t="s">
        <v>481</v>
      </c>
      <c r="M14" s="18" t="s">
        <v>481</v>
      </c>
      <c r="N14" s="20" t="s">
        <v>481</v>
      </c>
      <c r="O14" s="18" t="s">
        <v>481</v>
      </c>
      <c r="P14" s="20" t="s">
        <v>481</v>
      </c>
      <c r="Q14" s="18" t="s">
        <v>481</v>
      </c>
      <c r="R14" s="20" t="s">
        <v>481</v>
      </c>
      <c r="S14" s="18" t="n">
        <v>457.84240313</v>
      </c>
      <c r="T14" s="20" t="n">
        <v>10.36129129</v>
      </c>
    </row>
    <row r="15" spans="1:20">
      <c r="A15" s="15" t="s">
        <v>490</v>
      </c>
      <c r="B15" s="17" t="n">
        <v>5882</v>
      </c>
      <c r="C15" s="18">
        <f>(116.0/B15*100)</f>
        <v/>
      </c>
      <c r="D15" s="19" t="n">
        <v>5766</v>
      </c>
      <c r="E15" s="18" t="n">
        <v>533.9287197</v>
      </c>
      <c r="F15" s="20" t="n">
        <v>5.73674682</v>
      </c>
      <c r="G15" s="18" t="n">
        <v>531.04259813</v>
      </c>
      <c r="H15" s="20" t="n">
        <v>3.20753356</v>
      </c>
      <c r="I15" s="18" t="n">
        <v>540.92883308</v>
      </c>
      <c r="J15" s="20" t="n">
        <v>2.1602757</v>
      </c>
      <c r="K15" s="18" t="s">
        <v>481</v>
      </c>
      <c r="L15" s="20" t="s">
        <v>481</v>
      </c>
      <c r="M15" s="18" t="s">
        <v>481</v>
      </c>
      <c r="N15" s="20" t="s">
        <v>481</v>
      </c>
      <c r="O15" s="18" t="n">
        <v>375.95013089</v>
      </c>
      <c r="P15" s="20" t="n">
        <v>17.42774697</v>
      </c>
      <c r="Q15" s="18" t="s">
        <v>481</v>
      </c>
      <c r="R15" s="20" t="s">
        <v>481</v>
      </c>
      <c r="S15" s="18" t="n">
        <v>438.15519868</v>
      </c>
      <c r="T15" s="20" t="n">
        <v>7.83526533</v>
      </c>
    </row>
    <row r="16" spans="1:20">
      <c r="A16" s="15" t="s">
        <v>491</v>
      </c>
      <c r="B16" s="17" t="n">
        <v>6108</v>
      </c>
      <c r="C16" s="18">
        <f>(154.0/B16*100)</f>
        <v/>
      </c>
      <c r="D16" s="19" t="n">
        <v>5954</v>
      </c>
      <c r="E16" s="18" t="n">
        <v>492.7516307</v>
      </c>
      <c r="F16" s="20" t="n">
        <v>4.63423611</v>
      </c>
      <c r="G16" s="18" t="n">
        <v>509.0371422</v>
      </c>
      <c r="H16" s="20" t="n">
        <v>2.85118957</v>
      </c>
      <c r="I16" s="18" t="n">
        <v>510.13657332</v>
      </c>
      <c r="J16" s="20" t="n">
        <v>2.06121203</v>
      </c>
      <c r="K16" s="18" t="s">
        <v>481</v>
      </c>
      <c r="L16" s="20" t="s">
        <v>481</v>
      </c>
      <c r="M16" s="18" t="s">
        <v>481</v>
      </c>
      <c r="N16" s="20" t="s">
        <v>481</v>
      </c>
      <c r="O16" s="18" t="s">
        <v>481</v>
      </c>
      <c r="P16" s="20" t="s">
        <v>481</v>
      </c>
      <c r="Q16" s="18" t="s">
        <v>481</v>
      </c>
      <c r="R16" s="20" t="s">
        <v>481</v>
      </c>
      <c r="S16" s="18" t="n">
        <v>389.55372627</v>
      </c>
      <c r="T16" s="20" t="n">
        <v>6.54959821</v>
      </c>
    </row>
    <row r="17" spans="1:20">
      <c r="A17" s="15" t="s">
        <v>492</v>
      </c>
      <c r="B17" s="17" t="n">
        <v>6504</v>
      </c>
      <c r="C17" s="18">
        <f>(1933.0/B17*100)</f>
        <v/>
      </c>
      <c r="D17" s="19" t="n">
        <v>4571</v>
      </c>
      <c r="E17" s="18" t="n">
        <v>547.19453871</v>
      </c>
      <c r="F17" s="20" t="n">
        <v>4.42974411</v>
      </c>
      <c r="G17" s="18" t="n">
        <v>516.8927366299999</v>
      </c>
      <c r="H17" s="20" t="n">
        <v>4.22032561</v>
      </c>
      <c r="I17" s="18" t="n">
        <v>520.21344142</v>
      </c>
      <c r="J17" s="20" t="n">
        <v>3.68386772</v>
      </c>
      <c r="K17" s="18" t="s">
        <v>481</v>
      </c>
      <c r="L17" s="20" t="s">
        <v>481</v>
      </c>
      <c r="M17" s="18" t="s">
        <v>481</v>
      </c>
      <c r="N17" s="20" t="s">
        <v>481</v>
      </c>
      <c r="O17" s="18" t="n">
        <v>360.48925247</v>
      </c>
      <c r="P17" s="20" t="n">
        <v>12.44339086</v>
      </c>
      <c r="Q17" s="18" t="s">
        <v>481</v>
      </c>
      <c r="R17" s="20" t="s">
        <v>481</v>
      </c>
      <c r="S17" s="18" t="n">
        <v>448.18083836</v>
      </c>
      <c r="T17" s="20" t="n">
        <v>8.686611709999999</v>
      </c>
    </row>
    <row r="18" spans="1:20">
      <c r="A18" s="15" t="s">
        <v>493</v>
      </c>
      <c r="B18" s="17" t="n">
        <v>5532</v>
      </c>
      <c r="C18" s="18">
        <f>(31.0/B18*100)</f>
        <v/>
      </c>
      <c r="D18" s="19" t="n">
        <v>5501</v>
      </c>
      <c r="E18" s="18" t="n">
        <v>430.89245422</v>
      </c>
      <c r="F18" s="20" t="n">
        <v>6.21127711</v>
      </c>
      <c r="G18" s="18" t="n">
        <v>453.34190905</v>
      </c>
      <c r="H18" s="20" t="n">
        <v>3.90258466</v>
      </c>
      <c r="I18" s="18" t="n">
        <v>475.50310788</v>
      </c>
      <c r="J18" s="20" t="n">
        <v>3.33677936</v>
      </c>
      <c r="K18" s="18" t="s">
        <v>481</v>
      </c>
      <c r="L18" s="20" t="s">
        <v>481</v>
      </c>
      <c r="M18" s="18" t="s">
        <v>481</v>
      </c>
      <c r="N18" s="20" t="s">
        <v>481</v>
      </c>
      <c r="O18" s="18" t="s">
        <v>481</v>
      </c>
      <c r="P18" s="20" t="s">
        <v>481</v>
      </c>
      <c r="Q18" s="18" t="s">
        <v>481</v>
      </c>
      <c r="R18" s="20" t="s">
        <v>481</v>
      </c>
      <c r="S18" s="18" t="n">
        <v>376.68972768</v>
      </c>
      <c r="T18" s="20" t="n">
        <v>6.85661535</v>
      </c>
    </row>
    <row r="19" spans="1:20">
      <c r="A19" s="15" t="s">
        <v>494</v>
      </c>
      <c r="B19" s="17" t="n">
        <v>5658</v>
      </c>
      <c r="C19" s="18">
        <f>(346.0/B19*100)</f>
        <v/>
      </c>
      <c r="D19" s="19" t="n">
        <v>5312</v>
      </c>
      <c r="E19" s="18" t="n">
        <v>453.71447675</v>
      </c>
      <c r="F19" s="20" t="n">
        <v>5.67207766</v>
      </c>
      <c r="G19" s="18" t="n">
        <v>479.04655063</v>
      </c>
      <c r="H19" s="20" t="n">
        <v>3.62413778</v>
      </c>
      <c r="I19" s="18" t="n">
        <v>494.55871493</v>
      </c>
      <c r="J19" s="20" t="n">
        <v>2.38359597</v>
      </c>
      <c r="K19" s="18" t="s">
        <v>481</v>
      </c>
      <c r="L19" s="20" t="s">
        <v>481</v>
      </c>
      <c r="M19" s="18" t="s">
        <v>481</v>
      </c>
      <c r="N19" s="20" t="s">
        <v>481</v>
      </c>
      <c r="O19" s="18" t="s">
        <v>481</v>
      </c>
      <c r="P19" s="20" t="s">
        <v>481</v>
      </c>
      <c r="Q19" s="18" t="s">
        <v>481</v>
      </c>
      <c r="R19" s="20" t="s">
        <v>481</v>
      </c>
      <c r="S19" s="18" t="n">
        <v>406.96311201</v>
      </c>
      <c r="T19" s="20" t="n">
        <v>9.359027510000001</v>
      </c>
    </row>
    <row r="20" spans="1:20">
      <c r="A20" s="15" t="s">
        <v>495</v>
      </c>
      <c r="B20" s="17" t="n">
        <v>3371</v>
      </c>
      <c r="C20" s="18">
        <f>(75.0/B20*100)</f>
        <v/>
      </c>
      <c r="D20" s="19" t="n">
        <v>3296</v>
      </c>
      <c r="E20" s="18" t="n">
        <v>479.1724898</v>
      </c>
      <c r="F20" s="20" t="n">
        <v>4.65071448</v>
      </c>
      <c r="G20" s="18" t="n">
        <v>472.34399319</v>
      </c>
      <c r="H20" s="20" t="n">
        <v>2.58395074</v>
      </c>
      <c r="I20" s="18" t="n">
        <v>487.17656789</v>
      </c>
      <c r="J20" s="20" t="n">
        <v>2.87162696</v>
      </c>
      <c r="K20" s="18" t="s">
        <v>481</v>
      </c>
      <c r="L20" s="20" t="s">
        <v>481</v>
      </c>
      <c r="M20" s="18" t="s">
        <v>481</v>
      </c>
      <c r="N20" s="20" t="s">
        <v>481</v>
      </c>
      <c r="O20" s="18" t="s">
        <v>481</v>
      </c>
      <c r="P20" s="20" t="s">
        <v>481</v>
      </c>
      <c r="Q20" s="18" t="s">
        <v>481</v>
      </c>
      <c r="R20" s="20" t="s">
        <v>481</v>
      </c>
      <c r="S20" s="18" t="n">
        <v>400.52211076</v>
      </c>
      <c r="T20" s="20" t="n">
        <v>6.69433444</v>
      </c>
    </row>
    <row r="21" spans="1:20">
      <c r="A21" s="15" t="s">
        <v>496</v>
      </c>
      <c r="B21" s="17" t="n">
        <v>5741</v>
      </c>
      <c r="C21" s="18">
        <f>(58.0/B21*100)</f>
        <v/>
      </c>
      <c r="D21" s="19" t="n">
        <v>5683</v>
      </c>
      <c r="E21" s="18" t="n">
        <v>498.51131744</v>
      </c>
      <c r="F21" s="20" t="n">
        <v>4.55625541</v>
      </c>
      <c r="G21" s="18" t="n">
        <v>506.45215603</v>
      </c>
      <c r="H21" s="20" t="n">
        <v>2.92978809</v>
      </c>
      <c r="I21" s="18" t="n">
        <v>506.29660707</v>
      </c>
      <c r="J21" s="20" t="n">
        <v>2.42894729</v>
      </c>
      <c r="K21" s="18" t="s">
        <v>481</v>
      </c>
      <c r="L21" s="20" t="s">
        <v>481</v>
      </c>
      <c r="M21" s="18" t="s">
        <v>481</v>
      </c>
      <c r="N21" s="20" t="s">
        <v>481</v>
      </c>
      <c r="O21" s="18" t="s">
        <v>481</v>
      </c>
      <c r="P21" s="20" t="s">
        <v>481</v>
      </c>
      <c r="Q21" s="18" t="s">
        <v>481</v>
      </c>
      <c r="R21" s="20" t="s">
        <v>481</v>
      </c>
      <c r="S21" s="18" t="n">
        <v>416.75976805</v>
      </c>
      <c r="T21" s="20" t="n">
        <v>9.498322229999999</v>
      </c>
    </row>
    <row r="22" spans="1:20">
      <c r="A22" s="15" t="s">
        <v>497</v>
      </c>
      <c r="B22" s="17" t="n">
        <v>6598</v>
      </c>
      <c r="C22" s="18">
        <f>(39.0/B22*100)</f>
        <v/>
      </c>
      <c r="D22" s="19" t="n">
        <v>6559</v>
      </c>
      <c r="E22" s="18" t="n">
        <v>431.84261936</v>
      </c>
      <c r="F22" s="20" t="n">
        <v>4.95162486</v>
      </c>
      <c r="G22" s="18" t="n">
        <v>470.20618634</v>
      </c>
      <c r="H22" s="20" t="n">
        <v>3.90460486</v>
      </c>
      <c r="I22" s="18" t="n">
        <v>498.46864981</v>
      </c>
      <c r="J22" s="20" t="n">
        <v>2.71244513</v>
      </c>
      <c r="K22" s="18" t="s">
        <v>481</v>
      </c>
      <c r="L22" s="20" t="s">
        <v>481</v>
      </c>
      <c r="M22" s="18" t="s">
        <v>481</v>
      </c>
      <c r="N22" s="20" t="s">
        <v>481</v>
      </c>
      <c r="O22" s="18" t="s">
        <v>481</v>
      </c>
      <c r="P22" s="20" t="s">
        <v>481</v>
      </c>
      <c r="Q22" s="18" t="n">
        <v>359.57074217</v>
      </c>
      <c r="R22" s="20" t="n">
        <v>33.96545288</v>
      </c>
      <c r="S22" s="18" t="n">
        <v>378.87937884</v>
      </c>
      <c r="T22" s="20" t="n">
        <v>8.12779739</v>
      </c>
    </row>
    <row r="23" spans="1:20">
      <c r="A23" s="15" t="s">
        <v>498</v>
      </c>
      <c r="B23" s="17" t="n">
        <v>11583</v>
      </c>
      <c r="C23" s="18">
        <f>(268.0/B23*100)</f>
        <v/>
      </c>
      <c r="D23" s="19" t="n">
        <v>11315</v>
      </c>
      <c r="E23" s="18" t="n">
        <v>489.59164179</v>
      </c>
      <c r="F23" s="20" t="n">
        <v>4.20552185</v>
      </c>
      <c r="G23" s="18" t="n">
        <v>474.0380792</v>
      </c>
      <c r="H23" s="20" t="n">
        <v>3.14674168</v>
      </c>
      <c r="I23" s="18" t="n">
        <v>493.49472463</v>
      </c>
      <c r="J23" s="20" t="n">
        <v>2.57776844</v>
      </c>
      <c r="K23" s="18" t="s">
        <v>481</v>
      </c>
      <c r="L23" s="20" t="s">
        <v>481</v>
      </c>
      <c r="M23" s="18" t="s">
        <v>481</v>
      </c>
      <c r="N23" s="20" t="s">
        <v>481</v>
      </c>
      <c r="O23" s="18" t="s">
        <v>481</v>
      </c>
      <c r="P23" s="20" t="s">
        <v>481</v>
      </c>
      <c r="Q23" s="18" t="s">
        <v>481</v>
      </c>
      <c r="R23" s="20" t="s">
        <v>481</v>
      </c>
      <c r="S23" s="18" t="n">
        <v>402.02743174</v>
      </c>
      <c r="T23" s="20" t="n">
        <v>6.4512159</v>
      </c>
    </row>
    <row r="24" spans="1:20">
      <c r="A24" s="15" t="s">
        <v>499</v>
      </c>
      <c r="B24" s="17" t="n">
        <v>6647</v>
      </c>
      <c r="C24" s="18">
        <f>(10.0/B24*100)</f>
        <v/>
      </c>
      <c r="D24" s="19" t="n">
        <v>6637</v>
      </c>
      <c r="E24" s="18" t="n">
        <v>544.98300619</v>
      </c>
      <c r="F24" s="20" t="n">
        <v>3.61490218</v>
      </c>
      <c r="G24" s="18" t="n">
        <v>535.58906029</v>
      </c>
      <c r="H24" s="20" t="n">
        <v>2.99656428</v>
      </c>
      <c r="I24" s="18" t="n">
        <v>545.3487826099999</v>
      </c>
      <c r="J24" s="20" t="n">
        <v>3.2500271</v>
      </c>
      <c r="K24" s="18" t="s">
        <v>481</v>
      </c>
      <c r="L24" s="20" t="s">
        <v>481</v>
      </c>
      <c r="M24" s="18" t="s">
        <v>481</v>
      </c>
      <c r="N24" s="20" t="s">
        <v>481</v>
      </c>
      <c r="O24" s="18" t="s">
        <v>481</v>
      </c>
      <c r="P24" s="20" t="s">
        <v>481</v>
      </c>
      <c r="Q24" s="18" t="s">
        <v>481</v>
      </c>
      <c r="R24" s="20" t="s">
        <v>481</v>
      </c>
      <c r="S24" s="18" t="n">
        <v>447.34742961</v>
      </c>
      <c r="T24" s="20" t="n">
        <v>10.4388623</v>
      </c>
    </row>
    <row r="25" spans="1:20">
      <c r="A25" s="15" t="s">
        <v>500</v>
      </c>
      <c r="B25" s="17" t="n">
        <v>5581</v>
      </c>
      <c r="C25" s="18">
        <f>(25.0/B25*100)</f>
        <v/>
      </c>
      <c r="D25" s="19" t="n">
        <v>5556</v>
      </c>
      <c r="E25" s="18" t="n">
        <v>510.33926537</v>
      </c>
      <c r="F25" s="20" t="n">
        <v>4.23617809</v>
      </c>
      <c r="G25" s="18" t="n">
        <v>502.00433267</v>
      </c>
      <c r="H25" s="20" t="n">
        <v>3.74147402</v>
      </c>
      <c r="I25" s="18" t="n">
        <v>527.1914851499999</v>
      </c>
      <c r="J25" s="20" t="n">
        <v>3.34284806</v>
      </c>
      <c r="K25" s="18" t="s">
        <v>481</v>
      </c>
      <c r="L25" s="20" t="s">
        <v>481</v>
      </c>
      <c r="M25" s="18" t="s">
        <v>481</v>
      </c>
      <c r="N25" s="20" t="s">
        <v>481</v>
      </c>
      <c r="O25" s="18" t="s">
        <v>481</v>
      </c>
      <c r="P25" s="20" t="s">
        <v>481</v>
      </c>
      <c r="Q25" s="18" t="s">
        <v>481</v>
      </c>
      <c r="R25" s="20" t="s">
        <v>481</v>
      </c>
      <c r="S25" s="18" t="n">
        <v>424.03699424</v>
      </c>
      <c r="T25" s="20" t="n">
        <v>18.7387185</v>
      </c>
    </row>
    <row r="26" spans="1:20">
      <c r="A26" s="15" t="s">
        <v>501</v>
      </c>
      <c r="B26" s="17" t="n">
        <v>4869</v>
      </c>
      <c r="C26" s="18">
        <f>(75.0/B26*100)</f>
        <v/>
      </c>
      <c r="D26" s="19" t="n">
        <v>4794</v>
      </c>
      <c r="E26" s="18" t="n">
        <v>474.4859102</v>
      </c>
      <c r="F26" s="20" t="n">
        <v>3.8992169</v>
      </c>
      <c r="G26" s="18" t="n">
        <v>486.98472729</v>
      </c>
      <c r="H26" s="20" t="n">
        <v>2.79155987</v>
      </c>
      <c r="I26" s="18" t="n">
        <v>500.80687779</v>
      </c>
      <c r="J26" s="20" t="n">
        <v>1.87661441</v>
      </c>
      <c r="K26" s="18" t="s">
        <v>481</v>
      </c>
      <c r="L26" s="20" t="s">
        <v>481</v>
      </c>
      <c r="M26" s="18" t="s">
        <v>481</v>
      </c>
      <c r="N26" s="20" t="s">
        <v>481</v>
      </c>
      <c r="O26" s="18" t="s">
        <v>481</v>
      </c>
      <c r="P26" s="20" t="s">
        <v>481</v>
      </c>
      <c r="Q26" s="18" t="s">
        <v>481</v>
      </c>
      <c r="R26" s="20" t="s">
        <v>481</v>
      </c>
      <c r="S26" s="18" t="n">
        <v>435.06575866</v>
      </c>
      <c r="T26" s="20" t="n">
        <v>10.60112649</v>
      </c>
    </row>
    <row r="27" spans="1:20">
      <c r="A27" s="15" t="s">
        <v>502</v>
      </c>
      <c r="B27" s="17" t="n">
        <v>5299</v>
      </c>
      <c r="C27" s="18">
        <f>(127.0/B27*100)</f>
        <v/>
      </c>
      <c r="D27" s="19" t="n">
        <v>5172</v>
      </c>
      <c r="E27" s="18" t="n">
        <v>491.38410332</v>
      </c>
      <c r="F27" s="20" t="n">
        <v>3.92940931</v>
      </c>
      <c r="G27" s="18" t="n">
        <v>488.71577479</v>
      </c>
      <c r="H27" s="20" t="n">
        <v>2.27001704</v>
      </c>
      <c r="I27" s="18" t="n">
        <v>494.9169942</v>
      </c>
      <c r="J27" s="20" t="n">
        <v>1.75283763</v>
      </c>
      <c r="K27" s="18" t="s">
        <v>481</v>
      </c>
      <c r="L27" s="20" t="s">
        <v>481</v>
      </c>
      <c r="M27" s="18" t="s">
        <v>481</v>
      </c>
      <c r="N27" s="20" t="s">
        <v>481</v>
      </c>
      <c r="O27" s="18" t="s">
        <v>481</v>
      </c>
      <c r="P27" s="20" t="s">
        <v>481</v>
      </c>
      <c r="Q27" s="18" t="s">
        <v>481</v>
      </c>
      <c r="R27" s="20" t="s">
        <v>481</v>
      </c>
      <c r="S27" s="18" t="n">
        <v>391.864973</v>
      </c>
      <c r="T27" s="20" t="n">
        <v>4.58458444</v>
      </c>
    </row>
    <row r="28" spans="1:20">
      <c r="A28" s="15" t="s">
        <v>503</v>
      </c>
      <c r="B28" s="17" t="n">
        <v>7568</v>
      </c>
      <c r="C28" s="18">
        <f>(378.0/B28*100)</f>
        <v/>
      </c>
      <c r="D28" s="19" t="n">
        <v>7190</v>
      </c>
      <c r="E28" s="18" t="n">
        <v>391.22172974</v>
      </c>
      <c r="F28" s="20" t="n">
        <v>4.25838972</v>
      </c>
      <c r="G28" s="18" t="n">
        <v>409.54931125</v>
      </c>
      <c r="H28" s="20" t="n">
        <v>2.79888741</v>
      </c>
      <c r="I28" s="18" t="n">
        <v>429.97779009</v>
      </c>
      <c r="J28" s="20" t="n">
        <v>2.20451769</v>
      </c>
      <c r="K28" s="18" t="s">
        <v>481</v>
      </c>
      <c r="L28" s="20" t="s">
        <v>481</v>
      </c>
      <c r="M28" s="18" t="s">
        <v>481</v>
      </c>
      <c r="N28" s="20" t="s">
        <v>481</v>
      </c>
      <c r="O28" s="18" t="s">
        <v>481</v>
      </c>
      <c r="P28" s="20" t="s">
        <v>481</v>
      </c>
      <c r="Q28" s="18" t="s">
        <v>481</v>
      </c>
      <c r="R28" s="20" t="s">
        <v>481</v>
      </c>
      <c r="S28" s="18" t="n">
        <v>377.8225059</v>
      </c>
      <c r="T28" s="20" t="n">
        <v>6.8682582</v>
      </c>
    </row>
    <row r="29" spans="1:20">
      <c r="A29" s="15" t="s">
        <v>504</v>
      </c>
      <c r="B29" s="17" t="n">
        <v>5385</v>
      </c>
      <c r="C29" s="18">
        <f>(30.0/B29*100)</f>
        <v/>
      </c>
      <c r="D29" s="19" t="n">
        <v>5355</v>
      </c>
      <c r="E29" s="18" t="n">
        <v>517.5737021899999</v>
      </c>
      <c r="F29" s="20" t="n">
        <v>3.78075133</v>
      </c>
      <c r="G29" s="18" t="n">
        <v>512.32490921</v>
      </c>
      <c r="H29" s="20" t="n">
        <v>2.8106249</v>
      </c>
      <c r="I29" s="18" t="n">
        <v>519.41562872</v>
      </c>
      <c r="J29" s="20" t="n">
        <v>2.74995825</v>
      </c>
      <c r="K29" s="18" t="s">
        <v>481</v>
      </c>
      <c r="L29" s="20" t="s">
        <v>481</v>
      </c>
      <c r="M29" s="18" t="s">
        <v>481</v>
      </c>
      <c r="N29" s="20" t="s">
        <v>481</v>
      </c>
      <c r="O29" s="18" t="n">
        <v>358.28551468</v>
      </c>
      <c r="P29" s="20" t="n">
        <v>8.567023300000001</v>
      </c>
      <c r="Q29" s="18" t="s">
        <v>481</v>
      </c>
      <c r="R29" s="20" t="s">
        <v>481</v>
      </c>
      <c r="S29" s="18" t="n">
        <v>400.33874645</v>
      </c>
      <c r="T29" s="20" t="n">
        <v>10.34128785</v>
      </c>
    </row>
    <row r="30" spans="1:20">
      <c r="A30" s="15" t="s">
        <v>505</v>
      </c>
      <c r="B30" s="17" t="n">
        <v>4520</v>
      </c>
      <c r="C30" s="18">
        <f>(208.0/B30*100)</f>
        <v/>
      </c>
      <c r="D30" s="19" t="n">
        <v>4312</v>
      </c>
      <c r="E30" s="18" t="n">
        <v>519.7458156599999</v>
      </c>
      <c r="F30" s="20" t="n">
        <v>5.68773851</v>
      </c>
      <c r="G30" s="18" t="n">
        <v>515.9180232</v>
      </c>
      <c r="H30" s="20" t="n">
        <v>4.02507775</v>
      </c>
      <c r="I30" s="18" t="n">
        <v>527.30266813</v>
      </c>
      <c r="J30" s="20" t="n">
        <v>2.68941375</v>
      </c>
      <c r="K30" s="18" t="s">
        <v>481</v>
      </c>
      <c r="L30" s="20" t="s">
        <v>481</v>
      </c>
      <c r="M30" s="18" t="s">
        <v>481</v>
      </c>
      <c r="N30" s="20" t="s">
        <v>481</v>
      </c>
      <c r="O30" s="18" t="s">
        <v>481</v>
      </c>
      <c r="P30" s="20" t="s">
        <v>481</v>
      </c>
      <c r="Q30" s="18" t="s">
        <v>481</v>
      </c>
      <c r="R30" s="20" t="s">
        <v>481</v>
      </c>
      <c r="S30" s="18" t="n">
        <v>409.87717815</v>
      </c>
      <c r="T30" s="20" t="n">
        <v>6.00848764</v>
      </c>
    </row>
    <row r="31" spans="1:20">
      <c r="A31" s="15" t="s">
        <v>506</v>
      </c>
      <c r="B31" s="17" t="n">
        <v>5456</v>
      </c>
      <c r="C31" s="18">
        <f>(146.0/B31*100)</f>
        <v/>
      </c>
      <c r="D31" s="19" t="n">
        <v>5310</v>
      </c>
      <c r="E31" s="18" t="n">
        <v>508.73234221</v>
      </c>
      <c r="F31" s="20" t="n">
        <v>4.05172518</v>
      </c>
      <c r="G31" s="18" t="n">
        <v>499.35553772</v>
      </c>
      <c r="H31" s="20" t="n">
        <v>2.93415361</v>
      </c>
      <c r="I31" s="18" t="n">
        <v>512.30840334</v>
      </c>
      <c r="J31" s="20" t="n">
        <v>2.62320888</v>
      </c>
      <c r="K31" s="18" t="s">
        <v>481</v>
      </c>
      <c r="L31" s="20" t="s">
        <v>481</v>
      </c>
      <c r="M31" s="18" t="s">
        <v>481</v>
      </c>
      <c r="N31" s="20" t="s">
        <v>481</v>
      </c>
      <c r="O31" s="18" t="s">
        <v>481</v>
      </c>
      <c r="P31" s="20" t="s">
        <v>481</v>
      </c>
      <c r="Q31" s="18" t="s">
        <v>481</v>
      </c>
      <c r="R31" s="20" t="s">
        <v>481</v>
      </c>
      <c r="S31" s="18" t="n">
        <v>413.95595299</v>
      </c>
      <c r="T31" s="20" t="n">
        <v>5.54578227</v>
      </c>
    </row>
    <row r="32" spans="1:20">
      <c r="A32" s="15" t="s">
        <v>507</v>
      </c>
      <c r="B32" s="17" t="n">
        <v>4478</v>
      </c>
      <c r="C32" s="18">
        <f>(6.0/B32*100)</f>
        <v/>
      </c>
      <c r="D32" s="19" t="n">
        <v>4472</v>
      </c>
      <c r="E32" s="18" t="n">
        <v>517.9232700699999</v>
      </c>
      <c r="F32" s="20" t="n">
        <v>3.932346</v>
      </c>
      <c r="G32" s="18" t="n">
        <v>496.08134663</v>
      </c>
      <c r="H32" s="20" t="n">
        <v>2.60534616</v>
      </c>
      <c r="I32" s="18" t="n">
        <v>498.64013526</v>
      </c>
      <c r="J32" s="20" t="n">
        <v>3.19620456</v>
      </c>
      <c r="K32" s="18" t="s">
        <v>481</v>
      </c>
      <c r="L32" s="20" t="s">
        <v>481</v>
      </c>
      <c r="M32" s="18" t="s">
        <v>481</v>
      </c>
      <c r="N32" s="20" t="s">
        <v>481</v>
      </c>
      <c r="O32" s="18" t="s">
        <v>481</v>
      </c>
      <c r="P32" s="20" t="s">
        <v>481</v>
      </c>
      <c r="Q32" s="18" t="s">
        <v>481</v>
      </c>
      <c r="R32" s="20" t="s">
        <v>481</v>
      </c>
      <c r="S32" s="18" t="n">
        <v>424.07191051</v>
      </c>
      <c r="T32" s="20" t="n">
        <v>13.73969229</v>
      </c>
    </row>
    <row r="33" spans="1:20">
      <c r="A33" s="15" t="s">
        <v>508</v>
      </c>
      <c r="B33" s="17" t="n">
        <v>7325</v>
      </c>
      <c r="C33" s="18">
        <f>(80.0/B33*100)</f>
        <v/>
      </c>
      <c r="D33" s="19" t="n">
        <v>7245</v>
      </c>
      <c r="E33" s="18" t="n">
        <v>477.83039536</v>
      </c>
      <c r="F33" s="20" t="n">
        <v>4.78486316</v>
      </c>
      <c r="G33" s="18" t="n">
        <v>509.84805362</v>
      </c>
      <c r="H33" s="20" t="n">
        <v>3.47430627</v>
      </c>
      <c r="I33" s="18" t="n">
        <v>509.30358328</v>
      </c>
      <c r="J33" s="20" t="n">
        <v>2.35603275</v>
      </c>
      <c r="K33" s="18" t="s">
        <v>481</v>
      </c>
      <c r="L33" s="20" t="s">
        <v>481</v>
      </c>
      <c r="M33" s="18" t="s">
        <v>481</v>
      </c>
      <c r="N33" s="20" t="s">
        <v>481</v>
      </c>
      <c r="O33" s="18" t="s">
        <v>481</v>
      </c>
      <c r="P33" s="20" t="s">
        <v>481</v>
      </c>
      <c r="Q33" s="18" t="s">
        <v>481</v>
      </c>
      <c r="R33" s="20" t="s">
        <v>481</v>
      </c>
      <c r="S33" s="18" t="n">
        <v>426.14320338</v>
      </c>
      <c r="T33" s="20" t="n">
        <v>8.537047169999999</v>
      </c>
    </row>
    <row r="34" spans="1:20">
      <c r="A34" s="15" t="s">
        <v>509</v>
      </c>
      <c r="B34" s="17" t="n">
        <v>6350</v>
      </c>
      <c r="C34" s="18">
        <f>(95.0/B34*100)</f>
        <v/>
      </c>
      <c r="D34" s="19" t="n">
        <v>6255</v>
      </c>
      <c r="E34" s="18" t="n">
        <v>435.90827583</v>
      </c>
      <c r="F34" s="20" t="n">
        <v>4.97136959</v>
      </c>
      <c r="G34" s="18" t="n">
        <v>462.18510461</v>
      </c>
      <c r="H34" s="20" t="n">
        <v>3.31274897</v>
      </c>
      <c r="I34" s="18" t="n">
        <v>487.19386839</v>
      </c>
      <c r="J34" s="20" t="n">
        <v>2.2124006</v>
      </c>
      <c r="K34" s="18" t="s">
        <v>481</v>
      </c>
      <c r="L34" s="20" t="s">
        <v>481</v>
      </c>
      <c r="M34" s="18" t="s">
        <v>481</v>
      </c>
      <c r="N34" s="20" t="s">
        <v>481</v>
      </c>
      <c r="O34" s="18" t="n">
        <v>306.56969545</v>
      </c>
      <c r="P34" s="20" t="n">
        <v>10.27624616</v>
      </c>
      <c r="Q34" s="18" t="s">
        <v>481</v>
      </c>
      <c r="R34" s="20" t="s">
        <v>481</v>
      </c>
      <c r="S34" s="18" t="n">
        <v>381.73630172</v>
      </c>
      <c r="T34" s="20" t="n">
        <v>7.73036167</v>
      </c>
    </row>
    <row r="35" spans="1:20">
      <c r="A35" s="15" t="s">
        <v>510</v>
      </c>
      <c r="B35" s="17" t="n">
        <v>6406</v>
      </c>
      <c r="C35" s="18">
        <f>(61.0/B35*100)</f>
        <v/>
      </c>
      <c r="D35" s="19" t="n">
        <v>6345</v>
      </c>
      <c r="E35" s="18" t="n">
        <v>517.60725831</v>
      </c>
      <c r="F35" s="20" t="n">
        <v>4.4425048</v>
      </c>
      <c r="G35" s="18" t="n">
        <v>513.94457649</v>
      </c>
      <c r="H35" s="20" t="n">
        <v>2.65453939</v>
      </c>
      <c r="I35" s="18" t="n">
        <v>519.3262949799999</v>
      </c>
      <c r="J35" s="20" t="n">
        <v>1.94658563</v>
      </c>
      <c r="K35" s="18" t="s">
        <v>481</v>
      </c>
      <c r="L35" s="20" t="s">
        <v>481</v>
      </c>
      <c r="M35" s="18" t="s">
        <v>481</v>
      </c>
      <c r="N35" s="20" t="s">
        <v>481</v>
      </c>
      <c r="O35" s="18" t="n">
        <v>374.85244494</v>
      </c>
      <c r="P35" s="20" t="n">
        <v>5.84040672</v>
      </c>
      <c r="Q35" s="18" t="s">
        <v>481</v>
      </c>
      <c r="R35" s="20" t="s">
        <v>481</v>
      </c>
      <c r="S35" s="18" t="n">
        <v>415.84825581</v>
      </c>
      <c r="T35" s="20" t="n">
        <v>7.97821557</v>
      </c>
    </row>
    <row r="36" spans="1:20">
      <c r="A36" s="15" t="s">
        <v>511</v>
      </c>
      <c r="B36" s="17" t="n">
        <v>6736</v>
      </c>
      <c r="C36" s="18">
        <f>(74.0/B36*100)</f>
        <v/>
      </c>
      <c r="D36" s="19" t="n">
        <v>6662</v>
      </c>
      <c r="E36" s="18" t="n">
        <v>487.6961544</v>
      </c>
      <c r="F36" s="20" t="n">
        <v>4.02246573</v>
      </c>
      <c r="G36" s="18" t="n">
        <v>490.02649719</v>
      </c>
      <c r="H36" s="20" t="n">
        <v>2.93322502</v>
      </c>
      <c r="I36" s="18" t="n">
        <v>503.20967987</v>
      </c>
      <c r="J36" s="20" t="n">
        <v>2.15052372</v>
      </c>
      <c r="K36" s="18" t="s">
        <v>481</v>
      </c>
      <c r="L36" s="20" t="s">
        <v>481</v>
      </c>
      <c r="M36" s="18" t="s">
        <v>481</v>
      </c>
      <c r="N36" s="20" t="s">
        <v>481</v>
      </c>
      <c r="O36" s="18" t="s">
        <v>481</v>
      </c>
      <c r="P36" s="20" t="s">
        <v>481</v>
      </c>
      <c r="Q36" s="18" t="s">
        <v>481</v>
      </c>
      <c r="R36" s="20" t="s">
        <v>481</v>
      </c>
      <c r="S36" s="18" t="n">
        <v>406.43902059</v>
      </c>
      <c r="T36" s="20" t="n">
        <v>6.28177787</v>
      </c>
    </row>
    <row r="37" spans="1:20">
      <c r="A37" s="15" t="s">
        <v>512</v>
      </c>
      <c r="B37" s="17" t="n">
        <v>5458</v>
      </c>
      <c r="C37" s="18">
        <f>(135.0/B37*100)</f>
        <v/>
      </c>
      <c r="D37" s="19" t="n">
        <v>5323</v>
      </c>
      <c r="E37" s="18" t="n">
        <v>504.34948262</v>
      </c>
      <c r="F37" s="20" t="n">
        <v>3.95378201</v>
      </c>
      <c r="G37" s="18" t="n">
        <v>502.57358201</v>
      </c>
      <c r="H37" s="20" t="n">
        <v>3.83138396</v>
      </c>
      <c r="I37" s="18" t="n">
        <v>508.58041974</v>
      </c>
      <c r="J37" s="20" t="n">
        <v>3.92245676</v>
      </c>
      <c r="K37" s="18" t="s">
        <v>481</v>
      </c>
      <c r="L37" s="20" t="s">
        <v>481</v>
      </c>
      <c r="M37" s="18" t="s">
        <v>481</v>
      </c>
      <c r="N37" s="20" t="s">
        <v>481</v>
      </c>
      <c r="O37" s="18" t="s">
        <v>481</v>
      </c>
      <c r="P37" s="20" t="s">
        <v>481</v>
      </c>
      <c r="Q37" s="18" t="s">
        <v>481</v>
      </c>
      <c r="R37" s="20" t="s">
        <v>481</v>
      </c>
      <c r="S37" s="18" t="n">
        <v>401.87292915</v>
      </c>
      <c r="T37" s="20" t="n">
        <v>5.65289316</v>
      </c>
    </row>
    <row r="38" spans="1:20">
      <c r="A38" s="15" t="s">
        <v>513</v>
      </c>
      <c r="B38" s="17" t="n">
        <v>5860</v>
      </c>
      <c r="C38" s="18">
        <f>(24.0/B38*100)</f>
        <v/>
      </c>
      <c r="D38" s="19" t="n">
        <v>5836</v>
      </c>
      <c r="E38" s="18" t="n">
        <v>524.05376979</v>
      </c>
      <c r="F38" s="20" t="n">
        <v>4.43835726</v>
      </c>
      <c r="G38" s="18" t="n">
        <v>510.8097314</v>
      </c>
      <c r="H38" s="20" t="n">
        <v>4.00088727</v>
      </c>
      <c r="I38" s="18" t="n">
        <v>508.71096784</v>
      </c>
      <c r="J38" s="20" t="n">
        <v>2.94773943</v>
      </c>
      <c r="K38" s="18" t="s">
        <v>481</v>
      </c>
      <c r="L38" s="20" t="s">
        <v>481</v>
      </c>
      <c r="M38" s="18" t="s">
        <v>481</v>
      </c>
      <c r="N38" s="20" t="s">
        <v>481</v>
      </c>
      <c r="O38" s="18" t="s">
        <v>481</v>
      </c>
      <c r="P38" s="20" t="s">
        <v>481</v>
      </c>
      <c r="Q38" s="18" t="s">
        <v>481</v>
      </c>
      <c r="R38" s="20" t="s">
        <v>481</v>
      </c>
      <c r="S38" s="18" t="n">
        <v>455.38945489</v>
      </c>
      <c r="T38" s="20" t="n">
        <v>6.3493038</v>
      </c>
    </row>
    <row r="39" spans="1:20">
      <c r="A39" s="15" t="s">
        <v>514</v>
      </c>
      <c r="B39" s="17" t="n">
        <v>5895</v>
      </c>
      <c r="C39" s="18">
        <f>(33.0/B39*100)</f>
        <v/>
      </c>
      <c r="D39" s="19" t="n">
        <v>5862</v>
      </c>
      <c r="E39" s="18" t="n">
        <v>382.18317903</v>
      </c>
      <c r="F39" s="20" t="n">
        <v>4.44033387</v>
      </c>
      <c r="G39" s="18" t="n">
        <v>392.58229083</v>
      </c>
      <c r="H39" s="20" t="n">
        <v>4.02263173</v>
      </c>
      <c r="I39" s="18" t="n">
        <v>444.94974564</v>
      </c>
      <c r="J39" s="20" t="n">
        <v>4.01205108</v>
      </c>
      <c r="K39" s="18" t="s">
        <v>481</v>
      </c>
      <c r="L39" s="20" t="s">
        <v>481</v>
      </c>
      <c r="M39" s="18" t="s">
        <v>481</v>
      </c>
      <c r="N39" s="20" t="s">
        <v>481</v>
      </c>
      <c r="O39" s="18" t="s">
        <v>481</v>
      </c>
      <c r="P39" s="20" t="s">
        <v>481</v>
      </c>
      <c r="Q39" s="18" t="s">
        <v>481</v>
      </c>
      <c r="R39" s="20" t="s">
        <v>481</v>
      </c>
      <c r="S39" s="18" t="n">
        <v>366.53642343</v>
      </c>
      <c r="T39" s="20" t="n">
        <v>8.318816529999999</v>
      </c>
    </row>
    <row r="40" spans="1:20">
      <c r="A40" s="15" t="s">
        <v>515</v>
      </c>
      <c r="B40" s="17" t="n">
        <v>14157</v>
      </c>
      <c r="C40" s="18">
        <f>(394.0/B40*100)</f>
        <v/>
      </c>
      <c r="D40" s="19" t="n">
        <v>13763</v>
      </c>
      <c r="E40" s="18" t="n">
        <v>501.20644796</v>
      </c>
      <c r="F40" s="20" t="n">
        <v>4.41330925</v>
      </c>
      <c r="G40" s="18" t="n">
        <v>517.75181966</v>
      </c>
      <c r="H40" s="20" t="n">
        <v>3.92286063</v>
      </c>
      <c r="I40" s="18" t="n">
        <v>518.77513083</v>
      </c>
      <c r="J40" s="20" t="n">
        <v>2.46804424</v>
      </c>
      <c r="K40" s="18" t="s">
        <v>481</v>
      </c>
      <c r="L40" s="20" t="s">
        <v>481</v>
      </c>
      <c r="M40" s="18" t="s">
        <v>481</v>
      </c>
      <c r="N40" s="20" t="s">
        <v>481</v>
      </c>
      <c r="O40" s="18" t="s">
        <v>481</v>
      </c>
      <c r="P40" s="20" t="s">
        <v>481</v>
      </c>
      <c r="Q40" s="18" t="s">
        <v>481</v>
      </c>
      <c r="R40" s="20" t="s">
        <v>481</v>
      </c>
      <c r="S40" s="18" t="n">
        <v>404.54264502</v>
      </c>
      <c r="T40" s="20" t="n">
        <v>5.99453848</v>
      </c>
    </row>
    <row r="41" spans="1:20">
      <c r="A41" s="15" t="s">
        <v>516</v>
      </c>
      <c r="B41" s="17" t="n">
        <v>5712</v>
      </c>
      <c r="C41" s="18">
        <f>(56.0/B41*100)</f>
        <v/>
      </c>
      <c r="D41" s="19" t="n">
        <v>5656</v>
      </c>
      <c r="E41" s="18" t="n">
        <v>480.05410851</v>
      </c>
      <c r="F41" s="20" t="n">
        <v>4.17883533</v>
      </c>
      <c r="G41" s="18" t="n">
        <v>497.00588876</v>
      </c>
      <c r="H41" s="20" t="n">
        <v>4.08100077</v>
      </c>
      <c r="I41" s="18" t="n">
        <v>513.58824277</v>
      </c>
      <c r="J41" s="20" t="n">
        <v>2.83987937</v>
      </c>
      <c r="K41" s="18" t="s">
        <v>481</v>
      </c>
      <c r="L41" s="20" t="s">
        <v>481</v>
      </c>
      <c r="M41" s="18" t="s">
        <v>481</v>
      </c>
      <c r="N41" s="20" t="s">
        <v>481</v>
      </c>
      <c r="O41" s="18" t="n">
        <v>387.44235424</v>
      </c>
      <c r="P41" s="20" t="n">
        <v>14.52510266</v>
      </c>
      <c r="Q41" s="18" t="s">
        <v>481</v>
      </c>
      <c r="R41" s="20" t="s">
        <v>481</v>
      </c>
      <c r="S41" s="18" t="n">
        <v>411.25658066</v>
      </c>
      <c r="T41" s="20" t="n">
        <v>8.21655666</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375.7451021</v>
      </c>
      <c r="P45" s="20" t="n">
        <v>2.64238063</v>
      </c>
      <c r="Q45" s="18" t="s">
        <v>481</v>
      </c>
      <c r="R45" s="20" t="s">
        <v>481</v>
      </c>
      <c r="S45" s="18" t="s">
        <v>481</v>
      </c>
      <c r="T45" s="20" t="s">
        <v>481</v>
      </c>
    </row>
    <row r="46" spans="1:20">
      <c r="A46" s="15" t="s">
        <v>521</v>
      </c>
      <c r="B46" s="17" t="n">
        <v>23141</v>
      </c>
      <c r="C46" s="18">
        <f>(2165.0/B46*100)</f>
        <v/>
      </c>
      <c r="D46" s="19" t="n">
        <v>20976</v>
      </c>
      <c r="E46" s="18" t="n">
        <v>375.15064036</v>
      </c>
      <c r="F46" s="20" t="n">
        <v>3.34396948</v>
      </c>
      <c r="G46" s="18" t="n">
        <v>416.50410525</v>
      </c>
      <c r="H46" s="20" t="n">
        <v>3.74663217</v>
      </c>
      <c r="I46" s="18" t="n">
        <v>431.48703338</v>
      </c>
      <c r="J46" s="20" t="n">
        <v>2.93459204</v>
      </c>
      <c r="K46" s="18" t="s">
        <v>481</v>
      </c>
      <c r="L46" s="20" t="s">
        <v>481</v>
      </c>
      <c r="M46" s="18" t="s">
        <v>481</v>
      </c>
      <c r="N46" s="20" t="s">
        <v>481</v>
      </c>
      <c r="O46" s="18" t="s">
        <v>481</v>
      </c>
      <c r="P46" s="20" t="s">
        <v>481</v>
      </c>
      <c r="Q46" s="18" t="s">
        <v>481</v>
      </c>
      <c r="R46" s="20" t="s">
        <v>481</v>
      </c>
      <c r="S46" s="18" t="n">
        <v>372.57741296</v>
      </c>
      <c r="T46" s="20" t="n">
        <v>2.49464585</v>
      </c>
    </row>
    <row r="47" spans="1:20">
      <c r="A47" s="15" t="s">
        <v>522</v>
      </c>
      <c r="B47" s="17" t="n">
        <v>5928</v>
      </c>
      <c r="C47" s="18">
        <f>(368.0/B47*100)</f>
        <v/>
      </c>
      <c r="D47" s="19" t="n">
        <v>5560</v>
      </c>
      <c r="E47" s="18" t="n">
        <v>438.86071756</v>
      </c>
      <c r="F47" s="20" t="n">
        <v>4.76307964</v>
      </c>
      <c r="G47" s="18" t="n">
        <v>459.6843036</v>
      </c>
      <c r="H47" s="20" t="n">
        <v>4.64985985</v>
      </c>
      <c r="I47" s="18" t="n">
        <v>480.43848686</v>
      </c>
      <c r="J47" s="20" t="n">
        <v>4.2738984</v>
      </c>
      <c r="K47" s="18" t="s">
        <v>481</v>
      </c>
      <c r="L47" s="20" t="s">
        <v>481</v>
      </c>
      <c r="M47" s="18" t="s">
        <v>481</v>
      </c>
      <c r="N47" s="20" t="s">
        <v>481</v>
      </c>
      <c r="O47" s="18" t="s">
        <v>481</v>
      </c>
      <c r="P47" s="20" t="s">
        <v>481</v>
      </c>
      <c r="Q47" s="18" t="s">
        <v>481</v>
      </c>
      <c r="R47" s="20" t="s">
        <v>481</v>
      </c>
      <c r="S47" s="18" t="n">
        <v>364.45896838</v>
      </c>
      <c r="T47" s="20" t="n">
        <v>5.32742513</v>
      </c>
    </row>
    <row r="48" spans="1:20">
      <c r="A48" s="15" t="s">
        <v>523</v>
      </c>
      <c r="B48" s="17" t="n">
        <v>9841</v>
      </c>
      <c r="C48" s="18">
        <f>(8.0/B48*100)</f>
        <v/>
      </c>
      <c r="D48" s="19" t="n">
        <v>9833</v>
      </c>
      <c r="E48" s="18" t="n">
        <v>516.28311851</v>
      </c>
      <c r="F48" s="20" t="n">
        <v>5.37673742</v>
      </c>
      <c r="G48" s="18" t="n">
        <v>523.00049875</v>
      </c>
      <c r="H48" s="20" t="n">
        <v>5.57508641</v>
      </c>
      <c r="I48" s="18" t="n">
        <v>520.09542451</v>
      </c>
      <c r="J48" s="20" t="n">
        <v>4.78803937</v>
      </c>
      <c r="K48" s="18" t="s">
        <v>481</v>
      </c>
      <c r="L48" s="20" t="s">
        <v>481</v>
      </c>
      <c r="M48" s="18" t="s">
        <v>481</v>
      </c>
      <c r="N48" s="20" t="s">
        <v>481</v>
      </c>
      <c r="O48" s="18" t="s">
        <v>481</v>
      </c>
      <c r="P48" s="20" t="s">
        <v>481</v>
      </c>
      <c r="Q48" s="18" t="s">
        <v>481</v>
      </c>
      <c r="R48" s="20" t="s">
        <v>481</v>
      </c>
      <c r="S48" s="18" t="n">
        <v>449.23690621</v>
      </c>
      <c r="T48" s="20" t="n">
        <v>25.20618109</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432.22624802</v>
      </c>
      <c r="P49" s="20" t="n">
        <v>2.8653235</v>
      </c>
      <c r="Q49" s="18" t="s">
        <v>481</v>
      </c>
      <c r="R49" s="20" t="s">
        <v>481</v>
      </c>
      <c r="S49" s="18" t="s">
        <v>481</v>
      </c>
      <c r="T49" s="20" t="s">
        <v>481</v>
      </c>
    </row>
    <row r="50" spans="1:20">
      <c r="A50" s="15" t="s">
        <v>525</v>
      </c>
      <c r="B50" s="17" t="n">
        <v>11795</v>
      </c>
      <c r="C50" s="18">
        <f>(353.0/B50*100)</f>
        <v/>
      </c>
      <c r="D50" s="19" t="n">
        <v>11442</v>
      </c>
      <c r="E50" s="18" t="n">
        <v>376.65886623</v>
      </c>
      <c r="F50" s="20" t="n">
        <v>3.26841873</v>
      </c>
      <c r="G50" s="18" t="n">
        <v>406.45065744</v>
      </c>
      <c r="H50" s="20" t="n">
        <v>2.85879052</v>
      </c>
      <c r="I50" s="18" t="n">
        <v>440.6218603</v>
      </c>
      <c r="J50" s="20" t="n">
        <v>2.1544538</v>
      </c>
      <c r="K50" s="18" t="s">
        <v>481</v>
      </c>
      <c r="L50" s="20" t="s">
        <v>481</v>
      </c>
      <c r="M50" s="18" t="s">
        <v>481</v>
      </c>
      <c r="N50" s="20" t="s">
        <v>481</v>
      </c>
      <c r="O50" s="18" t="s">
        <v>481</v>
      </c>
      <c r="P50" s="20" t="s">
        <v>481</v>
      </c>
      <c r="Q50" s="18" t="s">
        <v>481</v>
      </c>
      <c r="R50" s="20" t="s">
        <v>481</v>
      </c>
      <c r="S50" s="18" t="n">
        <v>361.1032785</v>
      </c>
      <c r="T50" s="20" t="n">
        <v>5.96723418</v>
      </c>
    </row>
    <row r="51" spans="1:20">
      <c r="A51" s="15" t="s">
        <v>526</v>
      </c>
      <c r="B51" s="17" t="n">
        <v>6866</v>
      </c>
      <c r="C51" s="18">
        <f>(113.0/B51*100)</f>
        <v/>
      </c>
      <c r="D51" s="19" t="n">
        <v>6753</v>
      </c>
      <c r="E51" s="18" t="n">
        <v>398.25668516</v>
      </c>
      <c r="F51" s="20" t="n">
        <v>3.67859452</v>
      </c>
      <c r="G51" s="18" t="n">
        <v>420.89892131</v>
      </c>
      <c r="H51" s="20" t="n">
        <v>2.99746301</v>
      </c>
      <c r="I51" s="18" t="n">
        <v>432.68119023</v>
      </c>
      <c r="J51" s="20" t="n">
        <v>2.26839528</v>
      </c>
      <c r="K51" s="18" t="s">
        <v>481</v>
      </c>
      <c r="L51" s="20" t="s">
        <v>481</v>
      </c>
      <c r="M51" s="18" t="s">
        <v>481</v>
      </c>
      <c r="N51" s="20" t="s">
        <v>481</v>
      </c>
      <c r="O51" s="18" t="n">
        <v>410.85572185</v>
      </c>
      <c r="P51" s="20" t="n">
        <v>3.7997542</v>
      </c>
      <c r="Q51" s="18" t="s">
        <v>481</v>
      </c>
      <c r="R51" s="20" t="s">
        <v>481</v>
      </c>
      <c r="S51" s="18" t="n">
        <v>388.69414289</v>
      </c>
      <c r="T51" s="20" t="n">
        <v>7.77966446</v>
      </c>
    </row>
    <row r="52" spans="1:20">
      <c r="A52" s="15" t="s">
        <v>527</v>
      </c>
      <c r="B52" s="17" t="n">
        <v>5809</v>
      </c>
      <c r="C52" s="18">
        <f>(110.0/B52*100)</f>
        <v/>
      </c>
      <c r="D52" s="19" t="n">
        <v>5699</v>
      </c>
      <c r="E52" s="18" t="n">
        <v>458.69064975</v>
      </c>
      <c r="F52" s="20" t="n">
        <v>5.47394068</v>
      </c>
      <c r="G52" s="18" t="n">
        <v>468.81483341</v>
      </c>
      <c r="H52" s="20" t="n">
        <v>3.17350162</v>
      </c>
      <c r="I52" s="18" t="n">
        <v>486.92931215</v>
      </c>
      <c r="J52" s="20" t="n">
        <v>2.49759258</v>
      </c>
      <c r="K52" s="18" t="s">
        <v>481</v>
      </c>
      <c r="L52" s="20" t="s">
        <v>481</v>
      </c>
      <c r="M52" s="18" t="s">
        <v>481</v>
      </c>
      <c r="N52" s="20" t="s">
        <v>481</v>
      </c>
      <c r="O52" s="18" t="s">
        <v>481</v>
      </c>
      <c r="P52" s="20" t="s">
        <v>481</v>
      </c>
      <c r="Q52" s="18" t="s">
        <v>481</v>
      </c>
      <c r="R52" s="20" t="s">
        <v>481</v>
      </c>
      <c r="S52" s="18" t="n">
        <v>385.43578213</v>
      </c>
      <c r="T52" s="20" t="n">
        <v>7.66906699</v>
      </c>
    </row>
    <row r="53" spans="1:20">
      <c r="A53" s="15" t="s">
        <v>528</v>
      </c>
      <c r="B53" s="17" t="n">
        <v>5571</v>
      </c>
      <c r="C53" s="18">
        <f>(116.0/B53*100)</f>
        <v/>
      </c>
      <c r="D53" s="19" t="n">
        <v>5455</v>
      </c>
      <c r="E53" s="18" t="n">
        <v>406.12925223</v>
      </c>
      <c r="F53" s="20" t="n">
        <v>2.91070831</v>
      </c>
      <c r="G53" s="18" t="n">
        <v>427.50080197</v>
      </c>
      <c r="H53" s="20" t="n">
        <v>2.08012604</v>
      </c>
      <c r="I53" s="18" t="n">
        <v>470.66234341</v>
      </c>
      <c r="J53" s="20" t="n">
        <v>2.02751363</v>
      </c>
      <c r="K53" s="18" t="s">
        <v>481</v>
      </c>
      <c r="L53" s="20" t="s">
        <v>481</v>
      </c>
      <c r="M53" s="18" t="s">
        <v>481</v>
      </c>
      <c r="N53" s="20" t="s">
        <v>481</v>
      </c>
      <c r="O53" s="18" t="s">
        <v>481</v>
      </c>
      <c r="P53" s="20" t="s">
        <v>481</v>
      </c>
      <c r="Q53" s="18" t="s">
        <v>481</v>
      </c>
      <c r="R53" s="20" t="s">
        <v>481</v>
      </c>
      <c r="S53" s="18" t="n">
        <v>358.68948859</v>
      </c>
      <c r="T53" s="20" t="n">
        <v>4.00619331</v>
      </c>
    </row>
    <row r="54" spans="1:20">
      <c r="A54" s="15" t="s">
        <v>529</v>
      </c>
      <c r="B54" s="17" t="n">
        <v>4740</v>
      </c>
      <c r="C54" s="18">
        <f>(455.0/B54*100)</f>
        <v/>
      </c>
      <c r="D54" s="19" t="n">
        <v>4285</v>
      </c>
      <c r="E54" s="18" t="n">
        <v>314.44093459</v>
      </c>
      <c r="F54" s="20" t="n">
        <v>2.61607783</v>
      </c>
      <c r="G54" s="18" t="n">
        <v>347.26278253</v>
      </c>
      <c r="H54" s="20" t="n">
        <v>3.69490094</v>
      </c>
      <c r="I54" s="18" t="n">
        <v>368.01736607</v>
      </c>
      <c r="J54" s="20" t="n">
        <v>4.03186679</v>
      </c>
      <c r="K54" s="18" t="s">
        <v>481</v>
      </c>
      <c r="L54" s="20" t="s">
        <v>481</v>
      </c>
      <c r="M54" s="18" t="s">
        <v>481</v>
      </c>
      <c r="N54" s="20" t="s">
        <v>481</v>
      </c>
      <c r="O54" s="18" t="s">
        <v>481</v>
      </c>
      <c r="P54" s="20" t="s">
        <v>481</v>
      </c>
      <c r="Q54" s="18" t="s">
        <v>481</v>
      </c>
      <c r="R54" s="20" t="s">
        <v>481</v>
      </c>
      <c r="S54" s="18" t="n">
        <v>282.83487721</v>
      </c>
      <c r="T54" s="20" t="n">
        <v>3.5157783</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411.13152395</v>
      </c>
      <c r="P55" s="20" t="n">
        <v>2.41692503</v>
      </c>
      <c r="Q55" s="18" t="s">
        <v>481</v>
      </c>
      <c r="R55" s="20" t="s">
        <v>481</v>
      </c>
      <c r="S55" s="18" t="s">
        <v>481</v>
      </c>
      <c r="T55" s="20" t="s">
        <v>481</v>
      </c>
    </row>
    <row r="56" spans="1:20">
      <c r="A56" s="15" t="s">
        <v>531</v>
      </c>
      <c r="B56" s="17" t="n">
        <v>5359</v>
      </c>
      <c r="C56" s="18">
        <f>(77.0/B56*100)</f>
        <v/>
      </c>
      <c r="D56" s="19" t="n">
        <v>5282</v>
      </c>
      <c r="E56" s="18" t="n">
        <v>519.85006942</v>
      </c>
      <c r="F56" s="20" t="n">
        <v>4.01349641</v>
      </c>
      <c r="G56" s="18" t="n">
        <v>518.39747573</v>
      </c>
      <c r="H56" s="20" t="n">
        <v>3.00927885</v>
      </c>
      <c r="I56" s="18" t="n">
        <v>532.26994264</v>
      </c>
      <c r="J56" s="20" t="n">
        <v>2.65493954</v>
      </c>
      <c r="K56" s="18" t="s">
        <v>481</v>
      </c>
      <c r="L56" s="20" t="s">
        <v>481</v>
      </c>
      <c r="M56" s="18" t="s">
        <v>481</v>
      </c>
      <c r="N56" s="20" t="s">
        <v>481</v>
      </c>
      <c r="O56" s="18" t="s">
        <v>481</v>
      </c>
      <c r="P56" s="20" t="s">
        <v>481</v>
      </c>
      <c r="Q56" s="18" t="s">
        <v>481</v>
      </c>
      <c r="R56" s="20" t="s">
        <v>481</v>
      </c>
      <c r="S56" s="18" t="n">
        <v>444.78045412</v>
      </c>
      <c r="T56" s="20" t="n">
        <v>14.83909965</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403.09974532</v>
      </c>
      <c r="P57" s="20" t="n">
        <v>2.56579015</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408.6691134</v>
      </c>
      <c r="P58" s="20" t="n">
        <v>2.67440156</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378.44218506</v>
      </c>
      <c r="P59" s="20" t="n">
        <v>1.6995879</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386.48537246</v>
      </c>
      <c r="P60" s="20" t="n">
        <v>3.39522632</v>
      </c>
      <c r="Q60" s="18" t="s">
        <v>481</v>
      </c>
      <c r="R60" s="20" t="s">
        <v>481</v>
      </c>
      <c r="S60" s="18" t="s">
        <v>481</v>
      </c>
      <c r="T60" s="20" t="s">
        <v>481</v>
      </c>
    </row>
    <row r="61" spans="1:20">
      <c r="A61" s="15" t="s">
        <v>536</v>
      </c>
      <c r="B61" s="17" t="n">
        <v>6525</v>
      </c>
      <c r="C61" s="18">
        <f>(169.0/B61*100)</f>
        <v/>
      </c>
      <c r="D61" s="19" t="n">
        <v>6356</v>
      </c>
      <c r="E61" s="18" t="n">
        <v>470.60717722</v>
      </c>
      <c r="F61" s="20" t="n">
        <v>4.53651646</v>
      </c>
      <c r="G61" s="18" t="n">
        <v>470.71145105</v>
      </c>
      <c r="H61" s="20" t="n">
        <v>3.6876016</v>
      </c>
      <c r="I61" s="18" t="n">
        <v>489.27450258</v>
      </c>
      <c r="J61" s="20" t="n">
        <v>2.37799021</v>
      </c>
      <c r="K61" s="18" t="s">
        <v>481</v>
      </c>
      <c r="L61" s="20" t="s">
        <v>481</v>
      </c>
      <c r="M61" s="18" t="s">
        <v>481</v>
      </c>
      <c r="N61" s="20" t="s">
        <v>481</v>
      </c>
      <c r="O61" s="18" t="s">
        <v>481</v>
      </c>
      <c r="P61" s="20" t="s">
        <v>481</v>
      </c>
      <c r="Q61" s="18" t="s">
        <v>481</v>
      </c>
      <c r="R61" s="20" t="s">
        <v>481</v>
      </c>
      <c r="S61" s="18" t="n">
        <v>384.56519925</v>
      </c>
      <c r="T61" s="20" t="n">
        <v>7.78751518</v>
      </c>
    </row>
    <row r="62" spans="1:20">
      <c r="A62" s="15" t="s">
        <v>537</v>
      </c>
      <c r="B62" s="17" t="n">
        <v>4476</v>
      </c>
      <c r="C62" s="18">
        <f>(3.0/B62*100)</f>
        <v/>
      </c>
      <c r="D62" s="19" t="n">
        <v>4473</v>
      </c>
      <c r="E62" s="18" t="n">
        <v>523.73809827</v>
      </c>
      <c r="F62" s="20" t="n">
        <v>2.58699922</v>
      </c>
      <c r="G62" s="18" t="n">
        <v>530.53730545</v>
      </c>
      <c r="H62" s="20" t="n">
        <v>2.58342436</v>
      </c>
      <c r="I62" s="18" t="n">
        <v>530.97733071</v>
      </c>
      <c r="J62" s="20" t="n">
        <v>1.84789409</v>
      </c>
      <c r="K62" s="18" t="s">
        <v>481</v>
      </c>
      <c r="L62" s="20" t="s">
        <v>481</v>
      </c>
      <c r="M62" s="18" t="s">
        <v>481</v>
      </c>
      <c r="N62" s="20" t="s">
        <v>481</v>
      </c>
      <c r="O62" s="18" t="s">
        <v>481</v>
      </c>
      <c r="P62" s="20" t="s">
        <v>481</v>
      </c>
      <c r="Q62" s="18" t="s">
        <v>481</v>
      </c>
      <c r="R62" s="20" t="s">
        <v>481</v>
      </c>
      <c r="S62" s="18" t="n">
        <v>452.89933441</v>
      </c>
      <c r="T62" s="20" t="n">
        <v>17.27030633</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383.68238779</v>
      </c>
      <c r="P63" s="20" t="n">
        <v>1.24851448</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464.78196465</v>
      </c>
      <c r="P64" s="20" t="n">
        <v>1.64197035</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427.99780567</v>
      </c>
      <c r="P65" s="20" t="n">
        <v>1.97258457</v>
      </c>
      <c r="Q65" s="18" t="s">
        <v>481</v>
      </c>
      <c r="R65" s="20" t="s">
        <v>481</v>
      </c>
      <c r="S65" s="18" t="s">
        <v>481</v>
      </c>
      <c r="T65" s="20" t="s">
        <v>481</v>
      </c>
    </row>
    <row r="66" spans="1:20">
      <c r="A66" s="15" t="s">
        <v>541</v>
      </c>
      <c r="B66" s="17" t="n">
        <v>5665</v>
      </c>
      <c r="C66" s="18">
        <f>(91.0/B66*100)</f>
        <v/>
      </c>
      <c r="D66" s="19" t="n">
        <v>5574</v>
      </c>
      <c r="E66" s="18" t="n">
        <v>392.36152112</v>
      </c>
      <c r="F66" s="20" t="n">
        <v>2.15028624</v>
      </c>
      <c r="G66" s="18" t="n">
        <v>411.57537358</v>
      </c>
      <c r="H66" s="20" t="n">
        <v>2.25847393</v>
      </c>
      <c r="I66" s="18" t="n">
        <v>442.87990504</v>
      </c>
      <c r="J66" s="20" t="n">
        <v>1.75952424</v>
      </c>
      <c r="K66" s="18" t="s">
        <v>481</v>
      </c>
      <c r="L66" s="20" t="s">
        <v>481</v>
      </c>
      <c r="M66" s="18" t="s">
        <v>481</v>
      </c>
      <c r="N66" s="20" t="s">
        <v>481</v>
      </c>
      <c r="O66" s="18" t="s">
        <v>481</v>
      </c>
      <c r="P66" s="20" t="s">
        <v>481</v>
      </c>
      <c r="Q66" s="18" t="s">
        <v>481</v>
      </c>
      <c r="R66" s="20" t="s">
        <v>481</v>
      </c>
      <c r="S66" s="18" t="n">
        <v>348.97364948</v>
      </c>
      <c r="T66" s="20" t="n">
        <v>3.02497769</v>
      </c>
    </row>
    <row r="67" spans="1:20">
      <c r="A67" s="15" t="s">
        <v>542</v>
      </c>
      <c r="B67" s="17" t="n">
        <v>6971</v>
      </c>
      <c r="C67" s="18">
        <f>(873.0/B67*100)</f>
        <v/>
      </c>
      <c r="D67" s="19" t="n">
        <v>6098</v>
      </c>
      <c r="E67" s="18" t="n">
        <v>366.88073198</v>
      </c>
      <c r="F67" s="20" t="n">
        <v>3.70275344</v>
      </c>
      <c r="G67" s="18" t="n">
        <v>403.6513121</v>
      </c>
      <c r="H67" s="20" t="n">
        <v>2.68870109</v>
      </c>
      <c r="I67" s="18" t="n">
        <v>424.91610766</v>
      </c>
      <c r="J67" s="20" t="n">
        <v>2.59264927</v>
      </c>
      <c r="K67" s="18" t="s">
        <v>481</v>
      </c>
      <c r="L67" s="20" t="s">
        <v>481</v>
      </c>
      <c r="M67" s="18" t="s">
        <v>481</v>
      </c>
      <c r="N67" s="20" t="s">
        <v>481</v>
      </c>
      <c r="O67" s="18" t="s">
        <v>481</v>
      </c>
      <c r="P67" s="20" t="s">
        <v>481</v>
      </c>
      <c r="Q67" s="18" t="s">
        <v>481</v>
      </c>
      <c r="R67" s="20" t="s">
        <v>481</v>
      </c>
      <c r="S67" s="18" t="n">
        <v>349.87017945</v>
      </c>
      <c r="T67" s="20" t="n">
        <v>6.30930049</v>
      </c>
    </row>
    <row r="68" spans="1:20">
      <c r="A68" s="15" t="s">
        <v>543</v>
      </c>
      <c r="B68" s="17" t="n">
        <v>12083</v>
      </c>
      <c r="C68" s="18">
        <f>(31.0/B68*100)</f>
        <v/>
      </c>
      <c r="D68" s="19" t="n">
        <v>12052</v>
      </c>
      <c r="E68" s="18" t="n">
        <v>402.56867632</v>
      </c>
      <c r="F68" s="20" t="n">
        <v>1.69734352</v>
      </c>
      <c r="G68" s="18" t="n">
        <v>429.5479118</v>
      </c>
      <c r="H68" s="20" t="n">
        <v>1.99938497</v>
      </c>
      <c r="I68" s="18" t="n">
        <v>462.743183</v>
      </c>
      <c r="J68" s="20" t="n">
        <v>1.78131561</v>
      </c>
      <c r="K68" s="18" t="s">
        <v>481</v>
      </c>
      <c r="L68" s="20" t="s">
        <v>481</v>
      </c>
      <c r="M68" s="18" t="s">
        <v>481</v>
      </c>
      <c r="N68" s="20" t="s">
        <v>481</v>
      </c>
      <c r="O68" s="18" t="s">
        <v>481</v>
      </c>
      <c r="P68" s="20" t="s">
        <v>481</v>
      </c>
      <c r="Q68" s="18" t="s">
        <v>481</v>
      </c>
      <c r="R68" s="20" t="s">
        <v>481</v>
      </c>
      <c r="S68" s="18" t="n">
        <v>350.18452668</v>
      </c>
      <c r="T68" s="20" t="n">
        <v>1.92477551</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434.88486177</v>
      </c>
      <c r="P69" s="20" t="n">
        <v>3.2334538</v>
      </c>
      <c r="Q69" s="18" t="s">
        <v>481</v>
      </c>
      <c r="R69" s="20" t="s">
        <v>481</v>
      </c>
      <c r="S69" s="18" t="s">
        <v>481</v>
      </c>
      <c r="T69" s="20" t="s">
        <v>481</v>
      </c>
    </row>
    <row r="70" spans="1:20">
      <c r="A70" s="15" t="s">
        <v>545</v>
      </c>
      <c r="B70" s="17" t="n">
        <v>6036</v>
      </c>
      <c r="C70" s="18">
        <f>(223.0/B70*100)</f>
        <v/>
      </c>
      <c r="D70" s="19" t="n">
        <v>5813</v>
      </c>
      <c r="E70" s="18" t="n">
        <v>488.86647455</v>
      </c>
      <c r="F70" s="20" t="n">
        <v>3.73976824</v>
      </c>
      <c r="G70" s="18" t="n">
        <v>481.91620512</v>
      </c>
      <c r="H70" s="20" t="n">
        <v>3.72548641</v>
      </c>
      <c r="I70" s="18" t="n">
        <v>498.16668379</v>
      </c>
      <c r="J70" s="20" t="n">
        <v>3.01911569</v>
      </c>
      <c r="K70" s="18" t="s">
        <v>481</v>
      </c>
      <c r="L70" s="20" t="s">
        <v>481</v>
      </c>
      <c r="M70" s="18" t="s">
        <v>481</v>
      </c>
      <c r="N70" s="20" t="s">
        <v>481</v>
      </c>
      <c r="O70" s="18" t="s">
        <v>481</v>
      </c>
      <c r="P70" s="20" t="s">
        <v>481</v>
      </c>
      <c r="Q70" s="18" t="s">
        <v>481</v>
      </c>
      <c r="R70" s="20" t="s">
        <v>481</v>
      </c>
      <c r="S70" s="18" t="n">
        <v>424.80156366</v>
      </c>
      <c r="T70" s="20" t="n">
        <v>7.96547391</v>
      </c>
    </row>
    <row r="71" spans="1:20">
      <c r="A71" s="15" t="s">
        <v>546</v>
      </c>
      <c r="B71" s="17" t="n">
        <v>6115</v>
      </c>
      <c r="C71" s="18">
        <f>(35.0/B71*100)</f>
        <v/>
      </c>
      <c r="D71" s="19" t="n">
        <v>6080</v>
      </c>
      <c r="E71" s="18" t="n">
        <v>542.47658093</v>
      </c>
      <c r="F71" s="20" t="n">
        <v>3.93352585</v>
      </c>
      <c r="G71" s="18" t="n">
        <v>552.47655105</v>
      </c>
      <c r="H71" s="20" t="n">
        <v>2.32399114</v>
      </c>
      <c r="I71" s="18" t="n">
        <v>566.12901733</v>
      </c>
      <c r="J71" s="20" t="n">
        <v>1.99819846</v>
      </c>
      <c r="K71" s="18" t="s">
        <v>481</v>
      </c>
      <c r="L71" s="20" t="s">
        <v>481</v>
      </c>
      <c r="M71" s="18" t="s">
        <v>481</v>
      </c>
      <c r="N71" s="20" t="s">
        <v>481</v>
      </c>
      <c r="O71" s="18" t="s">
        <v>481</v>
      </c>
      <c r="P71" s="20" t="s">
        <v>481</v>
      </c>
      <c r="Q71" s="18" t="s">
        <v>481</v>
      </c>
      <c r="R71" s="20" t="s">
        <v>481</v>
      </c>
      <c r="S71" s="18" t="n">
        <v>474.09461669</v>
      </c>
      <c r="T71" s="20" t="n">
        <v>12.32554644</v>
      </c>
    </row>
    <row r="72" spans="1:20">
      <c r="A72" s="15" t="s">
        <v>547</v>
      </c>
      <c r="B72" s="17" t="n">
        <v>7708</v>
      </c>
      <c r="C72" s="18">
        <f>(5.0/B72*100)</f>
        <v/>
      </c>
      <c r="D72" s="19" t="n">
        <v>7703</v>
      </c>
      <c r="E72" s="18" t="n">
        <v>516.2391943600001</v>
      </c>
      <c r="F72" s="20" t="n">
        <v>4.56950787</v>
      </c>
      <c r="G72" s="18" t="n">
        <v>538.1355499</v>
      </c>
      <c r="H72" s="20" t="n">
        <v>4.66467532</v>
      </c>
      <c r="I72" s="18" t="n">
        <v>535.46494977</v>
      </c>
      <c r="J72" s="20" t="n">
        <v>2.38976561</v>
      </c>
      <c r="K72" s="18" t="s">
        <v>481</v>
      </c>
      <c r="L72" s="20" t="s">
        <v>481</v>
      </c>
      <c r="M72" s="18" t="s">
        <v>481</v>
      </c>
      <c r="N72" s="20" t="s">
        <v>481</v>
      </c>
      <c r="O72" s="18" t="s">
        <v>481</v>
      </c>
      <c r="P72" s="20" t="s">
        <v>481</v>
      </c>
      <c r="Q72" s="18" t="s">
        <v>481</v>
      </c>
      <c r="R72" s="20" t="s">
        <v>481</v>
      </c>
      <c r="S72" s="18" t="n">
        <v>457.98969236</v>
      </c>
      <c r="T72" s="20" t="n">
        <v>22.46734202</v>
      </c>
    </row>
    <row r="73" spans="1:20">
      <c r="A73" s="15" t="s">
        <v>548</v>
      </c>
      <c r="B73" s="17" t="n">
        <v>8249</v>
      </c>
      <c r="C73" s="18">
        <f>(195.0/B73*100)</f>
        <v/>
      </c>
      <c r="D73" s="19" t="n">
        <v>8054</v>
      </c>
      <c r="E73" s="18" t="n">
        <v>410.63849864</v>
      </c>
      <c r="F73" s="20" t="n">
        <v>3.40924355</v>
      </c>
      <c r="G73" s="18" t="n">
        <v>417.39852881</v>
      </c>
      <c r="H73" s="20" t="n">
        <v>3.0455987</v>
      </c>
      <c r="I73" s="18" t="n">
        <v>444.7410836</v>
      </c>
      <c r="J73" s="20" t="n">
        <v>3.42389761</v>
      </c>
      <c r="K73" s="18" t="s">
        <v>481</v>
      </c>
      <c r="L73" s="20" t="s">
        <v>481</v>
      </c>
      <c r="M73" s="18" t="s">
        <v>481</v>
      </c>
      <c r="N73" s="20" t="s">
        <v>481</v>
      </c>
      <c r="O73" s="18" t="s">
        <v>481</v>
      </c>
      <c r="P73" s="20" t="s">
        <v>481</v>
      </c>
      <c r="Q73" s="18" t="s">
        <v>481</v>
      </c>
      <c r="R73" s="20" t="s">
        <v>481</v>
      </c>
      <c r="S73" s="18" t="n">
        <v>375.27754365</v>
      </c>
      <c r="T73" s="20" t="n">
        <v>7.80470352</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424.59045417</v>
      </c>
      <c r="P74" s="20" t="n">
        <v>1.40919814</v>
      </c>
      <c r="Q74" s="18" t="s">
        <v>481</v>
      </c>
      <c r="R74" s="20" t="s">
        <v>481</v>
      </c>
      <c r="S74" s="18" t="s">
        <v>481</v>
      </c>
      <c r="T74" s="20" t="s">
        <v>481</v>
      </c>
    </row>
    <row r="75" spans="1:20">
      <c r="A75" s="15" t="s">
        <v>550</v>
      </c>
      <c r="B75" s="17" t="n">
        <v>5375</v>
      </c>
      <c r="C75" s="18">
        <f>(305.0/B75*100)</f>
        <v/>
      </c>
      <c r="D75" s="19" t="n">
        <v>5070</v>
      </c>
      <c r="E75" s="18" t="n">
        <v>372.21719479</v>
      </c>
      <c r="F75" s="20" t="n">
        <v>2.41429375</v>
      </c>
      <c r="G75" s="18" t="n">
        <v>386.94919928</v>
      </c>
      <c r="H75" s="20" t="n">
        <v>2.43497063</v>
      </c>
      <c r="I75" s="18" t="n">
        <v>412.25804216</v>
      </c>
      <c r="J75" s="20" t="n">
        <v>3.01687457</v>
      </c>
      <c r="K75" s="18" t="s">
        <v>481</v>
      </c>
      <c r="L75" s="20" t="s">
        <v>481</v>
      </c>
      <c r="M75" s="18" t="s">
        <v>481</v>
      </c>
      <c r="N75" s="20" t="s">
        <v>481</v>
      </c>
      <c r="O75" s="18" t="s">
        <v>481</v>
      </c>
      <c r="P75" s="20" t="s">
        <v>481</v>
      </c>
      <c r="Q75" s="18" t="s">
        <v>481</v>
      </c>
      <c r="R75" s="20" t="s">
        <v>481</v>
      </c>
      <c r="S75" s="18" t="n">
        <v>354.1707561</v>
      </c>
      <c r="T75" s="20" t="n">
        <v>3.33154036</v>
      </c>
    </row>
    <row r="76" spans="1:20">
      <c r="A76" s="15" t="s">
        <v>551</v>
      </c>
      <c r="B76" s="17" t="n">
        <v>14167</v>
      </c>
      <c r="C76" s="18">
        <f>(235.0/B76*100)</f>
        <v/>
      </c>
      <c r="D76" s="19" t="n">
        <v>13932</v>
      </c>
      <c r="E76" s="18" t="n">
        <v>419.35673197</v>
      </c>
      <c r="F76" s="20" t="n">
        <v>3.04230644</v>
      </c>
      <c r="G76" s="18" t="n">
        <v>440.0375423</v>
      </c>
      <c r="H76" s="20" t="n">
        <v>2.91848634</v>
      </c>
      <c r="I76" s="18" t="n">
        <v>468.41504094</v>
      </c>
      <c r="J76" s="20" t="n">
        <v>2.82529656</v>
      </c>
      <c r="K76" s="18" t="s">
        <v>481</v>
      </c>
      <c r="L76" s="20" t="s">
        <v>481</v>
      </c>
      <c r="M76" s="18" t="s">
        <v>481</v>
      </c>
      <c r="N76" s="20" t="s">
        <v>481</v>
      </c>
      <c r="O76" s="18" t="s">
        <v>481</v>
      </c>
      <c r="P76" s="20" t="s">
        <v>481</v>
      </c>
      <c r="Q76" s="18" t="s">
        <v>481</v>
      </c>
      <c r="R76" s="20" t="s">
        <v>481</v>
      </c>
      <c r="S76" s="18" t="n">
        <v>362.37217109</v>
      </c>
      <c r="T76" s="20" t="n">
        <v>4.47047614</v>
      </c>
    </row>
    <row r="77" spans="1:20">
      <c r="A77" s="15" t="s">
        <v>552</v>
      </c>
      <c r="B77" s="17" t="n">
        <v>6062</v>
      </c>
      <c r="C77" s="18">
        <f>(341.0/B77*100)</f>
        <v/>
      </c>
      <c r="D77" s="19" t="n">
        <v>5721</v>
      </c>
      <c r="E77" s="18" t="n">
        <v>414.32277675</v>
      </c>
      <c r="F77" s="20" t="n">
        <v>3.77901225</v>
      </c>
      <c r="G77" s="18" t="n">
        <v>437.1867131</v>
      </c>
      <c r="H77" s="20" t="n">
        <v>2.92114447</v>
      </c>
      <c r="I77" s="18" t="n">
        <v>464.69677867</v>
      </c>
      <c r="J77" s="20" t="n">
        <v>2.67817344</v>
      </c>
      <c r="K77" s="18" t="s">
        <v>481</v>
      </c>
      <c r="L77" s="20" t="s">
        <v>481</v>
      </c>
      <c r="M77" s="18" t="s">
        <v>481</v>
      </c>
      <c r="N77" s="20" t="s">
        <v>481</v>
      </c>
      <c r="O77" s="18" t="s">
        <v>481</v>
      </c>
      <c r="P77" s="20" t="s">
        <v>481</v>
      </c>
      <c r="Q77" s="18" t="s">
        <v>481</v>
      </c>
      <c r="R77" s="20" t="s">
        <v>481</v>
      </c>
      <c r="S77" s="18" t="n">
        <v>365.47096263</v>
      </c>
      <c r="T77" s="20" t="n">
        <v>3.40114158</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524.64451931</v>
      </c>
      <c r="P78" s="20" t="n">
        <v>3.91006783</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475.18659836</v>
      </c>
      <c r="P79" s="20" t="n">
        <v>6.280552</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456.48357586</v>
      </c>
      <c r="P80" s="20" t="n">
        <v>3.67164431</v>
      </c>
      <c r="Q80" s="18" t="s">
        <v>481</v>
      </c>
      <c r="R80" s="20" t="s">
        <v>481</v>
      </c>
      <c r="S80" s="18" t="s">
        <v>481</v>
      </c>
      <c r="T80" s="20" t="s">
        <v>481</v>
      </c>
    </row>
    <row r="81" spans="1:20">
      <c r="A81" s="23" t="s">
        <v>556</v>
      </c>
      <c r="B81" s="17" t="n">
        <v>8861</v>
      </c>
      <c r="C81" s="18">
        <f>(92.0/B81*100)</f>
        <v/>
      </c>
      <c r="D81" s="19" t="n">
        <v>8769</v>
      </c>
      <c r="E81" s="18" t="n">
        <v>438.91288021</v>
      </c>
      <c r="F81" s="20" t="n">
        <v>3.35374026</v>
      </c>
      <c r="G81" s="18" t="n">
        <v>436.56261367</v>
      </c>
      <c r="H81" s="20" t="n">
        <v>2.8188909</v>
      </c>
      <c r="I81" s="18" t="n">
        <v>466.30567373</v>
      </c>
      <c r="J81" s="20" t="n">
        <v>4.19938856</v>
      </c>
      <c r="K81" s="18" t="s">
        <v>481</v>
      </c>
      <c r="L81" s="20" t="s">
        <v>481</v>
      </c>
      <c r="M81" s="18" t="s">
        <v>481</v>
      </c>
      <c r="N81" s="20" t="s">
        <v>481</v>
      </c>
      <c r="O81" s="18" t="s">
        <v>481</v>
      </c>
      <c r="P81" s="20" t="s">
        <v>481</v>
      </c>
      <c r="Q81" s="18" t="s">
        <v>481</v>
      </c>
      <c r="R81" s="20" t="s">
        <v>481</v>
      </c>
      <c r="S81" s="18" t="n">
        <v>390.0941389</v>
      </c>
      <c r="T81" s="20" t="n">
        <v>9.07164238</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838</v>
      </c>
    </row>
    <row customHeight="1" ht="30" r="4" spans="1:20">
      <c r="A4" s="6" t="n"/>
      <c r="B4" s="7" t="s">
        <v>462</v>
      </c>
      <c r="C4" s="7" t="s">
        <v>463</v>
      </c>
      <c r="D4" s="8" t="s">
        <v>462</v>
      </c>
      <c r="E4" s="9" t="s">
        <v>831</v>
      </c>
      <c r="F4" s="10" t="n"/>
      <c r="G4" s="9" t="s">
        <v>832</v>
      </c>
      <c r="H4" s="10" t="n"/>
      <c r="I4" s="9" t="s">
        <v>833</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(778.0/B7*100)</f>
        <v/>
      </c>
      <c r="D7" s="19" t="n">
        <v>13752</v>
      </c>
      <c r="E7" s="18" t="n">
        <v>496.64575147</v>
      </c>
      <c r="F7" s="20" t="n">
        <v>3.95689576</v>
      </c>
      <c r="G7" s="18" t="n">
        <v>468.56380288</v>
      </c>
      <c r="H7" s="20" t="n">
        <v>3.1049503</v>
      </c>
      <c r="I7" s="18" t="n">
        <v>534.4042515899999</v>
      </c>
      <c r="J7" s="20" t="n">
        <v>1.5659151</v>
      </c>
      <c r="K7" s="18" t="s">
        <v>481</v>
      </c>
      <c r="L7" s="20" t="s">
        <v>481</v>
      </c>
      <c r="M7" s="18" t="s">
        <v>481</v>
      </c>
      <c r="N7" s="20" t="s">
        <v>481</v>
      </c>
      <c r="O7" s="18" t="s">
        <v>481</v>
      </c>
      <c r="P7" s="20" t="s">
        <v>481</v>
      </c>
      <c r="Q7" s="18" t="s">
        <v>481</v>
      </c>
      <c r="R7" s="20" t="s">
        <v>481</v>
      </c>
      <c r="S7" s="18" t="n">
        <v>456.26035025</v>
      </c>
      <c r="T7" s="20" t="n">
        <v>4.88556517</v>
      </c>
    </row>
    <row r="8" spans="1:20">
      <c r="A8" s="15" t="s">
        <v>483</v>
      </c>
      <c r="B8" s="17" t="n">
        <v>7007</v>
      </c>
      <c r="C8" s="18">
        <f>(145.0/B8*100)</f>
        <v/>
      </c>
      <c r="D8" s="19" t="n">
        <v>6862</v>
      </c>
      <c r="E8" s="18" t="n">
        <v>494.9427368</v>
      </c>
      <c r="F8" s="20" t="n">
        <v>6.09369813</v>
      </c>
      <c r="G8" s="18" t="n">
        <v>470.69304429</v>
      </c>
      <c r="H8" s="20" t="n">
        <v>3.66964326</v>
      </c>
      <c r="I8" s="18" t="n">
        <v>518.47306659</v>
      </c>
      <c r="J8" s="20" t="n">
        <v>2.27234112</v>
      </c>
      <c r="K8" s="18" t="s">
        <v>481</v>
      </c>
      <c r="L8" s="20" t="s">
        <v>481</v>
      </c>
      <c r="M8" s="18" t="s">
        <v>481</v>
      </c>
      <c r="N8" s="20" t="s">
        <v>481</v>
      </c>
      <c r="O8" s="18" t="n">
        <v>368.48347797</v>
      </c>
      <c r="P8" s="20" t="n">
        <v>14.99112476</v>
      </c>
      <c r="Q8" s="18" t="s">
        <v>481</v>
      </c>
      <c r="R8" s="20" t="s">
        <v>481</v>
      </c>
      <c r="S8" s="18" t="n">
        <v>408.72694082</v>
      </c>
      <c r="T8" s="20" t="n">
        <v>5.38983729</v>
      </c>
    </row>
    <row r="9" spans="1:20">
      <c r="A9" s="15" t="s">
        <v>484</v>
      </c>
      <c r="B9" s="17" t="n">
        <v>9651</v>
      </c>
      <c r="C9" s="18">
        <f>(270.0/B9*100)</f>
        <v/>
      </c>
      <c r="D9" s="19" t="n">
        <v>9381</v>
      </c>
      <c r="E9" s="18" t="n">
        <v>486.09094649</v>
      </c>
      <c r="F9" s="20" t="n">
        <v>5.47747797</v>
      </c>
      <c r="G9" s="18" t="n">
        <v>493.51130236</v>
      </c>
      <c r="H9" s="20" t="n">
        <v>3.20504451</v>
      </c>
      <c r="I9" s="18" t="n">
        <v>528.74744186</v>
      </c>
      <c r="J9" s="20" t="n">
        <v>1.99910724</v>
      </c>
      <c r="K9" s="18" t="s">
        <v>481</v>
      </c>
      <c r="L9" s="20" t="s">
        <v>481</v>
      </c>
      <c r="M9" s="18" t="s">
        <v>481</v>
      </c>
      <c r="N9" s="20" t="s">
        <v>481</v>
      </c>
      <c r="O9" s="18" t="n">
        <v>374.78530698</v>
      </c>
      <c r="P9" s="20" t="n">
        <v>11.62763904</v>
      </c>
      <c r="Q9" s="18" t="s">
        <v>481</v>
      </c>
      <c r="R9" s="20" t="s">
        <v>481</v>
      </c>
      <c r="S9" s="18" t="n">
        <v>410.84316011</v>
      </c>
      <c r="T9" s="20" t="n">
        <v>5.03058407</v>
      </c>
    </row>
    <row r="10" spans="1:20">
      <c r="A10" s="15" t="s">
        <v>485</v>
      </c>
      <c r="B10" s="17" t="n">
        <v>20058</v>
      </c>
      <c r="C10" s="18">
        <f>(559.0/B10*100)</f>
        <v/>
      </c>
      <c r="D10" s="19" t="n">
        <v>19499</v>
      </c>
      <c r="E10" s="18" t="n">
        <v>511.93153546</v>
      </c>
      <c r="F10" s="20" t="n">
        <v>3.38240917</v>
      </c>
      <c r="G10" s="18" t="n">
        <v>497.58396363</v>
      </c>
      <c r="H10" s="20" t="n">
        <v>3.51508272</v>
      </c>
      <c r="I10" s="18" t="n">
        <v>546.59834653</v>
      </c>
      <c r="J10" s="20" t="n">
        <v>1.97331347</v>
      </c>
      <c r="K10" s="18" t="s">
        <v>481</v>
      </c>
      <c r="L10" s="20" t="s">
        <v>481</v>
      </c>
      <c r="M10" s="18" t="s">
        <v>481</v>
      </c>
      <c r="N10" s="20" t="s">
        <v>481</v>
      </c>
      <c r="O10" s="18" t="s">
        <v>481</v>
      </c>
      <c r="P10" s="20" t="s">
        <v>481</v>
      </c>
      <c r="Q10" s="18" t="s">
        <v>481</v>
      </c>
      <c r="R10" s="20" t="s">
        <v>481</v>
      </c>
      <c r="S10" s="18" t="n">
        <v>441.03619114</v>
      </c>
      <c r="T10" s="20" t="n">
        <v>5.42475811</v>
      </c>
    </row>
    <row r="11" spans="1:20">
      <c r="A11" s="15" t="s">
        <v>486</v>
      </c>
      <c r="B11" s="17" t="n">
        <v>7053</v>
      </c>
      <c r="C11" s="18">
        <f>(172.0/B11*100)</f>
        <v/>
      </c>
      <c r="D11" s="19" t="n">
        <v>6881</v>
      </c>
      <c r="E11" s="18" t="n">
        <v>396.76198727</v>
      </c>
      <c r="F11" s="20" t="n">
        <v>5.2588176</v>
      </c>
      <c r="G11" s="18" t="n">
        <v>427.88406551</v>
      </c>
      <c r="H11" s="20" t="n">
        <v>2.93553047</v>
      </c>
      <c r="I11" s="18" t="n">
        <v>472.64497667</v>
      </c>
      <c r="J11" s="20" t="n">
        <v>2.43502102</v>
      </c>
      <c r="K11" s="18" t="s">
        <v>481</v>
      </c>
      <c r="L11" s="20" t="s">
        <v>481</v>
      </c>
      <c r="M11" s="18" t="s">
        <v>481</v>
      </c>
      <c r="N11" s="20" t="s">
        <v>481</v>
      </c>
      <c r="O11" s="18" t="s">
        <v>481</v>
      </c>
      <c r="P11" s="20" t="s">
        <v>481</v>
      </c>
      <c r="Q11" s="18" t="s">
        <v>481</v>
      </c>
      <c r="R11" s="20" t="s">
        <v>481</v>
      </c>
      <c r="S11" s="18" t="n">
        <v>400.93227678</v>
      </c>
      <c r="T11" s="20" t="n">
        <v>6.22825763</v>
      </c>
    </row>
    <row r="12" spans="1:20">
      <c r="A12" s="15" t="s">
        <v>487</v>
      </c>
      <c r="B12" s="17" t="n">
        <v>6894</v>
      </c>
      <c r="C12" s="18">
        <f>(59.0/B12*100)</f>
        <v/>
      </c>
      <c r="D12" s="19" t="n">
        <v>6835</v>
      </c>
      <c r="E12" s="18" t="n">
        <v>464.81148047</v>
      </c>
      <c r="F12" s="20" t="n">
        <v>6.17350614</v>
      </c>
      <c r="G12" s="18" t="n">
        <v>476.62769087</v>
      </c>
      <c r="H12" s="20" t="n">
        <v>2.68636571</v>
      </c>
      <c r="I12" s="18" t="n">
        <v>520.07640986</v>
      </c>
      <c r="J12" s="20" t="n">
        <v>2.10675029</v>
      </c>
      <c r="K12" s="18" t="s">
        <v>481</v>
      </c>
      <c r="L12" s="20" t="s">
        <v>481</v>
      </c>
      <c r="M12" s="18" t="s">
        <v>481</v>
      </c>
      <c r="N12" s="20" t="s">
        <v>481</v>
      </c>
      <c r="O12" s="18" t="n">
        <v>366.6777112</v>
      </c>
      <c r="P12" s="20" t="n">
        <v>14.39052153</v>
      </c>
      <c r="Q12" s="18" t="s">
        <v>481</v>
      </c>
      <c r="R12" s="20" t="s">
        <v>481</v>
      </c>
      <c r="S12" s="18" t="n">
        <v>397.95734521</v>
      </c>
      <c r="T12" s="20" t="n">
        <v>6.30098718</v>
      </c>
    </row>
    <row r="13" spans="1:20">
      <c r="A13" s="15" t="s">
        <v>488</v>
      </c>
      <c r="B13" s="17" t="n">
        <v>7161</v>
      </c>
      <c r="C13" s="18">
        <f>(216.0/B13*100)</f>
        <v/>
      </c>
      <c r="D13" s="19" t="n">
        <v>6945</v>
      </c>
      <c r="E13" s="18" t="n">
        <v>504.2976794</v>
      </c>
      <c r="F13" s="20" t="n">
        <v>5.77353271</v>
      </c>
      <c r="G13" s="18" t="n">
        <v>478.0547318</v>
      </c>
      <c r="H13" s="20" t="n">
        <v>2.64415147</v>
      </c>
      <c r="I13" s="18" t="n">
        <v>526.04941087</v>
      </c>
      <c r="J13" s="20" t="n">
        <v>2.32115787</v>
      </c>
      <c r="K13" s="18" t="s">
        <v>481</v>
      </c>
      <c r="L13" s="20" t="s">
        <v>481</v>
      </c>
      <c r="M13" s="18" t="s">
        <v>481</v>
      </c>
      <c r="N13" s="20" t="s">
        <v>481</v>
      </c>
      <c r="O13" s="18" t="n">
        <v>436.36003517</v>
      </c>
      <c r="P13" s="20" t="n">
        <v>6.43426798</v>
      </c>
      <c r="Q13" s="18" t="s">
        <v>481</v>
      </c>
      <c r="R13" s="20" t="s">
        <v>481</v>
      </c>
      <c r="S13" s="18" t="n">
        <v>395.87255688</v>
      </c>
      <c r="T13" s="20" t="n">
        <v>6.23155636</v>
      </c>
    </row>
    <row r="14" spans="1:20">
      <c r="A14" s="15" t="s">
        <v>489</v>
      </c>
      <c r="B14" s="17" t="n">
        <v>5587</v>
      </c>
      <c r="C14" s="18">
        <f>(83.0/B14*100)</f>
        <v/>
      </c>
      <c r="D14" s="19" t="n">
        <v>5504</v>
      </c>
      <c r="E14" s="18" t="n">
        <v>522.24575464</v>
      </c>
      <c r="F14" s="20" t="n">
        <v>4.09458432</v>
      </c>
      <c r="G14" s="18" t="n">
        <v>519.07870547</v>
      </c>
      <c r="H14" s="20" t="n">
        <v>2.6228184</v>
      </c>
      <c r="I14" s="18" t="n">
        <v>560.2532578</v>
      </c>
      <c r="J14" s="20" t="n">
        <v>2.65135016</v>
      </c>
      <c r="K14" s="18" t="s">
        <v>481</v>
      </c>
      <c r="L14" s="20" t="s">
        <v>481</v>
      </c>
      <c r="M14" s="18" t="s">
        <v>481</v>
      </c>
      <c r="N14" s="20" t="s">
        <v>481</v>
      </c>
      <c r="O14" s="18" t="s">
        <v>481</v>
      </c>
      <c r="P14" s="20" t="s">
        <v>481</v>
      </c>
      <c r="Q14" s="18" t="s">
        <v>481</v>
      </c>
      <c r="R14" s="20" t="s">
        <v>481</v>
      </c>
      <c r="S14" s="18" t="n">
        <v>462.77444012</v>
      </c>
      <c r="T14" s="20" t="n">
        <v>10.07995945</v>
      </c>
    </row>
    <row r="15" spans="1:20">
      <c r="A15" s="15" t="s">
        <v>490</v>
      </c>
      <c r="B15" s="17" t="n">
        <v>5882</v>
      </c>
      <c r="C15" s="18">
        <f>(116.0/B15*100)</f>
        <v/>
      </c>
      <c r="D15" s="19" t="n">
        <v>5766</v>
      </c>
      <c r="E15" s="18" t="n">
        <v>533.18817931</v>
      </c>
      <c r="F15" s="20" t="n">
        <v>5.76333914</v>
      </c>
      <c r="G15" s="18" t="n">
        <v>504.15044499</v>
      </c>
      <c r="H15" s="20" t="n">
        <v>3.14542096</v>
      </c>
      <c r="I15" s="18" t="n">
        <v>550.1305813500001</v>
      </c>
      <c r="J15" s="20" t="n">
        <v>2.13379659</v>
      </c>
      <c r="K15" s="18" t="s">
        <v>481</v>
      </c>
      <c r="L15" s="20" t="s">
        <v>481</v>
      </c>
      <c r="M15" s="18" t="s">
        <v>481</v>
      </c>
      <c r="N15" s="20" t="s">
        <v>481</v>
      </c>
      <c r="O15" s="18" t="n">
        <v>375.95013089</v>
      </c>
      <c r="P15" s="20" t="n">
        <v>17.42774697</v>
      </c>
      <c r="Q15" s="18" t="s">
        <v>481</v>
      </c>
      <c r="R15" s="20" t="s">
        <v>481</v>
      </c>
      <c r="S15" s="18" t="n">
        <v>437.75332284</v>
      </c>
      <c r="T15" s="20" t="n">
        <v>7.17459399</v>
      </c>
    </row>
    <row r="16" spans="1:20">
      <c r="A16" s="15" t="s">
        <v>491</v>
      </c>
      <c r="B16" s="17" t="n">
        <v>6108</v>
      </c>
      <c r="C16" s="18">
        <f>(154.0/B16*100)</f>
        <v/>
      </c>
      <c r="D16" s="19" t="n">
        <v>5954</v>
      </c>
      <c r="E16" s="18" t="n">
        <v>476.71762187</v>
      </c>
      <c r="F16" s="20" t="n">
        <v>5.378311</v>
      </c>
      <c r="G16" s="18" t="n">
        <v>481.28362378</v>
      </c>
      <c r="H16" s="20" t="n">
        <v>3.40763942</v>
      </c>
      <c r="I16" s="18" t="n">
        <v>522.44019325</v>
      </c>
      <c r="J16" s="20" t="n">
        <v>1.92594579</v>
      </c>
      <c r="K16" s="18" t="s">
        <v>481</v>
      </c>
      <c r="L16" s="20" t="s">
        <v>481</v>
      </c>
      <c r="M16" s="18" t="s">
        <v>481</v>
      </c>
      <c r="N16" s="20" t="s">
        <v>481</v>
      </c>
      <c r="O16" s="18" t="s">
        <v>481</v>
      </c>
      <c r="P16" s="20" t="s">
        <v>481</v>
      </c>
      <c r="Q16" s="18" t="s">
        <v>481</v>
      </c>
      <c r="R16" s="20" t="s">
        <v>481</v>
      </c>
      <c r="S16" s="18" t="n">
        <v>387.49677869</v>
      </c>
      <c r="T16" s="20" t="n">
        <v>6.16614531</v>
      </c>
    </row>
    <row r="17" spans="1:20">
      <c r="A17" s="15" t="s">
        <v>492</v>
      </c>
      <c r="B17" s="17" t="n">
        <v>6504</v>
      </c>
      <c r="C17" s="18">
        <f>(1933.0/B17*100)</f>
        <v/>
      </c>
      <c r="D17" s="19" t="n">
        <v>4571</v>
      </c>
      <c r="E17" s="18" t="n">
        <v>523.21401116</v>
      </c>
      <c r="F17" s="20" t="n">
        <v>5.94148857</v>
      </c>
      <c r="G17" s="18" t="n">
        <v>508.09043111</v>
      </c>
      <c r="H17" s="20" t="n">
        <v>4.09751939</v>
      </c>
      <c r="I17" s="18" t="n">
        <v>536.08890754</v>
      </c>
      <c r="J17" s="20" t="n">
        <v>3.29755116</v>
      </c>
      <c r="K17" s="18" t="s">
        <v>481</v>
      </c>
      <c r="L17" s="20" t="s">
        <v>481</v>
      </c>
      <c r="M17" s="18" t="s">
        <v>481</v>
      </c>
      <c r="N17" s="20" t="s">
        <v>481</v>
      </c>
      <c r="O17" s="18" t="n">
        <v>360.48925247</v>
      </c>
      <c r="P17" s="20" t="n">
        <v>12.44339086</v>
      </c>
      <c r="Q17" s="18" t="s">
        <v>481</v>
      </c>
      <c r="R17" s="20" t="s">
        <v>481</v>
      </c>
      <c r="S17" s="18" t="n">
        <v>450.58877572</v>
      </c>
      <c r="T17" s="20" t="n">
        <v>8.1369869</v>
      </c>
    </row>
    <row r="18" spans="1:20">
      <c r="A18" s="15" t="s">
        <v>493</v>
      </c>
      <c r="B18" s="17" t="n">
        <v>5532</v>
      </c>
      <c r="C18" s="18">
        <f>(31.0/B18*100)</f>
        <v/>
      </c>
      <c r="D18" s="19" t="n">
        <v>5501</v>
      </c>
      <c r="E18" s="18" t="n">
        <v>429.16356637</v>
      </c>
      <c r="F18" s="20" t="n">
        <v>6.12794145</v>
      </c>
      <c r="G18" s="18" t="n">
        <v>439.38555893</v>
      </c>
      <c r="H18" s="20" t="n">
        <v>3.80546498</v>
      </c>
      <c r="I18" s="18" t="n">
        <v>483.23034228</v>
      </c>
      <c r="J18" s="20" t="n">
        <v>3.12826381</v>
      </c>
      <c r="K18" s="18" t="s">
        <v>481</v>
      </c>
      <c r="L18" s="20" t="s">
        <v>481</v>
      </c>
      <c r="M18" s="18" t="s">
        <v>481</v>
      </c>
      <c r="N18" s="20" t="s">
        <v>481</v>
      </c>
      <c r="O18" s="18" t="s">
        <v>481</v>
      </c>
      <c r="P18" s="20" t="s">
        <v>481</v>
      </c>
      <c r="Q18" s="18" t="s">
        <v>481</v>
      </c>
      <c r="R18" s="20" t="s">
        <v>481</v>
      </c>
      <c r="S18" s="18" t="n">
        <v>370.47574876</v>
      </c>
      <c r="T18" s="20" t="n">
        <v>6.35843219</v>
      </c>
    </row>
    <row r="19" spans="1:20">
      <c r="A19" s="15" t="s">
        <v>494</v>
      </c>
      <c r="B19" s="17" t="n">
        <v>5658</v>
      </c>
      <c r="C19" s="18">
        <f>(346.0/B19*100)</f>
        <v/>
      </c>
      <c r="D19" s="19" t="n">
        <v>5312</v>
      </c>
      <c r="E19" s="18" t="n">
        <v>469.20924807</v>
      </c>
      <c r="F19" s="20" t="n">
        <v>5.67212002</v>
      </c>
      <c r="G19" s="18" t="n">
        <v>459.74504852</v>
      </c>
      <c r="H19" s="20" t="n">
        <v>3.11629408</v>
      </c>
      <c r="I19" s="18" t="n">
        <v>500.43337242</v>
      </c>
      <c r="J19" s="20" t="n">
        <v>2.62913986</v>
      </c>
      <c r="K19" s="18" t="s">
        <v>481</v>
      </c>
      <c r="L19" s="20" t="s">
        <v>481</v>
      </c>
      <c r="M19" s="18" t="s">
        <v>481</v>
      </c>
      <c r="N19" s="20" t="s">
        <v>481</v>
      </c>
      <c r="O19" s="18" t="s">
        <v>481</v>
      </c>
      <c r="P19" s="20" t="s">
        <v>481</v>
      </c>
      <c r="Q19" s="18" t="s">
        <v>481</v>
      </c>
      <c r="R19" s="20" t="s">
        <v>481</v>
      </c>
      <c r="S19" s="18" t="n">
        <v>401.02501164</v>
      </c>
      <c r="T19" s="20" t="n">
        <v>7.76024369</v>
      </c>
    </row>
    <row r="20" spans="1:20">
      <c r="A20" s="15" t="s">
        <v>495</v>
      </c>
      <c r="B20" s="17" t="n">
        <v>3371</v>
      </c>
      <c r="C20" s="18">
        <f>(75.0/B20*100)</f>
        <v/>
      </c>
      <c r="D20" s="19" t="n">
        <v>3296</v>
      </c>
      <c r="E20" s="18" t="n">
        <v>466.94217682</v>
      </c>
      <c r="F20" s="20" t="n">
        <v>5.70818242</v>
      </c>
      <c r="G20" s="18" t="n">
        <v>448.2156212</v>
      </c>
      <c r="H20" s="20" t="n">
        <v>2.98548952</v>
      </c>
      <c r="I20" s="18" t="n">
        <v>498.60081562</v>
      </c>
      <c r="J20" s="20" t="n">
        <v>2.1271286</v>
      </c>
      <c r="K20" s="18" t="s">
        <v>481</v>
      </c>
      <c r="L20" s="20" t="s">
        <v>481</v>
      </c>
      <c r="M20" s="18" t="s">
        <v>481</v>
      </c>
      <c r="N20" s="20" t="s">
        <v>481</v>
      </c>
      <c r="O20" s="18" t="s">
        <v>481</v>
      </c>
      <c r="P20" s="20" t="s">
        <v>481</v>
      </c>
      <c r="Q20" s="18" t="s">
        <v>481</v>
      </c>
      <c r="R20" s="20" t="s">
        <v>481</v>
      </c>
      <c r="S20" s="18" t="n">
        <v>396.34075724</v>
      </c>
      <c r="T20" s="20" t="n">
        <v>6.38277078</v>
      </c>
    </row>
    <row r="21" spans="1:20">
      <c r="A21" s="15" t="s">
        <v>496</v>
      </c>
      <c r="B21" s="17" t="n">
        <v>5741</v>
      </c>
      <c r="C21" s="18">
        <f>(58.0/B21*100)</f>
        <v/>
      </c>
      <c r="D21" s="19" t="n">
        <v>5683</v>
      </c>
      <c r="E21" s="18" t="n">
        <v>492.4075715</v>
      </c>
      <c r="F21" s="20" t="n">
        <v>4.49150163</v>
      </c>
      <c r="G21" s="18" t="n">
        <v>475.18689995</v>
      </c>
      <c r="H21" s="20" t="n">
        <v>3.73698046</v>
      </c>
      <c r="I21" s="18" t="n">
        <v>518.5432131</v>
      </c>
      <c r="J21" s="20" t="n">
        <v>2.20259582</v>
      </c>
      <c r="K21" s="18" t="s">
        <v>481</v>
      </c>
      <c r="L21" s="20" t="s">
        <v>481</v>
      </c>
      <c r="M21" s="18" t="s">
        <v>481</v>
      </c>
      <c r="N21" s="20" t="s">
        <v>481</v>
      </c>
      <c r="O21" s="18" t="s">
        <v>481</v>
      </c>
      <c r="P21" s="20" t="s">
        <v>481</v>
      </c>
      <c r="Q21" s="18" t="s">
        <v>481</v>
      </c>
      <c r="R21" s="20" t="s">
        <v>481</v>
      </c>
      <c r="S21" s="18" t="n">
        <v>430.48230525</v>
      </c>
      <c r="T21" s="20" t="n">
        <v>10.40362887</v>
      </c>
    </row>
    <row r="22" spans="1:20">
      <c r="A22" s="15" t="s">
        <v>497</v>
      </c>
      <c r="B22" s="17" t="n">
        <v>6598</v>
      </c>
      <c r="C22" s="18">
        <f>(39.0/B22*100)</f>
        <v/>
      </c>
      <c r="D22" s="19" t="n">
        <v>6559</v>
      </c>
      <c r="E22" s="18" t="n">
        <v>440.82961431</v>
      </c>
      <c r="F22" s="20" t="n">
        <v>6.04859876</v>
      </c>
      <c r="G22" s="18" t="n">
        <v>447.92970128</v>
      </c>
      <c r="H22" s="20" t="n">
        <v>4.03109046</v>
      </c>
      <c r="I22" s="18" t="n">
        <v>505.47683307</v>
      </c>
      <c r="J22" s="20" t="n">
        <v>2.65457308</v>
      </c>
      <c r="K22" s="18" t="s">
        <v>481</v>
      </c>
      <c r="L22" s="20" t="s">
        <v>481</v>
      </c>
      <c r="M22" s="18" t="s">
        <v>481</v>
      </c>
      <c r="N22" s="20" t="s">
        <v>481</v>
      </c>
      <c r="O22" s="18" t="s">
        <v>481</v>
      </c>
      <c r="P22" s="20" t="s">
        <v>481</v>
      </c>
      <c r="Q22" s="18" t="n">
        <v>445.72995226</v>
      </c>
      <c r="R22" s="20" t="n">
        <v>46.70546908</v>
      </c>
      <c r="S22" s="18" t="n">
        <v>370.60781172</v>
      </c>
      <c r="T22" s="20" t="n">
        <v>7.59740281</v>
      </c>
    </row>
    <row r="23" spans="1:20">
      <c r="A23" s="15" t="s">
        <v>498</v>
      </c>
      <c r="B23" s="17" t="n">
        <v>11583</v>
      </c>
      <c r="C23" s="18">
        <f>(268.0/B23*100)</f>
        <v/>
      </c>
      <c r="D23" s="19" t="n">
        <v>11315</v>
      </c>
      <c r="E23" s="18" t="n">
        <v>476.97578026</v>
      </c>
      <c r="F23" s="20" t="n">
        <v>4.37709364</v>
      </c>
      <c r="G23" s="18" t="n">
        <v>454.23743228</v>
      </c>
      <c r="H23" s="20" t="n">
        <v>3.83829117</v>
      </c>
      <c r="I23" s="18" t="n">
        <v>498.41336164</v>
      </c>
      <c r="J23" s="20" t="n">
        <v>2.5200871</v>
      </c>
      <c r="K23" s="18" t="s">
        <v>481</v>
      </c>
      <c r="L23" s="20" t="s">
        <v>481</v>
      </c>
      <c r="M23" s="18" t="s">
        <v>481</v>
      </c>
      <c r="N23" s="20" t="s">
        <v>481</v>
      </c>
      <c r="O23" s="18" t="s">
        <v>481</v>
      </c>
      <c r="P23" s="20" t="s">
        <v>481</v>
      </c>
      <c r="Q23" s="18" t="s">
        <v>481</v>
      </c>
      <c r="R23" s="20" t="s">
        <v>481</v>
      </c>
      <c r="S23" s="18" t="n">
        <v>404.32420722</v>
      </c>
      <c r="T23" s="20" t="n">
        <v>6.40780727</v>
      </c>
    </row>
    <row r="24" spans="1:20">
      <c r="A24" s="15" t="s">
        <v>499</v>
      </c>
      <c r="B24" s="17" t="n">
        <v>6647</v>
      </c>
      <c r="C24" s="18">
        <f>(10.0/B24*100)</f>
        <v/>
      </c>
      <c r="D24" s="19" t="n">
        <v>6637</v>
      </c>
      <c r="E24" s="18" t="n">
        <v>536.46831764</v>
      </c>
      <c r="F24" s="20" t="n">
        <v>3.93678443</v>
      </c>
      <c r="G24" s="18" t="n">
        <v>520.08688155</v>
      </c>
      <c r="H24" s="20" t="n">
        <v>4.14684025</v>
      </c>
      <c r="I24" s="18" t="n">
        <v>551.44760117</v>
      </c>
      <c r="J24" s="20" t="n">
        <v>2.60167941</v>
      </c>
      <c r="K24" s="18" t="s">
        <v>481</v>
      </c>
      <c r="L24" s="20" t="s">
        <v>481</v>
      </c>
      <c r="M24" s="18" t="s">
        <v>481</v>
      </c>
      <c r="N24" s="20" t="s">
        <v>481</v>
      </c>
      <c r="O24" s="18" t="s">
        <v>481</v>
      </c>
      <c r="P24" s="20" t="s">
        <v>481</v>
      </c>
      <c r="Q24" s="18" t="s">
        <v>481</v>
      </c>
      <c r="R24" s="20" t="s">
        <v>481</v>
      </c>
      <c r="S24" s="18" t="n">
        <v>459.49844008</v>
      </c>
      <c r="T24" s="20" t="n">
        <v>10.49681447</v>
      </c>
    </row>
    <row r="25" spans="1:20">
      <c r="A25" s="15" t="s">
        <v>500</v>
      </c>
      <c r="B25" s="17" t="n">
        <v>5581</v>
      </c>
      <c r="C25" s="18">
        <f>(25.0/B25*100)</f>
        <v/>
      </c>
      <c r="D25" s="19" t="n">
        <v>5556</v>
      </c>
      <c r="E25" s="18" t="n">
        <v>502.04085301</v>
      </c>
      <c r="F25" s="20" t="n">
        <v>4.1272733</v>
      </c>
      <c r="G25" s="18" t="n">
        <v>489.71434928</v>
      </c>
      <c r="H25" s="20" t="n">
        <v>5.02042171</v>
      </c>
      <c r="I25" s="18" t="n">
        <v>528.33220171</v>
      </c>
      <c r="J25" s="20" t="n">
        <v>3.10376315</v>
      </c>
      <c r="K25" s="18" t="s">
        <v>481</v>
      </c>
      <c r="L25" s="20" t="s">
        <v>481</v>
      </c>
      <c r="M25" s="18" t="s">
        <v>481</v>
      </c>
      <c r="N25" s="20" t="s">
        <v>481</v>
      </c>
      <c r="O25" s="18" t="s">
        <v>481</v>
      </c>
      <c r="P25" s="20" t="s">
        <v>481</v>
      </c>
      <c r="Q25" s="18" t="s">
        <v>481</v>
      </c>
      <c r="R25" s="20" t="s">
        <v>481</v>
      </c>
      <c r="S25" s="18" t="n">
        <v>429.73055225</v>
      </c>
      <c r="T25" s="20" t="n">
        <v>18.2424402</v>
      </c>
    </row>
    <row r="26" spans="1:20">
      <c r="A26" s="15" t="s">
        <v>501</v>
      </c>
      <c r="B26" s="17" t="n">
        <v>4869</v>
      </c>
      <c r="C26" s="18">
        <f>(75.0/B26*100)</f>
        <v/>
      </c>
      <c r="D26" s="19" t="n">
        <v>4794</v>
      </c>
      <c r="E26" s="18" t="n">
        <v>462.76847739</v>
      </c>
      <c r="F26" s="20" t="n">
        <v>3.85126012</v>
      </c>
      <c r="G26" s="18" t="n">
        <v>474.60432926</v>
      </c>
      <c r="H26" s="20" t="n">
        <v>2.49503858</v>
      </c>
      <c r="I26" s="18" t="n">
        <v>512.83363002</v>
      </c>
      <c r="J26" s="20" t="n">
        <v>2.00869823</v>
      </c>
      <c r="K26" s="18" t="s">
        <v>481</v>
      </c>
      <c r="L26" s="20" t="s">
        <v>481</v>
      </c>
      <c r="M26" s="18" t="s">
        <v>481</v>
      </c>
      <c r="N26" s="20" t="s">
        <v>481</v>
      </c>
      <c r="O26" s="18" t="s">
        <v>481</v>
      </c>
      <c r="P26" s="20" t="s">
        <v>481</v>
      </c>
      <c r="Q26" s="18" t="s">
        <v>481</v>
      </c>
      <c r="R26" s="20" t="s">
        <v>481</v>
      </c>
      <c r="S26" s="18" t="n">
        <v>444.92206385</v>
      </c>
      <c r="T26" s="20" t="n">
        <v>9.696730479999999</v>
      </c>
    </row>
    <row r="27" spans="1:20">
      <c r="A27" s="15" t="s">
        <v>502</v>
      </c>
      <c r="B27" s="17" t="n">
        <v>5299</v>
      </c>
      <c r="C27" s="18">
        <f>(127.0/B27*100)</f>
        <v/>
      </c>
      <c r="D27" s="19" t="n">
        <v>5172</v>
      </c>
      <c r="E27" s="18" t="n">
        <v>483.88870644</v>
      </c>
      <c r="F27" s="20" t="n">
        <v>4.00754254</v>
      </c>
      <c r="G27" s="18" t="n">
        <v>468.98365242</v>
      </c>
      <c r="H27" s="20" t="n">
        <v>2.54605676</v>
      </c>
      <c r="I27" s="18" t="n">
        <v>507.04397966</v>
      </c>
      <c r="J27" s="20" t="n">
        <v>1.5818446</v>
      </c>
      <c r="K27" s="18" t="s">
        <v>481</v>
      </c>
      <c r="L27" s="20" t="s">
        <v>481</v>
      </c>
      <c r="M27" s="18" t="s">
        <v>481</v>
      </c>
      <c r="N27" s="20" t="s">
        <v>481</v>
      </c>
      <c r="O27" s="18" t="s">
        <v>481</v>
      </c>
      <c r="P27" s="20" t="s">
        <v>481</v>
      </c>
      <c r="Q27" s="18" t="s">
        <v>481</v>
      </c>
      <c r="R27" s="20" t="s">
        <v>481</v>
      </c>
      <c r="S27" s="18" t="n">
        <v>397.29371763</v>
      </c>
      <c r="T27" s="20" t="n">
        <v>4.65311303</v>
      </c>
    </row>
    <row r="28" spans="1:20">
      <c r="A28" s="15" t="s">
        <v>503</v>
      </c>
      <c r="B28" s="17" t="n">
        <v>7568</v>
      </c>
      <c r="C28" s="18">
        <f>(378.0/B28*100)</f>
        <v/>
      </c>
      <c r="D28" s="19" t="n">
        <v>7190</v>
      </c>
      <c r="E28" s="18" t="n">
        <v>385.92475032</v>
      </c>
      <c r="F28" s="20" t="n">
        <v>4.33903926</v>
      </c>
      <c r="G28" s="18" t="n">
        <v>394.56843819</v>
      </c>
      <c r="H28" s="20" t="n">
        <v>2.61116562</v>
      </c>
      <c r="I28" s="18" t="n">
        <v>434.06491935</v>
      </c>
      <c r="J28" s="20" t="n">
        <v>2.20686368</v>
      </c>
      <c r="K28" s="18" t="s">
        <v>481</v>
      </c>
      <c r="L28" s="20" t="s">
        <v>481</v>
      </c>
      <c r="M28" s="18" t="s">
        <v>481</v>
      </c>
      <c r="N28" s="20" t="s">
        <v>481</v>
      </c>
      <c r="O28" s="18" t="s">
        <v>481</v>
      </c>
      <c r="P28" s="20" t="s">
        <v>481</v>
      </c>
      <c r="Q28" s="18" t="s">
        <v>481</v>
      </c>
      <c r="R28" s="20" t="s">
        <v>481</v>
      </c>
      <c r="S28" s="18" t="n">
        <v>381.93891254</v>
      </c>
      <c r="T28" s="20" t="n">
        <v>5.98451618</v>
      </c>
    </row>
    <row r="29" spans="1:20">
      <c r="A29" s="15" t="s">
        <v>504</v>
      </c>
      <c r="B29" s="17" t="n">
        <v>5385</v>
      </c>
      <c r="C29" s="18">
        <f>(30.0/B29*100)</f>
        <v/>
      </c>
      <c r="D29" s="19" t="n">
        <v>5355</v>
      </c>
      <c r="E29" s="18" t="n">
        <v>512.5694179</v>
      </c>
      <c r="F29" s="20" t="n">
        <v>3.80360221</v>
      </c>
      <c r="G29" s="18" t="n">
        <v>496.11923228</v>
      </c>
      <c r="H29" s="20" t="n">
        <v>3.48610249</v>
      </c>
      <c r="I29" s="18" t="n">
        <v>530.1312554899999</v>
      </c>
      <c r="J29" s="20" t="n">
        <v>2.32147584</v>
      </c>
      <c r="K29" s="18" t="s">
        <v>481</v>
      </c>
      <c r="L29" s="20" t="s">
        <v>481</v>
      </c>
      <c r="M29" s="18" t="s">
        <v>481</v>
      </c>
      <c r="N29" s="20" t="s">
        <v>481</v>
      </c>
      <c r="O29" s="18" t="n">
        <v>358.28551468</v>
      </c>
      <c r="P29" s="20" t="n">
        <v>8.567023300000001</v>
      </c>
      <c r="Q29" s="18" t="s">
        <v>481</v>
      </c>
      <c r="R29" s="20" t="s">
        <v>481</v>
      </c>
      <c r="S29" s="18" t="n">
        <v>410.11052875</v>
      </c>
      <c r="T29" s="20" t="n">
        <v>9.026030929999999</v>
      </c>
    </row>
    <row r="30" spans="1:20">
      <c r="A30" s="15" t="s">
        <v>505</v>
      </c>
      <c r="B30" s="17" t="n">
        <v>4520</v>
      </c>
      <c r="C30" s="18">
        <f>(208.0/B30*100)</f>
        <v/>
      </c>
      <c r="D30" s="19" t="n">
        <v>4312</v>
      </c>
      <c r="E30" s="18" t="n">
        <v>496.72689612</v>
      </c>
      <c r="F30" s="20" t="n">
        <v>6.00013209</v>
      </c>
      <c r="G30" s="18" t="n">
        <v>477.11701528</v>
      </c>
      <c r="H30" s="20" t="n">
        <v>4.03113748</v>
      </c>
      <c r="I30" s="18" t="n">
        <v>544.0211494599999</v>
      </c>
      <c r="J30" s="20" t="n">
        <v>2.29792855</v>
      </c>
      <c r="K30" s="18" t="s">
        <v>481</v>
      </c>
      <c r="L30" s="20" t="s">
        <v>481</v>
      </c>
      <c r="M30" s="18" t="s">
        <v>481</v>
      </c>
      <c r="N30" s="20" t="s">
        <v>481</v>
      </c>
      <c r="O30" s="18" t="s">
        <v>481</v>
      </c>
      <c r="P30" s="20" t="s">
        <v>481</v>
      </c>
      <c r="Q30" s="18" t="s">
        <v>481</v>
      </c>
      <c r="R30" s="20" t="s">
        <v>481</v>
      </c>
      <c r="S30" s="18" t="n">
        <v>413.09357757</v>
      </c>
      <c r="T30" s="20" t="n">
        <v>6.95581962</v>
      </c>
    </row>
    <row r="31" spans="1:20">
      <c r="A31" s="15" t="s">
        <v>506</v>
      </c>
      <c r="B31" s="17" t="n">
        <v>5456</v>
      </c>
      <c r="C31" s="18">
        <f>(146.0/B31*100)</f>
        <v/>
      </c>
      <c r="D31" s="19" t="n">
        <v>5310</v>
      </c>
      <c r="E31" s="18" t="n">
        <v>491.7923386</v>
      </c>
      <c r="F31" s="20" t="n">
        <v>3.88166335</v>
      </c>
      <c r="G31" s="18" t="n">
        <v>476.31773873</v>
      </c>
      <c r="H31" s="20" t="n">
        <v>2.9316576</v>
      </c>
      <c r="I31" s="18" t="n">
        <v>524.91508978</v>
      </c>
      <c r="J31" s="20" t="n">
        <v>2.31501134</v>
      </c>
      <c r="K31" s="18" t="s">
        <v>481</v>
      </c>
      <c r="L31" s="20" t="s">
        <v>481</v>
      </c>
      <c r="M31" s="18" t="s">
        <v>481</v>
      </c>
      <c r="N31" s="20" t="s">
        <v>481</v>
      </c>
      <c r="O31" s="18" t="s">
        <v>481</v>
      </c>
      <c r="P31" s="20" t="s">
        <v>481</v>
      </c>
      <c r="Q31" s="18" t="s">
        <v>481</v>
      </c>
      <c r="R31" s="20" t="s">
        <v>481</v>
      </c>
      <c r="S31" s="18" t="n">
        <v>405.06381338</v>
      </c>
      <c r="T31" s="20" t="n">
        <v>5.42191198</v>
      </c>
    </row>
    <row r="32" spans="1:20">
      <c r="A32" s="15" t="s">
        <v>507</v>
      </c>
      <c r="B32" s="17" t="n">
        <v>4478</v>
      </c>
      <c r="C32" s="18">
        <f>(6.0/B32*100)</f>
        <v/>
      </c>
      <c r="D32" s="19" t="n">
        <v>4472</v>
      </c>
      <c r="E32" s="18" t="n">
        <v>491.48693652</v>
      </c>
      <c r="F32" s="20" t="n">
        <v>4.45276316</v>
      </c>
      <c r="G32" s="18" t="n">
        <v>481.45572448</v>
      </c>
      <c r="H32" s="20" t="n">
        <v>2.8443575</v>
      </c>
      <c r="I32" s="18" t="n">
        <v>521.39418624</v>
      </c>
      <c r="J32" s="20" t="n">
        <v>2.73490888</v>
      </c>
      <c r="K32" s="18" t="s">
        <v>481</v>
      </c>
      <c r="L32" s="20" t="s">
        <v>481</v>
      </c>
      <c r="M32" s="18" t="s">
        <v>481</v>
      </c>
      <c r="N32" s="20" t="s">
        <v>481</v>
      </c>
      <c r="O32" s="18" t="s">
        <v>481</v>
      </c>
      <c r="P32" s="20" t="s">
        <v>481</v>
      </c>
      <c r="Q32" s="18" t="s">
        <v>481</v>
      </c>
      <c r="R32" s="20" t="s">
        <v>481</v>
      </c>
      <c r="S32" s="18" t="n">
        <v>407.22715755</v>
      </c>
      <c r="T32" s="20" t="n">
        <v>13.19869915</v>
      </c>
    </row>
    <row r="33" spans="1:20">
      <c r="A33" s="15" t="s">
        <v>508</v>
      </c>
      <c r="B33" s="17" t="n">
        <v>7325</v>
      </c>
      <c r="C33" s="18">
        <f>(80.0/B33*100)</f>
        <v/>
      </c>
      <c r="D33" s="19" t="n">
        <v>7245</v>
      </c>
      <c r="E33" s="18" t="n">
        <v>491.38638771</v>
      </c>
      <c r="F33" s="20" t="n">
        <v>4.05487524</v>
      </c>
      <c r="G33" s="18" t="n">
        <v>484.7683913</v>
      </c>
      <c r="H33" s="20" t="n">
        <v>3.61578381</v>
      </c>
      <c r="I33" s="18" t="n">
        <v>513.81694505</v>
      </c>
      <c r="J33" s="20" t="n">
        <v>2.51330733</v>
      </c>
      <c r="K33" s="18" t="s">
        <v>481</v>
      </c>
      <c r="L33" s="20" t="s">
        <v>481</v>
      </c>
      <c r="M33" s="18" t="s">
        <v>481</v>
      </c>
      <c r="N33" s="20" t="s">
        <v>481</v>
      </c>
      <c r="O33" s="18" t="s">
        <v>481</v>
      </c>
      <c r="P33" s="20" t="s">
        <v>481</v>
      </c>
      <c r="Q33" s="18" t="s">
        <v>481</v>
      </c>
      <c r="R33" s="20" t="s">
        <v>481</v>
      </c>
      <c r="S33" s="18" t="n">
        <v>425.25380757</v>
      </c>
      <c r="T33" s="20" t="n">
        <v>8.72918069</v>
      </c>
    </row>
    <row r="34" spans="1:20">
      <c r="A34" s="15" t="s">
        <v>509</v>
      </c>
      <c r="B34" s="17" t="n">
        <v>6350</v>
      </c>
      <c r="C34" s="18">
        <f>(95.0/B34*100)</f>
        <v/>
      </c>
      <c r="D34" s="19" t="n">
        <v>6255</v>
      </c>
      <c r="E34" s="18" t="n">
        <v>427.23157407</v>
      </c>
      <c r="F34" s="20" t="n">
        <v>4.47041468</v>
      </c>
      <c r="G34" s="18" t="n">
        <v>439.02797746</v>
      </c>
      <c r="H34" s="20" t="n">
        <v>2.8824971</v>
      </c>
      <c r="I34" s="18" t="n">
        <v>495.81320151</v>
      </c>
      <c r="J34" s="20" t="n">
        <v>2.44858501</v>
      </c>
      <c r="K34" s="18" t="s">
        <v>481</v>
      </c>
      <c r="L34" s="20" t="s">
        <v>481</v>
      </c>
      <c r="M34" s="18" t="s">
        <v>481</v>
      </c>
      <c r="N34" s="20" t="s">
        <v>481</v>
      </c>
      <c r="O34" s="18" t="n">
        <v>306.56969545</v>
      </c>
      <c r="P34" s="20" t="n">
        <v>10.27624616</v>
      </c>
      <c r="Q34" s="18" t="s">
        <v>481</v>
      </c>
      <c r="R34" s="20" t="s">
        <v>481</v>
      </c>
      <c r="S34" s="18" t="n">
        <v>389.92199722</v>
      </c>
      <c r="T34" s="20" t="n">
        <v>7.31127314</v>
      </c>
    </row>
    <row r="35" spans="1:20">
      <c r="A35" s="15" t="s">
        <v>510</v>
      </c>
      <c r="B35" s="17" t="n">
        <v>6406</v>
      </c>
      <c r="C35" s="18">
        <f>(61.0/B35*100)</f>
        <v/>
      </c>
      <c r="D35" s="19" t="n">
        <v>6345</v>
      </c>
      <c r="E35" s="18" t="n">
        <v>525.54654548</v>
      </c>
      <c r="F35" s="20" t="n">
        <v>4.33471789</v>
      </c>
      <c r="G35" s="18" t="n">
        <v>495.76579199</v>
      </c>
      <c r="H35" s="20" t="n">
        <v>2.91249549</v>
      </c>
      <c r="I35" s="18" t="n">
        <v>526.2083619799999</v>
      </c>
      <c r="J35" s="20" t="n">
        <v>1.76245124</v>
      </c>
      <c r="K35" s="18" t="s">
        <v>481</v>
      </c>
      <c r="L35" s="20" t="s">
        <v>481</v>
      </c>
      <c r="M35" s="18" t="s">
        <v>481</v>
      </c>
      <c r="N35" s="20" t="s">
        <v>481</v>
      </c>
      <c r="O35" s="18" t="n">
        <v>374.85244494</v>
      </c>
      <c r="P35" s="20" t="n">
        <v>5.84040672</v>
      </c>
      <c r="Q35" s="18" t="s">
        <v>481</v>
      </c>
      <c r="R35" s="20" t="s">
        <v>481</v>
      </c>
      <c r="S35" s="18" t="n">
        <v>416.26034814</v>
      </c>
      <c r="T35" s="20" t="n">
        <v>7.83135855</v>
      </c>
    </row>
    <row r="36" spans="1:20">
      <c r="A36" s="15" t="s">
        <v>511</v>
      </c>
      <c r="B36" s="17" t="n">
        <v>6736</v>
      </c>
      <c r="C36" s="18">
        <f>(74.0/B36*100)</f>
        <v/>
      </c>
      <c r="D36" s="19" t="n">
        <v>6662</v>
      </c>
      <c r="E36" s="18" t="n">
        <v>484.06178329</v>
      </c>
      <c r="F36" s="20" t="n">
        <v>3.83179509</v>
      </c>
      <c r="G36" s="18" t="n">
        <v>464.38925404</v>
      </c>
      <c r="H36" s="20" t="n">
        <v>3.30370794</v>
      </c>
      <c r="I36" s="18" t="n">
        <v>510.55579372</v>
      </c>
      <c r="J36" s="20" t="n">
        <v>1.88109923</v>
      </c>
      <c r="K36" s="18" t="s">
        <v>481</v>
      </c>
      <c r="L36" s="20" t="s">
        <v>481</v>
      </c>
      <c r="M36" s="18" t="s">
        <v>481</v>
      </c>
      <c r="N36" s="20" t="s">
        <v>481</v>
      </c>
      <c r="O36" s="18" t="s">
        <v>481</v>
      </c>
      <c r="P36" s="20" t="s">
        <v>481</v>
      </c>
      <c r="Q36" s="18" t="s">
        <v>481</v>
      </c>
      <c r="R36" s="20" t="s">
        <v>481</v>
      </c>
      <c r="S36" s="18" t="n">
        <v>419.09067449</v>
      </c>
      <c r="T36" s="20" t="n">
        <v>6.0566258</v>
      </c>
    </row>
    <row r="37" spans="1:20">
      <c r="A37" s="15" t="s">
        <v>512</v>
      </c>
      <c r="B37" s="17" t="n">
        <v>5458</v>
      </c>
      <c r="C37" s="18">
        <f>(135.0/B37*100)</f>
        <v/>
      </c>
      <c r="D37" s="19" t="n">
        <v>5323</v>
      </c>
      <c r="E37" s="18" t="n">
        <v>496.7100301</v>
      </c>
      <c r="F37" s="20" t="n">
        <v>5.1861663</v>
      </c>
      <c r="G37" s="18" t="n">
        <v>466.16890205</v>
      </c>
      <c r="H37" s="20" t="n">
        <v>4.22609267</v>
      </c>
      <c r="I37" s="18" t="n">
        <v>519.61451285</v>
      </c>
      <c r="J37" s="20" t="n">
        <v>3.33846511</v>
      </c>
      <c r="K37" s="18" t="s">
        <v>481</v>
      </c>
      <c r="L37" s="20" t="s">
        <v>481</v>
      </c>
      <c r="M37" s="18" t="s">
        <v>481</v>
      </c>
      <c r="N37" s="20" t="s">
        <v>481</v>
      </c>
      <c r="O37" s="18" t="s">
        <v>481</v>
      </c>
      <c r="P37" s="20" t="s">
        <v>481</v>
      </c>
      <c r="Q37" s="18" t="s">
        <v>481</v>
      </c>
      <c r="R37" s="20" t="s">
        <v>481</v>
      </c>
      <c r="S37" s="18" t="n">
        <v>397.70394586</v>
      </c>
      <c r="T37" s="20" t="n">
        <v>5.76335256</v>
      </c>
    </row>
    <row r="38" spans="1:20">
      <c r="A38" s="15" t="s">
        <v>513</v>
      </c>
      <c r="B38" s="17" t="n">
        <v>5860</v>
      </c>
      <c r="C38" s="18">
        <f>(24.0/B38*100)</f>
        <v/>
      </c>
      <c r="D38" s="19" t="n">
        <v>5836</v>
      </c>
      <c r="E38" s="18" t="n">
        <v>498.82759629</v>
      </c>
      <c r="F38" s="20" t="n">
        <v>6.51070249</v>
      </c>
      <c r="G38" s="18" t="n">
        <v>486.82820304</v>
      </c>
      <c r="H38" s="20" t="n">
        <v>4.16997819</v>
      </c>
      <c r="I38" s="18" t="n">
        <v>527.95893065</v>
      </c>
      <c r="J38" s="20" t="n">
        <v>2.87884976</v>
      </c>
      <c r="K38" s="18" t="s">
        <v>481</v>
      </c>
      <c r="L38" s="20" t="s">
        <v>481</v>
      </c>
      <c r="M38" s="18" t="s">
        <v>481</v>
      </c>
      <c r="N38" s="20" t="s">
        <v>481</v>
      </c>
      <c r="O38" s="18" t="s">
        <v>481</v>
      </c>
      <c r="P38" s="20" t="s">
        <v>481</v>
      </c>
      <c r="Q38" s="18" t="s">
        <v>481</v>
      </c>
      <c r="R38" s="20" t="s">
        <v>481</v>
      </c>
      <c r="S38" s="18" t="n">
        <v>456.03513697</v>
      </c>
      <c r="T38" s="20" t="n">
        <v>6.09912776</v>
      </c>
    </row>
    <row r="39" spans="1:20">
      <c r="A39" s="15" t="s">
        <v>514</v>
      </c>
      <c r="B39" s="17" t="n">
        <v>5895</v>
      </c>
      <c r="C39" s="18">
        <f>(33.0/B39*100)</f>
        <v/>
      </c>
      <c r="D39" s="19" t="n">
        <v>5862</v>
      </c>
      <c r="E39" s="18" t="n">
        <v>383.35284804</v>
      </c>
      <c r="F39" s="20" t="n">
        <v>4.35116754</v>
      </c>
      <c r="G39" s="18" t="n">
        <v>392.97438769</v>
      </c>
      <c r="H39" s="20" t="n">
        <v>3.78128558</v>
      </c>
      <c r="I39" s="18" t="n">
        <v>446.03233288</v>
      </c>
      <c r="J39" s="20" t="n">
        <v>3.98299945</v>
      </c>
      <c r="K39" s="18" t="s">
        <v>481</v>
      </c>
      <c r="L39" s="20" t="s">
        <v>481</v>
      </c>
      <c r="M39" s="18" t="s">
        <v>481</v>
      </c>
      <c r="N39" s="20" t="s">
        <v>481</v>
      </c>
      <c r="O39" s="18" t="s">
        <v>481</v>
      </c>
      <c r="P39" s="20" t="s">
        <v>481</v>
      </c>
      <c r="Q39" s="18" t="s">
        <v>481</v>
      </c>
      <c r="R39" s="20" t="s">
        <v>481</v>
      </c>
      <c r="S39" s="18" t="n">
        <v>365.52466705</v>
      </c>
      <c r="T39" s="20" t="n">
        <v>8.203398890000001</v>
      </c>
    </row>
    <row r="40" spans="1:20">
      <c r="A40" s="15" t="s">
        <v>515</v>
      </c>
      <c r="B40" s="17" t="n">
        <v>14157</v>
      </c>
      <c r="C40" s="18">
        <f>(394.0/B40*100)</f>
        <v/>
      </c>
      <c r="D40" s="19" t="n">
        <v>13763</v>
      </c>
      <c r="E40" s="18" t="n">
        <v>494.17805837</v>
      </c>
      <c r="F40" s="20" t="n">
        <v>4.48711915</v>
      </c>
      <c r="G40" s="18" t="n">
        <v>474.27229766</v>
      </c>
      <c r="H40" s="20" t="n">
        <v>4.28762291</v>
      </c>
      <c r="I40" s="18" t="n">
        <v>532.9791331599999</v>
      </c>
      <c r="J40" s="20" t="n">
        <v>2.35229604</v>
      </c>
      <c r="K40" s="18" t="s">
        <v>481</v>
      </c>
      <c r="L40" s="20" t="s">
        <v>481</v>
      </c>
      <c r="M40" s="18" t="s">
        <v>481</v>
      </c>
      <c r="N40" s="20" t="s">
        <v>481</v>
      </c>
      <c r="O40" s="18" t="s">
        <v>481</v>
      </c>
      <c r="P40" s="20" t="s">
        <v>481</v>
      </c>
      <c r="Q40" s="18" t="s">
        <v>481</v>
      </c>
      <c r="R40" s="20" t="s">
        <v>481</v>
      </c>
      <c r="S40" s="18" t="n">
        <v>409.69671277</v>
      </c>
      <c r="T40" s="20" t="n">
        <v>6.19275607</v>
      </c>
    </row>
    <row r="41" spans="1:20">
      <c r="A41" s="15" t="s">
        <v>516</v>
      </c>
      <c r="B41" s="17" t="n">
        <v>5712</v>
      </c>
      <c r="C41" s="18">
        <f>(56.0/B41*100)</f>
        <v/>
      </c>
      <c r="D41" s="19" t="n">
        <v>5656</v>
      </c>
      <c r="E41" s="18" t="n">
        <v>474.38419903</v>
      </c>
      <c r="F41" s="20" t="n">
        <v>3.70752712</v>
      </c>
      <c r="G41" s="18" t="n">
        <v>471.61103867</v>
      </c>
      <c r="H41" s="20" t="n">
        <v>3.52767809</v>
      </c>
      <c r="I41" s="18" t="n">
        <v>535.49257902</v>
      </c>
      <c r="J41" s="20" t="n">
        <v>3.09410947</v>
      </c>
      <c r="K41" s="18" t="s">
        <v>481</v>
      </c>
      <c r="L41" s="20" t="s">
        <v>481</v>
      </c>
      <c r="M41" s="18" t="s">
        <v>481</v>
      </c>
      <c r="N41" s="20" t="s">
        <v>481</v>
      </c>
      <c r="O41" s="18" t="n">
        <v>387.44235424</v>
      </c>
      <c r="P41" s="20" t="n">
        <v>14.52510266</v>
      </c>
      <c r="Q41" s="18" t="s">
        <v>481</v>
      </c>
      <c r="R41" s="20" t="s">
        <v>481</v>
      </c>
      <c r="S41" s="18" t="n">
        <v>409.93326069</v>
      </c>
      <c r="T41" s="20" t="n">
        <v>8.29563926</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375.7451021</v>
      </c>
      <c r="P45" s="20" t="n">
        <v>2.64238063</v>
      </c>
      <c r="Q45" s="18" t="s">
        <v>481</v>
      </c>
      <c r="R45" s="20" t="s">
        <v>481</v>
      </c>
      <c r="S45" s="18" t="s">
        <v>481</v>
      </c>
      <c r="T45" s="20" t="s">
        <v>481</v>
      </c>
    </row>
    <row r="46" spans="1:20">
      <c r="A46" s="15" t="s">
        <v>521</v>
      </c>
      <c r="B46" s="17" t="n">
        <v>23141</v>
      </c>
      <c r="C46" s="18">
        <f>(2165.0/B46*100)</f>
        <v/>
      </c>
      <c r="D46" s="19" t="n">
        <v>20976</v>
      </c>
      <c r="E46" s="18" t="n">
        <v>373.95344435</v>
      </c>
      <c r="F46" s="20" t="n">
        <v>3.56430922</v>
      </c>
      <c r="G46" s="18" t="n">
        <v>383.99829804</v>
      </c>
      <c r="H46" s="20" t="n">
        <v>2.89321233</v>
      </c>
      <c r="I46" s="18" t="n">
        <v>440.1660051</v>
      </c>
      <c r="J46" s="20" t="n">
        <v>2.93622788</v>
      </c>
      <c r="K46" s="18" t="s">
        <v>481</v>
      </c>
      <c r="L46" s="20" t="s">
        <v>481</v>
      </c>
      <c r="M46" s="18" t="s">
        <v>481</v>
      </c>
      <c r="N46" s="20" t="s">
        <v>481</v>
      </c>
      <c r="O46" s="18" t="s">
        <v>481</v>
      </c>
      <c r="P46" s="20" t="s">
        <v>481</v>
      </c>
      <c r="Q46" s="18" t="s">
        <v>481</v>
      </c>
      <c r="R46" s="20" t="s">
        <v>481</v>
      </c>
      <c r="S46" s="18" t="n">
        <v>372.95643841</v>
      </c>
      <c r="T46" s="20" t="n">
        <v>2.45176282</v>
      </c>
    </row>
    <row r="47" spans="1:20">
      <c r="A47" s="15" t="s">
        <v>522</v>
      </c>
      <c r="B47" s="17" t="n">
        <v>5928</v>
      </c>
      <c r="C47" s="18">
        <f>(368.0/B47*100)</f>
        <v/>
      </c>
      <c r="D47" s="19" t="n">
        <v>5560</v>
      </c>
      <c r="E47" s="18" t="n">
        <v>427.10755628</v>
      </c>
      <c r="F47" s="20" t="n">
        <v>4.50702604</v>
      </c>
      <c r="G47" s="18" t="n">
        <v>440.57552589</v>
      </c>
      <c r="H47" s="20" t="n">
        <v>4.46634441</v>
      </c>
      <c r="I47" s="18" t="n">
        <v>497.07105615</v>
      </c>
      <c r="J47" s="20" t="n">
        <v>4.1043761</v>
      </c>
      <c r="K47" s="18" t="s">
        <v>481</v>
      </c>
      <c r="L47" s="20" t="s">
        <v>481</v>
      </c>
      <c r="M47" s="18" t="s">
        <v>481</v>
      </c>
      <c r="N47" s="20" t="s">
        <v>481</v>
      </c>
      <c r="O47" s="18" t="s">
        <v>481</v>
      </c>
      <c r="P47" s="20" t="s">
        <v>481</v>
      </c>
      <c r="Q47" s="18" t="s">
        <v>481</v>
      </c>
      <c r="R47" s="20" t="s">
        <v>481</v>
      </c>
      <c r="S47" s="18" t="n">
        <v>364.89293474</v>
      </c>
      <c r="T47" s="20" t="n">
        <v>5.43028133</v>
      </c>
    </row>
    <row r="48" spans="1:20">
      <c r="A48" s="15" t="s">
        <v>523</v>
      </c>
      <c r="B48" s="17" t="n">
        <v>9841</v>
      </c>
      <c r="C48" s="18">
        <f>(8.0/B48*100)</f>
        <v/>
      </c>
      <c r="D48" s="19" t="n">
        <v>9833</v>
      </c>
      <c r="E48" s="18" t="n">
        <v>516.04932653</v>
      </c>
      <c r="F48" s="20" t="n">
        <v>5.41839331</v>
      </c>
      <c r="G48" s="18" t="n">
        <v>481.43515223</v>
      </c>
      <c r="H48" s="20" t="n">
        <v>6.32155176</v>
      </c>
      <c r="I48" s="18" t="n">
        <v>534.15469458</v>
      </c>
      <c r="J48" s="20" t="n">
        <v>4.91516971</v>
      </c>
      <c r="K48" s="18" t="s">
        <v>481</v>
      </c>
      <c r="L48" s="20" t="s">
        <v>481</v>
      </c>
      <c r="M48" s="18" t="s">
        <v>481</v>
      </c>
      <c r="N48" s="20" t="s">
        <v>481</v>
      </c>
      <c r="O48" s="18" t="s">
        <v>481</v>
      </c>
      <c r="P48" s="20" t="s">
        <v>481</v>
      </c>
      <c r="Q48" s="18" t="s">
        <v>481</v>
      </c>
      <c r="R48" s="20" t="s">
        <v>481</v>
      </c>
      <c r="S48" s="18" t="n">
        <v>452.62346735</v>
      </c>
      <c r="T48" s="20" t="n">
        <v>26.61922567</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432.22624802</v>
      </c>
      <c r="P49" s="20" t="n">
        <v>2.8653235</v>
      </c>
      <c r="Q49" s="18" t="s">
        <v>481</v>
      </c>
      <c r="R49" s="20" t="s">
        <v>481</v>
      </c>
      <c r="S49" s="18" t="s">
        <v>481</v>
      </c>
      <c r="T49" s="20" t="s">
        <v>481</v>
      </c>
    </row>
    <row r="50" spans="1:20">
      <c r="A50" s="15" t="s">
        <v>525</v>
      </c>
      <c r="B50" s="17" t="n">
        <v>11795</v>
      </c>
      <c r="C50" s="18">
        <f>(353.0/B50*100)</f>
        <v/>
      </c>
      <c r="D50" s="19" t="n">
        <v>11442</v>
      </c>
      <c r="E50" s="18" t="n">
        <v>381.46700301</v>
      </c>
      <c r="F50" s="20" t="n">
        <v>3.22347632</v>
      </c>
      <c r="G50" s="18" t="n">
        <v>389.35210448</v>
      </c>
      <c r="H50" s="20" t="n">
        <v>2.92970563</v>
      </c>
      <c r="I50" s="18" t="n">
        <v>444.47224873</v>
      </c>
      <c r="J50" s="20" t="n">
        <v>2.04823707</v>
      </c>
      <c r="K50" s="18" t="s">
        <v>481</v>
      </c>
      <c r="L50" s="20" t="s">
        <v>481</v>
      </c>
      <c r="M50" s="18" t="s">
        <v>481</v>
      </c>
      <c r="N50" s="20" t="s">
        <v>481</v>
      </c>
      <c r="O50" s="18" t="s">
        <v>481</v>
      </c>
      <c r="P50" s="20" t="s">
        <v>481</v>
      </c>
      <c r="Q50" s="18" t="s">
        <v>481</v>
      </c>
      <c r="R50" s="20" t="s">
        <v>481</v>
      </c>
      <c r="S50" s="18" t="n">
        <v>364.04732456</v>
      </c>
      <c r="T50" s="20" t="n">
        <v>5.77093108</v>
      </c>
    </row>
    <row r="51" spans="1:20">
      <c r="A51" s="15" t="s">
        <v>526</v>
      </c>
      <c r="B51" s="17" t="n">
        <v>6866</v>
      </c>
      <c r="C51" s="18">
        <f>(113.0/B51*100)</f>
        <v/>
      </c>
      <c r="D51" s="19" t="n">
        <v>6753</v>
      </c>
      <c r="E51" s="18" t="n">
        <v>397.52775584</v>
      </c>
      <c r="F51" s="20" t="n">
        <v>4.00504902</v>
      </c>
      <c r="G51" s="18" t="n">
        <v>407.4193075</v>
      </c>
      <c r="H51" s="20" t="n">
        <v>2.66492364</v>
      </c>
      <c r="I51" s="18" t="n">
        <v>436.59970888</v>
      </c>
      <c r="J51" s="20" t="n">
        <v>2.19004607</v>
      </c>
      <c r="K51" s="18" t="s">
        <v>481</v>
      </c>
      <c r="L51" s="20" t="s">
        <v>481</v>
      </c>
      <c r="M51" s="18" t="s">
        <v>481</v>
      </c>
      <c r="N51" s="20" t="s">
        <v>481</v>
      </c>
      <c r="O51" s="18" t="n">
        <v>410.85572185</v>
      </c>
      <c r="P51" s="20" t="n">
        <v>3.7997542</v>
      </c>
      <c r="Q51" s="18" t="s">
        <v>481</v>
      </c>
      <c r="R51" s="20" t="s">
        <v>481</v>
      </c>
      <c r="S51" s="18" t="n">
        <v>386.93801082</v>
      </c>
      <c r="T51" s="20" t="n">
        <v>7.82357172</v>
      </c>
    </row>
    <row r="52" spans="1:20">
      <c r="A52" s="15" t="s">
        <v>527</v>
      </c>
      <c r="B52" s="17" t="n">
        <v>5809</v>
      </c>
      <c r="C52" s="18">
        <f>(110.0/B52*100)</f>
        <v/>
      </c>
      <c r="D52" s="19" t="n">
        <v>5699</v>
      </c>
      <c r="E52" s="18" t="n">
        <v>453.25289856</v>
      </c>
      <c r="F52" s="20" t="n">
        <v>5.51356955</v>
      </c>
      <c r="G52" s="18" t="n">
        <v>451.08836652</v>
      </c>
      <c r="H52" s="20" t="n">
        <v>3.3861422</v>
      </c>
      <c r="I52" s="18" t="n">
        <v>494.67193559</v>
      </c>
      <c r="J52" s="20" t="n">
        <v>2.54278754</v>
      </c>
      <c r="K52" s="18" t="s">
        <v>481</v>
      </c>
      <c r="L52" s="20" t="s">
        <v>481</v>
      </c>
      <c r="M52" s="18" t="s">
        <v>481</v>
      </c>
      <c r="N52" s="20" t="s">
        <v>481</v>
      </c>
      <c r="O52" s="18" t="s">
        <v>481</v>
      </c>
      <c r="P52" s="20" t="s">
        <v>481</v>
      </c>
      <c r="Q52" s="18" t="s">
        <v>481</v>
      </c>
      <c r="R52" s="20" t="s">
        <v>481</v>
      </c>
      <c r="S52" s="18" t="n">
        <v>397.42038244</v>
      </c>
      <c r="T52" s="20" t="n">
        <v>6.83933648</v>
      </c>
    </row>
    <row r="53" spans="1:20">
      <c r="A53" s="15" t="s">
        <v>528</v>
      </c>
      <c r="B53" s="17" t="n">
        <v>5571</v>
      </c>
      <c r="C53" s="18">
        <f>(116.0/B53*100)</f>
        <v/>
      </c>
      <c r="D53" s="19" t="n">
        <v>5455</v>
      </c>
      <c r="E53" s="18" t="n">
        <v>408.96561474</v>
      </c>
      <c r="F53" s="20" t="n">
        <v>2.82735316</v>
      </c>
      <c r="G53" s="18" t="n">
        <v>419.9841835</v>
      </c>
      <c r="H53" s="20" t="n">
        <v>2.27460743</v>
      </c>
      <c r="I53" s="18" t="n">
        <v>474.36857091</v>
      </c>
      <c r="J53" s="20" t="n">
        <v>2.1807621</v>
      </c>
      <c r="K53" s="18" t="s">
        <v>481</v>
      </c>
      <c r="L53" s="20" t="s">
        <v>481</v>
      </c>
      <c r="M53" s="18" t="s">
        <v>481</v>
      </c>
      <c r="N53" s="20" t="s">
        <v>481</v>
      </c>
      <c r="O53" s="18" t="s">
        <v>481</v>
      </c>
      <c r="P53" s="20" t="s">
        <v>481</v>
      </c>
      <c r="Q53" s="18" t="s">
        <v>481</v>
      </c>
      <c r="R53" s="20" t="s">
        <v>481</v>
      </c>
      <c r="S53" s="18" t="n">
        <v>358.13396841</v>
      </c>
      <c r="T53" s="20" t="n">
        <v>4.02104131</v>
      </c>
    </row>
    <row r="54" spans="1:20">
      <c r="A54" s="15" t="s">
        <v>529</v>
      </c>
      <c r="B54" s="17" t="n">
        <v>4740</v>
      </c>
      <c r="C54" s="18">
        <f>(455.0/B54*100)</f>
        <v/>
      </c>
      <c r="D54" s="19" t="n">
        <v>4285</v>
      </c>
      <c r="E54" s="18" t="n">
        <v>315.46671142</v>
      </c>
      <c r="F54" s="20" t="n">
        <v>2.87305754</v>
      </c>
      <c r="G54" s="18" t="n">
        <v>347.55791589</v>
      </c>
      <c r="H54" s="20" t="n">
        <v>3.66258342</v>
      </c>
      <c r="I54" s="18" t="n">
        <v>370.71209482</v>
      </c>
      <c r="J54" s="20" t="n">
        <v>3.90626336</v>
      </c>
      <c r="K54" s="18" t="s">
        <v>481</v>
      </c>
      <c r="L54" s="20" t="s">
        <v>481</v>
      </c>
      <c r="M54" s="18" t="s">
        <v>481</v>
      </c>
      <c r="N54" s="20" t="s">
        <v>481</v>
      </c>
      <c r="O54" s="18" t="s">
        <v>481</v>
      </c>
      <c r="P54" s="20" t="s">
        <v>481</v>
      </c>
      <c r="Q54" s="18" t="s">
        <v>481</v>
      </c>
      <c r="R54" s="20" t="s">
        <v>481</v>
      </c>
      <c r="S54" s="18" t="n">
        <v>286.84868082</v>
      </c>
      <c r="T54" s="20" t="n">
        <v>3.25296985</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411.13152395</v>
      </c>
      <c r="P55" s="20" t="n">
        <v>2.41692503</v>
      </c>
      <c r="Q55" s="18" t="s">
        <v>481</v>
      </c>
      <c r="R55" s="20" t="s">
        <v>481</v>
      </c>
      <c r="S55" s="18" t="s">
        <v>481</v>
      </c>
      <c r="T55" s="20" t="s">
        <v>481</v>
      </c>
    </row>
    <row r="56" spans="1:20">
      <c r="A56" s="15" t="s">
        <v>531</v>
      </c>
      <c r="B56" s="17" t="n">
        <v>5359</v>
      </c>
      <c r="C56" s="18">
        <f>(77.0/B56*100)</f>
        <v/>
      </c>
      <c r="D56" s="19" t="n">
        <v>5282</v>
      </c>
      <c r="E56" s="18" t="n">
        <v>502.62719143</v>
      </c>
      <c r="F56" s="20" t="n">
        <v>4.59396663</v>
      </c>
      <c r="G56" s="18" t="n">
        <v>498.03812094</v>
      </c>
      <c r="H56" s="20" t="n">
        <v>3.96667038</v>
      </c>
      <c r="I56" s="18" t="n">
        <v>537.4756577000001</v>
      </c>
      <c r="J56" s="20" t="n">
        <v>2.41204796</v>
      </c>
      <c r="K56" s="18" t="s">
        <v>481</v>
      </c>
      <c r="L56" s="20" t="s">
        <v>481</v>
      </c>
      <c r="M56" s="18" t="s">
        <v>481</v>
      </c>
      <c r="N56" s="20" t="s">
        <v>481</v>
      </c>
      <c r="O56" s="18" t="s">
        <v>481</v>
      </c>
      <c r="P56" s="20" t="s">
        <v>481</v>
      </c>
      <c r="Q56" s="18" t="s">
        <v>481</v>
      </c>
      <c r="R56" s="20" t="s">
        <v>481</v>
      </c>
      <c r="S56" s="18" t="n">
        <v>463.23849682</v>
      </c>
      <c r="T56" s="20" t="n">
        <v>12.88472924</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403.09974532</v>
      </c>
      <c r="P57" s="20" t="n">
        <v>2.56579015</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408.6691134</v>
      </c>
      <c r="P58" s="20" t="n">
        <v>2.67440156</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378.44218506</v>
      </c>
      <c r="P59" s="20" t="n">
        <v>1.6995879</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386.48537246</v>
      </c>
      <c r="P60" s="20" t="n">
        <v>3.39522632</v>
      </c>
      <c r="Q60" s="18" t="s">
        <v>481</v>
      </c>
      <c r="R60" s="20" t="s">
        <v>481</v>
      </c>
      <c r="S60" s="18" t="s">
        <v>481</v>
      </c>
      <c r="T60" s="20" t="s">
        <v>481</v>
      </c>
    </row>
    <row r="61" spans="1:20">
      <c r="A61" s="15" t="s">
        <v>536</v>
      </c>
      <c r="B61" s="17" t="n">
        <v>6525</v>
      </c>
      <c r="C61" s="18">
        <f>(169.0/B61*100)</f>
        <v/>
      </c>
      <c r="D61" s="19" t="n">
        <v>6356</v>
      </c>
      <c r="E61" s="18" t="n">
        <v>462.12726452</v>
      </c>
      <c r="F61" s="20" t="n">
        <v>4.44884519</v>
      </c>
      <c r="G61" s="18" t="n">
        <v>447.78762324</v>
      </c>
      <c r="H61" s="20" t="n">
        <v>3.01083491</v>
      </c>
      <c r="I61" s="18" t="n">
        <v>503.25937792</v>
      </c>
      <c r="J61" s="20" t="n">
        <v>2.39961109</v>
      </c>
      <c r="K61" s="18" t="s">
        <v>481</v>
      </c>
      <c r="L61" s="20" t="s">
        <v>481</v>
      </c>
      <c r="M61" s="18" t="s">
        <v>481</v>
      </c>
      <c r="N61" s="20" t="s">
        <v>481</v>
      </c>
      <c r="O61" s="18" t="s">
        <v>481</v>
      </c>
      <c r="P61" s="20" t="s">
        <v>481</v>
      </c>
      <c r="Q61" s="18" t="s">
        <v>481</v>
      </c>
      <c r="R61" s="20" t="s">
        <v>481</v>
      </c>
      <c r="S61" s="18" t="n">
        <v>392.4047102</v>
      </c>
      <c r="T61" s="20" t="n">
        <v>8.849313459999999</v>
      </c>
    </row>
    <row r="62" spans="1:20">
      <c r="A62" s="15" t="s">
        <v>537</v>
      </c>
      <c r="B62" s="17" t="n">
        <v>4476</v>
      </c>
      <c r="C62" s="18">
        <f>(3.0/B62*100)</f>
        <v/>
      </c>
      <c r="D62" s="19" t="n">
        <v>4473</v>
      </c>
      <c r="E62" s="18" t="n">
        <v>515.30128553</v>
      </c>
      <c r="F62" s="20" t="n">
        <v>2.87245188</v>
      </c>
      <c r="G62" s="18" t="n">
        <v>504.56481561</v>
      </c>
      <c r="H62" s="20" t="n">
        <v>3.6751553</v>
      </c>
      <c r="I62" s="18" t="n">
        <v>538.22495299</v>
      </c>
      <c r="J62" s="20" t="n">
        <v>1.52682628</v>
      </c>
      <c r="K62" s="18" t="s">
        <v>481</v>
      </c>
      <c r="L62" s="20" t="s">
        <v>481</v>
      </c>
      <c r="M62" s="18" t="s">
        <v>481</v>
      </c>
      <c r="N62" s="20" t="s">
        <v>481</v>
      </c>
      <c r="O62" s="18" t="s">
        <v>481</v>
      </c>
      <c r="P62" s="20" t="s">
        <v>481</v>
      </c>
      <c r="Q62" s="18" t="s">
        <v>481</v>
      </c>
      <c r="R62" s="20" t="s">
        <v>481</v>
      </c>
      <c r="S62" s="18" t="n">
        <v>495.21354907</v>
      </c>
      <c r="T62" s="20" t="n">
        <v>20.20845624</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383.68238779</v>
      </c>
      <c r="P63" s="20" t="n">
        <v>1.24851448</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464.78196465</v>
      </c>
      <c r="P64" s="20" t="n">
        <v>1.64197035</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427.99780567</v>
      </c>
      <c r="P65" s="20" t="n">
        <v>1.97258457</v>
      </c>
      <c r="Q65" s="18" t="s">
        <v>481</v>
      </c>
      <c r="R65" s="20" t="s">
        <v>481</v>
      </c>
      <c r="S65" s="18" t="s">
        <v>481</v>
      </c>
      <c r="T65" s="20" t="s">
        <v>481</v>
      </c>
    </row>
    <row r="66" spans="1:20">
      <c r="A66" s="15" t="s">
        <v>541</v>
      </c>
      <c r="B66" s="17" t="n">
        <v>5665</v>
      </c>
      <c r="C66" s="18">
        <f>(91.0/B66*100)</f>
        <v/>
      </c>
      <c r="D66" s="19" t="n">
        <v>5574</v>
      </c>
      <c r="E66" s="18" t="n">
        <v>394.03782587</v>
      </c>
      <c r="F66" s="20" t="n">
        <v>2.528405</v>
      </c>
      <c r="G66" s="18" t="n">
        <v>407.35436393</v>
      </c>
      <c r="H66" s="20" t="n">
        <v>2.19530582</v>
      </c>
      <c r="I66" s="18" t="n">
        <v>447.29544991</v>
      </c>
      <c r="J66" s="20" t="n">
        <v>1.72545943</v>
      </c>
      <c r="K66" s="18" t="s">
        <v>481</v>
      </c>
      <c r="L66" s="20" t="s">
        <v>481</v>
      </c>
      <c r="M66" s="18" t="s">
        <v>481</v>
      </c>
      <c r="N66" s="20" t="s">
        <v>481</v>
      </c>
      <c r="O66" s="18" t="s">
        <v>481</v>
      </c>
      <c r="P66" s="20" t="s">
        <v>481</v>
      </c>
      <c r="Q66" s="18" t="s">
        <v>481</v>
      </c>
      <c r="R66" s="20" t="s">
        <v>481</v>
      </c>
      <c r="S66" s="18" t="n">
        <v>346.81496301</v>
      </c>
      <c r="T66" s="20" t="n">
        <v>2.8033875</v>
      </c>
    </row>
    <row r="67" spans="1:20">
      <c r="A67" s="15" t="s">
        <v>542</v>
      </c>
      <c r="B67" s="17" t="n">
        <v>6971</v>
      </c>
      <c r="C67" s="18">
        <f>(873.0/B67*100)</f>
        <v/>
      </c>
      <c r="D67" s="19" t="n">
        <v>6098</v>
      </c>
      <c r="E67" s="18" t="n">
        <v>364.59258157</v>
      </c>
      <c r="F67" s="20" t="n">
        <v>3.50790894</v>
      </c>
      <c r="G67" s="18" t="n">
        <v>389.41226028</v>
      </c>
      <c r="H67" s="20" t="n">
        <v>2.76271924</v>
      </c>
      <c r="I67" s="18" t="n">
        <v>428.93576229</v>
      </c>
      <c r="J67" s="20" t="n">
        <v>2.71040966</v>
      </c>
      <c r="K67" s="18" t="s">
        <v>481</v>
      </c>
      <c r="L67" s="20" t="s">
        <v>481</v>
      </c>
      <c r="M67" s="18" t="s">
        <v>481</v>
      </c>
      <c r="N67" s="20" t="s">
        <v>481</v>
      </c>
      <c r="O67" s="18" t="s">
        <v>481</v>
      </c>
      <c r="P67" s="20" t="s">
        <v>481</v>
      </c>
      <c r="Q67" s="18" t="s">
        <v>481</v>
      </c>
      <c r="R67" s="20" t="s">
        <v>481</v>
      </c>
      <c r="S67" s="18" t="n">
        <v>346.14822155</v>
      </c>
      <c r="T67" s="20" t="n">
        <v>5.86340635</v>
      </c>
    </row>
    <row r="68" spans="1:20">
      <c r="A68" s="15" t="s">
        <v>543</v>
      </c>
      <c r="B68" s="17" t="n">
        <v>12083</v>
      </c>
      <c r="C68" s="18">
        <f>(31.0/B68*100)</f>
        <v/>
      </c>
      <c r="D68" s="19" t="n">
        <v>12052</v>
      </c>
      <c r="E68" s="18" t="n">
        <v>403.90869517</v>
      </c>
      <c r="F68" s="20" t="n">
        <v>1.71061254</v>
      </c>
      <c r="G68" s="18" t="n">
        <v>401.92772302</v>
      </c>
      <c r="H68" s="20" t="n">
        <v>1.97084152</v>
      </c>
      <c r="I68" s="18" t="n">
        <v>473.247463</v>
      </c>
      <c r="J68" s="20" t="n">
        <v>1.5741404</v>
      </c>
      <c r="K68" s="18" t="s">
        <v>481</v>
      </c>
      <c r="L68" s="20" t="s">
        <v>481</v>
      </c>
      <c r="M68" s="18" t="s">
        <v>481</v>
      </c>
      <c r="N68" s="20" t="s">
        <v>481</v>
      </c>
      <c r="O68" s="18" t="s">
        <v>481</v>
      </c>
      <c r="P68" s="20" t="s">
        <v>481</v>
      </c>
      <c r="Q68" s="18" t="s">
        <v>481</v>
      </c>
      <c r="R68" s="20" t="s">
        <v>481</v>
      </c>
      <c r="S68" s="18" t="n">
        <v>350.55449178</v>
      </c>
      <c r="T68" s="20" t="n">
        <v>1.94599287</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434.88486177</v>
      </c>
      <c r="P69" s="20" t="n">
        <v>3.2334538</v>
      </c>
      <c r="Q69" s="18" t="s">
        <v>481</v>
      </c>
      <c r="R69" s="20" t="s">
        <v>481</v>
      </c>
      <c r="S69" s="18" t="s">
        <v>481</v>
      </c>
      <c r="T69" s="20" t="s">
        <v>481</v>
      </c>
    </row>
    <row r="70" spans="1:20">
      <c r="A70" s="15" t="s">
        <v>545</v>
      </c>
      <c r="B70" s="17" t="n">
        <v>6036</v>
      </c>
      <c r="C70" s="18">
        <f>(223.0/B70*100)</f>
        <v/>
      </c>
      <c r="D70" s="19" t="n">
        <v>5813</v>
      </c>
      <c r="E70" s="18" t="n">
        <v>482.15626658</v>
      </c>
      <c r="F70" s="20" t="n">
        <v>3.44904187</v>
      </c>
      <c r="G70" s="18" t="n">
        <v>479.27521538</v>
      </c>
      <c r="H70" s="20" t="n">
        <v>3.85953972</v>
      </c>
      <c r="I70" s="18" t="n">
        <v>504.08060925</v>
      </c>
      <c r="J70" s="20" t="n">
        <v>3.08290482</v>
      </c>
      <c r="K70" s="18" t="s">
        <v>481</v>
      </c>
      <c r="L70" s="20" t="s">
        <v>481</v>
      </c>
      <c r="M70" s="18" t="s">
        <v>481</v>
      </c>
      <c r="N70" s="20" t="s">
        <v>481</v>
      </c>
      <c r="O70" s="18" t="s">
        <v>481</v>
      </c>
      <c r="P70" s="20" t="s">
        <v>481</v>
      </c>
      <c r="Q70" s="18" t="s">
        <v>481</v>
      </c>
      <c r="R70" s="20" t="s">
        <v>481</v>
      </c>
      <c r="S70" s="18" t="n">
        <v>431.94902742</v>
      </c>
      <c r="T70" s="20" t="n">
        <v>7.13584409</v>
      </c>
    </row>
    <row r="71" spans="1:20">
      <c r="A71" s="15" t="s">
        <v>546</v>
      </c>
      <c r="B71" s="17" t="n">
        <v>6115</v>
      </c>
      <c r="C71" s="18">
        <f>(35.0/B71*100)</f>
        <v/>
      </c>
      <c r="D71" s="19" t="n">
        <v>6080</v>
      </c>
      <c r="E71" s="18" t="n">
        <v>529.3397129700001</v>
      </c>
      <c r="F71" s="20" t="n">
        <v>3.6121945</v>
      </c>
      <c r="G71" s="18" t="n">
        <v>503.8745536</v>
      </c>
      <c r="H71" s="20" t="n">
        <v>3.34702053</v>
      </c>
      <c r="I71" s="18" t="n">
        <v>579.75095929</v>
      </c>
      <c r="J71" s="20" t="n">
        <v>1.49990408</v>
      </c>
      <c r="K71" s="18" t="s">
        <v>481</v>
      </c>
      <c r="L71" s="20" t="s">
        <v>481</v>
      </c>
      <c r="M71" s="18" t="s">
        <v>481</v>
      </c>
      <c r="N71" s="20" t="s">
        <v>481</v>
      </c>
      <c r="O71" s="18" t="s">
        <v>481</v>
      </c>
      <c r="P71" s="20" t="s">
        <v>481</v>
      </c>
      <c r="Q71" s="18" t="s">
        <v>481</v>
      </c>
      <c r="R71" s="20" t="s">
        <v>481</v>
      </c>
      <c r="S71" s="18" t="n">
        <v>479.703875</v>
      </c>
      <c r="T71" s="20" t="n">
        <v>11.87478659</v>
      </c>
    </row>
    <row r="72" spans="1:20">
      <c r="A72" s="15" t="s">
        <v>547</v>
      </c>
      <c r="B72" s="17" t="n">
        <v>7708</v>
      </c>
      <c r="C72" s="18">
        <f>(5.0/B72*100)</f>
        <v/>
      </c>
      <c r="D72" s="19" t="n">
        <v>7703</v>
      </c>
      <c r="E72" s="18" t="n">
        <v>500.32833348</v>
      </c>
      <c r="F72" s="20" t="n">
        <v>4.87026308</v>
      </c>
      <c r="G72" s="18" t="n">
        <v>510.46235033</v>
      </c>
      <c r="H72" s="20" t="n">
        <v>5.81583623</v>
      </c>
      <c r="I72" s="18" t="n">
        <v>541.73208894</v>
      </c>
      <c r="J72" s="20" t="n">
        <v>2.48825456</v>
      </c>
      <c r="K72" s="18" t="s">
        <v>481</v>
      </c>
      <c r="L72" s="20" t="s">
        <v>481</v>
      </c>
      <c r="M72" s="18" t="s">
        <v>481</v>
      </c>
      <c r="N72" s="20" t="s">
        <v>481</v>
      </c>
      <c r="O72" s="18" t="s">
        <v>481</v>
      </c>
      <c r="P72" s="20" t="s">
        <v>481</v>
      </c>
      <c r="Q72" s="18" t="s">
        <v>481</v>
      </c>
      <c r="R72" s="20" t="s">
        <v>481</v>
      </c>
      <c r="S72" s="18" t="n">
        <v>472.25161139</v>
      </c>
      <c r="T72" s="20" t="n">
        <v>18.2084987</v>
      </c>
    </row>
    <row r="73" spans="1:20">
      <c r="A73" s="15" t="s">
        <v>548</v>
      </c>
      <c r="B73" s="17" t="n">
        <v>8249</v>
      </c>
      <c r="C73" s="18">
        <f>(195.0/B73*100)</f>
        <v/>
      </c>
      <c r="D73" s="19" t="n">
        <v>8054</v>
      </c>
      <c r="E73" s="18" t="n">
        <v>402.94793065</v>
      </c>
      <c r="F73" s="20" t="n">
        <v>2.70406076</v>
      </c>
      <c r="G73" s="18" t="n">
        <v>390.217314</v>
      </c>
      <c r="H73" s="20" t="n">
        <v>2.66939418</v>
      </c>
      <c r="I73" s="18" t="n">
        <v>459.78252609</v>
      </c>
      <c r="J73" s="20" t="n">
        <v>3.47760715</v>
      </c>
      <c r="K73" s="18" t="s">
        <v>481</v>
      </c>
      <c r="L73" s="20" t="s">
        <v>481</v>
      </c>
      <c r="M73" s="18" t="s">
        <v>481</v>
      </c>
      <c r="N73" s="20" t="s">
        <v>481</v>
      </c>
      <c r="O73" s="18" t="s">
        <v>481</v>
      </c>
      <c r="P73" s="20" t="s">
        <v>481</v>
      </c>
      <c r="Q73" s="18" t="s">
        <v>481</v>
      </c>
      <c r="R73" s="20" t="s">
        <v>481</v>
      </c>
      <c r="S73" s="18" t="n">
        <v>383.16149042</v>
      </c>
      <c r="T73" s="20" t="n">
        <v>7.75540703</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424.59045417</v>
      </c>
      <c r="P74" s="20" t="n">
        <v>1.40919814</v>
      </c>
      <c r="Q74" s="18" t="s">
        <v>481</v>
      </c>
      <c r="R74" s="20" t="s">
        <v>481</v>
      </c>
      <c r="S74" s="18" t="s">
        <v>481</v>
      </c>
      <c r="T74" s="20" t="s">
        <v>481</v>
      </c>
    </row>
    <row r="75" spans="1:20">
      <c r="A75" s="15" t="s">
        <v>550</v>
      </c>
      <c r="B75" s="17" t="n">
        <v>5375</v>
      </c>
      <c r="C75" s="18">
        <f>(305.0/B75*100)</f>
        <v/>
      </c>
      <c r="D75" s="19" t="n">
        <v>5070</v>
      </c>
      <c r="E75" s="18" t="n">
        <v>370.5790942</v>
      </c>
      <c r="F75" s="20" t="n">
        <v>2.31599237</v>
      </c>
      <c r="G75" s="18" t="n">
        <v>383.6649818</v>
      </c>
      <c r="H75" s="20" t="n">
        <v>2.70068491</v>
      </c>
      <c r="I75" s="18" t="n">
        <v>413.72162593</v>
      </c>
      <c r="J75" s="20" t="n">
        <v>2.93853816</v>
      </c>
      <c r="K75" s="18" t="s">
        <v>481</v>
      </c>
      <c r="L75" s="20" t="s">
        <v>481</v>
      </c>
      <c r="M75" s="18" t="s">
        <v>481</v>
      </c>
      <c r="N75" s="20" t="s">
        <v>481</v>
      </c>
      <c r="O75" s="18" t="s">
        <v>481</v>
      </c>
      <c r="P75" s="20" t="s">
        <v>481</v>
      </c>
      <c r="Q75" s="18" t="s">
        <v>481</v>
      </c>
      <c r="R75" s="20" t="s">
        <v>481</v>
      </c>
      <c r="S75" s="18" t="n">
        <v>355.91446958</v>
      </c>
      <c r="T75" s="20" t="n">
        <v>3.41340416</v>
      </c>
    </row>
    <row r="76" spans="1:20">
      <c r="A76" s="15" t="s">
        <v>551</v>
      </c>
      <c r="B76" s="17" t="n">
        <v>14167</v>
      </c>
      <c r="C76" s="18">
        <f>(235.0/B76*100)</f>
        <v/>
      </c>
      <c r="D76" s="19" t="n">
        <v>13932</v>
      </c>
      <c r="E76" s="18" t="n">
        <v>423.62236455</v>
      </c>
      <c r="F76" s="20" t="n">
        <v>2.61436742</v>
      </c>
      <c r="G76" s="18" t="n">
        <v>419.90038989</v>
      </c>
      <c r="H76" s="20" t="n">
        <v>3.08257854</v>
      </c>
      <c r="I76" s="18" t="n">
        <v>479.54406778</v>
      </c>
      <c r="J76" s="20" t="n">
        <v>2.67210228</v>
      </c>
      <c r="K76" s="18" t="s">
        <v>481</v>
      </c>
      <c r="L76" s="20" t="s">
        <v>481</v>
      </c>
      <c r="M76" s="18" t="s">
        <v>481</v>
      </c>
      <c r="N76" s="20" t="s">
        <v>481</v>
      </c>
      <c r="O76" s="18" t="s">
        <v>481</v>
      </c>
      <c r="P76" s="20" t="s">
        <v>481</v>
      </c>
      <c r="Q76" s="18" t="s">
        <v>481</v>
      </c>
      <c r="R76" s="20" t="s">
        <v>481</v>
      </c>
      <c r="S76" s="18" t="n">
        <v>363.60956812</v>
      </c>
      <c r="T76" s="20" t="n">
        <v>3.96826189</v>
      </c>
    </row>
    <row r="77" spans="1:20">
      <c r="A77" s="15" t="s">
        <v>552</v>
      </c>
      <c r="B77" s="17" t="n">
        <v>6062</v>
      </c>
      <c r="C77" s="18">
        <f>(341.0/B77*100)</f>
        <v/>
      </c>
      <c r="D77" s="19" t="n">
        <v>5721</v>
      </c>
      <c r="E77" s="18" t="n">
        <v>404.83395843</v>
      </c>
      <c r="F77" s="20" t="n">
        <v>3.68363134</v>
      </c>
      <c r="G77" s="18" t="n">
        <v>429.58969857</v>
      </c>
      <c r="H77" s="20" t="n">
        <v>2.79933371</v>
      </c>
      <c r="I77" s="18" t="n">
        <v>470.66774373</v>
      </c>
      <c r="J77" s="20" t="n">
        <v>2.51593945</v>
      </c>
      <c r="K77" s="18" t="s">
        <v>481</v>
      </c>
      <c r="L77" s="20" t="s">
        <v>481</v>
      </c>
      <c r="M77" s="18" t="s">
        <v>481</v>
      </c>
      <c r="N77" s="20" t="s">
        <v>481</v>
      </c>
      <c r="O77" s="18" t="s">
        <v>481</v>
      </c>
      <c r="P77" s="20" t="s">
        <v>481</v>
      </c>
      <c r="Q77" s="18" t="s">
        <v>481</v>
      </c>
      <c r="R77" s="20" t="s">
        <v>481</v>
      </c>
      <c r="S77" s="18" t="n">
        <v>368.27001272</v>
      </c>
      <c r="T77" s="20" t="n">
        <v>2.96495622</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524.64451931</v>
      </c>
      <c r="P78" s="20" t="n">
        <v>3.91006783</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475.18659836</v>
      </c>
      <c r="P79" s="20" t="n">
        <v>6.280552</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456.48357586</v>
      </c>
      <c r="P80" s="20" t="n">
        <v>3.67164431</v>
      </c>
      <c r="Q80" s="18" t="s">
        <v>481</v>
      </c>
      <c r="R80" s="20" t="s">
        <v>481</v>
      </c>
      <c r="S80" s="18" t="s">
        <v>481</v>
      </c>
      <c r="T80" s="20" t="s">
        <v>481</v>
      </c>
    </row>
    <row r="81" spans="1:20">
      <c r="A81" s="23" t="s">
        <v>556</v>
      </c>
      <c r="B81" s="17" t="n">
        <v>8861</v>
      </c>
      <c r="C81" s="18">
        <f>(92.0/B81*100)</f>
        <v/>
      </c>
      <c r="D81" s="19" t="n">
        <v>8769</v>
      </c>
      <c r="E81" s="18" t="n">
        <v>441.14005045</v>
      </c>
      <c r="F81" s="20" t="n">
        <v>2.86115124</v>
      </c>
      <c r="G81" s="18" t="n">
        <v>408.88713493</v>
      </c>
      <c r="H81" s="20" t="n">
        <v>2.98662344</v>
      </c>
      <c r="I81" s="18" t="n">
        <v>482.23955202</v>
      </c>
      <c r="J81" s="20" t="n">
        <v>3.62010234</v>
      </c>
      <c r="K81" s="18" t="s">
        <v>481</v>
      </c>
      <c r="L81" s="20" t="s">
        <v>481</v>
      </c>
      <c r="M81" s="18" t="s">
        <v>481</v>
      </c>
      <c r="N81" s="20" t="s">
        <v>481</v>
      </c>
      <c r="O81" s="18" t="s">
        <v>481</v>
      </c>
      <c r="P81" s="20" t="s">
        <v>481</v>
      </c>
      <c r="Q81" s="18" t="s">
        <v>481</v>
      </c>
      <c r="R81" s="20" t="s">
        <v>481</v>
      </c>
      <c r="S81" s="18" t="n">
        <v>387.35126863</v>
      </c>
      <c r="T81" s="20" t="n">
        <v>9.059552310000001</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839</v>
      </c>
    </row>
    <row customHeight="1" ht="30" r="4" spans="1:20">
      <c r="A4" s="6" t="n"/>
      <c r="B4" s="7" t="s">
        <v>462</v>
      </c>
      <c r="C4" s="7" t="s">
        <v>463</v>
      </c>
      <c r="D4" s="8" t="s">
        <v>462</v>
      </c>
      <c r="E4" s="9" t="s">
        <v>831</v>
      </c>
      <c r="F4" s="10" t="n"/>
      <c r="G4" s="9" t="s">
        <v>832</v>
      </c>
      <c r="H4" s="10" t="n"/>
      <c r="I4" s="9" t="s">
        <v>833</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(778.0/B7*100)</f>
        <v/>
      </c>
      <c r="D7" s="19" t="n">
        <v>13752</v>
      </c>
      <c r="E7" s="18" t="n">
        <v>528.28362013</v>
      </c>
      <c r="F7" s="20" t="n">
        <v>2.97731438</v>
      </c>
      <c r="G7" s="18" t="n">
        <v>503.99005925</v>
      </c>
      <c r="H7" s="20" t="n">
        <v>2.16823254</v>
      </c>
      <c r="I7" s="18" t="n">
        <v>521.7204487</v>
      </c>
      <c r="J7" s="20" t="n">
        <v>1.87910617</v>
      </c>
      <c r="K7" s="18" t="s">
        <v>481</v>
      </c>
      <c r="L7" s="20" t="s">
        <v>481</v>
      </c>
      <c r="M7" s="18" t="s">
        <v>481</v>
      </c>
      <c r="N7" s="20" t="s">
        <v>481</v>
      </c>
      <c r="O7" s="18" t="s">
        <v>481</v>
      </c>
      <c r="P7" s="20" t="s">
        <v>481</v>
      </c>
      <c r="Q7" s="18" t="s">
        <v>481</v>
      </c>
      <c r="R7" s="20" t="s">
        <v>481</v>
      </c>
      <c r="S7" s="18" t="n">
        <v>456.57481652</v>
      </c>
      <c r="T7" s="20" t="n">
        <v>4.88183966</v>
      </c>
    </row>
    <row r="8" spans="1:20">
      <c r="A8" s="15" t="s">
        <v>483</v>
      </c>
      <c r="B8" s="17" t="n">
        <v>7007</v>
      </c>
      <c r="C8" s="18">
        <f>(145.0/B8*100)</f>
        <v/>
      </c>
      <c r="D8" s="19" t="n">
        <v>6862</v>
      </c>
      <c r="E8" s="18" t="n">
        <v>500.06870417</v>
      </c>
      <c r="F8" s="20" t="n">
        <v>5.06603918</v>
      </c>
      <c r="G8" s="18" t="n">
        <v>489.65128815</v>
      </c>
      <c r="H8" s="20" t="n">
        <v>2.82401763</v>
      </c>
      <c r="I8" s="18" t="n">
        <v>516.93813934</v>
      </c>
      <c r="J8" s="20" t="n">
        <v>2.67782062</v>
      </c>
      <c r="K8" s="18" t="s">
        <v>481</v>
      </c>
      <c r="L8" s="20" t="s">
        <v>481</v>
      </c>
      <c r="M8" s="18" t="s">
        <v>481</v>
      </c>
      <c r="N8" s="20" t="s">
        <v>481</v>
      </c>
      <c r="O8" s="18" t="n">
        <v>368.48347797</v>
      </c>
      <c r="P8" s="20" t="n">
        <v>14.99112476</v>
      </c>
      <c r="Q8" s="18" t="s">
        <v>481</v>
      </c>
      <c r="R8" s="20" t="s">
        <v>481</v>
      </c>
      <c r="S8" s="18" t="n">
        <v>422.68126443</v>
      </c>
      <c r="T8" s="20" t="n">
        <v>5.41020603</v>
      </c>
    </row>
    <row r="9" spans="1:20">
      <c r="A9" s="15" t="s">
        <v>484</v>
      </c>
      <c r="B9" s="17" t="n">
        <v>9651</v>
      </c>
      <c r="C9" s="18">
        <f>(270.0/B9*100)</f>
        <v/>
      </c>
      <c r="D9" s="19" t="n">
        <v>9381</v>
      </c>
      <c r="E9" s="18" t="n">
        <v>458.00185505</v>
      </c>
      <c r="F9" s="20" t="n">
        <v>4.27772127</v>
      </c>
      <c r="G9" s="18" t="n">
        <v>514.33254455</v>
      </c>
      <c r="H9" s="20" t="n">
        <v>2.3706903</v>
      </c>
      <c r="I9" s="18" t="n">
        <v>530.66984046</v>
      </c>
      <c r="J9" s="20" t="n">
        <v>2.30325059</v>
      </c>
      <c r="K9" s="18" t="s">
        <v>481</v>
      </c>
      <c r="L9" s="20" t="s">
        <v>481</v>
      </c>
      <c r="M9" s="18" t="s">
        <v>481</v>
      </c>
      <c r="N9" s="20" t="s">
        <v>481</v>
      </c>
      <c r="O9" s="18" t="n">
        <v>374.78530698</v>
      </c>
      <c r="P9" s="20" t="n">
        <v>11.62763904</v>
      </c>
      <c r="Q9" s="18" t="s">
        <v>481</v>
      </c>
      <c r="R9" s="20" t="s">
        <v>481</v>
      </c>
      <c r="S9" s="18" t="n">
        <v>432.20199845</v>
      </c>
      <c r="T9" s="20" t="n">
        <v>5.21099586</v>
      </c>
    </row>
    <row r="10" spans="1:20">
      <c r="A10" s="15" t="s">
        <v>485</v>
      </c>
      <c r="B10" s="17" t="n">
        <v>20058</v>
      </c>
      <c r="C10" s="18">
        <f>(559.0/B10*100)</f>
        <v/>
      </c>
      <c r="D10" s="19" t="n">
        <v>19499</v>
      </c>
      <c r="E10" s="18" t="n">
        <v>527.92863614</v>
      </c>
      <c r="F10" s="20" t="n">
        <v>3.48054631</v>
      </c>
      <c r="G10" s="18" t="n">
        <v>524.8740390299999</v>
      </c>
      <c r="H10" s="20" t="n">
        <v>2.43676879</v>
      </c>
      <c r="I10" s="18" t="n">
        <v>539.44068275</v>
      </c>
      <c r="J10" s="20" t="n">
        <v>2.04376085</v>
      </c>
      <c r="K10" s="18" t="s">
        <v>481</v>
      </c>
      <c r="L10" s="20" t="s">
        <v>481</v>
      </c>
      <c r="M10" s="18" t="s">
        <v>481</v>
      </c>
      <c r="N10" s="20" t="s">
        <v>481</v>
      </c>
      <c r="O10" s="18" t="s">
        <v>481</v>
      </c>
      <c r="P10" s="20" t="s">
        <v>481</v>
      </c>
      <c r="Q10" s="18" t="s">
        <v>481</v>
      </c>
      <c r="R10" s="20" t="s">
        <v>481</v>
      </c>
      <c r="S10" s="18" t="n">
        <v>443.91490241</v>
      </c>
      <c r="T10" s="20" t="n">
        <v>5.30196873</v>
      </c>
    </row>
    <row r="11" spans="1:20">
      <c r="A11" s="15" t="s">
        <v>486</v>
      </c>
      <c r="B11" s="17" t="n">
        <v>7053</v>
      </c>
      <c r="C11" s="18">
        <f>(172.0/B11*100)</f>
        <v/>
      </c>
      <c r="D11" s="19" t="n">
        <v>6881</v>
      </c>
      <c r="E11" s="18" t="n">
        <v>443.89937024</v>
      </c>
      <c r="F11" s="20" t="n">
        <v>5.78889067</v>
      </c>
      <c r="G11" s="18" t="n">
        <v>444.5022732</v>
      </c>
      <c r="H11" s="20" t="n">
        <v>2.65966229</v>
      </c>
      <c r="I11" s="18" t="n">
        <v>463.07614191</v>
      </c>
      <c r="J11" s="20" t="n">
        <v>2.80478149</v>
      </c>
      <c r="K11" s="18" t="s">
        <v>481</v>
      </c>
      <c r="L11" s="20" t="s">
        <v>481</v>
      </c>
      <c r="M11" s="18" t="s">
        <v>481</v>
      </c>
      <c r="N11" s="20" t="s">
        <v>481</v>
      </c>
      <c r="O11" s="18" t="s">
        <v>481</v>
      </c>
      <c r="P11" s="20" t="s">
        <v>481</v>
      </c>
      <c r="Q11" s="18" t="s">
        <v>481</v>
      </c>
      <c r="R11" s="20" t="s">
        <v>481</v>
      </c>
      <c r="S11" s="18" t="n">
        <v>405.32817251</v>
      </c>
      <c r="T11" s="20" t="n">
        <v>5.74762397</v>
      </c>
    </row>
    <row r="12" spans="1:20">
      <c r="A12" s="15" t="s">
        <v>487</v>
      </c>
      <c r="B12" s="17" t="n">
        <v>6894</v>
      </c>
      <c r="C12" s="18">
        <f>(59.0/B12*100)</f>
        <v/>
      </c>
      <c r="D12" s="19" t="n">
        <v>6835</v>
      </c>
      <c r="E12" s="18" t="n">
        <v>447.05989282</v>
      </c>
      <c r="F12" s="20" t="n">
        <v>4.61846028</v>
      </c>
      <c r="G12" s="18" t="n">
        <v>494.63547518</v>
      </c>
      <c r="H12" s="20" t="n">
        <v>2.30683378</v>
      </c>
      <c r="I12" s="18" t="n">
        <v>519.20231248</v>
      </c>
      <c r="J12" s="20" t="n">
        <v>2.41426648</v>
      </c>
      <c r="K12" s="18" t="s">
        <v>481</v>
      </c>
      <c r="L12" s="20" t="s">
        <v>481</v>
      </c>
      <c r="M12" s="18" t="s">
        <v>481</v>
      </c>
      <c r="N12" s="20" t="s">
        <v>481</v>
      </c>
      <c r="O12" s="18" t="n">
        <v>366.6777112</v>
      </c>
      <c r="P12" s="20" t="n">
        <v>14.39052153</v>
      </c>
      <c r="Q12" s="18" t="s">
        <v>481</v>
      </c>
      <c r="R12" s="20" t="s">
        <v>481</v>
      </c>
      <c r="S12" s="18" t="n">
        <v>422.62526408</v>
      </c>
      <c r="T12" s="20" t="n">
        <v>6.36163319</v>
      </c>
    </row>
    <row r="13" spans="1:20">
      <c r="A13" s="15" t="s">
        <v>488</v>
      </c>
      <c r="B13" s="17" t="n">
        <v>7161</v>
      </c>
      <c r="C13" s="18">
        <f>(216.0/B13*100)</f>
        <v/>
      </c>
      <c r="D13" s="19" t="n">
        <v>6945</v>
      </c>
      <c r="E13" s="18" t="n">
        <v>459.27582478</v>
      </c>
      <c r="F13" s="20" t="n">
        <v>4.49925438</v>
      </c>
      <c r="G13" s="18" t="n">
        <v>498.15424507</v>
      </c>
      <c r="H13" s="20" t="n">
        <v>2.27847891</v>
      </c>
      <c r="I13" s="18" t="n">
        <v>536.74392419</v>
      </c>
      <c r="J13" s="20" t="n">
        <v>2.92610352</v>
      </c>
      <c r="K13" s="18" t="s">
        <v>481</v>
      </c>
      <c r="L13" s="20" t="s">
        <v>481</v>
      </c>
      <c r="M13" s="18" t="s">
        <v>481</v>
      </c>
      <c r="N13" s="20" t="s">
        <v>481</v>
      </c>
      <c r="O13" s="18" t="n">
        <v>436.36003517</v>
      </c>
      <c r="P13" s="20" t="n">
        <v>6.43426798</v>
      </c>
      <c r="Q13" s="18" t="s">
        <v>481</v>
      </c>
      <c r="R13" s="20" t="s">
        <v>481</v>
      </c>
      <c r="S13" s="18" t="n">
        <v>413.42665992</v>
      </c>
      <c r="T13" s="20" t="n">
        <v>6.80546791</v>
      </c>
    </row>
    <row r="14" spans="1:20">
      <c r="A14" s="15" t="s">
        <v>489</v>
      </c>
      <c r="B14" s="17" t="n">
        <v>5587</v>
      </c>
      <c r="C14" s="18">
        <f>(83.0/B14*100)</f>
        <v/>
      </c>
      <c r="D14" s="19" t="n">
        <v>5504</v>
      </c>
      <c r="E14" s="18" t="n">
        <v>524.94421354</v>
      </c>
      <c r="F14" s="20" t="n">
        <v>3.43951264</v>
      </c>
      <c r="G14" s="18" t="n">
        <v>528.6949305000001</v>
      </c>
      <c r="H14" s="20" t="n">
        <v>2.54945386</v>
      </c>
      <c r="I14" s="18" t="n">
        <v>554.54933593</v>
      </c>
      <c r="J14" s="20" t="n">
        <v>2.88396988</v>
      </c>
      <c r="K14" s="18" t="s">
        <v>481</v>
      </c>
      <c r="L14" s="20" t="s">
        <v>481</v>
      </c>
      <c r="M14" s="18" t="s">
        <v>481</v>
      </c>
      <c r="N14" s="20" t="s">
        <v>481</v>
      </c>
      <c r="O14" s="18" t="s">
        <v>481</v>
      </c>
      <c r="P14" s="20" t="s">
        <v>481</v>
      </c>
      <c r="Q14" s="18" t="s">
        <v>481</v>
      </c>
      <c r="R14" s="20" t="s">
        <v>481</v>
      </c>
      <c r="S14" s="18" t="n">
        <v>463.21310371</v>
      </c>
      <c r="T14" s="20" t="n">
        <v>10.71620293</v>
      </c>
    </row>
    <row r="15" spans="1:20">
      <c r="A15" s="15" t="s">
        <v>490</v>
      </c>
      <c r="B15" s="17" t="n">
        <v>5882</v>
      </c>
      <c r="C15" s="18">
        <f>(116.0/B15*100)</f>
        <v/>
      </c>
      <c r="D15" s="19" t="n">
        <v>5766</v>
      </c>
      <c r="E15" s="18" t="n">
        <v>506.88538353</v>
      </c>
      <c r="F15" s="20" t="n">
        <v>5.39116371</v>
      </c>
      <c r="G15" s="18" t="n">
        <v>533.63773241</v>
      </c>
      <c r="H15" s="20" t="n">
        <v>2.53771822</v>
      </c>
      <c r="I15" s="18" t="n">
        <v>551.49002994</v>
      </c>
      <c r="J15" s="20" t="n">
        <v>2.74342236</v>
      </c>
      <c r="K15" s="18" t="s">
        <v>481</v>
      </c>
      <c r="L15" s="20" t="s">
        <v>481</v>
      </c>
      <c r="M15" s="18" t="s">
        <v>481</v>
      </c>
      <c r="N15" s="20" t="s">
        <v>481</v>
      </c>
      <c r="O15" s="18" t="n">
        <v>375.95013089</v>
      </c>
      <c r="P15" s="20" t="n">
        <v>17.42774697</v>
      </c>
      <c r="Q15" s="18" t="s">
        <v>481</v>
      </c>
      <c r="R15" s="20" t="s">
        <v>481</v>
      </c>
      <c r="S15" s="18" t="n">
        <v>459.54461805</v>
      </c>
      <c r="T15" s="20" t="n">
        <v>6.75855633</v>
      </c>
    </row>
    <row r="16" spans="1:20">
      <c r="A16" s="15" t="s">
        <v>491</v>
      </c>
      <c r="B16" s="17" t="n">
        <v>6108</v>
      </c>
      <c r="C16" s="18">
        <f>(154.0/B16*100)</f>
        <v/>
      </c>
      <c r="D16" s="19" t="n">
        <v>5954</v>
      </c>
      <c r="E16" s="18" t="n">
        <v>477.29296826</v>
      </c>
      <c r="F16" s="20" t="n">
        <v>5.17874573</v>
      </c>
      <c r="G16" s="18" t="n">
        <v>502.39287958</v>
      </c>
      <c r="H16" s="20" t="n">
        <v>2.50102098</v>
      </c>
      <c r="I16" s="18" t="n">
        <v>519.97384127</v>
      </c>
      <c r="J16" s="20" t="n">
        <v>2.11731476</v>
      </c>
      <c r="K16" s="18" t="s">
        <v>481</v>
      </c>
      <c r="L16" s="20" t="s">
        <v>481</v>
      </c>
      <c r="M16" s="18" t="s">
        <v>481</v>
      </c>
      <c r="N16" s="20" t="s">
        <v>481</v>
      </c>
      <c r="O16" s="18" t="s">
        <v>481</v>
      </c>
      <c r="P16" s="20" t="s">
        <v>481</v>
      </c>
      <c r="Q16" s="18" t="s">
        <v>481</v>
      </c>
      <c r="R16" s="20" t="s">
        <v>481</v>
      </c>
      <c r="S16" s="18" t="n">
        <v>389.94481635</v>
      </c>
      <c r="T16" s="20" t="n">
        <v>6.20986946</v>
      </c>
    </row>
    <row r="17" spans="1:20">
      <c r="A17" s="15" t="s">
        <v>492</v>
      </c>
      <c r="B17" s="17" t="n">
        <v>6504</v>
      </c>
      <c r="C17" s="18">
        <f>(1933.0/B17*100)</f>
        <v/>
      </c>
      <c r="D17" s="19" t="n">
        <v>4571</v>
      </c>
      <c r="E17" s="18" t="n">
        <v>525.04952058</v>
      </c>
      <c r="F17" s="20" t="n">
        <v>6.08112507</v>
      </c>
      <c r="G17" s="18" t="n">
        <v>513.09264191</v>
      </c>
      <c r="H17" s="20" t="n">
        <v>3.3654962</v>
      </c>
      <c r="I17" s="18" t="n">
        <v>541.94720325</v>
      </c>
      <c r="J17" s="20" t="n">
        <v>3.58919317</v>
      </c>
      <c r="K17" s="18" t="s">
        <v>481</v>
      </c>
      <c r="L17" s="20" t="s">
        <v>481</v>
      </c>
      <c r="M17" s="18" t="s">
        <v>481</v>
      </c>
      <c r="N17" s="20" t="s">
        <v>481</v>
      </c>
      <c r="O17" s="18" t="n">
        <v>360.48925247</v>
      </c>
      <c r="P17" s="20" t="n">
        <v>12.44339086</v>
      </c>
      <c r="Q17" s="18" t="s">
        <v>481</v>
      </c>
      <c r="R17" s="20" t="s">
        <v>481</v>
      </c>
      <c r="S17" s="18" t="n">
        <v>462.87906122</v>
      </c>
      <c r="T17" s="20" t="n">
        <v>7.42967522</v>
      </c>
    </row>
    <row r="18" spans="1:20">
      <c r="A18" s="15" t="s">
        <v>493</v>
      </c>
      <c r="B18" s="17" t="n">
        <v>5532</v>
      </c>
      <c r="C18" s="18">
        <f>(31.0/B18*100)</f>
        <v/>
      </c>
      <c r="D18" s="19" t="n">
        <v>5501</v>
      </c>
      <c r="E18" s="18" t="n">
        <v>440.78757358</v>
      </c>
      <c r="F18" s="20" t="n">
        <v>5.71040465</v>
      </c>
      <c r="G18" s="18" t="n">
        <v>450.33917311</v>
      </c>
      <c r="H18" s="20" t="n">
        <v>3.3044483</v>
      </c>
      <c r="I18" s="18" t="n">
        <v>480.42817021</v>
      </c>
      <c r="J18" s="20" t="n">
        <v>3.98347359</v>
      </c>
      <c r="K18" s="18" t="s">
        <v>481</v>
      </c>
      <c r="L18" s="20" t="s">
        <v>481</v>
      </c>
      <c r="M18" s="18" t="s">
        <v>481</v>
      </c>
      <c r="N18" s="20" t="s">
        <v>481</v>
      </c>
      <c r="O18" s="18" t="s">
        <v>481</v>
      </c>
      <c r="P18" s="20" t="s">
        <v>481</v>
      </c>
      <c r="Q18" s="18" t="s">
        <v>481</v>
      </c>
      <c r="R18" s="20" t="s">
        <v>481</v>
      </c>
      <c r="S18" s="18" t="n">
        <v>378.28371434</v>
      </c>
      <c r="T18" s="20" t="n">
        <v>6.52171216</v>
      </c>
    </row>
    <row r="19" spans="1:20">
      <c r="A19" s="15" t="s">
        <v>494</v>
      </c>
      <c r="B19" s="17" t="n">
        <v>5658</v>
      </c>
      <c r="C19" s="18">
        <f>(346.0/B19*100)</f>
        <v/>
      </c>
      <c r="D19" s="19" t="n">
        <v>5312</v>
      </c>
      <c r="E19" s="18" t="n">
        <v>469.66983658</v>
      </c>
      <c r="F19" s="20" t="n">
        <v>5.08557439</v>
      </c>
      <c r="G19" s="18" t="n">
        <v>485.44707453</v>
      </c>
      <c r="H19" s="20" t="n">
        <v>2.88243783</v>
      </c>
      <c r="I19" s="18" t="n">
        <v>485.73580451</v>
      </c>
      <c r="J19" s="20" t="n">
        <v>2.76366906</v>
      </c>
      <c r="K19" s="18" t="s">
        <v>481</v>
      </c>
      <c r="L19" s="20" t="s">
        <v>481</v>
      </c>
      <c r="M19" s="18" t="s">
        <v>481</v>
      </c>
      <c r="N19" s="20" t="s">
        <v>481</v>
      </c>
      <c r="O19" s="18" t="s">
        <v>481</v>
      </c>
      <c r="P19" s="20" t="s">
        <v>481</v>
      </c>
      <c r="Q19" s="18" t="s">
        <v>481</v>
      </c>
      <c r="R19" s="20" t="s">
        <v>481</v>
      </c>
      <c r="S19" s="18" t="n">
        <v>416.05533275</v>
      </c>
      <c r="T19" s="20" t="n">
        <v>7.65745708</v>
      </c>
    </row>
    <row r="20" spans="1:20">
      <c r="A20" s="15" t="s">
        <v>495</v>
      </c>
      <c r="B20" s="17" t="n">
        <v>3371</v>
      </c>
      <c r="C20" s="18">
        <f>(75.0/B20*100)</f>
        <v/>
      </c>
      <c r="D20" s="19" t="n">
        <v>3296</v>
      </c>
      <c r="E20" s="18" t="n">
        <v>438.99418537</v>
      </c>
      <c r="F20" s="20" t="n">
        <v>6.89888517</v>
      </c>
      <c r="G20" s="18" t="n">
        <v>469.72344339</v>
      </c>
      <c r="H20" s="20" t="n">
        <v>2.64476443</v>
      </c>
      <c r="I20" s="18" t="n">
        <v>496.22811553</v>
      </c>
      <c r="J20" s="20" t="n">
        <v>2.50741264</v>
      </c>
      <c r="K20" s="18" t="s">
        <v>481</v>
      </c>
      <c r="L20" s="20" t="s">
        <v>481</v>
      </c>
      <c r="M20" s="18" t="s">
        <v>481</v>
      </c>
      <c r="N20" s="20" t="s">
        <v>481</v>
      </c>
      <c r="O20" s="18" t="s">
        <v>481</v>
      </c>
      <c r="P20" s="20" t="s">
        <v>481</v>
      </c>
      <c r="Q20" s="18" t="s">
        <v>481</v>
      </c>
      <c r="R20" s="20" t="s">
        <v>481</v>
      </c>
      <c r="S20" s="18" t="n">
        <v>405.32270275</v>
      </c>
      <c r="T20" s="20" t="n">
        <v>5.91966596</v>
      </c>
    </row>
    <row r="21" spans="1:20">
      <c r="A21" s="15" t="s">
        <v>496</v>
      </c>
      <c r="B21" s="17" t="n">
        <v>5741</v>
      </c>
      <c r="C21" s="18">
        <f>(58.0/B21*100)</f>
        <v/>
      </c>
      <c r="D21" s="19" t="n">
        <v>5683</v>
      </c>
      <c r="E21" s="18" t="n">
        <v>510.22710844</v>
      </c>
      <c r="F21" s="20" t="n">
        <v>3.48159013</v>
      </c>
      <c r="G21" s="18" t="n">
        <v>500.30275974</v>
      </c>
      <c r="H21" s="20" t="n">
        <v>2.59285134</v>
      </c>
      <c r="I21" s="18" t="n">
        <v>508.58731584</v>
      </c>
      <c r="J21" s="20" t="n">
        <v>3.04641537</v>
      </c>
      <c r="K21" s="18" t="s">
        <v>481</v>
      </c>
      <c r="L21" s="20" t="s">
        <v>481</v>
      </c>
      <c r="M21" s="18" t="s">
        <v>481</v>
      </c>
      <c r="N21" s="20" t="s">
        <v>481</v>
      </c>
      <c r="O21" s="18" t="s">
        <v>481</v>
      </c>
      <c r="P21" s="20" t="s">
        <v>481</v>
      </c>
      <c r="Q21" s="18" t="s">
        <v>481</v>
      </c>
      <c r="R21" s="20" t="s">
        <v>481</v>
      </c>
      <c r="S21" s="18" t="n">
        <v>433.29849027</v>
      </c>
      <c r="T21" s="20" t="n">
        <v>7.78033316</v>
      </c>
    </row>
    <row r="22" spans="1:20">
      <c r="A22" s="15" t="s">
        <v>497</v>
      </c>
      <c r="B22" s="17" t="n">
        <v>6598</v>
      </c>
      <c r="C22" s="18">
        <f>(39.0/B22*100)</f>
        <v/>
      </c>
      <c r="D22" s="19" t="n">
        <v>6559</v>
      </c>
      <c r="E22" s="18" t="n">
        <v>467.51902475</v>
      </c>
      <c r="F22" s="20" t="n">
        <v>5.51030622</v>
      </c>
      <c r="G22" s="18" t="n">
        <v>475.96490603</v>
      </c>
      <c r="H22" s="20" t="n">
        <v>3.9132718</v>
      </c>
      <c r="I22" s="18" t="n">
        <v>487.04368713</v>
      </c>
      <c r="J22" s="20" t="n">
        <v>3.27859475</v>
      </c>
      <c r="K22" s="18" t="s">
        <v>481</v>
      </c>
      <c r="L22" s="20" t="s">
        <v>481</v>
      </c>
      <c r="M22" s="18" t="s">
        <v>481</v>
      </c>
      <c r="N22" s="20" t="s">
        <v>481</v>
      </c>
      <c r="O22" s="18" t="n">
        <v>448.28166515</v>
      </c>
      <c r="P22" s="20" t="n">
        <v>8.782882710000001</v>
      </c>
      <c r="Q22" s="18" t="s">
        <v>481</v>
      </c>
      <c r="R22" s="20" t="s">
        <v>481</v>
      </c>
      <c r="S22" s="18" t="n">
        <v>366.72435775</v>
      </c>
      <c r="T22" s="20" t="n">
        <v>8.464481279999999</v>
      </c>
    </row>
    <row r="23" spans="1:20">
      <c r="A23" s="15" t="s">
        <v>498</v>
      </c>
      <c r="B23" s="17" t="n">
        <v>11583</v>
      </c>
      <c r="C23" s="18">
        <f>(268.0/B23*100)</f>
        <v/>
      </c>
      <c r="D23" s="19" t="n">
        <v>11315</v>
      </c>
      <c r="E23" s="18" t="n">
        <v>490.52445282</v>
      </c>
      <c r="F23" s="20" t="n">
        <v>3.37385653</v>
      </c>
      <c r="G23" s="18" t="n">
        <v>478.84229527</v>
      </c>
      <c r="H23" s="20" t="n">
        <v>3.12721651</v>
      </c>
      <c r="I23" s="18" t="n">
        <v>488.96572779</v>
      </c>
      <c r="J23" s="20" t="n">
        <v>2.92813036</v>
      </c>
      <c r="K23" s="18" t="s">
        <v>481</v>
      </c>
      <c r="L23" s="20" t="s">
        <v>481</v>
      </c>
      <c r="M23" s="18" t="s">
        <v>481</v>
      </c>
      <c r="N23" s="20" t="s">
        <v>481</v>
      </c>
      <c r="O23" s="18" t="s">
        <v>481</v>
      </c>
      <c r="P23" s="20" t="s">
        <v>481</v>
      </c>
      <c r="Q23" s="18" t="s">
        <v>481</v>
      </c>
      <c r="R23" s="20" t="s">
        <v>481</v>
      </c>
      <c r="S23" s="18" t="n">
        <v>408.51479968</v>
      </c>
      <c r="T23" s="20" t="n">
        <v>6.63014979</v>
      </c>
    </row>
    <row r="24" spans="1:20">
      <c r="A24" s="15" t="s">
        <v>499</v>
      </c>
      <c r="B24" s="17" t="n">
        <v>6647</v>
      </c>
      <c r="C24" s="18">
        <f>(10.0/B24*100)</f>
        <v/>
      </c>
      <c r="D24" s="19" t="n">
        <v>6637</v>
      </c>
      <c r="E24" s="18" t="n">
        <v>547.15263136</v>
      </c>
      <c r="F24" s="20" t="n">
        <v>3.03587031</v>
      </c>
      <c r="G24" s="18" t="n">
        <v>531.3998514</v>
      </c>
      <c r="H24" s="20" t="n">
        <v>3.07535288</v>
      </c>
      <c r="I24" s="18" t="n">
        <v>549.94654127</v>
      </c>
      <c r="J24" s="20" t="n">
        <v>4.1527715</v>
      </c>
      <c r="K24" s="18" t="s">
        <v>481</v>
      </c>
      <c r="L24" s="20" t="s">
        <v>481</v>
      </c>
      <c r="M24" s="18" t="s">
        <v>481</v>
      </c>
      <c r="N24" s="20" t="s">
        <v>481</v>
      </c>
      <c r="O24" s="18" t="s">
        <v>481</v>
      </c>
      <c r="P24" s="20" t="s">
        <v>481</v>
      </c>
      <c r="Q24" s="18" t="s">
        <v>481</v>
      </c>
      <c r="R24" s="20" t="s">
        <v>481</v>
      </c>
      <c r="S24" s="18" t="n">
        <v>441.75976336</v>
      </c>
      <c r="T24" s="20" t="n">
        <v>11.07089094</v>
      </c>
    </row>
    <row r="25" spans="1:20">
      <c r="A25" s="15" t="s">
        <v>500</v>
      </c>
      <c r="B25" s="17" t="n">
        <v>5581</v>
      </c>
      <c r="C25" s="18">
        <f>(25.0/B25*100)</f>
        <v/>
      </c>
      <c r="D25" s="19" t="n">
        <v>5556</v>
      </c>
      <c r="E25" s="18" t="n">
        <v>521.60111499</v>
      </c>
      <c r="F25" s="20" t="n">
        <v>3.45607654</v>
      </c>
      <c r="G25" s="18" t="n">
        <v>503.28060849</v>
      </c>
      <c r="H25" s="20" t="n">
        <v>4.20591865</v>
      </c>
      <c r="I25" s="18" t="n">
        <v>521.59510914</v>
      </c>
      <c r="J25" s="20" t="n">
        <v>3.41961199</v>
      </c>
      <c r="K25" s="18" t="s">
        <v>481</v>
      </c>
      <c r="L25" s="20" t="s">
        <v>481</v>
      </c>
      <c r="M25" s="18" t="s">
        <v>481</v>
      </c>
      <c r="N25" s="20" t="s">
        <v>481</v>
      </c>
      <c r="O25" s="18" t="s">
        <v>481</v>
      </c>
      <c r="P25" s="20" t="s">
        <v>481</v>
      </c>
      <c r="Q25" s="18" t="s">
        <v>481</v>
      </c>
      <c r="R25" s="20" t="s">
        <v>481</v>
      </c>
      <c r="S25" s="18" t="n">
        <v>412.87316959</v>
      </c>
      <c r="T25" s="20" t="n">
        <v>18.25269162</v>
      </c>
    </row>
    <row r="26" spans="1:20">
      <c r="A26" s="15" t="s">
        <v>501</v>
      </c>
      <c r="B26" s="17" t="n">
        <v>4869</v>
      </c>
      <c r="C26" s="18">
        <f>(75.0/B26*100)</f>
        <v/>
      </c>
      <c r="D26" s="19" t="n">
        <v>4794</v>
      </c>
      <c r="E26" s="18" t="n">
        <v>471.02964575</v>
      </c>
      <c r="F26" s="20" t="n">
        <v>3.33319743</v>
      </c>
      <c r="G26" s="18" t="n">
        <v>480.88566023</v>
      </c>
      <c r="H26" s="20" t="n">
        <v>2.49303435</v>
      </c>
      <c r="I26" s="18" t="n">
        <v>508.64913611</v>
      </c>
      <c r="J26" s="20" t="n">
        <v>2.29150669</v>
      </c>
      <c r="K26" s="18" t="s">
        <v>481</v>
      </c>
      <c r="L26" s="20" t="s">
        <v>481</v>
      </c>
      <c r="M26" s="18" t="s">
        <v>481</v>
      </c>
      <c r="N26" s="20" t="s">
        <v>481</v>
      </c>
      <c r="O26" s="18" t="s">
        <v>481</v>
      </c>
      <c r="P26" s="20" t="s">
        <v>481</v>
      </c>
      <c r="Q26" s="18" t="s">
        <v>481</v>
      </c>
      <c r="R26" s="20" t="s">
        <v>481</v>
      </c>
      <c r="S26" s="18" t="n">
        <v>439.39335881</v>
      </c>
      <c r="T26" s="20" t="n">
        <v>8.4633609</v>
      </c>
    </row>
    <row r="27" spans="1:20">
      <c r="A27" s="15" t="s">
        <v>502</v>
      </c>
      <c r="B27" s="17" t="n">
        <v>5299</v>
      </c>
      <c r="C27" s="18">
        <f>(127.0/B27*100)</f>
        <v/>
      </c>
      <c r="D27" s="19" t="n">
        <v>5172</v>
      </c>
      <c r="E27" s="18" t="n">
        <v>488.55448203</v>
      </c>
      <c r="F27" s="20" t="n">
        <v>4.40672365</v>
      </c>
      <c r="G27" s="18" t="n">
        <v>480.79036769</v>
      </c>
      <c r="H27" s="20" t="n">
        <v>2.0701211</v>
      </c>
      <c r="I27" s="18" t="n">
        <v>506.33248004</v>
      </c>
      <c r="J27" s="20" t="n">
        <v>2.05445783</v>
      </c>
      <c r="K27" s="18" t="s">
        <v>481</v>
      </c>
      <c r="L27" s="20" t="s">
        <v>481</v>
      </c>
      <c r="M27" s="18" t="s">
        <v>481</v>
      </c>
      <c r="N27" s="20" t="s">
        <v>481</v>
      </c>
      <c r="O27" s="18" t="s">
        <v>481</v>
      </c>
      <c r="P27" s="20" t="s">
        <v>481</v>
      </c>
      <c r="Q27" s="18" t="s">
        <v>481</v>
      </c>
      <c r="R27" s="20" t="s">
        <v>481</v>
      </c>
      <c r="S27" s="18" t="n">
        <v>408.62343853</v>
      </c>
      <c r="T27" s="20" t="n">
        <v>4.2890476</v>
      </c>
    </row>
    <row r="28" spans="1:20">
      <c r="A28" s="15" t="s">
        <v>503</v>
      </c>
      <c r="B28" s="17" t="n">
        <v>7568</v>
      </c>
      <c r="C28" s="18">
        <f>(378.0/B28*100)</f>
        <v/>
      </c>
      <c r="D28" s="19" t="n">
        <v>7190</v>
      </c>
      <c r="E28" s="18" t="n">
        <v>416.32182442</v>
      </c>
      <c r="F28" s="20" t="n">
        <v>3.86122183</v>
      </c>
      <c r="G28" s="18" t="n">
        <v>412.12822566</v>
      </c>
      <c r="H28" s="20" t="n">
        <v>2.78050733</v>
      </c>
      <c r="I28" s="18" t="n">
        <v>426.14095137</v>
      </c>
      <c r="J28" s="20" t="n">
        <v>2.183502</v>
      </c>
      <c r="K28" s="18" t="s">
        <v>481</v>
      </c>
      <c r="L28" s="20" t="s">
        <v>481</v>
      </c>
      <c r="M28" s="18" t="s">
        <v>481</v>
      </c>
      <c r="N28" s="20" t="s">
        <v>481</v>
      </c>
      <c r="O28" s="18" t="s">
        <v>481</v>
      </c>
      <c r="P28" s="20" t="s">
        <v>481</v>
      </c>
      <c r="Q28" s="18" t="s">
        <v>481</v>
      </c>
      <c r="R28" s="20" t="s">
        <v>481</v>
      </c>
      <c r="S28" s="18" t="n">
        <v>378.49210318</v>
      </c>
      <c r="T28" s="20" t="n">
        <v>6.27065338</v>
      </c>
    </row>
    <row r="29" spans="1:20">
      <c r="A29" s="15" t="s">
        <v>504</v>
      </c>
      <c r="B29" s="17" t="n">
        <v>5385</v>
      </c>
      <c r="C29" s="18">
        <f>(30.0/B29*100)</f>
        <v/>
      </c>
      <c r="D29" s="19" t="n">
        <v>5355</v>
      </c>
      <c r="E29" s="18" t="n">
        <v>530.39475025</v>
      </c>
      <c r="F29" s="20" t="n">
        <v>4.29102921</v>
      </c>
      <c r="G29" s="18" t="n">
        <v>515.05628638</v>
      </c>
      <c r="H29" s="20" t="n">
        <v>2.49232602</v>
      </c>
      <c r="I29" s="18" t="n">
        <v>503.38068988</v>
      </c>
      <c r="J29" s="20" t="n">
        <v>3.7165022</v>
      </c>
      <c r="K29" s="18" t="s">
        <v>481</v>
      </c>
      <c r="L29" s="20" t="s">
        <v>481</v>
      </c>
      <c r="M29" s="18" t="s">
        <v>481</v>
      </c>
      <c r="N29" s="20" t="s">
        <v>481</v>
      </c>
      <c r="O29" s="18" t="n">
        <v>358.28551468</v>
      </c>
      <c r="P29" s="20" t="n">
        <v>8.567023300000001</v>
      </c>
      <c r="Q29" s="18" t="s">
        <v>481</v>
      </c>
      <c r="R29" s="20" t="s">
        <v>481</v>
      </c>
      <c r="S29" s="18" t="n">
        <v>431.50704946</v>
      </c>
      <c r="T29" s="20" t="n">
        <v>8.867890539999999</v>
      </c>
    </row>
    <row r="30" spans="1:20">
      <c r="A30" s="15" t="s">
        <v>505</v>
      </c>
      <c r="B30" s="17" t="n">
        <v>4520</v>
      </c>
      <c r="C30" s="18">
        <f>(208.0/B30*100)</f>
        <v/>
      </c>
      <c r="D30" s="19" t="n">
        <v>4312</v>
      </c>
      <c r="E30" s="18" t="n">
        <v>527.3437664099999</v>
      </c>
      <c r="F30" s="20" t="n">
        <v>4.73027743</v>
      </c>
      <c r="G30" s="18" t="n">
        <v>508.71600012</v>
      </c>
      <c r="H30" s="20" t="n">
        <v>3.08549998</v>
      </c>
      <c r="I30" s="18" t="n">
        <v>533.82954034</v>
      </c>
      <c r="J30" s="20" t="n">
        <v>3.02846229</v>
      </c>
      <c r="K30" s="18" t="s">
        <v>481</v>
      </c>
      <c r="L30" s="20" t="s">
        <v>481</v>
      </c>
      <c r="M30" s="18" t="s">
        <v>481</v>
      </c>
      <c r="N30" s="20" t="s">
        <v>481</v>
      </c>
      <c r="O30" s="18" t="s">
        <v>481</v>
      </c>
      <c r="P30" s="20" t="s">
        <v>481</v>
      </c>
      <c r="Q30" s="18" t="s">
        <v>481</v>
      </c>
      <c r="R30" s="20" t="s">
        <v>481</v>
      </c>
      <c r="S30" s="18" t="n">
        <v>416.83124232</v>
      </c>
      <c r="T30" s="20" t="n">
        <v>6.27030484</v>
      </c>
    </row>
    <row r="31" spans="1:20">
      <c r="A31" s="15" t="s">
        <v>506</v>
      </c>
      <c r="B31" s="17" t="n">
        <v>5456</v>
      </c>
      <c r="C31" s="18">
        <f>(146.0/B31*100)</f>
        <v/>
      </c>
      <c r="D31" s="19" t="n">
        <v>5310</v>
      </c>
      <c r="E31" s="18" t="n">
        <v>503.50292791</v>
      </c>
      <c r="F31" s="20" t="n">
        <v>3.64383772</v>
      </c>
      <c r="G31" s="18" t="n">
        <v>500.03327163</v>
      </c>
      <c r="H31" s="20" t="n">
        <v>2.74664083</v>
      </c>
      <c r="I31" s="18" t="n">
        <v>516.45233638</v>
      </c>
      <c r="J31" s="20" t="n">
        <v>3.09624338</v>
      </c>
      <c r="K31" s="18" t="s">
        <v>481</v>
      </c>
      <c r="L31" s="20" t="s">
        <v>481</v>
      </c>
      <c r="M31" s="18" t="s">
        <v>481</v>
      </c>
      <c r="N31" s="20" t="s">
        <v>481</v>
      </c>
      <c r="O31" s="18" t="s">
        <v>481</v>
      </c>
      <c r="P31" s="20" t="s">
        <v>481</v>
      </c>
      <c r="Q31" s="18" t="s">
        <v>481</v>
      </c>
      <c r="R31" s="20" t="s">
        <v>481</v>
      </c>
      <c r="S31" s="18" t="n">
        <v>435.73908595</v>
      </c>
      <c r="T31" s="20" t="n">
        <v>5.13646851</v>
      </c>
    </row>
    <row r="32" spans="1:20">
      <c r="A32" s="15" t="s">
        <v>507</v>
      </c>
      <c r="B32" s="17" t="n">
        <v>4478</v>
      </c>
      <c r="C32" s="18">
        <f>(6.0/B32*100)</f>
        <v/>
      </c>
      <c r="D32" s="19" t="n">
        <v>4472</v>
      </c>
      <c r="E32" s="18" t="n">
        <v>500.28481932</v>
      </c>
      <c r="F32" s="20" t="n">
        <v>3.66526163</v>
      </c>
      <c r="G32" s="18" t="n">
        <v>498.29542952</v>
      </c>
      <c r="H32" s="20" t="n">
        <v>2.7002251</v>
      </c>
      <c r="I32" s="18" t="n">
        <v>512.6025206100001</v>
      </c>
      <c r="J32" s="20" t="n">
        <v>3.51758804</v>
      </c>
      <c r="K32" s="18" t="s">
        <v>481</v>
      </c>
      <c r="L32" s="20" t="s">
        <v>481</v>
      </c>
      <c r="M32" s="18" t="s">
        <v>481</v>
      </c>
      <c r="N32" s="20" t="s">
        <v>481</v>
      </c>
      <c r="O32" s="18" t="s">
        <v>481</v>
      </c>
      <c r="P32" s="20" t="s">
        <v>481</v>
      </c>
      <c r="Q32" s="18" t="s">
        <v>481</v>
      </c>
      <c r="R32" s="20" t="s">
        <v>481</v>
      </c>
      <c r="S32" s="18" t="n">
        <v>412.35532042</v>
      </c>
      <c r="T32" s="20" t="n">
        <v>13.32206798</v>
      </c>
    </row>
    <row r="33" spans="1:20">
      <c r="A33" s="15" t="s">
        <v>508</v>
      </c>
      <c r="B33" s="17" t="n">
        <v>7325</v>
      </c>
      <c r="C33" s="18">
        <f>(80.0/B33*100)</f>
        <v/>
      </c>
      <c r="D33" s="19" t="n">
        <v>7245</v>
      </c>
      <c r="E33" s="18" t="n">
        <v>499.26769685</v>
      </c>
      <c r="F33" s="20" t="n">
        <v>3.85800871</v>
      </c>
      <c r="G33" s="18" t="n">
        <v>496.39100621</v>
      </c>
      <c r="H33" s="20" t="n">
        <v>3.00171179</v>
      </c>
      <c r="I33" s="18" t="n">
        <v>513.28815223</v>
      </c>
      <c r="J33" s="20" t="n">
        <v>2.6526766</v>
      </c>
      <c r="K33" s="18" t="s">
        <v>481</v>
      </c>
      <c r="L33" s="20" t="s">
        <v>481</v>
      </c>
      <c r="M33" s="18" t="s">
        <v>481</v>
      </c>
      <c r="N33" s="20" t="s">
        <v>481</v>
      </c>
      <c r="O33" s="18" t="s">
        <v>481</v>
      </c>
      <c r="P33" s="20" t="s">
        <v>481</v>
      </c>
      <c r="Q33" s="18" t="s">
        <v>481</v>
      </c>
      <c r="R33" s="20" t="s">
        <v>481</v>
      </c>
      <c r="S33" s="18" t="n">
        <v>431.77447076</v>
      </c>
      <c r="T33" s="20" t="n">
        <v>7.40425458</v>
      </c>
    </row>
    <row r="34" spans="1:20">
      <c r="A34" s="15" t="s">
        <v>509</v>
      </c>
      <c r="B34" s="17" t="n">
        <v>6350</v>
      </c>
      <c r="C34" s="18">
        <f>(95.0/B34*100)</f>
        <v/>
      </c>
      <c r="D34" s="19" t="n">
        <v>6255</v>
      </c>
      <c r="E34" s="18" t="n">
        <v>461.07432039</v>
      </c>
      <c r="F34" s="20" t="n">
        <v>4.37039624</v>
      </c>
      <c r="G34" s="18" t="n">
        <v>470.52210778</v>
      </c>
      <c r="H34" s="20" t="n">
        <v>3.10301561</v>
      </c>
      <c r="I34" s="18" t="n">
        <v>477.28220655</v>
      </c>
      <c r="J34" s="20" t="n">
        <v>2.79049485</v>
      </c>
      <c r="K34" s="18" t="s">
        <v>481</v>
      </c>
      <c r="L34" s="20" t="s">
        <v>481</v>
      </c>
      <c r="M34" s="18" t="s">
        <v>481</v>
      </c>
      <c r="N34" s="20" t="s">
        <v>481</v>
      </c>
      <c r="O34" s="18" t="n">
        <v>306.56969545</v>
      </c>
      <c r="P34" s="20" t="n">
        <v>10.27624616</v>
      </c>
      <c r="Q34" s="18" t="s">
        <v>481</v>
      </c>
      <c r="R34" s="20" t="s">
        <v>481</v>
      </c>
      <c r="S34" s="18" t="n">
        <v>392.95445125</v>
      </c>
      <c r="T34" s="20" t="n">
        <v>6.928262</v>
      </c>
    </row>
    <row r="35" spans="1:20">
      <c r="A35" s="15" t="s">
        <v>510</v>
      </c>
      <c r="B35" s="17" t="n">
        <v>6406</v>
      </c>
      <c r="C35" s="18">
        <f>(61.0/B35*100)</f>
        <v/>
      </c>
      <c r="D35" s="19" t="n">
        <v>6345</v>
      </c>
      <c r="E35" s="18" t="n">
        <v>515.1187131200001</v>
      </c>
      <c r="F35" s="20" t="n">
        <v>2.99291265</v>
      </c>
      <c r="G35" s="18" t="n">
        <v>498.78150235</v>
      </c>
      <c r="H35" s="20" t="n">
        <v>2.81234125</v>
      </c>
      <c r="I35" s="18" t="n">
        <v>530.81274752</v>
      </c>
      <c r="J35" s="20" t="n">
        <v>2.18456557</v>
      </c>
      <c r="K35" s="18" t="s">
        <v>481</v>
      </c>
      <c r="L35" s="20" t="s">
        <v>481</v>
      </c>
      <c r="M35" s="18" t="s">
        <v>481</v>
      </c>
      <c r="N35" s="20" t="s">
        <v>481</v>
      </c>
      <c r="O35" s="18" t="n">
        <v>374.85244494</v>
      </c>
      <c r="P35" s="20" t="n">
        <v>5.84040672</v>
      </c>
      <c r="Q35" s="18" t="s">
        <v>481</v>
      </c>
      <c r="R35" s="20" t="s">
        <v>481</v>
      </c>
      <c r="S35" s="18" t="n">
        <v>408.921706</v>
      </c>
      <c r="T35" s="20" t="n">
        <v>9.705208280000001</v>
      </c>
    </row>
    <row r="36" spans="1:20">
      <c r="A36" s="15" t="s">
        <v>511</v>
      </c>
      <c r="B36" s="17" t="n">
        <v>6736</v>
      </c>
      <c r="C36" s="18">
        <f>(74.0/B36*100)</f>
        <v/>
      </c>
      <c r="D36" s="19" t="n">
        <v>6662</v>
      </c>
      <c r="E36" s="18" t="n">
        <v>513.63439394</v>
      </c>
      <c r="F36" s="20" t="n">
        <v>2.78547018</v>
      </c>
      <c r="G36" s="18" t="n">
        <v>484.41543787</v>
      </c>
      <c r="H36" s="20" t="n">
        <v>2.5627284</v>
      </c>
      <c r="I36" s="18" t="n">
        <v>494.19650435</v>
      </c>
      <c r="J36" s="20" t="n">
        <v>2.84599728</v>
      </c>
      <c r="K36" s="18" t="s">
        <v>481</v>
      </c>
      <c r="L36" s="20" t="s">
        <v>481</v>
      </c>
      <c r="M36" s="18" t="s">
        <v>481</v>
      </c>
      <c r="N36" s="20" t="s">
        <v>481</v>
      </c>
      <c r="O36" s="18" t="s">
        <v>481</v>
      </c>
      <c r="P36" s="20" t="s">
        <v>481</v>
      </c>
      <c r="Q36" s="18" t="s">
        <v>481</v>
      </c>
      <c r="R36" s="20" t="s">
        <v>481</v>
      </c>
      <c r="S36" s="18" t="n">
        <v>426.48189338</v>
      </c>
      <c r="T36" s="20" t="n">
        <v>5.17157519</v>
      </c>
    </row>
    <row r="37" spans="1:20">
      <c r="A37" s="15" t="s">
        <v>512</v>
      </c>
      <c r="B37" s="17" t="n">
        <v>5458</v>
      </c>
      <c r="C37" s="18">
        <f>(135.0/B37*100)</f>
        <v/>
      </c>
      <c r="D37" s="19" t="n">
        <v>5323</v>
      </c>
      <c r="E37" s="18" t="n">
        <v>471.39788425</v>
      </c>
      <c r="F37" s="20" t="n">
        <v>6.3806216</v>
      </c>
      <c r="G37" s="18" t="n">
        <v>493.45150469</v>
      </c>
      <c r="H37" s="20" t="n">
        <v>3.10638723</v>
      </c>
      <c r="I37" s="18" t="n">
        <v>525.3134419199999</v>
      </c>
      <c r="J37" s="20" t="n">
        <v>4.02400245</v>
      </c>
      <c r="K37" s="18" t="s">
        <v>481</v>
      </c>
      <c r="L37" s="20" t="s">
        <v>481</v>
      </c>
      <c r="M37" s="18" t="s">
        <v>481</v>
      </c>
      <c r="N37" s="20" t="s">
        <v>481</v>
      </c>
      <c r="O37" s="18" t="s">
        <v>481</v>
      </c>
      <c r="P37" s="20" t="s">
        <v>481</v>
      </c>
      <c r="Q37" s="18" t="s">
        <v>481</v>
      </c>
      <c r="R37" s="20" t="s">
        <v>481</v>
      </c>
      <c r="S37" s="18" t="n">
        <v>416.1056091</v>
      </c>
      <c r="T37" s="20" t="n">
        <v>5.79806818</v>
      </c>
    </row>
    <row r="38" spans="1:20">
      <c r="A38" s="15" t="s">
        <v>513</v>
      </c>
      <c r="B38" s="17" t="n">
        <v>5860</v>
      </c>
      <c r="C38" s="18">
        <f>(24.0/B38*100)</f>
        <v/>
      </c>
      <c r="D38" s="19" t="n">
        <v>5836</v>
      </c>
      <c r="E38" s="18" t="n">
        <v>503.56022375</v>
      </c>
      <c r="F38" s="20" t="n">
        <v>5.57494006</v>
      </c>
      <c r="G38" s="18" t="n">
        <v>507.13013784</v>
      </c>
      <c r="H38" s="20" t="n">
        <v>3.31671319</v>
      </c>
      <c r="I38" s="18" t="n">
        <v>522.63554923</v>
      </c>
      <c r="J38" s="20" t="n">
        <v>3.37899336</v>
      </c>
      <c r="K38" s="18" t="s">
        <v>481</v>
      </c>
      <c r="L38" s="20" t="s">
        <v>481</v>
      </c>
      <c r="M38" s="18" t="s">
        <v>481</v>
      </c>
      <c r="N38" s="20" t="s">
        <v>481</v>
      </c>
      <c r="O38" s="18" t="s">
        <v>481</v>
      </c>
      <c r="P38" s="20" t="s">
        <v>481</v>
      </c>
      <c r="Q38" s="18" t="s">
        <v>481</v>
      </c>
      <c r="R38" s="20" t="s">
        <v>481</v>
      </c>
      <c r="S38" s="18" t="n">
        <v>462.55865267</v>
      </c>
      <c r="T38" s="20" t="n">
        <v>5.57062549</v>
      </c>
    </row>
    <row r="39" spans="1:20">
      <c r="A39" s="15" t="s">
        <v>514</v>
      </c>
      <c r="B39" s="17" t="n">
        <v>5895</v>
      </c>
      <c r="C39" s="18">
        <f>(33.0/B39*100)</f>
        <v/>
      </c>
      <c r="D39" s="19" t="n">
        <v>5862</v>
      </c>
      <c r="E39" s="18" t="n">
        <v>394.0004826</v>
      </c>
      <c r="F39" s="20" t="n">
        <v>4.33456231</v>
      </c>
      <c r="G39" s="18" t="n">
        <v>398.34894436</v>
      </c>
      <c r="H39" s="20" t="n">
        <v>4.23922882</v>
      </c>
      <c r="I39" s="18" t="n">
        <v>444.27812785</v>
      </c>
      <c r="J39" s="20" t="n">
        <v>3.96637086</v>
      </c>
      <c r="K39" s="18" t="s">
        <v>481</v>
      </c>
      <c r="L39" s="20" t="s">
        <v>481</v>
      </c>
      <c r="M39" s="18" t="s">
        <v>481</v>
      </c>
      <c r="N39" s="20" t="s">
        <v>481</v>
      </c>
      <c r="O39" s="18" t="s">
        <v>481</v>
      </c>
      <c r="P39" s="20" t="s">
        <v>481</v>
      </c>
      <c r="Q39" s="18" t="s">
        <v>481</v>
      </c>
      <c r="R39" s="20" t="s">
        <v>481</v>
      </c>
      <c r="S39" s="18" t="n">
        <v>364.84407208</v>
      </c>
      <c r="T39" s="20" t="n">
        <v>7.5671917</v>
      </c>
    </row>
    <row r="40" spans="1:20">
      <c r="A40" s="15" t="s">
        <v>515</v>
      </c>
      <c r="B40" s="17" t="n">
        <v>14157</v>
      </c>
      <c r="C40" s="18">
        <f>(394.0/B40*100)</f>
        <v/>
      </c>
      <c r="D40" s="19" t="n">
        <v>13763</v>
      </c>
      <c r="E40" s="18" t="n">
        <v>521.77337245</v>
      </c>
      <c r="F40" s="20" t="n">
        <v>3.31086075</v>
      </c>
      <c r="G40" s="18" t="n">
        <v>509.77492736</v>
      </c>
      <c r="H40" s="20" t="n">
        <v>3.31681431</v>
      </c>
      <c r="I40" s="18" t="n">
        <v>518.6992143</v>
      </c>
      <c r="J40" s="20" t="n">
        <v>2.86511819</v>
      </c>
      <c r="K40" s="18" t="s">
        <v>481</v>
      </c>
      <c r="L40" s="20" t="s">
        <v>481</v>
      </c>
      <c r="M40" s="18" t="s">
        <v>481</v>
      </c>
      <c r="N40" s="20" t="s">
        <v>481</v>
      </c>
      <c r="O40" s="18" t="s">
        <v>481</v>
      </c>
      <c r="P40" s="20" t="s">
        <v>481</v>
      </c>
      <c r="Q40" s="18" t="s">
        <v>481</v>
      </c>
      <c r="R40" s="20" t="s">
        <v>481</v>
      </c>
      <c r="S40" s="18" t="n">
        <v>414.42961443</v>
      </c>
      <c r="T40" s="20" t="n">
        <v>6.31991693</v>
      </c>
    </row>
    <row r="41" spans="1:20">
      <c r="A41" s="15" t="s">
        <v>516</v>
      </c>
      <c r="B41" s="17" t="n">
        <v>5712</v>
      </c>
      <c r="C41" s="18">
        <f>(56.0/B41*100)</f>
        <v/>
      </c>
      <c r="D41" s="19" t="n">
        <v>5656</v>
      </c>
      <c r="E41" s="18" t="n">
        <v>497.0240075</v>
      </c>
      <c r="F41" s="20" t="n">
        <v>4.83656992</v>
      </c>
      <c r="G41" s="18" t="n">
        <v>488.27722115</v>
      </c>
      <c r="H41" s="20" t="n">
        <v>3.3049213</v>
      </c>
      <c r="I41" s="18" t="n">
        <v>521.30137605</v>
      </c>
      <c r="J41" s="20" t="n">
        <v>3.37181903</v>
      </c>
      <c r="K41" s="18" t="s">
        <v>481</v>
      </c>
      <c r="L41" s="20" t="s">
        <v>481</v>
      </c>
      <c r="M41" s="18" t="s">
        <v>481</v>
      </c>
      <c r="N41" s="20" t="s">
        <v>481</v>
      </c>
      <c r="O41" s="18" t="n">
        <v>387.44235424</v>
      </c>
      <c r="P41" s="20" t="n">
        <v>14.52510266</v>
      </c>
      <c r="Q41" s="18" t="s">
        <v>481</v>
      </c>
      <c r="R41" s="20" t="s">
        <v>481</v>
      </c>
      <c r="S41" s="18" t="n">
        <v>418.40394661</v>
      </c>
      <c r="T41" s="20" t="n">
        <v>8.9165156</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n">
        <v>375.7451021</v>
      </c>
      <c r="P45" s="20" t="n">
        <v>2.64238063</v>
      </c>
      <c r="Q45" s="18" t="s">
        <v>481</v>
      </c>
      <c r="R45" s="20" t="s">
        <v>481</v>
      </c>
      <c r="S45" s="18" t="s">
        <v>481</v>
      </c>
      <c r="T45" s="20" t="s">
        <v>481</v>
      </c>
    </row>
    <row r="46" spans="1:20">
      <c r="A46" s="15" t="s">
        <v>521</v>
      </c>
      <c r="B46" s="17" t="n">
        <v>23141</v>
      </c>
      <c r="C46" s="18">
        <f>(2165.0/B46*100)</f>
        <v/>
      </c>
      <c r="D46" s="19" t="n">
        <v>20976</v>
      </c>
      <c r="E46" s="18" t="n">
        <v>408.55308772</v>
      </c>
      <c r="F46" s="20" t="n">
        <v>4.19773682</v>
      </c>
      <c r="G46" s="18" t="n">
        <v>409.13346875</v>
      </c>
      <c r="H46" s="20" t="n">
        <v>3.20303351</v>
      </c>
      <c r="I46" s="18" t="n">
        <v>425.35858267</v>
      </c>
      <c r="J46" s="20" t="n">
        <v>2.91536599</v>
      </c>
      <c r="K46" s="18" t="s">
        <v>481</v>
      </c>
      <c r="L46" s="20" t="s">
        <v>481</v>
      </c>
      <c r="M46" s="18" t="s">
        <v>481</v>
      </c>
      <c r="N46" s="20" t="s">
        <v>481</v>
      </c>
      <c r="O46" s="18" t="s">
        <v>481</v>
      </c>
      <c r="P46" s="20" t="s">
        <v>481</v>
      </c>
      <c r="Q46" s="18" t="s">
        <v>481</v>
      </c>
      <c r="R46" s="20" t="s">
        <v>481</v>
      </c>
      <c r="S46" s="18" t="n">
        <v>372.56870806</v>
      </c>
      <c r="T46" s="20" t="n">
        <v>2.3951467</v>
      </c>
    </row>
    <row r="47" spans="1:20">
      <c r="A47" s="15" t="s">
        <v>522</v>
      </c>
      <c r="B47" s="17" t="n">
        <v>5928</v>
      </c>
      <c r="C47" s="18">
        <f>(368.0/B47*100)</f>
        <v/>
      </c>
      <c r="D47" s="19" t="n">
        <v>5560</v>
      </c>
      <c r="E47" s="18" t="n">
        <v>434.94792518</v>
      </c>
      <c r="F47" s="20" t="n">
        <v>4.64128362</v>
      </c>
      <c r="G47" s="18" t="n">
        <v>452.05558673</v>
      </c>
      <c r="H47" s="20" t="n">
        <v>5.13703727</v>
      </c>
      <c r="I47" s="18" t="n">
        <v>484.86152688</v>
      </c>
      <c r="J47" s="20" t="n">
        <v>3.98568519</v>
      </c>
      <c r="K47" s="18" t="s">
        <v>481</v>
      </c>
      <c r="L47" s="20" t="s">
        <v>481</v>
      </c>
      <c r="M47" s="18" t="s">
        <v>481</v>
      </c>
      <c r="N47" s="20" t="s">
        <v>481</v>
      </c>
      <c r="O47" s="18" t="s">
        <v>481</v>
      </c>
      <c r="P47" s="20" t="s">
        <v>481</v>
      </c>
      <c r="Q47" s="18" t="s">
        <v>481</v>
      </c>
      <c r="R47" s="20" t="s">
        <v>481</v>
      </c>
      <c r="S47" s="18" t="n">
        <v>367.45703978</v>
      </c>
      <c r="T47" s="20" t="n">
        <v>5.23069773</v>
      </c>
    </row>
    <row r="48" spans="1:20">
      <c r="A48" s="15" t="s">
        <v>523</v>
      </c>
      <c r="B48" s="17" t="n">
        <v>9841</v>
      </c>
      <c r="C48" s="18">
        <f>(8.0/B48*100)</f>
        <v/>
      </c>
      <c r="D48" s="19" t="n">
        <v>9833</v>
      </c>
      <c r="E48" s="18" t="n">
        <v>527.81333015</v>
      </c>
      <c r="F48" s="20" t="n">
        <v>5.0608302</v>
      </c>
      <c r="G48" s="18" t="n">
        <v>505.15944056</v>
      </c>
      <c r="H48" s="20" t="n">
        <v>5.7806689</v>
      </c>
      <c r="I48" s="18" t="n">
        <v>510.15222514</v>
      </c>
      <c r="J48" s="20" t="n">
        <v>4.46869971</v>
      </c>
      <c r="K48" s="18" t="s">
        <v>481</v>
      </c>
      <c r="L48" s="20" t="s">
        <v>481</v>
      </c>
      <c r="M48" s="18" t="s">
        <v>481</v>
      </c>
      <c r="N48" s="20" t="s">
        <v>481</v>
      </c>
      <c r="O48" s="18" t="s">
        <v>481</v>
      </c>
      <c r="P48" s="20" t="s">
        <v>481</v>
      </c>
      <c r="Q48" s="18" t="s">
        <v>481</v>
      </c>
      <c r="R48" s="20" t="s">
        <v>481</v>
      </c>
      <c r="S48" s="18" t="n">
        <v>443.58605648</v>
      </c>
      <c r="T48" s="20" t="n">
        <v>23.77720822</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n">
        <v>432.22624802</v>
      </c>
      <c r="P49" s="20" t="n">
        <v>2.8653235</v>
      </c>
      <c r="Q49" s="18" t="s">
        <v>481</v>
      </c>
      <c r="R49" s="20" t="s">
        <v>481</v>
      </c>
      <c r="S49" s="18" t="s">
        <v>481</v>
      </c>
      <c r="T49" s="20" t="s">
        <v>481</v>
      </c>
    </row>
    <row r="50" spans="1:20">
      <c r="A50" s="15" t="s">
        <v>525</v>
      </c>
      <c r="B50" s="17" t="n">
        <v>11795</v>
      </c>
      <c r="C50" s="18">
        <f>(353.0/B50*100)</f>
        <v/>
      </c>
      <c r="D50" s="19" t="n">
        <v>11442</v>
      </c>
      <c r="E50" s="18" t="n">
        <v>414.00134839</v>
      </c>
      <c r="F50" s="20" t="n">
        <v>3.45546654</v>
      </c>
      <c r="G50" s="18" t="n">
        <v>405.99225226</v>
      </c>
      <c r="H50" s="20" t="n">
        <v>2.61024815</v>
      </c>
      <c r="I50" s="18" t="n">
        <v>435.43376266</v>
      </c>
      <c r="J50" s="20" t="n">
        <v>2.54871722</v>
      </c>
      <c r="K50" s="18" t="s">
        <v>481</v>
      </c>
      <c r="L50" s="20" t="s">
        <v>481</v>
      </c>
      <c r="M50" s="18" t="s">
        <v>481</v>
      </c>
      <c r="N50" s="20" t="s">
        <v>481</v>
      </c>
      <c r="O50" s="18" t="s">
        <v>481</v>
      </c>
      <c r="P50" s="20" t="s">
        <v>481</v>
      </c>
      <c r="Q50" s="18" t="s">
        <v>481</v>
      </c>
      <c r="R50" s="20" t="s">
        <v>481</v>
      </c>
      <c r="S50" s="18" t="n">
        <v>366.74690307</v>
      </c>
      <c r="T50" s="20" t="n">
        <v>5.73441675</v>
      </c>
    </row>
    <row r="51" spans="1:20">
      <c r="A51" s="15" t="s">
        <v>526</v>
      </c>
      <c r="B51" s="17" t="n">
        <v>6866</v>
      </c>
      <c r="C51" s="18">
        <f>(113.0/B51*100)</f>
        <v/>
      </c>
      <c r="D51" s="19" t="n">
        <v>6753</v>
      </c>
      <c r="E51" s="18" t="n">
        <v>419.07152886</v>
      </c>
      <c r="F51" s="20" t="n">
        <v>3.53344561</v>
      </c>
      <c r="G51" s="18" t="n">
        <v>422.64747084</v>
      </c>
      <c r="H51" s="20" t="n">
        <v>2.58486456</v>
      </c>
      <c r="I51" s="18" t="n">
        <v>428.20668825</v>
      </c>
      <c r="J51" s="20" t="n">
        <v>2.26007565</v>
      </c>
      <c r="K51" s="18" t="s">
        <v>481</v>
      </c>
      <c r="L51" s="20" t="s">
        <v>481</v>
      </c>
      <c r="M51" s="18" t="s">
        <v>481</v>
      </c>
      <c r="N51" s="20" t="s">
        <v>481</v>
      </c>
      <c r="O51" s="18" t="n">
        <v>410.85572185</v>
      </c>
      <c r="P51" s="20" t="n">
        <v>3.7997542</v>
      </c>
      <c r="Q51" s="18" t="s">
        <v>481</v>
      </c>
      <c r="R51" s="20" t="s">
        <v>481</v>
      </c>
      <c r="S51" s="18" t="n">
        <v>387.88412854</v>
      </c>
      <c r="T51" s="20" t="n">
        <v>7.08423056</v>
      </c>
    </row>
    <row r="52" spans="1:20">
      <c r="A52" s="15" t="s">
        <v>527</v>
      </c>
      <c r="B52" s="17" t="n">
        <v>5809</v>
      </c>
      <c r="C52" s="18">
        <f>(110.0/B52*100)</f>
        <v/>
      </c>
      <c r="D52" s="19" t="n">
        <v>5699</v>
      </c>
      <c r="E52" s="18" t="n">
        <v>444.15379478</v>
      </c>
      <c r="F52" s="20" t="n">
        <v>4.55111551</v>
      </c>
      <c r="G52" s="18" t="n">
        <v>467.68936643</v>
      </c>
      <c r="H52" s="20" t="n">
        <v>3.1258656</v>
      </c>
      <c r="I52" s="18" t="n">
        <v>495.00175357</v>
      </c>
      <c r="J52" s="20" t="n">
        <v>2.66317968</v>
      </c>
      <c r="K52" s="18" t="s">
        <v>481</v>
      </c>
      <c r="L52" s="20" t="s">
        <v>481</v>
      </c>
      <c r="M52" s="18" t="s">
        <v>481</v>
      </c>
      <c r="N52" s="20" t="s">
        <v>481</v>
      </c>
      <c r="O52" s="18" t="s">
        <v>481</v>
      </c>
      <c r="P52" s="20" t="s">
        <v>481</v>
      </c>
      <c r="Q52" s="18" t="s">
        <v>481</v>
      </c>
      <c r="R52" s="20" t="s">
        <v>481</v>
      </c>
      <c r="S52" s="18" t="n">
        <v>400.33550208</v>
      </c>
      <c r="T52" s="20" t="n">
        <v>6.07986652</v>
      </c>
    </row>
    <row r="53" spans="1:20">
      <c r="A53" s="15" t="s">
        <v>528</v>
      </c>
      <c r="B53" s="17" t="n">
        <v>5571</v>
      </c>
      <c r="C53" s="18">
        <f>(116.0/B53*100)</f>
        <v/>
      </c>
      <c r="D53" s="19" t="n">
        <v>5455</v>
      </c>
      <c r="E53" s="18" t="n">
        <v>416.42338904</v>
      </c>
      <c r="F53" s="20" t="n">
        <v>2.65270952</v>
      </c>
      <c r="G53" s="18" t="n">
        <v>431.85890041</v>
      </c>
      <c r="H53" s="20" t="n">
        <v>1.87956672</v>
      </c>
      <c r="I53" s="18" t="n">
        <v>465.02081245</v>
      </c>
      <c r="J53" s="20" t="n">
        <v>2.52188472</v>
      </c>
      <c r="K53" s="18" t="s">
        <v>481</v>
      </c>
      <c r="L53" s="20" t="s">
        <v>481</v>
      </c>
      <c r="M53" s="18" t="s">
        <v>481</v>
      </c>
      <c r="N53" s="20" t="s">
        <v>481</v>
      </c>
      <c r="O53" s="18" t="s">
        <v>481</v>
      </c>
      <c r="P53" s="20" t="s">
        <v>481</v>
      </c>
      <c r="Q53" s="18" t="s">
        <v>481</v>
      </c>
      <c r="R53" s="20" t="s">
        <v>481</v>
      </c>
      <c r="S53" s="18" t="n">
        <v>364.44710118</v>
      </c>
      <c r="T53" s="20" t="n">
        <v>4.49261941</v>
      </c>
    </row>
    <row r="54" spans="1:20">
      <c r="A54" s="15" t="s">
        <v>529</v>
      </c>
      <c r="B54" s="17" t="n">
        <v>4740</v>
      </c>
      <c r="C54" s="18">
        <f>(455.0/B54*100)</f>
        <v/>
      </c>
      <c r="D54" s="19" t="n">
        <v>4285</v>
      </c>
      <c r="E54" s="18" t="n">
        <v>324.82124077</v>
      </c>
      <c r="F54" s="20" t="n">
        <v>3.20174396</v>
      </c>
      <c r="G54" s="18" t="n">
        <v>353.94003745</v>
      </c>
      <c r="H54" s="20" t="n">
        <v>3.4968027</v>
      </c>
      <c r="I54" s="18" t="n">
        <v>357.06377069</v>
      </c>
      <c r="J54" s="20" t="n">
        <v>3.79087881</v>
      </c>
      <c r="K54" s="18" t="s">
        <v>481</v>
      </c>
      <c r="L54" s="20" t="s">
        <v>481</v>
      </c>
      <c r="M54" s="18" t="s">
        <v>481</v>
      </c>
      <c r="N54" s="20" t="s">
        <v>481</v>
      </c>
      <c r="O54" s="18" t="s">
        <v>481</v>
      </c>
      <c r="P54" s="20" t="s">
        <v>481</v>
      </c>
      <c r="Q54" s="18" t="s">
        <v>481</v>
      </c>
      <c r="R54" s="20" t="s">
        <v>481</v>
      </c>
      <c r="S54" s="18" t="n">
        <v>289.17081075</v>
      </c>
      <c r="T54" s="20" t="n">
        <v>3.50277094</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n">
        <v>411.13152395</v>
      </c>
      <c r="P55" s="20" t="n">
        <v>2.41692503</v>
      </c>
      <c r="Q55" s="18" t="s">
        <v>481</v>
      </c>
      <c r="R55" s="20" t="s">
        <v>481</v>
      </c>
      <c r="S55" s="18" t="s">
        <v>481</v>
      </c>
      <c r="T55" s="20" t="s">
        <v>481</v>
      </c>
    </row>
    <row r="56" spans="1:20">
      <c r="A56" s="15" t="s">
        <v>531</v>
      </c>
      <c r="B56" s="17" t="n">
        <v>5359</v>
      </c>
      <c r="C56" s="18">
        <f>(77.0/B56*100)</f>
        <v/>
      </c>
      <c r="D56" s="19" t="n">
        <v>5282</v>
      </c>
      <c r="E56" s="18" t="n">
        <v>529.78536809</v>
      </c>
      <c r="F56" s="20" t="n">
        <v>3.41333892</v>
      </c>
      <c r="G56" s="18" t="n">
        <v>514.17741839</v>
      </c>
      <c r="H56" s="20" t="n">
        <v>2.80057402</v>
      </c>
      <c r="I56" s="18" t="n">
        <v>532.74590997</v>
      </c>
      <c r="J56" s="20" t="n">
        <v>3.05683623</v>
      </c>
      <c r="K56" s="18" t="s">
        <v>481</v>
      </c>
      <c r="L56" s="20" t="s">
        <v>481</v>
      </c>
      <c r="M56" s="18" t="s">
        <v>481</v>
      </c>
      <c r="N56" s="20" t="s">
        <v>481</v>
      </c>
      <c r="O56" s="18" t="s">
        <v>481</v>
      </c>
      <c r="P56" s="20" t="s">
        <v>481</v>
      </c>
      <c r="Q56" s="18" t="s">
        <v>481</v>
      </c>
      <c r="R56" s="20" t="s">
        <v>481</v>
      </c>
      <c r="S56" s="18" t="n">
        <v>452.56858506</v>
      </c>
      <c r="T56" s="20" t="n">
        <v>13.00612451</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n">
        <v>403.09974532</v>
      </c>
      <c r="P57" s="20" t="n">
        <v>2.56579015</v>
      </c>
      <c r="Q57" s="18" t="s">
        <v>481</v>
      </c>
      <c r="R57" s="20" t="s">
        <v>481</v>
      </c>
      <c r="S57" s="18" t="s">
        <v>481</v>
      </c>
      <c r="T57" s="20" t="s">
        <v>481</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n">
        <v>408.6691134</v>
      </c>
      <c r="P58" s="20" t="n">
        <v>2.67440156</v>
      </c>
      <c r="Q58" s="18" t="s">
        <v>481</v>
      </c>
      <c r="R58" s="20" t="s">
        <v>481</v>
      </c>
      <c r="S58" s="18" t="s">
        <v>481</v>
      </c>
      <c r="T58" s="20" t="s">
        <v>481</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n">
        <v>378.44218506</v>
      </c>
      <c r="P59" s="20" t="n">
        <v>1.6995879</v>
      </c>
      <c r="Q59" s="18" t="s">
        <v>481</v>
      </c>
      <c r="R59" s="20" t="s">
        <v>481</v>
      </c>
      <c r="S59" s="18" t="s">
        <v>481</v>
      </c>
      <c r="T59" s="20" t="s">
        <v>481</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n">
        <v>386.48537246</v>
      </c>
      <c r="P60" s="20" t="n">
        <v>3.39522632</v>
      </c>
      <c r="Q60" s="18" t="s">
        <v>481</v>
      </c>
      <c r="R60" s="20" t="s">
        <v>481</v>
      </c>
      <c r="S60" s="18" t="s">
        <v>481</v>
      </c>
      <c r="T60" s="20" t="s">
        <v>481</v>
      </c>
    </row>
    <row r="61" spans="1:20">
      <c r="A61" s="15" t="s">
        <v>536</v>
      </c>
      <c r="B61" s="17" t="n">
        <v>6525</v>
      </c>
      <c r="C61" s="18">
        <f>(169.0/B61*100)</f>
        <v/>
      </c>
      <c r="D61" s="19" t="n">
        <v>6356</v>
      </c>
      <c r="E61" s="18" t="n">
        <v>481.09765914</v>
      </c>
      <c r="F61" s="20" t="n">
        <v>3.90434642</v>
      </c>
      <c r="G61" s="18" t="n">
        <v>466.70739186</v>
      </c>
      <c r="H61" s="20" t="n">
        <v>3.19702484</v>
      </c>
      <c r="I61" s="18" t="n">
        <v>490.68233902</v>
      </c>
      <c r="J61" s="20" t="n">
        <v>2.59542666</v>
      </c>
      <c r="K61" s="18" t="s">
        <v>481</v>
      </c>
      <c r="L61" s="20" t="s">
        <v>481</v>
      </c>
      <c r="M61" s="18" t="s">
        <v>481</v>
      </c>
      <c r="N61" s="20" t="s">
        <v>481</v>
      </c>
      <c r="O61" s="18" t="s">
        <v>481</v>
      </c>
      <c r="P61" s="20" t="s">
        <v>481</v>
      </c>
      <c r="Q61" s="18" t="s">
        <v>481</v>
      </c>
      <c r="R61" s="20" t="s">
        <v>481</v>
      </c>
      <c r="S61" s="18" t="n">
        <v>387.60357208</v>
      </c>
      <c r="T61" s="20" t="n">
        <v>7.99455899</v>
      </c>
    </row>
    <row r="62" spans="1:20">
      <c r="A62" s="15" t="s">
        <v>537</v>
      </c>
      <c r="B62" s="17" t="n">
        <v>4476</v>
      </c>
      <c r="C62" s="18">
        <f>(3.0/B62*100)</f>
        <v/>
      </c>
      <c r="D62" s="19" t="n">
        <v>4473</v>
      </c>
      <c r="E62" s="18" t="n">
        <v>538.6578919900001</v>
      </c>
      <c r="F62" s="20" t="n">
        <v>1.52174226</v>
      </c>
      <c r="G62" s="18" t="n">
        <v>519.4791517899999</v>
      </c>
      <c r="H62" s="20" t="n">
        <v>2.31365852</v>
      </c>
      <c r="I62" s="18" t="n">
        <v>520.67400577</v>
      </c>
      <c r="J62" s="20" t="n">
        <v>3.08769241</v>
      </c>
      <c r="K62" s="18" t="s">
        <v>481</v>
      </c>
      <c r="L62" s="20" t="s">
        <v>481</v>
      </c>
      <c r="M62" s="18" t="s">
        <v>481</v>
      </c>
      <c r="N62" s="20" t="s">
        <v>481</v>
      </c>
      <c r="O62" s="18" t="s">
        <v>481</v>
      </c>
      <c r="P62" s="20" t="s">
        <v>481</v>
      </c>
      <c r="Q62" s="18" t="s">
        <v>481</v>
      </c>
      <c r="R62" s="20" t="s">
        <v>481</v>
      </c>
      <c r="S62" s="18" t="n">
        <v>481.97206266</v>
      </c>
      <c r="T62" s="20" t="n">
        <v>18.29951859</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n">
        <v>383.68238779</v>
      </c>
      <c r="P63" s="20" t="n">
        <v>1.24851448</v>
      </c>
      <c r="Q63" s="18" t="s">
        <v>481</v>
      </c>
      <c r="R63" s="20" t="s">
        <v>481</v>
      </c>
      <c r="S63" s="18" t="s">
        <v>481</v>
      </c>
      <c r="T63" s="20" t="s">
        <v>481</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n">
        <v>464.78196465</v>
      </c>
      <c r="P64" s="20" t="n">
        <v>1.64197035</v>
      </c>
      <c r="Q64" s="18" t="s">
        <v>481</v>
      </c>
      <c r="R64" s="20" t="s">
        <v>481</v>
      </c>
      <c r="S64" s="18" t="s">
        <v>481</v>
      </c>
      <c r="T64" s="20" t="s">
        <v>481</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n">
        <v>427.99780567</v>
      </c>
      <c r="P65" s="20" t="n">
        <v>1.97258457</v>
      </c>
      <c r="Q65" s="18" t="s">
        <v>481</v>
      </c>
      <c r="R65" s="20" t="s">
        <v>481</v>
      </c>
      <c r="S65" s="18" t="s">
        <v>481</v>
      </c>
      <c r="T65" s="20" t="s">
        <v>481</v>
      </c>
    </row>
    <row r="66" spans="1:20">
      <c r="A66" s="15" t="s">
        <v>541</v>
      </c>
      <c r="B66" s="17" t="n">
        <v>5665</v>
      </c>
      <c r="C66" s="18">
        <f>(91.0/B66*100)</f>
        <v/>
      </c>
      <c r="D66" s="19" t="n">
        <v>5574</v>
      </c>
      <c r="E66" s="18" t="n">
        <v>399.8948859</v>
      </c>
      <c r="F66" s="20" t="n">
        <v>2.54910503</v>
      </c>
      <c r="G66" s="18" t="n">
        <v>413.52816241</v>
      </c>
      <c r="H66" s="20" t="n">
        <v>2.0199493</v>
      </c>
      <c r="I66" s="18" t="n">
        <v>443.87231242</v>
      </c>
      <c r="J66" s="20" t="n">
        <v>2.2260033</v>
      </c>
      <c r="K66" s="18" t="s">
        <v>481</v>
      </c>
      <c r="L66" s="20" t="s">
        <v>481</v>
      </c>
      <c r="M66" s="18" t="s">
        <v>481</v>
      </c>
      <c r="N66" s="20" t="s">
        <v>481</v>
      </c>
      <c r="O66" s="18" t="s">
        <v>481</v>
      </c>
      <c r="P66" s="20" t="s">
        <v>481</v>
      </c>
      <c r="Q66" s="18" t="s">
        <v>481</v>
      </c>
      <c r="R66" s="20" t="s">
        <v>481</v>
      </c>
      <c r="S66" s="18" t="n">
        <v>349.01780715</v>
      </c>
      <c r="T66" s="20" t="n">
        <v>2.98320387</v>
      </c>
    </row>
    <row r="67" spans="1:20">
      <c r="A67" s="15" t="s">
        <v>542</v>
      </c>
      <c r="B67" s="17" t="n">
        <v>6971</v>
      </c>
      <c r="C67" s="18">
        <f>(873.0/B67*100)</f>
        <v/>
      </c>
      <c r="D67" s="19" t="n">
        <v>6098</v>
      </c>
      <c r="E67" s="18" t="n">
        <v>397.38431409</v>
      </c>
      <c r="F67" s="20" t="n">
        <v>3.92065087</v>
      </c>
      <c r="G67" s="18" t="n">
        <v>405.78889653</v>
      </c>
      <c r="H67" s="20" t="n">
        <v>2.63440989</v>
      </c>
      <c r="I67" s="18" t="n">
        <v>417.93721259</v>
      </c>
      <c r="J67" s="20" t="n">
        <v>2.61748992</v>
      </c>
      <c r="K67" s="18" t="s">
        <v>481</v>
      </c>
      <c r="L67" s="20" t="s">
        <v>481</v>
      </c>
      <c r="M67" s="18" t="s">
        <v>481</v>
      </c>
      <c r="N67" s="20" t="s">
        <v>481</v>
      </c>
      <c r="O67" s="18" t="s">
        <v>481</v>
      </c>
      <c r="P67" s="20" t="s">
        <v>481</v>
      </c>
      <c r="Q67" s="18" t="s">
        <v>481</v>
      </c>
      <c r="R67" s="20" t="s">
        <v>481</v>
      </c>
      <c r="S67" s="18" t="n">
        <v>344.66441983</v>
      </c>
      <c r="T67" s="20" t="n">
        <v>5.13452171</v>
      </c>
    </row>
    <row r="68" spans="1:20">
      <c r="A68" s="15" t="s">
        <v>543</v>
      </c>
      <c r="B68" s="17" t="n">
        <v>12083</v>
      </c>
      <c r="C68" s="18">
        <f>(31.0/B68*100)</f>
        <v/>
      </c>
      <c r="D68" s="19" t="n">
        <v>12052</v>
      </c>
      <c r="E68" s="18" t="n">
        <v>422.83754648</v>
      </c>
      <c r="F68" s="20" t="n">
        <v>1.91739394</v>
      </c>
      <c r="G68" s="18" t="n">
        <v>433.43714516</v>
      </c>
      <c r="H68" s="20" t="n">
        <v>1.54511731</v>
      </c>
      <c r="I68" s="18" t="n">
        <v>444.44530457</v>
      </c>
      <c r="J68" s="20" t="n">
        <v>2.03662969</v>
      </c>
      <c r="K68" s="18" t="s">
        <v>481</v>
      </c>
      <c r="L68" s="20" t="s">
        <v>481</v>
      </c>
      <c r="M68" s="18" t="s">
        <v>481</v>
      </c>
      <c r="N68" s="20" t="s">
        <v>481</v>
      </c>
      <c r="O68" s="18" t="s">
        <v>481</v>
      </c>
      <c r="P68" s="20" t="s">
        <v>481</v>
      </c>
      <c r="Q68" s="18" t="s">
        <v>481</v>
      </c>
      <c r="R68" s="20" t="s">
        <v>481</v>
      </c>
      <c r="S68" s="18" t="n">
        <v>354.48456747</v>
      </c>
      <c r="T68" s="20" t="n">
        <v>1.82784847</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n">
        <v>434.88486177</v>
      </c>
      <c r="P69" s="20" t="n">
        <v>3.2334538</v>
      </c>
      <c r="Q69" s="18" t="s">
        <v>481</v>
      </c>
      <c r="R69" s="20" t="s">
        <v>481</v>
      </c>
      <c r="S69" s="18" t="s">
        <v>481</v>
      </c>
      <c r="T69" s="20" t="s">
        <v>481</v>
      </c>
    </row>
    <row r="70" spans="1:20">
      <c r="A70" s="15" t="s">
        <v>545</v>
      </c>
      <c r="B70" s="17" t="n">
        <v>6036</v>
      </c>
      <c r="C70" s="18">
        <f>(223.0/B70*100)</f>
        <v/>
      </c>
      <c r="D70" s="19" t="n">
        <v>5813</v>
      </c>
      <c r="E70" s="18" t="n">
        <v>485.18798428</v>
      </c>
      <c r="F70" s="20" t="n">
        <v>3.39808531</v>
      </c>
      <c r="G70" s="18" t="n">
        <v>484.10980298</v>
      </c>
      <c r="H70" s="20" t="n">
        <v>3.45002105</v>
      </c>
      <c r="I70" s="18" t="n">
        <v>500.88865456</v>
      </c>
      <c r="J70" s="20" t="n">
        <v>3.52490278</v>
      </c>
      <c r="K70" s="18" t="s">
        <v>481</v>
      </c>
      <c r="L70" s="20" t="s">
        <v>481</v>
      </c>
      <c r="M70" s="18" t="s">
        <v>481</v>
      </c>
      <c r="N70" s="20" t="s">
        <v>481</v>
      </c>
      <c r="O70" s="18" t="s">
        <v>481</v>
      </c>
      <c r="P70" s="20" t="s">
        <v>481</v>
      </c>
      <c r="Q70" s="18" t="s">
        <v>481</v>
      </c>
      <c r="R70" s="20" t="s">
        <v>481</v>
      </c>
      <c r="S70" s="18" t="n">
        <v>423.19986774</v>
      </c>
      <c r="T70" s="20" t="n">
        <v>8.887275900000001</v>
      </c>
    </row>
    <row r="71" spans="1:20">
      <c r="A71" s="15" t="s">
        <v>546</v>
      </c>
      <c r="B71" s="17" t="n">
        <v>6115</v>
      </c>
      <c r="C71" s="18">
        <f>(35.0/B71*100)</f>
        <v/>
      </c>
      <c r="D71" s="19" t="n">
        <v>6080</v>
      </c>
      <c r="E71" s="18" t="n">
        <v>569.76370854</v>
      </c>
      <c r="F71" s="20" t="n">
        <v>3.21441115</v>
      </c>
      <c r="G71" s="18" t="n">
        <v>539.7457203500001</v>
      </c>
      <c r="H71" s="20" t="n">
        <v>1.84497391</v>
      </c>
      <c r="I71" s="18" t="n">
        <v>569.02591241</v>
      </c>
      <c r="J71" s="20" t="n">
        <v>2.17152351</v>
      </c>
      <c r="K71" s="18" t="s">
        <v>481</v>
      </c>
      <c r="L71" s="20" t="s">
        <v>481</v>
      </c>
      <c r="M71" s="18" t="s">
        <v>481</v>
      </c>
      <c r="N71" s="20" t="s">
        <v>481</v>
      </c>
      <c r="O71" s="18" t="s">
        <v>481</v>
      </c>
      <c r="P71" s="20" t="s">
        <v>481</v>
      </c>
      <c r="Q71" s="18" t="s">
        <v>481</v>
      </c>
      <c r="R71" s="20" t="s">
        <v>481</v>
      </c>
      <c r="S71" s="18" t="n">
        <v>445.75469121</v>
      </c>
      <c r="T71" s="20" t="n">
        <v>11.83595682</v>
      </c>
    </row>
    <row r="72" spans="1:20">
      <c r="A72" s="15" t="s">
        <v>547</v>
      </c>
      <c r="B72" s="17" t="n">
        <v>7708</v>
      </c>
      <c r="C72" s="18">
        <f>(5.0/B72*100)</f>
        <v/>
      </c>
      <c r="D72" s="19" t="n">
        <v>7703</v>
      </c>
      <c r="E72" s="18" t="n">
        <v>542.7809852300001</v>
      </c>
      <c r="F72" s="20" t="n">
        <v>3.58632054</v>
      </c>
      <c r="G72" s="18" t="n">
        <v>530.52555925</v>
      </c>
      <c r="H72" s="20" t="n">
        <v>3.36405919</v>
      </c>
      <c r="I72" s="18" t="n">
        <v>526.0045472100001</v>
      </c>
      <c r="J72" s="20" t="n">
        <v>2.89189851</v>
      </c>
      <c r="K72" s="18" t="s">
        <v>481</v>
      </c>
      <c r="L72" s="20" t="s">
        <v>481</v>
      </c>
      <c r="M72" s="18" t="s">
        <v>481</v>
      </c>
      <c r="N72" s="20" t="s">
        <v>481</v>
      </c>
      <c r="O72" s="18" t="s">
        <v>481</v>
      </c>
      <c r="P72" s="20" t="s">
        <v>481</v>
      </c>
      <c r="Q72" s="18" t="s">
        <v>481</v>
      </c>
      <c r="R72" s="20" t="s">
        <v>481</v>
      </c>
      <c r="S72" s="18" t="n">
        <v>420.83193087</v>
      </c>
      <c r="T72" s="20" t="n">
        <v>21.99141398</v>
      </c>
    </row>
    <row r="73" spans="1:20">
      <c r="A73" s="15" t="s">
        <v>548</v>
      </c>
      <c r="B73" s="17" t="n">
        <v>8249</v>
      </c>
      <c r="C73" s="18">
        <f>(195.0/B73*100)</f>
        <v/>
      </c>
      <c r="D73" s="19" t="n">
        <v>8054</v>
      </c>
      <c r="E73" s="18" t="n">
        <v>431.01947009</v>
      </c>
      <c r="F73" s="20" t="n">
        <v>3.55585282</v>
      </c>
      <c r="G73" s="18" t="n">
        <v>408.54734183</v>
      </c>
      <c r="H73" s="20" t="n">
        <v>2.72828915</v>
      </c>
      <c r="I73" s="18" t="n">
        <v>428.84664687</v>
      </c>
      <c r="J73" s="20" t="n">
        <v>3.76738706</v>
      </c>
      <c r="K73" s="18" t="s">
        <v>481</v>
      </c>
      <c r="L73" s="20" t="s">
        <v>481</v>
      </c>
      <c r="M73" s="18" t="s">
        <v>481</v>
      </c>
      <c r="N73" s="20" t="s">
        <v>481</v>
      </c>
      <c r="O73" s="18" t="s">
        <v>481</v>
      </c>
      <c r="P73" s="20" t="s">
        <v>481</v>
      </c>
      <c r="Q73" s="18" t="s">
        <v>481</v>
      </c>
      <c r="R73" s="20" t="s">
        <v>481</v>
      </c>
      <c r="S73" s="18" t="n">
        <v>373.8368819</v>
      </c>
      <c r="T73" s="20" t="n">
        <v>7.53942978</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n">
        <v>424.59045417</v>
      </c>
      <c r="P74" s="20" t="n">
        <v>1.40919814</v>
      </c>
      <c r="Q74" s="18" t="s">
        <v>481</v>
      </c>
      <c r="R74" s="20" t="s">
        <v>481</v>
      </c>
      <c r="S74" s="18" t="s">
        <v>481</v>
      </c>
      <c r="T74" s="20" t="s">
        <v>481</v>
      </c>
    </row>
    <row r="75" spans="1:20">
      <c r="A75" s="15" t="s">
        <v>550</v>
      </c>
      <c r="B75" s="17" t="n">
        <v>5375</v>
      </c>
      <c r="C75" s="18">
        <f>(305.0/B75*100)</f>
        <v/>
      </c>
      <c r="D75" s="19" t="n">
        <v>5070</v>
      </c>
      <c r="E75" s="18" t="n">
        <v>372.81810277</v>
      </c>
      <c r="F75" s="20" t="n">
        <v>2.92553801</v>
      </c>
      <c r="G75" s="18" t="n">
        <v>393.18845141</v>
      </c>
      <c r="H75" s="20" t="n">
        <v>2.6751832</v>
      </c>
      <c r="I75" s="18" t="n">
        <v>406.41617444</v>
      </c>
      <c r="J75" s="20" t="n">
        <v>2.54145585</v>
      </c>
      <c r="K75" s="18" t="s">
        <v>481</v>
      </c>
      <c r="L75" s="20" t="s">
        <v>481</v>
      </c>
      <c r="M75" s="18" t="s">
        <v>481</v>
      </c>
      <c r="N75" s="20" t="s">
        <v>481</v>
      </c>
      <c r="O75" s="18" t="s">
        <v>481</v>
      </c>
      <c r="P75" s="20" t="s">
        <v>481</v>
      </c>
      <c r="Q75" s="18" t="s">
        <v>481</v>
      </c>
      <c r="R75" s="20" t="s">
        <v>481</v>
      </c>
      <c r="S75" s="18" t="n">
        <v>357.44194315</v>
      </c>
      <c r="T75" s="20" t="n">
        <v>3.45390657</v>
      </c>
    </row>
    <row r="76" spans="1:20">
      <c r="A76" s="15" t="s">
        <v>551</v>
      </c>
      <c r="B76" s="17" t="n">
        <v>14167</v>
      </c>
      <c r="C76" s="18">
        <f>(235.0/B76*100)</f>
        <v/>
      </c>
      <c r="D76" s="19" t="n">
        <v>13932</v>
      </c>
      <c r="E76" s="18" t="n">
        <v>437.41484044</v>
      </c>
      <c r="F76" s="20" t="n">
        <v>2.80105801</v>
      </c>
      <c r="G76" s="18" t="n">
        <v>441.5378303</v>
      </c>
      <c r="H76" s="20" t="n">
        <v>2.83939314</v>
      </c>
      <c r="I76" s="18" t="n">
        <v>457.16009787</v>
      </c>
      <c r="J76" s="20" t="n">
        <v>3.24624953</v>
      </c>
      <c r="K76" s="18" t="s">
        <v>481</v>
      </c>
      <c r="L76" s="20" t="s">
        <v>481</v>
      </c>
      <c r="M76" s="18" t="s">
        <v>481</v>
      </c>
      <c r="N76" s="20" t="s">
        <v>481</v>
      </c>
      <c r="O76" s="18" t="s">
        <v>481</v>
      </c>
      <c r="P76" s="20" t="s">
        <v>481</v>
      </c>
      <c r="Q76" s="18" t="s">
        <v>481</v>
      </c>
      <c r="R76" s="20" t="s">
        <v>481</v>
      </c>
      <c r="S76" s="18" t="n">
        <v>363.65154097</v>
      </c>
      <c r="T76" s="20" t="n">
        <v>4.07534997</v>
      </c>
    </row>
    <row r="77" spans="1:20">
      <c r="A77" s="15" t="s">
        <v>552</v>
      </c>
      <c r="B77" s="17" t="n">
        <v>6062</v>
      </c>
      <c r="C77" s="18">
        <f>(341.0/B77*100)</f>
        <v/>
      </c>
      <c r="D77" s="19" t="n">
        <v>5721</v>
      </c>
      <c r="E77" s="18" t="n">
        <v>437.04768319</v>
      </c>
      <c r="F77" s="20" t="n">
        <v>4.16841428</v>
      </c>
      <c r="G77" s="18" t="n">
        <v>440.69070941</v>
      </c>
      <c r="H77" s="20" t="n">
        <v>2.53024486</v>
      </c>
      <c r="I77" s="18" t="n">
        <v>463.56539598</v>
      </c>
      <c r="J77" s="20" t="n">
        <v>2.91299364</v>
      </c>
      <c r="K77" s="18" t="s">
        <v>481</v>
      </c>
      <c r="L77" s="20" t="s">
        <v>481</v>
      </c>
      <c r="M77" s="18" t="s">
        <v>481</v>
      </c>
      <c r="N77" s="20" t="s">
        <v>481</v>
      </c>
      <c r="O77" s="18" t="s">
        <v>481</v>
      </c>
      <c r="P77" s="20" t="s">
        <v>481</v>
      </c>
      <c r="Q77" s="18" t="s">
        <v>481</v>
      </c>
      <c r="R77" s="20" t="s">
        <v>481</v>
      </c>
      <c r="S77" s="18" t="n">
        <v>373.5377669</v>
      </c>
      <c r="T77" s="20" t="n">
        <v>3.22399191</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n">
        <v>524.64451931</v>
      </c>
      <c r="P78" s="20" t="n">
        <v>3.91006783</v>
      </c>
      <c r="Q78" s="18" t="s">
        <v>481</v>
      </c>
      <c r="R78" s="20" t="s">
        <v>481</v>
      </c>
      <c r="S78" s="18" t="s">
        <v>481</v>
      </c>
      <c r="T78" s="20" t="s">
        <v>481</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n">
        <v>475.18659836</v>
      </c>
      <c r="P79" s="20" t="n">
        <v>6.280552</v>
      </c>
      <c r="Q79" s="18" t="s">
        <v>481</v>
      </c>
      <c r="R79" s="20" t="s">
        <v>481</v>
      </c>
      <c r="S79" s="18" t="s">
        <v>481</v>
      </c>
      <c r="T79" s="20" t="s">
        <v>481</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n">
        <v>456.48357586</v>
      </c>
      <c r="P80" s="20" t="n">
        <v>3.67164431</v>
      </c>
      <c r="Q80" s="18" t="s">
        <v>481</v>
      </c>
      <c r="R80" s="20" t="s">
        <v>481</v>
      </c>
      <c r="S80" s="18" t="s">
        <v>481</v>
      </c>
      <c r="T80" s="20" t="s">
        <v>481</v>
      </c>
    </row>
    <row r="81" spans="1:20">
      <c r="A81" s="23" t="s">
        <v>556</v>
      </c>
      <c r="B81" s="17" t="n">
        <v>8861</v>
      </c>
      <c r="C81" s="18">
        <f>(92.0/B81*100)</f>
        <v/>
      </c>
      <c r="D81" s="19" t="n">
        <v>8769</v>
      </c>
      <c r="E81" s="18" t="n">
        <v>448.88124924</v>
      </c>
      <c r="F81" s="20" t="n">
        <v>3.17243409</v>
      </c>
      <c r="G81" s="18" t="n">
        <v>435.53443933</v>
      </c>
      <c r="H81" s="20" t="n">
        <v>3.07704324</v>
      </c>
      <c r="I81" s="18" t="n">
        <v>461.9159591</v>
      </c>
      <c r="J81" s="20" t="n">
        <v>5.13146522</v>
      </c>
      <c r="K81" s="18" t="s">
        <v>481</v>
      </c>
      <c r="L81" s="20" t="s">
        <v>481</v>
      </c>
      <c r="M81" s="18" t="s">
        <v>481</v>
      </c>
      <c r="N81" s="20" t="s">
        <v>481</v>
      </c>
      <c r="O81" s="18" t="s">
        <v>481</v>
      </c>
      <c r="P81" s="20" t="s">
        <v>481</v>
      </c>
      <c r="Q81" s="18" t="s">
        <v>481</v>
      </c>
      <c r="R81" s="20" t="s">
        <v>481</v>
      </c>
      <c r="S81" s="18" t="n">
        <v>381.19149948</v>
      </c>
      <c r="T81" s="20" t="n">
        <v>7.49226501</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840</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(807.0/B7*100)</f>
        <v/>
      </c>
      <c r="D7" s="19" t="n">
        <v>13723</v>
      </c>
      <c r="E7" s="18" t="n">
        <v>457.3676052</v>
      </c>
      <c r="F7" s="20" t="n">
        <v>2.8174745</v>
      </c>
      <c r="G7" s="18" t="n">
        <v>489.42742706</v>
      </c>
      <c r="H7" s="20" t="n">
        <v>2.8367346</v>
      </c>
      <c r="I7" s="18" t="n">
        <v>523.31974862</v>
      </c>
      <c r="J7" s="20" t="n">
        <v>1.8828271</v>
      </c>
      <c r="K7" s="18" t="n">
        <v>568.206982</v>
      </c>
      <c r="L7" s="20" t="n">
        <v>3.38913985</v>
      </c>
      <c r="M7" s="18" t="s">
        <v>481</v>
      </c>
      <c r="N7" s="20" t="s">
        <v>481</v>
      </c>
      <c r="O7" s="18" t="s">
        <v>481</v>
      </c>
      <c r="P7" s="20" t="s">
        <v>481</v>
      </c>
      <c r="Q7" s="18" t="s">
        <v>481</v>
      </c>
      <c r="R7" s="20" t="s">
        <v>481</v>
      </c>
      <c r="S7" s="18" t="s">
        <v>481</v>
      </c>
      <c r="T7" s="20" t="s">
        <v>481</v>
      </c>
      <c r="U7" s="18" t="n">
        <v>469.14345361</v>
      </c>
      <c r="V7" s="20" t="n">
        <v>5.42288912</v>
      </c>
    </row>
    <row r="8" spans="1:22">
      <c r="A8" s="15" t="s">
        <v>483</v>
      </c>
      <c r="B8" s="17" t="n">
        <v>7007</v>
      </c>
      <c r="C8" s="18">
        <f>(165.0/B8*100)</f>
        <v/>
      </c>
      <c r="D8" s="19" t="n">
        <v>6842</v>
      </c>
      <c r="E8" s="18" t="n">
        <v>455.52031766</v>
      </c>
      <c r="F8" s="20" t="n">
        <v>3.76943204</v>
      </c>
      <c r="G8" s="18" t="n">
        <v>488.99978468</v>
      </c>
      <c r="H8" s="20" t="n">
        <v>3.07751197</v>
      </c>
      <c r="I8" s="18" t="n">
        <v>514.1900403</v>
      </c>
      <c r="J8" s="20" t="n">
        <v>2.97899709</v>
      </c>
      <c r="K8" s="18" t="n">
        <v>542.65471432</v>
      </c>
      <c r="L8" s="20" t="n">
        <v>4.12811222</v>
      </c>
      <c r="M8" s="18" t="s">
        <v>481</v>
      </c>
      <c r="N8" s="20" t="s">
        <v>481</v>
      </c>
      <c r="O8" s="18" t="s">
        <v>481</v>
      </c>
      <c r="P8" s="20" t="s">
        <v>481</v>
      </c>
      <c r="Q8" s="18" t="s">
        <v>481</v>
      </c>
      <c r="R8" s="20" t="s">
        <v>481</v>
      </c>
      <c r="S8" s="18" t="s">
        <v>481</v>
      </c>
      <c r="T8" s="20" t="s">
        <v>481</v>
      </c>
      <c r="U8" s="18" t="n">
        <v>400.30897368</v>
      </c>
      <c r="V8" s="20" t="n">
        <v>5.07551417</v>
      </c>
    </row>
    <row r="9" spans="1:22">
      <c r="A9" s="15" t="s">
        <v>484</v>
      </c>
      <c r="B9" s="17" t="n">
        <v>9651</v>
      </c>
      <c r="C9" s="18">
        <f>(408.0/B9*100)</f>
        <v/>
      </c>
      <c r="D9" s="19" t="n">
        <v>9243</v>
      </c>
      <c r="E9" s="18" t="n">
        <v>463.6453717</v>
      </c>
      <c r="F9" s="20" t="n">
        <v>3.53205804</v>
      </c>
      <c r="G9" s="18" t="n">
        <v>504.89107044</v>
      </c>
      <c r="H9" s="20" t="n">
        <v>2.87780019</v>
      </c>
      <c r="I9" s="18" t="n">
        <v>521.51498831</v>
      </c>
      <c r="J9" s="20" t="n">
        <v>2.52148849</v>
      </c>
      <c r="K9" s="18" t="n">
        <v>552.38122091</v>
      </c>
      <c r="L9" s="20" t="n">
        <v>3.8345507</v>
      </c>
      <c r="M9" s="18" t="s">
        <v>481</v>
      </c>
      <c r="N9" s="20" t="s">
        <v>481</v>
      </c>
      <c r="O9" s="18" t="s">
        <v>481</v>
      </c>
      <c r="P9" s="20" t="s">
        <v>481</v>
      </c>
      <c r="Q9" s="18" t="s">
        <v>481</v>
      </c>
      <c r="R9" s="20" t="s">
        <v>481</v>
      </c>
      <c r="S9" s="18" t="s">
        <v>481</v>
      </c>
      <c r="T9" s="20" t="s">
        <v>481</v>
      </c>
      <c r="U9" s="18" t="n">
        <v>403.66014339</v>
      </c>
      <c r="V9" s="20" t="n">
        <v>4.9675382</v>
      </c>
    </row>
    <row r="10" spans="1:22">
      <c r="A10" s="15" t="s">
        <v>485</v>
      </c>
      <c r="B10" s="17" t="n">
        <v>20058</v>
      </c>
      <c r="C10" s="18">
        <f>(564.0/B10*100)</f>
        <v/>
      </c>
      <c r="D10" s="19" t="n">
        <v>19494</v>
      </c>
      <c r="E10" s="18" t="n">
        <v>477.29910146</v>
      </c>
      <c r="F10" s="20" t="n">
        <v>3.88825627</v>
      </c>
      <c r="G10" s="18" t="n">
        <v>506.54350124</v>
      </c>
      <c r="H10" s="20" t="n">
        <v>2.87722373</v>
      </c>
      <c r="I10" s="18" t="n">
        <v>529.71231027</v>
      </c>
      <c r="J10" s="20" t="n">
        <v>2.07263014</v>
      </c>
      <c r="K10" s="18" t="n">
        <v>569.67191209</v>
      </c>
      <c r="L10" s="20" t="n">
        <v>2.76137921</v>
      </c>
      <c r="M10" s="18" t="s">
        <v>481</v>
      </c>
      <c r="N10" s="20" t="s">
        <v>481</v>
      </c>
      <c r="O10" s="18" t="s">
        <v>481</v>
      </c>
      <c r="P10" s="20" t="s">
        <v>481</v>
      </c>
      <c r="Q10" s="18" t="s">
        <v>481</v>
      </c>
      <c r="R10" s="20" t="s">
        <v>481</v>
      </c>
      <c r="S10" s="18" t="s">
        <v>481</v>
      </c>
      <c r="T10" s="20" t="s">
        <v>481</v>
      </c>
      <c r="U10" s="18" t="n">
        <v>436.52932654</v>
      </c>
      <c r="V10" s="20" t="n">
        <v>6.16251499</v>
      </c>
    </row>
    <row r="11" spans="1:22">
      <c r="A11" s="15" t="s">
        <v>486</v>
      </c>
      <c r="B11" s="17" t="n">
        <v>7053</v>
      </c>
      <c r="C11" s="18">
        <f>(179.0/B11*100)</f>
        <v/>
      </c>
      <c r="D11" s="19" t="n">
        <v>6874</v>
      </c>
      <c r="E11" s="18" t="n">
        <v>426.89930899</v>
      </c>
      <c r="F11" s="20" t="n">
        <v>3.69976584</v>
      </c>
      <c r="G11" s="18" t="n">
        <v>440.52763119</v>
      </c>
      <c r="H11" s="20" t="n">
        <v>3.37700514</v>
      </c>
      <c r="I11" s="18" t="n">
        <v>451.26898296</v>
      </c>
      <c r="J11" s="20" t="n">
        <v>2.99880455</v>
      </c>
      <c r="K11" s="18" t="n">
        <v>484.30156381</v>
      </c>
      <c r="L11" s="20" t="n">
        <v>3.85246912</v>
      </c>
      <c r="M11" s="18" t="s">
        <v>481</v>
      </c>
      <c r="N11" s="20" t="s">
        <v>481</v>
      </c>
      <c r="O11" s="18" t="s">
        <v>481</v>
      </c>
      <c r="P11" s="20" t="s">
        <v>481</v>
      </c>
      <c r="Q11" s="18" t="s">
        <v>481</v>
      </c>
      <c r="R11" s="20" t="s">
        <v>481</v>
      </c>
      <c r="S11" s="18" t="s">
        <v>481</v>
      </c>
      <c r="T11" s="20" t="s">
        <v>481</v>
      </c>
      <c r="U11" s="18" t="n">
        <v>398.40299815</v>
      </c>
      <c r="V11" s="20" t="n">
        <v>6.49477579</v>
      </c>
    </row>
    <row r="12" spans="1:22">
      <c r="A12" s="15" t="s">
        <v>487</v>
      </c>
      <c r="B12" s="17" t="n">
        <v>6894</v>
      </c>
      <c r="C12" s="18">
        <f>(59.0/B12*100)</f>
        <v/>
      </c>
      <c r="D12" s="19" t="n">
        <v>6835</v>
      </c>
      <c r="E12" s="18" t="n">
        <v>458.87685267</v>
      </c>
      <c r="F12" s="20" t="n">
        <v>3.89119478</v>
      </c>
      <c r="G12" s="18" t="n">
        <v>478.38005145</v>
      </c>
      <c r="H12" s="20" t="n">
        <v>2.77062423</v>
      </c>
      <c r="I12" s="18" t="n">
        <v>514.95667951</v>
      </c>
      <c r="J12" s="20" t="n">
        <v>2.18168765</v>
      </c>
      <c r="K12" s="18" t="n">
        <v>536.52517533</v>
      </c>
      <c r="L12" s="20" t="n">
        <v>5.52511184</v>
      </c>
      <c r="M12" s="18" t="s">
        <v>481</v>
      </c>
      <c r="N12" s="20" t="s">
        <v>481</v>
      </c>
      <c r="O12" s="18" t="s">
        <v>481</v>
      </c>
      <c r="P12" s="20" t="s">
        <v>481</v>
      </c>
      <c r="Q12" s="18" t="s">
        <v>481</v>
      </c>
      <c r="R12" s="20" t="s">
        <v>481</v>
      </c>
      <c r="S12" s="18" t="s">
        <v>481</v>
      </c>
      <c r="T12" s="20" t="s">
        <v>481</v>
      </c>
      <c r="U12" s="18" t="n">
        <v>381.39482649</v>
      </c>
      <c r="V12" s="20" t="n">
        <v>7.74438604</v>
      </c>
    </row>
    <row r="13" spans="1:22">
      <c r="A13" s="15" t="s">
        <v>488</v>
      </c>
      <c r="B13" s="17" t="n">
        <v>7161</v>
      </c>
      <c r="C13" s="18">
        <f>(237.0/B13*100)</f>
        <v/>
      </c>
      <c r="D13" s="19" t="n">
        <v>6924</v>
      </c>
      <c r="E13" s="18" t="n">
        <v>464.62938734</v>
      </c>
      <c r="F13" s="20" t="n">
        <v>3.70405491</v>
      </c>
      <c r="G13" s="18" t="n">
        <v>485.09106011</v>
      </c>
      <c r="H13" s="20" t="n">
        <v>3.01980273</v>
      </c>
      <c r="I13" s="18" t="n">
        <v>506.30035938</v>
      </c>
      <c r="J13" s="20" t="n">
        <v>2.46149047</v>
      </c>
      <c r="K13" s="18" t="n">
        <v>558.67545291</v>
      </c>
      <c r="L13" s="20" t="n">
        <v>3.92994223</v>
      </c>
      <c r="M13" s="18" t="s">
        <v>481</v>
      </c>
      <c r="N13" s="20" t="s">
        <v>481</v>
      </c>
      <c r="O13" s="18" t="s">
        <v>481</v>
      </c>
      <c r="P13" s="20" t="s">
        <v>481</v>
      </c>
      <c r="Q13" s="18" t="s">
        <v>481</v>
      </c>
      <c r="R13" s="20" t="s">
        <v>481</v>
      </c>
      <c r="S13" s="18" t="s">
        <v>481</v>
      </c>
      <c r="T13" s="20" t="s">
        <v>481</v>
      </c>
      <c r="U13" s="18" t="n">
        <v>382.42341983</v>
      </c>
      <c r="V13" s="20" t="n">
        <v>7.13782414</v>
      </c>
    </row>
    <row r="14" spans="1:22">
      <c r="A14" s="15" t="s">
        <v>489</v>
      </c>
      <c r="B14" s="17" t="n">
        <v>5587</v>
      </c>
      <c r="C14" s="18">
        <f>(83.0/B14*100)</f>
        <v/>
      </c>
      <c r="D14" s="19" t="n">
        <v>5504</v>
      </c>
      <c r="E14" s="18" t="n">
        <v>492.32259197</v>
      </c>
      <c r="F14" s="20" t="n">
        <v>5.47728043</v>
      </c>
      <c r="G14" s="18" t="n">
        <v>519.51127703</v>
      </c>
      <c r="H14" s="20" t="n">
        <v>3.3966083</v>
      </c>
      <c r="I14" s="18" t="n">
        <v>535.95947274</v>
      </c>
      <c r="J14" s="20" t="n">
        <v>2.30034175</v>
      </c>
      <c r="K14" s="18" t="n">
        <v>578.11247622</v>
      </c>
      <c r="L14" s="20" t="n">
        <v>3.57037243</v>
      </c>
      <c r="M14" s="18" t="s">
        <v>481</v>
      </c>
      <c r="N14" s="20" t="s">
        <v>481</v>
      </c>
      <c r="O14" s="18" t="s">
        <v>481</v>
      </c>
      <c r="P14" s="20" t="s">
        <v>481</v>
      </c>
      <c r="Q14" s="18" t="s">
        <v>481</v>
      </c>
      <c r="R14" s="20" t="s">
        <v>481</v>
      </c>
      <c r="S14" s="18" t="s">
        <v>481</v>
      </c>
      <c r="T14" s="20" t="s">
        <v>481</v>
      </c>
      <c r="U14" s="18" t="n">
        <v>427.29627719</v>
      </c>
      <c r="V14" s="20" t="n">
        <v>11.6554714</v>
      </c>
    </row>
    <row r="15" spans="1:22">
      <c r="A15" s="15" t="s">
        <v>490</v>
      </c>
      <c r="B15" s="17" t="n">
        <v>5882</v>
      </c>
      <c r="C15" s="18">
        <f>(125.0/B15*100)</f>
        <v/>
      </c>
      <c r="D15" s="19" t="n">
        <v>5757</v>
      </c>
      <c r="E15" s="18" t="n">
        <v>471.92125369</v>
      </c>
      <c r="F15" s="20" t="n">
        <v>5.93905643</v>
      </c>
      <c r="G15" s="18" t="n">
        <v>516.80559926</v>
      </c>
      <c r="H15" s="20" t="n">
        <v>3.4202809</v>
      </c>
      <c r="I15" s="18" t="n">
        <v>544.56258823</v>
      </c>
      <c r="J15" s="20" t="n">
        <v>2.33010909</v>
      </c>
      <c r="K15" s="18" t="n">
        <v>573.23422477</v>
      </c>
      <c r="L15" s="20" t="n">
        <v>4.51937256</v>
      </c>
      <c r="M15" s="18" t="s">
        <v>481</v>
      </c>
      <c r="N15" s="20" t="s">
        <v>481</v>
      </c>
      <c r="O15" s="18" t="s">
        <v>481</v>
      </c>
      <c r="P15" s="20" t="s">
        <v>481</v>
      </c>
      <c r="Q15" s="18" t="s">
        <v>481</v>
      </c>
      <c r="R15" s="20" t="s">
        <v>481</v>
      </c>
      <c r="S15" s="18" t="s">
        <v>481</v>
      </c>
      <c r="T15" s="20" t="s">
        <v>481</v>
      </c>
      <c r="U15" s="18" t="n">
        <v>433.78197966</v>
      </c>
      <c r="V15" s="20" t="n">
        <v>7.41210341</v>
      </c>
    </row>
    <row r="16" spans="1:22">
      <c r="A16" s="15" t="s">
        <v>491</v>
      </c>
      <c r="B16" s="17" t="n">
        <v>6108</v>
      </c>
      <c r="C16" s="18">
        <f>(163.0/B16*100)</f>
        <v/>
      </c>
      <c r="D16" s="19" t="n">
        <v>5945</v>
      </c>
      <c r="E16" s="18" t="n">
        <v>445.67193327</v>
      </c>
      <c r="F16" s="20" t="n">
        <v>3.48277396</v>
      </c>
      <c r="G16" s="18" t="n">
        <v>486.97614625</v>
      </c>
      <c r="H16" s="20" t="n">
        <v>3.60033136</v>
      </c>
      <c r="I16" s="18" t="n">
        <v>509.57746752</v>
      </c>
      <c r="J16" s="20" t="n">
        <v>2.1171967</v>
      </c>
      <c r="K16" s="18" t="n">
        <v>555.65427626</v>
      </c>
      <c r="L16" s="20" t="n">
        <v>3.61043892</v>
      </c>
      <c r="M16" s="18" t="s">
        <v>481</v>
      </c>
      <c r="N16" s="20" t="s">
        <v>481</v>
      </c>
      <c r="O16" s="18" t="s">
        <v>481</v>
      </c>
      <c r="P16" s="20" t="s">
        <v>481</v>
      </c>
      <c r="Q16" s="18" t="s">
        <v>481</v>
      </c>
      <c r="R16" s="20" t="s">
        <v>481</v>
      </c>
      <c r="S16" s="18" t="s">
        <v>481</v>
      </c>
      <c r="T16" s="20" t="s">
        <v>481</v>
      </c>
      <c r="U16" s="18" t="n">
        <v>384.66846117</v>
      </c>
      <c r="V16" s="20" t="n">
        <v>7.38421479</v>
      </c>
    </row>
    <row r="17" spans="1:22">
      <c r="A17" s="15" t="s">
        <v>492</v>
      </c>
      <c r="B17" s="17" t="n">
        <v>6504</v>
      </c>
      <c r="C17" s="18">
        <f>(2034.0/B17*100)</f>
        <v/>
      </c>
      <c r="D17" s="19" t="n">
        <v>4470</v>
      </c>
      <c r="E17" s="18" t="n">
        <v>463.89557387</v>
      </c>
      <c r="F17" s="20" t="n">
        <v>4.12282943</v>
      </c>
      <c r="G17" s="18" t="n">
        <v>499.56234607</v>
      </c>
      <c r="H17" s="20" t="n">
        <v>3.67940593</v>
      </c>
      <c r="I17" s="18" t="n">
        <v>526.92947057</v>
      </c>
      <c r="J17" s="20" t="n">
        <v>3.70704161</v>
      </c>
      <c r="K17" s="18" t="n">
        <v>577.35988836</v>
      </c>
      <c r="L17" s="20" t="n">
        <v>4.64518341</v>
      </c>
      <c r="M17" s="18" t="s">
        <v>481</v>
      </c>
      <c r="N17" s="20" t="s">
        <v>481</v>
      </c>
      <c r="O17" s="18" t="s">
        <v>481</v>
      </c>
      <c r="P17" s="20" t="s">
        <v>481</v>
      </c>
      <c r="Q17" s="18" t="s">
        <v>481</v>
      </c>
      <c r="R17" s="20" t="s">
        <v>481</v>
      </c>
      <c r="S17" s="18" t="s">
        <v>481</v>
      </c>
      <c r="T17" s="20" t="s">
        <v>481</v>
      </c>
      <c r="U17" s="18" t="n">
        <v>439.00492441</v>
      </c>
      <c r="V17" s="20" t="n">
        <v>7.96528901</v>
      </c>
    </row>
    <row r="18" spans="1:22">
      <c r="A18" s="15" t="s">
        <v>493</v>
      </c>
      <c r="B18" s="17" t="n">
        <v>5532</v>
      </c>
      <c r="C18" s="18">
        <f>(31.0/B18*100)</f>
        <v/>
      </c>
      <c r="D18" s="19" t="n">
        <v>5501</v>
      </c>
      <c r="E18" s="18" t="n">
        <v>408.49986193</v>
      </c>
      <c r="F18" s="20" t="n">
        <v>5.03377877</v>
      </c>
      <c r="G18" s="18" t="n">
        <v>438.81655484</v>
      </c>
      <c r="H18" s="20" t="n">
        <v>3.67173329</v>
      </c>
      <c r="I18" s="18" t="n">
        <v>465.91955451</v>
      </c>
      <c r="J18" s="20" t="n">
        <v>3.77447567</v>
      </c>
      <c r="K18" s="18" t="n">
        <v>508.20934239</v>
      </c>
      <c r="L18" s="20" t="n">
        <v>4.34954977</v>
      </c>
      <c r="M18" s="18" t="s">
        <v>481</v>
      </c>
      <c r="N18" s="20" t="s">
        <v>481</v>
      </c>
      <c r="O18" s="18" t="s">
        <v>481</v>
      </c>
      <c r="P18" s="20" t="s">
        <v>481</v>
      </c>
      <c r="Q18" s="18" t="s">
        <v>481</v>
      </c>
      <c r="R18" s="20" t="s">
        <v>481</v>
      </c>
      <c r="S18" s="18" t="s">
        <v>481</v>
      </c>
      <c r="T18" s="20" t="s">
        <v>481</v>
      </c>
      <c r="U18" s="18" t="n">
        <v>359.95372482</v>
      </c>
      <c r="V18" s="20" t="n">
        <v>8.07865194</v>
      </c>
    </row>
    <row r="19" spans="1:22">
      <c r="A19" s="15" t="s">
        <v>494</v>
      </c>
      <c r="B19" s="17" t="n">
        <v>5658</v>
      </c>
      <c r="C19" s="18">
        <f>(366.0/B19*100)</f>
        <v/>
      </c>
      <c r="D19" s="19" t="n">
        <v>5292</v>
      </c>
      <c r="E19" s="18" t="n">
        <v>448.13576316</v>
      </c>
      <c r="F19" s="20" t="n">
        <v>3.3495444</v>
      </c>
      <c r="G19" s="18" t="n">
        <v>478.99445151</v>
      </c>
      <c r="H19" s="20" t="n">
        <v>3.28160807</v>
      </c>
      <c r="I19" s="18" t="n">
        <v>495.72912868</v>
      </c>
      <c r="J19" s="20" t="n">
        <v>3.48675021</v>
      </c>
      <c r="K19" s="18" t="n">
        <v>520.39807641</v>
      </c>
      <c r="L19" s="20" t="n">
        <v>5.27400188</v>
      </c>
      <c r="M19" s="18" t="s">
        <v>481</v>
      </c>
      <c r="N19" s="20" t="s">
        <v>481</v>
      </c>
      <c r="O19" s="18" t="s">
        <v>481</v>
      </c>
      <c r="P19" s="20" t="s">
        <v>481</v>
      </c>
      <c r="Q19" s="18" t="s">
        <v>481</v>
      </c>
      <c r="R19" s="20" t="s">
        <v>481</v>
      </c>
      <c r="S19" s="18" t="s">
        <v>481</v>
      </c>
      <c r="T19" s="20" t="s">
        <v>481</v>
      </c>
      <c r="U19" s="18" t="n">
        <v>389.43700885</v>
      </c>
      <c r="V19" s="20" t="n">
        <v>7.87709414</v>
      </c>
    </row>
    <row r="20" spans="1:22">
      <c r="A20" s="15" t="s">
        <v>495</v>
      </c>
      <c r="B20" s="17" t="n">
        <v>3371</v>
      </c>
      <c r="C20" s="18">
        <f>(75.0/B20*100)</f>
        <v/>
      </c>
      <c r="D20" s="19" t="n">
        <v>3296</v>
      </c>
      <c r="E20" s="18" t="n">
        <v>426.01748879</v>
      </c>
      <c r="F20" s="20" t="n">
        <v>4.05189931</v>
      </c>
      <c r="G20" s="18" t="n">
        <v>455.43376128</v>
      </c>
      <c r="H20" s="20" t="n">
        <v>3.61846323</v>
      </c>
      <c r="I20" s="18" t="n">
        <v>484.58247572</v>
      </c>
      <c r="J20" s="20" t="n">
        <v>2.69878109</v>
      </c>
      <c r="K20" s="18" t="n">
        <v>519.06381341</v>
      </c>
      <c r="L20" s="20" t="n">
        <v>3.6932166</v>
      </c>
      <c r="M20" s="18" t="s">
        <v>481</v>
      </c>
      <c r="N20" s="20" t="s">
        <v>481</v>
      </c>
      <c r="O20" s="18" t="s">
        <v>481</v>
      </c>
      <c r="P20" s="20" t="s">
        <v>481</v>
      </c>
      <c r="Q20" s="18" t="s">
        <v>481</v>
      </c>
      <c r="R20" s="20" t="s">
        <v>481</v>
      </c>
      <c r="S20" s="18" t="s">
        <v>481</v>
      </c>
      <c r="T20" s="20" t="s">
        <v>481</v>
      </c>
      <c r="U20" s="18" t="n">
        <v>397.12209025</v>
      </c>
      <c r="V20" s="20" t="n">
        <v>8.413981939999999</v>
      </c>
    </row>
    <row r="21" spans="1:22">
      <c r="A21" s="15" t="s">
        <v>496</v>
      </c>
      <c r="B21" s="17" t="n">
        <v>5741</v>
      </c>
      <c r="C21" s="18">
        <f>(61.0/B21*100)</f>
        <v/>
      </c>
      <c r="D21" s="19" t="n">
        <v>5680</v>
      </c>
      <c r="E21" s="18" t="n">
        <v>455.59254017</v>
      </c>
      <c r="F21" s="20" t="n">
        <v>3.72456101</v>
      </c>
      <c r="G21" s="18" t="n">
        <v>483.717753</v>
      </c>
      <c r="H21" s="20" t="n">
        <v>3.104381</v>
      </c>
      <c r="I21" s="18" t="n">
        <v>511.97847869</v>
      </c>
      <c r="J21" s="20" t="n">
        <v>2.67297903</v>
      </c>
      <c r="K21" s="18" t="n">
        <v>554.46463622</v>
      </c>
      <c r="L21" s="20" t="n">
        <v>3.75755438</v>
      </c>
      <c r="M21" s="18" t="s">
        <v>481</v>
      </c>
      <c r="N21" s="20" t="s">
        <v>481</v>
      </c>
      <c r="O21" s="18" t="s">
        <v>481</v>
      </c>
      <c r="P21" s="20" t="s">
        <v>481</v>
      </c>
      <c r="Q21" s="18" t="s">
        <v>481</v>
      </c>
      <c r="R21" s="20" t="s">
        <v>481</v>
      </c>
      <c r="S21" s="18" t="s">
        <v>481</v>
      </c>
      <c r="T21" s="20" t="s">
        <v>481</v>
      </c>
      <c r="U21" s="18" t="n">
        <v>414.19865442</v>
      </c>
      <c r="V21" s="20" t="n">
        <v>9.229541660000001</v>
      </c>
    </row>
    <row r="22" spans="1:22">
      <c r="A22" s="15" t="s">
        <v>497</v>
      </c>
      <c r="B22" s="17" t="n">
        <v>6598</v>
      </c>
      <c r="C22" s="18">
        <f>(40.0/B22*100)</f>
        <v/>
      </c>
      <c r="D22" s="19" t="n">
        <v>6558</v>
      </c>
      <c r="E22" s="18" t="n">
        <v>427.83461391</v>
      </c>
      <c r="F22" s="20" t="n">
        <v>4.76210632</v>
      </c>
      <c r="G22" s="18" t="n">
        <v>467.73388665</v>
      </c>
      <c r="H22" s="20" t="n">
        <v>4.13849259</v>
      </c>
      <c r="I22" s="18" t="n">
        <v>483.9033451</v>
      </c>
      <c r="J22" s="20" t="n">
        <v>4.17516272</v>
      </c>
      <c r="K22" s="18" t="n">
        <v>502.0190501</v>
      </c>
      <c r="L22" s="20" t="n">
        <v>5.37059519</v>
      </c>
      <c r="M22" s="18" t="s">
        <v>481</v>
      </c>
      <c r="N22" s="20" t="s">
        <v>481</v>
      </c>
      <c r="O22" s="18" t="s">
        <v>481</v>
      </c>
      <c r="P22" s="20" t="s">
        <v>481</v>
      </c>
      <c r="Q22" s="18" t="n">
        <v>324.89677442</v>
      </c>
      <c r="R22" s="20" t="n">
        <v>34.3215761</v>
      </c>
      <c r="S22" s="18" t="n">
        <v>412.54424534</v>
      </c>
      <c r="T22" s="20" t="n">
        <v>16.79137552</v>
      </c>
      <c r="U22" s="18" t="n">
        <v>359.26665826</v>
      </c>
      <c r="V22" s="20" t="n">
        <v>8.292093899999999</v>
      </c>
    </row>
    <row r="23" spans="1:22">
      <c r="A23" s="15" t="s">
        <v>498</v>
      </c>
      <c r="B23" s="17" t="n">
        <v>11583</v>
      </c>
      <c r="C23" s="18">
        <f>(271.0/B23*100)</f>
        <v/>
      </c>
      <c r="D23" s="19" t="n">
        <v>11312</v>
      </c>
      <c r="E23" s="18" t="n">
        <v>450.88256545</v>
      </c>
      <c r="F23" s="20" t="n">
        <v>3.59818527</v>
      </c>
      <c r="G23" s="18" t="n">
        <v>473.67734189</v>
      </c>
      <c r="H23" s="20" t="n">
        <v>3.51418673</v>
      </c>
      <c r="I23" s="18" t="n">
        <v>494.35892959</v>
      </c>
      <c r="J23" s="20" t="n">
        <v>2.83600932</v>
      </c>
      <c r="K23" s="18" t="n">
        <v>515.2436096599999</v>
      </c>
      <c r="L23" s="20" t="n">
        <v>4.88991185</v>
      </c>
      <c r="M23" s="18" t="s">
        <v>481</v>
      </c>
      <c r="N23" s="20" t="s">
        <v>481</v>
      </c>
      <c r="O23" s="18" t="s">
        <v>481</v>
      </c>
      <c r="P23" s="20" t="s">
        <v>481</v>
      </c>
      <c r="Q23" s="18" t="s">
        <v>481</v>
      </c>
      <c r="R23" s="20" t="s">
        <v>481</v>
      </c>
      <c r="S23" s="18" t="s">
        <v>481</v>
      </c>
      <c r="T23" s="20" t="s">
        <v>481</v>
      </c>
      <c r="U23" s="18" t="n">
        <v>398.61937965</v>
      </c>
      <c r="V23" s="20" t="n">
        <v>8.64721965</v>
      </c>
    </row>
    <row r="24" spans="1:22">
      <c r="A24" s="15" t="s">
        <v>499</v>
      </c>
      <c r="B24" s="17" t="n">
        <v>6647</v>
      </c>
      <c r="C24" s="18">
        <f>(11.0/B24*100)</f>
        <v/>
      </c>
      <c r="D24" s="19" t="n">
        <v>6636</v>
      </c>
      <c r="E24" s="18" t="n">
        <v>498.60778563</v>
      </c>
      <c r="F24" s="20" t="n">
        <v>3.43120953</v>
      </c>
      <c r="G24" s="18" t="n">
        <v>525.74487629</v>
      </c>
      <c r="H24" s="20" t="n">
        <v>2.7220534</v>
      </c>
      <c r="I24" s="18" t="n">
        <v>559.5388891600001</v>
      </c>
      <c r="J24" s="20" t="n">
        <v>3.27151837</v>
      </c>
      <c r="K24" s="18" t="n">
        <v>584.67645898</v>
      </c>
      <c r="L24" s="20" t="n">
        <v>5.28164123</v>
      </c>
      <c r="M24" s="18" t="s">
        <v>481</v>
      </c>
      <c r="N24" s="20" t="s">
        <v>481</v>
      </c>
      <c r="O24" s="18" t="s">
        <v>481</v>
      </c>
      <c r="P24" s="20" t="s">
        <v>481</v>
      </c>
      <c r="Q24" s="18" t="s">
        <v>481</v>
      </c>
      <c r="R24" s="20" t="s">
        <v>481</v>
      </c>
      <c r="S24" s="18" t="s">
        <v>481</v>
      </c>
      <c r="T24" s="20" t="s">
        <v>481</v>
      </c>
      <c r="U24" s="18" t="n">
        <v>452.40827114</v>
      </c>
      <c r="V24" s="20" t="n">
        <v>10.3623372</v>
      </c>
    </row>
    <row r="25" spans="1:22">
      <c r="A25" s="15" t="s">
        <v>500</v>
      </c>
      <c r="B25" s="17" t="n">
        <v>5581</v>
      </c>
      <c r="C25" s="18">
        <f>(25.0/B25*100)</f>
        <v/>
      </c>
      <c r="D25" s="19" t="n">
        <v>5556</v>
      </c>
      <c r="E25" s="18" t="n">
        <v>465.55423236</v>
      </c>
      <c r="F25" s="20" t="n">
        <v>4.2588671</v>
      </c>
      <c r="G25" s="18" t="n">
        <v>489.97340077</v>
      </c>
      <c r="H25" s="20" t="n">
        <v>3.50257879</v>
      </c>
      <c r="I25" s="18" t="n">
        <v>528.8976491</v>
      </c>
      <c r="J25" s="20" t="n">
        <v>3.2948465</v>
      </c>
      <c r="K25" s="18" t="n">
        <v>577.68303482</v>
      </c>
      <c r="L25" s="20" t="n">
        <v>4.4097571</v>
      </c>
      <c r="M25" s="18" t="s">
        <v>481</v>
      </c>
      <c r="N25" s="20" t="s">
        <v>481</v>
      </c>
      <c r="O25" s="18" t="s">
        <v>481</v>
      </c>
      <c r="P25" s="20" t="s">
        <v>481</v>
      </c>
      <c r="Q25" s="18" t="s">
        <v>481</v>
      </c>
      <c r="R25" s="20" t="s">
        <v>481</v>
      </c>
      <c r="S25" s="18" t="s">
        <v>481</v>
      </c>
      <c r="T25" s="20" t="s">
        <v>481</v>
      </c>
      <c r="U25" s="18" t="n">
        <v>381.4071463</v>
      </c>
      <c r="V25" s="20" t="n">
        <v>23.05901488</v>
      </c>
    </row>
    <row r="26" spans="1:22">
      <c r="A26" s="15" t="s">
        <v>501</v>
      </c>
      <c r="B26" s="17" t="n">
        <v>4869</v>
      </c>
      <c r="C26" s="18">
        <f>(77.0/B26*100)</f>
        <v/>
      </c>
      <c r="D26" s="19" t="n">
        <v>4792</v>
      </c>
      <c r="E26" s="18" t="n">
        <v>466.47078479</v>
      </c>
      <c r="F26" s="20" t="n">
        <v>4.28717888</v>
      </c>
      <c r="G26" s="18" t="n">
        <v>473.73371387</v>
      </c>
      <c r="H26" s="20" t="n">
        <v>3.63177241</v>
      </c>
      <c r="I26" s="18" t="n">
        <v>495.20524085</v>
      </c>
      <c r="J26" s="20" t="n">
        <v>2.09397452</v>
      </c>
      <c r="K26" s="18" t="n">
        <v>525.23597688</v>
      </c>
      <c r="L26" s="20" t="n">
        <v>3.49955401</v>
      </c>
      <c r="M26" s="18" t="s">
        <v>481</v>
      </c>
      <c r="N26" s="20" t="s">
        <v>481</v>
      </c>
      <c r="O26" s="18" t="s">
        <v>481</v>
      </c>
      <c r="P26" s="20" t="s">
        <v>481</v>
      </c>
      <c r="Q26" s="18" t="s">
        <v>481</v>
      </c>
      <c r="R26" s="20" t="s">
        <v>481</v>
      </c>
      <c r="S26" s="18" t="s">
        <v>481</v>
      </c>
      <c r="T26" s="20" t="s">
        <v>481</v>
      </c>
      <c r="U26" s="18" t="n">
        <v>423.51450412</v>
      </c>
      <c r="V26" s="20" t="n">
        <v>9.61551512</v>
      </c>
    </row>
    <row r="27" spans="1:22">
      <c r="A27" s="15" t="s">
        <v>502</v>
      </c>
      <c r="B27" s="17" t="n">
        <v>5299</v>
      </c>
      <c r="C27" s="18">
        <f>(134.0/B27*100)</f>
        <v/>
      </c>
      <c r="D27" s="19" t="n">
        <v>5165</v>
      </c>
      <c r="E27" s="18" t="n">
        <v>435.73538822</v>
      </c>
      <c r="F27" s="20" t="n">
        <v>3.19482361</v>
      </c>
      <c r="G27" s="18" t="n">
        <v>468.9543109</v>
      </c>
      <c r="H27" s="20" t="n">
        <v>3.20770558</v>
      </c>
      <c r="I27" s="18" t="n">
        <v>494.25321862</v>
      </c>
      <c r="J27" s="20" t="n">
        <v>2.0630374</v>
      </c>
      <c r="K27" s="18" t="n">
        <v>535.46240253</v>
      </c>
      <c r="L27" s="20" t="n">
        <v>2.86960341</v>
      </c>
      <c r="M27" s="18" t="s">
        <v>481</v>
      </c>
      <c r="N27" s="20" t="s">
        <v>481</v>
      </c>
      <c r="O27" s="18" t="s">
        <v>481</v>
      </c>
      <c r="P27" s="20" t="s">
        <v>481</v>
      </c>
      <c r="Q27" s="18" t="s">
        <v>481</v>
      </c>
      <c r="R27" s="20" t="s">
        <v>481</v>
      </c>
      <c r="S27" s="18" t="s">
        <v>481</v>
      </c>
      <c r="T27" s="20" t="s">
        <v>481</v>
      </c>
      <c r="U27" s="18" t="n">
        <v>381.36954121</v>
      </c>
      <c r="V27" s="20" t="n">
        <v>5.07849142</v>
      </c>
    </row>
    <row r="28" spans="1:22">
      <c r="A28" s="15" t="s">
        <v>503</v>
      </c>
      <c r="B28" s="17" t="n">
        <v>7568</v>
      </c>
      <c r="C28" s="18">
        <f>(395.0/B28*100)</f>
        <v/>
      </c>
      <c r="D28" s="19" t="n">
        <v>7173</v>
      </c>
      <c r="E28" s="18" t="n">
        <v>387.41842193</v>
      </c>
      <c r="F28" s="20" t="n">
        <v>4.31441474</v>
      </c>
      <c r="G28" s="18" t="n">
        <v>393.94271373</v>
      </c>
      <c r="H28" s="20" t="n">
        <v>4.84676023</v>
      </c>
      <c r="I28" s="18" t="n">
        <v>418.10959275</v>
      </c>
      <c r="J28" s="20" t="n">
        <v>2.25194205</v>
      </c>
      <c r="K28" s="18" t="n">
        <v>435.31334219</v>
      </c>
      <c r="L28" s="20" t="n">
        <v>2.9092494</v>
      </c>
      <c r="M28" s="18" t="s">
        <v>481</v>
      </c>
      <c r="N28" s="20" t="s">
        <v>481</v>
      </c>
      <c r="O28" s="18" t="s">
        <v>481</v>
      </c>
      <c r="P28" s="20" t="s">
        <v>481</v>
      </c>
      <c r="Q28" s="18" t="s">
        <v>481</v>
      </c>
      <c r="R28" s="20" t="s">
        <v>481</v>
      </c>
      <c r="S28" s="18" t="s">
        <v>481</v>
      </c>
      <c r="T28" s="20" t="s">
        <v>481</v>
      </c>
      <c r="U28" s="18" t="n">
        <v>377.94452413</v>
      </c>
      <c r="V28" s="20" t="n">
        <v>6.77758131</v>
      </c>
    </row>
    <row r="29" spans="1:22">
      <c r="A29" s="15" t="s">
        <v>504</v>
      </c>
      <c r="B29" s="17" t="n">
        <v>5385</v>
      </c>
      <c r="C29" s="18">
        <f>(30.0/B29*100)</f>
        <v/>
      </c>
      <c r="D29" s="19" t="n">
        <v>5355</v>
      </c>
      <c r="E29" s="18" t="n">
        <v>478.86654919</v>
      </c>
      <c r="F29" s="20" t="n">
        <v>3.32922994</v>
      </c>
      <c r="G29" s="18" t="n">
        <v>498.72841138</v>
      </c>
      <c r="H29" s="20" t="n">
        <v>3.13352064</v>
      </c>
      <c r="I29" s="18" t="n">
        <v>542.4865329199999</v>
      </c>
      <c r="J29" s="20" t="n">
        <v>2.62674215</v>
      </c>
      <c r="K29" s="18" t="n">
        <v>570.18378488</v>
      </c>
      <c r="L29" s="20" t="n">
        <v>7.09237785</v>
      </c>
      <c r="M29" s="18" t="s">
        <v>481</v>
      </c>
      <c r="N29" s="20" t="s">
        <v>481</v>
      </c>
      <c r="O29" s="18" t="s">
        <v>481</v>
      </c>
      <c r="P29" s="20" t="s">
        <v>481</v>
      </c>
      <c r="Q29" s="18" t="s">
        <v>481</v>
      </c>
      <c r="R29" s="20" t="s">
        <v>481</v>
      </c>
      <c r="S29" s="18" t="s">
        <v>481</v>
      </c>
      <c r="T29" s="20" t="s">
        <v>481</v>
      </c>
      <c r="U29" s="18" t="n">
        <v>408.6036944</v>
      </c>
      <c r="V29" s="20" t="n">
        <v>8.16325894</v>
      </c>
    </row>
    <row r="30" spans="1:22">
      <c r="A30" s="15" t="s">
        <v>505</v>
      </c>
      <c r="B30" s="17" t="n">
        <v>4520</v>
      </c>
      <c r="C30" s="18">
        <f>(218.0/B30*100)</f>
        <v/>
      </c>
      <c r="D30" s="19" t="n">
        <v>4302</v>
      </c>
      <c r="E30" s="18" t="n">
        <v>464.63882475</v>
      </c>
      <c r="F30" s="20" t="n">
        <v>5.77400888</v>
      </c>
      <c r="G30" s="18" t="n">
        <v>505.87272678</v>
      </c>
      <c r="H30" s="20" t="n">
        <v>3.87834943</v>
      </c>
      <c r="I30" s="18" t="n">
        <v>524.1106025</v>
      </c>
      <c r="J30" s="20" t="n">
        <v>2.92525705</v>
      </c>
      <c r="K30" s="18" t="n">
        <v>567.48913886</v>
      </c>
      <c r="L30" s="20" t="n">
        <v>4.4913773</v>
      </c>
      <c r="M30" s="18" t="s">
        <v>481</v>
      </c>
      <c r="N30" s="20" t="s">
        <v>481</v>
      </c>
      <c r="O30" s="18" t="s">
        <v>481</v>
      </c>
      <c r="P30" s="20" t="s">
        <v>481</v>
      </c>
      <c r="Q30" s="18" t="s">
        <v>481</v>
      </c>
      <c r="R30" s="20" t="s">
        <v>481</v>
      </c>
      <c r="S30" s="18" t="s">
        <v>481</v>
      </c>
      <c r="T30" s="20" t="s">
        <v>481</v>
      </c>
      <c r="U30" s="18" t="n">
        <v>398.19450797</v>
      </c>
      <c r="V30" s="20" t="n">
        <v>6.83992481</v>
      </c>
    </row>
    <row r="31" spans="1:22">
      <c r="A31" s="15" t="s">
        <v>506</v>
      </c>
      <c r="B31" s="17" t="n">
        <v>5456</v>
      </c>
      <c r="C31" s="18">
        <f>(147.0/B31*100)</f>
        <v/>
      </c>
      <c r="D31" s="19" t="n">
        <v>5309</v>
      </c>
      <c r="E31" s="18" t="n">
        <v>449.69707644</v>
      </c>
      <c r="F31" s="20" t="n">
        <v>3.59149076</v>
      </c>
      <c r="G31" s="18" t="n">
        <v>479.68121858</v>
      </c>
      <c r="H31" s="20" t="n">
        <v>3.06787769</v>
      </c>
      <c r="I31" s="18" t="n">
        <v>511.55074176</v>
      </c>
      <c r="J31" s="20" t="n">
        <v>2.84620297</v>
      </c>
      <c r="K31" s="18" t="n">
        <v>553.39495659</v>
      </c>
      <c r="L31" s="20" t="n">
        <v>3.81595259</v>
      </c>
      <c r="M31" s="18" t="s">
        <v>481</v>
      </c>
      <c r="N31" s="20" t="s">
        <v>481</v>
      </c>
      <c r="O31" s="18" t="s">
        <v>481</v>
      </c>
      <c r="P31" s="20" t="s">
        <v>481</v>
      </c>
      <c r="Q31" s="18" t="s">
        <v>481</v>
      </c>
      <c r="R31" s="20" t="s">
        <v>481</v>
      </c>
      <c r="S31" s="18" t="s">
        <v>481</v>
      </c>
      <c r="T31" s="20" t="s">
        <v>481</v>
      </c>
      <c r="U31" s="18" t="n">
        <v>400.47404878</v>
      </c>
      <c r="V31" s="20" t="n">
        <v>5.87342492</v>
      </c>
    </row>
    <row r="32" spans="1:22">
      <c r="A32" s="15" t="s">
        <v>507</v>
      </c>
      <c r="B32" s="17" t="n">
        <v>4478</v>
      </c>
      <c r="C32" s="18">
        <f>(6.0/B32*100)</f>
        <v/>
      </c>
      <c r="D32" s="19" t="n">
        <v>4472</v>
      </c>
      <c r="E32" s="18" t="n">
        <v>478.1750443</v>
      </c>
      <c r="F32" s="20" t="n">
        <v>4.28066655</v>
      </c>
      <c r="G32" s="18" t="n">
        <v>492.88139601</v>
      </c>
      <c r="H32" s="20" t="n">
        <v>3.32250485</v>
      </c>
      <c r="I32" s="18" t="n">
        <v>506.02905481</v>
      </c>
      <c r="J32" s="20" t="n">
        <v>2.80058279</v>
      </c>
      <c r="K32" s="18" t="n">
        <v>539.04929695</v>
      </c>
      <c r="L32" s="20" t="n">
        <v>5.20271036</v>
      </c>
      <c r="M32" s="18" t="s">
        <v>481</v>
      </c>
      <c r="N32" s="20" t="s">
        <v>481</v>
      </c>
      <c r="O32" s="18" t="s">
        <v>481</v>
      </c>
      <c r="P32" s="20" t="s">
        <v>481</v>
      </c>
      <c r="Q32" s="18" t="s">
        <v>481</v>
      </c>
      <c r="R32" s="20" t="s">
        <v>481</v>
      </c>
      <c r="S32" s="18" t="s">
        <v>481</v>
      </c>
      <c r="T32" s="20" t="s">
        <v>481</v>
      </c>
      <c r="U32" s="18" t="n">
        <v>401.77875203</v>
      </c>
      <c r="V32" s="20" t="n">
        <v>12.65233893</v>
      </c>
    </row>
    <row r="33" spans="1:22">
      <c r="A33" s="15" t="s">
        <v>508</v>
      </c>
      <c r="B33" s="17" t="n">
        <v>7325</v>
      </c>
      <c r="C33" s="18">
        <f>(81.0/B33*100)</f>
        <v/>
      </c>
      <c r="D33" s="19" t="n">
        <v>7244</v>
      </c>
      <c r="E33" s="18" t="n">
        <v>469.0041727</v>
      </c>
      <c r="F33" s="20" t="n">
        <v>4.36464581</v>
      </c>
      <c r="G33" s="18" t="n">
        <v>488.94424158</v>
      </c>
      <c r="H33" s="20" t="n">
        <v>3.41721469</v>
      </c>
      <c r="I33" s="18" t="n">
        <v>504.44677349</v>
      </c>
      <c r="J33" s="20" t="n">
        <v>2.88508241</v>
      </c>
      <c r="K33" s="18" t="n">
        <v>531.79601108</v>
      </c>
      <c r="L33" s="20" t="n">
        <v>4.55408774</v>
      </c>
      <c r="M33" s="18" t="s">
        <v>481</v>
      </c>
      <c r="N33" s="20" t="s">
        <v>481</v>
      </c>
      <c r="O33" s="18" t="s">
        <v>481</v>
      </c>
      <c r="P33" s="20" t="s">
        <v>481</v>
      </c>
      <c r="Q33" s="18" t="s">
        <v>481</v>
      </c>
      <c r="R33" s="20" t="s">
        <v>481</v>
      </c>
      <c r="S33" s="18" t="s">
        <v>481</v>
      </c>
      <c r="T33" s="20" t="s">
        <v>481</v>
      </c>
      <c r="U33" s="18" t="n">
        <v>433.72563181</v>
      </c>
      <c r="V33" s="20" t="n">
        <v>10.7086441</v>
      </c>
    </row>
    <row r="34" spans="1:22">
      <c r="A34" s="15" t="s">
        <v>509</v>
      </c>
      <c r="B34" s="17" t="n">
        <v>6350</v>
      </c>
      <c r="C34" s="18">
        <f>(126.0/B34*100)</f>
        <v/>
      </c>
      <c r="D34" s="19" t="n">
        <v>6224</v>
      </c>
      <c r="E34" s="18" t="n">
        <v>422.79908448</v>
      </c>
      <c r="F34" s="20" t="n">
        <v>3.77951169</v>
      </c>
      <c r="G34" s="18" t="n">
        <v>446.40730254</v>
      </c>
      <c r="H34" s="20" t="n">
        <v>3.8775335</v>
      </c>
      <c r="I34" s="18" t="n">
        <v>480.17476288</v>
      </c>
      <c r="J34" s="20" t="n">
        <v>2.99915351</v>
      </c>
      <c r="K34" s="18" t="n">
        <v>518.93555984</v>
      </c>
      <c r="L34" s="20" t="n">
        <v>4.20689151</v>
      </c>
      <c r="M34" s="18" t="s">
        <v>481</v>
      </c>
      <c r="N34" s="20" t="s">
        <v>481</v>
      </c>
      <c r="O34" s="18" t="s">
        <v>481</v>
      </c>
      <c r="P34" s="20" t="s">
        <v>481</v>
      </c>
      <c r="Q34" s="18" t="s">
        <v>481</v>
      </c>
      <c r="R34" s="20" t="s">
        <v>481</v>
      </c>
      <c r="S34" s="18" t="s">
        <v>481</v>
      </c>
      <c r="T34" s="20" t="s">
        <v>481</v>
      </c>
      <c r="U34" s="18" t="n">
        <v>383.62464011</v>
      </c>
      <c r="V34" s="20" t="n">
        <v>7.48758699</v>
      </c>
    </row>
    <row r="35" spans="1:22">
      <c r="A35" s="15" t="s">
        <v>510</v>
      </c>
      <c r="B35" s="17" t="n">
        <v>6406</v>
      </c>
      <c r="C35" s="18">
        <f>(67.0/B35*100)</f>
        <v/>
      </c>
      <c r="D35" s="19" t="n">
        <v>6339</v>
      </c>
      <c r="E35" s="18" t="n">
        <v>485.56524852</v>
      </c>
      <c r="F35" s="20" t="n">
        <v>3.02433628</v>
      </c>
      <c r="G35" s="18" t="n">
        <v>508.15642748</v>
      </c>
      <c r="H35" s="20" t="n">
        <v>2.4609587</v>
      </c>
      <c r="I35" s="18" t="n">
        <v>524.91099731</v>
      </c>
      <c r="J35" s="20" t="n">
        <v>2.40966964</v>
      </c>
      <c r="K35" s="18" t="n">
        <v>566.72886342</v>
      </c>
      <c r="L35" s="20" t="n">
        <v>6.22699517</v>
      </c>
      <c r="M35" s="18" t="s">
        <v>481</v>
      </c>
      <c r="N35" s="20" t="s">
        <v>481</v>
      </c>
      <c r="O35" s="18" t="s">
        <v>481</v>
      </c>
      <c r="P35" s="20" t="s">
        <v>481</v>
      </c>
      <c r="Q35" s="18" t="s">
        <v>481</v>
      </c>
      <c r="R35" s="20" t="s">
        <v>481</v>
      </c>
      <c r="S35" s="18" t="s">
        <v>481</v>
      </c>
      <c r="T35" s="20" t="s">
        <v>481</v>
      </c>
      <c r="U35" s="18" t="n">
        <v>391.4603815</v>
      </c>
      <c r="V35" s="20" t="n">
        <v>7.86901932</v>
      </c>
    </row>
    <row r="36" spans="1:22">
      <c r="A36" s="15" t="s">
        <v>511</v>
      </c>
      <c r="B36" s="17" t="n">
        <v>6736</v>
      </c>
      <c r="C36" s="18">
        <f>(79.0/B36*100)</f>
        <v/>
      </c>
      <c r="D36" s="19" t="n">
        <v>6657</v>
      </c>
      <c r="E36" s="18" t="n">
        <v>456.576748</v>
      </c>
      <c r="F36" s="20" t="n">
        <v>3.43575087</v>
      </c>
      <c r="G36" s="18" t="n">
        <v>471.02126038</v>
      </c>
      <c r="H36" s="20" t="n">
        <v>3.2171922</v>
      </c>
      <c r="I36" s="18" t="n">
        <v>504.4467832</v>
      </c>
      <c r="J36" s="20" t="n">
        <v>2.32584053</v>
      </c>
      <c r="K36" s="18" t="n">
        <v>543.29241252</v>
      </c>
      <c r="L36" s="20" t="n">
        <v>2.958077</v>
      </c>
      <c r="M36" s="18" t="s">
        <v>481</v>
      </c>
      <c r="N36" s="20" t="s">
        <v>481</v>
      </c>
      <c r="O36" s="18" t="s">
        <v>481</v>
      </c>
      <c r="P36" s="20" t="s">
        <v>481</v>
      </c>
      <c r="Q36" s="18" t="s">
        <v>481</v>
      </c>
      <c r="R36" s="20" t="s">
        <v>481</v>
      </c>
      <c r="S36" s="18" t="s">
        <v>481</v>
      </c>
      <c r="T36" s="20" t="s">
        <v>481</v>
      </c>
      <c r="U36" s="18" t="n">
        <v>407.78673141</v>
      </c>
      <c r="V36" s="20" t="n">
        <v>6.96454894</v>
      </c>
    </row>
    <row r="37" spans="1:22">
      <c r="A37" s="15" t="s">
        <v>512</v>
      </c>
      <c r="B37" s="17" t="n">
        <v>5458</v>
      </c>
      <c r="C37" s="18">
        <f>(147.0/B37*100)</f>
        <v/>
      </c>
      <c r="D37" s="19" t="n">
        <v>5311</v>
      </c>
      <c r="E37" s="18" t="n">
        <v>444.99986568</v>
      </c>
      <c r="F37" s="20" t="n">
        <v>4.32466439</v>
      </c>
      <c r="G37" s="18" t="n">
        <v>476.15274237</v>
      </c>
      <c r="H37" s="20" t="n">
        <v>3.69205731</v>
      </c>
      <c r="I37" s="18" t="n">
        <v>510.79694223</v>
      </c>
      <c r="J37" s="20" t="n">
        <v>3.42512321</v>
      </c>
      <c r="K37" s="18" t="n">
        <v>551.32442902</v>
      </c>
      <c r="L37" s="20" t="n">
        <v>4.80873617</v>
      </c>
      <c r="M37" s="18" t="s">
        <v>481</v>
      </c>
      <c r="N37" s="20" t="s">
        <v>481</v>
      </c>
      <c r="O37" s="18" t="s">
        <v>481</v>
      </c>
      <c r="P37" s="20" t="s">
        <v>481</v>
      </c>
      <c r="Q37" s="18" t="s">
        <v>481</v>
      </c>
      <c r="R37" s="20" t="s">
        <v>481</v>
      </c>
      <c r="S37" s="18" t="s">
        <v>481</v>
      </c>
      <c r="T37" s="20" t="s">
        <v>481</v>
      </c>
      <c r="U37" s="18" t="n">
        <v>397.64802813</v>
      </c>
      <c r="V37" s="20" t="n">
        <v>7.0716197</v>
      </c>
    </row>
    <row r="38" spans="1:22">
      <c r="A38" s="15" t="s">
        <v>513</v>
      </c>
      <c r="B38" s="17" t="n">
        <v>5860</v>
      </c>
      <c r="C38" s="18">
        <f>(24.0/B38*100)</f>
        <v/>
      </c>
      <c r="D38" s="19" t="n">
        <v>5836</v>
      </c>
      <c r="E38" s="18" t="n">
        <v>441.71778942</v>
      </c>
      <c r="F38" s="20" t="n">
        <v>4.29641773</v>
      </c>
      <c r="G38" s="18" t="n">
        <v>487.88537134</v>
      </c>
      <c r="H38" s="20" t="n">
        <v>4.02506063</v>
      </c>
      <c r="I38" s="18" t="n">
        <v>519.37386155</v>
      </c>
      <c r="J38" s="20" t="n">
        <v>3.31601287</v>
      </c>
      <c r="K38" s="18" t="n">
        <v>558.08215129</v>
      </c>
      <c r="L38" s="20" t="n">
        <v>3.79245353</v>
      </c>
      <c r="M38" s="18" t="s">
        <v>481</v>
      </c>
      <c r="N38" s="20" t="s">
        <v>481</v>
      </c>
      <c r="O38" s="18" t="s">
        <v>481</v>
      </c>
      <c r="P38" s="20" t="s">
        <v>481</v>
      </c>
      <c r="Q38" s="18" t="s">
        <v>481</v>
      </c>
      <c r="R38" s="20" t="s">
        <v>481</v>
      </c>
      <c r="S38" s="18" t="s">
        <v>481</v>
      </c>
      <c r="T38" s="20" t="s">
        <v>481</v>
      </c>
      <c r="U38" s="18" t="n">
        <v>458.69571789</v>
      </c>
      <c r="V38" s="20" t="n">
        <v>6.74663682</v>
      </c>
    </row>
    <row r="39" spans="1:22">
      <c r="A39" s="15" t="s">
        <v>514</v>
      </c>
      <c r="B39" s="17" t="n">
        <v>5895</v>
      </c>
      <c r="C39" s="18">
        <f>(33.0/B39*100)</f>
        <v/>
      </c>
      <c r="D39" s="19" t="n">
        <v>5862</v>
      </c>
      <c r="E39" s="18" t="n">
        <v>400.06549892</v>
      </c>
      <c r="F39" s="20" t="n">
        <v>4.47281782</v>
      </c>
      <c r="G39" s="18" t="n">
        <v>418.76097596</v>
      </c>
      <c r="H39" s="20" t="n">
        <v>4.01016208</v>
      </c>
      <c r="I39" s="18" t="n">
        <v>434.34907724</v>
      </c>
      <c r="J39" s="20" t="n">
        <v>4.38693952</v>
      </c>
      <c r="K39" s="18" t="n">
        <v>448.50768991</v>
      </c>
      <c r="L39" s="20" t="n">
        <v>5.65016425</v>
      </c>
      <c r="M39" s="18" t="s">
        <v>481</v>
      </c>
      <c r="N39" s="20" t="s">
        <v>481</v>
      </c>
      <c r="O39" s="18" t="s">
        <v>481</v>
      </c>
      <c r="P39" s="20" t="s">
        <v>481</v>
      </c>
      <c r="Q39" s="18" t="s">
        <v>481</v>
      </c>
      <c r="R39" s="20" t="s">
        <v>481</v>
      </c>
      <c r="S39" s="18" t="s">
        <v>481</v>
      </c>
      <c r="T39" s="20" t="s">
        <v>481</v>
      </c>
      <c r="U39" s="18" t="n">
        <v>367.32101621</v>
      </c>
      <c r="V39" s="20" t="n">
        <v>9.05984396</v>
      </c>
    </row>
    <row r="40" spans="1:22">
      <c r="A40" s="15" t="s">
        <v>515</v>
      </c>
      <c r="B40" s="17" t="n">
        <v>14157</v>
      </c>
      <c r="C40" s="18">
        <f>(399.0/B40*100)</f>
        <v/>
      </c>
      <c r="D40" s="19" t="n">
        <v>13758</v>
      </c>
      <c r="E40" s="18" t="n">
        <v>461.09502508</v>
      </c>
      <c r="F40" s="20" t="n">
        <v>4.58166183</v>
      </c>
      <c r="G40" s="18" t="n">
        <v>494.28699373</v>
      </c>
      <c r="H40" s="20" t="n">
        <v>3.11779019</v>
      </c>
      <c r="I40" s="18" t="n">
        <v>521.74755849</v>
      </c>
      <c r="J40" s="20" t="n">
        <v>2.7796184</v>
      </c>
      <c r="K40" s="18" t="n">
        <v>552.62638779</v>
      </c>
      <c r="L40" s="20" t="n">
        <v>4.55382856</v>
      </c>
      <c r="M40" s="18" t="s">
        <v>481</v>
      </c>
      <c r="N40" s="20" t="s">
        <v>481</v>
      </c>
      <c r="O40" s="18" t="s">
        <v>481</v>
      </c>
      <c r="P40" s="20" t="s">
        <v>481</v>
      </c>
      <c r="Q40" s="18" t="s">
        <v>481</v>
      </c>
      <c r="R40" s="20" t="s">
        <v>481</v>
      </c>
      <c r="S40" s="18" t="s">
        <v>481</v>
      </c>
      <c r="T40" s="20" t="s">
        <v>481</v>
      </c>
      <c r="U40" s="18" t="n">
        <v>400.7253587</v>
      </c>
      <c r="V40" s="20" t="n">
        <v>7.39999603</v>
      </c>
    </row>
    <row r="41" spans="1:22">
      <c r="A41" s="15" t="s">
        <v>516</v>
      </c>
      <c r="B41" s="17" t="n">
        <v>5712</v>
      </c>
      <c r="C41" s="18">
        <f>(59.0/B41*100)</f>
        <v/>
      </c>
      <c r="D41" s="19" t="n">
        <v>5653</v>
      </c>
      <c r="E41" s="18" t="n">
        <v>456.52300699</v>
      </c>
      <c r="F41" s="20" t="n">
        <v>4.20170293</v>
      </c>
      <c r="G41" s="18" t="n">
        <v>482.86879265</v>
      </c>
      <c r="H41" s="20" t="n">
        <v>4.26473849</v>
      </c>
      <c r="I41" s="18" t="n">
        <v>499.34153146</v>
      </c>
      <c r="J41" s="20" t="n">
        <v>3.19163279</v>
      </c>
      <c r="K41" s="18" t="n">
        <v>542.03547879</v>
      </c>
      <c r="L41" s="20" t="n">
        <v>4.94509953</v>
      </c>
      <c r="M41" s="18" t="s">
        <v>481</v>
      </c>
      <c r="N41" s="20" t="s">
        <v>481</v>
      </c>
      <c r="O41" s="18" t="s">
        <v>481</v>
      </c>
      <c r="P41" s="20" t="s">
        <v>481</v>
      </c>
      <c r="Q41" s="18" t="s">
        <v>481</v>
      </c>
      <c r="R41" s="20" t="s">
        <v>481</v>
      </c>
      <c r="S41" s="18" t="s">
        <v>481</v>
      </c>
      <c r="T41" s="20" t="s">
        <v>481</v>
      </c>
      <c r="U41" s="18" t="n">
        <v>394.42317425</v>
      </c>
      <c r="V41" s="20" t="n">
        <v>11.25543785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355.82953191</v>
      </c>
      <c r="F45" s="20" t="n">
        <v>4.42815502</v>
      </c>
      <c r="G45" s="18" t="n">
        <v>366.59626903</v>
      </c>
      <c r="H45" s="20" t="n">
        <v>3.44904211</v>
      </c>
      <c r="I45" s="18" t="n">
        <v>378.58926683</v>
      </c>
      <c r="J45" s="20" t="n">
        <v>2.8613505</v>
      </c>
      <c r="K45" s="18" t="n">
        <v>390.0728362</v>
      </c>
      <c r="L45" s="20" t="n">
        <v>3.98206685</v>
      </c>
      <c r="M45" s="18" t="s">
        <v>481</v>
      </c>
      <c r="N45" s="20" t="s">
        <v>481</v>
      </c>
      <c r="O45" s="18" t="s">
        <v>481</v>
      </c>
      <c r="P45" s="20" t="s">
        <v>481</v>
      </c>
      <c r="Q45" s="18" t="s">
        <v>481</v>
      </c>
      <c r="R45" s="20" t="s">
        <v>481</v>
      </c>
      <c r="S45" s="18" t="n">
        <v>364.67578681</v>
      </c>
      <c r="T45" s="20" t="n">
        <v>15.67610428</v>
      </c>
      <c r="U45" s="18" t="n">
        <v>348.29915752</v>
      </c>
      <c r="V45" s="20" t="n">
        <v>6.05317644</v>
      </c>
    </row>
    <row r="46" spans="1:22">
      <c r="A46" s="15" t="s">
        <v>521</v>
      </c>
      <c r="B46" s="17" t="n">
        <v>23141</v>
      </c>
      <c r="C46" s="18">
        <f>(2202.0/B46*100)</f>
        <v/>
      </c>
      <c r="D46" s="19" t="n">
        <v>20939</v>
      </c>
      <c r="E46" s="18" t="n">
        <v>375.09370694</v>
      </c>
      <c r="F46" s="20" t="n">
        <v>3.20465123</v>
      </c>
      <c r="G46" s="18" t="n">
        <v>408.53806408</v>
      </c>
      <c r="H46" s="20" t="n">
        <v>3.48040317</v>
      </c>
      <c r="I46" s="18" t="n">
        <v>417.1679557</v>
      </c>
      <c r="J46" s="20" t="n">
        <v>3.20141261</v>
      </c>
      <c r="K46" s="18" t="n">
        <v>453.09672572</v>
      </c>
      <c r="L46" s="20" t="n">
        <v>5.24058453</v>
      </c>
      <c r="M46" s="18" t="s">
        <v>481</v>
      </c>
      <c r="N46" s="20" t="s">
        <v>481</v>
      </c>
      <c r="O46" s="18" t="s">
        <v>481</v>
      </c>
      <c r="P46" s="20" t="s">
        <v>481</v>
      </c>
      <c r="Q46" s="18" t="s">
        <v>481</v>
      </c>
      <c r="R46" s="20" t="s">
        <v>481</v>
      </c>
      <c r="S46" s="18" t="s">
        <v>481</v>
      </c>
      <c r="T46" s="20" t="s">
        <v>481</v>
      </c>
      <c r="U46" s="18" t="n">
        <v>374.61555295</v>
      </c>
      <c r="V46" s="20" t="n">
        <v>2.53893438</v>
      </c>
    </row>
    <row r="47" spans="1:22">
      <c r="A47" s="15" t="s">
        <v>522</v>
      </c>
      <c r="B47" s="17" t="n">
        <v>5928</v>
      </c>
      <c r="C47" s="18">
        <f>(387.0/B47*100)</f>
        <v/>
      </c>
      <c r="D47" s="19" t="n">
        <v>5541</v>
      </c>
      <c r="E47" s="18" t="n">
        <v>405.33863374</v>
      </c>
      <c r="F47" s="20" t="n">
        <v>5.69431805</v>
      </c>
      <c r="G47" s="18" t="n">
        <v>448.94117222</v>
      </c>
      <c r="H47" s="20" t="n">
        <v>6.25462974</v>
      </c>
      <c r="I47" s="18" t="n">
        <v>465.35601081</v>
      </c>
      <c r="J47" s="20" t="n">
        <v>4.03962919</v>
      </c>
      <c r="K47" s="18" t="n">
        <v>480.95557124</v>
      </c>
      <c r="L47" s="20" t="n">
        <v>5.02660376</v>
      </c>
      <c r="M47" s="18" t="s">
        <v>481</v>
      </c>
      <c r="N47" s="20" t="s">
        <v>481</v>
      </c>
      <c r="O47" s="18" t="s">
        <v>481</v>
      </c>
      <c r="P47" s="20" t="s">
        <v>481</v>
      </c>
      <c r="Q47" s="18" t="s">
        <v>481</v>
      </c>
      <c r="R47" s="20" t="s">
        <v>481</v>
      </c>
      <c r="S47" s="18" t="s">
        <v>481</v>
      </c>
      <c r="T47" s="20" t="s">
        <v>481</v>
      </c>
      <c r="U47" s="18" t="n">
        <v>367.92078726</v>
      </c>
      <c r="V47" s="20" t="n">
        <v>5.66651806</v>
      </c>
    </row>
    <row r="48" spans="1:22">
      <c r="A48" s="15" t="s">
        <v>523</v>
      </c>
      <c r="B48" s="17" t="n">
        <v>9841</v>
      </c>
      <c r="C48" s="18">
        <f>(8.0/B48*100)</f>
        <v/>
      </c>
      <c r="D48" s="19" t="n">
        <v>9833</v>
      </c>
      <c r="E48" s="18" t="n">
        <v>479.94146039</v>
      </c>
      <c r="F48" s="20" t="n">
        <v>8.654989309999999</v>
      </c>
      <c r="G48" s="18" t="n">
        <v>479.10601448</v>
      </c>
      <c r="H48" s="20" t="n">
        <v>6.2785757</v>
      </c>
      <c r="I48" s="18" t="n">
        <v>518.22477138</v>
      </c>
      <c r="J48" s="20" t="n">
        <v>4.1951478</v>
      </c>
      <c r="K48" s="18" t="n">
        <v>574.42819672</v>
      </c>
      <c r="L48" s="20" t="n">
        <v>7.08805699</v>
      </c>
      <c r="M48" s="18" t="s">
        <v>481</v>
      </c>
      <c r="N48" s="20" t="s">
        <v>481</v>
      </c>
      <c r="O48" s="18" t="s">
        <v>481</v>
      </c>
      <c r="P48" s="20" t="s">
        <v>481</v>
      </c>
      <c r="Q48" s="18" t="s">
        <v>481</v>
      </c>
      <c r="R48" s="20" t="s">
        <v>481</v>
      </c>
      <c r="S48" s="18" t="s">
        <v>481</v>
      </c>
      <c r="T48" s="20" t="s">
        <v>481</v>
      </c>
      <c r="U48" s="18" t="n">
        <v>446.6322583</v>
      </c>
      <c r="V48" s="20" t="n">
        <v>34.27041624</v>
      </c>
    </row>
    <row r="49" spans="1:22">
      <c r="A49" s="15" t="s">
        <v>524</v>
      </c>
      <c r="B49" s="17" t="n">
        <v>6349</v>
      </c>
      <c r="C49" s="18">
        <f>(56.0/B49*100)</f>
        <v/>
      </c>
      <c r="D49" s="19" t="n">
        <v>6293</v>
      </c>
      <c r="E49" s="18" t="n">
        <v>416.74919312</v>
      </c>
      <c r="F49" s="20" t="n">
        <v>3.85892916</v>
      </c>
      <c r="G49" s="18" t="n">
        <v>432.87513087</v>
      </c>
      <c r="H49" s="20" t="n">
        <v>3.62915266</v>
      </c>
      <c r="I49" s="18" t="n">
        <v>437.7408514</v>
      </c>
      <c r="J49" s="20" t="n">
        <v>3.1755434</v>
      </c>
      <c r="K49" s="18" t="n">
        <v>450.0380975</v>
      </c>
      <c r="L49" s="20" t="n">
        <v>4.84804072</v>
      </c>
      <c r="M49" s="18" t="s">
        <v>481</v>
      </c>
      <c r="N49" s="20" t="s">
        <v>481</v>
      </c>
      <c r="O49" s="18" t="s">
        <v>481</v>
      </c>
      <c r="P49" s="20" t="s">
        <v>481</v>
      </c>
      <c r="Q49" s="18" t="s">
        <v>481</v>
      </c>
      <c r="R49" s="20" t="s">
        <v>481</v>
      </c>
      <c r="S49" s="18" t="n">
        <v>370.93672965</v>
      </c>
      <c r="T49" s="20" t="n">
        <v>41.60008695</v>
      </c>
      <c r="U49" s="18" t="n">
        <v>377.67009675</v>
      </c>
      <c r="V49" s="20" t="n">
        <v>8.35291885</v>
      </c>
    </row>
    <row r="50" spans="1:22">
      <c r="A50" s="15" t="s">
        <v>525</v>
      </c>
      <c r="B50" s="17" t="n">
        <v>11795</v>
      </c>
      <c r="C50" s="18">
        <f>(365.0/B50*100)</f>
        <v/>
      </c>
      <c r="D50" s="19" t="n">
        <v>11430</v>
      </c>
      <c r="E50" s="18" t="n">
        <v>380.63665261</v>
      </c>
      <c r="F50" s="20" t="n">
        <v>4.44197125</v>
      </c>
      <c r="G50" s="18" t="n">
        <v>417.12714488</v>
      </c>
      <c r="H50" s="20" t="n">
        <v>3.25201976</v>
      </c>
      <c r="I50" s="18" t="n">
        <v>422.75692951</v>
      </c>
      <c r="J50" s="20" t="n">
        <v>2.48396741</v>
      </c>
      <c r="K50" s="18" t="n">
        <v>428.15900859</v>
      </c>
      <c r="L50" s="20" t="n">
        <v>3.47289589</v>
      </c>
      <c r="M50" s="18" t="s">
        <v>481</v>
      </c>
      <c r="N50" s="20" t="s">
        <v>481</v>
      </c>
      <c r="O50" s="18" t="s">
        <v>481</v>
      </c>
      <c r="P50" s="20" t="s">
        <v>481</v>
      </c>
      <c r="Q50" s="18" t="s">
        <v>481</v>
      </c>
      <c r="R50" s="20" t="s">
        <v>481</v>
      </c>
      <c r="S50" s="18" t="s">
        <v>481</v>
      </c>
      <c r="T50" s="20" t="s">
        <v>481</v>
      </c>
      <c r="U50" s="18" t="n">
        <v>356.05637965</v>
      </c>
      <c r="V50" s="20" t="n">
        <v>6.6424349</v>
      </c>
    </row>
    <row r="51" spans="1:22">
      <c r="A51" s="15" t="s">
        <v>526</v>
      </c>
      <c r="B51" s="17" t="n">
        <v>6866</v>
      </c>
      <c r="C51" s="18">
        <f>(117.0/B51*100)</f>
        <v/>
      </c>
      <c r="D51" s="19" t="n">
        <v>6749</v>
      </c>
      <c r="E51" s="18" t="n">
        <v>407.35839937</v>
      </c>
      <c r="F51" s="20" t="n">
        <v>3.77765899</v>
      </c>
      <c r="G51" s="18" t="n">
        <v>423.93120207</v>
      </c>
      <c r="H51" s="20" t="n">
        <v>2.88140341</v>
      </c>
      <c r="I51" s="18" t="n">
        <v>421.85595803</v>
      </c>
      <c r="J51" s="20" t="n">
        <v>2.21769738</v>
      </c>
      <c r="K51" s="18" t="n">
        <v>428.46427781</v>
      </c>
      <c r="L51" s="20" t="n">
        <v>3.5846234</v>
      </c>
      <c r="M51" s="18" t="s">
        <v>481</v>
      </c>
      <c r="N51" s="20" t="s">
        <v>481</v>
      </c>
      <c r="O51" s="18" t="s">
        <v>481</v>
      </c>
      <c r="P51" s="20" t="s">
        <v>481</v>
      </c>
      <c r="Q51" s="18" t="s">
        <v>481</v>
      </c>
      <c r="R51" s="20" t="s">
        <v>481</v>
      </c>
      <c r="S51" s="18" t="s">
        <v>481</v>
      </c>
      <c r="T51" s="20" t="s">
        <v>481</v>
      </c>
      <c r="U51" s="18" t="n">
        <v>388.56890509</v>
      </c>
      <c r="V51" s="20" t="n">
        <v>7.74931912</v>
      </c>
    </row>
    <row r="52" spans="1:22">
      <c r="A52" s="15" t="s">
        <v>527</v>
      </c>
      <c r="B52" s="17" t="n">
        <v>5809</v>
      </c>
      <c r="C52" s="18">
        <f>(111.0/B52*100)</f>
        <v/>
      </c>
      <c r="D52" s="19" t="n">
        <v>5698</v>
      </c>
      <c r="E52" s="18" t="n">
        <v>443.37416942</v>
      </c>
      <c r="F52" s="20" t="n">
        <v>4.04491121</v>
      </c>
      <c r="G52" s="18" t="n">
        <v>469.05539592</v>
      </c>
      <c r="H52" s="20" t="n">
        <v>2.98015494</v>
      </c>
      <c r="I52" s="18" t="n">
        <v>487.06179186</v>
      </c>
      <c r="J52" s="20" t="n">
        <v>2.6821354</v>
      </c>
      <c r="K52" s="18" t="n">
        <v>522.79004648</v>
      </c>
      <c r="L52" s="20" t="n">
        <v>4.23704927</v>
      </c>
      <c r="M52" s="18" t="s">
        <v>481</v>
      </c>
      <c r="N52" s="20" t="s">
        <v>481</v>
      </c>
      <c r="O52" s="18" t="s">
        <v>481</v>
      </c>
      <c r="P52" s="20" t="s">
        <v>481</v>
      </c>
      <c r="Q52" s="18" t="s">
        <v>481</v>
      </c>
      <c r="R52" s="20" t="s">
        <v>481</v>
      </c>
      <c r="S52" s="18" t="s">
        <v>481</v>
      </c>
      <c r="T52" s="20" t="s">
        <v>481</v>
      </c>
      <c r="U52" s="18" t="n">
        <v>382.94606562</v>
      </c>
      <c r="V52" s="20" t="n">
        <v>9.06647414</v>
      </c>
    </row>
    <row r="53" spans="1:22">
      <c r="A53" s="15" t="s">
        <v>528</v>
      </c>
      <c r="B53" s="17" t="n">
        <v>5571</v>
      </c>
      <c r="C53" s="18">
        <f>(118.0/B53*100)</f>
        <v/>
      </c>
      <c r="D53" s="19" t="n">
        <v>5453</v>
      </c>
      <c r="E53" s="18" t="n">
        <v>386.20624994</v>
      </c>
      <c r="F53" s="20" t="n">
        <v>3.17264127</v>
      </c>
      <c r="G53" s="18" t="n">
        <v>418.30250461</v>
      </c>
      <c r="H53" s="20" t="n">
        <v>3.40501223</v>
      </c>
      <c r="I53" s="18" t="n">
        <v>448.05766733</v>
      </c>
      <c r="J53" s="20" t="n">
        <v>1.91852666</v>
      </c>
      <c r="K53" s="18" t="n">
        <v>488.09024882</v>
      </c>
      <c r="L53" s="20" t="n">
        <v>3.40281809</v>
      </c>
      <c r="M53" s="18" t="s">
        <v>481</v>
      </c>
      <c r="N53" s="20" t="s">
        <v>481</v>
      </c>
      <c r="O53" s="18" t="s">
        <v>481</v>
      </c>
      <c r="P53" s="20" t="s">
        <v>481</v>
      </c>
      <c r="Q53" s="18" t="s">
        <v>481</v>
      </c>
      <c r="R53" s="20" t="s">
        <v>481</v>
      </c>
      <c r="S53" s="18" t="s">
        <v>481</v>
      </c>
      <c r="T53" s="20" t="s">
        <v>481</v>
      </c>
      <c r="U53" s="18" t="n">
        <v>351.4841368</v>
      </c>
      <c r="V53" s="20" t="n">
        <v>4.08994118</v>
      </c>
    </row>
    <row r="54" spans="1:22">
      <c r="A54" s="15" t="s">
        <v>529</v>
      </c>
      <c r="B54" s="17" t="n">
        <v>4740</v>
      </c>
      <c r="C54" s="18">
        <f>(483.0/B54*100)</f>
        <v/>
      </c>
      <c r="D54" s="19" t="n">
        <v>4257</v>
      </c>
      <c r="E54" s="18" t="n">
        <v>313.32492213</v>
      </c>
      <c r="F54" s="20" t="n">
        <v>4.04936492</v>
      </c>
      <c r="G54" s="18" t="n">
        <v>335.91975064</v>
      </c>
      <c r="H54" s="20" t="n">
        <v>4.6541857</v>
      </c>
      <c r="I54" s="18" t="n">
        <v>347.49457986</v>
      </c>
      <c r="J54" s="20" t="n">
        <v>3.19641036</v>
      </c>
      <c r="K54" s="18" t="n">
        <v>346.25650873</v>
      </c>
      <c r="L54" s="20" t="n">
        <v>3.45247055</v>
      </c>
      <c r="M54" s="18" t="s">
        <v>481</v>
      </c>
      <c r="N54" s="20" t="s">
        <v>481</v>
      </c>
      <c r="O54" s="18" t="s">
        <v>481</v>
      </c>
      <c r="P54" s="20" t="s">
        <v>481</v>
      </c>
      <c r="Q54" s="18" t="s">
        <v>481</v>
      </c>
      <c r="R54" s="20" t="s">
        <v>481</v>
      </c>
      <c r="S54" s="18" t="s">
        <v>481</v>
      </c>
      <c r="T54" s="20" t="s">
        <v>481</v>
      </c>
      <c r="U54" s="18" t="n">
        <v>285.02621843</v>
      </c>
      <c r="V54" s="20" t="n">
        <v>3.95038096</v>
      </c>
    </row>
    <row r="55" spans="1:22">
      <c r="A55" s="15" t="s">
        <v>530</v>
      </c>
      <c r="B55" s="17" t="n">
        <v>5316</v>
      </c>
      <c r="C55" s="18">
        <f>(22.0/B55*100)</f>
        <v/>
      </c>
      <c r="D55" s="19" t="n">
        <v>5294</v>
      </c>
      <c r="E55" s="18" t="n">
        <v>360.46960307</v>
      </c>
      <c r="F55" s="20" t="n">
        <v>5.11209478</v>
      </c>
      <c r="G55" s="18" t="n">
        <v>396.77646056</v>
      </c>
      <c r="H55" s="20" t="n">
        <v>3.67117574</v>
      </c>
      <c r="I55" s="18" t="n">
        <v>412.65014206</v>
      </c>
      <c r="J55" s="20" t="n">
        <v>2.48076729</v>
      </c>
      <c r="K55" s="18" t="n">
        <v>460.34757429</v>
      </c>
      <c r="L55" s="20" t="n">
        <v>4.78554518</v>
      </c>
      <c r="M55" s="18" t="s">
        <v>481</v>
      </c>
      <c r="N55" s="20" t="s">
        <v>481</v>
      </c>
      <c r="O55" s="18" t="s">
        <v>481</v>
      </c>
      <c r="P55" s="20" t="s">
        <v>481</v>
      </c>
      <c r="Q55" s="18" t="s">
        <v>481</v>
      </c>
      <c r="R55" s="20" t="s">
        <v>481</v>
      </c>
      <c r="S55" s="18" t="n">
        <v>350.36652749</v>
      </c>
      <c r="T55" s="20" t="n">
        <v>18.3474214</v>
      </c>
      <c r="U55" s="18" t="n">
        <v>328.92522909</v>
      </c>
      <c r="V55" s="20" t="n">
        <v>8.8538771</v>
      </c>
    </row>
    <row r="56" spans="1:22">
      <c r="A56" s="15" t="s">
        <v>531</v>
      </c>
      <c r="B56" s="17" t="n">
        <v>5359</v>
      </c>
      <c r="C56" s="18">
        <f>(77.0/B56*100)</f>
        <v/>
      </c>
      <c r="D56" s="19" t="n">
        <v>5282</v>
      </c>
      <c r="E56" s="18" t="n">
        <v>488.05207758</v>
      </c>
      <c r="F56" s="20" t="n">
        <v>4.24265491</v>
      </c>
      <c r="G56" s="18" t="n">
        <v>498.18775557</v>
      </c>
      <c r="H56" s="20" t="n">
        <v>3.79927157</v>
      </c>
      <c r="I56" s="18" t="n">
        <v>527.19697839</v>
      </c>
      <c r="J56" s="20" t="n">
        <v>2.62170634</v>
      </c>
      <c r="K56" s="18" t="n">
        <v>555.59776703</v>
      </c>
      <c r="L56" s="20" t="n">
        <v>3.48808619</v>
      </c>
      <c r="M56" s="18" t="s">
        <v>481</v>
      </c>
      <c r="N56" s="20" t="s">
        <v>481</v>
      </c>
      <c r="O56" s="18" t="s">
        <v>481</v>
      </c>
      <c r="P56" s="20" t="s">
        <v>481</v>
      </c>
      <c r="Q56" s="18" t="s">
        <v>481</v>
      </c>
      <c r="R56" s="20" t="s">
        <v>481</v>
      </c>
      <c r="S56" s="18" t="s">
        <v>481</v>
      </c>
      <c r="T56" s="20" t="s">
        <v>481</v>
      </c>
      <c r="U56" s="18" t="n">
        <v>439.89608953</v>
      </c>
      <c r="V56" s="20" t="n">
        <v>15.24454284</v>
      </c>
    </row>
    <row r="57" spans="1:22">
      <c r="A57" s="15" t="s">
        <v>532</v>
      </c>
      <c r="B57" s="17" t="n">
        <v>6513</v>
      </c>
      <c r="C57" s="18">
        <f>(0.0/B57*100)</f>
        <v/>
      </c>
      <c r="D57" s="19" t="n">
        <v>6513</v>
      </c>
      <c r="E57" s="18" t="n">
        <v>372.95101118</v>
      </c>
      <c r="F57" s="20" t="n">
        <v>7.63727521</v>
      </c>
      <c r="G57" s="18" t="n">
        <v>396.49231566</v>
      </c>
      <c r="H57" s="20" t="n">
        <v>4.9369712</v>
      </c>
      <c r="I57" s="18" t="n">
        <v>404.16518458</v>
      </c>
      <c r="J57" s="20" t="n">
        <v>2.42017148</v>
      </c>
      <c r="K57" s="18" t="n">
        <v>411.1287583</v>
      </c>
      <c r="L57" s="20" t="n">
        <v>4.16247153</v>
      </c>
      <c r="M57" s="18" t="s">
        <v>481</v>
      </c>
      <c r="N57" s="20" t="s">
        <v>481</v>
      </c>
      <c r="O57" s="18" t="s">
        <v>481</v>
      </c>
      <c r="P57" s="20" t="s">
        <v>481</v>
      </c>
      <c r="Q57" s="18" t="s">
        <v>481</v>
      </c>
      <c r="R57" s="20" t="s">
        <v>481</v>
      </c>
      <c r="S57" s="18" t="n">
        <v>337.66776849</v>
      </c>
      <c r="T57" s="20" t="n">
        <v>16.7328084</v>
      </c>
      <c r="U57" s="18" t="n">
        <v>378.85660086</v>
      </c>
      <c r="V57" s="20" t="n">
        <v>6.98509143</v>
      </c>
    </row>
    <row r="58" spans="1:22">
      <c r="A58" s="15" t="s">
        <v>533</v>
      </c>
      <c r="B58" s="17" t="n">
        <v>7267</v>
      </c>
      <c r="C58" s="18">
        <f>(10.0/B58*100)</f>
        <v/>
      </c>
      <c r="D58" s="19" t="n">
        <v>7257</v>
      </c>
      <c r="E58" s="18" t="n">
        <v>361.75913502</v>
      </c>
      <c r="F58" s="20" t="n">
        <v>4.56519901</v>
      </c>
      <c r="G58" s="18" t="n">
        <v>380.25194246</v>
      </c>
      <c r="H58" s="20" t="n">
        <v>5.00078887</v>
      </c>
      <c r="I58" s="18" t="n">
        <v>413.80559947</v>
      </c>
      <c r="J58" s="20" t="n">
        <v>2.66810506</v>
      </c>
      <c r="K58" s="18" t="n">
        <v>443.06699356</v>
      </c>
      <c r="L58" s="20" t="n">
        <v>3.51212866</v>
      </c>
      <c r="M58" s="18" t="s">
        <v>481</v>
      </c>
      <c r="N58" s="20" t="s">
        <v>481</v>
      </c>
      <c r="O58" s="18" t="s">
        <v>481</v>
      </c>
      <c r="P58" s="20" t="s">
        <v>481</v>
      </c>
      <c r="Q58" s="18" t="s">
        <v>481</v>
      </c>
      <c r="R58" s="20" t="s">
        <v>481</v>
      </c>
      <c r="S58" s="18" t="n">
        <v>332.29499565</v>
      </c>
      <c r="T58" s="20" t="n">
        <v>18.2591987</v>
      </c>
      <c r="U58" s="18" t="n">
        <v>334.7368758</v>
      </c>
      <c r="V58" s="20" t="n">
        <v>10.42508574</v>
      </c>
    </row>
    <row r="59" spans="1:22">
      <c r="A59" s="15" t="s">
        <v>534</v>
      </c>
      <c r="B59" s="17" t="n">
        <v>4826</v>
      </c>
      <c r="C59" s="18">
        <f>(26.0/B59*100)</f>
        <v/>
      </c>
      <c r="D59" s="19" t="n">
        <v>4800</v>
      </c>
      <c r="E59" s="18" t="n">
        <v>331.39224277</v>
      </c>
      <c r="F59" s="20" t="n">
        <v>4.71101619</v>
      </c>
      <c r="G59" s="18" t="n">
        <v>376.69148462</v>
      </c>
      <c r="H59" s="20" t="n">
        <v>5.45606255</v>
      </c>
      <c r="I59" s="18" t="n">
        <v>381.53007256</v>
      </c>
      <c r="J59" s="20" t="n">
        <v>2.1290324</v>
      </c>
      <c r="K59" s="18" t="n">
        <v>388.8381776</v>
      </c>
      <c r="L59" s="20" t="n">
        <v>2.56535784</v>
      </c>
      <c r="M59" s="18" t="s">
        <v>481</v>
      </c>
      <c r="N59" s="20" t="s">
        <v>481</v>
      </c>
      <c r="O59" s="18" t="s">
        <v>481</v>
      </c>
      <c r="P59" s="20" t="s">
        <v>481</v>
      </c>
      <c r="Q59" s="18" t="s">
        <v>481</v>
      </c>
      <c r="R59" s="20" t="s">
        <v>481</v>
      </c>
      <c r="S59" s="18" t="n">
        <v>308.60880233</v>
      </c>
      <c r="T59" s="20" t="n">
        <v>14.3256912</v>
      </c>
      <c r="U59" s="18" t="n">
        <v>323.19066563</v>
      </c>
      <c r="V59" s="20" t="n">
        <v>9.03844421</v>
      </c>
    </row>
    <row r="60" spans="1:22">
      <c r="A60" s="15" t="s">
        <v>535</v>
      </c>
      <c r="B60" s="17" t="n">
        <v>4546</v>
      </c>
      <c r="C60" s="18">
        <f>(15.0/B60*100)</f>
        <v/>
      </c>
      <c r="D60" s="19" t="n">
        <v>4531</v>
      </c>
      <c r="E60" s="18" t="n">
        <v>335.32843265</v>
      </c>
      <c r="F60" s="20" t="n">
        <v>4.41853973</v>
      </c>
      <c r="G60" s="18" t="n">
        <v>367.00779019</v>
      </c>
      <c r="H60" s="20" t="n">
        <v>5.21764405</v>
      </c>
      <c r="I60" s="18" t="n">
        <v>392.40908792</v>
      </c>
      <c r="J60" s="20" t="n">
        <v>4.0730581</v>
      </c>
      <c r="K60" s="18" t="n">
        <v>431.80314057</v>
      </c>
      <c r="L60" s="20" t="n">
        <v>5.63943972</v>
      </c>
      <c r="M60" s="18" t="s">
        <v>481</v>
      </c>
      <c r="N60" s="20" t="s">
        <v>481</v>
      </c>
      <c r="O60" s="18" t="s">
        <v>481</v>
      </c>
      <c r="P60" s="20" t="s">
        <v>481</v>
      </c>
      <c r="Q60" s="18" t="s">
        <v>481</v>
      </c>
      <c r="R60" s="20" t="s">
        <v>481</v>
      </c>
      <c r="S60" s="18" t="n">
        <v>317.17728735</v>
      </c>
      <c r="T60" s="20" t="n">
        <v>18.64313575</v>
      </c>
      <c r="U60" s="18" t="n">
        <v>340.37717427</v>
      </c>
      <c r="V60" s="20" t="n">
        <v>7.86906309</v>
      </c>
    </row>
    <row r="61" spans="1:22">
      <c r="A61" s="15" t="s">
        <v>536</v>
      </c>
      <c r="B61" s="17" t="n">
        <v>6525</v>
      </c>
      <c r="C61" s="18">
        <f>(175.0/B61*100)</f>
        <v/>
      </c>
      <c r="D61" s="19" t="n">
        <v>6350</v>
      </c>
      <c r="E61" s="18" t="n">
        <v>434.55846928</v>
      </c>
      <c r="F61" s="20" t="n">
        <v>4.83980024</v>
      </c>
      <c r="G61" s="18" t="n">
        <v>461.3751616</v>
      </c>
      <c r="H61" s="20" t="n">
        <v>3.47262942</v>
      </c>
      <c r="I61" s="18" t="n">
        <v>482.10116565</v>
      </c>
      <c r="J61" s="20" t="n">
        <v>2.79062919</v>
      </c>
      <c r="K61" s="18" t="n">
        <v>505.81812685</v>
      </c>
      <c r="L61" s="20" t="n">
        <v>3.49860284</v>
      </c>
      <c r="M61" s="18" t="s">
        <v>481</v>
      </c>
      <c r="N61" s="20" t="s">
        <v>481</v>
      </c>
      <c r="O61" s="18" t="s">
        <v>481</v>
      </c>
      <c r="P61" s="20" t="s">
        <v>481</v>
      </c>
      <c r="Q61" s="18" t="s">
        <v>481</v>
      </c>
      <c r="R61" s="20" t="s">
        <v>481</v>
      </c>
      <c r="S61" s="18" t="s">
        <v>481</v>
      </c>
      <c r="T61" s="20" t="s">
        <v>481</v>
      </c>
      <c r="U61" s="18" t="n">
        <v>377.45486288</v>
      </c>
      <c r="V61" s="20" t="n">
        <v>8.61186545</v>
      </c>
    </row>
    <row r="62" spans="1:22">
      <c r="A62" s="15" t="s">
        <v>537</v>
      </c>
      <c r="B62" s="17" t="n">
        <v>4476</v>
      </c>
      <c r="C62" s="18">
        <f>(3.0/B62*100)</f>
        <v/>
      </c>
      <c r="D62" s="19" t="n">
        <v>4473</v>
      </c>
      <c r="E62" s="18" t="n">
        <v>487.90727176</v>
      </c>
      <c r="F62" s="20" t="n">
        <v>5.39402866</v>
      </c>
      <c r="G62" s="18" t="n">
        <v>505.70825769</v>
      </c>
      <c r="H62" s="20" t="n">
        <v>3.0006422</v>
      </c>
      <c r="I62" s="18" t="n">
        <v>532.61186677</v>
      </c>
      <c r="J62" s="20" t="n">
        <v>1.59771338</v>
      </c>
      <c r="K62" s="18" t="n">
        <v>555.61899019</v>
      </c>
      <c r="L62" s="20" t="n">
        <v>2.78152982</v>
      </c>
      <c r="M62" s="18" t="s">
        <v>481</v>
      </c>
      <c r="N62" s="20" t="s">
        <v>481</v>
      </c>
      <c r="O62" s="18" t="s">
        <v>481</v>
      </c>
      <c r="P62" s="20" t="s">
        <v>481</v>
      </c>
      <c r="Q62" s="18" t="s">
        <v>481</v>
      </c>
      <c r="R62" s="20" t="s">
        <v>481</v>
      </c>
      <c r="S62" s="18" t="s">
        <v>481</v>
      </c>
      <c r="T62" s="20" t="s">
        <v>481</v>
      </c>
      <c r="U62" s="18" t="n">
        <v>432.66217853</v>
      </c>
      <c r="V62" s="20" t="n">
        <v>25.60368035</v>
      </c>
    </row>
    <row r="63" spans="1:22">
      <c r="A63" s="15" t="s">
        <v>538</v>
      </c>
      <c r="B63" s="17" t="n">
        <v>5324</v>
      </c>
      <c r="C63" s="18">
        <f>(13.0/B63*100)</f>
        <v/>
      </c>
      <c r="D63" s="19" t="n">
        <v>5311</v>
      </c>
      <c r="E63" s="18" t="n">
        <v>348.26701478</v>
      </c>
      <c r="F63" s="20" t="n">
        <v>4.91518916</v>
      </c>
      <c r="G63" s="18" t="n">
        <v>372.98756199</v>
      </c>
      <c r="H63" s="20" t="n">
        <v>4.1137947</v>
      </c>
      <c r="I63" s="18" t="n">
        <v>388.16296508</v>
      </c>
      <c r="J63" s="20" t="n">
        <v>1.79354089</v>
      </c>
      <c r="K63" s="18" t="n">
        <v>410.60589348</v>
      </c>
      <c r="L63" s="20" t="n">
        <v>3.12322487</v>
      </c>
      <c r="M63" s="18" t="s">
        <v>481</v>
      </c>
      <c r="N63" s="20" t="s">
        <v>481</v>
      </c>
      <c r="O63" s="18" t="s">
        <v>481</v>
      </c>
      <c r="P63" s="20" t="s">
        <v>481</v>
      </c>
      <c r="Q63" s="18" t="n">
        <v>330.26069601</v>
      </c>
      <c r="R63" s="20" t="n">
        <v>64.70880097</v>
      </c>
      <c r="S63" s="18" t="n">
        <v>317.00903022</v>
      </c>
      <c r="T63" s="20" t="n">
        <v>24.32805828</v>
      </c>
      <c r="U63" s="18" t="n">
        <v>339.12880909</v>
      </c>
      <c r="V63" s="20" t="n">
        <v>4.61998621</v>
      </c>
    </row>
    <row r="64" spans="1:22">
      <c r="A64" s="15" t="s">
        <v>539</v>
      </c>
      <c r="B64" s="17" t="n">
        <v>3634</v>
      </c>
      <c r="C64" s="18">
        <f>(3.0/B64*100)</f>
        <v/>
      </c>
      <c r="D64" s="19" t="n">
        <v>3631</v>
      </c>
      <c r="E64" s="18" t="n">
        <v>386.08196518</v>
      </c>
      <c r="F64" s="20" t="n">
        <v>4.33076272</v>
      </c>
      <c r="G64" s="18" t="n">
        <v>430.28074241</v>
      </c>
      <c r="H64" s="20" t="n">
        <v>3.91737873</v>
      </c>
      <c r="I64" s="18" t="n">
        <v>479.07925453</v>
      </c>
      <c r="J64" s="20" t="n">
        <v>2.73929424</v>
      </c>
      <c r="K64" s="18" t="n">
        <v>543.17224492</v>
      </c>
      <c r="L64" s="20" t="n">
        <v>4.19107751</v>
      </c>
      <c r="M64" s="18" t="s">
        <v>481</v>
      </c>
      <c r="N64" s="20" t="s">
        <v>481</v>
      </c>
      <c r="O64" s="18" t="s">
        <v>481</v>
      </c>
      <c r="P64" s="20" t="s">
        <v>481</v>
      </c>
      <c r="Q64" s="18" t="s">
        <v>481</v>
      </c>
      <c r="R64" s="20" t="s">
        <v>481</v>
      </c>
      <c r="S64" s="18" t="n">
        <v>412.36371355</v>
      </c>
      <c r="T64" s="20" t="n">
        <v>67.33857272</v>
      </c>
      <c r="U64" s="18" t="n">
        <v>328.08452903</v>
      </c>
      <c r="V64" s="20" t="n">
        <v>10.84733907</v>
      </c>
    </row>
    <row r="65" spans="1:22">
      <c r="A65" s="15" t="s">
        <v>540</v>
      </c>
      <c r="B65" s="17" t="n">
        <v>5325</v>
      </c>
      <c r="C65" s="18">
        <f>(14.0/B65*100)</f>
        <v/>
      </c>
      <c r="D65" s="19" t="n">
        <v>5311</v>
      </c>
      <c r="E65" s="18" t="n">
        <v>394.01522971</v>
      </c>
      <c r="F65" s="20" t="n">
        <v>5.64588016</v>
      </c>
      <c r="G65" s="18" t="n">
        <v>430.49989693</v>
      </c>
      <c r="H65" s="20" t="n">
        <v>3.4575947</v>
      </c>
      <c r="I65" s="18" t="n">
        <v>433.62418488</v>
      </c>
      <c r="J65" s="20" t="n">
        <v>2.14959293</v>
      </c>
      <c r="K65" s="18" t="n">
        <v>462.24412971</v>
      </c>
      <c r="L65" s="20" t="n">
        <v>4.65700552</v>
      </c>
      <c r="M65" s="18" t="s">
        <v>481</v>
      </c>
      <c r="N65" s="20" t="s">
        <v>481</v>
      </c>
      <c r="O65" s="18" t="s">
        <v>481</v>
      </c>
      <c r="P65" s="20" t="s">
        <v>481</v>
      </c>
      <c r="Q65" s="18" t="n">
        <v>319.18490624</v>
      </c>
      <c r="R65" s="20" t="n">
        <v>25.54281623</v>
      </c>
      <c r="S65" s="18" t="n">
        <v>504.6463</v>
      </c>
      <c r="T65" s="20" t="n">
        <v>20.32287638</v>
      </c>
      <c r="U65" s="18" t="n">
        <v>352.74955416</v>
      </c>
      <c r="V65" s="20" t="n">
        <v>7.29863647</v>
      </c>
    </row>
    <row r="66" spans="1:22">
      <c r="A66" s="15" t="s">
        <v>541</v>
      </c>
      <c r="B66" s="17" t="n">
        <v>5665</v>
      </c>
      <c r="C66" s="18">
        <f>(92.0/B66*100)</f>
        <v/>
      </c>
      <c r="D66" s="19" t="n">
        <v>5573</v>
      </c>
      <c r="E66" s="18" t="n">
        <v>389.90604057</v>
      </c>
      <c r="F66" s="20" t="n">
        <v>2.99613303</v>
      </c>
      <c r="G66" s="18" t="n">
        <v>410.79928204</v>
      </c>
      <c r="H66" s="20" t="n">
        <v>2.8726021</v>
      </c>
      <c r="I66" s="18" t="n">
        <v>423.41965478</v>
      </c>
      <c r="J66" s="20" t="n">
        <v>1.6827139</v>
      </c>
      <c r="K66" s="18" t="n">
        <v>449.62735028</v>
      </c>
      <c r="L66" s="20" t="n">
        <v>3.41482017</v>
      </c>
      <c r="M66" s="18" t="s">
        <v>481</v>
      </c>
      <c r="N66" s="20" t="s">
        <v>481</v>
      </c>
      <c r="O66" s="18" t="s">
        <v>481</v>
      </c>
      <c r="P66" s="20" t="s">
        <v>481</v>
      </c>
      <c r="Q66" s="18" t="s">
        <v>481</v>
      </c>
      <c r="R66" s="20" t="s">
        <v>481</v>
      </c>
      <c r="S66" s="18" t="s">
        <v>481</v>
      </c>
      <c r="T66" s="20" t="s">
        <v>481</v>
      </c>
      <c r="U66" s="18" t="n">
        <v>350.46135731</v>
      </c>
      <c r="V66" s="20" t="n">
        <v>3.1835572</v>
      </c>
    </row>
    <row r="67" spans="1:22">
      <c r="A67" s="15" t="s">
        <v>542</v>
      </c>
      <c r="B67" s="17" t="n">
        <v>6971</v>
      </c>
      <c r="C67" s="18">
        <f>(934.0/B67*100)</f>
        <v/>
      </c>
      <c r="D67" s="19" t="n">
        <v>6037</v>
      </c>
      <c r="E67" s="18" t="n">
        <v>374.94835803</v>
      </c>
      <c r="F67" s="20" t="n">
        <v>4.14790242</v>
      </c>
      <c r="G67" s="18" t="n">
        <v>399.98660679</v>
      </c>
      <c r="H67" s="20" t="n">
        <v>4.37248145</v>
      </c>
      <c r="I67" s="18" t="n">
        <v>408.83305926</v>
      </c>
      <c r="J67" s="20" t="n">
        <v>2.76781901</v>
      </c>
      <c r="K67" s="18" t="n">
        <v>424.23674753</v>
      </c>
      <c r="L67" s="20" t="n">
        <v>3.0544642</v>
      </c>
      <c r="M67" s="18" t="s">
        <v>481</v>
      </c>
      <c r="N67" s="20" t="s">
        <v>481</v>
      </c>
      <c r="O67" s="18" t="s">
        <v>481</v>
      </c>
      <c r="P67" s="20" t="s">
        <v>481</v>
      </c>
      <c r="Q67" s="18" t="s">
        <v>481</v>
      </c>
      <c r="R67" s="20" t="s">
        <v>481</v>
      </c>
      <c r="S67" s="18" t="s">
        <v>481</v>
      </c>
      <c r="T67" s="20" t="s">
        <v>481</v>
      </c>
      <c r="U67" s="18" t="n">
        <v>331.20611466</v>
      </c>
      <c r="V67" s="20" t="n">
        <v>7.17572932</v>
      </c>
    </row>
    <row r="68" spans="1:22">
      <c r="A68" s="15" t="s">
        <v>543</v>
      </c>
      <c r="B68" s="17" t="n">
        <v>12083</v>
      </c>
      <c r="C68" s="18">
        <f>(31.0/B68*100)</f>
        <v/>
      </c>
      <c r="D68" s="19" t="n">
        <v>12052</v>
      </c>
      <c r="E68" s="18" t="n">
        <v>367.62052056</v>
      </c>
      <c r="F68" s="20" t="n">
        <v>2.62987636</v>
      </c>
      <c r="G68" s="18" t="n">
        <v>407.6155496</v>
      </c>
      <c r="H68" s="20" t="n">
        <v>2.53589583</v>
      </c>
      <c r="I68" s="18" t="n">
        <v>437.57420647</v>
      </c>
      <c r="J68" s="20" t="n">
        <v>1.53366434</v>
      </c>
      <c r="K68" s="18" t="n">
        <v>463.88269031</v>
      </c>
      <c r="L68" s="20" t="n">
        <v>2.48303095</v>
      </c>
      <c r="M68" s="18" t="s">
        <v>481</v>
      </c>
      <c r="N68" s="20" t="s">
        <v>481</v>
      </c>
      <c r="O68" s="18" t="s">
        <v>481</v>
      </c>
      <c r="P68" s="20" t="s">
        <v>481</v>
      </c>
      <c r="Q68" s="18" t="s">
        <v>481</v>
      </c>
      <c r="R68" s="20" t="s">
        <v>481</v>
      </c>
      <c r="S68" s="18" t="s">
        <v>481</v>
      </c>
      <c r="T68" s="20" t="s">
        <v>481</v>
      </c>
      <c r="U68" s="18" t="n">
        <v>348.12367127</v>
      </c>
      <c r="V68" s="20" t="n">
        <v>2.10321788</v>
      </c>
    </row>
    <row r="69" spans="1:22">
      <c r="A69" s="15" t="s">
        <v>544</v>
      </c>
      <c r="B69" s="17" t="n">
        <v>4876</v>
      </c>
      <c r="C69" s="18">
        <f>(0.0/B69*100)</f>
        <v/>
      </c>
      <c r="D69" s="19" t="n">
        <v>4876</v>
      </c>
      <c r="E69" s="18" t="n">
        <v>414.74620107</v>
      </c>
      <c r="F69" s="20" t="n">
        <v>4.57222272</v>
      </c>
      <c r="G69" s="18" t="n">
        <v>438.67800311</v>
      </c>
      <c r="H69" s="20" t="n">
        <v>3.70656174</v>
      </c>
      <c r="I69" s="18" t="n">
        <v>439.44720283</v>
      </c>
      <c r="J69" s="20" t="n">
        <v>3.5416813</v>
      </c>
      <c r="K69" s="18" t="n">
        <v>451.21258464</v>
      </c>
      <c r="L69" s="20" t="n">
        <v>7.73398965</v>
      </c>
      <c r="M69" s="18" t="s">
        <v>481</v>
      </c>
      <c r="N69" s="20" t="s">
        <v>481</v>
      </c>
      <c r="O69" s="18" t="s">
        <v>481</v>
      </c>
      <c r="P69" s="20" t="s">
        <v>481</v>
      </c>
      <c r="Q69" s="18" t="s">
        <v>481</v>
      </c>
      <c r="R69" s="20" t="s">
        <v>481</v>
      </c>
      <c r="S69" s="18" t="s">
        <v>481</v>
      </c>
      <c r="T69" s="20" t="s">
        <v>481</v>
      </c>
      <c r="U69" s="18" t="n">
        <v>362.50778517</v>
      </c>
      <c r="V69" s="20" t="n">
        <v>20.0597205</v>
      </c>
    </row>
    <row r="70" spans="1:22">
      <c r="A70" s="15" t="s">
        <v>545</v>
      </c>
      <c r="B70" s="17" t="n">
        <v>6036</v>
      </c>
      <c r="C70" s="18">
        <f>(223.0/B70*100)</f>
        <v/>
      </c>
      <c r="D70" s="19" t="n">
        <v>5813</v>
      </c>
      <c r="E70" s="18" t="n">
        <v>454.84213955</v>
      </c>
      <c r="F70" s="20" t="n">
        <v>5.09027953</v>
      </c>
      <c r="G70" s="18" t="n">
        <v>473.78379834</v>
      </c>
      <c r="H70" s="20" t="n">
        <v>3.53180057</v>
      </c>
      <c r="I70" s="18" t="n">
        <v>498.04417502</v>
      </c>
      <c r="J70" s="20" t="n">
        <v>2.71618524</v>
      </c>
      <c r="K70" s="18" t="n">
        <v>523.71603105</v>
      </c>
      <c r="L70" s="20" t="n">
        <v>4.28589378</v>
      </c>
      <c r="M70" s="18" t="s">
        <v>481</v>
      </c>
      <c r="N70" s="20" t="s">
        <v>481</v>
      </c>
      <c r="O70" s="18" t="s">
        <v>481</v>
      </c>
      <c r="P70" s="20" t="s">
        <v>481</v>
      </c>
      <c r="Q70" s="18" t="s">
        <v>481</v>
      </c>
      <c r="R70" s="20" t="s">
        <v>481</v>
      </c>
      <c r="S70" s="18" t="s">
        <v>481</v>
      </c>
      <c r="T70" s="20" t="s">
        <v>481</v>
      </c>
      <c r="U70" s="18" t="n">
        <v>418.88862873</v>
      </c>
      <c r="V70" s="20" t="n">
        <v>9.35577614</v>
      </c>
    </row>
    <row r="71" spans="1:22">
      <c r="A71" s="15" t="s">
        <v>546</v>
      </c>
      <c r="B71" s="17" t="n">
        <v>6115</v>
      </c>
      <c r="C71" s="18">
        <f>(37.0/B71*100)</f>
        <v/>
      </c>
      <c r="D71" s="19" t="n">
        <v>6078</v>
      </c>
      <c r="E71" s="18" t="n">
        <v>474.95276555</v>
      </c>
      <c r="F71" s="20" t="n">
        <v>6.8378321</v>
      </c>
      <c r="G71" s="18" t="n">
        <v>515.99476523</v>
      </c>
      <c r="H71" s="20" t="n">
        <v>3.82468632</v>
      </c>
      <c r="I71" s="18" t="n">
        <v>555.1430056200001</v>
      </c>
      <c r="J71" s="20" t="n">
        <v>1.72793179</v>
      </c>
      <c r="K71" s="18" t="n">
        <v>596.18769013</v>
      </c>
      <c r="L71" s="20" t="n">
        <v>2.79040347</v>
      </c>
      <c r="M71" s="18" t="s">
        <v>481</v>
      </c>
      <c r="N71" s="20" t="s">
        <v>481</v>
      </c>
      <c r="O71" s="18" t="s">
        <v>481</v>
      </c>
      <c r="P71" s="20" t="s">
        <v>481</v>
      </c>
      <c r="Q71" s="18" t="s">
        <v>481</v>
      </c>
      <c r="R71" s="20" t="s">
        <v>481</v>
      </c>
      <c r="S71" s="18" t="s">
        <v>481</v>
      </c>
      <c r="T71" s="20" t="s">
        <v>481</v>
      </c>
      <c r="U71" s="18" t="n">
        <v>421.06895194</v>
      </c>
      <c r="V71" s="20" t="n">
        <v>15.42181492</v>
      </c>
    </row>
    <row r="72" spans="1:22">
      <c r="A72" s="15" t="s">
        <v>547</v>
      </c>
      <c r="B72" s="17" t="n">
        <v>7708</v>
      </c>
      <c r="C72" s="18">
        <f>(6.0/B72*100)</f>
        <v/>
      </c>
      <c r="D72" s="19" t="n">
        <v>7702</v>
      </c>
      <c r="E72" s="18" t="n">
        <v>494.52547266</v>
      </c>
      <c r="F72" s="20" t="n">
        <v>5.28637894</v>
      </c>
      <c r="G72" s="18" t="n">
        <v>517.79756777</v>
      </c>
      <c r="H72" s="20" t="n">
        <v>3.01434403</v>
      </c>
      <c r="I72" s="18" t="n">
        <v>535.62758813</v>
      </c>
      <c r="J72" s="20" t="n">
        <v>2.84646706</v>
      </c>
      <c r="K72" s="18" t="n">
        <v>582.2487020900001</v>
      </c>
      <c r="L72" s="20" t="n">
        <v>5.96566436</v>
      </c>
      <c r="M72" s="18" t="s">
        <v>481</v>
      </c>
      <c r="N72" s="20" t="s">
        <v>481</v>
      </c>
      <c r="O72" s="18" t="s">
        <v>481</v>
      </c>
      <c r="P72" s="20" t="s">
        <v>481</v>
      </c>
      <c r="Q72" s="18" t="s">
        <v>481</v>
      </c>
      <c r="R72" s="20" t="s">
        <v>481</v>
      </c>
      <c r="S72" s="18" t="s">
        <v>481</v>
      </c>
      <c r="T72" s="20" t="s">
        <v>481</v>
      </c>
      <c r="U72" s="18" t="n">
        <v>401.28917471</v>
      </c>
      <c r="V72" s="20" t="n">
        <v>19.34642956</v>
      </c>
    </row>
    <row r="73" spans="1:22">
      <c r="A73" s="15" t="s">
        <v>548</v>
      </c>
      <c r="B73" s="17" t="n">
        <v>8249</v>
      </c>
      <c r="C73" s="18">
        <f>(197.0/B73*100)</f>
        <v/>
      </c>
      <c r="D73" s="19" t="n">
        <v>8052</v>
      </c>
      <c r="E73" s="18" t="n">
        <v>379.65907717</v>
      </c>
      <c r="F73" s="20" t="n">
        <v>5.83124868</v>
      </c>
      <c r="G73" s="18" t="n">
        <v>408.18272087</v>
      </c>
      <c r="H73" s="20" t="n">
        <v>5.32437965</v>
      </c>
      <c r="I73" s="18" t="n">
        <v>423.92580864</v>
      </c>
      <c r="J73" s="20" t="n">
        <v>2.89916243</v>
      </c>
      <c r="K73" s="18" t="n">
        <v>445.4657745</v>
      </c>
      <c r="L73" s="20" t="n">
        <v>4.77016869</v>
      </c>
      <c r="M73" s="18" t="s">
        <v>481</v>
      </c>
      <c r="N73" s="20" t="s">
        <v>481</v>
      </c>
      <c r="O73" s="18" t="s">
        <v>481</v>
      </c>
      <c r="P73" s="20" t="s">
        <v>481</v>
      </c>
      <c r="Q73" s="18" t="s">
        <v>481</v>
      </c>
      <c r="R73" s="20" t="s">
        <v>481</v>
      </c>
      <c r="S73" s="18" t="s">
        <v>481</v>
      </c>
      <c r="T73" s="20" t="s">
        <v>481</v>
      </c>
      <c r="U73" s="18" t="n">
        <v>368.17399367</v>
      </c>
      <c r="V73" s="20" t="n">
        <v>8.571562269999999</v>
      </c>
    </row>
    <row r="74" spans="1:22">
      <c r="A74" s="15" t="s">
        <v>549</v>
      </c>
      <c r="B74" s="17" t="n">
        <v>4692</v>
      </c>
      <c r="C74" s="18">
        <f>(82.0/B74*100)</f>
        <v/>
      </c>
      <c r="D74" s="19" t="n">
        <v>4610</v>
      </c>
      <c r="E74" s="18" t="n">
        <v>393.88940332</v>
      </c>
      <c r="F74" s="20" t="n">
        <v>4.21983942</v>
      </c>
      <c r="G74" s="18" t="n">
        <v>405.44886372</v>
      </c>
      <c r="H74" s="20" t="n">
        <v>3.23117733</v>
      </c>
      <c r="I74" s="18" t="n">
        <v>439.23551662</v>
      </c>
      <c r="J74" s="20" t="n">
        <v>2.077214</v>
      </c>
      <c r="K74" s="18" t="n">
        <v>462.77407775</v>
      </c>
      <c r="L74" s="20" t="n">
        <v>3.59010442</v>
      </c>
      <c r="M74" s="18" t="s">
        <v>481</v>
      </c>
      <c r="N74" s="20" t="s">
        <v>481</v>
      </c>
      <c r="O74" s="18" t="s">
        <v>481</v>
      </c>
      <c r="P74" s="20" t="s">
        <v>481</v>
      </c>
      <c r="Q74" s="18" t="s">
        <v>481</v>
      </c>
      <c r="R74" s="20" t="s">
        <v>481</v>
      </c>
      <c r="S74" s="18" t="n">
        <v>364.82575312</v>
      </c>
      <c r="T74" s="20" t="n">
        <v>24.29393054</v>
      </c>
      <c r="U74" s="18" t="n">
        <v>345.93249559</v>
      </c>
      <c r="V74" s="20" t="n">
        <v>6.23569076</v>
      </c>
    </row>
    <row r="75" spans="1:22">
      <c r="A75" s="15" t="s">
        <v>550</v>
      </c>
      <c r="B75" s="17" t="n">
        <v>5375</v>
      </c>
      <c r="C75" s="18">
        <f>(314.0/B75*100)</f>
        <v/>
      </c>
      <c r="D75" s="19" t="n">
        <v>5061</v>
      </c>
      <c r="E75" s="18" t="n">
        <v>369.7678935</v>
      </c>
      <c r="F75" s="20" t="n">
        <v>3.63450834</v>
      </c>
      <c r="G75" s="18" t="n">
        <v>379.89211262</v>
      </c>
      <c r="H75" s="20" t="n">
        <v>3.79458657</v>
      </c>
      <c r="I75" s="18" t="n">
        <v>391.91624805</v>
      </c>
      <c r="J75" s="20" t="n">
        <v>2.66331392</v>
      </c>
      <c r="K75" s="18" t="n">
        <v>411.31177714</v>
      </c>
      <c r="L75" s="20" t="n">
        <v>2.76731354</v>
      </c>
      <c r="M75" s="18" t="s">
        <v>481</v>
      </c>
      <c r="N75" s="20" t="s">
        <v>481</v>
      </c>
      <c r="O75" s="18" t="s">
        <v>481</v>
      </c>
      <c r="P75" s="20" t="s">
        <v>481</v>
      </c>
      <c r="Q75" s="18" t="s">
        <v>481</v>
      </c>
      <c r="R75" s="20" t="s">
        <v>481</v>
      </c>
      <c r="S75" s="18" t="s">
        <v>481</v>
      </c>
      <c r="T75" s="20" t="s">
        <v>481</v>
      </c>
      <c r="U75" s="18" t="n">
        <v>356.91824234</v>
      </c>
      <c r="V75" s="20" t="n">
        <v>3.67930853</v>
      </c>
    </row>
    <row r="76" spans="1:22">
      <c r="A76" s="15" t="s">
        <v>551</v>
      </c>
      <c r="B76" s="17" t="n">
        <v>14167</v>
      </c>
      <c r="C76" s="18">
        <f>(236.0/B76*100)</f>
        <v/>
      </c>
      <c r="D76" s="19" t="n">
        <v>13931</v>
      </c>
      <c r="E76" s="18" t="n">
        <v>389.42036213</v>
      </c>
      <c r="F76" s="20" t="n">
        <v>3.52292831</v>
      </c>
      <c r="G76" s="18" t="n">
        <v>425.72650673</v>
      </c>
      <c r="H76" s="20" t="n">
        <v>3.50725276</v>
      </c>
      <c r="I76" s="18" t="n">
        <v>445.43199046</v>
      </c>
      <c r="J76" s="20" t="n">
        <v>2.71881402</v>
      </c>
      <c r="K76" s="18" t="n">
        <v>468.63658815</v>
      </c>
      <c r="L76" s="20" t="n">
        <v>3.31854377</v>
      </c>
      <c r="M76" s="18" t="s">
        <v>481</v>
      </c>
      <c r="N76" s="20" t="s">
        <v>481</v>
      </c>
      <c r="O76" s="18" t="s">
        <v>481</v>
      </c>
      <c r="P76" s="20" t="s">
        <v>481</v>
      </c>
      <c r="Q76" s="18" t="s">
        <v>481</v>
      </c>
      <c r="R76" s="20" t="s">
        <v>481</v>
      </c>
      <c r="S76" s="18" t="s">
        <v>481</v>
      </c>
      <c r="T76" s="20" t="s">
        <v>481</v>
      </c>
      <c r="U76" s="18" t="n">
        <v>354.27267515</v>
      </c>
      <c r="V76" s="20" t="n">
        <v>4.79350412</v>
      </c>
    </row>
    <row r="77" spans="1:22">
      <c r="A77" s="15" t="s">
        <v>552</v>
      </c>
      <c r="B77" s="17" t="n">
        <v>6062</v>
      </c>
      <c r="C77" s="18">
        <f>(356.0/B77*100)</f>
        <v/>
      </c>
      <c r="D77" s="19" t="n">
        <v>5706</v>
      </c>
      <c r="E77" s="18" t="n">
        <v>412.70277785</v>
      </c>
      <c r="F77" s="20" t="n">
        <v>3.41186767</v>
      </c>
      <c r="G77" s="18" t="n">
        <v>443.40605142</v>
      </c>
      <c r="H77" s="20" t="n">
        <v>3.0095813</v>
      </c>
      <c r="I77" s="18" t="n">
        <v>452.88222548</v>
      </c>
      <c r="J77" s="20" t="n">
        <v>2.59916722</v>
      </c>
      <c r="K77" s="18" t="n">
        <v>464.23116113</v>
      </c>
      <c r="L77" s="20" t="n">
        <v>4.69538609</v>
      </c>
      <c r="M77" s="18" t="s">
        <v>481</v>
      </c>
      <c r="N77" s="20" t="s">
        <v>481</v>
      </c>
      <c r="O77" s="18" t="s">
        <v>481</v>
      </c>
      <c r="P77" s="20" t="s">
        <v>481</v>
      </c>
      <c r="Q77" s="18" t="s">
        <v>481</v>
      </c>
      <c r="R77" s="20" t="s">
        <v>481</v>
      </c>
      <c r="S77" s="18" t="s">
        <v>481</v>
      </c>
      <c r="T77" s="20" t="s">
        <v>481</v>
      </c>
      <c r="U77" s="18" t="n">
        <v>374.18121366</v>
      </c>
      <c r="V77" s="20" t="n">
        <v>4.13735911</v>
      </c>
    </row>
    <row r="78" spans="1:22">
      <c r="A78" s="15" t="s">
        <v>553</v>
      </c>
      <c r="B78" s="17" t="n">
        <v>5826</v>
      </c>
      <c r="C78" s="18">
        <f>(0.0/B78*100)</f>
        <v/>
      </c>
      <c r="D78" s="19" t="n">
        <v>5826</v>
      </c>
      <c r="E78" s="18" t="n">
        <v>514.69344629</v>
      </c>
      <c r="F78" s="20" t="n">
        <v>9.51817267</v>
      </c>
      <c r="G78" s="18" t="n">
        <v>501.53666558</v>
      </c>
      <c r="H78" s="20" t="n">
        <v>5.15429394</v>
      </c>
      <c r="I78" s="18" t="n">
        <v>517.69083004</v>
      </c>
      <c r="J78" s="20" t="n">
        <v>3.5849522</v>
      </c>
      <c r="K78" s="18" t="n">
        <v>550.62177089</v>
      </c>
      <c r="L78" s="20" t="n">
        <v>5.38861523</v>
      </c>
      <c r="M78" s="18" t="s">
        <v>481</v>
      </c>
      <c r="N78" s="20" t="s">
        <v>481</v>
      </c>
      <c r="O78" s="18" t="s">
        <v>481</v>
      </c>
      <c r="P78" s="20" t="s">
        <v>481</v>
      </c>
      <c r="Q78" s="18" t="n">
        <v>431.126</v>
      </c>
      <c r="R78" s="20" t="n">
        <v>17.85283108</v>
      </c>
      <c r="S78" s="18" t="n">
        <v>442.4006</v>
      </c>
      <c r="T78" s="20" t="n">
        <v>34.16423723</v>
      </c>
      <c r="U78" s="18" t="n">
        <v>452.024931</v>
      </c>
      <c r="V78" s="20" t="n">
        <v>29.67336739</v>
      </c>
    </row>
    <row customHeight="1" ht="25" r="79" spans="1:22">
      <c r="A79" s="15" t="s">
        <v>554</v>
      </c>
      <c r="B79" s="17" t="n">
        <v>1657</v>
      </c>
      <c r="C79" s="18">
        <f>(41.0/B79*100)</f>
        <v/>
      </c>
      <c r="D79" s="19" t="n">
        <v>1616</v>
      </c>
      <c r="E79" s="18" t="n">
        <v>457.09762738</v>
      </c>
      <c r="F79" s="20" t="n">
        <v>6.58907752</v>
      </c>
      <c r="G79" s="18" t="n">
        <v>475.74616457</v>
      </c>
      <c r="H79" s="20" t="n">
        <v>7.02323754</v>
      </c>
      <c r="I79" s="18" t="n">
        <v>483.0908614</v>
      </c>
      <c r="J79" s="20" t="n">
        <v>7.68238969</v>
      </c>
      <c r="K79" s="18" t="n">
        <v>506.65701849</v>
      </c>
      <c r="L79" s="20" t="n">
        <v>11.64652018</v>
      </c>
      <c r="M79" s="18" t="s">
        <v>481</v>
      </c>
      <c r="N79" s="20" t="s">
        <v>481</v>
      </c>
      <c r="O79" s="18" t="s">
        <v>481</v>
      </c>
      <c r="P79" s="20" t="s">
        <v>481</v>
      </c>
      <c r="Q79" s="18" t="s">
        <v>481</v>
      </c>
      <c r="R79" s="20" t="s">
        <v>481</v>
      </c>
      <c r="S79" s="18" t="n">
        <v>394.85908065</v>
      </c>
      <c r="T79" s="20" t="n">
        <v>38.61998156</v>
      </c>
      <c r="U79" s="18" t="n">
        <v>373.31334006</v>
      </c>
      <c r="V79" s="20" t="n">
        <v>15.11217106</v>
      </c>
    </row>
    <row r="80" spans="1:22">
      <c r="A80" s="15" t="s">
        <v>555</v>
      </c>
      <c r="B80" s="17" t="n">
        <v>7841</v>
      </c>
      <c r="C80" s="18">
        <f>(0.0/B80*100)</f>
        <v/>
      </c>
      <c r="D80" s="19" t="n">
        <v>7841</v>
      </c>
      <c r="E80" s="18" t="n">
        <v>430.42022544</v>
      </c>
      <c r="F80" s="20" t="n">
        <v>5.86991378</v>
      </c>
      <c r="G80" s="18" t="n">
        <v>438.69565967</v>
      </c>
      <c r="H80" s="20" t="n">
        <v>5.78337743</v>
      </c>
      <c r="I80" s="18" t="n">
        <v>450.04778848</v>
      </c>
      <c r="J80" s="20" t="n">
        <v>3.66585466</v>
      </c>
      <c r="K80" s="18" t="n">
        <v>473.3464683</v>
      </c>
      <c r="L80" s="20" t="n">
        <v>5.15878051</v>
      </c>
      <c r="M80" s="18" t="s">
        <v>481</v>
      </c>
      <c r="N80" s="20" t="s">
        <v>481</v>
      </c>
      <c r="O80" s="18" t="s">
        <v>481</v>
      </c>
      <c r="P80" s="20" t="s">
        <v>481</v>
      </c>
      <c r="Q80" s="18" t="s">
        <v>481</v>
      </c>
      <c r="R80" s="20" t="s">
        <v>481</v>
      </c>
      <c r="S80" s="18" t="s">
        <v>481</v>
      </c>
      <c r="T80" s="20" t="s">
        <v>481</v>
      </c>
      <c r="U80" s="18" t="n">
        <v>391.36108346</v>
      </c>
      <c r="V80" s="20" t="n">
        <v>28.23495128</v>
      </c>
    </row>
    <row r="81" spans="1:22">
      <c r="A81" s="23" t="s">
        <v>556</v>
      </c>
      <c r="B81" s="17" t="n">
        <v>8861</v>
      </c>
      <c r="C81" s="18">
        <f>(95.0/B81*100)</f>
        <v/>
      </c>
      <c r="D81" s="19" t="n">
        <v>8766</v>
      </c>
      <c r="E81" s="18" t="n">
        <v>390.87692506</v>
      </c>
      <c r="F81" s="20" t="n">
        <v>7.63585807</v>
      </c>
      <c r="G81" s="18" t="n">
        <v>410.44876693</v>
      </c>
      <c r="H81" s="20" t="n">
        <v>4.36607653</v>
      </c>
      <c r="I81" s="18" t="n">
        <v>443.17321203</v>
      </c>
      <c r="J81" s="20" t="n">
        <v>2.83219732</v>
      </c>
      <c r="K81" s="18" t="n">
        <v>477.59029135</v>
      </c>
      <c r="L81" s="20" t="n">
        <v>4.10145794</v>
      </c>
      <c r="M81" s="18" t="s">
        <v>481</v>
      </c>
      <c r="N81" s="20" t="s">
        <v>481</v>
      </c>
      <c r="O81" s="18" t="s">
        <v>481</v>
      </c>
      <c r="P81" s="20" t="s">
        <v>481</v>
      </c>
      <c r="Q81" s="18" t="s">
        <v>481</v>
      </c>
      <c r="R81" s="20" t="s">
        <v>481</v>
      </c>
      <c r="S81" s="18" t="s">
        <v>481</v>
      </c>
      <c r="T81" s="20" t="s">
        <v>481</v>
      </c>
      <c r="U81" s="18" t="n">
        <v>382.82333433</v>
      </c>
      <c r="V81" s="20" t="n">
        <v>12.02224452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841</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(807.0/B7*100)</f>
        <v/>
      </c>
      <c r="D7" s="19" t="n">
        <v>13723</v>
      </c>
      <c r="E7" s="18" t="n">
        <v>460.78881875</v>
      </c>
      <c r="F7" s="20" t="n">
        <v>2.59854822</v>
      </c>
      <c r="G7" s="18" t="n">
        <v>492.2377211</v>
      </c>
      <c r="H7" s="20" t="n">
        <v>2.245732</v>
      </c>
      <c r="I7" s="18" t="n">
        <v>535.08771735</v>
      </c>
      <c r="J7" s="20" t="n">
        <v>2.22134323</v>
      </c>
      <c r="K7" s="18" t="n">
        <v>570.11298864</v>
      </c>
      <c r="L7" s="20" t="n">
        <v>3.52476231</v>
      </c>
      <c r="M7" s="18" t="s">
        <v>481</v>
      </c>
      <c r="N7" s="20" t="s">
        <v>481</v>
      </c>
      <c r="O7" s="18" t="s">
        <v>481</v>
      </c>
      <c r="P7" s="20" t="s">
        <v>481</v>
      </c>
      <c r="Q7" s="18" t="s">
        <v>481</v>
      </c>
      <c r="R7" s="20" t="s">
        <v>481</v>
      </c>
      <c r="S7" s="18" t="s">
        <v>481</v>
      </c>
      <c r="T7" s="20" t="s">
        <v>481</v>
      </c>
      <c r="U7" s="18" t="n">
        <v>468.79541037</v>
      </c>
      <c r="V7" s="20" t="n">
        <v>5.29389334</v>
      </c>
    </row>
    <row r="8" spans="1:22">
      <c r="A8" s="15" t="s">
        <v>483</v>
      </c>
      <c r="B8" s="17" t="n">
        <v>7007</v>
      </c>
      <c r="C8" s="18">
        <f>(165.0/B8*100)</f>
        <v/>
      </c>
      <c r="D8" s="19" t="n">
        <v>6842</v>
      </c>
      <c r="E8" s="18" t="n">
        <v>467.88682969</v>
      </c>
      <c r="F8" s="20" t="n">
        <v>3.53273516</v>
      </c>
      <c r="G8" s="18" t="n">
        <v>495.38191118</v>
      </c>
      <c r="H8" s="20" t="n">
        <v>3.18479696</v>
      </c>
      <c r="I8" s="18" t="n">
        <v>522.24879555</v>
      </c>
      <c r="J8" s="20" t="n">
        <v>3.5513213</v>
      </c>
      <c r="K8" s="18" t="n">
        <v>546.89872911</v>
      </c>
      <c r="L8" s="20" t="n">
        <v>5.23997134</v>
      </c>
      <c r="M8" s="18" t="s">
        <v>481</v>
      </c>
      <c r="N8" s="20" t="s">
        <v>481</v>
      </c>
      <c r="O8" s="18" t="s">
        <v>481</v>
      </c>
      <c r="P8" s="20" t="s">
        <v>481</v>
      </c>
      <c r="Q8" s="18" t="s">
        <v>481</v>
      </c>
      <c r="R8" s="20" t="s">
        <v>481</v>
      </c>
      <c r="S8" s="18" t="s">
        <v>481</v>
      </c>
      <c r="T8" s="20" t="s">
        <v>481</v>
      </c>
      <c r="U8" s="18" t="n">
        <v>402.58252209</v>
      </c>
      <c r="V8" s="20" t="n">
        <v>5.12592304</v>
      </c>
    </row>
    <row r="9" spans="1:22">
      <c r="A9" s="15" t="s">
        <v>484</v>
      </c>
      <c r="B9" s="17" t="n">
        <v>9651</v>
      </c>
      <c r="C9" s="18">
        <f>(408.0/B9*100)</f>
        <v/>
      </c>
      <c r="D9" s="19" t="n">
        <v>9243</v>
      </c>
      <c r="E9" s="18" t="n">
        <v>465.52608435</v>
      </c>
      <c r="F9" s="20" t="n">
        <v>2.89657863</v>
      </c>
      <c r="G9" s="18" t="n">
        <v>501.75163174</v>
      </c>
      <c r="H9" s="20" t="n">
        <v>2.46987882</v>
      </c>
      <c r="I9" s="18" t="n">
        <v>531.68809623</v>
      </c>
      <c r="J9" s="20" t="n">
        <v>2.68558055</v>
      </c>
      <c r="K9" s="18" t="n">
        <v>559.02660179</v>
      </c>
      <c r="L9" s="20" t="n">
        <v>4.03425181</v>
      </c>
      <c r="M9" s="18" t="s">
        <v>481</v>
      </c>
      <c r="N9" s="20" t="s">
        <v>481</v>
      </c>
      <c r="O9" s="18" t="s">
        <v>481</v>
      </c>
      <c r="P9" s="20" t="s">
        <v>481</v>
      </c>
      <c r="Q9" s="18" t="s">
        <v>481</v>
      </c>
      <c r="R9" s="20" t="s">
        <v>481</v>
      </c>
      <c r="S9" s="18" t="s">
        <v>481</v>
      </c>
      <c r="T9" s="20" t="s">
        <v>481</v>
      </c>
      <c r="U9" s="18" t="n">
        <v>406.84158147</v>
      </c>
      <c r="V9" s="20" t="n">
        <v>5.0129555</v>
      </c>
    </row>
    <row r="10" spans="1:22">
      <c r="A10" s="15" t="s">
        <v>485</v>
      </c>
      <c r="B10" s="17" t="n">
        <v>20058</v>
      </c>
      <c r="C10" s="18">
        <f>(564.0/B10*100)</f>
        <v/>
      </c>
      <c r="D10" s="19" t="n">
        <v>19494</v>
      </c>
      <c r="E10" s="18" t="n">
        <v>481.92801859</v>
      </c>
      <c r="F10" s="20" t="n">
        <v>3.25262271</v>
      </c>
      <c r="G10" s="18" t="n">
        <v>512.2396615500001</v>
      </c>
      <c r="H10" s="20" t="n">
        <v>2.3807946</v>
      </c>
      <c r="I10" s="18" t="n">
        <v>536.78758412</v>
      </c>
      <c r="J10" s="20" t="n">
        <v>2.34820682</v>
      </c>
      <c r="K10" s="18" t="n">
        <v>573.38093438</v>
      </c>
      <c r="L10" s="20" t="n">
        <v>2.86237393</v>
      </c>
      <c r="M10" s="18" t="s">
        <v>481</v>
      </c>
      <c r="N10" s="20" t="s">
        <v>481</v>
      </c>
      <c r="O10" s="18" t="s">
        <v>481</v>
      </c>
      <c r="P10" s="20" t="s">
        <v>481</v>
      </c>
      <c r="Q10" s="18" t="s">
        <v>481</v>
      </c>
      <c r="R10" s="20" t="s">
        <v>481</v>
      </c>
      <c r="S10" s="18" t="s">
        <v>481</v>
      </c>
      <c r="T10" s="20" t="s">
        <v>481</v>
      </c>
      <c r="U10" s="18" t="n">
        <v>440.51232534</v>
      </c>
      <c r="V10" s="20" t="n">
        <v>6.27888799</v>
      </c>
    </row>
    <row r="11" spans="1:22">
      <c r="A11" s="15" t="s">
        <v>486</v>
      </c>
      <c r="B11" s="17" t="n">
        <v>7053</v>
      </c>
      <c r="C11" s="18">
        <f>(179.0/B11*100)</f>
        <v/>
      </c>
      <c r="D11" s="19" t="n">
        <v>6874</v>
      </c>
      <c r="E11" s="18" t="n">
        <v>430.73686176</v>
      </c>
      <c r="F11" s="20" t="n">
        <v>3.64074533</v>
      </c>
      <c r="G11" s="18" t="n">
        <v>444.87161841</v>
      </c>
      <c r="H11" s="20" t="n">
        <v>2.93908226</v>
      </c>
      <c r="I11" s="18" t="n">
        <v>456.14304585</v>
      </c>
      <c r="J11" s="20" t="n">
        <v>3.16030942</v>
      </c>
      <c r="K11" s="18" t="n">
        <v>480.57583882</v>
      </c>
      <c r="L11" s="20" t="n">
        <v>4.89729072</v>
      </c>
      <c r="M11" s="18" t="s">
        <v>481</v>
      </c>
      <c r="N11" s="20" t="s">
        <v>481</v>
      </c>
      <c r="O11" s="18" t="s">
        <v>481</v>
      </c>
      <c r="P11" s="20" t="s">
        <v>481</v>
      </c>
      <c r="Q11" s="18" t="s">
        <v>481</v>
      </c>
      <c r="R11" s="20" t="s">
        <v>481</v>
      </c>
      <c r="S11" s="18" t="s">
        <v>481</v>
      </c>
      <c r="T11" s="20" t="s">
        <v>481</v>
      </c>
      <c r="U11" s="18" t="n">
        <v>400.30990102</v>
      </c>
      <c r="V11" s="20" t="n">
        <v>6.30593569</v>
      </c>
    </row>
    <row r="12" spans="1:22">
      <c r="A12" s="15" t="s">
        <v>487</v>
      </c>
      <c r="B12" s="17" t="n">
        <v>6894</v>
      </c>
      <c r="C12" s="18">
        <f>(59.0/B12*100)</f>
        <v/>
      </c>
      <c r="D12" s="19" t="n">
        <v>6835</v>
      </c>
      <c r="E12" s="18" t="n">
        <v>463.40010751</v>
      </c>
      <c r="F12" s="20" t="n">
        <v>3.88933953</v>
      </c>
      <c r="G12" s="18" t="n">
        <v>485.93068226</v>
      </c>
      <c r="H12" s="20" t="n">
        <v>2.4180004</v>
      </c>
      <c r="I12" s="18" t="n">
        <v>518.30754816</v>
      </c>
      <c r="J12" s="20" t="n">
        <v>2.64320931</v>
      </c>
      <c r="K12" s="18" t="n">
        <v>544.9458721</v>
      </c>
      <c r="L12" s="20" t="n">
        <v>5.40621973</v>
      </c>
      <c r="M12" s="18" t="s">
        <v>481</v>
      </c>
      <c r="N12" s="20" t="s">
        <v>481</v>
      </c>
      <c r="O12" s="18" t="s">
        <v>481</v>
      </c>
      <c r="P12" s="20" t="s">
        <v>481</v>
      </c>
      <c r="Q12" s="18" t="s">
        <v>481</v>
      </c>
      <c r="R12" s="20" t="s">
        <v>481</v>
      </c>
      <c r="S12" s="18" t="s">
        <v>481</v>
      </c>
      <c r="T12" s="20" t="s">
        <v>481</v>
      </c>
      <c r="U12" s="18" t="n">
        <v>385.62082634</v>
      </c>
      <c r="V12" s="20" t="n">
        <v>7.05518022</v>
      </c>
    </row>
    <row r="13" spans="1:22">
      <c r="A13" s="15" t="s">
        <v>488</v>
      </c>
      <c r="B13" s="17" t="n">
        <v>7161</v>
      </c>
      <c r="C13" s="18">
        <f>(237.0/B13*100)</f>
        <v/>
      </c>
      <c r="D13" s="19" t="n">
        <v>6924</v>
      </c>
      <c r="E13" s="18" t="n">
        <v>469.05933226</v>
      </c>
      <c r="F13" s="20" t="n">
        <v>3.73940354</v>
      </c>
      <c r="G13" s="18" t="n">
        <v>488.21699479</v>
      </c>
      <c r="H13" s="20" t="n">
        <v>2.39458135</v>
      </c>
      <c r="I13" s="18" t="n">
        <v>514.31285382</v>
      </c>
      <c r="J13" s="20" t="n">
        <v>2.56003889</v>
      </c>
      <c r="K13" s="18" t="n">
        <v>562.2027151</v>
      </c>
      <c r="L13" s="20" t="n">
        <v>4.53818603</v>
      </c>
      <c r="M13" s="18" t="s">
        <v>481</v>
      </c>
      <c r="N13" s="20" t="s">
        <v>481</v>
      </c>
      <c r="O13" s="18" t="s">
        <v>481</v>
      </c>
      <c r="P13" s="20" t="s">
        <v>481</v>
      </c>
      <c r="Q13" s="18" t="s">
        <v>481</v>
      </c>
      <c r="R13" s="20" t="s">
        <v>481</v>
      </c>
      <c r="S13" s="18" t="s">
        <v>481</v>
      </c>
      <c r="T13" s="20" t="s">
        <v>481</v>
      </c>
      <c r="U13" s="18" t="n">
        <v>383.27569918</v>
      </c>
      <c r="V13" s="20" t="n">
        <v>6.77940105</v>
      </c>
    </row>
    <row r="14" spans="1:22">
      <c r="A14" s="15" t="s">
        <v>489</v>
      </c>
      <c r="B14" s="17" t="n">
        <v>5587</v>
      </c>
      <c r="C14" s="18">
        <f>(83.0/B14*100)</f>
        <v/>
      </c>
      <c r="D14" s="19" t="n">
        <v>5504</v>
      </c>
      <c r="E14" s="18" t="n">
        <v>502.90123646</v>
      </c>
      <c r="F14" s="20" t="n">
        <v>4.3180319</v>
      </c>
      <c r="G14" s="18" t="n">
        <v>518.41594673</v>
      </c>
      <c r="H14" s="20" t="n">
        <v>3.11612438</v>
      </c>
      <c r="I14" s="18" t="n">
        <v>541.07200149</v>
      </c>
      <c r="J14" s="20" t="n">
        <v>2.22453755</v>
      </c>
      <c r="K14" s="18" t="n">
        <v>584.46285871</v>
      </c>
      <c r="L14" s="20" t="n">
        <v>3.7465036</v>
      </c>
      <c r="M14" s="18" t="s">
        <v>481</v>
      </c>
      <c r="N14" s="20" t="s">
        <v>481</v>
      </c>
      <c r="O14" s="18" t="s">
        <v>481</v>
      </c>
      <c r="P14" s="20" t="s">
        <v>481</v>
      </c>
      <c r="Q14" s="18" t="s">
        <v>481</v>
      </c>
      <c r="R14" s="20" t="s">
        <v>481</v>
      </c>
      <c r="S14" s="18" t="s">
        <v>481</v>
      </c>
      <c r="T14" s="20" t="s">
        <v>481</v>
      </c>
      <c r="U14" s="18" t="n">
        <v>440.58565062</v>
      </c>
      <c r="V14" s="20" t="n">
        <v>12.20384777</v>
      </c>
    </row>
    <row r="15" spans="1:22">
      <c r="A15" s="15" t="s">
        <v>490</v>
      </c>
      <c r="B15" s="17" t="n">
        <v>5882</v>
      </c>
      <c r="C15" s="18">
        <f>(125.0/B15*100)</f>
        <v/>
      </c>
      <c r="D15" s="19" t="n">
        <v>5757</v>
      </c>
      <c r="E15" s="18" t="n">
        <v>474.77051283</v>
      </c>
      <c r="F15" s="20" t="n">
        <v>4.46870618</v>
      </c>
      <c r="G15" s="18" t="n">
        <v>512.0859809</v>
      </c>
      <c r="H15" s="20" t="n">
        <v>2.85248003</v>
      </c>
      <c r="I15" s="18" t="n">
        <v>551.33465902</v>
      </c>
      <c r="J15" s="20" t="n">
        <v>2.61381</v>
      </c>
      <c r="K15" s="18" t="n">
        <v>587.31741443</v>
      </c>
      <c r="L15" s="20" t="n">
        <v>4.445399</v>
      </c>
      <c r="M15" s="18" t="s">
        <v>481</v>
      </c>
      <c r="N15" s="20" t="s">
        <v>481</v>
      </c>
      <c r="O15" s="18" t="s">
        <v>481</v>
      </c>
      <c r="P15" s="20" t="s">
        <v>481</v>
      </c>
      <c r="Q15" s="18" t="s">
        <v>481</v>
      </c>
      <c r="R15" s="20" t="s">
        <v>481</v>
      </c>
      <c r="S15" s="18" t="s">
        <v>481</v>
      </c>
      <c r="T15" s="20" t="s">
        <v>481</v>
      </c>
      <c r="U15" s="18" t="n">
        <v>437.59635745</v>
      </c>
      <c r="V15" s="20" t="n">
        <v>7.69994931</v>
      </c>
    </row>
    <row r="16" spans="1:22">
      <c r="A16" s="15" t="s">
        <v>491</v>
      </c>
      <c r="B16" s="17" t="n">
        <v>6108</v>
      </c>
      <c r="C16" s="18">
        <f>(163.0/B16*100)</f>
        <v/>
      </c>
      <c r="D16" s="19" t="n">
        <v>5945</v>
      </c>
      <c r="E16" s="18" t="n">
        <v>460.19691193</v>
      </c>
      <c r="F16" s="20" t="n">
        <v>3.0370436</v>
      </c>
      <c r="G16" s="18" t="n">
        <v>498.35407314</v>
      </c>
      <c r="H16" s="20" t="n">
        <v>2.49984513</v>
      </c>
      <c r="I16" s="18" t="n">
        <v>526.75079913</v>
      </c>
      <c r="J16" s="20" t="n">
        <v>2.44360193</v>
      </c>
      <c r="K16" s="18" t="n">
        <v>553.78794629</v>
      </c>
      <c r="L16" s="20" t="n">
        <v>5.09593479</v>
      </c>
      <c r="M16" s="18" t="s">
        <v>481</v>
      </c>
      <c r="N16" s="20" t="s">
        <v>481</v>
      </c>
      <c r="O16" s="18" t="s">
        <v>481</v>
      </c>
      <c r="P16" s="20" t="s">
        <v>481</v>
      </c>
      <c r="Q16" s="18" t="s">
        <v>481</v>
      </c>
      <c r="R16" s="20" t="s">
        <v>481</v>
      </c>
      <c r="S16" s="18" t="s">
        <v>481</v>
      </c>
      <c r="T16" s="20" t="s">
        <v>481</v>
      </c>
      <c r="U16" s="18" t="n">
        <v>388.03378164</v>
      </c>
      <c r="V16" s="20" t="n">
        <v>7.24822162</v>
      </c>
    </row>
    <row r="17" spans="1:22">
      <c r="A17" s="15" t="s">
        <v>492</v>
      </c>
      <c r="B17" s="17" t="n">
        <v>6504</v>
      </c>
      <c r="C17" s="18">
        <f>(2034.0/B17*100)</f>
        <v/>
      </c>
      <c r="D17" s="19" t="n">
        <v>4470</v>
      </c>
      <c r="E17" s="18" t="n">
        <v>483.27559889</v>
      </c>
      <c r="F17" s="20" t="n">
        <v>4.03613599</v>
      </c>
      <c r="G17" s="18" t="n">
        <v>512.57596785</v>
      </c>
      <c r="H17" s="20" t="n">
        <v>3.63328918</v>
      </c>
      <c r="I17" s="18" t="n">
        <v>538.73392855</v>
      </c>
      <c r="J17" s="20" t="n">
        <v>3.95514545</v>
      </c>
      <c r="K17" s="18" t="n">
        <v>579.43988298</v>
      </c>
      <c r="L17" s="20" t="n">
        <v>6.45373133</v>
      </c>
      <c r="M17" s="18" t="s">
        <v>481</v>
      </c>
      <c r="N17" s="20" t="s">
        <v>481</v>
      </c>
      <c r="O17" s="18" t="s">
        <v>481</v>
      </c>
      <c r="P17" s="20" t="s">
        <v>481</v>
      </c>
      <c r="Q17" s="18" t="s">
        <v>481</v>
      </c>
      <c r="R17" s="20" t="s">
        <v>481</v>
      </c>
      <c r="S17" s="18" t="s">
        <v>481</v>
      </c>
      <c r="T17" s="20" t="s">
        <v>481</v>
      </c>
      <c r="U17" s="18" t="n">
        <v>440.55715059</v>
      </c>
      <c r="V17" s="20" t="n">
        <v>7.90346014</v>
      </c>
    </row>
    <row r="18" spans="1:22">
      <c r="A18" s="15" t="s">
        <v>493</v>
      </c>
      <c r="B18" s="17" t="n">
        <v>5532</v>
      </c>
      <c r="C18" s="18">
        <f>(31.0/B18*100)</f>
        <v/>
      </c>
      <c r="D18" s="19" t="n">
        <v>5501</v>
      </c>
      <c r="E18" s="18" t="n">
        <v>420.7304556</v>
      </c>
      <c r="F18" s="20" t="n">
        <v>4.65170253</v>
      </c>
      <c r="G18" s="18" t="n">
        <v>441.35448546</v>
      </c>
      <c r="H18" s="20" t="n">
        <v>3.40609121</v>
      </c>
      <c r="I18" s="18" t="n">
        <v>471.55374801</v>
      </c>
      <c r="J18" s="20" t="n">
        <v>4.04793382</v>
      </c>
      <c r="K18" s="18" t="n">
        <v>503.28397925</v>
      </c>
      <c r="L18" s="20" t="n">
        <v>4.80206882</v>
      </c>
      <c r="M18" s="18" t="s">
        <v>481</v>
      </c>
      <c r="N18" s="20" t="s">
        <v>481</v>
      </c>
      <c r="O18" s="18" t="s">
        <v>481</v>
      </c>
      <c r="P18" s="20" t="s">
        <v>481</v>
      </c>
      <c r="Q18" s="18" t="s">
        <v>481</v>
      </c>
      <c r="R18" s="20" t="s">
        <v>481</v>
      </c>
      <c r="S18" s="18" t="s">
        <v>481</v>
      </c>
      <c r="T18" s="20" t="s">
        <v>481</v>
      </c>
      <c r="U18" s="18" t="n">
        <v>361.06520634</v>
      </c>
      <c r="V18" s="20" t="n">
        <v>7.95360806</v>
      </c>
    </row>
    <row r="19" spans="1:22">
      <c r="A19" s="15" t="s">
        <v>494</v>
      </c>
      <c r="B19" s="17" t="n">
        <v>5658</v>
      </c>
      <c r="C19" s="18">
        <f>(366.0/B19*100)</f>
        <v/>
      </c>
      <c r="D19" s="19" t="n">
        <v>5292</v>
      </c>
      <c r="E19" s="18" t="n">
        <v>455.05290025</v>
      </c>
      <c r="F19" s="20" t="n">
        <v>3.56530699</v>
      </c>
      <c r="G19" s="18" t="n">
        <v>474.50513944</v>
      </c>
      <c r="H19" s="20" t="n">
        <v>3.4767613</v>
      </c>
      <c r="I19" s="18" t="n">
        <v>495.0581123</v>
      </c>
      <c r="J19" s="20" t="n">
        <v>3.39821917</v>
      </c>
      <c r="K19" s="18" t="n">
        <v>521.03869338</v>
      </c>
      <c r="L19" s="20" t="n">
        <v>5.43361325</v>
      </c>
      <c r="M19" s="18" t="s">
        <v>481</v>
      </c>
      <c r="N19" s="20" t="s">
        <v>481</v>
      </c>
      <c r="O19" s="18" t="s">
        <v>481</v>
      </c>
      <c r="P19" s="20" t="s">
        <v>481</v>
      </c>
      <c r="Q19" s="18" t="s">
        <v>481</v>
      </c>
      <c r="R19" s="20" t="s">
        <v>481</v>
      </c>
      <c r="S19" s="18" t="s">
        <v>481</v>
      </c>
      <c r="T19" s="20" t="s">
        <v>481</v>
      </c>
      <c r="U19" s="18" t="n">
        <v>386.16773124</v>
      </c>
      <c r="V19" s="20" t="n">
        <v>7.60142006</v>
      </c>
    </row>
    <row r="20" spans="1:22">
      <c r="A20" s="15" t="s">
        <v>495</v>
      </c>
      <c r="B20" s="17" t="n">
        <v>3371</v>
      </c>
      <c r="C20" s="18">
        <f>(75.0/B20*100)</f>
        <v/>
      </c>
      <c r="D20" s="19" t="n">
        <v>3296</v>
      </c>
      <c r="E20" s="18" t="n">
        <v>433.91500142</v>
      </c>
      <c r="F20" s="20" t="n">
        <v>4.20198227</v>
      </c>
      <c r="G20" s="18" t="n">
        <v>459.0897202</v>
      </c>
      <c r="H20" s="20" t="n">
        <v>3.07900321</v>
      </c>
      <c r="I20" s="18" t="n">
        <v>486.7810741</v>
      </c>
      <c r="J20" s="20" t="n">
        <v>2.60141011</v>
      </c>
      <c r="K20" s="18" t="n">
        <v>523.55630021</v>
      </c>
      <c r="L20" s="20" t="n">
        <v>4.07768396</v>
      </c>
      <c r="M20" s="18" t="s">
        <v>481</v>
      </c>
      <c r="N20" s="20" t="s">
        <v>481</v>
      </c>
      <c r="O20" s="18" t="s">
        <v>481</v>
      </c>
      <c r="P20" s="20" t="s">
        <v>481</v>
      </c>
      <c r="Q20" s="18" t="s">
        <v>481</v>
      </c>
      <c r="R20" s="20" t="s">
        <v>481</v>
      </c>
      <c r="S20" s="18" t="s">
        <v>481</v>
      </c>
      <c r="T20" s="20" t="s">
        <v>481</v>
      </c>
      <c r="U20" s="18" t="n">
        <v>402.5593046</v>
      </c>
      <c r="V20" s="20" t="n">
        <v>7.56211341</v>
      </c>
    </row>
    <row r="21" spans="1:22">
      <c r="A21" s="15" t="s">
        <v>496</v>
      </c>
      <c r="B21" s="17" t="n">
        <v>5741</v>
      </c>
      <c r="C21" s="18">
        <f>(61.0/B21*100)</f>
        <v/>
      </c>
      <c r="D21" s="19" t="n">
        <v>5680</v>
      </c>
      <c r="E21" s="18" t="n">
        <v>450.55227061</v>
      </c>
      <c r="F21" s="20" t="n">
        <v>3.19414603</v>
      </c>
      <c r="G21" s="18" t="n">
        <v>482.46668943</v>
      </c>
      <c r="H21" s="20" t="n">
        <v>2.94722129</v>
      </c>
      <c r="I21" s="18" t="n">
        <v>519.07372361</v>
      </c>
      <c r="J21" s="20" t="n">
        <v>2.55617501</v>
      </c>
      <c r="K21" s="18" t="n">
        <v>562.58189146</v>
      </c>
      <c r="L21" s="20" t="n">
        <v>3.75744015</v>
      </c>
      <c r="M21" s="18" t="s">
        <v>481</v>
      </c>
      <c r="N21" s="20" t="s">
        <v>481</v>
      </c>
      <c r="O21" s="18" t="s">
        <v>481</v>
      </c>
      <c r="P21" s="20" t="s">
        <v>481</v>
      </c>
      <c r="Q21" s="18" t="s">
        <v>481</v>
      </c>
      <c r="R21" s="20" t="s">
        <v>481</v>
      </c>
      <c r="S21" s="18" t="s">
        <v>481</v>
      </c>
      <c r="T21" s="20" t="s">
        <v>481</v>
      </c>
      <c r="U21" s="18" t="n">
        <v>415.4674716</v>
      </c>
      <c r="V21" s="20" t="n">
        <v>8.937407820000001</v>
      </c>
    </row>
    <row r="22" spans="1:22">
      <c r="A22" s="15" t="s">
        <v>497</v>
      </c>
      <c r="B22" s="17" t="n">
        <v>6598</v>
      </c>
      <c r="C22" s="18">
        <f>(40.0/B22*100)</f>
        <v/>
      </c>
      <c r="D22" s="19" t="n">
        <v>6558</v>
      </c>
      <c r="E22" s="18" t="n">
        <v>440.36050394</v>
      </c>
      <c r="F22" s="20" t="n">
        <v>4.42203272</v>
      </c>
      <c r="G22" s="18" t="n">
        <v>467.06574954</v>
      </c>
      <c r="H22" s="20" t="n">
        <v>3.68038287</v>
      </c>
      <c r="I22" s="18" t="n">
        <v>483.48937601</v>
      </c>
      <c r="J22" s="20" t="n">
        <v>4.53379429</v>
      </c>
      <c r="K22" s="18" t="n">
        <v>502.98317597</v>
      </c>
      <c r="L22" s="20" t="n">
        <v>5.49098655</v>
      </c>
      <c r="M22" s="18" t="s">
        <v>481</v>
      </c>
      <c r="N22" s="20" t="s">
        <v>481</v>
      </c>
      <c r="O22" s="18" t="s">
        <v>481</v>
      </c>
      <c r="P22" s="20" t="s">
        <v>481</v>
      </c>
      <c r="Q22" s="18" t="n">
        <v>351.9114</v>
      </c>
      <c r="R22" s="20" t="n">
        <v>39.53658169</v>
      </c>
      <c r="S22" s="18" t="n">
        <v>384.29648186</v>
      </c>
      <c r="T22" s="20" t="n">
        <v>28.18380151</v>
      </c>
      <c r="U22" s="18" t="n">
        <v>355.84200783</v>
      </c>
      <c r="V22" s="20" t="n">
        <v>8.49460811</v>
      </c>
    </row>
    <row r="23" spans="1:22">
      <c r="A23" s="15" t="s">
        <v>498</v>
      </c>
      <c r="B23" s="17" t="n">
        <v>11583</v>
      </c>
      <c r="C23" s="18">
        <f>(271.0/B23*100)</f>
        <v/>
      </c>
      <c r="D23" s="19" t="n">
        <v>11312</v>
      </c>
      <c r="E23" s="18" t="n">
        <v>451.24704641</v>
      </c>
      <c r="F23" s="20" t="n">
        <v>3.87621442</v>
      </c>
      <c r="G23" s="18" t="n">
        <v>465.9240905</v>
      </c>
      <c r="H23" s="20" t="n">
        <v>3.21378711</v>
      </c>
      <c r="I23" s="18" t="n">
        <v>499.94492113</v>
      </c>
      <c r="J23" s="20" t="n">
        <v>2.72102693</v>
      </c>
      <c r="K23" s="18" t="n">
        <v>518.23834477</v>
      </c>
      <c r="L23" s="20" t="n">
        <v>5.31744277</v>
      </c>
      <c r="M23" s="18" t="s">
        <v>481</v>
      </c>
      <c r="N23" s="20" t="s">
        <v>481</v>
      </c>
      <c r="O23" s="18" t="s">
        <v>481</v>
      </c>
      <c r="P23" s="20" t="s">
        <v>481</v>
      </c>
      <c r="Q23" s="18" t="s">
        <v>481</v>
      </c>
      <c r="R23" s="20" t="s">
        <v>481</v>
      </c>
      <c r="S23" s="18" t="s">
        <v>481</v>
      </c>
      <c r="T23" s="20" t="s">
        <v>481</v>
      </c>
      <c r="U23" s="18" t="n">
        <v>399.15358864</v>
      </c>
      <c r="V23" s="20" t="n">
        <v>8.01137627</v>
      </c>
    </row>
    <row r="24" spans="1:22">
      <c r="A24" s="15" t="s">
        <v>499</v>
      </c>
      <c r="B24" s="17" t="n">
        <v>6647</v>
      </c>
      <c r="C24" s="18">
        <f>(11.0/B24*100)</f>
        <v/>
      </c>
      <c r="D24" s="19" t="n">
        <v>6636</v>
      </c>
      <c r="E24" s="18" t="n">
        <v>503.19729837</v>
      </c>
      <c r="F24" s="20" t="n">
        <v>3.07095639</v>
      </c>
      <c r="G24" s="18" t="n">
        <v>536.21595344</v>
      </c>
      <c r="H24" s="20" t="n">
        <v>2.7137682</v>
      </c>
      <c r="I24" s="18" t="n">
        <v>567.07770352</v>
      </c>
      <c r="J24" s="20" t="n">
        <v>3.76888095</v>
      </c>
      <c r="K24" s="18" t="n">
        <v>588.5124683400001</v>
      </c>
      <c r="L24" s="20" t="n">
        <v>5.53446456</v>
      </c>
      <c r="M24" s="18" t="s">
        <v>481</v>
      </c>
      <c r="N24" s="20" t="s">
        <v>481</v>
      </c>
      <c r="O24" s="18" t="s">
        <v>481</v>
      </c>
      <c r="P24" s="20" t="s">
        <v>481</v>
      </c>
      <c r="Q24" s="18" t="s">
        <v>481</v>
      </c>
      <c r="R24" s="20" t="s">
        <v>481</v>
      </c>
      <c r="S24" s="18" t="s">
        <v>481</v>
      </c>
      <c r="T24" s="20" t="s">
        <v>481</v>
      </c>
      <c r="U24" s="18" t="n">
        <v>450.76830959</v>
      </c>
      <c r="V24" s="20" t="n">
        <v>10.0460803</v>
      </c>
    </row>
    <row r="25" spans="1:22">
      <c r="A25" s="15" t="s">
        <v>500</v>
      </c>
      <c r="B25" s="17" t="n">
        <v>5581</v>
      </c>
      <c r="C25" s="18">
        <f>(25.0/B25*100)</f>
        <v/>
      </c>
      <c r="D25" s="19" t="n">
        <v>5556</v>
      </c>
      <c r="E25" s="18" t="n">
        <v>477.27749826</v>
      </c>
      <c r="F25" s="20" t="n">
        <v>3.86708188</v>
      </c>
      <c r="G25" s="18" t="n">
        <v>503.40899811</v>
      </c>
      <c r="H25" s="20" t="n">
        <v>3.41889433</v>
      </c>
      <c r="I25" s="18" t="n">
        <v>534.18222856</v>
      </c>
      <c r="J25" s="20" t="n">
        <v>3.30253751</v>
      </c>
      <c r="K25" s="18" t="n">
        <v>576.90323243</v>
      </c>
      <c r="L25" s="20" t="n">
        <v>4.82709237</v>
      </c>
      <c r="M25" s="18" t="s">
        <v>481</v>
      </c>
      <c r="N25" s="20" t="s">
        <v>481</v>
      </c>
      <c r="O25" s="18" t="s">
        <v>481</v>
      </c>
      <c r="P25" s="20" t="s">
        <v>481</v>
      </c>
      <c r="Q25" s="18" t="s">
        <v>481</v>
      </c>
      <c r="R25" s="20" t="s">
        <v>481</v>
      </c>
      <c r="S25" s="18" t="s">
        <v>481</v>
      </c>
      <c r="T25" s="20" t="s">
        <v>481</v>
      </c>
      <c r="U25" s="18" t="n">
        <v>404.83186277</v>
      </c>
      <c r="V25" s="20" t="n">
        <v>25.68949748</v>
      </c>
    </row>
    <row r="26" spans="1:22">
      <c r="A26" s="15" t="s">
        <v>501</v>
      </c>
      <c r="B26" s="17" t="n">
        <v>4869</v>
      </c>
      <c r="C26" s="18">
        <f>(77.0/B26*100)</f>
        <v/>
      </c>
      <c r="D26" s="19" t="n">
        <v>4792</v>
      </c>
      <c r="E26" s="18" t="n">
        <v>476.75096832</v>
      </c>
      <c r="F26" s="20" t="n">
        <v>4.43056451</v>
      </c>
      <c r="G26" s="18" t="n">
        <v>475.70600392</v>
      </c>
      <c r="H26" s="20" t="n">
        <v>2.85209009</v>
      </c>
      <c r="I26" s="18" t="n">
        <v>497.99807339</v>
      </c>
      <c r="J26" s="20" t="n">
        <v>2.13307956</v>
      </c>
      <c r="K26" s="18" t="n">
        <v>526.4436639100001</v>
      </c>
      <c r="L26" s="20" t="n">
        <v>4.319497</v>
      </c>
      <c r="M26" s="18" t="s">
        <v>481</v>
      </c>
      <c r="N26" s="20" t="s">
        <v>481</v>
      </c>
      <c r="O26" s="18" t="s">
        <v>481</v>
      </c>
      <c r="P26" s="20" t="s">
        <v>481</v>
      </c>
      <c r="Q26" s="18" t="s">
        <v>481</v>
      </c>
      <c r="R26" s="20" t="s">
        <v>481</v>
      </c>
      <c r="S26" s="18" t="s">
        <v>481</v>
      </c>
      <c r="T26" s="20" t="s">
        <v>481</v>
      </c>
      <c r="U26" s="18" t="n">
        <v>428.46786541</v>
      </c>
      <c r="V26" s="20" t="n">
        <v>9.70072137</v>
      </c>
    </row>
    <row r="27" spans="1:22">
      <c r="A27" s="15" t="s">
        <v>502</v>
      </c>
      <c r="B27" s="17" t="n">
        <v>5299</v>
      </c>
      <c r="C27" s="18">
        <f>(134.0/B27*100)</f>
        <v/>
      </c>
      <c r="D27" s="19" t="n">
        <v>5165</v>
      </c>
      <c r="E27" s="18" t="n">
        <v>452.01446335</v>
      </c>
      <c r="F27" s="20" t="n">
        <v>2.6152648</v>
      </c>
      <c r="G27" s="18" t="n">
        <v>476.28395816</v>
      </c>
      <c r="H27" s="20" t="n">
        <v>2.55717502</v>
      </c>
      <c r="I27" s="18" t="n">
        <v>504.96440033</v>
      </c>
      <c r="J27" s="20" t="n">
        <v>2.51834034</v>
      </c>
      <c r="K27" s="18" t="n">
        <v>533.03532143</v>
      </c>
      <c r="L27" s="20" t="n">
        <v>3.91310513</v>
      </c>
      <c r="M27" s="18" t="s">
        <v>481</v>
      </c>
      <c r="N27" s="20" t="s">
        <v>481</v>
      </c>
      <c r="O27" s="18" t="s">
        <v>481</v>
      </c>
      <c r="P27" s="20" t="s">
        <v>481</v>
      </c>
      <c r="Q27" s="18" t="s">
        <v>481</v>
      </c>
      <c r="R27" s="20" t="s">
        <v>481</v>
      </c>
      <c r="S27" s="18" t="s">
        <v>481</v>
      </c>
      <c r="T27" s="20" t="s">
        <v>481</v>
      </c>
      <c r="U27" s="18" t="n">
        <v>385.94991622</v>
      </c>
      <c r="V27" s="20" t="n">
        <v>4.6853821</v>
      </c>
    </row>
    <row r="28" spans="1:22">
      <c r="A28" s="15" t="s">
        <v>503</v>
      </c>
      <c r="B28" s="17" t="n">
        <v>7568</v>
      </c>
      <c r="C28" s="18">
        <f>(395.0/B28*100)</f>
        <v/>
      </c>
      <c r="D28" s="19" t="n">
        <v>7173</v>
      </c>
      <c r="E28" s="18" t="n">
        <v>400.47829092</v>
      </c>
      <c r="F28" s="20" t="n">
        <v>4.53745316</v>
      </c>
      <c r="G28" s="18" t="n">
        <v>416.73994519</v>
      </c>
      <c r="H28" s="20" t="n">
        <v>2.92404674</v>
      </c>
      <c r="I28" s="18" t="n">
        <v>419.27235705</v>
      </c>
      <c r="J28" s="20" t="n">
        <v>2.26081418</v>
      </c>
      <c r="K28" s="18" t="n">
        <v>433.36181136</v>
      </c>
      <c r="L28" s="20" t="n">
        <v>3.46334081</v>
      </c>
      <c r="M28" s="18" t="s">
        <v>481</v>
      </c>
      <c r="N28" s="20" t="s">
        <v>481</v>
      </c>
      <c r="O28" s="18" t="s">
        <v>481</v>
      </c>
      <c r="P28" s="20" t="s">
        <v>481</v>
      </c>
      <c r="Q28" s="18" t="s">
        <v>481</v>
      </c>
      <c r="R28" s="20" t="s">
        <v>481</v>
      </c>
      <c r="S28" s="18" t="s">
        <v>481</v>
      </c>
      <c r="T28" s="20" t="s">
        <v>481</v>
      </c>
      <c r="U28" s="18" t="n">
        <v>379.65420179</v>
      </c>
      <c r="V28" s="20" t="n">
        <v>6.4425726</v>
      </c>
    </row>
    <row r="29" spans="1:22">
      <c r="A29" s="15" t="s">
        <v>504</v>
      </c>
      <c r="B29" s="17" t="n">
        <v>5385</v>
      </c>
      <c r="C29" s="18">
        <f>(30.0/B29*100)</f>
        <v/>
      </c>
      <c r="D29" s="19" t="n">
        <v>5355</v>
      </c>
      <c r="E29" s="18" t="n">
        <v>479.11730531</v>
      </c>
      <c r="F29" s="20" t="n">
        <v>2.95154815</v>
      </c>
      <c r="G29" s="18" t="n">
        <v>497.31887691</v>
      </c>
      <c r="H29" s="20" t="n">
        <v>3.21710179</v>
      </c>
      <c r="I29" s="18" t="n">
        <v>547.85909462</v>
      </c>
      <c r="J29" s="20" t="n">
        <v>2.82744041</v>
      </c>
      <c r="K29" s="18" t="n">
        <v>580.5989004</v>
      </c>
      <c r="L29" s="20" t="n">
        <v>8.09463586</v>
      </c>
      <c r="M29" s="18" t="s">
        <v>481</v>
      </c>
      <c r="N29" s="20" t="s">
        <v>481</v>
      </c>
      <c r="O29" s="18" t="s">
        <v>481</v>
      </c>
      <c r="P29" s="20" t="s">
        <v>481</v>
      </c>
      <c r="Q29" s="18" t="s">
        <v>481</v>
      </c>
      <c r="R29" s="20" t="s">
        <v>481</v>
      </c>
      <c r="S29" s="18" t="s">
        <v>481</v>
      </c>
      <c r="T29" s="20" t="s">
        <v>481</v>
      </c>
      <c r="U29" s="18" t="n">
        <v>412.0068041</v>
      </c>
      <c r="V29" s="20" t="n">
        <v>7.43807717</v>
      </c>
    </row>
    <row r="30" spans="1:22">
      <c r="A30" s="15" t="s">
        <v>505</v>
      </c>
      <c r="B30" s="17" t="n">
        <v>4520</v>
      </c>
      <c r="C30" s="18">
        <f>(218.0/B30*100)</f>
        <v/>
      </c>
      <c r="D30" s="19" t="n">
        <v>4302</v>
      </c>
      <c r="E30" s="18" t="n">
        <v>473.50627722</v>
      </c>
      <c r="F30" s="20" t="n">
        <v>4.50830046</v>
      </c>
      <c r="G30" s="18" t="n">
        <v>504.63066194</v>
      </c>
      <c r="H30" s="20" t="n">
        <v>3.23472629</v>
      </c>
      <c r="I30" s="18" t="n">
        <v>532.90433802</v>
      </c>
      <c r="J30" s="20" t="n">
        <v>3.51595768</v>
      </c>
      <c r="K30" s="18" t="n">
        <v>576.34425431</v>
      </c>
      <c r="L30" s="20" t="n">
        <v>5.3035018</v>
      </c>
      <c r="M30" s="18" t="s">
        <v>481</v>
      </c>
      <c r="N30" s="20" t="s">
        <v>481</v>
      </c>
      <c r="O30" s="18" t="s">
        <v>481</v>
      </c>
      <c r="P30" s="20" t="s">
        <v>481</v>
      </c>
      <c r="Q30" s="18" t="s">
        <v>481</v>
      </c>
      <c r="R30" s="20" t="s">
        <v>481</v>
      </c>
      <c r="S30" s="18" t="s">
        <v>481</v>
      </c>
      <c r="T30" s="20" t="s">
        <v>481</v>
      </c>
      <c r="U30" s="18" t="n">
        <v>403.16743529</v>
      </c>
      <c r="V30" s="20" t="n">
        <v>6.83373502</v>
      </c>
    </row>
    <row r="31" spans="1:22">
      <c r="A31" s="15" t="s">
        <v>506</v>
      </c>
      <c r="B31" s="17" t="n">
        <v>5456</v>
      </c>
      <c r="C31" s="18">
        <f>(147.0/B31*100)</f>
        <v/>
      </c>
      <c r="D31" s="19" t="n">
        <v>5309</v>
      </c>
      <c r="E31" s="18" t="n">
        <v>455.6025551</v>
      </c>
      <c r="F31" s="20" t="n">
        <v>3.60818806</v>
      </c>
      <c r="G31" s="18" t="n">
        <v>485.68527226</v>
      </c>
      <c r="H31" s="20" t="n">
        <v>2.990771</v>
      </c>
      <c r="I31" s="18" t="n">
        <v>518.64450737</v>
      </c>
      <c r="J31" s="20" t="n">
        <v>2.63933344</v>
      </c>
      <c r="K31" s="18" t="n">
        <v>557.54845306</v>
      </c>
      <c r="L31" s="20" t="n">
        <v>4.18618644</v>
      </c>
      <c r="M31" s="18" t="s">
        <v>481</v>
      </c>
      <c r="N31" s="20" t="s">
        <v>481</v>
      </c>
      <c r="O31" s="18" t="s">
        <v>481</v>
      </c>
      <c r="P31" s="20" t="s">
        <v>481</v>
      </c>
      <c r="Q31" s="18" t="s">
        <v>481</v>
      </c>
      <c r="R31" s="20" t="s">
        <v>481</v>
      </c>
      <c r="S31" s="18" t="s">
        <v>481</v>
      </c>
      <c r="T31" s="20" t="s">
        <v>481</v>
      </c>
      <c r="U31" s="18" t="n">
        <v>401.57527841</v>
      </c>
      <c r="V31" s="20" t="n">
        <v>6.23566173</v>
      </c>
    </row>
    <row r="32" spans="1:22">
      <c r="A32" s="15" t="s">
        <v>507</v>
      </c>
      <c r="B32" s="17" t="n">
        <v>4478</v>
      </c>
      <c r="C32" s="18">
        <f>(6.0/B32*100)</f>
        <v/>
      </c>
      <c r="D32" s="19" t="n">
        <v>4472</v>
      </c>
      <c r="E32" s="18" t="n">
        <v>480.63634305</v>
      </c>
      <c r="F32" s="20" t="n">
        <v>4.74004215</v>
      </c>
      <c r="G32" s="18" t="n">
        <v>482.1672061</v>
      </c>
      <c r="H32" s="20" t="n">
        <v>3.08398752</v>
      </c>
      <c r="I32" s="18" t="n">
        <v>511.29762647</v>
      </c>
      <c r="J32" s="20" t="n">
        <v>2.72133457</v>
      </c>
      <c r="K32" s="18" t="n">
        <v>544.77494516</v>
      </c>
      <c r="L32" s="20" t="n">
        <v>5.06876527</v>
      </c>
      <c r="M32" s="18" t="s">
        <v>481</v>
      </c>
      <c r="N32" s="20" t="s">
        <v>481</v>
      </c>
      <c r="O32" s="18" t="s">
        <v>481</v>
      </c>
      <c r="P32" s="20" t="s">
        <v>481</v>
      </c>
      <c r="Q32" s="18" t="s">
        <v>481</v>
      </c>
      <c r="R32" s="20" t="s">
        <v>481</v>
      </c>
      <c r="S32" s="18" t="s">
        <v>481</v>
      </c>
      <c r="T32" s="20" t="s">
        <v>481</v>
      </c>
      <c r="U32" s="18" t="n">
        <v>405.06971333</v>
      </c>
      <c r="V32" s="20" t="n">
        <v>12.13496369</v>
      </c>
    </row>
    <row r="33" spans="1:22">
      <c r="A33" s="15" t="s">
        <v>508</v>
      </c>
      <c r="B33" s="17" t="n">
        <v>7325</v>
      </c>
      <c r="C33" s="18">
        <f>(81.0/B33*100)</f>
        <v/>
      </c>
      <c r="D33" s="19" t="n">
        <v>7244</v>
      </c>
      <c r="E33" s="18" t="n">
        <v>473.20020595</v>
      </c>
      <c r="F33" s="20" t="n">
        <v>3.60665615</v>
      </c>
      <c r="G33" s="18" t="n">
        <v>485.92303717</v>
      </c>
      <c r="H33" s="20" t="n">
        <v>3.186557</v>
      </c>
      <c r="I33" s="18" t="n">
        <v>506.55840335</v>
      </c>
      <c r="J33" s="20" t="n">
        <v>2.99093322</v>
      </c>
      <c r="K33" s="18" t="n">
        <v>536.22865122</v>
      </c>
      <c r="L33" s="20" t="n">
        <v>4.35447826</v>
      </c>
      <c r="M33" s="18" t="s">
        <v>481</v>
      </c>
      <c r="N33" s="20" t="s">
        <v>481</v>
      </c>
      <c r="O33" s="18" t="s">
        <v>481</v>
      </c>
      <c r="P33" s="20" t="s">
        <v>481</v>
      </c>
      <c r="Q33" s="18" t="s">
        <v>481</v>
      </c>
      <c r="R33" s="20" t="s">
        <v>481</v>
      </c>
      <c r="S33" s="18" t="s">
        <v>481</v>
      </c>
      <c r="T33" s="20" t="s">
        <v>481</v>
      </c>
      <c r="U33" s="18" t="n">
        <v>440.75455332</v>
      </c>
      <c r="V33" s="20" t="n">
        <v>10.49265871</v>
      </c>
    </row>
    <row r="34" spans="1:22">
      <c r="A34" s="15" t="s">
        <v>509</v>
      </c>
      <c r="B34" s="17" t="n">
        <v>6350</v>
      </c>
      <c r="C34" s="18">
        <f>(126.0/B34*100)</f>
        <v/>
      </c>
      <c r="D34" s="19" t="n">
        <v>6224</v>
      </c>
      <c r="E34" s="18" t="n">
        <v>440.42838541</v>
      </c>
      <c r="F34" s="20" t="n">
        <v>4.10085968</v>
      </c>
      <c r="G34" s="18" t="n">
        <v>458.03890266</v>
      </c>
      <c r="H34" s="20" t="n">
        <v>3.00581449</v>
      </c>
      <c r="I34" s="18" t="n">
        <v>483.15955863</v>
      </c>
      <c r="J34" s="20" t="n">
        <v>3.25140832</v>
      </c>
      <c r="K34" s="18" t="n">
        <v>510.88455419</v>
      </c>
      <c r="L34" s="20" t="n">
        <v>5.19393847</v>
      </c>
      <c r="M34" s="18" t="s">
        <v>481</v>
      </c>
      <c r="N34" s="20" t="s">
        <v>481</v>
      </c>
      <c r="O34" s="18" t="s">
        <v>481</v>
      </c>
      <c r="P34" s="20" t="s">
        <v>481</v>
      </c>
      <c r="Q34" s="18" t="s">
        <v>481</v>
      </c>
      <c r="R34" s="20" t="s">
        <v>481</v>
      </c>
      <c r="S34" s="18" t="s">
        <v>481</v>
      </c>
      <c r="T34" s="20" t="s">
        <v>481</v>
      </c>
      <c r="U34" s="18" t="n">
        <v>374.96111028</v>
      </c>
      <c r="V34" s="20" t="n">
        <v>7.02111092</v>
      </c>
    </row>
    <row r="35" spans="1:22">
      <c r="A35" s="15" t="s">
        <v>510</v>
      </c>
      <c r="B35" s="17" t="n">
        <v>6406</v>
      </c>
      <c r="C35" s="18">
        <f>(67.0/B35*100)</f>
        <v/>
      </c>
      <c r="D35" s="19" t="n">
        <v>6339</v>
      </c>
      <c r="E35" s="18" t="n">
        <v>489.98527663</v>
      </c>
      <c r="F35" s="20" t="n">
        <v>2.96213708</v>
      </c>
      <c r="G35" s="18" t="n">
        <v>497.74378978</v>
      </c>
      <c r="H35" s="20" t="n">
        <v>2.19914833</v>
      </c>
      <c r="I35" s="18" t="n">
        <v>536.10541117</v>
      </c>
      <c r="J35" s="20" t="n">
        <v>2.6372269</v>
      </c>
      <c r="K35" s="18" t="n">
        <v>571.1342214</v>
      </c>
      <c r="L35" s="20" t="n">
        <v>5.88428858</v>
      </c>
      <c r="M35" s="18" t="s">
        <v>481</v>
      </c>
      <c r="N35" s="20" t="s">
        <v>481</v>
      </c>
      <c r="O35" s="18" t="s">
        <v>481</v>
      </c>
      <c r="P35" s="20" t="s">
        <v>481</v>
      </c>
      <c r="Q35" s="18" t="s">
        <v>481</v>
      </c>
      <c r="R35" s="20" t="s">
        <v>481</v>
      </c>
      <c r="S35" s="18" t="s">
        <v>481</v>
      </c>
      <c r="T35" s="20" t="s">
        <v>481</v>
      </c>
      <c r="U35" s="18" t="n">
        <v>409.55966085</v>
      </c>
      <c r="V35" s="20" t="n">
        <v>8.85180147</v>
      </c>
    </row>
    <row r="36" spans="1:22">
      <c r="A36" s="15" t="s">
        <v>511</v>
      </c>
      <c r="B36" s="17" t="n">
        <v>6736</v>
      </c>
      <c r="C36" s="18">
        <f>(79.0/B36*100)</f>
        <v/>
      </c>
      <c r="D36" s="19" t="n">
        <v>6657</v>
      </c>
      <c r="E36" s="18" t="n">
        <v>461.7818739</v>
      </c>
      <c r="F36" s="20" t="n">
        <v>3.30613678</v>
      </c>
      <c r="G36" s="18" t="n">
        <v>478.67702921</v>
      </c>
      <c r="H36" s="20" t="n">
        <v>2.78057109</v>
      </c>
      <c r="I36" s="18" t="n">
        <v>513.00127338</v>
      </c>
      <c r="J36" s="20" t="n">
        <v>2.65236096</v>
      </c>
      <c r="K36" s="18" t="n">
        <v>543.28306892</v>
      </c>
      <c r="L36" s="20" t="n">
        <v>3.85911313</v>
      </c>
      <c r="M36" s="18" t="s">
        <v>481</v>
      </c>
      <c r="N36" s="20" t="s">
        <v>481</v>
      </c>
      <c r="O36" s="18" t="s">
        <v>481</v>
      </c>
      <c r="P36" s="20" t="s">
        <v>481</v>
      </c>
      <c r="Q36" s="18" t="s">
        <v>481</v>
      </c>
      <c r="R36" s="20" t="s">
        <v>481</v>
      </c>
      <c r="S36" s="18" t="s">
        <v>481</v>
      </c>
      <c r="T36" s="20" t="s">
        <v>481</v>
      </c>
      <c r="U36" s="18" t="n">
        <v>414.68524961</v>
      </c>
      <c r="V36" s="20" t="n">
        <v>6.50940984</v>
      </c>
    </row>
    <row r="37" spans="1:22">
      <c r="A37" s="15" t="s">
        <v>512</v>
      </c>
      <c r="B37" s="17" t="n">
        <v>5458</v>
      </c>
      <c r="C37" s="18">
        <f>(147.0/B37*100)</f>
        <v/>
      </c>
      <c r="D37" s="19" t="n">
        <v>5311</v>
      </c>
      <c r="E37" s="18" t="n">
        <v>448.62092909</v>
      </c>
      <c r="F37" s="20" t="n">
        <v>4.2810652</v>
      </c>
      <c r="G37" s="18" t="n">
        <v>481.05356313</v>
      </c>
      <c r="H37" s="20" t="n">
        <v>3.51755791</v>
      </c>
      <c r="I37" s="18" t="n">
        <v>516.07020818</v>
      </c>
      <c r="J37" s="20" t="n">
        <v>3.9876326</v>
      </c>
      <c r="K37" s="18" t="n">
        <v>551.6471301</v>
      </c>
      <c r="L37" s="20" t="n">
        <v>4.85166207</v>
      </c>
      <c r="M37" s="18" t="s">
        <v>481</v>
      </c>
      <c r="N37" s="20" t="s">
        <v>481</v>
      </c>
      <c r="O37" s="18" t="s">
        <v>481</v>
      </c>
      <c r="P37" s="20" t="s">
        <v>481</v>
      </c>
      <c r="Q37" s="18" t="s">
        <v>481</v>
      </c>
      <c r="R37" s="20" t="s">
        <v>481</v>
      </c>
      <c r="S37" s="18" t="s">
        <v>481</v>
      </c>
      <c r="T37" s="20" t="s">
        <v>481</v>
      </c>
      <c r="U37" s="18" t="n">
        <v>400.32697353</v>
      </c>
      <c r="V37" s="20" t="n">
        <v>6.47703223</v>
      </c>
    </row>
    <row r="38" spans="1:22">
      <c r="A38" s="15" t="s">
        <v>513</v>
      </c>
      <c r="B38" s="17" t="n">
        <v>5860</v>
      </c>
      <c r="C38" s="18">
        <f>(24.0/B38*100)</f>
        <v/>
      </c>
      <c r="D38" s="19" t="n">
        <v>5836</v>
      </c>
      <c r="E38" s="18" t="n">
        <v>462.81820255</v>
      </c>
      <c r="F38" s="20" t="n">
        <v>4.24278387</v>
      </c>
      <c r="G38" s="18" t="n">
        <v>504.90003022</v>
      </c>
      <c r="H38" s="20" t="n">
        <v>3.37389385</v>
      </c>
      <c r="I38" s="18" t="n">
        <v>529.61627077</v>
      </c>
      <c r="J38" s="20" t="n">
        <v>3.48616675</v>
      </c>
      <c r="K38" s="18" t="n">
        <v>556.23425872</v>
      </c>
      <c r="L38" s="20" t="n">
        <v>4.55239862</v>
      </c>
      <c r="M38" s="18" t="s">
        <v>481</v>
      </c>
      <c r="N38" s="20" t="s">
        <v>481</v>
      </c>
      <c r="O38" s="18" t="s">
        <v>481</v>
      </c>
      <c r="P38" s="20" t="s">
        <v>481</v>
      </c>
      <c r="Q38" s="18" t="s">
        <v>481</v>
      </c>
      <c r="R38" s="20" t="s">
        <v>481</v>
      </c>
      <c r="S38" s="18" t="s">
        <v>481</v>
      </c>
      <c r="T38" s="20" t="s">
        <v>481</v>
      </c>
      <c r="U38" s="18" t="n">
        <v>458.58461481</v>
      </c>
      <c r="V38" s="20" t="n">
        <v>6.61793555</v>
      </c>
    </row>
    <row r="39" spans="1:22">
      <c r="A39" s="15" t="s">
        <v>514</v>
      </c>
      <c r="B39" s="17" t="n">
        <v>5895</v>
      </c>
      <c r="C39" s="18">
        <f>(33.0/B39*100)</f>
        <v/>
      </c>
      <c r="D39" s="19" t="n">
        <v>5862</v>
      </c>
      <c r="E39" s="18" t="n">
        <v>409.19502647</v>
      </c>
      <c r="F39" s="20" t="n">
        <v>4.97381396</v>
      </c>
      <c r="G39" s="18" t="n">
        <v>417.37829776</v>
      </c>
      <c r="H39" s="20" t="n">
        <v>4.11539403</v>
      </c>
      <c r="I39" s="18" t="n">
        <v>430.53779663</v>
      </c>
      <c r="J39" s="20" t="n">
        <v>4.13761173</v>
      </c>
      <c r="K39" s="18" t="n">
        <v>450.62120803</v>
      </c>
      <c r="L39" s="20" t="n">
        <v>5.53953298</v>
      </c>
      <c r="M39" s="18" t="s">
        <v>481</v>
      </c>
      <c r="N39" s="20" t="s">
        <v>481</v>
      </c>
      <c r="O39" s="18" t="s">
        <v>481</v>
      </c>
      <c r="P39" s="20" t="s">
        <v>481</v>
      </c>
      <c r="Q39" s="18" t="s">
        <v>481</v>
      </c>
      <c r="R39" s="20" t="s">
        <v>481</v>
      </c>
      <c r="S39" s="18" t="s">
        <v>481</v>
      </c>
      <c r="T39" s="20" t="s">
        <v>481</v>
      </c>
      <c r="U39" s="18" t="n">
        <v>363.84593071</v>
      </c>
      <c r="V39" s="20" t="n">
        <v>8.99324659</v>
      </c>
    </row>
    <row r="40" spans="1:22">
      <c r="A40" s="15" t="s">
        <v>515</v>
      </c>
      <c r="B40" s="17" t="n">
        <v>14157</v>
      </c>
      <c r="C40" s="18">
        <f>(399.0/B40*100)</f>
        <v/>
      </c>
      <c r="D40" s="19" t="n">
        <v>13758</v>
      </c>
      <c r="E40" s="18" t="n">
        <v>464.60883399</v>
      </c>
      <c r="F40" s="20" t="n">
        <v>4.19627166</v>
      </c>
      <c r="G40" s="18" t="n">
        <v>497.84400469</v>
      </c>
      <c r="H40" s="20" t="n">
        <v>2.76070673</v>
      </c>
      <c r="I40" s="18" t="n">
        <v>530.89126875</v>
      </c>
      <c r="J40" s="20" t="n">
        <v>3.00159722</v>
      </c>
      <c r="K40" s="18" t="n">
        <v>562.64762162</v>
      </c>
      <c r="L40" s="20" t="n">
        <v>5.98951421</v>
      </c>
      <c r="M40" s="18" t="s">
        <v>481</v>
      </c>
      <c r="N40" s="20" t="s">
        <v>481</v>
      </c>
      <c r="O40" s="18" t="s">
        <v>481</v>
      </c>
      <c r="P40" s="20" t="s">
        <v>481</v>
      </c>
      <c r="Q40" s="18" t="s">
        <v>481</v>
      </c>
      <c r="R40" s="20" t="s">
        <v>481</v>
      </c>
      <c r="S40" s="18" t="s">
        <v>481</v>
      </c>
      <c r="T40" s="20" t="s">
        <v>481</v>
      </c>
      <c r="U40" s="18" t="n">
        <v>405.74603148</v>
      </c>
      <c r="V40" s="20" t="n">
        <v>7.18861613</v>
      </c>
    </row>
    <row r="41" spans="1:22">
      <c r="A41" s="15" t="s">
        <v>516</v>
      </c>
      <c r="B41" s="17" t="n">
        <v>5712</v>
      </c>
      <c r="C41" s="18">
        <f>(59.0/B41*100)</f>
        <v/>
      </c>
      <c r="D41" s="19" t="n">
        <v>5653</v>
      </c>
      <c r="E41" s="18" t="n">
        <v>468.20175189</v>
      </c>
      <c r="F41" s="20" t="n">
        <v>4.35162841</v>
      </c>
      <c r="G41" s="18" t="n">
        <v>485.8218607</v>
      </c>
      <c r="H41" s="20" t="n">
        <v>3.30194167</v>
      </c>
      <c r="I41" s="18" t="n">
        <v>504.38860906</v>
      </c>
      <c r="J41" s="20" t="n">
        <v>3.45794107</v>
      </c>
      <c r="K41" s="18" t="n">
        <v>547.63955863</v>
      </c>
      <c r="L41" s="20" t="n">
        <v>5.87304218</v>
      </c>
      <c r="M41" s="18" t="s">
        <v>481</v>
      </c>
      <c r="N41" s="20" t="s">
        <v>481</v>
      </c>
      <c r="O41" s="18" t="s">
        <v>481</v>
      </c>
      <c r="P41" s="20" t="s">
        <v>481</v>
      </c>
      <c r="Q41" s="18" t="s">
        <v>481</v>
      </c>
      <c r="R41" s="20" t="s">
        <v>481</v>
      </c>
      <c r="S41" s="18" t="s">
        <v>481</v>
      </c>
      <c r="T41" s="20" t="s">
        <v>481</v>
      </c>
      <c r="U41" s="18" t="n">
        <v>401.78531831</v>
      </c>
      <c r="V41" s="20" t="n">
        <v>9.55278917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362.06108635</v>
      </c>
      <c r="F45" s="20" t="n">
        <v>5.50146103</v>
      </c>
      <c r="G45" s="18" t="n">
        <v>371.08923503</v>
      </c>
      <c r="H45" s="20" t="n">
        <v>4.20076295</v>
      </c>
      <c r="I45" s="18" t="n">
        <v>377.07473466</v>
      </c>
      <c r="J45" s="20" t="n">
        <v>2.89130802</v>
      </c>
      <c r="K45" s="18" t="n">
        <v>385.66970511</v>
      </c>
      <c r="L45" s="20" t="n">
        <v>3.27215242</v>
      </c>
      <c r="M45" s="18" t="s">
        <v>481</v>
      </c>
      <c r="N45" s="20" t="s">
        <v>481</v>
      </c>
      <c r="O45" s="18" t="s">
        <v>481</v>
      </c>
      <c r="P45" s="20" t="s">
        <v>481</v>
      </c>
      <c r="Q45" s="18" t="s">
        <v>481</v>
      </c>
      <c r="R45" s="20" t="s">
        <v>481</v>
      </c>
      <c r="S45" s="18" t="n">
        <v>382.10339827</v>
      </c>
      <c r="T45" s="20" t="n">
        <v>16.85839519</v>
      </c>
      <c r="U45" s="18" t="n">
        <v>345.85929999</v>
      </c>
      <c r="V45" s="20" t="n">
        <v>5.66785188</v>
      </c>
    </row>
    <row r="46" spans="1:22">
      <c r="A46" s="15" t="s">
        <v>521</v>
      </c>
      <c r="B46" s="17" t="n">
        <v>23141</v>
      </c>
      <c r="C46" s="18">
        <f>(2202.0/B46*100)</f>
        <v/>
      </c>
      <c r="D46" s="19" t="n">
        <v>20939</v>
      </c>
      <c r="E46" s="18" t="n">
        <v>385.82525007</v>
      </c>
      <c r="F46" s="20" t="n">
        <v>3.24203623</v>
      </c>
      <c r="G46" s="18" t="n">
        <v>404.15816148</v>
      </c>
      <c r="H46" s="20" t="n">
        <v>3.11440709</v>
      </c>
      <c r="I46" s="18" t="n">
        <v>418.22819386</v>
      </c>
      <c r="J46" s="20" t="n">
        <v>3.17458899</v>
      </c>
      <c r="K46" s="18" t="n">
        <v>449.846658</v>
      </c>
      <c r="L46" s="20" t="n">
        <v>4.75760219</v>
      </c>
      <c r="M46" s="18" t="s">
        <v>481</v>
      </c>
      <c r="N46" s="20" t="s">
        <v>481</v>
      </c>
      <c r="O46" s="18" t="s">
        <v>481</v>
      </c>
      <c r="P46" s="20" t="s">
        <v>481</v>
      </c>
      <c r="Q46" s="18" t="s">
        <v>481</v>
      </c>
      <c r="R46" s="20" t="s">
        <v>481</v>
      </c>
      <c r="S46" s="18" t="s">
        <v>481</v>
      </c>
      <c r="T46" s="20" t="s">
        <v>481</v>
      </c>
      <c r="U46" s="18" t="n">
        <v>373.98781561</v>
      </c>
      <c r="V46" s="20" t="n">
        <v>2.49407401</v>
      </c>
    </row>
    <row r="47" spans="1:22">
      <c r="A47" s="15" t="s">
        <v>522</v>
      </c>
      <c r="B47" s="17" t="n">
        <v>5928</v>
      </c>
      <c r="C47" s="18">
        <f>(387.0/B47*100)</f>
        <v/>
      </c>
      <c r="D47" s="19" t="n">
        <v>5541</v>
      </c>
      <c r="E47" s="18" t="n">
        <v>414.18684914</v>
      </c>
      <c r="F47" s="20" t="n">
        <v>6.2637484</v>
      </c>
      <c r="G47" s="18" t="n">
        <v>450.33080768</v>
      </c>
      <c r="H47" s="20" t="n">
        <v>5.04635496</v>
      </c>
      <c r="I47" s="18" t="n">
        <v>465.98778158</v>
      </c>
      <c r="J47" s="20" t="n">
        <v>4.24416331</v>
      </c>
      <c r="K47" s="18" t="n">
        <v>479.07214499</v>
      </c>
      <c r="L47" s="20" t="n">
        <v>5.39102967</v>
      </c>
      <c r="M47" s="18" t="s">
        <v>481</v>
      </c>
      <c r="N47" s="20" t="s">
        <v>481</v>
      </c>
      <c r="O47" s="18" t="s">
        <v>481</v>
      </c>
      <c r="P47" s="20" t="s">
        <v>481</v>
      </c>
      <c r="Q47" s="18" t="s">
        <v>481</v>
      </c>
      <c r="R47" s="20" t="s">
        <v>481</v>
      </c>
      <c r="S47" s="18" t="s">
        <v>481</v>
      </c>
      <c r="T47" s="20" t="s">
        <v>481</v>
      </c>
      <c r="U47" s="18" t="n">
        <v>365.65478818</v>
      </c>
      <c r="V47" s="20" t="n">
        <v>5.50335203</v>
      </c>
    </row>
    <row r="48" spans="1:22">
      <c r="A48" s="15" t="s">
        <v>523</v>
      </c>
      <c r="B48" s="17" t="n">
        <v>9841</v>
      </c>
      <c r="C48" s="18">
        <f>(8.0/B48*100)</f>
        <v/>
      </c>
      <c r="D48" s="19" t="n">
        <v>9833</v>
      </c>
      <c r="E48" s="18" t="n">
        <v>492.19756068</v>
      </c>
      <c r="F48" s="20" t="n">
        <v>8.73121619</v>
      </c>
      <c r="G48" s="18" t="n">
        <v>485.281081</v>
      </c>
      <c r="H48" s="20" t="n">
        <v>5.90119894</v>
      </c>
      <c r="I48" s="18" t="n">
        <v>517.77995885</v>
      </c>
      <c r="J48" s="20" t="n">
        <v>4.38338008</v>
      </c>
      <c r="K48" s="18" t="n">
        <v>570.9897777800001</v>
      </c>
      <c r="L48" s="20" t="n">
        <v>6.20708347</v>
      </c>
      <c r="M48" s="18" t="s">
        <v>481</v>
      </c>
      <c r="N48" s="20" t="s">
        <v>481</v>
      </c>
      <c r="O48" s="18" t="s">
        <v>481</v>
      </c>
      <c r="P48" s="20" t="s">
        <v>481</v>
      </c>
      <c r="Q48" s="18" t="s">
        <v>481</v>
      </c>
      <c r="R48" s="20" t="s">
        <v>481</v>
      </c>
      <c r="S48" s="18" t="s">
        <v>481</v>
      </c>
      <c r="T48" s="20" t="s">
        <v>481</v>
      </c>
      <c r="U48" s="18" t="n">
        <v>443.72074615</v>
      </c>
      <c r="V48" s="20" t="n">
        <v>32.24307174</v>
      </c>
    </row>
    <row r="49" spans="1:22">
      <c r="A49" s="15" t="s">
        <v>524</v>
      </c>
      <c r="B49" s="17" t="n">
        <v>6349</v>
      </c>
      <c r="C49" s="18">
        <f>(56.0/B49*100)</f>
        <v/>
      </c>
      <c r="D49" s="19" t="n">
        <v>6293</v>
      </c>
      <c r="E49" s="18" t="n">
        <v>420.45694649</v>
      </c>
      <c r="F49" s="20" t="n">
        <v>3.57414416</v>
      </c>
      <c r="G49" s="18" t="n">
        <v>427.72429288</v>
      </c>
      <c r="H49" s="20" t="n">
        <v>2.79394985</v>
      </c>
      <c r="I49" s="18" t="n">
        <v>440.15489737</v>
      </c>
      <c r="J49" s="20" t="n">
        <v>3.62888876</v>
      </c>
      <c r="K49" s="18" t="n">
        <v>450.90127789</v>
      </c>
      <c r="L49" s="20" t="n">
        <v>5.19468417</v>
      </c>
      <c r="M49" s="18" t="s">
        <v>481</v>
      </c>
      <c r="N49" s="20" t="s">
        <v>481</v>
      </c>
      <c r="O49" s="18" t="s">
        <v>481</v>
      </c>
      <c r="P49" s="20" t="s">
        <v>481</v>
      </c>
      <c r="Q49" s="18" t="s">
        <v>481</v>
      </c>
      <c r="R49" s="20" t="s">
        <v>481</v>
      </c>
      <c r="S49" s="18" t="n">
        <v>375.67666118</v>
      </c>
      <c r="T49" s="20" t="n">
        <v>29.77285798</v>
      </c>
      <c r="U49" s="18" t="n">
        <v>377.65873834</v>
      </c>
      <c r="V49" s="20" t="n">
        <v>7.86300361</v>
      </c>
    </row>
    <row r="50" spans="1:22">
      <c r="A50" s="15" t="s">
        <v>525</v>
      </c>
      <c r="B50" s="17" t="n">
        <v>11795</v>
      </c>
      <c r="C50" s="18">
        <f>(365.0/B50*100)</f>
        <v/>
      </c>
      <c r="D50" s="19" t="n">
        <v>11430</v>
      </c>
      <c r="E50" s="18" t="n">
        <v>395.07397871</v>
      </c>
      <c r="F50" s="20" t="n">
        <v>4.32888222</v>
      </c>
      <c r="G50" s="18" t="n">
        <v>423.3835874</v>
      </c>
      <c r="H50" s="20" t="n">
        <v>3.02069087</v>
      </c>
      <c r="I50" s="18" t="n">
        <v>419.52071605</v>
      </c>
      <c r="J50" s="20" t="n">
        <v>2.51336376</v>
      </c>
      <c r="K50" s="18" t="n">
        <v>423.190295</v>
      </c>
      <c r="L50" s="20" t="n">
        <v>4.35220915</v>
      </c>
      <c r="M50" s="18" t="s">
        <v>481</v>
      </c>
      <c r="N50" s="20" t="s">
        <v>481</v>
      </c>
      <c r="O50" s="18" t="s">
        <v>481</v>
      </c>
      <c r="P50" s="20" t="s">
        <v>481</v>
      </c>
      <c r="Q50" s="18" t="s">
        <v>481</v>
      </c>
      <c r="R50" s="20" t="s">
        <v>481</v>
      </c>
      <c r="S50" s="18" t="s">
        <v>481</v>
      </c>
      <c r="T50" s="20" t="s">
        <v>481</v>
      </c>
      <c r="U50" s="18" t="n">
        <v>360.62760697</v>
      </c>
      <c r="V50" s="20" t="n">
        <v>7.01227733</v>
      </c>
    </row>
    <row r="51" spans="1:22">
      <c r="A51" s="15" t="s">
        <v>526</v>
      </c>
      <c r="B51" s="17" t="n">
        <v>6866</v>
      </c>
      <c r="C51" s="18">
        <f>(117.0/B51*100)</f>
        <v/>
      </c>
      <c r="D51" s="19" t="n">
        <v>6749</v>
      </c>
      <c r="E51" s="18" t="n">
        <v>412.61500165</v>
      </c>
      <c r="F51" s="20" t="n">
        <v>3.321545</v>
      </c>
      <c r="G51" s="18" t="n">
        <v>417.78815912</v>
      </c>
      <c r="H51" s="20" t="n">
        <v>2.71037163</v>
      </c>
      <c r="I51" s="18" t="n">
        <v>422.8212557</v>
      </c>
      <c r="J51" s="20" t="n">
        <v>2.25072222</v>
      </c>
      <c r="K51" s="18" t="n">
        <v>431.65839696</v>
      </c>
      <c r="L51" s="20" t="n">
        <v>3.91223864</v>
      </c>
      <c r="M51" s="18" t="s">
        <v>481</v>
      </c>
      <c r="N51" s="20" t="s">
        <v>481</v>
      </c>
      <c r="O51" s="18" t="s">
        <v>481</v>
      </c>
      <c r="P51" s="20" t="s">
        <v>481</v>
      </c>
      <c r="Q51" s="18" t="s">
        <v>481</v>
      </c>
      <c r="R51" s="20" t="s">
        <v>481</v>
      </c>
      <c r="S51" s="18" t="s">
        <v>481</v>
      </c>
      <c r="T51" s="20" t="s">
        <v>481</v>
      </c>
      <c r="U51" s="18" t="n">
        <v>389.40495432</v>
      </c>
      <c r="V51" s="20" t="n">
        <v>8.13761691</v>
      </c>
    </row>
    <row r="52" spans="1:22">
      <c r="A52" s="15" t="s">
        <v>527</v>
      </c>
      <c r="B52" s="17" t="n">
        <v>5809</v>
      </c>
      <c r="C52" s="18">
        <f>(111.0/B52*100)</f>
        <v/>
      </c>
      <c r="D52" s="19" t="n">
        <v>5698</v>
      </c>
      <c r="E52" s="18" t="n">
        <v>443.06799742</v>
      </c>
      <c r="F52" s="20" t="n">
        <v>4.13733472</v>
      </c>
      <c r="G52" s="18" t="n">
        <v>462.93639418</v>
      </c>
      <c r="H52" s="20" t="n">
        <v>2.62913147</v>
      </c>
      <c r="I52" s="18" t="n">
        <v>489.12702902</v>
      </c>
      <c r="J52" s="20" t="n">
        <v>2.76788283</v>
      </c>
      <c r="K52" s="18" t="n">
        <v>521.86468468</v>
      </c>
      <c r="L52" s="20" t="n">
        <v>4.08521665</v>
      </c>
      <c r="M52" s="18" t="s">
        <v>481</v>
      </c>
      <c r="N52" s="20" t="s">
        <v>481</v>
      </c>
      <c r="O52" s="18" t="s">
        <v>481</v>
      </c>
      <c r="P52" s="20" t="s">
        <v>481</v>
      </c>
      <c r="Q52" s="18" t="s">
        <v>481</v>
      </c>
      <c r="R52" s="20" t="s">
        <v>481</v>
      </c>
      <c r="S52" s="18" t="s">
        <v>481</v>
      </c>
      <c r="T52" s="20" t="s">
        <v>481</v>
      </c>
      <c r="U52" s="18" t="n">
        <v>393.45333868</v>
      </c>
      <c r="V52" s="20" t="n">
        <v>8.177634879999999</v>
      </c>
    </row>
    <row r="53" spans="1:22">
      <c r="A53" s="15" t="s">
        <v>528</v>
      </c>
      <c r="B53" s="17" t="n">
        <v>5571</v>
      </c>
      <c r="C53" s="18">
        <f>(118.0/B53*100)</f>
        <v/>
      </c>
      <c r="D53" s="19" t="n">
        <v>5453</v>
      </c>
      <c r="E53" s="18" t="n">
        <v>397.34311392</v>
      </c>
      <c r="F53" s="20" t="n">
        <v>3.52834712</v>
      </c>
      <c r="G53" s="18" t="n">
        <v>417.81589387</v>
      </c>
      <c r="H53" s="20" t="n">
        <v>2.58007823</v>
      </c>
      <c r="I53" s="18" t="n">
        <v>452.8506024</v>
      </c>
      <c r="J53" s="20" t="n">
        <v>2.01080272</v>
      </c>
      <c r="K53" s="18" t="n">
        <v>486.44360435</v>
      </c>
      <c r="L53" s="20" t="n">
        <v>3.4961204</v>
      </c>
      <c r="M53" s="18" t="s">
        <v>481</v>
      </c>
      <c r="N53" s="20" t="s">
        <v>481</v>
      </c>
      <c r="O53" s="18" t="s">
        <v>481</v>
      </c>
      <c r="P53" s="20" t="s">
        <v>481</v>
      </c>
      <c r="Q53" s="18" t="s">
        <v>481</v>
      </c>
      <c r="R53" s="20" t="s">
        <v>481</v>
      </c>
      <c r="S53" s="18" t="s">
        <v>481</v>
      </c>
      <c r="T53" s="20" t="s">
        <v>481</v>
      </c>
      <c r="U53" s="18" t="n">
        <v>351.39383594</v>
      </c>
      <c r="V53" s="20" t="n">
        <v>3.9791781</v>
      </c>
    </row>
    <row r="54" spans="1:22">
      <c r="A54" s="15" t="s">
        <v>529</v>
      </c>
      <c r="B54" s="17" t="n">
        <v>4740</v>
      </c>
      <c r="C54" s="18">
        <f>(483.0/B54*100)</f>
        <v/>
      </c>
      <c r="D54" s="19" t="n">
        <v>4257</v>
      </c>
      <c r="E54" s="18" t="n">
        <v>322.06900656</v>
      </c>
      <c r="F54" s="20" t="n">
        <v>7.35692252</v>
      </c>
      <c r="G54" s="18" t="n">
        <v>342.97997926</v>
      </c>
      <c r="H54" s="20" t="n">
        <v>4.50691941</v>
      </c>
      <c r="I54" s="18" t="n">
        <v>345.77502197</v>
      </c>
      <c r="J54" s="20" t="n">
        <v>3.35493042</v>
      </c>
      <c r="K54" s="18" t="n">
        <v>342.32484699</v>
      </c>
      <c r="L54" s="20" t="n">
        <v>3.48288614</v>
      </c>
      <c r="M54" s="18" t="s">
        <v>481</v>
      </c>
      <c r="N54" s="20" t="s">
        <v>481</v>
      </c>
      <c r="O54" s="18" t="s">
        <v>481</v>
      </c>
      <c r="P54" s="20" t="s">
        <v>481</v>
      </c>
      <c r="Q54" s="18" t="s">
        <v>481</v>
      </c>
      <c r="R54" s="20" t="s">
        <v>481</v>
      </c>
      <c r="S54" s="18" t="s">
        <v>481</v>
      </c>
      <c r="T54" s="20" t="s">
        <v>481</v>
      </c>
      <c r="U54" s="18" t="n">
        <v>284.30595781</v>
      </c>
      <c r="V54" s="20" t="n">
        <v>3.72912521</v>
      </c>
    </row>
    <row r="55" spans="1:22">
      <c r="A55" s="15" t="s">
        <v>530</v>
      </c>
      <c r="B55" s="17" t="n">
        <v>5316</v>
      </c>
      <c r="C55" s="18">
        <f>(22.0/B55*100)</f>
        <v/>
      </c>
      <c r="D55" s="19" t="n">
        <v>5294</v>
      </c>
      <c r="E55" s="18" t="n">
        <v>376.64329063</v>
      </c>
      <c r="F55" s="20" t="n">
        <v>5.63046941</v>
      </c>
      <c r="G55" s="18" t="n">
        <v>403.93428206</v>
      </c>
      <c r="H55" s="20" t="n">
        <v>3.38143655</v>
      </c>
      <c r="I55" s="18" t="n">
        <v>411.04828212</v>
      </c>
      <c r="J55" s="20" t="n">
        <v>2.60778841</v>
      </c>
      <c r="K55" s="18" t="n">
        <v>453.38043406</v>
      </c>
      <c r="L55" s="20" t="n">
        <v>4.19921404</v>
      </c>
      <c r="M55" s="18" t="s">
        <v>481</v>
      </c>
      <c r="N55" s="20" t="s">
        <v>481</v>
      </c>
      <c r="O55" s="18" t="s">
        <v>481</v>
      </c>
      <c r="P55" s="20" t="s">
        <v>481</v>
      </c>
      <c r="Q55" s="18" t="s">
        <v>481</v>
      </c>
      <c r="R55" s="20" t="s">
        <v>481</v>
      </c>
      <c r="S55" s="18" t="n">
        <v>330.00812788</v>
      </c>
      <c r="T55" s="20" t="n">
        <v>20.41779771</v>
      </c>
      <c r="U55" s="18" t="n">
        <v>326.30277819</v>
      </c>
      <c r="V55" s="20" t="n">
        <v>8.218302319999999</v>
      </c>
    </row>
    <row r="56" spans="1:22">
      <c r="A56" s="15" t="s">
        <v>531</v>
      </c>
      <c r="B56" s="17" t="n">
        <v>5359</v>
      </c>
      <c r="C56" s="18">
        <f>(77.0/B56*100)</f>
        <v/>
      </c>
      <c r="D56" s="19" t="n">
        <v>5282</v>
      </c>
      <c r="E56" s="18" t="n">
        <v>488.51224981</v>
      </c>
      <c r="F56" s="20" t="n">
        <v>4.48168931</v>
      </c>
      <c r="G56" s="18" t="n">
        <v>505.97727004</v>
      </c>
      <c r="H56" s="20" t="n">
        <v>3.77453025</v>
      </c>
      <c r="I56" s="18" t="n">
        <v>530.50132691</v>
      </c>
      <c r="J56" s="20" t="n">
        <v>2.57113891</v>
      </c>
      <c r="K56" s="18" t="n">
        <v>554.58039749</v>
      </c>
      <c r="L56" s="20" t="n">
        <v>3.95111467</v>
      </c>
      <c r="M56" s="18" t="s">
        <v>481</v>
      </c>
      <c r="N56" s="20" t="s">
        <v>481</v>
      </c>
      <c r="O56" s="18" t="s">
        <v>481</v>
      </c>
      <c r="P56" s="20" t="s">
        <v>481</v>
      </c>
      <c r="Q56" s="18" t="s">
        <v>481</v>
      </c>
      <c r="R56" s="20" t="s">
        <v>481</v>
      </c>
      <c r="S56" s="18" t="s">
        <v>481</v>
      </c>
      <c r="T56" s="20" t="s">
        <v>481</v>
      </c>
      <c r="U56" s="18" t="n">
        <v>453.97510375</v>
      </c>
      <c r="V56" s="20" t="n">
        <v>14.12896955</v>
      </c>
    </row>
    <row r="57" spans="1:22">
      <c r="A57" s="15" t="s">
        <v>532</v>
      </c>
      <c r="B57" s="17" t="n">
        <v>6513</v>
      </c>
      <c r="C57" s="18">
        <f>(0.0/B57*100)</f>
        <v/>
      </c>
      <c r="D57" s="19" t="n">
        <v>6513</v>
      </c>
      <c r="E57" s="18" t="n">
        <v>385.91190987</v>
      </c>
      <c r="F57" s="20" t="n">
        <v>8.64665712</v>
      </c>
      <c r="G57" s="18" t="n">
        <v>400.75055275</v>
      </c>
      <c r="H57" s="20" t="n">
        <v>4.43113159</v>
      </c>
      <c r="I57" s="18" t="n">
        <v>405.16653255</v>
      </c>
      <c r="J57" s="20" t="n">
        <v>2.53799987</v>
      </c>
      <c r="K57" s="18" t="n">
        <v>403.17776163</v>
      </c>
      <c r="L57" s="20" t="n">
        <v>4.97554787</v>
      </c>
      <c r="M57" s="18" t="s">
        <v>481</v>
      </c>
      <c r="N57" s="20" t="s">
        <v>481</v>
      </c>
      <c r="O57" s="18" t="s">
        <v>481</v>
      </c>
      <c r="P57" s="20" t="s">
        <v>481</v>
      </c>
      <c r="Q57" s="18" t="s">
        <v>481</v>
      </c>
      <c r="R57" s="20" t="s">
        <v>481</v>
      </c>
      <c r="S57" s="18" t="n">
        <v>325.64754234</v>
      </c>
      <c r="T57" s="20" t="n">
        <v>19.69092133</v>
      </c>
      <c r="U57" s="18" t="n">
        <v>376.78307639</v>
      </c>
      <c r="V57" s="20" t="n">
        <v>7.30357057</v>
      </c>
    </row>
    <row r="58" spans="1:22">
      <c r="A58" s="15" t="s">
        <v>533</v>
      </c>
      <c r="B58" s="17" t="n">
        <v>7267</v>
      </c>
      <c r="C58" s="18">
        <f>(10.0/B58*100)</f>
        <v/>
      </c>
      <c r="D58" s="19" t="n">
        <v>7257</v>
      </c>
      <c r="E58" s="18" t="n">
        <v>375.08691612</v>
      </c>
      <c r="F58" s="20" t="n">
        <v>5.38826471</v>
      </c>
      <c r="G58" s="18" t="n">
        <v>392.15368631</v>
      </c>
      <c r="H58" s="20" t="n">
        <v>3.68953278</v>
      </c>
      <c r="I58" s="18" t="n">
        <v>415.40332504</v>
      </c>
      <c r="J58" s="20" t="n">
        <v>2.67356534</v>
      </c>
      <c r="K58" s="18" t="n">
        <v>433.70365401</v>
      </c>
      <c r="L58" s="20" t="n">
        <v>3.86811584</v>
      </c>
      <c r="M58" s="18" t="s">
        <v>481</v>
      </c>
      <c r="N58" s="20" t="s">
        <v>481</v>
      </c>
      <c r="O58" s="18" t="s">
        <v>481</v>
      </c>
      <c r="P58" s="20" t="s">
        <v>481</v>
      </c>
      <c r="Q58" s="18" t="s">
        <v>481</v>
      </c>
      <c r="R58" s="20" t="s">
        <v>481</v>
      </c>
      <c r="S58" s="18" t="n">
        <v>315.78170848</v>
      </c>
      <c r="T58" s="20" t="n">
        <v>24.46780593</v>
      </c>
      <c r="U58" s="18" t="n">
        <v>337.00796304</v>
      </c>
      <c r="V58" s="20" t="n">
        <v>10.4973294</v>
      </c>
    </row>
    <row r="59" spans="1:22">
      <c r="A59" s="15" t="s">
        <v>534</v>
      </c>
      <c r="B59" s="17" t="n">
        <v>4826</v>
      </c>
      <c r="C59" s="18">
        <f>(26.0/B59*100)</f>
        <v/>
      </c>
      <c r="D59" s="19" t="n">
        <v>4800</v>
      </c>
      <c r="E59" s="18" t="n">
        <v>336.59021645</v>
      </c>
      <c r="F59" s="20" t="n">
        <v>5.46371098</v>
      </c>
      <c r="G59" s="18" t="n">
        <v>361.73086217</v>
      </c>
      <c r="H59" s="20" t="n">
        <v>4.69888539</v>
      </c>
      <c r="I59" s="18" t="n">
        <v>379.8904196</v>
      </c>
      <c r="J59" s="20" t="n">
        <v>1.95725685</v>
      </c>
      <c r="K59" s="18" t="n">
        <v>390.74476998</v>
      </c>
      <c r="L59" s="20" t="n">
        <v>2.73409402</v>
      </c>
      <c r="M59" s="18" t="s">
        <v>481</v>
      </c>
      <c r="N59" s="20" t="s">
        <v>481</v>
      </c>
      <c r="O59" s="18" t="s">
        <v>481</v>
      </c>
      <c r="P59" s="20" t="s">
        <v>481</v>
      </c>
      <c r="Q59" s="18" t="s">
        <v>481</v>
      </c>
      <c r="R59" s="20" t="s">
        <v>481</v>
      </c>
      <c r="S59" s="18" t="n">
        <v>304.30494719</v>
      </c>
      <c r="T59" s="20" t="n">
        <v>15.00072188</v>
      </c>
      <c r="U59" s="18" t="n">
        <v>317.96733126</v>
      </c>
      <c r="V59" s="20" t="n">
        <v>7.94906762</v>
      </c>
    </row>
    <row r="60" spans="1:22">
      <c r="A60" s="15" t="s">
        <v>535</v>
      </c>
      <c r="B60" s="17" t="n">
        <v>4546</v>
      </c>
      <c r="C60" s="18">
        <f>(15.0/B60*100)</f>
        <v/>
      </c>
      <c r="D60" s="19" t="n">
        <v>4531</v>
      </c>
      <c r="E60" s="18" t="n">
        <v>362.19957257</v>
      </c>
      <c r="F60" s="20" t="n">
        <v>5.14689697</v>
      </c>
      <c r="G60" s="18" t="n">
        <v>365.07513193</v>
      </c>
      <c r="H60" s="20" t="n">
        <v>4.80931346</v>
      </c>
      <c r="I60" s="18" t="n">
        <v>394.5213922</v>
      </c>
      <c r="J60" s="20" t="n">
        <v>3.93481721</v>
      </c>
      <c r="K60" s="18" t="n">
        <v>421.71290976</v>
      </c>
      <c r="L60" s="20" t="n">
        <v>5.81679467</v>
      </c>
      <c r="M60" s="18" t="s">
        <v>481</v>
      </c>
      <c r="N60" s="20" t="s">
        <v>481</v>
      </c>
      <c r="O60" s="18" t="s">
        <v>481</v>
      </c>
      <c r="P60" s="20" t="s">
        <v>481</v>
      </c>
      <c r="Q60" s="18" t="s">
        <v>481</v>
      </c>
      <c r="R60" s="20" t="s">
        <v>481</v>
      </c>
      <c r="S60" s="18" t="n">
        <v>297.97847339</v>
      </c>
      <c r="T60" s="20" t="n">
        <v>24.61823348</v>
      </c>
      <c r="U60" s="18" t="n">
        <v>339.15151116</v>
      </c>
      <c r="V60" s="20" t="n">
        <v>7.32846407</v>
      </c>
    </row>
    <row r="61" spans="1:22">
      <c r="A61" s="15" t="s">
        <v>536</v>
      </c>
      <c r="B61" s="17" t="n">
        <v>6525</v>
      </c>
      <c r="C61" s="18">
        <f>(175.0/B61*100)</f>
        <v/>
      </c>
      <c r="D61" s="19" t="n">
        <v>6350</v>
      </c>
      <c r="E61" s="18" t="n">
        <v>447.52702148</v>
      </c>
      <c r="F61" s="20" t="n">
        <v>4.64116562</v>
      </c>
      <c r="G61" s="18" t="n">
        <v>457.75872962</v>
      </c>
      <c r="H61" s="20" t="n">
        <v>3.42918301</v>
      </c>
      <c r="I61" s="18" t="n">
        <v>482.69220559</v>
      </c>
      <c r="J61" s="20" t="n">
        <v>2.65174583</v>
      </c>
      <c r="K61" s="18" t="n">
        <v>511.30800808</v>
      </c>
      <c r="L61" s="20" t="n">
        <v>3.70365583</v>
      </c>
      <c r="M61" s="18" t="s">
        <v>481</v>
      </c>
      <c r="N61" s="20" t="s">
        <v>481</v>
      </c>
      <c r="O61" s="18" t="s">
        <v>481</v>
      </c>
      <c r="P61" s="20" t="s">
        <v>481</v>
      </c>
      <c r="Q61" s="18" t="s">
        <v>481</v>
      </c>
      <c r="R61" s="20" t="s">
        <v>481</v>
      </c>
      <c r="S61" s="18" t="s">
        <v>481</v>
      </c>
      <c r="T61" s="20" t="s">
        <v>481</v>
      </c>
      <c r="U61" s="18" t="n">
        <v>384.23803719</v>
      </c>
      <c r="V61" s="20" t="n">
        <v>7.96796027</v>
      </c>
    </row>
    <row r="62" spans="1:22">
      <c r="A62" s="15" t="s">
        <v>537</v>
      </c>
      <c r="B62" s="17" t="n">
        <v>4476</v>
      </c>
      <c r="C62" s="18">
        <f>(3.0/B62*100)</f>
        <v/>
      </c>
      <c r="D62" s="19" t="n">
        <v>4473</v>
      </c>
      <c r="E62" s="18" t="n">
        <v>485.85600023</v>
      </c>
      <c r="F62" s="20" t="n">
        <v>4.47416279</v>
      </c>
      <c r="G62" s="18" t="n">
        <v>511.63356687</v>
      </c>
      <c r="H62" s="20" t="n">
        <v>2.05556143</v>
      </c>
      <c r="I62" s="18" t="n">
        <v>537.18885544</v>
      </c>
      <c r="J62" s="20" t="n">
        <v>1.69619356</v>
      </c>
      <c r="K62" s="18" t="n">
        <v>558.83936755</v>
      </c>
      <c r="L62" s="20" t="n">
        <v>3.3207133</v>
      </c>
      <c r="M62" s="18" t="s">
        <v>481</v>
      </c>
      <c r="N62" s="20" t="s">
        <v>481</v>
      </c>
      <c r="O62" s="18" t="s">
        <v>481</v>
      </c>
      <c r="P62" s="20" t="s">
        <v>481</v>
      </c>
      <c r="Q62" s="18" t="s">
        <v>481</v>
      </c>
      <c r="R62" s="20" t="s">
        <v>481</v>
      </c>
      <c r="S62" s="18" t="s">
        <v>481</v>
      </c>
      <c r="T62" s="20" t="s">
        <v>481</v>
      </c>
      <c r="U62" s="18" t="n">
        <v>473.54415522</v>
      </c>
      <c r="V62" s="20" t="n">
        <v>24.7890839</v>
      </c>
    </row>
    <row r="63" spans="1:22">
      <c r="A63" s="15" t="s">
        <v>538</v>
      </c>
      <c r="B63" s="17" t="n">
        <v>5324</v>
      </c>
      <c r="C63" s="18">
        <f>(13.0/B63*100)</f>
        <v/>
      </c>
      <c r="D63" s="19" t="n">
        <v>5311</v>
      </c>
      <c r="E63" s="18" t="n">
        <v>352.10998922</v>
      </c>
      <c r="F63" s="20" t="n">
        <v>5.69906592</v>
      </c>
      <c r="G63" s="18" t="n">
        <v>370.16002003</v>
      </c>
      <c r="H63" s="20" t="n">
        <v>3.98189561</v>
      </c>
      <c r="I63" s="18" t="n">
        <v>388.45922166</v>
      </c>
      <c r="J63" s="20" t="n">
        <v>1.78467895</v>
      </c>
      <c r="K63" s="18" t="n">
        <v>408.61089831</v>
      </c>
      <c r="L63" s="20" t="n">
        <v>3.1482655</v>
      </c>
      <c r="M63" s="18" t="s">
        <v>481</v>
      </c>
      <c r="N63" s="20" t="s">
        <v>481</v>
      </c>
      <c r="O63" s="18" t="s">
        <v>481</v>
      </c>
      <c r="P63" s="20" t="s">
        <v>481</v>
      </c>
      <c r="Q63" s="18" t="n">
        <v>330.26069601</v>
      </c>
      <c r="R63" s="20" t="n">
        <v>64.70880097</v>
      </c>
      <c r="S63" s="18" t="n">
        <v>340.54231772</v>
      </c>
      <c r="T63" s="20" t="n">
        <v>34.34008438</v>
      </c>
      <c r="U63" s="18" t="n">
        <v>335.85026197</v>
      </c>
      <c r="V63" s="20" t="n">
        <v>4.41584424</v>
      </c>
    </row>
    <row r="64" spans="1:22">
      <c r="A64" s="15" t="s">
        <v>539</v>
      </c>
      <c r="B64" s="17" t="n">
        <v>3634</v>
      </c>
      <c r="C64" s="18">
        <f>(3.0/B64*100)</f>
        <v/>
      </c>
      <c r="D64" s="19" t="n">
        <v>3631</v>
      </c>
      <c r="E64" s="18" t="n">
        <v>402.91569059</v>
      </c>
      <c r="F64" s="20" t="n">
        <v>4.42573101</v>
      </c>
      <c r="G64" s="18" t="n">
        <v>432.87190432</v>
      </c>
      <c r="H64" s="20" t="n">
        <v>3.25239399</v>
      </c>
      <c r="I64" s="18" t="n">
        <v>499.92072605</v>
      </c>
      <c r="J64" s="20" t="n">
        <v>2.6213168</v>
      </c>
      <c r="K64" s="18" t="n">
        <v>546.01787348</v>
      </c>
      <c r="L64" s="20" t="n">
        <v>5.38310004</v>
      </c>
      <c r="M64" s="18" t="s">
        <v>481</v>
      </c>
      <c r="N64" s="20" t="s">
        <v>481</v>
      </c>
      <c r="O64" s="18" t="s">
        <v>481</v>
      </c>
      <c r="P64" s="20" t="s">
        <v>481</v>
      </c>
      <c r="Q64" s="18" t="s">
        <v>481</v>
      </c>
      <c r="R64" s="20" t="s">
        <v>481</v>
      </c>
      <c r="S64" s="18" t="n">
        <v>428.98208519</v>
      </c>
      <c r="T64" s="20" t="n">
        <v>37.59483395</v>
      </c>
      <c r="U64" s="18" t="n">
        <v>330.1435223</v>
      </c>
      <c r="V64" s="20" t="n">
        <v>10.62885565</v>
      </c>
    </row>
    <row r="65" spans="1:22">
      <c r="A65" s="15" t="s">
        <v>540</v>
      </c>
      <c r="B65" s="17" t="n">
        <v>5325</v>
      </c>
      <c r="C65" s="18">
        <f>(14.0/B65*100)</f>
        <v/>
      </c>
      <c r="D65" s="19" t="n">
        <v>5311</v>
      </c>
      <c r="E65" s="18" t="n">
        <v>393.60840759</v>
      </c>
      <c r="F65" s="20" t="n">
        <v>6.46296255</v>
      </c>
      <c r="G65" s="18" t="n">
        <v>419.75568409</v>
      </c>
      <c r="H65" s="20" t="n">
        <v>3.62512499</v>
      </c>
      <c r="I65" s="18" t="n">
        <v>431.7953686</v>
      </c>
      <c r="J65" s="20" t="n">
        <v>2.16632195</v>
      </c>
      <c r="K65" s="18" t="n">
        <v>454.28381976</v>
      </c>
      <c r="L65" s="20" t="n">
        <v>4.06084558</v>
      </c>
      <c r="M65" s="18" t="s">
        <v>481</v>
      </c>
      <c r="N65" s="20" t="s">
        <v>481</v>
      </c>
      <c r="O65" s="18" t="s">
        <v>481</v>
      </c>
      <c r="P65" s="20" t="s">
        <v>481</v>
      </c>
      <c r="Q65" s="18" t="n">
        <v>339.6245952</v>
      </c>
      <c r="R65" s="20" t="n">
        <v>32.09429975</v>
      </c>
      <c r="S65" s="18" t="s">
        <v>481</v>
      </c>
      <c r="T65" s="20" t="s">
        <v>481</v>
      </c>
      <c r="U65" s="18" t="n">
        <v>340.89849897</v>
      </c>
      <c r="V65" s="20" t="n">
        <v>8.495140810000001</v>
      </c>
    </row>
    <row r="66" spans="1:22">
      <c r="A66" s="15" t="s">
        <v>541</v>
      </c>
      <c r="B66" s="17" t="n">
        <v>5665</v>
      </c>
      <c r="C66" s="18">
        <f>(92.0/B66*100)</f>
        <v/>
      </c>
      <c r="D66" s="19" t="n">
        <v>5573</v>
      </c>
      <c r="E66" s="18" t="n">
        <v>393.96403671</v>
      </c>
      <c r="F66" s="20" t="n">
        <v>3.75283121</v>
      </c>
      <c r="G66" s="18" t="n">
        <v>405.91645487</v>
      </c>
      <c r="H66" s="20" t="n">
        <v>2.19619239</v>
      </c>
      <c r="I66" s="18" t="n">
        <v>425.04268833</v>
      </c>
      <c r="J66" s="20" t="n">
        <v>1.91079462</v>
      </c>
      <c r="K66" s="18" t="n">
        <v>448.90981644</v>
      </c>
      <c r="L66" s="20" t="n">
        <v>3.55337723</v>
      </c>
      <c r="M66" s="18" t="s">
        <v>481</v>
      </c>
      <c r="N66" s="20" t="s">
        <v>481</v>
      </c>
      <c r="O66" s="18" t="s">
        <v>481</v>
      </c>
      <c r="P66" s="20" t="s">
        <v>481</v>
      </c>
      <c r="Q66" s="18" t="s">
        <v>481</v>
      </c>
      <c r="R66" s="20" t="s">
        <v>481</v>
      </c>
      <c r="S66" s="18" t="s">
        <v>481</v>
      </c>
      <c r="T66" s="20" t="s">
        <v>481</v>
      </c>
      <c r="U66" s="18" t="n">
        <v>352.34485182</v>
      </c>
      <c r="V66" s="20" t="n">
        <v>3.10739766</v>
      </c>
    </row>
    <row r="67" spans="1:22">
      <c r="A67" s="15" t="s">
        <v>542</v>
      </c>
      <c r="B67" s="17" t="n">
        <v>6971</v>
      </c>
      <c r="C67" s="18">
        <f>(934.0/B67*100)</f>
        <v/>
      </c>
      <c r="D67" s="19" t="n">
        <v>6037</v>
      </c>
      <c r="E67" s="18" t="n">
        <v>392.77814452</v>
      </c>
      <c r="F67" s="20" t="n">
        <v>5.20371634</v>
      </c>
      <c r="G67" s="18" t="n">
        <v>406.06214314</v>
      </c>
      <c r="H67" s="20" t="n">
        <v>3.22119074</v>
      </c>
      <c r="I67" s="18" t="n">
        <v>408.79123725</v>
      </c>
      <c r="J67" s="20" t="n">
        <v>2.86206812</v>
      </c>
      <c r="K67" s="18" t="n">
        <v>417.77475726</v>
      </c>
      <c r="L67" s="20" t="n">
        <v>3.31362329</v>
      </c>
      <c r="M67" s="18" t="s">
        <v>481</v>
      </c>
      <c r="N67" s="20" t="s">
        <v>481</v>
      </c>
      <c r="O67" s="18" t="s">
        <v>481</v>
      </c>
      <c r="P67" s="20" t="s">
        <v>481</v>
      </c>
      <c r="Q67" s="18" t="s">
        <v>481</v>
      </c>
      <c r="R67" s="20" t="s">
        <v>481</v>
      </c>
      <c r="S67" s="18" t="s">
        <v>481</v>
      </c>
      <c r="T67" s="20" t="s">
        <v>481</v>
      </c>
      <c r="U67" s="18" t="n">
        <v>330.9217151</v>
      </c>
      <c r="V67" s="20" t="n">
        <v>5.43891777</v>
      </c>
    </row>
    <row r="68" spans="1:22">
      <c r="A68" s="15" t="s">
        <v>543</v>
      </c>
      <c r="B68" s="17" t="n">
        <v>12083</v>
      </c>
      <c r="C68" s="18">
        <f>(31.0/B68*100)</f>
        <v/>
      </c>
      <c r="D68" s="19" t="n">
        <v>12052</v>
      </c>
      <c r="E68" s="18" t="n">
        <v>380.13038828</v>
      </c>
      <c r="F68" s="20" t="n">
        <v>2.93242952</v>
      </c>
      <c r="G68" s="18" t="n">
        <v>412.55564214</v>
      </c>
      <c r="H68" s="20" t="n">
        <v>1.82691128</v>
      </c>
      <c r="I68" s="18" t="n">
        <v>437.77233186</v>
      </c>
      <c r="J68" s="20" t="n">
        <v>1.61698926</v>
      </c>
      <c r="K68" s="18" t="n">
        <v>463.25517606</v>
      </c>
      <c r="L68" s="20" t="n">
        <v>2.63336939</v>
      </c>
      <c r="M68" s="18" t="s">
        <v>481</v>
      </c>
      <c r="N68" s="20" t="s">
        <v>481</v>
      </c>
      <c r="O68" s="18" t="s">
        <v>481</v>
      </c>
      <c r="P68" s="20" t="s">
        <v>481</v>
      </c>
      <c r="Q68" s="18" t="s">
        <v>481</v>
      </c>
      <c r="R68" s="20" t="s">
        <v>481</v>
      </c>
      <c r="S68" s="18" t="s">
        <v>481</v>
      </c>
      <c r="T68" s="20" t="s">
        <v>481</v>
      </c>
      <c r="U68" s="18" t="n">
        <v>348.74911741</v>
      </c>
      <c r="V68" s="20" t="n">
        <v>2.04138354</v>
      </c>
    </row>
    <row r="69" spans="1:22">
      <c r="A69" s="15" t="s">
        <v>544</v>
      </c>
      <c r="B69" s="17" t="n">
        <v>4876</v>
      </c>
      <c r="C69" s="18">
        <f>(0.0/B69*100)</f>
        <v/>
      </c>
      <c r="D69" s="19" t="n">
        <v>4876</v>
      </c>
      <c r="E69" s="18" t="n">
        <v>413.28150706</v>
      </c>
      <c r="F69" s="20" t="n">
        <v>4.34059109</v>
      </c>
      <c r="G69" s="18" t="n">
        <v>429.77585865</v>
      </c>
      <c r="H69" s="20" t="n">
        <v>4.07281252</v>
      </c>
      <c r="I69" s="18" t="n">
        <v>440.21355571</v>
      </c>
      <c r="J69" s="20" t="n">
        <v>3.25841957</v>
      </c>
      <c r="K69" s="18" t="n">
        <v>461.40779282</v>
      </c>
      <c r="L69" s="20" t="n">
        <v>6.02446078</v>
      </c>
      <c r="M69" s="18" t="s">
        <v>481</v>
      </c>
      <c r="N69" s="20" t="s">
        <v>481</v>
      </c>
      <c r="O69" s="18" t="s">
        <v>481</v>
      </c>
      <c r="P69" s="20" t="s">
        <v>481</v>
      </c>
      <c r="Q69" s="18" t="s">
        <v>481</v>
      </c>
      <c r="R69" s="20" t="s">
        <v>481</v>
      </c>
      <c r="S69" s="18" t="s">
        <v>481</v>
      </c>
      <c r="T69" s="20" t="s">
        <v>481</v>
      </c>
      <c r="U69" s="18" t="n">
        <v>352.77873988</v>
      </c>
      <c r="V69" s="20" t="n">
        <v>18.92627362</v>
      </c>
    </row>
    <row r="70" spans="1:22">
      <c r="A70" s="15" t="s">
        <v>545</v>
      </c>
      <c r="B70" s="17" t="n">
        <v>6036</v>
      </c>
      <c r="C70" s="18">
        <f>(223.0/B70*100)</f>
        <v/>
      </c>
      <c r="D70" s="19" t="n">
        <v>5813</v>
      </c>
      <c r="E70" s="18" t="n">
        <v>459.85700956</v>
      </c>
      <c r="F70" s="20" t="n">
        <v>5.70832017</v>
      </c>
      <c r="G70" s="18" t="n">
        <v>480.20299815</v>
      </c>
      <c r="H70" s="20" t="n">
        <v>3.15050063</v>
      </c>
      <c r="I70" s="18" t="n">
        <v>499.03018186</v>
      </c>
      <c r="J70" s="20" t="n">
        <v>2.8686308</v>
      </c>
      <c r="K70" s="18" t="n">
        <v>518.680833</v>
      </c>
      <c r="L70" s="20" t="n">
        <v>4.81699543</v>
      </c>
      <c r="M70" s="18" t="s">
        <v>481</v>
      </c>
      <c r="N70" s="20" t="s">
        <v>481</v>
      </c>
      <c r="O70" s="18" t="s">
        <v>481</v>
      </c>
      <c r="P70" s="20" t="s">
        <v>481</v>
      </c>
      <c r="Q70" s="18" t="s">
        <v>481</v>
      </c>
      <c r="R70" s="20" t="s">
        <v>481</v>
      </c>
      <c r="S70" s="18" t="s">
        <v>481</v>
      </c>
      <c r="T70" s="20" t="s">
        <v>481</v>
      </c>
      <c r="U70" s="18" t="n">
        <v>424.18948466</v>
      </c>
      <c r="V70" s="20" t="n">
        <v>7.82638398</v>
      </c>
    </row>
    <row r="71" spans="1:22">
      <c r="A71" s="15" t="s">
        <v>546</v>
      </c>
      <c r="B71" s="17" t="n">
        <v>6115</v>
      </c>
      <c r="C71" s="18">
        <f>(37.0/B71*100)</f>
        <v/>
      </c>
      <c r="D71" s="19" t="n">
        <v>6078</v>
      </c>
      <c r="E71" s="18" t="n">
        <v>477.49212503</v>
      </c>
      <c r="F71" s="20" t="n">
        <v>5.99962556</v>
      </c>
      <c r="G71" s="18" t="n">
        <v>512.67688042</v>
      </c>
      <c r="H71" s="20" t="n">
        <v>2.96012746</v>
      </c>
      <c r="I71" s="18" t="n">
        <v>558.58286983</v>
      </c>
      <c r="J71" s="20" t="n">
        <v>1.93114288</v>
      </c>
      <c r="K71" s="18" t="n">
        <v>604.87279639</v>
      </c>
      <c r="L71" s="20" t="n">
        <v>3.31200185</v>
      </c>
      <c r="M71" s="18" t="s">
        <v>481</v>
      </c>
      <c r="N71" s="20" t="s">
        <v>481</v>
      </c>
      <c r="O71" s="18" t="s">
        <v>481</v>
      </c>
      <c r="P71" s="20" t="s">
        <v>481</v>
      </c>
      <c r="Q71" s="18" t="s">
        <v>481</v>
      </c>
      <c r="R71" s="20" t="s">
        <v>481</v>
      </c>
      <c r="S71" s="18" t="s">
        <v>481</v>
      </c>
      <c r="T71" s="20" t="s">
        <v>481</v>
      </c>
      <c r="U71" s="18" t="n">
        <v>439.24519244</v>
      </c>
      <c r="V71" s="20" t="n">
        <v>13.91518753</v>
      </c>
    </row>
    <row r="72" spans="1:22">
      <c r="A72" s="15" t="s">
        <v>547</v>
      </c>
      <c r="B72" s="17" t="n">
        <v>7708</v>
      </c>
      <c r="C72" s="18">
        <f>(6.0/B72*100)</f>
        <v/>
      </c>
      <c r="D72" s="19" t="n">
        <v>7702</v>
      </c>
      <c r="E72" s="18" t="n">
        <v>495.10149847</v>
      </c>
      <c r="F72" s="20" t="n">
        <v>4.00672459</v>
      </c>
      <c r="G72" s="18" t="n">
        <v>512.8010898</v>
      </c>
      <c r="H72" s="20" t="n">
        <v>2.64716321</v>
      </c>
      <c r="I72" s="18" t="n">
        <v>545.00088341</v>
      </c>
      <c r="J72" s="20" t="n">
        <v>3.18966604</v>
      </c>
      <c r="K72" s="18" t="n">
        <v>599.04265918</v>
      </c>
      <c r="L72" s="20" t="n">
        <v>5.57619612</v>
      </c>
      <c r="M72" s="18" t="s">
        <v>481</v>
      </c>
      <c r="N72" s="20" t="s">
        <v>481</v>
      </c>
      <c r="O72" s="18" t="s">
        <v>481</v>
      </c>
      <c r="P72" s="20" t="s">
        <v>481</v>
      </c>
      <c r="Q72" s="18" t="s">
        <v>481</v>
      </c>
      <c r="R72" s="20" t="s">
        <v>481</v>
      </c>
      <c r="S72" s="18" t="s">
        <v>481</v>
      </c>
      <c r="T72" s="20" t="s">
        <v>481</v>
      </c>
      <c r="U72" s="18" t="n">
        <v>439.01955385</v>
      </c>
      <c r="V72" s="20" t="n">
        <v>23.78007627</v>
      </c>
    </row>
    <row r="73" spans="1:22">
      <c r="A73" s="15" t="s">
        <v>548</v>
      </c>
      <c r="B73" s="17" t="n">
        <v>8249</v>
      </c>
      <c r="C73" s="18">
        <f>(197.0/B73*100)</f>
        <v/>
      </c>
      <c r="D73" s="19" t="n">
        <v>8052</v>
      </c>
      <c r="E73" s="18" t="n">
        <v>382.68863057</v>
      </c>
      <c r="F73" s="20" t="n">
        <v>6.89748431</v>
      </c>
      <c r="G73" s="18" t="n">
        <v>412.98026994</v>
      </c>
      <c r="H73" s="20" t="n">
        <v>3.62086406</v>
      </c>
      <c r="I73" s="18" t="n">
        <v>423.19062904</v>
      </c>
      <c r="J73" s="20" t="n">
        <v>2.9651927</v>
      </c>
      <c r="K73" s="18" t="n">
        <v>452.58728826</v>
      </c>
      <c r="L73" s="20" t="n">
        <v>4.85525692</v>
      </c>
      <c r="M73" s="18" t="s">
        <v>481</v>
      </c>
      <c r="N73" s="20" t="s">
        <v>481</v>
      </c>
      <c r="O73" s="18" t="s">
        <v>481</v>
      </c>
      <c r="P73" s="20" t="s">
        <v>481</v>
      </c>
      <c r="Q73" s="18" t="s">
        <v>481</v>
      </c>
      <c r="R73" s="20" t="s">
        <v>481</v>
      </c>
      <c r="S73" s="18" t="s">
        <v>481</v>
      </c>
      <c r="T73" s="20" t="s">
        <v>481</v>
      </c>
      <c r="U73" s="18" t="n">
        <v>369.36003709</v>
      </c>
      <c r="V73" s="20" t="n">
        <v>8.449097460000001</v>
      </c>
    </row>
    <row r="74" spans="1:22">
      <c r="A74" s="15" t="s">
        <v>549</v>
      </c>
      <c r="B74" s="17" t="n">
        <v>4692</v>
      </c>
      <c r="C74" s="18">
        <f>(82.0/B74*100)</f>
        <v/>
      </c>
      <c r="D74" s="19" t="n">
        <v>4610</v>
      </c>
      <c r="E74" s="18" t="n">
        <v>402.06976496</v>
      </c>
      <c r="F74" s="20" t="n">
        <v>4.01629444</v>
      </c>
      <c r="G74" s="18" t="n">
        <v>411.57550785</v>
      </c>
      <c r="H74" s="20" t="n">
        <v>2.93306553</v>
      </c>
      <c r="I74" s="18" t="n">
        <v>444.66545724</v>
      </c>
      <c r="J74" s="20" t="n">
        <v>2.67580905</v>
      </c>
      <c r="K74" s="18" t="n">
        <v>463.36981364</v>
      </c>
      <c r="L74" s="20" t="n">
        <v>4.20842426</v>
      </c>
      <c r="M74" s="18" t="s">
        <v>481</v>
      </c>
      <c r="N74" s="20" t="s">
        <v>481</v>
      </c>
      <c r="O74" s="18" t="s">
        <v>481</v>
      </c>
      <c r="P74" s="20" t="s">
        <v>481</v>
      </c>
      <c r="Q74" s="18" t="s">
        <v>481</v>
      </c>
      <c r="R74" s="20" t="s">
        <v>481</v>
      </c>
      <c r="S74" s="18" t="n">
        <v>357.75476581</v>
      </c>
      <c r="T74" s="20" t="n">
        <v>39.70897203</v>
      </c>
      <c r="U74" s="18" t="n">
        <v>345.05028057</v>
      </c>
      <c r="V74" s="20" t="n">
        <v>5.82294073</v>
      </c>
    </row>
    <row r="75" spans="1:22">
      <c r="A75" s="15" t="s">
        <v>550</v>
      </c>
      <c r="B75" s="17" t="n">
        <v>5375</v>
      </c>
      <c r="C75" s="18">
        <f>(314.0/B75*100)</f>
        <v/>
      </c>
      <c r="D75" s="19" t="n">
        <v>5061</v>
      </c>
      <c r="E75" s="18" t="n">
        <v>374.29129535</v>
      </c>
      <c r="F75" s="20" t="n">
        <v>3.43689769</v>
      </c>
      <c r="G75" s="18" t="n">
        <v>381.30964344</v>
      </c>
      <c r="H75" s="20" t="n">
        <v>3.73229763</v>
      </c>
      <c r="I75" s="18" t="n">
        <v>392.05721241</v>
      </c>
      <c r="J75" s="20" t="n">
        <v>2.46330408</v>
      </c>
      <c r="K75" s="18" t="n">
        <v>407.70777078</v>
      </c>
      <c r="L75" s="20" t="n">
        <v>3.18482063</v>
      </c>
      <c r="M75" s="18" t="s">
        <v>481</v>
      </c>
      <c r="N75" s="20" t="s">
        <v>481</v>
      </c>
      <c r="O75" s="18" t="s">
        <v>481</v>
      </c>
      <c r="P75" s="20" t="s">
        <v>481</v>
      </c>
      <c r="Q75" s="18" t="s">
        <v>481</v>
      </c>
      <c r="R75" s="20" t="s">
        <v>481</v>
      </c>
      <c r="S75" s="18" t="s">
        <v>481</v>
      </c>
      <c r="T75" s="20" t="s">
        <v>481</v>
      </c>
      <c r="U75" s="18" t="n">
        <v>357.32733874</v>
      </c>
      <c r="V75" s="20" t="n">
        <v>3.51267859</v>
      </c>
    </row>
    <row r="76" spans="1:22">
      <c r="A76" s="15" t="s">
        <v>551</v>
      </c>
      <c r="B76" s="17" t="n">
        <v>14167</v>
      </c>
      <c r="C76" s="18">
        <f>(236.0/B76*100)</f>
        <v/>
      </c>
      <c r="D76" s="19" t="n">
        <v>13931</v>
      </c>
      <c r="E76" s="18" t="n">
        <v>398.28873646</v>
      </c>
      <c r="F76" s="20" t="n">
        <v>3.79414112</v>
      </c>
      <c r="G76" s="18" t="n">
        <v>428.99830326</v>
      </c>
      <c r="H76" s="20" t="n">
        <v>3.21546286</v>
      </c>
      <c r="I76" s="18" t="n">
        <v>443.34985263</v>
      </c>
      <c r="J76" s="20" t="n">
        <v>2.81547427</v>
      </c>
      <c r="K76" s="18" t="n">
        <v>471.30043698</v>
      </c>
      <c r="L76" s="20" t="n">
        <v>3.51731206</v>
      </c>
      <c r="M76" s="18" t="s">
        <v>481</v>
      </c>
      <c r="N76" s="20" t="s">
        <v>481</v>
      </c>
      <c r="O76" s="18" t="s">
        <v>481</v>
      </c>
      <c r="P76" s="20" t="s">
        <v>481</v>
      </c>
      <c r="Q76" s="18" t="s">
        <v>481</v>
      </c>
      <c r="R76" s="20" t="s">
        <v>481</v>
      </c>
      <c r="S76" s="18" t="s">
        <v>481</v>
      </c>
      <c r="T76" s="20" t="s">
        <v>481</v>
      </c>
      <c r="U76" s="18" t="n">
        <v>353.44262435</v>
      </c>
      <c r="V76" s="20" t="n">
        <v>4.27642353</v>
      </c>
    </row>
    <row r="77" spans="1:22">
      <c r="A77" s="15" t="s">
        <v>552</v>
      </c>
      <c r="B77" s="17" t="n">
        <v>6062</v>
      </c>
      <c r="C77" s="18">
        <f>(356.0/B77*100)</f>
        <v/>
      </c>
      <c r="D77" s="19" t="n">
        <v>5706</v>
      </c>
      <c r="E77" s="18" t="n">
        <v>420.97226343</v>
      </c>
      <c r="F77" s="20" t="n">
        <v>3.28052319</v>
      </c>
      <c r="G77" s="18" t="n">
        <v>441.12879239</v>
      </c>
      <c r="H77" s="20" t="n">
        <v>3.2418602</v>
      </c>
      <c r="I77" s="18" t="n">
        <v>454.73248224</v>
      </c>
      <c r="J77" s="20" t="n">
        <v>2.59081298</v>
      </c>
      <c r="K77" s="18" t="n">
        <v>472.4551213</v>
      </c>
      <c r="L77" s="20" t="n">
        <v>4.93203401</v>
      </c>
      <c r="M77" s="18" t="s">
        <v>481</v>
      </c>
      <c r="N77" s="20" t="s">
        <v>481</v>
      </c>
      <c r="O77" s="18" t="s">
        <v>481</v>
      </c>
      <c r="P77" s="20" t="s">
        <v>481</v>
      </c>
      <c r="Q77" s="18" t="s">
        <v>481</v>
      </c>
      <c r="R77" s="20" t="s">
        <v>481</v>
      </c>
      <c r="S77" s="18" t="s">
        <v>481</v>
      </c>
      <c r="T77" s="20" t="s">
        <v>481</v>
      </c>
      <c r="U77" s="18" t="n">
        <v>374.20365218</v>
      </c>
      <c r="V77" s="20" t="n">
        <v>4.01697802</v>
      </c>
    </row>
    <row r="78" spans="1:22">
      <c r="A78" s="15" t="s">
        <v>553</v>
      </c>
      <c r="B78" s="17" t="n">
        <v>5826</v>
      </c>
      <c r="C78" s="18">
        <f>(0.0/B78*100)</f>
        <v/>
      </c>
      <c r="D78" s="19" t="n">
        <v>5826</v>
      </c>
      <c r="E78" s="18" t="n">
        <v>527.84380532</v>
      </c>
      <c r="F78" s="20" t="n">
        <v>10.41285291</v>
      </c>
      <c r="G78" s="18" t="n">
        <v>508.57907851</v>
      </c>
      <c r="H78" s="20" t="n">
        <v>4.87370938</v>
      </c>
      <c r="I78" s="18" t="n">
        <v>518.60690097</v>
      </c>
      <c r="J78" s="20" t="n">
        <v>3.56090334</v>
      </c>
      <c r="K78" s="18" t="n">
        <v>550.74904901</v>
      </c>
      <c r="L78" s="20" t="n">
        <v>5.81227331</v>
      </c>
      <c r="M78" s="18" t="s">
        <v>481</v>
      </c>
      <c r="N78" s="20" t="s">
        <v>481</v>
      </c>
      <c r="O78" s="18" t="s">
        <v>481</v>
      </c>
      <c r="P78" s="20" t="s">
        <v>481</v>
      </c>
      <c r="Q78" s="18" t="n">
        <v>431.126</v>
      </c>
      <c r="R78" s="20" t="n">
        <v>17.85283108</v>
      </c>
      <c r="S78" s="18" t="n">
        <v>472.61113074</v>
      </c>
      <c r="T78" s="20" t="n">
        <v>33.71229446</v>
      </c>
      <c r="U78" s="18" t="n">
        <v>471.59770402</v>
      </c>
      <c r="V78" s="20" t="n">
        <v>21.36247039</v>
      </c>
    </row>
    <row customHeight="1" ht="25" r="79" spans="1:22">
      <c r="A79" s="15" t="s">
        <v>554</v>
      </c>
      <c r="B79" s="17" t="n">
        <v>1657</v>
      </c>
      <c r="C79" s="18">
        <f>(41.0/B79*100)</f>
        <v/>
      </c>
      <c r="D79" s="19" t="n">
        <v>1616</v>
      </c>
      <c r="E79" s="18" t="n">
        <v>462.73136576</v>
      </c>
      <c r="F79" s="20" t="n">
        <v>7.91419775</v>
      </c>
      <c r="G79" s="18" t="n">
        <v>467.48415902</v>
      </c>
      <c r="H79" s="20" t="n">
        <v>6.35714549</v>
      </c>
      <c r="I79" s="18" t="n">
        <v>487.47385971</v>
      </c>
      <c r="J79" s="20" t="n">
        <v>7.85704649</v>
      </c>
      <c r="K79" s="18" t="n">
        <v>503.84361959</v>
      </c>
      <c r="L79" s="20" t="n">
        <v>10.62180869</v>
      </c>
      <c r="M79" s="18" t="s">
        <v>481</v>
      </c>
      <c r="N79" s="20" t="s">
        <v>481</v>
      </c>
      <c r="O79" s="18" t="s">
        <v>481</v>
      </c>
      <c r="P79" s="20" t="s">
        <v>481</v>
      </c>
      <c r="Q79" s="18" t="s">
        <v>481</v>
      </c>
      <c r="R79" s="20" t="s">
        <v>481</v>
      </c>
      <c r="S79" s="18" t="s">
        <v>481</v>
      </c>
      <c r="T79" s="20" t="s">
        <v>481</v>
      </c>
      <c r="U79" s="18" t="n">
        <v>369.51255072</v>
      </c>
      <c r="V79" s="20" t="n">
        <v>16.09248245</v>
      </c>
    </row>
    <row r="80" spans="1:22">
      <c r="A80" s="15" t="s">
        <v>555</v>
      </c>
      <c r="B80" s="17" t="n">
        <v>7841</v>
      </c>
      <c r="C80" s="18">
        <f>(0.0/B80*100)</f>
        <v/>
      </c>
      <c r="D80" s="19" t="n">
        <v>7841</v>
      </c>
      <c r="E80" s="18" t="n">
        <v>438.03631992</v>
      </c>
      <c r="F80" s="20" t="n">
        <v>6.0610534</v>
      </c>
      <c r="G80" s="18" t="n">
        <v>446.52848586</v>
      </c>
      <c r="H80" s="20" t="n">
        <v>6.31290428</v>
      </c>
      <c r="I80" s="18" t="n">
        <v>454.71112386</v>
      </c>
      <c r="J80" s="20" t="n">
        <v>3.95967665</v>
      </c>
      <c r="K80" s="18" t="n">
        <v>464.45801311</v>
      </c>
      <c r="L80" s="20" t="n">
        <v>5.01854054</v>
      </c>
      <c r="M80" s="18" t="s">
        <v>481</v>
      </c>
      <c r="N80" s="20" t="s">
        <v>481</v>
      </c>
      <c r="O80" s="18" t="s">
        <v>481</v>
      </c>
      <c r="P80" s="20" t="s">
        <v>481</v>
      </c>
      <c r="Q80" s="18" t="s">
        <v>481</v>
      </c>
      <c r="R80" s="20" t="s">
        <v>481</v>
      </c>
      <c r="S80" s="18" t="s">
        <v>481</v>
      </c>
      <c r="T80" s="20" t="s">
        <v>481</v>
      </c>
      <c r="U80" s="18" t="n">
        <v>388.09059084</v>
      </c>
      <c r="V80" s="20" t="n">
        <v>25.08053711</v>
      </c>
    </row>
    <row r="81" spans="1:22">
      <c r="A81" s="23" t="s">
        <v>556</v>
      </c>
      <c r="B81" s="17" t="n">
        <v>8861</v>
      </c>
      <c r="C81" s="18">
        <f>(95.0/B81*100)</f>
        <v/>
      </c>
      <c r="D81" s="19" t="n">
        <v>8766</v>
      </c>
      <c r="E81" s="18" t="n">
        <v>399.18752757</v>
      </c>
      <c r="F81" s="20" t="n">
        <v>8.00342927</v>
      </c>
      <c r="G81" s="18" t="n">
        <v>417.41106228</v>
      </c>
      <c r="H81" s="20" t="n">
        <v>3.58310618</v>
      </c>
      <c r="I81" s="18" t="n">
        <v>445.18960391</v>
      </c>
      <c r="J81" s="20" t="n">
        <v>2.96727683</v>
      </c>
      <c r="K81" s="18" t="n">
        <v>478.17531238</v>
      </c>
      <c r="L81" s="20" t="n">
        <v>4.1279939</v>
      </c>
      <c r="M81" s="18" t="s">
        <v>481</v>
      </c>
      <c r="N81" s="20" t="s">
        <v>481</v>
      </c>
      <c r="O81" s="18" t="s">
        <v>481</v>
      </c>
      <c r="P81" s="20" t="s">
        <v>481</v>
      </c>
      <c r="Q81" s="18" t="s">
        <v>481</v>
      </c>
      <c r="R81" s="20" t="s">
        <v>481</v>
      </c>
      <c r="S81" s="18" t="s">
        <v>481</v>
      </c>
      <c r="T81" s="20" t="s">
        <v>481</v>
      </c>
      <c r="U81" s="18" t="n">
        <v>385.17627837</v>
      </c>
      <c r="V81" s="20" t="n">
        <v>11.07433355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842</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(807.0/B7*100)</f>
        <v/>
      </c>
      <c r="D7" s="19" t="n">
        <v>13723</v>
      </c>
      <c r="E7" s="18" t="n">
        <v>454.35054262</v>
      </c>
      <c r="F7" s="20" t="n">
        <v>2.99696834</v>
      </c>
      <c r="G7" s="18" t="n">
        <v>486.03582882</v>
      </c>
      <c r="H7" s="20" t="n">
        <v>2.82681681</v>
      </c>
      <c r="I7" s="18" t="n">
        <v>523.46866941</v>
      </c>
      <c r="J7" s="20" t="n">
        <v>1.85794024</v>
      </c>
      <c r="K7" s="18" t="n">
        <v>569.32703936</v>
      </c>
      <c r="L7" s="20" t="n">
        <v>3.21651524</v>
      </c>
      <c r="M7" s="18" t="s">
        <v>481</v>
      </c>
      <c r="N7" s="20" t="s">
        <v>481</v>
      </c>
      <c r="O7" s="18" t="s">
        <v>481</v>
      </c>
      <c r="P7" s="20" t="s">
        <v>481</v>
      </c>
      <c r="Q7" s="18" t="s">
        <v>481</v>
      </c>
      <c r="R7" s="20" t="s">
        <v>481</v>
      </c>
      <c r="S7" s="18" t="s">
        <v>481</v>
      </c>
      <c r="T7" s="20" t="s">
        <v>481</v>
      </c>
      <c r="U7" s="18" t="n">
        <v>469.09921588</v>
      </c>
      <c r="V7" s="20" t="n">
        <v>5.60802929</v>
      </c>
    </row>
    <row r="8" spans="1:22">
      <c r="A8" s="15" t="s">
        <v>483</v>
      </c>
      <c r="B8" s="17" t="n">
        <v>7007</v>
      </c>
      <c r="C8" s="18">
        <f>(165.0/B8*100)</f>
        <v/>
      </c>
      <c r="D8" s="19" t="n">
        <v>6842</v>
      </c>
      <c r="E8" s="18" t="n">
        <v>462.53158457</v>
      </c>
      <c r="F8" s="20" t="n">
        <v>3.6297986</v>
      </c>
      <c r="G8" s="18" t="n">
        <v>496.54636581</v>
      </c>
      <c r="H8" s="20" t="n">
        <v>3.15311214</v>
      </c>
      <c r="I8" s="18" t="n">
        <v>520.60008973</v>
      </c>
      <c r="J8" s="20" t="n">
        <v>3.69844142</v>
      </c>
      <c r="K8" s="18" t="n">
        <v>545.91240604</v>
      </c>
      <c r="L8" s="20" t="n">
        <v>4.87605829</v>
      </c>
      <c r="M8" s="18" t="s">
        <v>481</v>
      </c>
      <c r="N8" s="20" t="s">
        <v>481</v>
      </c>
      <c r="O8" s="18" t="s">
        <v>481</v>
      </c>
      <c r="P8" s="20" t="s">
        <v>481</v>
      </c>
      <c r="Q8" s="18" t="s">
        <v>481</v>
      </c>
      <c r="R8" s="20" t="s">
        <v>481</v>
      </c>
      <c r="S8" s="18" t="s">
        <v>481</v>
      </c>
      <c r="T8" s="20" t="s">
        <v>481</v>
      </c>
      <c r="U8" s="18" t="n">
        <v>402.11996137</v>
      </c>
      <c r="V8" s="20" t="n">
        <v>5.11621766</v>
      </c>
    </row>
    <row r="9" spans="1:22">
      <c r="A9" s="15" t="s">
        <v>484</v>
      </c>
      <c r="B9" s="17" t="n">
        <v>9651</v>
      </c>
      <c r="C9" s="18">
        <f>(408.0/B9*100)</f>
        <v/>
      </c>
      <c r="D9" s="19" t="n">
        <v>9243</v>
      </c>
      <c r="E9" s="18" t="n">
        <v>459.63801742</v>
      </c>
      <c r="F9" s="20" t="n">
        <v>3.64236155</v>
      </c>
      <c r="G9" s="18" t="n">
        <v>497.09332945</v>
      </c>
      <c r="H9" s="20" t="n">
        <v>2.7315055</v>
      </c>
      <c r="I9" s="18" t="n">
        <v>528.25923604</v>
      </c>
      <c r="J9" s="20" t="n">
        <v>2.43085381</v>
      </c>
      <c r="K9" s="18" t="n">
        <v>550.60368885</v>
      </c>
      <c r="L9" s="20" t="n">
        <v>3.66987708</v>
      </c>
      <c r="M9" s="18" t="s">
        <v>481</v>
      </c>
      <c r="N9" s="20" t="s">
        <v>481</v>
      </c>
      <c r="O9" s="18" t="s">
        <v>481</v>
      </c>
      <c r="P9" s="20" t="s">
        <v>481</v>
      </c>
      <c r="Q9" s="18" t="s">
        <v>481</v>
      </c>
      <c r="R9" s="20" t="s">
        <v>481</v>
      </c>
      <c r="S9" s="18" t="s">
        <v>481</v>
      </c>
      <c r="T9" s="20" t="s">
        <v>481</v>
      </c>
      <c r="U9" s="18" t="n">
        <v>408.92695838</v>
      </c>
      <c r="V9" s="20" t="n">
        <v>5.12038014</v>
      </c>
    </row>
    <row r="10" spans="1:22">
      <c r="A10" s="15" t="s">
        <v>485</v>
      </c>
      <c r="B10" s="17" t="n">
        <v>20058</v>
      </c>
      <c r="C10" s="18">
        <f>(564.0/B10*100)</f>
        <v/>
      </c>
      <c r="D10" s="19" t="n">
        <v>19494</v>
      </c>
      <c r="E10" s="18" t="n">
        <v>486.10205298</v>
      </c>
      <c r="F10" s="20" t="n">
        <v>3.62476518</v>
      </c>
      <c r="G10" s="18" t="n">
        <v>513.09611234</v>
      </c>
      <c r="H10" s="20" t="n">
        <v>2.84995133</v>
      </c>
      <c r="I10" s="18" t="n">
        <v>532.91719171</v>
      </c>
      <c r="J10" s="20" t="n">
        <v>2.10495442</v>
      </c>
      <c r="K10" s="18" t="n">
        <v>568.87479354</v>
      </c>
      <c r="L10" s="20" t="n">
        <v>2.80330645</v>
      </c>
      <c r="M10" s="18" t="s">
        <v>481</v>
      </c>
      <c r="N10" s="20" t="s">
        <v>481</v>
      </c>
      <c r="O10" s="18" t="s">
        <v>481</v>
      </c>
      <c r="P10" s="20" t="s">
        <v>481</v>
      </c>
      <c r="Q10" s="18" t="s">
        <v>481</v>
      </c>
      <c r="R10" s="20" t="s">
        <v>481</v>
      </c>
      <c r="S10" s="18" t="s">
        <v>481</v>
      </c>
      <c r="T10" s="20" t="s">
        <v>481</v>
      </c>
      <c r="U10" s="18" t="n">
        <v>445.56549961</v>
      </c>
      <c r="V10" s="20" t="n">
        <v>5.6199068</v>
      </c>
    </row>
    <row r="11" spans="1:22">
      <c r="A11" s="15" t="s">
        <v>486</v>
      </c>
      <c r="B11" s="17" t="n">
        <v>7053</v>
      </c>
      <c r="C11" s="18">
        <f>(179.0/B11*100)</f>
        <v/>
      </c>
      <c r="D11" s="19" t="n">
        <v>6874</v>
      </c>
      <c r="E11" s="18" t="n">
        <v>430.54315849</v>
      </c>
      <c r="F11" s="20" t="n">
        <v>3.93305352</v>
      </c>
      <c r="G11" s="18" t="n">
        <v>447.12642161</v>
      </c>
      <c r="H11" s="20" t="n">
        <v>2.9454877</v>
      </c>
      <c r="I11" s="18" t="n">
        <v>454.9760961</v>
      </c>
      <c r="J11" s="20" t="n">
        <v>3.08233839</v>
      </c>
      <c r="K11" s="18" t="n">
        <v>473.05156145</v>
      </c>
      <c r="L11" s="20" t="n">
        <v>4.92729915</v>
      </c>
      <c r="M11" s="18" t="s">
        <v>481</v>
      </c>
      <c r="N11" s="20" t="s">
        <v>481</v>
      </c>
      <c r="O11" s="18" t="s">
        <v>481</v>
      </c>
      <c r="P11" s="20" t="s">
        <v>481</v>
      </c>
      <c r="Q11" s="18" t="s">
        <v>481</v>
      </c>
      <c r="R11" s="20" t="s">
        <v>481</v>
      </c>
      <c r="S11" s="18" t="s">
        <v>481</v>
      </c>
      <c r="T11" s="20" t="s">
        <v>481</v>
      </c>
      <c r="U11" s="18" t="n">
        <v>401.80967147</v>
      </c>
      <c r="V11" s="20" t="n">
        <v>6.20025984</v>
      </c>
    </row>
    <row r="12" spans="1:22">
      <c r="A12" s="15" t="s">
        <v>487</v>
      </c>
      <c r="B12" s="17" t="n">
        <v>6894</v>
      </c>
      <c r="C12" s="18">
        <f>(59.0/B12*100)</f>
        <v/>
      </c>
      <c r="D12" s="19" t="n">
        <v>6835</v>
      </c>
      <c r="E12" s="18" t="n">
        <v>467.47024934</v>
      </c>
      <c r="F12" s="20" t="n">
        <v>3.28087192</v>
      </c>
      <c r="G12" s="18" t="n">
        <v>495.32177097</v>
      </c>
      <c r="H12" s="20" t="n">
        <v>2.14907582</v>
      </c>
      <c r="I12" s="18" t="n">
        <v>510.69741741</v>
      </c>
      <c r="J12" s="20" t="n">
        <v>3.21890619</v>
      </c>
      <c r="K12" s="18" t="n">
        <v>534.1456647</v>
      </c>
      <c r="L12" s="20" t="n">
        <v>6.82076556</v>
      </c>
      <c r="M12" s="18" t="s">
        <v>481</v>
      </c>
      <c r="N12" s="20" t="s">
        <v>481</v>
      </c>
      <c r="O12" s="18" t="s">
        <v>481</v>
      </c>
      <c r="P12" s="20" t="s">
        <v>481</v>
      </c>
      <c r="Q12" s="18" t="s">
        <v>481</v>
      </c>
      <c r="R12" s="20" t="s">
        <v>481</v>
      </c>
      <c r="S12" s="18" t="s">
        <v>481</v>
      </c>
      <c r="T12" s="20" t="s">
        <v>481</v>
      </c>
      <c r="U12" s="18" t="n">
        <v>389.72167424</v>
      </c>
      <c r="V12" s="20" t="n">
        <v>7.17998446</v>
      </c>
    </row>
    <row r="13" spans="1:22">
      <c r="A13" s="15" t="s">
        <v>488</v>
      </c>
      <c r="B13" s="17" t="n">
        <v>7161</v>
      </c>
      <c r="C13" s="18">
        <f>(237.0/B13*100)</f>
        <v/>
      </c>
      <c r="D13" s="19" t="n">
        <v>6924</v>
      </c>
      <c r="E13" s="18" t="n">
        <v>470.03594106</v>
      </c>
      <c r="F13" s="20" t="n">
        <v>3.6515323</v>
      </c>
      <c r="G13" s="18" t="n">
        <v>482.61893938</v>
      </c>
      <c r="H13" s="20" t="n">
        <v>2.69666367</v>
      </c>
      <c r="I13" s="18" t="n">
        <v>508.42942137</v>
      </c>
      <c r="J13" s="20" t="n">
        <v>2.62595952</v>
      </c>
      <c r="K13" s="18" t="n">
        <v>563.48940898</v>
      </c>
      <c r="L13" s="20" t="n">
        <v>4.17321909</v>
      </c>
      <c r="M13" s="18" t="s">
        <v>481</v>
      </c>
      <c r="N13" s="20" t="s">
        <v>481</v>
      </c>
      <c r="O13" s="18" t="s">
        <v>481</v>
      </c>
      <c r="P13" s="20" t="s">
        <v>481</v>
      </c>
      <c r="Q13" s="18" t="s">
        <v>481</v>
      </c>
      <c r="R13" s="20" t="s">
        <v>481</v>
      </c>
      <c r="S13" s="18" t="s">
        <v>481</v>
      </c>
      <c r="T13" s="20" t="s">
        <v>481</v>
      </c>
      <c r="U13" s="18" t="n">
        <v>389.44326428</v>
      </c>
      <c r="V13" s="20" t="n">
        <v>7.40639708</v>
      </c>
    </row>
    <row r="14" spans="1:22">
      <c r="A14" s="15" t="s">
        <v>489</v>
      </c>
      <c r="B14" s="17" t="n">
        <v>5587</v>
      </c>
      <c r="C14" s="18">
        <f>(83.0/B14*100)</f>
        <v/>
      </c>
      <c r="D14" s="19" t="n">
        <v>5504</v>
      </c>
      <c r="E14" s="18" t="n">
        <v>508.05590372</v>
      </c>
      <c r="F14" s="20" t="n">
        <v>4.579677</v>
      </c>
      <c r="G14" s="18" t="n">
        <v>523.6707354500001</v>
      </c>
      <c r="H14" s="20" t="n">
        <v>2.47795599</v>
      </c>
      <c r="I14" s="18" t="n">
        <v>540.87813388</v>
      </c>
      <c r="J14" s="20" t="n">
        <v>2.59437366</v>
      </c>
      <c r="K14" s="18" t="n">
        <v>576.83293292</v>
      </c>
      <c r="L14" s="20" t="n">
        <v>4.0068501</v>
      </c>
      <c r="M14" s="18" t="s">
        <v>481</v>
      </c>
      <c r="N14" s="20" t="s">
        <v>481</v>
      </c>
      <c r="O14" s="18" t="s">
        <v>481</v>
      </c>
      <c r="P14" s="20" t="s">
        <v>481</v>
      </c>
      <c r="Q14" s="18" t="s">
        <v>481</v>
      </c>
      <c r="R14" s="20" t="s">
        <v>481</v>
      </c>
      <c r="S14" s="18" t="s">
        <v>481</v>
      </c>
      <c r="T14" s="20" t="s">
        <v>481</v>
      </c>
      <c r="U14" s="18" t="n">
        <v>443.09006587</v>
      </c>
      <c r="V14" s="20" t="n">
        <v>10.7751594</v>
      </c>
    </row>
    <row r="15" spans="1:22">
      <c r="A15" s="15" t="s">
        <v>490</v>
      </c>
      <c r="B15" s="17" t="n">
        <v>5882</v>
      </c>
      <c r="C15" s="18">
        <f>(125.0/B15*100)</f>
        <v/>
      </c>
      <c r="D15" s="19" t="n">
        <v>5757</v>
      </c>
      <c r="E15" s="18" t="n">
        <v>481.85435353</v>
      </c>
      <c r="F15" s="20" t="n">
        <v>4.81088885</v>
      </c>
      <c r="G15" s="18" t="n">
        <v>522.93849559</v>
      </c>
      <c r="H15" s="20" t="n">
        <v>2.60471155</v>
      </c>
      <c r="I15" s="18" t="n">
        <v>549.61609237</v>
      </c>
      <c r="J15" s="20" t="n">
        <v>2.63972431</v>
      </c>
      <c r="K15" s="18" t="n">
        <v>580.2129373499999</v>
      </c>
      <c r="L15" s="20" t="n">
        <v>5.69595011</v>
      </c>
      <c r="M15" s="18" t="s">
        <v>481</v>
      </c>
      <c r="N15" s="20" t="s">
        <v>481</v>
      </c>
      <c r="O15" s="18" t="s">
        <v>481</v>
      </c>
      <c r="P15" s="20" t="s">
        <v>481</v>
      </c>
      <c r="Q15" s="18" t="s">
        <v>481</v>
      </c>
      <c r="R15" s="20" t="s">
        <v>481</v>
      </c>
      <c r="S15" s="18" t="s">
        <v>481</v>
      </c>
      <c r="T15" s="20" t="s">
        <v>481</v>
      </c>
      <c r="U15" s="18" t="n">
        <v>442.79352495</v>
      </c>
      <c r="V15" s="20" t="n">
        <v>7.34250566</v>
      </c>
    </row>
    <row r="16" spans="1:22">
      <c r="A16" s="15" t="s">
        <v>491</v>
      </c>
      <c r="B16" s="17" t="n">
        <v>6108</v>
      </c>
      <c r="C16" s="18">
        <f>(163.0/B16*100)</f>
        <v/>
      </c>
      <c r="D16" s="19" t="n">
        <v>5945</v>
      </c>
      <c r="E16" s="18" t="n">
        <v>467.19378659</v>
      </c>
      <c r="F16" s="20" t="n">
        <v>2.83211588</v>
      </c>
      <c r="G16" s="18" t="n">
        <v>501.39668506</v>
      </c>
      <c r="H16" s="20" t="n">
        <v>2.69607178</v>
      </c>
      <c r="I16" s="18" t="n">
        <v>519.81905024</v>
      </c>
      <c r="J16" s="20" t="n">
        <v>2.88152243</v>
      </c>
      <c r="K16" s="18" t="n">
        <v>555.5986041800001</v>
      </c>
      <c r="L16" s="20" t="n">
        <v>4.5404828</v>
      </c>
      <c r="M16" s="18" t="s">
        <v>481</v>
      </c>
      <c r="N16" s="20" t="s">
        <v>481</v>
      </c>
      <c r="O16" s="18" t="s">
        <v>481</v>
      </c>
      <c r="P16" s="20" t="s">
        <v>481</v>
      </c>
      <c r="Q16" s="18" t="s">
        <v>481</v>
      </c>
      <c r="R16" s="20" t="s">
        <v>481</v>
      </c>
      <c r="S16" s="18" t="s">
        <v>481</v>
      </c>
      <c r="T16" s="20" t="s">
        <v>481</v>
      </c>
      <c r="U16" s="18" t="n">
        <v>389.98947685</v>
      </c>
      <c r="V16" s="20" t="n">
        <v>7.3143018</v>
      </c>
    </row>
    <row r="17" spans="1:22">
      <c r="A17" s="15" t="s">
        <v>492</v>
      </c>
      <c r="B17" s="17" t="n">
        <v>6504</v>
      </c>
      <c r="C17" s="18">
        <f>(2034.0/B17*100)</f>
        <v/>
      </c>
      <c r="D17" s="19" t="n">
        <v>4470</v>
      </c>
      <c r="E17" s="18" t="n">
        <v>481.52127765</v>
      </c>
      <c r="F17" s="20" t="n">
        <v>4.16118407</v>
      </c>
      <c r="G17" s="18" t="n">
        <v>511.46611832</v>
      </c>
      <c r="H17" s="20" t="n">
        <v>3.57830938</v>
      </c>
      <c r="I17" s="18" t="n">
        <v>536.6928354</v>
      </c>
      <c r="J17" s="20" t="n">
        <v>4.09498983</v>
      </c>
      <c r="K17" s="18" t="n">
        <v>580.63861072</v>
      </c>
      <c r="L17" s="20" t="n">
        <v>5.80958479</v>
      </c>
      <c r="M17" s="18" t="s">
        <v>481</v>
      </c>
      <c r="N17" s="20" t="s">
        <v>481</v>
      </c>
      <c r="O17" s="18" t="s">
        <v>481</v>
      </c>
      <c r="P17" s="20" t="s">
        <v>481</v>
      </c>
      <c r="Q17" s="18" t="s">
        <v>481</v>
      </c>
      <c r="R17" s="20" t="s">
        <v>481</v>
      </c>
      <c r="S17" s="18" t="s">
        <v>481</v>
      </c>
      <c r="T17" s="20" t="s">
        <v>481</v>
      </c>
      <c r="U17" s="18" t="n">
        <v>440.11652729</v>
      </c>
      <c r="V17" s="20" t="n">
        <v>7.63726897</v>
      </c>
    </row>
    <row r="18" spans="1:22">
      <c r="A18" s="15" t="s">
        <v>493</v>
      </c>
      <c r="B18" s="17" t="n">
        <v>5532</v>
      </c>
      <c r="C18" s="18">
        <f>(31.0/B18*100)</f>
        <v/>
      </c>
      <c r="D18" s="19" t="n">
        <v>5501</v>
      </c>
      <c r="E18" s="18" t="n">
        <v>418.40170382</v>
      </c>
      <c r="F18" s="20" t="n">
        <v>5.07586317</v>
      </c>
      <c r="G18" s="18" t="n">
        <v>443.61770814</v>
      </c>
      <c r="H18" s="20" t="n">
        <v>3.13848569</v>
      </c>
      <c r="I18" s="18" t="n">
        <v>469.53160265</v>
      </c>
      <c r="J18" s="20" t="n">
        <v>4.52748426</v>
      </c>
      <c r="K18" s="18" t="n">
        <v>504.92053547</v>
      </c>
      <c r="L18" s="20" t="n">
        <v>4.74411413</v>
      </c>
      <c r="M18" s="18" t="s">
        <v>481</v>
      </c>
      <c r="N18" s="20" t="s">
        <v>481</v>
      </c>
      <c r="O18" s="18" t="s">
        <v>481</v>
      </c>
      <c r="P18" s="20" t="s">
        <v>481</v>
      </c>
      <c r="Q18" s="18" t="s">
        <v>481</v>
      </c>
      <c r="R18" s="20" t="s">
        <v>481</v>
      </c>
      <c r="S18" s="18" t="s">
        <v>481</v>
      </c>
      <c r="T18" s="20" t="s">
        <v>481</v>
      </c>
      <c r="U18" s="18" t="n">
        <v>368.24482164</v>
      </c>
      <c r="V18" s="20" t="n">
        <v>7.87546488</v>
      </c>
    </row>
    <row r="19" spans="1:22">
      <c r="A19" s="15" t="s">
        <v>494</v>
      </c>
      <c r="B19" s="17" t="n">
        <v>5658</v>
      </c>
      <c r="C19" s="18">
        <f>(366.0/B19*100)</f>
        <v/>
      </c>
      <c r="D19" s="19" t="n">
        <v>5292</v>
      </c>
      <c r="E19" s="18" t="n">
        <v>451.53288435</v>
      </c>
      <c r="F19" s="20" t="n">
        <v>3.51484153</v>
      </c>
      <c r="G19" s="18" t="n">
        <v>474.01577346</v>
      </c>
      <c r="H19" s="20" t="n">
        <v>3.31384566</v>
      </c>
      <c r="I19" s="18" t="n">
        <v>493.24577374</v>
      </c>
      <c r="J19" s="20" t="n">
        <v>3.64820475</v>
      </c>
      <c r="K19" s="18" t="n">
        <v>520.54221812</v>
      </c>
      <c r="L19" s="20" t="n">
        <v>5.35150636</v>
      </c>
      <c r="M19" s="18" t="s">
        <v>481</v>
      </c>
      <c r="N19" s="20" t="s">
        <v>481</v>
      </c>
      <c r="O19" s="18" t="s">
        <v>481</v>
      </c>
      <c r="P19" s="20" t="s">
        <v>481</v>
      </c>
      <c r="Q19" s="18" t="s">
        <v>481</v>
      </c>
      <c r="R19" s="20" t="s">
        <v>481</v>
      </c>
      <c r="S19" s="18" t="s">
        <v>481</v>
      </c>
      <c r="T19" s="20" t="s">
        <v>481</v>
      </c>
      <c r="U19" s="18" t="n">
        <v>393.08038997</v>
      </c>
      <c r="V19" s="20" t="n">
        <v>7.18741894</v>
      </c>
    </row>
    <row r="20" spans="1:22">
      <c r="A20" s="15" t="s">
        <v>495</v>
      </c>
      <c r="B20" s="17" t="n">
        <v>3371</v>
      </c>
      <c r="C20" s="18">
        <f>(75.0/B20*100)</f>
        <v/>
      </c>
      <c r="D20" s="19" t="n">
        <v>3296</v>
      </c>
      <c r="E20" s="18" t="n">
        <v>432.26314613</v>
      </c>
      <c r="F20" s="20" t="n">
        <v>4.44352261</v>
      </c>
      <c r="G20" s="18" t="n">
        <v>460.81507491</v>
      </c>
      <c r="H20" s="20" t="n">
        <v>3.41876393</v>
      </c>
      <c r="I20" s="18" t="n">
        <v>483.41471347</v>
      </c>
      <c r="J20" s="20" t="n">
        <v>2.50154024</v>
      </c>
      <c r="K20" s="18" t="n">
        <v>521.34619178</v>
      </c>
      <c r="L20" s="20" t="n">
        <v>3.8648188</v>
      </c>
      <c r="M20" s="18" t="s">
        <v>481</v>
      </c>
      <c r="N20" s="20" t="s">
        <v>481</v>
      </c>
      <c r="O20" s="18" t="s">
        <v>481</v>
      </c>
      <c r="P20" s="20" t="s">
        <v>481</v>
      </c>
      <c r="Q20" s="18" t="s">
        <v>481</v>
      </c>
      <c r="R20" s="20" t="s">
        <v>481</v>
      </c>
      <c r="S20" s="18" t="s">
        <v>481</v>
      </c>
      <c r="T20" s="20" t="s">
        <v>481</v>
      </c>
      <c r="U20" s="18" t="n">
        <v>400.93586587</v>
      </c>
      <c r="V20" s="20" t="n">
        <v>7.90190616</v>
      </c>
    </row>
    <row r="21" spans="1:22">
      <c r="A21" s="15" t="s">
        <v>496</v>
      </c>
      <c r="B21" s="17" t="n">
        <v>5741</v>
      </c>
      <c r="C21" s="18">
        <f>(61.0/B21*100)</f>
        <v/>
      </c>
      <c r="D21" s="19" t="n">
        <v>5680</v>
      </c>
      <c r="E21" s="18" t="n">
        <v>447.42817648</v>
      </c>
      <c r="F21" s="20" t="n">
        <v>3.63941863</v>
      </c>
      <c r="G21" s="18" t="n">
        <v>474.5343466</v>
      </c>
      <c r="H21" s="20" t="n">
        <v>3.13172185</v>
      </c>
      <c r="I21" s="18" t="n">
        <v>511.57630793</v>
      </c>
      <c r="J21" s="20" t="n">
        <v>2.51141652</v>
      </c>
      <c r="K21" s="18" t="n">
        <v>555.9883555</v>
      </c>
      <c r="L21" s="20" t="n">
        <v>3.50280864</v>
      </c>
      <c r="M21" s="18" t="s">
        <v>481</v>
      </c>
      <c r="N21" s="20" t="s">
        <v>481</v>
      </c>
      <c r="O21" s="18" t="s">
        <v>481</v>
      </c>
      <c r="P21" s="20" t="s">
        <v>481</v>
      </c>
      <c r="Q21" s="18" t="s">
        <v>481</v>
      </c>
      <c r="R21" s="20" t="s">
        <v>481</v>
      </c>
      <c r="S21" s="18" t="s">
        <v>481</v>
      </c>
      <c r="T21" s="20" t="s">
        <v>481</v>
      </c>
      <c r="U21" s="18" t="n">
        <v>423.78385784</v>
      </c>
      <c r="V21" s="20" t="n">
        <v>9.018573549999999</v>
      </c>
    </row>
    <row r="22" spans="1:22">
      <c r="A22" s="15" t="s">
        <v>497</v>
      </c>
      <c r="B22" s="17" t="n">
        <v>6598</v>
      </c>
      <c r="C22" s="18">
        <f>(40.0/B22*100)</f>
        <v/>
      </c>
      <c r="D22" s="19" t="n">
        <v>6558</v>
      </c>
      <c r="E22" s="18" t="n">
        <v>435.88228046</v>
      </c>
      <c r="F22" s="20" t="n">
        <v>4.50663324</v>
      </c>
      <c r="G22" s="18" t="n">
        <v>463.36878607</v>
      </c>
      <c r="H22" s="20" t="n">
        <v>3.86235918</v>
      </c>
      <c r="I22" s="18" t="n">
        <v>483.20511992</v>
      </c>
      <c r="J22" s="20" t="n">
        <v>4.20340943</v>
      </c>
      <c r="K22" s="18" t="n">
        <v>503.8207734</v>
      </c>
      <c r="L22" s="20" t="n">
        <v>5.26650927</v>
      </c>
      <c r="M22" s="18" t="s">
        <v>481</v>
      </c>
      <c r="N22" s="20" t="s">
        <v>481</v>
      </c>
      <c r="O22" s="18" t="s">
        <v>481</v>
      </c>
      <c r="P22" s="20" t="s">
        <v>481</v>
      </c>
      <c r="Q22" s="18" t="n">
        <v>298.388</v>
      </c>
      <c r="R22" s="20" t="n">
        <v>31.95338789</v>
      </c>
      <c r="S22" s="18" t="n">
        <v>453.28464332</v>
      </c>
      <c r="T22" s="20" t="n">
        <v>51.42304399</v>
      </c>
      <c r="U22" s="18" t="n">
        <v>357.02168066</v>
      </c>
      <c r="V22" s="20" t="n">
        <v>8.73928883</v>
      </c>
    </row>
    <row r="23" spans="1:22">
      <c r="A23" s="15" t="s">
        <v>498</v>
      </c>
      <c r="B23" s="17" t="n">
        <v>11583</v>
      </c>
      <c r="C23" s="18">
        <f>(271.0/B23*100)</f>
        <v/>
      </c>
      <c r="D23" s="19" t="n">
        <v>11312</v>
      </c>
      <c r="E23" s="18" t="n">
        <v>449.72912004</v>
      </c>
      <c r="F23" s="20" t="n">
        <v>4.08020579</v>
      </c>
      <c r="G23" s="18" t="n">
        <v>464.7474986</v>
      </c>
      <c r="H23" s="20" t="n">
        <v>3.44153209</v>
      </c>
      <c r="I23" s="18" t="n">
        <v>494.10453995</v>
      </c>
      <c r="J23" s="20" t="n">
        <v>2.66683898</v>
      </c>
      <c r="K23" s="18" t="n">
        <v>521.27136705</v>
      </c>
      <c r="L23" s="20" t="n">
        <v>4.71285341</v>
      </c>
      <c r="M23" s="18" t="s">
        <v>481</v>
      </c>
      <c r="N23" s="20" t="s">
        <v>481</v>
      </c>
      <c r="O23" s="18" t="s">
        <v>481</v>
      </c>
      <c r="P23" s="20" t="s">
        <v>481</v>
      </c>
      <c r="Q23" s="18" t="s">
        <v>481</v>
      </c>
      <c r="R23" s="20" t="s">
        <v>481</v>
      </c>
      <c r="S23" s="18" t="s">
        <v>481</v>
      </c>
      <c r="T23" s="20" t="s">
        <v>481</v>
      </c>
      <c r="U23" s="18" t="n">
        <v>402.70055575</v>
      </c>
      <c r="V23" s="20" t="n">
        <v>7.62654871</v>
      </c>
    </row>
    <row r="24" spans="1:22">
      <c r="A24" s="15" t="s">
        <v>499</v>
      </c>
      <c r="B24" s="17" t="n">
        <v>6647</v>
      </c>
      <c r="C24" s="18">
        <f>(11.0/B24*100)</f>
        <v/>
      </c>
      <c r="D24" s="19" t="n">
        <v>6636</v>
      </c>
      <c r="E24" s="18" t="n">
        <v>505.83790154</v>
      </c>
      <c r="F24" s="20" t="n">
        <v>3.07828532</v>
      </c>
      <c r="G24" s="18" t="n">
        <v>537.48200002</v>
      </c>
      <c r="H24" s="20" t="n">
        <v>2.84751735</v>
      </c>
      <c r="I24" s="18" t="n">
        <v>564.86683107</v>
      </c>
      <c r="J24" s="20" t="n">
        <v>4.15438957</v>
      </c>
      <c r="K24" s="18" t="n">
        <v>584.40324166</v>
      </c>
      <c r="L24" s="20" t="n">
        <v>5.9506165</v>
      </c>
      <c r="M24" s="18" t="s">
        <v>481</v>
      </c>
      <c r="N24" s="20" t="s">
        <v>481</v>
      </c>
      <c r="O24" s="18" t="s">
        <v>481</v>
      </c>
      <c r="P24" s="20" t="s">
        <v>481</v>
      </c>
      <c r="Q24" s="18" t="s">
        <v>481</v>
      </c>
      <c r="R24" s="20" t="s">
        <v>481</v>
      </c>
      <c r="S24" s="18" t="s">
        <v>481</v>
      </c>
      <c r="T24" s="20" t="s">
        <v>481</v>
      </c>
      <c r="U24" s="18" t="n">
        <v>455.55053736</v>
      </c>
      <c r="V24" s="20" t="n">
        <v>9.65341892</v>
      </c>
    </row>
    <row r="25" spans="1:22">
      <c r="A25" s="15" t="s">
        <v>500</v>
      </c>
      <c r="B25" s="17" t="n">
        <v>5581</v>
      </c>
      <c r="C25" s="18">
        <f>(25.0/B25*100)</f>
        <v/>
      </c>
      <c r="D25" s="19" t="n">
        <v>5556</v>
      </c>
      <c r="E25" s="18" t="n">
        <v>471.87356957</v>
      </c>
      <c r="F25" s="20" t="n">
        <v>3.86609101</v>
      </c>
      <c r="G25" s="18" t="n">
        <v>496.10722584</v>
      </c>
      <c r="H25" s="20" t="n">
        <v>3.29513003</v>
      </c>
      <c r="I25" s="18" t="n">
        <v>536.28842006</v>
      </c>
      <c r="J25" s="20" t="n">
        <v>3.30590595</v>
      </c>
      <c r="K25" s="18" t="n">
        <v>583.0875252</v>
      </c>
      <c r="L25" s="20" t="n">
        <v>4.78657381</v>
      </c>
      <c r="M25" s="18" t="s">
        <v>481</v>
      </c>
      <c r="N25" s="20" t="s">
        <v>481</v>
      </c>
      <c r="O25" s="18" t="s">
        <v>481</v>
      </c>
      <c r="P25" s="20" t="s">
        <v>481</v>
      </c>
      <c r="Q25" s="18" t="s">
        <v>481</v>
      </c>
      <c r="R25" s="20" t="s">
        <v>481</v>
      </c>
      <c r="S25" s="18" t="s">
        <v>481</v>
      </c>
      <c r="T25" s="20" t="s">
        <v>481</v>
      </c>
      <c r="U25" s="18" t="n">
        <v>407.79516531</v>
      </c>
      <c r="V25" s="20" t="n">
        <v>20.81272981</v>
      </c>
    </row>
    <row r="26" spans="1:22">
      <c r="A26" s="15" t="s">
        <v>501</v>
      </c>
      <c r="B26" s="17" t="n">
        <v>4869</v>
      </c>
      <c r="C26" s="18">
        <f>(77.0/B26*100)</f>
        <v/>
      </c>
      <c r="D26" s="19" t="n">
        <v>4792</v>
      </c>
      <c r="E26" s="18" t="n">
        <v>474.56773764</v>
      </c>
      <c r="F26" s="20" t="n">
        <v>5.29395172</v>
      </c>
      <c r="G26" s="18" t="n">
        <v>478.86887487</v>
      </c>
      <c r="H26" s="20" t="n">
        <v>2.75323257</v>
      </c>
      <c r="I26" s="18" t="n">
        <v>494.95619408</v>
      </c>
      <c r="J26" s="20" t="n">
        <v>2.11308194</v>
      </c>
      <c r="K26" s="18" t="n">
        <v>524.32309262</v>
      </c>
      <c r="L26" s="20" t="n">
        <v>3.77670262</v>
      </c>
      <c r="M26" s="18" t="s">
        <v>481</v>
      </c>
      <c r="N26" s="20" t="s">
        <v>481</v>
      </c>
      <c r="O26" s="18" t="s">
        <v>481</v>
      </c>
      <c r="P26" s="20" t="s">
        <v>481</v>
      </c>
      <c r="Q26" s="18" t="s">
        <v>481</v>
      </c>
      <c r="R26" s="20" t="s">
        <v>481</v>
      </c>
      <c r="S26" s="18" t="s">
        <v>481</v>
      </c>
      <c r="T26" s="20" t="s">
        <v>481</v>
      </c>
      <c r="U26" s="18" t="n">
        <v>437.10698662</v>
      </c>
      <c r="V26" s="20" t="n">
        <v>8.53374945</v>
      </c>
    </row>
    <row r="27" spans="1:22">
      <c r="A27" s="15" t="s">
        <v>502</v>
      </c>
      <c r="B27" s="17" t="n">
        <v>5299</v>
      </c>
      <c r="C27" s="18">
        <f>(134.0/B27*100)</f>
        <v/>
      </c>
      <c r="D27" s="19" t="n">
        <v>5165</v>
      </c>
      <c r="E27" s="18" t="n">
        <v>449.80261936</v>
      </c>
      <c r="F27" s="20" t="n">
        <v>3.07845942</v>
      </c>
      <c r="G27" s="18" t="n">
        <v>479.17775516</v>
      </c>
      <c r="H27" s="20" t="n">
        <v>2.5236169</v>
      </c>
      <c r="I27" s="18" t="n">
        <v>499.37637641</v>
      </c>
      <c r="J27" s="20" t="n">
        <v>2.44205031</v>
      </c>
      <c r="K27" s="18" t="n">
        <v>538.97277625</v>
      </c>
      <c r="L27" s="20" t="n">
        <v>3.98151726</v>
      </c>
      <c r="M27" s="18" t="s">
        <v>481</v>
      </c>
      <c r="N27" s="20" t="s">
        <v>481</v>
      </c>
      <c r="O27" s="18" t="s">
        <v>481</v>
      </c>
      <c r="P27" s="20" t="s">
        <v>481</v>
      </c>
      <c r="Q27" s="18" t="s">
        <v>481</v>
      </c>
      <c r="R27" s="20" t="s">
        <v>481</v>
      </c>
      <c r="S27" s="18" t="s">
        <v>481</v>
      </c>
      <c r="T27" s="20" t="s">
        <v>481</v>
      </c>
      <c r="U27" s="18" t="n">
        <v>386.11748708</v>
      </c>
      <c r="V27" s="20" t="n">
        <v>4.65979843</v>
      </c>
    </row>
    <row r="28" spans="1:22">
      <c r="A28" s="15" t="s">
        <v>503</v>
      </c>
      <c r="B28" s="17" t="n">
        <v>7568</v>
      </c>
      <c r="C28" s="18">
        <f>(395.0/B28*100)</f>
        <v/>
      </c>
      <c r="D28" s="19" t="n">
        <v>7173</v>
      </c>
      <c r="E28" s="18" t="n">
        <v>404.52563276</v>
      </c>
      <c r="F28" s="20" t="n">
        <v>4.54530401</v>
      </c>
      <c r="G28" s="18" t="n">
        <v>421.2538899</v>
      </c>
      <c r="H28" s="20" t="n">
        <v>2.63299501</v>
      </c>
      <c r="I28" s="18" t="n">
        <v>418.1682845</v>
      </c>
      <c r="J28" s="20" t="n">
        <v>2.30991122</v>
      </c>
      <c r="K28" s="18" t="n">
        <v>429.47055651</v>
      </c>
      <c r="L28" s="20" t="n">
        <v>4.16999886</v>
      </c>
      <c r="M28" s="18" t="s">
        <v>481</v>
      </c>
      <c r="N28" s="20" t="s">
        <v>481</v>
      </c>
      <c r="O28" s="18" t="s">
        <v>481</v>
      </c>
      <c r="P28" s="20" t="s">
        <v>481</v>
      </c>
      <c r="Q28" s="18" t="s">
        <v>481</v>
      </c>
      <c r="R28" s="20" t="s">
        <v>481</v>
      </c>
      <c r="S28" s="18" t="s">
        <v>481</v>
      </c>
      <c r="T28" s="20" t="s">
        <v>481</v>
      </c>
      <c r="U28" s="18" t="n">
        <v>380.0810833</v>
      </c>
      <c r="V28" s="20" t="n">
        <v>6.05181794</v>
      </c>
    </row>
    <row r="29" spans="1:22">
      <c r="A29" s="15" t="s">
        <v>504</v>
      </c>
      <c r="B29" s="17" t="n">
        <v>5385</v>
      </c>
      <c r="C29" s="18">
        <f>(30.0/B29*100)</f>
        <v/>
      </c>
      <c r="D29" s="19" t="n">
        <v>5355</v>
      </c>
      <c r="E29" s="18" t="n">
        <v>483.39500111</v>
      </c>
      <c r="F29" s="20" t="n">
        <v>3.18691564</v>
      </c>
      <c r="G29" s="18" t="n">
        <v>507.90987447</v>
      </c>
      <c r="H29" s="20" t="n">
        <v>2.76487011</v>
      </c>
      <c r="I29" s="18" t="n">
        <v>542.95724764</v>
      </c>
      <c r="J29" s="20" t="n">
        <v>3.10528841</v>
      </c>
      <c r="K29" s="18" t="n">
        <v>558.69230115</v>
      </c>
      <c r="L29" s="20" t="n">
        <v>9.16526709</v>
      </c>
      <c r="M29" s="18" t="s">
        <v>481</v>
      </c>
      <c r="N29" s="20" t="s">
        <v>481</v>
      </c>
      <c r="O29" s="18" t="s">
        <v>481</v>
      </c>
      <c r="P29" s="20" t="s">
        <v>481</v>
      </c>
      <c r="Q29" s="18" t="s">
        <v>481</v>
      </c>
      <c r="R29" s="20" t="s">
        <v>481</v>
      </c>
      <c r="S29" s="18" t="s">
        <v>481</v>
      </c>
      <c r="T29" s="20" t="s">
        <v>481</v>
      </c>
      <c r="U29" s="18" t="n">
        <v>415.54484218</v>
      </c>
      <c r="V29" s="20" t="n">
        <v>7.71899501</v>
      </c>
    </row>
    <row r="30" spans="1:22">
      <c r="A30" s="15" t="s">
        <v>505</v>
      </c>
      <c r="B30" s="17" t="n">
        <v>4520</v>
      </c>
      <c r="C30" s="18">
        <f>(218.0/B30*100)</f>
        <v/>
      </c>
      <c r="D30" s="19" t="n">
        <v>4302</v>
      </c>
      <c r="E30" s="18" t="n">
        <v>463.80638494</v>
      </c>
      <c r="F30" s="20" t="n">
        <v>5.89244158</v>
      </c>
      <c r="G30" s="18" t="n">
        <v>497.45877518</v>
      </c>
      <c r="H30" s="20" t="n">
        <v>3.73271933</v>
      </c>
      <c r="I30" s="18" t="n">
        <v>525.55974764</v>
      </c>
      <c r="J30" s="20" t="n">
        <v>2.94161677</v>
      </c>
      <c r="K30" s="18" t="n">
        <v>567.26315922</v>
      </c>
      <c r="L30" s="20" t="n">
        <v>4.25762393</v>
      </c>
      <c r="M30" s="18" t="s">
        <v>481</v>
      </c>
      <c r="N30" s="20" t="s">
        <v>481</v>
      </c>
      <c r="O30" s="18" t="s">
        <v>481</v>
      </c>
      <c r="P30" s="20" t="s">
        <v>481</v>
      </c>
      <c r="Q30" s="18" t="s">
        <v>481</v>
      </c>
      <c r="R30" s="20" t="s">
        <v>481</v>
      </c>
      <c r="S30" s="18" t="s">
        <v>481</v>
      </c>
      <c r="T30" s="20" t="s">
        <v>481</v>
      </c>
      <c r="U30" s="18" t="n">
        <v>405.30156647</v>
      </c>
      <c r="V30" s="20" t="n">
        <v>6.51945498</v>
      </c>
    </row>
    <row r="31" spans="1:22">
      <c r="A31" s="15" t="s">
        <v>506</v>
      </c>
      <c r="B31" s="17" t="n">
        <v>5456</v>
      </c>
      <c r="C31" s="18">
        <f>(147.0/B31*100)</f>
        <v/>
      </c>
      <c r="D31" s="19" t="n">
        <v>5309</v>
      </c>
      <c r="E31" s="18" t="n">
        <v>450.42677061</v>
      </c>
      <c r="F31" s="20" t="n">
        <v>3.73341635</v>
      </c>
      <c r="G31" s="18" t="n">
        <v>479.55470911</v>
      </c>
      <c r="H31" s="20" t="n">
        <v>3.15036327</v>
      </c>
      <c r="I31" s="18" t="n">
        <v>515.21491639</v>
      </c>
      <c r="J31" s="20" t="n">
        <v>2.61467156</v>
      </c>
      <c r="K31" s="18" t="n">
        <v>555.2813387899999</v>
      </c>
      <c r="L31" s="20" t="n">
        <v>3.92348838</v>
      </c>
      <c r="M31" s="18" t="s">
        <v>481</v>
      </c>
      <c r="N31" s="20" t="s">
        <v>481</v>
      </c>
      <c r="O31" s="18" t="s">
        <v>481</v>
      </c>
      <c r="P31" s="20" t="s">
        <v>481</v>
      </c>
      <c r="Q31" s="18" t="s">
        <v>481</v>
      </c>
      <c r="R31" s="20" t="s">
        <v>481</v>
      </c>
      <c r="S31" s="18" t="s">
        <v>481</v>
      </c>
      <c r="T31" s="20" t="s">
        <v>481</v>
      </c>
      <c r="U31" s="18" t="n">
        <v>403.76434945</v>
      </c>
      <c r="V31" s="20" t="n">
        <v>5.80198362</v>
      </c>
    </row>
    <row r="32" spans="1:22">
      <c r="A32" s="15" t="s">
        <v>507</v>
      </c>
      <c r="B32" s="17" t="n">
        <v>4478</v>
      </c>
      <c r="C32" s="18">
        <f>(6.0/B32*100)</f>
        <v/>
      </c>
      <c r="D32" s="19" t="n">
        <v>4472</v>
      </c>
      <c r="E32" s="18" t="n">
        <v>489.59298314</v>
      </c>
      <c r="F32" s="20" t="n">
        <v>4.21488591</v>
      </c>
      <c r="G32" s="18" t="n">
        <v>497.70875226</v>
      </c>
      <c r="H32" s="20" t="n">
        <v>3.18537847</v>
      </c>
      <c r="I32" s="18" t="n">
        <v>505.59048191</v>
      </c>
      <c r="J32" s="20" t="n">
        <v>3.08521263</v>
      </c>
      <c r="K32" s="18" t="n">
        <v>536.11555168</v>
      </c>
      <c r="L32" s="20" t="n">
        <v>5.73048136</v>
      </c>
      <c r="M32" s="18" t="s">
        <v>481</v>
      </c>
      <c r="N32" s="20" t="s">
        <v>481</v>
      </c>
      <c r="O32" s="18" t="s">
        <v>481</v>
      </c>
      <c r="P32" s="20" t="s">
        <v>481</v>
      </c>
      <c r="Q32" s="18" t="s">
        <v>481</v>
      </c>
      <c r="R32" s="20" t="s">
        <v>481</v>
      </c>
      <c r="S32" s="18" t="s">
        <v>481</v>
      </c>
      <c r="T32" s="20" t="s">
        <v>481</v>
      </c>
      <c r="U32" s="18" t="n">
        <v>406.49221692</v>
      </c>
      <c r="V32" s="20" t="n">
        <v>11.81510214</v>
      </c>
    </row>
    <row r="33" spans="1:22">
      <c r="A33" s="15" t="s">
        <v>508</v>
      </c>
      <c r="B33" s="17" t="n">
        <v>7325</v>
      </c>
      <c r="C33" s="18">
        <f>(81.0/B33*100)</f>
        <v/>
      </c>
      <c r="D33" s="19" t="n">
        <v>7244</v>
      </c>
      <c r="E33" s="18" t="n">
        <v>476.05853639</v>
      </c>
      <c r="F33" s="20" t="n">
        <v>4.38598859</v>
      </c>
      <c r="G33" s="18" t="n">
        <v>494.90107059</v>
      </c>
      <c r="H33" s="20" t="n">
        <v>3.21783265</v>
      </c>
      <c r="I33" s="18" t="n">
        <v>503.67413225</v>
      </c>
      <c r="J33" s="20" t="n">
        <v>2.83388597</v>
      </c>
      <c r="K33" s="18" t="n">
        <v>537.40813399</v>
      </c>
      <c r="L33" s="20" t="n">
        <v>4.75942462</v>
      </c>
      <c r="M33" s="18" t="s">
        <v>481</v>
      </c>
      <c r="N33" s="20" t="s">
        <v>481</v>
      </c>
      <c r="O33" s="18" t="s">
        <v>481</v>
      </c>
      <c r="P33" s="20" t="s">
        <v>481</v>
      </c>
      <c r="Q33" s="18" t="s">
        <v>481</v>
      </c>
      <c r="R33" s="20" t="s">
        <v>481</v>
      </c>
      <c r="S33" s="18" t="s">
        <v>481</v>
      </c>
      <c r="T33" s="20" t="s">
        <v>481</v>
      </c>
      <c r="U33" s="18" t="n">
        <v>443.70293712</v>
      </c>
      <c r="V33" s="20" t="n">
        <v>10.64234781</v>
      </c>
    </row>
    <row r="34" spans="1:22">
      <c r="A34" s="15" t="s">
        <v>509</v>
      </c>
      <c r="B34" s="17" t="n">
        <v>6350</v>
      </c>
      <c r="C34" s="18">
        <f>(126.0/B34*100)</f>
        <v/>
      </c>
      <c r="D34" s="19" t="n">
        <v>6224</v>
      </c>
      <c r="E34" s="18" t="n">
        <v>438.63443102</v>
      </c>
      <c r="F34" s="20" t="n">
        <v>4.85187274</v>
      </c>
      <c r="G34" s="18" t="n">
        <v>464.72208445</v>
      </c>
      <c r="H34" s="20" t="n">
        <v>2.77489886</v>
      </c>
      <c r="I34" s="18" t="n">
        <v>479.67035293</v>
      </c>
      <c r="J34" s="20" t="n">
        <v>3.38842032</v>
      </c>
      <c r="K34" s="18" t="n">
        <v>504.23777786</v>
      </c>
      <c r="L34" s="20" t="n">
        <v>6.33573052</v>
      </c>
      <c r="M34" s="18" t="s">
        <v>481</v>
      </c>
      <c r="N34" s="20" t="s">
        <v>481</v>
      </c>
      <c r="O34" s="18" t="s">
        <v>481</v>
      </c>
      <c r="P34" s="20" t="s">
        <v>481</v>
      </c>
      <c r="Q34" s="18" t="s">
        <v>481</v>
      </c>
      <c r="R34" s="20" t="s">
        <v>481</v>
      </c>
      <c r="S34" s="18" t="s">
        <v>481</v>
      </c>
      <c r="T34" s="20" t="s">
        <v>481</v>
      </c>
      <c r="U34" s="18" t="n">
        <v>377.31757312</v>
      </c>
      <c r="V34" s="20" t="n">
        <v>7.43239723</v>
      </c>
    </row>
    <row r="35" spans="1:22">
      <c r="A35" s="15" t="s">
        <v>510</v>
      </c>
      <c r="B35" s="17" t="n">
        <v>6406</v>
      </c>
      <c r="C35" s="18">
        <f>(67.0/B35*100)</f>
        <v/>
      </c>
      <c r="D35" s="19" t="n">
        <v>6339</v>
      </c>
      <c r="E35" s="18" t="n">
        <v>495.16627881</v>
      </c>
      <c r="F35" s="20" t="n">
        <v>2.93165799</v>
      </c>
      <c r="G35" s="18" t="n">
        <v>510.74345079</v>
      </c>
      <c r="H35" s="20" t="n">
        <v>2.28826991</v>
      </c>
      <c r="I35" s="18" t="n">
        <v>531.26068017</v>
      </c>
      <c r="J35" s="20" t="n">
        <v>3.03336861</v>
      </c>
      <c r="K35" s="18" t="n">
        <v>554.1640752</v>
      </c>
      <c r="L35" s="20" t="n">
        <v>7.9514833</v>
      </c>
      <c r="M35" s="18" t="s">
        <v>481</v>
      </c>
      <c r="N35" s="20" t="s">
        <v>481</v>
      </c>
      <c r="O35" s="18" t="s">
        <v>481</v>
      </c>
      <c r="P35" s="20" t="s">
        <v>481</v>
      </c>
      <c r="Q35" s="18" t="s">
        <v>481</v>
      </c>
      <c r="R35" s="20" t="s">
        <v>481</v>
      </c>
      <c r="S35" s="18" t="s">
        <v>481</v>
      </c>
      <c r="T35" s="20" t="s">
        <v>481</v>
      </c>
      <c r="U35" s="18" t="n">
        <v>406.00340463</v>
      </c>
      <c r="V35" s="20" t="n">
        <v>8.309103479999999</v>
      </c>
    </row>
    <row r="36" spans="1:22">
      <c r="A36" s="15" t="s">
        <v>511</v>
      </c>
      <c r="B36" s="17" t="n">
        <v>6736</v>
      </c>
      <c r="C36" s="18">
        <f>(79.0/B36*100)</f>
        <v/>
      </c>
      <c r="D36" s="19" t="n">
        <v>6657</v>
      </c>
      <c r="E36" s="18" t="n">
        <v>461.7999586</v>
      </c>
      <c r="F36" s="20" t="n">
        <v>3.22977062</v>
      </c>
      <c r="G36" s="18" t="n">
        <v>472.72489705</v>
      </c>
      <c r="H36" s="20" t="n">
        <v>2.8756557</v>
      </c>
      <c r="I36" s="18" t="n">
        <v>507.90952053</v>
      </c>
      <c r="J36" s="20" t="n">
        <v>2.5353132</v>
      </c>
      <c r="K36" s="18" t="n">
        <v>544.4517807</v>
      </c>
      <c r="L36" s="20" t="n">
        <v>3.05970495</v>
      </c>
      <c r="M36" s="18" t="s">
        <v>481</v>
      </c>
      <c r="N36" s="20" t="s">
        <v>481</v>
      </c>
      <c r="O36" s="18" t="s">
        <v>481</v>
      </c>
      <c r="P36" s="20" t="s">
        <v>481</v>
      </c>
      <c r="Q36" s="18" t="s">
        <v>481</v>
      </c>
      <c r="R36" s="20" t="s">
        <v>481</v>
      </c>
      <c r="S36" s="18" t="s">
        <v>481</v>
      </c>
      <c r="T36" s="20" t="s">
        <v>481</v>
      </c>
      <c r="U36" s="18" t="n">
        <v>416.69674066</v>
      </c>
      <c r="V36" s="20" t="n">
        <v>6.87954789</v>
      </c>
    </row>
    <row r="37" spans="1:22">
      <c r="A37" s="15" t="s">
        <v>512</v>
      </c>
      <c r="B37" s="17" t="n">
        <v>5458</v>
      </c>
      <c r="C37" s="18">
        <f>(147.0/B37*100)</f>
        <v/>
      </c>
      <c r="D37" s="19" t="n">
        <v>5311</v>
      </c>
      <c r="E37" s="18" t="n">
        <v>456.17629193</v>
      </c>
      <c r="F37" s="20" t="n">
        <v>4.13546201</v>
      </c>
      <c r="G37" s="18" t="n">
        <v>497.82744862</v>
      </c>
      <c r="H37" s="20" t="n">
        <v>3.38408643</v>
      </c>
      <c r="I37" s="18" t="n">
        <v>513.52097649</v>
      </c>
      <c r="J37" s="20" t="n">
        <v>4.35056398</v>
      </c>
      <c r="K37" s="18" t="n">
        <v>548.15051799</v>
      </c>
      <c r="L37" s="20" t="n">
        <v>5.47343262</v>
      </c>
      <c r="M37" s="18" t="s">
        <v>481</v>
      </c>
      <c r="N37" s="20" t="s">
        <v>481</v>
      </c>
      <c r="O37" s="18" t="s">
        <v>481</v>
      </c>
      <c r="P37" s="20" t="s">
        <v>481</v>
      </c>
      <c r="Q37" s="18" t="s">
        <v>481</v>
      </c>
      <c r="R37" s="20" t="s">
        <v>481</v>
      </c>
      <c r="S37" s="18" t="s">
        <v>481</v>
      </c>
      <c r="T37" s="20" t="s">
        <v>481</v>
      </c>
      <c r="U37" s="18" t="n">
        <v>397.66410039</v>
      </c>
      <c r="V37" s="20" t="n">
        <v>6.62214543</v>
      </c>
    </row>
    <row r="38" spans="1:22">
      <c r="A38" s="15" t="s">
        <v>513</v>
      </c>
      <c r="B38" s="17" t="n">
        <v>5860</v>
      </c>
      <c r="C38" s="18">
        <f>(24.0/B38*100)</f>
        <v/>
      </c>
      <c r="D38" s="19" t="n">
        <v>5836</v>
      </c>
      <c r="E38" s="18" t="n">
        <v>462.32939967</v>
      </c>
      <c r="F38" s="20" t="n">
        <v>4.24816422</v>
      </c>
      <c r="G38" s="18" t="n">
        <v>506.80763141</v>
      </c>
      <c r="H38" s="20" t="n">
        <v>3.49748622</v>
      </c>
      <c r="I38" s="18" t="n">
        <v>528.5574251100001</v>
      </c>
      <c r="J38" s="20" t="n">
        <v>3.79461339</v>
      </c>
      <c r="K38" s="18" t="n">
        <v>550.96145184</v>
      </c>
      <c r="L38" s="20" t="n">
        <v>4.66615964</v>
      </c>
      <c r="M38" s="18" t="s">
        <v>481</v>
      </c>
      <c r="N38" s="20" t="s">
        <v>481</v>
      </c>
      <c r="O38" s="18" t="s">
        <v>481</v>
      </c>
      <c r="P38" s="20" t="s">
        <v>481</v>
      </c>
      <c r="Q38" s="18" t="s">
        <v>481</v>
      </c>
      <c r="R38" s="20" t="s">
        <v>481</v>
      </c>
      <c r="S38" s="18" t="s">
        <v>481</v>
      </c>
      <c r="T38" s="20" t="s">
        <v>481</v>
      </c>
      <c r="U38" s="18" t="n">
        <v>459.07629159</v>
      </c>
      <c r="V38" s="20" t="n">
        <v>6.6873765</v>
      </c>
    </row>
    <row r="39" spans="1:22">
      <c r="A39" s="15" t="s">
        <v>514</v>
      </c>
      <c r="B39" s="17" t="n">
        <v>5895</v>
      </c>
      <c r="C39" s="18">
        <f>(33.0/B39*100)</f>
        <v/>
      </c>
      <c r="D39" s="19" t="n">
        <v>5862</v>
      </c>
      <c r="E39" s="18" t="n">
        <v>409.90610739</v>
      </c>
      <c r="F39" s="20" t="n">
        <v>4.77405928</v>
      </c>
      <c r="G39" s="18" t="n">
        <v>427.20041771</v>
      </c>
      <c r="H39" s="20" t="n">
        <v>4.05779435</v>
      </c>
      <c r="I39" s="18" t="n">
        <v>427.05155173</v>
      </c>
      <c r="J39" s="20" t="n">
        <v>4.3242465</v>
      </c>
      <c r="K39" s="18" t="n">
        <v>447.54723865</v>
      </c>
      <c r="L39" s="20" t="n">
        <v>5.74628816</v>
      </c>
      <c r="M39" s="18" t="s">
        <v>481</v>
      </c>
      <c r="N39" s="20" t="s">
        <v>481</v>
      </c>
      <c r="O39" s="18" t="s">
        <v>481</v>
      </c>
      <c r="P39" s="20" t="s">
        <v>481</v>
      </c>
      <c r="Q39" s="18" t="s">
        <v>481</v>
      </c>
      <c r="R39" s="20" t="s">
        <v>481</v>
      </c>
      <c r="S39" s="18" t="s">
        <v>481</v>
      </c>
      <c r="T39" s="20" t="s">
        <v>481</v>
      </c>
      <c r="U39" s="18" t="n">
        <v>366.69172809</v>
      </c>
      <c r="V39" s="20" t="n">
        <v>8.96404233</v>
      </c>
    </row>
    <row r="40" spans="1:22">
      <c r="A40" s="15" t="s">
        <v>515</v>
      </c>
      <c r="B40" s="17" t="n">
        <v>14157</v>
      </c>
      <c r="C40" s="18">
        <f>(399.0/B40*100)</f>
        <v/>
      </c>
      <c r="D40" s="19" t="n">
        <v>13758</v>
      </c>
      <c r="E40" s="18" t="n">
        <v>456.49440373</v>
      </c>
      <c r="F40" s="20" t="n">
        <v>5.17170765</v>
      </c>
      <c r="G40" s="18" t="n">
        <v>479.12019679</v>
      </c>
      <c r="H40" s="20" t="n">
        <v>3.25432878</v>
      </c>
      <c r="I40" s="18" t="n">
        <v>524.33252879</v>
      </c>
      <c r="J40" s="20" t="n">
        <v>2.66577981</v>
      </c>
      <c r="K40" s="18" t="n">
        <v>558.52326735</v>
      </c>
      <c r="L40" s="20" t="n">
        <v>4.98643765</v>
      </c>
      <c r="M40" s="18" t="s">
        <v>481</v>
      </c>
      <c r="N40" s="20" t="s">
        <v>481</v>
      </c>
      <c r="O40" s="18" t="s">
        <v>481</v>
      </c>
      <c r="P40" s="20" t="s">
        <v>481</v>
      </c>
      <c r="Q40" s="18" t="s">
        <v>481</v>
      </c>
      <c r="R40" s="20" t="s">
        <v>481</v>
      </c>
      <c r="S40" s="18" t="s">
        <v>481</v>
      </c>
      <c r="T40" s="20" t="s">
        <v>481</v>
      </c>
      <c r="U40" s="18" t="n">
        <v>410.56899304</v>
      </c>
      <c r="V40" s="20" t="n">
        <v>7.53692626</v>
      </c>
    </row>
    <row r="41" spans="1:22">
      <c r="A41" s="15" t="s">
        <v>516</v>
      </c>
      <c r="B41" s="17" t="n">
        <v>5712</v>
      </c>
      <c r="C41" s="18">
        <f>(59.0/B41*100)</f>
        <v/>
      </c>
      <c r="D41" s="19" t="n">
        <v>5653</v>
      </c>
      <c r="E41" s="18" t="n">
        <v>455.77208929</v>
      </c>
      <c r="F41" s="20" t="n">
        <v>4.38919037</v>
      </c>
      <c r="G41" s="18" t="n">
        <v>480.09838372</v>
      </c>
      <c r="H41" s="20" t="n">
        <v>3.6914611</v>
      </c>
      <c r="I41" s="18" t="n">
        <v>503.30071333</v>
      </c>
      <c r="J41" s="20" t="n">
        <v>3.18501258</v>
      </c>
      <c r="K41" s="18" t="n">
        <v>540.71176572</v>
      </c>
      <c r="L41" s="20" t="n">
        <v>5.26084569</v>
      </c>
      <c r="M41" s="18" t="s">
        <v>481</v>
      </c>
      <c r="N41" s="20" t="s">
        <v>481</v>
      </c>
      <c r="O41" s="18" t="s">
        <v>481</v>
      </c>
      <c r="P41" s="20" t="s">
        <v>481</v>
      </c>
      <c r="Q41" s="18" t="s">
        <v>481</v>
      </c>
      <c r="R41" s="20" t="s">
        <v>481</v>
      </c>
      <c r="S41" s="18" t="s">
        <v>481</v>
      </c>
      <c r="T41" s="20" t="s">
        <v>481</v>
      </c>
      <c r="U41" s="18" t="n">
        <v>404.78368452</v>
      </c>
      <c r="V41" s="20" t="n">
        <v>9.55078595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365.39414232</v>
      </c>
      <c r="F45" s="20" t="n">
        <v>4.10011765</v>
      </c>
      <c r="G45" s="18" t="n">
        <v>373.74618633</v>
      </c>
      <c r="H45" s="20" t="n">
        <v>3.8187684</v>
      </c>
      <c r="I45" s="18" t="n">
        <v>376.55337897</v>
      </c>
      <c r="J45" s="20" t="n">
        <v>2.83759371</v>
      </c>
      <c r="K45" s="18" t="n">
        <v>388.41280418</v>
      </c>
      <c r="L45" s="20" t="n">
        <v>3.90140958</v>
      </c>
      <c r="M45" s="18" t="s">
        <v>481</v>
      </c>
      <c r="N45" s="20" t="s">
        <v>481</v>
      </c>
      <c r="O45" s="18" t="s">
        <v>481</v>
      </c>
      <c r="P45" s="20" t="s">
        <v>481</v>
      </c>
      <c r="Q45" s="18" t="s">
        <v>481</v>
      </c>
      <c r="R45" s="20" t="s">
        <v>481</v>
      </c>
      <c r="S45" s="18" t="n">
        <v>340.89933607</v>
      </c>
      <c r="T45" s="20" t="n">
        <v>16.42244963</v>
      </c>
      <c r="U45" s="18" t="n">
        <v>347.98056452</v>
      </c>
      <c r="V45" s="20" t="n">
        <v>5.30921667</v>
      </c>
    </row>
    <row r="46" spans="1:22">
      <c r="A46" s="15" t="s">
        <v>521</v>
      </c>
      <c r="B46" s="17" t="n">
        <v>23141</v>
      </c>
      <c r="C46" s="18">
        <f>(2202.0/B46*100)</f>
        <v/>
      </c>
      <c r="D46" s="19" t="n">
        <v>20939</v>
      </c>
      <c r="E46" s="18" t="n">
        <v>385.23808898</v>
      </c>
      <c r="F46" s="20" t="n">
        <v>3.69944411</v>
      </c>
      <c r="G46" s="18" t="n">
        <v>408.26244157</v>
      </c>
      <c r="H46" s="20" t="n">
        <v>3.14204517</v>
      </c>
      <c r="I46" s="18" t="n">
        <v>417.99824966</v>
      </c>
      <c r="J46" s="20" t="n">
        <v>3.29031761</v>
      </c>
      <c r="K46" s="18" t="n">
        <v>445.8616135</v>
      </c>
      <c r="L46" s="20" t="n">
        <v>5.05236152</v>
      </c>
      <c r="M46" s="18" t="s">
        <v>481</v>
      </c>
      <c r="N46" s="20" t="s">
        <v>481</v>
      </c>
      <c r="O46" s="18" t="s">
        <v>481</v>
      </c>
      <c r="P46" s="20" t="s">
        <v>481</v>
      </c>
      <c r="Q46" s="18" t="s">
        <v>481</v>
      </c>
      <c r="R46" s="20" t="s">
        <v>481</v>
      </c>
      <c r="S46" s="18" t="s">
        <v>481</v>
      </c>
      <c r="T46" s="20" t="s">
        <v>481</v>
      </c>
      <c r="U46" s="18" t="n">
        <v>373.36710262</v>
      </c>
      <c r="V46" s="20" t="n">
        <v>2.51610977</v>
      </c>
    </row>
    <row r="47" spans="1:22">
      <c r="A47" s="15" t="s">
        <v>522</v>
      </c>
      <c r="B47" s="17" t="n">
        <v>5928</v>
      </c>
      <c r="C47" s="18">
        <f>(387.0/B47*100)</f>
        <v/>
      </c>
      <c r="D47" s="19" t="n">
        <v>5541</v>
      </c>
      <c r="E47" s="18" t="n">
        <v>418.50346659</v>
      </c>
      <c r="F47" s="20" t="n">
        <v>6.3131992</v>
      </c>
      <c r="G47" s="18" t="n">
        <v>463.31742709</v>
      </c>
      <c r="H47" s="20" t="n">
        <v>4.67307576</v>
      </c>
      <c r="I47" s="18" t="n">
        <v>461.85381791</v>
      </c>
      <c r="J47" s="20" t="n">
        <v>4.30612873</v>
      </c>
      <c r="K47" s="18" t="n">
        <v>473.50183574</v>
      </c>
      <c r="L47" s="20" t="n">
        <v>5.67262601</v>
      </c>
      <c r="M47" s="18" t="s">
        <v>481</v>
      </c>
      <c r="N47" s="20" t="s">
        <v>481</v>
      </c>
      <c r="O47" s="18" t="s">
        <v>481</v>
      </c>
      <c r="P47" s="20" t="s">
        <v>481</v>
      </c>
      <c r="Q47" s="18" t="s">
        <v>481</v>
      </c>
      <c r="R47" s="20" t="s">
        <v>481</v>
      </c>
      <c r="S47" s="18" t="s">
        <v>481</v>
      </c>
      <c r="T47" s="20" t="s">
        <v>481</v>
      </c>
      <c r="U47" s="18" t="n">
        <v>367.78931171</v>
      </c>
      <c r="V47" s="20" t="n">
        <v>5.78206194</v>
      </c>
    </row>
    <row r="48" spans="1:22">
      <c r="A48" s="15" t="s">
        <v>523</v>
      </c>
      <c r="B48" s="17" t="n">
        <v>9841</v>
      </c>
      <c r="C48" s="18">
        <f>(8.0/B48*100)</f>
        <v/>
      </c>
      <c r="D48" s="19" t="n">
        <v>9833</v>
      </c>
      <c r="E48" s="18" t="n">
        <v>486.07849359</v>
      </c>
      <c r="F48" s="20" t="n">
        <v>8.77329407</v>
      </c>
      <c r="G48" s="18" t="n">
        <v>501.53709622</v>
      </c>
      <c r="H48" s="20" t="n">
        <v>5.65932748</v>
      </c>
      <c r="I48" s="18" t="n">
        <v>518.5142174</v>
      </c>
      <c r="J48" s="20" t="n">
        <v>4.24958996</v>
      </c>
      <c r="K48" s="18" t="n">
        <v>568.05438162</v>
      </c>
      <c r="L48" s="20" t="n">
        <v>7.36818724</v>
      </c>
      <c r="M48" s="18" t="s">
        <v>481</v>
      </c>
      <c r="N48" s="20" t="s">
        <v>481</v>
      </c>
      <c r="O48" s="18" t="s">
        <v>481</v>
      </c>
      <c r="P48" s="20" t="s">
        <v>481</v>
      </c>
      <c r="Q48" s="18" t="s">
        <v>481</v>
      </c>
      <c r="R48" s="20" t="s">
        <v>481</v>
      </c>
      <c r="S48" s="18" t="s">
        <v>481</v>
      </c>
      <c r="T48" s="20" t="s">
        <v>481</v>
      </c>
      <c r="U48" s="18" t="n">
        <v>437.6517839</v>
      </c>
      <c r="V48" s="20" t="n">
        <v>31.53914824</v>
      </c>
    </row>
    <row r="49" spans="1:22">
      <c r="A49" s="15" t="s">
        <v>524</v>
      </c>
      <c r="B49" s="17" t="n">
        <v>6349</v>
      </c>
      <c r="C49" s="18">
        <f>(56.0/B49*100)</f>
        <v/>
      </c>
      <c r="D49" s="19" t="n">
        <v>6293</v>
      </c>
      <c r="E49" s="18" t="n">
        <v>427.59231108</v>
      </c>
      <c r="F49" s="20" t="n">
        <v>4.09043712</v>
      </c>
      <c r="G49" s="18" t="n">
        <v>434.87445531</v>
      </c>
      <c r="H49" s="20" t="n">
        <v>2.97983322</v>
      </c>
      <c r="I49" s="18" t="n">
        <v>434.95380667</v>
      </c>
      <c r="J49" s="20" t="n">
        <v>3.99483108</v>
      </c>
      <c r="K49" s="18" t="n">
        <v>444.1435416</v>
      </c>
      <c r="L49" s="20" t="n">
        <v>5.2937836</v>
      </c>
      <c r="M49" s="18" t="s">
        <v>481</v>
      </c>
      <c r="N49" s="20" t="s">
        <v>481</v>
      </c>
      <c r="O49" s="18" t="s">
        <v>481</v>
      </c>
      <c r="P49" s="20" t="s">
        <v>481</v>
      </c>
      <c r="Q49" s="18" t="n">
        <v>394.1817</v>
      </c>
      <c r="R49" s="20" t="n">
        <v>18.85238736</v>
      </c>
      <c r="S49" s="18" t="n">
        <v>390.14423344</v>
      </c>
      <c r="T49" s="20" t="n">
        <v>67.62058766</v>
      </c>
      <c r="U49" s="18" t="n">
        <v>384.97512606</v>
      </c>
      <c r="V49" s="20" t="n">
        <v>7.36494802</v>
      </c>
    </row>
    <row r="50" spans="1:22">
      <c r="A50" s="15" t="s">
        <v>525</v>
      </c>
      <c r="B50" s="17" t="n">
        <v>11795</v>
      </c>
      <c r="C50" s="18">
        <f>(365.0/B50*100)</f>
        <v/>
      </c>
      <c r="D50" s="19" t="n">
        <v>11430</v>
      </c>
      <c r="E50" s="18" t="n">
        <v>393.12215654</v>
      </c>
      <c r="F50" s="20" t="n">
        <v>4.74771041</v>
      </c>
      <c r="G50" s="18" t="n">
        <v>421.81452087</v>
      </c>
      <c r="H50" s="20" t="n">
        <v>2.89321378</v>
      </c>
      <c r="I50" s="18" t="n">
        <v>422.43775235</v>
      </c>
      <c r="J50" s="20" t="n">
        <v>2.4108338</v>
      </c>
      <c r="K50" s="18" t="n">
        <v>417.84604332</v>
      </c>
      <c r="L50" s="20" t="n">
        <v>4.11562711</v>
      </c>
      <c r="M50" s="18" t="s">
        <v>481</v>
      </c>
      <c r="N50" s="20" t="s">
        <v>481</v>
      </c>
      <c r="O50" s="18" t="s">
        <v>481</v>
      </c>
      <c r="P50" s="20" t="s">
        <v>481</v>
      </c>
      <c r="Q50" s="18" t="s">
        <v>481</v>
      </c>
      <c r="R50" s="20" t="s">
        <v>481</v>
      </c>
      <c r="S50" s="18" t="s">
        <v>481</v>
      </c>
      <c r="T50" s="20" t="s">
        <v>481</v>
      </c>
      <c r="U50" s="18" t="n">
        <v>357.9572377</v>
      </c>
      <c r="V50" s="20" t="n">
        <v>6.32070371</v>
      </c>
    </row>
    <row r="51" spans="1:22">
      <c r="A51" s="15" t="s">
        <v>526</v>
      </c>
      <c r="B51" s="17" t="n">
        <v>6866</v>
      </c>
      <c r="C51" s="18">
        <f>(117.0/B51*100)</f>
        <v/>
      </c>
      <c r="D51" s="19" t="n">
        <v>6749</v>
      </c>
      <c r="E51" s="18" t="n">
        <v>421.92934258</v>
      </c>
      <c r="F51" s="20" t="n">
        <v>3.30875964</v>
      </c>
      <c r="G51" s="18" t="n">
        <v>427.89201351</v>
      </c>
      <c r="H51" s="20" t="n">
        <v>2.44423031</v>
      </c>
      <c r="I51" s="18" t="n">
        <v>419.8707631</v>
      </c>
      <c r="J51" s="20" t="n">
        <v>2.44788665</v>
      </c>
      <c r="K51" s="18" t="n">
        <v>421.49713036</v>
      </c>
      <c r="L51" s="20" t="n">
        <v>3.59467552</v>
      </c>
      <c r="M51" s="18" t="s">
        <v>481</v>
      </c>
      <c r="N51" s="20" t="s">
        <v>481</v>
      </c>
      <c r="O51" s="18" t="s">
        <v>481</v>
      </c>
      <c r="P51" s="20" t="s">
        <v>481</v>
      </c>
      <c r="Q51" s="18" t="s">
        <v>481</v>
      </c>
      <c r="R51" s="20" t="s">
        <v>481</v>
      </c>
      <c r="S51" s="18" t="s">
        <v>481</v>
      </c>
      <c r="T51" s="20" t="s">
        <v>481</v>
      </c>
      <c r="U51" s="18" t="n">
        <v>388.91425303</v>
      </c>
      <c r="V51" s="20" t="n">
        <v>7.34313501</v>
      </c>
    </row>
    <row r="52" spans="1:22">
      <c r="A52" s="15" t="s">
        <v>527</v>
      </c>
      <c r="B52" s="17" t="n">
        <v>5809</v>
      </c>
      <c r="C52" s="18">
        <f>(111.0/B52*100)</f>
        <v/>
      </c>
      <c r="D52" s="19" t="n">
        <v>5698</v>
      </c>
      <c r="E52" s="18" t="n">
        <v>444.69135391</v>
      </c>
      <c r="F52" s="20" t="n">
        <v>4.21518468</v>
      </c>
      <c r="G52" s="18" t="n">
        <v>470.5168659</v>
      </c>
      <c r="H52" s="20" t="n">
        <v>2.63685981</v>
      </c>
      <c r="I52" s="18" t="n">
        <v>489.20836321</v>
      </c>
      <c r="J52" s="20" t="n">
        <v>2.8655906</v>
      </c>
      <c r="K52" s="18" t="n">
        <v>518.08115102</v>
      </c>
      <c r="L52" s="20" t="n">
        <v>5.4801856</v>
      </c>
      <c r="M52" s="18" t="s">
        <v>481</v>
      </c>
      <c r="N52" s="20" t="s">
        <v>481</v>
      </c>
      <c r="O52" s="18" t="s">
        <v>481</v>
      </c>
      <c r="P52" s="20" t="s">
        <v>481</v>
      </c>
      <c r="Q52" s="18" t="s">
        <v>481</v>
      </c>
      <c r="R52" s="20" t="s">
        <v>481</v>
      </c>
      <c r="S52" s="18" t="s">
        <v>481</v>
      </c>
      <c r="T52" s="20" t="s">
        <v>481</v>
      </c>
      <c r="U52" s="18" t="n">
        <v>389.66742014</v>
      </c>
      <c r="V52" s="20" t="n">
        <v>8.630634819999999</v>
      </c>
    </row>
    <row r="53" spans="1:22">
      <c r="A53" s="15" t="s">
        <v>528</v>
      </c>
      <c r="B53" s="17" t="n">
        <v>5571</v>
      </c>
      <c r="C53" s="18">
        <f>(118.0/B53*100)</f>
        <v/>
      </c>
      <c r="D53" s="19" t="n">
        <v>5453</v>
      </c>
      <c r="E53" s="18" t="n">
        <v>396.38276206</v>
      </c>
      <c r="F53" s="20" t="n">
        <v>3.53441663</v>
      </c>
      <c r="G53" s="18" t="n">
        <v>420.32496275</v>
      </c>
      <c r="H53" s="20" t="n">
        <v>2.80877225</v>
      </c>
      <c r="I53" s="18" t="n">
        <v>446.02766069</v>
      </c>
      <c r="J53" s="20" t="n">
        <v>1.90367818</v>
      </c>
      <c r="K53" s="18" t="n">
        <v>484.36227789</v>
      </c>
      <c r="L53" s="20" t="n">
        <v>3.07179947</v>
      </c>
      <c r="M53" s="18" t="s">
        <v>481</v>
      </c>
      <c r="N53" s="20" t="s">
        <v>481</v>
      </c>
      <c r="O53" s="18" t="s">
        <v>481</v>
      </c>
      <c r="P53" s="20" t="s">
        <v>481</v>
      </c>
      <c r="Q53" s="18" t="s">
        <v>481</v>
      </c>
      <c r="R53" s="20" t="s">
        <v>481</v>
      </c>
      <c r="S53" s="18" t="s">
        <v>481</v>
      </c>
      <c r="T53" s="20" t="s">
        <v>481</v>
      </c>
      <c r="U53" s="18" t="n">
        <v>356.07341503</v>
      </c>
      <c r="V53" s="20" t="n">
        <v>4.19358194</v>
      </c>
    </row>
    <row r="54" spans="1:22">
      <c r="A54" s="15" t="s">
        <v>529</v>
      </c>
      <c r="B54" s="17" t="n">
        <v>4740</v>
      </c>
      <c r="C54" s="18">
        <f>(483.0/B54*100)</f>
        <v/>
      </c>
      <c r="D54" s="19" t="n">
        <v>4257</v>
      </c>
      <c r="E54" s="18" t="n">
        <v>320.66250418</v>
      </c>
      <c r="F54" s="20" t="n">
        <v>6.97126693</v>
      </c>
      <c r="G54" s="18" t="n">
        <v>349.08364121</v>
      </c>
      <c r="H54" s="20" t="n">
        <v>4.68267143</v>
      </c>
      <c r="I54" s="18" t="n">
        <v>348.2723246</v>
      </c>
      <c r="J54" s="20" t="n">
        <v>3.14768616</v>
      </c>
      <c r="K54" s="18" t="n">
        <v>335.70515275</v>
      </c>
      <c r="L54" s="20" t="n">
        <v>3.3307621</v>
      </c>
      <c r="M54" s="18" t="s">
        <v>481</v>
      </c>
      <c r="N54" s="20" t="s">
        <v>481</v>
      </c>
      <c r="O54" s="18" t="s">
        <v>481</v>
      </c>
      <c r="P54" s="20" t="s">
        <v>481</v>
      </c>
      <c r="Q54" s="18" t="s">
        <v>481</v>
      </c>
      <c r="R54" s="20" t="s">
        <v>481</v>
      </c>
      <c r="S54" s="18" t="s">
        <v>481</v>
      </c>
      <c r="T54" s="20" t="s">
        <v>481</v>
      </c>
      <c r="U54" s="18" t="n">
        <v>284.18532634</v>
      </c>
      <c r="V54" s="20" t="n">
        <v>3.67610224</v>
      </c>
    </row>
    <row r="55" spans="1:22">
      <c r="A55" s="15" t="s">
        <v>530</v>
      </c>
      <c r="B55" s="17" t="n">
        <v>5316</v>
      </c>
      <c r="C55" s="18">
        <f>(22.0/B55*100)</f>
        <v/>
      </c>
      <c r="D55" s="19" t="n">
        <v>5294</v>
      </c>
      <c r="E55" s="18" t="n">
        <v>372.04544361</v>
      </c>
      <c r="F55" s="20" t="n">
        <v>5.92535448</v>
      </c>
      <c r="G55" s="18" t="n">
        <v>402.17928503</v>
      </c>
      <c r="H55" s="20" t="n">
        <v>3.45449195</v>
      </c>
      <c r="I55" s="18" t="n">
        <v>413.21923776</v>
      </c>
      <c r="J55" s="20" t="n">
        <v>2.53651773</v>
      </c>
      <c r="K55" s="18" t="n">
        <v>449.38135871</v>
      </c>
      <c r="L55" s="20" t="n">
        <v>4.46145227</v>
      </c>
      <c r="M55" s="18" t="s">
        <v>481</v>
      </c>
      <c r="N55" s="20" t="s">
        <v>481</v>
      </c>
      <c r="O55" s="18" t="s">
        <v>481</v>
      </c>
      <c r="P55" s="20" t="s">
        <v>481</v>
      </c>
      <c r="Q55" s="18" t="s">
        <v>481</v>
      </c>
      <c r="R55" s="20" t="s">
        <v>481</v>
      </c>
      <c r="S55" s="18" t="n">
        <v>354.65875039</v>
      </c>
      <c r="T55" s="20" t="n">
        <v>18.58246103</v>
      </c>
      <c r="U55" s="18" t="n">
        <v>332.44567669</v>
      </c>
      <c r="V55" s="20" t="n">
        <v>8.18060466</v>
      </c>
    </row>
    <row r="56" spans="1:22">
      <c r="A56" s="15" t="s">
        <v>531</v>
      </c>
      <c r="B56" s="17" t="n">
        <v>5359</v>
      </c>
      <c r="C56" s="18">
        <f>(77.0/B56*100)</f>
        <v/>
      </c>
      <c r="D56" s="19" t="n">
        <v>5282</v>
      </c>
      <c r="E56" s="18" t="n">
        <v>503.11510597</v>
      </c>
      <c r="F56" s="20" t="n">
        <v>4.21444646</v>
      </c>
      <c r="G56" s="18" t="n">
        <v>516.35402589</v>
      </c>
      <c r="H56" s="20" t="n">
        <v>3.40976387</v>
      </c>
      <c r="I56" s="18" t="n">
        <v>525.47766876</v>
      </c>
      <c r="J56" s="20" t="n">
        <v>2.65945151</v>
      </c>
      <c r="K56" s="18" t="n">
        <v>554.11366728</v>
      </c>
      <c r="L56" s="20" t="n">
        <v>3.78345476</v>
      </c>
      <c r="M56" s="18" t="s">
        <v>481</v>
      </c>
      <c r="N56" s="20" t="s">
        <v>481</v>
      </c>
      <c r="O56" s="18" t="s">
        <v>481</v>
      </c>
      <c r="P56" s="20" t="s">
        <v>481</v>
      </c>
      <c r="Q56" s="18" t="s">
        <v>481</v>
      </c>
      <c r="R56" s="20" t="s">
        <v>481</v>
      </c>
      <c r="S56" s="18" t="s">
        <v>481</v>
      </c>
      <c r="T56" s="20" t="s">
        <v>481</v>
      </c>
      <c r="U56" s="18" t="n">
        <v>453.163436</v>
      </c>
      <c r="V56" s="20" t="n">
        <v>13.3516526</v>
      </c>
    </row>
    <row r="57" spans="1:22">
      <c r="A57" s="15" t="s">
        <v>532</v>
      </c>
      <c r="B57" s="17" t="n">
        <v>6513</v>
      </c>
      <c r="C57" s="18">
        <f>(0.0/B57*100)</f>
        <v/>
      </c>
      <c r="D57" s="19" t="n">
        <v>6513</v>
      </c>
      <c r="E57" s="18" t="n">
        <v>387.76187745</v>
      </c>
      <c r="F57" s="20" t="n">
        <v>8.2901799</v>
      </c>
      <c r="G57" s="18" t="n">
        <v>405.59441812</v>
      </c>
      <c r="H57" s="20" t="n">
        <v>3.47350594</v>
      </c>
      <c r="I57" s="18" t="n">
        <v>404.06532749</v>
      </c>
      <c r="J57" s="20" t="n">
        <v>2.61519144</v>
      </c>
      <c r="K57" s="18" t="n">
        <v>404.78871658</v>
      </c>
      <c r="L57" s="20" t="n">
        <v>4.44706547</v>
      </c>
      <c r="M57" s="18" t="s">
        <v>481</v>
      </c>
      <c r="N57" s="20" t="s">
        <v>481</v>
      </c>
      <c r="O57" s="18" t="s">
        <v>481</v>
      </c>
      <c r="P57" s="20" t="s">
        <v>481</v>
      </c>
      <c r="Q57" s="18" t="s">
        <v>481</v>
      </c>
      <c r="R57" s="20" t="s">
        <v>481</v>
      </c>
      <c r="S57" s="18" t="n">
        <v>336.76377833</v>
      </c>
      <c r="T57" s="20" t="n">
        <v>21.37844587</v>
      </c>
      <c r="U57" s="18" t="n">
        <v>378.65938135</v>
      </c>
      <c r="V57" s="20" t="n">
        <v>6.42297235</v>
      </c>
    </row>
    <row r="58" spans="1:22">
      <c r="A58" s="15" t="s">
        <v>533</v>
      </c>
      <c r="B58" s="17" t="n">
        <v>7267</v>
      </c>
      <c r="C58" s="18">
        <f>(10.0/B58*100)</f>
        <v/>
      </c>
      <c r="D58" s="19" t="n">
        <v>7257</v>
      </c>
      <c r="E58" s="18" t="n">
        <v>375.53726959</v>
      </c>
      <c r="F58" s="20" t="n">
        <v>4.59681677</v>
      </c>
      <c r="G58" s="18" t="n">
        <v>397.87514217</v>
      </c>
      <c r="H58" s="20" t="n">
        <v>3.90179422</v>
      </c>
      <c r="I58" s="18" t="n">
        <v>412.03023781</v>
      </c>
      <c r="J58" s="20" t="n">
        <v>2.89153516</v>
      </c>
      <c r="K58" s="18" t="n">
        <v>433.60337969</v>
      </c>
      <c r="L58" s="20" t="n">
        <v>3.46935038</v>
      </c>
      <c r="M58" s="18" t="s">
        <v>481</v>
      </c>
      <c r="N58" s="20" t="s">
        <v>481</v>
      </c>
      <c r="O58" s="18" t="s">
        <v>481</v>
      </c>
      <c r="P58" s="20" t="s">
        <v>481</v>
      </c>
      <c r="Q58" s="18" t="s">
        <v>481</v>
      </c>
      <c r="R58" s="20" t="s">
        <v>481</v>
      </c>
      <c r="S58" s="18" t="n">
        <v>337.99211912</v>
      </c>
      <c r="T58" s="20" t="n">
        <v>13.35530056</v>
      </c>
      <c r="U58" s="18" t="n">
        <v>335.89510446</v>
      </c>
      <c r="V58" s="20" t="n">
        <v>10.021914</v>
      </c>
    </row>
    <row r="59" spans="1:22">
      <c r="A59" s="15" t="s">
        <v>534</v>
      </c>
      <c r="B59" s="17" t="n">
        <v>4826</v>
      </c>
      <c r="C59" s="18">
        <f>(26.0/B59*100)</f>
        <v/>
      </c>
      <c r="D59" s="19" t="n">
        <v>4800</v>
      </c>
      <c r="E59" s="18" t="n">
        <v>333.71142601</v>
      </c>
      <c r="F59" s="20" t="n">
        <v>5.47653984</v>
      </c>
      <c r="G59" s="18" t="n">
        <v>375.48796523</v>
      </c>
      <c r="H59" s="20" t="n">
        <v>4.64268045</v>
      </c>
      <c r="I59" s="18" t="n">
        <v>380.91415948</v>
      </c>
      <c r="J59" s="20" t="n">
        <v>1.99773664</v>
      </c>
      <c r="K59" s="18" t="n">
        <v>388.8884276</v>
      </c>
      <c r="L59" s="20" t="n">
        <v>2.78245246</v>
      </c>
      <c r="M59" s="18" t="s">
        <v>481</v>
      </c>
      <c r="N59" s="20" t="s">
        <v>481</v>
      </c>
      <c r="O59" s="18" t="s">
        <v>481</v>
      </c>
      <c r="P59" s="20" t="s">
        <v>481</v>
      </c>
      <c r="Q59" s="18" t="s">
        <v>481</v>
      </c>
      <c r="R59" s="20" t="s">
        <v>481</v>
      </c>
      <c r="S59" s="18" t="n">
        <v>302.98464666</v>
      </c>
      <c r="T59" s="20" t="n">
        <v>15.1455235</v>
      </c>
      <c r="U59" s="18" t="n">
        <v>320.75487057</v>
      </c>
      <c r="V59" s="20" t="n">
        <v>8.33773397</v>
      </c>
    </row>
    <row r="60" spans="1:22">
      <c r="A60" s="15" t="s">
        <v>535</v>
      </c>
      <c r="B60" s="17" t="n">
        <v>4546</v>
      </c>
      <c r="C60" s="18">
        <f>(15.0/B60*100)</f>
        <v/>
      </c>
      <c r="D60" s="19" t="n">
        <v>4531</v>
      </c>
      <c r="E60" s="18" t="n">
        <v>359.3996686</v>
      </c>
      <c r="F60" s="20" t="n">
        <v>6.40265492</v>
      </c>
      <c r="G60" s="18" t="n">
        <v>371.85814445</v>
      </c>
      <c r="H60" s="20" t="n">
        <v>4.64817308</v>
      </c>
      <c r="I60" s="18" t="n">
        <v>389.55564368</v>
      </c>
      <c r="J60" s="20" t="n">
        <v>4.16033774</v>
      </c>
      <c r="K60" s="18" t="n">
        <v>416.52217851</v>
      </c>
      <c r="L60" s="20" t="n">
        <v>4.72483038</v>
      </c>
      <c r="M60" s="18" t="s">
        <v>481</v>
      </c>
      <c r="N60" s="20" t="s">
        <v>481</v>
      </c>
      <c r="O60" s="18" t="s">
        <v>481</v>
      </c>
      <c r="P60" s="20" t="s">
        <v>481</v>
      </c>
      <c r="Q60" s="18" t="s">
        <v>481</v>
      </c>
      <c r="R60" s="20" t="s">
        <v>481</v>
      </c>
      <c r="S60" s="18" t="n">
        <v>302.81377053</v>
      </c>
      <c r="T60" s="20" t="n">
        <v>13.29251172</v>
      </c>
      <c r="U60" s="18" t="n">
        <v>338.82757999</v>
      </c>
      <c r="V60" s="20" t="n">
        <v>8.534494199999999</v>
      </c>
    </row>
    <row r="61" spans="1:22">
      <c r="A61" s="15" t="s">
        <v>536</v>
      </c>
      <c r="B61" s="17" t="n">
        <v>6525</v>
      </c>
      <c r="C61" s="18">
        <f>(175.0/B61*100)</f>
        <v/>
      </c>
      <c r="D61" s="19" t="n">
        <v>6350</v>
      </c>
      <c r="E61" s="18" t="n">
        <v>456.34031252</v>
      </c>
      <c r="F61" s="20" t="n">
        <v>4.96852807</v>
      </c>
      <c r="G61" s="18" t="n">
        <v>471.13079485</v>
      </c>
      <c r="H61" s="20" t="n">
        <v>3.06650971</v>
      </c>
      <c r="I61" s="18" t="n">
        <v>479.28648325</v>
      </c>
      <c r="J61" s="20" t="n">
        <v>2.87041987</v>
      </c>
      <c r="K61" s="18" t="n">
        <v>505.81327217</v>
      </c>
      <c r="L61" s="20" t="n">
        <v>3.72384702</v>
      </c>
      <c r="M61" s="18" t="s">
        <v>481</v>
      </c>
      <c r="N61" s="20" t="s">
        <v>481</v>
      </c>
      <c r="O61" s="18" t="s">
        <v>481</v>
      </c>
      <c r="P61" s="20" t="s">
        <v>481</v>
      </c>
      <c r="Q61" s="18" t="s">
        <v>481</v>
      </c>
      <c r="R61" s="20" t="s">
        <v>481</v>
      </c>
      <c r="S61" s="18" t="s">
        <v>481</v>
      </c>
      <c r="T61" s="20" t="s">
        <v>481</v>
      </c>
      <c r="U61" s="18" t="n">
        <v>386.7091551</v>
      </c>
      <c r="V61" s="20" t="n">
        <v>8.35629859</v>
      </c>
    </row>
    <row r="62" spans="1:22">
      <c r="A62" s="15" t="s">
        <v>537</v>
      </c>
      <c r="B62" s="17" t="n">
        <v>4476</v>
      </c>
      <c r="C62" s="18">
        <f>(3.0/B62*100)</f>
        <v/>
      </c>
      <c r="D62" s="19" t="n">
        <v>4473</v>
      </c>
      <c r="E62" s="18" t="n">
        <v>499.11516505</v>
      </c>
      <c r="F62" s="20" t="n">
        <v>4.73591427</v>
      </c>
      <c r="G62" s="18" t="n">
        <v>519.28388763</v>
      </c>
      <c r="H62" s="20" t="n">
        <v>1.9554089</v>
      </c>
      <c r="I62" s="18" t="n">
        <v>534.89201941</v>
      </c>
      <c r="J62" s="20" t="n">
        <v>1.89430664</v>
      </c>
      <c r="K62" s="18" t="n">
        <v>553.5787916100001</v>
      </c>
      <c r="L62" s="20" t="n">
        <v>3.15554189</v>
      </c>
      <c r="M62" s="18" t="s">
        <v>481</v>
      </c>
      <c r="N62" s="20" t="s">
        <v>481</v>
      </c>
      <c r="O62" s="18" t="s">
        <v>481</v>
      </c>
      <c r="P62" s="20" t="s">
        <v>481</v>
      </c>
      <c r="Q62" s="18" t="s">
        <v>481</v>
      </c>
      <c r="R62" s="20" t="s">
        <v>481</v>
      </c>
      <c r="S62" s="18" t="s">
        <v>481</v>
      </c>
      <c r="T62" s="20" t="s">
        <v>481</v>
      </c>
      <c r="U62" s="18" t="n">
        <v>471.89857952</v>
      </c>
      <c r="V62" s="20" t="n">
        <v>23.38400992</v>
      </c>
    </row>
    <row r="63" spans="1:22">
      <c r="A63" s="15" t="s">
        <v>538</v>
      </c>
      <c r="B63" s="17" t="n">
        <v>5324</v>
      </c>
      <c r="C63" s="18">
        <f>(13.0/B63*100)</f>
        <v/>
      </c>
      <c r="D63" s="19" t="n">
        <v>5311</v>
      </c>
      <c r="E63" s="18" t="n">
        <v>353.05412025</v>
      </c>
      <c r="F63" s="20" t="n">
        <v>5.49814833</v>
      </c>
      <c r="G63" s="18" t="n">
        <v>380.06438488</v>
      </c>
      <c r="H63" s="20" t="n">
        <v>3.85464486</v>
      </c>
      <c r="I63" s="18" t="n">
        <v>386.04448151</v>
      </c>
      <c r="J63" s="20" t="n">
        <v>2.01310238</v>
      </c>
      <c r="K63" s="18" t="n">
        <v>409.05724527</v>
      </c>
      <c r="L63" s="20" t="n">
        <v>3.38054973</v>
      </c>
      <c r="M63" s="18" t="s">
        <v>481</v>
      </c>
      <c r="N63" s="20" t="s">
        <v>481</v>
      </c>
      <c r="O63" s="18" t="s">
        <v>481</v>
      </c>
      <c r="P63" s="20" t="s">
        <v>481</v>
      </c>
      <c r="Q63" s="18" t="n">
        <v>330.26069601</v>
      </c>
      <c r="R63" s="20" t="n">
        <v>64.70880097</v>
      </c>
      <c r="S63" s="18" t="n">
        <v>336.39704195</v>
      </c>
      <c r="T63" s="20" t="n">
        <v>26.45377952</v>
      </c>
      <c r="U63" s="18" t="n">
        <v>337.55041907</v>
      </c>
      <c r="V63" s="20" t="n">
        <v>4.27412007</v>
      </c>
    </row>
    <row r="64" spans="1:22">
      <c r="A64" s="15" t="s">
        <v>539</v>
      </c>
      <c r="B64" s="17" t="n">
        <v>3634</v>
      </c>
      <c r="C64" s="18">
        <f>(3.0/B64*100)</f>
        <v/>
      </c>
      <c r="D64" s="19" t="n">
        <v>3631</v>
      </c>
      <c r="E64" s="18" t="n">
        <v>392.25287597</v>
      </c>
      <c r="F64" s="20" t="n">
        <v>5.01317335</v>
      </c>
      <c r="G64" s="18" t="n">
        <v>429.45089506</v>
      </c>
      <c r="H64" s="20" t="n">
        <v>3.27812914</v>
      </c>
      <c r="I64" s="18" t="n">
        <v>482.78928497</v>
      </c>
      <c r="J64" s="20" t="n">
        <v>2.84844925</v>
      </c>
      <c r="K64" s="18" t="n">
        <v>544.22629866</v>
      </c>
      <c r="L64" s="20" t="n">
        <v>5.04956649</v>
      </c>
      <c r="M64" s="18" t="s">
        <v>481</v>
      </c>
      <c r="N64" s="20" t="s">
        <v>481</v>
      </c>
      <c r="O64" s="18" t="s">
        <v>481</v>
      </c>
      <c r="P64" s="20" t="s">
        <v>481</v>
      </c>
      <c r="Q64" s="18" t="s">
        <v>481</v>
      </c>
      <c r="R64" s="20" t="s">
        <v>481</v>
      </c>
      <c r="S64" s="18" t="n">
        <v>359.72741305</v>
      </c>
      <c r="T64" s="20" t="n">
        <v>39.14976484</v>
      </c>
      <c r="U64" s="18" t="n">
        <v>333.03295941</v>
      </c>
      <c r="V64" s="20" t="n">
        <v>10.34551965</v>
      </c>
    </row>
    <row r="65" spans="1:22">
      <c r="A65" s="15" t="s">
        <v>540</v>
      </c>
      <c r="B65" s="17" t="n">
        <v>5325</v>
      </c>
      <c r="C65" s="18">
        <f>(14.0/B65*100)</f>
        <v/>
      </c>
      <c r="D65" s="19" t="n">
        <v>5311</v>
      </c>
      <c r="E65" s="18" t="n">
        <v>402.27956358</v>
      </c>
      <c r="F65" s="20" t="n">
        <v>4.77680109</v>
      </c>
      <c r="G65" s="18" t="n">
        <v>431.57331914</v>
      </c>
      <c r="H65" s="20" t="n">
        <v>2.90721952</v>
      </c>
      <c r="I65" s="18" t="n">
        <v>433.18303678</v>
      </c>
      <c r="J65" s="20" t="n">
        <v>2.3358951</v>
      </c>
      <c r="K65" s="18" t="n">
        <v>444.56325834</v>
      </c>
      <c r="L65" s="20" t="n">
        <v>4.57212901</v>
      </c>
      <c r="M65" s="18" t="s">
        <v>481</v>
      </c>
      <c r="N65" s="20" t="s">
        <v>481</v>
      </c>
      <c r="O65" s="18" t="s">
        <v>481</v>
      </c>
      <c r="P65" s="20" t="s">
        <v>481</v>
      </c>
      <c r="Q65" s="18" t="n">
        <v>338.45699322</v>
      </c>
      <c r="R65" s="20" t="n">
        <v>30.46615227</v>
      </c>
      <c r="S65" s="18" t="s">
        <v>481</v>
      </c>
      <c r="T65" s="20" t="s">
        <v>481</v>
      </c>
      <c r="U65" s="18" t="n">
        <v>341.80907541</v>
      </c>
      <c r="V65" s="20" t="n">
        <v>7.7394005</v>
      </c>
    </row>
    <row r="66" spans="1:22">
      <c r="A66" s="15" t="s">
        <v>541</v>
      </c>
      <c r="B66" s="17" t="n">
        <v>5665</v>
      </c>
      <c r="C66" s="18">
        <f>(92.0/B66*100)</f>
        <v/>
      </c>
      <c r="D66" s="19" t="n">
        <v>5573</v>
      </c>
      <c r="E66" s="18" t="n">
        <v>397.67811043</v>
      </c>
      <c r="F66" s="20" t="n">
        <v>3.48391747</v>
      </c>
      <c r="G66" s="18" t="n">
        <v>415.09946746</v>
      </c>
      <c r="H66" s="20" t="n">
        <v>2.23121582</v>
      </c>
      <c r="I66" s="18" t="n">
        <v>423.61508396</v>
      </c>
      <c r="J66" s="20" t="n">
        <v>2.03882202</v>
      </c>
      <c r="K66" s="18" t="n">
        <v>444.34041374</v>
      </c>
      <c r="L66" s="20" t="n">
        <v>4.1639875</v>
      </c>
      <c r="M66" s="18" t="s">
        <v>481</v>
      </c>
      <c r="N66" s="20" t="s">
        <v>481</v>
      </c>
      <c r="O66" s="18" t="s">
        <v>481</v>
      </c>
      <c r="P66" s="20" t="s">
        <v>481</v>
      </c>
      <c r="Q66" s="18" t="s">
        <v>481</v>
      </c>
      <c r="R66" s="20" t="s">
        <v>481</v>
      </c>
      <c r="S66" s="18" t="s">
        <v>481</v>
      </c>
      <c r="T66" s="20" t="s">
        <v>481</v>
      </c>
      <c r="U66" s="18" t="n">
        <v>353.47781033</v>
      </c>
      <c r="V66" s="20" t="n">
        <v>3.06975325</v>
      </c>
    </row>
    <row r="67" spans="1:22">
      <c r="A67" s="15" t="s">
        <v>542</v>
      </c>
      <c r="B67" s="17" t="n">
        <v>6971</v>
      </c>
      <c r="C67" s="18">
        <f>(934.0/B67*100)</f>
        <v/>
      </c>
      <c r="D67" s="19" t="n">
        <v>6037</v>
      </c>
      <c r="E67" s="18" t="n">
        <v>389.17281144</v>
      </c>
      <c r="F67" s="20" t="n">
        <v>5.21878425</v>
      </c>
      <c r="G67" s="18" t="n">
        <v>412.30570051</v>
      </c>
      <c r="H67" s="20" t="n">
        <v>3.21188094</v>
      </c>
      <c r="I67" s="18" t="n">
        <v>407.18996561</v>
      </c>
      <c r="J67" s="20" t="n">
        <v>2.78610377</v>
      </c>
      <c r="K67" s="18" t="n">
        <v>418.11470156</v>
      </c>
      <c r="L67" s="20" t="n">
        <v>3.51757005</v>
      </c>
      <c r="M67" s="18" t="s">
        <v>481</v>
      </c>
      <c r="N67" s="20" t="s">
        <v>481</v>
      </c>
      <c r="O67" s="18" t="s">
        <v>481</v>
      </c>
      <c r="P67" s="20" t="s">
        <v>481</v>
      </c>
      <c r="Q67" s="18" t="s">
        <v>481</v>
      </c>
      <c r="R67" s="20" t="s">
        <v>481</v>
      </c>
      <c r="S67" s="18" t="s">
        <v>481</v>
      </c>
      <c r="T67" s="20" t="s">
        <v>481</v>
      </c>
      <c r="U67" s="18" t="n">
        <v>333.63292161</v>
      </c>
      <c r="V67" s="20" t="n">
        <v>6.19666412</v>
      </c>
    </row>
    <row r="68" spans="1:22">
      <c r="A68" s="15" t="s">
        <v>543</v>
      </c>
      <c r="B68" s="17" t="n">
        <v>12083</v>
      </c>
      <c r="C68" s="18">
        <f>(31.0/B68*100)</f>
        <v/>
      </c>
      <c r="D68" s="19" t="n">
        <v>12052</v>
      </c>
      <c r="E68" s="18" t="n">
        <v>375.1697921</v>
      </c>
      <c r="F68" s="20" t="n">
        <v>3.25698871</v>
      </c>
      <c r="G68" s="18" t="n">
        <v>406.82920159</v>
      </c>
      <c r="H68" s="20" t="n">
        <v>2.19986664</v>
      </c>
      <c r="I68" s="18" t="n">
        <v>438.62131369</v>
      </c>
      <c r="J68" s="20" t="n">
        <v>1.44064283</v>
      </c>
      <c r="K68" s="18" t="n">
        <v>460.41631422</v>
      </c>
      <c r="L68" s="20" t="n">
        <v>2.67589682</v>
      </c>
      <c r="M68" s="18" t="s">
        <v>481</v>
      </c>
      <c r="N68" s="20" t="s">
        <v>481</v>
      </c>
      <c r="O68" s="18" t="s">
        <v>481</v>
      </c>
      <c r="P68" s="20" t="s">
        <v>481</v>
      </c>
      <c r="Q68" s="18" t="s">
        <v>481</v>
      </c>
      <c r="R68" s="20" t="s">
        <v>481</v>
      </c>
      <c r="S68" s="18" t="s">
        <v>481</v>
      </c>
      <c r="T68" s="20" t="s">
        <v>481</v>
      </c>
      <c r="U68" s="18" t="n">
        <v>350.20121548</v>
      </c>
      <c r="V68" s="20" t="n">
        <v>2.00299878</v>
      </c>
    </row>
    <row r="69" spans="1:22">
      <c r="A69" s="15" t="s">
        <v>544</v>
      </c>
      <c r="B69" s="17" t="n">
        <v>4876</v>
      </c>
      <c r="C69" s="18">
        <f>(0.0/B69*100)</f>
        <v/>
      </c>
      <c r="D69" s="19" t="n">
        <v>4876</v>
      </c>
      <c r="E69" s="18" t="n">
        <v>420.5976128</v>
      </c>
      <c r="F69" s="20" t="n">
        <v>4.56705253</v>
      </c>
      <c r="G69" s="18" t="n">
        <v>439.25131975</v>
      </c>
      <c r="H69" s="20" t="n">
        <v>3.76076488</v>
      </c>
      <c r="I69" s="18" t="n">
        <v>434.43901333</v>
      </c>
      <c r="J69" s="20" t="n">
        <v>3.62903447</v>
      </c>
      <c r="K69" s="18" t="n">
        <v>444.26822262</v>
      </c>
      <c r="L69" s="20" t="n">
        <v>5.59897429</v>
      </c>
      <c r="M69" s="18" t="s">
        <v>481</v>
      </c>
      <c r="N69" s="20" t="s">
        <v>481</v>
      </c>
      <c r="O69" s="18" t="s">
        <v>481</v>
      </c>
      <c r="P69" s="20" t="s">
        <v>481</v>
      </c>
      <c r="Q69" s="18" t="s">
        <v>481</v>
      </c>
      <c r="R69" s="20" t="s">
        <v>481</v>
      </c>
      <c r="S69" s="18" t="s">
        <v>481</v>
      </c>
      <c r="T69" s="20" t="s">
        <v>481</v>
      </c>
      <c r="U69" s="18" t="n">
        <v>360.34442534</v>
      </c>
      <c r="V69" s="20" t="n">
        <v>19.89033391</v>
      </c>
    </row>
    <row r="70" spans="1:22">
      <c r="A70" s="15" t="s">
        <v>545</v>
      </c>
      <c r="B70" s="17" t="n">
        <v>6036</v>
      </c>
      <c r="C70" s="18">
        <f>(223.0/B70*100)</f>
        <v/>
      </c>
      <c r="D70" s="19" t="n">
        <v>5813</v>
      </c>
      <c r="E70" s="18" t="n">
        <v>464.26046406</v>
      </c>
      <c r="F70" s="20" t="n">
        <v>5.16527582</v>
      </c>
      <c r="G70" s="18" t="n">
        <v>491.9988052</v>
      </c>
      <c r="H70" s="20" t="n">
        <v>3.06580332</v>
      </c>
      <c r="I70" s="18" t="n">
        <v>492.52381981</v>
      </c>
      <c r="J70" s="20" t="n">
        <v>3.23340203</v>
      </c>
      <c r="K70" s="18" t="n">
        <v>510.72436084</v>
      </c>
      <c r="L70" s="20" t="n">
        <v>5.53022009</v>
      </c>
      <c r="M70" s="18" t="s">
        <v>481</v>
      </c>
      <c r="N70" s="20" t="s">
        <v>481</v>
      </c>
      <c r="O70" s="18" t="s">
        <v>481</v>
      </c>
      <c r="P70" s="20" t="s">
        <v>481</v>
      </c>
      <c r="Q70" s="18" t="s">
        <v>481</v>
      </c>
      <c r="R70" s="20" t="s">
        <v>481</v>
      </c>
      <c r="S70" s="18" t="s">
        <v>481</v>
      </c>
      <c r="T70" s="20" t="s">
        <v>481</v>
      </c>
      <c r="U70" s="18" t="n">
        <v>424.78749733</v>
      </c>
      <c r="V70" s="20" t="n">
        <v>7.74543313</v>
      </c>
    </row>
    <row r="71" spans="1:22">
      <c r="A71" s="15" t="s">
        <v>546</v>
      </c>
      <c r="B71" s="17" t="n">
        <v>6115</v>
      </c>
      <c r="C71" s="18">
        <f>(37.0/B71*100)</f>
        <v/>
      </c>
      <c r="D71" s="19" t="n">
        <v>6078</v>
      </c>
      <c r="E71" s="18" t="n">
        <v>480.4512073</v>
      </c>
      <c r="F71" s="20" t="n">
        <v>6.22332025</v>
      </c>
      <c r="G71" s="18" t="n">
        <v>515.11800007</v>
      </c>
      <c r="H71" s="20" t="n">
        <v>3.59999614</v>
      </c>
      <c r="I71" s="18" t="n">
        <v>558.56252692</v>
      </c>
      <c r="J71" s="20" t="n">
        <v>1.81883582</v>
      </c>
      <c r="K71" s="18" t="n">
        <v>597.53363877</v>
      </c>
      <c r="L71" s="20" t="n">
        <v>3.06747169</v>
      </c>
      <c r="M71" s="18" t="s">
        <v>481</v>
      </c>
      <c r="N71" s="20" t="s">
        <v>481</v>
      </c>
      <c r="O71" s="18" t="s">
        <v>481</v>
      </c>
      <c r="P71" s="20" t="s">
        <v>481</v>
      </c>
      <c r="Q71" s="18" t="s">
        <v>481</v>
      </c>
      <c r="R71" s="20" t="s">
        <v>481</v>
      </c>
      <c r="S71" s="18" t="s">
        <v>481</v>
      </c>
      <c r="T71" s="20" t="s">
        <v>481</v>
      </c>
      <c r="U71" s="18" t="n">
        <v>438.41559512</v>
      </c>
      <c r="V71" s="20" t="n">
        <v>12.53491726</v>
      </c>
    </row>
    <row r="72" spans="1:22">
      <c r="A72" s="15" t="s">
        <v>547</v>
      </c>
      <c r="B72" s="17" t="n">
        <v>7708</v>
      </c>
      <c r="C72" s="18">
        <f>(6.0/B72*100)</f>
        <v/>
      </c>
      <c r="D72" s="19" t="n">
        <v>7702</v>
      </c>
      <c r="E72" s="18" t="n">
        <v>495.96815031</v>
      </c>
      <c r="F72" s="20" t="n">
        <v>4.14095588</v>
      </c>
      <c r="G72" s="18" t="n">
        <v>519.11852497</v>
      </c>
      <c r="H72" s="20" t="n">
        <v>2.88959528</v>
      </c>
      <c r="I72" s="18" t="n">
        <v>540.56836133</v>
      </c>
      <c r="J72" s="20" t="n">
        <v>3.24128741</v>
      </c>
      <c r="K72" s="18" t="n">
        <v>595.73642807</v>
      </c>
      <c r="L72" s="20" t="n">
        <v>5.38449634</v>
      </c>
      <c r="M72" s="18" t="s">
        <v>481</v>
      </c>
      <c r="N72" s="20" t="s">
        <v>481</v>
      </c>
      <c r="O72" s="18" t="s">
        <v>481</v>
      </c>
      <c r="P72" s="20" t="s">
        <v>481</v>
      </c>
      <c r="Q72" s="18" t="s">
        <v>481</v>
      </c>
      <c r="R72" s="20" t="s">
        <v>481</v>
      </c>
      <c r="S72" s="18" t="s">
        <v>481</v>
      </c>
      <c r="T72" s="20" t="s">
        <v>481</v>
      </c>
      <c r="U72" s="18" t="n">
        <v>418.86833465</v>
      </c>
      <c r="V72" s="20" t="n">
        <v>20.79595044</v>
      </c>
    </row>
    <row r="73" spans="1:22">
      <c r="A73" s="15" t="s">
        <v>548</v>
      </c>
      <c r="B73" s="17" t="n">
        <v>8249</v>
      </c>
      <c r="C73" s="18">
        <f>(197.0/B73*100)</f>
        <v/>
      </c>
      <c r="D73" s="19" t="n">
        <v>8052</v>
      </c>
      <c r="E73" s="18" t="n">
        <v>382.33793334</v>
      </c>
      <c r="F73" s="20" t="n">
        <v>7.11867622</v>
      </c>
      <c r="G73" s="18" t="n">
        <v>416.01033961</v>
      </c>
      <c r="H73" s="20" t="n">
        <v>4.75945085</v>
      </c>
      <c r="I73" s="18" t="n">
        <v>424.29344715</v>
      </c>
      <c r="J73" s="20" t="n">
        <v>2.81929371</v>
      </c>
      <c r="K73" s="18" t="n">
        <v>437.09104214</v>
      </c>
      <c r="L73" s="20" t="n">
        <v>4.74560785</v>
      </c>
      <c r="M73" s="18" t="s">
        <v>481</v>
      </c>
      <c r="N73" s="20" t="s">
        <v>481</v>
      </c>
      <c r="O73" s="18" t="s">
        <v>481</v>
      </c>
      <c r="P73" s="20" t="s">
        <v>481</v>
      </c>
      <c r="Q73" s="18" t="s">
        <v>481</v>
      </c>
      <c r="R73" s="20" t="s">
        <v>481</v>
      </c>
      <c r="S73" s="18" t="s">
        <v>481</v>
      </c>
      <c r="T73" s="20" t="s">
        <v>481</v>
      </c>
      <c r="U73" s="18" t="n">
        <v>371.21312523</v>
      </c>
      <c r="V73" s="20" t="n">
        <v>7.91359328</v>
      </c>
    </row>
    <row r="74" spans="1:22">
      <c r="A74" s="15" t="s">
        <v>549</v>
      </c>
      <c r="B74" s="17" t="n">
        <v>4692</v>
      </c>
      <c r="C74" s="18">
        <f>(82.0/B74*100)</f>
        <v/>
      </c>
      <c r="D74" s="19" t="n">
        <v>4610</v>
      </c>
      <c r="E74" s="18" t="n">
        <v>401.76814265</v>
      </c>
      <c r="F74" s="20" t="n">
        <v>3.8988583</v>
      </c>
      <c r="G74" s="18" t="n">
        <v>406.53256555</v>
      </c>
      <c r="H74" s="20" t="n">
        <v>3.09875703</v>
      </c>
      <c r="I74" s="18" t="n">
        <v>442.29998534</v>
      </c>
      <c r="J74" s="20" t="n">
        <v>2.3006948</v>
      </c>
      <c r="K74" s="18" t="n">
        <v>462.34763351</v>
      </c>
      <c r="L74" s="20" t="n">
        <v>4.49465179</v>
      </c>
      <c r="M74" s="18" t="s">
        <v>481</v>
      </c>
      <c r="N74" s="20" t="s">
        <v>481</v>
      </c>
      <c r="O74" s="18" t="s">
        <v>481</v>
      </c>
      <c r="P74" s="20" t="s">
        <v>481</v>
      </c>
      <c r="Q74" s="18" t="s">
        <v>481</v>
      </c>
      <c r="R74" s="20" t="s">
        <v>481</v>
      </c>
      <c r="S74" s="18" t="n">
        <v>313.39085976</v>
      </c>
      <c r="T74" s="20" t="n">
        <v>18.2179454</v>
      </c>
      <c r="U74" s="18" t="n">
        <v>348.60103829</v>
      </c>
      <c r="V74" s="20" t="n">
        <v>5.87484555</v>
      </c>
    </row>
    <row r="75" spans="1:22">
      <c r="A75" s="15" t="s">
        <v>550</v>
      </c>
      <c r="B75" s="17" t="n">
        <v>5375</v>
      </c>
      <c r="C75" s="18">
        <f>(314.0/B75*100)</f>
        <v/>
      </c>
      <c r="D75" s="19" t="n">
        <v>5061</v>
      </c>
      <c r="E75" s="18" t="n">
        <v>375.86526617</v>
      </c>
      <c r="F75" s="20" t="n">
        <v>3.84903981</v>
      </c>
      <c r="G75" s="18" t="n">
        <v>388.50444439</v>
      </c>
      <c r="H75" s="20" t="n">
        <v>3.35872923</v>
      </c>
      <c r="I75" s="18" t="n">
        <v>390.09974071</v>
      </c>
      <c r="J75" s="20" t="n">
        <v>2.43663649</v>
      </c>
      <c r="K75" s="18" t="n">
        <v>405.24848664</v>
      </c>
      <c r="L75" s="20" t="n">
        <v>3.30044716</v>
      </c>
      <c r="M75" s="18" t="s">
        <v>481</v>
      </c>
      <c r="N75" s="20" t="s">
        <v>481</v>
      </c>
      <c r="O75" s="18" t="s">
        <v>481</v>
      </c>
      <c r="P75" s="20" t="s">
        <v>481</v>
      </c>
      <c r="Q75" s="18" t="s">
        <v>481</v>
      </c>
      <c r="R75" s="20" t="s">
        <v>481</v>
      </c>
      <c r="S75" s="18" t="s">
        <v>481</v>
      </c>
      <c r="T75" s="20" t="s">
        <v>481</v>
      </c>
      <c r="U75" s="18" t="n">
        <v>357.57698164</v>
      </c>
      <c r="V75" s="20" t="n">
        <v>3.60670923</v>
      </c>
    </row>
    <row r="76" spans="1:22">
      <c r="A76" s="15" t="s">
        <v>551</v>
      </c>
      <c r="B76" s="17" t="n">
        <v>14167</v>
      </c>
      <c r="C76" s="18">
        <f>(236.0/B76*100)</f>
        <v/>
      </c>
      <c r="D76" s="19" t="n">
        <v>13931</v>
      </c>
      <c r="E76" s="18" t="n">
        <v>396.63032699</v>
      </c>
      <c r="F76" s="20" t="n">
        <v>3.9631252</v>
      </c>
      <c r="G76" s="18" t="n">
        <v>423.39664534</v>
      </c>
      <c r="H76" s="20" t="n">
        <v>3.15965599</v>
      </c>
      <c r="I76" s="18" t="n">
        <v>445.18486445</v>
      </c>
      <c r="J76" s="20" t="n">
        <v>2.78539929</v>
      </c>
      <c r="K76" s="18" t="n">
        <v>467.03415941</v>
      </c>
      <c r="L76" s="20" t="n">
        <v>3.60046065</v>
      </c>
      <c r="M76" s="18" t="s">
        <v>481</v>
      </c>
      <c r="N76" s="20" t="s">
        <v>481</v>
      </c>
      <c r="O76" s="18" t="s">
        <v>481</v>
      </c>
      <c r="P76" s="20" t="s">
        <v>481</v>
      </c>
      <c r="Q76" s="18" t="s">
        <v>481</v>
      </c>
      <c r="R76" s="20" t="s">
        <v>481</v>
      </c>
      <c r="S76" s="18" t="s">
        <v>481</v>
      </c>
      <c r="T76" s="20" t="s">
        <v>481</v>
      </c>
      <c r="U76" s="18" t="n">
        <v>357.0117241</v>
      </c>
      <c r="V76" s="20" t="n">
        <v>4.35491774</v>
      </c>
    </row>
    <row r="77" spans="1:22">
      <c r="A77" s="15" t="s">
        <v>552</v>
      </c>
      <c r="B77" s="17" t="n">
        <v>6062</v>
      </c>
      <c r="C77" s="18">
        <f>(356.0/B77*100)</f>
        <v/>
      </c>
      <c r="D77" s="19" t="n">
        <v>5706</v>
      </c>
      <c r="E77" s="18" t="n">
        <v>425.14785603</v>
      </c>
      <c r="F77" s="20" t="n">
        <v>3.32943106</v>
      </c>
      <c r="G77" s="18" t="n">
        <v>439.7180117</v>
      </c>
      <c r="H77" s="20" t="n">
        <v>2.91087267</v>
      </c>
      <c r="I77" s="18" t="n">
        <v>454.70832753</v>
      </c>
      <c r="J77" s="20" t="n">
        <v>2.73097227</v>
      </c>
      <c r="K77" s="18" t="n">
        <v>468.40058043</v>
      </c>
      <c r="L77" s="20" t="n">
        <v>5.27316841</v>
      </c>
      <c r="M77" s="18" t="s">
        <v>481</v>
      </c>
      <c r="N77" s="20" t="s">
        <v>481</v>
      </c>
      <c r="O77" s="18" t="s">
        <v>481</v>
      </c>
      <c r="P77" s="20" t="s">
        <v>481</v>
      </c>
      <c r="Q77" s="18" t="s">
        <v>481</v>
      </c>
      <c r="R77" s="20" t="s">
        <v>481</v>
      </c>
      <c r="S77" s="18" t="s">
        <v>481</v>
      </c>
      <c r="T77" s="20" t="s">
        <v>481</v>
      </c>
      <c r="U77" s="18" t="n">
        <v>375.60894136</v>
      </c>
      <c r="V77" s="20" t="n">
        <v>4.0454569</v>
      </c>
    </row>
    <row r="78" spans="1:22">
      <c r="A78" s="15" t="s">
        <v>553</v>
      </c>
      <c r="B78" s="17" t="n">
        <v>5826</v>
      </c>
      <c r="C78" s="18">
        <f>(0.0/B78*100)</f>
        <v/>
      </c>
      <c r="D78" s="19" t="n">
        <v>5826</v>
      </c>
      <c r="E78" s="18" t="n">
        <v>520.28597388</v>
      </c>
      <c r="F78" s="20" t="n">
        <v>10.56197382</v>
      </c>
      <c r="G78" s="18" t="n">
        <v>510.05891051</v>
      </c>
      <c r="H78" s="20" t="n">
        <v>5.76407934</v>
      </c>
      <c r="I78" s="18" t="n">
        <v>522.19520615</v>
      </c>
      <c r="J78" s="20" t="n">
        <v>3.75603981</v>
      </c>
      <c r="K78" s="18" t="n">
        <v>538.66037741</v>
      </c>
      <c r="L78" s="20" t="n">
        <v>5.14017131</v>
      </c>
      <c r="M78" s="18" t="s">
        <v>481</v>
      </c>
      <c r="N78" s="20" t="s">
        <v>481</v>
      </c>
      <c r="O78" s="18" t="s">
        <v>481</v>
      </c>
      <c r="P78" s="20" t="s">
        <v>481</v>
      </c>
      <c r="Q78" s="18" t="n">
        <v>431.126</v>
      </c>
      <c r="R78" s="20" t="n">
        <v>17.85283108</v>
      </c>
      <c r="S78" s="18" t="n">
        <v>442.4006</v>
      </c>
      <c r="T78" s="20" t="n">
        <v>34.16423723</v>
      </c>
      <c r="U78" s="18" t="n">
        <v>455.27366079</v>
      </c>
      <c r="V78" s="20" t="n">
        <v>19.67026732</v>
      </c>
    </row>
    <row customHeight="1" ht="25" r="79" spans="1:22">
      <c r="A79" s="15" t="s">
        <v>554</v>
      </c>
      <c r="B79" s="17" t="n">
        <v>1657</v>
      </c>
      <c r="C79" s="18">
        <f>(41.0/B79*100)</f>
        <v/>
      </c>
      <c r="D79" s="19" t="n">
        <v>1616</v>
      </c>
      <c r="E79" s="18" t="n">
        <v>470.04704062</v>
      </c>
      <c r="F79" s="20" t="n">
        <v>7.18597388</v>
      </c>
      <c r="G79" s="18" t="n">
        <v>475.25424873</v>
      </c>
      <c r="H79" s="20" t="n">
        <v>6.95801218</v>
      </c>
      <c r="I79" s="18" t="n">
        <v>483.72842968</v>
      </c>
      <c r="J79" s="20" t="n">
        <v>7.36208425</v>
      </c>
      <c r="K79" s="18" t="n">
        <v>503.82893331</v>
      </c>
      <c r="L79" s="20" t="n">
        <v>11.93582142</v>
      </c>
      <c r="M79" s="18" t="s">
        <v>481</v>
      </c>
      <c r="N79" s="20" t="s">
        <v>481</v>
      </c>
      <c r="O79" s="18" t="s">
        <v>481</v>
      </c>
      <c r="P79" s="20" t="s">
        <v>481</v>
      </c>
      <c r="Q79" s="18" t="s">
        <v>481</v>
      </c>
      <c r="R79" s="20" t="s">
        <v>481</v>
      </c>
      <c r="S79" s="18" t="n">
        <v>319.311</v>
      </c>
      <c r="T79" s="20" t="n">
        <v>27.97580944</v>
      </c>
      <c r="U79" s="18" t="n">
        <v>386.75657254</v>
      </c>
      <c r="V79" s="20" t="n">
        <v>14.13466664</v>
      </c>
    </row>
    <row r="80" spans="1:22">
      <c r="A80" s="15" t="s">
        <v>555</v>
      </c>
      <c r="B80" s="17" t="n">
        <v>7841</v>
      </c>
      <c r="C80" s="18">
        <f>(0.0/B80*100)</f>
        <v/>
      </c>
      <c r="D80" s="19" t="n">
        <v>7841</v>
      </c>
      <c r="E80" s="18" t="n">
        <v>443.09748396</v>
      </c>
      <c r="F80" s="20" t="n">
        <v>6.29971478</v>
      </c>
      <c r="G80" s="18" t="n">
        <v>454.27364826</v>
      </c>
      <c r="H80" s="20" t="n">
        <v>4.99288449</v>
      </c>
      <c r="I80" s="18" t="n">
        <v>453.58233809</v>
      </c>
      <c r="J80" s="20" t="n">
        <v>3.81059023</v>
      </c>
      <c r="K80" s="18" t="n">
        <v>464.77889774</v>
      </c>
      <c r="L80" s="20" t="n">
        <v>5.19858298</v>
      </c>
      <c r="M80" s="18" t="s">
        <v>481</v>
      </c>
      <c r="N80" s="20" t="s">
        <v>481</v>
      </c>
      <c r="O80" s="18" t="s">
        <v>481</v>
      </c>
      <c r="P80" s="20" t="s">
        <v>481</v>
      </c>
      <c r="Q80" s="18" t="s">
        <v>481</v>
      </c>
      <c r="R80" s="20" t="s">
        <v>481</v>
      </c>
      <c r="S80" s="18" t="s">
        <v>481</v>
      </c>
      <c r="T80" s="20" t="s">
        <v>481</v>
      </c>
      <c r="U80" s="18" t="n">
        <v>383.54225587</v>
      </c>
      <c r="V80" s="20" t="n">
        <v>24.2453559</v>
      </c>
    </row>
    <row r="81" spans="1:22">
      <c r="A81" s="23" t="s">
        <v>556</v>
      </c>
      <c r="B81" s="17" t="n">
        <v>8861</v>
      </c>
      <c r="C81" s="18">
        <f>(95.0/B81*100)</f>
        <v/>
      </c>
      <c r="D81" s="19" t="n">
        <v>8766</v>
      </c>
      <c r="E81" s="18" t="n">
        <v>399.25379234</v>
      </c>
      <c r="F81" s="20" t="n">
        <v>8.87872872</v>
      </c>
      <c r="G81" s="18" t="n">
        <v>420.81222164</v>
      </c>
      <c r="H81" s="20" t="n">
        <v>3.67401354</v>
      </c>
      <c r="I81" s="18" t="n">
        <v>444.57690923</v>
      </c>
      <c r="J81" s="20" t="n">
        <v>2.96244762</v>
      </c>
      <c r="K81" s="18" t="n">
        <v>475.49110478</v>
      </c>
      <c r="L81" s="20" t="n">
        <v>3.95753117</v>
      </c>
      <c r="M81" s="18" t="s">
        <v>481</v>
      </c>
      <c r="N81" s="20" t="s">
        <v>481</v>
      </c>
      <c r="O81" s="18" t="s">
        <v>481</v>
      </c>
      <c r="P81" s="20" t="s">
        <v>481</v>
      </c>
      <c r="Q81" s="18" t="s">
        <v>481</v>
      </c>
      <c r="R81" s="20" t="s">
        <v>481</v>
      </c>
      <c r="S81" s="18" t="s">
        <v>481</v>
      </c>
      <c r="T81" s="20" t="s">
        <v>481</v>
      </c>
      <c r="U81" s="18" t="n">
        <v>383.18751464</v>
      </c>
      <c r="V81" s="20" t="n">
        <v>10.13519056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843</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(807.0/B7*100)</f>
        <v/>
      </c>
      <c r="D7" s="19" t="n">
        <v>13723</v>
      </c>
      <c r="E7" s="18" t="n">
        <v>449.98278596</v>
      </c>
      <c r="F7" s="20" t="n">
        <v>3.12882696</v>
      </c>
      <c r="G7" s="18" t="n">
        <v>472.08419645</v>
      </c>
      <c r="H7" s="20" t="n">
        <v>3.14476827</v>
      </c>
      <c r="I7" s="18" t="n">
        <v>520.57307224</v>
      </c>
      <c r="J7" s="20" t="n">
        <v>1.8304982</v>
      </c>
      <c r="K7" s="18" t="n">
        <v>570.35083207</v>
      </c>
      <c r="L7" s="20" t="n">
        <v>2.83086733</v>
      </c>
      <c r="M7" s="18" t="s">
        <v>481</v>
      </c>
      <c r="N7" s="20" t="s">
        <v>481</v>
      </c>
      <c r="O7" s="18" t="s">
        <v>481</v>
      </c>
      <c r="P7" s="20" t="s">
        <v>481</v>
      </c>
      <c r="Q7" s="18" t="s">
        <v>481</v>
      </c>
      <c r="R7" s="20" t="s">
        <v>481</v>
      </c>
      <c r="S7" s="18" t="s">
        <v>481</v>
      </c>
      <c r="T7" s="20" t="s">
        <v>481</v>
      </c>
      <c r="U7" s="18" t="n">
        <v>466.23012769</v>
      </c>
      <c r="V7" s="20" t="n">
        <v>5.6039263</v>
      </c>
    </row>
    <row r="8" spans="1:22">
      <c r="A8" s="15" t="s">
        <v>483</v>
      </c>
      <c r="B8" s="17" t="n">
        <v>7007</v>
      </c>
      <c r="C8" s="18">
        <f>(165.0/B8*100)</f>
        <v/>
      </c>
      <c r="D8" s="19" t="n">
        <v>6842</v>
      </c>
      <c r="E8" s="18" t="n">
        <v>461.10265232</v>
      </c>
      <c r="F8" s="20" t="n">
        <v>3.69168543</v>
      </c>
      <c r="G8" s="18" t="n">
        <v>489.90048564</v>
      </c>
      <c r="H8" s="20" t="n">
        <v>2.93975685</v>
      </c>
      <c r="I8" s="18" t="n">
        <v>520.0004294399999</v>
      </c>
      <c r="J8" s="20" t="n">
        <v>3.18052069</v>
      </c>
      <c r="K8" s="18" t="n">
        <v>547.37769984</v>
      </c>
      <c r="L8" s="20" t="n">
        <v>4.24843992</v>
      </c>
      <c r="M8" s="18" t="s">
        <v>481</v>
      </c>
      <c r="N8" s="20" t="s">
        <v>481</v>
      </c>
      <c r="O8" s="18" t="s">
        <v>481</v>
      </c>
      <c r="P8" s="20" t="s">
        <v>481</v>
      </c>
      <c r="Q8" s="18" t="s">
        <v>481</v>
      </c>
      <c r="R8" s="20" t="s">
        <v>481</v>
      </c>
      <c r="S8" s="18" t="s">
        <v>481</v>
      </c>
      <c r="T8" s="20" t="s">
        <v>481</v>
      </c>
      <c r="U8" s="18" t="n">
        <v>410.63081628</v>
      </c>
      <c r="V8" s="20" t="n">
        <v>5.35040573</v>
      </c>
    </row>
    <row r="9" spans="1:22">
      <c r="A9" s="15" t="s">
        <v>484</v>
      </c>
      <c r="B9" s="17" t="n">
        <v>9651</v>
      </c>
      <c r="C9" s="18">
        <f>(408.0/B9*100)</f>
        <v/>
      </c>
      <c r="D9" s="19" t="n">
        <v>9243</v>
      </c>
      <c r="E9" s="18" t="n">
        <v>458.41777212</v>
      </c>
      <c r="F9" s="20" t="n">
        <v>3.45900373</v>
      </c>
      <c r="G9" s="18" t="n">
        <v>498.15979063</v>
      </c>
      <c r="H9" s="20" t="n">
        <v>2.57082578</v>
      </c>
      <c r="I9" s="18" t="n">
        <v>524.69903077</v>
      </c>
      <c r="J9" s="20" t="n">
        <v>2.3927863</v>
      </c>
      <c r="K9" s="18" t="n">
        <v>547.07583362</v>
      </c>
      <c r="L9" s="20" t="n">
        <v>3.83928442</v>
      </c>
      <c r="M9" s="18" t="s">
        <v>481</v>
      </c>
      <c r="N9" s="20" t="s">
        <v>481</v>
      </c>
      <c r="O9" s="18" t="s">
        <v>481</v>
      </c>
      <c r="P9" s="20" t="s">
        <v>481</v>
      </c>
      <c r="Q9" s="18" t="s">
        <v>481</v>
      </c>
      <c r="R9" s="20" t="s">
        <v>481</v>
      </c>
      <c r="S9" s="18" t="s">
        <v>481</v>
      </c>
      <c r="T9" s="20" t="s">
        <v>481</v>
      </c>
      <c r="U9" s="18" t="n">
        <v>409.55066636</v>
      </c>
      <c r="V9" s="20" t="n">
        <v>5.02853589</v>
      </c>
    </row>
    <row r="10" spans="1:22">
      <c r="A10" s="15" t="s">
        <v>485</v>
      </c>
      <c r="B10" s="17" t="n">
        <v>20058</v>
      </c>
      <c r="C10" s="18">
        <f>(564.0/B10*100)</f>
        <v/>
      </c>
      <c r="D10" s="19" t="n">
        <v>19494</v>
      </c>
      <c r="E10" s="18" t="n">
        <v>476.16539815</v>
      </c>
      <c r="F10" s="20" t="n">
        <v>3.49376639</v>
      </c>
      <c r="G10" s="18" t="n">
        <v>491.637091</v>
      </c>
      <c r="H10" s="20" t="n">
        <v>3.12392427</v>
      </c>
      <c r="I10" s="18" t="n">
        <v>528.87922058</v>
      </c>
      <c r="J10" s="20" t="n">
        <v>2.06862621</v>
      </c>
      <c r="K10" s="18" t="n">
        <v>570.67752768</v>
      </c>
      <c r="L10" s="20" t="n">
        <v>2.56808441</v>
      </c>
      <c r="M10" s="18" t="s">
        <v>481</v>
      </c>
      <c r="N10" s="20" t="s">
        <v>481</v>
      </c>
      <c r="O10" s="18" t="s">
        <v>481</v>
      </c>
      <c r="P10" s="20" t="s">
        <v>481</v>
      </c>
      <c r="Q10" s="18" t="s">
        <v>481</v>
      </c>
      <c r="R10" s="20" t="s">
        <v>481</v>
      </c>
      <c r="S10" s="18" t="s">
        <v>481</v>
      </c>
      <c r="T10" s="20" t="s">
        <v>481</v>
      </c>
      <c r="U10" s="18" t="n">
        <v>441.99109649</v>
      </c>
      <c r="V10" s="20" t="n">
        <v>5.43308191</v>
      </c>
    </row>
    <row r="11" spans="1:22">
      <c r="A11" s="15" t="s">
        <v>486</v>
      </c>
      <c r="B11" s="17" t="n">
        <v>7053</v>
      </c>
      <c r="C11" s="18">
        <f>(179.0/B11*100)</f>
        <v/>
      </c>
      <c r="D11" s="19" t="n">
        <v>6874</v>
      </c>
      <c r="E11" s="18" t="n">
        <v>427.59665619</v>
      </c>
      <c r="F11" s="20" t="n">
        <v>3.95123126</v>
      </c>
      <c r="G11" s="18" t="n">
        <v>434.25747865</v>
      </c>
      <c r="H11" s="20" t="n">
        <v>3.30914348</v>
      </c>
      <c r="I11" s="18" t="n">
        <v>454.35035381</v>
      </c>
      <c r="J11" s="20" t="n">
        <v>2.99730315</v>
      </c>
      <c r="K11" s="18" t="n">
        <v>484.5767173</v>
      </c>
      <c r="L11" s="20" t="n">
        <v>3.9566482</v>
      </c>
      <c r="M11" s="18" t="s">
        <v>481</v>
      </c>
      <c r="N11" s="20" t="s">
        <v>481</v>
      </c>
      <c r="O11" s="18" t="s">
        <v>481</v>
      </c>
      <c r="P11" s="20" t="s">
        <v>481</v>
      </c>
      <c r="Q11" s="18" t="s">
        <v>481</v>
      </c>
      <c r="R11" s="20" t="s">
        <v>481</v>
      </c>
      <c r="S11" s="18" t="s">
        <v>481</v>
      </c>
      <c r="T11" s="20" t="s">
        <v>481</v>
      </c>
      <c r="U11" s="18" t="n">
        <v>399.41066101</v>
      </c>
      <c r="V11" s="20" t="n">
        <v>6.16406125</v>
      </c>
    </row>
    <row r="12" spans="1:22">
      <c r="A12" s="15" t="s">
        <v>487</v>
      </c>
      <c r="B12" s="17" t="n">
        <v>6894</v>
      </c>
      <c r="C12" s="18">
        <f>(59.0/B12*100)</f>
        <v/>
      </c>
      <c r="D12" s="19" t="n">
        <v>6835</v>
      </c>
      <c r="E12" s="18" t="n">
        <v>454.78242937</v>
      </c>
      <c r="F12" s="20" t="n">
        <v>4.0783409</v>
      </c>
      <c r="G12" s="18" t="n">
        <v>473.90915653</v>
      </c>
      <c r="H12" s="20" t="n">
        <v>2.81031592</v>
      </c>
      <c r="I12" s="18" t="n">
        <v>512.21014314</v>
      </c>
      <c r="J12" s="20" t="n">
        <v>2.0794887</v>
      </c>
      <c r="K12" s="18" t="n">
        <v>534.44249612</v>
      </c>
      <c r="L12" s="20" t="n">
        <v>4.85969677</v>
      </c>
      <c r="M12" s="18" t="s">
        <v>481</v>
      </c>
      <c r="N12" s="20" t="s">
        <v>481</v>
      </c>
      <c r="O12" s="18" t="s">
        <v>481</v>
      </c>
      <c r="P12" s="20" t="s">
        <v>481</v>
      </c>
      <c r="Q12" s="18" t="s">
        <v>481</v>
      </c>
      <c r="R12" s="20" t="s">
        <v>481</v>
      </c>
      <c r="S12" s="18" t="s">
        <v>481</v>
      </c>
      <c r="T12" s="20" t="s">
        <v>481</v>
      </c>
      <c r="U12" s="18" t="n">
        <v>383.41981497</v>
      </c>
      <c r="V12" s="20" t="n">
        <v>7.7519812</v>
      </c>
    </row>
    <row r="13" spans="1:22">
      <c r="A13" s="15" t="s">
        <v>488</v>
      </c>
      <c r="B13" s="17" t="n">
        <v>7161</v>
      </c>
      <c r="C13" s="18">
        <f>(237.0/B13*100)</f>
        <v/>
      </c>
      <c r="D13" s="19" t="n">
        <v>6924</v>
      </c>
      <c r="E13" s="18" t="n">
        <v>467.03276329</v>
      </c>
      <c r="F13" s="20" t="n">
        <v>3.8108406</v>
      </c>
      <c r="G13" s="18" t="n">
        <v>483.82823318</v>
      </c>
      <c r="H13" s="20" t="n">
        <v>2.58266237</v>
      </c>
      <c r="I13" s="18" t="n">
        <v>507.4937653</v>
      </c>
      <c r="J13" s="20" t="n">
        <v>2.61124348</v>
      </c>
      <c r="K13" s="18" t="n">
        <v>558.4378797000001</v>
      </c>
      <c r="L13" s="20" t="n">
        <v>4.17303185</v>
      </c>
      <c r="M13" s="18" t="s">
        <v>481</v>
      </c>
      <c r="N13" s="20" t="s">
        <v>481</v>
      </c>
      <c r="O13" s="18" t="s">
        <v>481</v>
      </c>
      <c r="P13" s="20" t="s">
        <v>481</v>
      </c>
      <c r="Q13" s="18" t="s">
        <v>481</v>
      </c>
      <c r="R13" s="20" t="s">
        <v>481</v>
      </c>
      <c r="S13" s="18" t="s">
        <v>481</v>
      </c>
      <c r="T13" s="20" t="s">
        <v>481</v>
      </c>
      <c r="U13" s="18" t="n">
        <v>387.60570503</v>
      </c>
      <c r="V13" s="20" t="n">
        <v>7.1262992</v>
      </c>
    </row>
    <row r="14" spans="1:22">
      <c r="A14" s="15" t="s">
        <v>489</v>
      </c>
      <c r="B14" s="17" t="n">
        <v>5587</v>
      </c>
      <c r="C14" s="18">
        <f>(83.0/B14*100)</f>
        <v/>
      </c>
      <c r="D14" s="19" t="n">
        <v>5504</v>
      </c>
      <c r="E14" s="18" t="n">
        <v>496.69747292</v>
      </c>
      <c r="F14" s="20" t="n">
        <v>5.28265426</v>
      </c>
      <c r="G14" s="18" t="n">
        <v>504.41683817</v>
      </c>
      <c r="H14" s="20" t="n">
        <v>3.30649522</v>
      </c>
      <c r="I14" s="18" t="n">
        <v>536.69221253</v>
      </c>
      <c r="J14" s="20" t="n">
        <v>2.14116916</v>
      </c>
      <c r="K14" s="18" t="n">
        <v>576.12224092</v>
      </c>
      <c r="L14" s="20" t="n">
        <v>3.74435736</v>
      </c>
      <c r="M14" s="18" t="s">
        <v>481</v>
      </c>
      <c r="N14" s="20" t="s">
        <v>481</v>
      </c>
      <c r="O14" s="18" t="s">
        <v>481</v>
      </c>
      <c r="P14" s="20" t="s">
        <v>481</v>
      </c>
      <c r="Q14" s="18" t="s">
        <v>481</v>
      </c>
      <c r="R14" s="20" t="s">
        <v>481</v>
      </c>
      <c r="S14" s="18" t="s">
        <v>481</v>
      </c>
      <c r="T14" s="20" t="s">
        <v>481</v>
      </c>
      <c r="U14" s="18" t="n">
        <v>433.52992073</v>
      </c>
      <c r="V14" s="20" t="n">
        <v>11.52227444</v>
      </c>
    </row>
    <row r="15" spans="1:22">
      <c r="A15" s="15" t="s">
        <v>490</v>
      </c>
      <c r="B15" s="17" t="n">
        <v>5882</v>
      </c>
      <c r="C15" s="18">
        <f>(125.0/B15*100)</f>
        <v/>
      </c>
      <c r="D15" s="19" t="n">
        <v>5757</v>
      </c>
      <c r="E15" s="18" t="n">
        <v>480.00126898</v>
      </c>
      <c r="F15" s="20" t="n">
        <v>4.6706693</v>
      </c>
      <c r="G15" s="18" t="n">
        <v>519.60758277</v>
      </c>
      <c r="H15" s="20" t="n">
        <v>2.84676576</v>
      </c>
      <c r="I15" s="18" t="n">
        <v>552.1549705899999</v>
      </c>
      <c r="J15" s="20" t="n">
        <v>2.70826262</v>
      </c>
      <c r="K15" s="18" t="n">
        <v>580.50608384</v>
      </c>
      <c r="L15" s="20" t="n">
        <v>5.41628567</v>
      </c>
      <c r="M15" s="18" t="s">
        <v>481</v>
      </c>
      <c r="N15" s="20" t="s">
        <v>481</v>
      </c>
      <c r="O15" s="18" t="s">
        <v>481</v>
      </c>
      <c r="P15" s="20" t="s">
        <v>481</v>
      </c>
      <c r="Q15" s="18" t="s">
        <v>481</v>
      </c>
      <c r="R15" s="20" t="s">
        <v>481</v>
      </c>
      <c r="S15" s="18" t="s">
        <v>481</v>
      </c>
      <c r="T15" s="20" t="s">
        <v>481</v>
      </c>
      <c r="U15" s="18" t="n">
        <v>442.92955029</v>
      </c>
      <c r="V15" s="20" t="n">
        <v>7.05506204</v>
      </c>
    </row>
    <row r="16" spans="1:22">
      <c r="A16" s="15" t="s">
        <v>491</v>
      </c>
      <c r="B16" s="17" t="n">
        <v>6108</v>
      </c>
      <c r="C16" s="18">
        <f>(163.0/B16*100)</f>
        <v/>
      </c>
      <c r="D16" s="19" t="n">
        <v>5945</v>
      </c>
      <c r="E16" s="18" t="n">
        <v>454.49379399</v>
      </c>
      <c r="F16" s="20" t="n">
        <v>3.54650407</v>
      </c>
      <c r="G16" s="18" t="n">
        <v>485.45932806</v>
      </c>
      <c r="H16" s="20" t="n">
        <v>3.73571993</v>
      </c>
      <c r="I16" s="18" t="n">
        <v>511.35327203</v>
      </c>
      <c r="J16" s="20" t="n">
        <v>2.14711065</v>
      </c>
      <c r="K16" s="18" t="n">
        <v>552.9690325399999</v>
      </c>
      <c r="L16" s="20" t="n">
        <v>3.76844034</v>
      </c>
      <c r="M16" s="18" t="s">
        <v>481</v>
      </c>
      <c r="N16" s="20" t="s">
        <v>481</v>
      </c>
      <c r="O16" s="18" t="s">
        <v>481</v>
      </c>
      <c r="P16" s="20" t="s">
        <v>481</v>
      </c>
      <c r="Q16" s="18" t="s">
        <v>481</v>
      </c>
      <c r="R16" s="20" t="s">
        <v>481</v>
      </c>
      <c r="S16" s="18" t="s">
        <v>481</v>
      </c>
      <c r="T16" s="20" t="s">
        <v>481</v>
      </c>
      <c r="U16" s="18" t="n">
        <v>387.05221836</v>
      </c>
      <c r="V16" s="20" t="n">
        <v>7.04949797</v>
      </c>
    </row>
    <row r="17" spans="1:22">
      <c r="A17" s="15" t="s">
        <v>492</v>
      </c>
      <c r="B17" s="17" t="n">
        <v>6504</v>
      </c>
      <c r="C17" s="18">
        <f>(2034.0/B17*100)</f>
        <v/>
      </c>
      <c r="D17" s="19" t="n">
        <v>4470</v>
      </c>
      <c r="E17" s="18" t="n">
        <v>478.67152592</v>
      </c>
      <c r="F17" s="20" t="n">
        <v>4.05929062</v>
      </c>
      <c r="G17" s="18" t="n">
        <v>505.82603785</v>
      </c>
      <c r="H17" s="20" t="n">
        <v>3.69828393</v>
      </c>
      <c r="I17" s="18" t="n">
        <v>534.20576062</v>
      </c>
      <c r="J17" s="20" t="n">
        <v>3.84407116</v>
      </c>
      <c r="K17" s="18" t="n">
        <v>576.81080471</v>
      </c>
      <c r="L17" s="20" t="n">
        <v>5.47463224</v>
      </c>
      <c r="M17" s="18" t="s">
        <v>481</v>
      </c>
      <c r="N17" s="20" t="s">
        <v>481</v>
      </c>
      <c r="O17" s="18" t="s">
        <v>481</v>
      </c>
      <c r="P17" s="20" t="s">
        <v>481</v>
      </c>
      <c r="Q17" s="18" t="s">
        <v>481</v>
      </c>
      <c r="R17" s="20" t="s">
        <v>481</v>
      </c>
      <c r="S17" s="18" t="s">
        <v>481</v>
      </c>
      <c r="T17" s="20" t="s">
        <v>481</v>
      </c>
      <c r="U17" s="18" t="n">
        <v>441.70676034</v>
      </c>
      <c r="V17" s="20" t="n">
        <v>7.79853983</v>
      </c>
    </row>
    <row r="18" spans="1:22">
      <c r="A18" s="15" t="s">
        <v>493</v>
      </c>
      <c r="B18" s="17" t="n">
        <v>5532</v>
      </c>
      <c r="C18" s="18">
        <f>(31.0/B18*100)</f>
        <v/>
      </c>
      <c r="D18" s="19" t="n">
        <v>5501</v>
      </c>
      <c r="E18" s="18" t="n">
        <v>410.34862233</v>
      </c>
      <c r="F18" s="20" t="n">
        <v>5.18329267</v>
      </c>
      <c r="G18" s="18" t="n">
        <v>436.25734965</v>
      </c>
      <c r="H18" s="20" t="n">
        <v>4.38663667</v>
      </c>
      <c r="I18" s="18" t="n">
        <v>462.25565127</v>
      </c>
      <c r="J18" s="20" t="n">
        <v>3.4631632</v>
      </c>
      <c r="K18" s="18" t="n">
        <v>497.35606411</v>
      </c>
      <c r="L18" s="20" t="n">
        <v>4.63137098</v>
      </c>
      <c r="M18" s="18" t="s">
        <v>481</v>
      </c>
      <c r="N18" s="20" t="s">
        <v>481</v>
      </c>
      <c r="O18" s="18" t="s">
        <v>481</v>
      </c>
      <c r="P18" s="20" t="s">
        <v>481</v>
      </c>
      <c r="Q18" s="18" t="s">
        <v>481</v>
      </c>
      <c r="R18" s="20" t="s">
        <v>481</v>
      </c>
      <c r="S18" s="18" t="s">
        <v>481</v>
      </c>
      <c r="T18" s="20" t="s">
        <v>481</v>
      </c>
      <c r="U18" s="18" t="n">
        <v>364.47705128</v>
      </c>
      <c r="V18" s="20" t="n">
        <v>8.448252099999999</v>
      </c>
    </row>
    <row r="19" spans="1:22">
      <c r="A19" s="15" t="s">
        <v>494</v>
      </c>
      <c r="B19" s="17" t="n">
        <v>5658</v>
      </c>
      <c r="C19" s="18">
        <f>(366.0/B19*100)</f>
        <v/>
      </c>
      <c r="D19" s="19" t="n">
        <v>5292</v>
      </c>
      <c r="E19" s="18" t="n">
        <v>448.44081941</v>
      </c>
      <c r="F19" s="20" t="n">
        <v>3.54918363</v>
      </c>
      <c r="G19" s="18" t="n">
        <v>466.66287641</v>
      </c>
      <c r="H19" s="20" t="n">
        <v>3.61049086</v>
      </c>
      <c r="I19" s="18" t="n">
        <v>496.02088715</v>
      </c>
      <c r="J19" s="20" t="n">
        <v>3.01649364</v>
      </c>
      <c r="K19" s="18" t="n">
        <v>510.33318856</v>
      </c>
      <c r="L19" s="20" t="n">
        <v>5.84333313</v>
      </c>
      <c r="M19" s="18" t="s">
        <v>481</v>
      </c>
      <c r="N19" s="20" t="s">
        <v>481</v>
      </c>
      <c r="O19" s="18" t="s">
        <v>481</v>
      </c>
      <c r="P19" s="20" t="s">
        <v>481</v>
      </c>
      <c r="Q19" s="18" t="s">
        <v>481</v>
      </c>
      <c r="R19" s="20" t="s">
        <v>481</v>
      </c>
      <c r="S19" s="18" t="s">
        <v>481</v>
      </c>
      <c r="T19" s="20" t="s">
        <v>481</v>
      </c>
      <c r="U19" s="18" t="n">
        <v>388.32359861</v>
      </c>
      <c r="V19" s="20" t="n">
        <v>6.66488348</v>
      </c>
    </row>
    <row r="20" spans="1:22">
      <c r="A20" s="15" t="s">
        <v>495</v>
      </c>
      <c r="B20" s="17" t="n">
        <v>3371</v>
      </c>
      <c r="C20" s="18">
        <f>(75.0/B20*100)</f>
        <v/>
      </c>
      <c r="D20" s="19" t="n">
        <v>3296</v>
      </c>
      <c r="E20" s="18" t="n">
        <v>428.13639001</v>
      </c>
      <c r="F20" s="20" t="n">
        <v>4.14216504</v>
      </c>
      <c r="G20" s="18" t="n">
        <v>451.01696341</v>
      </c>
      <c r="H20" s="20" t="n">
        <v>4.03660802</v>
      </c>
      <c r="I20" s="18" t="n">
        <v>480.22348252</v>
      </c>
      <c r="J20" s="20" t="n">
        <v>2.57212753</v>
      </c>
      <c r="K20" s="18" t="n">
        <v>521.52015506</v>
      </c>
      <c r="L20" s="20" t="n">
        <v>3.67278994</v>
      </c>
      <c r="M20" s="18" t="s">
        <v>481</v>
      </c>
      <c r="N20" s="20" t="s">
        <v>481</v>
      </c>
      <c r="O20" s="18" t="s">
        <v>481</v>
      </c>
      <c r="P20" s="20" t="s">
        <v>481</v>
      </c>
      <c r="Q20" s="18" t="s">
        <v>481</v>
      </c>
      <c r="R20" s="20" t="s">
        <v>481</v>
      </c>
      <c r="S20" s="18" t="s">
        <v>481</v>
      </c>
      <c r="T20" s="20" t="s">
        <v>481</v>
      </c>
      <c r="U20" s="18" t="n">
        <v>396.07373559</v>
      </c>
      <c r="V20" s="20" t="n">
        <v>7.65714857</v>
      </c>
    </row>
    <row r="21" spans="1:22">
      <c r="A21" s="15" t="s">
        <v>496</v>
      </c>
      <c r="B21" s="17" t="n">
        <v>5741</v>
      </c>
      <c r="C21" s="18">
        <f>(61.0/B21*100)</f>
        <v/>
      </c>
      <c r="D21" s="19" t="n">
        <v>5680</v>
      </c>
      <c r="E21" s="18" t="n">
        <v>444.89324018</v>
      </c>
      <c r="F21" s="20" t="n">
        <v>3.93917016</v>
      </c>
      <c r="G21" s="18" t="n">
        <v>468.95164195</v>
      </c>
      <c r="H21" s="20" t="n">
        <v>4.11530687</v>
      </c>
      <c r="I21" s="18" t="n">
        <v>504.92292165</v>
      </c>
      <c r="J21" s="20" t="n">
        <v>2.49643722</v>
      </c>
      <c r="K21" s="18" t="n">
        <v>552.93937277</v>
      </c>
      <c r="L21" s="20" t="n">
        <v>3.12490047</v>
      </c>
      <c r="M21" s="18" t="s">
        <v>481</v>
      </c>
      <c r="N21" s="20" t="s">
        <v>481</v>
      </c>
      <c r="O21" s="18" t="s">
        <v>481</v>
      </c>
      <c r="P21" s="20" t="s">
        <v>481</v>
      </c>
      <c r="Q21" s="18" t="s">
        <v>481</v>
      </c>
      <c r="R21" s="20" t="s">
        <v>481</v>
      </c>
      <c r="S21" s="18" t="s">
        <v>481</v>
      </c>
      <c r="T21" s="20" t="s">
        <v>481</v>
      </c>
      <c r="U21" s="18" t="n">
        <v>418.3738098</v>
      </c>
      <c r="V21" s="20" t="n">
        <v>8.738565339999999</v>
      </c>
    </row>
    <row r="22" spans="1:22">
      <c r="A22" s="15" t="s">
        <v>497</v>
      </c>
      <c r="B22" s="17" t="n">
        <v>6598</v>
      </c>
      <c r="C22" s="18">
        <f>(40.0/B22*100)</f>
        <v/>
      </c>
      <c r="D22" s="19" t="n">
        <v>6558</v>
      </c>
      <c r="E22" s="18" t="n">
        <v>431.05664185</v>
      </c>
      <c r="F22" s="20" t="n">
        <v>4.74208128</v>
      </c>
      <c r="G22" s="18" t="n">
        <v>454.98126206</v>
      </c>
      <c r="H22" s="20" t="n">
        <v>4.26880145</v>
      </c>
      <c r="I22" s="18" t="n">
        <v>479.84105506</v>
      </c>
      <c r="J22" s="20" t="n">
        <v>4.03774188</v>
      </c>
      <c r="K22" s="18" t="n">
        <v>503.94934451</v>
      </c>
      <c r="L22" s="20" t="n">
        <v>4.52373771</v>
      </c>
      <c r="M22" s="18" t="s">
        <v>481</v>
      </c>
      <c r="N22" s="20" t="s">
        <v>481</v>
      </c>
      <c r="O22" s="18" t="s">
        <v>481</v>
      </c>
      <c r="P22" s="20" t="s">
        <v>481</v>
      </c>
      <c r="Q22" s="18" t="s">
        <v>481</v>
      </c>
      <c r="R22" s="20" t="s">
        <v>481</v>
      </c>
      <c r="S22" s="18" t="s">
        <v>481</v>
      </c>
      <c r="T22" s="20" t="s">
        <v>481</v>
      </c>
      <c r="U22" s="18" t="n">
        <v>356.57416411</v>
      </c>
      <c r="V22" s="20" t="n">
        <v>8.17580807</v>
      </c>
    </row>
    <row r="23" spans="1:22">
      <c r="A23" s="15" t="s">
        <v>498</v>
      </c>
      <c r="B23" s="17" t="n">
        <v>11583</v>
      </c>
      <c r="C23" s="18">
        <f>(271.0/B23*100)</f>
        <v/>
      </c>
      <c r="D23" s="19" t="n">
        <v>11312</v>
      </c>
      <c r="E23" s="18" t="n">
        <v>445.30458926</v>
      </c>
      <c r="F23" s="20" t="n">
        <v>4.39893378</v>
      </c>
      <c r="G23" s="18" t="n">
        <v>474.4245607</v>
      </c>
      <c r="H23" s="20" t="n">
        <v>3.44972699</v>
      </c>
      <c r="I23" s="18" t="n">
        <v>490.8132221</v>
      </c>
      <c r="J23" s="20" t="n">
        <v>2.56204348</v>
      </c>
      <c r="K23" s="18" t="n">
        <v>510.58868822</v>
      </c>
      <c r="L23" s="20" t="n">
        <v>5.12712931</v>
      </c>
      <c r="M23" s="18" t="s">
        <v>481</v>
      </c>
      <c r="N23" s="20" t="s">
        <v>481</v>
      </c>
      <c r="O23" s="18" t="s">
        <v>481</v>
      </c>
      <c r="P23" s="20" t="s">
        <v>481</v>
      </c>
      <c r="Q23" s="18" t="s">
        <v>481</v>
      </c>
      <c r="R23" s="20" t="s">
        <v>481</v>
      </c>
      <c r="S23" s="18" t="s">
        <v>481</v>
      </c>
      <c r="T23" s="20" t="s">
        <v>481</v>
      </c>
      <c r="U23" s="18" t="n">
        <v>400.03683172</v>
      </c>
      <c r="V23" s="20" t="n">
        <v>7.99170651</v>
      </c>
    </row>
    <row r="24" spans="1:22">
      <c r="A24" s="15" t="s">
        <v>499</v>
      </c>
      <c r="B24" s="17" t="n">
        <v>6647</v>
      </c>
      <c r="C24" s="18">
        <f>(11.0/B24*100)</f>
        <v/>
      </c>
      <c r="D24" s="19" t="n">
        <v>6636</v>
      </c>
      <c r="E24" s="18" t="n">
        <v>493.28556566</v>
      </c>
      <c r="F24" s="20" t="n">
        <v>3.40621783</v>
      </c>
      <c r="G24" s="18" t="n">
        <v>518.59757152</v>
      </c>
      <c r="H24" s="20" t="n">
        <v>3.03625825</v>
      </c>
      <c r="I24" s="18" t="n">
        <v>561.07026243</v>
      </c>
      <c r="J24" s="20" t="n">
        <v>2.84891342</v>
      </c>
      <c r="K24" s="18" t="n">
        <v>586.57523636</v>
      </c>
      <c r="L24" s="20" t="n">
        <v>4.9550687</v>
      </c>
      <c r="M24" s="18" t="s">
        <v>481</v>
      </c>
      <c r="N24" s="20" t="s">
        <v>481</v>
      </c>
      <c r="O24" s="18" t="s">
        <v>481</v>
      </c>
      <c r="P24" s="20" t="s">
        <v>481</v>
      </c>
      <c r="Q24" s="18" t="s">
        <v>481</v>
      </c>
      <c r="R24" s="20" t="s">
        <v>481</v>
      </c>
      <c r="S24" s="18" t="s">
        <v>481</v>
      </c>
      <c r="T24" s="20" t="s">
        <v>481</v>
      </c>
      <c r="U24" s="18" t="n">
        <v>451.53926999</v>
      </c>
      <c r="V24" s="20" t="n">
        <v>10.14832722</v>
      </c>
    </row>
    <row r="25" spans="1:22">
      <c r="A25" s="15" t="s">
        <v>500</v>
      </c>
      <c r="B25" s="17" t="n">
        <v>5581</v>
      </c>
      <c r="C25" s="18">
        <f>(25.0/B25*100)</f>
        <v/>
      </c>
      <c r="D25" s="19" t="n">
        <v>5556</v>
      </c>
      <c r="E25" s="18" t="n">
        <v>464.60806503</v>
      </c>
      <c r="F25" s="20" t="n">
        <v>3.96281121</v>
      </c>
      <c r="G25" s="18" t="n">
        <v>485.79927514</v>
      </c>
      <c r="H25" s="20" t="n">
        <v>3.61576133</v>
      </c>
      <c r="I25" s="18" t="n">
        <v>528.46234277</v>
      </c>
      <c r="J25" s="20" t="n">
        <v>2.96624532</v>
      </c>
      <c r="K25" s="18" t="n">
        <v>579.79131493</v>
      </c>
      <c r="L25" s="20" t="n">
        <v>4.28129005</v>
      </c>
      <c r="M25" s="18" t="s">
        <v>481</v>
      </c>
      <c r="N25" s="20" t="s">
        <v>481</v>
      </c>
      <c r="O25" s="18" t="s">
        <v>481</v>
      </c>
      <c r="P25" s="20" t="s">
        <v>481</v>
      </c>
      <c r="Q25" s="18" t="s">
        <v>481</v>
      </c>
      <c r="R25" s="20" t="s">
        <v>481</v>
      </c>
      <c r="S25" s="18" t="s">
        <v>481</v>
      </c>
      <c r="T25" s="20" t="s">
        <v>481</v>
      </c>
      <c r="U25" s="18" t="n">
        <v>379.2097097</v>
      </c>
      <c r="V25" s="20" t="n">
        <v>24.31169054</v>
      </c>
    </row>
    <row r="26" spans="1:22">
      <c r="A26" s="15" t="s">
        <v>501</v>
      </c>
      <c r="B26" s="17" t="n">
        <v>4869</v>
      </c>
      <c r="C26" s="18">
        <f>(77.0/B26*100)</f>
        <v/>
      </c>
      <c r="D26" s="19" t="n">
        <v>4792</v>
      </c>
      <c r="E26" s="18" t="n">
        <v>475.24880304</v>
      </c>
      <c r="F26" s="20" t="n">
        <v>4.55487286</v>
      </c>
      <c r="G26" s="18" t="n">
        <v>472.93274412</v>
      </c>
      <c r="H26" s="20" t="n">
        <v>3.43232481</v>
      </c>
      <c r="I26" s="18" t="n">
        <v>493.1035534</v>
      </c>
      <c r="J26" s="20" t="n">
        <v>2.00918872</v>
      </c>
      <c r="K26" s="18" t="n">
        <v>520.66561561</v>
      </c>
      <c r="L26" s="20" t="n">
        <v>3.48919023</v>
      </c>
      <c r="M26" s="18" t="s">
        <v>481</v>
      </c>
      <c r="N26" s="20" t="s">
        <v>481</v>
      </c>
      <c r="O26" s="18" t="s">
        <v>481</v>
      </c>
      <c r="P26" s="20" t="s">
        <v>481</v>
      </c>
      <c r="Q26" s="18" t="s">
        <v>481</v>
      </c>
      <c r="R26" s="20" t="s">
        <v>481</v>
      </c>
      <c r="S26" s="18" t="s">
        <v>481</v>
      </c>
      <c r="T26" s="20" t="s">
        <v>481</v>
      </c>
      <c r="U26" s="18" t="n">
        <v>436.96281331</v>
      </c>
      <c r="V26" s="20" t="n">
        <v>9.88465221</v>
      </c>
    </row>
    <row r="27" spans="1:22">
      <c r="A27" s="15" t="s">
        <v>502</v>
      </c>
      <c r="B27" s="17" t="n">
        <v>5299</v>
      </c>
      <c r="C27" s="18">
        <f>(134.0/B27*100)</f>
        <v/>
      </c>
      <c r="D27" s="19" t="n">
        <v>5165</v>
      </c>
      <c r="E27" s="18" t="n">
        <v>442.71849592</v>
      </c>
      <c r="F27" s="20" t="n">
        <v>3.45461901</v>
      </c>
      <c r="G27" s="18" t="n">
        <v>467.896182</v>
      </c>
      <c r="H27" s="20" t="n">
        <v>3.20538499</v>
      </c>
      <c r="I27" s="18" t="n">
        <v>497.30080918</v>
      </c>
      <c r="J27" s="20" t="n">
        <v>2.07772167</v>
      </c>
      <c r="K27" s="18" t="n">
        <v>530.02808966</v>
      </c>
      <c r="L27" s="20" t="n">
        <v>2.946789</v>
      </c>
      <c r="M27" s="18" t="s">
        <v>481</v>
      </c>
      <c r="N27" s="20" t="s">
        <v>481</v>
      </c>
      <c r="O27" s="18" t="s">
        <v>481</v>
      </c>
      <c r="P27" s="20" t="s">
        <v>481</v>
      </c>
      <c r="Q27" s="18" t="s">
        <v>481</v>
      </c>
      <c r="R27" s="20" t="s">
        <v>481</v>
      </c>
      <c r="S27" s="18" t="s">
        <v>481</v>
      </c>
      <c r="T27" s="20" t="s">
        <v>481</v>
      </c>
      <c r="U27" s="18" t="n">
        <v>383.08724565</v>
      </c>
      <c r="V27" s="20" t="n">
        <v>4.88464639</v>
      </c>
    </row>
    <row r="28" spans="1:22">
      <c r="A28" s="15" t="s">
        <v>503</v>
      </c>
      <c r="B28" s="17" t="n">
        <v>7568</v>
      </c>
      <c r="C28" s="18">
        <f>(395.0/B28*100)</f>
        <v/>
      </c>
      <c r="D28" s="19" t="n">
        <v>7173</v>
      </c>
      <c r="E28" s="18" t="n">
        <v>392.24102756</v>
      </c>
      <c r="F28" s="20" t="n">
        <v>4.96671335</v>
      </c>
      <c r="G28" s="18" t="n">
        <v>400.88433095</v>
      </c>
      <c r="H28" s="20" t="n">
        <v>4.57141284</v>
      </c>
      <c r="I28" s="18" t="n">
        <v>415.41412717</v>
      </c>
      <c r="J28" s="20" t="n">
        <v>2.2699215</v>
      </c>
      <c r="K28" s="18" t="n">
        <v>440.45485429</v>
      </c>
      <c r="L28" s="20" t="n">
        <v>3.06645332</v>
      </c>
      <c r="M28" s="18" t="s">
        <v>481</v>
      </c>
      <c r="N28" s="20" t="s">
        <v>481</v>
      </c>
      <c r="O28" s="18" t="s">
        <v>481</v>
      </c>
      <c r="P28" s="20" t="s">
        <v>481</v>
      </c>
      <c r="Q28" s="18" t="s">
        <v>481</v>
      </c>
      <c r="R28" s="20" t="s">
        <v>481</v>
      </c>
      <c r="S28" s="18" t="s">
        <v>481</v>
      </c>
      <c r="T28" s="20" t="s">
        <v>481</v>
      </c>
      <c r="U28" s="18" t="n">
        <v>378.11184907</v>
      </c>
      <c r="V28" s="20" t="n">
        <v>6.29156858</v>
      </c>
    </row>
    <row r="29" spans="1:22">
      <c r="A29" s="15" t="s">
        <v>504</v>
      </c>
      <c r="B29" s="17" t="n">
        <v>5385</v>
      </c>
      <c r="C29" s="18">
        <f>(30.0/B29*100)</f>
        <v/>
      </c>
      <c r="D29" s="19" t="n">
        <v>5355</v>
      </c>
      <c r="E29" s="18" t="n">
        <v>475.11193151</v>
      </c>
      <c r="F29" s="20" t="n">
        <v>3.38551114</v>
      </c>
      <c r="G29" s="18" t="n">
        <v>485.43406544</v>
      </c>
      <c r="H29" s="20" t="n">
        <v>3.65231742</v>
      </c>
      <c r="I29" s="18" t="n">
        <v>540.0722173299999</v>
      </c>
      <c r="J29" s="20" t="n">
        <v>2.46709974</v>
      </c>
      <c r="K29" s="18" t="n">
        <v>573.93870344</v>
      </c>
      <c r="L29" s="20" t="n">
        <v>7.20811154</v>
      </c>
      <c r="M29" s="18" t="s">
        <v>481</v>
      </c>
      <c r="N29" s="20" t="s">
        <v>481</v>
      </c>
      <c r="O29" s="18" t="s">
        <v>481</v>
      </c>
      <c r="P29" s="20" t="s">
        <v>481</v>
      </c>
      <c r="Q29" s="18" t="s">
        <v>481</v>
      </c>
      <c r="R29" s="20" t="s">
        <v>481</v>
      </c>
      <c r="S29" s="18" t="s">
        <v>481</v>
      </c>
      <c r="T29" s="20" t="s">
        <v>481</v>
      </c>
      <c r="U29" s="18" t="n">
        <v>414.68168749</v>
      </c>
      <c r="V29" s="20" t="n">
        <v>8.216742930000001</v>
      </c>
    </row>
    <row r="30" spans="1:22">
      <c r="A30" s="15" t="s">
        <v>505</v>
      </c>
      <c r="B30" s="17" t="n">
        <v>4520</v>
      </c>
      <c r="C30" s="18">
        <f>(218.0/B30*100)</f>
        <v/>
      </c>
      <c r="D30" s="19" t="n">
        <v>4302</v>
      </c>
      <c r="E30" s="18" t="n">
        <v>452.35003871</v>
      </c>
      <c r="F30" s="20" t="n">
        <v>6.02558276</v>
      </c>
      <c r="G30" s="18" t="n">
        <v>476.00247599</v>
      </c>
      <c r="H30" s="20" t="n">
        <v>4.38041458</v>
      </c>
      <c r="I30" s="18" t="n">
        <v>522.18312335</v>
      </c>
      <c r="J30" s="20" t="n">
        <v>2.97485337</v>
      </c>
      <c r="K30" s="18" t="n">
        <v>573.75624949</v>
      </c>
      <c r="L30" s="20" t="n">
        <v>3.82233705</v>
      </c>
      <c r="M30" s="18" t="s">
        <v>481</v>
      </c>
      <c r="N30" s="20" t="s">
        <v>481</v>
      </c>
      <c r="O30" s="18" t="s">
        <v>481</v>
      </c>
      <c r="P30" s="20" t="s">
        <v>481</v>
      </c>
      <c r="Q30" s="18" t="s">
        <v>481</v>
      </c>
      <c r="R30" s="20" t="s">
        <v>481</v>
      </c>
      <c r="S30" s="18" t="s">
        <v>481</v>
      </c>
      <c r="T30" s="20" t="s">
        <v>481</v>
      </c>
      <c r="U30" s="18" t="n">
        <v>400.97268261</v>
      </c>
      <c r="V30" s="20" t="n">
        <v>6.57302275</v>
      </c>
    </row>
    <row r="31" spans="1:22">
      <c r="A31" s="15" t="s">
        <v>506</v>
      </c>
      <c r="B31" s="17" t="n">
        <v>5456</v>
      </c>
      <c r="C31" s="18">
        <f>(147.0/B31*100)</f>
        <v/>
      </c>
      <c r="D31" s="19" t="n">
        <v>5309</v>
      </c>
      <c r="E31" s="18" t="n">
        <v>446.96536186</v>
      </c>
      <c r="F31" s="20" t="n">
        <v>4.11825137</v>
      </c>
      <c r="G31" s="18" t="n">
        <v>472.86394926</v>
      </c>
      <c r="H31" s="20" t="n">
        <v>3.34268391</v>
      </c>
      <c r="I31" s="18" t="n">
        <v>510.86427034</v>
      </c>
      <c r="J31" s="20" t="n">
        <v>2.64787363</v>
      </c>
      <c r="K31" s="18" t="n">
        <v>553.84160815</v>
      </c>
      <c r="L31" s="20" t="n">
        <v>3.74049002</v>
      </c>
      <c r="M31" s="18" t="s">
        <v>481</v>
      </c>
      <c r="N31" s="20" t="s">
        <v>481</v>
      </c>
      <c r="O31" s="18" t="s">
        <v>481</v>
      </c>
      <c r="P31" s="20" t="s">
        <v>481</v>
      </c>
      <c r="Q31" s="18" t="s">
        <v>481</v>
      </c>
      <c r="R31" s="20" t="s">
        <v>481</v>
      </c>
      <c r="S31" s="18" t="s">
        <v>481</v>
      </c>
      <c r="T31" s="20" t="s">
        <v>481</v>
      </c>
      <c r="U31" s="18" t="n">
        <v>402.6601785</v>
      </c>
      <c r="V31" s="20" t="n">
        <v>5.94153874</v>
      </c>
    </row>
    <row r="32" spans="1:22">
      <c r="A32" s="15" t="s">
        <v>507</v>
      </c>
      <c r="B32" s="17" t="n">
        <v>4478</v>
      </c>
      <c r="C32" s="18">
        <f>(6.0/B32*100)</f>
        <v/>
      </c>
      <c r="D32" s="19" t="n">
        <v>4472</v>
      </c>
      <c r="E32" s="18" t="n">
        <v>483.05054009</v>
      </c>
      <c r="F32" s="20" t="n">
        <v>4.96822434</v>
      </c>
      <c r="G32" s="18" t="n">
        <v>482.89879764</v>
      </c>
      <c r="H32" s="20" t="n">
        <v>3.68279062</v>
      </c>
      <c r="I32" s="18" t="n">
        <v>505.2240524</v>
      </c>
      <c r="J32" s="20" t="n">
        <v>2.73613481</v>
      </c>
      <c r="K32" s="18" t="n">
        <v>538.06320996</v>
      </c>
      <c r="L32" s="20" t="n">
        <v>4.75020466</v>
      </c>
      <c r="M32" s="18" t="s">
        <v>481</v>
      </c>
      <c r="N32" s="20" t="s">
        <v>481</v>
      </c>
      <c r="O32" s="18" t="s">
        <v>481</v>
      </c>
      <c r="P32" s="20" t="s">
        <v>481</v>
      </c>
      <c r="Q32" s="18" t="s">
        <v>481</v>
      </c>
      <c r="R32" s="20" t="s">
        <v>481</v>
      </c>
      <c r="S32" s="18" t="s">
        <v>481</v>
      </c>
      <c r="T32" s="20" t="s">
        <v>481</v>
      </c>
      <c r="U32" s="18" t="n">
        <v>404.86926971</v>
      </c>
      <c r="V32" s="20" t="n">
        <v>12.12589858</v>
      </c>
    </row>
    <row r="33" spans="1:22">
      <c r="A33" s="15" t="s">
        <v>508</v>
      </c>
      <c r="B33" s="17" t="n">
        <v>7325</v>
      </c>
      <c r="C33" s="18">
        <f>(81.0/B33*100)</f>
        <v/>
      </c>
      <c r="D33" s="19" t="n">
        <v>7244</v>
      </c>
      <c r="E33" s="18" t="n">
        <v>456.55849995</v>
      </c>
      <c r="F33" s="20" t="n">
        <v>4.65146127</v>
      </c>
      <c r="G33" s="18" t="n">
        <v>458.25175225</v>
      </c>
      <c r="H33" s="20" t="n">
        <v>4.19272795</v>
      </c>
      <c r="I33" s="18" t="n">
        <v>499.17218803</v>
      </c>
      <c r="J33" s="20" t="n">
        <v>2.60141617</v>
      </c>
      <c r="K33" s="18" t="n">
        <v>542.74961541</v>
      </c>
      <c r="L33" s="20" t="n">
        <v>3.69318975</v>
      </c>
      <c r="M33" s="18" t="s">
        <v>481</v>
      </c>
      <c r="N33" s="20" t="s">
        <v>481</v>
      </c>
      <c r="O33" s="18" t="s">
        <v>481</v>
      </c>
      <c r="P33" s="20" t="s">
        <v>481</v>
      </c>
      <c r="Q33" s="18" t="s">
        <v>481</v>
      </c>
      <c r="R33" s="20" t="s">
        <v>481</v>
      </c>
      <c r="S33" s="18" t="s">
        <v>481</v>
      </c>
      <c r="T33" s="20" t="s">
        <v>481</v>
      </c>
      <c r="U33" s="18" t="n">
        <v>445.32394843</v>
      </c>
      <c r="V33" s="20" t="n">
        <v>10.71801376</v>
      </c>
    </row>
    <row r="34" spans="1:22">
      <c r="A34" s="15" t="s">
        <v>509</v>
      </c>
      <c r="B34" s="17" t="n">
        <v>6350</v>
      </c>
      <c r="C34" s="18">
        <f>(126.0/B34*100)</f>
        <v/>
      </c>
      <c r="D34" s="19" t="n">
        <v>6224</v>
      </c>
      <c r="E34" s="18" t="n">
        <v>430.61856949</v>
      </c>
      <c r="F34" s="20" t="n">
        <v>4.31185285</v>
      </c>
      <c r="G34" s="18" t="n">
        <v>442.78245309</v>
      </c>
      <c r="H34" s="20" t="n">
        <v>3.15475036</v>
      </c>
      <c r="I34" s="18" t="n">
        <v>482.36600287</v>
      </c>
      <c r="J34" s="20" t="n">
        <v>2.67407627</v>
      </c>
      <c r="K34" s="18" t="n">
        <v>506.92529881</v>
      </c>
      <c r="L34" s="20" t="n">
        <v>4.74489493</v>
      </c>
      <c r="M34" s="18" t="s">
        <v>481</v>
      </c>
      <c r="N34" s="20" t="s">
        <v>481</v>
      </c>
      <c r="O34" s="18" t="s">
        <v>481</v>
      </c>
      <c r="P34" s="20" t="s">
        <v>481</v>
      </c>
      <c r="Q34" s="18" t="s">
        <v>481</v>
      </c>
      <c r="R34" s="20" t="s">
        <v>481</v>
      </c>
      <c r="S34" s="18" t="s">
        <v>481</v>
      </c>
      <c r="T34" s="20" t="s">
        <v>481</v>
      </c>
      <c r="U34" s="18" t="n">
        <v>377.02417707</v>
      </c>
      <c r="V34" s="20" t="n">
        <v>8.34478571</v>
      </c>
    </row>
    <row r="35" spans="1:22">
      <c r="A35" s="15" t="s">
        <v>510</v>
      </c>
      <c r="B35" s="17" t="n">
        <v>6406</v>
      </c>
      <c r="C35" s="18">
        <f>(67.0/B35*100)</f>
        <v/>
      </c>
      <c r="D35" s="19" t="n">
        <v>6339</v>
      </c>
      <c r="E35" s="18" t="n">
        <v>489.02803153</v>
      </c>
      <c r="F35" s="20" t="n">
        <v>3.23229219</v>
      </c>
      <c r="G35" s="18" t="n">
        <v>499.13411783</v>
      </c>
      <c r="H35" s="20" t="n">
        <v>2.31575097</v>
      </c>
      <c r="I35" s="18" t="n">
        <v>529.85519976</v>
      </c>
      <c r="J35" s="20" t="n">
        <v>2.35147403</v>
      </c>
      <c r="K35" s="18" t="n">
        <v>556.05771452</v>
      </c>
      <c r="L35" s="20" t="n">
        <v>6.07318279</v>
      </c>
      <c r="M35" s="18" t="s">
        <v>481</v>
      </c>
      <c r="N35" s="20" t="s">
        <v>481</v>
      </c>
      <c r="O35" s="18" t="s">
        <v>481</v>
      </c>
      <c r="P35" s="20" t="s">
        <v>481</v>
      </c>
      <c r="Q35" s="18" t="s">
        <v>481</v>
      </c>
      <c r="R35" s="20" t="s">
        <v>481</v>
      </c>
      <c r="S35" s="18" t="s">
        <v>481</v>
      </c>
      <c r="T35" s="20" t="s">
        <v>481</v>
      </c>
      <c r="U35" s="18" t="n">
        <v>408.64085302</v>
      </c>
      <c r="V35" s="20" t="n">
        <v>8.23629792</v>
      </c>
    </row>
    <row r="36" spans="1:22">
      <c r="A36" s="15" t="s">
        <v>511</v>
      </c>
      <c r="B36" s="17" t="n">
        <v>6736</v>
      </c>
      <c r="C36" s="18">
        <f>(79.0/B36*100)</f>
        <v/>
      </c>
      <c r="D36" s="19" t="n">
        <v>6657</v>
      </c>
      <c r="E36" s="18" t="n">
        <v>454.68403256</v>
      </c>
      <c r="F36" s="20" t="n">
        <v>3.47846699</v>
      </c>
      <c r="G36" s="18" t="n">
        <v>468.8648965</v>
      </c>
      <c r="H36" s="20" t="n">
        <v>2.9458908</v>
      </c>
      <c r="I36" s="18" t="n">
        <v>502.89093015</v>
      </c>
      <c r="J36" s="20" t="n">
        <v>2.31106036</v>
      </c>
      <c r="K36" s="18" t="n">
        <v>544.52751717</v>
      </c>
      <c r="L36" s="20" t="n">
        <v>3.09337221</v>
      </c>
      <c r="M36" s="18" t="s">
        <v>481</v>
      </c>
      <c r="N36" s="20" t="s">
        <v>481</v>
      </c>
      <c r="O36" s="18" t="s">
        <v>481</v>
      </c>
      <c r="P36" s="20" t="s">
        <v>481</v>
      </c>
      <c r="Q36" s="18" t="s">
        <v>481</v>
      </c>
      <c r="R36" s="20" t="s">
        <v>481</v>
      </c>
      <c r="S36" s="18" t="s">
        <v>481</v>
      </c>
      <c r="T36" s="20" t="s">
        <v>481</v>
      </c>
      <c r="U36" s="18" t="n">
        <v>413.6610957</v>
      </c>
      <c r="V36" s="20" t="n">
        <v>6.95800118</v>
      </c>
    </row>
    <row r="37" spans="1:22">
      <c r="A37" s="15" t="s">
        <v>512</v>
      </c>
      <c r="B37" s="17" t="n">
        <v>5458</v>
      </c>
      <c r="C37" s="18">
        <f>(147.0/B37*100)</f>
        <v/>
      </c>
      <c r="D37" s="19" t="n">
        <v>5311</v>
      </c>
      <c r="E37" s="18" t="n">
        <v>446.99781101</v>
      </c>
      <c r="F37" s="20" t="n">
        <v>4.60858976</v>
      </c>
      <c r="G37" s="18" t="n">
        <v>473.35062164</v>
      </c>
      <c r="H37" s="20" t="n">
        <v>3.93913181</v>
      </c>
      <c r="I37" s="18" t="n">
        <v>511.65789345</v>
      </c>
      <c r="J37" s="20" t="n">
        <v>3.58682507</v>
      </c>
      <c r="K37" s="18" t="n">
        <v>550.1105390500001</v>
      </c>
      <c r="L37" s="20" t="n">
        <v>4.86779791</v>
      </c>
      <c r="M37" s="18" t="s">
        <v>481</v>
      </c>
      <c r="N37" s="20" t="s">
        <v>481</v>
      </c>
      <c r="O37" s="18" t="s">
        <v>481</v>
      </c>
      <c r="P37" s="20" t="s">
        <v>481</v>
      </c>
      <c r="Q37" s="18" t="s">
        <v>481</v>
      </c>
      <c r="R37" s="20" t="s">
        <v>481</v>
      </c>
      <c r="S37" s="18" t="s">
        <v>481</v>
      </c>
      <c r="T37" s="20" t="s">
        <v>481</v>
      </c>
      <c r="U37" s="18" t="n">
        <v>398.51536453</v>
      </c>
      <c r="V37" s="20" t="n">
        <v>6.62137833</v>
      </c>
    </row>
    <row r="38" spans="1:22">
      <c r="A38" s="15" t="s">
        <v>513</v>
      </c>
      <c r="B38" s="17" t="n">
        <v>5860</v>
      </c>
      <c r="C38" s="18">
        <f>(24.0/B38*100)</f>
        <v/>
      </c>
      <c r="D38" s="19" t="n">
        <v>5836</v>
      </c>
      <c r="E38" s="18" t="n">
        <v>452.53196773</v>
      </c>
      <c r="F38" s="20" t="n">
        <v>4.02805514</v>
      </c>
      <c r="G38" s="18" t="n">
        <v>490.52728571</v>
      </c>
      <c r="H38" s="20" t="n">
        <v>3.80385776</v>
      </c>
      <c r="I38" s="18" t="n">
        <v>524.34392128</v>
      </c>
      <c r="J38" s="20" t="n">
        <v>3.63090577</v>
      </c>
      <c r="K38" s="18" t="n">
        <v>554.155673</v>
      </c>
      <c r="L38" s="20" t="n">
        <v>4.31415706</v>
      </c>
      <c r="M38" s="18" t="s">
        <v>481</v>
      </c>
      <c r="N38" s="20" t="s">
        <v>481</v>
      </c>
      <c r="O38" s="18" t="s">
        <v>481</v>
      </c>
      <c r="P38" s="20" t="s">
        <v>481</v>
      </c>
      <c r="Q38" s="18" t="s">
        <v>481</v>
      </c>
      <c r="R38" s="20" t="s">
        <v>481</v>
      </c>
      <c r="S38" s="18" t="s">
        <v>481</v>
      </c>
      <c r="T38" s="20" t="s">
        <v>481</v>
      </c>
      <c r="U38" s="18" t="n">
        <v>457.66793542</v>
      </c>
      <c r="V38" s="20" t="n">
        <v>6.6468796</v>
      </c>
    </row>
    <row r="39" spans="1:22">
      <c r="A39" s="15" t="s">
        <v>514</v>
      </c>
      <c r="B39" s="17" t="n">
        <v>5895</v>
      </c>
      <c r="C39" s="18">
        <f>(33.0/B39*100)</f>
        <v/>
      </c>
      <c r="D39" s="19" t="n">
        <v>5862</v>
      </c>
      <c r="E39" s="18" t="n">
        <v>408.55580026</v>
      </c>
      <c r="F39" s="20" t="n">
        <v>4.59131171</v>
      </c>
      <c r="G39" s="18" t="n">
        <v>413.42862485</v>
      </c>
      <c r="H39" s="20" t="n">
        <v>4.25814517</v>
      </c>
      <c r="I39" s="18" t="n">
        <v>429.15824237</v>
      </c>
      <c r="J39" s="20" t="n">
        <v>4.25517892</v>
      </c>
      <c r="K39" s="18" t="n">
        <v>449.54590098</v>
      </c>
      <c r="L39" s="20" t="n">
        <v>5.64314187</v>
      </c>
      <c r="M39" s="18" t="s">
        <v>481</v>
      </c>
      <c r="N39" s="20" t="s">
        <v>481</v>
      </c>
      <c r="O39" s="18" t="s">
        <v>481</v>
      </c>
      <c r="P39" s="20" t="s">
        <v>481</v>
      </c>
      <c r="Q39" s="18" t="s">
        <v>481</v>
      </c>
      <c r="R39" s="20" t="s">
        <v>481</v>
      </c>
      <c r="S39" s="18" t="s">
        <v>481</v>
      </c>
      <c r="T39" s="20" t="s">
        <v>481</v>
      </c>
      <c r="U39" s="18" t="n">
        <v>368.17949635</v>
      </c>
      <c r="V39" s="20" t="n">
        <v>7.88674716</v>
      </c>
    </row>
    <row r="40" spans="1:22">
      <c r="A40" s="15" t="s">
        <v>515</v>
      </c>
      <c r="B40" s="17" t="n">
        <v>14157</v>
      </c>
      <c r="C40" s="18">
        <f>(399.0/B40*100)</f>
        <v/>
      </c>
      <c r="D40" s="19" t="n">
        <v>13758</v>
      </c>
      <c r="E40" s="18" t="n">
        <v>456.20583368</v>
      </c>
      <c r="F40" s="20" t="n">
        <v>5.50461643</v>
      </c>
      <c r="G40" s="18" t="n">
        <v>481.68377692</v>
      </c>
      <c r="H40" s="20" t="n">
        <v>3.25099025</v>
      </c>
      <c r="I40" s="18" t="n">
        <v>520.73894112</v>
      </c>
      <c r="J40" s="20" t="n">
        <v>2.6097088</v>
      </c>
      <c r="K40" s="18" t="n">
        <v>562.62882088</v>
      </c>
      <c r="L40" s="20" t="n">
        <v>4.43470492</v>
      </c>
      <c r="M40" s="18" t="s">
        <v>481</v>
      </c>
      <c r="N40" s="20" t="s">
        <v>481</v>
      </c>
      <c r="O40" s="18" t="s">
        <v>481</v>
      </c>
      <c r="P40" s="20" t="s">
        <v>481</v>
      </c>
      <c r="Q40" s="18" t="s">
        <v>481</v>
      </c>
      <c r="R40" s="20" t="s">
        <v>481</v>
      </c>
      <c r="S40" s="18" t="s">
        <v>481</v>
      </c>
      <c r="T40" s="20" t="s">
        <v>481</v>
      </c>
      <c r="U40" s="18" t="n">
        <v>408.56634993</v>
      </c>
      <c r="V40" s="20" t="n">
        <v>6.96291502</v>
      </c>
    </row>
    <row r="41" spans="1:22">
      <c r="A41" s="15" t="s">
        <v>516</v>
      </c>
      <c r="B41" s="17" t="n">
        <v>5712</v>
      </c>
      <c r="C41" s="18">
        <f>(59.0/B41*100)</f>
        <v/>
      </c>
      <c r="D41" s="19" t="n">
        <v>5653</v>
      </c>
      <c r="E41" s="18" t="n">
        <v>453.10423294</v>
      </c>
      <c r="F41" s="20" t="n">
        <v>4.49411313</v>
      </c>
      <c r="G41" s="18" t="n">
        <v>466.05915255</v>
      </c>
      <c r="H41" s="20" t="n">
        <v>4.12815</v>
      </c>
      <c r="I41" s="18" t="n">
        <v>499.08162986</v>
      </c>
      <c r="J41" s="20" t="n">
        <v>3.23031848</v>
      </c>
      <c r="K41" s="18" t="n">
        <v>549.26422296</v>
      </c>
      <c r="L41" s="20" t="n">
        <v>4.69727791</v>
      </c>
      <c r="M41" s="18" t="s">
        <v>481</v>
      </c>
      <c r="N41" s="20" t="s">
        <v>481</v>
      </c>
      <c r="O41" s="18" t="s">
        <v>481</v>
      </c>
      <c r="P41" s="20" t="s">
        <v>481</v>
      </c>
      <c r="Q41" s="18" t="s">
        <v>481</v>
      </c>
      <c r="R41" s="20" t="s">
        <v>481</v>
      </c>
      <c r="S41" s="18" t="s">
        <v>481</v>
      </c>
      <c r="T41" s="20" t="s">
        <v>481</v>
      </c>
      <c r="U41" s="18" t="n">
        <v>403.73117731</v>
      </c>
      <c r="V41" s="20" t="n">
        <v>9.82254595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351.50294121</v>
      </c>
      <c r="F45" s="20" t="n">
        <v>5.36309604</v>
      </c>
      <c r="G45" s="18" t="n">
        <v>357.44328096</v>
      </c>
      <c r="H45" s="20" t="n">
        <v>4.28790536</v>
      </c>
      <c r="I45" s="18" t="n">
        <v>376.14429078</v>
      </c>
      <c r="J45" s="20" t="n">
        <v>2.83754936</v>
      </c>
      <c r="K45" s="18" t="n">
        <v>390.67076529</v>
      </c>
      <c r="L45" s="20" t="n">
        <v>3.36888189</v>
      </c>
      <c r="M45" s="18" t="s">
        <v>481</v>
      </c>
      <c r="N45" s="20" t="s">
        <v>481</v>
      </c>
      <c r="O45" s="18" t="s">
        <v>481</v>
      </c>
      <c r="P45" s="20" t="s">
        <v>481</v>
      </c>
      <c r="Q45" s="18" t="n">
        <v>378.6216</v>
      </c>
      <c r="R45" s="20" t="n">
        <v>47.3135927</v>
      </c>
      <c r="S45" s="18" t="n">
        <v>357.67421864</v>
      </c>
      <c r="T45" s="20" t="n">
        <v>17.64213253</v>
      </c>
      <c r="U45" s="18" t="n">
        <v>343.24240686</v>
      </c>
      <c r="V45" s="20" t="n">
        <v>5.08020774</v>
      </c>
    </row>
    <row r="46" spans="1:22">
      <c r="A46" s="15" t="s">
        <v>521</v>
      </c>
      <c r="B46" s="17" t="n">
        <v>23141</v>
      </c>
      <c r="C46" s="18">
        <f>(2202.0/B46*100)</f>
        <v/>
      </c>
      <c r="D46" s="19" t="n">
        <v>20939</v>
      </c>
      <c r="E46" s="18" t="n">
        <v>377.70689239</v>
      </c>
      <c r="F46" s="20" t="n">
        <v>3.90852265</v>
      </c>
      <c r="G46" s="18" t="n">
        <v>393.05168802</v>
      </c>
      <c r="H46" s="20" t="n">
        <v>3.88698594</v>
      </c>
      <c r="I46" s="18" t="n">
        <v>416.86004781</v>
      </c>
      <c r="J46" s="20" t="n">
        <v>3.0573548</v>
      </c>
      <c r="K46" s="18" t="n">
        <v>442.30202842</v>
      </c>
      <c r="L46" s="20" t="n">
        <v>4.5203396</v>
      </c>
      <c r="M46" s="18" t="s">
        <v>481</v>
      </c>
      <c r="N46" s="20" t="s">
        <v>481</v>
      </c>
      <c r="O46" s="18" t="s">
        <v>481</v>
      </c>
      <c r="P46" s="20" t="s">
        <v>481</v>
      </c>
      <c r="Q46" s="18" t="s">
        <v>481</v>
      </c>
      <c r="R46" s="20" t="s">
        <v>481</v>
      </c>
      <c r="S46" s="18" t="s">
        <v>481</v>
      </c>
      <c r="T46" s="20" t="s">
        <v>481</v>
      </c>
      <c r="U46" s="18" t="n">
        <v>374.0095149</v>
      </c>
      <c r="V46" s="20" t="n">
        <v>2.49301813</v>
      </c>
    </row>
    <row r="47" spans="1:22">
      <c r="A47" s="15" t="s">
        <v>522</v>
      </c>
      <c r="B47" s="17" t="n">
        <v>5928</v>
      </c>
      <c r="C47" s="18">
        <f>(387.0/B47*100)</f>
        <v/>
      </c>
      <c r="D47" s="19" t="n">
        <v>5541</v>
      </c>
      <c r="E47" s="18" t="n">
        <v>406.6073662</v>
      </c>
      <c r="F47" s="20" t="n">
        <v>6.9117008</v>
      </c>
      <c r="G47" s="18" t="n">
        <v>432.53294828</v>
      </c>
      <c r="H47" s="20" t="n">
        <v>6.4866893</v>
      </c>
      <c r="I47" s="18" t="n">
        <v>466.09119554</v>
      </c>
      <c r="J47" s="20" t="n">
        <v>4.16999826</v>
      </c>
      <c r="K47" s="18" t="n">
        <v>480.58243013</v>
      </c>
      <c r="L47" s="20" t="n">
        <v>5.28013928</v>
      </c>
      <c r="M47" s="18" t="s">
        <v>481</v>
      </c>
      <c r="N47" s="20" t="s">
        <v>481</v>
      </c>
      <c r="O47" s="18" t="s">
        <v>481</v>
      </c>
      <c r="P47" s="20" t="s">
        <v>481</v>
      </c>
      <c r="Q47" s="18" t="s">
        <v>481</v>
      </c>
      <c r="R47" s="20" t="s">
        <v>481</v>
      </c>
      <c r="S47" s="18" t="s">
        <v>481</v>
      </c>
      <c r="T47" s="20" t="s">
        <v>481</v>
      </c>
      <c r="U47" s="18" t="n">
        <v>367.14180105</v>
      </c>
      <c r="V47" s="20" t="n">
        <v>5.75114751</v>
      </c>
    </row>
    <row r="48" spans="1:22">
      <c r="A48" s="15" t="s">
        <v>523</v>
      </c>
      <c r="B48" s="17" t="n">
        <v>9841</v>
      </c>
      <c r="C48" s="18">
        <f>(8.0/B48*100)</f>
        <v/>
      </c>
      <c r="D48" s="19" t="n">
        <v>9833</v>
      </c>
      <c r="E48" s="18" t="n">
        <v>492.66549017</v>
      </c>
      <c r="F48" s="20" t="n">
        <v>9.471428149999999</v>
      </c>
      <c r="G48" s="18" t="n">
        <v>480.12393443</v>
      </c>
      <c r="H48" s="20" t="n">
        <v>5.63617381</v>
      </c>
      <c r="I48" s="18" t="n">
        <v>517.69969129</v>
      </c>
      <c r="J48" s="20" t="n">
        <v>4.36908857</v>
      </c>
      <c r="K48" s="18" t="n">
        <v>568.40367307</v>
      </c>
      <c r="L48" s="20" t="n">
        <v>6.50566017</v>
      </c>
      <c r="M48" s="18" t="s">
        <v>481</v>
      </c>
      <c r="N48" s="20" t="s">
        <v>481</v>
      </c>
      <c r="O48" s="18" t="s">
        <v>481</v>
      </c>
      <c r="P48" s="20" t="s">
        <v>481</v>
      </c>
      <c r="Q48" s="18" t="s">
        <v>481</v>
      </c>
      <c r="R48" s="20" t="s">
        <v>481</v>
      </c>
      <c r="S48" s="18" t="s">
        <v>481</v>
      </c>
      <c r="T48" s="20" t="s">
        <v>481</v>
      </c>
      <c r="U48" s="18" t="n">
        <v>438.53713096</v>
      </c>
      <c r="V48" s="20" t="n">
        <v>31.22432283</v>
      </c>
    </row>
    <row r="49" spans="1:22">
      <c r="A49" s="15" t="s">
        <v>524</v>
      </c>
      <c r="B49" s="17" t="n">
        <v>6349</v>
      </c>
      <c r="C49" s="18">
        <f>(56.0/B49*100)</f>
        <v/>
      </c>
      <c r="D49" s="19" t="n">
        <v>6293</v>
      </c>
      <c r="E49" s="18" t="n">
        <v>416.24636486</v>
      </c>
      <c r="F49" s="20" t="n">
        <v>4.39973514</v>
      </c>
      <c r="G49" s="18" t="n">
        <v>421.24367228</v>
      </c>
      <c r="H49" s="20" t="n">
        <v>3.54385999</v>
      </c>
      <c r="I49" s="18" t="n">
        <v>438.71758311</v>
      </c>
      <c r="J49" s="20" t="n">
        <v>3.09408122</v>
      </c>
      <c r="K49" s="18" t="n">
        <v>454.37607138</v>
      </c>
      <c r="L49" s="20" t="n">
        <v>4.35990036</v>
      </c>
      <c r="M49" s="18" t="s">
        <v>481</v>
      </c>
      <c r="N49" s="20" t="s">
        <v>481</v>
      </c>
      <c r="O49" s="18" t="s">
        <v>481</v>
      </c>
      <c r="P49" s="20" t="s">
        <v>481</v>
      </c>
      <c r="Q49" s="18" t="s">
        <v>481</v>
      </c>
      <c r="R49" s="20" t="s">
        <v>481</v>
      </c>
      <c r="S49" s="18" t="n">
        <v>369.8397685</v>
      </c>
      <c r="T49" s="20" t="n">
        <v>39.5638353</v>
      </c>
      <c r="U49" s="18" t="n">
        <v>375.28824814</v>
      </c>
      <c r="V49" s="20" t="n">
        <v>8.484124359999999</v>
      </c>
    </row>
    <row r="50" spans="1:22">
      <c r="A50" s="15" t="s">
        <v>525</v>
      </c>
      <c r="B50" s="17" t="n">
        <v>11795</v>
      </c>
      <c r="C50" s="18">
        <f>(365.0/B50*100)</f>
        <v/>
      </c>
      <c r="D50" s="19" t="n">
        <v>11430</v>
      </c>
      <c r="E50" s="18" t="n">
        <v>386.26347506</v>
      </c>
      <c r="F50" s="20" t="n">
        <v>5.30840748</v>
      </c>
      <c r="G50" s="18" t="n">
        <v>414.26652137</v>
      </c>
      <c r="H50" s="20" t="n">
        <v>3.08767666</v>
      </c>
      <c r="I50" s="18" t="n">
        <v>422.58553895</v>
      </c>
      <c r="J50" s="20" t="n">
        <v>2.45530054</v>
      </c>
      <c r="K50" s="18" t="n">
        <v>424.26610797</v>
      </c>
      <c r="L50" s="20" t="n">
        <v>3.82703511</v>
      </c>
      <c r="M50" s="18" t="s">
        <v>481</v>
      </c>
      <c r="N50" s="20" t="s">
        <v>481</v>
      </c>
      <c r="O50" s="18" t="s">
        <v>481</v>
      </c>
      <c r="P50" s="20" t="s">
        <v>481</v>
      </c>
      <c r="Q50" s="18" t="s">
        <v>481</v>
      </c>
      <c r="R50" s="20" t="s">
        <v>481</v>
      </c>
      <c r="S50" s="18" t="s">
        <v>481</v>
      </c>
      <c r="T50" s="20" t="s">
        <v>481</v>
      </c>
      <c r="U50" s="18" t="n">
        <v>357.53260222</v>
      </c>
      <c r="V50" s="20" t="n">
        <v>6.22709492</v>
      </c>
    </row>
    <row r="51" spans="1:22">
      <c r="A51" s="15" t="s">
        <v>526</v>
      </c>
      <c r="B51" s="17" t="n">
        <v>6866</v>
      </c>
      <c r="C51" s="18">
        <f>(117.0/B51*100)</f>
        <v/>
      </c>
      <c r="D51" s="19" t="n">
        <v>6749</v>
      </c>
      <c r="E51" s="18" t="n">
        <v>410.56469068</v>
      </c>
      <c r="F51" s="20" t="n">
        <v>4.03390549</v>
      </c>
      <c r="G51" s="18" t="n">
        <v>412.13431871</v>
      </c>
      <c r="H51" s="20" t="n">
        <v>3.11916532</v>
      </c>
      <c r="I51" s="18" t="n">
        <v>421.93300881</v>
      </c>
      <c r="J51" s="20" t="n">
        <v>2.17472356</v>
      </c>
      <c r="K51" s="18" t="n">
        <v>433.25746614</v>
      </c>
      <c r="L51" s="20" t="n">
        <v>3.56865161</v>
      </c>
      <c r="M51" s="18" t="s">
        <v>481</v>
      </c>
      <c r="N51" s="20" t="s">
        <v>481</v>
      </c>
      <c r="O51" s="18" t="s">
        <v>481</v>
      </c>
      <c r="P51" s="20" t="s">
        <v>481</v>
      </c>
      <c r="Q51" s="18" t="s">
        <v>481</v>
      </c>
      <c r="R51" s="20" t="s">
        <v>481</v>
      </c>
      <c r="S51" s="18" t="s">
        <v>481</v>
      </c>
      <c r="T51" s="20" t="s">
        <v>481</v>
      </c>
      <c r="U51" s="18" t="n">
        <v>388.03665534</v>
      </c>
      <c r="V51" s="20" t="n">
        <v>7.53080844</v>
      </c>
    </row>
    <row r="52" spans="1:22">
      <c r="A52" s="15" t="s">
        <v>527</v>
      </c>
      <c r="B52" s="17" t="n">
        <v>5809</v>
      </c>
      <c r="C52" s="18">
        <f>(111.0/B52*100)</f>
        <v/>
      </c>
      <c r="D52" s="19" t="n">
        <v>5698</v>
      </c>
      <c r="E52" s="18" t="n">
        <v>440.1500181</v>
      </c>
      <c r="F52" s="20" t="n">
        <v>4.6556681</v>
      </c>
      <c r="G52" s="18" t="n">
        <v>455.97260493</v>
      </c>
      <c r="H52" s="20" t="n">
        <v>3.33626278</v>
      </c>
      <c r="I52" s="18" t="n">
        <v>485.25210766</v>
      </c>
      <c r="J52" s="20" t="n">
        <v>2.58823387</v>
      </c>
      <c r="K52" s="18" t="n">
        <v>512.53530814</v>
      </c>
      <c r="L52" s="20" t="n">
        <v>4.41761842</v>
      </c>
      <c r="M52" s="18" t="s">
        <v>481</v>
      </c>
      <c r="N52" s="20" t="s">
        <v>481</v>
      </c>
      <c r="O52" s="18" t="s">
        <v>481</v>
      </c>
      <c r="P52" s="20" t="s">
        <v>481</v>
      </c>
      <c r="Q52" s="18" t="s">
        <v>481</v>
      </c>
      <c r="R52" s="20" t="s">
        <v>481</v>
      </c>
      <c r="S52" s="18" t="s">
        <v>481</v>
      </c>
      <c r="T52" s="20" t="s">
        <v>481</v>
      </c>
      <c r="U52" s="18" t="n">
        <v>392.46534669</v>
      </c>
      <c r="V52" s="20" t="n">
        <v>8.13551614</v>
      </c>
    </row>
    <row r="53" spans="1:22">
      <c r="A53" s="15" t="s">
        <v>528</v>
      </c>
      <c r="B53" s="17" t="n">
        <v>5571</v>
      </c>
      <c r="C53" s="18">
        <f>(118.0/B53*100)</f>
        <v/>
      </c>
      <c r="D53" s="19" t="n">
        <v>5453</v>
      </c>
      <c r="E53" s="18" t="n">
        <v>385.65024589</v>
      </c>
      <c r="F53" s="20" t="n">
        <v>4.00968272</v>
      </c>
      <c r="G53" s="18" t="n">
        <v>409.74794292</v>
      </c>
      <c r="H53" s="20" t="n">
        <v>3.04660995</v>
      </c>
      <c r="I53" s="18" t="n">
        <v>444.61216982</v>
      </c>
      <c r="J53" s="20" t="n">
        <v>1.85614965</v>
      </c>
      <c r="K53" s="18" t="n">
        <v>477.18233148</v>
      </c>
      <c r="L53" s="20" t="n">
        <v>3.02417898</v>
      </c>
      <c r="M53" s="18" t="s">
        <v>481</v>
      </c>
      <c r="N53" s="20" t="s">
        <v>481</v>
      </c>
      <c r="O53" s="18" t="s">
        <v>481</v>
      </c>
      <c r="P53" s="20" t="s">
        <v>481</v>
      </c>
      <c r="Q53" s="18" t="s">
        <v>481</v>
      </c>
      <c r="R53" s="20" t="s">
        <v>481</v>
      </c>
      <c r="S53" s="18" t="s">
        <v>481</v>
      </c>
      <c r="T53" s="20" t="s">
        <v>481</v>
      </c>
      <c r="U53" s="18" t="n">
        <v>351.78344125</v>
      </c>
      <c r="V53" s="20" t="n">
        <v>4.08594329</v>
      </c>
    </row>
    <row r="54" spans="1:22">
      <c r="A54" s="15" t="s">
        <v>529</v>
      </c>
      <c r="B54" s="17" t="n">
        <v>4740</v>
      </c>
      <c r="C54" s="18">
        <f>(483.0/B54*100)</f>
        <v/>
      </c>
      <c r="D54" s="19" t="n">
        <v>4257</v>
      </c>
      <c r="E54" s="18" t="n">
        <v>318.46596983</v>
      </c>
      <c r="F54" s="20" t="n">
        <v>8.23501053</v>
      </c>
      <c r="G54" s="18" t="n">
        <v>326.0463886</v>
      </c>
      <c r="H54" s="20" t="n">
        <v>5.48466516</v>
      </c>
      <c r="I54" s="18" t="n">
        <v>348.23249613</v>
      </c>
      <c r="J54" s="20" t="n">
        <v>3.46084932</v>
      </c>
      <c r="K54" s="18" t="n">
        <v>347.09102814</v>
      </c>
      <c r="L54" s="20" t="n">
        <v>3.2049166</v>
      </c>
      <c r="M54" s="18" t="s">
        <v>481</v>
      </c>
      <c r="N54" s="20" t="s">
        <v>481</v>
      </c>
      <c r="O54" s="18" t="s">
        <v>481</v>
      </c>
      <c r="P54" s="20" t="s">
        <v>481</v>
      </c>
      <c r="Q54" s="18" t="s">
        <v>481</v>
      </c>
      <c r="R54" s="20" t="s">
        <v>481</v>
      </c>
      <c r="S54" s="18" t="s">
        <v>481</v>
      </c>
      <c r="T54" s="20" t="s">
        <v>481</v>
      </c>
      <c r="U54" s="18" t="n">
        <v>283.12070885</v>
      </c>
      <c r="V54" s="20" t="n">
        <v>3.32484481</v>
      </c>
    </row>
    <row r="55" spans="1:22">
      <c r="A55" s="15" t="s">
        <v>530</v>
      </c>
      <c r="B55" s="17" t="n">
        <v>5316</v>
      </c>
      <c r="C55" s="18">
        <f>(22.0/B55*100)</f>
        <v/>
      </c>
      <c r="D55" s="19" t="n">
        <v>5294</v>
      </c>
      <c r="E55" s="18" t="n">
        <v>368.42288405</v>
      </c>
      <c r="F55" s="20" t="n">
        <v>6.0514468</v>
      </c>
      <c r="G55" s="18" t="n">
        <v>387.00468565</v>
      </c>
      <c r="H55" s="20" t="n">
        <v>3.81917663</v>
      </c>
      <c r="I55" s="18" t="n">
        <v>411.21757112</v>
      </c>
      <c r="J55" s="20" t="n">
        <v>2.45793659</v>
      </c>
      <c r="K55" s="18" t="n">
        <v>450.55954837</v>
      </c>
      <c r="L55" s="20" t="n">
        <v>3.91877063</v>
      </c>
      <c r="M55" s="18" t="s">
        <v>481</v>
      </c>
      <c r="N55" s="20" t="s">
        <v>481</v>
      </c>
      <c r="O55" s="18" t="s">
        <v>481</v>
      </c>
      <c r="P55" s="20" t="s">
        <v>481</v>
      </c>
      <c r="Q55" s="18" t="s">
        <v>481</v>
      </c>
      <c r="R55" s="20" t="s">
        <v>481</v>
      </c>
      <c r="S55" s="18" t="n">
        <v>320.80573962</v>
      </c>
      <c r="T55" s="20" t="n">
        <v>15.99595376</v>
      </c>
      <c r="U55" s="18" t="n">
        <v>322.83505678</v>
      </c>
      <c r="V55" s="20" t="n">
        <v>8.57299557</v>
      </c>
    </row>
    <row r="56" spans="1:22">
      <c r="A56" s="15" t="s">
        <v>531</v>
      </c>
      <c r="B56" s="17" t="n">
        <v>5359</v>
      </c>
      <c r="C56" s="18">
        <f>(77.0/B56*100)</f>
        <v/>
      </c>
      <c r="D56" s="19" t="n">
        <v>5282</v>
      </c>
      <c r="E56" s="18" t="n">
        <v>483.6187576</v>
      </c>
      <c r="F56" s="20" t="n">
        <v>4.33972134</v>
      </c>
      <c r="G56" s="18" t="n">
        <v>489.29621462</v>
      </c>
      <c r="H56" s="20" t="n">
        <v>4.18024825</v>
      </c>
      <c r="I56" s="18" t="n">
        <v>526.48756652</v>
      </c>
      <c r="J56" s="20" t="n">
        <v>2.5252806</v>
      </c>
      <c r="K56" s="18" t="n">
        <v>557.97182573</v>
      </c>
      <c r="L56" s="20" t="n">
        <v>3.49347909</v>
      </c>
      <c r="M56" s="18" t="s">
        <v>481</v>
      </c>
      <c r="N56" s="20" t="s">
        <v>481</v>
      </c>
      <c r="O56" s="18" t="s">
        <v>481</v>
      </c>
      <c r="P56" s="20" t="s">
        <v>481</v>
      </c>
      <c r="Q56" s="18" t="s">
        <v>481</v>
      </c>
      <c r="R56" s="20" t="s">
        <v>481</v>
      </c>
      <c r="S56" s="18" t="s">
        <v>481</v>
      </c>
      <c r="T56" s="20" t="s">
        <v>481</v>
      </c>
      <c r="U56" s="18" t="n">
        <v>452.02765974</v>
      </c>
      <c r="V56" s="20" t="n">
        <v>16.32297942</v>
      </c>
    </row>
    <row r="57" spans="1:22">
      <c r="A57" s="15" t="s">
        <v>532</v>
      </c>
      <c r="B57" s="17" t="n">
        <v>6513</v>
      </c>
      <c r="C57" s="18">
        <f>(0.0/B57*100)</f>
        <v/>
      </c>
      <c r="D57" s="19" t="n">
        <v>6513</v>
      </c>
      <c r="E57" s="18" t="n">
        <v>388.45362964</v>
      </c>
      <c r="F57" s="20" t="n">
        <v>7.8768513</v>
      </c>
      <c r="G57" s="18" t="n">
        <v>380.47280866</v>
      </c>
      <c r="H57" s="20" t="n">
        <v>6.61052301</v>
      </c>
      <c r="I57" s="18" t="n">
        <v>402.23907257</v>
      </c>
      <c r="J57" s="20" t="n">
        <v>2.47459209</v>
      </c>
      <c r="K57" s="18" t="n">
        <v>410.5280609</v>
      </c>
      <c r="L57" s="20" t="n">
        <v>3.52352793</v>
      </c>
      <c r="M57" s="18" t="s">
        <v>481</v>
      </c>
      <c r="N57" s="20" t="s">
        <v>481</v>
      </c>
      <c r="O57" s="18" t="s">
        <v>481</v>
      </c>
      <c r="P57" s="20" t="s">
        <v>481</v>
      </c>
      <c r="Q57" s="18" t="s">
        <v>481</v>
      </c>
      <c r="R57" s="20" t="s">
        <v>481</v>
      </c>
      <c r="S57" s="18" t="n">
        <v>311.464072</v>
      </c>
      <c r="T57" s="20" t="n">
        <v>21.13392105</v>
      </c>
      <c r="U57" s="18" t="n">
        <v>379.83811269</v>
      </c>
      <c r="V57" s="20" t="n">
        <v>7.17915788</v>
      </c>
    </row>
    <row r="58" spans="1:22">
      <c r="A58" s="15" t="s">
        <v>533</v>
      </c>
      <c r="B58" s="17" t="n">
        <v>7267</v>
      </c>
      <c r="C58" s="18">
        <f>(10.0/B58*100)</f>
        <v/>
      </c>
      <c r="D58" s="19" t="n">
        <v>7257</v>
      </c>
      <c r="E58" s="18" t="n">
        <v>365.78125034</v>
      </c>
      <c r="F58" s="20" t="n">
        <v>5.03243573</v>
      </c>
      <c r="G58" s="18" t="n">
        <v>389.73638291</v>
      </c>
      <c r="H58" s="20" t="n">
        <v>4.2278074</v>
      </c>
      <c r="I58" s="18" t="n">
        <v>412.63312755</v>
      </c>
      <c r="J58" s="20" t="n">
        <v>2.85261677</v>
      </c>
      <c r="K58" s="18" t="n">
        <v>433.58742815</v>
      </c>
      <c r="L58" s="20" t="n">
        <v>3.56056254</v>
      </c>
      <c r="M58" s="18" t="s">
        <v>481</v>
      </c>
      <c r="N58" s="20" t="s">
        <v>481</v>
      </c>
      <c r="O58" s="18" t="s">
        <v>481</v>
      </c>
      <c r="P58" s="20" t="s">
        <v>481</v>
      </c>
      <c r="Q58" s="18" t="s">
        <v>481</v>
      </c>
      <c r="R58" s="20" t="s">
        <v>481</v>
      </c>
      <c r="S58" s="18" t="n">
        <v>327.78333242</v>
      </c>
      <c r="T58" s="20" t="n">
        <v>13.6695516</v>
      </c>
      <c r="U58" s="18" t="n">
        <v>334.01983258</v>
      </c>
      <c r="V58" s="20" t="n">
        <v>11.24294355</v>
      </c>
    </row>
    <row r="59" spans="1:22">
      <c r="A59" s="15" t="s">
        <v>534</v>
      </c>
      <c r="B59" s="17" t="n">
        <v>4826</v>
      </c>
      <c r="C59" s="18">
        <f>(26.0/B59*100)</f>
        <v/>
      </c>
      <c r="D59" s="19" t="n">
        <v>4800</v>
      </c>
      <c r="E59" s="18" t="n">
        <v>329.79528028</v>
      </c>
      <c r="F59" s="20" t="n">
        <v>6.42118914</v>
      </c>
      <c r="G59" s="18" t="n">
        <v>345.27973349</v>
      </c>
      <c r="H59" s="20" t="n">
        <v>5.75957791</v>
      </c>
      <c r="I59" s="18" t="n">
        <v>374.48121803</v>
      </c>
      <c r="J59" s="20" t="n">
        <v>2.15348367</v>
      </c>
      <c r="K59" s="18" t="n">
        <v>392.6467811</v>
      </c>
      <c r="L59" s="20" t="n">
        <v>2.3691278</v>
      </c>
      <c r="M59" s="18" t="s">
        <v>481</v>
      </c>
      <c r="N59" s="20" t="s">
        <v>481</v>
      </c>
      <c r="O59" s="18" t="s">
        <v>481</v>
      </c>
      <c r="P59" s="20" t="s">
        <v>481</v>
      </c>
      <c r="Q59" s="18" t="s">
        <v>481</v>
      </c>
      <c r="R59" s="20" t="s">
        <v>481</v>
      </c>
      <c r="S59" s="18" t="n">
        <v>309.86092039</v>
      </c>
      <c r="T59" s="20" t="n">
        <v>16.22151144</v>
      </c>
      <c r="U59" s="18" t="n">
        <v>319.15370369</v>
      </c>
      <c r="V59" s="20" t="n">
        <v>7.81893541</v>
      </c>
    </row>
    <row r="60" spans="1:22">
      <c r="A60" s="15" t="s">
        <v>535</v>
      </c>
      <c r="B60" s="17" t="n">
        <v>4546</v>
      </c>
      <c r="C60" s="18">
        <f>(15.0/B60*100)</f>
        <v/>
      </c>
      <c r="D60" s="19" t="n">
        <v>4531</v>
      </c>
      <c r="E60" s="18" t="n">
        <v>346.00767011</v>
      </c>
      <c r="F60" s="20" t="n">
        <v>5.9580403</v>
      </c>
      <c r="G60" s="18" t="n">
        <v>350.31324894</v>
      </c>
      <c r="H60" s="20" t="n">
        <v>5.49738692</v>
      </c>
      <c r="I60" s="18" t="n">
        <v>387.83603377</v>
      </c>
      <c r="J60" s="20" t="n">
        <v>3.82329209</v>
      </c>
      <c r="K60" s="18" t="n">
        <v>416.17327248</v>
      </c>
      <c r="L60" s="20" t="n">
        <v>5.07435715</v>
      </c>
      <c r="M60" s="18" t="s">
        <v>481</v>
      </c>
      <c r="N60" s="20" t="s">
        <v>481</v>
      </c>
      <c r="O60" s="18" t="s">
        <v>481</v>
      </c>
      <c r="P60" s="20" t="s">
        <v>481</v>
      </c>
      <c r="Q60" s="18" t="s">
        <v>481</v>
      </c>
      <c r="R60" s="20" t="s">
        <v>481</v>
      </c>
      <c r="S60" s="18" t="n">
        <v>329.96769982</v>
      </c>
      <c r="T60" s="20" t="n">
        <v>19.70533718</v>
      </c>
      <c r="U60" s="18" t="n">
        <v>339.19625138</v>
      </c>
      <c r="V60" s="20" t="n">
        <v>8.36062765</v>
      </c>
    </row>
    <row r="61" spans="1:22">
      <c r="A61" s="15" t="s">
        <v>536</v>
      </c>
      <c r="B61" s="17" t="n">
        <v>6525</v>
      </c>
      <c r="C61" s="18">
        <f>(175.0/B61*100)</f>
        <v/>
      </c>
      <c r="D61" s="19" t="n">
        <v>6350</v>
      </c>
      <c r="E61" s="18" t="n">
        <v>438.28525719</v>
      </c>
      <c r="F61" s="20" t="n">
        <v>5.90840215</v>
      </c>
      <c r="G61" s="18" t="n">
        <v>442.96323978</v>
      </c>
      <c r="H61" s="20" t="n">
        <v>3.51814966</v>
      </c>
      <c r="I61" s="18" t="n">
        <v>475.44132192</v>
      </c>
      <c r="J61" s="20" t="n">
        <v>2.86678105</v>
      </c>
      <c r="K61" s="18" t="n">
        <v>508.40462863</v>
      </c>
      <c r="L61" s="20" t="n">
        <v>3.1199713</v>
      </c>
      <c r="M61" s="18" t="s">
        <v>481</v>
      </c>
      <c r="N61" s="20" t="s">
        <v>481</v>
      </c>
      <c r="O61" s="18" t="s">
        <v>481</v>
      </c>
      <c r="P61" s="20" t="s">
        <v>481</v>
      </c>
      <c r="Q61" s="18" t="s">
        <v>481</v>
      </c>
      <c r="R61" s="20" t="s">
        <v>481</v>
      </c>
      <c r="S61" s="18" t="s">
        <v>481</v>
      </c>
      <c r="T61" s="20" t="s">
        <v>481</v>
      </c>
      <c r="U61" s="18" t="n">
        <v>381.11729163</v>
      </c>
      <c r="V61" s="20" t="n">
        <v>8.403317619999999</v>
      </c>
    </row>
    <row r="62" spans="1:22">
      <c r="A62" s="15" t="s">
        <v>537</v>
      </c>
      <c r="B62" s="17" t="n">
        <v>4476</v>
      </c>
      <c r="C62" s="18">
        <f>(3.0/B62*100)</f>
        <v/>
      </c>
      <c r="D62" s="19" t="n">
        <v>4473</v>
      </c>
      <c r="E62" s="18" t="n">
        <v>485.52308579</v>
      </c>
      <c r="F62" s="20" t="n">
        <v>4.91423877</v>
      </c>
      <c r="G62" s="18" t="n">
        <v>502.10715392</v>
      </c>
      <c r="H62" s="20" t="n">
        <v>3.01107378</v>
      </c>
      <c r="I62" s="18" t="n">
        <v>534.12999855</v>
      </c>
      <c r="J62" s="20" t="n">
        <v>1.49148191</v>
      </c>
      <c r="K62" s="18" t="n">
        <v>556.31531424</v>
      </c>
      <c r="L62" s="20" t="n">
        <v>2.9746958</v>
      </c>
      <c r="M62" s="18" t="s">
        <v>481</v>
      </c>
      <c r="N62" s="20" t="s">
        <v>481</v>
      </c>
      <c r="O62" s="18" t="s">
        <v>481</v>
      </c>
      <c r="P62" s="20" t="s">
        <v>481</v>
      </c>
      <c r="Q62" s="18" t="s">
        <v>481</v>
      </c>
      <c r="R62" s="20" t="s">
        <v>481</v>
      </c>
      <c r="S62" s="18" t="s">
        <v>481</v>
      </c>
      <c r="T62" s="20" t="s">
        <v>481</v>
      </c>
      <c r="U62" s="18" t="n">
        <v>485.13763965</v>
      </c>
      <c r="V62" s="20" t="n">
        <v>26.53507484</v>
      </c>
    </row>
    <row r="63" spans="1:22">
      <c r="A63" s="15" t="s">
        <v>538</v>
      </c>
      <c r="B63" s="17" t="n">
        <v>5324</v>
      </c>
      <c r="C63" s="18">
        <f>(13.0/B63*100)</f>
        <v/>
      </c>
      <c r="D63" s="19" t="n">
        <v>5311</v>
      </c>
      <c r="E63" s="18" t="n">
        <v>346.32024125</v>
      </c>
      <c r="F63" s="20" t="n">
        <v>6.30296692</v>
      </c>
      <c r="G63" s="18" t="n">
        <v>377.69874921</v>
      </c>
      <c r="H63" s="20" t="n">
        <v>4.43588407</v>
      </c>
      <c r="I63" s="18" t="n">
        <v>388.05718601</v>
      </c>
      <c r="J63" s="20" t="n">
        <v>1.76262423</v>
      </c>
      <c r="K63" s="18" t="n">
        <v>401.34722372</v>
      </c>
      <c r="L63" s="20" t="n">
        <v>2.92234857</v>
      </c>
      <c r="M63" s="18" t="s">
        <v>481</v>
      </c>
      <c r="N63" s="20" t="s">
        <v>481</v>
      </c>
      <c r="O63" s="18" t="s">
        <v>481</v>
      </c>
      <c r="P63" s="20" t="s">
        <v>481</v>
      </c>
      <c r="Q63" s="18" t="n">
        <v>330.26069601</v>
      </c>
      <c r="R63" s="20" t="n">
        <v>64.70880097</v>
      </c>
      <c r="S63" s="18" t="n">
        <v>327.54097104</v>
      </c>
      <c r="T63" s="20" t="n">
        <v>23.92806112</v>
      </c>
      <c r="U63" s="18" t="n">
        <v>336.1923676</v>
      </c>
      <c r="V63" s="20" t="n">
        <v>4.28253608</v>
      </c>
    </row>
    <row r="64" spans="1:22">
      <c r="A64" s="15" t="s">
        <v>539</v>
      </c>
      <c r="B64" s="17" t="n">
        <v>3634</v>
      </c>
      <c r="C64" s="18">
        <f>(3.0/B64*100)</f>
        <v/>
      </c>
      <c r="D64" s="19" t="n">
        <v>3631</v>
      </c>
      <c r="E64" s="18" t="n">
        <v>380.21668511</v>
      </c>
      <c r="F64" s="20" t="n">
        <v>5.19879706</v>
      </c>
      <c r="G64" s="18" t="n">
        <v>404.79004034</v>
      </c>
      <c r="H64" s="20" t="n">
        <v>4.81563962</v>
      </c>
      <c r="I64" s="18" t="n">
        <v>473.05813522</v>
      </c>
      <c r="J64" s="20" t="n">
        <v>2.54032934</v>
      </c>
      <c r="K64" s="18" t="n">
        <v>543.57075581</v>
      </c>
      <c r="L64" s="20" t="n">
        <v>4.10716844</v>
      </c>
      <c r="M64" s="18" t="s">
        <v>481</v>
      </c>
      <c r="N64" s="20" t="s">
        <v>481</v>
      </c>
      <c r="O64" s="18" t="s">
        <v>481</v>
      </c>
      <c r="P64" s="20" t="s">
        <v>481</v>
      </c>
      <c r="Q64" s="18" t="s">
        <v>481</v>
      </c>
      <c r="R64" s="20" t="s">
        <v>481</v>
      </c>
      <c r="S64" s="18" t="n">
        <v>402.85700826</v>
      </c>
      <c r="T64" s="20" t="n">
        <v>40.52025523</v>
      </c>
      <c r="U64" s="18" t="n">
        <v>330.75296075</v>
      </c>
      <c r="V64" s="20" t="n">
        <v>9.9484809</v>
      </c>
    </row>
    <row r="65" spans="1:22">
      <c r="A65" s="15" t="s">
        <v>540</v>
      </c>
      <c r="B65" s="17" t="n">
        <v>5325</v>
      </c>
      <c r="C65" s="18">
        <f>(14.0/B65*100)</f>
        <v/>
      </c>
      <c r="D65" s="19" t="n">
        <v>5311</v>
      </c>
      <c r="E65" s="18" t="n">
        <v>383.6709532</v>
      </c>
      <c r="F65" s="20" t="n">
        <v>6.52048252</v>
      </c>
      <c r="G65" s="18" t="n">
        <v>401.5865788</v>
      </c>
      <c r="H65" s="20" t="n">
        <v>4.59993979</v>
      </c>
      <c r="I65" s="18" t="n">
        <v>430.25624181</v>
      </c>
      <c r="J65" s="20" t="n">
        <v>2.16547815</v>
      </c>
      <c r="K65" s="18" t="n">
        <v>455.03210501</v>
      </c>
      <c r="L65" s="20" t="n">
        <v>3.49894653</v>
      </c>
      <c r="M65" s="18" t="s">
        <v>481</v>
      </c>
      <c r="N65" s="20" t="s">
        <v>481</v>
      </c>
      <c r="O65" s="18" t="s">
        <v>481</v>
      </c>
      <c r="P65" s="20" t="s">
        <v>481</v>
      </c>
      <c r="Q65" s="18" t="n">
        <v>343.69038135</v>
      </c>
      <c r="R65" s="20" t="n">
        <v>24.52846239</v>
      </c>
      <c r="S65" s="18" t="s">
        <v>481</v>
      </c>
      <c r="T65" s="20" t="s">
        <v>481</v>
      </c>
      <c r="U65" s="18" t="n">
        <v>340.53801958</v>
      </c>
      <c r="V65" s="20" t="n">
        <v>8.01830968</v>
      </c>
    </row>
    <row r="66" spans="1:22">
      <c r="A66" s="15" t="s">
        <v>541</v>
      </c>
      <c r="B66" s="17" t="n">
        <v>5665</v>
      </c>
      <c r="C66" s="18">
        <f>(92.0/B66*100)</f>
        <v/>
      </c>
      <c r="D66" s="19" t="n">
        <v>5573</v>
      </c>
      <c r="E66" s="18" t="n">
        <v>395.73111782</v>
      </c>
      <c r="F66" s="20" t="n">
        <v>3.85854053</v>
      </c>
      <c r="G66" s="18" t="n">
        <v>411.90357645</v>
      </c>
      <c r="H66" s="20" t="n">
        <v>2.92355584</v>
      </c>
      <c r="I66" s="18" t="n">
        <v>423.01650524</v>
      </c>
      <c r="J66" s="20" t="n">
        <v>1.72546844</v>
      </c>
      <c r="K66" s="18" t="n">
        <v>440.66802741</v>
      </c>
      <c r="L66" s="20" t="n">
        <v>3.67614153</v>
      </c>
      <c r="M66" s="18" t="s">
        <v>481</v>
      </c>
      <c r="N66" s="20" t="s">
        <v>481</v>
      </c>
      <c r="O66" s="18" t="s">
        <v>481</v>
      </c>
      <c r="P66" s="20" t="s">
        <v>481</v>
      </c>
      <c r="Q66" s="18" t="s">
        <v>481</v>
      </c>
      <c r="R66" s="20" t="s">
        <v>481</v>
      </c>
      <c r="S66" s="18" t="s">
        <v>481</v>
      </c>
      <c r="T66" s="20" t="s">
        <v>481</v>
      </c>
      <c r="U66" s="18" t="n">
        <v>352.29972303</v>
      </c>
      <c r="V66" s="20" t="n">
        <v>2.98126816</v>
      </c>
    </row>
    <row r="67" spans="1:22">
      <c r="A67" s="15" t="s">
        <v>542</v>
      </c>
      <c r="B67" s="17" t="n">
        <v>6971</v>
      </c>
      <c r="C67" s="18">
        <f>(934.0/B67*100)</f>
        <v/>
      </c>
      <c r="D67" s="19" t="n">
        <v>6037</v>
      </c>
      <c r="E67" s="18" t="n">
        <v>385.21071923</v>
      </c>
      <c r="F67" s="20" t="n">
        <v>4.62926494</v>
      </c>
      <c r="G67" s="18" t="n">
        <v>397.73417263</v>
      </c>
      <c r="H67" s="20" t="n">
        <v>3.89162334</v>
      </c>
      <c r="I67" s="18" t="n">
        <v>408.74036276</v>
      </c>
      <c r="J67" s="20" t="n">
        <v>2.69900776</v>
      </c>
      <c r="K67" s="18" t="n">
        <v>423.12649887</v>
      </c>
      <c r="L67" s="20" t="n">
        <v>3.48547239</v>
      </c>
      <c r="M67" s="18" t="s">
        <v>481</v>
      </c>
      <c r="N67" s="20" t="s">
        <v>481</v>
      </c>
      <c r="O67" s="18" t="s">
        <v>481</v>
      </c>
      <c r="P67" s="20" t="s">
        <v>481</v>
      </c>
      <c r="Q67" s="18" t="s">
        <v>481</v>
      </c>
      <c r="R67" s="20" t="s">
        <v>481</v>
      </c>
      <c r="S67" s="18" t="s">
        <v>481</v>
      </c>
      <c r="T67" s="20" t="s">
        <v>481</v>
      </c>
      <c r="U67" s="18" t="n">
        <v>340.73405518</v>
      </c>
      <c r="V67" s="20" t="n">
        <v>5.23301546</v>
      </c>
    </row>
    <row r="68" spans="1:22">
      <c r="A68" s="15" t="s">
        <v>543</v>
      </c>
      <c r="B68" s="17" t="n">
        <v>12083</v>
      </c>
      <c r="C68" s="18">
        <f>(31.0/B68*100)</f>
        <v/>
      </c>
      <c r="D68" s="19" t="n">
        <v>12052</v>
      </c>
      <c r="E68" s="18" t="n">
        <v>374.49488256</v>
      </c>
      <c r="F68" s="20" t="n">
        <v>3.17087318</v>
      </c>
      <c r="G68" s="18" t="n">
        <v>396.92031011</v>
      </c>
      <c r="H68" s="20" t="n">
        <v>2.3625424</v>
      </c>
      <c r="I68" s="18" t="n">
        <v>435.95457568</v>
      </c>
      <c r="J68" s="20" t="n">
        <v>1.50587353</v>
      </c>
      <c r="K68" s="18" t="n">
        <v>460.76495545</v>
      </c>
      <c r="L68" s="20" t="n">
        <v>2.39316706</v>
      </c>
      <c r="M68" s="18" t="s">
        <v>481</v>
      </c>
      <c r="N68" s="20" t="s">
        <v>481</v>
      </c>
      <c r="O68" s="18" t="s">
        <v>481</v>
      </c>
      <c r="P68" s="20" t="s">
        <v>481</v>
      </c>
      <c r="Q68" s="18" t="s">
        <v>481</v>
      </c>
      <c r="R68" s="20" t="s">
        <v>481</v>
      </c>
      <c r="S68" s="18" t="s">
        <v>481</v>
      </c>
      <c r="T68" s="20" t="s">
        <v>481</v>
      </c>
      <c r="U68" s="18" t="n">
        <v>350.57712251</v>
      </c>
      <c r="V68" s="20" t="n">
        <v>2.14258768</v>
      </c>
    </row>
    <row r="69" spans="1:22">
      <c r="A69" s="15" t="s">
        <v>544</v>
      </c>
      <c r="B69" s="17" t="n">
        <v>4876</v>
      </c>
      <c r="C69" s="18">
        <f>(0.0/B69*100)</f>
        <v/>
      </c>
      <c r="D69" s="19" t="n">
        <v>4876</v>
      </c>
      <c r="E69" s="18" t="n">
        <v>409.96120613</v>
      </c>
      <c r="F69" s="20" t="n">
        <v>5.3398296</v>
      </c>
      <c r="G69" s="18" t="n">
        <v>414.92063682</v>
      </c>
      <c r="H69" s="20" t="n">
        <v>3.98215278</v>
      </c>
      <c r="I69" s="18" t="n">
        <v>439.25488608</v>
      </c>
      <c r="J69" s="20" t="n">
        <v>3.21647709</v>
      </c>
      <c r="K69" s="18" t="n">
        <v>454.81734376</v>
      </c>
      <c r="L69" s="20" t="n">
        <v>5.34602638</v>
      </c>
      <c r="M69" s="18" t="s">
        <v>481</v>
      </c>
      <c r="N69" s="20" t="s">
        <v>481</v>
      </c>
      <c r="O69" s="18" t="s">
        <v>481</v>
      </c>
      <c r="P69" s="20" t="s">
        <v>481</v>
      </c>
      <c r="Q69" s="18" t="s">
        <v>481</v>
      </c>
      <c r="R69" s="20" t="s">
        <v>481</v>
      </c>
      <c r="S69" s="18" t="s">
        <v>481</v>
      </c>
      <c r="T69" s="20" t="s">
        <v>481</v>
      </c>
      <c r="U69" s="18" t="n">
        <v>356.60553461</v>
      </c>
      <c r="V69" s="20" t="n">
        <v>19.85664241</v>
      </c>
    </row>
    <row r="70" spans="1:22">
      <c r="A70" s="15" t="s">
        <v>545</v>
      </c>
      <c r="B70" s="17" t="n">
        <v>6036</v>
      </c>
      <c r="C70" s="18">
        <f>(223.0/B70*100)</f>
        <v/>
      </c>
      <c r="D70" s="19" t="n">
        <v>5813</v>
      </c>
      <c r="E70" s="18" t="n">
        <v>461.85781655</v>
      </c>
      <c r="F70" s="20" t="n">
        <v>5.45510294</v>
      </c>
      <c r="G70" s="18" t="n">
        <v>477.83824877</v>
      </c>
      <c r="H70" s="20" t="n">
        <v>3.40136104</v>
      </c>
      <c r="I70" s="18" t="n">
        <v>497.39509729</v>
      </c>
      <c r="J70" s="20" t="n">
        <v>2.93138997</v>
      </c>
      <c r="K70" s="18" t="n">
        <v>510.52719071</v>
      </c>
      <c r="L70" s="20" t="n">
        <v>4.48018205</v>
      </c>
      <c r="M70" s="18" t="s">
        <v>481</v>
      </c>
      <c r="N70" s="20" t="s">
        <v>481</v>
      </c>
      <c r="O70" s="18" t="s">
        <v>481</v>
      </c>
      <c r="P70" s="20" t="s">
        <v>481</v>
      </c>
      <c r="Q70" s="18" t="s">
        <v>481</v>
      </c>
      <c r="R70" s="20" t="s">
        <v>481</v>
      </c>
      <c r="S70" s="18" t="s">
        <v>481</v>
      </c>
      <c r="T70" s="20" t="s">
        <v>481</v>
      </c>
      <c r="U70" s="18" t="n">
        <v>422.54125155</v>
      </c>
      <c r="V70" s="20" t="n">
        <v>8.43127183</v>
      </c>
    </row>
    <row r="71" spans="1:22">
      <c r="A71" s="15" t="s">
        <v>546</v>
      </c>
      <c r="B71" s="17" t="n">
        <v>6115</v>
      </c>
      <c r="C71" s="18">
        <f>(37.0/B71*100)</f>
        <v/>
      </c>
      <c r="D71" s="19" t="n">
        <v>6078</v>
      </c>
      <c r="E71" s="18" t="n">
        <v>472.85101571</v>
      </c>
      <c r="F71" s="20" t="n">
        <v>6.8736315</v>
      </c>
      <c r="G71" s="18" t="n">
        <v>496.87200707</v>
      </c>
      <c r="H71" s="20" t="n">
        <v>4.13107593</v>
      </c>
      <c r="I71" s="18" t="n">
        <v>552.34170371</v>
      </c>
      <c r="J71" s="20" t="n">
        <v>1.82144424</v>
      </c>
      <c r="K71" s="18" t="n">
        <v>601.2029024</v>
      </c>
      <c r="L71" s="20" t="n">
        <v>2.80114943</v>
      </c>
      <c r="M71" s="18" t="s">
        <v>481</v>
      </c>
      <c r="N71" s="20" t="s">
        <v>481</v>
      </c>
      <c r="O71" s="18" t="s">
        <v>481</v>
      </c>
      <c r="P71" s="20" t="s">
        <v>481</v>
      </c>
      <c r="Q71" s="18" t="s">
        <v>481</v>
      </c>
      <c r="R71" s="20" t="s">
        <v>481</v>
      </c>
      <c r="S71" s="18" t="s">
        <v>481</v>
      </c>
      <c r="T71" s="20" t="s">
        <v>481</v>
      </c>
      <c r="U71" s="18" t="n">
        <v>422.73249469</v>
      </c>
      <c r="V71" s="20" t="n">
        <v>14.79292214</v>
      </c>
    </row>
    <row r="72" spans="1:22">
      <c r="A72" s="15" t="s">
        <v>547</v>
      </c>
      <c r="B72" s="17" t="n">
        <v>7708</v>
      </c>
      <c r="C72" s="18">
        <f>(6.0/B72*100)</f>
        <v/>
      </c>
      <c r="D72" s="19" t="n">
        <v>7702</v>
      </c>
      <c r="E72" s="18" t="n">
        <v>486.74381517</v>
      </c>
      <c r="F72" s="20" t="n">
        <v>4.49761117</v>
      </c>
      <c r="G72" s="18" t="n">
        <v>507.72857065</v>
      </c>
      <c r="H72" s="20" t="n">
        <v>2.90758001</v>
      </c>
      <c r="I72" s="18" t="n">
        <v>541.83101071</v>
      </c>
      <c r="J72" s="20" t="n">
        <v>3.10690046</v>
      </c>
      <c r="K72" s="18" t="n">
        <v>599.08045726</v>
      </c>
      <c r="L72" s="20" t="n">
        <v>4.92825178</v>
      </c>
      <c r="M72" s="18" t="s">
        <v>481</v>
      </c>
      <c r="N72" s="20" t="s">
        <v>481</v>
      </c>
      <c r="O72" s="18" t="s">
        <v>481</v>
      </c>
      <c r="P72" s="20" t="s">
        <v>481</v>
      </c>
      <c r="Q72" s="18" t="s">
        <v>481</v>
      </c>
      <c r="R72" s="20" t="s">
        <v>481</v>
      </c>
      <c r="S72" s="18" t="s">
        <v>481</v>
      </c>
      <c r="T72" s="20" t="s">
        <v>481</v>
      </c>
      <c r="U72" s="18" t="n">
        <v>405.77598446</v>
      </c>
      <c r="V72" s="20" t="n">
        <v>23.04821168</v>
      </c>
    </row>
    <row r="73" spans="1:22">
      <c r="A73" s="15" t="s">
        <v>548</v>
      </c>
      <c r="B73" s="17" t="n">
        <v>8249</v>
      </c>
      <c r="C73" s="18">
        <f>(197.0/B73*100)</f>
        <v/>
      </c>
      <c r="D73" s="19" t="n">
        <v>8052</v>
      </c>
      <c r="E73" s="18" t="n">
        <v>373.07624365</v>
      </c>
      <c r="F73" s="20" t="n">
        <v>6.53626663</v>
      </c>
      <c r="G73" s="18" t="n">
        <v>403.62923612</v>
      </c>
      <c r="H73" s="20" t="n">
        <v>4.80008143</v>
      </c>
      <c r="I73" s="18" t="n">
        <v>421.82619238</v>
      </c>
      <c r="J73" s="20" t="n">
        <v>2.7736223</v>
      </c>
      <c r="K73" s="18" t="n">
        <v>449.43201636</v>
      </c>
      <c r="L73" s="20" t="n">
        <v>4.2632459</v>
      </c>
      <c r="M73" s="18" t="s">
        <v>481</v>
      </c>
      <c r="N73" s="20" t="s">
        <v>481</v>
      </c>
      <c r="O73" s="18" t="s">
        <v>481</v>
      </c>
      <c r="P73" s="20" t="s">
        <v>481</v>
      </c>
      <c r="Q73" s="18" t="s">
        <v>481</v>
      </c>
      <c r="R73" s="20" t="s">
        <v>481</v>
      </c>
      <c r="S73" s="18" t="s">
        <v>481</v>
      </c>
      <c r="T73" s="20" t="s">
        <v>481</v>
      </c>
      <c r="U73" s="18" t="n">
        <v>364.16088601</v>
      </c>
      <c r="V73" s="20" t="n">
        <v>8.192782319999999</v>
      </c>
    </row>
    <row r="74" spans="1:22">
      <c r="A74" s="15" t="s">
        <v>549</v>
      </c>
      <c r="B74" s="17" t="n">
        <v>4692</v>
      </c>
      <c r="C74" s="18">
        <f>(82.0/B74*100)</f>
        <v/>
      </c>
      <c r="D74" s="19" t="n">
        <v>4610</v>
      </c>
      <c r="E74" s="18" t="n">
        <v>392.72776265</v>
      </c>
      <c r="F74" s="20" t="n">
        <v>4.69036726</v>
      </c>
      <c r="G74" s="18" t="n">
        <v>390.83313499</v>
      </c>
      <c r="H74" s="20" t="n">
        <v>3.30153026</v>
      </c>
      <c r="I74" s="18" t="n">
        <v>437.29159215</v>
      </c>
      <c r="J74" s="20" t="n">
        <v>1.99326667</v>
      </c>
      <c r="K74" s="18" t="n">
        <v>465.59357895</v>
      </c>
      <c r="L74" s="20" t="n">
        <v>3.32877074</v>
      </c>
      <c r="M74" s="18" t="s">
        <v>481</v>
      </c>
      <c r="N74" s="20" t="s">
        <v>481</v>
      </c>
      <c r="O74" s="18" t="s">
        <v>481</v>
      </c>
      <c r="P74" s="20" t="s">
        <v>481</v>
      </c>
      <c r="Q74" s="18" t="s">
        <v>481</v>
      </c>
      <c r="R74" s="20" t="s">
        <v>481</v>
      </c>
      <c r="S74" s="18" t="n">
        <v>339.82413475</v>
      </c>
      <c r="T74" s="20" t="n">
        <v>21.33463528</v>
      </c>
      <c r="U74" s="18" t="n">
        <v>346.08250434</v>
      </c>
      <c r="V74" s="20" t="n">
        <v>6.01355937</v>
      </c>
    </row>
    <row r="75" spans="1:22">
      <c r="A75" s="15" t="s">
        <v>550</v>
      </c>
      <c r="B75" s="17" t="n">
        <v>5375</v>
      </c>
      <c r="C75" s="18">
        <f>(314.0/B75*100)</f>
        <v/>
      </c>
      <c r="D75" s="19" t="n">
        <v>5061</v>
      </c>
      <c r="E75" s="18" t="n">
        <v>367.59971448</v>
      </c>
      <c r="F75" s="20" t="n">
        <v>4.56098743</v>
      </c>
      <c r="G75" s="18" t="n">
        <v>363.51093568</v>
      </c>
      <c r="H75" s="20" t="n">
        <v>4.98374401</v>
      </c>
      <c r="I75" s="18" t="n">
        <v>388.76277753</v>
      </c>
      <c r="J75" s="20" t="n">
        <v>2.63176759</v>
      </c>
      <c r="K75" s="18" t="n">
        <v>406.53944483</v>
      </c>
      <c r="L75" s="20" t="n">
        <v>2.93958956</v>
      </c>
      <c r="M75" s="18" t="s">
        <v>481</v>
      </c>
      <c r="N75" s="20" t="s">
        <v>481</v>
      </c>
      <c r="O75" s="18" t="s">
        <v>481</v>
      </c>
      <c r="P75" s="20" t="s">
        <v>481</v>
      </c>
      <c r="Q75" s="18" t="s">
        <v>481</v>
      </c>
      <c r="R75" s="20" t="s">
        <v>481</v>
      </c>
      <c r="S75" s="18" t="s">
        <v>481</v>
      </c>
      <c r="T75" s="20" t="s">
        <v>481</v>
      </c>
      <c r="U75" s="18" t="n">
        <v>357.47916146</v>
      </c>
      <c r="V75" s="20" t="n">
        <v>3.15506839</v>
      </c>
    </row>
    <row r="76" spans="1:22">
      <c r="A76" s="15" t="s">
        <v>551</v>
      </c>
      <c r="B76" s="17" t="n">
        <v>14167</v>
      </c>
      <c r="C76" s="18">
        <f>(236.0/B76*100)</f>
        <v/>
      </c>
      <c r="D76" s="19" t="n">
        <v>13931</v>
      </c>
      <c r="E76" s="18" t="n">
        <v>389.50184581</v>
      </c>
      <c r="F76" s="20" t="n">
        <v>3.87938883</v>
      </c>
      <c r="G76" s="18" t="n">
        <v>411.49425642</v>
      </c>
      <c r="H76" s="20" t="n">
        <v>3.49349677</v>
      </c>
      <c r="I76" s="18" t="n">
        <v>442.37904432</v>
      </c>
      <c r="J76" s="20" t="n">
        <v>2.73057603</v>
      </c>
      <c r="K76" s="18" t="n">
        <v>470.43025157</v>
      </c>
      <c r="L76" s="20" t="n">
        <v>3.25990864</v>
      </c>
      <c r="M76" s="18" t="s">
        <v>481</v>
      </c>
      <c r="N76" s="20" t="s">
        <v>481</v>
      </c>
      <c r="O76" s="18" t="s">
        <v>481</v>
      </c>
      <c r="P76" s="20" t="s">
        <v>481</v>
      </c>
      <c r="Q76" s="18" t="s">
        <v>481</v>
      </c>
      <c r="R76" s="20" t="s">
        <v>481</v>
      </c>
      <c r="S76" s="18" t="s">
        <v>481</v>
      </c>
      <c r="T76" s="20" t="s">
        <v>481</v>
      </c>
      <c r="U76" s="18" t="n">
        <v>356.20534359</v>
      </c>
      <c r="V76" s="20" t="n">
        <v>4.3213558</v>
      </c>
    </row>
    <row r="77" spans="1:22">
      <c r="A77" s="15" t="s">
        <v>552</v>
      </c>
      <c r="B77" s="17" t="n">
        <v>6062</v>
      </c>
      <c r="C77" s="18">
        <f>(356.0/B77*100)</f>
        <v/>
      </c>
      <c r="D77" s="19" t="n">
        <v>5706</v>
      </c>
      <c r="E77" s="18" t="n">
        <v>419.34193139</v>
      </c>
      <c r="F77" s="20" t="n">
        <v>3.93469697</v>
      </c>
      <c r="G77" s="18" t="n">
        <v>428.74685446</v>
      </c>
      <c r="H77" s="20" t="n">
        <v>2.97671999</v>
      </c>
      <c r="I77" s="18" t="n">
        <v>454.850221</v>
      </c>
      <c r="J77" s="20" t="n">
        <v>2.46842578</v>
      </c>
      <c r="K77" s="18" t="n">
        <v>472.96270433</v>
      </c>
      <c r="L77" s="20" t="n">
        <v>4.71277005</v>
      </c>
      <c r="M77" s="18" t="s">
        <v>481</v>
      </c>
      <c r="N77" s="20" t="s">
        <v>481</v>
      </c>
      <c r="O77" s="18" t="s">
        <v>481</v>
      </c>
      <c r="P77" s="20" t="s">
        <v>481</v>
      </c>
      <c r="Q77" s="18" t="s">
        <v>481</v>
      </c>
      <c r="R77" s="20" t="s">
        <v>481</v>
      </c>
      <c r="S77" s="18" t="s">
        <v>481</v>
      </c>
      <c r="T77" s="20" t="s">
        <v>481</v>
      </c>
      <c r="U77" s="18" t="n">
        <v>373.32504049</v>
      </c>
      <c r="V77" s="20" t="n">
        <v>3.65040712</v>
      </c>
    </row>
    <row r="78" spans="1:22">
      <c r="A78" s="15" t="s">
        <v>553</v>
      </c>
      <c r="B78" s="17" t="n">
        <v>5826</v>
      </c>
      <c r="C78" s="18">
        <f>(0.0/B78*100)</f>
        <v/>
      </c>
      <c r="D78" s="19" t="n">
        <v>5826</v>
      </c>
      <c r="E78" s="18" t="n">
        <v>515.0896030500001</v>
      </c>
      <c r="F78" s="20" t="n">
        <v>8.23220105</v>
      </c>
      <c r="G78" s="18" t="n">
        <v>522.36205983</v>
      </c>
      <c r="H78" s="20" t="n">
        <v>5.03448161</v>
      </c>
      <c r="I78" s="18" t="n">
        <v>524.00159895</v>
      </c>
      <c r="J78" s="20" t="n">
        <v>3.73259113</v>
      </c>
      <c r="K78" s="18" t="n">
        <v>529.30321736</v>
      </c>
      <c r="L78" s="20" t="n">
        <v>5.60095291</v>
      </c>
      <c r="M78" s="18" t="s">
        <v>481</v>
      </c>
      <c r="N78" s="20" t="s">
        <v>481</v>
      </c>
      <c r="O78" s="18" t="s">
        <v>481</v>
      </c>
      <c r="P78" s="20" t="s">
        <v>481</v>
      </c>
      <c r="Q78" s="18" t="n">
        <v>431.126</v>
      </c>
      <c r="R78" s="20" t="n">
        <v>17.85283108</v>
      </c>
      <c r="S78" s="18" t="n">
        <v>469.5797967</v>
      </c>
      <c r="T78" s="20" t="n">
        <v>35.60351264</v>
      </c>
      <c r="U78" s="18" t="n">
        <v>464.26999369</v>
      </c>
      <c r="V78" s="20" t="n">
        <v>18.10493936</v>
      </c>
    </row>
    <row customHeight="1" ht="25" r="79" spans="1:22">
      <c r="A79" s="15" t="s">
        <v>554</v>
      </c>
      <c r="B79" s="17" t="n">
        <v>1657</v>
      </c>
      <c r="C79" s="18">
        <f>(41.0/B79*100)</f>
        <v/>
      </c>
      <c r="D79" s="19" t="n">
        <v>1616</v>
      </c>
      <c r="E79" s="18" t="n">
        <v>459.59855766</v>
      </c>
      <c r="F79" s="20" t="n">
        <v>6.87606383</v>
      </c>
      <c r="G79" s="18" t="n">
        <v>463.28423879</v>
      </c>
      <c r="H79" s="20" t="n">
        <v>7.57873498</v>
      </c>
      <c r="I79" s="18" t="n">
        <v>481.75771817</v>
      </c>
      <c r="J79" s="20" t="n">
        <v>6.81147091</v>
      </c>
      <c r="K79" s="18" t="n">
        <v>503.10202385</v>
      </c>
      <c r="L79" s="20" t="n">
        <v>9.343883959999999</v>
      </c>
      <c r="M79" s="18" t="s">
        <v>481</v>
      </c>
      <c r="N79" s="20" t="s">
        <v>481</v>
      </c>
      <c r="O79" s="18" t="s">
        <v>481</v>
      </c>
      <c r="P79" s="20" t="s">
        <v>481</v>
      </c>
      <c r="Q79" s="18" t="s">
        <v>481</v>
      </c>
      <c r="R79" s="20" t="s">
        <v>481</v>
      </c>
      <c r="S79" s="18" t="n">
        <v>356.0307</v>
      </c>
      <c r="T79" s="20" t="n">
        <v>60.39408395</v>
      </c>
      <c r="U79" s="18" t="n">
        <v>382.20863678</v>
      </c>
      <c r="V79" s="20" t="n">
        <v>15.64957608</v>
      </c>
    </row>
    <row r="80" spans="1:22">
      <c r="A80" s="15" t="s">
        <v>555</v>
      </c>
      <c r="B80" s="17" t="n">
        <v>7841</v>
      </c>
      <c r="C80" s="18">
        <f>(0.0/B80*100)</f>
        <v/>
      </c>
      <c r="D80" s="19" t="n">
        <v>7841</v>
      </c>
      <c r="E80" s="18" t="n">
        <v>436.07093137</v>
      </c>
      <c r="F80" s="20" t="n">
        <v>7.37560199</v>
      </c>
      <c r="G80" s="18" t="n">
        <v>431.70301282</v>
      </c>
      <c r="H80" s="20" t="n">
        <v>5.81346857</v>
      </c>
      <c r="I80" s="18" t="n">
        <v>451.37898782</v>
      </c>
      <c r="J80" s="20" t="n">
        <v>4.03073812</v>
      </c>
      <c r="K80" s="18" t="n">
        <v>468.66922417</v>
      </c>
      <c r="L80" s="20" t="n">
        <v>4.34890589</v>
      </c>
      <c r="M80" s="18" t="s">
        <v>481</v>
      </c>
      <c r="N80" s="20" t="s">
        <v>481</v>
      </c>
      <c r="O80" s="18" t="s">
        <v>481</v>
      </c>
      <c r="P80" s="20" t="s">
        <v>481</v>
      </c>
      <c r="Q80" s="18" t="s">
        <v>481</v>
      </c>
      <c r="R80" s="20" t="s">
        <v>481</v>
      </c>
      <c r="S80" s="18" t="s">
        <v>481</v>
      </c>
      <c r="T80" s="20" t="s">
        <v>481</v>
      </c>
      <c r="U80" s="18" t="n">
        <v>380.15820974</v>
      </c>
      <c r="V80" s="20" t="n">
        <v>27.1251155</v>
      </c>
    </row>
    <row r="81" spans="1:22">
      <c r="A81" s="23" t="s">
        <v>556</v>
      </c>
      <c r="B81" s="17" t="n">
        <v>8861</v>
      </c>
      <c r="C81" s="18">
        <f>(95.0/B81*100)</f>
        <v/>
      </c>
      <c r="D81" s="19" t="n">
        <v>8766</v>
      </c>
      <c r="E81" s="18" t="n">
        <v>395.52971123</v>
      </c>
      <c r="F81" s="20" t="n">
        <v>8.51957253</v>
      </c>
      <c r="G81" s="18" t="n">
        <v>399.04225657</v>
      </c>
      <c r="H81" s="20" t="n">
        <v>3.95990123</v>
      </c>
      <c r="I81" s="18" t="n">
        <v>441.1988733</v>
      </c>
      <c r="J81" s="20" t="n">
        <v>2.80326396</v>
      </c>
      <c r="K81" s="18" t="n">
        <v>479.26149961</v>
      </c>
      <c r="L81" s="20" t="n">
        <v>3.51256173</v>
      </c>
      <c r="M81" s="18" t="s">
        <v>481</v>
      </c>
      <c r="N81" s="20" t="s">
        <v>481</v>
      </c>
      <c r="O81" s="18" t="s">
        <v>481</v>
      </c>
      <c r="P81" s="20" t="s">
        <v>481</v>
      </c>
      <c r="Q81" s="18" t="s">
        <v>481</v>
      </c>
      <c r="R81" s="20" t="s">
        <v>481</v>
      </c>
      <c r="S81" s="18" t="s">
        <v>481</v>
      </c>
      <c r="T81" s="20" t="s">
        <v>481</v>
      </c>
      <c r="U81" s="18" t="n">
        <v>381.43088864</v>
      </c>
      <c r="V81" s="20" t="n">
        <v>10.57117674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844</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(807.0/B7*100)</f>
        <v/>
      </c>
      <c r="D7" s="19" t="n">
        <v>13723</v>
      </c>
      <c r="E7" s="18" t="n">
        <v>453.73161841</v>
      </c>
      <c r="F7" s="20" t="n">
        <v>2.89428235</v>
      </c>
      <c r="G7" s="18" t="n">
        <v>483.80851456</v>
      </c>
      <c r="H7" s="20" t="n">
        <v>3.00318358</v>
      </c>
      <c r="I7" s="18" t="n">
        <v>519.98632931</v>
      </c>
      <c r="J7" s="20" t="n">
        <v>1.94371333</v>
      </c>
      <c r="K7" s="18" t="n">
        <v>568.52350243</v>
      </c>
      <c r="L7" s="20" t="n">
        <v>2.87937379</v>
      </c>
      <c r="M7" s="18" t="s">
        <v>481</v>
      </c>
      <c r="N7" s="20" t="s">
        <v>481</v>
      </c>
      <c r="O7" s="18" t="s">
        <v>481</v>
      </c>
      <c r="P7" s="20" t="s">
        <v>481</v>
      </c>
      <c r="Q7" s="18" t="s">
        <v>481</v>
      </c>
      <c r="R7" s="20" t="s">
        <v>481</v>
      </c>
      <c r="S7" s="18" t="s">
        <v>481</v>
      </c>
      <c r="T7" s="20" t="s">
        <v>481</v>
      </c>
      <c r="U7" s="18" t="n">
        <v>467.17322324</v>
      </c>
      <c r="V7" s="20" t="n">
        <v>5.51422457</v>
      </c>
    </row>
    <row r="8" spans="1:22">
      <c r="A8" s="15" t="s">
        <v>483</v>
      </c>
      <c r="B8" s="17" t="n">
        <v>7007</v>
      </c>
      <c r="C8" s="18">
        <f>(165.0/B8*100)</f>
        <v/>
      </c>
      <c r="D8" s="19" t="n">
        <v>6842</v>
      </c>
      <c r="E8" s="18" t="n">
        <v>461.00968446</v>
      </c>
      <c r="F8" s="20" t="n">
        <v>3.62113695</v>
      </c>
      <c r="G8" s="18" t="n">
        <v>489.42829463</v>
      </c>
      <c r="H8" s="20" t="n">
        <v>2.93200147</v>
      </c>
      <c r="I8" s="18" t="n">
        <v>518.3672738400001</v>
      </c>
      <c r="J8" s="20" t="n">
        <v>3.06158137</v>
      </c>
      <c r="K8" s="18" t="n">
        <v>542.31343508</v>
      </c>
      <c r="L8" s="20" t="n">
        <v>4.32292142</v>
      </c>
      <c r="M8" s="18" t="s">
        <v>481</v>
      </c>
      <c r="N8" s="20" t="s">
        <v>481</v>
      </c>
      <c r="O8" s="18" t="s">
        <v>481</v>
      </c>
      <c r="P8" s="20" t="s">
        <v>481</v>
      </c>
      <c r="Q8" s="18" t="s">
        <v>481</v>
      </c>
      <c r="R8" s="20" t="s">
        <v>481</v>
      </c>
      <c r="S8" s="18" t="s">
        <v>481</v>
      </c>
      <c r="T8" s="20" t="s">
        <v>481</v>
      </c>
      <c r="U8" s="18" t="n">
        <v>413.43551616</v>
      </c>
      <c r="V8" s="20" t="n">
        <v>5.33743126</v>
      </c>
    </row>
    <row r="9" spans="1:22">
      <c r="A9" s="15" t="s">
        <v>484</v>
      </c>
      <c r="B9" s="17" t="n">
        <v>9651</v>
      </c>
      <c r="C9" s="18">
        <f>(408.0/B9*100)</f>
        <v/>
      </c>
      <c r="D9" s="19" t="n">
        <v>9243</v>
      </c>
      <c r="E9" s="18" t="n">
        <v>456.98749002</v>
      </c>
      <c r="F9" s="20" t="n">
        <v>3.42735918</v>
      </c>
      <c r="G9" s="18" t="n">
        <v>491.64173481</v>
      </c>
      <c r="H9" s="20" t="n">
        <v>3.19128692</v>
      </c>
      <c r="I9" s="18" t="n">
        <v>522.74389516</v>
      </c>
      <c r="J9" s="20" t="n">
        <v>2.30136525</v>
      </c>
      <c r="K9" s="18" t="n">
        <v>547.15266677</v>
      </c>
      <c r="L9" s="20" t="n">
        <v>3.45484133</v>
      </c>
      <c r="M9" s="18" t="s">
        <v>481</v>
      </c>
      <c r="N9" s="20" t="s">
        <v>481</v>
      </c>
      <c r="O9" s="18" t="s">
        <v>481</v>
      </c>
      <c r="P9" s="20" t="s">
        <v>481</v>
      </c>
      <c r="Q9" s="18" t="s">
        <v>481</v>
      </c>
      <c r="R9" s="20" t="s">
        <v>481</v>
      </c>
      <c r="S9" s="18" t="s">
        <v>481</v>
      </c>
      <c r="T9" s="20" t="s">
        <v>481</v>
      </c>
      <c r="U9" s="18" t="n">
        <v>408.16088418</v>
      </c>
      <c r="V9" s="20" t="n">
        <v>4.99239739</v>
      </c>
    </row>
    <row r="10" spans="1:22">
      <c r="A10" s="15" t="s">
        <v>485</v>
      </c>
      <c r="B10" s="17" t="n">
        <v>20058</v>
      </c>
      <c r="C10" s="18">
        <f>(564.0/B10*100)</f>
        <v/>
      </c>
      <c r="D10" s="19" t="n">
        <v>19494</v>
      </c>
      <c r="E10" s="18" t="n">
        <v>476.44897479</v>
      </c>
      <c r="F10" s="20" t="n">
        <v>3.64140456</v>
      </c>
      <c r="G10" s="18" t="n">
        <v>496.78665395</v>
      </c>
      <c r="H10" s="20" t="n">
        <v>3.39723315</v>
      </c>
      <c r="I10" s="18" t="n">
        <v>527.32876723</v>
      </c>
      <c r="J10" s="20" t="n">
        <v>2.22383856</v>
      </c>
      <c r="K10" s="18" t="n">
        <v>569.24325881</v>
      </c>
      <c r="L10" s="20" t="n">
        <v>2.26710127</v>
      </c>
      <c r="M10" s="18" t="s">
        <v>481</v>
      </c>
      <c r="N10" s="20" t="s">
        <v>481</v>
      </c>
      <c r="O10" s="18" t="s">
        <v>481</v>
      </c>
      <c r="P10" s="20" t="s">
        <v>481</v>
      </c>
      <c r="Q10" s="18" t="s">
        <v>481</v>
      </c>
      <c r="R10" s="20" t="s">
        <v>481</v>
      </c>
      <c r="S10" s="18" t="s">
        <v>481</v>
      </c>
      <c r="T10" s="20" t="s">
        <v>481</v>
      </c>
      <c r="U10" s="18" t="n">
        <v>441.24749819</v>
      </c>
      <c r="V10" s="20" t="n">
        <v>5.72689614</v>
      </c>
    </row>
    <row r="11" spans="1:22">
      <c r="A11" s="15" t="s">
        <v>486</v>
      </c>
      <c r="B11" s="17" t="n">
        <v>7053</v>
      </c>
      <c r="C11" s="18">
        <f>(179.0/B11*100)</f>
        <v/>
      </c>
      <c r="D11" s="19" t="n">
        <v>6874</v>
      </c>
      <c r="E11" s="18" t="n">
        <v>431.4262291</v>
      </c>
      <c r="F11" s="20" t="n">
        <v>4.13599351</v>
      </c>
      <c r="G11" s="18" t="n">
        <v>439.97706781</v>
      </c>
      <c r="H11" s="20" t="n">
        <v>2.95456074</v>
      </c>
      <c r="I11" s="18" t="n">
        <v>450.53569073</v>
      </c>
      <c r="J11" s="20" t="n">
        <v>2.97969864</v>
      </c>
      <c r="K11" s="18" t="n">
        <v>484.26537917</v>
      </c>
      <c r="L11" s="20" t="n">
        <v>3.90816233</v>
      </c>
      <c r="M11" s="18" t="s">
        <v>481</v>
      </c>
      <c r="N11" s="20" t="s">
        <v>481</v>
      </c>
      <c r="O11" s="18" t="s">
        <v>481</v>
      </c>
      <c r="P11" s="20" t="s">
        <v>481</v>
      </c>
      <c r="Q11" s="18" t="s">
        <v>481</v>
      </c>
      <c r="R11" s="20" t="s">
        <v>481</v>
      </c>
      <c r="S11" s="18" t="s">
        <v>481</v>
      </c>
      <c r="T11" s="20" t="s">
        <v>481</v>
      </c>
      <c r="U11" s="18" t="n">
        <v>399.93230715</v>
      </c>
      <c r="V11" s="20" t="n">
        <v>6.12490403</v>
      </c>
    </row>
    <row r="12" spans="1:22">
      <c r="A12" s="15" t="s">
        <v>487</v>
      </c>
      <c r="B12" s="17" t="n">
        <v>6894</v>
      </c>
      <c r="C12" s="18">
        <f>(59.0/B12*100)</f>
        <v/>
      </c>
      <c r="D12" s="19" t="n">
        <v>6835</v>
      </c>
      <c r="E12" s="18" t="n">
        <v>463.69747553</v>
      </c>
      <c r="F12" s="20" t="n">
        <v>3.72266318</v>
      </c>
      <c r="G12" s="18" t="n">
        <v>488.47715637</v>
      </c>
      <c r="H12" s="20" t="n">
        <v>2.36770133</v>
      </c>
      <c r="I12" s="18" t="n">
        <v>515.56097017</v>
      </c>
      <c r="J12" s="20" t="n">
        <v>2.88869769</v>
      </c>
      <c r="K12" s="18" t="n">
        <v>534.57326605</v>
      </c>
      <c r="L12" s="20" t="n">
        <v>6.25275367</v>
      </c>
      <c r="M12" s="18" t="s">
        <v>481</v>
      </c>
      <c r="N12" s="20" t="s">
        <v>481</v>
      </c>
      <c r="O12" s="18" t="s">
        <v>481</v>
      </c>
      <c r="P12" s="20" t="s">
        <v>481</v>
      </c>
      <c r="Q12" s="18" t="s">
        <v>481</v>
      </c>
      <c r="R12" s="20" t="s">
        <v>481</v>
      </c>
      <c r="S12" s="18" t="s">
        <v>481</v>
      </c>
      <c r="T12" s="20" t="s">
        <v>481</v>
      </c>
      <c r="U12" s="18" t="n">
        <v>387.97269077</v>
      </c>
      <c r="V12" s="20" t="n">
        <v>7.04168097</v>
      </c>
    </row>
    <row r="13" spans="1:22">
      <c r="A13" s="15" t="s">
        <v>488</v>
      </c>
      <c r="B13" s="17" t="n">
        <v>7161</v>
      </c>
      <c r="C13" s="18">
        <f>(237.0/B13*100)</f>
        <v/>
      </c>
      <c r="D13" s="19" t="n">
        <v>6924</v>
      </c>
      <c r="E13" s="18" t="n">
        <v>467.10365182</v>
      </c>
      <c r="F13" s="20" t="n">
        <v>3.98429307</v>
      </c>
      <c r="G13" s="18" t="n">
        <v>477.14588904</v>
      </c>
      <c r="H13" s="20" t="n">
        <v>2.9647161</v>
      </c>
      <c r="I13" s="18" t="n">
        <v>506.26453765</v>
      </c>
      <c r="J13" s="20" t="n">
        <v>2.5670041</v>
      </c>
      <c r="K13" s="18" t="n">
        <v>555.7737707700001</v>
      </c>
      <c r="L13" s="20" t="n">
        <v>4.12470933</v>
      </c>
      <c r="M13" s="18" t="s">
        <v>481</v>
      </c>
      <c r="N13" s="20" t="s">
        <v>481</v>
      </c>
      <c r="O13" s="18" t="s">
        <v>481</v>
      </c>
      <c r="P13" s="20" t="s">
        <v>481</v>
      </c>
      <c r="Q13" s="18" t="s">
        <v>481</v>
      </c>
      <c r="R13" s="20" t="s">
        <v>481</v>
      </c>
      <c r="S13" s="18" t="s">
        <v>481</v>
      </c>
      <c r="T13" s="20" t="s">
        <v>481</v>
      </c>
      <c r="U13" s="18" t="n">
        <v>392.59560041</v>
      </c>
      <c r="V13" s="20" t="n">
        <v>7.24023163</v>
      </c>
    </row>
    <row r="14" spans="1:22">
      <c r="A14" s="15" t="s">
        <v>489</v>
      </c>
      <c r="B14" s="17" t="n">
        <v>5587</v>
      </c>
      <c r="C14" s="18">
        <f>(83.0/B14*100)</f>
        <v/>
      </c>
      <c r="D14" s="19" t="n">
        <v>5504</v>
      </c>
      <c r="E14" s="18" t="n">
        <v>501.73548882</v>
      </c>
      <c r="F14" s="20" t="n">
        <v>4.81281448</v>
      </c>
      <c r="G14" s="18" t="n">
        <v>521.03805488</v>
      </c>
      <c r="H14" s="20" t="n">
        <v>2.36785667</v>
      </c>
      <c r="I14" s="18" t="n">
        <v>538.51658424</v>
      </c>
      <c r="J14" s="20" t="n">
        <v>2.49854035</v>
      </c>
      <c r="K14" s="18" t="n">
        <v>576.35106363</v>
      </c>
      <c r="L14" s="20" t="n">
        <v>3.68228519</v>
      </c>
      <c r="M14" s="18" t="s">
        <v>481</v>
      </c>
      <c r="N14" s="20" t="s">
        <v>481</v>
      </c>
      <c r="O14" s="18" t="s">
        <v>481</v>
      </c>
      <c r="P14" s="20" t="s">
        <v>481</v>
      </c>
      <c r="Q14" s="18" t="s">
        <v>481</v>
      </c>
      <c r="R14" s="20" t="s">
        <v>481</v>
      </c>
      <c r="S14" s="18" t="s">
        <v>481</v>
      </c>
      <c r="T14" s="20" t="s">
        <v>481</v>
      </c>
      <c r="U14" s="18" t="n">
        <v>430.09134235</v>
      </c>
      <c r="V14" s="20" t="n">
        <v>11.87340744</v>
      </c>
    </row>
    <row r="15" spans="1:22">
      <c r="A15" s="15" t="s">
        <v>490</v>
      </c>
      <c r="B15" s="17" t="n">
        <v>5882</v>
      </c>
      <c r="C15" s="18">
        <f>(125.0/B15*100)</f>
        <v/>
      </c>
      <c r="D15" s="19" t="n">
        <v>5757</v>
      </c>
      <c r="E15" s="18" t="n">
        <v>473.32459003</v>
      </c>
      <c r="F15" s="20" t="n">
        <v>4.7529026</v>
      </c>
      <c r="G15" s="18" t="n">
        <v>509.18857238</v>
      </c>
      <c r="H15" s="20" t="n">
        <v>2.8010706</v>
      </c>
      <c r="I15" s="18" t="n">
        <v>549.30585382</v>
      </c>
      <c r="J15" s="20" t="n">
        <v>2.49360328</v>
      </c>
      <c r="K15" s="18" t="n">
        <v>585.46617409</v>
      </c>
      <c r="L15" s="20" t="n">
        <v>4.57946679</v>
      </c>
      <c r="M15" s="18" t="s">
        <v>481</v>
      </c>
      <c r="N15" s="20" t="s">
        <v>481</v>
      </c>
      <c r="O15" s="18" t="s">
        <v>481</v>
      </c>
      <c r="P15" s="20" t="s">
        <v>481</v>
      </c>
      <c r="Q15" s="18" t="s">
        <v>481</v>
      </c>
      <c r="R15" s="20" t="s">
        <v>481</v>
      </c>
      <c r="S15" s="18" t="s">
        <v>481</v>
      </c>
      <c r="T15" s="20" t="s">
        <v>481</v>
      </c>
      <c r="U15" s="18" t="n">
        <v>435.92751891</v>
      </c>
      <c r="V15" s="20" t="n">
        <v>7.54647232</v>
      </c>
    </row>
    <row r="16" spans="1:22">
      <c r="A16" s="15" t="s">
        <v>491</v>
      </c>
      <c r="B16" s="17" t="n">
        <v>6108</v>
      </c>
      <c r="C16" s="18">
        <f>(163.0/B16*100)</f>
        <v/>
      </c>
      <c r="D16" s="19" t="n">
        <v>5945</v>
      </c>
      <c r="E16" s="18" t="n">
        <v>448.13887634</v>
      </c>
      <c r="F16" s="20" t="n">
        <v>3.41688443</v>
      </c>
      <c r="G16" s="18" t="n">
        <v>483.4420688</v>
      </c>
      <c r="H16" s="20" t="n">
        <v>3.42525764</v>
      </c>
      <c r="I16" s="18" t="n">
        <v>510.74362781</v>
      </c>
      <c r="J16" s="20" t="n">
        <v>2.28214463</v>
      </c>
      <c r="K16" s="18" t="n">
        <v>546.5667968400001</v>
      </c>
      <c r="L16" s="20" t="n">
        <v>3.66836902</v>
      </c>
      <c r="M16" s="18" t="s">
        <v>481</v>
      </c>
      <c r="N16" s="20" t="s">
        <v>481</v>
      </c>
      <c r="O16" s="18" t="s">
        <v>481</v>
      </c>
      <c r="P16" s="20" t="s">
        <v>481</v>
      </c>
      <c r="Q16" s="18" t="s">
        <v>481</v>
      </c>
      <c r="R16" s="20" t="s">
        <v>481</v>
      </c>
      <c r="S16" s="18" t="s">
        <v>481</v>
      </c>
      <c r="T16" s="20" t="s">
        <v>481</v>
      </c>
      <c r="U16" s="18" t="n">
        <v>386.77769734</v>
      </c>
      <c r="V16" s="20" t="n">
        <v>7.11586501</v>
      </c>
    </row>
    <row r="17" spans="1:22">
      <c r="A17" s="15" t="s">
        <v>492</v>
      </c>
      <c r="B17" s="17" t="n">
        <v>6504</v>
      </c>
      <c r="C17" s="18">
        <f>(2034.0/B17*100)</f>
        <v/>
      </c>
      <c r="D17" s="19" t="n">
        <v>4470</v>
      </c>
      <c r="E17" s="18" t="n">
        <v>475.38957652</v>
      </c>
      <c r="F17" s="20" t="n">
        <v>4.21640274</v>
      </c>
      <c r="G17" s="18" t="n">
        <v>500.09997497</v>
      </c>
      <c r="H17" s="20" t="n">
        <v>3.9235882</v>
      </c>
      <c r="I17" s="18" t="n">
        <v>530.55934919</v>
      </c>
      <c r="J17" s="20" t="n">
        <v>3.73717338</v>
      </c>
      <c r="K17" s="18" t="n">
        <v>574.8059297</v>
      </c>
      <c r="L17" s="20" t="n">
        <v>5.08987</v>
      </c>
      <c r="M17" s="18" t="s">
        <v>481</v>
      </c>
      <c r="N17" s="20" t="s">
        <v>481</v>
      </c>
      <c r="O17" s="18" t="s">
        <v>481</v>
      </c>
      <c r="P17" s="20" t="s">
        <v>481</v>
      </c>
      <c r="Q17" s="18" t="s">
        <v>481</v>
      </c>
      <c r="R17" s="20" t="s">
        <v>481</v>
      </c>
      <c r="S17" s="18" t="s">
        <v>481</v>
      </c>
      <c r="T17" s="20" t="s">
        <v>481</v>
      </c>
      <c r="U17" s="18" t="n">
        <v>443.29543404</v>
      </c>
      <c r="V17" s="20" t="n">
        <v>7.75272125</v>
      </c>
    </row>
    <row r="18" spans="1:22">
      <c r="A18" s="15" t="s">
        <v>493</v>
      </c>
      <c r="B18" s="17" t="n">
        <v>5532</v>
      </c>
      <c r="C18" s="18">
        <f>(31.0/B18*100)</f>
        <v/>
      </c>
      <c r="D18" s="19" t="n">
        <v>5501</v>
      </c>
      <c r="E18" s="18" t="n">
        <v>410.84108705</v>
      </c>
      <c r="F18" s="20" t="n">
        <v>5.19900753</v>
      </c>
      <c r="G18" s="18" t="n">
        <v>433.5682239</v>
      </c>
      <c r="H18" s="20" t="n">
        <v>3.99710913</v>
      </c>
      <c r="I18" s="18" t="n">
        <v>466.36993475</v>
      </c>
      <c r="J18" s="20" t="n">
        <v>3.46867131</v>
      </c>
      <c r="K18" s="18" t="n">
        <v>493.81844169</v>
      </c>
      <c r="L18" s="20" t="n">
        <v>4.93345195</v>
      </c>
      <c r="M18" s="18" t="s">
        <v>481</v>
      </c>
      <c r="N18" s="20" t="s">
        <v>481</v>
      </c>
      <c r="O18" s="18" t="s">
        <v>481</v>
      </c>
      <c r="P18" s="20" t="s">
        <v>481</v>
      </c>
      <c r="Q18" s="18" t="s">
        <v>481</v>
      </c>
      <c r="R18" s="20" t="s">
        <v>481</v>
      </c>
      <c r="S18" s="18" t="s">
        <v>481</v>
      </c>
      <c r="T18" s="20" t="s">
        <v>481</v>
      </c>
      <c r="U18" s="18" t="n">
        <v>363.99409089</v>
      </c>
      <c r="V18" s="20" t="n">
        <v>7.23758458</v>
      </c>
    </row>
    <row r="19" spans="1:22">
      <c r="A19" s="15" t="s">
        <v>494</v>
      </c>
      <c r="B19" s="17" t="n">
        <v>5658</v>
      </c>
      <c r="C19" s="18">
        <f>(366.0/B19*100)</f>
        <v/>
      </c>
      <c r="D19" s="19" t="n">
        <v>5292</v>
      </c>
      <c r="E19" s="18" t="n">
        <v>453.86511398</v>
      </c>
      <c r="F19" s="20" t="n">
        <v>3.65229993</v>
      </c>
      <c r="G19" s="18" t="n">
        <v>477.46986636</v>
      </c>
      <c r="H19" s="20" t="n">
        <v>3.27303399</v>
      </c>
      <c r="I19" s="18" t="n">
        <v>492.90891513</v>
      </c>
      <c r="J19" s="20" t="n">
        <v>3.31887127</v>
      </c>
      <c r="K19" s="18" t="n">
        <v>506.26354929</v>
      </c>
      <c r="L19" s="20" t="n">
        <v>5.56459211</v>
      </c>
      <c r="M19" s="18" t="s">
        <v>481</v>
      </c>
      <c r="N19" s="20" t="s">
        <v>481</v>
      </c>
      <c r="O19" s="18" t="s">
        <v>481</v>
      </c>
      <c r="P19" s="20" t="s">
        <v>481</v>
      </c>
      <c r="Q19" s="18" t="s">
        <v>481</v>
      </c>
      <c r="R19" s="20" t="s">
        <v>481</v>
      </c>
      <c r="S19" s="18" t="s">
        <v>481</v>
      </c>
      <c r="T19" s="20" t="s">
        <v>481</v>
      </c>
      <c r="U19" s="18" t="n">
        <v>388.04344522</v>
      </c>
      <c r="V19" s="20" t="n">
        <v>6.86472971</v>
      </c>
    </row>
    <row r="20" spans="1:22">
      <c r="A20" s="15" t="s">
        <v>495</v>
      </c>
      <c r="B20" s="17" t="n">
        <v>3371</v>
      </c>
      <c r="C20" s="18">
        <f>(75.0/B20*100)</f>
        <v/>
      </c>
      <c r="D20" s="19" t="n">
        <v>3296</v>
      </c>
      <c r="E20" s="18" t="n">
        <v>430.97324694</v>
      </c>
      <c r="F20" s="20" t="n">
        <v>4.13882142</v>
      </c>
      <c r="G20" s="18" t="n">
        <v>455.61072087</v>
      </c>
      <c r="H20" s="20" t="n">
        <v>3.32672949</v>
      </c>
      <c r="I20" s="18" t="n">
        <v>484.71468366</v>
      </c>
      <c r="J20" s="20" t="n">
        <v>2.7030382</v>
      </c>
      <c r="K20" s="18" t="n">
        <v>521.56122536</v>
      </c>
      <c r="L20" s="20" t="n">
        <v>3.66309846</v>
      </c>
      <c r="M20" s="18" t="s">
        <v>481</v>
      </c>
      <c r="N20" s="20" t="s">
        <v>481</v>
      </c>
      <c r="O20" s="18" t="s">
        <v>481</v>
      </c>
      <c r="P20" s="20" t="s">
        <v>481</v>
      </c>
      <c r="Q20" s="18" t="s">
        <v>481</v>
      </c>
      <c r="R20" s="20" t="s">
        <v>481</v>
      </c>
      <c r="S20" s="18" t="s">
        <v>481</v>
      </c>
      <c r="T20" s="20" t="s">
        <v>481</v>
      </c>
      <c r="U20" s="18" t="n">
        <v>401.68557543</v>
      </c>
      <c r="V20" s="20" t="n">
        <v>7.79762658</v>
      </c>
    </row>
    <row r="21" spans="1:22">
      <c r="A21" s="15" t="s">
        <v>496</v>
      </c>
      <c r="B21" s="17" t="n">
        <v>5741</v>
      </c>
      <c r="C21" s="18">
        <f>(61.0/B21*100)</f>
        <v/>
      </c>
      <c r="D21" s="19" t="n">
        <v>5680</v>
      </c>
      <c r="E21" s="18" t="n">
        <v>444.8206101</v>
      </c>
      <c r="F21" s="20" t="n">
        <v>3.61950485</v>
      </c>
      <c r="G21" s="18" t="n">
        <v>467.28712588</v>
      </c>
      <c r="H21" s="20" t="n">
        <v>3.87055632</v>
      </c>
      <c r="I21" s="18" t="n">
        <v>506.59581129</v>
      </c>
      <c r="J21" s="20" t="n">
        <v>2.44481441</v>
      </c>
      <c r="K21" s="18" t="n">
        <v>554.69556229</v>
      </c>
      <c r="L21" s="20" t="n">
        <v>2.87472664</v>
      </c>
      <c r="M21" s="18" t="s">
        <v>481</v>
      </c>
      <c r="N21" s="20" t="s">
        <v>481</v>
      </c>
      <c r="O21" s="18" t="s">
        <v>481</v>
      </c>
      <c r="P21" s="20" t="s">
        <v>481</v>
      </c>
      <c r="Q21" s="18" t="s">
        <v>481</v>
      </c>
      <c r="R21" s="20" t="s">
        <v>481</v>
      </c>
      <c r="S21" s="18" t="s">
        <v>481</v>
      </c>
      <c r="T21" s="20" t="s">
        <v>481</v>
      </c>
      <c r="U21" s="18" t="n">
        <v>425.98501222</v>
      </c>
      <c r="V21" s="20" t="n">
        <v>9.50645334</v>
      </c>
    </row>
    <row r="22" spans="1:22">
      <c r="A22" s="15" t="s">
        <v>497</v>
      </c>
      <c r="B22" s="17" t="n">
        <v>6598</v>
      </c>
      <c r="C22" s="18">
        <f>(40.0/B22*100)</f>
        <v/>
      </c>
      <c r="D22" s="19" t="n">
        <v>6558</v>
      </c>
      <c r="E22" s="18" t="n">
        <v>430.9650348</v>
      </c>
      <c r="F22" s="20" t="n">
        <v>4.60241072</v>
      </c>
      <c r="G22" s="18" t="n">
        <v>455.09391774</v>
      </c>
      <c r="H22" s="20" t="n">
        <v>4.36843346</v>
      </c>
      <c r="I22" s="18" t="n">
        <v>483.78106992</v>
      </c>
      <c r="J22" s="20" t="n">
        <v>4.13154885</v>
      </c>
      <c r="K22" s="18" t="n">
        <v>500.14432446</v>
      </c>
      <c r="L22" s="20" t="n">
        <v>5.0472522</v>
      </c>
      <c r="M22" s="18" t="s">
        <v>481</v>
      </c>
      <c r="N22" s="20" t="s">
        <v>481</v>
      </c>
      <c r="O22" s="18" t="s">
        <v>481</v>
      </c>
      <c r="P22" s="20" t="s">
        <v>481</v>
      </c>
      <c r="Q22" s="18" t="s">
        <v>481</v>
      </c>
      <c r="R22" s="20" t="s">
        <v>481</v>
      </c>
      <c r="S22" s="18" t="n">
        <v>483.61692949</v>
      </c>
      <c r="T22" s="20" t="n">
        <v>34.70517885</v>
      </c>
      <c r="U22" s="18" t="n">
        <v>361.95404264</v>
      </c>
      <c r="V22" s="20" t="n">
        <v>8.355076329999999</v>
      </c>
    </row>
    <row r="23" spans="1:22">
      <c r="A23" s="15" t="s">
        <v>498</v>
      </c>
      <c r="B23" s="17" t="n">
        <v>11583</v>
      </c>
      <c r="C23" s="18">
        <f>(271.0/B23*100)</f>
        <v/>
      </c>
      <c r="D23" s="19" t="n">
        <v>11312</v>
      </c>
      <c r="E23" s="18" t="n">
        <v>445.95078564</v>
      </c>
      <c r="F23" s="20" t="n">
        <v>4.12386154</v>
      </c>
      <c r="G23" s="18" t="n">
        <v>463.43659621</v>
      </c>
      <c r="H23" s="20" t="n">
        <v>4.14259656</v>
      </c>
      <c r="I23" s="18" t="n">
        <v>492.8215856</v>
      </c>
      <c r="J23" s="20" t="n">
        <v>2.50728819</v>
      </c>
      <c r="K23" s="18" t="n">
        <v>512.74677391</v>
      </c>
      <c r="L23" s="20" t="n">
        <v>5.28419341</v>
      </c>
      <c r="M23" s="18" t="s">
        <v>481</v>
      </c>
      <c r="N23" s="20" t="s">
        <v>481</v>
      </c>
      <c r="O23" s="18" t="s">
        <v>481</v>
      </c>
      <c r="P23" s="20" t="s">
        <v>481</v>
      </c>
      <c r="Q23" s="18" t="s">
        <v>481</v>
      </c>
      <c r="R23" s="20" t="s">
        <v>481</v>
      </c>
      <c r="S23" s="18" t="s">
        <v>481</v>
      </c>
      <c r="T23" s="20" t="s">
        <v>481</v>
      </c>
      <c r="U23" s="18" t="n">
        <v>404.64439329</v>
      </c>
      <c r="V23" s="20" t="n">
        <v>7.93010023</v>
      </c>
    </row>
    <row r="24" spans="1:22">
      <c r="A24" s="15" t="s">
        <v>499</v>
      </c>
      <c r="B24" s="17" t="n">
        <v>6647</v>
      </c>
      <c r="C24" s="18">
        <f>(11.0/B24*100)</f>
        <v/>
      </c>
      <c r="D24" s="19" t="n">
        <v>6636</v>
      </c>
      <c r="E24" s="18" t="n">
        <v>497.81372754</v>
      </c>
      <c r="F24" s="20" t="n">
        <v>3.34605307</v>
      </c>
      <c r="G24" s="18" t="n">
        <v>527.30131489</v>
      </c>
      <c r="H24" s="20" t="n">
        <v>2.94962911</v>
      </c>
      <c r="I24" s="18" t="n">
        <v>560.13738908</v>
      </c>
      <c r="J24" s="20" t="n">
        <v>2.94792259</v>
      </c>
      <c r="K24" s="18" t="n">
        <v>589.1968695100001</v>
      </c>
      <c r="L24" s="20" t="n">
        <v>5.23625563</v>
      </c>
      <c r="M24" s="18" t="s">
        <v>481</v>
      </c>
      <c r="N24" s="20" t="s">
        <v>481</v>
      </c>
      <c r="O24" s="18" t="s">
        <v>481</v>
      </c>
      <c r="P24" s="20" t="s">
        <v>481</v>
      </c>
      <c r="Q24" s="18" t="s">
        <v>481</v>
      </c>
      <c r="R24" s="20" t="s">
        <v>481</v>
      </c>
      <c r="S24" s="18" t="s">
        <v>481</v>
      </c>
      <c r="T24" s="20" t="s">
        <v>481</v>
      </c>
      <c r="U24" s="18" t="n">
        <v>453.64647954</v>
      </c>
      <c r="V24" s="20" t="n">
        <v>9.13906882</v>
      </c>
    </row>
    <row r="25" spans="1:22">
      <c r="A25" s="15" t="s">
        <v>500</v>
      </c>
      <c r="B25" s="17" t="n">
        <v>5581</v>
      </c>
      <c r="C25" s="18">
        <f>(25.0/B25*100)</f>
        <v/>
      </c>
      <c r="D25" s="19" t="n">
        <v>5556</v>
      </c>
      <c r="E25" s="18" t="n">
        <v>471.55281097</v>
      </c>
      <c r="F25" s="20" t="n">
        <v>4.13873836</v>
      </c>
      <c r="G25" s="18" t="n">
        <v>490.09818969</v>
      </c>
      <c r="H25" s="20" t="n">
        <v>3.40374142</v>
      </c>
      <c r="I25" s="18" t="n">
        <v>531.93336492</v>
      </c>
      <c r="J25" s="20" t="n">
        <v>3.20319803</v>
      </c>
      <c r="K25" s="18" t="n">
        <v>579.45747693</v>
      </c>
      <c r="L25" s="20" t="n">
        <v>4.21992328</v>
      </c>
      <c r="M25" s="18" t="s">
        <v>481</v>
      </c>
      <c r="N25" s="20" t="s">
        <v>481</v>
      </c>
      <c r="O25" s="18" t="s">
        <v>481</v>
      </c>
      <c r="P25" s="20" t="s">
        <v>481</v>
      </c>
      <c r="Q25" s="18" t="s">
        <v>481</v>
      </c>
      <c r="R25" s="20" t="s">
        <v>481</v>
      </c>
      <c r="S25" s="18" t="s">
        <v>481</v>
      </c>
      <c r="T25" s="20" t="s">
        <v>481</v>
      </c>
      <c r="U25" s="18" t="n">
        <v>394.65516374</v>
      </c>
      <c r="V25" s="20" t="n">
        <v>29.04006684</v>
      </c>
    </row>
    <row r="26" spans="1:22">
      <c r="A26" s="15" t="s">
        <v>501</v>
      </c>
      <c r="B26" s="17" t="n">
        <v>4869</v>
      </c>
      <c r="C26" s="18">
        <f>(77.0/B26*100)</f>
        <v/>
      </c>
      <c r="D26" s="19" t="n">
        <v>4792</v>
      </c>
      <c r="E26" s="18" t="n">
        <v>474.55994186</v>
      </c>
      <c r="F26" s="20" t="n">
        <v>5.13993632</v>
      </c>
      <c r="G26" s="18" t="n">
        <v>479.11443634</v>
      </c>
      <c r="H26" s="20" t="n">
        <v>2.75100541</v>
      </c>
      <c r="I26" s="18" t="n">
        <v>494.28379153</v>
      </c>
      <c r="J26" s="20" t="n">
        <v>2.10799903</v>
      </c>
      <c r="K26" s="18" t="n">
        <v>521.65946708</v>
      </c>
      <c r="L26" s="20" t="n">
        <v>4.16299742</v>
      </c>
      <c r="M26" s="18" t="s">
        <v>481</v>
      </c>
      <c r="N26" s="20" t="s">
        <v>481</v>
      </c>
      <c r="O26" s="18" t="s">
        <v>481</v>
      </c>
      <c r="P26" s="20" t="s">
        <v>481</v>
      </c>
      <c r="Q26" s="18" t="s">
        <v>481</v>
      </c>
      <c r="R26" s="20" t="s">
        <v>481</v>
      </c>
      <c r="S26" s="18" t="s">
        <v>481</v>
      </c>
      <c r="T26" s="20" t="s">
        <v>481</v>
      </c>
      <c r="U26" s="18" t="n">
        <v>438.56043702</v>
      </c>
      <c r="V26" s="20" t="n">
        <v>10.43581575</v>
      </c>
    </row>
    <row r="27" spans="1:22">
      <c r="A27" s="15" t="s">
        <v>502</v>
      </c>
      <c r="B27" s="17" t="n">
        <v>5299</v>
      </c>
      <c r="C27" s="18">
        <f>(134.0/B27*100)</f>
        <v/>
      </c>
      <c r="D27" s="19" t="n">
        <v>5165</v>
      </c>
      <c r="E27" s="18" t="n">
        <v>442.63160539</v>
      </c>
      <c r="F27" s="20" t="n">
        <v>3.16342216</v>
      </c>
      <c r="G27" s="18" t="n">
        <v>470.82316442</v>
      </c>
      <c r="H27" s="20" t="n">
        <v>3.28043588</v>
      </c>
      <c r="I27" s="18" t="n">
        <v>490.61668918</v>
      </c>
      <c r="J27" s="20" t="n">
        <v>1.88417584</v>
      </c>
      <c r="K27" s="18" t="n">
        <v>532.75113554</v>
      </c>
      <c r="L27" s="20" t="n">
        <v>2.69401029</v>
      </c>
      <c r="M27" s="18" t="s">
        <v>481</v>
      </c>
      <c r="N27" s="20" t="s">
        <v>481</v>
      </c>
      <c r="O27" s="18" t="s">
        <v>481</v>
      </c>
      <c r="P27" s="20" t="s">
        <v>481</v>
      </c>
      <c r="Q27" s="18" t="s">
        <v>481</v>
      </c>
      <c r="R27" s="20" t="s">
        <v>481</v>
      </c>
      <c r="S27" s="18" t="s">
        <v>481</v>
      </c>
      <c r="T27" s="20" t="s">
        <v>481</v>
      </c>
      <c r="U27" s="18" t="n">
        <v>385.81207871</v>
      </c>
      <c r="V27" s="20" t="n">
        <v>4.81530327</v>
      </c>
    </row>
    <row r="28" spans="1:22">
      <c r="A28" s="15" t="s">
        <v>503</v>
      </c>
      <c r="B28" s="17" t="n">
        <v>7568</v>
      </c>
      <c r="C28" s="18">
        <f>(395.0/B28*100)</f>
        <v/>
      </c>
      <c r="D28" s="19" t="n">
        <v>7173</v>
      </c>
      <c r="E28" s="18" t="n">
        <v>393.87358553</v>
      </c>
      <c r="F28" s="20" t="n">
        <v>4.97074239</v>
      </c>
      <c r="G28" s="18" t="n">
        <v>411.9047522</v>
      </c>
      <c r="H28" s="20" t="n">
        <v>3.27924158</v>
      </c>
      <c r="I28" s="18" t="n">
        <v>417.10061727</v>
      </c>
      <c r="J28" s="20" t="n">
        <v>2.27778343</v>
      </c>
      <c r="K28" s="18" t="n">
        <v>435.24858926</v>
      </c>
      <c r="L28" s="20" t="n">
        <v>3.2104191</v>
      </c>
      <c r="M28" s="18" t="s">
        <v>481</v>
      </c>
      <c r="N28" s="20" t="s">
        <v>481</v>
      </c>
      <c r="O28" s="18" t="s">
        <v>481</v>
      </c>
      <c r="P28" s="20" t="s">
        <v>481</v>
      </c>
      <c r="Q28" s="18" t="s">
        <v>481</v>
      </c>
      <c r="R28" s="20" t="s">
        <v>481</v>
      </c>
      <c r="S28" s="18" t="s">
        <v>481</v>
      </c>
      <c r="T28" s="20" t="s">
        <v>481</v>
      </c>
      <c r="U28" s="18" t="n">
        <v>378.42958034</v>
      </c>
      <c r="V28" s="20" t="n">
        <v>6.17584018</v>
      </c>
    </row>
    <row r="29" spans="1:22">
      <c r="A29" s="15" t="s">
        <v>504</v>
      </c>
      <c r="B29" s="17" t="n">
        <v>5385</v>
      </c>
      <c r="C29" s="18">
        <f>(30.0/B29*100)</f>
        <v/>
      </c>
      <c r="D29" s="19" t="n">
        <v>5355</v>
      </c>
      <c r="E29" s="18" t="n">
        <v>476.79034503</v>
      </c>
      <c r="F29" s="20" t="n">
        <v>3.22149496</v>
      </c>
      <c r="G29" s="18" t="n">
        <v>490.08917166</v>
      </c>
      <c r="H29" s="20" t="n">
        <v>3.16212001</v>
      </c>
      <c r="I29" s="18" t="n">
        <v>541.0918521900001</v>
      </c>
      <c r="J29" s="20" t="n">
        <v>2.50233307</v>
      </c>
      <c r="K29" s="18" t="n">
        <v>573.5289905</v>
      </c>
      <c r="L29" s="20" t="n">
        <v>7.06785601</v>
      </c>
      <c r="M29" s="18" t="s">
        <v>481</v>
      </c>
      <c r="N29" s="20" t="s">
        <v>481</v>
      </c>
      <c r="O29" s="18" t="s">
        <v>481</v>
      </c>
      <c r="P29" s="20" t="s">
        <v>481</v>
      </c>
      <c r="Q29" s="18" t="s">
        <v>481</v>
      </c>
      <c r="R29" s="20" t="s">
        <v>481</v>
      </c>
      <c r="S29" s="18" t="s">
        <v>481</v>
      </c>
      <c r="T29" s="20" t="s">
        <v>481</v>
      </c>
      <c r="U29" s="18" t="n">
        <v>409.82616372</v>
      </c>
      <c r="V29" s="20" t="n">
        <v>7.2528379</v>
      </c>
    </row>
    <row r="30" spans="1:22">
      <c r="A30" s="15" t="s">
        <v>505</v>
      </c>
      <c r="B30" s="17" t="n">
        <v>4520</v>
      </c>
      <c r="C30" s="18">
        <f>(218.0/B30*100)</f>
        <v/>
      </c>
      <c r="D30" s="19" t="n">
        <v>4302</v>
      </c>
      <c r="E30" s="18" t="n">
        <v>460.02708132</v>
      </c>
      <c r="F30" s="20" t="n">
        <v>5.40856175</v>
      </c>
      <c r="G30" s="18" t="n">
        <v>486.27951834</v>
      </c>
      <c r="H30" s="20" t="n">
        <v>3.71343758</v>
      </c>
      <c r="I30" s="18" t="n">
        <v>522.0640160200001</v>
      </c>
      <c r="J30" s="20" t="n">
        <v>3.10291889</v>
      </c>
      <c r="K30" s="18" t="n">
        <v>572.17090762</v>
      </c>
      <c r="L30" s="20" t="n">
        <v>3.46439464</v>
      </c>
      <c r="M30" s="18" t="s">
        <v>481</v>
      </c>
      <c r="N30" s="20" t="s">
        <v>481</v>
      </c>
      <c r="O30" s="18" t="s">
        <v>481</v>
      </c>
      <c r="P30" s="20" t="s">
        <v>481</v>
      </c>
      <c r="Q30" s="18" t="s">
        <v>481</v>
      </c>
      <c r="R30" s="20" t="s">
        <v>481</v>
      </c>
      <c r="S30" s="18" t="s">
        <v>481</v>
      </c>
      <c r="T30" s="20" t="s">
        <v>481</v>
      </c>
      <c r="U30" s="18" t="n">
        <v>406.95454172</v>
      </c>
      <c r="V30" s="20" t="n">
        <v>6.74565898</v>
      </c>
    </row>
    <row r="31" spans="1:22">
      <c r="A31" s="15" t="s">
        <v>506</v>
      </c>
      <c r="B31" s="17" t="n">
        <v>5456</v>
      </c>
      <c r="C31" s="18">
        <f>(147.0/B31*100)</f>
        <v/>
      </c>
      <c r="D31" s="19" t="n">
        <v>5309</v>
      </c>
      <c r="E31" s="18" t="n">
        <v>447.25723611</v>
      </c>
      <c r="F31" s="20" t="n">
        <v>3.84544349</v>
      </c>
      <c r="G31" s="18" t="n">
        <v>477.7309531</v>
      </c>
      <c r="H31" s="20" t="n">
        <v>3.09293775</v>
      </c>
      <c r="I31" s="18" t="n">
        <v>511.73327944</v>
      </c>
      <c r="J31" s="20" t="n">
        <v>2.76398099</v>
      </c>
      <c r="K31" s="18" t="n">
        <v>554.50619052</v>
      </c>
      <c r="L31" s="20" t="n">
        <v>3.61607878</v>
      </c>
      <c r="M31" s="18" t="s">
        <v>481</v>
      </c>
      <c r="N31" s="20" t="s">
        <v>481</v>
      </c>
      <c r="O31" s="18" t="s">
        <v>481</v>
      </c>
      <c r="P31" s="20" t="s">
        <v>481</v>
      </c>
      <c r="Q31" s="18" t="s">
        <v>481</v>
      </c>
      <c r="R31" s="20" t="s">
        <v>481</v>
      </c>
      <c r="S31" s="18" t="s">
        <v>481</v>
      </c>
      <c r="T31" s="20" t="s">
        <v>481</v>
      </c>
      <c r="U31" s="18" t="n">
        <v>403.43226593</v>
      </c>
      <c r="V31" s="20" t="n">
        <v>5.89975867</v>
      </c>
    </row>
    <row r="32" spans="1:22">
      <c r="A32" s="15" t="s">
        <v>507</v>
      </c>
      <c r="B32" s="17" t="n">
        <v>4478</v>
      </c>
      <c r="C32" s="18">
        <f>(6.0/B32*100)</f>
        <v/>
      </c>
      <c r="D32" s="19" t="n">
        <v>4472</v>
      </c>
      <c r="E32" s="18" t="n">
        <v>484.67327821</v>
      </c>
      <c r="F32" s="20" t="n">
        <v>4.65095198</v>
      </c>
      <c r="G32" s="18" t="n">
        <v>491.09230792</v>
      </c>
      <c r="H32" s="20" t="n">
        <v>2.83269198</v>
      </c>
      <c r="I32" s="18" t="n">
        <v>507.77829392</v>
      </c>
      <c r="J32" s="20" t="n">
        <v>3.00989414</v>
      </c>
      <c r="K32" s="18" t="n">
        <v>536.18773012</v>
      </c>
      <c r="L32" s="20" t="n">
        <v>5.44520438</v>
      </c>
      <c r="M32" s="18" t="s">
        <v>481</v>
      </c>
      <c r="N32" s="20" t="s">
        <v>481</v>
      </c>
      <c r="O32" s="18" t="s">
        <v>481</v>
      </c>
      <c r="P32" s="20" t="s">
        <v>481</v>
      </c>
      <c r="Q32" s="18" t="s">
        <v>481</v>
      </c>
      <c r="R32" s="20" t="s">
        <v>481</v>
      </c>
      <c r="S32" s="18" t="s">
        <v>481</v>
      </c>
      <c r="T32" s="20" t="s">
        <v>481</v>
      </c>
      <c r="U32" s="18" t="n">
        <v>408.29026186</v>
      </c>
      <c r="V32" s="20" t="n">
        <v>11.59731944</v>
      </c>
    </row>
    <row r="33" spans="1:22">
      <c r="A33" s="15" t="s">
        <v>508</v>
      </c>
      <c r="B33" s="17" t="n">
        <v>7325</v>
      </c>
      <c r="C33" s="18">
        <f>(81.0/B33*100)</f>
        <v/>
      </c>
      <c r="D33" s="19" t="n">
        <v>7244</v>
      </c>
      <c r="E33" s="18" t="n">
        <v>461.16656583</v>
      </c>
      <c r="F33" s="20" t="n">
        <v>4.62029723</v>
      </c>
      <c r="G33" s="18" t="n">
        <v>473.0481942</v>
      </c>
      <c r="H33" s="20" t="n">
        <v>4.2570667</v>
      </c>
      <c r="I33" s="18" t="n">
        <v>499.74171065</v>
      </c>
      <c r="J33" s="20" t="n">
        <v>2.80916775</v>
      </c>
      <c r="K33" s="18" t="n">
        <v>544.79532366</v>
      </c>
      <c r="L33" s="20" t="n">
        <v>3.68810528</v>
      </c>
      <c r="M33" s="18" t="s">
        <v>481</v>
      </c>
      <c r="N33" s="20" t="s">
        <v>481</v>
      </c>
      <c r="O33" s="18" t="s">
        <v>481</v>
      </c>
      <c r="P33" s="20" t="s">
        <v>481</v>
      </c>
      <c r="Q33" s="18" t="s">
        <v>481</v>
      </c>
      <c r="R33" s="20" t="s">
        <v>481</v>
      </c>
      <c r="S33" s="18" t="s">
        <v>481</v>
      </c>
      <c r="T33" s="20" t="s">
        <v>481</v>
      </c>
      <c r="U33" s="18" t="n">
        <v>433.92544317</v>
      </c>
      <c r="V33" s="20" t="n">
        <v>10.60616131</v>
      </c>
    </row>
    <row r="34" spans="1:22">
      <c r="A34" s="15" t="s">
        <v>509</v>
      </c>
      <c r="B34" s="17" t="n">
        <v>6350</v>
      </c>
      <c r="C34" s="18">
        <f>(126.0/B34*100)</f>
        <v/>
      </c>
      <c r="D34" s="19" t="n">
        <v>6224</v>
      </c>
      <c r="E34" s="18" t="n">
        <v>435.50151275</v>
      </c>
      <c r="F34" s="20" t="n">
        <v>4.58692071</v>
      </c>
      <c r="G34" s="18" t="n">
        <v>457.50950788</v>
      </c>
      <c r="H34" s="20" t="n">
        <v>3.10621747</v>
      </c>
      <c r="I34" s="18" t="n">
        <v>480.29829089</v>
      </c>
      <c r="J34" s="20" t="n">
        <v>2.79180102</v>
      </c>
      <c r="K34" s="18" t="n">
        <v>500.93556945</v>
      </c>
      <c r="L34" s="20" t="n">
        <v>5.55147693</v>
      </c>
      <c r="M34" s="18" t="s">
        <v>481</v>
      </c>
      <c r="N34" s="20" t="s">
        <v>481</v>
      </c>
      <c r="O34" s="18" t="s">
        <v>481</v>
      </c>
      <c r="P34" s="20" t="s">
        <v>481</v>
      </c>
      <c r="Q34" s="18" t="s">
        <v>481</v>
      </c>
      <c r="R34" s="20" t="s">
        <v>481</v>
      </c>
      <c r="S34" s="18" t="s">
        <v>481</v>
      </c>
      <c r="T34" s="20" t="s">
        <v>481</v>
      </c>
      <c r="U34" s="18" t="n">
        <v>375.90090844</v>
      </c>
      <c r="V34" s="20" t="n">
        <v>8.092796099999999</v>
      </c>
    </row>
    <row r="35" spans="1:22">
      <c r="A35" s="15" t="s">
        <v>510</v>
      </c>
      <c r="B35" s="17" t="n">
        <v>6406</v>
      </c>
      <c r="C35" s="18">
        <f>(67.0/B35*100)</f>
        <v/>
      </c>
      <c r="D35" s="19" t="n">
        <v>6339</v>
      </c>
      <c r="E35" s="18" t="n">
        <v>490.12349355</v>
      </c>
      <c r="F35" s="20" t="n">
        <v>3.23430724</v>
      </c>
      <c r="G35" s="18" t="n">
        <v>499.69656275</v>
      </c>
      <c r="H35" s="20" t="n">
        <v>2.30418007</v>
      </c>
      <c r="I35" s="18" t="n">
        <v>529.8999808900001</v>
      </c>
      <c r="J35" s="20" t="n">
        <v>2.6750375</v>
      </c>
      <c r="K35" s="18" t="n">
        <v>555.33021319</v>
      </c>
      <c r="L35" s="20" t="n">
        <v>5.90700358</v>
      </c>
      <c r="M35" s="18" t="s">
        <v>481</v>
      </c>
      <c r="N35" s="20" t="s">
        <v>481</v>
      </c>
      <c r="O35" s="18" t="s">
        <v>481</v>
      </c>
      <c r="P35" s="20" t="s">
        <v>481</v>
      </c>
      <c r="Q35" s="18" t="s">
        <v>481</v>
      </c>
      <c r="R35" s="20" t="s">
        <v>481</v>
      </c>
      <c r="S35" s="18" t="s">
        <v>481</v>
      </c>
      <c r="T35" s="20" t="s">
        <v>481</v>
      </c>
      <c r="U35" s="18" t="n">
        <v>406.59330514</v>
      </c>
      <c r="V35" s="20" t="n">
        <v>7.30731299</v>
      </c>
    </row>
    <row r="36" spans="1:22">
      <c r="A36" s="15" t="s">
        <v>511</v>
      </c>
      <c r="B36" s="17" t="n">
        <v>6736</v>
      </c>
      <c r="C36" s="18">
        <f>(79.0/B36*100)</f>
        <v/>
      </c>
      <c r="D36" s="19" t="n">
        <v>6657</v>
      </c>
      <c r="E36" s="18" t="n">
        <v>452.88549562</v>
      </c>
      <c r="F36" s="20" t="n">
        <v>3.41903572</v>
      </c>
      <c r="G36" s="18" t="n">
        <v>463.82441305</v>
      </c>
      <c r="H36" s="20" t="n">
        <v>4.03008811</v>
      </c>
      <c r="I36" s="18" t="n">
        <v>497.28014796</v>
      </c>
      <c r="J36" s="20" t="n">
        <v>2.18554416</v>
      </c>
      <c r="K36" s="18" t="n">
        <v>542.28267361</v>
      </c>
      <c r="L36" s="20" t="n">
        <v>2.88138805</v>
      </c>
      <c r="M36" s="18" t="s">
        <v>481</v>
      </c>
      <c r="N36" s="20" t="s">
        <v>481</v>
      </c>
      <c r="O36" s="18" t="s">
        <v>481</v>
      </c>
      <c r="P36" s="20" t="s">
        <v>481</v>
      </c>
      <c r="Q36" s="18" t="s">
        <v>481</v>
      </c>
      <c r="R36" s="20" t="s">
        <v>481</v>
      </c>
      <c r="S36" s="18" t="s">
        <v>481</v>
      </c>
      <c r="T36" s="20" t="s">
        <v>481</v>
      </c>
      <c r="U36" s="18" t="n">
        <v>416.8990902</v>
      </c>
      <c r="V36" s="20" t="n">
        <v>6.78623325</v>
      </c>
    </row>
    <row r="37" spans="1:22">
      <c r="A37" s="15" t="s">
        <v>512</v>
      </c>
      <c r="B37" s="17" t="n">
        <v>5458</v>
      </c>
      <c r="C37" s="18">
        <f>(147.0/B37*100)</f>
        <v/>
      </c>
      <c r="D37" s="19" t="n">
        <v>5311</v>
      </c>
      <c r="E37" s="18" t="n">
        <v>447.15437576</v>
      </c>
      <c r="F37" s="20" t="n">
        <v>4.43090703</v>
      </c>
      <c r="G37" s="18" t="n">
        <v>477.00615451</v>
      </c>
      <c r="H37" s="20" t="n">
        <v>3.50105854</v>
      </c>
      <c r="I37" s="18" t="n">
        <v>511.18426454</v>
      </c>
      <c r="J37" s="20" t="n">
        <v>3.50892864</v>
      </c>
      <c r="K37" s="18" t="n">
        <v>552.2408921700001</v>
      </c>
      <c r="L37" s="20" t="n">
        <v>4.96426896</v>
      </c>
      <c r="M37" s="18" t="s">
        <v>481</v>
      </c>
      <c r="N37" s="20" t="s">
        <v>481</v>
      </c>
      <c r="O37" s="18" t="s">
        <v>481</v>
      </c>
      <c r="P37" s="20" t="s">
        <v>481</v>
      </c>
      <c r="Q37" s="18" t="s">
        <v>481</v>
      </c>
      <c r="R37" s="20" t="s">
        <v>481</v>
      </c>
      <c r="S37" s="18" t="s">
        <v>481</v>
      </c>
      <c r="T37" s="20" t="s">
        <v>481</v>
      </c>
      <c r="U37" s="18" t="n">
        <v>399.04671798</v>
      </c>
      <c r="V37" s="20" t="n">
        <v>6.64343427</v>
      </c>
    </row>
    <row r="38" spans="1:22">
      <c r="A38" s="15" t="s">
        <v>513</v>
      </c>
      <c r="B38" s="17" t="n">
        <v>5860</v>
      </c>
      <c r="C38" s="18">
        <f>(24.0/B38*100)</f>
        <v/>
      </c>
      <c r="D38" s="19" t="n">
        <v>5836</v>
      </c>
      <c r="E38" s="18" t="n">
        <v>457.04954896</v>
      </c>
      <c r="F38" s="20" t="n">
        <v>3.73745054</v>
      </c>
      <c r="G38" s="18" t="n">
        <v>494.52053651</v>
      </c>
      <c r="H38" s="20" t="n">
        <v>3.73937554</v>
      </c>
      <c r="I38" s="18" t="n">
        <v>521.10493222</v>
      </c>
      <c r="J38" s="20" t="n">
        <v>3.27859785</v>
      </c>
      <c r="K38" s="18" t="n">
        <v>552.17913943</v>
      </c>
      <c r="L38" s="20" t="n">
        <v>4.20547241</v>
      </c>
      <c r="M38" s="18" t="s">
        <v>481</v>
      </c>
      <c r="N38" s="20" t="s">
        <v>481</v>
      </c>
      <c r="O38" s="18" t="s">
        <v>481</v>
      </c>
      <c r="P38" s="20" t="s">
        <v>481</v>
      </c>
      <c r="Q38" s="18" t="s">
        <v>481</v>
      </c>
      <c r="R38" s="20" t="s">
        <v>481</v>
      </c>
      <c r="S38" s="18" t="s">
        <v>481</v>
      </c>
      <c r="T38" s="20" t="s">
        <v>481</v>
      </c>
      <c r="U38" s="18" t="n">
        <v>457.50490786</v>
      </c>
      <c r="V38" s="20" t="n">
        <v>6.73449022</v>
      </c>
    </row>
    <row r="39" spans="1:22">
      <c r="A39" s="15" t="s">
        <v>514</v>
      </c>
      <c r="B39" s="17" t="n">
        <v>5895</v>
      </c>
      <c r="C39" s="18">
        <f>(33.0/B39*100)</f>
        <v/>
      </c>
      <c r="D39" s="19" t="n">
        <v>5862</v>
      </c>
      <c r="E39" s="18" t="n">
        <v>407.18104776</v>
      </c>
      <c r="F39" s="20" t="n">
        <v>4.80523731</v>
      </c>
      <c r="G39" s="18" t="n">
        <v>418.11176926</v>
      </c>
      <c r="H39" s="20" t="n">
        <v>4.60633167</v>
      </c>
      <c r="I39" s="18" t="n">
        <v>429.02399864</v>
      </c>
      <c r="J39" s="20" t="n">
        <v>3.98415711</v>
      </c>
      <c r="K39" s="18" t="n">
        <v>446.77484777</v>
      </c>
      <c r="L39" s="20" t="n">
        <v>5.54932928</v>
      </c>
      <c r="M39" s="18" t="s">
        <v>481</v>
      </c>
      <c r="N39" s="20" t="s">
        <v>481</v>
      </c>
      <c r="O39" s="18" t="s">
        <v>481</v>
      </c>
      <c r="P39" s="20" t="s">
        <v>481</v>
      </c>
      <c r="Q39" s="18" t="s">
        <v>481</v>
      </c>
      <c r="R39" s="20" t="s">
        <v>481</v>
      </c>
      <c r="S39" s="18" t="s">
        <v>481</v>
      </c>
      <c r="T39" s="20" t="s">
        <v>481</v>
      </c>
      <c r="U39" s="18" t="n">
        <v>365.42430471</v>
      </c>
      <c r="V39" s="20" t="n">
        <v>7.72358958</v>
      </c>
    </row>
    <row r="40" spans="1:22">
      <c r="A40" s="15" t="s">
        <v>515</v>
      </c>
      <c r="B40" s="17" t="n">
        <v>14157</v>
      </c>
      <c r="C40" s="18">
        <f>(399.0/B40*100)</f>
        <v/>
      </c>
      <c r="D40" s="19" t="n">
        <v>13758</v>
      </c>
      <c r="E40" s="18" t="n">
        <v>457.87510873</v>
      </c>
      <c r="F40" s="20" t="n">
        <v>5.1548333</v>
      </c>
      <c r="G40" s="18" t="n">
        <v>486.52730825</v>
      </c>
      <c r="H40" s="20" t="n">
        <v>3.36864326</v>
      </c>
      <c r="I40" s="18" t="n">
        <v>521.05387572</v>
      </c>
      <c r="J40" s="20" t="n">
        <v>2.60848799</v>
      </c>
      <c r="K40" s="18" t="n">
        <v>560.43049717</v>
      </c>
      <c r="L40" s="20" t="n">
        <v>4.38924159</v>
      </c>
      <c r="M40" s="18" t="s">
        <v>481</v>
      </c>
      <c r="N40" s="20" t="s">
        <v>481</v>
      </c>
      <c r="O40" s="18" t="s">
        <v>481</v>
      </c>
      <c r="P40" s="20" t="s">
        <v>481</v>
      </c>
      <c r="Q40" s="18" t="s">
        <v>481</v>
      </c>
      <c r="R40" s="20" t="s">
        <v>481</v>
      </c>
      <c r="S40" s="18" t="s">
        <v>481</v>
      </c>
      <c r="T40" s="20" t="s">
        <v>481</v>
      </c>
      <c r="U40" s="18" t="n">
        <v>407.75159307</v>
      </c>
      <c r="V40" s="20" t="n">
        <v>7.50113788</v>
      </c>
    </row>
    <row r="41" spans="1:22">
      <c r="A41" s="15" t="s">
        <v>516</v>
      </c>
      <c r="B41" s="17" t="n">
        <v>5712</v>
      </c>
      <c r="C41" s="18">
        <f>(59.0/B41*100)</f>
        <v/>
      </c>
      <c r="D41" s="19" t="n">
        <v>5653</v>
      </c>
      <c r="E41" s="18" t="n">
        <v>458.26898842</v>
      </c>
      <c r="F41" s="20" t="n">
        <v>4.77335988</v>
      </c>
      <c r="G41" s="18" t="n">
        <v>473.15776683</v>
      </c>
      <c r="H41" s="20" t="n">
        <v>3.76875786</v>
      </c>
      <c r="I41" s="18" t="n">
        <v>497.04880417</v>
      </c>
      <c r="J41" s="20" t="n">
        <v>3.4189405</v>
      </c>
      <c r="K41" s="18" t="n">
        <v>546.85135641</v>
      </c>
      <c r="L41" s="20" t="n">
        <v>4.55537425</v>
      </c>
      <c r="M41" s="18" t="s">
        <v>481</v>
      </c>
      <c r="N41" s="20" t="s">
        <v>481</v>
      </c>
      <c r="O41" s="18" t="s">
        <v>481</v>
      </c>
      <c r="P41" s="20" t="s">
        <v>481</v>
      </c>
      <c r="Q41" s="18" t="s">
        <v>481</v>
      </c>
      <c r="R41" s="20" t="s">
        <v>481</v>
      </c>
      <c r="S41" s="18" t="s">
        <v>481</v>
      </c>
      <c r="T41" s="20" t="s">
        <v>481</v>
      </c>
      <c r="U41" s="18" t="n">
        <v>408.11177812</v>
      </c>
      <c r="V41" s="20" t="n">
        <v>10.35797534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360.08547913</v>
      </c>
      <c r="F45" s="20" t="n">
        <v>5.7134951</v>
      </c>
      <c r="G45" s="18" t="n">
        <v>365.27507226</v>
      </c>
      <c r="H45" s="20" t="n">
        <v>3.87328626</v>
      </c>
      <c r="I45" s="18" t="n">
        <v>373.43977387</v>
      </c>
      <c r="J45" s="20" t="n">
        <v>2.78667945</v>
      </c>
      <c r="K45" s="18" t="n">
        <v>390.60588003</v>
      </c>
      <c r="L45" s="20" t="n">
        <v>3.649294</v>
      </c>
      <c r="M45" s="18" t="s">
        <v>481</v>
      </c>
      <c r="N45" s="20" t="s">
        <v>481</v>
      </c>
      <c r="O45" s="18" t="s">
        <v>481</v>
      </c>
      <c r="P45" s="20" t="s">
        <v>481</v>
      </c>
      <c r="Q45" s="18" t="n">
        <v>373.36649485</v>
      </c>
      <c r="R45" s="20" t="n">
        <v>32.11823434</v>
      </c>
      <c r="S45" s="18" t="n">
        <v>357.88954562</v>
      </c>
      <c r="T45" s="20" t="n">
        <v>16.60429816</v>
      </c>
      <c r="U45" s="18" t="n">
        <v>344.66448041</v>
      </c>
      <c r="V45" s="20" t="n">
        <v>5.34972057</v>
      </c>
    </row>
    <row r="46" spans="1:22">
      <c r="A46" s="15" t="s">
        <v>521</v>
      </c>
      <c r="B46" s="17" t="n">
        <v>23141</v>
      </c>
      <c r="C46" s="18">
        <f>(2202.0/B46*100)</f>
        <v/>
      </c>
      <c r="D46" s="19" t="n">
        <v>20939</v>
      </c>
      <c r="E46" s="18" t="n">
        <v>386.2435943</v>
      </c>
      <c r="F46" s="20" t="n">
        <v>4.47711335</v>
      </c>
      <c r="G46" s="18" t="n">
        <v>404.14363753</v>
      </c>
      <c r="H46" s="20" t="n">
        <v>3.50710957</v>
      </c>
      <c r="I46" s="18" t="n">
        <v>416.02551608</v>
      </c>
      <c r="J46" s="20" t="n">
        <v>3.14944554</v>
      </c>
      <c r="K46" s="18" t="n">
        <v>436.10151388</v>
      </c>
      <c r="L46" s="20" t="n">
        <v>4.75552851</v>
      </c>
      <c r="M46" s="18" t="s">
        <v>481</v>
      </c>
      <c r="N46" s="20" t="s">
        <v>481</v>
      </c>
      <c r="O46" s="18" t="s">
        <v>481</v>
      </c>
      <c r="P46" s="20" t="s">
        <v>481</v>
      </c>
      <c r="Q46" s="18" t="s">
        <v>481</v>
      </c>
      <c r="R46" s="20" t="s">
        <v>481</v>
      </c>
      <c r="S46" s="18" t="s">
        <v>481</v>
      </c>
      <c r="T46" s="20" t="s">
        <v>481</v>
      </c>
      <c r="U46" s="18" t="n">
        <v>373.74308958</v>
      </c>
      <c r="V46" s="20" t="n">
        <v>2.4929365</v>
      </c>
    </row>
    <row r="47" spans="1:22">
      <c r="A47" s="15" t="s">
        <v>522</v>
      </c>
      <c r="B47" s="17" t="n">
        <v>5928</v>
      </c>
      <c r="C47" s="18">
        <f>(387.0/B47*100)</f>
        <v/>
      </c>
      <c r="D47" s="19" t="n">
        <v>5541</v>
      </c>
      <c r="E47" s="18" t="n">
        <v>415.27728521</v>
      </c>
      <c r="F47" s="20" t="n">
        <v>6.66153836</v>
      </c>
      <c r="G47" s="18" t="n">
        <v>456.42707199</v>
      </c>
      <c r="H47" s="20" t="n">
        <v>5.83980165</v>
      </c>
      <c r="I47" s="18" t="n">
        <v>463.30134836</v>
      </c>
      <c r="J47" s="20" t="n">
        <v>4.30176808</v>
      </c>
      <c r="K47" s="18" t="n">
        <v>475.11244704</v>
      </c>
      <c r="L47" s="20" t="n">
        <v>5.63590141</v>
      </c>
      <c r="M47" s="18" t="s">
        <v>481</v>
      </c>
      <c r="N47" s="20" t="s">
        <v>481</v>
      </c>
      <c r="O47" s="18" t="s">
        <v>481</v>
      </c>
      <c r="P47" s="20" t="s">
        <v>481</v>
      </c>
      <c r="Q47" s="18" t="s">
        <v>481</v>
      </c>
      <c r="R47" s="20" t="s">
        <v>481</v>
      </c>
      <c r="S47" s="18" t="s">
        <v>481</v>
      </c>
      <c r="T47" s="20" t="s">
        <v>481</v>
      </c>
      <c r="U47" s="18" t="n">
        <v>367.07483923</v>
      </c>
      <c r="V47" s="20" t="n">
        <v>5.38697806</v>
      </c>
    </row>
    <row r="48" spans="1:22">
      <c r="A48" s="15" t="s">
        <v>523</v>
      </c>
      <c r="B48" s="17" t="n">
        <v>9841</v>
      </c>
      <c r="C48" s="18">
        <f>(8.0/B48*100)</f>
        <v/>
      </c>
      <c r="D48" s="19" t="n">
        <v>9833</v>
      </c>
      <c r="E48" s="18" t="n">
        <v>493.69096254</v>
      </c>
      <c r="F48" s="20" t="n">
        <v>8.74601612</v>
      </c>
      <c r="G48" s="18" t="n">
        <v>496.1083072</v>
      </c>
      <c r="H48" s="20" t="n">
        <v>6.0652991</v>
      </c>
      <c r="I48" s="18" t="n">
        <v>516.31192864</v>
      </c>
      <c r="J48" s="20" t="n">
        <v>4.19696416</v>
      </c>
      <c r="K48" s="18" t="n">
        <v>563.90660585</v>
      </c>
      <c r="L48" s="20" t="n">
        <v>7.30959701</v>
      </c>
      <c r="M48" s="18" t="s">
        <v>481</v>
      </c>
      <c r="N48" s="20" t="s">
        <v>481</v>
      </c>
      <c r="O48" s="18" t="s">
        <v>481</v>
      </c>
      <c r="P48" s="20" t="s">
        <v>481</v>
      </c>
      <c r="Q48" s="18" t="s">
        <v>481</v>
      </c>
      <c r="R48" s="20" t="s">
        <v>481</v>
      </c>
      <c r="S48" s="18" t="s">
        <v>481</v>
      </c>
      <c r="T48" s="20" t="s">
        <v>481</v>
      </c>
      <c r="U48" s="18" t="n">
        <v>440.93244811</v>
      </c>
      <c r="V48" s="20" t="n">
        <v>29.32519946</v>
      </c>
    </row>
    <row r="49" spans="1:22">
      <c r="A49" s="15" t="s">
        <v>524</v>
      </c>
      <c r="B49" s="17" t="n">
        <v>6349</v>
      </c>
      <c r="C49" s="18">
        <f>(56.0/B49*100)</f>
        <v/>
      </c>
      <c r="D49" s="19" t="n">
        <v>6293</v>
      </c>
      <c r="E49" s="18" t="n">
        <v>413.02342425</v>
      </c>
      <c r="F49" s="20" t="n">
        <v>4.54272574</v>
      </c>
      <c r="G49" s="18" t="n">
        <v>416.20104743</v>
      </c>
      <c r="H49" s="20" t="n">
        <v>3.98125154</v>
      </c>
      <c r="I49" s="18" t="n">
        <v>437.18769904</v>
      </c>
      <c r="J49" s="20" t="n">
        <v>2.91738439</v>
      </c>
      <c r="K49" s="18" t="n">
        <v>450.5313505</v>
      </c>
      <c r="L49" s="20" t="n">
        <v>4.21055138</v>
      </c>
      <c r="M49" s="18" t="s">
        <v>481</v>
      </c>
      <c r="N49" s="20" t="s">
        <v>481</v>
      </c>
      <c r="O49" s="18" t="s">
        <v>481</v>
      </c>
      <c r="P49" s="20" t="s">
        <v>481</v>
      </c>
      <c r="Q49" s="18" t="s">
        <v>481</v>
      </c>
      <c r="R49" s="20" t="s">
        <v>481</v>
      </c>
      <c r="S49" s="18" t="n">
        <v>342.0543</v>
      </c>
      <c r="T49" s="20" t="n">
        <v>21.41699915</v>
      </c>
      <c r="U49" s="18" t="n">
        <v>378.02135797</v>
      </c>
      <c r="V49" s="20" t="n">
        <v>8.65601083</v>
      </c>
    </row>
    <row r="50" spans="1:22">
      <c r="A50" s="15" t="s">
        <v>525</v>
      </c>
      <c r="B50" s="17" t="n">
        <v>11795</v>
      </c>
      <c r="C50" s="18">
        <f>(365.0/B50*100)</f>
        <v/>
      </c>
      <c r="D50" s="19" t="n">
        <v>11430</v>
      </c>
      <c r="E50" s="18" t="n">
        <v>391.51563263</v>
      </c>
      <c r="F50" s="20" t="n">
        <v>5.14300851</v>
      </c>
      <c r="G50" s="18" t="n">
        <v>419.540522</v>
      </c>
      <c r="H50" s="20" t="n">
        <v>2.9288574</v>
      </c>
      <c r="I50" s="18" t="n">
        <v>422.44127907</v>
      </c>
      <c r="J50" s="20" t="n">
        <v>2.53874296</v>
      </c>
      <c r="K50" s="18" t="n">
        <v>420.22064827</v>
      </c>
      <c r="L50" s="20" t="n">
        <v>3.61230501</v>
      </c>
      <c r="M50" s="18" t="s">
        <v>481</v>
      </c>
      <c r="N50" s="20" t="s">
        <v>481</v>
      </c>
      <c r="O50" s="18" t="s">
        <v>481</v>
      </c>
      <c r="P50" s="20" t="s">
        <v>481</v>
      </c>
      <c r="Q50" s="18" t="s">
        <v>481</v>
      </c>
      <c r="R50" s="20" t="s">
        <v>481</v>
      </c>
      <c r="S50" s="18" t="s">
        <v>481</v>
      </c>
      <c r="T50" s="20" t="s">
        <v>481</v>
      </c>
      <c r="U50" s="18" t="n">
        <v>360.50469708</v>
      </c>
      <c r="V50" s="20" t="n">
        <v>6.38867889</v>
      </c>
    </row>
    <row r="51" spans="1:22">
      <c r="A51" s="15" t="s">
        <v>526</v>
      </c>
      <c r="B51" s="17" t="n">
        <v>6866</v>
      </c>
      <c r="C51" s="18">
        <f>(117.0/B51*100)</f>
        <v/>
      </c>
      <c r="D51" s="19" t="n">
        <v>6749</v>
      </c>
      <c r="E51" s="18" t="n">
        <v>410.48596718</v>
      </c>
      <c r="F51" s="20" t="n">
        <v>4.09341706</v>
      </c>
      <c r="G51" s="18" t="n">
        <v>417.34717716</v>
      </c>
      <c r="H51" s="20" t="n">
        <v>3.1040823</v>
      </c>
      <c r="I51" s="18" t="n">
        <v>421.89609284</v>
      </c>
      <c r="J51" s="20" t="n">
        <v>2.08772149</v>
      </c>
      <c r="K51" s="18" t="n">
        <v>429.50303018</v>
      </c>
      <c r="L51" s="20" t="n">
        <v>3.60110414</v>
      </c>
      <c r="M51" s="18" t="s">
        <v>481</v>
      </c>
      <c r="N51" s="20" t="s">
        <v>481</v>
      </c>
      <c r="O51" s="18" t="s">
        <v>481</v>
      </c>
      <c r="P51" s="20" t="s">
        <v>481</v>
      </c>
      <c r="Q51" s="18" t="s">
        <v>481</v>
      </c>
      <c r="R51" s="20" t="s">
        <v>481</v>
      </c>
      <c r="S51" s="18" t="s">
        <v>481</v>
      </c>
      <c r="T51" s="20" t="s">
        <v>481</v>
      </c>
      <c r="U51" s="18" t="n">
        <v>389.48804215</v>
      </c>
      <c r="V51" s="20" t="n">
        <v>7.45039771</v>
      </c>
    </row>
    <row r="52" spans="1:22">
      <c r="A52" s="15" t="s">
        <v>527</v>
      </c>
      <c r="B52" s="17" t="n">
        <v>5809</v>
      </c>
      <c r="C52" s="18">
        <f>(111.0/B52*100)</f>
        <v/>
      </c>
      <c r="D52" s="19" t="n">
        <v>5698</v>
      </c>
      <c r="E52" s="18" t="n">
        <v>442.10250486</v>
      </c>
      <c r="F52" s="20" t="n">
        <v>4.35139078</v>
      </c>
      <c r="G52" s="18" t="n">
        <v>467.28791542</v>
      </c>
      <c r="H52" s="20" t="n">
        <v>2.91730412</v>
      </c>
      <c r="I52" s="18" t="n">
        <v>485.78291859</v>
      </c>
      <c r="J52" s="20" t="n">
        <v>2.89867236</v>
      </c>
      <c r="K52" s="18" t="n">
        <v>515.72880776</v>
      </c>
      <c r="L52" s="20" t="n">
        <v>4.19094125</v>
      </c>
      <c r="M52" s="18" t="s">
        <v>481</v>
      </c>
      <c r="N52" s="20" t="s">
        <v>481</v>
      </c>
      <c r="O52" s="18" t="s">
        <v>481</v>
      </c>
      <c r="P52" s="20" t="s">
        <v>481</v>
      </c>
      <c r="Q52" s="18" t="s">
        <v>481</v>
      </c>
      <c r="R52" s="20" t="s">
        <v>481</v>
      </c>
      <c r="S52" s="18" t="s">
        <v>481</v>
      </c>
      <c r="T52" s="20" t="s">
        <v>481</v>
      </c>
      <c r="U52" s="18" t="n">
        <v>389.61665796</v>
      </c>
      <c r="V52" s="20" t="n">
        <v>7.74788292</v>
      </c>
    </row>
    <row r="53" spans="1:22">
      <c r="A53" s="15" t="s">
        <v>528</v>
      </c>
      <c r="B53" s="17" t="n">
        <v>5571</v>
      </c>
      <c r="C53" s="18">
        <f>(118.0/B53*100)</f>
        <v/>
      </c>
      <c r="D53" s="19" t="n">
        <v>5453</v>
      </c>
      <c r="E53" s="18" t="n">
        <v>385.91240335</v>
      </c>
      <c r="F53" s="20" t="n">
        <v>3.76475076</v>
      </c>
      <c r="G53" s="18" t="n">
        <v>413.57956403</v>
      </c>
      <c r="H53" s="20" t="n">
        <v>3.22704571</v>
      </c>
      <c r="I53" s="18" t="n">
        <v>443.60581807</v>
      </c>
      <c r="J53" s="20" t="n">
        <v>1.95141883</v>
      </c>
      <c r="K53" s="18" t="n">
        <v>481.4009864</v>
      </c>
      <c r="L53" s="20" t="n">
        <v>3.02504548</v>
      </c>
      <c r="M53" s="18" t="s">
        <v>481</v>
      </c>
      <c r="N53" s="20" t="s">
        <v>481</v>
      </c>
      <c r="O53" s="18" t="s">
        <v>481</v>
      </c>
      <c r="P53" s="20" t="s">
        <v>481</v>
      </c>
      <c r="Q53" s="18" t="s">
        <v>481</v>
      </c>
      <c r="R53" s="20" t="s">
        <v>481</v>
      </c>
      <c r="S53" s="18" t="s">
        <v>481</v>
      </c>
      <c r="T53" s="20" t="s">
        <v>481</v>
      </c>
      <c r="U53" s="18" t="n">
        <v>358.46648281</v>
      </c>
      <c r="V53" s="20" t="n">
        <v>4.313566</v>
      </c>
    </row>
    <row r="54" spans="1:22">
      <c r="A54" s="15" t="s">
        <v>529</v>
      </c>
      <c r="B54" s="17" t="n">
        <v>4740</v>
      </c>
      <c r="C54" s="18">
        <f>(483.0/B54*100)</f>
        <v/>
      </c>
      <c r="D54" s="19" t="n">
        <v>4257</v>
      </c>
      <c r="E54" s="18" t="n">
        <v>314.21630099</v>
      </c>
      <c r="F54" s="20" t="n">
        <v>6.35626333</v>
      </c>
      <c r="G54" s="18" t="n">
        <v>329.6039882</v>
      </c>
      <c r="H54" s="20" t="n">
        <v>5.44515137</v>
      </c>
      <c r="I54" s="18" t="n">
        <v>347.63576879</v>
      </c>
      <c r="J54" s="20" t="n">
        <v>3.37795343</v>
      </c>
      <c r="K54" s="18" t="n">
        <v>345.82129963</v>
      </c>
      <c r="L54" s="20" t="n">
        <v>3.1936382</v>
      </c>
      <c r="M54" s="18" t="s">
        <v>481</v>
      </c>
      <c r="N54" s="20" t="s">
        <v>481</v>
      </c>
      <c r="O54" s="18" t="s">
        <v>481</v>
      </c>
      <c r="P54" s="20" t="s">
        <v>481</v>
      </c>
      <c r="Q54" s="18" t="s">
        <v>481</v>
      </c>
      <c r="R54" s="20" t="s">
        <v>481</v>
      </c>
      <c r="S54" s="18" t="s">
        <v>481</v>
      </c>
      <c r="T54" s="20" t="s">
        <v>481</v>
      </c>
      <c r="U54" s="18" t="n">
        <v>284.29156728</v>
      </c>
      <c r="V54" s="20" t="n">
        <v>3.43106412</v>
      </c>
    </row>
    <row r="55" spans="1:22">
      <c r="A55" s="15" t="s">
        <v>530</v>
      </c>
      <c r="B55" s="17" t="n">
        <v>5316</v>
      </c>
      <c r="C55" s="18">
        <f>(22.0/B55*100)</f>
        <v/>
      </c>
      <c r="D55" s="19" t="n">
        <v>5294</v>
      </c>
      <c r="E55" s="18" t="n">
        <v>379.31794292</v>
      </c>
      <c r="F55" s="20" t="n">
        <v>6.42237826</v>
      </c>
      <c r="G55" s="18" t="n">
        <v>410.74420919</v>
      </c>
      <c r="H55" s="20" t="n">
        <v>3.37447173</v>
      </c>
      <c r="I55" s="18" t="n">
        <v>410.30960702</v>
      </c>
      <c r="J55" s="20" t="n">
        <v>2.85950429</v>
      </c>
      <c r="K55" s="18" t="n">
        <v>441.80509519</v>
      </c>
      <c r="L55" s="20" t="n">
        <v>4.01792588</v>
      </c>
      <c r="M55" s="18" t="s">
        <v>481</v>
      </c>
      <c r="N55" s="20" t="s">
        <v>481</v>
      </c>
      <c r="O55" s="18" t="s">
        <v>481</v>
      </c>
      <c r="P55" s="20" t="s">
        <v>481</v>
      </c>
      <c r="Q55" s="18" t="s">
        <v>481</v>
      </c>
      <c r="R55" s="20" t="s">
        <v>481</v>
      </c>
      <c r="S55" s="18" t="n">
        <v>334.79640415</v>
      </c>
      <c r="T55" s="20" t="n">
        <v>22.43940931</v>
      </c>
      <c r="U55" s="18" t="n">
        <v>321.66120616</v>
      </c>
      <c r="V55" s="20" t="n">
        <v>8.82970776</v>
      </c>
    </row>
    <row r="56" spans="1:22">
      <c r="A56" s="15" t="s">
        <v>531</v>
      </c>
      <c r="B56" s="17" t="n">
        <v>5359</v>
      </c>
      <c r="C56" s="18">
        <f>(77.0/B56*100)</f>
        <v/>
      </c>
      <c r="D56" s="19" t="n">
        <v>5282</v>
      </c>
      <c r="E56" s="18" t="n">
        <v>487.4893634</v>
      </c>
      <c r="F56" s="20" t="n">
        <v>4.57482951</v>
      </c>
      <c r="G56" s="18" t="n">
        <v>494.75379122</v>
      </c>
      <c r="H56" s="20" t="n">
        <v>3.75150171</v>
      </c>
      <c r="I56" s="18" t="n">
        <v>526.55339756</v>
      </c>
      <c r="J56" s="20" t="n">
        <v>2.66715808</v>
      </c>
      <c r="K56" s="18" t="n">
        <v>557.23534747</v>
      </c>
      <c r="L56" s="20" t="n">
        <v>3.32438074</v>
      </c>
      <c r="M56" s="18" t="s">
        <v>481</v>
      </c>
      <c r="N56" s="20" t="s">
        <v>481</v>
      </c>
      <c r="O56" s="18" t="s">
        <v>481</v>
      </c>
      <c r="P56" s="20" t="s">
        <v>481</v>
      </c>
      <c r="Q56" s="18" t="s">
        <v>481</v>
      </c>
      <c r="R56" s="20" t="s">
        <v>481</v>
      </c>
      <c r="S56" s="18" t="s">
        <v>481</v>
      </c>
      <c r="T56" s="20" t="s">
        <v>481</v>
      </c>
      <c r="U56" s="18" t="n">
        <v>447.0106364</v>
      </c>
      <c r="V56" s="20" t="n">
        <v>12.97098084</v>
      </c>
    </row>
    <row r="57" spans="1:22">
      <c r="A57" s="15" t="s">
        <v>532</v>
      </c>
      <c r="B57" s="17" t="n">
        <v>6513</v>
      </c>
      <c r="C57" s="18">
        <f>(0.0/B57*100)</f>
        <v/>
      </c>
      <c r="D57" s="19" t="n">
        <v>6513</v>
      </c>
      <c r="E57" s="18" t="n">
        <v>395.66510711</v>
      </c>
      <c r="F57" s="20" t="n">
        <v>8.30256284</v>
      </c>
      <c r="G57" s="18" t="n">
        <v>403.97588813</v>
      </c>
      <c r="H57" s="20" t="n">
        <v>4.0918624</v>
      </c>
      <c r="I57" s="18" t="n">
        <v>402.01414738</v>
      </c>
      <c r="J57" s="20" t="n">
        <v>2.58369101</v>
      </c>
      <c r="K57" s="18" t="n">
        <v>409.61390344</v>
      </c>
      <c r="L57" s="20" t="n">
        <v>3.50151945</v>
      </c>
      <c r="M57" s="18" t="s">
        <v>481</v>
      </c>
      <c r="N57" s="20" t="s">
        <v>481</v>
      </c>
      <c r="O57" s="18" t="s">
        <v>481</v>
      </c>
      <c r="P57" s="20" t="s">
        <v>481</v>
      </c>
      <c r="Q57" s="18" t="s">
        <v>481</v>
      </c>
      <c r="R57" s="20" t="s">
        <v>481</v>
      </c>
      <c r="S57" s="18" t="n">
        <v>319.63396708</v>
      </c>
      <c r="T57" s="20" t="n">
        <v>25.12350715</v>
      </c>
      <c r="U57" s="18" t="n">
        <v>378.96564436</v>
      </c>
      <c r="V57" s="20" t="n">
        <v>7.26958603</v>
      </c>
    </row>
    <row r="58" spans="1:22">
      <c r="A58" s="15" t="s">
        <v>533</v>
      </c>
      <c r="B58" s="17" t="n">
        <v>7267</v>
      </c>
      <c r="C58" s="18">
        <f>(10.0/B58*100)</f>
        <v/>
      </c>
      <c r="D58" s="19" t="n">
        <v>7257</v>
      </c>
      <c r="E58" s="18" t="n">
        <v>368.88420786</v>
      </c>
      <c r="F58" s="20" t="n">
        <v>4.86607143</v>
      </c>
      <c r="G58" s="18" t="n">
        <v>389.29573679</v>
      </c>
      <c r="H58" s="20" t="n">
        <v>4.49843799</v>
      </c>
      <c r="I58" s="18" t="n">
        <v>414.60849943</v>
      </c>
      <c r="J58" s="20" t="n">
        <v>2.66039211</v>
      </c>
      <c r="K58" s="18" t="n">
        <v>431.75206872</v>
      </c>
      <c r="L58" s="20" t="n">
        <v>3.42731389</v>
      </c>
      <c r="M58" s="18" t="s">
        <v>481</v>
      </c>
      <c r="N58" s="20" t="s">
        <v>481</v>
      </c>
      <c r="O58" s="18" t="s">
        <v>481</v>
      </c>
      <c r="P58" s="20" t="s">
        <v>481</v>
      </c>
      <c r="Q58" s="18" t="s">
        <v>481</v>
      </c>
      <c r="R58" s="20" t="s">
        <v>481</v>
      </c>
      <c r="S58" s="18" t="n">
        <v>312.736645</v>
      </c>
      <c r="T58" s="20" t="n">
        <v>15.66902563</v>
      </c>
      <c r="U58" s="18" t="n">
        <v>337.05513255</v>
      </c>
      <c r="V58" s="20" t="n">
        <v>10.0094182</v>
      </c>
    </row>
    <row r="59" spans="1:22">
      <c r="A59" s="15" t="s">
        <v>534</v>
      </c>
      <c r="B59" s="17" t="n">
        <v>4826</v>
      </c>
      <c r="C59" s="18">
        <f>(26.0/B59*100)</f>
        <v/>
      </c>
      <c r="D59" s="19" t="n">
        <v>4800</v>
      </c>
      <c r="E59" s="18" t="n">
        <v>335.06639826</v>
      </c>
      <c r="F59" s="20" t="n">
        <v>5.27259469</v>
      </c>
      <c r="G59" s="18" t="n">
        <v>370.67267552</v>
      </c>
      <c r="H59" s="20" t="n">
        <v>6.08826648</v>
      </c>
      <c r="I59" s="18" t="n">
        <v>377.71712458</v>
      </c>
      <c r="J59" s="20" t="n">
        <v>2.47702796</v>
      </c>
      <c r="K59" s="18" t="n">
        <v>389.06892036</v>
      </c>
      <c r="L59" s="20" t="n">
        <v>2.36594958</v>
      </c>
      <c r="M59" s="18" t="s">
        <v>481</v>
      </c>
      <c r="N59" s="20" t="s">
        <v>481</v>
      </c>
      <c r="O59" s="18" t="s">
        <v>481</v>
      </c>
      <c r="P59" s="20" t="s">
        <v>481</v>
      </c>
      <c r="Q59" s="18" t="s">
        <v>481</v>
      </c>
      <c r="R59" s="20" t="s">
        <v>481</v>
      </c>
      <c r="S59" s="18" t="n">
        <v>307.20167239</v>
      </c>
      <c r="T59" s="20" t="n">
        <v>13.71939897</v>
      </c>
      <c r="U59" s="18" t="n">
        <v>316.76924866</v>
      </c>
      <c r="V59" s="20" t="n">
        <v>8.353656969999999</v>
      </c>
    </row>
    <row r="60" spans="1:22">
      <c r="A60" s="15" t="s">
        <v>535</v>
      </c>
      <c r="B60" s="17" t="n">
        <v>4546</v>
      </c>
      <c r="C60" s="18">
        <f>(15.0/B60*100)</f>
        <v/>
      </c>
      <c r="D60" s="19" t="n">
        <v>4531</v>
      </c>
      <c r="E60" s="18" t="n">
        <v>343.65770387</v>
      </c>
      <c r="F60" s="20" t="n">
        <v>5.09677873</v>
      </c>
      <c r="G60" s="18" t="n">
        <v>352.68553042</v>
      </c>
      <c r="H60" s="20" t="n">
        <v>5.25147077</v>
      </c>
      <c r="I60" s="18" t="n">
        <v>387.57007407</v>
      </c>
      <c r="J60" s="20" t="n">
        <v>3.90878823</v>
      </c>
      <c r="K60" s="18" t="n">
        <v>415.23711966</v>
      </c>
      <c r="L60" s="20" t="n">
        <v>5.11836379</v>
      </c>
      <c r="M60" s="18" t="s">
        <v>481</v>
      </c>
      <c r="N60" s="20" t="s">
        <v>481</v>
      </c>
      <c r="O60" s="18" t="s">
        <v>481</v>
      </c>
      <c r="P60" s="20" t="s">
        <v>481</v>
      </c>
      <c r="Q60" s="18" t="s">
        <v>481</v>
      </c>
      <c r="R60" s="20" t="s">
        <v>481</v>
      </c>
      <c r="S60" s="18" t="n">
        <v>268.83863384</v>
      </c>
      <c r="T60" s="20" t="n">
        <v>27.50207169</v>
      </c>
      <c r="U60" s="18" t="n">
        <v>340.80251082</v>
      </c>
      <c r="V60" s="20" t="n">
        <v>8.19597789</v>
      </c>
    </row>
    <row r="61" spans="1:22">
      <c r="A61" s="15" t="s">
        <v>536</v>
      </c>
      <c r="B61" s="17" t="n">
        <v>6525</v>
      </c>
      <c r="C61" s="18">
        <f>(175.0/B61*100)</f>
        <v/>
      </c>
      <c r="D61" s="19" t="n">
        <v>6350</v>
      </c>
      <c r="E61" s="18" t="n">
        <v>443.29915859</v>
      </c>
      <c r="F61" s="20" t="n">
        <v>5.19804846</v>
      </c>
      <c r="G61" s="18" t="n">
        <v>456.61662049</v>
      </c>
      <c r="H61" s="20" t="n">
        <v>3.64740459</v>
      </c>
      <c r="I61" s="18" t="n">
        <v>478.44963593</v>
      </c>
      <c r="J61" s="20" t="n">
        <v>2.86357301</v>
      </c>
      <c r="K61" s="18" t="n">
        <v>507.62534995</v>
      </c>
      <c r="L61" s="20" t="n">
        <v>3.24471161</v>
      </c>
      <c r="M61" s="18" t="s">
        <v>481</v>
      </c>
      <c r="N61" s="20" t="s">
        <v>481</v>
      </c>
      <c r="O61" s="18" t="s">
        <v>481</v>
      </c>
      <c r="P61" s="20" t="s">
        <v>481</v>
      </c>
      <c r="Q61" s="18" t="s">
        <v>481</v>
      </c>
      <c r="R61" s="20" t="s">
        <v>481</v>
      </c>
      <c r="S61" s="18" t="s">
        <v>481</v>
      </c>
      <c r="T61" s="20" t="s">
        <v>481</v>
      </c>
      <c r="U61" s="18" t="n">
        <v>389.8121697</v>
      </c>
      <c r="V61" s="20" t="n">
        <v>8.538569900000001</v>
      </c>
    </row>
    <row r="62" spans="1:22">
      <c r="A62" s="15" t="s">
        <v>537</v>
      </c>
      <c r="B62" s="17" t="n">
        <v>4476</v>
      </c>
      <c r="C62" s="18">
        <f>(3.0/B62*100)</f>
        <v/>
      </c>
      <c r="D62" s="19" t="n">
        <v>4473</v>
      </c>
      <c r="E62" s="18" t="n">
        <v>487.40525836</v>
      </c>
      <c r="F62" s="20" t="n">
        <v>4.94689006</v>
      </c>
      <c r="G62" s="18" t="n">
        <v>506.08272811</v>
      </c>
      <c r="H62" s="20" t="n">
        <v>2.47267615</v>
      </c>
      <c r="I62" s="18" t="n">
        <v>534.09031539</v>
      </c>
      <c r="J62" s="20" t="n">
        <v>1.63715777</v>
      </c>
      <c r="K62" s="18" t="n">
        <v>555.3056968</v>
      </c>
      <c r="L62" s="20" t="n">
        <v>2.89071734</v>
      </c>
      <c r="M62" s="18" t="s">
        <v>481</v>
      </c>
      <c r="N62" s="20" t="s">
        <v>481</v>
      </c>
      <c r="O62" s="18" t="s">
        <v>481</v>
      </c>
      <c r="P62" s="20" t="s">
        <v>481</v>
      </c>
      <c r="Q62" s="18" t="s">
        <v>481</v>
      </c>
      <c r="R62" s="20" t="s">
        <v>481</v>
      </c>
      <c r="S62" s="18" t="s">
        <v>481</v>
      </c>
      <c r="T62" s="20" t="s">
        <v>481</v>
      </c>
      <c r="U62" s="18" t="n">
        <v>438.08587182</v>
      </c>
      <c r="V62" s="20" t="n">
        <v>25.77521919</v>
      </c>
    </row>
    <row r="63" spans="1:22">
      <c r="A63" s="15" t="s">
        <v>538</v>
      </c>
      <c r="B63" s="17" t="n">
        <v>5324</v>
      </c>
      <c r="C63" s="18">
        <f>(13.0/B63*100)</f>
        <v/>
      </c>
      <c r="D63" s="19" t="n">
        <v>5311</v>
      </c>
      <c r="E63" s="18" t="n">
        <v>352.58667593</v>
      </c>
      <c r="F63" s="20" t="n">
        <v>6.74050357</v>
      </c>
      <c r="G63" s="18" t="n">
        <v>376.29181092</v>
      </c>
      <c r="H63" s="20" t="n">
        <v>4.70307802</v>
      </c>
      <c r="I63" s="18" t="n">
        <v>387.88972746</v>
      </c>
      <c r="J63" s="20" t="n">
        <v>1.91896672</v>
      </c>
      <c r="K63" s="18" t="n">
        <v>403.36977421</v>
      </c>
      <c r="L63" s="20" t="n">
        <v>2.83963493</v>
      </c>
      <c r="M63" s="18" t="s">
        <v>481</v>
      </c>
      <c r="N63" s="20" t="s">
        <v>481</v>
      </c>
      <c r="O63" s="18" t="s">
        <v>481</v>
      </c>
      <c r="P63" s="20" t="s">
        <v>481</v>
      </c>
      <c r="Q63" s="18" t="n">
        <v>330.26069601</v>
      </c>
      <c r="R63" s="20" t="n">
        <v>64.70880097</v>
      </c>
      <c r="S63" s="18" t="n">
        <v>337.35958429</v>
      </c>
      <c r="T63" s="20" t="n">
        <v>33.48254365</v>
      </c>
      <c r="U63" s="18" t="n">
        <v>335.14368657</v>
      </c>
      <c r="V63" s="20" t="n">
        <v>4.17576064</v>
      </c>
    </row>
    <row r="64" spans="1:22">
      <c r="A64" s="15" t="s">
        <v>539</v>
      </c>
      <c r="B64" s="17" t="n">
        <v>3634</v>
      </c>
      <c r="C64" s="18">
        <f>(3.0/B64*100)</f>
        <v/>
      </c>
      <c r="D64" s="19" t="n">
        <v>3631</v>
      </c>
      <c r="E64" s="18" t="n">
        <v>393.50254929</v>
      </c>
      <c r="F64" s="20" t="n">
        <v>4.63114168</v>
      </c>
      <c r="G64" s="18" t="n">
        <v>420.03746731</v>
      </c>
      <c r="H64" s="20" t="n">
        <v>4.24295171</v>
      </c>
      <c r="I64" s="18" t="n">
        <v>471.00072008</v>
      </c>
      <c r="J64" s="20" t="n">
        <v>2.69468566</v>
      </c>
      <c r="K64" s="18" t="n">
        <v>537.55739909</v>
      </c>
      <c r="L64" s="20" t="n">
        <v>4.15906083</v>
      </c>
      <c r="M64" s="18" t="s">
        <v>481</v>
      </c>
      <c r="N64" s="20" t="s">
        <v>481</v>
      </c>
      <c r="O64" s="18" t="s">
        <v>481</v>
      </c>
      <c r="P64" s="20" t="s">
        <v>481</v>
      </c>
      <c r="Q64" s="18" t="s">
        <v>481</v>
      </c>
      <c r="R64" s="20" t="s">
        <v>481</v>
      </c>
      <c r="S64" s="18" t="n">
        <v>354.8956673</v>
      </c>
      <c r="T64" s="20" t="n">
        <v>32.26768372</v>
      </c>
      <c r="U64" s="18" t="n">
        <v>330.46539712</v>
      </c>
      <c r="V64" s="20" t="n">
        <v>10.30844324</v>
      </c>
    </row>
    <row r="65" spans="1:22">
      <c r="A65" s="15" t="s">
        <v>540</v>
      </c>
      <c r="B65" s="17" t="n">
        <v>5325</v>
      </c>
      <c r="C65" s="18">
        <f>(14.0/B65*100)</f>
        <v/>
      </c>
      <c r="D65" s="19" t="n">
        <v>5311</v>
      </c>
      <c r="E65" s="18" t="n">
        <v>384.19037436</v>
      </c>
      <c r="F65" s="20" t="n">
        <v>6.78278058</v>
      </c>
      <c r="G65" s="18" t="n">
        <v>411.66549848</v>
      </c>
      <c r="H65" s="20" t="n">
        <v>4.37166542</v>
      </c>
      <c r="I65" s="18" t="n">
        <v>427.94211103</v>
      </c>
      <c r="J65" s="20" t="n">
        <v>2.09115925</v>
      </c>
      <c r="K65" s="18" t="n">
        <v>455.10324225</v>
      </c>
      <c r="L65" s="20" t="n">
        <v>3.44247161</v>
      </c>
      <c r="M65" s="18" t="s">
        <v>481</v>
      </c>
      <c r="N65" s="20" t="s">
        <v>481</v>
      </c>
      <c r="O65" s="18" t="s">
        <v>481</v>
      </c>
      <c r="P65" s="20" t="s">
        <v>481</v>
      </c>
      <c r="Q65" s="18" t="n">
        <v>326.23297332</v>
      </c>
      <c r="R65" s="20" t="n">
        <v>36.34602922</v>
      </c>
      <c r="S65" s="18" t="s">
        <v>481</v>
      </c>
      <c r="T65" s="20" t="s">
        <v>481</v>
      </c>
      <c r="U65" s="18" t="n">
        <v>341.37025944</v>
      </c>
      <c r="V65" s="20" t="n">
        <v>8.501432189999999</v>
      </c>
    </row>
    <row r="66" spans="1:22">
      <c r="A66" s="15" t="s">
        <v>541</v>
      </c>
      <c r="B66" s="17" t="n">
        <v>5665</v>
      </c>
      <c r="C66" s="18">
        <f>(92.0/B66*100)</f>
        <v/>
      </c>
      <c r="D66" s="19" t="n">
        <v>5573</v>
      </c>
      <c r="E66" s="18" t="n">
        <v>394.03240123</v>
      </c>
      <c r="F66" s="20" t="n">
        <v>3.28631981</v>
      </c>
      <c r="G66" s="18" t="n">
        <v>416.17217539</v>
      </c>
      <c r="H66" s="20" t="n">
        <v>2.61230948</v>
      </c>
      <c r="I66" s="18" t="n">
        <v>421.8402808</v>
      </c>
      <c r="J66" s="20" t="n">
        <v>1.91393819</v>
      </c>
      <c r="K66" s="18" t="n">
        <v>441.65665982</v>
      </c>
      <c r="L66" s="20" t="n">
        <v>3.30474664</v>
      </c>
      <c r="M66" s="18" t="s">
        <v>481</v>
      </c>
      <c r="N66" s="20" t="s">
        <v>481</v>
      </c>
      <c r="O66" s="18" t="s">
        <v>481</v>
      </c>
      <c r="P66" s="20" t="s">
        <v>481</v>
      </c>
      <c r="Q66" s="18" t="s">
        <v>481</v>
      </c>
      <c r="R66" s="20" t="s">
        <v>481</v>
      </c>
      <c r="S66" s="18" t="s">
        <v>481</v>
      </c>
      <c r="T66" s="20" t="s">
        <v>481</v>
      </c>
      <c r="U66" s="18" t="n">
        <v>351.33422734</v>
      </c>
      <c r="V66" s="20" t="n">
        <v>2.98741606</v>
      </c>
    </row>
    <row r="67" spans="1:22">
      <c r="A67" s="15" t="s">
        <v>542</v>
      </c>
      <c r="B67" s="17" t="n">
        <v>6971</v>
      </c>
      <c r="C67" s="18">
        <f>(934.0/B67*100)</f>
        <v/>
      </c>
      <c r="D67" s="19" t="n">
        <v>6037</v>
      </c>
      <c r="E67" s="18" t="n">
        <v>391.83615787</v>
      </c>
      <c r="F67" s="20" t="n">
        <v>5.39430819</v>
      </c>
      <c r="G67" s="18" t="n">
        <v>412.64836737</v>
      </c>
      <c r="H67" s="20" t="n">
        <v>4.24910316</v>
      </c>
      <c r="I67" s="18" t="n">
        <v>406.48582098</v>
      </c>
      <c r="J67" s="20" t="n">
        <v>2.69569916</v>
      </c>
      <c r="K67" s="18" t="n">
        <v>417.85347359</v>
      </c>
      <c r="L67" s="20" t="n">
        <v>3.06078467</v>
      </c>
      <c r="M67" s="18" t="s">
        <v>481</v>
      </c>
      <c r="N67" s="20" t="s">
        <v>481</v>
      </c>
      <c r="O67" s="18" t="s">
        <v>481</v>
      </c>
      <c r="P67" s="20" t="s">
        <v>481</v>
      </c>
      <c r="Q67" s="18" t="s">
        <v>481</v>
      </c>
      <c r="R67" s="20" t="s">
        <v>481</v>
      </c>
      <c r="S67" s="18" t="s">
        <v>481</v>
      </c>
      <c r="T67" s="20" t="s">
        <v>481</v>
      </c>
      <c r="U67" s="18" t="n">
        <v>337.07828302</v>
      </c>
      <c r="V67" s="20" t="n">
        <v>5.71625682</v>
      </c>
    </row>
    <row r="68" spans="1:22">
      <c r="A68" s="15" t="s">
        <v>543</v>
      </c>
      <c r="B68" s="17" t="n">
        <v>12083</v>
      </c>
      <c r="C68" s="18">
        <f>(31.0/B68*100)</f>
        <v/>
      </c>
      <c r="D68" s="19" t="n">
        <v>12052</v>
      </c>
      <c r="E68" s="18" t="n">
        <v>376.0534159</v>
      </c>
      <c r="F68" s="20" t="n">
        <v>3.29337686</v>
      </c>
      <c r="G68" s="18" t="n">
        <v>405.60851103</v>
      </c>
      <c r="H68" s="20" t="n">
        <v>2.58692759</v>
      </c>
      <c r="I68" s="18" t="n">
        <v>435.43036423</v>
      </c>
      <c r="J68" s="20" t="n">
        <v>1.35088591</v>
      </c>
      <c r="K68" s="18" t="n">
        <v>458.70694205</v>
      </c>
      <c r="L68" s="20" t="n">
        <v>2.37879001</v>
      </c>
      <c r="M68" s="18" t="s">
        <v>481</v>
      </c>
      <c r="N68" s="20" t="s">
        <v>481</v>
      </c>
      <c r="O68" s="18" t="s">
        <v>481</v>
      </c>
      <c r="P68" s="20" t="s">
        <v>481</v>
      </c>
      <c r="Q68" s="18" t="s">
        <v>481</v>
      </c>
      <c r="R68" s="20" t="s">
        <v>481</v>
      </c>
      <c r="S68" s="18" t="s">
        <v>481</v>
      </c>
      <c r="T68" s="20" t="s">
        <v>481</v>
      </c>
      <c r="U68" s="18" t="n">
        <v>351.32653044</v>
      </c>
      <c r="V68" s="20" t="n">
        <v>2.06813548</v>
      </c>
    </row>
    <row r="69" spans="1:22">
      <c r="A69" s="15" t="s">
        <v>544</v>
      </c>
      <c r="B69" s="17" t="n">
        <v>4876</v>
      </c>
      <c r="C69" s="18">
        <f>(0.0/B69*100)</f>
        <v/>
      </c>
      <c r="D69" s="19" t="n">
        <v>4876</v>
      </c>
      <c r="E69" s="18" t="n">
        <v>406.41357534</v>
      </c>
      <c r="F69" s="20" t="n">
        <v>5.5022553</v>
      </c>
      <c r="G69" s="18" t="n">
        <v>421.28278076</v>
      </c>
      <c r="H69" s="20" t="n">
        <v>4.53266853</v>
      </c>
      <c r="I69" s="18" t="n">
        <v>436.89617331</v>
      </c>
      <c r="J69" s="20" t="n">
        <v>3.22940235</v>
      </c>
      <c r="K69" s="18" t="n">
        <v>455.63751425</v>
      </c>
      <c r="L69" s="20" t="n">
        <v>4.36587131</v>
      </c>
      <c r="M69" s="18" t="s">
        <v>481</v>
      </c>
      <c r="N69" s="20" t="s">
        <v>481</v>
      </c>
      <c r="O69" s="18" t="s">
        <v>481</v>
      </c>
      <c r="P69" s="20" t="s">
        <v>481</v>
      </c>
      <c r="Q69" s="18" t="s">
        <v>481</v>
      </c>
      <c r="R69" s="20" t="s">
        <v>481</v>
      </c>
      <c r="S69" s="18" t="s">
        <v>481</v>
      </c>
      <c r="T69" s="20" t="s">
        <v>481</v>
      </c>
      <c r="U69" s="18" t="n">
        <v>359.83409021</v>
      </c>
      <c r="V69" s="20" t="n">
        <v>20.31857607</v>
      </c>
    </row>
    <row r="70" spans="1:22">
      <c r="A70" s="15" t="s">
        <v>545</v>
      </c>
      <c r="B70" s="17" t="n">
        <v>6036</v>
      </c>
      <c r="C70" s="18">
        <f>(223.0/B70*100)</f>
        <v/>
      </c>
      <c r="D70" s="19" t="n">
        <v>5813</v>
      </c>
      <c r="E70" s="18" t="n">
        <v>463.09125463</v>
      </c>
      <c r="F70" s="20" t="n">
        <v>5.59949151</v>
      </c>
      <c r="G70" s="18" t="n">
        <v>477.25917627</v>
      </c>
      <c r="H70" s="20" t="n">
        <v>3.02075323</v>
      </c>
      <c r="I70" s="18" t="n">
        <v>496.97759743</v>
      </c>
      <c r="J70" s="20" t="n">
        <v>2.96186843</v>
      </c>
      <c r="K70" s="18" t="n">
        <v>512.48875782</v>
      </c>
      <c r="L70" s="20" t="n">
        <v>5.52256055</v>
      </c>
      <c r="M70" s="18" t="s">
        <v>481</v>
      </c>
      <c r="N70" s="20" t="s">
        <v>481</v>
      </c>
      <c r="O70" s="18" t="s">
        <v>481</v>
      </c>
      <c r="P70" s="20" t="s">
        <v>481</v>
      </c>
      <c r="Q70" s="18" t="s">
        <v>481</v>
      </c>
      <c r="R70" s="20" t="s">
        <v>481</v>
      </c>
      <c r="S70" s="18" t="s">
        <v>481</v>
      </c>
      <c r="T70" s="20" t="s">
        <v>481</v>
      </c>
      <c r="U70" s="18" t="n">
        <v>427.11392158</v>
      </c>
      <c r="V70" s="20" t="n">
        <v>7.74474576</v>
      </c>
    </row>
    <row r="71" spans="1:22">
      <c r="A71" s="15" t="s">
        <v>546</v>
      </c>
      <c r="B71" s="17" t="n">
        <v>6115</v>
      </c>
      <c r="C71" s="18">
        <f>(37.0/B71*100)</f>
        <v/>
      </c>
      <c r="D71" s="19" t="n">
        <v>6078</v>
      </c>
      <c r="E71" s="18" t="n">
        <v>476.3740076</v>
      </c>
      <c r="F71" s="20" t="n">
        <v>6.3611437</v>
      </c>
      <c r="G71" s="18" t="n">
        <v>514.42876082</v>
      </c>
      <c r="H71" s="20" t="n">
        <v>3.70466063</v>
      </c>
      <c r="I71" s="18" t="n">
        <v>552.76819356</v>
      </c>
      <c r="J71" s="20" t="n">
        <v>1.69840712</v>
      </c>
      <c r="K71" s="18" t="n">
        <v>598.86993864</v>
      </c>
      <c r="L71" s="20" t="n">
        <v>2.70748773</v>
      </c>
      <c r="M71" s="18" t="s">
        <v>481</v>
      </c>
      <c r="N71" s="20" t="s">
        <v>481</v>
      </c>
      <c r="O71" s="18" t="s">
        <v>481</v>
      </c>
      <c r="P71" s="20" t="s">
        <v>481</v>
      </c>
      <c r="Q71" s="18" t="s">
        <v>481</v>
      </c>
      <c r="R71" s="20" t="s">
        <v>481</v>
      </c>
      <c r="S71" s="18" t="s">
        <v>481</v>
      </c>
      <c r="T71" s="20" t="s">
        <v>481</v>
      </c>
      <c r="U71" s="18" t="n">
        <v>445.2670186</v>
      </c>
      <c r="V71" s="20" t="n">
        <v>14.97499294</v>
      </c>
    </row>
    <row r="72" spans="1:22">
      <c r="A72" s="15" t="s">
        <v>547</v>
      </c>
      <c r="B72" s="17" t="n">
        <v>7708</v>
      </c>
      <c r="C72" s="18">
        <f>(6.0/B72*100)</f>
        <v/>
      </c>
      <c r="D72" s="19" t="n">
        <v>7702</v>
      </c>
      <c r="E72" s="18" t="n">
        <v>492.1751346</v>
      </c>
      <c r="F72" s="20" t="n">
        <v>4.324134</v>
      </c>
      <c r="G72" s="18" t="n">
        <v>512.79124115</v>
      </c>
      <c r="H72" s="20" t="n">
        <v>2.61328291</v>
      </c>
      <c r="I72" s="18" t="n">
        <v>544.28643397</v>
      </c>
      <c r="J72" s="20" t="n">
        <v>3.31318119</v>
      </c>
      <c r="K72" s="18" t="n">
        <v>596.45583829</v>
      </c>
      <c r="L72" s="20" t="n">
        <v>5.54971313</v>
      </c>
      <c r="M72" s="18" t="s">
        <v>481</v>
      </c>
      <c r="N72" s="20" t="s">
        <v>481</v>
      </c>
      <c r="O72" s="18" t="s">
        <v>481</v>
      </c>
      <c r="P72" s="20" t="s">
        <v>481</v>
      </c>
      <c r="Q72" s="18" t="s">
        <v>481</v>
      </c>
      <c r="R72" s="20" t="s">
        <v>481</v>
      </c>
      <c r="S72" s="18" t="s">
        <v>481</v>
      </c>
      <c r="T72" s="20" t="s">
        <v>481</v>
      </c>
      <c r="U72" s="18" t="n">
        <v>427.8882245</v>
      </c>
      <c r="V72" s="20" t="n">
        <v>20.77565435</v>
      </c>
    </row>
    <row r="73" spans="1:22">
      <c r="A73" s="15" t="s">
        <v>548</v>
      </c>
      <c r="B73" s="17" t="n">
        <v>8249</v>
      </c>
      <c r="C73" s="18">
        <f>(197.0/B73*100)</f>
        <v/>
      </c>
      <c r="D73" s="19" t="n">
        <v>8052</v>
      </c>
      <c r="E73" s="18" t="n">
        <v>378.58228241</v>
      </c>
      <c r="F73" s="20" t="n">
        <v>6.76983907</v>
      </c>
      <c r="G73" s="18" t="n">
        <v>409.55821402</v>
      </c>
      <c r="H73" s="20" t="n">
        <v>4.53116361</v>
      </c>
      <c r="I73" s="18" t="n">
        <v>422.60960847</v>
      </c>
      <c r="J73" s="20" t="n">
        <v>2.81267265</v>
      </c>
      <c r="K73" s="18" t="n">
        <v>444.38923556</v>
      </c>
      <c r="L73" s="20" t="n">
        <v>4.41857293</v>
      </c>
      <c r="M73" s="18" t="s">
        <v>481</v>
      </c>
      <c r="N73" s="20" t="s">
        <v>481</v>
      </c>
      <c r="O73" s="18" t="s">
        <v>481</v>
      </c>
      <c r="P73" s="20" t="s">
        <v>481</v>
      </c>
      <c r="Q73" s="18" t="s">
        <v>481</v>
      </c>
      <c r="R73" s="20" t="s">
        <v>481</v>
      </c>
      <c r="S73" s="18" t="s">
        <v>481</v>
      </c>
      <c r="T73" s="20" t="s">
        <v>481</v>
      </c>
      <c r="U73" s="18" t="n">
        <v>371.50341019</v>
      </c>
      <c r="V73" s="20" t="n">
        <v>8.64996438</v>
      </c>
    </row>
    <row r="74" spans="1:22">
      <c r="A74" s="15" t="s">
        <v>549</v>
      </c>
      <c r="B74" s="17" t="n">
        <v>4692</v>
      </c>
      <c r="C74" s="18">
        <f>(82.0/B74*100)</f>
        <v/>
      </c>
      <c r="D74" s="19" t="n">
        <v>4610</v>
      </c>
      <c r="E74" s="18" t="n">
        <v>396.60311094</v>
      </c>
      <c r="F74" s="20" t="n">
        <v>4.11617138</v>
      </c>
      <c r="G74" s="18" t="n">
        <v>407.22510559</v>
      </c>
      <c r="H74" s="20" t="n">
        <v>3.41020631</v>
      </c>
      <c r="I74" s="18" t="n">
        <v>434.37035825</v>
      </c>
      <c r="J74" s="20" t="n">
        <v>2.28941559</v>
      </c>
      <c r="K74" s="18" t="n">
        <v>460.31078166</v>
      </c>
      <c r="L74" s="20" t="n">
        <v>3.25308275</v>
      </c>
      <c r="M74" s="18" t="s">
        <v>481</v>
      </c>
      <c r="N74" s="20" t="s">
        <v>481</v>
      </c>
      <c r="O74" s="18" t="s">
        <v>481</v>
      </c>
      <c r="P74" s="20" t="s">
        <v>481</v>
      </c>
      <c r="Q74" s="18" t="s">
        <v>481</v>
      </c>
      <c r="R74" s="20" t="s">
        <v>481</v>
      </c>
      <c r="S74" s="18" t="n">
        <v>322.19734344</v>
      </c>
      <c r="T74" s="20" t="n">
        <v>21.04693815</v>
      </c>
      <c r="U74" s="18" t="n">
        <v>344.57338937</v>
      </c>
      <c r="V74" s="20" t="n">
        <v>5.87963875</v>
      </c>
    </row>
    <row r="75" spans="1:22">
      <c r="A75" s="15" t="s">
        <v>550</v>
      </c>
      <c r="B75" s="17" t="n">
        <v>5375</v>
      </c>
      <c r="C75" s="18">
        <f>(314.0/B75*100)</f>
        <v/>
      </c>
      <c r="D75" s="19" t="n">
        <v>5061</v>
      </c>
      <c r="E75" s="18" t="n">
        <v>369.10346414</v>
      </c>
      <c r="F75" s="20" t="n">
        <v>4.26519283</v>
      </c>
      <c r="G75" s="18" t="n">
        <v>379.03113887</v>
      </c>
      <c r="H75" s="20" t="n">
        <v>4.45568094</v>
      </c>
      <c r="I75" s="18" t="n">
        <v>388.23758637</v>
      </c>
      <c r="J75" s="20" t="n">
        <v>2.41349712</v>
      </c>
      <c r="K75" s="18" t="n">
        <v>404.76720522</v>
      </c>
      <c r="L75" s="20" t="n">
        <v>3.01697171</v>
      </c>
      <c r="M75" s="18" t="s">
        <v>481</v>
      </c>
      <c r="N75" s="20" t="s">
        <v>481</v>
      </c>
      <c r="O75" s="18" t="s">
        <v>481</v>
      </c>
      <c r="P75" s="20" t="s">
        <v>481</v>
      </c>
      <c r="Q75" s="18" t="s">
        <v>481</v>
      </c>
      <c r="R75" s="20" t="s">
        <v>481</v>
      </c>
      <c r="S75" s="18" t="s">
        <v>481</v>
      </c>
      <c r="T75" s="20" t="s">
        <v>481</v>
      </c>
      <c r="U75" s="18" t="n">
        <v>356.12521602</v>
      </c>
      <c r="V75" s="20" t="n">
        <v>3.64525924</v>
      </c>
    </row>
    <row r="76" spans="1:22">
      <c r="A76" s="15" t="s">
        <v>551</v>
      </c>
      <c r="B76" s="17" t="n">
        <v>14167</v>
      </c>
      <c r="C76" s="18">
        <f>(236.0/B76*100)</f>
        <v/>
      </c>
      <c r="D76" s="19" t="n">
        <v>13931</v>
      </c>
      <c r="E76" s="18" t="n">
        <v>386.991589</v>
      </c>
      <c r="F76" s="20" t="n">
        <v>3.59504167</v>
      </c>
      <c r="G76" s="18" t="n">
        <v>422.05766798</v>
      </c>
      <c r="H76" s="20" t="n">
        <v>3.60289992</v>
      </c>
      <c r="I76" s="18" t="n">
        <v>443.25295629</v>
      </c>
      <c r="J76" s="20" t="n">
        <v>2.72105183</v>
      </c>
      <c r="K76" s="18" t="n">
        <v>469.0050381</v>
      </c>
      <c r="L76" s="20" t="n">
        <v>3.41717204</v>
      </c>
      <c r="M76" s="18" t="s">
        <v>481</v>
      </c>
      <c r="N76" s="20" t="s">
        <v>481</v>
      </c>
      <c r="O76" s="18" t="s">
        <v>481</v>
      </c>
      <c r="P76" s="20" t="s">
        <v>481</v>
      </c>
      <c r="Q76" s="18" t="s">
        <v>481</v>
      </c>
      <c r="R76" s="20" t="s">
        <v>481</v>
      </c>
      <c r="S76" s="18" t="s">
        <v>481</v>
      </c>
      <c r="T76" s="20" t="s">
        <v>481</v>
      </c>
      <c r="U76" s="18" t="n">
        <v>358.0042915</v>
      </c>
      <c r="V76" s="20" t="n">
        <v>4.40713208</v>
      </c>
    </row>
    <row r="77" spans="1:22">
      <c r="A77" s="15" t="s">
        <v>552</v>
      </c>
      <c r="B77" s="17" t="n">
        <v>6062</v>
      </c>
      <c r="C77" s="18">
        <f>(356.0/B77*100)</f>
        <v/>
      </c>
      <c r="D77" s="19" t="n">
        <v>5706</v>
      </c>
      <c r="E77" s="18" t="n">
        <v>420.79594175</v>
      </c>
      <c r="F77" s="20" t="n">
        <v>3.90838489</v>
      </c>
      <c r="G77" s="18" t="n">
        <v>434.07543159</v>
      </c>
      <c r="H77" s="20" t="n">
        <v>3.23430491</v>
      </c>
      <c r="I77" s="18" t="n">
        <v>452.4845435</v>
      </c>
      <c r="J77" s="20" t="n">
        <v>2.52975243</v>
      </c>
      <c r="K77" s="18" t="n">
        <v>465.48386339</v>
      </c>
      <c r="L77" s="20" t="n">
        <v>4.14251986</v>
      </c>
      <c r="M77" s="18" t="s">
        <v>481</v>
      </c>
      <c r="N77" s="20" t="s">
        <v>481</v>
      </c>
      <c r="O77" s="18" t="s">
        <v>481</v>
      </c>
      <c r="P77" s="20" t="s">
        <v>481</v>
      </c>
      <c r="Q77" s="18" t="s">
        <v>481</v>
      </c>
      <c r="R77" s="20" t="s">
        <v>481</v>
      </c>
      <c r="S77" s="18" t="s">
        <v>481</v>
      </c>
      <c r="T77" s="20" t="s">
        <v>481</v>
      </c>
      <c r="U77" s="18" t="n">
        <v>374.53126868</v>
      </c>
      <c r="V77" s="20" t="n">
        <v>3.81745578</v>
      </c>
    </row>
    <row r="78" spans="1:22">
      <c r="A78" s="15" t="s">
        <v>553</v>
      </c>
      <c r="B78" s="17" t="n">
        <v>5826</v>
      </c>
      <c r="C78" s="18">
        <f>(0.0/B78*100)</f>
        <v/>
      </c>
      <c r="D78" s="19" t="n">
        <v>5826</v>
      </c>
      <c r="E78" s="18" t="n">
        <v>523.23891881</v>
      </c>
      <c r="F78" s="20" t="n">
        <v>11.49336166</v>
      </c>
      <c r="G78" s="18" t="n">
        <v>504.72868419</v>
      </c>
      <c r="H78" s="20" t="n">
        <v>5.77412906</v>
      </c>
      <c r="I78" s="18" t="n">
        <v>521.32955693</v>
      </c>
      <c r="J78" s="20" t="n">
        <v>3.58891304</v>
      </c>
      <c r="K78" s="18" t="n">
        <v>542.17083687</v>
      </c>
      <c r="L78" s="20" t="n">
        <v>5.48801509</v>
      </c>
      <c r="M78" s="18" t="s">
        <v>481</v>
      </c>
      <c r="N78" s="20" t="s">
        <v>481</v>
      </c>
      <c r="O78" s="18" t="s">
        <v>481</v>
      </c>
      <c r="P78" s="20" t="s">
        <v>481</v>
      </c>
      <c r="Q78" s="18" t="n">
        <v>431.126</v>
      </c>
      <c r="R78" s="20" t="n">
        <v>17.85283108</v>
      </c>
      <c r="S78" s="18" t="n">
        <v>429.13181754</v>
      </c>
      <c r="T78" s="20" t="n">
        <v>30.24717917</v>
      </c>
      <c r="U78" s="18" t="n">
        <v>448.68684045</v>
      </c>
      <c r="V78" s="20" t="n">
        <v>23.07718458</v>
      </c>
    </row>
    <row customHeight="1" ht="25" r="79" spans="1:22">
      <c r="A79" s="15" t="s">
        <v>554</v>
      </c>
      <c r="B79" s="17" t="n">
        <v>1657</v>
      </c>
      <c r="C79" s="18">
        <f>(41.0/B79*100)</f>
        <v/>
      </c>
      <c r="D79" s="19" t="n">
        <v>1616</v>
      </c>
      <c r="E79" s="18" t="n">
        <v>455.64936435</v>
      </c>
      <c r="F79" s="20" t="n">
        <v>7.21507974</v>
      </c>
      <c r="G79" s="18" t="n">
        <v>459.5353351</v>
      </c>
      <c r="H79" s="20" t="n">
        <v>7.47694569</v>
      </c>
      <c r="I79" s="18" t="n">
        <v>479.78016606</v>
      </c>
      <c r="J79" s="20" t="n">
        <v>7.49587675</v>
      </c>
      <c r="K79" s="18" t="n">
        <v>496.69413786</v>
      </c>
      <c r="L79" s="20" t="n">
        <v>8.523017980000001</v>
      </c>
      <c r="M79" s="18" t="s">
        <v>481</v>
      </c>
      <c r="N79" s="20" t="s">
        <v>481</v>
      </c>
      <c r="O79" s="18" t="s">
        <v>481</v>
      </c>
      <c r="P79" s="20" t="s">
        <v>481</v>
      </c>
      <c r="Q79" s="18" t="s">
        <v>481</v>
      </c>
      <c r="R79" s="20" t="s">
        <v>481</v>
      </c>
      <c r="S79" s="18" t="s">
        <v>481</v>
      </c>
      <c r="T79" s="20" t="s">
        <v>481</v>
      </c>
      <c r="U79" s="18" t="n">
        <v>379.85158994</v>
      </c>
      <c r="V79" s="20" t="n">
        <v>15.25548835</v>
      </c>
    </row>
    <row r="80" spans="1:22">
      <c r="A80" s="15" t="s">
        <v>555</v>
      </c>
      <c r="B80" s="17" t="n">
        <v>7841</v>
      </c>
      <c r="C80" s="18">
        <f>(0.0/B80*100)</f>
        <v/>
      </c>
      <c r="D80" s="19" t="n">
        <v>7841</v>
      </c>
      <c r="E80" s="18" t="n">
        <v>441.43893209</v>
      </c>
      <c r="F80" s="20" t="n">
        <v>7.59804968</v>
      </c>
      <c r="G80" s="18" t="n">
        <v>446.32727537</v>
      </c>
      <c r="H80" s="20" t="n">
        <v>5.18888107</v>
      </c>
      <c r="I80" s="18" t="n">
        <v>451.25171656</v>
      </c>
      <c r="J80" s="20" t="n">
        <v>3.80256636</v>
      </c>
      <c r="K80" s="18" t="n">
        <v>467.03562277</v>
      </c>
      <c r="L80" s="20" t="n">
        <v>4.82686166</v>
      </c>
      <c r="M80" s="18" t="s">
        <v>481</v>
      </c>
      <c r="N80" s="20" t="s">
        <v>481</v>
      </c>
      <c r="O80" s="18" t="s">
        <v>481</v>
      </c>
      <c r="P80" s="20" t="s">
        <v>481</v>
      </c>
      <c r="Q80" s="18" t="s">
        <v>481</v>
      </c>
      <c r="R80" s="20" t="s">
        <v>481</v>
      </c>
      <c r="S80" s="18" t="s">
        <v>481</v>
      </c>
      <c r="T80" s="20" t="s">
        <v>481</v>
      </c>
      <c r="U80" s="18" t="n">
        <v>379.98417887</v>
      </c>
      <c r="V80" s="20" t="n">
        <v>27.12821938</v>
      </c>
    </row>
    <row r="81" spans="1:22">
      <c r="A81" s="23" t="s">
        <v>556</v>
      </c>
      <c r="B81" s="17" t="n">
        <v>8861</v>
      </c>
      <c r="C81" s="18">
        <f>(95.0/B81*100)</f>
        <v/>
      </c>
      <c r="D81" s="19" t="n">
        <v>8766</v>
      </c>
      <c r="E81" s="18" t="n">
        <v>404.49026881</v>
      </c>
      <c r="F81" s="20" t="n">
        <v>7.76081753</v>
      </c>
      <c r="G81" s="18" t="n">
        <v>412.99963507</v>
      </c>
      <c r="H81" s="20" t="n">
        <v>3.92165514</v>
      </c>
      <c r="I81" s="18" t="n">
        <v>443.0503306</v>
      </c>
      <c r="J81" s="20" t="n">
        <v>2.91128614</v>
      </c>
      <c r="K81" s="18" t="n">
        <v>474.7011737</v>
      </c>
      <c r="L81" s="20" t="n">
        <v>3.88808709</v>
      </c>
      <c r="M81" s="18" t="s">
        <v>481</v>
      </c>
      <c r="N81" s="20" t="s">
        <v>481</v>
      </c>
      <c r="O81" s="18" t="s">
        <v>481</v>
      </c>
      <c r="P81" s="20" t="s">
        <v>481</v>
      </c>
      <c r="Q81" s="18" t="s">
        <v>481</v>
      </c>
      <c r="R81" s="20" t="s">
        <v>481</v>
      </c>
      <c r="S81" s="18" t="s">
        <v>481</v>
      </c>
      <c r="T81" s="20" t="s">
        <v>481</v>
      </c>
      <c r="U81" s="18" t="n">
        <v>385.5552747</v>
      </c>
      <c r="V81" s="20" t="n">
        <v>9.765913129999999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460</v>
      </c>
    </row>
    <row r="2" spans="1:24">
      <c r="A2" s="5" t="s">
        <v>845</v>
      </c>
    </row>
    <row customHeight="1" ht="30" r="4" spans="1:24">
      <c r="A4" s="6" t="n"/>
      <c r="B4" s="7" t="s">
        <v>462</v>
      </c>
      <c r="C4" s="7" t="s">
        <v>463</v>
      </c>
      <c r="D4" s="8" t="s">
        <v>462</v>
      </c>
      <c r="E4" s="9" t="s">
        <v>846</v>
      </c>
      <c r="F4" s="10" t="n"/>
      <c r="G4" s="9" t="s">
        <v>847</v>
      </c>
      <c r="H4" s="10" t="n"/>
      <c r="I4" s="9" t="s">
        <v>848</v>
      </c>
      <c r="J4" s="10" t="n"/>
      <c r="K4" s="9" t="s">
        <v>849</v>
      </c>
      <c r="L4" s="10" t="n"/>
      <c r="M4" s="9" t="s">
        <v>850</v>
      </c>
      <c r="N4" s="10" t="n"/>
      <c r="O4" s="9" t="s">
        <v>584</v>
      </c>
      <c r="P4" s="10" t="n"/>
      <c r="Q4" s="9" t="s">
        <v>585</v>
      </c>
      <c r="R4" s="10" t="n"/>
      <c r="S4" s="9" t="s">
        <v>472</v>
      </c>
      <c r="T4" s="10" t="n"/>
      <c r="U4" s="9" t="s">
        <v>473</v>
      </c>
      <c r="V4" s="10" t="n"/>
      <c r="W4" s="9" t="s">
        <v>586</v>
      </c>
      <c r="X4" s="10" t="n"/>
    </row>
    <row r="5" spans="1:24">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row>
    <row r="6" spans="1:24">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480</v>
      </c>
      <c r="B7" s="17" t="n">
        <v>14530</v>
      </c>
      <c r="C7" s="18">
        <f>(846.0/B7*100)</f>
        <v/>
      </c>
      <c r="D7" s="19" t="n">
        <v>13684</v>
      </c>
      <c r="E7" s="18" t="n">
        <v>470.68773634</v>
      </c>
      <c r="F7" s="20" t="n">
        <v>2.36789019</v>
      </c>
      <c r="G7" s="18" t="n">
        <v>516.5000902199999</v>
      </c>
      <c r="H7" s="20" t="n">
        <v>2.45558582</v>
      </c>
      <c r="I7" s="18" t="n">
        <v>537.0629761500001</v>
      </c>
      <c r="J7" s="20" t="n">
        <v>2.22226755</v>
      </c>
      <c r="K7" s="18" t="n">
        <v>559.25593343</v>
      </c>
      <c r="L7" s="20" t="n">
        <v>3.43975781</v>
      </c>
      <c r="M7" s="18" t="n">
        <v>467.83504276</v>
      </c>
      <c r="N7" s="20" t="n">
        <v>6.35689928</v>
      </c>
      <c r="O7" s="18" t="s">
        <v>481</v>
      </c>
      <c r="P7" s="20" t="s">
        <v>481</v>
      </c>
      <c r="Q7" s="18" t="s">
        <v>481</v>
      </c>
      <c r="R7" s="20" t="s">
        <v>481</v>
      </c>
      <c r="S7" s="18" t="s">
        <v>481</v>
      </c>
      <c r="T7" s="20" t="s">
        <v>481</v>
      </c>
      <c r="U7" s="18" t="s">
        <v>481</v>
      </c>
      <c r="V7" s="20" t="s">
        <v>481</v>
      </c>
      <c r="W7" s="18" t="n">
        <v>465.56893736</v>
      </c>
      <c r="X7" s="20" t="n">
        <v>5.55676664</v>
      </c>
    </row>
    <row r="8" spans="1:24">
      <c r="A8" s="15" t="s">
        <v>483</v>
      </c>
      <c r="B8" s="17" t="n">
        <v>7007</v>
      </c>
      <c r="C8" s="18">
        <f>(176.0/B8*100)</f>
        <v/>
      </c>
      <c r="D8" s="19" t="n">
        <v>6831</v>
      </c>
      <c r="E8" s="18" t="n">
        <v>458.05790741</v>
      </c>
      <c r="F8" s="20" t="n">
        <v>3.89772192</v>
      </c>
      <c r="G8" s="18" t="n">
        <v>505.49200412</v>
      </c>
      <c r="H8" s="20" t="n">
        <v>3.5593771</v>
      </c>
      <c r="I8" s="18" t="n">
        <v>517.76700924</v>
      </c>
      <c r="J8" s="20" t="n">
        <v>2.68459791</v>
      </c>
      <c r="K8" s="18" t="n">
        <v>526.7221118</v>
      </c>
      <c r="L8" s="20" t="n">
        <v>3.82106321</v>
      </c>
      <c r="M8" s="18" t="n">
        <v>429.62001655</v>
      </c>
      <c r="N8" s="20" t="n">
        <v>11.38668885</v>
      </c>
      <c r="O8" s="18" t="s">
        <v>481</v>
      </c>
      <c r="P8" s="20" t="s">
        <v>481</v>
      </c>
      <c r="Q8" s="18" t="s">
        <v>481</v>
      </c>
      <c r="R8" s="20" t="s">
        <v>481</v>
      </c>
      <c r="S8" s="18" t="n">
        <v>368.48347797</v>
      </c>
      <c r="T8" s="20" t="n">
        <v>14.99112476</v>
      </c>
      <c r="U8" s="18" t="s">
        <v>481</v>
      </c>
      <c r="V8" s="20" t="s">
        <v>481</v>
      </c>
      <c r="W8" s="18" t="n">
        <v>405.05457283</v>
      </c>
      <c r="X8" s="20" t="n">
        <v>5.48538827</v>
      </c>
    </row>
    <row r="9" spans="1:24">
      <c r="A9" s="15" t="s">
        <v>484</v>
      </c>
      <c r="B9" s="17" t="n">
        <v>9651</v>
      </c>
      <c r="C9" s="18">
        <f>(296.0/B9*100)</f>
        <v/>
      </c>
      <c r="D9" s="19" t="n">
        <v>9355</v>
      </c>
      <c r="E9" s="18" t="n">
        <v>468.30126993</v>
      </c>
      <c r="F9" s="20" t="n">
        <v>2.72497222</v>
      </c>
      <c r="G9" s="18" t="n">
        <v>521.10125877</v>
      </c>
      <c r="H9" s="20" t="n">
        <v>2.43846713</v>
      </c>
      <c r="I9" s="18" t="n">
        <v>544.17164855</v>
      </c>
      <c r="J9" s="20" t="n">
        <v>2.55083427</v>
      </c>
      <c r="K9" s="18" t="n">
        <v>556.77771006</v>
      </c>
      <c r="L9" s="20" t="n">
        <v>4.3879708</v>
      </c>
      <c r="M9" s="18" t="n">
        <v>458.7351438</v>
      </c>
      <c r="N9" s="20" t="n">
        <v>6.09342914</v>
      </c>
      <c r="O9" s="18" t="s">
        <v>481</v>
      </c>
      <c r="P9" s="20" t="s">
        <v>481</v>
      </c>
      <c r="Q9" s="18" t="s">
        <v>481</v>
      </c>
      <c r="R9" s="20" t="s">
        <v>481</v>
      </c>
      <c r="S9" s="18" t="n">
        <v>374.78530698</v>
      </c>
      <c r="T9" s="20" t="n">
        <v>11.62763904</v>
      </c>
      <c r="U9" s="18" t="s">
        <v>481</v>
      </c>
      <c r="V9" s="20" t="s">
        <v>481</v>
      </c>
      <c r="W9" s="18" t="n">
        <v>404.23343886</v>
      </c>
      <c r="X9" s="20" t="n">
        <v>5.12493316</v>
      </c>
    </row>
    <row r="10" spans="1:24">
      <c r="A10" s="15" t="s">
        <v>485</v>
      </c>
      <c r="B10" s="17" t="n">
        <v>20058</v>
      </c>
      <c r="C10" s="18">
        <f>(569.0/B10*100)</f>
        <v/>
      </c>
      <c r="D10" s="19" t="n">
        <v>19489</v>
      </c>
      <c r="E10" s="18" t="n">
        <v>495.08966705</v>
      </c>
      <c r="F10" s="20" t="n">
        <v>3.05420885</v>
      </c>
      <c r="G10" s="18" t="n">
        <v>533.9793122</v>
      </c>
      <c r="H10" s="20" t="n">
        <v>2.49176673</v>
      </c>
      <c r="I10" s="18" t="n">
        <v>542.79550926</v>
      </c>
      <c r="J10" s="20" t="n">
        <v>2.23679066</v>
      </c>
      <c r="K10" s="18" t="n">
        <v>552.77523225</v>
      </c>
      <c r="L10" s="20" t="n">
        <v>3.43483393</v>
      </c>
      <c r="M10" s="18" t="n">
        <v>482.19807271</v>
      </c>
      <c r="N10" s="20" t="n">
        <v>6.92158771</v>
      </c>
      <c r="O10" s="18" t="s">
        <v>481</v>
      </c>
      <c r="P10" s="20" t="s">
        <v>481</v>
      </c>
      <c r="Q10" s="18" t="s">
        <v>481</v>
      </c>
      <c r="R10" s="20" t="s">
        <v>481</v>
      </c>
      <c r="S10" s="18" t="s">
        <v>481</v>
      </c>
      <c r="T10" s="20" t="s">
        <v>481</v>
      </c>
      <c r="U10" s="18" t="s">
        <v>481</v>
      </c>
      <c r="V10" s="20" t="s">
        <v>481</v>
      </c>
      <c r="W10" s="18" t="n">
        <v>440.7004704</v>
      </c>
      <c r="X10" s="20" t="n">
        <v>5.67727598</v>
      </c>
    </row>
    <row r="11" spans="1:24">
      <c r="A11" s="15" t="s">
        <v>486</v>
      </c>
      <c r="B11" s="17" t="n">
        <v>7053</v>
      </c>
      <c r="C11" s="18">
        <f>(191.0/B11*100)</f>
        <v/>
      </c>
      <c r="D11" s="19" t="n">
        <v>6862</v>
      </c>
      <c r="E11" s="18" t="n">
        <v>435.97443983</v>
      </c>
      <c r="F11" s="20" t="n">
        <v>3.03195963</v>
      </c>
      <c r="G11" s="18" t="n">
        <v>451.99407519</v>
      </c>
      <c r="H11" s="20" t="n">
        <v>3.04070626</v>
      </c>
      <c r="I11" s="18" t="n">
        <v>460.89016693</v>
      </c>
      <c r="J11" s="20" t="n">
        <v>3.19372657</v>
      </c>
      <c r="K11" s="18" t="n">
        <v>473.53403081</v>
      </c>
      <c r="L11" s="20" t="n">
        <v>6.41291373</v>
      </c>
      <c r="M11" s="18" t="n">
        <v>438.78569995</v>
      </c>
      <c r="N11" s="20" t="n">
        <v>8.849456979999999</v>
      </c>
      <c r="O11" s="18" t="s">
        <v>481</v>
      </c>
      <c r="P11" s="20" t="s">
        <v>481</v>
      </c>
      <c r="Q11" s="18" t="s">
        <v>481</v>
      </c>
      <c r="R11" s="20" t="s">
        <v>481</v>
      </c>
      <c r="S11" s="18" t="s">
        <v>481</v>
      </c>
      <c r="T11" s="20" t="s">
        <v>481</v>
      </c>
      <c r="U11" s="18" t="s">
        <v>481</v>
      </c>
      <c r="V11" s="20" t="s">
        <v>481</v>
      </c>
      <c r="W11" s="18" t="n">
        <v>400.85881563</v>
      </c>
      <c r="X11" s="20" t="n">
        <v>5.90288116</v>
      </c>
    </row>
    <row r="12" spans="1:24">
      <c r="A12" s="15" t="s">
        <v>487</v>
      </c>
      <c r="B12" s="17" t="n">
        <v>6894</v>
      </c>
      <c r="C12" s="18">
        <f>(60.0/B12*100)</f>
        <v/>
      </c>
      <c r="D12" s="19" t="n">
        <v>6834</v>
      </c>
      <c r="E12" s="18" t="n">
        <v>480.77493354</v>
      </c>
      <c r="F12" s="20" t="n">
        <v>2.53994963</v>
      </c>
      <c r="G12" s="18" t="n">
        <v>515.13929921</v>
      </c>
      <c r="H12" s="20" t="n">
        <v>2.61676446</v>
      </c>
      <c r="I12" s="18" t="n">
        <v>525.76624488</v>
      </c>
      <c r="J12" s="20" t="n">
        <v>4.76861823</v>
      </c>
      <c r="K12" s="18" t="n">
        <v>541.52747045</v>
      </c>
      <c r="L12" s="20" t="n">
        <v>7.25441366</v>
      </c>
      <c r="M12" s="18" t="n">
        <v>459.19208875</v>
      </c>
      <c r="N12" s="20" t="n">
        <v>12.63217567</v>
      </c>
      <c r="O12" s="18" t="s">
        <v>481</v>
      </c>
      <c r="P12" s="20" t="s">
        <v>481</v>
      </c>
      <c r="Q12" s="18" t="s">
        <v>481</v>
      </c>
      <c r="R12" s="20" t="s">
        <v>481</v>
      </c>
      <c r="S12" s="18" t="n">
        <v>366.6777112</v>
      </c>
      <c r="T12" s="20" t="n">
        <v>14.39052153</v>
      </c>
      <c r="U12" s="18" t="s">
        <v>481</v>
      </c>
      <c r="V12" s="20" t="s">
        <v>481</v>
      </c>
      <c r="W12" s="18" t="n">
        <v>398.81974216</v>
      </c>
      <c r="X12" s="20" t="n">
        <v>7.12768724</v>
      </c>
    </row>
    <row r="13" spans="1:24">
      <c r="A13" s="15" t="s">
        <v>488</v>
      </c>
      <c r="B13" s="17" t="n">
        <v>7161</v>
      </c>
      <c r="C13" s="18">
        <f>(245.0/B13*100)</f>
        <v/>
      </c>
      <c r="D13" s="19" t="n">
        <v>6916</v>
      </c>
      <c r="E13" s="18" t="n">
        <v>469.68058843</v>
      </c>
      <c r="F13" s="20" t="n">
        <v>2.99868022</v>
      </c>
      <c r="G13" s="18" t="n">
        <v>506.84283689</v>
      </c>
      <c r="H13" s="20" t="n">
        <v>2.74221672</v>
      </c>
      <c r="I13" s="18" t="n">
        <v>526.43905806</v>
      </c>
      <c r="J13" s="20" t="n">
        <v>2.6894315</v>
      </c>
      <c r="K13" s="18" t="n">
        <v>543.24105052</v>
      </c>
      <c r="L13" s="20" t="n">
        <v>4.77612612</v>
      </c>
      <c r="M13" s="18" t="n">
        <v>502.20586591</v>
      </c>
      <c r="N13" s="20" t="n">
        <v>8.92811304</v>
      </c>
      <c r="O13" s="18" t="s">
        <v>481</v>
      </c>
      <c r="P13" s="20" t="s">
        <v>481</v>
      </c>
      <c r="Q13" s="18" t="s">
        <v>481</v>
      </c>
      <c r="R13" s="20" t="s">
        <v>481</v>
      </c>
      <c r="S13" s="18" t="n">
        <v>436.36003517</v>
      </c>
      <c r="T13" s="20" t="n">
        <v>6.43426798</v>
      </c>
      <c r="U13" s="18" t="s">
        <v>481</v>
      </c>
      <c r="V13" s="20" t="s">
        <v>481</v>
      </c>
      <c r="W13" s="18" t="n">
        <v>395.70728896</v>
      </c>
      <c r="X13" s="20" t="n">
        <v>7.96514815</v>
      </c>
    </row>
    <row r="14" spans="1:24">
      <c r="A14" s="15" t="s">
        <v>489</v>
      </c>
      <c r="B14" s="17" t="n">
        <v>5587</v>
      </c>
      <c r="C14" s="18">
        <f>(84.0/B14*100)</f>
        <v/>
      </c>
      <c r="D14" s="19" t="n">
        <v>5503</v>
      </c>
      <c r="E14" s="18" t="n">
        <v>509.96586044</v>
      </c>
      <c r="F14" s="20" t="n">
        <v>2.98412303</v>
      </c>
      <c r="G14" s="18" t="n">
        <v>539.9471448100001</v>
      </c>
      <c r="H14" s="20" t="n">
        <v>2.4459618</v>
      </c>
      <c r="I14" s="18" t="n">
        <v>552.7607461699999</v>
      </c>
      <c r="J14" s="20" t="n">
        <v>2.88570963</v>
      </c>
      <c r="K14" s="18" t="n">
        <v>570.8047605</v>
      </c>
      <c r="L14" s="20" t="n">
        <v>6.48124285</v>
      </c>
      <c r="M14" s="18" t="n">
        <v>524.451623</v>
      </c>
      <c r="N14" s="20" t="n">
        <v>8.353973480000001</v>
      </c>
      <c r="O14" s="18" t="s">
        <v>481</v>
      </c>
      <c r="P14" s="20" t="s">
        <v>481</v>
      </c>
      <c r="Q14" s="18" t="s">
        <v>481</v>
      </c>
      <c r="R14" s="20" t="s">
        <v>481</v>
      </c>
      <c r="S14" s="18" t="s">
        <v>481</v>
      </c>
      <c r="T14" s="20" t="s">
        <v>481</v>
      </c>
      <c r="U14" s="18" t="s">
        <v>481</v>
      </c>
      <c r="V14" s="20" t="s">
        <v>481</v>
      </c>
      <c r="W14" s="18" t="n">
        <v>441.68166827</v>
      </c>
      <c r="X14" s="20" t="n">
        <v>12.05563951</v>
      </c>
    </row>
    <row r="15" spans="1:24">
      <c r="A15" s="15" t="s">
        <v>490</v>
      </c>
      <c r="B15" s="17" t="n">
        <v>5882</v>
      </c>
      <c r="C15" s="18">
        <f>(131.0/B15*100)</f>
        <v/>
      </c>
      <c r="D15" s="19" t="n">
        <v>5751</v>
      </c>
      <c r="E15" s="18" t="n">
        <v>497.61347766</v>
      </c>
      <c r="F15" s="20" t="n">
        <v>3.04869752</v>
      </c>
      <c r="G15" s="18" t="n">
        <v>539.4018098499999</v>
      </c>
      <c r="H15" s="20" t="n">
        <v>2.64311149</v>
      </c>
      <c r="I15" s="18" t="n">
        <v>570.84724539</v>
      </c>
      <c r="J15" s="20" t="n">
        <v>2.76667586</v>
      </c>
      <c r="K15" s="18" t="n">
        <v>604.87322204</v>
      </c>
      <c r="L15" s="20" t="n">
        <v>5.75642287</v>
      </c>
      <c r="M15" s="18" t="n">
        <v>534.4712657</v>
      </c>
      <c r="N15" s="20" t="n">
        <v>6.55225326</v>
      </c>
      <c r="O15" s="18" t="s">
        <v>481</v>
      </c>
      <c r="P15" s="20" t="s">
        <v>481</v>
      </c>
      <c r="Q15" s="18" t="s">
        <v>481</v>
      </c>
      <c r="R15" s="20" t="s">
        <v>481</v>
      </c>
      <c r="S15" s="18" t="n">
        <v>375.95013089</v>
      </c>
      <c r="T15" s="20" t="n">
        <v>17.42774697</v>
      </c>
      <c r="U15" s="18" t="s">
        <v>481</v>
      </c>
      <c r="V15" s="20" t="s">
        <v>481</v>
      </c>
      <c r="W15" s="18" t="n">
        <v>430.40026767</v>
      </c>
      <c r="X15" s="20" t="n">
        <v>7.49197016</v>
      </c>
    </row>
    <row r="16" spans="1:24">
      <c r="A16" s="15" t="s">
        <v>491</v>
      </c>
      <c r="B16" s="17" t="n">
        <v>6108</v>
      </c>
      <c r="C16" s="18">
        <f>(167.0/B16*100)</f>
        <v/>
      </c>
      <c r="D16" s="19" t="n">
        <v>5941</v>
      </c>
      <c r="E16" s="18" t="n">
        <v>461.89395388</v>
      </c>
      <c r="F16" s="20" t="n">
        <v>2.9411461</v>
      </c>
      <c r="G16" s="18" t="n">
        <v>514.45303281</v>
      </c>
      <c r="H16" s="20" t="n">
        <v>2.57089017</v>
      </c>
      <c r="I16" s="18" t="n">
        <v>537.24147816</v>
      </c>
      <c r="J16" s="20" t="n">
        <v>2.67098157</v>
      </c>
      <c r="K16" s="18" t="n">
        <v>551.9904450499999</v>
      </c>
      <c r="L16" s="20" t="n">
        <v>5.0143497</v>
      </c>
      <c r="M16" s="18" t="n">
        <v>436.52236313</v>
      </c>
      <c r="N16" s="20" t="n">
        <v>8.521819519999999</v>
      </c>
      <c r="O16" s="18" t="s">
        <v>481</v>
      </c>
      <c r="P16" s="20" t="s">
        <v>481</v>
      </c>
      <c r="Q16" s="18" t="s">
        <v>481</v>
      </c>
      <c r="R16" s="20" t="s">
        <v>481</v>
      </c>
      <c r="S16" s="18" t="s">
        <v>481</v>
      </c>
      <c r="T16" s="20" t="s">
        <v>481</v>
      </c>
      <c r="U16" s="18" t="s">
        <v>481</v>
      </c>
      <c r="V16" s="20" t="s">
        <v>481</v>
      </c>
      <c r="W16" s="18" t="n">
        <v>389.81548675</v>
      </c>
      <c r="X16" s="20" t="n">
        <v>8.020206529999999</v>
      </c>
    </row>
    <row r="17" spans="1:24">
      <c r="A17" s="15" t="s">
        <v>492</v>
      </c>
      <c r="B17" s="17" t="n">
        <v>6504</v>
      </c>
      <c r="C17" s="18">
        <f>(2100.0/B17*100)</f>
        <v/>
      </c>
      <c r="D17" s="19" t="n">
        <v>4404</v>
      </c>
      <c r="E17" s="18" t="n">
        <v>487.85118574</v>
      </c>
      <c r="F17" s="20" t="n">
        <v>4.74036192</v>
      </c>
      <c r="G17" s="18" t="n">
        <v>527.9213655999999</v>
      </c>
      <c r="H17" s="20" t="n">
        <v>3.59077252</v>
      </c>
      <c r="I17" s="18" t="n">
        <v>531.94299141</v>
      </c>
      <c r="J17" s="20" t="n">
        <v>4.01236465</v>
      </c>
      <c r="K17" s="18" t="n">
        <v>542.29554938</v>
      </c>
      <c r="L17" s="20" t="n">
        <v>5.45859094</v>
      </c>
      <c r="M17" s="18" t="n">
        <v>516.4379143</v>
      </c>
      <c r="N17" s="20" t="n">
        <v>11.54830503</v>
      </c>
      <c r="O17" s="18" t="s">
        <v>481</v>
      </c>
      <c r="P17" s="20" t="s">
        <v>481</v>
      </c>
      <c r="Q17" s="18" t="s">
        <v>481</v>
      </c>
      <c r="R17" s="20" t="s">
        <v>481</v>
      </c>
      <c r="S17" s="18" t="n">
        <v>360.48925247</v>
      </c>
      <c r="T17" s="20" t="n">
        <v>12.44339086</v>
      </c>
      <c r="U17" s="18" t="s">
        <v>481</v>
      </c>
      <c r="V17" s="20" t="s">
        <v>481</v>
      </c>
      <c r="W17" s="18" t="n">
        <v>459.17852081</v>
      </c>
      <c r="X17" s="20" t="n">
        <v>7.00451937</v>
      </c>
    </row>
    <row r="18" spans="1:24">
      <c r="A18" s="15" t="s">
        <v>493</v>
      </c>
      <c r="B18" s="17" t="n">
        <v>5532</v>
      </c>
      <c r="C18" s="18">
        <f>(31.0/B18*100)</f>
        <v/>
      </c>
      <c r="D18" s="19" t="n">
        <v>5501</v>
      </c>
      <c r="E18" s="18" t="n">
        <v>426.80138931</v>
      </c>
      <c r="F18" s="20" t="n">
        <v>4.76643024</v>
      </c>
      <c r="G18" s="18" t="n">
        <v>465.87513411</v>
      </c>
      <c r="H18" s="20" t="n">
        <v>3.6109396</v>
      </c>
      <c r="I18" s="18" t="n">
        <v>482.0816845</v>
      </c>
      <c r="J18" s="20" t="n">
        <v>4.1051232</v>
      </c>
      <c r="K18" s="18" t="n">
        <v>476.65210725</v>
      </c>
      <c r="L18" s="20" t="n">
        <v>5.41433207</v>
      </c>
      <c r="M18" s="18" t="n">
        <v>428.66988154</v>
      </c>
      <c r="N18" s="20" t="n">
        <v>8.023335230000001</v>
      </c>
      <c r="O18" s="18" t="s">
        <v>481</v>
      </c>
      <c r="P18" s="20" t="s">
        <v>481</v>
      </c>
      <c r="Q18" s="18" t="s">
        <v>481</v>
      </c>
      <c r="R18" s="20" t="s">
        <v>481</v>
      </c>
      <c r="S18" s="18" t="s">
        <v>481</v>
      </c>
      <c r="T18" s="20" t="s">
        <v>481</v>
      </c>
      <c r="U18" s="18" t="s">
        <v>481</v>
      </c>
      <c r="V18" s="20" t="s">
        <v>481</v>
      </c>
      <c r="W18" s="18" t="n">
        <v>368.26520155</v>
      </c>
      <c r="X18" s="20" t="n">
        <v>7.3250518</v>
      </c>
    </row>
    <row r="19" spans="1:24">
      <c r="A19" s="15" t="s">
        <v>494</v>
      </c>
      <c r="B19" s="17" t="n">
        <v>5658</v>
      </c>
      <c r="C19" s="18">
        <f>(392.0/B19*100)</f>
        <v/>
      </c>
      <c r="D19" s="19" t="n">
        <v>5266</v>
      </c>
      <c r="E19" s="18" t="n">
        <v>459.3602378</v>
      </c>
      <c r="F19" s="20" t="n">
        <v>3.2066994</v>
      </c>
      <c r="G19" s="18" t="n">
        <v>489.30783121</v>
      </c>
      <c r="H19" s="20" t="n">
        <v>3.10370464</v>
      </c>
      <c r="I19" s="18" t="n">
        <v>501.94571989</v>
      </c>
      <c r="J19" s="20" t="n">
        <v>4.55471598</v>
      </c>
      <c r="K19" s="18" t="n">
        <v>516.6367064</v>
      </c>
      <c r="L19" s="20" t="n">
        <v>7.43837496</v>
      </c>
      <c r="M19" s="18" t="n">
        <v>490.66064078</v>
      </c>
      <c r="N19" s="20" t="n">
        <v>8.20502493</v>
      </c>
      <c r="O19" s="18" t="s">
        <v>481</v>
      </c>
      <c r="P19" s="20" t="s">
        <v>481</v>
      </c>
      <c r="Q19" s="18" t="s">
        <v>481</v>
      </c>
      <c r="R19" s="20" t="s">
        <v>481</v>
      </c>
      <c r="S19" s="18" t="s">
        <v>481</v>
      </c>
      <c r="T19" s="20" t="s">
        <v>481</v>
      </c>
      <c r="U19" s="18" t="s">
        <v>481</v>
      </c>
      <c r="V19" s="20" t="s">
        <v>481</v>
      </c>
      <c r="W19" s="18" t="n">
        <v>392.54560822</v>
      </c>
      <c r="X19" s="20" t="n">
        <v>7.02377448</v>
      </c>
    </row>
    <row r="20" spans="1:24">
      <c r="A20" s="15" t="s">
        <v>495</v>
      </c>
      <c r="B20" s="17" t="n">
        <v>3371</v>
      </c>
      <c r="C20" s="18">
        <f>(75.0/B20*100)</f>
        <v/>
      </c>
      <c r="D20" s="19" t="n">
        <v>3296</v>
      </c>
      <c r="E20" s="18" t="n">
        <v>435.14575003</v>
      </c>
      <c r="F20" s="20" t="n">
        <v>3.45757189</v>
      </c>
      <c r="G20" s="18" t="n">
        <v>472.11401144</v>
      </c>
      <c r="H20" s="20" t="n">
        <v>3.77776079</v>
      </c>
      <c r="I20" s="18" t="n">
        <v>494.66481236</v>
      </c>
      <c r="J20" s="20" t="n">
        <v>2.74666819</v>
      </c>
      <c r="K20" s="18" t="n">
        <v>524.60548821</v>
      </c>
      <c r="L20" s="20" t="n">
        <v>4.76988554</v>
      </c>
      <c r="M20" s="18" t="n">
        <v>468.00033267</v>
      </c>
      <c r="N20" s="20" t="n">
        <v>8.747186149999999</v>
      </c>
      <c r="O20" s="18" t="s">
        <v>481</v>
      </c>
      <c r="P20" s="20" t="s">
        <v>481</v>
      </c>
      <c r="Q20" s="18" t="s">
        <v>481</v>
      </c>
      <c r="R20" s="20" t="s">
        <v>481</v>
      </c>
      <c r="S20" s="18" t="s">
        <v>481</v>
      </c>
      <c r="T20" s="20" t="s">
        <v>481</v>
      </c>
      <c r="U20" s="18" t="s">
        <v>481</v>
      </c>
      <c r="V20" s="20" t="s">
        <v>481</v>
      </c>
      <c r="W20" s="18" t="n">
        <v>395.78013032</v>
      </c>
      <c r="X20" s="20" t="n">
        <v>7.42158768</v>
      </c>
    </row>
    <row r="21" spans="1:24">
      <c r="A21" s="15" t="s">
        <v>496</v>
      </c>
      <c r="B21" s="17" t="n">
        <v>5741</v>
      </c>
      <c r="C21" s="18">
        <f>(62.0/B21*100)</f>
        <v/>
      </c>
      <c r="D21" s="19" t="n">
        <v>5679</v>
      </c>
      <c r="E21" s="18" t="n">
        <v>456.63908681</v>
      </c>
      <c r="F21" s="20" t="n">
        <v>2.88560739</v>
      </c>
      <c r="G21" s="18" t="n">
        <v>509.71070608</v>
      </c>
      <c r="H21" s="20" t="n">
        <v>3.13895913</v>
      </c>
      <c r="I21" s="18" t="n">
        <v>535.21202924</v>
      </c>
      <c r="J21" s="20" t="n">
        <v>2.56971391</v>
      </c>
      <c r="K21" s="18" t="n">
        <v>553.33461769</v>
      </c>
      <c r="L21" s="20" t="n">
        <v>4.38890502</v>
      </c>
      <c r="M21" s="18" t="n">
        <v>489.24323895</v>
      </c>
      <c r="N21" s="20" t="n">
        <v>3.18074083</v>
      </c>
      <c r="O21" s="18" t="s">
        <v>481</v>
      </c>
      <c r="P21" s="20" t="s">
        <v>481</v>
      </c>
      <c r="Q21" s="18" t="s">
        <v>481</v>
      </c>
      <c r="R21" s="20" t="s">
        <v>481</v>
      </c>
      <c r="S21" s="18" t="s">
        <v>481</v>
      </c>
      <c r="T21" s="20" t="s">
        <v>481</v>
      </c>
      <c r="U21" s="18" t="s">
        <v>481</v>
      </c>
      <c r="V21" s="20" t="s">
        <v>481</v>
      </c>
      <c r="W21" s="18" t="n">
        <v>415.77757959</v>
      </c>
      <c r="X21" s="20" t="n">
        <v>8.90216008</v>
      </c>
    </row>
    <row r="22" spans="1:24">
      <c r="A22" s="15" t="s">
        <v>497</v>
      </c>
      <c r="B22" s="17" t="n">
        <v>6598</v>
      </c>
      <c r="C22" s="18">
        <f>(40.0/B22*100)</f>
        <v/>
      </c>
      <c r="D22" s="19" t="n">
        <v>6558</v>
      </c>
      <c r="E22" s="18" t="n">
        <v>462.39438637</v>
      </c>
      <c r="F22" s="20" t="n">
        <v>3.53613656</v>
      </c>
      <c r="G22" s="18" t="n">
        <v>488.13903907</v>
      </c>
      <c r="H22" s="20" t="n">
        <v>4.50236332</v>
      </c>
      <c r="I22" s="18" t="n">
        <v>479.04130465</v>
      </c>
      <c r="J22" s="20" t="n">
        <v>6.08088789</v>
      </c>
      <c r="K22" s="18" t="n">
        <v>476.1371375</v>
      </c>
      <c r="L22" s="20" t="n">
        <v>7.07166677</v>
      </c>
      <c r="M22" s="18" t="n">
        <v>494.26129186</v>
      </c>
      <c r="N22" s="20" t="n">
        <v>5.62548425</v>
      </c>
      <c r="O22" s="18" t="s">
        <v>481</v>
      </c>
      <c r="P22" s="20" t="s">
        <v>481</v>
      </c>
      <c r="Q22" s="18" t="s">
        <v>481</v>
      </c>
      <c r="R22" s="20" t="s">
        <v>481</v>
      </c>
      <c r="S22" s="18" t="s">
        <v>481</v>
      </c>
      <c r="T22" s="20" t="s">
        <v>481</v>
      </c>
      <c r="U22" s="18" t="n">
        <v>442.65407055</v>
      </c>
      <c r="V22" s="20" t="n">
        <v>31.51735925</v>
      </c>
      <c r="W22" s="18" t="n">
        <v>360.86899973</v>
      </c>
      <c r="X22" s="20" t="n">
        <v>7.88778587</v>
      </c>
    </row>
    <row r="23" spans="1:24">
      <c r="A23" s="15" t="s">
        <v>498</v>
      </c>
      <c r="B23" s="17" t="n">
        <v>11583</v>
      </c>
      <c r="C23" s="18">
        <f>(276.0/B23*100)</f>
        <v/>
      </c>
      <c r="D23" s="19" t="n">
        <v>11307</v>
      </c>
      <c r="E23" s="18" t="n">
        <v>449.70608952</v>
      </c>
      <c r="F23" s="20" t="n">
        <v>3.27771608</v>
      </c>
      <c r="G23" s="18" t="n">
        <v>479.07828386</v>
      </c>
      <c r="H23" s="20" t="n">
        <v>3.17126127</v>
      </c>
      <c r="I23" s="18" t="n">
        <v>497.64128117</v>
      </c>
      <c r="J23" s="20" t="n">
        <v>2.78166321</v>
      </c>
      <c r="K23" s="18" t="n">
        <v>515.63932807</v>
      </c>
      <c r="L23" s="20" t="n">
        <v>4.84412386</v>
      </c>
      <c r="M23" s="18" t="n">
        <v>470.39299783</v>
      </c>
      <c r="N23" s="20" t="n">
        <v>8.63426557</v>
      </c>
      <c r="O23" s="18" t="s">
        <v>481</v>
      </c>
      <c r="P23" s="20" t="s">
        <v>481</v>
      </c>
      <c r="Q23" s="18" t="s">
        <v>481</v>
      </c>
      <c r="R23" s="20" t="s">
        <v>481</v>
      </c>
      <c r="S23" s="18" t="s">
        <v>481</v>
      </c>
      <c r="T23" s="20" t="s">
        <v>481</v>
      </c>
      <c r="U23" s="18" t="s">
        <v>481</v>
      </c>
      <c r="V23" s="20" t="s">
        <v>481</v>
      </c>
      <c r="W23" s="18" t="n">
        <v>401.45744193</v>
      </c>
      <c r="X23" s="20" t="n">
        <v>7.88263449</v>
      </c>
    </row>
    <row r="24" spans="1:24">
      <c r="A24" s="15" t="s">
        <v>499</v>
      </c>
      <c r="B24" s="17" t="n">
        <v>6647</v>
      </c>
      <c r="C24" s="18">
        <f>(12.0/B24*100)</f>
        <v/>
      </c>
      <c r="D24" s="19" t="n">
        <v>6635</v>
      </c>
      <c r="E24" s="18" t="n">
        <v>502.03543485</v>
      </c>
      <c r="F24" s="20" t="n">
        <v>3.98060535</v>
      </c>
      <c r="G24" s="18" t="n">
        <v>535.1495345</v>
      </c>
      <c r="H24" s="20" t="n">
        <v>3.79291538</v>
      </c>
      <c r="I24" s="18" t="n">
        <v>550.82487925</v>
      </c>
      <c r="J24" s="20" t="n">
        <v>2.87309157</v>
      </c>
      <c r="K24" s="18" t="n">
        <v>573.83504264</v>
      </c>
      <c r="L24" s="20" t="n">
        <v>3.76493387</v>
      </c>
      <c r="M24" s="18" t="n">
        <v>491.42197434</v>
      </c>
      <c r="N24" s="20" t="n">
        <v>9.64742195</v>
      </c>
      <c r="O24" s="18" t="s">
        <v>481</v>
      </c>
      <c r="P24" s="20" t="s">
        <v>481</v>
      </c>
      <c r="Q24" s="18" t="s">
        <v>481</v>
      </c>
      <c r="R24" s="20" t="s">
        <v>481</v>
      </c>
      <c r="S24" s="18" t="s">
        <v>481</v>
      </c>
      <c r="T24" s="20" t="s">
        <v>481</v>
      </c>
      <c r="U24" s="18" t="s">
        <v>481</v>
      </c>
      <c r="V24" s="20" t="s">
        <v>481</v>
      </c>
      <c r="W24" s="18" t="n">
        <v>444.91915422</v>
      </c>
      <c r="X24" s="20" t="n">
        <v>11.23749631</v>
      </c>
    </row>
    <row r="25" spans="1:24">
      <c r="A25" s="15" t="s">
        <v>500</v>
      </c>
      <c r="B25" s="17" t="n">
        <v>5581</v>
      </c>
      <c r="C25" s="18">
        <f>(25.0/B25*100)</f>
        <v/>
      </c>
      <c r="D25" s="19" t="n">
        <v>5556</v>
      </c>
      <c r="E25" s="18" t="n">
        <v>476.21436136</v>
      </c>
      <c r="F25" s="20" t="n">
        <v>4.14886938</v>
      </c>
      <c r="G25" s="18" t="n">
        <v>501.33652513</v>
      </c>
      <c r="H25" s="20" t="n">
        <v>3.63939027</v>
      </c>
      <c r="I25" s="18" t="n">
        <v>527.64807412</v>
      </c>
      <c r="J25" s="20" t="n">
        <v>3.19200731</v>
      </c>
      <c r="K25" s="18" t="n">
        <v>558.860688</v>
      </c>
      <c r="L25" s="20" t="n">
        <v>4.33434255</v>
      </c>
      <c r="M25" s="18" t="n">
        <v>489.49058604</v>
      </c>
      <c r="N25" s="20" t="n">
        <v>14.02107075</v>
      </c>
      <c r="O25" s="18" t="s">
        <v>481</v>
      </c>
      <c r="P25" s="20" t="s">
        <v>481</v>
      </c>
      <c r="Q25" s="18" t="s">
        <v>481</v>
      </c>
      <c r="R25" s="20" t="s">
        <v>481</v>
      </c>
      <c r="S25" s="18" t="s">
        <v>481</v>
      </c>
      <c r="T25" s="20" t="s">
        <v>481</v>
      </c>
      <c r="U25" s="18" t="s">
        <v>481</v>
      </c>
      <c r="V25" s="20" t="s">
        <v>481</v>
      </c>
      <c r="W25" s="18" t="n">
        <v>392.08264133</v>
      </c>
      <c r="X25" s="20" t="n">
        <v>24.83434378</v>
      </c>
    </row>
    <row r="26" spans="1:24">
      <c r="A26" s="15" t="s">
        <v>501</v>
      </c>
      <c r="B26" s="17" t="n">
        <v>4869</v>
      </c>
      <c r="C26" s="18">
        <f>(84.0/B26*100)</f>
        <v/>
      </c>
      <c r="D26" s="19" t="n">
        <v>4785</v>
      </c>
      <c r="E26" s="18" t="n">
        <v>471.54154739</v>
      </c>
      <c r="F26" s="20" t="n">
        <v>2.95339448</v>
      </c>
      <c r="G26" s="18" t="n">
        <v>497.00418318</v>
      </c>
      <c r="H26" s="20" t="n">
        <v>2.72212357</v>
      </c>
      <c r="I26" s="18" t="n">
        <v>501.64151527</v>
      </c>
      <c r="J26" s="20" t="n">
        <v>2.43225193</v>
      </c>
      <c r="K26" s="18" t="n">
        <v>511.75638643</v>
      </c>
      <c r="L26" s="20" t="n">
        <v>5.44894223</v>
      </c>
      <c r="M26" s="18" t="n">
        <v>457.20003646</v>
      </c>
      <c r="N26" s="20" t="n">
        <v>7.53634488</v>
      </c>
      <c r="O26" s="18" t="s">
        <v>481</v>
      </c>
      <c r="P26" s="20" t="s">
        <v>481</v>
      </c>
      <c r="Q26" s="18" t="s">
        <v>481</v>
      </c>
      <c r="R26" s="20" t="s">
        <v>481</v>
      </c>
      <c r="S26" s="18" t="s">
        <v>481</v>
      </c>
      <c r="T26" s="20" t="s">
        <v>481</v>
      </c>
      <c r="U26" s="18" t="s">
        <v>481</v>
      </c>
      <c r="V26" s="20" t="s">
        <v>481</v>
      </c>
      <c r="W26" s="18" t="n">
        <v>429.24150437</v>
      </c>
      <c r="X26" s="20" t="n">
        <v>9.414525749999999</v>
      </c>
    </row>
    <row r="27" spans="1:24">
      <c r="A27" s="15" t="s">
        <v>502</v>
      </c>
      <c r="B27" s="17" t="n">
        <v>5299</v>
      </c>
      <c r="C27" s="18">
        <f>(144.0/B27*100)</f>
        <v/>
      </c>
      <c r="D27" s="19" t="n">
        <v>5155</v>
      </c>
      <c r="E27" s="18" t="n">
        <v>444.88101033</v>
      </c>
      <c r="F27" s="20" t="n">
        <v>2.60040789</v>
      </c>
      <c r="G27" s="18" t="n">
        <v>496.15816113</v>
      </c>
      <c r="H27" s="20" t="n">
        <v>2.53896619</v>
      </c>
      <c r="I27" s="18" t="n">
        <v>513.10451317</v>
      </c>
      <c r="J27" s="20" t="n">
        <v>2.5532276</v>
      </c>
      <c r="K27" s="18" t="n">
        <v>519.11169207</v>
      </c>
      <c r="L27" s="20" t="n">
        <v>4.13360249</v>
      </c>
      <c r="M27" s="18" t="n">
        <v>445.26013222</v>
      </c>
      <c r="N27" s="20" t="n">
        <v>5.77029193</v>
      </c>
      <c r="O27" s="18" t="s">
        <v>481</v>
      </c>
      <c r="P27" s="20" t="s">
        <v>481</v>
      </c>
      <c r="Q27" s="18" t="s">
        <v>481</v>
      </c>
      <c r="R27" s="20" t="s">
        <v>481</v>
      </c>
      <c r="S27" s="18" t="s">
        <v>481</v>
      </c>
      <c r="T27" s="20" t="s">
        <v>481</v>
      </c>
      <c r="U27" s="18" t="s">
        <v>481</v>
      </c>
      <c r="V27" s="20" t="s">
        <v>481</v>
      </c>
      <c r="W27" s="18" t="n">
        <v>388.82167859</v>
      </c>
      <c r="X27" s="20" t="n">
        <v>4.71139935</v>
      </c>
    </row>
    <row r="28" spans="1:24">
      <c r="A28" s="15" t="s">
        <v>503</v>
      </c>
      <c r="B28" s="17" t="n">
        <v>7568</v>
      </c>
      <c r="C28" s="18">
        <f>(424.0/B28*100)</f>
        <v/>
      </c>
      <c r="D28" s="19" t="n">
        <v>7144</v>
      </c>
      <c r="E28" s="18" t="n">
        <v>392.7568273</v>
      </c>
      <c r="F28" s="20" t="n">
        <v>4.34800971</v>
      </c>
      <c r="G28" s="18" t="n">
        <v>412.90837196</v>
      </c>
      <c r="H28" s="20" t="n">
        <v>2.84148578</v>
      </c>
      <c r="I28" s="18" t="n">
        <v>422.77552438</v>
      </c>
      <c r="J28" s="20" t="n">
        <v>2.36461745</v>
      </c>
      <c r="K28" s="18" t="n">
        <v>440.64556904</v>
      </c>
      <c r="L28" s="20" t="n">
        <v>3.53228525</v>
      </c>
      <c r="M28" s="18" t="n">
        <v>401.57640621</v>
      </c>
      <c r="N28" s="20" t="n">
        <v>8.81080332</v>
      </c>
      <c r="O28" s="18" t="s">
        <v>481</v>
      </c>
      <c r="P28" s="20" t="s">
        <v>481</v>
      </c>
      <c r="Q28" s="18" t="s">
        <v>481</v>
      </c>
      <c r="R28" s="20" t="s">
        <v>481</v>
      </c>
      <c r="S28" s="18" t="s">
        <v>481</v>
      </c>
      <c r="T28" s="20" t="s">
        <v>481</v>
      </c>
      <c r="U28" s="18" t="s">
        <v>481</v>
      </c>
      <c r="V28" s="20" t="s">
        <v>481</v>
      </c>
      <c r="W28" s="18" t="n">
        <v>377.15043273</v>
      </c>
      <c r="X28" s="20" t="n">
        <v>6.3326951</v>
      </c>
    </row>
    <row r="29" spans="1:24">
      <c r="A29" s="15" t="s">
        <v>504</v>
      </c>
      <c r="B29" s="17" t="n">
        <v>5385</v>
      </c>
      <c r="C29" s="18">
        <f>(30.0/B29*100)</f>
        <v/>
      </c>
      <c r="D29" s="19" t="n">
        <v>5355</v>
      </c>
      <c r="E29" s="18" t="n">
        <v>475.41956702</v>
      </c>
      <c r="F29" s="20" t="n">
        <v>2.73390487</v>
      </c>
      <c r="G29" s="18" t="n">
        <v>523.32929023</v>
      </c>
      <c r="H29" s="20" t="n">
        <v>3.07706725</v>
      </c>
      <c r="I29" s="18" t="n">
        <v>552.07404679</v>
      </c>
      <c r="J29" s="20" t="n">
        <v>2.86987897</v>
      </c>
      <c r="K29" s="18" t="n">
        <v>581.5364915</v>
      </c>
      <c r="L29" s="20" t="n">
        <v>7.10123886</v>
      </c>
      <c r="M29" s="18" t="n">
        <v>458.56076936</v>
      </c>
      <c r="N29" s="20" t="n">
        <v>10.62081522</v>
      </c>
      <c r="O29" s="18" t="s">
        <v>481</v>
      </c>
      <c r="P29" s="20" t="s">
        <v>481</v>
      </c>
      <c r="Q29" s="18" t="s">
        <v>481</v>
      </c>
      <c r="R29" s="20" t="s">
        <v>481</v>
      </c>
      <c r="S29" s="18" t="n">
        <v>358.28551468</v>
      </c>
      <c r="T29" s="20" t="n">
        <v>8.567023300000001</v>
      </c>
      <c r="U29" s="18" t="s">
        <v>481</v>
      </c>
      <c r="V29" s="20" t="s">
        <v>481</v>
      </c>
      <c r="W29" s="18" t="n">
        <v>398.28329435</v>
      </c>
      <c r="X29" s="20" t="n">
        <v>7.40604543</v>
      </c>
    </row>
    <row r="30" spans="1:24">
      <c r="A30" s="15" t="s">
        <v>505</v>
      </c>
      <c r="B30" s="17" t="n">
        <v>4520</v>
      </c>
      <c r="C30" s="18">
        <f>(223.0/B30*100)</f>
        <v/>
      </c>
      <c r="D30" s="19" t="n">
        <v>4297</v>
      </c>
      <c r="E30" s="18" t="n">
        <v>480.48547557</v>
      </c>
      <c r="F30" s="20" t="n">
        <v>3.77560262</v>
      </c>
      <c r="G30" s="18" t="n">
        <v>530.43580022</v>
      </c>
      <c r="H30" s="20" t="n">
        <v>3.24969194</v>
      </c>
      <c r="I30" s="18" t="n">
        <v>544.65078065</v>
      </c>
      <c r="J30" s="20" t="n">
        <v>4.10146956</v>
      </c>
      <c r="K30" s="18" t="n">
        <v>555.86746413</v>
      </c>
      <c r="L30" s="20" t="n">
        <v>5.45616156</v>
      </c>
      <c r="M30" s="18" t="n">
        <v>491.86874657</v>
      </c>
      <c r="N30" s="20" t="n">
        <v>6.93437347</v>
      </c>
      <c r="O30" s="18" t="s">
        <v>481</v>
      </c>
      <c r="P30" s="20" t="s">
        <v>481</v>
      </c>
      <c r="Q30" s="18" t="s">
        <v>481</v>
      </c>
      <c r="R30" s="20" t="s">
        <v>481</v>
      </c>
      <c r="S30" s="18" t="s">
        <v>481</v>
      </c>
      <c r="T30" s="20" t="s">
        <v>481</v>
      </c>
      <c r="U30" s="18" t="s">
        <v>481</v>
      </c>
      <c r="V30" s="20" t="s">
        <v>481</v>
      </c>
      <c r="W30" s="18" t="n">
        <v>403.62826452</v>
      </c>
      <c r="X30" s="20" t="n">
        <v>5.90846862</v>
      </c>
    </row>
    <row r="31" spans="1:24">
      <c r="A31" s="15" t="s">
        <v>506</v>
      </c>
      <c r="B31" s="17" t="n">
        <v>5456</v>
      </c>
      <c r="C31" s="18">
        <f>(150.0/B31*100)</f>
        <v/>
      </c>
      <c r="D31" s="19" t="n">
        <v>5306</v>
      </c>
      <c r="E31" s="18" t="n">
        <v>466.99657694</v>
      </c>
      <c r="F31" s="20" t="n">
        <v>2.79090392</v>
      </c>
      <c r="G31" s="18" t="n">
        <v>504.1643694</v>
      </c>
      <c r="H31" s="20" t="n">
        <v>3.21206124</v>
      </c>
      <c r="I31" s="18" t="n">
        <v>530.02694517</v>
      </c>
      <c r="J31" s="20" t="n">
        <v>2.91263649</v>
      </c>
      <c r="K31" s="18" t="n">
        <v>544.38221465</v>
      </c>
      <c r="L31" s="20" t="n">
        <v>5.23277089</v>
      </c>
      <c r="M31" s="18" t="n">
        <v>485.24872822</v>
      </c>
      <c r="N31" s="20" t="n">
        <v>6.67982394</v>
      </c>
      <c r="O31" s="18" t="s">
        <v>481</v>
      </c>
      <c r="P31" s="20" t="s">
        <v>481</v>
      </c>
      <c r="Q31" s="18" t="s">
        <v>481</v>
      </c>
      <c r="R31" s="20" t="s">
        <v>481</v>
      </c>
      <c r="S31" s="18" t="s">
        <v>481</v>
      </c>
      <c r="T31" s="20" t="s">
        <v>481</v>
      </c>
      <c r="U31" s="18" t="s">
        <v>481</v>
      </c>
      <c r="V31" s="20" t="s">
        <v>481</v>
      </c>
      <c r="W31" s="18" t="n">
        <v>413.27014108</v>
      </c>
      <c r="X31" s="20" t="n">
        <v>5.6562326</v>
      </c>
    </row>
    <row r="32" spans="1:24">
      <c r="A32" s="15" t="s">
        <v>507</v>
      </c>
      <c r="B32" s="17" t="n">
        <v>4478</v>
      </c>
      <c r="C32" s="18">
        <f>(6.0/B32*100)</f>
        <v/>
      </c>
      <c r="D32" s="19" t="n">
        <v>4472</v>
      </c>
      <c r="E32" s="18" t="n">
        <v>491.49039002</v>
      </c>
      <c r="F32" s="20" t="n">
        <v>3.27196976</v>
      </c>
      <c r="G32" s="18" t="n">
        <v>504.84241924</v>
      </c>
      <c r="H32" s="20" t="n">
        <v>2.9662336</v>
      </c>
      <c r="I32" s="18" t="n">
        <v>516.33354262</v>
      </c>
      <c r="J32" s="20" t="n">
        <v>4.35752532</v>
      </c>
      <c r="K32" s="18" t="n">
        <v>524.39113809</v>
      </c>
      <c r="L32" s="20" t="n">
        <v>9.010893210000001</v>
      </c>
      <c r="M32" s="18" t="n">
        <v>508.86908051</v>
      </c>
      <c r="N32" s="20" t="n">
        <v>12.92042862</v>
      </c>
      <c r="O32" s="18" t="s">
        <v>481</v>
      </c>
      <c r="P32" s="20" t="s">
        <v>481</v>
      </c>
      <c r="Q32" s="18" t="s">
        <v>481</v>
      </c>
      <c r="R32" s="20" t="s">
        <v>481</v>
      </c>
      <c r="S32" s="18" t="s">
        <v>481</v>
      </c>
      <c r="T32" s="20" t="s">
        <v>481</v>
      </c>
      <c r="U32" s="18" t="s">
        <v>481</v>
      </c>
      <c r="V32" s="20" t="s">
        <v>481</v>
      </c>
      <c r="W32" s="18" t="n">
        <v>414.16482536</v>
      </c>
      <c r="X32" s="20" t="n">
        <v>14.80793212</v>
      </c>
    </row>
    <row r="33" spans="1:24">
      <c r="A33" s="15" t="s">
        <v>508</v>
      </c>
      <c r="B33" s="17" t="n">
        <v>7325</v>
      </c>
      <c r="C33" s="18">
        <f>(84.0/B33*100)</f>
        <v/>
      </c>
      <c r="D33" s="19" t="n">
        <v>7241</v>
      </c>
      <c r="E33" s="18" t="n">
        <v>473.08852727</v>
      </c>
      <c r="F33" s="20" t="n">
        <v>3.96426237</v>
      </c>
      <c r="G33" s="18" t="n">
        <v>490.06407662</v>
      </c>
      <c r="H33" s="20" t="n">
        <v>3.50955269</v>
      </c>
      <c r="I33" s="18" t="n">
        <v>505.77789604</v>
      </c>
      <c r="J33" s="20" t="n">
        <v>2.86856367</v>
      </c>
      <c r="K33" s="18" t="n">
        <v>544.34966917</v>
      </c>
      <c r="L33" s="20" t="n">
        <v>3.44809479</v>
      </c>
      <c r="M33" s="18" t="n">
        <v>429.93990868</v>
      </c>
      <c r="N33" s="20" t="n">
        <v>11.52081907</v>
      </c>
      <c r="O33" s="18" t="s">
        <v>481</v>
      </c>
      <c r="P33" s="20" t="s">
        <v>481</v>
      </c>
      <c r="Q33" s="18" t="s">
        <v>481</v>
      </c>
      <c r="R33" s="20" t="s">
        <v>481</v>
      </c>
      <c r="S33" s="18" t="s">
        <v>481</v>
      </c>
      <c r="T33" s="20" t="s">
        <v>481</v>
      </c>
      <c r="U33" s="18" t="s">
        <v>481</v>
      </c>
      <c r="V33" s="20" t="s">
        <v>481</v>
      </c>
      <c r="W33" s="18" t="n">
        <v>416.93794066</v>
      </c>
      <c r="X33" s="20" t="n">
        <v>8.702637210000001</v>
      </c>
    </row>
    <row r="34" spans="1:24">
      <c r="A34" s="15" t="s">
        <v>509</v>
      </c>
      <c r="B34" s="17" t="n">
        <v>6350</v>
      </c>
      <c r="C34" s="18">
        <f>(97.0/B34*100)</f>
        <v/>
      </c>
      <c r="D34" s="19" t="n">
        <v>6253</v>
      </c>
      <c r="E34" s="18" t="n">
        <v>443.63848485</v>
      </c>
      <c r="F34" s="20" t="n">
        <v>3.15784917</v>
      </c>
      <c r="G34" s="18" t="n">
        <v>481.8806366</v>
      </c>
      <c r="H34" s="20" t="n">
        <v>3.15773481</v>
      </c>
      <c r="I34" s="18" t="n">
        <v>492.45908485</v>
      </c>
      <c r="J34" s="20" t="n">
        <v>2.99871474</v>
      </c>
      <c r="K34" s="18" t="n">
        <v>504.95231766</v>
      </c>
      <c r="L34" s="20" t="n">
        <v>8.62531748</v>
      </c>
      <c r="M34" s="18" t="n">
        <v>429.99594784</v>
      </c>
      <c r="N34" s="20" t="n">
        <v>7.3658604</v>
      </c>
      <c r="O34" s="18" t="s">
        <v>481</v>
      </c>
      <c r="P34" s="20" t="s">
        <v>481</v>
      </c>
      <c r="Q34" s="18" t="s">
        <v>481</v>
      </c>
      <c r="R34" s="20" t="s">
        <v>481</v>
      </c>
      <c r="S34" s="18" t="n">
        <v>306.56969545</v>
      </c>
      <c r="T34" s="20" t="n">
        <v>10.27624616</v>
      </c>
      <c r="U34" s="18" t="s">
        <v>481</v>
      </c>
      <c r="V34" s="20" t="s">
        <v>481</v>
      </c>
      <c r="W34" s="18" t="n">
        <v>392.99890179</v>
      </c>
      <c r="X34" s="20" t="n">
        <v>7.44742629</v>
      </c>
    </row>
    <row r="35" spans="1:24">
      <c r="A35" s="15" t="s">
        <v>510</v>
      </c>
      <c r="B35" s="17" t="n">
        <v>6406</v>
      </c>
      <c r="C35" s="18">
        <f>(68.0/B35*100)</f>
        <v/>
      </c>
      <c r="D35" s="19" t="n">
        <v>6338</v>
      </c>
      <c r="E35" s="18" t="n">
        <v>492.27256805</v>
      </c>
      <c r="F35" s="20" t="n">
        <v>2.62093124</v>
      </c>
      <c r="G35" s="18" t="n">
        <v>526.7687971300001</v>
      </c>
      <c r="H35" s="20" t="n">
        <v>2.5445854</v>
      </c>
      <c r="I35" s="18" t="n">
        <v>540.15218096</v>
      </c>
      <c r="J35" s="20" t="n">
        <v>3.60455445</v>
      </c>
      <c r="K35" s="18" t="n">
        <v>555.16009215</v>
      </c>
      <c r="L35" s="20" t="n">
        <v>8.245115780000001</v>
      </c>
      <c r="M35" s="18" t="n">
        <v>477.68409789</v>
      </c>
      <c r="N35" s="20" t="n">
        <v>11.17148169</v>
      </c>
      <c r="O35" s="18" t="s">
        <v>481</v>
      </c>
      <c r="P35" s="20" t="s">
        <v>481</v>
      </c>
      <c r="Q35" s="18" t="s">
        <v>481</v>
      </c>
      <c r="R35" s="20" t="s">
        <v>481</v>
      </c>
      <c r="S35" s="18" t="n">
        <v>374.85244494</v>
      </c>
      <c r="T35" s="20" t="n">
        <v>5.84040672</v>
      </c>
      <c r="U35" s="18" t="s">
        <v>481</v>
      </c>
      <c r="V35" s="20" t="s">
        <v>481</v>
      </c>
      <c r="W35" s="18" t="n">
        <v>402.46486392</v>
      </c>
      <c r="X35" s="20" t="n">
        <v>7.46729015</v>
      </c>
    </row>
    <row r="36" spans="1:24">
      <c r="A36" s="15" t="s">
        <v>511</v>
      </c>
      <c r="B36" s="17" t="n">
        <v>6736</v>
      </c>
      <c r="C36" s="18">
        <f>(82.0/B36*100)</f>
        <v/>
      </c>
      <c r="D36" s="19" t="n">
        <v>6654</v>
      </c>
      <c r="E36" s="18" t="n">
        <v>466.48133523</v>
      </c>
      <c r="F36" s="20" t="n">
        <v>3.36105877</v>
      </c>
      <c r="G36" s="18" t="n">
        <v>495.2964571</v>
      </c>
      <c r="H36" s="20" t="n">
        <v>2.81705692</v>
      </c>
      <c r="I36" s="18" t="n">
        <v>505.13447961</v>
      </c>
      <c r="J36" s="20" t="n">
        <v>2.54031787</v>
      </c>
      <c r="K36" s="18" t="n">
        <v>528.5320329800001</v>
      </c>
      <c r="L36" s="20" t="n">
        <v>3.58887501</v>
      </c>
      <c r="M36" s="18" t="n">
        <v>457.22467643</v>
      </c>
      <c r="N36" s="20" t="n">
        <v>14.95546266</v>
      </c>
      <c r="O36" s="18" t="s">
        <v>481</v>
      </c>
      <c r="P36" s="20" t="s">
        <v>481</v>
      </c>
      <c r="Q36" s="18" t="s">
        <v>481</v>
      </c>
      <c r="R36" s="20" t="s">
        <v>481</v>
      </c>
      <c r="S36" s="18" t="s">
        <v>481</v>
      </c>
      <c r="T36" s="20" t="s">
        <v>481</v>
      </c>
      <c r="U36" s="18" t="s">
        <v>481</v>
      </c>
      <c r="V36" s="20" t="s">
        <v>481</v>
      </c>
      <c r="W36" s="18" t="n">
        <v>407.47966944</v>
      </c>
      <c r="X36" s="20" t="n">
        <v>7.3868477</v>
      </c>
    </row>
    <row r="37" spans="1:24">
      <c r="A37" s="15" t="s">
        <v>512</v>
      </c>
      <c r="B37" s="17" t="n">
        <v>5458</v>
      </c>
      <c r="C37" s="18">
        <f>(154.0/B37*100)</f>
        <v/>
      </c>
      <c r="D37" s="19" t="n">
        <v>5304</v>
      </c>
      <c r="E37" s="18" t="n">
        <v>461.32093125</v>
      </c>
      <c r="F37" s="20" t="n">
        <v>3.39533617</v>
      </c>
      <c r="G37" s="18" t="n">
        <v>502.23260464</v>
      </c>
      <c r="H37" s="20" t="n">
        <v>3.64026824</v>
      </c>
      <c r="I37" s="18" t="n">
        <v>529.88995405</v>
      </c>
      <c r="J37" s="20" t="n">
        <v>3.93521631</v>
      </c>
      <c r="K37" s="18" t="n">
        <v>546.3367132</v>
      </c>
      <c r="L37" s="20" t="n">
        <v>5.20024277</v>
      </c>
      <c r="M37" s="18" t="n">
        <v>445.84555703</v>
      </c>
      <c r="N37" s="20" t="n">
        <v>10.33255239</v>
      </c>
      <c r="O37" s="18" t="s">
        <v>481</v>
      </c>
      <c r="P37" s="20" t="s">
        <v>481</v>
      </c>
      <c r="Q37" s="18" t="s">
        <v>481</v>
      </c>
      <c r="R37" s="20" t="s">
        <v>481</v>
      </c>
      <c r="S37" s="18" t="s">
        <v>481</v>
      </c>
      <c r="T37" s="20" t="s">
        <v>481</v>
      </c>
      <c r="U37" s="18" t="s">
        <v>481</v>
      </c>
      <c r="V37" s="20" t="s">
        <v>481</v>
      </c>
      <c r="W37" s="18" t="n">
        <v>396.37806574</v>
      </c>
      <c r="X37" s="20" t="n">
        <v>5.98308262</v>
      </c>
    </row>
    <row r="38" spans="1:24">
      <c r="A38" s="15" t="s">
        <v>513</v>
      </c>
      <c r="B38" s="17" t="n">
        <v>5860</v>
      </c>
      <c r="C38" s="18">
        <f>(25.0/B38*100)</f>
        <v/>
      </c>
      <c r="D38" s="19" t="n">
        <v>5835</v>
      </c>
      <c r="E38" s="18" t="n">
        <v>460.39010804</v>
      </c>
      <c r="F38" s="20" t="n">
        <v>4.95077997</v>
      </c>
      <c r="G38" s="18" t="n">
        <v>514.2822420700001</v>
      </c>
      <c r="H38" s="20" t="n">
        <v>3.92383616</v>
      </c>
      <c r="I38" s="18" t="n">
        <v>532.00921643</v>
      </c>
      <c r="J38" s="20" t="n">
        <v>3.49794949</v>
      </c>
      <c r="K38" s="18" t="n">
        <v>543.09135737</v>
      </c>
      <c r="L38" s="20" t="n">
        <v>5.41660521</v>
      </c>
      <c r="M38" s="18" t="n">
        <v>459.8815293</v>
      </c>
      <c r="N38" s="20" t="n">
        <v>7.58805776</v>
      </c>
      <c r="O38" s="18" t="s">
        <v>481</v>
      </c>
      <c r="P38" s="20" t="s">
        <v>481</v>
      </c>
      <c r="Q38" s="18" t="s">
        <v>481</v>
      </c>
      <c r="R38" s="20" t="s">
        <v>481</v>
      </c>
      <c r="S38" s="18" t="s">
        <v>481</v>
      </c>
      <c r="T38" s="20" t="s">
        <v>481</v>
      </c>
      <c r="U38" s="18" t="s">
        <v>481</v>
      </c>
      <c r="V38" s="20" t="s">
        <v>481</v>
      </c>
      <c r="W38" s="18" t="n">
        <v>461.25528788</v>
      </c>
      <c r="X38" s="20" t="n">
        <v>6.95132193</v>
      </c>
    </row>
    <row r="39" spans="1:24">
      <c r="A39" s="15" t="s">
        <v>514</v>
      </c>
      <c r="B39" s="17" t="n">
        <v>5895</v>
      </c>
      <c r="C39" s="18">
        <f>(33.0/B39*100)</f>
        <v/>
      </c>
      <c r="D39" s="19" t="n">
        <v>5862</v>
      </c>
      <c r="E39" s="18" t="n">
        <v>414.4552607</v>
      </c>
      <c r="F39" s="20" t="n">
        <v>4.02560851</v>
      </c>
      <c r="G39" s="18" t="n">
        <v>429.49479734</v>
      </c>
      <c r="H39" s="20" t="n">
        <v>4.61461909</v>
      </c>
      <c r="I39" s="18" t="n">
        <v>437.57810248</v>
      </c>
      <c r="J39" s="20" t="n">
        <v>4.72689325</v>
      </c>
      <c r="K39" s="18" t="n">
        <v>444.24067589</v>
      </c>
      <c r="L39" s="20" t="n">
        <v>5.8399798</v>
      </c>
      <c r="M39" s="18" t="n">
        <v>415.54571544</v>
      </c>
      <c r="N39" s="20" t="n">
        <v>6.97924624</v>
      </c>
      <c r="O39" s="18" t="s">
        <v>481</v>
      </c>
      <c r="P39" s="20" t="s">
        <v>481</v>
      </c>
      <c r="Q39" s="18" t="s">
        <v>481</v>
      </c>
      <c r="R39" s="20" t="s">
        <v>481</v>
      </c>
      <c r="S39" s="18" t="s">
        <v>481</v>
      </c>
      <c r="T39" s="20" t="s">
        <v>481</v>
      </c>
      <c r="U39" s="18" t="s">
        <v>481</v>
      </c>
      <c r="V39" s="20" t="s">
        <v>481</v>
      </c>
      <c r="W39" s="18" t="n">
        <v>365.72321806</v>
      </c>
      <c r="X39" s="20" t="n">
        <v>8.658599239999999</v>
      </c>
    </row>
    <row r="40" spans="1:24">
      <c r="A40" s="15" t="s">
        <v>515</v>
      </c>
      <c r="B40" s="17" t="n">
        <v>14157</v>
      </c>
      <c r="C40" s="18">
        <f>(406.0/B40*100)</f>
        <v/>
      </c>
      <c r="D40" s="19" t="n">
        <v>13751</v>
      </c>
      <c r="E40" s="18" t="n">
        <v>476.28292977</v>
      </c>
      <c r="F40" s="20" t="n">
        <v>3.09920807</v>
      </c>
      <c r="G40" s="18" t="n">
        <v>512.02333303</v>
      </c>
      <c r="H40" s="20" t="n">
        <v>3.0392982</v>
      </c>
      <c r="I40" s="18" t="n">
        <v>543.02959125</v>
      </c>
      <c r="J40" s="20" t="n">
        <v>3.20866203</v>
      </c>
      <c r="K40" s="18" t="n">
        <v>563.69060414</v>
      </c>
      <c r="L40" s="20" t="n">
        <v>5.69858044</v>
      </c>
      <c r="M40" s="18" t="n">
        <v>511.58363152</v>
      </c>
      <c r="N40" s="20" t="n">
        <v>5.67916386</v>
      </c>
      <c r="O40" s="18" t="s">
        <v>481</v>
      </c>
      <c r="P40" s="20" t="s">
        <v>481</v>
      </c>
      <c r="Q40" s="18" t="s">
        <v>481</v>
      </c>
      <c r="R40" s="20" t="s">
        <v>481</v>
      </c>
      <c r="S40" s="18" t="s">
        <v>481</v>
      </c>
      <c r="T40" s="20" t="s">
        <v>481</v>
      </c>
      <c r="U40" s="18" t="s">
        <v>481</v>
      </c>
      <c r="V40" s="20" t="s">
        <v>481</v>
      </c>
      <c r="W40" s="18" t="n">
        <v>397.16425899</v>
      </c>
      <c r="X40" s="20" t="n">
        <v>6.13987483</v>
      </c>
    </row>
    <row r="41" spans="1:24">
      <c r="A41" s="15" t="s">
        <v>516</v>
      </c>
      <c r="B41" s="17" t="n">
        <v>5712</v>
      </c>
      <c r="C41" s="18">
        <f>(58.0/B41*100)</f>
        <v/>
      </c>
      <c r="D41" s="19" t="n">
        <v>5654</v>
      </c>
      <c r="E41" s="18" t="n">
        <v>472.96952093</v>
      </c>
      <c r="F41" s="20" t="n">
        <v>3.42522176</v>
      </c>
      <c r="G41" s="18" t="n">
        <v>508.54022154</v>
      </c>
      <c r="H41" s="20" t="n">
        <v>3.86458125</v>
      </c>
      <c r="I41" s="18" t="n">
        <v>509.54822746</v>
      </c>
      <c r="J41" s="20" t="n">
        <v>3.78759874</v>
      </c>
      <c r="K41" s="18" t="n">
        <v>532.82943032</v>
      </c>
      <c r="L41" s="20" t="n">
        <v>5.81127808</v>
      </c>
      <c r="M41" s="18" t="n">
        <v>481.73620837</v>
      </c>
      <c r="N41" s="20" t="n">
        <v>7.8426568</v>
      </c>
      <c r="O41" s="18" t="s">
        <v>481</v>
      </c>
      <c r="P41" s="20" t="s">
        <v>481</v>
      </c>
      <c r="Q41" s="18" t="s">
        <v>481</v>
      </c>
      <c r="R41" s="20" t="s">
        <v>481</v>
      </c>
      <c r="S41" s="18" t="n">
        <v>387.44235424</v>
      </c>
      <c r="T41" s="20" t="n">
        <v>14.52510266</v>
      </c>
      <c r="U41" s="18" t="s">
        <v>481</v>
      </c>
      <c r="V41" s="20" t="s">
        <v>481</v>
      </c>
      <c r="W41" s="18" t="n">
        <v>403.53999996</v>
      </c>
      <c r="X41" s="20" t="n">
        <v>10.68963043</v>
      </c>
    </row>
    <row r="42" spans="1:24">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row>
    <row r="45" spans="1:24">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n">
        <v>375.7451021</v>
      </c>
      <c r="T45" s="20" t="n">
        <v>2.64238063</v>
      </c>
      <c r="U45" s="18" t="s">
        <v>481</v>
      </c>
      <c r="V45" s="20" t="s">
        <v>481</v>
      </c>
      <c r="W45" s="18" t="s">
        <v>481</v>
      </c>
      <c r="X45" s="20" t="s">
        <v>481</v>
      </c>
    </row>
    <row r="46" spans="1:24">
      <c r="A46" s="15" t="s">
        <v>521</v>
      </c>
      <c r="B46" s="17" t="n">
        <v>23141</v>
      </c>
      <c r="C46" s="18">
        <f>(2233.0/B46*100)</f>
        <v/>
      </c>
      <c r="D46" s="19" t="n">
        <v>20908</v>
      </c>
      <c r="E46" s="18" t="n">
        <v>384.92084671</v>
      </c>
      <c r="F46" s="20" t="n">
        <v>3.47119336</v>
      </c>
      <c r="G46" s="18" t="n">
        <v>413.278226</v>
      </c>
      <c r="H46" s="20" t="n">
        <v>3.20575174</v>
      </c>
      <c r="I46" s="18" t="n">
        <v>428.41377539</v>
      </c>
      <c r="J46" s="20" t="n">
        <v>3.60571641</v>
      </c>
      <c r="K46" s="18" t="n">
        <v>442.11684201</v>
      </c>
      <c r="L46" s="20" t="n">
        <v>4.58489953</v>
      </c>
      <c r="M46" s="18" t="n">
        <v>371.55715623</v>
      </c>
      <c r="N46" s="20" t="n">
        <v>7.36957299</v>
      </c>
      <c r="O46" s="18" t="s">
        <v>481</v>
      </c>
      <c r="P46" s="20" t="s">
        <v>481</v>
      </c>
      <c r="Q46" s="18" t="s">
        <v>481</v>
      </c>
      <c r="R46" s="20" t="s">
        <v>481</v>
      </c>
      <c r="S46" s="18" t="s">
        <v>481</v>
      </c>
      <c r="T46" s="20" t="s">
        <v>481</v>
      </c>
      <c r="U46" s="18" t="s">
        <v>481</v>
      </c>
      <c r="V46" s="20" t="s">
        <v>481</v>
      </c>
      <c r="W46" s="18" t="n">
        <v>373.87359117</v>
      </c>
      <c r="X46" s="20" t="n">
        <v>2.39761335</v>
      </c>
    </row>
    <row r="47" spans="1:24">
      <c r="A47" s="15" t="s">
        <v>522</v>
      </c>
      <c r="B47" s="17" t="n">
        <v>5928</v>
      </c>
      <c r="C47" s="18">
        <f>(403.0/B47*100)</f>
        <v/>
      </c>
      <c r="D47" s="19" t="n">
        <v>5525</v>
      </c>
      <c r="E47" s="18" t="n">
        <v>433.12648345</v>
      </c>
      <c r="F47" s="20" t="n">
        <v>5.18899729</v>
      </c>
      <c r="G47" s="18" t="n">
        <v>469.51976886</v>
      </c>
      <c r="H47" s="20" t="n">
        <v>4.99401758</v>
      </c>
      <c r="I47" s="18" t="n">
        <v>468.42879229</v>
      </c>
      <c r="J47" s="20" t="n">
        <v>4.33940632</v>
      </c>
      <c r="K47" s="18" t="n">
        <v>461.94059506</v>
      </c>
      <c r="L47" s="20" t="n">
        <v>6.21882782</v>
      </c>
      <c r="M47" s="18" t="n">
        <v>421.62277812</v>
      </c>
      <c r="N47" s="20" t="n">
        <v>18.89553136</v>
      </c>
      <c r="O47" s="18" t="s">
        <v>481</v>
      </c>
      <c r="P47" s="20" t="s">
        <v>481</v>
      </c>
      <c r="Q47" s="18" t="s">
        <v>481</v>
      </c>
      <c r="R47" s="20" t="s">
        <v>481</v>
      </c>
      <c r="S47" s="18" t="s">
        <v>481</v>
      </c>
      <c r="T47" s="20" t="s">
        <v>481</v>
      </c>
      <c r="U47" s="18" t="s">
        <v>481</v>
      </c>
      <c r="V47" s="20" t="s">
        <v>481</v>
      </c>
      <c r="W47" s="18" t="n">
        <v>374.27488194</v>
      </c>
      <c r="X47" s="20" t="n">
        <v>5.45257785</v>
      </c>
    </row>
    <row r="48" spans="1:24">
      <c r="A48" s="15" t="s">
        <v>523</v>
      </c>
      <c r="B48" s="17" t="n">
        <v>9841</v>
      </c>
      <c r="C48" s="18">
        <f>(8.0/B48*100)</f>
        <v/>
      </c>
      <c r="D48" s="19" t="n">
        <v>9833</v>
      </c>
      <c r="E48" s="18" t="n">
        <v>471.73602873</v>
      </c>
      <c r="F48" s="20" t="n">
        <v>6.20645618</v>
      </c>
      <c r="G48" s="18" t="n">
        <v>506.13014965</v>
      </c>
      <c r="H48" s="20" t="n">
        <v>5.66865909</v>
      </c>
      <c r="I48" s="18" t="n">
        <v>521.4864310299999</v>
      </c>
      <c r="J48" s="20" t="n">
        <v>4.76686338</v>
      </c>
      <c r="K48" s="18" t="n">
        <v>558.7535798</v>
      </c>
      <c r="L48" s="20" t="n">
        <v>5.15961107</v>
      </c>
      <c r="M48" s="18" t="n">
        <v>481.46792955</v>
      </c>
      <c r="N48" s="20" t="n">
        <v>13.88224287</v>
      </c>
      <c r="O48" s="18" t="s">
        <v>481</v>
      </c>
      <c r="P48" s="20" t="s">
        <v>481</v>
      </c>
      <c r="Q48" s="18" t="s">
        <v>481</v>
      </c>
      <c r="R48" s="20" t="s">
        <v>481</v>
      </c>
      <c r="S48" s="18" t="s">
        <v>481</v>
      </c>
      <c r="T48" s="20" t="s">
        <v>481</v>
      </c>
      <c r="U48" s="18" t="s">
        <v>481</v>
      </c>
      <c r="V48" s="20" t="s">
        <v>481</v>
      </c>
      <c r="W48" s="18" t="n">
        <v>444.60595844</v>
      </c>
      <c r="X48" s="20" t="n">
        <v>39.97791336</v>
      </c>
    </row>
    <row r="49" spans="1:24">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n">
        <v>432.22624802</v>
      </c>
      <c r="T49" s="20" t="n">
        <v>2.8653235</v>
      </c>
      <c r="U49" s="18" t="s">
        <v>481</v>
      </c>
      <c r="V49" s="20" t="s">
        <v>481</v>
      </c>
      <c r="W49" s="18" t="s">
        <v>481</v>
      </c>
      <c r="X49" s="20" t="s">
        <v>481</v>
      </c>
    </row>
    <row r="50" spans="1:24">
      <c r="A50" s="15" t="s">
        <v>525</v>
      </c>
      <c r="B50" s="17" t="n">
        <v>11795</v>
      </c>
      <c r="C50" s="18">
        <f>(380.0/B50*100)</f>
        <v/>
      </c>
      <c r="D50" s="19" t="n">
        <v>11415</v>
      </c>
      <c r="E50" s="18" t="n">
        <v>387.20736513</v>
      </c>
      <c r="F50" s="20" t="n">
        <v>3.6183404</v>
      </c>
      <c r="G50" s="18" t="n">
        <v>416.36337527</v>
      </c>
      <c r="H50" s="20" t="n">
        <v>3.24824368</v>
      </c>
      <c r="I50" s="18" t="n">
        <v>428.79179019</v>
      </c>
      <c r="J50" s="20" t="n">
        <v>2.43378628</v>
      </c>
      <c r="K50" s="18" t="n">
        <v>439.26276208</v>
      </c>
      <c r="L50" s="20" t="n">
        <v>3.56690131</v>
      </c>
      <c r="M50" s="18" t="n">
        <v>350.85242936</v>
      </c>
      <c r="N50" s="20" t="n">
        <v>7.79066338</v>
      </c>
      <c r="O50" s="18" t="s">
        <v>481</v>
      </c>
      <c r="P50" s="20" t="s">
        <v>481</v>
      </c>
      <c r="Q50" s="18" t="s">
        <v>481</v>
      </c>
      <c r="R50" s="20" t="s">
        <v>481</v>
      </c>
      <c r="S50" s="18" t="s">
        <v>481</v>
      </c>
      <c r="T50" s="20" t="s">
        <v>481</v>
      </c>
      <c r="U50" s="18" t="s">
        <v>481</v>
      </c>
      <c r="V50" s="20" t="s">
        <v>481</v>
      </c>
      <c r="W50" s="18" t="n">
        <v>361.42499704</v>
      </c>
      <c r="X50" s="20" t="n">
        <v>6.89497145</v>
      </c>
    </row>
    <row r="51" spans="1:24">
      <c r="A51" s="15" t="s">
        <v>526</v>
      </c>
      <c r="B51" s="17" t="n">
        <v>6866</v>
      </c>
      <c r="C51" s="18">
        <f>(113.0/B51*100)</f>
        <v/>
      </c>
      <c r="D51" s="19" t="n">
        <v>6753</v>
      </c>
      <c r="E51" s="18" t="n">
        <v>406.33502749</v>
      </c>
      <c r="F51" s="20" t="n">
        <v>3.09164037</v>
      </c>
      <c r="G51" s="18" t="n">
        <v>420.10880797</v>
      </c>
      <c r="H51" s="20" t="n">
        <v>2.81797478</v>
      </c>
      <c r="I51" s="18" t="n">
        <v>429.54633139</v>
      </c>
      <c r="J51" s="20" t="n">
        <v>2.59425989</v>
      </c>
      <c r="K51" s="18" t="n">
        <v>442.94466004</v>
      </c>
      <c r="L51" s="20" t="n">
        <v>3.5628307</v>
      </c>
      <c r="M51" s="18" t="n">
        <v>393.0056261</v>
      </c>
      <c r="N51" s="20" t="n">
        <v>10.64061553</v>
      </c>
      <c r="O51" s="18" t="s">
        <v>481</v>
      </c>
      <c r="P51" s="20" t="s">
        <v>481</v>
      </c>
      <c r="Q51" s="18" t="s">
        <v>481</v>
      </c>
      <c r="R51" s="20" t="s">
        <v>481</v>
      </c>
      <c r="S51" s="18" t="n">
        <v>410.85572185</v>
      </c>
      <c r="T51" s="20" t="n">
        <v>3.7997542</v>
      </c>
      <c r="U51" s="18" t="s">
        <v>481</v>
      </c>
      <c r="V51" s="20" t="s">
        <v>481</v>
      </c>
      <c r="W51" s="18" t="n">
        <v>387.41434584</v>
      </c>
      <c r="X51" s="20" t="n">
        <v>7.29972278</v>
      </c>
    </row>
    <row r="52" spans="1:24">
      <c r="A52" s="15" t="s">
        <v>527</v>
      </c>
      <c r="B52" s="17" t="n">
        <v>5809</v>
      </c>
      <c r="C52" s="18">
        <f>(111.0/B52*100)</f>
        <v/>
      </c>
      <c r="D52" s="19" t="n">
        <v>5698</v>
      </c>
      <c r="E52" s="18" t="n">
        <v>442.59506281</v>
      </c>
      <c r="F52" s="20" t="n">
        <v>3.27616675</v>
      </c>
      <c r="G52" s="18" t="n">
        <v>483.91521887</v>
      </c>
      <c r="H52" s="20" t="n">
        <v>3.32479091</v>
      </c>
      <c r="I52" s="18" t="n">
        <v>499.2107187</v>
      </c>
      <c r="J52" s="20" t="n">
        <v>2.95961775</v>
      </c>
      <c r="K52" s="18" t="n">
        <v>528.33205923</v>
      </c>
      <c r="L52" s="20" t="n">
        <v>5.61637579</v>
      </c>
      <c r="M52" s="18" t="n">
        <v>446.39699481</v>
      </c>
      <c r="N52" s="20" t="n">
        <v>12.3150431</v>
      </c>
      <c r="O52" s="18" t="s">
        <v>481</v>
      </c>
      <c r="P52" s="20" t="s">
        <v>481</v>
      </c>
      <c r="Q52" s="18" t="s">
        <v>481</v>
      </c>
      <c r="R52" s="20" t="s">
        <v>481</v>
      </c>
      <c r="S52" s="18" t="s">
        <v>481</v>
      </c>
      <c r="T52" s="20" t="s">
        <v>481</v>
      </c>
      <c r="U52" s="18" t="s">
        <v>481</v>
      </c>
      <c r="V52" s="20" t="s">
        <v>481</v>
      </c>
      <c r="W52" s="18" t="n">
        <v>388.22328807</v>
      </c>
      <c r="X52" s="20" t="n">
        <v>8.37481335</v>
      </c>
    </row>
    <row r="53" spans="1:24">
      <c r="A53" s="15" t="s">
        <v>528</v>
      </c>
      <c r="B53" s="17" t="n">
        <v>5571</v>
      </c>
      <c r="C53" s="18">
        <f>(120.0/B53*100)</f>
        <v/>
      </c>
      <c r="D53" s="19" t="n">
        <v>5451</v>
      </c>
      <c r="E53" s="18" t="n">
        <v>412.16052458</v>
      </c>
      <c r="F53" s="20" t="n">
        <v>2.43774624</v>
      </c>
      <c r="G53" s="18" t="n">
        <v>444.3877493</v>
      </c>
      <c r="H53" s="20" t="n">
        <v>2.66370876</v>
      </c>
      <c r="I53" s="18" t="n">
        <v>460.14447946</v>
      </c>
      <c r="J53" s="20" t="n">
        <v>3.03907573</v>
      </c>
      <c r="K53" s="18" t="n">
        <v>472.04736348</v>
      </c>
      <c r="L53" s="20" t="n">
        <v>4.85289876</v>
      </c>
      <c r="M53" s="18" t="n">
        <v>438.62537225</v>
      </c>
      <c r="N53" s="20" t="n">
        <v>5.62230853</v>
      </c>
      <c r="O53" s="18" t="s">
        <v>481</v>
      </c>
      <c r="P53" s="20" t="s">
        <v>481</v>
      </c>
      <c r="Q53" s="18" t="s">
        <v>481</v>
      </c>
      <c r="R53" s="20" t="s">
        <v>481</v>
      </c>
      <c r="S53" s="18" t="s">
        <v>481</v>
      </c>
      <c r="T53" s="20" t="s">
        <v>481</v>
      </c>
      <c r="U53" s="18" t="s">
        <v>481</v>
      </c>
      <c r="V53" s="20" t="s">
        <v>481</v>
      </c>
      <c r="W53" s="18" t="n">
        <v>352.29772947</v>
      </c>
      <c r="X53" s="20" t="n">
        <v>3.9299261</v>
      </c>
    </row>
    <row r="54" spans="1:24">
      <c r="A54" s="15" t="s">
        <v>529</v>
      </c>
      <c r="B54" s="17" t="n">
        <v>4740</v>
      </c>
      <c r="C54" s="18">
        <f>(504.0/B54*100)</f>
        <v/>
      </c>
      <c r="D54" s="19" t="n">
        <v>4236</v>
      </c>
      <c r="E54" s="18" t="n">
        <v>321.50749672</v>
      </c>
      <c r="F54" s="20" t="n">
        <v>5.17671111</v>
      </c>
      <c r="G54" s="18" t="n">
        <v>346.60964245</v>
      </c>
      <c r="H54" s="20" t="n">
        <v>5.39444477</v>
      </c>
      <c r="I54" s="18" t="n">
        <v>343.67870987</v>
      </c>
      <c r="J54" s="20" t="n">
        <v>3.21663968</v>
      </c>
      <c r="K54" s="18" t="n">
        <v>354.66177011</v>
      </c>
      <c r="L54" s="20" t="n">
        <v>3.94057211</v>
      </c>
      <c r="M54" s="18" t="n">
        <v>311.83403135</v>
      </c>
      <c r="N54" s="20" t="n">
        <v>7.06214564</v>
      </c>
      <c r="O54" s="18" t="s">
        <v>481</v>
      </c>
      <c r="P54" s="20" t="s">
        <v>481</v>
      </c>
      <c r="Q54" s="18" t="s">
        <v>481</v>
      </c>
      <c r="R54" s="20" t="s">
        <v>481</v>
      </c>
      <c r="S54" s="18" t="s">
        <v>481</v>
      </c>
      <c r="T54" s="20" t="s">
        <v>481</v>
      </c>
      <c r="U54" s="18" t="s">
        <v>481</v>
      </c>
      <c r="V54" s="20" t="s">
        <v>481</v>
      </c>
      <c r="W54" s="18" t="n">
        <v>284.27260671</v>
      </c>
      <c r="X54" s="20" t="n">
        <v>3.8031377</v>
      </c>
    </row>
    <row r="55" spans="1:24">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n">
        <v>411.13152395</v>
      </c>
      <c r="T55" s="20" t="n">
        <v>2.41692503</v>
      </c>
      <c r="U55" s="18" t="s">
        <v>481</v>
      </c>
      <c r="V55" s="20" t="s">
        <v>481</v>
      </c>
      <c r="W55" s="18" t="s">
        <v>481</v>
      </c>
      <c r="X55" s="20" t="s">
        <v>481</v>
      </c>
    </row>
    <row r="56" spans="1:24">
      <c r="A56" s="15" t="s">
        <v>531</v>
      </c>
      <c r="B56" s="17" t="n">
        <v>5359</v>
      </c>
      <c r="C56" s="18">
        <f>(77.0/B56*100)</f>
        <v/>
      </c>
      <c r="D56" s="19" t="n">
        <v>5282</v>
      </c>
      <c r="E56" s="18" t="n">
        <v>488.4586599</v>
      </c>
      <c r="F56" s="20" t="n">
        <v>4.65012609</v>
      </c>
      <c r="G56" s="18" t="n">
        <v>519.30675553</v>
      </c>
      <c r="H56" s="20" t="n">
        <v>4.00034712</v>
      </c>
      <c r="I56" s="18" t="n">
        <v>530.99791252</v>
      </c>
      <c r="J56" s="20" t="n">
        <v>2.51054625</v>
      </c>
      <c r="K56" s="18" t="n">
        <v>547.7740182700001</v>
      </c>
      <c r="L56" s="20" t="n">
        <v>3.11610029</v>
      </c>
      <c r="M56" s="18" t="n">
        <v>494.78729822</v>
      </c>
      <c r="N56" s="20" t="n">
        <v>8.19540677</v>
      </c>
      <c r="O56" s="18" t="s">
        <v>481</v>
      </c>
      <c r="P56" s="20" t="s">
        <v>481</v>
      </c>
      <c r="Q56" s="18" t="s">
        <v>481</v>
      </c>
      <c r="R56" s="20" t="s">
        <v>481</v>
      </c>
      <c r="S56" s="18" t="s">
        <v>481</v>
      </c>
      <c r="T56" s="20" t="s">
        <v>481</v>
      </c>
      <c r="U56" s="18" t="s">
        <v>481</v>
      </c>
      <c r="V56" s="20" t="s">
        <v>481</v>
      </c>
      <c r="W56" s="18" t="n">
        <v>433.06599041</v>
      </c>
      <c r="X56" s="20" t="n">
        <v>12.33951365</v>
      </c>
    </row>
    <row r="57" spans="1:24">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n">
        <v>403.09974532</v>
      </c>
      <c r="T57" s="20" t="n">
        <v>2.56579015</v>
      </c>
      <c r="U57" s="18" t="s">
        <v>481</v>
      </c>
      <c r="V57" s="20" t="s">
        <v>481</v>
      </c>
      <c r="W57" s="18" t="s">
        <v>481</v>
      </c>
      <c r="X57" s="20" t="s">
        <v>481</v>
      </c>
    </row>
    <row r="58" spans="1:24">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n">
        <v>408.6691134</v>
      </c>
      <c r="T58" s="20" t="n">
        <v>2.67440156</v>
      </c>
      <c r="U58" s="18" t="s">
        <v>481</v>
      </c>
      <c r="V58" s="20" t="s">
        <v>481</v>
      </c>
      <c r="W58" s="18" t="s">
        <v>481</v>
      </c>
      <c r="X58" s="20" t="s">
        <v>481</v>
      </c>
    </row>
    <row r="59" spans="1:24">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n">
        <v>378.44218506</v>
      </c>
      <c r="T59" s="20" t="n">
        <v>1.6995879</v>
      </c>
      <c r="U59" s="18" t="s">
        <v>481</v>
      </c>
      <c r="V59" s="20" t="s">
        <v>481</v>
      </c>
      <c r="W59" s="18" t="s">
        <v>481</v>
      </c>
      <c r="X59" s="20" t="s">
        <v>481</v>
      </c>
    </row>
    <row r="60" spans="1:24">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n">
        <v>386.48537246</v>
      </c>
      <c r="T60" s="20" t="n">
        <v>3.39522632</v>
      </c>
      <c r="U60" s="18" t="s">
        <v>481</v>
      </c>
      <c r="V60" s="20" t="s">
        <v>481</v>
      </c>
      <c r="W60" s="18" t="s">
        <v>481</v>
      </c>
      <c r="X60" s="20" t="s">
        <v>481</v>
      </c>
    </row>
    <row r="61" spans="1:24">
      <c r="A61" s="15" t="s">
        <v>536</v>
      </c>
      <c r="B61" s="17" t="n">
        <v>6525</v>
      </c>
      <c r="C61" s="18">
        <f>(179.0/B61*100)</f>
        <v/>
      </c>
      <c r="D61" s="19" t="n">
        <v>6346</v>
      </c>
      <c r="E61" s="18" t="n">
        <v>452.88681905</v>
      </c>
      <c r="F61" s="20" t="n">
        <v>3.41638399</v>
      </c>
      <c r="G61" s="18" t="n">
        <v>486.29129348</v>
      </c>
      <c r="H61" s="20" t="n">
        <v>3.12349514</v>
      </c>
      <c r="I61" s="18" t="n">
        <v>495.64865581</v>
      </c>
      <c r="J61" s="20" t="n">
        <v>2.72699531</v>
      </c>
      <c r="K61" s="18" t="n">
        <v>498.29856885</v>
      </c>
      <c r="L61" s="20" t="n">
        <v>5.68350494</v>
      </c>
      <c r="M61" s="18" t="n">
        <v>457.36231667</v>
      </c>
      <c r="N61" s="20" t="n">
        <v>7.18522982</v>
      </c>
      <c r="O61" s="18" t="s">
        <v>481</v>
      </c>
      <c r="P61" s="20" t="s">
        <v>481</v>
      </c>
      <c r="Q61" s="18" t="s">
        <v>481</v>
      </c>
      <c r="R61" s="20" t="s">
        <v>481</v>
      </c>
      <c r="S61" s="18" t="s">
        <v>481</v>
      </c>
      <c r="T61" s="20" t="s">
        <v>481</v>
      </c>
      <c r="U61" s="18" t="s">
        <v>481</v>
      </c>
      <c r="V61" s="20" t="s">
        <v>481</v>
      </c>
      <c r="W61" s="18" t="n">
        <v>383.90604589</v>
      </c>
      <c r="X61" s="20" t="n">
        <v>8.56095655</v>
      </c>
    </row>
    <row r="62" spans="1:24">
      <c r="A62" s="15" t="s">
        <v>537</v>
      </c>
      <c r="B62" s="17" t="n">
        <v>4476</v>
      </c>
      <c r="C62" s="18">
        <f>(3.0/B62*100)</f>
        <v/>
      </c>
      <c r="D62" s="19" t="n">
        <v>4473</v>
      </c>
      <c r="E62" s="18" t="n">
        <v>495.94537313</v>
      </c>
      <c r="F62" s="20" t="n">
        <v>2.9305875</v>
      </c>
      <c r="G62" s="18" t="n">
        <v>525.00139023</v>
      </c>
      <c r="H62" s="20" t="n">
        <v>2.46944748</v>
      </c>
      <c r="I62" s="18" t="n">
        <v>536.5175266700001</v>
      </c>
      <c r="J62" s="20" t="n">
        <v>1.90229712</v>
      </c>
      <c r="K62" s="18" t="n">
        <v>555.17271241</v>
      </c>
      <c r="L62" s="20" t="n">
        <v>3.27930917</v>
      </c>
      <c r="M62" s="18" t="n">
        <v>497.15691397</v>
      </c>
      <c r="N62" s="20" t="n">
        <v>8.812164770000001</v>
      </c>
      <c r="O62" s="18" t="s">
        <v>481</v>
      </c>
      <c r="P62" s="20" t="s">
        <v>481</v>
      </c>
      <c r="Q62" s="18" t="s">
        <v>481</v>
      </c>
      <c r="R62" s="20" t="s">
        <v>481</v>
      </c>
      <c r="S62" s="18" t="s">
        <v>481</v>
      </c>
      <c r="T62" s="20" t="s">
        <v>481</v>
      </c>
      <c r="U62" s="18" t="s">
        <v>481</v>
      </c>
      <c r="V62" s="20" t="s">
        <v>481</v>
      </c>
      <c r="W62" s="18" t="n">
        <v>441.67747685</v>
      </c>
      <c r="X62" s="20" t="n">
        <v>72.33340602</v>
      </c>
    </row>
    <row r="63" spans="1:24">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n">
        <v>383.68238779</v>
      </c>
      <c r="T63" s="20" t="n">
        <v>1.24851448</v>
      </c>
      <c r="U63" s="18" t="s">
        <v>481</v>
      </c>
      <c r="V63" s="20" t="s">
        <v>481</v>
      </c>
      <c r="W63" s="18" t="s">
        <v>481</v>
      </c>
      <c r="X63" s="20" t="s">
        <v>481</v>
      </c>
    </row>
    <row r="64" spans="1:24">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n">
        <v>464.78196465</v>
      </c>
      <c r="T64" s="20" t="n">
        <v>1.64197035</v>
      </c>
      <c r="U64" s="18" t="s">
        <v>481</v>
      </c>
      <c r="V64" s="20" t="s">
        <v>481</v>
      </c>
      <c r="W64" s="18" t="s">
        <v>481</v>
      </c>
      <c r="X64" s="20" t="s">
        <v>481</v>
      </c>
    </row>
    <row r="65" spans="1:24">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n">
        <v>427.99780567</v>
      </c>
      <c r="T65" s="20" t="n">
        <v>1.97258457</v>
      </c>
      <c r="U65" s="18" t="s">
        <v>481</v>
      </c>
      <c r="V65" s="20" t="s">
        <v>481</v>
      </c>
      <c r="W65" s="18" t="s">
        <v>481</v>
      </c>
      <c r="X65" s="20" t="s">
        <v>481</v>
      </c>
    </row>
    <row r="66" spans="1:24">
      <c r="A66" s="15" t="s">
        <v>541</v>
      </c>
      <c r="B66" s="17" t="n">
        <v>5665</v>
      </c>
      <c r="C66" s="18">
        <f>(93.0/B66*100)</f>
        <v/>
      </c>
      <c r="D66" s="19" t="n">
        <v>5572</v>
      </c>
      <c r="E66" s="18" t="n">
        <v>395.74891901</v>
      </c>
      <c r="F66" s="20" t="n">
        <v>2.27218512</v>
      </c>
      <c r="G66" s="18" t="n">
        <v>419.78724143</v>
      </c>
      <c r="H66" s="20" t="n">
        <v>2.53320514</v>
      </c>
      <c r="I66" s="18" t="n">
        <v>437.48003319</v>
      </c>
      <c r="J66" s="20" t="n">
        <v>2.24105204</v>
      </c>
      <c r="K66" s="18" t="n">
        <v>445.72965073</v>
      </c>
      <c r="L66" s="20" t="n">
        <v>3.52422593</v>
      </c>
      <c r="M66" s="18" t="n">
        <v>391.08083938</v>
      </c>
      <c r="N66" s="20" t="n">
        <v>7.31652236</v>
      </c>
      <c r="O66" s="18" t="s">
        <v>481</v>
      </c>
      <c r="P66" s="20" t="s">
        <v>481</v>
      </c>
      <c r="Q66" s="18" t="s">
        <v>481</v>
      </c>
      <c r="R66" s="20" t="s">
        <v>481</v>
      </c>
      <c r="S66" s="18" t="s">
        <v>481</v>
      </c>
      <c r="T66" s="20" t="s">
        <v>481</v>
      </c>
      <c r="U66" s="18" t="s">
        <v>481</v>
      </c>
      <c r="V66" s="20" t="s">
        <v>481</v>
      </c>
      <c r="W66" s="18" t="n">
        <v>348.22563229</v>
      </c>
      <c r="X66" s="20" t="n">
        <v>2.96769558</v>
      </c>
    </row>
    <row r="67" spans="1:24">
      <c r="A67" s="15" t="s">
        <v>542</v>
      </c>
      <c r="B67" s="17" t="n">
        <v>6971</v>
      </c>
      <c r="C67" s="18">
        <f>(979.0/B67*100)</f>
        <v/>
      </c>
      <c r="D67" s="19" t="n">
        <v>5992</v>
      </c>
      <c r="E67" s="18" t="n">
        <v>384.33589624</v>
      </c>
      <c r="F67" s="20" t="n">
        <v>4.37872423</v>
      </c>
      <c r="G67" s="18" t="n">
        <v>403.75960677</v>
      </c>
      <c r="H67" s="20" t="n">
        <v>3.0800315</v>
      </c>
      <c r="I67" s="18" t="n">
        <v>412.49480949</v>
      </c>
      <c r="J67" s="20" t="n">
        <v>2.65980322</v>
      </c>
      <c r="K67" s="18" t="n">
        <v>428.53878778</v>
      </c>
      <c r="L67" s="20" t="n">
        <v>3.37361464</v>
      </c>
      <c r="M67" s="18" t="n">
        <v>379.68462408</v>
      </c>
      <c r="N67" s="20" t="n">
        <v>7.9450889</v>
      </c>
      <c r="O67" s="18" t="s">
        <v>481</v>
      </c>
      <c r="P67" s="20" t="s">
        <v>481</v>
      </c>
      <c r="Q67" s="18" t="s">
        <v>481</v>
      </c>
      <c r="R67" s="20" t="s">
        <v>481</v>
      </c>
      <c r="S67" s="18" t="s">
        <v>481</v>
      </c>
      <c r="T67" s="20" t="s">
        <v>481</v>
      </c>
      <c r="U67" s="18" t="s">
        <v>481</v>
      </c>
      <c r="V67" s="20" t="s">
        <v>481</v>
      </c>
      <c r="W67" s="18" t="n">
        <v>335.81407004</v>
      </c>
      <c r="X67" s="20" t="n">
        <v>6.99048001</v>
      </c>
    </row>
    <row r="68" spans="1:24">
      <c r="A68" s="15" t="s">
        <v>543</v>
      </c>
      <c r="B68" s="17" t="n">
        <v>12083</v>
      </c>
      <c r="C68" s="18">
        <f>(31.0/B68*100)</f>
        <v/>
      </c>
      <c r="D68" s="19" t="n">
        <v>12052</v>
      </c>
      <c r="E68" s="18" t="n">
        <v>406.59644291</v>
      </c>
      <c r="F68" s="20" t="n">
        <v>2.51241735</v>
      </c>
      <c r="G68" s="18" t="n">
        <v>444.81364403</v>
      </c>
      <c r="H68" s="20" t="n">
        <v>2.61752821</v>
      </c>
      <c r="I68" s="18" t="n">
        <v>437.00747921</v>
      </c>
      <c r="J68" s="20" t="n">
        <v>1.39863489</v>
      </c>
      <c r="K68" s="18" t="n">
        <v>449.10263156</v>
      </c>
      <c r="L68" s="20" t="n">
        <v>3.83811722</v>
      </c>
      <c r="M68" s="18" t="n">
        <v>408.68304263</v>
      </c>
      <c r="N68" s="20" t="n">
        <v>4.58459622</v>
      </c>
      <c r="O68" s="18" t="s">
        <v>481</v>
      </c>
      <c r="P68" s="20" t="s">
        <v>481</v>
      </c>
      <c r="Q68" s="18" t="s">
        <v>481</v>
      </c>
      <c r="R68" s="20" t="s">
        <v>481</v>
      </c>
      <c r="S68" s="18" t="s">
        <v>481</v>
      </c>
      <c r="T68" s="20" t="s">
        <v>481</v>
      </c>
      <c r="U68" s="18" t="s">
        <v>481</v>
      </c>
      <c r="V68" s="20" t="s">
        <v>481</v>
      </c>
      <c r="W68" s="18" t="n">
        <v>350.39678134</v>
      </c>
      <c r="X68" s="20" t="n">
        <v>2.05658209</v>
      </c>
    </row>
    <row r="69" spans="1:24">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n">
        <v>434.88486177</v>
      </c>
      <c r="T69" s="20" t="n">
        <v>3.2334538</v>
      </c>
      <c r="U69" s="18" t="s">
        <v>481</v>
      </c>
      <c r="V69" s="20" t="s">
        <v>481</v>
      </c>
      <c r="W69" s="18" t="s">
        <v>481</v>
      </c>
      <c r="X69" s="20" t="s">
        <v>481</v>
      </c>
    </row>
    <row r="70" spans="1:24">
      <c r="A70" s="15" t="s">
        <v>545</v>
      </c>
      <c r="B70" s="17" t="n">
        <v>6036</v>
      </c>
      <c r="C70" s="18">
        <f>(223.0/B70*100)</f>
        <v/>
      </c>
      <c r="D70" s="19" t="n">
        <v>5813</v>
      </c>
      <c r="E70" s="18" t="n">
        <v>470.23720009</v>
      </c>
      <c r="F70" s="20" t="n">
        <v>3.63114527</v>
      </c>
      <c r="G70" s="18" t="n">
        <v>491.14234424</v>
      </c>
      <c r="H70" s="20" t="n">
        <v>3.20958812</v>
      </c>
      <c r="I70" s="18" t="n">
        <v>497.91866836</v>
      </c>
      <c r="J70" s="20" t="n">
        <v>3.49288689</v>
      </c>
      <c r="K70" s="18" t="n">
        <v>518.48423283</v>
      </c>
      <c r="L70" s="20" t="n">
        <v>6.48227915</v>
      </c>
      <c r="M70" s="18" t="n">
        <v>482.04861069</v>
      </c>
      <c r="N70" s="20" t="n">
        <v>8.289662529999999</v>
      </c>
      <c r="O70" s="18" t="s">
        <v>481</v>
      </c>
      <c r="P70" s="20" t="s">
        <v>481</v>
      </c>
      <c r="Q70" s="18" t="s">
        <v>481</v>
      </c>
      <c r="R70" s="20" t="s">
        <v>481</v>
      </c>
      <c r="S70" s="18" t="s">
        <v>481</v>
      </c>
      <c r="T70" s="20" t="s">
        <v>481</v>
      </c>
      <c r="U70" s="18" t="s">
        <v>481</v>
      </c>
      <c r="V70" s="20" t="s">
        <v>481</v>
      </c>
      <c r="W70" s="18" t="n">
        <v>427.73266027</v>
      </c>
      <c r="X70" s="20" t="n">
        <v>8.9161026</v>
      </c>
    </row>
    <row r="71" spans="1:24">
      <c r="A71" s="15" t="s">
        <v>546</v>
      </c>
      <c r="B71" s="17" t="n">
        <v>6115</v>
      </c>
      <c r="C71" s="18">
        <f>(38.0/B71*100)</f>
        <v/>
      </c>
      <c r="D71" s="19" t="n">
        <v>6077</v>
      </c>
      <c r="E71" s="18" t="n">
        <v>508.32798588</v>
      </c>
      <c r="F71" s="20" t="n">
        <v>3.2830585</v>
      </c>
      <c r="G71" s="18" t="n">
        <v>554.85481803</v>
      </c>
      <c r="H71" s="20" t="n">
        <v>2.50000446</v>
      </c>
      <c r="I71" s="18" t="n">
        <v>572.74052806</v>
      </c>
      <c r="J71" s="20" t="n">
        <v>1.9873389</v>
      </c>
      <c r="K71" s="18" t="n">
        <v>610.8680309600001</v>
      </c>
      <c r="L71" s="20" t="n">
        <v>3.77261663</v>
      </c>
      <c r="M71" s="18" t="n">
        <v>522.93897649</v>
      </c>
      <c r="N71" s="20" t="n">
        <v>4.6763438</v>
      </c>
      <c r="O71" s="18" t="s">
        <v>481</v>
      </c>
      <c r="P71" s="20" t="s">
        <v>481</v>
      </c>
      <c r="Q71" s="18" t="s">
        <v>481</v>
      </c>
      <c r="R71" s="20" t="s">
        <v>481</v>
      </c>
      <c r="S71" s="18" t="s">
        <v>481</v>
      </c>
      <c r="T71" s="20" t="s">
        <v>481</v>
      </c>
      <c r="U71" s="18" t="s">
        <v>481</v>
      </c>
      <c r="V71" s="20" t="s">
        <v>481</v>
      </c>
      <c r="W71" s="18" t="n">
        <v>430.56008988</v>
      </c>
      <c r="X71" s="20" t="n">
        <v>14.10861617</v>
      </c>
    </row>
    <row r="72" spans="1:24">
      <c r="A72" s="15" t="s">
        <v>547</v>
      </c>
      <c r="B72" s="17" t="n">
        <v>7708</v>
      </c>
      <c r="C72" s="18">
        <f>(6.0/B72*100)</f>
        <v/>
      </c>
      <c r="D72" s="19" t="n">
        <v>7702</v>
      </c>
      <c r="E72" s="18" t="n">
        <v>471.38785284</v>
      </c>
      <c r="F72" s="20" t="n">
        <v>4.92700054</v>
      </c>
      <c r="G72" s="18" t="n">
        <v>511.34872282</v>
      </c>
      <c r="H72" s="20" t="n">
        <v>3.78483262</v>
      </c>
      <c r="I72" s="18" t="n">
        <v>544.81853917</v>
      </c>
      <c r="J72" s="20" t="n">
        <v>2.69387487</v>
      </c>
      <c r="K72" s="18" t="n">
        <v>581.2640780200001</v>
      </c>
      <c r="L72" s="20" t="n">
        <v>3.40364618</v>
      </c>
      <c r="M72" s="18" t="n">
        <v>475.2947692</v>
      </c>
      <c r="N72" s="20" t="n">
        <v>19.99602654</v>
      </c>
      <c r="O72" s="18" t="s">
        <v>481</v>
      </c>
      <c r="P72" s="20" t="s">
        <v>481</v>
      </c>
      <c r="Q72" s="18" t="s">
        <v>481</v>
      </c>
      <c r="R72" s="20" t="s">
        <v>481</v>
      </c>
      <c r="S72" s="18" t="s">
        <v>481</v>
      </c>
      <c r="T72" s="20" t="s">
        <v>481</v>
      </c>
      <c r="U72" s="18" t="s">
        <v>481</v>
      </c>
      <c r="V72" s="20" t="s">
        <v>481</v>
      </c>
      <c r="W72" s="18" t="n">
        <v>431.85249096</v>
      </c>
      <c r="X72" s="20" t="n">
        <v>26.42761705</v>
      </c>
    </row>
    <row r="73" spans="1:24">
      <c r="A73" s="15" t="s">
        <v>548</v>
      </c>
      <c r="B73" s="17" t="n">
        <v>8249</v>
      </c>
      <c r="C73" s="18">
        <f>(201.0/B73*100)</f>
        <v/>
      </c>
      <c r="D73" s="19" t="n">
        <v>8048</v>
      </c>
      <c r="E73" s="18" t="n">
        <v>377.59156878</v>
      </c>
      <c r="F73" s="20" t="n">
        <v>8.48562783</v>
      </c>
      <c r="G73" s="18" t="n">
        <v>418.07245281</v>
      </c>
      <c r="H73" s="20" t="n">
        <v>5.78975821</v>
      </c>
      <c r="I73" s="18" t="n">
        <v>413.80766145</v>
      </c>
      <c r="J73" s="20" t="n">
        <v>2.685823</v>
      </c>
      <c r="K73" s="18" t="n">
        <v>452.75771819</v>
      </c>
      <c r="L73" s="20" t="n">
        <v>4.00782509</v>
      </c>
      <c r="M73" s="18" t="n">
        <v>410.01047824</v>
      </c>
      <c r="N73" s="20" t="n">
        <v>9.913714089999999</v>
      </c>
      <c r="O73" s="18" t="s">
        <v>481</v>
      </c>
      <c r="P73" s="20" t="s">
        <v>481</v>
      </c>
      <c r="Q73" s="18" t="s">
        <v>481</v>
      </c>
      <c r="R73" s="20" t="s">
        <v>481</v>
      </c>
      <c r="S73" s="18" t="s">
        <v>481</v>
      </c>
      <c r="T73" s="20" t="s">
        <v>481</v>
      </c>
      <c r="U73" s="18" t="s">
        <v>481</v>
      </c>
      <c r="V73" s="20" t="s">
        <v>481</v>
      </c>
      <c r="W73" s="18" t="n">
        <v>369.08814845</v>
      </c>
      <c r="X73" s="20" t="n">
        <v>9.692027639999999</v>
      </c>
    </row>
    <row r="74" spans="1:24">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n">
        <v>424.59045417</v>
      </c>
      <c r="T74" s="20" t="n">
        <v>1.40919814</v>
      </c>
      <c r="U74" s="18" t="s">
        <v>481</v>
      </c>
      <c r="V74" s="20" t="s">
        <v>481</v>
      </c>
      <c r="W74" s="18" t="s">
        <v>481</v>
      </c>
      <c r="X74" s="20" t="s">
        <v>481</v>
      </c>
    </row>
    <row r="75" spans="1:24">
      <c r="A75" s="15" t="s">
        <v>550</v>
      </c>
      <c r="B75" s="17" t="n">
        <v>5375</v>
      </c>
      <c r="C75" s="18">
        <f>(321.0/B75*100)</f>
        <v/>
      </c>
      <c r="D75" s="19" t="n">
        <v>5054</v>
      </c>
      <c r="E75" s="18" t="n">
        <v>380.78819521</v>
      </c>
      <c r="F75" s="20" t="n">
        <v>3.14766898</v>
      </c>
      <c r="G75" s="18" t="n">
        <v>396.17509925</v>
      </c>
      <c r="H75" s="20" t="n">
        <v>3.24692419</v>
      </c>
      <c r="I75" s="18" t="n">
        <v>393.36960099</v>
      </c>
      <c r="J75" s="20" t="n">
        <v>2.60759168</v>
      </c>
      <c r="K75" s="18" t="n">
        <v>406.17176293</v>
      </c>
      <c r="L75" s="20" t="n">
        <v>3.99917432</v>
      </c>
      <c r="M75" s="18" t="n">
        <v>363.86087931</v>
      </c>
      <c r="N75" s="20" t="n">
        <v>7.05937763</v>
      </c>
      <c r="O75" s="18" t="s">
        <v>481</v>
      </c>
      <c r="P75" s="20" t="s">
        <v>481</v>
      </c>
      <c r="Q75" s="18" t="s">
        <v>481</v>
      </c>
      <c r="R75" s="20" t="s">
        <v>481</v>
      </c>
      <c r="S75" s="18" t="s">
        <v>481</v>
      </c>
      <c r="T75" s="20" t="s">
        <v>481</v>
      </c>
      <c r="U75" s="18" t="s">
        <v>481</v>
      </c>
      <c r="V75" s="20" t="s">
        <v>481</v>
      </c>
      <c r="W75" s="18" t="n">
        <v>356.4024901</v>
      </c>
      <c r="X75" s="20" t="n">
        <v>3.65468554</v>
      </c>
    </row>
    <row r="76" spans="1:24">
      <c r="A76" s="15" t="s">
        <v>551</v>
      </c>
      <c r="B76" s="17" t="n">
        <v>14167</v>
      </c>
      <c r="C76" s="18">
        <f>(236.0/B76*100)</f>
        <v/>
      </c>
      <c r="D76" s="19" t="n">
        <v>13931</v>
      </c>
      <c r="E76" s="18" t="n">
        <v>424.39510158</v>
      </c>
      <c r="F76" s="20" t="n">
        <v>3.41051114</v>
      </c>
      <c r="G76" s="18" t="n">
        <v>450.45551148</v>
      </c>
      <c r="H76" s="20" t="n">
        <v>2.70141691</v>
      </c>
      <c r="I76" s="18" t="n">
        <v>450.01911159</v>
      </c>
      <c r="J76" s="20" t="n">
        <v>2.76444014</v>
      </c>
      <c r="K76" s="18" t="n">
        <v>455.96844178</v>
      </c>
      <c r="L76" s="20" t="n">
        <v>4.34247382</v>
      </c>
      <c r="M76" s="18" t="n">
        <v>406.61202273</v>
      </c>
      <c r="N76" s="20" t="n">
        <v>5.34673491</v>
      </c>
      <c r="O76" s="18" t="s">
        <v>481</v>
      </c>
      <c r="P76" s="20" t="s">
        <v>481</v>
      </c>
      <c r="Q76" s="18" t="s">
        <v>481</v>
      </c>
      <c r="R76" s="20" t="s">
        <v>481</v>
      </c>
      <c r="S76" s="18" t="s">
        <v>481</v>
      </c>
      <c r="T76" s="20" t="s">
        <v>481</v>
      </c>
      <c r="U76" s="18" t="s">
        <v>481</v>
      </c>
      <c r="V76" s="20" t="s">
        <v>481</v>
      </c>
      <c r="W76" s="18" t="n">
        <v>360.26714319</v>
      </c>
      <c r="X76" s="20" t="n">
        <v>4.42814507</v>
      </c>
    </row>
    <row r="77" spans="1:24">
      <c r="A77" s="15" t="s">
        <v>552</v>
      </c>
      <c r="B77" s="17" t="n">
        <v>6062</v>
      </c>
      <c r="C77" s="18">
        <f>(372.0/B77*100)</f>
        <v/>
      </c>
      <c r="D77" s="19" t="n">
        <v>5690</v>
      </c>
      <c r="E77" s="18" t="n">
        <v>422.51314661</v>
      </c>
      <c r="F77" s="20" t="n">
        <v>3.34514413</v>
      </c>
      <c r="G77" s="18" t="n">
        <v>456.78772128</v>
      </c>
      <c r="H77" s="20" t="n">
        <v>3.3204803</v>
      </c>
      <c r="I77" s="18" t="n">
        <v>456.4407252</v>
      </c>
      <c r="J77" s="20" t="n">
        <v>2.70285153</v>
      </c>
      <c r="K77" s="18" t="n">
        <v>480.17604776</v>
      </c>
      <c r="L77" s="20" t="n">
        <v>6.08598488</v>
      </c>
      <c r="M77" s="18" t="n">
        <v>412.99634103</v>
      </c>
      <c r="N77" s="20" t="n">
        <v>7.75417269</v>
      </c>
      <c r="O77" s="18" t="s">
        <v>481</v>
      </c>
      <c r="P77" s="20" t="s">
        <v>481</v>
      </c>
      <c r="Q77" s="18" t="s">
        <v>481</v>
      </c>
      <c r="R77" s="20" t="s">
        <v>481</v>
      </c>
      <c r="S77" s="18" t="s">
        <v>481</v>
      </c>
      <c r="T77" s="20" t="s">
        <v>481</v>
      </c>
      <c r="U77" s="18" t="s">
        <v>481</v>
      </c>
      <c r="V77" s="20" t="s">
        <v>481</v>
      </c>
      <c r="W77" s="18" t="n">
        <v>372.38781504</v>
      </c>
      <c r="X77" s="20" t="n">
        <v>3.60175203</v>
      </c>
    </row>
    <row r="78" spans="1:24">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n">
        <v>524.64451931</v>
      </c>
      <c r="T78" s="20" t="n">
        <v>3.91006783</v>
      </c>
      <c r="U78" s="18" t="s">
        <v>481</v>
      </c>
      <c r="V78" s="20" t="s">
        <v>481</v>
      </c>
      <c r="W78" s="18" t="s">
        <v>481</v>
      </c>
      <c r="X78" s="20" t="s">
        <v>481</v>
      </c>
    </row>
    <row customHeight="1" ht="25" r="79" spans="1:24">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n">
        <v>475.18659836</v>
      </c>
      <c r="T79" s="20" t="n">
        <v>6.280552</v>
      </c>
      <c r="U79" s="18" t="s">
        <v>481</v>
      </c>
      <c r="V79" s="20" t="s">
        <v>481</v>
      </c>
      <c r="W79" s="18" t="s">
        <v>481</v>
      </c>
      <c r="X79" s="20" t="s">
        <v>481</v>
      </c>
    </row>
    <row r="80" spans="1:24">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n">
        <v>456.48357586</v>
      </c>
      <c r="T80" s="20" t="n">
        <v>3.67164431</v>
      </c>
      <c r="U80" s="18" t="s">
        <v>481</v>
      </c>
      <c r="V80" s="20" t="s">
        <v>481</v>
      </c>
      <c r="W80" s="18" t="s">
        <v>481</v>
      </c>
      <c r="X80" s="20" t="s">
        <v>481</v>
      </c>
    </row>
    <row r="81" spans="1:24">
      <c r="A81" s="23" t="s">
        <v>556</v>
      </c>
      <c r="B81" s="17" t="n">
        <v>8861</v>
      </c>
      <c r="C81" s="18">
        <f>(96.0/B81*100)</f>
        <v/>
      </c>
      <c r="D81" s="19" t="n">
        <v>8765</v>
      </c>
      <c r="E81" s="18" t="n">
        <v>419.356814</v>
      </c>
      <c r="F81" s="20" t="n">
        <v>4.46248754</v>
      </c>
      <c r="G81" s="18" t="n">
        <v>434.87757206</v>
      </c>
      <c r="H81" s="20" t="n">
        <v>3.23640923</v>
      </c>
      <c r="I81" s="18" t="n">
        <v>450.15101376</v>
      </c>
      <c r="J81" s="20" t="n">
        <v>3.19948325</v>
      </c>
      <c r="K81" s="18" t="n">
        <v>476.04375622</v>
      </c>
      <c r="L81" s="20" t="n">
        <v>5.29371943</v>
      </c>
      <c r="M81" s="18" t="n">
        <v>443.56268102</v>
      </c>
      <c r="N81" s="20" t="n">
        <v>4.7346432</v>
      </c>
      <c r="O81" s="18" t="s">
        <v>481</v>
      </c>
      <c r="P81" s="20" t="s">
        <v>481</v>
      </c>
      <c r="Q81" s="18" t="s">
        <v>481</v>
      </c>
      <c r="R81" s="20" t="s">
        <v>481</v>
      </c>
      <c r="S81" s="18" t="s">
        <v>481</v>
      </c>
      <c r="T81" s="20" t="s">
        <v>481</v>
      </c>
      <c r="U81" s="18" t="s">
        <v>481</v>
      </c>
      <c r="V81" s="20" t="s">
        <v>481</v>
      </c>
      <c r="W81" s="18" t="n">
        <v>378.08362591</v>
      </c>
      <c r="X81" s="20" t="n">
        <v>9.17110059</v>
      </c>
    </row>
    <row r="82" spans="1:24">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row>
    <row r="83" spans="1:24">
      <c r="A83" s="3" t="s">
        <v>558</v>
      </c>
    </row>
    <row r="84" spans="1:24">
      <c r="A84" s="25" t="s">
        <v>559</v>
      </c>
    </row>
    <row r="85" spans="1:24">
      <c r="A85" s="25" t="s">
        <v>560</v>
      </c>
    </row>
    <row customHeight="1" ht="30" r="86" spans="1:24">
      <c r="A86" s="25" t="s">
        <v>561</v>
      </c>
    </row>
    <row customHeight="1" ht="30" r="87" spans="1:24">
      <c r="A87" s="25" t="s">
        <v>557</v>
      </c>
    </row>
    <row customHeight="1" ht="30" r="88" spans="1:24">
      <c r="A88" s="25" t="s">
        <v>562</v>
      </c>
    </row>
    <row customHeight="1" ht="30" r="89" spans="1:24">
      <c r="A89" s="25" t="s">
        <v>563</v>
      </c>
    </row>
    <row customHeight="1" ht="30" r="90" spans="1:24">
      <c r="A90" s="25" t="s">
        <v>564</v>
      </c>
    </row>
    <row customHeight="1" ht="30" r="91" spans="1:24">
      <c r="A91" s="25" t="s">
        <v>565</v>
      </c>
    </row>
    <row customHeight="1" ht="30" r="92" spans="1:24">
      <c r="A92" s="25" t="s">
        <v>566</v>
      </c>
    </row>
    <row customHeight="1" ht="30" r="93" spans="1:24">
      <c r="A93" s="25" t="s">
        <v>567</v>
      </c>
    </row>
    <row customHeight="1" ht="30" r="94" spans="1:24">
      <c r="A94" s="25" t="s">
        <v>568</v>
      </c>
    </row>
    <row customHeight="1" ht="30" r="95" spans="1:24">
      <c r="A95" s="25" t="s">
        <v>569</v>
      </c>
    </row>
    <row customHeight="1" ht="30" r="96" spans="1:24">
      <c r="A96" s="25" t="s">
        <v>570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460</v>
      </c>
    </row>
    <row r="2" spans="1:24">
      <c r="A2" s="5" t="s">
        <v>851</v>
      </c>
    </row>
    <row customHeight="1" ht="30" r="4" spans="1:24">
      <c r="A4" s="6" t="n"/>
      <c r="B4" s="7" t="s">
        <v>462</v>
      </c>
      <c r="C4" s="7" t="s">
        <v>463</v>
      </c>
      <c r="D4" s="8" t="s">
        <v>462</v>
      </c>
      <c r="E4" s="9" t="s">
        <v>846</v>
      </c>
      <c r="F4" s="10" t="n"/>
      <c r="G4" s="9" t="s">
        <v>847</v>
      </c>
      <c r="H4" s="10" t="n"/>
      <c r="I4" s="9" t="s">
        <v>848</v>
      </c>
      <c r="J4" s="10" t="n"/>
      <c r="K4" s="9" t="s">
        <v>849</v>
      </c>
      <c r="L4" s="10" t="n"/>
      <c r="M4" s="9" t="s">
        <v>850</v>
      </c>
      <c r="N4" s="10" t="n"/>
      <c r="O4" s="9" t="s">
        <v>584</v>
      </c>
      <c r="P4" s="10" t="n"/>
      <c r="Q4" s="9" t="s">
        <v>585</v>
      </c>
      <c r="R4" s="10" t="n"/>
      <c r="S4" s="9" t="s">
        <v>472</v>
      </c>
      <c r="T4" s="10" t="n"/>
      <c r="U4" s="9" t="s">
        <v>473</v>
      </c>
      <c r="V4" s="10" t="n"/>
      <c r="W4" s="9" t="s">
        <v>586</v>
      </c>
      <c r="X4" s="10" t="n"/>
    </row>
    <row r="5" spans="1:24">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row>
    <row r="6" spans="1:24">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480</v>
      </c>
      <c r="B7" s="17" t="n">
        <v>14530</v>
      </c>
      <c r="C7" s="18">
        <f>(846.0/B7*100)</f>
        <v/>
      </c>
      <c r="D7" s="19" t="n">
        <v>13684</v>
      </c>
      <c r="E7" s="18" t="n">
        <v>478.19760358</v>
      </c>
      <c r="F7" s="20" t="n">
        <v>2.39433983</v>
      </c>
      <c r="G7" s="18" t="n">
        <v>509.51425086</v>
      </c>
      <c r="H7" s="20" t="n">
        <v>2.38027233</v>
      </c>
      <c r="I7" s="18" t="n">
        <v>523.6201286199999</v>
      </c>
      <c r="J7" s="20" t="n">
        <v>2.47671169</v>
      </c>
      <c r="K7" s="18" t="n">
        <v>566.4253548</v>
      </c>
      <c r="L7" s="20" t="n">
        <v>2.85593294</v>
      </c>
      <c r="M7" s="18" t="n">
        <v>473.05357408</v>
      </c>
      <c r="N7" s="20" t="n">
        <v>9.669302160000001</v>
      </c>
      <c r="O7" s="18" t="s">
        <v>481</v>
      </c>
      <c r="P7" s="20" t="s">
        <v>481</v>
      </c>
      <c r="Q7" s="18" t="s">
        <v>481</v>
      </c>
      <c r="R7" s="20" t="s">
        <v>481</v>
      </c>
      <c r="S7" s="18" t="s">
        <v>481</v>
      </c>
      <c r="T7" s="20" t="s">
        <v>481</v>
      </c>
      <c r="U7" s="18" t="s">
        <v>481</v>
      </c>
      <c r="V7" s="20" t="s">
        <v>481</v>
      </c>
      <c r="W7" s="18" t="n">
        <v>464.30330414</v>
      </c>
      <c r="X7" s="20" t="n">
        <v>5.35299824</v>
      </c>
    </row>
    <row r="8" spans="1:24">
      <c r="A8" s="15" t="s">
        <v>483</v>
      </c>
      <c r="B8" s="17" t="n">
        <v>7007</v>
      </c>
      <c r="C8" s="18">
        <f>(176.0/B8*100)</f>
        <v/>
      </c>
      <c r="D8" s="19" t="n">
        <v>6831</v>
      </c>
      <c r="E8" s="18" t="n">
        <v>473.39185838</v>
      </c>
      <c r="F8" s="20" t="n">
        <v>3.48265657</v>
      </c>
      <c r="G8" s="18" t="n">
        <v>508.84276581</v>
      </c>
      <c r="H8" s="20" t="n">
        <v>3.4173153</v>
      </c>
      <c r="I8" s="18" t="n">
        <v>506.84423974</v>
      </c>
      <c r="J8" s="20" t="n">
        <v>3.78767012</v>
      </c>
      <c r="K8" s="18" t="n">
        <v>524.2080512799999</v>
      </c>
      <c r="L8" s="20" t="n">
        <v>3.99519057</v>
      </c>
      <c r="M8" s="18" t="n">
        <v>464.23463268</v>
      </c>
      <c r="N8" s="20" t="n">
        <v>9.76825676</v>
      </c>
      <c r="O8" s="18" t="s">
        <v>481</v>
      </c>
      <c r="P8" s="20" t="s">
        <v>481</v>
      </c>
      <c r="Q8" s="18" t="s">
        <v>481</v>
      </c>
      <c r="R8" s="20" t="s">
        <v>481</v>
      </c>
      <c r="S8" s="18" t="n">
        <v>368.48347797</v>
      </c>
      <c r="T8" s="20" t="n">
        <v>14.99112476</v>
      </c>
      <c r="U8" s="18" t="s">
        <v>481</v>
      </c>
      <c r="V8" s="20" t="s">
        <v>481</v>
      </c>
      <c r="W8" s="18" t="n">
        <v>406.63820427</v>
      </c>
      <c r="X8" s="20" t="n">
        <v>5.68529952</v>
      </c>
    </row>
    <row r="9" spans="1:24">
      <c r="A9" s="15" t="s">
        <v>484</v>
      </c>
      <c r="B9" s="17" t="n">
        <v>9651</v>
      </c>
      <c r="C9" s="18">
        <f>(296.0/B9*100)</f>
        <v/>
      </c>
      <c r="D9" s="19" t="n">
        <v>9355</v>
      </c>
      <c r="E9" s="18" t="n">
        <v>476.18534404</v>
      </c>
      <c r="F9" s="20" t="n">
        <v>3.00167746</v>
      </c>
      <c r="G9" s="18" t="n">
        <v>510.7222242</v>
      </c>
      <c r="H9" s="20" t="n">
        <v>2.89272396</v>
      </c>
      <c r="I9" s="18" t="n">
        <v>527.82890711</v>
      </c>
      <c r="J9" s="20" t="n">
        <v>2.83459724</v>
      </c>
      <c r="K9" s="18" t="n">
        <v>550.59663231</v>
      </c>
      <c r="L9" s="20" t="n">
        <v>3.42946922</v>
      </c>
      <c r="M9" s="18" t="n">
        <v>459.63975908</v>
      </c>
      <c r="N9" s="20" t="n">
        <v>13.78928619</v>
      </c>
      <c r="O9" s="18" t="s">
        <v>481</v>
      </c>
      <c r="P9" s="20" t="s">
        <v>481</v>
      </c>
      <c r="Q9" s="18" t="s">
        <v>481</v>
      </c>
      <c r="R9" s="20" t="s">
        <v>481</v>
      </c>
      <c r="S9" s="18" t="n">
        <v>374.78530698</v>
      </c>
      <c r="T9" s="20" t="n">
        <v>11.62763904</v>
      </c>
      <c r="U9" s="18" t="s">
        <v>481</v>
      </c>
      <c r="V9" s="20" t="s">
        <v>481</v>
      </c>
      <c r="W9" s="18" t="n">
        <v>406.46007094</v>
      </c>
      <c r="X9" s="20" t="n">
        <v>5.19910891</v>
      </c>
    </row>
    <row r="10" spans="1:24">
      <c r="A10" s="15" t="s">
        <v>485</v>
      </c>
      <c r="B10" s="17" t="n">
        <v>20058</v>
      </c>
      <c r="C10" s="18">
        <f>(569.0/B10*100)</f>
        <v/>
      </c>
      <c r="D10" s="19" t="n">
        <v>19489</v>
      </c>
      <c r="E10" s="18" t="n">
        <v>498.92327429</v>
      </c>
      <c r="F10" s="20" t="n">
        <v>3.08318854</v>
      </c>
      <c r="G10" s="18" t="n">
        <v>527.07936614</v>
      </c>
      <c r="H10" s="20" t="n">
        <v>2.69405962</v>
      </c>
      <c r="I10" s="18" t="n">
        <v>535.3932352</v>
      </c>
      <c r="J10" s="20" t="n">
        <v>2.07415128</v>
      </c>
      <c r="K10" s="18" t="n">
        <v>565.0428037299999</v>
      </c>
      <c r="L10" s="20" t="n">
        <v>2.78399296</v>
      </c>
      <c r="M10" s="18" t="n">
        <v>495.71079983</v>
      </c>
      <c r="N10" s="20" t="n">
        <v>9.146205220000001</v>
      </c>
      <c r="O10" s="18" t="s">
        <v>481</v>
      </c>
      <c r="P10" s="20" t="s">
        <v>481</v>
      </c>
      <c r="Q10" s="18" t="s">
        <v>481</v>
      </c>
      <c r="R10" s="20" t="s">
        <v>481</v>
      </c>
      <c r="S10" s="18" t="s">
        <v>481</v>
      </c>
      <c r="T10" s="20" t="s">
        <v>481</v>
      </c>
      <c r="U10" s="18" t="s">
        <v>481</v>
      </c>
      <c r="V10" s="20" t="s">
        <v>481</v>
      </c>
      <c r="W10" s="18" t="n">
        <v>450.76909548</v>
      </c>
      <c r="X10" s="20" t="n">
        <v>5.83841128</v>
      </c>
    </row>
    <row r="11" spans="1:24">
      <c r="A11" s="15" t="s">
        <v>486</v>
      </c>
      <c r="B11" s="17" t="n">
        <v>7053</v>
      </c>
      <c r="C11" s="18">
        <f>(191.0/B11*100)</f>
        <v/>
      </c>
      <c r="D11" s="19" t="n">
        <v>6862</v>
      </c>
      <c r="E11" s="18" t="n">
        <v>450.36285547</v>
      </c>
      <c r="F11" s="20" t="n">
        <v>2.89505488</v>
      </c>
      <c r="G11" s="18" t="n">
        <v>444.28563297</v>
      </c>
      <c r="H11" s="20" t="n">
        <v>3.27510852</v>
      </c>
      <c r="I11" s="18" t="n">
        <v>452.8397439</v>
      </c>
      <c r="J11" s="20" t="n">
        <v>3.33321164</v>
      </c>
      <c r="K11" s="18" t="n">
        <v>474.05851035</v>
      </c>
      <c r="L11" s="20" t="n">
        <v>4.39988498</v>
      </c>
      <c r="M11" s="18" t="n">
        <v>409.14645821</v>
      </c>
      <c r="N11" s="20" t="n">
        <v>15.62733441</v>
      </c>
      <c r="O11" s="18" t="s">
        <v>481</v>
      </c>
      <c r="P11" s="20" t="s">
        <v>481</v>
      </c>
      <c r="Q11" s="18" t="s">
        <v>481</v>
      </c>
      <c r="R11" s="20" t="s">
        <v>481</v>
      </c>
      <c r="S11" s="18" t="s">
        <v>481</v>
      </c>
      <c r="T11" s="20" t="s">
        <v>481</v>
      </c>
      <c r="U11" s="18" t="s">
        <v>481</v>
      </c>
      <c r="V11" s="20" t="s">
        <v>481</v>
      </c>
      <c r="W11" s="18" t="n">
        <v>402.47955327</v>
      </c>
      <c r="X11" s="20" t="n">
        <v>6.15680277</v>
      </c>
    </row>
    <row r="12" spans="1:24">
      <c r="A12" s="15" t="s">
        <v>487</v>
      </c>
      <c r="B12" s="17" t="n">
        <v>6894</v>
      </c>
      <c r="C12" s="18">
        <f>(60.0/B12*100)</f>
        <v/>
      </c>
      <c r="D12" s="19" t="n">
        <v>6834</v>
      </c>
      <c r="E12" s="18" t="n">
        <v>489.96697524</v>
      </c>
      <c r="F12" s="20" t="n">
        <v>2.46586477</v>
      </c>
      <c r="G12" s="18" t="n">
        <v>503.54413178</v>
      </c>
      <c r="H12" s="20" t="n">
        <v>2.58787489</v>
      </c>
      <c r="I12" s="18" t="n">
        <v>515.38510503</v>
      </c>
      <c r="J12" s="20" t="n">
        <v>3.91723449</v>
      </c>
      <c r="K12" s="18" t="n">
        <v>534.36816827</v>
      </c>
      <c r="L12" s="20" t="n">
        <v>6.67345435</v>
      </c>
      <c r="M12" s="18" t="n">
        <v>435.99282423</v>
      </c>
      <c r="N12" s="20" t="n">
        <v>14.44858154</v>
      </c>
      <c r="O12" s="18" t="s">
        <v>481</v>
      </c>
      <c r="P12" s="20" t="s">
        <v>481</v>
      </c>
      <c r="Q12" s="18" t="s">
        <v>481</v>
      </c>
      <c r="R12" s="20" t="s">
        <v>481</v>
      </c>
      <c r="S12" s="18" t="n">
        <v>366.6777112</v>
      </c>
      <c r="T12" s="20" t="n">
        <v>14.39052153</v>
      </c>
      <c r="U12" s="18" t="s">
        <v>481</v>
      </c>
      <c r="V12" s="20" t="s">
        <v>481</v>
      </c>
      <c r="W12" s="18" t="n">
        <v>399.34163605</v>
      </c>
      <c r="X12" s="20" t="n">
        <v>6.62040546</v>
      </c>
    </row>
    <row r="13" spans="1:24">
      <c r="A13" s="15" t="s">
        <v>488</v>
      </c>
      <c r="B13" s="17" t="n">
        <v>7161</v>
      </c>
      <c r="C13" s="18">
        <f>(245.0/B13*100)</f>
        <v/>
      </c>
      <c r="D13" s="19" t="n">
        <v>6916</v>
      </c>
      <c r="E13" s="18" t="n">
        <v>470.77245417</v>
      </c>
      <c r="F13" s="20" t="n">
        <v>3.49199965</v>
      </c>
      <c r="G13" s="18" t="n">
        <v>497.93551307</v>
      </c>
      <c r="H13" s="20" t="n">
        <v>3.02562655</v>
      </c>
      <c r="I13" s="18" t="n">
        <v>515.71263535</v>
      </c>
      <c r="J13" s="20" t="n">
        <v>2.68836569</v>
      </c>
      <c r="K13" s="18" t="n">
        <v>547.40496496</v>
      </c>
      <c r="L13" s="20" t="n">
        <v>3.54063782</v>
      </c>
      <c r="M13" s="18" t="n">
        <v>518.59816873</v>
      </c>
      <c r="N13" s="20" t="n">
        <v>14.78249227</v>
      </c>
      <c r="O13" s="18" t="s">
        <v>481</v>
      </c>
      <c r="P13" s="20" t="s">
        <v>481</v>
      </c>
      <c r="Q13" s="18" t="s">
        <v>481</v>
      </c>
      <c r="R13" s="20" t="s">
        <v>481</v>
      </c>
      <c r="S13" s="18" t="n">
        <v>436.36003517</v>
      </c>
      <c r="T13" s="20" t="n">
        <v>6.43426798</v>
      </c>
      <c r="U13" s="18" t="s">
        <v>481</v>
      </c>
      <c r="V13" s="20" t="s">
        <v>481</v>
      </c>
      <c r="W13" s="18" t="n">
        <v>398.45000301</v>
      </c>
      <c r="X13" s="20" t="n">
        <v>7.56159621</v>
      </c>
    </row>
    <row r="14" spans="1:24">
      <c r="A14" s="15" t="s">
        <v>489</v>
      </c>
      <c r="B14" s="17" t="n">
        <v>5587</v>
      </c>
      <c r="C14" s="18">
        <f>(84.0/B14*100)</f>
        <v/>
      </c>
      <c r="D14" s="19" t="n">
        <v>5503</v>
      </c>
      <c r="E14" s="18" t="n">
        <v>516.33425517</v>
      </c>
      <c r="F14" s="20" t="n">
        <v>3.27315321</v>
      </c>
      <c r="G14" s="18" t="n">
        <v>534.97305443</v>
      </c>
      <c r="H14" s="20" t="n">
        <v>2.82489173</v>
      </c>
      <c r="I14" s="18" t="n">
        <v>539.73498468</v>
      </c>
      <c r="J14" s="20" t="n">
        <v>2.75185504</v>
      </c>
      <c r="K14" s="18" t="n">
        <v>570.99286907</v>
      </c>
      <c r="L14" s="20" t="n">
        <v>4.53230362</v>
      </c>
      <c r="M14" s="18" t="n">
        <v>499.64406763</v>
      </c>
      <c r="N14" s="20" t="n">
        <v>17.05871864</v>
      </c>
      <c r="O14" s="18" t="s">
        <v>481</v>
      </c>
      <c r="P14" s="20" t="s">
        <v>481</v>
      </c>
      <c r="Q14" s="18" t="s">
        <v>481</v>
      </c>
      <c r="R14" s="20" t="s">
        <v>481</v>
      </c>
      <c r="S14" s="18" t="s">
        <v>481</v>
      </c>
      <c r="T14" s="20" t="s">
        <v>481</v>
      </c>
      <c r="U14" s="18" t="s">
        <v>481</v>
      </c>
      <c r="V14" s="20" t="s">
        <v>481</v>
      </c>
      <c r="W14" s="18" t="n">
        <v>452.49177597</v>
      </c>
      <c r="X14" s="20" t="n">
        <v>12.00228417</v>
      </c>
    </row>
    <row r="15" spans="1:24">
      <c r="A15" s="15" t="s">
        <v>490</v>
      </c>
      <c r="B15" s="17" t="n">
        <v>5882</v>
      </c>
      <c r="C15" s="18">
        <f>(131.0/B15*100)</f>
        <v/>
      </c>
      <c r="D15" s="19" t="n">
        <v>5751</v>
      </c>
      <c r="E15" s="18" t="n">
        <v>498.94040528</v>
      </c>
      <c r="F15" s="20" t="n">
        <v>3.19845206</v>
      </c>
      <c r="G15" s="18" t="n">
        <v>534.6634604</v>
      </c>
      <c r="H15" s="20" t="n">
        <v>3.21501087</v>
      </c>
      <c r="I15" s="18" t="n">
        <v>547.57295652</v>
      </c>
      <c r="J15" s="20" t="n">
        <v>2.53985539</v>
      </c>
      <c r="K15" s="18" t="n">
        <v>582.15123521</v>
      </c>
      <c r="L15" s="20" t="n">
        <v>3.69252601</v>
      </c>
      <c r="M15" s="18" t="n">
        <v>488.03227217</v>
      </c>
      <c r="N15" s="20" t="n">
        <v>21.62646228</v>
      </c>
      <c r="O15" s="18" t="s">
        <v>481</v>
      </c>
      <c r="P15" s="20" t="s">
        <v>481</v>
      </c>
      <c r="Q15" s="18" t="s">
        <v>481</v>
      </c>
      <c r="R15" s="20" t="s">
        <v>481</v>
      </c>
      <c r="S15" s="18" t="n">
        <v>375.95013089</v>
      </c>
      <c r="T15" s="20" t="n">
        <v>17.42774697</v>
      </c>
      <c r="U15" s="18" t="s">
        <v>481</v>
      </c>
      <c r="V15" s="20" t="s">
        <v>481</v>
      </c>
      <c r="W15" s="18" t="n">
        <v>437.68654714</v>
      </c>
      <c r="X15" s="20" t="n">
        <v>7.3808349</v>
      </c>
    </row>
    <row r="16" spans="1:24">
      <c r="A16" s="15" t="s">
        <v>491</v>
      </c>
      <c r="B16" s="17" t="n">
        <v>6108</v>
      </c>
      <c r="C16" s="18">
        <f>(167.0/B16*100)</f>
        <v/>
      </c>
      <c r="D16" s="19" t="n">
        <v>5941</v>
      </c>
      <c r="E16" s="18" t="n">
        <v>472.47701373</v>
      </c>
      <c r="F16" s="20" t="n">
        <v>2.86685979</v>
      </c>
      <c r="G16" s="18" t="n">
        <v>504.97565939</v>
      </c>
      <c r="H16" s="20" t="n">
        <v>2.62642272</v>
      </c>
      <c r="I16" s="18" t="n">
        <v>524.21848417</v>
      </c>
      <c r="J16" s="20" t="n">
        <v>2.52108768</v>
      </c>
      <c r="K16" s="18" t="n">
        <v>546.7863433799999</v>
      </c>
      <c r="L16" s="20" t="n">
        <v>4.14175535</v>
      </c>
      <c r="M16" s="18" t="n">
        <v>438.66955132</v>
      </c>
      <c r="N16" s="20" t="n">
        <v>10.1493695</v>
      </c>
      <c r="O16" s="18" t="s">
        <v>481</v>
      </c>
      <c r="P16" s="20" t="s">
        <v>481</v>
      </c>
      <c r="Q16" s="18" t="s">
        <v>481</v>
      </c>
      <c r="R16" s="20" t="s">
        <v>481</v>
      </c>
      <c r="S16" s="18" t="s">
        <v>481</v>
      </c>
      <c r="T16" s="20" t="s">
        <v>481</v>
      </c>
      <c r="U16" s="18" t="s">
        <v>481</v>
      </c>
      <c r="V16" s="20" t="s">
        <v>481</v>
      </c>
      <c r="W16" s="18" t="n">
        <v>391.78802459</v>
      </c>
      <c r="X16" s="20" t="n">
        <v>7.78464497</v>
      </c>
    </row>
    <row r="17" spans="1:24">
      <c r="A17" s="15" t="s">
        <v>492</v>
      </c>
      <c r="B17" s="17" t="n">
        <v>6504</v>
      </c>
      <c r="C17" s="18">
        <f>(2100.0/B17*100)</f>
        <v/>
      </c>
      <c r="D17" s="19" t="n">
        <v>4404</v>
      </c>
      <c r="E17" s="18" t="n">
        <v>500.49374277</v>
      </c>
      <c r="F17" s="20" t="n">
        <v>4.31000323</v>
      </c>
      <c r="G17" s="18" t="n">
        <v>527.40113652</v>
      </c>
      <c r="H17" s="20" t="n">
        <v>3.66114083</v>
      </c>
      <c r="I17" s="18" t="n">
        <v>529.1132639</v>
      </c>
      <c r="J17" s="20" t="n">
        <v>4.21335288</v>
      </c>
      <c r="K17" s="18" t="n">
        <v>551.36145772</v>
      </c>
      <c r="L17" s="20" t="n">
        <v>5.46691744</v>
      </c>
      <c r="M17" s="18" t="n">
        <v>536.87767263</v>
      </c>
      <c r="N17" s="20" t="n">
        <v>10.95657116</v>
      </c>
      <c r="O17" s="18" t="s">
        <v>481</v>
      </c>
      <c r="P17" s="20" t="s">
        <v>481</v>
      </c>
      <c r="Q17" s="18" t="s">
        <v>481</v>
      </c>
      <c r="R17" s="20" t="s">
        <v>481</v>
      </c>
      <c r="S17" s="18" t="n">
        <v>360.48925247</v>
      </c>
      <c r="T17" s="20" t="n">
        <v>12.44339086</v>
      </c>
      <c r="U17" s="18" t="s">
        <v>481</v>
      </c>
      <c r="V17" s="20" t="s">
        <v>481</v>
      </c>
      <c r="W17" s="18" t="n">
        <v>460.4676678</v>
      </c>
      <c r="X17" s="20" t="n">
        <v>6.90872023</v>
      </c>
    </row>
    <row r="18" spans="1:24">
      <c r="A18" s="15" t="s">
        <v>493</v>
      </c>
      <c r="B18" s="17" t="n">
        <v>5532</v>
      </c>
      <c r="C18" s="18">
        <f>(31.0/B18*100)</f>
        <v/>
      </c>
      <c r="D18" s="19" t="n">
        <v>5501</v>
      </c>
      <c r="E18" s="18" t="n">
        <v>435.41210267</v>
      </c>
      <c r="F18" s="20" t="n">
        <v>4.3027053</v>
      </c>
      <c r="G18" s="18" t="n">
        <v>443.58827886</v>
      </c>
      <c r="H18" s="20" t="n">
        <v>4.35916339</v>
      </c>
      <c r="I18" s="18" t="n">
        <v>467.9287345</v>
      </c>
      <c r="J18" s="20" t="n">
        <v>4.08069245</v>
      </c>
      <c r="K18" s="18" t="n">
        <v>500.66439833</v>
      </c>
      <c r="L18" s="20" t="n">
        <v>4.22214792</v>
      </c>
      <c r="M18" s="18" t="n">
        <v>404.73955915</v>
      </c>
      <c r="N18" s="20" t="n">
        <v>11.44595284</v>
      </c>
      <c r="O18" s="18" t="s">
        <v>481</v>
      </c>
      <c r="P18" s="20" t="s">
        <v>481</v>
      </c>
      <c r="Q18" s="18" t="s">
        <v>481</v>
      </c>
      <c r="R18" s="20" t="s">
        <v>481</v>
      </c>
      <c r="S18" s="18" t="s">
        <v>481</v>
      </c>
      <c r="T18" s="20" t="s">
        <v>481</v>
      </c>
      <c r="U18" s="18" t="s">
        <v>481</v>
      </c>
      <c r="V18" s="20" t="s">
        <v>481</v>
      </c>
      <c r="W18" s="18" t="n">
        <v>367.3333339</v>
      </c>
      <c r="X18" s="20" t="n">
        <v>6.71075729</v>
      </c>
    </row>
    <row r="19" spans="1:24">
      <c r="A19" s="15" t="s">
        <v>494</v>
      </c>
      <c r="B19" s="17" t="n">
        <v>5658</v>
      </c>
      <c r="C19" s="18">
        <f>(392.0/B19*100)</f>
        <v/>
      </c>
      <c r="D19" s="19" t="n">
        <v>5266</v>
      </c>
      <c r="E19" s="18" t="n">
        <v>482.52225434</v>
      </c>
      <c r="F19" s="20" t="n">
        <v>3.19830463</v>
      </c>
      <c r="G19" s="18" t="n">
        <v>478.88259412</v>
      </c>
      <c r="H19" s="20" t="n">
        <v>3.98334234</v>
      </c>
      <c r="I19" s="18" t="n">
        <v>481.36461229</v>
      </c>
      <c r="J19" s="20" t="n">
        <v>3.79691408</v>
      </c>
      <c r="K19" s="18" t="n">
        <v>505.21759159</v>
      </c>
      <c r="L19" s="20" t="n">
        <v>6.25466599</v>
      </c>
      <c r="M19" s="18" t="n">
        <v>426.32111679</v>
      </c>
      <c r="N19" s="20" t="n">
        <v>13.00790559</v>
      </c>
      <c r="O19" s="18" t="s">
        <v>481</v>
      </c>
      <c r="P19" s="20" t="s">
        <v>481</v>
      </c>
      <c r="Q19" s="18" t="s">
        <v>481</v>
      </c>
      <c r="R19" s="20" t="s">
        <v>481</v>
      </c>
      <c r="S19" s="18" t="s">
        <v>481</v>
      </c>
      <c r="T19" s="20" t="s">
        <v>481</v>
      </c>
      <c r="U19" s="18" t="s">
        <v>481</v>
      </c>
      <c r="V19" s="20" t="s">
        <v>481</v>
      </c>
      <c r="W19" s="18" t="n">
        <v>394.5488499</v>
      </c>
      <c r="X19" s="20" t="n">
        <v>7.28665884</v>
      </c>
    </row>
    <row r="20" spans="1:24">
      <c r="A20" s="15" t="s">
        <v>495</v>
      </c>
      <c r="B20" s="17" t="n">
        <v>3371</v>
      </c>
      <c r="C20" s="18">
        <f>(75.0/B20*100)</f>
        <v/>
      </c>
      <c r="D20" s="19" t="n">
        <v>3296</v>
      </c>
      <c r="E20" s="18" t="n">
        <v>437.32181541</v>
      </c>
      <c r="F20" s="20" t="n">
        <v>4.04767303</v>
      </c>
      <c r="G20" s="18" t="n">
        <v>476.29461898</v>
      </c>
      <c r="H20" s="20" t="n">
        <v>3.88027732</v>
      </c>
      <c r="I20" s="18" t="n">
        <v>483.56604197</v>
      </c>
      <c r="J20" s="20" t="n">
        <v>2.53203785</v>
      </c>
      <c r="K20" s="18" t="n">
        <v>508.76018722</v>
      </c>
      <c r="L20" s="20" t="n">
        <v>3.58051738</v>
      </c>
      <c r="M20" s="18" t="n">
        <v>447.96579707</v>
      </c>
      <c r="N20" s="20" t="n">
        <v>14.72213249</v>
      </c>
      <c r="O20" s="18" t="s">
        <v>481</v>
      </c>
      <c r="P20" s="20" t="s">
        <v>481</v>
      </c>
      <c r="Q20" s="18" t="s">
        <v>481</v>
      </c>
      <c r="R20" s="20" t="s">
        <v>481</v>
      </c>
      <c r="S20" s="18" t="s">
        <v>481</v>
      </c>
      <c r="T20" s="20" t="s">
        <v>481</v>
      </c>
      <c r="U20" s="18" t="s">
        <v>481</v>
      </c>
      <c r="V20" s="20" t="s">
        <v>481</v>
      </c>
      <c r="W20" s="18" t="n">
        <v>400.32020092</v>
      </c>
      <c r="X20" s="20" t="n">
        <v>7.52025734</v>
      </c>
    </row>
    <row r="21" spans="1:24">
      <c r="A21" s="15" t="s">
        <v>496</v>
      </c>
      <c r="B21" s="17" t="n">
        <v>5741</v>
      </c>
      <c r="C21" s="18">
        <f>(62.0/B21*100)</f>
        <v/>
      </c>
      <c r="D21" s="19" t="n">
        <v>5679</v>
      </c>
      <c r="E21" s="18" t="n">
        <v>467.18621423</v>
      </c>
      <c r="F21" s="20" t="n">
        <v>3.21487736</v>
      </c>
      <c r="G21" s="18" t="n">
        <v>506.09997513</v>
      </c>
      <c r="H21" s="20" t="n">
        <v>2.83610087</v>
      </c>
      <c r="I21" s="18" t="n">
        <v>514.49073174</v>
      </c>
      <c r="J21" s="20" t="n">
        <v>2.64389232</v>
      </c>
      <c r="K21" s="18" t="n">
        <v>553.12748177</v>
      </c>
      <c r="L21" s="20" t="n">
        <v>3.99479116</v>
      </c>
      <c r="M21" s="18" t="n">
        <v>462.48763447</v>
      </c>
      <c r="N21" s="20" t="n">
        <v>10.33876426</v>
      </c>
      <c r="O21" s="18" t="s">
        <v>481</v>
      </c>
      <c r="P21" s="20" t="s">
        <v>481</v>
      </c>
      <c r="Q21" s="18" t="s">
        <v>481</v>
      </c>
      <c r="R21" s="20" t="s">
        <v>481</v>
      </c>
      <c r="S21" s="18" t="s">
        <v>481</v>
      </c>
      <c r="T21" s="20" t="s">
        <v>481</v>
      </c>
      <c r="U21" s="18" t="s">
        <v>481</v>
      </c>
      <c r="V21" s="20" t="s">
        <v>481</v>
      </c>
      <c r="W21" s="18" t="n">
        <v>419.85799449</v>
      </c>
      <c r="X21" s="20" t="n">
        <v>9.59518738</v>
      </c>
    </row>
    <row r="22" spans="1:24">
      <c r="A22" s="15" t="s">
        <v>497</v>
      </c>
      <c r="B22" s="17" t="n">
        <v>6598</v>
      </c>
      <c r="C22" s="18">
        <f>(40.0/B22*100)</f>
        <v/>
      </c>
      <c r="D22" s="19" t="n">
        <v>6558</v>
      </c>
      <c r="E22" s="18" t="n">
        <v>460.54964293</v>
      </c>
      <c r="F22" s="20" t="n">
        <v>3.98377395</v>
      </c>
      <c r="G22" s="18" t="n">
        <v>467.45437409</v>
      </c>
      <c r="H22" s="20" t="n">
        <v>3.70090264</v>
      </c>
      <c r="I22" s="18" t="n">
        <v>480.87091629</v>
      </c>
      <c r="J22" s="20" t="n">
        <v>5.35975646</v>
      </c>
      <c r="K22" s="18" t="n">
        <v>514.2449998</v>
      </c>
      <c r="L22" s="20" t="n">
        <v>4.40486707</v>
      </c>
      <c r="M22" s="18" t="n">
        <v>440.07302183</v>
      </c>
      <c r="N22" s="20" t="n">
        <v>12.99620034</v>
      </c>
      <c r="O22" s="18" t="s">
        <v>481</v>
      </c>
      <c r="P22" s="20" t="s">
        <v>481</v>
      </c>
      <c r="Q22" s="18" t="s">
        <v>481</v>
      </c>
      <c r="R22" s="20" t="s">
        <v>481</v>
      </c>
      <c r="S22" s="18" t="s">
        <v>481</v>
      </c>
      <c r="T22" s="20" t="s">
        <v>481</v>
      </c>
      <c r="U22" s="18" t="n">
        <v>405.41667098</v>
      </c>
      <c r="V22" s="20" t="n">
        <v>18.57275338</v>
      </c>
      <c r="W22" s="18" t="n">
        <v>364.13322599</v>
      </c>
      <c r="X22" s="20" t="n">
        <v>7.28208877</v>
      </c>
    </row>
    <row r="23" spans="1:24">
      <c r="A23" s="15" t="s">
        <v>498</v>
      </c>
      <c r="B23" s="17" t="n">
        <v>11583</v>
      </c>
      <c r="C23" s="18">
        <f>(276.0/B23*100)</f>
        <v/>
      </c>
      <c r="D23" s="19" t="n">
        <v>11307</v>
      </c>
      <c r="E23" s="18" t="n">
        <v>465.9249251</v>
      </c>
      <c r="F23" s="20" t="n">
        <v>3.5114692</v>
      </c>
      <c r="G23" s="18" t="n">
        <v>479.82849403</v>
      </c>
      <c r="H23" s="20" t="n">
        <v>2.79291711</v>
      </c>
      <c r="I23" s="18" t="n">
        <v>487.66126557</v>
      </c>
      <c r="J23" s="20" t="n">
        <v>3.07525959</v>
      </c>
      <c r="K23" s="18" t="n">
        <v>516.6749121399999</v>
      </c>
      <c r="L23" s="20" t="n">
        <v>4.63609783</v>
      </c>
      <c r="M23" s="18" t="n">
        <v>478.88089338</v>
      </c>
      <c r="N23" s="20" t="n">
        <v>12.51841703</v>
      </c>
      <c r="O23" s="18" t="s">
        <v>481</v>
      </c>
      <c r="P23" s="20" t="s">
        <v>481</v>
      </c>
      <c r="Q23" s="18" t="s">
        <v>481</v>
      </c>
      <c r="R23" s="20" t="s">
        <v>481</v>
      </c>
      <c r="S23" s="18" t="s">
        <v>481</v>
      </c>
      <c r="T23" s="20" t="s">
        <v>481</v>
      </c>
      <c r="U23" s="18" t="s">
        <v>481</v>
      </c>
      <c r="V23" s="20" t="s">
        <v>481</v>
      </c>
      <c r="W23" s="18" t="n">
        <v>407.95612211</v>
      </c>
      <c r="X23" s="20" t="n">
        <v>8.08632807</v>
      </c>
    </row>
    <row r="24" spans="1:24">
      <c r="A24" s="15" t="s">
        <v>499</v>
      </c>
      <c r="B24" s="17" t="n">
        <v>6647</v>
      </c>
      <c r="C24" s="18">
        <f>(12.0/B24*100)</f>
        <v/>
      </c>
      <c r="D24" s="19" t="n">
        <v>6635</v>
      </c>
      <c r="E24" s="18" t="n">
        <v>515.79949017</v>
      </c>
      <c r="F24" s="20" t="n">
        <v>3.38537576</v>
      </c>
      <c r="G24" s="18" t="n">
        <v>542.8620078500001</v>
      </c>
      <c r="H24" s="20" t="n">
        <v>2.93158125</v>
      </c>
      <c r="I24" s="18" t="n">
        <v>550.59157039</v>
      </c>
      <c r="J24" s="20" t="n">
        <v>3.77385607</v>
      </c>
      <c r="K24" s="18" t="n">
        <v>576.88177002</v>
      </c>
      <c r="L24" s="20" t="n">
        <v>7.05732699</v>
      </c>
      <c r="M24" s="18" t="n">
        <v>481.82660441</v>
      </c>
      <c r="N24" s="20" t="n">
        <v>13.43756903</v>
      </c>
      <c r="O24" s="18" t="s">
        <v>481</v>
      </c>
      <c r="P24" s="20" t="s">
        <v>481</v>
      </c>
      <c r="Q24" s="18" t="s">
        <v>481</v>
      </c>
      <c r="R24" s="20" t="s">
        <v>481</v>
      </c>
      <c r="S24" s="18" t="s">
        <v>481</v>
      </c>
      <c r="T24" s="20" t="s">
        <v>481</v>
      </c>
      <c r="U24" s="18" t="s">
        <v>481</v>
      </c>
      <c r="V24" s="20" t="s">
        <v>481</v>
      </c>
      <c r="W24" s="18" t="n">
        <v>452.96617479</v>
      </c>
      <c r="X24" s="20" t="n">
        <v>9.421511239999999</v>
      </c>
    </row>
    <row r="25" spans="1:24">
      <c r="A25" s="15" t="s">
        <v>500</v>
      </c>
      <c r="B25" s="17" t="n">
        <v>5581</v>
      </c>
      <c r="C25" s="18">
        <f>(25.0/B25*100)</f>
        <v/>
      </c>
      <c r="D25" s="19" t="n">
        <v>5556</v>
      </c>
      <c r="E25" s="18" t="n">
        <v>500.0623905</v>
      </c>
      <c r="F25" s="20" t="n">
        <v>3.49858437</v>
      </c>
      <c r="G25" s="18" t="n">
        <v>518.40538029</v>
      </c>
      <c r="H25" s="20" t="n">
        <v>3.38876104</v>
      </c>
      <c r="I25" s="18" t="n">
        <v>519.7193555600001</v>
      </c>
      <c r="J25" s="20" t="n">
        <v>4.13965085</v>
      </c>
      <c r="K25" s="18" t="n">
        <v>543.83935791</v>
      </c>
      <c r="L25" s="20" t="n">
        <v>6.07178799</v>
      </c>
      <c r="M25" s="18" t="n">
        <v>487.89678786</v>
      </c>
      <c r="N25" s="20" t="n">
        <v>22.19573569</v>
      </c>
      <c r="O25" s="18" t="s">
        <v>481</v>
      </c>
      <c r="P25" s="20" t="s">
        <v>481</v>
      </c>
      <c r="Q25" s="18" t="s">
        <v>481</v>
      </c>
      <c r="R25" s="20" t="s">
        <v>481</v>
      </c>
      <c r="S25" s="18" t="s">
        <v>481</v>
      </c>
      <c r="T25" s="20" t="s">
        <v>481</v>
      </c>
      <c r="U25" s="18" t="s">
        <v>481</v>
      </c>
      <c r="V25" s="20" t="s">
        <v>481</v>
      </c>
      <c r="W25" s="18" t="n">
        <v>431.20308764</v>
      </c>
      <c r="X25" s="20" t="n">
        <v>22.84591237</v>
      </c>
    </row>
    <row r="26" spans="1:24">
      <c r="A26" s="15" t="s">
        <v>501</v>
      </c>
      <c r="B26" s="17" t="n">
        <v>4869</v>
      </c>
      <c r="C26" s="18">
        <f>(84.0/B26*100)</f>
        <v/>
      </c>
      <c r="D26" s="19" t="n">
        <v>4785</v>
      </c>
      <c r="E26" s="18" t="n">
        <v>486.00764633</v>
      </c>
      <c r="F26" s="20" t="n">
        <v>3.43112929</v>
      </c>
      <c r="G26" s="18" t="n">
        <v>493.39306448</v>
      </c>
      <c r="H26" s="20" t="n">
        <v>2.61751564</v>
      </c>
      <c r="I26" s="18" t="n">
        <v>487.33396982</v>
      </c>
      <c r="J26" s="20" t="n">
        <v>2.4473891</v>
      </c>
      <c r="K26" s="18" t="n">
        <v>511.47233808</v>
      </c>
      <c r="L26" s="20" t="n">
        <v>3.82364252</v>
      </c>
      <c r="M26" s="18" t="n">
        <v>445.4931308</v>
      </c>
      <c r="N26" s="20" t="n">
        <v>19.43812696</v>
      </c>
      <c r="O26" s="18" t="s">
        <v>481</v>
      </c>
      <c r="P26" s="20" t="s">
        <v>481</v>
      </c>
      <c r="Q26" s="18" t="s">
        <v>481</v>
      </c>
      <c r="R26" s="20" t="s">
        <v>481</v>
      </c>
      <c r="S26" s="18" t="s">
        <v>481</v>
      </c>
      <c r="T26" s="20" t="s">
        <v>481</v>
      </c>
      <c r="U26" s="18" t="s">
        <v>481</v>
      </c>
      <c r="V26" s="20" t="s">
        <v>481</v>
      </c>
      <c r="W26" s="18" t="n">
        <v>437.95376721</v>
      </c>
      <c r="X26" s="20" t="n">
        <v>10.04634023</v>
      </c>
    </row>
    <row r="27" spans="1:24">
      <c r="A27" s="15" t="s">
        <v>502</v>
      </c>
      <c r="B27" s="17" t="n">
        <v>5299</v>
      </c>
      <c r="C27" s="18">
        <f>(144.0/B27*100)</f>
        <v/>
      </c>
      <c r="D27" s="19" t="n">
        <v>5155</v>
      </c>
      <c r="E27" s="18" t="n">
        <v>458.11670445</v>
      </c>
      <c r="F27" s="20" t="n">
        <v>3.01723941</v>
      </c>
      <c r="G27" s="18" t="n">
        <v>481.98100223</v>
      </c>
      <c r="H27" s="20" t="n">
        <v>2.65490258</v>
      </c>
      <c r="I27" s="18" t="n">
        <v>499.50153529</v>
      </c>
      <c r="J27" s="20" t="n">
        <v>2.51343984</v>
      </c>
      <c r="K27" s="18" t="n">
        <v>528.4450212</v>
      </c>
      <c r="L27" s="20" t="n">
        <v>3.54974239</v>
      </c>
      <c r="M27" s="18" t="n">
        <v>466.3572126</v>
      </c>
      <c r="N27" s="20" t="n">
        <v>9.020182269999999</v>
      </c>
      <c r="O27" s="18" t="s">
        <v>481</v>
      </c>
      <c r="P27" s="20" t="s">
        <v>481</v>
      </c>
      <c r="Q27" s="18" t="s">
        <v>481</v>
      </c>
      <c r="R27" s="20" t="s">
        <v>481</v>
      </c>
      <c r="S27" s="18" t="s">
        <v>481</v>
      </c>
      <c r="T27" s="20" t="s">
        <v>481</v>
      </c>
      <c r="U27" s="18" t="s">
        <v>481</v>
      </c>
      <c r="V27" s="20" t="s">
        <v>481</v>
      </c>
      <c r="W27" s="18" t="n">
        <v>389.51754182</v>
      </c>
      <c r="X27" s="20" t="n">
        <v>4.73762084</v>
      </c>
    </row>
    <row r="28" spans="1:24">
      <c r="A28" s="15" t="s">
        <v>503</v>
      </c>
      <c r="B28" s="17" t="n">
        <v>7568</v>
      </c>
      <c r="C28" s="18">
        <f>(424.0/B28*100)</f>
        <v/>
      </c>
      <c r="D28" s="19" t="n">
        <v>7144</v>
      </c>
      <c r="E28" s="18" t="n">
        <v>409.30726288</v>
      </c>
      <c r="F28" s="20" t="n">
        <v>4.84431791</v>
      </c>
      <c r="G28" s="18" t="n">
        <v>418.41521145</v>
      </c>
      <c r="H28" s="20" t="n">
        <v>2.7154732</v>
      </c>
      <c r="I28" s="18" t="n">
        <v>418.71069267</v>
      </c>
      <c r="J28" s="20" t="n">
        <v>2.20995575</v>
      </c>
      <c r="K28" s="18" t="n">
        <v>433.18389055</v>
      </c>
      <c r="L28" s="20" t="n">
        <v>3.3334264</v>
      </c>
      <c r="M28" s="18" t="n">
        <v>401.6213521</v>
      </c>
      <c r="N28" s="20" t="n">
        <v>8.233994129999999</v>
      </c>
      <c r="O28" s="18" t="s">
        <v>481</v>
      </c>
      <c r="P28" s="20" t="s">
        <v>481</v>
      </c>
      <c r="Q28" s="18" t="s">
        <v>481</v>
      </c>
      <c r="R28" s="20" t="s">
        <v>481</v>
      </c>
      <c r="S28" s="18" t="s">
        <v>481</v>
      </c>
      <c r="T28" s="20" t="s">
        <v>481</v>
      </c>
      <c r="U28" s="18" t="s">
        <v>481</v>
      </c>
      <c r="V28" s="20" t="s">
        <v>481</v>
      </c>
      <c r="W28" s="18" t="n">
        <v>380.03571297</v>
      </c>
      <c r="X28" s="20" t="n">
        <v>6.3618892</v>
      </c>
    </row>
    <row r="29" spans="1:24">
      <c r="A29" s="15" t="s">
        <v>504</v>
      </c>
      <c r="B29" s="17" t="n">
        <v>5385</v>
      </c>
      <c r="C29" s="18">
        <f>(30.0/B29*100)</f>
        <v/>
      </c>
      <c r="D29" s="19" t="n">
        <v>5355</v>
      </c>
      <c r="E29" s="18" t="n">
        <v>484.02637831</v>
      </c>
      <c r="F29" s="20" t="n">
        <v>3.14390175</v>
      </c>
      <c r="G29" s="18" t="n">
        <v>519.53811059</v>
      </c>
      <c r="H29" s="20" t="n">
        <v>2.70761863</v>
      </c>
      <c r="I29" s="18" t="n">
        <v>531.38012013</v>
      </c>
      <c r="J29" s="20" t="n">
        <v>2.85585037</v>
      </c>
      <c r="K29" s="18" t="n">
        <v>566.82232683</v>
      </c>
      <c r="L29" s="20" t="n">
        <v>6.52003943</v>
      </c>
      <c r="M29" s="18" t="n">
        <v>430.24070069</v>
      </c>
      <c r="N29" s="20" t="n">
        <v>15.36141532</v>
      </c>
      <c r="O29" s="18" t="s">
        <v>481</v>
      </c>
      <c r="P29" s="20" t="s">
        <v>481</v>
      </c>
      <c r="Q29" s="18" t="s">
        <v>481</v>
      </c>
      <c r="R29" s="20" t="s">
        <v>481</v>
      </c>
      <c r="S29" s="18" t="n">
        <v>358.28551468</v>
      </c>
      <c r="T29" s="20" t="n">
        <v>8.567023300000001</v>
      </c>
      <c r="U29" s="18" t="s">
        <v>481</v>
      </c>
      <c r="V29" s="20" t="s">
        <v>481</v>
      </c>
      <c r="W29" s="18" t="n">
        <v>406.60214019</v>
      </c>
      <c r="X29" s="20" t="n">
        <v>8.40974151</v>
      </c>
    </row>
    <row r="30" spans="1:24">
      <c r="A30" s="15" t="s">
        <v>505</v>
      </c>
      <c r="B30" s="17" t="n">
        <v>4520</v>
      </c>
      <c r="C30" s="18">
        <f>(223.0/B30*100)</f>
        <v/>
      </c>
      <c r="D30" s="19" t="n">
        <v>4297</v>
      </c>
      <c r="E30" s="18" t="n">
        <v>482.76912037</v>
      </c>
      <c r="F30" s="20" t="n">
        <v>4.26817555</v>
      </c>
      <c r="G30" s="18" t="n">
        <v>521.26684511</v>
      </c>
      <c r="H30" s="20" t="n">
        <v>2.97495763</v>
      </c>
      <c r="I30" s="18" t="n">
        <v>526.16802612</v>
      </c>
      <c r="J30" s="20" t="n">
        <v>4.04024451</v>
      </c>
      <c r="K30" s="18" t="n">
        <v>562.6082947</v>
      </c>
      <c r="L30" s="20" t="n">
        <v>3.89740558</v>
      </c>
      <c r="M30" s="18" t="n">
        <v>470.2832881</v>
      </c>
      <c r="N30" s="20" t="n">
        <v>19.33832684</v>
      </c>
      <c r="O30" s="18" t="s">
        <v>481</v>
      </c>
      <c r="P30" s="20" t="s">
        <v>481</v>
      </c>
      <c r="Q30" s="18" t="s">
        <v>481</v>
      </c>
      <c r="R30" s="20" t="s">
        <v>481</v>
      </c>
      <c r="S30" s="18" t="s">
        <v>481</v>
      </c>
      <c r="T30" s="20" t="s">
        <v>481</v>
      </c>
      <c r="U30" s="18" t="s">
        <v>481</v>
      </c>
      <c r="V30" s="20" t="s">
        <v>481</v>
      </c>
      <c r="W30" s="18" t="n">
        <v>407.35515382</v>
      </c>
      <c r="X30" s="20" t="n">
        <v>5.96495699</v>
      </c>
    </row>
    <row r="31" spans="1:24">
      <c r="A31" s="15" t="s">
        <v>506</v>
      </c>
      <c r="B31" s="17" t="n">
        <v>5456</v>
      </c>
      <c r="C31" s="18">
        <f>(150.0/B31*100)</f>
        <v/>
      </c>
      <c r="D31" s="19" t="n">
        <v>5306</v>
      </c>
      <c r="E31" s="18" t="n">
        <v>466.46158415</v>
      </c>
      <c r="F31" s="20" t="n">
        <v>2.93854223</v>
      </c>
      <c r="G31" s="18" t="n">
        <v>496.79534946</v>
      </c>
      <c r="H31" s="20" t="n">
        <v>3.43559714</v>
      </c>
      <c r="I31" s="18" t="n">
        <v>519.60079796</v>
      </c>
      <c r="J31" s="20" t="n">
        <v>2.98168393</v>
      </c>
      <c r="K31" s="18" t="n">
        <v>539.69837784</v>
      </c>
      <c r="L31" s="20" t="n">
        <v>4.14561465</v>
      </c>
      <c r="M31" s="18" t="n">
        <v>485.35629191</v>
      </c>
      <c r="N31" s="20" t="n">
        <v>12.64236024</v>
      </c>
      <c r="O31" s="18" t="s">
        <v>481</v>
      </c>
      <c r="P31" s="20" t="s">
        <v>481</v>
      </c>
      <c r="Q31" s="18" t="s">
        <v>481</v>
      </c>
      <c r="R31" s="20" t="s">
        <v>481</v>
      </c>
      <c r="S31" s="18" t="s">
        <v>481</v>
      </c>
      <c r="T31" s="20" t="s">
        <v>481</v>
      </c>
      <c r="U31" s="18" t="s">
        <v>481</v>
      </c>
      <c r="V31" s="20" t="s">
        <v>481</v>
      </c>
      <c r="W31" s="18" t="n">
        <v>415.41028039</v>
      </c>
      <c r="X31" s="20" t="n">
        <v>5.75475007</v>
      </c>
    </row>
    <row r="32" spans="1:24">
      <c r="A32" s="15" t="s">
        <v>507</v>
      </c>
      <c r="B32" s="17" t="n">
        <v>4478</v>
      </c>
      <c r="C32" s="18">
        <f>(6.0/B32*100)</f>
        <v/>
      </c>
      <c r="D32" s="19" t="n">
        <v>4472</v>
      </c>
      <c r="E32" s="18" t="n">
        <v>495.00847515</v>
      </c>
      <c r="F32" s="20" t="n">
        <v>3.11395485</v>
      </c>
      <c r="G32" s="18" t="n">
        <v>496.43285535</v>
      </c>
      <c r="H32" s="20" t="n">
        <v>3.18295398</v>
      </c>
      <c r="I32" s="18" t="n">
        <v>511.74200056</v>
      </c>
      <c r="J32" s="20" t="n">
        <v>3.61598666</v>
      </c>
      <c r="K32" s="18" t="n">
        <v>542.66160685</v>
      </c>
      <c r="L32" s="20" t="n">
        <v>6.68508837</v>
      </c>
      <c r="M32" s="18" t="n">
        <v>455.35425549</v>
      </c>
      <c r="N32" s="20" t="n">
        <v>18.88665666</v>
      </c>
      <c r="O32" s="18" t="s">
        <v>481</v>
      </c>
      <c r="P32" s="20" t="s">
        <v>481</v>
      </c>
      <c r="Q32" s="18" t="s">
        <v>481</v>
      </c>
      <c r="R32" s="20" t="s">
        <v>481</v>
      </c>
      <c r="S32" s="18" t="s">
        <v>481</v>
      </c>
      <c r="T32" s="20" t="s">
        <v>481</v>
      </c>
      <c r="U32" s="18" t="s">
        <v>481</v>
      </c>
      <c r="V32" s="20" t="s">
        <v>481</v>
      </c>
      <c r="W32" s="18" t="n">
        <v>428.10873958</v>
      </c>
      <c r="X32" s="20" t="n">
        <v>14.42984452</v>
      </c>
    </row>
    <row r="33" spans="1:24">
      <c r="A33" s="15" t="s">
        <v>508</v>
      </c>
      <c r="B33" s="17" t="n">
        <v>7325</v>
      </c>
      <c r="C33" s="18">
        <f>(84.0/B33*100)</f>
        <v/>
      </c>
      <c r="D33" s="19" t="n">
        <v>7241</v>
      </c>
      <c r="E33" s="18" t="n">
        <v>484.25235949</v>
      </c>
      <c r="F33" s="20" t="n">
        <v>3.57509609</v>
      </c>
      <c r="G33" s="18" t="n">
        <v>499.32183503</v>
      </c>
      <c r="H33" s="20" t="n">
        <v>2.81407479</v>
      </c>
      <c r="I33" s="18" t="n">
        <v>503.13974108</v>
      </c>
      <c r="J33" s="20" t="n">
        <v>3.28213683</v>
      </c>
      <c r="K33" s="18" t="n">
        <v>536.2211058300001</v>
      </c>
      <c r="L33" s="20" t="n">
        <v>5.10523029</v>
      </c>
      <c r="M33" s="18" t="n">
        <v>436.88399964</v>
      </c>
      <c r="N33" s="20" t="n">
        <v>15.5447475</v>
      </c>
      <c r="O33" s="18" t="s">
        <v>481</v>
      </c>
      <c r="P33" s="20" t="s">
        <v>481</v>
      </c>
      <c r="Q33" s="18" t="s">
        <v>481</v>
      </c>
      <c r="R33" s="20" t="s">
        <v>481</v>
      </c>
      <c r="S33" s="18" t="s">
        <v>481</v>
      </c>
      <c r="T33" s="20" t="s">
        <v>481</v>
      </c>
      <c r="U33" s="18" t="s">
        <v>481</v>
      </c>
      <c r="V33" s="20" t="s">
        <v>481</v>
      </c>
      <c r="W33" s="18" t="n">
        <v>425.37299879</v>
      </c>
      <c r="X33" s="20" t="n">
        <v>8.06372743</v>
      </c>
    </row>
    <row r="34" spans="1:24">
      <c r="A34" s="15" t="s">
        <v>509</v>
      </c>
      <c r="B34" s="17" t="n">
        <v>6350</v>
      </c>
      <c r="C34" s="18">
        <f>(97.0/B34*100)</f>
        <v/>
      </c>
      <c r="D34" s="19" t="n">
        <v>6253</v>
      </c>
      <c r="E34" s="18" t="n">
        <v>454.79196727</v>
      </c>
      <c r="F34" s="20" t="n">
        <v>2.92498127</v>
      </c>
      <c r="G34" s="18" t="n">
        <v>473.63328638</v>
      </c>
      <c r="H34" s="20" t="n">
        <v>3.06393868</v>
      </c>
      <c r="I34" s="18" t="n">
        <v>479.03318165</v>
      </c>
      <c r="J34" s="20" t="n">
        <v>3.19165995</v>
      </c>
      <c r="K34" s="18" t="n">
        <v>489.48368807</v>
      </c>
      <c r="L34" s="20" t="n">
        <v>5.91888905</v>
      </c>
      <c r="M34" s="18" t="n">
        <v>414.69335703</v>
      </c>
      <c r="N34" s="20" t="n">
        <v>12.39023962</v>
      </c>
      <c r="O34" s="18" t="s">
        <v>481</v>
      </c>
      <c r="P34" s="20" t="s">
        <v>481</v>
      </c>
      <c r="Q34" s="18" t="s">
        <v>481</v>
      </c>
      <c r="R34" s="20" t="s">
        <v>481</v>
      </c>
      <c r="S34" s="18" t="n">
        <v>306.56969545</v>
      </c>
      <c r="T34" s="20" t="n">
        <v>10.27624616</v>
      </c>
      <c r="U34" s="18" t="s">
        <v>481</v>
      </c>
      <c r="V34" s="20" t="s">
        <v>481</v>
      </c>
      <c r="W34" s="18" t="n">
        <v>395.21536421</v>
      </c>
      <c r="X34" s="20" t="n">
        <v>7.86075701</v>
      </c>
    </row>
    <row r="35" spans="1:24">
      <c r="A35" s="15" t="s">
        <v>510</v>
      </c>
      <c r="B35" s="17" t="n">
        <v>6406</v>
      </c>
      <c r="C35" s="18">
        <f>(68.0/B35*100)</f>
        <v/>
      </c>
      <c r="D35" s="19" t="n">
        <v>6338</v>
      </c>
      <c r="E35" s="18" t="n">
        <v>503.48902026</v>
      </c>
      <c r="F35" s="20" t="n">
        <v>2.3080974</v>
      </c>
      <c r="G35" s="18" t="n">
        <v>516.11933327</v>
      </c>
      <c r="H35" s="20" t="n">
        <v>2.86564033</v>
      </c>
      <c r="I35" s="18" t="n">
        <v>530.91928002</v>
      </c>
      <c r="J35" s="20" t="n">
        <v>3.30950152</v>
      </c>
      <c r="K35" s="18" t="n">
        <v>561.61403986</v>
      </c>
      <c r="L35" s="20" t="n">
        <v>5.86412968</v>
      </c>
      <c r="M35" s="18" t="n">
        <v>463.46875581</v>
      </c>
      <c r="N35" s="20" t="n">
        <v>15.12104838</v>
      </c>
      <c r="O35" s="18" t="s">
        <v>481</v>
      </c>
      <c r="P35" s="20" t="s">
        <v>481</v>
      </c>
      <c r="Q35" s="18" t="s">
        <v>481</v>
      </c>
      <c r="R35" s="20" t="s">
        <v>481</v>
      </c>
      <c r="S35" s="18" t="n">
        <v>374.85244494</v>
      </c>
      <c r="T35" s="20" t="n">
        <v>5.84040672</v>
      </c>
      <c r="U35" s="18" t="s">
        <v>481</v>
      </c>
      <c r="V35" s="20" t="s">
        <v>481</v>
      </c>
      <c r="W35" s="18" t="n">
        <v>406.50487588</v>
      </c>
      <c r="X35" s="20" t="n">
        <v>8.06117276</v>
      </c>
    </row>
    <row r="36" spans="1:24">
      <c r="A36" s="15" t="s">
        <v>511</v>
      </c>
      <c r="B36" s="17" t="n">
        <v>6736</v>
      </c>
      <c r="C36" s="18">
        <f>(82.0/B36*100)</f>
        <v/>
      </c>
      <c r="D36" s="19" t="n">
        <v>6654</v>
      </c>
      <c r="E36" s="18" t="n">
        <v>477.36136757</v>
      </c>
      <c r="F36" s="20" t="n">
        <v>3.23529369</v>
      </c>
      <c r="G36" s="18" t="n">
        <v>490.95406854</v>
      </c>
      <c r="H36" s="20" t="n">
        <v>2.69461355</v>
      </c>
      <c r="I36" s="18" t="n">
        <v>497.12319186</v>
      </c>
      <c r="J36" s="20" t="n">
        <v>2.93640223</v>
      </c>
      <c r="K36" s="18" t="n">
        <v>539.14705197</v>
      </c>
      <c r="L36" s="20" t="n">
        <v>3.49526002</v>
      </c>
      <c r="M36" s="18" t="n">
        <v>470.3280917</v>
      </c>
      <c r="N36" s="20" t="n">
        <v>14.02779752</v>
      </c>
      <c r="O36" s="18" t="s">
        <v>481</v>
      </c>
      <c r="P36" s="20" t="s">
        <v>481</v>
      </c>
      <c r="Q36" s="18" t="s">
        <v>481</v>
      </c>
      <c r="R36" s="20" t="s">
        <v>481</v>
      </c>
      <c r="S36" s="18" t="s">
        <v>481</v>
      </c>
      <c r="T36" s="20" t="s">
        <v>481</v>
      </c>
      <c r="U36" s="18" t="s">
        <v>481</v>
      </c>
      <c r="V36" s="20" t="s">
        <v>481</v>
      </c>
      <c r="W36" s="18" t="n">
        <v>411.37272348</v>
      </c>
      <c r="X36" s="20" t="n">
        <v>6.78264237</v>
      </c>
    </row>
    <row r="37" spans="1:24">
      <c r="A37" s="15" t="s">
        <v>512</v>
      </c>
      <c r="B37" s="17" t="n">
        <v>5458</v>
      </c>
      <c r="C37" s="18">
        <f>(154.0/B37*100)</f>
        <v/>
      </c>
      <c r="D37" s="19" t="n">
        <v>5304</v>
      </c>
      <c r="E37" s="18" t="n">
        <v>469.15859127</v>
      </c>
      <c r="F37" s="20" t="n">
        <v>3.57716655</v>
      </c>
      <c r="G37" s="18" t="n">
        <v>497.6526728</v>
      </c>
      <c r="H37" s="20" t="n">
        <v>3.72614717</v>
      </c>
      <c r="I37" s="18" t="n">
        <v>517.79931253</v>
      </c>
      <c r="J37" s="20" t="n">
        <v>4.0280497</v>
      </c>
      <c r="K37" s="18" t="n">
        <v>554.67089254</v>
      </c>
      <c r="L37" s="20" t="n">
        <v>4.90577108</v>
      </c>
      <c r="M37" s="18" t="n">
        <v>449.07196099</v>
      </c>
      <c r="N37" s="20" t="n">
        <v>12.65380683</v>
      </c>
      <c r="O37" s="18" t="s">
        <v>481</v>
      </c>
      <c r="P37" s="20" t="s">
        <v>481</v>
      </c>
      <c r="Q37" s="18" t="s">
        <v>481</v>
      </c>
      <c r="R37" s="20" t="s">
        <v>481</v>
      </c>
      <c r="S37" s="18" t="s">
        <v>481</v>
      </c>
      <c r="T37" s="20" t="s">
        <v>481</v>
      </c>
      <c r="U37" s="18" t="s">
        <v>481</v>
      </c>
      <c r="V37" s="20" t="s">
        <v>481</v>
      </c>
      <c r="W37" s="18" t="n">
        <v>397.68121194</v>
      </c>
      <c r="X37" s="20" t="n">
        <v>6.1325086</v>
      </c>
    </row>
    <row r="38" spans="1:24">
      <c r="A38" s="15" t="s">
        <v>513</v>
      </c>
      <c r="B38" s="17" t="n">
        <v>5860</v>
      </c>
      <c r="C38" s="18">
        <f>(25.0/B38*100)</f>
        <v/>
      </c>
      <c r="D38" s="19" t="n">
        <v>5835</v>
      </c>
      <c r="E38" s="18" t="n">
        <v>477.29794891</v>
      </c>
      <c r="F38" s="20" t="n">
        <v>4.34373933</v>
      </c>
      <c r="G38" s="18" t="n">
        <v>515.68232692</v>
      </c>
      <c r="H38" s="20" t="n">
        <v>3.15014856</v>
      </c>
      <c r="I38" s="18" t="n">
        <v>516.79583236</v>
      </c>
      <c r="J38" s="20" t="n">
        <v>3.75725702</v>
      </c>
      <c r="K38" s="18" t="n">
        <v>541.8535749</v>
      </c>
      <c r="L38" s="20" t="n">
        <v>4.43748009</v>
      </c>
      <c r="M38" s="18" t="n">
        <v>481.3953546</v>
      </c>
      <c r="N38" s="20" t="n">
        <v>11.30668744</v>
      </c>
      <c r="O38" s="18" t="s">
        <v>481</v>
      </c>
      <c r="P38" s="20" t="s">
        <v>481</v>
      </c>
      <c r="Q38" s="18" t="s">
        <v>481</v>
      </c>
      <c r="R38" s="20" t="s">
        <v>481</v>
      </c>
      <c r="S38" s="18" t="s">
        <v>481</v>
      </c>
      <c r="T38" s="20" t="s">
        <v>481</v>
      </c>
      <c r="U38" s="18" t="s">
        <v>481</v>
      </c>
      <c r="V38" s="20" t="s">
        <v>481</v>
      </c>
      <c r="W38" s="18" t="n">
        <v>460.8328319</v>
      </c>
      <c r="X38" s="20" t="n">
        <v>6.69638901</v>
      </c>
    </row>
    <row r="39" spans="1:24">
      <c r="A39" s="15" t="s">
        <v>514</v>
      </c>
      <c r="B39" s="17" t="n">
        <v>5895</v>
      </c>
      <c r="C39" s="18">
        <f>(33.0/B39*100)</f>
        <v/>
      </c>
      <c r="D39" s="19" t="n">
        <v>5862</v>
      </c>
      <c r="E39" s="18" t="n">
        <v>427.84775404</v>
      </c>
      <c r="F39" s="20" t="n">
        <v>4.25861559</v>
      </c>
      <c r="G39" s="18" t="n">
        <v>430.39433589</v>
      </c>
      <c r="H39" s="20" t="n">
        <v>4.20435443</v>
      </c>
      <c r="I39" s="18" t="n">
        <v>426.32250228</v>
      </c>
      <c r="J39" s="20" t="n">
        <v>4.60751953</v>
      </c>
      <c r="K39" s="18" t="n">
        <v>436.8283685</v>
      </c>
      <c r="L39" s="20" t="n">
        <v>5.50043904</v>
      </c>
      <c r="M39" s="18" t="n">
        <v>412.62305874</v>
      </c>
      <c r="N39" s="20" t="n">
        <v>6.31782098</v>
      </c>
      <c r="O39" s="18" t="s">
        <v>481</v>
      </c>
      <c r="P39" s="20" t="s">
        <v>481</v>
      </c>
      <c r="Q39" s="18" t="s">
        <v>481</v>
      </c>
      <c r="R39" s="20" t="s">
        <v>481</v>
      </c>
      <c r="S39" s="18" t="s">
        <v>481</v>
      </c>
      <c r="T39" s="20" t="s">
        <v>481</v>
      </c>
      <c r="U39" s="18" t="s">
        <v>481</v>
      </c>
      <c r="V39" s="20" t="s">
        <v>481</v>
      </c>
      <c r="W39" s="18" t="n">
        <v>366.58296084</v>
      </c>
      <c r="X39" s="20" t="n">
        <v>8.432204349999999</v>
      </c>
    </row>
    <row r="40" spans="1:24">
      <c r="A40" s="15" t="s">
        <v>515</v>
      </c>
      <c r="B40" s="17" t="n">
        <v>14157</v>
      </c>
      <c r="C40" s="18">
        <f>(406.0/B40*100)</f>
        <v/>
      </c>
      <c r="D40" s="19" t="n">
        <v>13751</v>
      </c>
      <c r="E40" s="18" t="n">
        <v>488.76936405</v>
      </c>
      <c r="F40" s="20" t="n">
        <v>3.14424292</v>
      </c>
      <c r="G40" s="18" t="n">
        <v>516.23317377</v>
      </c>
      <c r="H40" s="20" t="n">
        <v>3.29339112</v>
      </c>
      <c r="I40" s="18" t="n">
        <v>525.43843972</v>
      </c>
      <c r="J40" s="20" t="n">
        <v>3.26026891</v>
      </c>
      <c r="K40" s="18" t="n">
        <v>556.43044392</v>
      </c>
      <c r="L40" s="20" t="n">
        <v>4.8254686</v>
      </c>
      <c r="M40" s="18" t="n">
        <v>454.27463482</v>
      </c>
      <c r="N40" s="20" t="n">
        <v>11.25709442</v>
      </c>
      <c r="O40" s="18" t="s">
        <v>481</v>
      </c>
      <c r="P40" s="20" t="s">
        <v>481</v>
      </c>
      <c r="Q40" s="18" t="s">
        <v>481</v>
      </c>
      <c r="R40" s="20" t="s">
        <v>481</v>
      </c>
      <c r="S40" s="18" t="s">
        <v>481</v>
      </c>
      <c r="T40" s="20" t="s">
        <v>481</v>
      </c>
      <c r="U40" s="18" t="s">
        <v>481</v>
      </c>
      <c r="V40" s="20" t="s">
        <v>481</v>
      </c>
      <c r="W40" s="18" t="n">
        <v>404.4832065</v>
      </c>
      <c r="X40" s="20" t="n">
        <v>5.94093715</v>
      </c>
    </row>
    <row r="41" spans="1:24">
      <c r="A41" s="15" t="s">
        <v>516</v>
      </c>
      <c r="B41" s="17" t="n">
        <v>5712</v>
      </c>
      <c r="C41" s="18">
        <f>(58.0/B41*100)</f>
        <v/>
      </c>
      <c r="D41" s="19" t="n">
        <v>5654</v>
      </c>
      <c r="E41" s="18" t="n">
        <v>482.04607787</v>
      </c>
      <c r="F41" s="20" t="n">
        <v>3.62242931</v>
      </c>
      <c r="G41" s="18" t="n">
        <v>508.8936619</v>
      </c>
      <c r="H41" s="20" t="n">
        <v>3.31418535</v>
      </c>
      <c r="I41" s="18" t="n">
        <v>500.97463663</v>
      </c>
      <c r="J41" s="20" t="n">
        <v>3.92586854</v>
      </c>
      <c r="K41" s="18" t="n">
        <v>525.97799571</v>
      </c>
      <c r="L41" s="20" t="n">
        <v>4.8090907</v>
      </c>
      <c r="M41" s="18" t="n">
        <v>439.2936015</v>
      </c>
      <c r="N41" s="20" t="n">
        <v>11.20430989</v>
      </c>
      <c r="O41" s="18" t="s">
        <v>481</v>
      </c>
      <c r="P41" s="20" t="s">
        <v>481</v>
      </c>
      <c r="Q41" s="18" t="s">
        <v>481</v>
      </c>
      <c r="R41" s="20" t="s">
        <v>481</v>
      </c>
      <c r="S41" s="18" t="n">
        <v>387.44235424</v>
      </c>
      <c r="T41" s="20" t="n">
        <v>14.52510266</v>
      </c>
      <c r="U41" s="18" t="s">
        <v>481</v>
      </c>
      <c r="V41" s="20" t="s">
        <v>481</v>
      </c>
      <c r="W41" s="18" t="n">
        <v>409.06475043</v>
      </c>
      <c r="X41" s="20" t="n">
        <v>9.15736931</v>
      </c>
    </row>
    <row r="42" spans="1:24">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row>
    <row r="45" spans="1:24">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n">
        <v>375.7451021</v>
      </c>
      <c r="T45" s="20" t="n">
        <v>2.64238063</v>
      </c>
      <c r="U45" s="18" t="s">
        <v>481</v>
      </c>
      <c r="V45" s="20" t="s">
        <v>481</v>
      </c>
      <c r="W45" s="18" t="s">
        <v>481</v>
      </c>
      <c r="X45" s="20" t="s">
        <v>481</v>
      </c>
    </row>
    <row r="46" spans="1:24">
      <c r="A46" s="15" t="s">
        <v>521</v>
      </c>
      <c r="B46" s="17" t="n">
        <v>23141</v>
      </c>
      <c r="C46" s="18">
        <f>(2233.0/B46*100)</f>
        <v/>
      </c>
      <c r="D46" s="19" t="n">
        <v>20908</v>
      </c>
      <c r="E46" s="18" t="n">
        <v>400.95509003</v>
      </c>
      <c r="F46" s="20" t="n">
        <v>4.4923514</v>
      </c>
      <c r="G46" s="18" t="n">
        <v>410.39328123</v>
      </c>
      <c r="H46" s="20" t="n">
        <v>3.36212459</v>
      </c>
      <c r="I46" s="18" t="n">
        <v>416.88354003</v>
      </c>
      <c r="J46" s="20" t="n">
        <v>3.14322058</v>
      </c>
      <c r="K46" s="18" t="n">
        <v>451.72283776</v>
      </c>
      <c r="L46" s="20" t="n">
        <v>4.4185486</v>
      </c>
      <c r="M46" s="18" t="n">
        <v>372.90763549</v>
      </c>
      <c r="N46" s="20" t="n">
        <v>9.45250338</v>
      </c>
      <c r="O46" s="18" t="s">
        <v>481</v>
      </c>
      <c r="P46" s="20" t="s">
        <v>481</v>
      </c>
      <c r="Q46" s="18" t="s">
        <v>481</v>
      </c>
      <c r="R46" s="20" t="s">
        <v>481</v>
      </c>
      <c r="S46" s="18" t="s">
        <v>481</v>
      </c>
      <c r="T46" s="20" t="s">
        <v>481</v>
      </c>
      <c r="U46" s="18" t="s">
        <v>481</v>
      </c>
      <c r="V46" s="20" t="s">
        <v>481</v>
      </c>
      <c r="W46" s="18" t="n">
        <v>372.86838566</v>
      </c>
      <c r="X46" s="20" t="n">
        <v>2.33907319</v>
      </c>
    </row>
    <row r="47" spans="1:24">
      <c r="A47" s="15" t="s">
        <v>522</v>
      </c>
      <c r="B47" s="17" t="n">
        <v>5928</v>
      </c>
      <c r="C47" s="18">
        <f>(403.0/B47*100)</f>
        <v/>
      </c>
      <c r="D47" s="19" t="n">
        <v>5525</v>
      </c>
      <c r="E47" s="18" t="n">
        <v>453.40690011</v>
      </c>
      <c r="F47" s="20" t="n">
        <v>5.56724341</v>
      </c>
      <c r="G47" s="18" t="n">
        <v>459.8548201</v>
      </c>
      <c r="H47" s="20" t="n">
        <v>5.19730888</v>
      </c>
      <c r="I47" s="18" t="n">
        <v>465.37451194</v>
      </c>
      <c r="J47" s="20" t="n">
        <v>4.03308131</v>
      </c>
      <c r="K47" s="18" t="n">
        <v>465.26993302</v>
      </c>
      <c r="L47" s="20" t="n">
        <v>6.4397097</v>
      </c>
      <c r="M47" s="18" t="n">
        <v>417.07814351</v>
      </c>
      <c r="N47" s="20" t="n">
        <v>15.61539076</v>
      </c>
      <c r="O47" s="18" t="s">
        <v>481</v>
      </c>
      <c r="P47" s="20" t="s">
        <v>481</v>
      </c>
      <c r="Q47" s="18" t="s">
        <v>481</v>
      </c>
      <c r="R47" s="20" t="s">
        <v>481</v>
      </c>
      <c r="S47" s="18" t="s">
        <v>481</v>
      </c>
      <c r="T47" s="20" t="s">
        <v>481</v>
      </c>
      <c r="U47" s="18" t="s">
        <v>481</v>
      </c>
      <c r="V47" s="20" t="s">
        <v>481</v>
      </c>
      <c r="W47" s="18" t="n">
        <v>372.08077402</v>
      </c>
      <c r="X47" s="20" t="n">
        <v>5.42646494</v>
      </c>
    </row>
    <row r="48" spans="1:24">
      <c r="A48" s="15" t="s">
        <v>523</v>
      </c>
      <c r="B48" s="17" t="n">
        <v>9841</v>
      </c>
      <c r="C48" s="18">
        <f>(8.0/B48*100)</f>
        <v/>
      </c>
      <c r="D48" s="19" t="n">
        <v>9833</v>
      </c>
      <c r="E48" s="18" t="n">
        <v>510.17678472</v>
      </c>
      <c r="F48" s="20" t="n">
        <v>7.01606715</v>
      </c>
      <c r="G48" s="18" t="n">
        <v>528.90864603</v>
      </c>
      <c r="H48" s="20" t="n">
        <v>5.60824718</v>
      </c>
      <c r="I48" s="18" t="n">
        <v>509.66791537</v>
      </c>
      <c r="J48" s="20" t="n">
        <v>4.88246306</v>
      </c>
      <c r="K48" s="18" t="n">
        <v>532.2638120399999</v>
      </c>
      <c r="L48" s="20" t="n">
        <v>5.0775757</v>
      </c>
      <c r="M48" s="18" t="n">
        <v>483.93683941</v>
      </c>
      <c r="N48" s="20" t="n">
        <v>22.92143255</v>
      </c>
      <c r="O48" s="18" t="s">
        <v>481</v>
      </c>
      <c r="P48" s="20" t="s">
        <v>481</v>
      </c>
      <c r="Q48" s="18" t="s">
        <v>481</v>
      </c>
      <c r="R48" s="20" t="s">
        <v>481</v>
      </c>
      <c r="S48" s="18" t="s">
        <v>481</v>
      </c>
      <c r="T48" s="20" t="s">
        <v>481</v>
      </c>
      <c r="U48" s="18" t="s">
        <v>481</v>
      </c>
      <c r="V48" s="20" t="s">
        <v>481</v>
      </c>
      <c r="W48" s="18" t="n">
        <v>457.48185242</v>
      </c>
      <c r="X48" s="20" t="n">
        <v>28.66545464</v>
      </c>
    </row>
    <row r="49" spans="1:24">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n">
        <v>432.22624802</v>
      </c>
      <c r="T49" s="20" t="n">
        <v>2.8653235</v>
      </c>
      <c r="U49" s="18" t="s">
        <v>481</v>
      </c>
      <c r="V49" s="20" t="s">
        <v>481</v>
      </c>
      <c r="W49" s="18" t="s">
        <v>481</v>
      </c>
      <c r="X49" s="20" t="s">
        <v>481</v>
      </c>
    </row>
    <row r="50" spans="1:24">
      <c r="A50" s="15" t="s">
        <v>525</v>
      </c>
      <c r="B50" s="17" t="n">
        <v>11795</v>
      </c>
      <c r="C50" s="18">
        <f>(380.0/B50*100)</f>
        <v/>
      </c>
      <c r="D50" s="19" t="n">
        <v>11415</v>
      </c>
      <c r="E50" s="18" t="n">
        <v>404.37121262</v>
      </c>
      <c r="F50" s="20" t="n">
        <v>4.22119283</v>
      </c>
      <c r="G50" s="18" t="n">
        <v>419.79729098</v>
      </c>
      <c r="H50" s="20" t="n">
        <v>3.35840838</v>
      </c>
      <c r="I50" s="18" t="n">
        <v>419.63394481</v>
      </c>
      <c r="J50" s="20" t="n">
        <v>2.32855182</v>
      </c>
      <c r="K50" s="18" t="n">
        <v>437.59190458</v>
      </c>
      <c r="L50" s="20" t="n">
        <v>3.10237881</v>
      </c>
      <c r="M50" s="18" t="n">
        <v>340.22117978</v>
      </c>
      <c r="N50" s="20" t="n">
        <v>7.24729652</v>
      </c>
      <c r="O50" s="18" t="s">
        <v>481</v>
      </c>
      <c r="P50" s="20" t="s">
        <v>481</v>
      </c>
      <c r="Q50" s="18" t="s">
        <v>481</v>
      </c>
      <c r="R50" s="20" t="s">
        <v>481</v>
      </c>
      <c r="S50" s="18" t="s">
        <v>481</v>
      </c>
      <c r="T50" s="20" t="s">
        <v>481</v>
      </c>
      <c r="U50" s="18" t="s">
        <v>481</v>
      </c>
      <c r="V50" s="20" t="s">
        <v>481</v>
      </c>
      <c r="W50" s="18" t="n">
        <v>360.29766214</v>
      </c>
      <c r="X50" s="20" t="n">
        <v>6.70751544</v>
      </c>
    </row>
    <row r="51" spans="1:24">
      <c r="A51" s="15" t="s">
        <v>526</v>
      </c>
      <c r="B51" s="17" t="n">
        <v>6866</v>
      </c>
      <c r="C51" s="18">
        <f>(113.0/B51*100)</f>
        <v/>
      </c>
      <c r="D51" s="19" t="n">
        <v>6753</v>
      </c>
      <c r="E51" s="18" t="n">
        <v>415.84907856</v>
      </c>
      <c r="F51" s="20" t="n">
        <v>2.9449655</v>
      </c>
      <c r="G51" s="18" t="n">
        <v>419.95799753</v>
      </c>
      <c r="H51" s="20" t="n">
        <v>2.40363026</v>
      </c>
      <c r="I51" s="18" t="n">
        <v>425.60415398</v>
      </c>
      <c r="J51" s="20" t="n">
        <v>2.86944833</v>
      </c>
      <c r="K51" s="18" t="n">
        <v>441.14060356</v>
      </c>
      <c r="L51" s="20" t="n">
        <v>3.48997762</v>
      </c>
      <c r="M51" s="18" t="n">
        <v>406.5428549</v>
      </c>
      <c r="N51" s="20" t="n">
        <v>12.42911917</v>
      </c>
      <c r="O51" s="18" t="s">
        <v>481</v>
      </c>
      <c r="P51" s="20" t="s">
        <v>481</v>
      </c>
      <c r="Q51" s="18" t="s">
        <v>481</v>
      </c>
      <c r="R51" s="20" t="s">
        <v>481</v>
      </c>
      <c r="S51" s="18" t="n">
        <v>410.85572185</v>
      </c>
      <c r="T51" s="20" t="n">
        <v>3.7997542</v>
      </c>
      <c r="U51" s="18" t="s">
        <v>481</v>
      </c>
      <c r="V51" s="20" t="s">
        <v>481</v>
      </c>
      <c r="W51" s="18" t="n">
        <v>387.88656491</v>
      </c>
      <c r="X51" s="20" t="n">
        <v>7.24226474</v>
      </c>
    </row>
    <row r="52" spans="1:24">
      <c r="A52" s="15" t="s">
        <v>527</v>
      </c>
      <c r="B52" s="17" t="n">
        <v>5809</v>
      </c>
      <c r="C52" s="18">
        <f>(111.0/B52*100)</f>
        <v/>
      </c>
      <c r="D52" s="19" t="n">
        <v>5698</v>
      </c>
      <c r="E52" s="18" t="n">
        <v>456.3550684</v>
      </c>
      <c r="F52" s="20" t="n">
        <v>3.26517751</v>
      </c>
      <c r="G52" s="18" t="n">
        <v>477.09600594</v>
      </c>
      <c r="H52" s="20" t="n">
        <v>3.19215934</v>
      </c>
      <c r="I52" s="18" t="n">
        <v>487.01056236</v>
      </c>
      <c r="J52" s="20" t="n">
        <v>3.25607794</v>
      </c>
      <c r="K52" s="18" t="n">
        <v>524.2313630899999</v>
      </c>
      <c r="L52" s="20" t="n">
        <v>4.9545203</v>
      </c>
      <c r="M52" s="18" t="n">
        <v>486.71263784</v>
      </c>
      <c r="N52" s="20" t="n">
        <v>19.09467605</v>
      </c>
      <c r="O52" s="18" t="s">
        <v>481</v>
      </c>
      <c r="P52" s="20" t="s">
        <v>481</v>
      </c>
      <c r="Q52" s="18" t="s">
        <v>481</v>
      </c>
      <c r="R52" s="20" t="s">
        <v>481</v>
      </c>
      <c r="S52" s="18" t="s">
        <v>481</v>
      </c>
      <c r="T52" s="20" t="s">
        <v>481</v>
      </c>
      <c r="U52" s="18" t="s">
        <v>481</v>
      </c>
      <c r="V52" s="20" t="s">
        <v>481</v>
      </c>
      <c r="W52" s="18" t="n">
        <v>397.12980505</v>
      </c>
      <c r="X52" s="20" t="n">
        <v>8.18359948</v>
      </c>
    </row>
    <row r="53" spans="1:24">
      <c r="A53" s="15" t="s">
        <v>528</v>
      </c>
      <c r="B53" s="17" t="n">
        <v>5571</v>
      </c>
      <c r="C53" s="18">
        <f>(120.0/B53*100)</f>
        <v/>
      </c>
      <c r="D53" s="19" t="n">
        <v>5451</v>
      </c>
      <c r="E53" s="18" t="n">
        <v>416.65707205</v>
      </c>
      <c r="F53" s="20" t="n">
        <v>3.31050088</v>
      </c>
      <c r="G53" s="18" t="n">
        <v>425.48639951</v>
      </c>
      <c r="H53" s="20" t="n">
        <v>2.56102659</v>
      </c>
      <c r="I53" s="18" t="n">
        <v>448.82678585</v>
      </c>
      <c r="J53" s="20" t="n">
        <v>2.70671737</v>
      </c>
      <c r="K53" s="18" t="n">
        <v>479.99232218</v>
      </c>
      <c r="L53" s="20" t="n">
        <v>3.71621331</v>
      </c>
      <c r="M53" s="18" t="n">
        <v>431.59000966</v>
      </c>
      <c r="N53" s="20" t="n">
        <v>9.72323448</v>
      </c>
      <c r="O53" s="18" t="s">
        <v>481</v>
      </c>
      <c r="P53" s="20" t="s">
        <v>481</v>
      </c>
      <c r="Q53" s="18" t="s">
        <v>481</v>
      </c>
      <c r="R53" s="20" t="s">
        <v>481</v>
      </c>
      <c r="S53" s="18" t="s">
        <v>481</v>
      </c>
      <c r="T53" s="20" t="s">
        <v>481</v>
      </c>
      <c r="U53" s="18" t="s">
        <v>481</v>
      </c>
      <c r="V53" s="20" t="s">
        <v>481</v>
      </c>
      <c r="W53" s="18" t="n">
        <v>354.51173784</v>
      </c>
      <c r="X53" s="20" t="n">
        <v>3.89912783</v>
      </c>
    </row>
    <row r="54" spans="1:24">
      <c r="A54" s="15" t="s">
        <v>529</v>
      </c>
      <c r="B54" s="17" t="n">
        <v>4740</v>
      </c>
      <c r="C54" s="18">
        <f>(504.0/B54*100)</f>
        <v/>
      </c>
      <c r="D54" s="19" t="n">
        <v>4236</v>
      </c>
      <c r="E54" s="18" t="n">
        <v>325.52405582</v>
      </c>
      <c r="F54" s="20" t="n">
        <v>6.54870217</v>
      </c>
      <c r="G54" s="18" t="n">
        <v>342.14150026</v>
      </c>
      <c r="H54" s="20" t="n">
        <v>6.51606693</v>
      </c>
      <c r="I54" s="18" t="n">
        <v>341.42225216</v>
      </c>
      <c r="J54" s="20" t="n">
        <v>3.05251347</v>
      </c>
      <c r="K54" s="18" t="n">
        <v>358.90356257</v>
      </c>
      <c r="L54" s="20" t="n">
        <v>3.70222013</v>
      </c>
      <c r="M54" s="18" t="n">
        <v>293.60690617</v>
      </c>
      <c r="N54" s="20" t="n">
        <v>8.948010849999999</v>
      </c>
      <c r="O54" s="18" t="s">
        <v>481</v>
      </c>
      <c r="P54" s="20" t="s">
        <v>481</v>
      </c>
      <c r="Q54" s="18" t="s">
        <v>481</v>
      </c>
      <c r="R54" s="20" t="s">
        <v>481</v>
      </c>
      <c r="S54" s="18" t="s">
        <v>481</v>
      </c>
      <c r="T54" s="20" t="s">
        <v>481</v>
      </c>
      <c r="U54" s="18" t="s">
        <v>481</v>
      </c>
      <c r="V54" s="20" t="s">
        <v>481</v>
      </c>
      <c r="W54" s="18" t="n">
        <v>281.33023764</v>
      </c>
      <c r="X54" s="20" t="n">
        <v>3.77962852</v>
      </c>
    </row>
    <row r="55" spans="1:24">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n">
        <v>411.13152395</v>
      </c>
      <c r="T55" s="20" t="n">
        <v>2.41692503</v>
      </c>
      <c r="U55" s="18" t="s">
        <v>481</v>
      </c>
      <c r="V55" s="20" t="s">
        <v>481</v>
      </c>
      <c r="W55" s="18" t="s">
        <v>481</v>
      </c>
      <c r="X55" s="20" t="s">
        <v>481</v>
      </c>
    </row>
    <row r="56" spans="1:24">
      <c r="A56" s="15" t="s">
        <v>531</v>
      </c>
      <c r="B56" s="17" t="n">
        <v>5359</v>
      </c>
      <c r="C56" s="18">
        <f>(77.0/B56*100)</f>
        <v/>
      </c>
      <c r="D56" s="19" t="n">
        <v>5282</v>
      </c>
      <c r="E56" s="18" t="n">
        <v>501.12090742</v>
      </c>
      <c r="F56" s="20" t="n">
        <v>4.07338341</v>
      </c>
      <c r="G56" s="18" t="n">
        <v>518.20494645</v>
      </c>
      <c r="H56" s="20" t="n">
        <v>3.57954816</v>
      </c>
      <c r="I56" s="18" t="n">
        <v>525.1479647</v>
      </c>
      <c r="J56" s="20" t="n">
        <v>2.90418621</v>
      </c>
      <c r="K56" s="18" t="n">
        <v>553.2806902900001</v>
      </c>
      <c r="L56" s="20" t="n">
        <v>2.82025522</v>
      </c>
      <c r="M56" s="18" t="n">
        <v>500.25098485</v>
      </c>
      <c r="N56" s="20" t="n">
        <v>7.37950776</v>
      </c>
      <c r="O56" s="18" t="s">
        <v>481</v>
      </c>
      <c r="P56" s="20" t="s">
        <v>481</v>
      </c>
      <c r="Q56" s="18" t="s">
        <v>481</v>
      </c>
      <c r="R56" s="20" t="s">
        <v>481</v>
      </c>
      <c r="S56" s="18" t="s">
        <v>481</v>
      </c>
      <c r="T56" s="20" t="s">
        <v>481</v>
      </c>
      <c r="U56" s="18" t="s">
        <v>481</v>
      </c>
      <c r="V56" s="20" t="s">
        <v>481</v>
      </c>
      <c r="W56" s="18" t="n">
        <v>451.3397006</v>
      </c>
      <c r="X56" s="20" t="n">
        <v>12.44216984</v>
      </c>
    </row>
    <row r="57" spans="1:24">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n">
        <v>403.09974532</v>
      </c>
      <c r="T57" s="20" t="n">
        <v>2.56579015</v>
      </c>
      <c r="U57" s="18" t="s">
        <v>481</v>
      </c>
      <c r="V57" s="20" t="s">
        <v>481</v>
      </c>
      <c r="W57" s="18" t="s">
        <v>481</v>
      </c>
      <c r="X57" s="20" t="s">
        <v>481</v>
      </c>
    </row>
    <row r="58" spans="1:24">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n">
        <v>408.6691134</v>
      </c>
      <c r="T58" s="20" t="n">
        <v>2.67440156</v>
      </c>
      <c r="U58" s="18" t="s">
        <v>481</v>
      </c>
      <c r="V58" s="20" t="s">
        <v>481</v>
      </c>
      <c r="W58" s="18" t="s">
        <v>481</v>
      </c>
      <c r="X58" s="20" t="s">
        <v>481</v>
      </c>
    </row>
    <row r="59" spans="1:24">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n">
        <v>378.44218506</v>
      </c>
      <c r="T59" s="20" t="n">
        <v>1.6995879</v>
      </c>
      <c r="U59" s="18" t="s">
        <v>481</v>
      </c>
      <c r="V59" s="20" t="s">
        <v>481</v>
      </c>
      <c r="W59" s="18" t="s">
        <v>481</v>
      </c>
      <c r="X59" s="20" t="s">
        <v>481</v>
      </c>
    </row>
    <row r="60" spans="1:24">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n">
        <v>386.48537246</v>
      </c>
      <c r="T60" s="20" t="n">
        <v>3.39522632</v>
      </c>
      <c r="U60" s="18" t="s">
        <v>481</v>
      </c>
      <c r="V60" s="20" t="s">
        <v>481</v>
      </c>
      <c r="W60" s="18" t="s">
        <v>481</v>
      </c>
      <c r="X60" s="20" t="s">
        <v>481</v>
      </c>
    </row>
    <row r="61" spans="1:24">
      <c r="A61" s="15" t="s">
        <v>536</v>
      </c>
      <c r="B61" s="17" t="n">
        <v>6525</v>
      </c>
      <c r="C61" s="18">
        <f>(179.0/B61*100)</f>
        <v/>
      </c>
      <c r="D61" s="19" t="n">
        <v>6346</v>
      </c>
      <c r="E61" s="18" t="n">
        <v>466.53456678</v>
      </c>
      <c r="F61" s="20" t="n">
        <v>3.49081874</v>
      </c>
      <c r="G61" s="18" t="n">
        <v>476.56180349</v>
      </c>
      <c r="H61" s="20" t="n">
        <v>3.12756196</v>
      </c>
      <c r="I61" s="18" t="n">
        <v>482.06807357</v>
      </c>
      <c r="J61" s="20" t="n">
        <v>2.89443718</v>
      </c>
      <c r="K61" s="18" t="n">
        <v>502.84095615</v>
      </c>
      <c r="L61" s="20" t="n">
        <v>5.00711528</v>
      </c>
      <c r="M61" s="18" t="n">
        <v>438.21960121</v>
      </c>
      <c r="N61" s="20" t="n">
        <v>12.79476743</v>
      </c>
      <c r="O61" s="18" t="s">
        <v>481</v>
      </c>
      <c r="P61" s="20" t="s">
        <v>481</v>
      </c>
      <c r="Q61" s="18" t="s">
        <v>481</v>
      </c>
      <c r="R61" s="20" t="s">
        <v>481</v>
      </c>
      <c r="S61" s="18" t="s">
        <v>481</v>
      </c>
      <c r="T61" s="20" t="s">
        <v>481</v>
      </c>
      <c r="U61" s="18" t="s">
        <v>481</v>
      </c>
      <c r="V61" s="20" t="s">
        <v>481</v>
      </c>
      <c r="W61" s="18" t="n">
        <v>390.24610932</v>
      </c>
      <c r="X61" s="20" t="n">
        <v>8.276988770000001</v>
      </c>
    </row>
    <row r="62" spans="1:24">
      <c r="A62" s="15" t="s">
        <v>537</v>
      </c>
      <c r="B62" s="17" t="n">
        <v>4476</v>
      </c>
      <c r="C62" s="18">
        <f>(3.0/B62*100)</f>
        <v/>
      </c>
      <c r="D62" s="19" t="n">
        <v>4473</v>
      </c>
      <c r="E62" s="18" t="n">
        <v>514.38715362</v>
      </c>
      <c r="F62" s="20" t="n">
        <v>2.44000928</v>
      </c>
      <c r="G62" s="18" t="n">
        <v>530.15575036</v>
      </c>
      <c r="H62" s="20" t="n">
        <v>2.06816829</v>
      </c>
      <c r="I62" s="18" t="n">
        <v>531.52717039</v>
      </c>
      <c r="J62" s="20" t="n">
        <v>2.1610422</v>
      </c>
      <c r="K62" s="18" t="n">
        <v>540.7935652800001</v>
      </c>
      <c r="L62" s="20" t="n">
        <v>2.99770215</v>
      </c>
      <c r="M62" s="18" t="n">
        <v>500.85889684</v>
      </c>
      <c r="N62" s="20" t="n">
        <v>17.45535085</v>
      </c>
      <c r="O62" s="18" t="s">
        <v>481</v>
      </c>
      <c r="P62" s="20" t="s">
        <v>481</v>
      </c>
      <c r="Q62" s="18" t="s">
        <v>481</v>
      </c>
      <c r="R62" s="20" t="s">
        <v>481</v>
      </c>
      <c r="S62" s="18" t="s">
        <v>481</v>
      </c>
      <c r="T62" s="20" t="s">
        <v>481</v>
      </c>
      <c r="U62" s="18" t="s">
        <v>481</v>
      </c>
      <c r="V62" s="20" t="s">
        <v>481</v>
      </c>
      <c r="W62" s="18" t="n">
        <v>501.90578102</v>
      </c>
      <c r="X62" s="20" t="n">
        <v>19.68712702</v>
      </c>
    </row>
    <row r="63" spans="1:24">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n">
        <v>383.68238779</v>
      </c>
      <c r="T63" s="20" t="n">
        <v>1.24851448</v>
      </c>
      <c r="U63" s="18" t="s">
        <v>481</v>
      </c>
      <c r="V63" s="20" t="s">
        <v>481</v>
      </c>
      <c r="W63" s="18" t="s">
        <v>481</v>
      </c>
      <c r="X63" s="20" t="s">
        <v>481</v>
      </c>
    </row>
    <row r="64" spans="1:24">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n">
        <v>464.78196465</v>
      </c>
      <c r="T64" s="20" t="n">
        <v>1.64197035</v>
      </c>
      <c r="U64" s="18" t="s">
        <v>481</v>
      </c>
      <c r="V64" s="20" t="s">
        <v>481</v>
      </c>
      <c r="W64" s="18" t="s">
        <v>481</v>
      </c>
      <c r="X64" s="20" t="s">
        <v>481</v>
      </c>
    </row>
    <row r="65" spans="1:24">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n">
        <v>427.99780567</v>
      </c>
      <c r="T65" s="20" t="n">
        <v>1.97258457</v>
      </c>
      <c r="U65" s="18" t="s">
        <v>481</v>
      </c>
      <c r="V65" s="20" t="s">
        <v>481</v>
      </c>
      <c r="W65" s="18" t="s">
        <v>481</v>
      </c>
      <c r="X65" s="20" t="s">
        <v>481</v>
      </c>
    </row>
    <row r="66" spans="1:24">
      <c r="A66" s="15" t="s">
        <v>541</v>
      </c>
      <c r="B66" s="17" t="n">
        <v>5665</v>
      </c>
      <c r="C66" s="18">
        <f>(93.0/B66*100)</f>
        <v/>
      </c>
      <c r="D66" s="19" t="n">
        <v>5572</v>
      </c>
      <c r="E66" s="18" t="n">
        <v>411.58696423</v>
      </c>
      <c r="F66" s="20" t="n">
        <v>2.44068643</v>
      </c>
      <c r="G66" s="18" t="n">
        <v>420.85159573</v>
      </c>
      <c r="H66" s="20" t="n">
        <v>2.29574552</v>
      </c>
      <c r="I66" s="18" t="n">
        <v>428.99001615</v>
      </c>
      <c r="J66" s="20" t="n">
        <v>2.51563771</v>
      </c>
      <c r="K66" s="18" t="n">
        <v>444.54388519</v>
      </c>
      <c r="L66" s="20" t="n">
        <v>3.8736433</v>
      </c>
      <c r="M66" s="18" t="n">
        <v>401.3683777</v>
      </c>
      <c r="N66" s="20" t="n">
        <v>8.44684855</v>
      </c>
      <c r="O66" s="18" t="s">
        <v>481</v>
      </c>
      <c r="P66" s="20" t="s">
        <v>481</v>
      </c>
      <c r="Q66" s="18" t="s">
        <v>481</v>
      </c>
      <c r="R66" s="20" t="s">
        <v>481</v>
      </c>
      <c r="S66" s="18" t="s">
        <v>481</v>
      </c>
      <c r="T66" s="20" t="s">
        <v>481</v>
      </c>
      <c r="U66" s="18" t="s">
        <v>481</v>
      </c>
      <c r="V66" s="20" t="s">
        <v>481</v>
      </c>
      <c r="W66" s="18" t="n">
        <v>346.93453739</v>
      </c>
      <c r="X66" s="20" t="n">
        <v>3.12818726</v>
      </c>
    </row>
    <row r="67" spans="1:24">
      <c r="A67" s="15" t="s">
        <v>542</v>
      </c>
      <c r="B67" s="17" t="n">
        <v>6971</v>
      </c>
      <c r="C67" s="18">
        <f>(979.0/B67*100)</f>
        <v/>
      </c>
      <c r="D67" s="19" t="n">
        <v>5992</v>
      </c>
      <c r="E67" s="18" t="n">
        <v>402.62172991</v>
      </c>
      <c r="F67" s="20" t="n">
        <v>5.42379669</v>
      </c>
      <c r="G67" s="18" t="n">
        <v>406.66404941</v>
      </c>
      <c r="H67" s="20" t="n">
        <v>3.12106877</v>
      </c>
      <c r="I67" s="18" t="n">
        <v>406.92162553</v>
      </c>
      <c r="J67" s="20" t="n">
        <v>2.56208963</v>
      </c>
      <c r="K67" s="18" t="n">
        <v>425.47899076</v>
      </c>
      <c r="L67" s="20" t="n">
        <v>3.48343505</v>
      </c>
      <c r="M67" s="18" t="n">
        <v>362.75970453</v>
      </c>
      <c r="N67" s="20" t="n">
        <v>10.03496389</v>
      </c>
      <c r="O67" s="18" t="s">
        <v>481</v>
      </c>
      <c r="P67" s="20" t="s">
        <v>481</v>
      </c>
      <c r="Q67" s="18" t="s">
        <v>481</v>
      </c>
      <c r="R67" s="20" t="s">
        <v>481</v>
      </c>
      <c r="S67" s="18" t="s">
        <v>481</v>
      </c>
      <c r="T67" s="20" t="s">
        <v>481</v>
      </c>
      <c r="U67" s="18" t="s">
        <v>481</v>
      </c>
      <c r="V67" s="20" t="s">
        <v>481</v>
      </c>
      <c r="W67" s="18" t="n">
        <v>343.3552679</v>
      </c>
      <c r="X67" s="20" t="n">
        <v>6.24844772</v>
      </c>
    </row>
    <row r="68" spans="1:24">
      <c r="A68" s="15" t="s">
        <v>543</v>
      </c>
      <c r="B68" s="17" t="n">
        <v>12083</v>
      </c>
      <c r="C68" s="18">
        <f>(31.0/B68*100)</f>
        <v/>
      </c>
      <c r="D68" s="19" t="n">
        <v>12052</v>
      </c>
      <c r="E68" s="18" t="n">
        <v>416.68881605</v>
      </c>
      <c r="F68" s="20" t="n">
        <v>2.10455944</v>
      </c>
      <c r="G68" s="18" t="n">
        <v>439.16563111</v>
      </c>
      <c r="H68" s="20" t="n">
        <v>2.12433347</v>
      </c>
      <c r="I68" s="18" t="n">
        <v>428.14213196</v>
      </c>
      <c r="J68" s="20" t="n">
        <v>1.75427042</v>
      </c>
      <c r="K68" s="18" t="n">
        <v>459.94331143</v>
      </c>
      <c r="L68" s="20" t="n">
        <v>3.13057078</v>
      </c>
      <c r="M68" s="18" t="n">
        <v>366.73758384</v>
      </c>
      <c r="N68" s="20" t="n">
        <v>6.59071633</v>
      </c>
      <c r="O68" s="18" t="s">
        <v>481</v>
      </c>
      <c r="P68" s="20" t="s">
        <v>481</v>
      </c>
      <c r="Q68" s="18" t="s">
        <v>481</v>
      </c>
      <c r="R68" s="20" t="s">
        <v>481</v>
      </c>
      <c r="S68" s="18" t="s">
        <v>481</v>
      </c>
      <c r="T68" s="20" t="s">
        <v>481</v>
      </c>
      <c r="U68" s="18" t="s">
        <v>481</v>
      </c>
      <c r="V68" s="20" t="s">
        <v>481</v>
      </c>
      <c r="W68" s="18" t="n">
        <v>351.02619792</v>
      </c>
      <c r="X68" s="20" t="n">
        <v>2.04243565</v>
      </c>
    </row>
    <row r="69" spans="1:24">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n">
        <v>434.88486177</v>
      </c>
      <c r="T69" s="20" t="n">
        <v>3.2334538</v>
      </c>
      <c r="U69" s="18" t="s">
        <v>481</v>
      </c>
      <c r="V69" s="20" t="s">
        <v>481</v>
      </c>
      <c r="W69" s="18" t="s">
        <v>481</v>
      </c>
      <c r="X69" s="20" t="s">
        <v>481</v>
      </c>
    </row>
    <row r="70" spans="1:24">
      <c r="A70" s="15" t="s">
        <v>545</v>
      </c>
      <c r="B70" s="17" t="n">
        <v>6036</v>
      </c>
      <c r="C70" s="18">
        <f>(223.0/B70*100)</f>
        <v/>
      </c>
      <c r="D70" s="19" t="n">
        <v>5813</v>
      </c>
      <c r="E70" s="18" t="n">
        <v>476.42338264</v>
      </c>
      <c r="F70" s="20" t="n">
        <v>4.02211421</v>
      </c>
      <c r="G70" s="18" t="n">
        <v>483.90371493</v>
      </c>
      <c r="H70" s="20" t="n">
        <v>3.11404775</v>
      </c>
      <c r="I70" s="18" t="n">
        <v>495.96289721</v>
      </c>
      <c r="J70" s="20" t="n">
        <v>2.99915189</v>
      </c>
      <c r="K70" s="18" t="n">
        <v>523.95647132</v>
      </c>
      <c r="L70" s="20" t="n">
        <v>4.71913562</v>
      </c>
      <c r="M70" s="18" t="n">
        <v>490.93529915</v>
      </c>
      <c r="N70" s="20" t="n">
        <v>8.61417743</v>
      </c>
      <c r="O70" s="18" t="s">
        <v>481</v>
      </c>
      <c r="P70" s="20" t="s">
        <v>481</v>
      </c>
      <c r="Q70" s="18" t="s">
        <v>481</v>
      </c>
      <c r="R70" s="20" t="s">
        <v>481</v>
      </c>
      <c r="S70" s="18" t="s">
        <v>481</v>
      </c>
      <c r="T70" s="20" t="s">
        <v>481</v>
      </c>
      <c r="U70" s="18" t="s">
        <v>481</v>
      </c>
      <c r="V70" s="20" t="s">
        <v>481</v>
      </c>
      <c r="W70" s="18" t="n">
        <v>427.52832956</v>
      </c>
      <c r="X70" s="20" t="n">
        <v>7.77631824</v>
      </c>
    </row>
    <row r="71" spans="1:24">
      <c r="A71" s="15" t="s">
        <v>546</v>
      </c>
      <c r="B71" s="17" t="n">
        <v>6115</v>
      </c>
      <c r="C71" s="18">
        <f>(38.0/B71*100)</f>
        <v/>
      </c>
      <c r="D71" s="19" t="n">
        <v>6077</v>
      </c>
      <c r="E71" s="18" t="n">
        <v>536.93266168</v>
      </c>
      <c r="F71" s="20" t="n">
        <v>4.02081513</v>
      </c>
      <c r="G71" s="18" t="n">
        <v>556.98607084</v>
      </c>
      <c r="H71" s="20" t="n">
        <v>2.57830302</v>
      </c>
      <c r="I71" s="18" t="n">
        <v>557.38577281</v>
      </c>
      <c r="J71" s="20" t="n">
        <v>2.15260707</v>
      </c>
      <c r="K71" s="18" t="n">
        <v>581.24695357</v>
      </c>
      <c r="L71" s="20" t="n">
        <v>3.56432234</v>
      </c>
      <c r="M71" s="18" t="n">
        <v>509.31334277</v>
      </c>
      <c r="N71" s="20" t="n">
        <v>10.43401542</v>
      </c>
      <c r="O71" s="18" t="s">
        <v>481</v>
      </c>
      <c r="P71" s="20" t="s">
        <v>481</v>
      </c>
      <c r="Q71" s="18" t="s">
        <v>481</v>
      </c>
      <c r="R71" s="20" t="s">
        <v>481</v>
      </c>
      <c r="S71" s="18" t="s">
        <v>481</v>
      </c>
      <c r="T71" s="20" t="s">
        <v>481</v>
      </c>
      <c r="U71" s="18" t="s">
        <v>481</v>
      </c>
      <c r="V71" s="20" t="s">
        <v>481</v>
      </c>
      <c r="W71" s="18" t="n">
        <v>437.01100107</v>
      </c>
      <c r="X71" s="20" t="n">
        <v>11.69425008</v>
      </c>
    </row>
    <row r="72" spans="1:24">
      <c r="A72" s="15" t="s">
        <v>547</v>
      </c>
      <c r="B72" s="17" t="n">
        <v>7708</v>
      </c>
      <c r="C72" s="18">
        <f>(6.0/B72*100)</f>
        <v/>
      </c>
      <c r="D72" s="19" t="n">
        <v>7702</v>
      </c>
      <c r="E72" s="18" t="n">
        <v>514.25788885</v>
      </c>
      <c r="F72" s="20" t="n">
        <v>3.54946123</v>
      </c>
      <c r="G72" s="18" t="n">
        <v>526.05916878</v>
      </c>
      <c r="H72" s="20" t="n">
        <v>2.74700168</v>
      </c>
      <c r="I72" s="18" t="n">
        <v>542.52412572</v>
      </c>
      <c r="J72" s="20" t="n">
        <v>3.87079115</v>
      </c>
      <c r="K72" s="18" t="n">
        <v>567.22440091</v>
      </c>
      <c r="L72" s="20" t="n">
        <v>6.43368431</v>
      </c>
      <c r="M72" s="18" t="n">
        <v>522.28750628</v>
      </c>
      <c r="N72" s="20" t="n">
        <v>21.31371921</v>
      </c>
      <c r="O72" s="18" t="s">
        <v>481</v>
      </c>
      <c r="P72" s="20" t="s">
        <v>481</v>
      </c>
      <c r="Q72" s="18" t="s">
        <v>481</v>
      </c>
      <c r="R72" s="20" t="s">
        <v>481</v>
      </c>
      <c r="S72" s="18" t="s">
        <v>481</v>
      </c>
      <c r="T72" s="20" t="s">
        <v>481</v>
      </c>
      <c r="U72" s="18" t="s">
        <v>481</v>
      </c>
      <c r="V72" s="20" t="s">
        <v>481</v>
      </c>
      <c r="W72" s="18" t="n">
        <v>458.12108377</v>
      </c>
      <c r="X72" s="20" t="n">
        <v>24.52879354</v>
      </c>
    </row>
    <row r="73" spans="1:24">
      <c r="A73" s="15" t="s">
        <v>548</v>
      </c>
      <c r="B73" s="17" t="n">
        <v>8249</v>
      </c>
      <c r="C73" s="18">
        <f>(201.0/B73*100)</f>
        <v/>
      </c>
      <c r="D73" s="19" t="n">
        <v>8048</v>
      </c>
      <c r="E73" s="18" t="n">
        <v>436.20759629</v>
      </c>
      <c r="F73" s="20" t="n">
        <v>10.72116436</v>
      </c>
      <c r="G73" s="18" t="n">
        <v>443.00958896</v>
      </c>
      <c r="H73" s="20" t="n">
        <v>3.52427954</v>
      </c>
      <c r="I73" s="18" t="n">
        <v>414.29479247</v>
      </c>
      <c r="J73" s="20" t="n">
        <v>2.84832152</v>
      </c>
      <c r="K73" s="18" t="n">
        <v>430.63104135</v>
      </c>
      <c r="L73" s="20" t="n">
        <v>3.92040211</v>
      </c>
      <c r="M73" s="18" t="n">
        <v>404.36084125</v>
      </c>
      <c r="N73" s="20" t="n">
        <v>11.24751071</v>
      </c>
      <c r="O73" s="18" t="s">
        <v>481</v>
      </c>
      <c r="P73" s="20" t="s">
        <v>481</v>
      </c>
      <c r="Q73" s="18" t="s">
        <v>481</v>
      </c>
      <c r="R73" s="20" t="s">
        <v>481</v>
      </c>
      <c r="S73" s="18" t="s">
        <v>481</v>
      </c>
      <c r="T73" s="20" t="s">
        <v>481</v>
      </c>
      <c r="U73" s="18" t="s">
        <v>481</v>
      </c>
      <c r="V73" s="20" t="s">
        <v>481</v>
      </c>
      <c r="W73" s="18" t="n">
        <v>369.33047165</v>
      </c>
      <c r="X73" s="20" t="n">
        <v>7.99245353</v>
      </c>
    </row>
    <row r="74" spans="1:24">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n">
        <v>424.59045417</v>
      </c>
      <c r="T74" s="20" t="n">
        <v>1.40919814</v>
      </c>
      <c r="U74" s="18" t="s">
        <v>481</v>
      </c>
      <c r="V74" s="20" t="s">
        <v>481</v>
      </c>
      <c r="W74" s="18" t="s">
        <v>481</v>
      </c>
      <c r="X74" s="20" t="s">
        <v>481</v>
      </c>
    </row>
    <row r="75" spans="1:24">
      <c r="A75" s="15" t="s">
        <v>550</v>
      </c>
      <c r="B75" s="17" t="n">
        <v>5375</v>
      </c>
      <c r="C75" s="18">
        <f>(321.0/B75*100)</f>
        <v/>
      </c>
      <c r="D75" s="19" t="n">
        <v>5054</v>
      </c>
      <c r="E75" s="18" t="n">
        <v>385.64995681</v>
      </c>
      <c r="F75" s="20" t="n">
        <v>3.52643335</v>
      </c>
      <c r="G75" s="18" t="n">
        <v>389.24712785</v>
      </c>
      <c r="H75" s="20" t="n">
        <v>3.08850111</v>
      </c>
      <c r="I75" s="18" t="n">
        <v>395.95263592</v>
      </c>
      <c r="J75" s="20" t="n">
        <v>2.674862</v>
      </c>
      <c r="K75" s="18" t="n">
        <v>400.73388007</v>
      </c>
      <c r="L75" s="20" t="n">
        <v>3.18479372</v>
      </c>
      <c r="M75" s="18" t="n">
        <v>363.15707698</v>
      </c>
      <c r="N75" s="20" t="n">
        <v>6.22748055</v>
      </c>
      <c r="O75" s="18" t="s">
        <v>481</v>
      </c>
      <c r="P75" s="20" t="s">
        <v>481</v>
      </c>
      <c r="Q75" s="18" t="s">
        <v>481</v>
      </c>
      <c r="R75" s="20" t="s">
        <v>481</v>
      </c>
      <c r="S75" s="18" t="s">
        <v>481</v>
      </c>
      <c r="T75" s="20" t="s">
        <v>481</v>
      </c>
      <c r="U75" s="18" t="s">
        <v>481</v>
      </c>
      <c r="V75" s="20" t="s">
        <v>481</v>
      </c>
      <c r="W75" s="18" t="n">
        <v>358.06504638</v>
      </c>
      <c r="X75" s="20" t="n">
        <v>3.78465937</v>
      </c>
    </row>
    <row r="76" spans="1:24">
      <c r="A76" s="15" t="s">
        <v>551</v>
      </c>
      <c r="B76" s="17" t="n">
        <v>14167</v>
      </c>
      <c r="C76" s="18">
        <f>(236.0/B76*100)</f>
        <v/>
      </c>
      <c r="D76" s="19" t="n">
        <v>13931</v>
      </c>
      <c r="E76" s="18" t="n">
        <v>434.2537815</v>
      </c>
      <c r="F76" s="20" t="n">
        <v>3.62784827</v>
      </c>
      <c r="G76" s="18" t="n">
        <v>443.25783224</v>
      </c>
      <c r="H76" s="20" t="n">
        <v>2.98005167</v>
      </c>
      <c r="I76" s="18" t="n">
        <v>442.11730703</v>
      </c>
      <c r="J76" s="20" t="n">
        <v>2.58447525</v>
      </c>
      <c r="K76" s="18" t="n">
        <v>467.03238209</v>
      </c>
      <c r="L76" s="20" t="n">
        <v>3.70676647</v>
      </c>
      <c r="M76" s="18" t="n">
        <v>381.48563104</v>
      </c>
      <c r="N76" s="20" t="n">
        <v>6.6261687</v>
      </c>
      <c r="O76" s="18" t="s">
        <v>481</v>
      </c>
      <c r="P76" s="20" t="s">
        <v>481</v>
      </c>
      <c r="Q76" s="18" t="s">
        <v>481</v>
      </c>
      <c r="R76" s="20" t="s">
        <v>481</v>
      </c>
      <c r="S76" s="18" t="s">
        <v>481</v>
      </c>
      <c r="T76" s="20" t="s">
        <v>481</v>
      </c>
      <c r="U76" s="18" t="s">
        <v>481</v>
      </c>
      <c r="V76" s="20" t="s">
        <v>481</v>
      </c>
      <c r="W76" s="18" t="n">
        <v>362.60664282</v>
      </c>
      <c r="X76" s="20" t="n">
        <v>4.60922413</v>
      </c>
    </row>
    <row r="77" spans="1:24">
      <c r="A77" s="15" t="s">
        <v>552</v>
      </c>
      <c r="B77" s="17" t="n">
        <v>6062</v>
      </c>
      <c r="C77" s="18">
        <f>(372.0/B77*100)</f>
        <v/>
      </c>
      <c r="D77" s="19" t="n">
        <v>5690</v>
      </c>
      <c r="E77" s="18" t="n">
        <v>437.76964764</v>
      </c>
      <c r="F77" s="20" t="n">
        <v>2.85877366</v>
      </c>
      <c r="G77" s="18" t="n">
        <v>451.56476748</v>
      </c>
      <c r="H77" s="20" t="n">
        <v>2.91390026</v>
      </c>
      <c r="I77" s="18" t="n">
        <v>448.58117758</v>
      </c>
      <c r="J77" s="20" t="n">
        <v>3.25999623</v>
      </c>
      <c r="K77" s="18" t="n">
        <v>483.18247428</v>
      </c>
      <c r="L77" s="20" t="n">
        <v>4.9875585</v>
      </c>
      <c r="M77" s="18" t="n">
        <v>401.38080039</v>
      </c>
      <c r="N77" s="20" t="n">
        <v>8.15730027</v>
      </c>
      <c r="O77" s="18" t="s">
        <v>481</v>
      </c>
      <c r="P77" s="20" t="s">
        <v>481</v>
      </c>
      <c r="Q77" s="18" t="s">
        <v>481</v>
      </c>
      <c r="R77" s="20" t="s">
        <v>481</v>
      </c>
      <c r="S77" s="18" t="s">
        <v>481</v>
      </c>
      <c r="T77" s="20" t="s">
        <v>481</v>
      </c>
      <c r="U77" s="18" t="s">
        <v>481</v>
      </c>
      <c r="V77" s="20" t="s">
        <v>481</v>
      </c>
      <c r="W77" s="18" t="n">
        <v>372.05497558</v>
      </c>
      <c r="X77" s="20" t="n">
        <v>3.53048195</v>
      </c>
    </row>
    <row r="78" spans="1:24">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n">
        <v>524.64451931</v>
      </c>
      <c r="T78" s="20" t="n">
        <v>3.91006783</v>
      </c>
      <c r="U78" s="18" t="s">
        <v>481</v>
      </c>
      <c r="V78" s="20" t="s">
        <v>481</v>
      </c>
      <c r="W78" s="18" t="s">
        <v>481</v>
      </c>
      <c r="X78" s="20" t="s">
        <v>481</v>
      </c>
    </row>
    <row customHeight="1" ht="25" r="79" spans="1:24">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n">
        <v>475.18659836</v>
      </c>
      <c r="T79" s="20" t="n">
        <v>6.280552</v>
      </c>
      <c r="U79" s="18" t="s">
        <v>481</v>
      </c>
      <c r="V79" s="20" t="s">
        <v>481</v>
      </c>
      <c r="W79" s="18" t="s">
        <v>481</v>
      </c>
      <c r="X79" s="20" t="s">
        <v>481</v>
      </c>
    </row>
    <row r="80" spans="1:24">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n">
        <v>456.48357586</v>
      </c>
      <c r="T80" s="20" t="n">
        <v>3.67164431</v>
      </c>
      <c r="U80" s="18" t="s">
        <v>481</v>
      </c>
      <c r="V80" s="20" t="s">
        <v>481</v>
      </c>
      <c r="W80" s="18" t="s">
        <v>481</v>
      </c>
      <c r="X80" s="20" t="s">
        <v>481</v>
      </c>
    </row>
    <row r="81" spans="1:24">
      <c r="A81" s="23" t="s">
        <v>556</v>
      </c>
      <c r="B81" s="17" t="n">
        <v>8861</v>
      </c>
      <c r="C81" s="18">
        <f>(96.0/B81*100)</f>
        <v/>
      </c>
      <c r="D81" s="19" t="n">
        <v>8765</v>
      </c>
      <c r="E81" s="18" t="n">
        <v>428.26707569</v>
      </c>
      <c r="F81" s="20" t="n">
        <v>7.2708183</v>
      </c>
      <c r="G81" s="18" t="n">
        <v>442.11025693</v>
      </c>
      <c r="H81" s="20" t="n">
        <v>4.91139222</v>
      </c>
      <c r="I81" s="18" t="n">
        <v>440.56429553</v>
      </c>
      <c r="J81" s="20" t="n">
        <v>2.82164991</v>
      </c>
      <c r="K81" s="18" t="n">
        <v>468.42150156</v>
      </c>
      <c r="L81" s="20" t="n">
        <v>3.6039526</v>
      </c>
      <c r="M81" s="18" t="n">
        <v>402.93275933</v>
      </c>
      <c r="N81" s="20" t="n">
        <v>6.91544037</v>
      </c>
      <c r="O81" s="18" t="s">
        <v>481</v>
      </c>
      <c r="P81" s="20" t="s">
        <v>481</v>
      </c>
      <c r="Q81" s="18" t="s">
        <v>481</v>
      </c>
      <c r="R81" s="20" t="s">
        <v>481</v>
      </c>
      <c r="S81" s="18" t="s">
        <v>481</v>
      </c>
      <c r="T81" s="20" t="s">
        <v>481</v>
      </c>
      <c r="U81" s="18" t="s">
        <v>481</v>
      </c>
      <c r="V81" s="20" t="s">
        <v>481</v>
      </c>
      <c r="W81" s="18" t="n">
        <v>378.74893141</v>
      </c>
      <c r="X81" s="20" t="n">
        <v>9.350373980000001</v>
      </c>
    </row>
    <row r="82" spans="1:24">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row>
    <row r="83" spans="1:24">
      <c r="A83" s="3" t="s">
        <v>558</v>
      </c>
    </row>
    <row r="84" spans="1:24">
      <c r="A84" s="25" t="s">
        <v>559</v>
      </c>
    </row>
    <row r="85" spans="1:24">
      <c r="A85" s="25" t="s">
        <v>560</v>
      </c>
    </row>
    <row customHeight="1" ht="30" r="86" spans="1:24">
      <c r="A86" s="25" t="s">
        <v>561</v>
      </c>
    </row>
    <row customHeight="1" ht="30" r="87" spans="1:24">
      <c r="A87" s="25" t="s">
        <v>557</v>
      </c>
    </row>
    <row customHeight="1" ht="30" r="88" spans="1:24">
      <c r="A88" s="25" t="s">
        <v>562</v>
      </c>
    </row>
    <row customHeight="1" ht="30" r="89" spans="1:24">
      <c r="A89" s="25" t="s">
        <v>563</v>
      </c>
    </row>
    <row customHeight="1" ht="30" r="90" spans="1:24">
      <c r="A90" s="25" t="s">
        <v>564</v>
      </c>
    </row>
    <row customHeight="1" ht="30" r="91" spans="1:24">
      <c r="A91" s="25" t="s">
        <v>565</v>
      </c>
    </row>
    <row customHeight="1" ht="30" r="92" spans="1:24">
      <c r="A92" s="25" t="s">
        <v>566</v>
      </c>
    </row>
    <row customHeight="1" ht="30" r="93" spans="1:24">
      <c r="A93" s="25" t="s">
        <v>567</v>
      </c>
    </row>
    <row customHeight="1" ht="30" r="94" spans="1:24">
      <c r="A94" s="25" t="s">
        <v>568</v>
      </c>
    </row>
    <row customHeight="1" ht="30" r="95" spans="1:24">
      <c r="A95" s="25" t="s">
        <v>569</v>
      </c>
    </row>
    <row customHeight="1" ht="30" r="96" spans="1:24">
      <c r="A96" s="25" t="s">
        <v>570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460</v>
      </c>
    </row>
    <row r="2" spans="1:24">
      <c r="A2" s="5" t="s">
        <v>852</v>
      </c>
    </row>
    <row customHeight="1" ht="30" r="4" spans="1:24">
      <c r="A4" s="6" t="n"/>
      <c r="B4" s="7" t="s">
        <v>462</v>
      </c>
      <c r="C4" s="7" t="s">
        <v>463</v>
      </c>
      <c r="D4" s="8" t="s">
        <v>462</v>
      </c>
      <c r="E4" s="9" t="s">
        <v>846</v>
      </c>
      <c r="F4" s="10" t="n"/>
      <c r="G4" s="9" t="s">
        <v>847</v>
      </c>
      <c r="H4" s="10" t="n"/>
      <c r="I4" s="9" t="s">
        <v>848</v>
      </c>
      <c r="J4" s="10" t="n"/>
      <c r="K4" s="9" t="s">
        <v>849</v>
      </c>
      <c r="L4" s="10" t="n"/>
      <c r="M4" s="9" t="s">
        <v>850</v>
      </c>
      <c r="N4" s="10" t="n"/>
      <c r="O4" s="9" t="s">
        <v>584</v>
      </c>
      <c r="P4" s="10" t="n"/>
      <c r="Q4" s="9" t="s">
        <v>585</v>
      </c>
      <c r="R4" s="10" t="n"/>
      <c r="S4" s="9" t="s">
        <v>472</v>
      </c>
      <c r="T4" s="10" t="n"/>
      <c r="U4" s="9" t="s">
        <v>473</v>
      </c>
      <c r="V4" s="10" t="n"/>
      <c r="W4" s="9" t="s">
        <v>586</v>
      </c>
      <c r="X4" s="10" t="n"/>
    </row>
    <row r="5" spans="1:24">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row>
    <row r="6" spans="1:24">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480</v>
      </c>
      <c r="B7" s="17" t="n">
        <v>14530</v>
      </c>
      <c r="C7" s="18">
        <f>(846.0/B7*100)</f>
        <v/>
      </c>
      <c r="D7" s="19" t="n">
        <v>13684</v>
      </c>
      <c r="E7" s="18" t="n">
        <v>471.74099944</v>
      </c>
      <c r="F7" s="20" t="n">
        <v>2.40448566</v>
      </c>
      <c r="G7" s="18" t="n">
        <v>509.16652757</v>
      </c>
      <c r="H7" s="20" t="n">
        <v>2.48558951</v>
      </c>
      <c r="I7" s="18" t="n">
        <v>523.96883842</v>
      </c>
      <c r="J7" s="20" t="n">
        <v>2.07067858</v>
      </c>
      <c r="K7" s="18" t="n">
        <v>559.39780061</v>
      </c>
      <c r="L7" s="20" t="n">
        <v>2.75694648</v>
      </c>
      <c r="M7" s="18" t="n">
        <v>487.28807606</v>
      </c>
      <c r="N7" s="20" t="n">
        <v>8.78630656</v>
      </c>
      <c r="O7" s="18" t="s">
        <v>481</v>
      </c>
      <c r="P7" s="20" t="s">
        <v>481</v>
      </c>
      <c r="Q7" s="18" t="s">
        <v>481</v>
      </c>
      <c r="R7" s="20" t="s">
        <v>481</v>
      </c>
      <c r="S7" s="18" t="s">
        <v>481</v>
      </c>
      <c r="T7" s="20" t="s">
        <v>481</v>
      </c>
      <c r="U7" s="18" t="s">
        <v>481</v>
      </c>
      <c r="V7" s="20" t="s">
        <v>481</v>
      </c>
      <c r="W7" s="18" t="n">
        <v>465.12875451</v>
      </c>
      <c r="X7" s="20" t="n">
        <v>5.0381145</v>
      </c>
    </row>
    <row r="8" spans="1:24">
      <c r="A8" s="15" t="s">
        <v>483</v>
      </c>
      <c r="B8" s="17" t="n">
        <v>7007</v>
      </c>
      <c r="C8" s="18">
        <f>(176.0/B8*100)</f>
        <v/>
      </c>
      <c r="D8" s="19" t="n">
        <v>6831</v>
      </c>
      <c r="E8" s="18" t="n">
        <v>466.61907867</v>
      </c>
      <c r="F8" s="20" t="n">
        <v>3.65750875</v>
      </c>
      <c r="G8" s="18" t="n">
        <v>502.56585096</v>
      </c>
      <c r="H8" s="20" t="n">
        <v>3.09345218</v>
      </c>
      <c r="I8" s="18" t="n">
        <v>511.43235451</v>
      </c>
      <c r="J8" s="20" t="n">
        <v>3.58174088</v>
      </c>
      <c r="K8" s="18" t="n">
        <v>533.5304535400001</v>
      </c>
      <c r="L8" s="20" t="n">
        <v>3.70515622</v>
      </c>
      <c r="M8" s="18" t="n">
        <v>470.5685383</v>
      </c>
      <c r="N8" s="20" t="n">
        <v>8.849259890000001</v>
      </c>
      <c r="O8" s="18" t="s">
        <v>481</v>
      </c>
      <c r="P8" s="20" t="s">
        <v>481</v>
      </c>
      <c r="Q8" s="18" t="s">
        <v>481</v>
      </c>
      <c r="R8" s="20" t="s">
        <v>481</v>
      </c>
      <c r="S8" s="18" t="n">
        <v>368.48347797</v>
      </c>
      <c r="T8" s="20" t="n">
        <v>14.99112476</v>
      </c>
      <c r="U8" s="18" t="s">
        <v>481</v>
      </c>
      <c r="V8" s="20" t="s">
        <v>481</v>
      </c>
      <c r="W8" s="18" t="n">
        <v>411.28667354</v>
      </c>
      <c r="X8" s="20" t="n">
        <v>4.8065212</v>
      </c>
    </row>
    <row r="9" spans="1:24">
      <c r="A9" s="15" t="s">
        <v>484</v>
      </c>
      <c r="B9" s="17" t="n">
        <v>9651</v>
      </c>
      <c r="C9" s="18">
        <f>(296.0/B9*100)</f>
        <v/>
      </c>
      <c r="D9" s="19" t="n">
        <v>9355</v>
      </c>
      <c r="E9" s="18" t="n">
        <v>474.75606333</v>
      </c>
      <c r="F9" s="20" t="n">
        <v>3.20271561</v>
      </c>
      <c r="G9" s="18" t="n">
        <v>509.67709316</v>
      </c>
      <c r="H9" s="20" t="n">
        <v>2.93065659</v>
      </c>
      <c r="I9" s="18" t="n">
        <v>529.20744054</v>
      </c>
      <c r="J9" s="20" t="n">
        <v>2.69022066</v>
      </c>
      <c r="K9" s="18" t="n">
        <v>551.9780734</v>
      </c>
      <c r="L9" s="20" t="n">
        <v>3.13295139</v>
      </c>
      <c r="M9" s="18" t="n">
        <v>485.33230733</v>
      </c>
      <c r="N9" s="20" t="n">
        <v>11.06957909</v>
      </c>
      <c r="O9" s="18" t="s">
        <v>481</v>
      </c>
      <c r="P9" s="20" t="s">
        <v>481</v>
      </c>
      <c r="Q9" s="18" t="s">
        <v>481</v>
      </c>
      <c r="R9" s="20" t="s">
        <v>481</v>
      </c>
      <c r="S9" s="18" t="n">
        <v>374.78530698</v>
      </c>
      <c r="T9" s="20" t="n">
        <v>11.62763904</v>
      </c>
      <c r="U9" s="18" t="s">
        <v>481</v>
      </c>
      <c r="V9" s="20" t="s">
        <v>481</v>
      </c>
      <c r="W9" s="18" t="n">
        <v>407.90906916</v>
      </c>
      <c r="X9" s="20" t="n">
        <v>4.95242369</v>
      </c>
    </row>
    <row r="10" spans="1:24">
      <c r="A10" s="15" t="s">
        <v>485</v>
      </c>
      <c r="B10" s="17" t="n">
        <v>20058</v>
      </c>
      <c r="C10" s="18">
        <f>(569.0/B10*100)</f>
        <v/>
      </c>
      <c r="D10" s="19" t="n">
        <v>19489</v>
      </c>
      <c r="E10" s="18" t="n">
        <v>492.81586354</v>
      </c>
      <c r="F10" s="20" t="n">
        <v>3.06270621</v>
      </c>
      <c r="G10" s="18" t="n">
        <v>521.216604</v>
      </c>
      <c r="H10" s="20" t="n">
        <v>2.88370263</v>
      </c>
      <c r="I10" s="18" t="n">
        <v>535.97658083</v>
      </c>
      <c r="J10" s="20" t="n">
        <v>2.18006716</v>
      </c>
      <c r="K10" s="18" t="n">
        <v>560.26885944</v>
      </c>
      <c r="L10" s="20" t="n">
        <v>2.83932166</v>
      </c>
      <c r="M10" s="18" t="n">
        <v>519.39409862</v>
      </c>
      <c r="N10" s="20" t="n">
        <v>8.851310229999999</v>
      </c>
      <c r="O10" s="18" t="s">
        <v>481</v>
      </c>
      <c r="P10" s="20" t="s">
        <v>481</v>
      </c>
      <c r="Q10" s="18" t="s">
        <v>481</v>
      </c>
      <c r="R10" s="20" t="s">
        <v>481</v>
      </c>
      <c r="S10" s="18" t="s">
        <v>481</v>
      </c>
      <c r="T10" s="20" t="s">
        <v>481</v>
      </c>
      <c r="U10" s="18" t="s">
        <v>481</v>
      </c>
      <c r="V10" s="20" t="s">
        <v>481</v>
      </c>
      <c r="W10" s="18" t="n">
        <v>448.20610907</v>
      </c>
      <c r="X10" s="20" t="n">
        <v>5.00923236</v>
      </c>
    </row>
    <row r="11" spans="1:24">
      <c r="A11" s="15" t="s">
        <v>486</v>
      </c>
      <c r="B11" s="17" t="n">
        <v>7053</v>
      </c>
      <c r="C11" s="18">
        <f>(191.0/B11*100)</f>
        <v/>
      </c>
      <c r="D11" s="19" t="n">
        <v>6862</v>
      </c>
      <c r="E11" s="18" t="n">
        <v>443.55165351</v>
      </c>
      <c r="F11" s="20" t="n">
        <v>2.78781283</v>
      </c>
      <c r="G11" s="18" t="n">
        <v>444.66784369</v>
      </c>
      <c r="H11" s="20" t="n">
        <v>3.09371693</v>
      </c>
      <c r="I11" s="18" t="n">
        <v>454.99700904</v>
      </c>
      <c r="J11" s="20" t="n">
        <v>3.23194196</v>
      </c>
      <c r="K11" s="18" t="n">
        <v>480.27228988</v>
      </c>
      <c r="L11" s="20" t="n">
        <v>4.70881458</v>
      </c>
      <c r="M11" s="18" t="n">
        <v>419.46432838</v>
      </c>
      <c r="N11" s="20" t="n">
        <v>12.01531291</v>
      </c>
      <c r="O11" s="18" t="s">
        <v>481</v>
      </c>
      <c r="P11" s="20" t="s">
        <v>481</v>
      </c>
      <c r="Q11" s="18" t="s">
        <v>481</v>
      </c>
      <c r="R11" s="20" t="s">
        <v>481</v>
      </c>
      <c r="S11" s="18" t="s">
        <v>481</v>
      </c>
      <c r="T11" s="20" t="s">
        <v>481</v>
      </c>
      <c r="U11" s="18" t="s">
        <v>481</v>
      </c>
      <c r="V11" s="20" t="s">
        <v>481</v>
      </c>
      <c r="W11" s="18" t="n">
        <v>401.51981341</v>
      </c>
      <c r="X11" s="20" t="n">
        <v>5.71205004</v>
      </c>
    </row>
    <row r="12" spans="1:24">
      <c r="A12" s="15" t="s">
        <v>487</v>
      </c>
      <c r="B12" s="17" t="n">
        <v>6894</v>
      </c>
      <c r="C12" s="18">
        <f>(60.0/B12*100)</f>
        <v/>
      </c>
      <c r="D12" s="19" t="n">
        <v>6834</v>
      </c>
      <c r="E12" s="18" t="n">
        <v>483.31900911</v>
      </c>
      <c r="F12" s="20" t="n">
        <v>2.54108773</v>
      </c>
      <c r="G12" s="18" t="n">
        <v>510.698587</v>
      </c>
      <c r="H12" s="20" t="n">
        <v>2.80707621</v>
      </c>
      <c r="I12" s="18" t="n">
        <v>513.9586697</v>
      </c>
      <c r="J12" s="20" t="n">
        <v>3.96062669</v>
      </c>
      <c r="K12" s="18" t="n">
        <v>543.59126538</v>
      </c>
      <c r="L12" s="20" t="n">
        <v>6.30094586</v>
      </c>
      <c r="M12" s="18" t="n">
        <v>444.05375308</v>
      </c>
      <c r="N12" s="20" t="n">
        <v>13.32656568</v>
      </c>
      <c r="O12" s="18" t="s">
        <v>481</v>
      </c>
      <c r="P12" s="20" t="s">
        <v>481</v>
      </c>
      <c r="Q12" s="18" t="s">
        <v>481</v>
      </c>
      <c r="R12" s="20" t="s">
        <v>481</v>
      </c>
      <c r="S12" s="18" t="n">
        <v>366.6777112</v>
      </c>
      <c r="T12" s="20" t="n">
        <v>14.39052153</v>
      </c>
      <c r="U12" s="18" t="s">
        <v>481</v>
      </c>
      <c r="V12" s="20" t="s">
        <v>481</v>
      </c>
      <c r="W12" s="18" t="n">
        <v>405.98438689</v>
      </c>
      <c r="X12" s="20" t="n">
        <v>6.78980645</v>
      </c>
    </row>
    <row r="13" spans="1:24">
      <c r="A13" s="15" t="s">
        <v>488</v>
      </c>
      <c r="B13" s="17" t="n">
        <v>7161</v>
      </c>
      <c r="C13" s="18">
        <f>(245.0/B13*100)</f>
        <v/>
      </c>
      <c r="D13" s="19" t="n">
        <v>6916</v>
      </c>
      <c r="E13" s="18" t="n">
        <v>474.99373986</v>
      </c>
      <c r="F13" s="20" t="n">
        <v>3.34009248</v>
      </c>
      <c r="G13" s="18" t="n">
        <v>498.63107518</v>
      </c>
      <c r="H13" s="20" t="n">
        <v>2.88732421</v>
      </c>
      <c r="I13" s="18" t="n">
        <v>514.74275902</v>
      </c>
      <c r="J13" s="20" t="n">
        <v>2.73121247</v>
      </c>
      <c r="K13" s="18" t="n">
        <v>548.58928363</v>
      </c>
      <c r="L13" s="20" t="n">
        <v>3.55113604</v>
      </c>
      <c r="M13" s="18" t="n">
        <v>520.02842064</v>
      </c>
      <c r="N13" s="20" t="n">
        <v>11.42517588</v>
      </c>
      <c r="O13" s="18" t="s">
        <v>481</v>
      </c>
      <c r="P13" s="20" t="s">
        <v>481</v>
      </c>
      <c r="Q13" s="18" t="s">
        <v>481</v>
      </c>
      <c r="R13" s="20" t="s">
        <v>481</v>
      </c>
      <c r="S13" s="18" t="n">
        <v>436.36003517</v>
      </c>
      <c r="T13" s="20" t="n">
        <v>6.43426798</v>
      </c>
      <c r="U13" s="18" t="s">
        <v>481</v>
      </c>
      <c r="V13" s="20" t="s">
        <v>481</v>
      </c>
      <c r="W13" s="18" t="n">
        <v>405.55854165</v>
      </c>
      <c r="X13" s="20" t="n">
        <v>7.56004246</v>
      </c>
    </row>
    <row r="14" spans="1:24">
      <c r="A14" s="15" t="s">
        <v>489</v>
      </c>
      <c r="B14" s="17" t="n">
        <v>5587</v>
      </c>
      <c r="C14" s="18">
        <f>(84.0/B14*100)</f>
        <v/>
      </c>
      <c r="D14" s="19" t="n">
        <v>5503</v>
      </c>
      <c r="E14" s="18" t="n">
        <v>513.12464471</v>
      </c>
      <c r="F14" s="20" t="n">
        <v>3.20840554</v>
      </c>
      <c r="G14" s="18" t="n">
        <v>528.48300306</v>
      </c>
      <c r="H14" s="20" t="n">
        <v>2.6516703</v>
      </c>
      <c r="I14" s="18" t="n">
        <v>541.81256253</v>
      </c>
      <c r="J14" s="20" t="n">
        <v>2.83833812</v>
      </c>
      <c r="K14" s="18" t="n">
        <v>572.35484917</v>
      </c>
      <c r="L14" s="20" t="n">
        <v>3.84798259</v>
      </c>
      <c r="M14" s="18" t="n">
        <v>508.9686945</v>
      </c>
      <c r="N14" s="20" t="n">
        <v>14.0988382</v>
      </c>
      <c r="O14" s="18" t="s">
        <v>481</v>
      </c>
      <c r="P14" s="20" t="s">
        <v>481</v>
      </c>
      <c r="Q14" s="18" t="s">
        <v>481</v>
      </c>
      <c r="R14" s="20" t="s">
        <v>481</v>
      </c>
      <c r="S14" s="18" t="s">
        <v>481</v>
      </c>
      <c r="T14" s="20" t="s">
        <v>481</v>
      </c>
      <c r="U14" s="18" t="s">
        <v>481</v>
      </c>
      <c r="V14" s="20" t="s">
        <v>481</v>
      </c>
      <c r="W14" s="18" t="n">
        <v>468.55300764</v>
      </c>
      <c r="X14" s="20" t="n">
        <v>10.44627752</v>
      </c>
    </row>
    <row r="15" spans="1:24">
      <c r="A15" s="15" t="s">
        <v>490</v>
      </c>
      <c r="B15" s="17" t="n">
        <v>5882</v>
      </c>
      <c r="C15" s="18">
        <f>(131.0/B15*100)</f>
        <v/>
      </c>
      <c r="D15" s="19" t="n">
        <v>5751</v>
      </c>
      <c r="E15" s="18" t="n">
        <v>495.91176289</v>
      </c>
      <c r="F15" s="20" t="n">
        <v>3.28990132</v>
      </c>
      <c r="G15" s="18" t="n">
        <v>533.9822422</v>
      </c>
      <c r="H15" s="20" t="n">
        <v>2.76042552</v>
      </c>
      <c r="I15" s="18" t="n">
        <v>549.2229479</v>
      </c>
      <c r="J15" s="20" t="n">
        <v>2.93671094</v>
      </c>
      <c r="K15" s="18" t="n">
        <v>586.35831144</v>
      </c>
      <c r="L15" s="20" t="n">
        <v>4.05000697</v>
      </c>
      <c r="M15" s="18" t="n">
        <v>524.66228714</v>
      </c>
      <c r="N15" s="20" t="n">
        <v>17.13142451</v>
      </c>
      <c r="O15" s="18" t="s">
        <v>481</v>
      </c>
      <c r="P15" s="20" t="s">
        <v>481</v>
      </c>
      <c r="Q15" s="18" t="s">
        <v>481</v>
      </c>
      <c r="R15" s="20" t="s">
        <v>481</v>
      </c>
      <c r="S15" s="18" t="n">
        <v>375.95013089</v>
      </c>
      <c r="T15" s="20" t="n">
        <v>17.42774697</v>
      </c>
      <c r="U15" s="18" t="s">
        <v>481</v>
      </c>
      <c r="V15" s="20" t="s">
        <v>481</v>
      </c>
      <c r="W15" s="18" t="n">
        <v>437.23099175</v>
      </c>
      <c r="X15" s="20" t="n">
        <v>7.58548217</v>
      </c>
    </row>
    <row r="16" spans="1:24">
      <c r="A16" s="15" t="s">
        <v>491</v>
      </c>
      <c r="B16" s="17" t="n">
        <v>6108</v>
      </c>
      <c r="C16" s="18">
        <f>(167.0/B16*100)</f>
        <v/>
      </c>
      <c r="D16" s="19" t="n">
        <v>5941</v>
      </c>
      <c r="E16" s="18" t="n">
        <v>462.9010723</v>
      </c>
      <c r="F16" s="20" t="n">
        <v>3.13743832</v>
      </c>
      <c r="G16" s="18" t="n">
        <v>504.46474985</v>
      </c>
      <c r="H16" s="20" t="n">
        <v>2.56717007</v>
      </c>
      <c r="I16" s="18" t="n">
        <v>523.47980468</v>
      </c>
      <c r="J16" s="20" t="n">
        <v>2.84357451</v>
      </c>
      <c r="K16" s="18" t="n">
        <v>556.54887804</v>
      </c>
      <c r="L16" s="20" t="n">
        <v>3.96986767</v>
      </c>
      <c r="M16" s="18" t="n">
        <v>464.02778834</v>
      </c>
      <c r="N16" s="20" t="n">
        <v>10.45671914</v>
      </c>
      <c r="O16" s="18" t="s">
        <v>481</v>
      </c>
      <c r="P16" s="20" t="s">
        <v>481</v>
      </c>
      <c r="Q16" s="18" t="s">
        <v>481</v>
      </c>
      <c r="R16" s="20" t="s">
        <v>481</v>
      </c>
      <c r="S16" s="18" t="s">
        <v>481</v>
      </c>
      <c r="T16" s="20" t="s">
        <v>481</v>
      </c>
      <c r="U16" s="18" t="s">
        <v>481</v>
      </c>
      <c r="V16" s="20" t="s">
        <v>481</v>
      </c>
      <c r="W16" s="18" t="n">
        <v>392.79606621</v>
      </c>
      <c r="X16" s="20" t="n">
        <v>7.75498009</v>
      </c>
    </row>
    <row r="17" spans="1:24">
      <c r="A17" s="15" t="s">
        <v>492</v>
      </c>
      <c r="B17" s="17" t="n">
        <v>6504</v>
      </c>
      <c r="C17" s="18">
        <f>(2100.0/B17*100)</f>
        <v/>
      </c>
      <c r="D17" s="19" t="n">
        <v>4404</v>
      </c>
      <c r="E17" s="18" t="n">
        <v>502.61844933</v>
      </c>
      <c r="F17" s="20" t="n">
        <v>3.88890965</v>
      </c>
      <c r="G17" s="18" t="n">
        <v>524.49189828</v>
      </c>
      <c r="H17" s="20" t="n">
        <v>3.74897745</v>
      </c>
      <c r="I17" s="18" t="n">
        <v>533.89731956</v>
      </c>
      <c r="J17" s="20" t="n">
        <v>4.86991006</v>
      </c>
      <c r="K17" s="18" t="n">
        <v>549.53456767</v>
      </c>
      <c r="L17" s="20" t="n">
        <v>5.51912704</v>
      </c>
      <c r="M17" s="18" t="n">
        <v>542.64331941</v>
      </c>
      <c r="N17" s="20" t="n">
        <v>11.92985108</v>
      </c>
      <c r="O17" s="18" t="s">
        <v>481</v>
      </c>
      <c r="P17" s="20" t="s">
        <v>481</v>
      </c>
      <c r="Q17" s="18" t="s">
        <v>481</v>
      </c>
      <c r="R17" s="20" t="s">
        <v>481</v>
      </c>
      <c r="S17" s="18" t="n">
        <v>360.48925247</v>
      </c>
      <c r="T17" s="20" t="n">
        <v>12.44339086</v>
      </c>
      <c r="U17" s="18" t="s">
        <v>481</v>
      </c>
      <c r="V17" s="20" t="s">
        <v>481</v>
      </c>
      <c r="W17" s="18" t="n">
        <v>462.02753201</v>
      </c>
      <c r="X17" s="20" t="n">
        <v>6.93414925</v>
      </c>
    </row>
    <row r="18" spans="1:24">
      <c r="A18" s="15" t="s">
        <v>493</v>
      </c>
      <c r="B18" s="17" t="n">
        <v>5532</v>
      </c>
      <c r="C18" s="18">
        <f>(31.0/B18*100)</f>
        <v/>
      </c>
      <c r="D18" s="19" t="n">
        <v>5501</v>
      </c>
      <c r="E18" s="18" t="n">
        <v>428.98044229</v>
      </c>
      <c r="F18" s="20" t="n">
        <v>4.24178447</v>
      </c>
      <c r="G18" s="18" t="n">
        <v>449.76183237</v>
      </c>
      <c r="H18" s="20" t="n">
        <v>3.62607505</v>
      </c>
      <c r="I18" s="18" t="n">
        <v>466.64853958</v>
      </c>
      <c r="J18" s="20" t="n">
        <v>4.57635794</v>
      </c>
      <c r="K18" s="18" t="n">
        <v>495.68935722</v>
      </c>
      <c r="L18" s="20" t="n">
        <v>4.20296426</v>
      </c>
      <c r="M18" s="18" t="n">
        <v>443.13846408</v>
      </c>
      <c r="N18" s="20" t="n">
        <v>10.43869483</v>
      </c>
      <c r="O18" s="18" t="s">
        <v>481</v>
      </c>
      <c r="P18" s="20" t="s">
        <v>481</v>
      </c>
      <c r="Q18" s="18" t="s">
        <v>481</v>
      </c>
      <c r="R18" s="20" t="s">
        <v>481</v>
      </c>
      <c r="S18" s="18" t="s">
        <v>481</v>
      </c>
      <c r="T18" s="20" t="s">
        <v>481</v>
      </c>
      <c r="U18" s="18" t="s">
        <v>481</v>
      </c>
      <c r="V18" s="20" t="s">
        <v>481</v>
      </c>
      <c r="W18" s="18" t="n">
        <v>369.16588592</v>
      </c>
      <c r="X18" s="20" t="n">
        <v>7.24755908</v>
      </c>
    </row>
    <row r="19" spans="1:24">
      <c r="A19" s="15" t="s">
        <v>494</v>
      </c>
      <c r="B19" s="17" t="n">
        <v>5658</v>
      </c>
      <c r="C19" s="18">
        <f>(392.0/B19*100)</f>
        <v/>
      </c>
      <c r="D19" s="19" t="n">
        <v>5266</v>
      </c>
      <c r="E19" s="18" t="n">
        <v>474.58871307</v>
      </c>
      <c r="F19" s="20" t="n">
        <v>2.81483106</v>
      </c>
      <c r="G19" s="18" t="n">
        <v>483.59323061</v>
      </c>
      <c r="H19" s="20" t="n">
        <v>4.09510257</v>
      </c>
      <c r="I19" s="18" t="n">
        <v>483.53261001</v>
      </c>
      <c r="J19" s="20" t="n">
        <v>4.08393058</v>
      </c>
      <c r="K19" s="18" t="n">
        <v>513.0150042</v>
      </c>
      <c r="L19" s="20" t="n">
        <v>6.6340423</v>
      </c>
      <c r="M19" s="18" t="n">
        <v>438.17562022</v>
      </c>
      <c r="N19" s="20" t="n">
        <v>11.2623761</v>
      </c>
      <c r="O19" s="18" t="s">
        <v>481</v>
      </c>
      <c r="P19" s="20" t="s">
        <v>481</v>
      </c>
      <c r="Q19" s="18" t="s">
        <v>481</v>
      </c>
      <c r="R19" s="20" t="s">
        <v>481</v>
      </c>
      <c r="S19" s="18" t="s">
        <v>481</v>
      </c>
      <c r="T19" s="20" t="s">
        <v>481</v>
      </c>
      <c r="U19" s="18" t="s">
        <v>481</v>
      </c>
      <c r="V19" s="20" t="s">
        <v>481</v>
      </c>
      <c r="W19" s="18" t="n">
        <v>401.49381533</v>
      </c>
      <c r="X19" s="20" t="n">
        <v>6.99246576</v>
      </c>
    </row>
    <row r="20" spans="1:24">
      <c r="A20" s="15" t="s">
        <v>495</v>
      </c>
      <c r="B20" s="17" t="n">
        <v>3371</v>
      </c>
      <c r="C20" s="18">
        <f>(75.0/B20*100)</f>
        <v/>
      </c>
      <c r="D20" s="19" t="n">
        <v>3296</v>
      </c>
      <c r="E20" s="18" t="n">
        <v>437.19303628</v>
      </c>
      <c r="F20" s="20" t="n">
        <v>4.03914202</v>
      </c>
      <c r="G20" s="18" t="n">
        <v>467.75337152</v>
      </c>
      <c r="H20" s="20" t="n">
        <v>3.45105589</v>
      </c>
      <c r="I20" s="18" t="n">
        <v>488.46124297</v>
      </c>
      <c r="J20" s="20" t="n">
        <v>2.53469466</v>
      </c>
      <c r="K20" s="18" t="n">
        <v>514.18455934</v>
      </c>
      <c r="L20" s="20" t="n">
        <v>3.95563368</v>
      </c>
      <c r="M20" s="18" t="n">
        <v>461.87688798</v>
      </c>
      <c r="N20" s="20" t="n">
        <v>11.63306796</v>
      </c>
      <c r="O20" s="18" t="s">
        <v>481</v>
      </c>
      <c r="P20" s="20" t="s">
        <v>481</v>
      </c>
      <c r="Q20" s="18" t="s">
        <v>481</v>
      </c>
      <c r="R20" s="20" t="s">
        <v>481</v>
      </c>
      <c r="S20" s="18" t="s">
        <v>481</v>
      </c>
      <c r="T20" s="20" t="s">
        <v>481</v>
      </c>
      <c r="U20" s="18" t="s">
        <v>481</v>
      </c>
      <c r="V20" s="20" t="s">
        <v>481</v>
      </c>
      <c r="W20" s="18" t="n">
        <v>402.10258824</v>
      </c>
      <c r="X20" s="20" t="n">
        <v>7.58816754</v>
      </c>
    </row>
    <row r="21" spans="1:24">
      <c r="A21" s="15" t="s">
        <v>496</v>
      </c>
      <c r="B21" s="17" t="n">
        <v>5741</v>
      </c>
      <c r="C21" s="18">
        <f>(62.0/B21*100)</f>
        <v/>
      </c>
      <c r="D21" s="19" t="n">
        <v>5679</v>
      </c>
      <c r="E21" s="18" t="n">
        <v>461.36543606</v>
      </c>
      <c r="F21" s="20" t="n">
        <v>3.06957127</v>
      </c>
      <c r="G21" s="18" t="n">
        <v>503.78062428</v>
      </c>
      <c r="H21" s="20" t="n">
        <v>3.12314737</v>
      </c>
      <c r="I21" s="18" t="n">
        <v>512.87440094</v>
      </c>
      <c r="J21" s="20" t="n">
        <v>2.65812747</v>
      </c>
      <c r="K21" s="18" t="n">
        <v>549.80366114</v>
      </c>
      <c r="L21" s="20" t="n">
        <v>3.80214462</v>
      </c>
      <c r="M21" s="18" t="n">
        <v>475.2401064</v>
      </c>
      <c r="N21" s="20" t="n">
        <v>11.19953189</v>
      </c>
      <c r="O21" s="18" t="s">
        <v>481</v>
      </c>
      <c r="P21" s="20" t="s">
        <v>481</v>
      </c>
      <c r="Q21" s="18" t="s">
        <v>481</v>
      </c>
      <c r="R21" s="20" t="s">
        <v>481</v>
      </c>
      <c r="S21" s="18" t="s">
        <v>481</v>
      </c>
      <c r="T21" s="20" t="s">
        <v>481</v>
      </c>
      <c r="U21" s="18" t="s">
        <v>481</v>
      </c>
      <c r="V21" s="20" t="s">
        <v>481</v>
      </c>
      <c r="W21" s="18" t="n">
        <v>427.91981041</v>
      </c>
      <c r="X21" s="20" t="n">
        <v>8.59577423</v>
      </c>
    </row>
    <row r="22" spans="1:24">
      <c r="A22" s="15" t="s">
        <v>497</v>
      </c>
      <c r="B22" s="17" t="n">
        <v>6598</v>
      </c>
      <c r="C22" s="18">
        <f>(40.0/B22*100)</f>
        <v/>
      </c>
      <c r="D22" s="19" t="n">
        <v>6558</v>
      </c>
      <c r="E22" s="18" t="n">
        <v>458.82681723</v>
      </c>
      <c r="F22" s="20" t="n">
        <v>4.06975479</v>
      </c>
      <c r="G22" s="18" t="n">
        <v>478.42202208</v>
      </c>
      <c r="H22" s="20" t="n">
        <v>4.34028867</v>
      </c>
      <c r="I22" s="18" t="n">
        <v>478.51967509</v>
      </c>
      <c r="J22" s="20" t="n">
        <v>4.32002856</v>
      </c>
      <c r="K22" s="18" t="n">
        <v>504.48182249</v>
      </c>
      <c r="L22" s="20" t="n">
        <v>5.00423894</v>
      </c>
      <c r="M22" s="18" t="n">
        <v>446.41425243</v>
      </c>
      <c r="N22" s="20" t="n">
        <v>10.3166446</v>
      </c>
      <c r="O22" s="18" t="s">
        <v>481</v>
      </c>
      <c r="P22" s="20" t="s">
        <v>481</v>
      </c>
      <c r="Q22" s="18" t="s">
        <v>481</v>
      </c>
      <c r="R22" s="20" t="s">
        <v>481</v>
      </c>
      <c r="S22" s="18" t="s">
        <v>481</v>
      </c>
      <c r="T22" s="20" t="s">
        <v>481</v>
      </c>
      <c r="U22" s="18" t="n">
        <v>396.59939644</v>
      </c>
      <c r="V22" s="20" t="n">
        <v>29.98304026</v>
      </c>
      <c r="W22" s="18" t="n">
        <v>363.37265151</v>
      </c>
      <c r="X22" s="20" t="n">
        <v>7.43054957</v>
      </c>
    </row>
    <row r="23" spans="1:24">
      <c r="A23" s="15" t="s">
        <v>498</v>
      </c>
      <c r="B23" s="17" t="n">
        <v>11583</v>
      </c>
      <c r="C23" s="18">
        <f>(276.0/B23*100)</f>
        <v/>
      </c>
      <c r="D23" s="19" t="n">
        <v>11307</v>
      </c>
      <c r="E23" s="18" t="n">
        <v>455.17943624</v>
      </c>
      <c r="F23" s="20" t="n">
        <v>3.6273124</v>
      </c>
      <c r="G23" s="18" t="n">
        <v>478.7657377</v>
      </c>
      <c r="H23" s="20" t="n">
        <v>3.45321358</v>
      </c>
      <c r="I23" s="18" t="n">
        <v>486.67812125</v>
      </c>
      <c r="J23" s="20" t="n">
        <v>2.72211474</v>
      </c>
      <c r="K23" s="18" t="n">
        <v>516.0714811399999</v>
      </c>
      <c r="L23" s="20" t="n">
        <v>4.33333727</v>
      </c>
      <c r="M23" s="18" t="n">
        <v>479.80047945</v>
      </c>
      <c r="N23" s="20" t="n">
        <v>12.32815465</v>
      </c>
      <c r="O23" s="18" t="s">
        <v>481</v>
      </c>
      <c r="P23" s="20" t="s">
        <v>481</v>
      </c>
      <c r="Q23" s="18" t="s">
        <v>481</v>
      </c>
      <c r="R23" s="20" t="s">
        <v>481</v>
      </c>
      <c r="S23" s="18" t="s">
        <v>481</v>
      </c>
      <c r="T23" s="20" t="s">
        <v>481</v>
      </c>
      <c r="U23" s="18" t="s">
        <v>481</v>
      </c>
      <c r="V23" s="20" t="s">
        <v>481</v>
      </c>
      <c r="W23" s="18" t="n">
        <v>408.03483691</v>
      </c>
      <c r="X23" s="20" t="n">
        <v>7.21312729</v>
      </c>
    </row>
    <row r="24" spans="1:24">
      <c r="A24" s="15" t="s">
        <v>499</v>
      </c>
      <c r="B24" s="17" t="n">
        <v>6647</v>
      </c>
      <c r="C24" s="18">
        <f>(12.0/B24*100)</f>
        <v/>
      </c>
      <c r="D24" s="19" t="n">
        <v>6635</v>
      </c>
      <c r="E24" s="18" t="n">
        <v>511.33704285</v>
      </c>
      <c r="F24" s="20" t="n">
        <v>3.1476391</v>
      </c>
      <c r="G24" s="18" t="n">
        <v>534.82455072</v>
      </c>
      <c r="H24" s="20" t="n">
        <v>2.79061068</v>
      </c>
      <c r="I24" s="18" t="n">
        <v>558.47584713</v>
      </c>
      <c r="J24" s="20" t="n">
        <v>4.00029882</v>
      </c>
      <c r="K24" s="18" t="n">
        <v>589.59007035</v>
      </c>
      <c r="L24" s="20" t="n">
        <v>5.35310286</v>
      </c>
      <c r="M24" s="18" t="n">
        <v>499.86343867</v>
      </c>
      <c r="N24" s="20" t="n">
        <v>11.69453131</v>
      </c>
      <c r="O24" s="18" t="s">
        <v>481</v>
      </c>
      <c r="P24" s="20" t="s">
        <v>481</v>
      </c>
      <c r="Q24" s="18" t="s">
        <v>481</v>
      </c>
      <c r="R24" s="20" t="s">
        <v>481</v>
      </c>
      <c r="S24" s="18" t="s">
        <v>481</v>
      </c>
      <c r="T24" s="20" t="s">
        <v>481</v>
      </c>
      <c r="U24" s="18" t="s">
        <v>481</v>
      </c>
      <c r="V24" s="20" t="s">
        <v>481</v>
      </c>
      <c r="W24" s="18" t="n">
        <v>468.272486</v>
      </c>
      <c r="X24" s="20" t="n">
        <v>9.33340765</v>
      </c>
    </row>
    <row r="25" spans="1:24">
      <c r="A25" s="15" t="s">
        <v>500</v>
      </c>
      <c r="B25" s="17" t="n">
        <v>5581</v>
      </c>
      <c r="C25" s="18">
        <f>(25.0/B25*100)</f>
        <v/>
      </c>
      <c r="D25" s="19" t="n">
        <v>5556</v>
      </c>
      <c r="E25" s="18" t="n">
        <v>493.73836757</v>
      </c>
      <c r="F25" s="20" t="n">
        <v>3.30270884</v>
      </c>
      <c r="G25" s="18" t="n">
        <v>510.07276687</v>
      </c>
      <c r="H25" s="20" t="n">
        <v>3.6013471</v>
      </c>
      <c r="I25" s="18" t="n">
        <v>525.60755457</v>
      </c>
      <c r="J25" s="20" t="n">
        <v>3.73410886</v>
      </c>
      <c r="K25" s="18" t="n">
        <v>562.56968995</v>
      </c>
      <c r="L25" s="20" t="n">
        <v>5.6469019</v>
      </c>
      <c r="M25" s="18" t="n">
        <v>500.16963152</v>
      </c>
      <c r="N25" s="20" t="n">
        <v>17.94621762</v>
      </c>
      <c r="O25" s="18" t="s">
        <v>481</v>
      </c>
      <c r="P25" s="20" t="s">
        <v>481</v>
      </c>
      <c r="Q25" s="18" t="s">
        <v>481</v>
      </c>
      <c r="R25" s="20" t="s">
        <v>481</v>
      </c>
      <c r="S25" s="18" t="s">
        <v>481</v>
      </c>
      <c r="T25" s="20" t="s">
        <v>481</v>
      </c>
      <c r="U25" s="18" t="s">
        <v>481</v>
      </c>
      <c r="V25" s="20" t="s">
        <v>481</v>
      </c>
      <c r="W25" s="18" t="n">
        <v>462.2308484</v>
      </c>
      <c r="X25" s="20" t="n">
        <v>17.63133978</v>
      </c>
    </row>
    <row r="26" spans="1:24">
      <c r="A26" s="15" t="s">
        <v>501</v>
      </c>
      <c r="B26" s="17" t="n">
        <v>4869</v>
      </c>
      <c r="C26" s="18">
        <f>(84.0/B26*100)</f>
        <v/>
      </c>
      <c r="D26" s="19" t="n">
        <v>4785</v>
      </c>
      <c r="E26" s="18" t="n">
        <v>483.82063032</v>
      </c>
      <c r="F26" s="20" t="n">
        <v>3.12827528</v>
      </c>
      <c r="G26" s="18" t="n">
        <v>490.16801956</v>
      </c>
      <c r="H26" s="20" t="n">
        <v>2.67392799</v>
      </c>
      <c r="I26" s="18" t="n">
        <v>489.03380718</v>
      </c>
      <c r="J26" s="20" t="n">
        <v>2.45907591</v>
      </c>
      <c r="K26" s="18" t="n">
        <v>514.32507973</v>
      </c>
      <c r="L26" s="20" t="n">
        <v>3.41404517</v>
      </c>
      <c r="M26" s="18" t="n">
        <v>450.54596287</v>
      </c>
      <c r="N26" s="20" t="n">
        <v>15.59679667</v>
      </c>
      <c r="O26" s="18" t="s">
        <v>481</v>
      </c>
      <c r="P26" s="20" t="s">
        <v>481</v>
      </c>
      <c r="Q26" s="18" t="s">
        <v>481</v>
      </c>
      <c r="R26" s="20" t="s">
        <v>481</v>
      </c>
      <c r="S26" s="18" t="s">
        <v>481</v>
      </c>
      <c r="T26" s="20" t="s">
        <v>481</v>
      </c>
      <c r="U26" s="18" t="s">
        <v>481</v>
      </c>
      <c r="V26" s="20" t="s">
        <v>481</v>
      </c>
      <c r="W26" s="18" t="n">
        <v>438.83964613</v>
      </c>
      <c r="X26" s="20" t="n">
        <v>8.731836210000001</v>
      </c>
    </row>
    <row r="27" spans="1:24">
      <c r="A27" s="15" t="s">
        <v>502</v>
      </c>
      <c r="B27" s="17" t="n">
        <v>5299</v>
      </c>
      <c r="C27" s="18">
        <f>(144.0/B27*100)</f>
        <v/>
      </c>
      <c r="D27" s="19" t="n">
        <v>5155</v>
      </c>
      <c r="E27" s="18" t="n">
        <v>454.4893622</v>
      </c>
      <c r="F27" s="20" t="n">
        <v>3.17769412</v>
      </c>
      <c r="G27" s="18" t="n">
        <v>483.15904331</v>
      </c>
      <c r="H27" s="20" t="n">
        <v>2.56097324</v>
      </c>
      <c r="I27" s="18" t="n">
        <v>498.27724114</v>
      </c>
      <c r="J27" s="20" t="n">
        <v>2.56214344</v>
      </c>
      <c r="K27" s="18" t="n">
        <v>528.99442143</v>
      </c>
      <c r="L27" s="20" t="n">
        <v>3.30839596</v>
      </c>
      <c r="M27" s="18" t="n">
        <v>473.96509255</v>
      </c>
      <c r="N27" s="20" t="n">
        <v>9.294200760000001</v>
      </c>
      <c r="O27" s="18" t="s">
        <v>481</v>
      </c>
      <c r="P27" s="20" t="s">
        <v>481</v>
      </c>
      <c r="Q27" s="18" t="s">
        <v>481</v>
      </c>
      <c r="R27" s="20" t="s">
        <v>481</v>
      </c>
      <c r="S27" s="18" t="s">
        <v>481</v>
      </c>
      <c r="T27" s="20" t="s">
        <v>481</v>
      </c>
      <c r="U27" s="18" t="s">
        <v>481</v>
      </c>
      <c r="V27" s="20" t="s">
        <v>481</v>
      </c>
      <c r="W27" s="18" t="n">
        <v>390.65351807</v>
      </c>
      <c r="X27" s="20" t="n">
        <v>4.56992756</v>
      </c>
    </row>
    <row r="28" spans="1:24">
      <c r="A28" s="15" t="s">
        <v>503</v>
      </c>
      <c r="B28" s="17" t="n">
        <v>7568</v>
      </c>
      <c r="C28" s="18">
        <f>(424.0/B28*100)</f>
        <v/>
      </c>
      <c r="D28" s="19" t="n">
        <v>7144</v>
      </c>
      <c r="E28" s="18" t="n">
        <v>409.85083553</v>
      </c>
      <c r="F28" s="20" t="n">
        <v>5.26799662</v>
      </c>
      <c r="G28" s="18" t="n">
        <v>412.0088227</v>
      </c>
      <c r="H28" s="20" t="n">
        <v>3.08026857</v>
      </c>
      <c r="I28" s="18" t="n">
        <v>417.60615211</v>
      </c>
      <c r="J28" s="20" t="n">
        <v>2.15029228</v>
      </c>
      <c r="K28" s="18" t="n">
        <v>437.53729333</v>
      </c>
      <c r="L28" s="20" t="n">
        <v>3.41681609</v>
      </c>
      <c r="M28" s="18" t="n">
        <v>418.50488748</v>
      </c>
      <c r="N28" s="20" t="n">
        <v>8.551025259999999</v>
      </c>
      <c r="O28" s="18" t="s">
        <v>481</v>
      </c>
      <c r="P28" s="20" t="s">
        <v>481</v>
      </c>
      <c r="Q28" s="18" t="s">
        <v>481</v>
      </c>
      <c r="R28" s="20" t="s">
        <v>481</v>
      </c>
      <c r="S28" s="18" t="s">
        <v>481</v>
      </c>
      <c r="T28" s="20" t="s">
        <v>481</v>
      </c>
      <c r="U28" s="18" t="s">
        <v>481</v>
      </c>
      <c r="V28" s="20" t="s">
        <v>481</v>
      </c>
      <c r="W28" s="18" t="n">
        <v>379.61259456</v>
      </c>
      <c r="X28" s="20" t="n">
        <v>5.90233112</v>
      </c>
    </row>
    <row r="29" spans="1:24">
      <c r="A29" s="15" t="s">
        <v>504</v>
      </c>
      <c r="B29" s="17" t="n">
        <v>5385</v>
      </c>
      <c r="C29" s="18">
        <f>(30.0/B29*100)</f>
        <v/>
      </c>
      <c r="D29" s="19" t="n">
        <v>5355</v>
      </c>
      <c r="E29" s="18" t="n">
        <v>479.92500195</v>
      </c>
      <c r="F29" s="20" t="n">
        <v>2.87632882</v>
      </c>
      <c r="G29" s="18" t="n">
        <v>517.13425824</v>
      </c>
      <c r="H29" s="20" t="n">
        <v>2.91420825</v>
      </c>
      <c r="I29" s="18" t="n">
        <v>538.13674215</v>
      </c>
      <c r="J29" s="20" t="n">
        <v>2.91286402</v>
      </c>
      <c r="K29" s="18" t="n">
        <v>579.18522816</v>
      </c>
      <c r="L29" s="20" t="n">
        <v>6.49095359</v>
      </c>
      <c r="M29" s="18" t="n">
        <v>429.04235408</v>
      </c>
      <c r="N29" s="20" t="n">
        <v>16.1328972</v>
      </c>
      <c r="O29" s="18" t="s">
        <v>481</v>
      </c>
      <c r="P29" s="20" t="s">
        <v>481</v>
      </c>
      <c r="Q29" s="18" t="s">
        <v>481</v>
      </c>
      <c r="R29" s="20" t="s">
        <v>481</v>
      </c>
      <c r="S29" s="18" t="n">
        <v>358.28551468</v>
      </c>
      <c r="T29" s="20" t="n">
        <v>8.567023300000001</v>
      </c>
      <c r="U29" s="18" t="s">
        <v>481</v>
      </c>
      <c r="V29" s="20" t="s">
        <v>481</v>
      </c>
      <c r="W29" s="18" t="n">
        <v>417.98938527</v>
      </c>
      <c r="X29" s="20" t="n">
        <v>7.91655981</v>
      </c>
    </row>
    <row r="30" spans="1:24">
      <c r="A30" s="15" t="s">
        <v>505</v>
      </c>
      <c r="B30" s="17" t="n">
        <v>4520</v>
      </c>
      <c r="C30" s="18">
        <f>(223.0/B30*100)</f>
        <v/>
      </c>
      <c r="D30" s="19" t="n">
        <v>4297</v>
      </c>
      <c r="E30" s="18" t="n">
        <v>475.94273267</v>
      </c>
      <c r="F30" s="20" t="n">
        <v>4.15171276</v>
      </c>
      <c r="G30" s="18" t="n">
        <v>519.31157267</v>
      </c>
      <c r="H30" s="20" t="n">
        <v>3.20580997</v>
      </c>
      <c r="I30" s="18" t="n">
        <v>531.83234163</v>
      </c>
      <c r="J30" s="20" t="n">
        <v>3.88427934</v>
      </c>
      <c r="K30" s="18" t="n">
        <v>554.99050091</v>
      </c>
      <c r="L30" s="20" t="n">
        <v>3.96339885</v>
      </c>
      <c r="M30" s="18" t="n">
        <v>490.55999197</v>
      </c>
      <c r="N30" s="20" t="n">
        <v>18.39873552</v>
      </c>
      <c r="O30" s="18" t="s">
        <v>481</v>
      </c>
      <c r="P30" s="20" t="s">
        <v>481</v>
      </c>
      <c r="Q30" s="18" t="s">
        <v>481</v>
      </c>
      <c r="R30" s="20" t="s">
        <v>481</v>
      </c>
      <c r="S30" s="18" t="s">
        <v>481</v>
      </c>
      <c r="T30" s="20" t="s">
        <v>481</v>
      </c>
      <c r="U30" s="18" t="s">
        <v>481</v>
      </c>
      <c r="V30" s="20" t="s">
        <v>481</v>
      </c>
      <c r="W30" s="18" t="n">
        <v>407.48502312</v>
      </c>
      <c r="X30" s="20" t="n">
        <v>6.06374037</v>
      </c>
    </row>
    <row r="31" spans="1:24">
      <c r="A31" s="15" t="s">
        <v>506</v>
      </c>
      <c r="B31" s="17" t="n">
        <v>5456</v>
      </c>
      <c r="C31" s="18">
        <f>(150.0/B31*100)</f>
        <v/>
      </c>
      <c r="D31" s="19" t="n">
        <v>5306</v>
      </c>
      <c r="E31" s="18" t="n">
        <v>466.15418409</v>
      </c>
      <c r="F31" s="20" t="n">
        <v>3.18850635</v>
      </c>
      <c r="G31" s="18" t="n">
        <v>493.1527327</v>
      </c>
      <c r="H31" s="20" t="n">
        <v>3.48220239</v>
      </c>
      <c r="I31" s="18" t="n">
        <v>519.65111514</v>
      </c>
      <c r="J31" s="20" t="n">
        <v>2.97672326</v>
      </c>
      <c r="K31" s="18" t="n">
        <v>541.29815817</v>
      </c>
      <c r="L31" s="20" t="n">
        <v>3.62825957</v>
      </c>
      <c r="M31" s="18" t="n">
        <v>492.3610713</v>
      </c>
      <c r="N31" s="20" t="n">
        <v>11.02167154</v>
      </c>
      <c r="O31" s="18" t="s">
        <v>481</v>
      </c>
      <c r="P31" s="20" t="s">
        <v>481</v>
      </c>
      <c r="Q31" s="18" t="s">
        <v>481</v>
      </c>
      <c r="R31" s="20" t="s">
        <v>481</v>
      </c>
      <c r="S31" s="18" t="s">
        <v>481</v>
      </c>
      <c r="T31" s="20" t="s">
        <v>481</v>
      </c>
      <c r="U31" s="18" t="s">
        <v>481</v>
      </c>
      <c r="V31" s="20" t="s">
        <v>481</v>
      </c>
      <c r="W31" s="18" t="n">
        <v>414.12197876</v>
      </c>
      <c r="X31" s="20" t="n">
        <v>5.46741052</v>
      </c>
    </row>
    <row r="32" spans="1:24">
      <c r="A32" s="15" t="s">
        <v>507</v>
      </c>
      <c r="B32" s="17" t="n">
        <v>4478</v>
      </c>
      <c r="C32" s="18">
        <f>(6.0/B32*100)</f>
        <v/>
      </c>
      <c r="D32" s="19" t="n">
        <v>4472</v>
      </c>
      <c r="E32" s="18" t="n">
        <v>491.35890306</v>
      </c>
      <c r="F32" s="20" t="n">
        <v>3.00764216</v>
      </c>
      <c r="G32" s="18" t="n">
        <v>498.02106919</v>
      </c>
      <c r="H32" s="20" t="n">
        <v>2.78034999</v>
      </c>
      <c r="I32" s="18" t="n">
        <v>508.50627395</v>
      </c>
      <c r="J32" s="20" t="n">
        <v>3.75572302</v>
      </c>
      <c r="K32" s="18" t="n">
        <v>548.63937085</v>
      </c>
      <c r="L32" s="20" t="n">
        <v>6.31624888</v>
      </c>
      <c r="M32" s="18" t="n">
        <v>490.1122184</v>
      </c>
      <c r="N32" s="20" t="n">
        <v>18.85597395</v>
      </c>
      <c r="O32" s="18" t="s">
        <v>481</v>
      </c>
      <c r="P32" s="20" t="s">
        <v>481</v>
      </c>
      <c r="Q32" s="18" t="s">
        <v>481</v>
      </c>
      <c r="R32" s="20" t="s">
        <v>481</v>
      </c>
      <c r="S32" s="18" t="s">
        <v>481</v>
      </c>
      <c r="T32" s="20" t="s">
        <v>481</v>
      </c>
      <c r="U32" s="18" t="s">
        <v>481</v>
      </c>
      <c r="V32" s="20" t="s">
        <v>481</v>
      </c>
      <c r="W32" s="18" t="n">
        <v>431.1827955</v>
      </c>
      <c r="X32" s="20" t="n">
        <v>12.92401379</v>
      </c>
    </row>
    <row r="33" spans="1:24">
      <c r="A33" s="15" t="s">
        <v>508</v>
      </c>
      <c r="B33" s="17" t="n">
        <v>7325</v>
      </c>
      <c r="C33" s="18">
        <f>(84.0/B33*100)</f>
        <v/>
      </c>
      <c r="D33" s="19" t="n">
        <v>7241</v>
      </c>
      <c r="E33" s="18" t="n">
        <v>484.21775671</v>
      </c>
      <c r="F33" s="20" t="n">
        <v>3.91195152</v>
      </c>
      <c r="G33" s="18" t="n">
        <v>496.12909241</v>
      </c>
      <c r="H33" s="20" t="n">
        <v>2.89971806</v>
      </c>
      <c r="I33" s="18" t="n">
        <v>503.97963957</v>
      </c>
      <c r="J33" s="20" t="n">
        <v>2.98284724</v>
      </c>
      <c r="K33" s="18" t="n">
        <v>537.69856076</v>
      </c>
      <c r="L33" s="20" t="n">
        <v>4.21040625</v>
      </c>
      <c r="M33" s="18" t="n">
        <v>472.59260593</v>
      </c>
      <c r="N33" s="20" t="n">
        <v>16.13698567</v>
      </c>
      <c r="O33" s="18" t="s">
        <v>481</v>
      </c>
      <c r="P33" s="20" t="s">
        <v>481</v>
      </c>
      <c r="Q33" s="18" t="s">
        <v>481</v>
      </c>
      <c r="R33" s="20" t="s">
        <v>481</v>
      </c>
      <c r="S33" s="18" t="s">
        <v>481</v>
      </c>
      <c r="T33" s="20" t="s">
        <v>481</v>
      </c>
      <c r="U33" s="18" t="s">
        <v>481</v>
      </c>
      <c r="V33" s="20" t="s">
        <v>481</v>
      </c>
      <c r="W33" s="18" t="n">
        <v>429.24229974</v>
      </c>
      <c r="X33" s="20" t="n">
        <v>8.56386724</v>
      </c>
    </row>
    <row r="34" spans="1:24">
      <c r="A34" s="15" t="s">
        <v>509</v>
      </c>
      <c r="B34" s="17" t="n">
        <v>6350</v>
      </c>
      <c r="C34" s="18">
        <f>(97.0/B34*100)</f>
        <v/>
      </c>
      <c r="D34" s="19" t="n">
        <v>6253</v>
      </c>
      <c r="E34" s="18" t="n">
        <v>450.20850141</v>
      </c>
      <c r="F34" s="20" t="n">
        <v>2.91945135</v>
      </c>
      <c r="G34" s="18" t="n">
        <v>476.54528095</v>
      </c>
      <c r="H34" s="20" t="n">
        <v>3.11156039</v>
      </c>
      <c r="I34" s="18" t="n">
        <v>479.7014568</v>
      </c>
      <c r="J34" s="20" t="n">
        <v>3.19363825</v>
      </c>
      <c r="K34" s="18" t="n">
        <v>495.98011525</v>
      </c>
      <c r="L34" s="20" t="n">
        <v>5.96303107</v>
      </c>
      <c r="M34" s="18" t="n">
        <v>409.65762696</v>
      </c>
      <c r="N34" s="20" t="n">
        <v>11.02420474</v>
      </c>
      <c r="O34" s="18" t="s">
        <v>481</v>
      </c>
      <c r="P34" s="20" t="s">
        <v>481</v>
      </c>
      <c r="Q34" s="18" t="s">
        <v>481</v>
      </c>
      <c r="R34" s="20" t="s">
        <v>481</v>
      </c>
      <c r="S34" s="18" t="n">
        <v>306.56969545</v>
      </c>
      <c r="T34" s="20" t="n">
        <v>10.27624616</v>
      </c>
      <c r="U34" s="18" t="s">
        <v>481</v>
      </c>
      <c r="V34" s="20" t="s">
        <v>481</v>
      </c>
      <c r="W34" s="18" t="n">
        <v>397.88581198</v>
      </c>
      <c r="X34" s="20" t="n">
        <v>7.77668485</v>
      </c>
    </row>
    <row r="35" spans="1:24">
      <c r="A35" s="15" t="s">
        <v>510</v>
      </c>
      <c r="B35" s="17" t="n">
        <v>6406</v>
      </c>
      <c r="C35" s="18">
        <f>(68.0/B35*100)</f>
        <v/>
      </c>
      <c r="D35" s="19" t="n">
        <v>6338</v>
      </c>
      <c r="E35" s="18" t="n">
        <v>499.65983475</v>
      </c>
      <c r="F35" s="20" t="n">
        <v>2.59404515</v>
      </c>
      <c r="G35" s="18" t="n">
        <v>519.61326005</v>
      </c>
      <c r="H35" s="20" t="n">
        <v>2.72030001</v>
      </c>
      <c r="I35" s="18" t="n">
        <v>528.63243301</v>
      </c>
      <c r="J35" s="20" t="n">
        <v>3.13103199</v>
      </c>
      <c r="K35" s="18" t="n">
        <v>558.76979245</v>
      </c>
      <c r="L35" s="20" t="n">
        <v>5.28957841</v>
      </c>
      <c r="M35" s="18" t="n">
        <v>500.94056112</v>
      </c>
      <c r="N35" s="20" t="n">
        <v>15.1586642</v>
      </c>
      <c r="O35" s="18" t="s">
        <v>481</v>
      </c>
      <c r="P35" s="20" t="s">
        <v>481</v>
      </c>
      <c r="Q35" s="18" t="s">
        <v>481</v>
      </c>
      <c r="R35" s="20" t="s">
        <v>481</v>
      </c>
      <c r="S35" s="18" t="n">
        <v>374.85244494</v>
      </c>
      <c r="T35" s="20" t="n">
        <v>5.84040672</v>
      </c>
      <c r="U35" s="18" t="s">
        <v>481</v>
      </c>
      <c r="V35" s="20" t="s">
        <v>481</v>
      </c>
      <c r="W35" s="18" t="n">
        <v>422.50850526</v>
      </c>
      <c r="X35" s="20" t="n">
        <v>6.9167586</v>
      </c>
    </row>
    <row r="36" spans="1:24">
      <c r="A36" s="15" t="s">
        <v>511</v>
      </c>
      <c r="B36" s="17" t="n">
        <v>6736</v>
      </c>
      <c r="C36" s="18">
        <f>(82.0/B36*100)</f>
        <v/>
      </c>
      <c r="D36" s="19" t="n">
        <v>6654</v>
      </c>
      <c r="E36" s="18" t="n">
        <v>470.29707919</v>
      </c>
      <c r="F36" s="20" t="n">
        <v>3.14483829</v>
      </c>
      <c r="G36" s="18" t="n">
        <v>491.96841643</v>
      </c>
      <c r="H36" s="20" t="n">
        <v>2.69463326</v>
      </c>
      <c r="I36" s="18" t="n">
        <v>498.31885661</v>
      </c>
      <c r="J36" s="20" t="n">
        <v>2.69109533</v>
      </c>
      <c r="K36" s="18" t="n">
        <v>536.02285925</v>
      </c>
      <c r="L36" s="20" t="n">
        <v>3.23938685</v>
      </c>
      <c r="M36" s="18" t="n">
        <v>501.45320803</v>
      </c>
      <c r="N36" s="20" t="n">
        <v>11.3437403</v>
      </c>
      <c r="O36" s="18" t="s">
        <v>481</v>
      </c>
      <c r="P36" s="20" t="s">
        <v>481</v>
      </c>
      <c r="Q36" s="18" t="s">
        <v>481</v>
      </c>
      <c r="R36" s="20" t="s">
        <v>481</v>
      </c>
      <c r="S36" s="18" t="s">
        <v>481</v>
      </c>
      <c r="T36" s="20" t="s">
        <v>481</v>
      </c>
      <c r="U36" s="18" t="s">
        <v>481</v>
      </c>
      <c r="V36" s="20" t="s">
        <v>481</v>
      </c>
      <c r="W36" s="18" t="n">
        <v>417.63428666</v>
      </c>
      <c r="X36" s="20" t="n">
        <v>6.40275812</v>
      </c>
    </row>
    <row r="37" spans="1:24">
      <c r="A37" s="15" t="s">
        <v>512</v>
      </c>
      <c r="B37" s="17" t="n">
        <v>5458</v>
      </c>
      <c r="C37" s="18">
        <f>(154.0/B37*100)</f>
        <v/>
      </c>
      <c r="D37" s="19" t="n">
        <v>5304</v>
      </c>
      <c r="E37" s="18" t="n">
        <v>466.49502179</v>
      </c>
      <c r="F37" s="20" t="n">
        <v>3.34280676</v>
      </c>
      <c r="G37" s="18" t="n">
        <v>501.21319971</v>
      </c>
      <c r="H37" s="20" t="n">
        <v>4.02321906</v>
      </c>
      <c r="I37" s="18" t="n">
        <v>517.17054182</v>
      </c>
      <c r="J37" s="20" t="n">
        <v>4.02140039</v>
      </c>
      <c r="K37" s="18" t="n">
        <v>552.96421413</v>
      </c>
      <c r="L37" s="20" t="n">
        <v>5.32945842</v>
      </c>
      <c r="M37" s="18" t="n">
        <v>460.53174752</v>
      </c>
      <c r="N37" s="20" t="n">
        <v>11.82874343</v>
      </c>
      <c r="O37" s="18" t="s">
        <v>481</v>
      </c>
      <c r="P37" s="20" t="s">
        <v>481</v>
      </c>
      <c r="Q37" s="18" t="s">
        <v>481</v>
      </c>
      <c r="R37" s="20" t="s">
        <v>481</v>
      </c>
      <c r="S37" s="18" t="s">
        <v>481</v>
      </c>
      <c r="T37" s="20" t="s">
        <v>481</v>
      </c>
      <c r="U37" s="18" t="s">
        <v>481</v>
      </c>
      <c r="V37" s="20" t="s">
        <v>481</v>
      </c>
      <c r="W37" s="18" t="n">
        <v>399.12312143</v>
      </c>
      <c r="X37" s="20" t="n">
        <v>5.91256132</v>
      </c>
    </row>
    <row r="38" spans="1:24">
      <c r="A38" s="15" t="s">
        <v>513</v>
      </c>
      <c r="B38" s="17" t="n">
        <v>5860</v>
      </c>
      <c r="C38" s="18">
        <f>(25.0/B38*100)</f>
        <v/>
      </c>
      <c r="D38" s="19" t="n">
        <v>5835</v>
      </c>
      <c r="E38" s="18" t="n">
        <v>467.74706661</v>
      </c>
      <c r="F38" s="20" t="n">
        <v>4.44001092</v>
      </c>
      <c r="G38" s="18" t="n">
        <v>509.78216213</v>
      </c>
      <c r="H38" s="20" t="n">
        <v>3.75690098</v>
      </c>
      <c r="I38" s="18" t="n">
        <v>520.0723408</v>
      </c>
      <c r="J38" s="20" t="n">
        <v>3.5764393</v>
      </c>
      <c r="K38" s="18" t="n">
        <v>548.66900295</v>
      </c>
      <c r="L38" s="20" t="n">
        <v>3.97595527</v>
      </c>
      <c r="M38" s="18" t="n">
        <v>489.07080932</v>
      </c>
      <c r="N38" s="20" t="n">
        <v>11.41828715</v>
      </c>
      <c r="O38" s="18" t="s">
        <v>481</v>
      </c>
      <c r="P38" s="20" t="s">
        <v>481</v>
      </c>
      <c r="Q38" s="18" t="s">
        <v>481</v>
      </c>
      <c r="R38" s="20" t="s">
        <v>481</v>
      </c>
      <c r="S38" s="18" t="s">
        <v>481</v>
      </c>
      <c r="T38" s="20" t="s">
        <v>481</v>
      </c>
      <c r="U38" s="18" t="s">
        <v>481</v>
      </c>
      <c r="V38" s="20" t="s">
        <v>481</v>
      </c>
      <c r="W38" s="18" t="n">
        <v>461.85092114</v>
      </c>
      <c r="X38" s="20" t="n">
        <v>6.30353064</v>
      </c>
    </row>
    <row r="39" spans="1:24">
      <c r="A39" s="15" t="s">
        <v>514</v>
      </c>
      <c r="B39" s="17" t="n">
        <v>5895</v>
      </c>
      <c r="C39" s="18">
        <f>(33.0/B39*100)</f>
        <v/>
      </c>
      <c r="D39" s="19" t="n">
        <v>5862</v>
      </c>
      <c r="E39" s="18" t="n">
        <v>420.62781636</v>
      </c>
      <c r="F39" s="20" t="n">
        <v>4.33145149</v>
      </c>
      <c r="G39" s="18" t="n">
        <v>431.92895657</v>
      </c>
      <c r="H39" s="20" t="n">
        <v>4.20174252</v>
      </c>
      <c r="I39" s="18" t="n">
        <v>427.98188824</v>
      </c>
      <c r="J39" s="20" t="n">
        <v>4.4170017</v>
      </c>
      <c r="K39" s="18" t="n">
        <v>439.69882089</v>
      </c>
      <c r="L39" s="20" t="n">
        <v>5.76089951</v>
      </c>
      <c r="M39" s="18" t="n">
        <v>417.53849259</v>
      </c>
      <c r="N39" s="20" t="n">
        <v>6.75727801</v>
      </c>
      <c r="O39" s="18" t="s">
        <v>481</v>
      </c>
      <c r="P39" s="20" t="s">
        <v>481</v>
      </c>
      <c r="Q39" s="18" t="s">
        <v>481</v>
      </c>
      <c r="R39" s="20" t="s">
        <v>481</v>
      </c>
      <c r="S39" s="18" t="s">
        <v>481</v>
      </c>
      <c r="T39" s="20" t="s">
        <v>481</v>
      </c>
      <c r="U39" s="18" t="s">
        <v>481</v>
      </c>
      <c r="V39" s="20" t="s">
        <v>481</v>
      </c>
      <c r="W39" s="18" t="n">
        <v>364.37107248</v>
      </c>
      <c r="X39" s="20" t="n">
        <v>7.8031483</v>
      </c>
    </row>
    <row r="40" spans="1:24">
      <c r="A40" s="15" t="s">
        <v>515</v>
      </c>
      <c r="B40" s="17" t="n">
        <v>14157</v>
      </c>
      <c r="C40" s="18">
        <f>(406.0/B40*100)</f>
        <v/>
      </c>
      <c r="D40" s="19" t="n">
        <v>13751</v>
      </c>
      <c r="E40" s="18" t="n">
        <v>482.63718611</v>
      </c>
      <c r="F40" s="20" t="n">
        <v>3.36620086</v>
      </c>
      <c r="G40" s="18" t="n">
        <v>514.47270397</v>
      </c>
      <c r="H40" s="20" t="n">
        <v>3.08408383</v>
      </c>
      <c r="I40" s="18" t="n">
        <v>527.6920970899999</v>
      </c>
      <c r="J40" s="20" t="n">
        <v>3.46517099</v>
      </c>
      <c r="K40" s="18" t="n">
        <v>546.2944678</v>
      </c>
      <c r="L40" s="20" t="n">
        <v>4.36941701</v>
      </c>
      <c r="M40" s="18" t="n">
        <v>474.1498909</v>
      </c>
      <c r="N40" s="20" t="n">
        <v>12.79952249</v>
      </c>
      <c r="O40" s="18" t="s">
        <v>481</v>
      </c>
      <c r="P40" s="20" t="s">
        <v>481</v>
      </c>
      <c r="Q40" s="18" t="s">
        <v>481</v>
      </c>
      <c r="R40" s="20" t="s">
        <v>481</v>
      </c>
      <c r="S40" s="18" t="s">
        <v>481</v>
      </c>
      <c r="T40" s="20" t="s">
        <v>481</v>
      </c>
      <c r="U40" s="18" t="s">
        <v>481</v>
      </c>
      <c r="V40" s="20" t="s">
        <v>481</v>
      </c>
      <c r="W40" s="18" t="n">
        <v>408.32469177</v>
      </c>
      <c r="X40" s="20" t="n">
        <v>5.79637766</v>
      </c>
    </row>
    <row r="41" spans="1:24">
      <c r="A41" s="15" t="s">
        <v>516</v>
      </c>
      <c r="B41" s="17" t="n">
        <v>5712</v>
      </c>
      <c r="C41" s="18">
        <f>(58.0/B41*100)</f>
        <v/>
      </c>
      <c r="D41" s="19" t="n">
        <v>5654</v>
      </c>
      <c r="E41" s="18" t="n">
        <v>478.63650217</v>
      </c>
      <c r="F41" s="20" t="n">
        <v>3.5812012</v>
      </c>
      <c r="G41" s="18" t="n">
        <v>507.80963642</v>
      </c>
      <c r="H41" s="20" t="n">
        <v>3.87220415</v>
      </c>
      <c r="I41" s="18" t="n">
        <v>500.11911779</v>
      </c>
      <c r="J41" s="20" t="n">
        <v>3.72312453</v>
      </c>
      <c r="K41" s="18" t="n">
        <v>527.87943881</v>
      </c>
      <c r="L41" s="20" t="n">
        <v>4.53854361</v>
      </c>
      <c r="M41" s="18" t="n">
        <v>457.2334234</v>
      </c>
      <c r="N41" s="20" t="n">
        <v>10.73060065</v>
      </c>
      <c r="O41" s="18" t="s">
        <v>481</v>
      </c>
      <c r="P41" s="20" t="s">
        <v>481</v>
      </c>
      <c r="Q41" s="18" t="s">
        <v>481</v>
      </c>
      <c r="R41" s="20" t="s">
        <v>481</v>
      </c>
      <c r="S41" s="18" t="n">
        <v>387.44235424</v>
      </c>
      <c r="T41" s="20" t="n">
        <v>14.52510266</v>
      </c>
      <c r="U41" s="18" t="s">
        <v>481</v>
      </c>
      <c r="V41" s="20" t="s">
        <v>481</v>
      </c>
      <c r="W41" s="18" t="n">
        <v>415.89680525</v>
      </c>
      <c r="X41" s="20" t="n">
        <v>9.415566800000001</v>
      </c>
    </row>
    <row r="42" spans="1:24">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row>
    <row r="45" spans="1:24">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n">
        <v>375.7451021</v>
      </c>
      <c r="T45" s="20" t="n">
        <v>2.64238063</v>
      </c>
      <c r="U45" s="18" t="s">
        <v>481</v>
      </c>
      <c r="V45" s="20" t="s">
        <v>481</v>
      </c>
      <c r="W45" s="18" t="s">
        <v>481</v>
      </c>
      <c r="X45" s="20" t="s">
        <v>481</v>
      </c>
    </row>
    <row r="46" spans="1:24">
      <c r="A46" s="15" t="s">
        <v>521</v>
      </c>
      <c r="B46" s="17" t="n">
        <v>23141</v>
      </c>
      <c r="C46" s="18">
        <f>(2233.0/B46*100)</f>
        <v/>
      </c>
      <c r="D46" s="19" t="n">
        <v>20908</v>
      </c>
      <c r="E46" s="18" t="n">
        <v>399.76388169</v>
      </c>
      <c r="F46" s="20" t="n">
        <v>4.53542207</v>
      </c>
      <c r="G46" s="18" t="n">
        <v>412.30853994</v>
      </c>
      <c r="H46" s="20" t="n">
        <v>3.52662154</v>
      </c>
      <c r="I46" s="18" t="n">
        <v>415.90877709</v>
      </c>
      <c r="J46" s="20" t="n">
        <v>3.21269883</v>
      </c>
      <c r="K46" s="18" t="n">
        <v>445.77370371</v>
      </c>
      <c r="L46" s="20" t="n">
        <v>4.50033358</v>
      </c>
      <c r="M46" s="18" t="n">
        <v>378.75738289</v>
      </c>
      <c r="N46" s="20" t="n">
        <v>10.04021889</v>
      </c>
      <c r="O46" s="18" t="s">
        <v>481</v>
      </c>
      <c r="P46" s="20" t="s">
        <v>481</v>
      </c>
      <c r="Q46" s="18" t="s">
        <v>481</v>
      </c>
      <c r="R46" s="20" t="s">
        <v>481</v>
      </c>
      <c r="S46" s="18" t="s">
        <v>481</v>
      </c>
      <c r="T46" s="20" t="s">
        <v>481</v>
      </c>
      <c r="U46" s="18" t="s">
        <v>481</v>
      </c>
      <c r="V46" s="20" t="s">
        <v>481</v>
      </c>
      <c r="W46" s="18" t="n">
        <v>372.99428849</v>
      </c>
      <c r="X46" s="20" t="n">
        <v>2.40736386</v>
      </c>
    </row>
    <row r="47" spans="1:24">
      <c r="A47" s="15" t="s">
        <v>522</v>
      </c>
      <c r="B47" s="17" t="n">
        <v>5928</v>
      </c>
      <c r="C47" s="18">
        <f>(403.0/B47*100)</f>
        <v/>
      </c>
      <c r="D47" s="19" t="n">
        <v>5525</v>
      </c>
      <c r="E47" s="18" t="n">
        <v>449.7846135</v>
      </c>
      <c r="F47" s="20" t="n">
        <v>5.83467852</v>
      </c>
      <c r="G47" s="18" t="n">
        <v>467.36755137</v>
      </c>
      <c r="H47" s="20" t="n">
        <v>4.25912359</v>
      </c>
      <c r="I47" s="18" t="n">
        <v>459.20543363</v>
      </c>
      <c r="J47" s="20" t="n">
        <v>4.60944238</v>
      </c>
      <c r="K47" s="18" t="n">
        <v>469.37206121</v>
      </c>
      <c r="L47" s="20" t="n">
        <v>5.84236739</v>
      </c>
      <c r="M47" s="18" t="n">
        <v>422.52491934</v>
      </c>
      <c r="N47" s="20" t="n">
        <v>14.66311107</v>
      </c>
      <c r="O47" s="18" t="s">
        <v>481</v>
      </c>
      <c r="P47" s="20" t="s">
        <v>481</v>
      </c>
      <c r="Q47" s="18" t="s">
        <v>481</v>
      </c>
      <c r="R47" s="20" t="s">
        <v>481</v>
      </c>
      <c r="S47" s="18" t="s">
        <v>481</v>
      </c>
      <c r="T47" s="20" t="s">
        <v>481</v>
      </c>
      <c r="U47" s="18" t="s">
        <v>481</v>
      </c>
      <c r="V47" s="20" t="s">
        <v>481</v>
      </c>
      <c r="W47" s="18" t="n">
        <v>374.10945145</v>
      </c>
      <c r="X47" s="20" t="n">
        <v>5.75283543</v>
      </c>
    </row>
    <row r="48" spans="1:24">
      <c r="A48" s="15" t="s">
        <v>523</v>
      </c>
      <c r="B48" s="17" t="n">
        <v>9841</v>
      </c>
      <c r="C48" s="18">
        <f>(8.0/B48*100)</f>
        <v/>
      </c>
      <c r="D48" s="19" t="n">
        <v>9833</v>
      </c>
      <c r="E48" s="18" t="n">
        <v>489.51624945</v>
      </c>
      <c r="F48" s="20" t="n">
        <v>7.34683397</v>
      </c>
      <c r="G48" s="18" t="n">
        <v>508.63281257</v>
      </c>
      <c r="H48" s="20" t="n">
        <v>5.79065176</v>
      </c>
      <c r="I48" s="18" t="n">
        <v>519.95852244</v>
      </c>
      <c r="J48" s="20" t="n">
        <v>4.54330612</v>
      </c>
      <c r="K48" s="18" t="n">
        <v>554.42541196</v>
      </c>
      <c r="L48" s="20" t="n">
        <v>6.31154597</v>
      </c>
      <c r="M48" s="18" t="n">
        <v>436.93141165</v>
      </c>
      <c r="N48" s="20" t="n">
        <v>8.155677600000001</v>
      </c>
      <c r="O48" s="18" t="s">
        <v>481</v>
      </c>
      <c r="P48" s="20" t="s">
        <v>481</v>
      </c>
      <c r="Q48" s="18" t="s">
        <v>481</v>
      </c>
      <c r="R48" s="20" t="s">
        <v>481</v>
      </c>
      <c r="S48" s="18" t="s">
        <v>481</v>
      </c>
      <c r="T48" s="20" t="s">
        <v>481</v>
      </c>
      <c r="U48" s="18" t="s">
        <v>481</v>
      </c>
      <c r="V48" s="20" t="s">
        <v>481</v>
      </c>
      <c r="W48" s="18" t="n">
        <v>454.59631816</v>
      </c>
      <c r="X48" s="20" t="n">
        <v>23.73248806</v>
      </c>
    </row>
    <row r="49" spans="1:24">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n">
        <v>432.22624802</v>
      </c>
      <c r="T49" s="20" t="n">
        <v>2.8653235</v>
      </c>
      <c r="U49" s="18" t="s">
        <v>481</v>
      </c>
      <c r="V49" s="20" t="s">
        <v>481</v>
      </c>
      <c r="W49" s="18" t="s">
        <v>481</v>
      </c>
      <c r="X49" s="20" t="s">
        <v>481</v>
      </c>
    </row>
    <row r="50" spans="1:24">
      <c r="A50" s="15" t="s">
        <v>525</v>
      </c>
      <c r="B50" s="17" t="n">
        <v>11795</v>
      </c>
      <c r="C50" s="18">
        <f>(380.0/B50*100)</f>
        <v/>
      </c>
      <c r="D50" s="19" t="n">
        <v>11415</v>
      </c>
      <c r="E50" s="18" t="n">
        <v>398.44332216</v>
      </c>
      <c r="F50" s="20" t="n">
        <v>3.76139134</v>
      </c>
      <c r="G50" s="18" t="n">
        <v>421.21188509</v>
      </c>
      <c r="H50" s="20" t="n">
        <v>3.11450577</v>
      </c>
      <c r="I50" s="18" t="n">
        <v>418.90658667</v>
      </c>
      <c r="J50" s="20" t="n">
        <v>2.55374811</v>
      </c>
      <c r="K50" s="18" t="n">
        <v>438.29242777</v>
      </c>
      <c r="L50" s="20" t="n">
        <v>3.39753001</v>
      </c>
      <c r="M50" s="18" t="n">
        <v>364.44551278</v>
      </c>
      <c r="N50" s="20" t="n">
        <v>9.627994169999999</v>
      </c>
      <c r="O50" s="18" t="s">
        <v>481</v>
      </c>
      <c r="P50" s="20" t="s">
        <v>481</v>
      </c>
      <c r="Q50" s="18" t="s">
        <v>481</v>
      </c>
      <c r="R50" s="20" t="s">
        <v>481</v>
      </c>
      <c r="S50" s="18" t="s">
        <v>481</v>
      </c>
      <c r="T50" s="20" t="s">
        <v>481</v>
      </c>
      <c r="U50" s="18" t="s">
        <v>481</v>
      </c>
      <c r="V50" s="20" t="s">
        <v>481</v>
      </c>
      <c r="W50" s="18" t="n">
        <v>362.93872416</v>
      </c>
      <c r="X50" s="20" t="n">
        <v>6.56082088</v>
      </c>
    </row>
    <row r="51" spans="1:24">
      <c r="A51" s="15" t="s">
        <v>526</v>
      </c>
      <c r="B51" s="17" t="n">
        <v>6866</v>
      </c>
      <c r="C51" s="18">
        <f>(113.0/B51*100)</f>
        <v/>
      </c>
      <c r="D51" s="19" t="n">
        <v>6753</v>
      </c>
      <c r="E51" s="18" t="n">
        <v>411.14661485</v>
      </c>
      <c r="F51" s="20" t="n">
        <v>2.98089168</v>
      </c>
      <c r="G51" s="18" t="n">
        <v>420.41901162</v>
      </c>
      <c r="H51" s="20" t="n">
        <v>2.53294465</v>
      </c>
      <c r="I51" s="18" t="n">
        <v>423.88475362</v>
      </c>
      <c r="J51" s="20" t="n">
        <v>2.71185161</v>
      </c>
      <c r="K51" s="18" t="n">
        <v>444.23751911</v>
      </c>
      <c r="L51" s="20" t="n">
        <v>3.37708034</v>
      </c>
      <c r="M51" s="18" t="n">
        <v>414.9565808</v>
      </c>
      <c r="N51" s="20" t="n">
        <v>10.32291051</v>
      </c>
      <c r="O51" s="18" t="s">
        <v>481</v>
      </c>
      <c r="P51" s="20" t="s">
        <v>481</v>
      </c>
      <c r="Q51" s="18" t="s">
        <v>481</v>
      </c>
      <c r="R51" s="20" t="s">
        <v>481</v>
      </c>
      <c r="S51" s="18" t="n">
        <v>410.85572185</v>
      </c>
      <c r="T51" s="20" t="n">
        <v>3.7997542</v>
      </c>
      <c r="U51" s="18" t="s">
        <v>481</v>
      </c>
      <c r="V51" s="20" t="s">
        <v>481</v>
      </c>
      <c r="W51" s="18" t="n">
        <v>388.48162112</v>
      </c>
      <c r="X51" s="20" t="n">
        <v>6.79792875</v>
      </c>
    </row>
    <row r="52" spans="1:24">
      <c r="A52" s="15" t="s">
        <v>527</v>
      </c>
      <c r="B52" s="17" t="n">
        <v>5809</v>
      </c>
      <c r="C52" s="18">
        <f>(111.0/B52*100)</f>
        <v/>
      </c>
      <c r="D52" s="19" t="n">
        <v>5698</v>
      </c>
      <c r="E52" s="18" t="n">
        <v>450.97310554</v>
      </c>
      <c r="F52" s="20" t="n">
        <v>3.2736044</v>
      </c>
      <c r="G52" s="18" t="n">
        <v>477.82762609</v>
      </c>
      <c r="H52" s="20" t="n">
        <v>3.0754309</v>
      </c>
      <c r="I52" s="18" t="n">
        <v>489.67252583</v>
      </c>
      <c r="J52" s="20" t="n">
        <v>3.20662091</v>
      </c>
      <c r="K52" s="18" t="n">
        <v>517.28459216</v>
      </c>
      <c r="L52" s="20" t="n">
        <v>4.91705883</v>
      </c>
      <c r="M52" s="18" t="n">
        <v>483.24636722</v>
      </c>
      <c r="N52" s="20" t="n">
        <v>17.25407896</v>
      </c>
      <c r="O52" s="18" t="s">
        <v>481</v>
      </c>
      <c r="P52" s="20" t="s">
        <v>481</v>
      </c>
      <c r="Q52" s="18" t="s">
        <v>481</v>
      </c>
      <c r="R52" s="20" t="s">
        <v>481</v>
      </c>
      <c r="S52" s="18" t="s">
        <v>481</v>
      </c>
      <c r="T52" s="20" t="s">
        <v>481</v>
      </c>
      <c r="U52" s="18" t="s">
        <v>481</v>
      </c>
      <c r="V52" s="20" t="s">
        <v>481</v>
      </c>
      <c r="W52" s="18" t="n">
        <v>407.73309191</v>
      </c>
      <c r="X52" s="20" t="n">
        <v>6.63920932</v>
      </c>
    </row>
    <row r="53" spans="1:24">
      <c r="A53" s="15" t="s">
        <v>528</v>
      </c>
      <c r="B53" s="17" t="n">
        <v>5571</v>
      </c>
      <c r="C53" s="18">
        <f>(120.0/B53*100)</f>
        <v/>
      </c>
      <c r="D53" s="19" t="n">
        <v>5451</v>
      </c>
      <c r="E53" s="18" t="n">
        <v>412.49817291</v>
      </c>
      <c r="F53" s="20" t="n">
        <v>2.96611925</v>
      </c>
      <c r="G53" s="18" t="n">
        <v>430.16212484</v>
      </c>
      <c r="H53" s="20" t="n">
        <v>2.53230034</v>
      </c>
      <c r="I53" s="18" t="n">
        <v>445.79873357</v>
      </c>
      <c r="J53" s="20" t="n">
        <v>2.64644363</v>
      </c>
      <c r="K53" s="18" t="n">
        <v>477.53378364</v>
      </c>
      <c r="L53" s="20" t="n">
        <v>3.39110917</v>
      </c>
      <c r="M53" s="18" t="n">
        <v>437.46789586</v>
      </c>
      <c r="N53" s="20" t="n">
        <v>8.79016985</v>
      </c>
      <c r="O53" s="18" t="s">
        <v>481</v>
      </c>
      <c r="P53" s="20" t="s">
        <v>481</v>
      </c>
      <c r="Q53" s="18" t="s">
        <v>481</v>
      </c>
      <c r="R53" s="20" t="s">
        <v>481</v>
      </c>
      <c r="S53" s="18" t="s">
        <v>481</v>
      </c>
      <c r="T53" s="20" t="s">
        <v>481</v>
      </c>
      <c r="U53" s="18" t="s">
        <v>481</v>
      </c>
      <c r="V53" s="20" t="s">
        <v>481</v>
      </c>
      <c r="W53" s="18" t="n">
        <v>357.5491574</v>
      </c>
      <c r="X53" s="20" t="n">
        <v>4.07663461</v>
      </c>
    </row>
    <row r="54" spans="1:24">
      <c r="A54" s="15" t="s">
        <v>529</v>
      </c>
      <c r="B54" s="17" t="n">
        <v>4740</v>
      </c>
      <c r="C54" s="18">
        <f>(504.0/B54*100)</f>
        <v/>
      </c>
      <c r="D54" s="19" t="n">
        <v>4236</v>
      </c>
      <c r="E54" s="18" t="n">
        <v>326.83512746</v>
      </c>
      <c r="F54" s="20" t="n">
        <v>6.90770895</v>
      </c>
      <c r="G54" s="18" t="n">
        <v>345.64328992</v>
      </c>
      <c r="H54" s="20" t="n">
        <v>5.58749394</v>
      </c>
      <c r="I54" s="18" t="n">
        <v>340.76584318</v>
      </c>
      <c r="J54" s="20" t="n">
        <v>3.07693389</v>
      </c>
      <c r="K54" s="18" t="n">
        <v>356.47346858</v>
      </c>
      <c r="L54" s="20" t="n">
        <v>3.87469255</v>
      </c>
      <c r="M54" s="18" t="n">
        <v>309.11407764</v>
      </c>
      <c r="N54" s="20" t="n">
        <v>10.2466957</v>
      </c>
      <c r="O54" s="18" t="s">
        <v>481</v>
      </c>
      <c r="P54" s="20" t="s">
        <v>481</v>
      </c>
      <c r="Q54" s="18" t="s">
        <v>481</v>
      </c>
      <c r="R54" s="20" t="s">
        <v>481</v>
      </c>
      <c r="S54" s="18" t="s">
        <v>481</v>
      </c>
      <c r="T54" s="20" t="s">
        <v>481</v>
      </c>
      <c r="U54" s="18" t="s">
        <v>481</v>
      </c>
      <c r="V54" s="20" t="s">
        <v>481</v>
      </c>
      <c r="W54" s="18" t="n">
        <v>283.16283294</v>
      </c>
      <c r="X54" s="20" t="n">
        <v>3.69616025</v>
      </c>
    </row>
    <row r="55" spans="1:24">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n">
        <v>411.13152395</v>
      </c>
      <c r="T55" s="20" t="n">
        <v>2.41692503</v>
      </c>
      <c r="U55" s="18" t="s">
        <v>481</v>
      </c>
      <c r="V55" s="20" t="s">
        <v>481</v>
      </c>
      <c r="W55" s="18" t="s">
        <v>481</v>
      </c>
      <c r="X55" s="20" t="s">
        <v>481</v>
      </c>
    </row>
    <row r="56" spans="1:24">
      <c r="A56" s="15" t="s">
        <v>531</v>
      </c>
      <c r="B56" s="17" t="n">
        <v>5359</v>
      </c>
      <c r="C56" s="18">
        <f>(77.0/B56*100)</f>
        <v/>
      </c>
      <c r="D56" s="19" t="n">
        <v>5282</v>
      </c>
      <c r="E56" s="18" t="n">
        <v>496.92984426</v>
      </c>
      <c r="F56" s="20" t="n">
        <v>3.98411259</v>
      </c>
      <c r="G56" s="18" t="n">
        <v>512.57140688</v>
      </c>
      <c r="H56" s="20" t="n">
        <v>3.7236565</v>
      </c>
      <c r="I56" s="18" t="n">
        <v>529.1009382</v>
      </c>
      <c r="J56" s="20" t="n">
        <v>2.94319054</v>
      </c>
      <c r="K56" s="18" t="n">
        <v>554.46863726</v>
      </c>
      <c r="L56" s="20" t="n">
        <v>2.95961745</v>
      </c>
      <c r="M56" s="18" t="n">
        <v>504.9506746</v>
      </c>
      <c r="N56" s="20" t="n">
        <v>6.27034314</v>
      </c>
      <c r="O56" s="18" t="s">
        <v>481</v>
      </c>
      <c r="P56" s="20" t="s">
        <v>481</v>
      </c>
      <c r="Q56" s="18" t="s">
        <v>481</v>
      </c>
      <c r="R56" s="20" t="s">
        <v>481</v>
      </c>
      <c r="S56" s="18" t="s">
        <v>481</v>
      </c>
      <c r="T56" s="20" t="s">
        <v>481</v>
      </c>
      <c r="U56" s="18" t="s">
        <v>481</v>
      </c>
      <c r="V56" s="20" t="s">
        <v>481</v>
      </c>
      <c r="W56" s="18" t="n">
        <v>446.1708746</v>
      </c>
      <c r="X56" s="20" t="n">
        <v>10.37213737</v>
      </c>
    </row>
    <row r="57" spans="1:24">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n">
        <v>403.09974532</v>
      </c>
      <c r="T57" s="20" t="n">
        <v>2.56579015</v>
      </c>
      <c r="U57" s="18" t="s">
        <v>481</v>
      </c>
      <c r="V57" s="20" t="s">
        <v>481</v>
      </c>
      <c r="W57" s="18" t="s">
        <v>481</v>
      </c>
      <c r="X57" s="20" t="s">
        <v>481</v>
      </c>
    </row>
    <row r="58" spans="1:24">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n">
        <v>408.6691134</v>
      </c>
      <c r="T58" s="20" t="n">
        <v>2.67440156</v>
      </c>
      <c r="U58" s="18" t="s">
        <v>481</v>
      </c>
      <c r="V58" s="20" t="s">
        <v>481</v>
      </c>
      <c r="W58" s="18" t="s">
        <v>481</v>
      </c>
      <c r="X58" s="20" t="s">
        <v>481</v>
      </c>
    </row>
    <row r="59" spans="1:24">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n">
        <v>378.44218506</v>
      </c>
      <c r="T59" s="20" t="n">
        <v>1.6995879</v>
      </c>
      <c r="U59" s="18" t="s">
        <v>481</v>
      </c>
      <c r="V59" s="20" t="s">
        <v>481</v>
      </c>
      <c r="W59" s="18" t="s">
        <v>481</v>
      </c>
      <c r="X59" s="20" t="s">
        <v>481</v>
      </c>
    </row>
    <row r="60" spans="1:24">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n">
        <v>386.48537246</v>
      </c>
      <c r="T60" s="20" t="n">
        <v>3.39522632</v>
      </c>
      <c r="U60" s="18" t="s">
        <v>481</v>
      </c>
      <c r="V60" s="20" t="s">
        <v>481</v>
      </c>
      <c r="W60" s="18" t="s">
        <v>481</v>
      </c>
      <c r="X60" s="20" t="s">
        <v>481</v>
      </c>
    </row>
    <row r="61" spans="1:24">
      <c r="A61" s="15" t="s">
        <v>536</v>
      </c>
      <c r="B61" s="17" t="n">
        <v>6525</v>
      </c>
      <c r="C61" s="18">
        <f>(179.0/B61*100)</f>
        <v/>
      </c>
      <c r="D61" s="19" t="n">
        <v>6346</v>
      </c>
      <c r="E61" s="18" t="n">
        <v>467.52099687</v>
      </c>
      <c r="F61" s="20" t="n">
        <v>4.03670842</v>
      </c>
      <c r="G61" s="18" t="n">
        <v>477.00140703</v>
      </c>
      <c r="H61" s="20" t="n">
        <v>3.27933059</v>
      </c>
      <c r="I61" s="18" t="n">
        <v>478.27184839</v>
      </c>
      <c r="J61" s="20" t="n">
        <v>3.27669742</v>
      </c>
      <c r="K61" s="18" t="n">
        <v>504.74410281</v>
      </c>
      <c r="L61" s="20" t="n">
        <v>4.01203163</v>
      </c>
      <c r="M61" s="18" t="n">
        <v>453.50895642</v>
      </c>
      <c r="N61" s="20" t="n">
        <v>11.66895882</v>
      </c>
      <c r="O61" s="18" t="s">
        <v>481</v>
      </c>
      <c r="P61" s="20" t="s">
        <v>481</v>
      </c>
      <c r="Q61" s="18" t="s">
        <v>481</v>
      </c>
      <c r="R61" s="20" t="s">
        <v>481</v>
      </c>
      <c r="S61" s="18" t="s">
        <v>481</v>
      </c>
      <c r="T61" s="20" t="s">
        <v>481</v>
      </c>
      <c r="U61" s="18" t="s">
        <v>481</v>
      </c>
      <c r="V61" s="20" t="s">
        <v>481</v>
      </c>
      <c r="W61" s="18" t="n">
        <v>397.12067718</v>
      </c>
      <c r="X61" s="20" t="n">
        <v>8.20880846</v>
      </c>
    </row>
    <row r="62" spans="1:24">
      <c r="A62" s="15" t="s">
        <v>537</v>
      </c>
      <c r="B62" s="17" t="n">
        <v>4476</v>
      </c>
      <c r="C62" s="18">
        <f>(3.0/B62*100)</f>
        <v/>
      </c>
      <c r="D62" s="19" t="n">
        <v>4473</v>
      </c>
      <c r="E62" s="18" t="n">
        <v>510.33233303</v>
      </c>
      <c r="F62" s="20" t="n">
        <v>2.25893792</v>
      </c>
      <c r="G62" s="18" t="n">
        <v>527.61193409</v>
      </c>
      <c r="H62" s="20" t="n">
        <v>1.94103015</v>
      </c>
      <c r="I62" s="18" t="n">
        <v>533.75127334</v>
      </c>
      <c r="J62" s="20" t="n">
        <v>2.61396869</v>
      </c>
      <c r="K62" s="18" t="n">
        <v>556.20633761</v>
      </c>
      <c r="L62" s="20" t="n">
        <v>3.23968745</v>
      </c>
      <c r="M62" s="18" t="n">
        <v>477.73755239</v>
      </c>
      <c r="N62" s="20" t="n">
        <v>11.78669189</v>
      </c>
      <c r="O62" s="18" t="s">
        <v>481</v>
      </c>
      <c r="P62" s="20" t="s">
        <v>481</v>
      </c>
      <c r="Q62" s="18" t="s">
        <v>481</v>
      </c>
      <c r="R62" s="20" t="s">
        <v>481</v>
      </c>
      <c r="S62" s="18" t="s">
        <v>481</v>
      </c>
      <c r="T62" s="20" t="s">
        <v>481</v>
      </c>
      <c r="U62" s="18" t="s">
        <v>481</v>
      </c>
      <c r="V62" s="20" t="s">
        <v>481</v>
      </c>
      <c r="W62" s="18" t="n">
        <v>481.37776592</v>
      </c>
      <c r="X62" s="20" t="n">
        <v>17.87433447</v>
      </c>
    </row>
    <row r="63" spans="1:24">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n">
        <v>383.68238779</v>
      </c>
      <c r="T63" s="20" t="n">
        <v>1.24851448</v>
      </c>
      <c r="U63" s="18" t="s">
        <v>481</v>
      </c>
      <c r="V63" s="20" t="s">
        <v>481</v>
      </c>
      <c r="W63" s="18" t="s">
        <v>481</v>
      </c>
      <c r="X63" s="20" t="s">
        <v>481</v>
      </c>
    </row>
    <row r="64" spans="1:24">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n">
        <v>464.78196465</v>
      </c>
      <c r="T64" s="20" t="n">
        <v>1.64197035</v>
      </c>
      <c r="U64" s="18" t="s">
        <v>481</v>
      </c>
      <c r="V64" s="20" t="s">
        <v>481</v>
      </c>
      <c r="W64" s="18" t="s">
        <v>481</v>
      </c>
      <c r="X64" s="20" t="s">
        <v>481</v>
      </c>
    </row>
    <row r="65" spans="1:24">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n">
        <v>427.99780567</v>
      </c>
      <c r="T65" s="20" t="n">
        <v>1.97258457</v>
      </c>
      <c r="U65" s="18" t="s">
        <v>481</v>
      </c>
      <c r="V65" s="20" t="s">
        <v>481</v>
      </c>
      <c r="W65" s="18" t="s">
        <v>481</v>
      </c>
      <c r="X65" s="20" t="s">
        <v>481</v>
      </c>
    </row>
    <row r="66" spans="1:24">
      <c r="A66" s="15" t="s">
        <v>541</v>
      </c>
      <c r="B66" s="17" t="n">
        <v>5665</v>
      </c>
      <c r="C66" s="18">
        <f>(93.0/B66*100)</f>
        <v/>
      </c>
      <c r="D66" s="19" t="n">
        <v>5572</v>
      </c>
      <c r="E66" s="18" t="n">
        <v>404.30417122</v>
      </c>
      <c r="F66" s="20" t="n">
        <v>2.55202046</v>
      </c>
      <c r="G66" s="18" t="n">
        <v>423.08260007</v>
      </c>
      <c r="H66" s="20" t="n">
        <v>2.4177698</v>
      </c>
      <c r="I66" s="18" t="n">
        <v>427.75857583</v>
      </c>
      <c r="J66" s="20" t="n">
        <v>2.2401076</v>
      </c>
      <c r="K66" s="18" t="n">
        <v>444.49815929</v>
      </c>
      <c r="L66" s="20" t="n">
        <v>3.72500437</v>
      </c>
      <c r="M66" s="18" t="n">
        <v>395.74855001</v>
      </c>
      <c r="N66" s="20" t="n">
        <v>8.06554296</v>
      </c>
      <c r="O66" s="18" t="s">
        <v>481</v>
      </c>
      <c r="P66" s="20" t="s">
        <v>481</v>
      </c>
      <c r="Q66" s="18" t="s">
        <v>481</v>
      </c>
      <c r="R66" s="20" t="s">
        <v>481</v>
      </c>
      <c r="S66" s="18" t="s">
        <v>481</v>
      </c>
      <c r="T66" s="20" t="s">
        <v>481</v>
      </c>
      <c r="U66" s="18" t="s">
        <v>481</v>
      </c>
      <c r="V66" s="20" t="s">
        <v>481</v>
      </c>
      <c r="W66" s="18" t="n">
        <v>350.96710123</v>
      </c>
      <c r="X66" s="20" t="n">
        <v>3.010171</v>
      </c>
    </row>
    <row r="67" spans="1:24">
      <c r="A67" s="15" t="s">
        <v>542</v>
      </c>
      <c r="B67" s="17" t="n">
        <v>6971</v>
      </c>
      <c r="C67" s="18">
        <f>(979.0/B67*100)</f>
        <v/>
      </c>
      <c r="D67" s="19" t="n">
        <v>5992</v>
      </c>
      <c r="E67" s="18" t="n">
        <v>401.42133399</v>
      </c>
      <c r="F67" s="20" t="n">
        <v>5.28205711</v>
      </c>
      <c r="G67" s="18" t="n">
        <v>407.47894616</v>
      </c>
      <c r="H67" s="20" t="n">
        <v>3.57872678</v>
      </c>
      <c r="I67" s="18" t="n">
        <v>405.42673508</v>
      </c>
      <c r="J67" s="20" t="n">
        <v>2.76602523</v>
      </c>
      <c r="K67" s="18" t="n">
        <v>425.09769982</v>
      </c>
      <c r="L67" s="20" t="n">
        <v>2.81102892</v>
      </c>
      <c r="M67" s="18" t="n">
        <v>374.60824682</v>
      </c>
      <c r="N67" s="20" t="n">
        <v>9.61950628</v>
      </c>
      <c r="O67" s="18" t="s">
        <v>481</v>
      </c>
      <c r="P67" s="20" t="s">
        <v>481</v>
      </c>
      <c r="Q67" s="18" t="s">
        <v>481</v>
      </c>
      <c r="R67" s="20" t="s">
        <v>481</v>
      </c>
      <c r="S67" s="18" t="s">
        <v>481</v>
      </c>
      <c r="T67" s="20" t="s">
        <v>481</v>
      </c>
      <c r="U67" s="18" t="s">
        <v>481</v>
      </c>
      <c r="V67" s="20" t="s">
        <v>481</v>
      </c>
      <c r="W67" s="18" t="n">
        <v>346.93658777</v>
      </c>
      <c r="X67" s="20" t="n">
        <v>6.56195923</v>
      </c>
    </row>
    <row r="68" spans="1:24">
      <c r="A68" s="15" t="s">
        <v>543</v>
      </c>
      <c r="B68" s="17" t="n">
        <v>12083</v>
      </c>
      <c r="C68" s="18">
        <f>(31.0/B68*100)</f>
        <v/>
      </c>
      <c r="D68" s="19" t="n">
        <v>12052</v>
      </c>
      <c r="E68" s="18" t="n">
        <v>411.9476943</v>
      </c>
      <c r="F68" s="20" t="n">
        <v>2.42427629</v>
      </c>
      <c r="G68" s="18" t="n">
        <v>435.59924422</v>
      </c>
      <c r="H68" s="20" t="n">
        <v>2.44498669</v>
      </c>
      <c r="I68" s="18" t="n">
        <v>429.93299748</v>
      </c>
      <c r="J68" s="20" t="n">
        <v>1.52010814</v>
      </c>
      <c r="K68" s="18" t="n">
        <v>459.31327478</v>
      </c>
      <c r="L68" s="20" t="n">
        <v>2.69458573</v>
      </c>
      <c r="M68" s="18" t="n">
        <v>376.98134478</v>
      </c>
      <c r="N68" s="20" t="n">
        <v>5.72414392</v>
      </c>
      <c r="O68" s="18" t="s">
        <v>481</v>
      </c>
      <c r="P68" s="20" t="s">
        <v>481</v>
      </c>
      <c r="Q68" s="18" t="s">
        <v>481</v>
      </c>
      <c r="R68" s="20" t="s">
        <v>481</v>
      </c>
      <c r="S68" s="18" t="s">
        <v>481</v>
      </c>
      <c r="T68" s="20" t="s">
        <v>481</v>
      </c>
      <c r="U68" s="18" t="s">
        <v>481</v>
      </c>
      <c r="V68" s="20" t="s">
        <v>481</v>
      </c>
      <c r="W68" s="18" t="n">
        <v>353.70693059</v>
      </c>
      <c r="X68" s="20" t="n">
        <v>1.99831764</v>
      </c>
    </row>
    <row r="69" spans="1:24">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n">
        <v>434.88486177</v>
      </c>
      <c r="T69" s="20" t="n">
        <v>3.2334538</v>
      </c>
      <c r="U69" s="18" t="s">
        <v>481</v>
      </c>
      <c r="V69" s="20" t="s">
        <v>481</v>
      </c>
      <c r="W69" s="18" t="s">
        <v>481</v>
      </c>
      <c r="X69" s="20" t="s">
        <v>481</v>
      </c>
    </row>
    <row r="70" spans="1:24">
      <c r="A70" s="15" t="s">
        <v>545</v>
      </c>
      <c r="B70" s="17" t="n">
        <v>6036</v>
      </c>
      <c r="C70" s="18">
        <f>(223.0/B70*100)</f>
        <v/>
      </c>
      <c r="D70" s="19" t="n">
        <v>5813</v>
      </c>
      <c r="E70" s="18" t="n">
        <v>471.72635527</v>
      </c>
      <c r="F70" s="20" t="n">
        <v>4.03414013</v>
      </c>
      <c r="G70" s="18" t="n">
        <v>485.27936396</v>
      </c>
      <c r="H70" s="20" t="n">
        <v>3.07831019</v>
      </c>
      <c r="I70" s="18" t="n">
        <v>495.50646074</v>
      </c>
      <c r="J70" s="20" t="n">
        <v>3.37227578</v>
      </c>
      <c r="K70" s="18" t="n">
        <v>522.80925767</v>
      </c>
      <c r="L70" s="20" t="n">
        <v>4.38587245</v>
      </c>
      <c r="M70" s="18" t="n">
        <v>492.54284853</v>
      </c>
      <c r="N70" s="20" t="n">
        <v>9.887361070000001</v>
      </c>
      <c r="O70" s="18" t="s">
        <v>481</v>
      </c>
      <c r="P70" s="20" t="s">
        <v>481</v>
      </c>
      <c r="Q70" s="18" t="s">
        <v>481</v>
      </c>
      <c r="R70" s="20" t="s">
        <v>481</v>
      </c>
      <c r="S70" s="18" t="s">
        <v>481</v>
      </c>
      <c r="T70" s="20" t="s">
        <v>481</v>
      </c>
      <c r="U70" s="18" t="s">
        <v>481</v>
      </c>
      <c r="V70" s="20" t="s">
        <v>481</v>
      </c>
      <c r="W70" s="18" t="n">
        <v>432.09031254</v>
      </c>
      <c r="X70" s="20" t="n">
        <v>7.12647699</v>
      </c>
    </row>
    <row r="71" spans="1:24">
      <c r="A71" s="15" t="s">
        <v>546</v>
      </c>
      <c r="B71" s="17" t="n">
        <v>6115</v>
      </c>
      <c r="C71" s="18">
        <f>(38.0/B71*100)</f>
        <v/>
      </c>
      <c r="D71" s="19" t="n">
        <v>6077</v>
      </c>
      <c r="E71" s="18" t="n">
        <v>523.04334426</v>
      </c>
      <c r="F71" s="20" t="n">
        <v>3.96167994</v>
      </c>
      <c r="G71" s="18" t="n">
        <v>555.6416028899999</v>
      </c>
      <c r="H71" s="20" t="n">
        <v>2.62714655</v>
      </c>
      <c r="I71" s="18" t="n">
        <v>560.39088457</v>
      </c>
      <c r="J71" s="20" t="n">
        <v>2.07102806</v>
      </c>
      <c r="K71" s="18" t="n">
        <v>582.52122016</v>
      </c>
      <c r="L71" s="20" t="n">
        <v>2.73209066</v>
      </c>
      <c r="M71" s="18" t="n">
        <v>500.01523495</v>
      </c>
      <c r="N71" s="20" t="n">
        <v>10.56522606</v>
      </c>
      <c r="O71" s="18" t="s">
        <v>481</v>
      </c>
      <c r="P71" s="20" t="s">
        <v>481</v>
      </c>
      <c r="Q71" s="18" t="s">
        <v>481</v>
      </c>
      <c r="R71" s="20" t="s">
        <v>481</v>
      </c>
      <c r="S71" s="18" t="s">
        <v>481</v>
      </c>
      <c r="T71" s="20" t="s">
        <v>481</v>
      </c>
      <c r="U71" s="18" t="s">
        <v>481</v>
      </c>
      <c r="V71" s="20" t="s">
        <v>481</v>
      </c>
      <c r="W71" s="18" t="n">
        <v>454.23818501</v>
      </c>
      <c r="X71" s="20" t="n">
        <v>11.64790782</v>
      </c>
    </row>
    <row r="72" spans="1:24">
      <c r="A72" s="15" t="s">
        <v>547</v>
      </c>
      <c r="B72" s="17" t="n">
        <v>7708</v>
      </c>
      <c r="C72" s="18">
        <f>(6.0/B72*100)</f>
        <v/>
      </c>
      <c r="D72" s="19" t="n">
        <v>7702</v>
      </c>
      <c r="E72" s="18" t="n">
        <v>508.51455445</v>
      </c>
      <c r="F72" s="20" t="n">
        <v>3.48327942</v>
      </c>
      <c r="G72" s="18" t="n">
        <v>520.77467527</v>
      </c>
      <c r="H72" s="20" t="n">
        <v>2.85914569</v>
      </c>
      <c r="I72" s="18" t="n">
        <v>549.1459529700001</v>
      </c>
      <c r="J72" s="20" t="n">
        <v>3.48644871</v>
      </c>
      <c r="K72" s="18" t="n">
        <v>591.3479646</v>
      </c>
      <c r="L72" s="20" t="n">
        <v>6.54161258</v>
      </c>
      <c r="M72" s="18" t="n">
        <v>539.26252267</v>
      </c>
      <c r="N72" s="20" t="n">
        <v>17.73507692</v>
      </c>
      <c r="O72" s="18" t="s">
        <v>481</v>
      </c>
      <c r="P72" s="20" t="s">
        <v>481</v>
      </c>
      <c r="Q72" s="18" t="s">
        <v>481</v>
      </c>
      <c r="R72" s="20" t="s">
        <v>481</v>
      </c>
      <c r="S72" s="18" t="s">
        <v>481</v>
      </c>
      <c r="T72" s="20" t="s">
        <v>481</v>
      </c>
      <c r="U72" s="18" t="s">
        <v>481</v>
      </c>
      <c r="V72" s="20" t="s">
        <v>481</v>
      </c>
      <c r="W72" s="18" t="n">
        <v>490.833451</v>
      </c>
      <c r="X72" s="20" t="n">
        <v>15.143751</v>
      </c>
    </row>
    <row r="73" spans="1:24">
      <c r="A73" s="15" t="s">
        <v>548</v>
      </c>
      <c r="B73" s="17" t="n">
        <v>8249</v>
      </c>
      <c r="C73" s="18">
        <f>(201.0/B73*100)</f>
        <v/>
      </c>
      <c r="D73" s="19" t="n">
        <v>8048</v>
      </c>
      <c r="E73" s="18" t="n">
        <v>438.69181584</v>
      </c>
      <c r="F73" s="20" t="n">
        <v>9.181328329999999</v>
      </c>
      <c r="G73" s="18" t="n">
        <v>433.93427384</v>
      </c>
      <c r="H73" s="20" t="n">
        <v>4.06839243</v>
      </c>
      <c r="I73" s="18" t="n">
        <v>416.67348169</v>
      </c>
      <c r="J73" s="20" t="n">
        <v>2.56965059</v>
      </c>
      <c r="K73" s="18" t="n">
        <v>431.67411858</v>
      </c>
      <c r="L73" s="20" t="n">
        <v>4.1894698</v>
      </c>
      <c r="M73" s="18" t="n">
        <v>408.71791373</v>
      </c>
      <c r="N73" s="20" t="n">
        <v>10.1856384</v>
      </c>
      <c r="O73" s="18" t="s">
        <v>481</v>
      </c>
      <c r="P73" s="20" t="s">
        <v>481</v>
      </c>
      <c r="Q73" s="18" t="s">
        <v>481</v>
      </c>
      <c r="R73" s="20" t="s">
        <v>481</v>
      </c>
      <c r="S73" s="18" t="s">
        <v>481</v>
      </c>
      <c r="T73" s="20" t="s">
        <v>481</v>
      </c>
      <c r="U73" s="18" t="s">
        <v>481</v>
      </c>
      <c r="V73" s="20" t="s">
        <v>481</v>
      </c>
      <c r="W73" s="18" t="n">
        <v>378.93570561</v>
      </c>
      <c r="X73" s="20" t="n">
        <v>7.01415742</v>
      </c>
    </row>
    <row r="74" spans="1:24">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n">
        <v>424.59045417</v>
      </c>
      <c r="T74" s="20" t="n">
        <v>1.40919814</v>
      </c>
      <c r="U74" s="18" t="s">
        <v>481</v>
      </c>
      <c r="V74" s="20" t="s">
        <v>481</v>
      </c>
      <c r="W74" s="18" t="s">
        <v>481</v>
      </c>
      <c r="X74" s="20" t="s">
        <v>481</v>
      </c>
    </row>
    <row r="75" spans="1:24">
      <c r="A75" s="15" t="s">
        <v>550</v>
      </c>
      <c r="B75" s="17" t="n">
        <v>5375</v>
      </c>
      <c r="C75" s="18">
        <f>(321.0/B75*100)</f>
        <v/>
      </c>
      <c r="D75" s="19" t="n">
        <v>5054</v>
      </c>
      <c r="E75" s="18" t="n">
        <v>379.62828152</v>
      </c>
      <c r="F75" s="20" t="n">
        <v>3.11287801</v>
      </c>
      <c r="G75" s="18" t="n">
        <v>389.5330704</v>
      </c>
      <c r="H75" s="20" t="n">
        <v>3.02363175</v>
      </c>
      <c r="I75" s="18" t="n">
        <v>394.37447162</v>
      </c>
      <c r="J75" s="20" t="n">
        <v>3.0112353</v>
      </c>
      <c r="K75" s="18" t="n">
        <v>407.98781731</v>
      </c>
      <c r="L75" s="20" t="n">
        <v>3.09689138</v>
      </c>
      <c r="M75" s="18" t="n">
        <v>367.50470406</v>
      </c>
      <c r="N75" s="20" t="n">
        <v>5.36916802</v>
      </c>
      <c r="O75" s="18" t="s">
        <v>481</v>
      </c>
      <c r="P75" s="20" t="s">
        <v>481</v>
      </c>
      <c r="Q75" s="18" t="s">
        <v>481</v>
      </c>
      <c r="R75" s="20" t="s">
        <v>481</v>
      </c>
      <c r="S75" s="18" t="s">
        <v>481</v>
      </c>
      <c r="T75" s="20" t="s">
        <v>481</v>
      </c>
      <c r="U75" s="18" t="s">
        <v>481</v>
      </c>
      <c r="V75" s="20" t="s">
        <v>481</v>
      </c>
      <c r="W75" s="18" t="n">
        <v>358.86148385</v>
      </c>
      <c r="X75" s="20" t="n">
        <v>3.44076632</v>
      </c>
    </row>
    <row r="76" spans="1:24">
      <c r="A76" s="15" t="s">
        <v>551</v>
      </c>
      <c r="B76" s="17" t="n">
        <v>14167</v>
      </c>
      <c r="C76" s="18">
        <f>(236.0/B76*100)</f>
        <v/>
      </c>
      <c r="D76" s="19" t="n">
        <v>13931</v>
      </c>
      <c r="E76" s="18" t="n">
        <v>428.81712625</v>
      </c>
      <c r="F76" s="20" t="n">
        <v>3.66100855</v>
      </c>
      <c r="G76" s="18" t="n">
        <v>441.88619523</v>
      </c>
      <c r="H76" s="20" t="n">
        <v>3.02081254</v>
      </c>
      <c r="I76" s="18" t="n">
        <v>444.91671461</v>
      </c>
      <c r="J76" s="20" t="n">
        <v>2.58326134</v>
      </c>
      <c r="K76" s="18" t="n">
        <v>467.49675299</v>
      </c>
      <c r="L76" s="20" t="n">
        <v>3.76953955</v>
      </c>
      <c r="M76" s="18" t="n">
        <v>386.15826147</v>
      </c>
      <c r="N76" s="20" t="n">
        <v>5.58013512</v>
      </c>
      <c r="O76" s="18" t="s">
        <v>481</v>
      </c>
      <c r="P76" s="20" t="s">
        <v>481</v>
      </c>
      <c r="Q76" s="18" t="s">
        <v>481</v>
      </c>
      <c r="R76" s="20" t="s">
        <v>481</v>
      </c>
      <c r="S76" s="18" t="s">
        <v>481</v>
      </c>
      <c r="T76" s="20" t="s">
        <v>481</v>
      </c>
      <c r="U76" s="18" t="s">
        <v>481</v>
      </c>
      <c r="V76" s="20" t="s">
        <v>481</v>
      </c>
      <c r="W76" s="18" t="n">
        <v>366.94373449</v>
      </c>
      <c r="X76" s="20" t="n">
        <v>4.45875639</v>
      </c>
    </row>
    <row r="77" spans="1:24">
      <c r="A77" s="15" t="s">
        <v>552</v>
      </c>
      <c r="B77" s="17" t="n">
        <v>6062</v>
      </c>
      <c r="C77" s="18">
        <f>(372.0/B77*100)</f>
        <v/>
      </c>
      <c r="D77" s="19" t="n">
        <v>5690</v>
      </c>
      <c r="E77" s="18" t="n">
        <v>431.31007534</v>
      </c>
      <c r="F77" s="20" t="n">
        <v>2.8425302</v>
      </c>
      <c r="G77" s="18" t="n">
        <v>447.99441201</v>
      </c>
      <c r="H77" s="20" t="n">
        <v>2.81168213</v>
      </c>
      <c r="I77" s="18" t="n">
        <v>450.93334075</v>
      </c>
      <c r="J77" s="20" t="n">
        <v>3.31992498</v>
      </c>
      <c r="K77" s="18" t="n">
        <v>487.44414569</v>
      </c>
      <c r="L77" s="20" t="n">
        <v>4.82944917</v>
      </c>
      <c r="M77" s="18" t="n">
        <v>415.06052557</v>
      </c>
      <c r="N77" s="20" t="n">
        <v>10.56900779</v>
      </c>
      <c r="O77" s="18" t="s">
        <v>481</v>
      </c>
      <c r="P77" s="20" t="s">
        <v>481</v>
      </c>
      <c r="Q77" s="18" t="s">
        <v>481</v>
      </c>
      <c r="R77" s="20" t="s">
        <v>481</v>
      </c>
      <c r="S77" s="18" t="s">
        <v>481</v>
      </c>
      <c r="T77" s="20" t="s">
        <v>481</v>
      </c>
      <c r="U77" s="18" t="s">
        <v>481</v>
      </c>
      <c r="V77" s="20" t="s">
        <v>481</v>
      </c>
      <c r="W77" s="18" t="n">
        <v>373.53939857</v>
      </c>
      <c r="X77" s="20" t="n">
        <v>3.4455432</v>
      </c>
    </row>
    <row r="78" spans="1:24">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n">
        <v>524.64451931</v>
      </c>
      <c r="T78" s="20" t="n">
        <v>3.91006783</v>
      </c>
      <c r="U78" s="18" t="s">
        <v>481</v>
      </c>
      <c r="V78" s="20" t="s">
        <v>481</v>
      </c>
      <c r="W78" s="18" t="s">
        <v>481</v>
      </c>
      <c r="X78" s="20" t="s">
        <v>481</v>
      </c>
    </row>
    <row customHeight="1" ht="25" r="79" spans="1:24">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n">
        <v>475.18659836</v>
      </c>
      <c r="T79" s="20" t="n">
        <v>6.280552</v>
      </c>
      <c r="U79" s="18" t="s">
        <v>481</v>
      </c>
      <c r="V79" s="20" t="s">
        <v>481</v>
      </c>
      <c r="W79" s="18" t="s">
        <v>481</v>
      </c>
      <c r="X79" s="20" t="s">
        <v>481</v>
      </c>
    </row>
    <row r="80" spans="1:24">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n">
        <v>456.48357586</v>
      </c>
      <c r="T80" s="20" t="n">
        <v>3.67164431</v>
      </c>
      <c r="U80" s="18" t="s">
        <v>481</v>
      </c>
      <c r="V80" s="20" t="s">
        <v>481</v>
      </c>
      <c r="W80" s="18" t="s">
        <v>481</v>
      </c>
      <c r="X80" s="20" t="s">
        <v>481</v>
      </c>
    </row>
    <row r="81" spans="1:24">
      <c r="A81" s="23" t="s">
        <v>556</v>
      </c>
      <c r="B81" s="17" t="n">
        <v>8861</v>
      </c>
      <c r="C81" s="18">
        <f>(96.0/B81*100)</f>
        <v/>
      </c>
      <c r="D81" s="19" t="n">
        <v>8765</v>
      </c>
      <c r="E81" s="18" t="n">
        <v>418.46798505</v>
      </c>
      <c r="F81" s="20" t="n">
        <v>7.04198393</v>
      </c>
      <c r="G81" s="18" t="n">
        <v>427.66531805</v>
      </c>
      <c r="H81" s="20" t="n">
        <v>3.69684986</v>
      </c>
      <c r="I81" s="18" t="n">
        <v>444.68132912</v>
      </c>
      <c r="J81" s="20" t="n">
        <v>2.99846381</v>
      </c>
      <c r="K81" s="18" t="n">
        <v>474.80128566</v>
      </c>
      <c r="L81" s="20" t="n">
        <v>3.325463</v>
      </c>
      <c r="M81" s="18" t="n">
        <v>407.03452775</v>
      </c>
      <c r="N81" s="20" t="n">
        <v>5.99678116</v>
      </c>
      <c r="O81" s="18" t="s">
        <v>481</v>
      </c>
      <c r="P81" s="20" t="s">
        <v>481</v>
      </c>
      <c r="Q81" s="18" t="s">
        <v>481</v>
      </c>
      <c r="R81" s="20" t="s">
        <v>481</v>
      </c>
      <c r="S81" s="18" t="s">
        <v>481</v>
      </c>
      <c r="T81" s="20" t="s">
        <v>481</v>
      </c>
      <c r="U81" s="18" t="s">
        <v>481</v>
      </c>
      <c r="V81" s="20" t="s">
        <v>481</v>
      </c>
      <c r="W81" s="18" t="n">
        <v>384.61776637</v>
      </c>
      <c r="X81" s="20" t="n">
        <v>7.97781775</v>
      </c>
    </row>
    <row r="82" spans="1:24">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row>
    <row r="83" spans="1:24">
      <c r="A83" s="3" t="s">
        <v>558</v>
      </c>
    </row>
    <row r="84" spans="1:24">
      <c r="A84" s="25" t="s">
        <v>559</v>
      </c>
    </row>
    <row r="85" spans="1:24">
      <c r="A85" s="25" t="s">
        <v>560</v>
      </c>
    </row>
    <row customHeight="1" ht="30" r="86" spans="1:24">
      <c r="A86" s="25" t="s">
        <v>561</v>
      </c>
    </row>
    <row customHeight="1" ht="30" r="87" spans="1:24">
      <c r="A87" s="25" t="s">
        <v>557</v>
      </c>
    </row>
    <row customHeight="1" ht="30" r="88" spans="1:24">
      <c r="A88" s="25" t="s">
        <v>562</v>
      </c>
    </row>
    <row customHeight="1" ht="30" r="89" spans="1:24">
      <c r="A89" s="25" t="s">
        <v>563</v>
      </c>
    </row>
    <row customHeight="1" ht="30" r="90" spans="1:24">
      <c r="A90" s="25" t="s">
        <v>564</v>
      </c>
    </row>
    <row customHeight="1" ht="30" r="91" spans="1:24">
      <c r="A91" s="25" t="s">
        <v>565</v>
      </c>
    </row>
    <row customHeight="1" ht="30" r="92" spans="1:24">
      <c r="A92" s="25" t="s">
        <v>566</v>
      </c>
    </row>
    <row customHeight="1" ht="30" r="93" spans="1:24">
      <c r="A93" s="25" t="s">
        <v>567</v>
      </c>
    </row>
    <row customHeight="1" ht="30" r="94" spans="1:24">
      <c r="A94" s="25" t="s">
        <v>568</v>
      </c>
    </row>
    <row customHeight="1" ht="30" r="95" spans="1:24">
      <c r="A95" s="25" t="s">
        <v>569</v>
      </c>
    </row>
    <row customHeight="1" ht="30" r="96" spans="1:24">
      <c r="A96" s="25" t="s">
        <v>570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460</v>
      </c>
    </row>
    <row r="2" spans="1:24">
      <c r="A2" s="5" t="s">
        <v>853</v>
      </c>
    </row>
    <row customHeight="1" ht="30" r="4" spans="1:24">
      <c r="A4" s="6" t="n"/>
      <c r="B4" s="7" t="s">
        <v>462</v>
      </c>
      <c r="C4" s="7" t="s">
        <v>463</v>
      </c>
      <c r="D4" s="8" t="s">
        <v>462</v>
      </c>
      <c r="E4" s="9" t="s">
        <v>846</v>
      </c>
      <c r="F4" s="10" t="n"/>
      <c r="G4" s="9" t="s">
        <v>847</v>
      </c>
      <c r="H4" s="10" t="n"/>
      <c r="I4" s="9" t="s">
        <v>848</v>
      </c>
      <c r="J4" s="10" t="n"/>
      <c r="K4" s="9" t="s">
        <v>849</v>
      </c>
      <c r="L4" s="10" t="n"/>
      <c r="M4" s="9" t="s">
        <v>850</v>
      </c>
      <c r="N4" s="10" t="n"/>
      <c r="O4" s="9" t="s">
        <v>584</v>
      </c>
      <c r="P4" s="10" t="n"/>
      <c r="Q4" s="9" t="s">
        <v>585</v>
      </c>
      <c r="R4" s="10" t="n"/>
      <c r="S4" s="9" t="s">
        <v>472</v>
      </c>
      <c r="T4" s="10" t="n"/>
      <c r="U4" s="9" t="s">
        <v>473</v>
      </c>
      <c r="V4" s="10" t="n"/>
      <c r="W4" s="9" t="s">
        <v>586</v>
      </c>
      <c r="X4" s="10" t="n"/>
    </row>
    <row r="5" spans="1:24">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row>
    <row r="6" spans="1:24">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480</v>
      </c>
      <c r="B7" s="17" t="n">
        <v>14530</v>
      </c>
      <c r="C7" s="18">
        <f>(846.0/B7*100)</f>
        <v/>
      </c>
      <c r="D7" s="19" t="n">
        <v>13684</v>
      </c>
      <c r="E7" s="18" t="n">
        <v>457.70398968</v>
      </c>
      <c r="F7" s="20" t="n">
        <v>2.98262869</v>
      </c>
      <c r="G7" s="18" t="n">
        <v>496.2733937</v>
      </c>
      <c r="H7" s="20" t="n">
        <v>2.73498758</v>
      </c>
      <c r="I7" s="18" t="n">
        <v>517.60685797</v>
      </c>
      <c r="J7" s="20" t="n">
        <v>1.90551129</v>
      </c>
      <c r="K7" s="18" t="n">
        <v>547.7715978</v>
      </c>
      <c r="L7" s="20" t="n">
        <v>1.93450477</v>
      </c>
      <c r="M7" s="18" t="n">
        <v>510.42531553</v>
      </c>
      <c r="N7" s="20" t="n">
        <v>8.070892860000001</v>
      </c>
      <c r="O7" s="18" t="s">
        <v>481</v>
      </c>
      <c r="P7" s="20" t="s">
        <v>481</v>
      </c>
      <c r="Q7" s="18" t="s">
        <v>481</v>
      </c>
      <c r="R7" s="20" t="s">
        <v>481</v>
      </c>
      <c r="S7" s="18" t="s">
        <v>481</v>
      </c>
      <c r="T7" s="20" t="s">
        <v>481</v>
      </c>
      <c r="U7" s="18" t="s">
        <v>481</v>
      </c>
      <c r="V7" s="20" t="s">
        <v>481</v>
      </c>
      <c r="W7" s="18" t="n">
        <v>465.50121177</v>
      </c>
      <c r="X7" s="20" t="n">
        <v>5.49657092</v>
      </c>
    </row>
    <row r="8" spans="1:24">
      <c r="A8" s="15" t="s">
        <v>483</v>
      </c>
      <c r="B8" s="17" t="n">
        <v>7007</v>
      </c>
      <c r="C8" s="18">
        <f>(176.0/B8*100)</f>
        <v/>
      </c>
      <c r="D8" s="19" t="n">
        <v>6831</v>
      </c>
      <c r="E8" s="18" t="n">
        <v>440.53147422</v>
      </c>
      <c r="F8" s="20" t="n">
        <v>4.2101989</v>
      </c>
      <c r="G8" s="18" t="n">
        <v>485.5728833</v>
      </c>
      <c r="H8" s="20" t="n">
        <v>4.12613807</v>
      </c>
      <c r="I8" s="18" t="n">
        <v>500.60347061</v>
      </c>
      <c r="J8" s="20" t="n">
        <v>3.13922084</v>
      </c>
      <c r="K8" s="18" t="n">
        <v>529.74926006</v>
      </c>
      <c r="L8" s="20" t="n">
        <v>3.12272055</v>
      </c>
      <c r="M8" s="18" t="n">
        <v>492.92579754</v>
      </c>
      <c r="N8" s="20" t="n">
        <v>6.23637928</v>
      </c>
      <c r="O8" s="18" t="s">
        <v>481</v>
      </c>
      <c r="P8" s="20" t="s">
        <v>481</v>
      </c>
      <c r="Q8" s="18" t="s">
        <v>481</v>
      </c>
      <c r="R8" s="20" t="s">
        <v>481</v>
      </c>
      <c r="S8" s="18" t="n">
        <v>368.48347797</v>
      </c>
      <c r="T8" s="20" t="n">
        <v>14.99112476</v>
      </c>
      <c r="U8" s="18" t="s">
        <v>481</v>
      </c>
      <c r="V8" s="20" t="s">
        <v>481</v>
      </c>
      <c r="W8" s="18" t="n">
        <v>410.96473141</v>
      </c>
      <c r="X8" s="20" t="n">
        <v>5.60302025</v>
      </c>
    </row>
    <row r="9" spans="1:24">
      <c r="A9" s="15" t="s">
        <v>484</v>
      </c>
      <c r="B9" s="17" t="n">
        <v>9651</v>
      </c>
      <c r="C9" s="18">
        <f>(296.0/B9*100)</f>
        <v/>
      </c>
      <c r="D9" s="19" t="n">
        <v>9355</v>
      </c>
      <c r="E9" s="18" t="n">
        <v>457.23365099</v>
      </c>
      <c r="F9" s="20" t="n">
        <v>3.13375355</v>
      </c>
      <c r="G9" s="18" t="n">
        <v>490.95578299</v>
      </c>
      <c r="H9" s="20" t="n">
        <v>3.6697785</v>
      </c>
      <c r="I9" s="18" t="n">
        <v>517.3269646799999</v>
      </c>
      <c r="J9" s="20" t="n">
        <v>2.86425513</v>
      </c>
      <c r="K9" s="18" t="n">
        <v>549.94109236</v>
      </c>
      <c r="L9" s="20" t="n">
        <v>2.16035634</v>
      </c>
      <c r="M9" s="18" t="n">
        <v>495.3953216</v>
      </c>
      <c r="N9" s="20" t="n">
        <v>9.357304920000001</v>
      </c>
      <c r="O9" s="18" t="s">
        <v>481</v>
      </c>
      <c r="P9" s="20" t="s">
        <v>481</v>
      </c>
      <c r="Q9" s="18" t="s">
        <v>481</v>
      </c>
      <c r="R9" s="20" t="s">
        <v>481</v>
      </c>
      <c r="S9" s="18" t="n">
        <v>374.78530698</v>
      </c>
      <c r="T9" s="20" t="n">
        <v>11.62763904</v>
      </c>
      <c r="U9" s="18" t="s">
        <v>481</v>
      </c>
      <c r="V9" s="20" t="s">
        <v>481</v>
      </c>
      <c r="W9" s="18" t="n">
        <v>409.27694421</v>
      </c>
      <c r="X9" s="20" t="n">
        <v>5.1400774</v>
      </c>
    </row>
    <row r="10" spans="1:24">
      <c r="A10" s="15" t="s">
        <v>485</v>
      </c>
      <c r="B10" s="17" t="n">
        <v>20058</v>
      </c>
      <c r="C10" s="18">
        <f>(569.0/B10*100)</f>
        <v/>
      </c>
      <c r="D10" s="19" t="n">
        <v>19489</v>
      </c>
      <c r="E10" s="18" t="n">
        <v>487.0786102</v>
      </c>
      <c r="F10" s="20" t="n">
        <v>3.6485313</v>
      </c>
      <c r="G10" s="18" t="n">
        <v>520.29372482</v>
      </c>
      <c r="H10" s="20" t="n">
        <v>2.67166216</v>
      </c>
      <c r="I10" s="18" t="n">
        <v>528.56424209</v>
      </c>
      <c r="J10" s="20" t="n">
        <v>2.41262425</v>
      </c>
      <c r="K10" s="18" t="n">
        <v>557.70369977</v>
      </c>
      <c r="L10" s="20" t="n">
        <v>2.20193504</v>
      </c>
      <c r="M10" s="18" t="n">
        <v>520.52430251</v>
      </c>
      <c r="N10" s="20" t="n">
        <v>6.14971365</v>
      </c>
      <c r="O10" s="18" t="s">
        <v>481</v>
      </c>
      <c r="P10" s="20" t="s">
        <v>481</v>
      </c>
      <c r="Q10" s="18" t="s">
        <v>481</v>
      </c>
      <c r="R10" s="20" t="s">
        <v>481</v>
      </c>
      <c r="S10" s="18" t="s">
        <v>481</v>
      </c>
      <c r="T10" s="20" t="s">
        <v>481</v>
      </c>
      <c r="U10" s="18" t="s">
        <v>481</v>
      </c>
      <c r="V10" s="20" t="s">
        <v>481</v>
      </c>
      <c r="W10" s="18" t="n">
        <v>447.33963798</v>
      </c>
      <c r="X10" s="20" t="n">
        <v>5.51913463</v>
      </c>
    </row>
    <row r="11" spans="1:24">
      <c r="A11" s="15" t="s">
        <v>486</v>
      </c>
      <c r="B11" s="17" t="n">
        <v>7053</v>
      </c>
      <c r="C11" s="18">
        <f>(191.0/B11*100)</f>
        <v/>
      </c>
      <c r="D11" s="19" t="n">
        <v>6862</v>
      </c>
      <c r="E11" s="18" t="n">
        <v>427.78742361</v>
      </c>
      <c r="F11" s="20" t="n">
        <v>4.38864314</v>
      </c>
      <c r="G11" s="18" t="n">
        <v>433.52656081</v>
      </c>
      <c r="H11" s="20" t="n">
        <v>3.06990393</v>
      </c>
      <c r="I11" s="18" t="n">
        <v>445.98096038</v>
      </c>
      <c r="J11" s="20" t="n">
        <v>3.54909828</v>
      </c>
      <c r="K11" s="18" t="n">
        <v>477.36274883</v>
      </c>
      <c r="L11" s="20" t="n">
        <v>3.03859511</v>
      </c>
      <c r="M11" s="18" t="n">
        <v>452.41369248</v>
      </c>
      <c r="N11" s="20" t="n">
        <v>10.03756266</v>
      </c>
      <c r="O11" s="18" t="s">
        <v>481</v>
      </c>
      <c r="P11" s="20" t="s">
        <v>481</v>
      </c>
      <c r="Q11" s="18" t="s">
        <v>481</v>
      </c>
      <c r="R11" s="20" t="s">
        <v>481</v>
      </c>
      <c r="S11" s="18" t="s">
        <v>481</v>
      </c>
      <c r="T11" s="20" t="s">
        <v>481</v>
      </c>
      <c r="U11" s="18" t="s">
        <v>481</v>
      </c>
      <c r="V11" s="20" t="s">
        <v>481</v>
      </c>
      <c r="W11" s="18" t="n">
        <v>399.37548907</v>
      </c>
      <c r="X11" s="20" t="n">
        <v>5.93186919</v>
      </c>
    </row>
    <row r="12" spans="1:24">
      <c r="A12" s="15" t="s">
        <v>487</v>
      </c>
      <c r="B12" s="17" t="n">
        <v>6894</v>
      </c>
      <c r="C12" s="18">
        <f>(60.0/B12*100)</f>
        <v/>
      </c>
      <c r="D12" s="19" t="n">
        <v>6834</v>
      </c>
      <c r="E12" s="18" t="n">
        <v>467.17761445</v>
      </c>
      <c r="F12" s="20" t="n">
        <v>3.33268642</v>
      </c>
      <c r="G12" s="18" t="n">
        <v>494.34053727</v>
      </c>
      <c r="H12" s="20" t="n">
        <v>2.71013004</v>
      </c>
      <c r="I12" s="18" t="n">
        <v>516.94504535</v>
      </c>
      <c r="J12" s="20" t="n">
        <v>2.93283412</v>
      </c>
      <c r="K12" s="18" t="n">
        <v>529.86477462</v>
      </c>
      <c r="L12" s="20" t="n">
        <v>3.19064128</v>
      </c>
      <c r="M12" s="18" t="n">
        <v>459.4202454</v>
      </c>
      <c r="N12" s="20" t="n">
        <v>13.7642258</v>
      </c>
      <c r="O12" s="18" t="s">
        <v>481</v>
      </c>
      <c r="P12" s="20" t="s">
        <v>481</v>
      </c>
      <c r="Q12" s="18" t="s">
        <v>481</v>
      </c>
      <c r="R12" s="20" t="s">
        <v>481</v>
      </c>
      <c r="S12" s="18" t="n">
        <v>366.6777112</v>
      </c>
      <c r="T12" s="20" t="n">
        <v>14.39052153</v>
      </c>
      <c r="U12" s="18" t="s">
        <v>481</v>
      </c>
      <c r="V12" s="20" t="s">
        <v>481</v>
      </c>
      <c r="W12" s="18" t="n">
        <v>401.20244512</v>
      </c>
      <c r="X12" s="20" t="n">
        <v>7.0717694</v>
      </c>
    </row>
    <row r="13" spans="1:24">
      <c r="A13" s="15" t="s">
        <v>488</v>
      </c>
      <c r="B13" s="17" t="n">
        <v>7161</v>
      </c>
      <c r="C13" s="18">
        <f>(245.0/B13*100)</f>
        <v/>
      </c>
      <c r="D13" s="19" t="n">
        <v>6916</v>
      </c>
      <c r="E13" s="18" t="n">
        <v>458.85465639</v>
      </c>
      <c r="F13" s="20" t="n">
        <v>4.51125475</v>
      </c>
      <c r="G13" s="18" t="n">
        <v>491.26558585</v>
      </c>
      <c r="H13" s="20" t="n">
        <v>3.89797423</v>
      </c>
      <c r="I13" s="18" t="n">
        <v>505.85563944</v>
      </c>
      <c r="J13" s="20" t="n">
        <v>2.61606881</v>
      </c>
      <c r="K13" s="18" t="n">
        <v>533.51382316</v>
      </c>
      <c r="L13" s="20" t="n">
        <v>2.36784179</v>
      </c>
      <c r="M13" s="18" t="n">
        <v>522.39399755</v>
      </c>
      <c r="N13" s="20" t="n">
        <v>9.00583469</v>
      </c>
      <c r="O13" s="18" t="s">
        <v>481</v>
      </c>
      <c r="P13" s="20" t="s">
        <v>481</v>
      </c>
      <c r="Q13" s="18" t="s">
        <v>481</v>
      </c>
      <c r="R13" s="20" t="s">
        <v>481</v>
      </c>
      <c r="S13" s="18" t="n">
        <v>436.36003517</v>
      </c>
      <c r="T13" s="20" t="n">
        <v>6.43426798</v>
      </c>
      <c r="U13" s="18" t="s">
        <v>481</v>
      </c>
      <c r="V13" s="20" t="s">
        <v>481</v>
      </c>
      <c r="W13" s="18" t="n">
        <v>398.7417905</v>
      </c>
      <c r="X13" s="20" t="n">
        <v>6.57111781</v>
      </c>
    </row>
    <row r="14" spans="1:24">
      <c r="A14" s="15" t="s">
        <v>489</v>
      </c>
      <c r="B14" s="17" t="n">
        <v>5587</v>
      </c>
      <c r="C14" s="18">
        <f>(84.0/B14*100)</f>
        <v/>
      </c>
      <c r="D14" s="19" t="n">
        <v>5503</v>
      </c>
      <c r="E14" s="18" t="n">
        <v>496.14274033</v>
      </c>
      <c r="F14" s="20" t="n">
        <v>4.90391631</v>
      </c>
      <c r="G14" s="18" t="n">
        <v>515.74569251</v>
      </c>
      <c r="H14" s="20" t="n">
        <v>3.65843281</v>
      </c>
      <c r="I14" s="18" t="n">
        <v>531.7397344</v>
      </c>
      <c r="J14" s="20" t="n">
        <v>2.64360388</v>
      </c>
      <c r="K14" s="18" t="n">
        <v>561.84117988</v>
      </c>
      <c r="L14" s="20" t="n">
        <v>2.41378547</v>
      </c>
      <c r="M14" s="18" t="n">
        <v>523.03456446</v>
      </c>
      <c r="N14" s="20" t="n">
        <v>10.77001567</v>
      </c>
      <c r="O14" s="18" t="s">
        <v>481</v>
      </c>
      <c r="P14" s="20" t="s">
        <v>481</v>
      </c>
      <c r="Q14" s="18" t="s">
        <v>481</v>
      </c>
      <c r="R14" s="20" t="s">
        <v>481</v>
      </c>
      <c r="S14" s="18" t="s">
        <v>481</v>
      </c>
      <c r="T14" s="20" t="s">
        <v>481</v>
      </c>
      <c r="U14" s="18" t="s">
        <v>481</v>
      </c>
      <c r="V14" s="20" t="s">
        <v>481</v>
      </c>
      <c r="W14" s="18" t="n">
        <v>453.60957175</v>
      </c>
      <c r="X14" s="20" t="n">
        <v>11.4981294</v>
      </c>
    </row>
    <row r="15" spans="1:24">
      <c r="A15" s="15" t="s">
        <v>490</v>
      </c>
      <c r="B15" s="17" t="n">
        <v>5882</v>
      </c>
      <c r="C15" s="18">
        <f>(131.0/B15*100)</f>
        <v/>
      </c>
      <c r="D15" s="19" t="n">
        <v>5751</v>
      </c>
      <c r="E15" s="18" t="n">
        <v>479.96658676</v>
      </c>
      <c r="F15" s="20" t="n">
        <v>3.9846909</v>
      </c>
      <c r="G15" s="18" t="n">
        <v>517.1263387400001</v>
      </c>
      <c r="H15" s="20" t="n">
        <v>3.58086388</v>
      </c>
      <c r="I15" s="18" t="n">
        <v>540.2777861</v>
      </c>
      <c r="J15" s="20" t="n">
        <v>2.36248444</v>
      </c>
      <c r="K15" s="18" t="n">
        <v>570.49150931</v>
      </c>
      <c r="L15" s="20" t="n">
        <v>2.82912659</v>
      </c>
      <c r="M15" s="18" t="n">
        <v>534.9370299</v>
      </c>
      <c r="N15" s="20" t="n">
        <v>11.83753684</v>
      </c>
      <c r="O15" s="18" t="s">
        <v>481</v>
      </c>
      <c r="P15" s="20" t="s">
        <v>481</v>
      </c>
      <c r="Q15" s="18" t="s">
        <v>481</v>
      </c>
      <c r="R15" s="20" t="s">
        <v>481</v>
      </c>
      <c r="S15" s="18" t="n">
        <v>375.95013089</v>
      </c>
      <c r="T15" s="20" t="n">
        <v>17.42774697</v>
      </c>
      <c r="U15" s="18" t="s">
        <v>481</v>
      </c>
      <c r="V15" s="20" t="s">
        <v>481</v>
      </c>
      <c r="W15" s="18" t="n">
        <v>433.11450908</v>
      </c>
      <c r="X15" s="20" t="n">
        <v>7.11033635</v>
      </c>
    </row>
    <row r="16" spans="1:24">
      <c r="A16" s="15" t="s">
        <v>491</v>
      </c>
      <c r="B16" s="17" t="n">
        <v>6108</v>
      </c>
      <c r="C16" s="18">
        <f>(167.0/B16*100)</f>
        <v/>
      </c>
      <c r="D16" s="19" t="n">
        <v>5941</v>
      </c>
      <c r="E16" s="18" t="n">
        <v>443.00074693</v>
      </c>
      <c r="F16" s="20" t="n">
        <v>3.92705758</v>
      </c>
      <c r="G16" s="18" t="n">
        <v>486.88857144</v>
      </c>
      <c r="H16" s="20" t="n">
        <v>3.5808833</v>
      </c>
      <c r="I16" s="18" t="n">
        <v>515.6440237</v>
      </c>
      <c r="J16" s="20" t="n">
        <v>2.55865102</v>
      </c>
      <c r="K16" s="18" t="n">
        <v>537.25388364</v>
      </c>
      <c r="L16" s="20" t="n">
        <v>2.6815124</v>
      </c>
      <c r="M16" s="18" t="n">
        <v>468.71794884</v>
      </c>
      <c r="N16" s="20" t="n">
        <v>9.96705002</v>
      </c>
      <c r="O16" s="18" t="s">
        <v>481</v>
      </c>
      <c r="P16" s="20" t="s">
        <v>481</v>
      </c>
      <c r="Q16" s="18" t="s">
        <v>481</v>
      </c>
      <c r="R16" s="20" t="s">
        <v>481</v>
      </c>
      <c r="S16" s="18" t="s">
        <v>481</v>
      </c>
      <c r="T16" s="20" t="s">
        <v>481</v>
      </c>
      <c r="U16" s="18" t="s">
        <v>481</v>
      </c>
      <c r="V16" s="20" t="s">
        <v>481</v>
      </c>
      <c r="W16" s="18" t="n">
        <v>390.61757377</v>
      </c>
      <c r="X16" s="20" t="n">
        <v>7.87911618</v>
      </c>
    </row>
    <row r="17" spans="1:24">
      <c r="A17" s="15" t="s">
        <v>492</v>
      </c>
      <c r="B17" s="17" t="n">
        <v>6504</v>
      </c>
      <c r="C17" s="18">
        <f>(2100.0/B17*100)</f>
        <v/>
      </c>
      <c r="D17" s="19" t="n">
        <v>4404</v>
      </c>
      <c r="E17" s="18" t="n">
        <v>487.00764959</v>
      </c>
      <c r="F17" s="20" t="n">
        <v>4.88462417</v>
      </c>
      <c r="G17" s="18" t="n">
        <v>519.13058433</v>
      </c>
      <c r="H17" s="20" t="n">
        <v>4.31925914</v>
      </c>
      <c r="I17" s="18" t="n">
        <v>520.80195988</v>
      </c>
      <c r="J17" s="20" t="n">
        <v>4.53772353</v>
      </c>
      <c r="K17" s="18" t="n">
        <v>547.36342267</v>
      </c>
      <c r="L17" s="20" t="n">
        <v>3.70419206</v>
      </c>
      <c r="M17" s="18" t="n">
        <v>538.98017798</v>
      </c>
      <c r="N17" s="20" t="n">
        <v>6.29721969</v>
      </c>
      <c r="O17" s="18" t="s">
        <v>481</v>
      </c>
      <c r="P17" s="20" t="s">
        <v>481</v>
      </c>
      <c r="Q17" s="18" t="s">
        <v>481</v>
      </c>
      <c r="R17" s="20" t="s">
        <v>481</v>
      </c>
      <c r="S17" s="18" t="n">
        <v>360.48925247</v>
      </c>
      <c r="T17" s="20" t="n">
        <v>12.44339086</v>
      </c>
      <c r="U17" s="18" t="s">
        <v>481</v>
      </c>
      <c r="V17" s="20" t="s">
        <v>481</v>
      </c>
      <c r="W17" s="18" t="n">
        <v>459.6725764</v>
      </c>
      <c r="X17" s="20" t="n">
        <v>6.95898773</v>
      </c>
    </row>
    <row r="18" spans="1:24">
      <c r="A18" s="15" t="s">
        <v>493</v>
      </c>
      <c r="B18" s="17" t="n">
        <v>5532</v>
      </c>
      <c r="C18" s="18">
        <f>(31.0/B18*100)</f>
        <v/>
      </c>
      <c r="D18" s="19" t="n">
        <v>5501</v>
      </c>
      <c r="E18" s="18" t="n">
        <v>413.00627991</v>
      </c>
      <c r="F18" s="20" t="n">
        <v>5.35437038</v>
      </c>
      <c r="G18" s="18" t="n">
        <v>439.55162546</v>
      </c>
      <c r="H18" s="20" t="n">
        <v>4.41002083</v>
      </c>
      <c r="I18" s="18" t="n">
        <v>453.82151124</v>
      </c>
      <c r="J18" s="20" t="n">
        <v>4.20450599</v>
      </c>
      <c r="K18" s="18" t="n">
        <v>488.83195072</v>
      </c>
      <c r="L18" s="20" t="n">
        <v>3.32998281</v>
      </c>
      <c r="M18" s="18" t="n">
        <v>459.24301299</v>
      </c>
      <c r="N18" s="20" t="n">
        <v>9.175645230000001</v>
      </c>
      <c r="O18" s="18" t="s">
        <v>481</v>
      </c>
      <c r="P18" s="20" t="s">
        <v>481</v>
      </c>
      <c r="Q18" s="18" t="s">
        <v>481</v>
      </c>
      <c r="R18" s="20" t="s">
        <v>481</v>
      </c>
      <c r="S18" s="18" t="s">
        <v>481</v>
      </c>
      <c r="T18" s="20" t="s">
        <v>481</v>
      </c>
      <c r="U18" s="18" t="s">
        <v>481</v>
      </c>
      <c r="V18" s="20" t="s">
        <v>481</v>
      </c>
      <c r="W18" s="18" t="n">
        <v>366.34386883</v>
      </c>
      <c r="X18" s="20" t="n">
        <v>7.17427936</v>
      </c>
    </row>
    <row r="19" spans="1:24">
      <c r="A19" s="15" t="s">
        <v>494</v>
      </c>
      <c r="B19" s="17" t="n">
        <v>5658</v>
      </c>
      <c r="C19" s="18">
        <f>(392.0/B19*100)</f>
        <v/>
      </c>
      <c r="D19" s="19" t="n">
        <v>5266</v>
      </c>
      <c r="E19" s="18" t="n">
        <v>437.27099311</v>
      </c>
      <c r="F19" s="20" t="n">
        <v>3.97723174</v>
      </c>
      <c r="G19" s="18" t="n">
        <v>466.38851931</v>
      </c>
      <c r="H19" s="20" t="n">
        <v>4.68042864</v>
      </c>
      <c r="I19" s="18" t="n">
        <v>486.33945495</v>
      </c>
      <c r="J19" s="20" t="n">
        <v>3.53664271</v>
      </c>
      <c r="K19" s="18" t="n">
        <v>517.2446356200001</v>
      </c>
      <c r="L19" s="20" t="n">
        <v>3.24231349</v>
      </c>
      <c r="M19" s="18" t="n">
        <v>465.47744596</v>
      </c>
      <c r="N19" s="20" t="n">
        <v>8.706781830000001</v>
      </c>
      <c r="O19" s="18" t="s">
        <v>481</v>
      </c>
      <c r="P19" s="20" t="s">
        <v>481</v>
      </c>
      <c r="Q19" s="18" t="s">
        <v>481</v>
      </c>
      <c r="R19" s="20" t="s">
        <v>481</v>
      </c>
      <c r="S19" s="18" t="s">
        <v>481</v>
      </c>
      <c r="T19" s="20" t="s">
        <v>481</v>
      </c>
      <c r="U19" s="18" t="s">
        <v>481</v>
      </c>
      <c r="V19" s="20" t="s">
        <v>481</v>
      </c>
      <c r="W19" s="18" t="n">
        <v>398.65061092</v>
      </c>
      <c r="X19" s="20" t="n">
        <v>6.71469269</v>
      </c>
    </row>
    <row r="20" spans="1:24">
      <c r="A20" s="15" t="s">
        <v>495</v>
      </c>
      <c r="B20" s="17" t="n">
        <v>3371</v>
      </c>
      <c r="C20" s="18">
        <f>(75.0/B20*100)</f>
        <v/>
      </c>
      <c r="D20" s="19" t="n">
        <v>3296</v>
      </c>
      <c r="E20" s="18" t="n">
        <v>420.49810972</v>
      </c>
      <c r="F20" s="20" t="n">
        <v>4.55830714</v>
      </c>
      <c r="G20" s="18" t="n">
        <v>453.93966435</v>
      </c>
      <c r="H20" s="20" t="n">
        <v>5.14715729</v>
      </c>
      <c r="I20" s="18" t="n">
        <v>474.58944239</v>
      </c>
      <c r="J20" s="20" t="n">
        <v>2.75012402</v>
      </c>
      <c r="K20" s="18" t="n">
        <v>504.22859467</v>
      </c>
      <c r="L20" s="20" t="n">
        <v>2.7511129</v>
      </c>
      <c r="M20" s="18" t="n">
        <v>481.07307406</v>
      </c>
      <c r="N20" s="20" t="n">
        <v>7.79110051</v>
      </c>
      <c r="O20" s="18" t="s">
        <v>481</v>
      </c>
      <c r="P20" s="20" t="s">
        <v>481</v>
      </c>
      <c r="Q20" s="18" t="s">
        <v>481</v>
      </c>
      <c r="R20" s="20" t="s">
        <v>481</v>
      </c>
      <c r="S20" s="18" t="s">
        <v>481</v>
      </c>
      <c r="T20" s="20" t="s">
        <v>481</v>
      </c>
      <c r="U20" s="18" t="s">
        <v>481</v>
      </c>
      <c r="V20" s="20" t="s">
        <v>481</v>
      </c>
      <c r="W20" s="18" t="n">
        <v>403.88867109</v>
      </c>
      <c r="X20" s="20" t="n">
        <v>7.32934539</v>
      </c>
    </row>
    <row r="21" spans="1:24">
      <c r="A21" s="15" t="s">
        <v>496</v>
      </c>
      <c r="B21" s="17" t="n">
        <v>5741</v>
      </c>
      <c r="C21" s="18">
        <f>(62.0/B21*100)</f>
        <v/>
      </c>
      <c r="D21" s="19" t="n">
        <v>5679</v>
      </c>
      <c r="E21" s="18" t="n">
        <v>447.01142323</v>
      </c>
      <c r="F21" s="20" t="n">
        <v>3.60579828</v>
      </c>
      <c r="G21" s="18" t="n">
        <v>481.85074184</v>
      </c>
      <c r="H21" s="20" t="n">
        <v>3.76868661</v>
      </c>
      <c r="I21" s="18" t="n">
        <v>503.57187797</v>
      </c>
      <c r="J21" s="20" t="n">
        <v>2.62257704</v>
      </c>
      <c r="K21" s="18" t="n">
        <v>538.9962087500001</v>
      </c>
      <c r="L21" s="20" t="n">
        <v>2.506996</v>
      </c>
      <c r="M21" s="18" t="n">
        <v>502.70661646</v>
      </c>
      <c r="N21" s="20" t="n">
        <v>7.50086517</v>
      </c>
      <c r="O21" s="18" t="s">
        <v>481</v>
      </c>
      <c r="P21" s="20" t="s">
        <v>481</v>
      </c>
      <c r="Q21" s="18" t="s">
        <v>481</v>
      </c>
      <c r="R21" s="20" t="s">
        <v>481</v>
      </c>
      <c r="S21" s="18" t="s">
        <v>481</v>
      </c>
      <c r="T21" s="20" t="s">
        <v>481</v>
      </c>
      <c r="U21" s="18" t="s">
        <v>481</v>
      </c>
      <c r="V21" s="20" t="s">
        <v>481</v>
      </c>
      <c r="W21" s="18" t="n">
        <v>426.35713742</v>
      </c>
      <c r="X21" s="20" t="n">
        <v>8.82735965</v>
      </c>
    </row>
    <row r="22" spans="1:24">
      <c r="A22" s="15" t="s">
        <v>497</v>
      </c>
      <c r="B22" s="17" t="n">
        <v>6598</v>
      </c>
      <c r="C22" s="18">
        <f>(40.0/B22*100)</f>
        <v/>
      </c>
      <c r="D22" s="19" t="n">
        <v>6558</v>
      </c>
      <c r="E22" s="18" t="n">
        <v>449.8479894</v>
      </c>
      <c r="F22" s="20" t="n">
        <v>4.39899632</v>
      </c>
      <c r="G22" s="18" t="n">
        <v>469.7556574</v>
      </c>
      <c r="H22" s="20" t="n">
        <v>5.40241345</v>
      </c>
      <c r="I22" s="18" t="n">
        <v>472.91676272</v>
      </c>
      <c r="J22" s="20" t="n">
        <v>5.27353366</v>
      </c>
      <c r="K22" s="18" t="n">
        <v>509.13466755</v>
      </c>
      <c r="L22" s="20" t="n">
        <v>3.96150655</v>
      </c>
      <c r="M22" s="18" t="n">
        <v>457.85355668</v>
      </c>
      <c r="N22" s="20" t="n">
        <v>9.591415319999999</v>
      </c>
      <c r="O22" s="18" t="s">
        <v>481</v>
      </c>
      <c r="P22" s="20" t="s">
        <v>481</v>
      </c>
      <c r="Q22" s="18" t="s">
        <v>481</v>
      </c>
      <c r="R22" s="20" t="s">
        <v>481</v>
      </c>
      <c r="S22" s="18" t="n">
        <v>448.28166515</v>
      </c>
      <c r="T22" s="20" t="n">
        <v>8.782882710000001</v>
      </c>
      <c r="U22" s="18" t="s">
        <v>481</v>
      </c>
      <c r="V22" s="20" t="s">
        <v>481</v>
      </c>
      <c r="W22" s="18" t="n">
        <v>357.2786559</v>
      </c>
      <c r="X22" s="20" t="n">
        <v>7.85304572</v>
      </c>
    </row>
    <row r="23" spans="1:24">
      <c r="A23" s="15" t="s">
        <v>498</v>
      </c>
      <c r="B23" s="17" t="n">
        <v>11583</v>
      </c>
      <c r="C23" s="18">
        <f>(276.0/B23*100)</f>
        <v/>
      </c>
      <c r="D23" s="19" t="n">
        <v>11307</v>
      </c>
      <c r="E23" s="18" t="n">
        <v>441.07065224</v>
      </c>
      <c r="F23" s="20" t="n">
        <v>4.58381228</v>
      </c>
      <c r="G23" s="18" t="n">
        <v>468.68381712</v>
      </c>
      <c r="H23" s="20" t="n">
        <v>4.31534127</v>
      </c>
      <c r="I23" s="18" t="n">
        <v>476.2944329</v>
      </c>
      <c r="J23" s="20" t="n">
        <v>3.11948654</v>
      </c>
      <c r="K23" s="18" t="n">
        <v>508.13177277</v>
      </c>
      <c r="L23" s="20" t="n">
        <v>2.87484075</v>
      </c>
      <c r="M23" s="18" t="n">
        <v>476.41796873</v>
      </c>
      <c r="N23" s="20" t="n">
        <v>7.97332452</v>
      </c>
      <c r="O23" s="18" t="s">
        <v>481</v>
      </c>
      <c r="P23" s="20" t="s">
        <v>481</v>
      </c>
      <c r="Q23" s="18" t="s">
        <v>481</v>
      </c>
      <c r="R23" s="20" t="s">
        <v>481</v>
      </c>
      <c r="S23" s="18" t="s">
        <v>481</v>
      </c>
      <c r="T23" s="20" t="s">
        <v>481</v>
      </c>
      <c r="U23" s="18" t="s">
        <v>481</v>
      </c>
      <c r="V23" s="20" t="s">
        <v>481</v>
      </c>
      <c r="W23" s="18" t="n">
        <v>408.46083321</v>
      </c>
      <c r="X23" s="20" t="n">
        <v>7.55076631</v>
      </c>
    </row>
    <row r="24" spans="1:24">
      <c r="A24" s="15" t="s">
        <v>499</v>
      </c>
      <c r="B24" s="17" t="n">
        <v>6647</v>
      </c>
      <c r="C24" s="18">
        <f>(12.0/B24*100)</f>
        <v/>
      </c>
      <c r="D24" s="19" t="n">
        <v>6635</v>
      </c>
      <c r="E24" s="18" t="n">
        <v>495.46610747</v>
      </c>
      <c r="F24" s="20" t="n">
        <v>4.90842803</v>
      </c>
      <c r="G24" s="18" t="n">
        <v>518.5173961</v>
      </c>
      <c r="H24" s="20" t="n">
        <v>4.10792541</v>
      </c>
      <c r="I24" s="18" t="n">
        <v>540.64069116</v>
      </c>
      <c r="J24" s="20" t="n">
        <v>3.08278416</v>
      </c>
      <c r="K24" s="18" t="n">
        <v>566.95764769</v>
      </c>
      <c r="L24" s="20" t="n">
        <v>3.19326452</v>
      </c>
      <c r="M24" s="18" t="n">
        <v>506.28389577</v>
      </c>
      <c r="N24" s="20" t="n">
        <v>9.087915840000001</v>
      </c>
      <c r="O24" s="18" t="s">
        <v>481</v>
      </c>
      <c r="P24" s="20" t="s">
        <v>481</v>
      </c>
      <c r="Q24" s="18" t="s">
        <v>481</v>
      </c>
      <c r="R24" s="20" t="s">
        <v>481</v>
      </c>
      <c r="S24" s="18" t="s">
        <v>481</v>
      </c>
      <c r="T24" s="20" t="s">
        <v>481</v>
      </c>
      <c r="U24" s="18" t="s">
        <v>481</v>
      </c>
      <c r="V24" s="20" t="s">
        <v>481</v>
      </c>
      <c r="W24" s="18" t="n">
        <v>455.7277848</v>
      </c>
      <c r="X24" s="20" t="n">
        <v>9.91715052</v>
      </c>
    </row>
    <row r="25" spans="1:24">
      <c r="A25" s="15" t="s">
        <v>500</v>
      </c>
      <c r="B25" s="17" t="n">
        <v>5581</v>
      </c>
      <c r="C25" s="18">
        <f>(25.0/B25*100)</f>
        <v/>
      </c>
      <c r="D25" s="19" t="n">
        <v>5556</v>
      </c>
      <c r="E25" s="18" t="n">
        <v>482.38196107</v>
      </c>
      <c r="F25" s="20" t="n">
        <v>4.26231693</v>
      </c>
      <c r="G25" s="18" t="n">
        <v>494.06293388</v>
      </c>
      <c r="H25" s="20" t="n">
        <v>4.11112966</v>
      </c>
      <c r="I25" s="18" t="n">
        <v>516.92014935</v>
      </c>
      <c r="J25" s="20" t="n">
        <v>3.73439351</v>
      </c>
      <c r="K25" s="18" t="n">
        <v>549.94861721</v>
      </c>
      <c r="L25" s="20" t="n">
        <v>3.53948753</v>
      </c>
      <c r="M25" s="18" t="n">
        <v>522.43938317</v>
      </c>
      <c r="N25" s="20" t="n">
        <v>12.13077642</v>
      </c>
      <c r="O25" s="18" t="s">
        <v>481</v>
      </c>
      <c r="P25" s="20" t="s">
        <v>481</v>
      </c>
      <c r="Q25" s="18" t="s">
        <v>481</v>
      </c>
      <c r="R25" s="20" t="s">
        <v>481</v>
      </c>
      <c r="S25" s="18" t="s">
        <v>481</v>
      </c>
      <c r="T25" s="20" t="s">
        <v>481</v>
      </c>
      <c r="U25" s="18" t="s">
        <v>481</v>
      </c>
      <c r="V25" s="20" t="s">
        <v>481</v>
      </c>
      <c r="W25" s="18" t="n">
        <v>414.92777156</v>
      </c>
      <c r="X25" s="20" t="n">
        <v>19.84863373</v>
      </c>
    </row>
    <row r="26" spans="1:24">
      <c r="A26" s="15" t="s">
        <v>501</v>
      </c>
      <c r="B26" s="17" t="n">
        <v>4869</v>
      </c>
      <c r="C26" s="18">
        <f>(84.0/B26*100)</f>
        <v/>
      </c>
      <c r="D26" s="19" t="n">
        <v>4785</v>
      </c>
      <c r="E26" s="18" t="n">
        <v>460.46999489</v>
      </c>
      <c r="F26" s="20" t="n">
        <v>4.88731841</v>
      </c>
      <c r="G26" s="18" t="n">
        <v>470.24507863</v>
      </c>
      <c r="H26" s="20" t="n">
        <v>3.77839515</v>
      </c>
      <c r="I26" s="18" t="n">
        <v>483.32495919</v>
      </c>
      <c r="J26" s="20" t="n">
        <v>2.45670052</v>
      </c>
      <c r="K26" s="18" t="n">
        <v>516.64796445</v>
      </c>
      <c r="L26" s="20" t="n">
        <v>1.93952443</v>
      </c>
      <c r="M26" s="18" t="n">
        <v>460.3420628</v>
      </c>
      <c r="N26" s="20" t="n">
        <v>10.00683608</v>
      </c>
      <c r="O26" s="18" t="s">
        <v>481</v>
      </c>
      <c r="P26" s="20" t="s">
        <v>481</v>
      </c>
      <c r="Q26" s="18" t="s">
        <v>481</v>
      </c>
      <c r="R26" s="20" t="s">
        <v>481</v>
      </c>
      <c r="S26" s="18" t="s">
        <v>481</v>
      </c>
      <c r="T26" s="20" t="s">
        <v>481</v>
      </c>
      <c r="U26" s="18" t="s">
        <v>481</v>
      </c>
      <c r="V26" s="20" t="s">
        <v>481</v>
      </c>
      <c r="W26" s="18" t="n">
        <v>429.15376244</v>
      </c>
      <c r="X26" s="20" t="n">
        <v>8.399308899999999</v>
      </c>
    </row>
    <row r="27" spans="1:24">
      <c r="A27" s="15" t="s">
        <v>502</v>
      </c>
      <c r="B27" s="17" t="n">
        <v>5299</v>
      </c>
      <c r="C27" s="18">
        <f>(144.0/B27*100)</f>
        <v/>
      </c>
      <c r="D27" s="19" t="n">
        <v>5155</v>
      </c>
      <c r="E27" s="18" t="n">
        <v>437.05997595</v>
      </c>
      <c r="F27" s="20" t="n">
        <v>3.74026676</v>
      </c>
      <c r="G27" s="18" t="n">
        <v>478.04496121</v>
      </c>
      <c r="H27" s="20" t="n">
        <v>3.76512282</v>
      </c>
      <c r="I27" s="18" t="n">
        <v>492.34249318</v>
      </c>
      <c r="J27" s="20" t="n">
        <v>2.44948197</v>
      </c>
      <c r="K27" s="18" t="n">
        <v>516.41781108</v>
      </c>
      <c r="L27" s="20" t="n">
        <v>2.33318416</v>
      </c>
      <c r="M27" s="18" t="n">
        <v>481.27609187</v>
      </c>
      <c r="N27" s="20" t="n">
        <v>5.9818458</v>
      </c>
      <c r="O27" s="18" t="s">
        <v>481</v>
      </c>
      <c r="P27" s="20" t="s">
        <v>481</v>
      </c>
      <c r="Q27" s="18" t="s">
        <v>481</v>
      </c>
      <c r="R27" s="20" t="s">
        <v>481</v>
      </c>
      <c r="S27" s="18" t="s">
        <v>481</v>
      </c>
      <c r="T27" s="20" t="s">
        <v>481</v>
      </c>
      <c r="U27" s="18" t="s">
        <v>481</v>
      </c>
      <c r="V27" s="20" t="s">
        <v>481</v>
      </c>
      <c r="W27" s="18" t="n">
        <v>391.87524527</v>
      </c>
      <c r="X27" s="20" t="n">
        <v>4.38045649</v>
      </c>
    </row>
    <row r="28" spans="1:24">
      <c r="A28" s="15" t="s">
        <v>503</v>
      </c>
      <c r="B28" s="17" t="n">
        <v>7568</v>
      </c>
      <c r="C28" s="18">
        <f>(424.0/B28*100)</f>
        <v/>
      </c>
      <c r="D28" s="19" t="n">
        <v>7144</v>
      </c>
      <c r="E28" s="18" t="n">
        <v>390.48427376</v>
      </c>
      <c r="F28" s="20" t="n">
        <v>4.98056618</v>
      </c>
      <c r="G28" s="18" t="n">
        <v>400.38103944</v>
      </c>
      <c r="H28" s="20" t="n">
        <v>2.8924377</v>
      </c>
      <c r="I28" s="18" t="n">
        <v>412.30768722</v>
      </c>
      <c r="J28" s="20" t="n">
        <v>2.64942878</v>
      </c>
      <c r="K28" s="18" t="n">
        <v>443.03455356</v>
      </c>
      <c r="L28" s="20" t="n">
        <v>2.72885335</v>
      </c>
      <c r="M28" s="18" t="n">
        <v>418.40684292</v>
      </c>
      <c r="N28" s="20" t="n">
        <v>6.07811447</v>
      </c>
      <c r="O28" s="18" t="s">
        <v>481</v>
      </c>
      <c r="P28" s="20" t="s">
        <v>481</v>
      </c>
      <c r="Q28" s="18" t="s">
        <v>481</v>
      </c>
      <c r="R28" s="20" t="s">
        <v>481</v>
      </c>
      <c r="S28" s="18" t="s">
        <v>481</v>
      </c>
      <c r="T28" s="20" t="s">
        <v>481</v>
      </c>
      <c r="U28" s="18" t="s">
        <v>481</v>
      </c>
      <c r="V28" s="20" t="s">
        <v>481</v>
      </c>
      <c r="W28" s="18" t="n">
        <v>380.8929067</v>
      </c>
      <c r="X28" s="20" t="n">
        <v>5.75094878</v>
      </c>
    </row>
    <row r="29" spans="1:24">
      <c r="A29" s="15" t="s">
        <v>504</v>
      </c>
      <c r="B29" s="17" t="n">
        <v>5385</v>
      </c>
      <c r="C29" s="18">
        <f>(30.0/B29*100)</f>
        <v/>
      </c>
      <c r="D29" s="19" t="n">
        <v>5355</v>
      </c>
      <c r="E29" s="18" t="n">
        <v>471.99908008</v>
      </c>
      <c r="F29" s="20" t="n">
        <v>3.45935928</v>
      </c>
      <c r="G29" s="18" t="n">
        <v>512.0177265999999</v>
      </c>
      <c r="H29" s="20" t="n">
        <v>3.88311565</v>
      </c>
      <c r="I29" s="18" t="n">
        <v>524.21048458</v>
      </c>
      <c r="J29" s="20" t="n">
        <v>2.8500529</v>
      </c>
      <c r="K29" s="18" t="n">
        <v>556.9431204799999</v>
      </c>
      <c r="L29" s="20" t="n">
        <v>3.56068342</v>
      </c>
      <c r="M29" s="18" t="n">
        <v>467.26735911</v>
      </c>
      <c r="N29" s="20" t="n">
        <v>15.60887207</v>
      </c>
      <c r="O29" s="18" t="s">
        <v>481</v>
      </c>
      <c r="P29" s="20" t="s">
        <v>481</v>
      </c>
      <c r="Q29" s="18" t="s">
        <v>481</v>
      </c>
      <c r="R29" s="20" t="s">
        <v>481</v>
      </c>
      <c r="S29" s="18" t="n">
        <v>358.28551468</v>
      </c>
      <c r="T29" s="20" t="n">
        <v>8.567023300000001</v>
      </c>
      <c r="U29" s="18" t="s">
        <v>481</v>
      </c>
      <c r="V29" s="20" t="s">
        <v>481</v>
      </c>
      <c r="W29" s="18" t="n">
        <v>403.9321821</v>
      </c>
      <c r="X29" s="20" t="n">
        <v>7.62501436</v>
      </c>
    </row>
    <row r="30" spans="1:24">
      <c r="A30" s="15" t="s">
        <v>505</v>
      </c>
      <c r="B30" s="17" t="n">
        <v>4520</v>
      </c>
      <c r="C30" s="18">
        <f>(223.0/B30*100)</f>
        <v/>
      </c>
      <c r="D30" s="19" t="n">
        <v>4297</v>
      </c>
      <c r="E30" s="18" t="n">
        <v>472.36356787</v>
      </c>
      <c r="F30" s="20" t="n">
        <v>4.7430487</v>
      </c>
      <c r="G30" s="18" t="n">
        <v>511.57588231</v>
      </c>
      <c r="H30" s="20" t="n">
        <v>4.5369403</v>
      </c>
      <c r="I30" s="18" t="n">
        <v>518.52402516</v>
      </c>
      <c r="J30" s="20" t="n">
        <v>3.41036524</v>
      </c>
      <c r="K30" s="18" t="n">
        <v>556.07484515</v>
      </c>
      <c r="L30" s="20" t="n">
        <v>3.416049</v>
      </c>
      <c r="M30" s="18" t="n">
        <v>497.98600272</v>
      </c>
      <c r="N30" s="20" t="n">
        <v>11.18567868</v>
      </c>
      <c r="O30" s="18" t="s">
        <v>481</v>
      </c>
      <c r="P30" s="20" t="s">
        <v>481</v>
      </c>
      <c r="Q30" s="18" t="s">
        <v>481</v>
      </c>
      <c r="R30" s="20" t="s">
        <v>481</v>
      </c>
      <c r="S30" s="18" t="s">
        <v>481</v>
      </c>
      <c r="T30" s="20" t="s">
        <v>481</v>
      </c>
      <c r="U30" s="18" t="s">
        <v>481</v>
      </c>
      <c r="V30" s="20" t="s">
        <v>481</v>
      </c>
      <c r="W30" s="18" t="n">
        <v>405.91238594</v>
      </c>
      <c r="X30" s="20" t="n">
        <v>6.26362192</v>
      </c>
    </row>
    <row r="31" spans="1:24">
      <c r="A31" s="15" t="s">
        <v>506</v>
      </c>
      <c r="B31" s="17" t="n">
        <v>5456</v>
      </c>
      <c r="C31" s="18">
        <f>(150.0/B31*100)</f>
        <v/>
      </c>
      <c r="D31" s="19" t="n">
        <v>5306</v>
      </c>
      <c r="E31" s="18" t="n">
        <v>445.2489352</v>
      </c>
      <c r="F31" s="20" t="n">
        <v>3.71183222</v>
      </c>
      <c r="G31" s="18" t="n">
        <v>477.38624571</v>
      </c>
      <c r="H31" s="20" t="n">
        <v>4.39214295</v>
      </c>
      <c r="I31" s="18" t="n">
        <v>505.66817158</v>
      </c>
      <c r="J31" s="20" t="n">
        <v>2.83149396</v>
      </c>
      <c r="K31" s="18" t="n">
        <v>537.9636072</v>
      </c>
      <c r="L31" s="20" t="n">
        <v>2.64097051</v>
      </c>
      <c r="M31" s="18" t="n">
        <v>511.85859821</v>
      </c>
      <c r="N31" s="20" t="n">
        <v>7.17974503</v>
      </c>
      <c r="O31" s="18" t="s">
        <v>481</v>
      </c>
      <c r="P31" s="20" t="s">
        <v>481</v>
      </c>
      <c r="Q31" s="18" t="s">
        <v>481</v>
      </c>
      <c r="R31" s="20" t="s">
        <v>481</v>
      </c>
      <c r="S31" s="18" t="s">
        <v>481</v>
      </c>
      <c r="T31" s="20" t="s">
        <v>481</v>
      </c>
      <c r="U31" s="18" t="s">
        <v>481</v>
      </c>
      <c r="V31" s="20" t="s">
        <v>481</v>
      </c>
      <c r="W31" s="18" t="n">
        <v>412.57642969</v>
      </c>
      <c r="X31" s="20" t="n">
        <v>5.70681807</v>
      </c>
    </row>
    <row r="32" spans="1:24">
      <c r="A32" s="15" t="s">
        <v>507</v>
      </c>
      <c r="B32" s="17" t="n">
        <v>4478</v>
      </c>
      <c r="C32" s="18">
        <f>(6.0/B32*100)</f>
        <v/>
      </c>
      <c r="D32" s="19" t="n">
        <v>4472</v>
      </c>
      <c r="E32" s="18" t="n">
        <v>474.36284498</v>
      </c>
      <c r="F32" s="20" t="n">
        <v>4.07999728</v>
      </c>
      <c r="G32" s="18" t="n">
        <v>488.60845925</v>
      </c>
      <c r="H32" s="20" t="n">
        <v>3.66973151</v>
      </c>
      <c r="I32" s="18" t="n">
        <v>504.01756352</v>
      </c>
      <c r="J32" s="20" t="n">
        <v>3.44790463</v>
      </c>
      <c r="K32" s="18" t="n">
        <v>534.31563518</v>
      </c>
      <c r="L32" s="20" t="n">
        <v>3.46024665</v>
      </c>
      <c r="M32" s="18" t="n">
        <v>503.38552079</v>
      </c>
      <c r="N32" s="20" t="n">
        <v>11.50985183</v>
      </c>
      <c r="O32" s="18" t="s">
        <v>481</v>
      </c>
      <c r="P32" s="20" t="s">
        <v>481</v>
      </c>
      <c r="Q32" s="18" t="s">
        <v>481</v>
      </c>
      <c r="R32" s="20" t="s">
        <v>481</v>
      </c>
      <c r="S32" s="18" t="s">
        <v>481</v>
      </c>
      <c r="T32" s="20" t="s">
        <v>481</v>
      </c>
      <c r="U32" s="18" t="s">
        <v>481</v>
      </c>
      <c r="V32" s="20" t="s">
        <v>481</v>
      </c>
      <c r="W32" s="18" t="n">
        <v>420.59762232</v>
      </c>
      <c r="X32" s="20" t="n">
        <v>13.62433374</v>
      </c>
    </row>
    <row r="33" spans="1:24">
      <c r="A33" s="15" t="s">
        <v>508</v>
      </c>
      <c r="B33" s="17" t="n">
        <v>7325</v>
      </c>
      <c r="C33" s="18">
        <f>(84.0/B33*100)</f>
        <v/>
      </c>
      <c r="D33" s="19" t="n">
        <v>7241</v>
      </c>
      <c r="E33" s="18" t="n">
        <v>467.3779731</v>
      </c>
      <c r="F33" s="20" t="n">
        <v>4.75507383</v>
      </c>
      <c r="G33" s="18" t="n">
        <v>485.42095575</v>
      </c>
      <c r="H33" s="20" t="n">
        <v>4.62789244</v>
      </c>
      <c r="I33" s="18" t="n">
        <v>491.18039288</v>
      </c>
      <c r="J33" s="20" t="n">
        <v>2.87674953</v>
      </c>
      <c r="K33" s="18" t="n">
        <v>532.17726484</v>
      </c>
      <c r="L33" s="20" t="n">
        <v>3.011401</v>
      </c>
      <c r="M33" s="18" t="n">
        <v>501.86238844</v>
      </c>
      <c r="N33" s="20" t="n">
        <v>9.849521409999999</v>
      </c>
      <c r="O33" s="18" t="s">
        <v>481</v>
      </c>
      <c r="P33" s="20" t="s">
        <v>481</v>
      </c>
      <c r="Q33" s="18" t="s">
        <v>481</v>
      </c>
      <c r="R33" s="20" t="s">
        <v>481</v>
      </c>
      <c r="S33" s="18" t="s">
        <v>481</v>
      </c>
      <c r="T33" s="20" t="s">
        <v>481</v>
      </c>
      <c r="U33" s="18" t="s">
        <v>481</v>
      </c>
      <c r="V33" s="20" t="s">
        <v>481</v>
      </c>
      <c r="W33" s="18" t="n">
        <v>425.89830126</v>
      </c>
      <c r="X33" s="20" t="n">
        <v>8.46498302</v>
      </c>
    </row>
    <row r="34" spans="1:24">
      <c r="A34" s="15" t="s">
        <v>509</v>
      </c>
      <c r="B34" s="17" t="n">
        <v>6350</v>
      </c>
      <c r="C34" s="18">
        <f>(97.0/B34*100)</f>
        <v/>
      </c>
      <c r="D34" s="19" t="n">
        <v>6253</v>
      </c>
      <c r="E34" s="18" t="n">
        <v>434.6929998</v>
      </c>
      <c r="F34" s="20" t="n">
        <v>3.29403854</v>
      </c>
      <c r="G34" s="18" t="n">
        <v>465.0674618</v>
      </c>
      <c r="H34" s="20" t="n">
        <v>3.299565</v>
      </c>
      <c r="I34" s="18" t="n">
        <v>479.21372464</v>
      </c>
      <c r="J34" s="20" t="n">
        <v>3.14706283</v>
      </c>
      <c r="K34" s="18" t="n">
        <v>498.08910286</v>
      </c>
      <c r="L34" s="20" t="n">
        <v>3.74611843</v>
      </c>
      <c r="M34" s="18" t="n">
        <v>434.59002817</v>
      </c>
      <c r="N34" s="20" t="n">
        <v>10.1911837</v>
      </c>
      <c r="O34" s="18" t="s">
        <v>481</v>
      </c>
      <c r="P34" s="20" t="s">
        <v>481</v>
      </c>
      <c r="Q34" s="18" t="s">
        <v>481</v>
      </c>
      <c r="R34" s="20" t="s">
        <v>481</v>
      </c>
      <c r="S34" s="18" t="n">
        <v>306.56969545</v>
      </c>
      <c r="T34" s="20" t="n">
        <v>10.27624616</v>
      </c>
      <c r="U34" s="18" t="s">
        <v>481</v>
      </c>
      <c r="V34" s="20" t="s">
        <v>481</v>
      </c>
      <c r="W34" s="18" t="n">
        <v>390.84845331</v>
      </c>
      <c r="X34" s="20" t="n">
        <v>7.81674842</v>
      </c>
    </row>
    <row r="35" spans="1:24">
      <c r="A35" s="15" t="s">
        <v>510</v>
      </c>
      <c r="B35" s="17" t="n">
        <v>6406</v>
      </c>
      <c r="C35" s="18">
        <f>(68.0/B35*100)</f>
        <v/>
      </c>
      <c r="D35" s="19" t="n">
        <v>6338</v>
      </c>
      <c r="E35" s="18" t="n">
        <v>479.6248147</v>
      </c>
      <c r="F35" s="20" t="n">
        <v>3.43369063</v>
      </c>
      <c r="G35" s="18" t="n">
        <v>497.6510803</v>
      </c>
      <c r="H35" s="20" t="n">
        <v>3.13373303</v>
      </c>
      <c r="I35" s="18" t="n">
        <v>527.52160896</v>
      </c>
      <c r="J35" s="20" t="n">
        <v>2.85601124</v>
      </c>
      <c r="K35" s="18" t="n">
        <v>538.65559551</v>
      </c>
      <c r="L35" s="20" t="n">
        <v>2.9240379</v>
      </c>
      <c r="M35" s="18" t="n">
        <v>526.43795851</v>
      </c>
      <c r="N35" s="20" t="n">
        <v>12.38653748</v>
      </c>
      <c r="O35" s="18" t="s">
        <v>481</v>
      </c>
      <c r="P35" s="20" t="s">
        <v>481</v>
      </c>
      <c r="Q35" s="18" t="s">
        <v>481</v>
      </c>
      <c r="R35" s="20" t="s">
        <v>481</v>
      </c>
      <c r="S35" s="18" t="n">
        <v>374.85244494</v>
      </c>
      <c r="T35" s="20" t="n">
        <v>5.84040672</v>
      </c>
      <c r="U35" s="18" t="s">
        <v>481</v>
      </c>
      <c r="V35" s="20" t="s">
        <v>481</v>
      </c>
      <c r="W35" s="18" t="n">
        <v>406.03838705</v>
      </c>
      <c r="X35" s="20" t="n">
        <v>6.80671172</v>
      </c>
    </row>
    <row r="36" spans="1:24">
      <c r="A36" s="15" t="s">
        <v>511</v>
      </c>
      <c r="B36" s="17" t="n">
        <v>6736</v>
      </c>
      <c r="C36" s="18">
        <f>(82.0/B36*100)</f>
        <v/>
      </c>
      <c r="D36" s="19" t="n">
        <v>6654</v>
      </c>
      <c r="E36" s="18" t="n">
        <v>456.07866964</v>
      </c>
      <c r="F36" s="20" t="n">
        <v>4.38176486</v>
      </c>
      <c r="G36" s="18" t="n">
        <v>479.71476979</v>
      </c>
      <c r="H36" s="20" t="n">
        <v>3.45662393</v>
      </c>
      <c r="I36" s="18" t="n">
        <v>490.42123973</v>
      </c>
      <c r="J36" s="20" t="n">
        <v>2.8871576</v>
      </c>
      <c r="K36" s="18" t="n">
        <v>520.3017485</v>
      </c>
      <c r="L36" s="20" t="n">
        <v>2.12198473</v>
      </c>
      <c r="M36" s="18" t="n">
        <v>508.05928617</v>
      </c>
      <c r="N36" s="20" t="n">
        <v>8.08028551</v>
      </c>
      <c r="O36" s="18" t="s">
        <v>481</v>
      </c>
      <c r="P36" s="20" t="s">
        <v>481</v>
      </c>
      <c r="Q36" s="18" t="s">
        <v>481</v>
      </c>
      <c r="R36" s="20" t="s">
        <v>481</v>
      </c>
      <c r="S36" s="18" t="s">
        <v>481</v>
      </c>
      <c r="T36" s="20" t="s">
        <v>481</v>
      </c>
      <c r="U36" s="18" t="s">
        <v>481</v>
      </c>
      <c r="V36" s="20" t="s">
        <v>481</v>
      </c>
      <c r="W36" s="18" t="n">
        <v>413.28013906</v>
      </c>
      <c r="X36" s="20" t="n">
        <v>6.83225827</v>
      </c>
    </row>
    <row r="37" spans="1:24">
      <c r="A37" s="15" t="s">
        <v>512</v>
      </c>
      <c r="B37" s="17" t="n">
        <v>5458</v>
      </c>
      <c r="C37" s="18">
        <f>(154.0/B37*100)</f>
        <v/>
      </c>
      <c r="D37" s="19" t="n">
        <v>5304</v>
      </c>
      <c r="E37" s="18" t="n">
        <v>451.43189812</v>
      </c>
      <c r="F37" s="20" t="n">
        <v>4.47900655</v>
      </c>
      <c r="G37" s="18" t="n">
        <v>482.82643592</v>
      </c>
      <c r="H37" s="20" t="n">
        <v>4.41650995</v>
      </c>
      <c r="I37" s="18" t="n">
        <v>507.57603964</v>
      </c>
      <c r="J37" s="20" t="n">
        <v>3.8683472</v>
      </c>
      <c r="K37" s="18" t="n">
        <v>537.44733466</v>
      </c>
      <c r="L37" s="20" t="n">
        <v>3.81394246</v>
      </c>
      <c r="M37" s="18" t="n">
        <v>480.21797919</v>
      </c>
      <c r="N37" s="20" t="n">
        <v>9.222941029999999</v>
      </c>
      <c r="O37" s="18" t="s">
        <v>481</v>
      </c>
      <c r="P37" s="20" t="s">
        <v>481</v>
      </c>
      <c r="Q37" s="18" t="s">
        <v>481</v>
      </c>
      <c r="R37" s="20" t="s">
        <v>481</v>
      </c>
      <c r="S37" s="18" t="s">
        <v>481</v>
      </c>
      <c r="T37" s="20" t="s">
        <v>481</v>
      </c>
      <c r="U37" s="18" t="s">
        <v>481</v>
      </c>
      <c r="V37" s="20" t="s">
        <v>481</v>
      </c>
      <c r="W37" s="18" t="n">
        <v>400.66554173</v>
      </c>
      <c r="X37" s="20" t="n">
        <v>5.67423586</v>
      </c>
    </row>
    <row r="38" spans="1:24">
      <c r="A38" s="15" t="s">
        <v>513</v>
      </c>
      <c r="B38" s="17" t="n">
        <v>5860</v>
      </c>
      <c r="C38" s="18">
        <f>(25.0/B38*100)</f>
        <v/>
      </c>
      <c r="D38" s="19" t="n">
        <v>5835</v>
      </c>
      <c r="E38" s="18" t="n">
        <v>461.08237362</v>
      </c>
      <c r="F38" s="20" t="n">
        <v>5.73569542</v>
      </c>
      <c r="G38" s="18" t="n">
        <v>507.05939002</v>
      </c>
      <c r="H38" s="20" t="n">
        <v>4.7188188</v>
      </c>
      <c r="I38" s="18" t="n">
        <v>509.93825903</v>
      </c>
      <c r="J38" s="20" t="n">
        <v>3.44340458</v>
      </c>
      <c r="K38" s="18" t="n">
        <v>533.27892782</v>
      </c>
      <c r="L38" s="20" t="n">
        <v>3.03690103</v>
      </c>
      <c r="M38" s="18" t="n">
        <v>497.43539761</v>
      </c>
      <c r="N38" s="20" t="n">
        <v>9.30588949</v>
      </c>
      <c r="O38" s="18" t="s">
        <v>481</v>
      </c>
      <c r="P38" s="20" t="s">
        <v>481</v>
      </c>
      <c r="Q38" s="18" t="s">
        <v>481</v>
      </c>
      <c r="R38" s="20" t="s">
        <v>481</v>
      </c>
      <c r="S38" s="18" t="s">
        <v>481</v>
      </c>
      <c r="T38" s="20" t="s">
        <v>481</v>
      </c>
      <c r="U38" s="18" t="s">
        <v>481</v>
      </c>
      <c r="V38" s="20" t="s">
        <v>481</v>
      </c>
      <c r="W38" s="18" t="n">
        <v>460.55865717</v>
      </c>
      <c r="X38" s="20" t="n">
        <v>6.53945949</v>
      </c>
    </row>
    <row r="39" spans="1:24">
      <c r="A39" s="15" t="s">
        <v>514</v>
      </c>
      <c r="B39" s="17" t="n">
        <v>5895</v>
      </c>
      <c r="C39" s="18">
        <f>(33.0/B39*100)</f>
        <v/>
      </c>
      <c r="D39" s="19" t="n">
        <v>5862</v>
      </c>
      <c r="E39" s="18" t="n">
        <v>410.45016338</v>
      </c>
      <c r="F39" s="20" t="n">
        <v>4.64270678</v>
      </c>
      <c r="G39" s="18" t="n">
        <v>421.56769051</v>
      </c>
      <c r="H39" s="20" t="n">
        <v>4.28902913</v>
      </c>
      <c r="I39" s="18" t="n">
        <v>426.65255536</v>
      </c>
      <c r="J39" s="20" t="n">
        <v>4.17895534</v>
      </c>
      <c r="K39" s="18" t="n">
        <v>459.57551239</v>
      </c>
      <c r="L39" s="20" t="n">
        <v>5.35234766</v>
      </c>
      <c r="M39" s="18" t="n">
        <v>418.94018149</v>
      </c>
      <c r="N39" s="20" t="n">
        <v>6.66199518</v>
      </c>
      <c r="O39" s="18" t="s">
        <v>481</v>
      </c>
      <c r="P39" s="20" t="s">
        <v>481</v>
      </c>
      <c r="Q39" s="18" t="s">
        <v>481</v>
      </c>
      <c r="R39" s="20" t="s">
        <v>481</v>
      </c>
      <c r="S39" s="18" t="s">
        <v>481</v>
      </c>
      <c r="T39" s="20" t="s">
        <v>481</v>
      </c>
      <c r="U39" s="18" t="s">
        <v>481</v>
      </c>
      <c r="V39" s="20" t="s">
        <v>481</v>
      </c>
      <c r="W39" s="18" t="n">
        <v>368.61402648</v>
      </c>
      <c r="X39" s="20" t="n">
        <v>7.80549802</v>
      </c>
    </row>
    <row r="40" spans="1:24">
      <c r="A40" s="15" t="s">
        <v>515</v>
      </c>
      <c r="B40" s="17" t="n">
        <v>14157</v>
      </c>
      <c r="C40" s="18">
        <f>(406.0/B40*100)</f>
        <v/>
      </c>
      <c r="D40" s="19" t="n">
        <v>13751</v>
      </c>
      <c r="E40" s="18" t="n">
        <v>460.45803731</v>
      </c>
      <c r="F40" s="20" t="n">
        <v>4.04792995</v>
      </c>
      <c r="G40" s="18" t="n">
        <v>488.74570313</v>
      </c>
      <c r="H40" s="20" t="n">
        <v>4.47470336</v>
      </c>
      <c r="I40" s="18" t="n">
        <v>517.67894963</v>
      </c>
      <c r="J40" s="20" t="n">
        <v>3.06112147</v>
      </c>
      <c r="K40" s="18" t="n">
        <v>545.16469696</v>
      </c>
      <c r="L40" s="20" t="n">
        <v>2.96698345</v>
      </c>
      <c r="M40" s="18" t="n">
        <v>519.3239813599999</v>
      </c>
      <c r="N40" s="20" t="n">
        <v>10.55778476</v>
      </c>
      <c r="O40" s="18" t="s">
        <v>481</v>
      </c>
      <c r="P40" s="20" t="s">
        <v>481</v>
      </c>
      <c r="Q40" s="18" t="s">
        <v>481</v>
      </c>
      <c r="R40" s="20" t="s">
        <v>481</v>
      </c>
      <c r="S40" s="18" t="s">
        <v>481</v>
      </c>
      <c r="T40" s="20" t="s">
        <v>481</v>
      </c>
      <c r="U40" s="18" t="s">
        <v>481</v>
      </c>
      <c r="V40" s="20" t="s">
        <v>481</v>
      </c>
      <c r="W40" s="18" t="n">
        <v>400.32647992</v>
      </c>
      <c r="X40" s="20" t="n">
        <v>5.82229734</v>
      </c>
    </row>
    <row r="41" spans="1:24">
      <c r="A41" s="15" t="s">
        <v>516</v>
      </c>
      <c r="B41" s="17" t="n">
        <v>5712</v>
      </c>
      <c r="C41" s="18">
        <f>(58.0/B41*100)</f>
        <v/>
      </c>
      <c r="D41" s="19" t="n">
        <v>5654</v>
      </c>
      <c r="E41" s="18" t="n">
        <v>468.79426408</v>
      </c>
      <c r="F41" s="20" t="n">
        <v>4.16553687</v>
      </c>
      <c r="G41" s="18" t="n">
        <v>491.62674911</v>
      </c>
      <c r="H41" s="20" t="n">
        <v>4.49009927</v>
      </c>
      <c r="I41" s="18" t="n">
        <v>493.04609163</v>
      </c>
      <c r="J41" s="20" t="n">
        <v>3.5273464</v>
      </c>
      <c r="K41" s="18" t="n">
        <v>531.94492097</v>
      </c>
      <c r="L41" s="20" t="n">
        <v>3.32250617</v>
      </c>
      <c r="M41" s="18" t="n">
        <v>484.30955911</v>
      </c>
      <c r="N41" s="20" t="n">
        <v>8.416707239999999</v>
      </c>
      <c r="O41" s="18" t="s">
        <v>481</v>
      </c>
      <c r="P41" s="20" t="s">
        <v>481</v>
      </c>
      <c r="Q41" s="18" t="s">
        <v>481</v>
      </c>
      <c r="R41" s="20" t="s">
        <v>481</v>
      </c>
      <c r="S41" s="18" t="n">
        <v>387.44235424</v>
      </c>
      <c r="T41" s="20" t="n">
        <v>14.52510266</v>
      </c>
      <c r="U41" s="18" t="s">
        <v>481</v>
      </c>
      <c r="V41" s="20" t="s">
        <v>481</v>
      </c>
      <c r="W41" s="18" t="n">
        <v>412.08536559</v>
      </c>
      <c r="X41" s="20" t="n">
        <v>10.45192736</v>
      </c>
    </row>
    <row r="42" spans="1:24">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row>
    <row r="45" spans="1:24">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n">
        <v>375.7451021</v>
      </c>
      <c r="T45" s="20" t="n">
        <v>2.64238063</v>
      </c>
      <c r="U45" s="18" t="s">
        <v>481</v>
      </c>
      <c r="V45" s="20" t="s">
        <v>481</v>
      </c>
      <c r="W45" s="18" t="s">
        <v>481</v>
      </c>
      <c r="X45" s="20" t="s">
        <v>481</v>
      </c>
    </row>
    <row r="46" spans="1:24">
      <c r="A46" s="15" t="s">
        <v>521</v>
      </c>
      <c r="B46" s="17" t="n">
        <v>23141</v>
      </c>
      <c r="C46" s="18">
        <f>(2233.0/B46*100)</f>
        <v/>
      </c>
      <c r="D46" s="19" t="n">
        <v>20908</v>
      </c>
      <c r="E46" s="18" t="n">
        <v>382.19441166</v>
      </c>
      <c r="F46" s="20" t="n">
        <v>3.85580628</v>
      </c>
      <c r="G46" s="18" t="n">
        <v>397.56437573</v>
      </c>
      <c r="H46" s="20" t="n">
        <v>3.57199865</v>
      </c>
      <c r="I46" s="18" t="n">
        <v>406.60599159</v>
      </c>
      <c r="J46" s="20" t="n">
        <v>3.06240899</v>
      </c>
      <c r="K46" s="18" t="n">
        <v>453.48087356</v>
      </c>
      <c r="L46" s="20" t="n">
        <v>4.02561656</v>
      </c>
      <c r="M46" s="18" t="n">
        <v>398.31320302</v>
      </c>
      <c r="N46" s="20" t="n">
        <v>7.07678305</v>
      </c>
      <c r="O46" s="18" t="s">
        <v>481</v>
      </c>
      <c r="P46" s="20" t="s">
        <v>481</v>
      </c>
      <c r="Q46" s="18" t="s">
        <v>481</v>
      </c>
      <c r="R46" s="20" t="s">
        <v>481</v>
      </c>
      <c r="S46" s="18" t="s">
        <v>481</v>
      </c>
      <c r="T46" s="20" t="s">
        <v>481</v>
      </c>
      <c r="U46" s="18" t="s">
        <v>481</v>
      </c>
      <c r="V46" s="20" t="s">
        <v>481</v>
      </c>
      <c r="W46" s="18" t="n">
        <v>373.02395164</v>
      </c>
      <c r="X46" s="20" t="n">
        <v>2.39717784</v>
      </c>
    </row>
    <row r="47" spans="1:24">
      <c r="A47" s="15" t="s">
        <v>522</v>
      </c>
      <c r="B47" s="17" t="n">
        <v>5928</v>
      </c>
      <c r="C47" s="18">
        <f>(403.0/B47*100)</f>
        <v/>
      </c>
      <c r="D47" s="19" t="n">
        <v>5525</v>
      </c>
      <c r="E47" s="18" t="n">
        <v>407.76825575</v>
      </c>
      <c r="F47" s="20" t="n">
        <v>6.46689231</v>
      </c>
      <c r="G47" s="18" t="n">
        <v>434.20434716</v>
      </c>
      <c r="H47" s="20" t="n">
        <v>5.77475017</v>
      </c>
      <c r="I47" s="18" t="n">
        <v>453.93832292</v>
      </c>
      <c r="J47" s="20" t="n">
        <v>4.59112281</v>
      </c>
      <c r="K47" s="18" t="n">
        <v>486.67620113</v>
      </c>
      <c r="L47" s="20" t="n">
        <v>4.41940083</v>
      </c>
      <c r="M47" s="18" t="n">
        <v>447.70577186</v>
      </c>
      <c r="N47" s="20" t="n">
        <v>10.13259272</v>
      </c>
      <c r="O47" s="18" t="s">
        <v>481</v>
      </c>
      <c r="P47" s="20" t="s">
        <v>481</v>
      </c>
      <c r="Q47" s="18" t="s">
        <v>481</v>
      </c>
      <c r="R47" s="20" t="s">
        <v>481</v>
      </c>
      <c r="S47" s="18" t="s">
        <v>481</v>
      </c>
      <c r="T47" s="20" t="s">
        <v>481</v>
      </c>
      <c r="U47" s="18" t="s">
        <v>481</v>
      </c>
      <c r="V47" s="20" t="s">
        <v>481</v>
      </c>
      <c r="W47" s="18" t="n">
        <v>372.52963946</v>
      </c>
      <c r="X47" s="20" t="n">
        <v>5.68877718</v>
      </c>
    </row>
    <row r="48" spans="1:24">
      <c r="A48" s="15" t="s">
        <v>523</v>
      </c>
      <c r="B48" s="17" t="n">
        <v>9841</v>
      </c>
      <c r="C48" s="18">
        <f>(8.0/B48*100)</f>
        <v/>
      </c>
      <c r="D48" s="19" t="n">
        <v>9833</v>
      </c>
      <c r="E48" s="18" t="n">
        <v>459.53130363</v>
      </c>
      <c r="F48" s="20" t="n">
        <v>8.35578044</v>
      </c>
      <c r="G48" s="18" t="n">
        <v>480.90504964</v>
      </c>
      <c r="H48" s="20" t="n">
        <v>5.10555932</v>
      </c>
      <c r="I48" s="18" t="n">
        <v>509.07773951</v>
      </c>
      <c r="J48" s="20" t="n">
        <v>4.69882654</v>
      </c>
      <c r="K48" s="18" t="n">
        <v>550.01375841</v>
      </c>
      <c r="L48" s="20" t="n">
        <v>4.73983554</v>
      </c>
      <c r="M48" s="18" t="n">
        <v>489.44113854</v>
      </c>
      <c r="N48" s="20" t="n">
        <v>12.61434985</v>
      </c>
      <c r="O48" s="18" t="s">
        <v>481</v>
      </c>
      <c r="P48" s="20" t="s">
        <v>481</v>
      </c>
      <c r="Q48" s="18" t="s">
        <v>481</v>
      </c>
      <c r="R48" s="20" t="s">
        <v>481</v>
      </c>
      <c r="S48" s="18" t="s">
        <v>481</v>
      </c>
      <c r="T48" s="20" t="s">
        <v>481</v>
      </c>
      <c r="U48" s="18" t="s">
        <v>481</v>
      </c>
      <c r="V48" s="20" t="s">
        <v>481</v>
      </c>
      <c r="W48" s="18" t="n">
        <v>439.84492057</v>
      </c>
      <c r="X48" s="20" t="n">
        <v>26.16839702</v>
      </c>
    </row>
    <row r="49" spans="1:24">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n">
        <v>432.22624802</v>
      </c>
      <c r="T49" s="20" t="n">
        <v>2.8653235</v>
      </c>
      <c r="U49" s="18" t="s">
        <v>481</v>
      </c>
      <c r="V49" s="20" t="s">
        <v>481</v>
      </c>
      <c r="W49" s="18" t="s">
        <v>481</v>
      </c>
      <c r="X49" s="20" t="s">
        <v>481</v>
      </c>
    </row>
    <row r="50" spans="1:24">
      <c r="A50" s="15" t="s">
        <v>525</v>
      </c>
      <c r="B50" s="17" t="n">
        <v>11795</v>
      </c>
      <c r="C50" s="18">
        <f>(380.0/B50*100)</f>
        <v/>
      </c>
      <c r="D50" s="19" t="n">
        <v>11415</v>
      </c>
      <c r="E50" s="18" t="n">
        <v>384.46431389</v>
      </c>
      <c r="F50" s="20" t="n">
        <v>4.69822501</v>
      </c>
      <c r="G50" s="18" t="n">
        <v>404.29307992</v>
      </c>
      <c r="H50" s="20" t="n">
        <v>3.048848</v>
      </c>
      <c r="I50" s="18" t="n">
        <v>411.3427517</v>
      </c>
      <c r="J50" s="20" t="n">
        <v>2.6682068</v>
      </c>
      <c r="K50" s="18" t="n">
        <v>444.75101183</v>
      </c>
      <c r="L50" s="20" t="n">
        <v>2.71487263</v>
      </c>
      <c r="M50" s="18" t="n">
        <v>396.84333307</v>
      </c>
      <c r="N50" s="20" t="n">
        <v>10.04321861</v>
      </c>
      <c r="O50" s="18" t="s">
        <v>481</v>
      </c>
      <c r="P50" s="20" t="s">
        <v>481</v>
      </c>
      <c r="Q50" s="18" t="s">
        <v>481</v>
      </c>
      <c r="R50" s="20" t="s">
        <v>481</v>
      </c>
      <c r="S50" s="18" t="s">
        <v>481</v>
      </c>
      <c r="T50" s="20" t="s">
        <v>481</v>
      </c>
      <c r="U50" s="18" t="s">
        <v>481</v>
      </c>
      <c r="V50" s="20" t="s">
        <v>481</v>
      </c>
      <c r="W50" s="18" t="n">
        <v>361.40781076</v>
      </c>
      <c r="X50" s="20" t="n">
        <v>6.52534033</v>
      </c>
    </row>
    <row r="51" spans="1:24">
      <c r="A51" s="15" t="s">
        <v>526</v>
      </c>
      <c r="B51" s="17" t="n">
        <v>6866</v>
      </c>
      <c r="C51" s="18">
        <f>(113.0/B51*100)</f>
        <v/>
      </c>
      <c r="D51" s="19" t="n">
        <v>6753</v>
      </c>
      <c r="E51" s="18" t="n">
        <v>396.51613892</v>
      </c>
      <c r="F51" s="20" t="n">
        <v>3.45135918</v>
      </c>
      <c r="G51" s="18" t="n">
        <v>404.88903812</v>
      </c>
      <c r="H51" s="20" t="n">
        <v>3.24186963</v>
      </c>
      <c r="I51" s="18" t="n">
        <v>416.50856833</v>
      </c>
      <c r="J51" s="20" t="n">
        <v>2.5601798</v>
      </c>
      <c r="K51" s="18" t="n">
        <v>443.68568204</v>
      </c>
      <c r="L51" s="20" t="n">
        <v>2.51268831</v>
      </c>
      <c r="M51" s="18" t="n">
        <v>437.23261132</v>
      </c>
      <c r="N51" s="20" t="n">
        <v>9.089633709999999</v>
      </c>
      <c r="O51" s="18" t="s">
        <v>481</v>
      </c>
      <c r="P51" s="20" t="s">
        <v>481</v>
      </c>
      <c r="Q51" s="18" t="s">
        <v>481</v>
      </c>
      <c r="R51" s="20" t="s">
        <v>481</v>
      </c>
      <c r="S51" s="18" t="n">
        <v>410.85572185</v>
      </c>
      <c r="T51" s="20" t="n">
        <v>3.7997542</v>
      </c>
      <c r="U51" s="18" t="s">
        <v>481</v>
      </c>
      <c r="V51" s="20" t="s">
        <v>481</v>
      </c>
      <c r="W51" s="18" t="n">
        <v>387.80408151</v>
      </c>
      <c r="X51" s="20" t="n">
        <v>7.01810663</v>
      </c>
    </row>
    <row r="52" spans="1:24">
      <c r="A52" s="15" t="s">
        <v>527</v>
      </c>
      <c r="B52" s="17" t="n">
        <v>5809</v>
      </c>
      <c r="C52" s="18">
        <f>(111.0/B52*100)</f>
        <v/>
      </c>
      <c r="D52" s="19" t="n">
        <v>5698</v>
      </c>
      <c r="E52" s="18" t="n">
        <v>424.79408856</v>
      </c>
      <c r="F52" s="20" t="n">
        <v>3.79255051</v>
      </c>
      <c r="G52" s="18" t="n">
        <v>458.409742</v>
      </c>
      <c r="H52" s="20" t="n">
        <v>3.77088722</v>
      </c>
      <c r="I52" s="18" t="n">
        <v>473.61849263</v>
      </c>
      <c r="J52" s="20" t="n">
        <v>3.0345015</v>
      </c>
      <c r="K52" s="18" t="n">
        <v>509.21361329</v>
      </c>
      <c r="L52" s="20" t="n">
        <v>2.81791667</v>
      </c>
      <c r="M52" s="18" t="n">
        <v>501.49947432</v>
      </c>
      <c r="N52" s="20" t="n">
        <v>9.850524050000001</v>
      </c>
      <c r="O52" s="18" t="s">
        <v>481</v>
      </c>
      <c r="P52" s="20" t="s">
        <v>481</v>
      </c>
      <c r="Q52" s="18" t="s">
        <v>481</v>
      </c>
      <c r="R52" s="20" t="s">
        <v>481</v>
      </c>
      <c r="S52" s="18" t="s">
        <v>481</v>
      </c>
      <c r="T52" s="20" t="s">
        <v>481</v>
      </c>
      <c r="U52" s="18" t="s">
        <v>481</v>
      </c>
      <c r="V52" s="20" t="s">
        <v>481</v>
      </c>
      <c r="W52" s="18" t="n">
        <v>395.97999196</v>
      </c>
      <c r="X52" s="20" t="n">
        <v>8.17871208</v>
      </c>
    </row>
    <row r="53" spans="1:24">
      <c r="A53" s="15" t="s">
        <v>528</v>
      </c>
      <c r="B53" s="17" t="n">
        <v>5571</v>
      </c>
      <c r="C53" s="18">
        <f>(120.0/B53*100)</f>
        <v/>
      </c>
      <c r="D53" s="19" t="n">
        <v>5451</v>
      </c>
      <c r="E53" s="18" t="n">
        <v>402.86068542</v>
      </c>
      <c r="F53" s="20" t="n">
        <v>3.27700596</v>
      </c>
      <c r="G53" s="18" t="n">
        <v>417.06461267</v>
      </c>
      <c r="H53" s="20" t="n">
        <v>3.12819872</v>
      </c>
      <c r="I53" s="18" t="n">
        <v>436.93799222</v>
      </c>
      <c r="J53" s="20" t="n">
        <v>2.7833703</v>
      </c>
      <c r="K53" s="18" t="n">
        <v>475.52946813</v>
      </c>
      <c r="L53" s="20" t="n">
        <v>2.34648704</v>
      </c>
      <c r="M53" s="18" t="n">
        <v>445.81633563</v>
      </c>
      <c r="N53" s="20" t="n">
        <v>6.21568598</v>
      </c>
      <c r="O53" s="18" t="s">
        <v>481</v>
      </c>
      <c r="P53" s="20" t="s">
        <v>481</v>
      </c>
      <c r="Q53" s="18" t="s">
        <v>481</v>
      </c>
      <c r="R53" s="20" t="s">
        <v>481</v>
      </c>
      <c r="S53" s="18" t="s">
        <v>481</v>
      </c>
      <c r="T53" s="20" t="s">
        <v>481</v>
      </c>
      <c r="U53" s="18" t="s">
        <v>481</v>
      </c>
      <c r="V53" s="20" t="s">
        <v>481</v>
      </c>
      <c r="W53" s="18" t="n">
        <v>357.50806512</v>
      </c>
      <c r="X53" s="20" t="n">
        <v>4.03530314</v>
      </c>
    </row>
    <row r="54" spans="1:24">
      <c r="A54" s="15" t="s">
        <v>529</v>
      </c>
      <c r="B54" s="17" t="n">
        <v>4740</v>
      </c>
      <c r="C54" s="18">
        <f>(504.0/B54*100)</f>
        <v/>
      </c>
      <c r="D54" s="19" t="n">
        <v>4236</v>
      </c>
      <c r="E54" s="18" t="n">
        <v>312.96491063</v>
      </c>
      <c r="F54" s="20" t="n">
        <v>6.36948068</v>
      </c>
      <c r="G54" s="18" t="n">
        <v>321.83530827</v>
      </c>
      <c r="H54" s="20" t="n">
        <v>6.02047398</v>
      </c>
      <c r="I54" s="18" t="n">
        <v>331.71782561</v>
      </c>
      <c r="J54" s="20" t="n">
        <v>3.46029222</v>
      </c>
      <c r="K54" s="18" t="n">
        <v>365.7922925</v>
      </c>
      <c r="L54" s="20" t="n">
        <v>3.74224614</v>
      </c>
      <c r="M54" s="18" t="n">
        <v>320.74167637</v>
      </c>
      <c r="N54" s="20" t="n">
        <v>10.37433048</v>
      </c>
      <c r="O54" s="18" t="s">
        <v>481</v>
      </c>
      <c r="P54" s="20" t="s">
        <v>481</v>
      </c>
      <c r="Q54" s="18" t="s">
        <v>481</v>
      </c>
      <c r="R54" s="20" t="s">
        <v>481</v>
      </c>
      <c r="S54" s="18" t="s">
        <v>481</v>
      </c>
      <c r="T54" s="20" t="s">
        <v>481</v>
      </c>
      <c r="U54" s="18" t="s">
        <v>481</v>
      </c>
      <c r="V54" s="20" t="s">
        <v>481</v>
      </c>
      <c r="W54" s="18" t="n">
        <v>284.49224514</v>
      </c>
      <c r="X54" s="20" t="n">
        <v>3.35228055</v>
      </c>
    </row>
    <row r="55" spans="1:24">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n">
        <v>411.13152395</v>
      </c>
      <c r="T55" s="20" t="n">
        <v>2.41692503</v>
      </c>
      <c r="U55" s="18" t="s">
        <v>481</v>
      </c>
      <c r="V55" s="20" t="s">
        <v>481</v>
      </c>
      <c r="W55" s="18" t="s">
        <v>481</v>
      </c>
      <c r="X55" s="20" t="s">
        <v>481</v>
      </c>
    </row>
    <row r="56" spans="1:24">
      <c r="A56" s="15" t="s">
        <v>531</v>
      </c>
      <c r="B56" s="17" t="n">
        <v>5359</v>
      </c>
      <c r="C56" s="18">
        <f>(77.0/B56*100)</f>
        <v/>
      </c>
      <c r="D56" s="19" t="n">
        <v>5282</v>
      </c>
      <c r="E56" s="18" t="n">
        <v>497.74759423</v>
      </c>
      <c r="F56" s="20" t="n">
        <v>4.28715673</v>
      </c>
      <c r="G56" s="18" t="n">
        <v>514.24007481</v>
      </c>
      <c r="H56" s="20" t="n">
        <v>4.34425606</v>
      </c>
      <c r="I56" s="18" t="n">
        <v>522.9834603199999</v>
      </c>
      <c r="J56" s="20" t="n">
        <v>3.09102175</v>
      </c>
      <c r="K56" s="18" t="n">
        <v>542.74616615</v>
      </c>
      <c r="L56" s="20" t="n">
        <v>2.78242797</v>
      </c>
      <c r="M56" s="18" t="n">
        <v>510.97293401</v>
      </c>
      <c r="N56" s="20" t="n">
        <v>7.23008804</v>
      </c>
      <c r="O56" s="18" t="s">
        <v>481</v>
      </c>
      <c r="P56" s="20" t="s">
        <v>481</v>
      </c>
      <c r="Q56" s="18" t="s">
        <v>481</v>
      </c>
      <c r="R56" s="20" t="s">
        <v>481</v>
      </c>
      <c r="S56" s="18" t="s">
        <v>481</v>
      </c>
      <c r="T56" s="20" t="s">
        <v>481</v>
      </c>
      <c r="U56" s="18" t="s">
        <v>481</v>
      </c>
      <c r="V56" s="20" t="s">
        <v>481</v>
      </c>
      <c r="W56" s="18" t="n">
        <v>443.37722742</v>
      </c>
      <c r="X56" s="20" t="n">
        <v>13.25289585</v>
      </c>
    </row>
    <row r="57" spans="1:24">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n">
        <v>403.09974532</v>
      </c>
      <c r="T57" s="20" t="n">
        <v>2.56579015</v>
      </c>
      <c r="U57" s="18" t="s">
        <v>481</v>
      </c>
      <c r="V57" s="20" t="s">
        <v>481</v>
      </c>
      <c r="W57" s="18" t="s">
        <v>481</v>
      </c>
      <c r="X57" s="20" t="s">
        <v>481</v>
      </c>
    </row>
    <row r="58" spans="1:24">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n">
        <v>408.6691134</v>
      </c>
      <c r="T58" s="20" t="n">
        <v>2.67440156</v>
      </c>
      <c r="U58" s="18" t="s">
        <v>481</v>
      </c>
      <c r="V58" s="20" t="s">
        <v>481</v>
      </c>
      <c r="W58" s="18" t="s">
        <v>481</v>
      </c>
      <c r="X58" s="20" t="s">
        <v>481</v>
      </c>
    </row>
    <row r="59" spans="1:24">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n">
        <v>378.44218506</v>
      </c>
      <c r="T59" s="20" t="n">
        <v>1.6995879</v>
      </c>
      <c r="U59" s="18" t="s">
        <v>481</v>
      </c>
      <c r="V59" s="20" t="s">
        <v>481</v>
      </c>
      <c r="W59" s="18" t="s">
        <v>481</v>
      </c>
      <c r="X59" s="20" t="s">
        <v>481</v>
      </c>
    </row>
    <row r="60" spans="1:24">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n">
        <v>386.48537246</v>
      </c>
      <c r="T60" s="20" t="n">
        <v>3.39522632</v>
      </c>
      <c r="U60" s="18" t="s">
        <v>481</v>
      </c>
      <c r="V60" s="20" t="s">
        <v>481</v>
      </c>
      <c r="W60" s="18" t="s">
        <v>481</v>
      </c>
      <c r="X60" s="20" t="s">
        <v>481</v>
      </c>
    </row>
    <row r="61" spans="1:24">
      <c r="A61" s="15" t="s">
        <v>536</v>
      </c>
      <c r="B61" s="17" t="n">
        <v>6525</v>
      </c>
      <c r="C61" s="18">
        <f>(179.0/B61*100)</f>
        <v/>
      </c>
      <c r="D61" s="19" t="n">
        <v>6346</v>
      </c>
      <c r="E61" s="18" t="n">
        <v>442.97905578</v>
      </c>
      <c r="F61" s="20" t="n">
        <v>4.79062522</v>
      </c>
      <c r="G61" s="18" t="n">
        <v>457.22974357</v>
      </c>
      <c r="H61" s="20" t="n">
        <v>4.31188213</v>
      </c>
      <c r="I61" s="18" t="n">
        <v>472.98703325</v>
      </c>
      <c r="J61" s="20" t="n">
        <v>3.09159494</v>
      </c>
      <c r="K61" s="18" t="n">
        <v>503.89228521</v>
      </c>
      <c r="L61" s="20" t="n">
        <v>2.69690303</v>
      </c>
      <c r="M61" s="18" t="n">
        <v>475.52835917</v>
      </c>
      <c r="N61" s="20" t="n">
        <v>10.46408273</v>
      </c>
      <c r="O61" s="18" t="s">
        <v>481</v>
      </c>
      <c r="P61" s="20" t="s">
        <v>481</v>
      </c>
      <c r="Q61" s="18" t="s">
        <v>481</v>
      </c>
      <c r="R61" s="20" t="s">
        <v>481</v>
      </c>
      <c r="S61" s="18" t="s">
        <v>481</v>
      </c>
      <c r="T61" s="20" t="s">
        <v>481</v>
      </c>
      <c r="U61" s="18" t="s">
        <v>481</v>
      </c>
      <c r="V61" s="20" t="s">
        <v>481</v>
      </c>
      <c r="W61" s="18" t="n">
        <v>390.12594507</v>
      </c>
      <c r="X61" s="20" t="n">
        <v>7.75352154</v>
      </c>
    </row>
    <row r="62" spans="1:24">
      <c r="A62" s="15" t="s">
        <v>537</v>
      </c>
      <c r="B62" s="17" t="n">
        <v>4476</v>
      </c>
      <c r="C62" s="18">
        <f>(3.0/B62*100)</f>
        <v/>
      </c>
      <c r="D62" s="19" t="n">
        <v>4473</v>
      </c>
      <c r="E62" s="18" t="n">
        <v>490.50340461</v>
      </c>
      <c r="F62" s="20" t="n">
        <v>3.19715597</v>
      </c>
      <c r="G62" s="18" t="n">
        <v>514.07613343</v>
      </c>
      <c r="H62" s="20" t="n">
        <v>2.8406124</v>
      </c>
      <c r="I62" s="18" t="n">
        <v>526.78305066</v>
      </c>
      <c r="J62" s="20" t="n">
        <v>2.33926729</v>
      </c>
      <c r="K62" s="18" t="n">
        <v>552.22896485</v>
      </c>
      <c r="L62" s="20" t="n">
        <v>1.84178847</v>
      </c>
      <c r="M62" s="18" t="n">
        <v>499.6101321</v>
      </c>
      <c r="N62" s="20" t="n">
        <v>9.18942234</v>
      </c>
      <c r="O62" s="18" t="s">
        <v>481</v>
      </c>
      <c r="P62" s="20" t="s">
        <v>481</v>
      </c>
      <c r="Q62" s="18" t="s">
        <v>481</v>
      </c>
      <c r="R62" s="20" t="s">
        <v>481</v>
      </c>
      <c r="S62" s="18" t="s">
        <v>481</v>
      </c>
      <c r="T62" s="20" t="s">
        <v>481</v>
      </c>
      <c r="U62" s="18" t="s">
        <v>481</v>
      </c>
      <c r="V62" s="20" t="s">
        <v>481</v>
      </c>
      <c r="W62" s="18" t="n">
        <v>495.39670305</v>
      </c>
      <c r="X62" s="20" t="n">
        <v>17.94024122</v>
      </c>
    </row>
    <row r="63" spans="1:24">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n">
        <v>383.68238779</v>
      </c>
      <c r="T63" s="20" t="n">
        <v>1.24851448</v>
      </c>
      <c r="U63" s="18" t="s">
        <v>481</v>
      </c>
      <c r="V63" s="20" t="s">
        <v>481</v>
      </c>
      <c r="W63" s="18" t="s">
        <v>481</v>
      </c>
      <c r="X63" s="20" t="s">
        <v>481</v>
      </c>
    </row>
    <row r="64" spans="1:24">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n">
        <v>464.78196465</v>
      </c>
      <c r="T64" s="20" t="n">
        <v>1.64197035</v>
      </c>
      <c r="U64" s="18" t="s">
        <v>481</v>
      </c>
      <c r="V64" s="20" t="s">
        <v>481</v>
      </c>
      <c r="W64" s="18" t="s">
        <v>481</v>
      </c>
      <c r="X64" s="20" t="s">
        <v>481</v>
      </c>
    </row>
    <row r="65" spans="1:24">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n">
        <v>427.99780567</v>
      </c>
      <c r="T65" s="20" t="n">
        <v>1.97258457</v>
      </c>
      <c r="U65" s="18" t="s">
        <v>481</v>
      </c>
      <c r="V65" s="20" t="s">
        <v>481</v>
      </c>
      <c r="W65" s="18" t="s">
        <v>481</v>
      </c>
      <c r="X65" s="20" t="s">
        <v>481</v>
      </c>
    </row>
    <row r="66" spans="1:24">
      <c r="A66" s="15" t="s">
        <v>541</v>
      </c>
      <c r="B66" s="17" t="n">
        <v>5665</v>
      </c>
      <c r="C66" s="18">
        <f>(93.0/B66*100)</f>
        <v/>
      </c>
      <c r="D66" s="19" t="n">
        <v>5572</v>
      </c>
      <c r="E66" s="18" t="n">
        <v>385.64028882</v>
      </c>
      <c r="F66" s="20" t="n">
        <v>3.17579069</v>
      </c>
      <c r="G66" s="18" t="n">
        <v>404.63659583</v>
      </c>
      <c r="H66" s="20" t="n">
        <v>2.97740757</v>
      </c>
      <c r="I66" s="18" t="n">
        <v>424.01479747</v>
      </c>
      <c r="J66" s="20" t="n">
        <v>2.58761583</v>
      </c>
      <c r="K66" s="18" t="n">
        <v>455.31208449</v>
      </c>
      <c r="L66" s="20" t="n">
        <v>2.62596713</v>
      </c>
      <c r="M66" s="18" t="n">
        <v>428.85621525</v>
      </c>
      <c r="N66" s="20" t="n">
        <v>6.664404</v>
      </c>
      <c r="O66" s="18" t="s">
        <v>481</v>
      </c>
      <c r="P66" s="20" t="s">
        <v>481</v>
      </c>
      <c r="Q66" s="18" t="s">
        <v>481</v>
      </c>
      <c r="R66" s="20" t="s">
        <v>481</v>
      </c>
      <c r="S66" s="18" t="s">
        <v>481</v>
      </c>
      <c r="T66" s="20" t="s">
        <v>481</v>
      </c>
      <c r="U66" s="18" t="s">
        <v>481</v>
      </c>
      <c r="V66" s="20" t="s">
        <v>481</v>
      </c>
      <c r="W66" s="18" t="n">
        <v>348.7383662</v>
      </c>
      <c r="X66" s="20" t="n">
        <v>3.01408836</v>
      </c>
    </row>
    <row r="67" spans="1:24">
      <c r="A67" s="15" t="s">
        <v>542</v>
      </c>
      <c r="B67" s="17" t="n">
        <v>6971</v>
      </c>
      <c r="C67" s="18">
        <f>(979.0/B67*100)</f>
        <v/>
      </c>
      <c r="D67" s="19" t="n">
        <v>5992</v>
      </c>
      <c r="E67" s="18" t="n">
        <v>379.12353052</v>
      </c>
      <c r="F67" s="20" t="n">
        <v>6.58964174</v>
      </c>
      <c r="G67" s="18" t="n">
        <v>393.94148521</v>
      </c>
      <c r="H67" s="20" t="n">
        <v>4.2034365</v>
      </c>
      <c r="I67" s="18" t="n">
        <v>397.01533499</v>
      </c>
      <c r="J67" s="20" t="n">
        <v>2.53146075</v>
      </c>
      <c r="K67" s="18" t="n">
        <v>429.85040129</v>
      </c>
      <c r="L67" s="20" t="n">
        <v>2.61253334</v>
      </c>
      <c r="M67" s="18" t="n">
        <v>388.51987093</v>
      </c>
      <c r="N67" s="20" t="n">
        <v>10.80265392</v>
      </c>
      <c r="O67" s="18" t="s">
        <v>481</v>
      </c>
      <c r="P67" s="20" t="s">
        <v>481</v>
      </c>
      <c r="Q67" s="18" t="s">
        <v>481</v>
      </c>
      <c r="R67" s="20" t="s">
        <v>481</v>
      </c>
      <c r="S67" s="18" t="s">
        <v>481</v>
      </c>
      <c r="T67" s="20" t="s">
        <v>481</v>
      </c>
      <c r="U67" s="18" t="s">
        <v>481</v>
      </c>
      <c r="V67" s="20" t="s">
        <v>481</v>
      </c>
      <c r="W67" s="18" t="n">
        <v>340.01028583</v>
      </c>
      <c r="X67" s="20" t="n">
        <v>6.2980619</v>
      </c>
    </row>
    <row r="68" spans="1:24">
      <c r="A68" s="15" t="s">
        <v>543</v>
      </c>
      <c r="B68" s="17" t="n">
        <v>12083</v>
      </c>
      <c r="C68" s="18">
        <f>(31.0/B68*100)</f>
        <v/>
      </c>
      <c r="D68" s="19" t="n">
        <v>12052</v>
      </c>
      <c r="E68" s="18" t="n">
        <v>402.38625226</v>
      </c>
      <c r="F68" s="20" t="n">
        <v>3.3859713</v>
      </c>
      <c r="G68" s="18" t="n">
        <v>421.14338901</v>
      </c>
      <c r="H68" s="20" t="n">
        <v>3.11384335</v>
      </c>
      <c r="I68" s="18" t="n">
        <v>419.99130764</v>
      </c>
      <c r="J68" s="20" t="n">
        <v>1.6566764</v>
      </c>
      <c r="K68" s="18" t="n">
        <v>466.4844221</v>
      </c>
      <c r="L68" s="20" t="n">
        <v>2.30266464</v>
      </c>
      <c r="M68" s="18" t="n">
        <v>398.91407148</v>
      </c>
      <c r="N68" s="20" t="n">
        <v>5.48985709</v>
      </c>
      <c r="O68" s="18" t="s">
        <v>481</v>
      </c>
      <c r="P68" s="20" t="s">
        <v>481</v>
      </c>
      <c r="Q68" s="18" t="s">
        <v>481</v>
      </c>
      <c r="R68" s="20" t="s">
        <v>481</v>
      </c>
      <c r="S68" s="18" t="s">
        <v>481</v>
      </c>
      <c r="T68" s="20" t="s">
        <v>481</v>
      </c>
      <c r="U68" s="18" t="s">
        <v>481</v>
      </c>
      <c r="V68" s="20" t="s">
        <v>481</v>
      </c>
      <c r="W68" s="18" t="n">
        <v>352.07861911</v>
      </c>
      <c r="X68" s="20" t="n">
        <v>2.03131675</v>
      </c>
    </row>
    <row r="69" spans="1:24">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n">
        <v>434.88486177</v>
      </c>
      <c r="T69" s="20" t="n">
        <v>3.2334538</v>
      </c>
      <c r="U69" s="18" t="s">
        <v>481</v>
      </c>
      <c r="V69" s="20" t="s">
        <v>481</v>
      </c>
      <c r="W69" s="18" t="s">
        <v>481</v>
      </c>
      <c r="X69" s="20" t="s">
        <v>481</v>
      </c>
    </row>
    <row r="70" spans="1:24">
      <c r="A70" s="15" t="s">
        <v>545</v>
      </c>
      <c r="B70" s="17" t="n">
        <v>6036</v>
      </c>
      <c r="C70" s="18">
        <f>(223.0/B70*100)</f>
        <v/>
      </c>
      <c r="D70" s="19" t="n">
        <v>5813</v>
      </c>
      <c r="E70" s="18" t="n">
        <v>459.7055156</v>
      </c>
      <c r="F70" s="20" t="n">
        <v>5.06622641</v>
      </c>
      <c r="G70" s="18" t="n">
        <v>474.45760608</v>
      </c>
      <c r="H70" s="20" t="n">
        <v>4.42326666</v>
      </c>
      <c r="I70" s="18" t="n">
        <v>491.04971763</v>
      </c>
      <c r="J70" s="20" t="n">
        <v>2.85855325</v>
      </c>
      <c r="K70" s="18" t="n">
        <v>514.18172066</v>
      </c>
      <c r="L70" s="20" t="n">
        <v>3.21907718</v>
      </c>
      <c r="M70" s="18" t="n">
        <v>485.45090982</v>
      </c>
      <c r="N70" s="20" t="n">
        <v>6.84888801</v>
      </c>
      <c r="O70" s="18" t="s">
        <v>481</v>
      </c>
      <c r="P70" s="20" t="s">
        <v>481</v>
      </c>
      <c r="Q70" s="18" t="s">
        <v>481</v>
      </c>
      <c r="R70" s="20" t="s">
        <v>481</v>
      </c>
      <c r="S70" s="18" t="s">
        <v>481</v>
      </c>
      <c r="T70" s="20" t="s">
        <v>481</v>
      </c>
      <c r="U70" s="18" t="s">
        <v>481</v>
      </c>
      <c r="V70" s="20" t="s">
        <v>481</v>
      </c>
      <c r="W70" s="18" t="n">
        <v>435.81236195</v>
      </c>
      <c r="X70" s="20" t="n">
        <v>7.80701198</v>
      </c>
    </row>
    <row r="71" spans="1:24">
      <c r="A71" s="15" t="s">
        <v>546</v>
      </c>
      <c r="B71" s="17" t="n">
        <v>6115</v>
      </c>
      <c r="C71" s="18">
        <f>(38.0/B71*100)</f>
        <v/>
      </c>
      <c r="D71" s="19" t="n">
        <v>6077</v>
      </c>
      <c r="E71" s="18" t="n">
        <v>496.40621328</v>
      </c>
      <c r="F71" s="20" t="n">
        <v>4.93827292</v>
      </c>
      <c r="G71" s="18" t="n">
        <v>532.8640828699999</v>
      </c>
      <c r="H71" s="20" t="n">
        <v>3.5266569</v>
      </c>
      <c r="I71" s="18" t="n">
        <v>550.43403495</v>
      </c>
      <c r="J71" s="20" t="n">
        <v>2.14986781</v>
      </c>
      <c r="K71" s="18" t="n">
        <v>589.86456221</v>
      </c>
      <c r="L71" s="20" t="n">
        <v>2.08388583</v>
      </c>
      <c r="M71" s="18" t="n">
        <v>529.77171506</v>
      </c>
      <c r="N71" s="20" t="n">
        <v>6.83662591</v>
      </c>
      <c r="O71" s="18" t="s">
        <v>481</v>
      </c>
      <c r="P71" s="20" t="s">
        <v>481</v>
      </c>
      <c r="Q71" s="18" t="s">
        <v>481</v>
      </c>
      <c r="R71" s="20" t="s">
        <v>481</v>
      </c>
      <c r="S71" s="18" t="s">
        <v>481</v>
      </c>
      <c r="T71" s="20" t="s">
        <v>481</v>
      </c>
      <c r="U71" s="18" t="s">
        <v>481</v>
      </c>
      <c r="V71" s="20" t="s">
        <v>481</v>
      </c>
      <c r="W71" s="18" t="n">
        <v>437.53084829</v>
      </c>
      <c r="X71" s="20" t="n">
        <v>12.19953503</v>
      </c>
    </row>
    <row r="72" spans="1:24">
      <c r="A72" s="15" t="s">
        <v>547</v>
      </c>
      <c r="B72" s="17" t="n">
        <v>7708</v>
      </c>
      <c r="C72" s="18">
        <f>(6.0/B72*100)</f>
        <v/>
      </c>
      <c r="D72" s="19" t="n">
        <v>7702</v>
      </c>
      <c r="E72" s="18" t="n">
        <v>479.14548786</v>
      </c>
      <c r="F72" s="20" t="n">
        <v>4.62919247</v>
      </c>
      <c r="G72" s="18" t="n">
        <v>507.00724703</v>
      </c>
      <c r="H72" s="20" t="n">
        <v>3.68458825</v>
      </c>
      <c r="I72" s="18" t="n">
        <v>534.9415348700001</v>
      </c>
      <c r="J72" s="20" t="n">
        <v>2.89950858</v>
      </c>
      <c r="K72" s="18" t="n">
        <v>572.68720819</v>
      </c>
      <c r="L72" s="20" t="n">
        <v>3.3158308</v>
      </c>
      <c r="M72" s="18" t="n">
        <v>533.0343446099999</v>
      </c>
      <c r="N72" s="20" t="n">
        <v>13.51021593</v>
      </c>
      <c r="O72" s="18" t="s">
        <v>481</v>
      </c>
      <c r="P72" s="20" t="s">
        <v>481</v>
      </c>
      <c r="Q72" s="18" t="s">
        <v>481</v>
      </c>
      <c r="R72" s="20" t="s">
        <v>481</v>
      </c>
      <c r="S72" s="18" t="s">
        <v>481</v>
      </c>
      <c r="T72" s="20" t="s">
        <v>481</v>
      </c>
      <c r="U72" s="18" t="s">
        <v>481</v>
      </c>
      <c r="V72" s="20" t="s">
        <v>481</v>
      </c>
      <c r="W72" s="18" t="n">
        <v>480.20128725</v>
      </c>
      <c r="X72" s="20" t="n">
        <v>17.13359841</v>
      </c>
    </row>
    <row r="73" spans="1:24">
      <c r="A73" s="15" t="s">
        <v>548</v>
      </c>
      <c r="B73" s="17" t="n">
        <v>8249</v>
      </c>
      <c r="C73" s="18">
        <f>(201.0/B73*100)</f>
        <v/>
      </c>
      <c r="D73" s="19" t="n">
        <v>8048</v>
      </c>
      <c r="E73" s="18" t="n">
        <v>398.34572891</v>
      </c>
      <c r="F73" s="20" t="n">
        <v>6.58617754</v>
      </c>
      <c r="G73" s="18" t="n">
        <v>409.88520054</v>
      </c>
      <c r="H73" s="20" t="n">
        <v>3.38529092</v>
      </c>
      <c r="I73" s="18" t="n">
        <v>408.7167489</v>
      </c>
      <c r="J73" s="20" t="n">
        <v>2.57616962</v>
      </c>
      <c r="K73" s="18" t="n">
        <v>458.22204462</v>
      </c>
      <c r="L73" s="20" t="n">
        <v>3.87677072</v>
      </c>
      <c r="M73" s="18" t="n">
        <v>425.66415261</v>
      </c>
      <c r="N73" s="20" t="n">
        <v>7.28481126</v>
      </c>
      <c r="O73" s="18" t="s">
        <v>481</v>
      </c>
      <c r="P73" s="20" t="s">
        <v>481</v>
      </c>
      <c r="Q73" s="18" t="s">
        <v>481</v>
      </c>
      <c r="R73" s="20" t="s">
        <v>481</v>
      </c>
      <c r="S73" s="18" t="s">
        <v>481</v>
      </c>
      <c r="T73" s="20" t="s">
        <v>481</v>
      </c>
      <c r="U73" s="18" t="s">
        <v>481</v>
      </c>
      <c r="V73" s="20" t="s">
        <v>481</v>
      </c>
      <c r="W73" s="18" t="n">
        <v>379.01293448</v>
      </c>
      <c r="X73" s="20" t="n">
        <v>7.64865403</v>
      </c>
    </row>
    <row r="74" spans="1:24">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n">
        <v>424.59045417</v>
      </c>
      <c r="T74" s="20" t="n">
        <v>1.40919814</v>
      </c>
      <c r="U74" s="18" t="s">
        <v>481</v>
      </c>
      <c r="V74" s="20" t="s">
        <v>481</v>
      </c>
      <c r="W74" s="18" t="s">
        <v>481</v>
      </c>
      <c r="X74" s="20" t="s">
        <v>481</v>
      </c>
    </row>
    <row r="75" spans="1:24">
      <c r="A75" s="15" t="s">
        <v>550</v>
      </c>
      <c r="B75" s="17" t="n">
        <v>5375</v>
      </c>
      <c r="C75" s="18">
        <f>(321.0/B75*100)</f>
        <v/>
      </c>
      <c r="D75" s="19" t="n">
        <v>5054</v>
      </c>
      <c r="E75" s="18" t="n">
        <v>381.96468693</v>
      </c>
      <c r="F75" s="20" t="n">
        <v>4.5418351</v>
      </c>
      <c r="G75" s="18" t="n">
        <v>386.404528</v>
      </c>
      <c r="H75" s="20" t="n">
        <v>3.05904265</v>
      </c>
      <c r="I75" s="18" t="n">
        <v>390.62744897</v>
      </c>
      <c r="J75" s="20" t="n">
        <v>2.85314557</v>
      </c>
      <c r="K75" s="18" t="n">
        <v>405.86253922</v>
      </c>
      <c r="L75" s="20" t="n">
        <v>2.86723521</v>
      </c>
      <c r="M75" s="18" t="n">
        <v>360.82439581</v>
      </c>
      <c r="N75" s="20" t="n">
        <v>5.9078825</v>
      </c>
      <c r="O75" s="18" t="s">
        <v>481</v>
      </c>
      <c r="P75" s="20" t="s">
        <v>481</v>
      </c>
      <c r="Q75" s="18" t="s">
        <v>481</v>
      </c>
      <c r="R75" s="20" t="s">
        <v>481</v>
      </c>
      <c r="S75" s="18" t="s">
        <v>481</v>
      </c>
      <c r="T75" s="20" t="s">
        <v>481</v>
      </c>
      <c r="U75" s="18" t="s">
        <v>481</v>
      </c>
      <c r="V75" s="20" t="s">
        <v>481</v>
      </c>
      <c r="W75" s="18" t="n">
        <v>358.51722414</v>
      </c>
      <c r="X75" s="20" t="n">
        <v>3.64173155</v>
      </c>
    </row>
    <row r="76" spans="1:24">
      <c r="A76" s="15" t="s">
        <v>551</v>
      </c>
      <c r="B76" s="17" t="n">
        <v>14167</v>
      </c>
      <c r="C76" s="18">
        <f>(236.0/B76*100)</f>
        <v/>
      </c>
      <c r="D76" s="19" t="n">
        <v>13931</v>
      </c>
      <c r="E76" s="18" t="n">
        <v>419.12071226</v>
      </c>
      <c r="F76" s="20" t="n">
        <v>4.74557024</v>
      </c>
      <c r="G76" s="18" t="n">
        <v>432.1989394</v>
      </c>
      <c r="H76" s="20" t="n">
        <v>2.83404325</v>
      </c>
      <c r="I76" s="18" t="n">
        <v>431.98525658</v>
      </c>
      <c r="J76" s="20" t="n">
        <v>2.71443583</v>
      </c>
      <c r="K76" s="18" t="n">
        <v>472.66366134</v>
      </c>
      <c r="L76" s="20" t="n">
        <v>2.7072426</v>
      </c>
      <c r="M76" s="18" t="n">
        <v>396.29398981</v>
      </c>
      <c r="N76" s="20" t="n">
        <v>5.44440416</v>
      </c>
      <c r="O76" s="18" t="s">
        <v>481</v>
      </c>
      <c r="P76" s="20" t="s">
        <v>481</v>
      </c>
      <c r="Q76" s="18" t="s">
        <v>481</v>
      </c>
      <c r="R76" s="20" t="s">
        <v>481</v>
      </c>
      <c r="S76" s="18" t="s">
        <v>481</v>
      </c>
      <c r="T76" s="20" t="s">
        <v>481</v>
      </c>
      <c r="U76" s="18" t="s">
        <v>481</v>
      </c>
      <c r="V76" s="20" t="s">
        <v>481</v>
      </c>
      <c r="W76" s="18" t="n">
        <v>362.55725221</v>
      </c>
      <c r="X76" s="20" t="n">
        <v>4.53511638</v>
      </c>
    </row>
    <row r="77" spans="1:24">
      <c r="A77" s="15" t="s">
        <v>552</v>
      </c>
      <c r="B77" s="17" t="n">
        <v>6062</v>
      </c>
      <c r="C77" s="18">
        <f>(372.0/B77*100)</f>
        <v/>
      </c>
      <c r="D77" s="19" t="n">
        <v>5690</v>
      </c>
      <c r="E77" s="18" t="n">
        <v>420.70094975</v>
      </c>
      <c r="F77" s="20" t="n">
        <v>3.26759699</v>
      </c>
      <c r="G77" s="18" t="n">
        <v>436.43366985</v>
      </c>
      <c r="H77" s="20" t="n">
        <v>3.15447453</v>
      </c>
      <c r="I77" s="18" t="n">
        <v>444.56890045</v>
      </c>
      <c r="J77" s="20" t="n">
        <v>2.90450147</v>
      </c>
      <c r="K77" s="18" t="n">
        <v>479.55738286</v>
      </c>
      <c r="L77" s="20" t="n">
        <v>3.8379474</v>
      </c>
      <c r="M77" s="18" t="n">
        <v>431.31475931</v>
      </c>
      <c r="N77" s="20" t="n">
        <v>9.294271419999999</v>
      </c>
      <c r="O77" s="18" t="s">
        <v>481</v>
      </c>
      <c r="P77" s="20" t="s">
        <v>481</v>
      </c>
      <c r="Q77" s="18" t="s">
        <v>481</v>
      </c>
      <c r="R77" s="20" t="s">
        <v>481</v>
      </c>
      <c r="S77" s="18" t="s">
        <v>481</v>
      </c>
      <c r="T77" s="20" t="s">
        <v>481</v>
      </c>
      <c r="U77" s="18" t="s">
        <v>481</v>
      </c>
      <c r="V77" s="20" t="s">
        <v>481</v>
      </c>
      <c r="W77" s="18" t="n">
        <v>372.26723692</v>
      </c>
      <c r="X77" s="20" t="n">
        <v>3.43274923</v>
      </c>
    </row>
    <row r="78" spans="1:24">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n">
        <v>524.64451931</v>
      </c>
      <c r="T78" s="20" t="n">
        <v>3.91006783</v>
      </c>
      <c r="U78" s="18" t="s">
        <v>481</v>
      </c>
      <c r="V78" s="20" t="s">
        <v>481</v>
      </c>
      <c r="W78" s="18" t="s">
        <v>481</v>
      </c>
      <c r="X78" s="20" t="s">
        <v>481</v>
      </c>
    </row>
    <row customHeight="1" ht="25" r="79" spans="1:24">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n">
        <v>475.18659836</v>
      </c>
      <c r="T79" s="20" t="n">
        <v>6.280552</v>
      </c>
      <c r="U79" s="18" t="s">
        <v>481</v>
      </c>
      <c r="V79" s="20" t="s">
        <v>481</v>
      </c>
      <c r="W79" s="18" t="s">
        <v>481</v>
      </c>
      <c r="X79" s="20" t="s">
        <v>481</v>
      </c>
    </row>
    <row r="80" spans="1:24">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n">
        <v>456.48357586</v>
      </c>
      <c r="T80" s="20" t="n">
        <v>3.67164431</v>
      </c>
      <c r="U80" s="18" t="s">
        <v>481</v>
      </c>
      <c r="V80" s="20" t="s">
        <v>481</v>
      </c>
      <c r="W80" s="18" t="s">
        <v>481</v>
      </c>
      <c r="X80" s="20" t="s">
        <v>481</v>
      </c>
    </row>
    <row r="81" spans="1:24">
      <c r="A81" s="23" t="s">
        <v>556</v>
      </c>
      <c r="B81" s="17" t="n">
        <v>8861</v>
      </c>
      <c r="C81" s="18">
        <f>(96.0/B81*100)</f>
        <v/>
      </c>
      <c r="D81" s="19" t="n">
        <v>8765</v>
      </c>
      <c r="E81" s="18" t="n">
        <v>412.20306733</v>
      </c>
      <c r="F81" s="20" t="n">
        <v>7.84253046</v>
      </c>
      <c r="G81" s="18" t="n">
        <v>427.40527356</v>
      </c>
      <c r="H81" s="20" t="n">
        <v>4.25061589</v>
      </c>
      <c r="I81" s="18" t="n">
        <v>433.2573962</v>
      </c>
      <c r="J81" s="20" t="n">
        <v>2.84287633</v>
      </c>
      <c r="K81" s="18" t="n">
        <v>472.63738761</v>
      </c>
      <c r="L81" s="20" t="n">
        <v>3.0971203</v>
      </c>
      <c r="M81" s="18" t="n">
        <v>416.06292031</v>
      </c>
      <c r="N81" s="20" t="n">
        <v>8.0934642</v>
      </c>
      <c r="O81" s="18" t="s">
        <v>481</v>
      </c>
      <c r="P81" s="20" t="s">
        <v>481</v>
      </c>
      <c r="Q81" s="18" t="s">
        <v>481</v>
      </c>
      <c r="R81" s="20" t="s">
        <v>481</v>
      </c>
      <c r="S81" s="18" t="s">
        <v>481</v>
      </c>
      <c r="T81" s="20" t="s">
        <v>481</v>
      </c>
      <c r="U81" s="18" t="s">
        <v>481</v>
      </c>
      <c r="V81" s="20" t="s">
        <v>481</v>
      </c>
      <c r="W81" s="18" t="n">
        <v>383.67896445</v>
      </c>
      <c r="X81" s="20" t="n">
        <v>7.56887395</v>
      </c>
    </row>
    <row r="82" spans="1:24">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row>
    <row r="83" spans="1:24">
      <c r="A83" s="3" t="s">
        <v>558</v>
      </c>
    </row>
    <row r="84" spans="1:24">
      <c r="A84" s="25" t="s">
        <v>559</v>
      </c>
    </row>
    <row r="85" spans="1:24">
      <c r="A85" s="25" t="s">
        <v>560</v>
      </c>
    </row>
    <row customHeight="1" ht="30" r="86" spans="1:24">
      <c r="A86" s="25" t="s">
        <v>561</v>
      </c>
    </row>
    <row customHeight="1" ht="30" r="87" spans="1:24">
      <c r="A87" s="25" t="s">
        <v>557</v>
      </c>
    </row>
    <row customHeight="1" ht="30" r="88" spans="1:24">
      <c r="A88" s="25" t="s">
        <v>562</v>
      </c>
    </row>
    <row customHeight="1" ht="30" r="89" spans="1:24">
      <c r="A89" s="25" t="s">
        <v>563</v>
      </c>
    </row>
    <row customHeight="1" ht="30" r="90" spans="1:24">
      <c r="A90" s="25" t="s">
        <v>564</v>
      </c>
    </row>
    <row customHeight="1" ht="30" r="91" spans="1:24">
      <c r="A91" s="25" t="s">
        <v>565</v>
      </c>
    </row>
    <row customHeight="1" ht="30" r="92" spans="1:24">
      <c r="A92" s="25" t="s">
        <v>566</v>
      </c>
    </row>
    <row customHeight="1" ht="30" r="93" spans="1:24">
      <c r="A93" s="25" t="s">
        <v>567</v>
      </c>
    </row>
    <row customHeight="1" ht="30" r="94" spans="1:24">
      <c r="A94" s="25" t="s">
        <v>568</v>
      </c>
    </row>
    <row customHeight="1" ht="30" r="95" spans="1:24">
      <c r="A95" s="25" t="s">
        <v>569</v>
      </c>
    </row>
    <row customHeight="1" ht="30" r="96" spans="1:24">
      <c r="A96" s="25" t="s">
        <v>570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460</v>
      </c>
    </row>
    <row r="2" spans="1:24">
      <c r="A2" s="5" t="s">
        <v>854</v>
      </c>
    </row>
    <row customHeight="1" ht="30" r="4" spans="1:24">
      <c r="A4" s="6" t="n"/>
      <c r="B4" s="7" t="s">
        <v>462</v>
      </c>
      <c r="C4" s="7" t="s">
        <v>463</v>
      </c>
      <c r="D4" s="8" t="s">
        <v>462</v>
      </c>
      <c r="E4" s="9" t="s">
        <v>846</v>
      </c>
      <c r="F4" s="10" t="n"/>
      <c r="G4" s="9" t="s">
        <v>847</v>
      </c>
      <c r="H4" s="10" t="n"/>
      <c r="I4" s="9" t="s">
        <v>848</v>
      </c>
      <c r="J4" s="10" t="n"/>
      <c r="K4" s="9" t="s">
        <v>849</v>
      </c>
      <c r="L4" s="10" t="n"/>
      <c r="M4" s="9" t="s">
        <v>850</v>
      </c>
      <c r="N4" s="10" t="n"/>
      <c r="O4" s="9" t="s">
        <v>584</v>
      </c>
      <c r="P4" s="10" t="n"/>
      <c r="Q4" s="9" t="s">
        <v>585</v>
      </c>
      <c r="R4" s="10" t="n"/>
      <c r="S4" s="9" t="s">
        <v>472</v>
      </c>
      <c r="T4" s="10" t="n"/>
      <c r="U4" s="9" t="s">
        <v>473</v>
      </c>
      <c r="V4" s="10" t="n"/>
      <c r="W4" s="9" t="s">
        <v>586</v>
      </c>
      <c r="X4" s="10" t="n"/>
    </row>
    <row r="5" spans="1:24">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row>
    <row r="6" spans="1:24">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480</v>
      </c>
      <c r="B7" s="17" t="n">
        <v>14530</v>
      </c>
      <c r="C7" s="18">
        <f>(846.0/B7*100)</f>
        <v/>
      </c>
      <c r="D7" s="19" t="n">
        <v>13684</v>
      </c>
      <c r="E7" s="18" t="n">
        <v>452.79755902</v>
      </c>
      <c r="F7" s="20" t="n">
        <v>3.22084553</v>
      </c>
      <c r="G7" s="18" t="n">
        <v>503.57348998</v>
      </c>
      <c r="H7" s="20" t="n">
        <v>3.15848038</v>
      </c>
      <c r="I7" s="18" t="n">
        <v>519.57633684</v>
      </c>
      <c r="J7" s="20" t="n">
        <v>1.96415105</v>
      </c>
      <c r="K7" s="18" t="n">
        <v>544.21568037</v>
      </c>
      <c r="L7" s="20" t="n">
        <v>2.0891898</v>
      </c>
      <c r="M7" s="18" t="n">
        <v>491.52514563</v>
      </c>
      <c r="N7" s="20" t="n">
        <v>8.23971469</v>
      </c>
      <c r="O7" s="18" t="s">
        <v>481</v>
      </c>
      <c r="P7" s="20" t="s">
        <v>481</v>
      </c>
      <c r="Q7" s="18" t="s">
        <v>481</v>
      </c>
      <c r="R7" s="20" t="s">
        <v>481</v>
      </c>
      <c r="S7" s="18" t="s">
        <v>481</v>
      </c>
      <c r="T7" s="20" t="s">
        <v>481</v>
      </c>
      <c r="U7" s="18" t="s">
        <v>481</v>
      </c>
      <c r="V7" s="20" t="s">
        <v>481</v>
      </c>
      <c r="W7" s="18" t="n">
        <v>463.33849405</v>
      </c>
      <c r="X7" s="20" t="n">
        <v>5.52101418</v>
      </c>
    </row>
    <row r="8" spans="1:24">
      <c r="A8" s="15" t="s">
        <v>483</v>
      </c>
      <c r="B8" s="17" t="n">
        <v>7007</v>
      </c>
      <c r="C8" s="18">
        <f>(176.0/B8*100)</f>
        <v/>
      </c>
      <c r="D8" s="19" t="n">
        <v>6831</v>
      </c>
      <c r="E8" s="18" t="n">
        <v>452.90030233</v>
      </c>
      <c r="F8" s="20" t="n">
        <v>4.29586392</v>
      </c>
      <c r="G8" s="18" t="n">
        <v>504.69588389</v>
      </c>
      <c r="H8" s="20" t="n">
        <v>4.1489823</v>
      </c>
      <c r="I8" s="18" t="n">
        <v>510.33615553</v>
      </c>
      <c r="J8" s="20" t="n">
        <v>3.28600386</v>
      </c>
      <c r="K8" s="18" t="n">
        <v>520.19234147</v>
      </c>
      <c r="L8" s="20" t="n">
        <v>3.01533275</v>
      </c>
      <c r="M8" s="18" t="n">
        <v>459.0079701</v>
      </c>
      <c r="N8" s="20" t="n">
        <v>7.44781542</v>
      </c>
      <c r="O8" s="18" t="s">
        <v>481</v>
      </c>
      <c r="P8" s="20" t="s">
        <v>481</v>
      </c>
      <c r="Q8" s="18" t="s">
        <v>481</v>
      </c>
      <c r="R8" s="20" t="s">
        <v>481</v>
      </c>
      <c r="S8" s="18" t="n">
        <v>368.48347797</v>
      </c>
      <c r="T8" s="20" t="n">
        <v>14.99112476</v>
      </c>
      <c r="U8" s="18" t="s">
        <v>481</v>
      </c>
      <c r="V8" s="20" t="s">
        <v>481</v>
      </c>
      <c r="W8" s="18" t="n">
        <v>410.61685775</v>
      </c>
      <c r="X8" s="20" t="n">
        <v>5.84799316</v>
      </c>
    </row>
    <row r="9" spans="1:24">
      <c r="A9" s="15" t="s">
        <v>484</v>
      </c>
      <c r="B9" s="17" t="n">
        <v>9651</v>
      </c>
      <c r="C9" s="18">
        <f>(296.0/B9*100)</f>
        <v/>
      </c>
      <c r="D9" s="19" t="n">
        <v>9355</v>
      </c>
      <c r="E9" s="18" t="n">
        <v>448.05161669</v>
      </c>
      <c r="F9" s="20" t="n">
        <v>3.91107442</v>
      </c>
      <c r="G9" s="18" t="n">
        <v>497.51858766</v>
      </c>
      <c r="H9" s="20" t="n">
        <v>3.77836113</v>
      </c>
      <c r="I9" s="18" t="n">
        <v>518.48163304</v>
      </c>
      <c r="J9" s="20" t="n">
        <v>2.61187251</v>
      </c>
      <c r="K9" s="18" t="n">
        <v>541.36060681</v>
      </c>
      <c r="L9" s="20" t="n">
        <v>2.18167141</v>
      </c>
      <c r="M9" s="18" t="n">
        <v>469.79073289</v>
      </c>
      <c r="N9" s="20" t="n">
        <v>8.42517514</v>
      </c>
      <c r="O9" s="18" t="s">
        <v>481</v>
      </c>
      <c r="P9" s="20" t="s">
        <v>481</v>
      </c>
      <c r="Q9" s="18" t="s">
        <v>481</v>
      </c>
      <c r="R9" s="20" t="s">
        <v>481</v>
      </c>
      <c r="S9" s="18" t="n">
        <v>374.78530698</v>
      </c>
      <c r="T9" s="20" t="n">
        <v>11.62763904</v>
      </c>
      <c r="U9" s="18" t="s">
        <v>481</v>
      </c>
      <c r="V9" s="20" t="s">
        <v>481</v>
      </c>
      <c r="W9" s="18" t="n">
        <v>407.64241579</v>
      </c>
      <c r="X9" s="20" t="n">
        <v>5.23677307</v>
      </c>
    </row>
    <row r="10" spans="1:24">
      <c r="A10" s="15" t="s">
        <v>485</v>
      </c>
      <c r="B10" s="17" t="n">
        <v>20058</v>
      </c>
      <c r="C10" s="18">
        <f>(569.0/B10*100)</f>
        <v/>
      </c>
      <c r="D10" s="19" t="n">
        <v>19489</v>
      </c>
      <c r="E10" s="18" t="n">
        <v>478.88969332</v>
      </c>
      <c r="F10" s="20" t="n">
        <v>3.63406423</v>
      </c>
      <c r="G10" s="18" t="n">
        <v>521.57888317</v>
      </c>
      <c r="H10" s="20" t="n">
        <v>3.17520084</v>
      </c>
      <c r="I10" s="18" t="n">
        <v>529.08338793</v>
      </c>
      <c r="J10" s="20" t="n">
        <v>2.34048831</v>
      </c>
      <c r="K10" s="18" t="n">
        <v>555.1537029900001</v>
      </c>
      <c r="L10" s="20" t="n">
        <v>2.35520319</v>
      </c>
      <c r="M10" s="18" t="n">
        <v>506.79498932</v>
      </c>
      <c r="N10" s="20" t="n">
        <v>5.44842032</v>
      </c>
      <c r="O10" s="18" t="s">
        <v>481</v>
      </c>
      <c r="P10" s="20" t="s">
        <v>481</v>
      </c>
      <c r="Q10" s="18" t="s">
        <v>481</v>
      </c>
      <c r="R10" s="20" t="s">
        <v>481</v>
      </c>
      <c r="S10" s="18" t="s">
        <v>481</v>
      </c>
      <c r="T10" s="20" t="s">
        <v>481</v>
      </c>
      <c r="U10" s="18" t="s">
        <v>481</v>
      </c>
      <c r="V10" s="20" t="s">
        <v>481</v>
      </c>
      <c r="W10" s="18" t="n">
        <v>441.19476937</v>
      </c>
      <c r="X10" s="20" t="n">
        <v>5.17979327</v>
      </c>
    </row>
    <row r="11" spans="1:24">
      <c r="A11" s="15" t="s">
        <v>486</v>
      </c>
      <c r="B11" s="17" t="n">
        <v>7053</v>
      </c>
      <c r="C11" s="18">
        <f>(191.0/B11*100)</f>
        <v/>
      </c>
      <c r="D11" s="19" t="n">
        <v>6862</v>
      </c>
      <c r="E11" s="18" t="n">
        <v>426.56683369</v>
      </c>
      <c r="F11" s="20" t="n">
        <v>4.07798178</v>
      </c>
      <c r="G11" s="18" t="n">
        <v>440.84051071</v>
      </c>
      <c r="H11" s="20" t="n">
        <v>3.71338403</v>
      </c>
      <c r="I11" s="18" t="n">
        <v>446.7546062</v>
      </c>
      <c r="J11" s="20" t="n">
        <v>3.26497026</v>
      </c>
      <c r="K11" s="18" t="n">
        <v>475.43843078</v>
      </c>
      <c r="L11" s="20" t="n">
        <v>3.14773481</v>
      </c>
      <c r="M11" s="18" t="n">
        <v>419.61121974</v>
      </c>
      <c r="N11" s="20" t="n">
        <v>7.67396703</v>
      </c>
      <c r="O11" s="18" t="s">
        <v>481</v>
      </c>
      <c r="P11" s="20" t="s">
        <v>481</v>
      </c>
      <c r="Q11" s="18" t="s">
        <v>481</v>
      </c>
      <c r="R11" s="20" t="s">
        <v>481</v>
      </c>
      <c r="S11" s="18" t="s">
        <v>481</v>
      </c>
      <c r="T11" s="20" t="s">
        <v>481</v>
      </c>
      <c r="U11" s="18" t="s">
        <v>481</v>
      </c>
      <c r="V11" s="20" t="s">
        <v>481</v>
      </c>
      <c r="W11" s="18" t="n">
        <v>399.71754724</v>
      </c>
      <c r="X11" s="20" t="n">
        <v>5.86605409</v>
      </c>
    </row>
    <row r="12" spans="1:24">
      <c r="A12" s="15" t="s">
        <v>487</v>
      </c>
      <c r="B12" s="17" t="n">
        <v>6894</v>
      </c>
      <c r="C12" s="18">
        <f>(60.0/B12*100)</f>
        <v/>
      </c>
      <c r="D12" s="19" t="n">
        <v>6834</v>
      </c>
      <c r="E12" s="18" t="n">
        <v>473.74770721</v>
      </c>
      <c r="F12" s="20" t="n">
        <v>3.1012694</v>
      </c>
      <c r="G12" s="18" t="n">
        <v>502.59452864</v>
      </c>
      <c r="H12" s="20" t="n">
        <v>2.87918652</v>
      </c>
      <c r="I12" s="18" t="n">
        <v>520.4275294</v>
      </c>
      <c r="J12" s="20" t="n">
        <v>2.69726283</v>
      </c>
      <c r="K12" s="18" t="n">
        <v>529.33502316</v>
      </c>
      <c r="L12" s="20" t="n">
        <v>4.07392181</v>
      </c>
      <c r="M12" s="18" t="n">
        <v>448.08179716</v>
      </c>
      <c r="N12" s="20" t="n">
        <v>8.379384030000001</v>
      </c>
      <c r="O12" s="18" t="s">
        <v>481</v>
      </c>
      <c r="P12" s="20" t="s">
        <v>481</v>
      </c>
      <c r="Q12" s="18" t="s">
        <v>481</v>
      </c>
      <c r="R12" s="20" t="s">
        <v>481</v>
      </c>
      <c r="S12" s="18" t="n">
        <v>366.6777112</v>
      </c>
      <c r="T12" s="20" t="n">
        <v>14.39052153</v>
      </c>
      <c r="U12" s="18" t="s">
        <v>481</v>
      </c>
      <c r="V12" s="20" t="s">
        <v>481</v>
      </c>
      <c r="W12" s="18" t="n">
        <v>396.6690326</v>
      </c>
      <c r="X12" s="20" t="n">
        <v>6.30600896</v>
      </c>
    </row>
    <row r="13" spans="1:24">
      <c r="A13" s="15" t="s">
        <v>488</v>
      </c>
      <c r="B13" s="17" t="n">
        <v>7161</v>
      </c>
      <c r="C13" s="18">
        <f>(245.0/B13*100)</f>
        <v/>
      </c>
      <c r="D13" s="19" t="n">
        <v>6916</v>
      </c>
      <c r="E13" s="18" t="n">
        <v>459.5619127</v>
      </c>
      <c r="F13" s="20" t="n">
        <v>4.37845304</v>
      </c>
      <c r="G13" s="18" t="n">
        <v>496.82770855</v>
      </c>
      <c r="H13" s="20" t="n">
        <v>3.57836448</v>
      </c>
      <c r="I13" s="18" t="n">
        <v>512.07919754</v>
      </c>
      <c r="J13" s="20" t="n">
        <v>2.72490402</v>
      </c>
      <c r="K13" s="18" t="n">
        <v>529.41252866</v>
      </c>
      <c r="L13" s="20" t="n">
        <v>2.5214038</v>
      </c>
      <c r="M13" s="18" t="n">
        <v>496.41033622</v>
      </c>
      <c r="N13" s="20" t="n">
        <v>10.83316328</v>
      </c>
      <c r="O13" s="18" t="s">
        <v>481</v>
      </c>
      <c r="P13" s="20" t="s">
        <v>481</v>
      </c>
      <c r="Q13" s="18" t="s">
        <v>481</v>
      </c>
      <c r="R13" s="20" t="s">
        <v>481</v>
      </c>
      <c r="S13" s="18" t="n">
        <v>436.36003517</v>
      </c>
      <c r="T13" s="20" t="n">
        <v>6.43426798</v>
      </c>
      <c r="U13" s="18" t="s">
        <v>481</v>
      </c>
      <c r="V13" s="20" t="s">
        <v>481</v>
      </c>
      <c r="W13" s="18" t="n">
        <v>397.10227118</v>
      </c>
      <c r="X13" s="20" t="n">
        <v>7.12276261</v>
      </c>
    </row>
    <row r="14" spans="1:24">
      <c r="A14" s="15" t="s">
        <v>489</v>
      </c>
      <c r="B14" s="17" t="n">
        <v>5587</v>
      </c>
      <c r="C14" s="18">
        <f>(84.0/B14*100)</f>
        <v/>
      </c>
      <c r="D14" s="19" t="n">
        <v>5503</v>
      </c>
      <c r="E14" s="18" t="n">
        <v>500.77709228</v>
      </c>
      <c r="F14" s="20" t="n">
        <v>4.22300444</v>
      </c>
      <c r="G14" s="18" t="n">
        <v>534.40363246</v>
      </c>
      <c r="H14" s="20" t="n">
        <v>3.33434061</v>
      </c>
      <c r="I14" s="18" t="n">
        <v>538.63229563</v>
      </c>
      <c r="J14" s="20" t="n">
        <v>2.57370495</v>
      </c>
      <c r="K14" s="18" t="n">
        <v>554.77860338</v>
      </c>
      <c r="L14" s="20" t="n">
        <v>2.6462625</v>
      </c>
      <c r="M14" s="18" t="n">
        <v>484.70340324</v>
      </c>
      <c r="N14" s="20" t="n">
        <v>9.76019342</v>
      </c>
      <c r="O14" s="18" t="s">
        <v>481</v>
      </c>
      <c r="P14" s="20" t="s">
        <v>481</v>
      </c>
      <c r="Q14" s="18" t="s">
        <v>481</v>
      </c>
      <c r="R14" s="20" t="s">
        <v>481</v>
      </c>
      <c r="S14" s="18" t="s">
        <v>481</v>
      </c>
      <c r="T14" s="20" t="s">
        <v>481</v>
      </c>
      <c r="U14" s="18" t="s">
        <v>481</v>
      </c>
      <c r="V14" s="20" t="s">
        <v>481</v>
      </c>
      <c r="W14" s="18" t="n">
        <v>446.1918019</v>
      </c>
      <c r="X14" s="20" t="n">
        <v>13.14556815</v>
      </c>
    </row>
    <row r="15" spans="1:24">
      <c r="A15" s="15" t="s">
        <v>490</v>
      </c>
      <c r="B15" s="17" t="n">
        <v>5882</v>
      </c>
      <c r="C15" s="18">
        <f>(131.0/B15*100)</f>
        <v/>
      </c>
      <c r="D15" s="19" t="n">
        <v>5751</v>
      </c>
      <c r="E15" s="18" t="n">
        <v>473.5043003</v>
      </c>
      <c r="F15" s="20" t="n">
        <v>4.26465744</v>
      </c>
      <c r="G15" s="18" t="n">
        <v>518.04747578</v>
      </c>
      <c r="H15" s="20" t="n">
        <v>3.30145827</v>
      </c>
      <c r="I15" s="18" t="n">
        <v>544.36252471</v>
      </c>
      <c r="J15" s="20" t="n">
        <v>2.47148852</v>
      </c>
      <c r="K15" s="18" t="n">
        <v>574.18918496</v>
      </c>
      <c r="L15" s="20" t="n">
        <v>2.59304941</v>
      </c>
      <c r="M15" s="18" t="n">
        <v>517.6355200100001</v>
      </c>
      <c r="N15" s="20" t="n">
        <v>13.37094928</v>
      </c>
      <c r="O15" s="18" t="s">
        <v>481</v>
      </c>
      <c r="P15" s="20" t="s">
        <v>481</v>
      </c>
      <c r="Q15" s="18" t="s">
        <v>481</v>
      </c>
      <c r="R15" s="20" t="s">
        <v>481</v>
      </c>
      <c r="S15" s="18" t="n">
        <v>375.95013089</v>
      </c>
      <c r="T15" s="20" t="n">
        <v>17.42774697</v>
      </c>
      <c r="U15" s="18" t="s">
        <v>481</v>
      </c>
      <c r="V15" s="20" t="s">
        <v>481</v>
      </c>
      <c r="W15" s="18" t="n">
        <v>437.61924502</v>
      </c>
      <c r="X15" s="20" t="n">
        <v>7.04313726</v>
      </c>
    </row>
    <row r="16" spans="1:24">
      <c r="A16" s="15" t="s">
        <v>491</v>
      </c>
      <c r="B16" s="17" t="n">
        <v>6108</v>
      </c>
      <c r="C16" s="18">
        <f>(167.0/B16*100)</f>
        <v/>
      </c>
      <c r="D16" s="19" t="n">
        <v>5941</v>
      </c>
      <c r="E16" s="18" t="n">
        <v>434.51568621</v>
      </c>
      <c r="F16" s="20" t="n">
        <v>3.52188527</v>
      </c>
      <c r="G16" s="18" t="n">
        <v>495.35879743</v>
      </c>
      <c r="H16" s="20" t="n">
        <v>3.60164337</v>
      </c>
      <c r="I16" s="18" t="n">
        <v>517.16879314</v>
      </c>
      <c r="J16" s="20" t="n">
        <v>2.53672937</v>
      </c>
      <c r="K16" s="18" t="n">
        <v>534.1217312799999</v>
      </c>
      <c r="L16" s="20" t="n">
        <v>2.77584291</v>
      </c>
      <c r="M16" s="18" t="n">
        <v>442.93000616</v>
      </c>
      <c r="N16" s="20" t="n">
        <v>8.93774322</v>
      </c>
      <c r="O16" s="18" t="s">
        <v>481</v>
      </c>
      <c r="P16" s="20" t="s">
        <v>481</v>
      </c>
      <c r="Q16" s="18" t="s">
        <v>481</v>
      </c>
      <c r="R16" s="20" t="s">
        <v>481</v>
      </c>
      <c r="S16" s="18" t="s">
        <v>481</v>
      </c>
      <c r="T16" s="20" t="s">
        <v>481</v>
      </c>
      <c r="U16" s="18" t="s">
        <v>481</v>
      </c>
      <c r="V16" s="20" t="s">
        <v>481</v>
      </c>
      <c r="W16" s="18" t="n">
        <v>390.8944787</v>
      </c>
      <c r="X16" s="20" t="n">
        <v>7.50961682</v>
      </c>
    </row>
    <row r="17" spans="1:24">
      <c r="A17" s="15" t="s">
        <v>492</v>
      </c>
      <c r="B17" s="17" t="n">
        <v>6504</v>
      </c>
      <c r="C17" s="18">
        <f>(2100.0/B17*100)</f>
        <v/>
      </c>
      <c r="D17" s="19" t="n">
        <v>4404</v>
      </c>
      <c r="E17" s="18" t="n">
        <v>473.72100511</v>
      </c>
      <c r="F17" s="20" t="n">
        <v>5.88938049</v>
      </c>
      <c r="G17" s="18" t="n">
        <v>511.28692132</v>
      </c>
      <c r="H17" s="20" t="n">
        <v>4.68452315</v>
      </c>
      <c r="I17" s="18" t="n">
        <v>526.82251224</v>
      </c>
      <c r="J17" s="20" t="n">
        <v>4.41619719</v>
      </c>
      <c r="K17" s="18" t="n">
        <v>546.38496404</v>
      </c>
      <c r="L17" s="20" t="n">
        <v>3.65809122</v>
      </c>
      <c r="M17" s="18" t="n">
        <v>526.83479215</v>
      </c>
      <c r="N17" s="20" t="n">
        <v>7.10686337</v>
      </c>
      <c r="O17" s="18" t="s">
        <v>481</v>
      </c>
      <c r="P17" s="20" t="s">
        <v>481</v>
      </c>
      <c r="Q17" s="18" t="s">
        <v>481</v>
      </c>
      <c r="R17" s="20" t="s">
        <v>481</v>
      </c>
      <c r="S17" s="18" t="n">
        <v>360.48925247</v>
      </c>
      <c r="T17" s="20" t="n">
        <v>12.44339086</v>
      </c>
      <c r="U17" s="18" t="s">
        <v>481</v>
      </c>
      <c r="V17" s="20" t="s">
        <v>481</v>
      </c>
      <c r="W17" s="18" t="n">
        <v>462.6112435</v>
      </c>
      <c r="X17" s="20" t="n">
        <v>6.85712641</v>
      </c>
    </row>
    <row r="18" spans="1:24">
      <c r="A18" s="15" t="s">
        <v>493</v>
      </c>
      <c r="B18" s="17" t="n">
        <v>5532</v>
      </c>
      <c r="C18" s="18">
        <f>(31.0/B18*100)</f>
        <v/>
      </c>
      <c r="D18" s="19" t="n">
        <v>5501</v>
      </c>
      <c r="E18" s="18" t="n">
        <v>410.84744331</v>
      </c>
      <c r="F18" s="20" t="n">
        <v>5.27398398</v>
      </c>
      <c r="G18" s="18" t="n">
        <v>444.71215501</v>
      </c>
      <c r="H18" s="20" t="n">
        <v>4.53132302</v>
      </c>
      <c r="I18" s="18" t="n">
        <v>465.23282025</v>
      </c>
      <c r="J18" s="20" t="n">
        <v>3.97760591</v>
      </c>
      <c r="K18" s="18" t="n">
        <v>486.36605804</v>
      </c>
      <c r="L18" s="20" t="n">
        <v>3.15618484</v>
      </c>
      <c r="M18" s="18" t="n">
        <v>426.09036608</v>
      </c>
      <c r="N18" s="20" t="n">
        <v>8.869991069999999</v>
      </c>
      <c r="O18" s="18" t="s">
        <v>481</v>
      </c>
      <c r="P18" s="20" t="s">
        <v>481</v>
      </c>
      <c r="Q18" s="18" t="s">
        <v>481</v>
      </c>
      <c r="R18" s="20" t="s">
        <v>481</v>
      </c>
      <c r="S18" s="18" t="s">
        <v>481</v>
      </c>
      <c r="T18" s="20" t="s">
        <v>481</v>
      </c>
      <c r="U18" s="18" t="s">
        <v>481</v>
      </c>
      <c r="V18" s="20" t="s">
        <v>481</v>
      </c>
      <c r="W18" s="18" t="n">
        <v>364.39267756</v>
      </c>
      <c r="X18" s="20" t="n">
        <v>7.27101102</v>
      </c>
    </row>
    <row r="19" spans="1:24">
      <c r="A19" s="15" t="s">
        <v>494</v>
      </c>
      <c r="B19" s="17" t="n">
        <v>5658</v>
      </c>
      <c r="C19" s="18">
        <f>(392.0/B19*100)</f>
        <v/>
      </c>
      <c r="D19" s="19" t="n">
        <v>5266</v>
      </c>
      <c r="E19" s="18" t="n">
        <v>447.58189089</v>
      </c>
      <c r="F19" s="20" t="n">
        <v>4.70141398</v>
      </c>
      <c r="G19" s="18" t="n">
        <v>477.41011226</v>
      </c>
      <c r="H19" s="20" t="n">
        <v>3.91308323</v>
      </c>
      <c r="I19" s="18" t="n">
        <v>487.64784985</v>
      </c>
      <c r="J19" s="20" t="n">
        <v>3.26580288</v>
      </c>
      <c r="K19" s="18" t="n">
        <v>512.84940199</v>
      </c>
      <c r="L19" s="20" t="n">
        <v>3.54131378</v>
      </c>
      <c r="M19" s="18" t="n">
        <v>428.60485381</v>
      </c>
      <c r="N19" s="20" t="n">
        <v>7.01957551</v>
      </c>
      <c r="O19" s="18" t="s">
        <v>481</v>
      </c>
      <c r="P19" s="20" t="s">
        <v>481</v>
      </c>
      <c r="Q19" s="18" t="s">
        <v>481</v>
      </c>
      <c r="R19" s="20" t="s">
        <v>481</v>
      </c>
      <c r="S19" s="18" t="s">
        <v>481</v>
      </c>
      <c r="T19" s="20" t="s">
        <v>481</v>
      </c>
      <c r="U19" s="18" t="s">
        <v>481</v>
      </c>
      <c r="V19" s="20" t="s">
        <v>481</v>
      </c>
      <c r="W19" s="18" t="n">
        <v>396.97738268</v>
      </c>
      <c r="X19" s="20" t="n">
        <v>6.96946993</v>
      </c>
    </row>
    <row r="20" spans="1:24">
      <c r="A20" s="15" t="s">
        <v>495</v>
      </c>
      <c r="B20" s="17" t="n">
        <v>3371</v>
      </c>
      <c r="C20" s="18">
        <f>(75.0/B20*100)</f>
        <v/>
      </c>
      <c r="D20" s="19" t="n">
        <v>3296</v>
      </c>
      <c r="E20" s="18" t="n">
        <v>420.80294</v>
      </c>
      <c r="F20" s="20" t="n">
        <v>4.68345371</v>
      </c>
      <c r="G20" s="18" t="n">
        <v>451.94837345</v>
      </c>
      <c r="H20" s="20" t="n">
        <v>5.75959788</v>
      </c>
      <c r="I20" s="18" t="n">
        <v>476.94025986</v>
      </c>
      <c r="J20" s="20" t="n">
        <v>2.78105022</v>
      </c>
      <c r="K20" s="18" t="n">
        <v>503.46341296</v>
      </c>
      <c r="L20" s="20" t="n">
        <v>2.54836346</v>
      </c>
      <c r="M20" s="18" t="n">
        <v>467.1041016</v>
      </c>
      <c r="N20" s="20" t="n">
        <v>8.913949909999999</v>
      </c>
      <c r="O20" s="18" t="s">
        <v>481</v>
      </c>
      <c r="P20" s="20" t="s">
        <v>481</v>
      </c>
      <c r="Q20" s="18" t="s">
        <v>481</v>
      </c>
      <c r="R20" s="20" t="s">
        <v>481</v>
      </c>
      <c r="S20" s="18" t="s">
        <v>481</v>
      </c>
      <c r="T20" s="20" t="s">
        <v>481</v>
      </c>
      <c r="U20" s="18" t="s">
        <v>481</v>
      </c>
      <c r="V20" s="20" t="s">
        <v>481</v>
      </c>
      <c r="W20" s="18" t="n">
        <v>400.44809339</v>
      </c>
      <c r="X20" s="20" t="n">
        <v>7.26898273</v>
      </c>
    </row>
    <row r="21" spans="1:24">
      <c r="A21" s="15" t="s">
        <v>496</v>
      </c>
      <c r="B21" s="17" t="n">
        <v>5741</v>
      </c>
      <c r="C21" s="18">
        <f>(62.0/B21*100)</f>
        <v/>
      </c>
      <c r="D21" s="19" t="n">
        <v>5679</v>
      </c>
      <c r="E21" s="18" t="n">
        <v>438.32622703</v>
      </c>
      <c r="F21" s="20" t="n">
        <v>4.37491587</v>
      </c>
      <c r="G21" s="18" t="n">
        <v>490.47822137</v>
      </c>
      <c r="H21" s="20" t="n">
        <v>4.82173703</v>
      </c>
      <c r="I21" s="18" t="n">
        <v>499.49939084</v>
      </c>
      <c r="J21" s="20" t="n">
        <v>2.62774821</v>
      </c>
      <c r="K21" s="18" t="n">
        <v>529.86425345</v>
      </c>
      <c r="L21" s="20" t="n">
        <v>2.37975196</v>
      </c>
      <c r="M21" s="18" t="n">
        <v>492.26079528</v>
      </c>
      <c r="N21" s="20" t="n">
        <v>8.81087638</v>
      </c>
      <c r="O21" s="18" t="s">
        <v>481</v>
      </c>
      <c r="P21" s="20" t="s">
        <v>481</v>
      </c>
      <c r="Q21" s="18" t="s">
        <v>481</v>
      </c>
      <c r="R21" s="20" t="s">
        <v>481</v>
      </c>
      <c r="S21" s="18" t="s">
        <v>481</v>
      </c>
      <c r="T21" s="20" t="s">
        <v>481</v>
      </c>
      <c r="U21" s="18" t="s">
        <v>481</v>
      </c>
      <c r="V21" s="20" t="s">
        <v>481</v>
      </c>
      <c r="W21" s="18" t="n">
        <v>425.38340743</v>
      </c>
      <c r="X21" s="20" t="n">
        <v>8.881988659999999</v>
      </c>
    </row>
    <row r="22" spans="1:24">
      <c r="A22" s="15" t="s">
        <v>497</v>
      </c>
      <c r="B22" s="17" t="n">
        <v>6598</v>
      </c>
      <c r="C22" s="18">
        <f>(40.0/B22*100)</f>
        <v/>
      </c>
      <c r="D22" s="19" t="n">
        <v>6558</v>
      </c>
      <c r="E22" s="18" t="n">
        <v>436.652764</v>
      </c>
      <c r="F22" s="20" t="n">
        <v>5.00496615</v>
      </c>
      <c r="G22" s="18" t="n">
        <v>467.89903356</v>
      </c>
      <c r="H22" s="20" t="n">
        <v>4.96278932</v>
      </c>
      <c r="I22" s="18" t="n">
        <v>486.19190237</v>
      </c>
      <c r="J22" s="20" t="n">
        <v>4.29732192</v>
      </c>
      <c r="K22" s="18" t="n">
        <v>500.80077169</v>
      </c>
      <c r="L22" s="20" t="n">
        <v>3.57434273</v>
      </c>
      <c r="M22" s="18" t="n">
        <v>416.24784158</v>
      </c>
      <c r="N22" s="20" t="n">
        <v>8.28746827</v>
      </c>
      <c r="O22" s="18" t="s">
        <v>481</v>
      </c>
      <c r="P22" s="20" t="s">
        <v>481</v>
      </c>
      <c r="Q22" s="18" t="s">
        <v>481</v>
      </c>
      <c r="R22" s="20" t="s">
        <v>481</v>
      </c>
      <c r="S22" s="18" t="s">
        <v>481</v>
      </c>
      <c r="T22" s="20" t="s">
        <v>481</v>
      </c>
      <c r="U22" s="18" t="n">
        <v>484.23540145</v>
      </c>
      <c r="V22" s="20" t="n">
        <v>30.19393087</v>
      </c>
      <c r="W22" s="18" t="n">
        <v>360.92366929</v>
      </c>
      <c r="X22" s="20" t="n">
        <v>7.32414956</v>
      </c>
    </row>
    <row r="23" spans="1:24">
      <c r="A23" s="15" t="s">
        <v>498</v>
      </c>
      <c r="B23" s="17" t="n">
        <v>11583</v>
      </c>
      <c r="C23" s="18">
        <f>(276.0/B23*100)</f>
        <v/>
      </c>
      <c r="D23" s="19" t="n">
        <v>11307</v>
      </c>
      <c r="E23" s="18" t="n">
        <v>433.09540383</v>
      </c>
      <c r="F23" s="20" t="n">
        <v>5.32367978</v>
      </c>
      <c r="G23" s="18" t="n">
        <v>462.71894421</v>
      </c>
      <c r="H23" s="20" t="n">
        <v>5.63868533</v>
      </c>
      <c r="I23" s="18" t="n">
        <v>483.6215532</v>
      </c>
      <c r="J23" s="20" t="n">
        <v>3.14185414</v>
      </c>
      <c r="K23" s="18" t="n">
        <v>500.86306203</v>
      </c>
      <c r="L23" s="20" t="n">
        <v>3.10267941</v>
      </c>
      <c r="M23" s="18" t="n">
        <v>462.71097214</v>
      </c>
      <c r="N23" s="20" t="n">
        <v>6.18594113</v>
      </c>
      <c r="O23" s="18" t="s">
        <v>481</v>
      </c>
      <c r="P23" s="20" t="s">
        <v>481</v>
      </c>
      <c r="Q23" s="18" t="s">
        <v>481</v>
      </c>
      <c r="R23" s="20" t="s">
        <v>481</v>
      </c>
      <c r="S23" s="18" t="s">
        <v>481</v>
      </c>
      <c r="T23" s="20" t="s">
        <v>481</v>
      </c>
      <c r="U23" s="18" t="s">
        <v>481</v>
      </c>
      <c r="V23" s="20" t="s">
        <v>481</v>
      </c>
      <c r="W23" s="18" t="n">
        <v>404.92645291</v>
      </c>
      <c r="X23" s="20" t="n">
        <v>7.19592848</v>
      </c>
    </row>
    <row r="24" spans="1:24">
      <c r="A24" s="15" t="s">
        <v>499</v>
      </c>
      <c r="B24" s="17" t="n">
        <v>6647</v>
      </c>
      <c r="C24" s="18">
        <f>(12.0/B24*100)</f>
        <v/>
      </c>
      <c r="D24" s="19" t="n">
        <v>6635</v>
      </c>
      <c r="E24" s="18" t="n">
        <v>498.40383191</v>
      </c>
      <c r="F24" s="20" t="n">
        <v>3.8639916</v>
      </c>
      <c r="G24" s="18" t="n">
        <v>529.96242923</v>
      </c>
      <c r="H24" s="20" t="n">
        <v>3.35649224</v>
      </c>
      <c r="I24" s="18" t="n">
        <v>553.99596124</v>
      </c>
      <c r="J24" s="20" t="n">
        <v>2.87617308</v>
      </c>
      <c r="K24" s="18" t="n">
        <v>578.11222882</v>
      </c>
      <c r="L24" s="20" t="n">
        <v>3.85936223</v>
      </c>
      <c r="M24" s="18" t="n">
        <v>509.74224197</v>
      </c>
      <c r="N24" s="20" t="n">
        <v>9.147590729999999</v>
      </c>
      <c r="O24" s="18" t="s">
        <v>481</v>
      </c>
      <c r="P24" s="20" t="s">
        <v>481</v>
      </c>
      <c r="Q24" s="18" t="s">
        <v>481</v>
      </c>
      <c r="R24" s="20" t="s">
        <v>481</v>
      </c>
      <c r="S24" s="18" t="s">
        <v>481</v>
      </c>
      <c r="T24" s="20" t="s">
        <v>481</v>
      </c>
      <c r="U24" s="18" t="s">
        <v>481</v>
      </c>
      <c r="V24" s="20" t="s">
        <v>481</v>
      </c>
      <c r="W24" s="18" t="n">
        <v>454.8947124</v>
      </c>
      <c r="X24" s="20" t="n">
        <v>9.810391879999999</v>
      </c>
    </row>
    <row r="25" spans="1:24">
      <c r="A25" s="15" t="s">
        <v>500</v>
      </c>
      <c r="B25" s="17" t="n">
        <v>5581</v>
      </c>
      <c r="C25" s="18">
        <f>(25.0/B25*100)</f>
        <v/>
      </c>
      <c r="D25" s="19" t="n">
        <v>5556</v>
      </c>
      <c r="E25" s="18" t="n">
        <v>472.85219047</v>
      </c>
      <c r="F25" s="20" t="n">
        <v>4.8921603</v>
      </c>
      <c r="G25" s="18" t="n">
        <v>499.49169383</v>
      </c>
      <c r="H25" s="20" t="n">
        <v>3.49892113</v>
      </c>
      <c r="I25" s="18" t="n">
        <v>524.2067795200001</v>
      </c>
      <c r="J25" s="20" t="n">
        <v>3.34977767</v>
      </c>
      <c r="K25" s="18" t="n">
        <v>550.3927065</v>
      </c>
      <c r="L25" s="20" t="n">
        <v>3.82679833</v>
      </c>
      <c r="M25" s="18" t="n">
        <v>505.11044018</v>
      </c>
      <c r="N25" s="20" t="n">
        <v>12.54678474</v>
      </c>
      <c r="O25" s="18" t="s">
        <v>481</v>
      </c>
      <c r="P25" s="20" t="s">
        <v>481</v>
      </c>
      <c r="Q25" s="18" t="s">
        <v>481</v>
      </c>
      <c r="R25" s="20" t="s">
        <v>481</v>
      </c>
      <c r="S25" s="18" t="s">
        <v>481</v>
      </c>
      <c r="T25" s="20" t="s">
        <v>481</v>
      </c>
      <c r="U25" s="18" t="s">
        <v>481</v>
      </c>
      <c r="V25" s="20" t="s">
        <v>481</v>
      </c>
      <c r="W25" s="18" t="n">
        <v>432.03388372</v>
      </c>
      <c r="X25" s="20" t="n">
        <v>22.32826774</v>
      </c>
    </row>
    <row r="26" spans="1:24">
      <c r="A26" s="15" t="s">
        <v>501</v>
      </c>
      <c r="B26" s="17" t="n">
        <v>4869</v>
      </c>
      <c r="C26" s="18">
        <f>(84.0/B26*100)</f>
        <v/>
      </c>
      <c r="D26" s="19" t="n">
        <v>4785</v>
      </c>
      <c r="E26" s="18" t="n">
        <v>466.10216185</v>
      </c>
      <c r="F26" s="20" t="n">
        <v>4.50637065</v>
      </c>
      <c r="G26" s="18" t="n">
        <v>488.02508753</v>
      </c>
      <c r="H26" s="20" t="n">
        <v>3.18869332</v>
      </c>
      <c r="I26" s="18" t="n">
        <v>492.84508695</v>
      </c>
      <c r="J26" s="20" t="n">
        <v>2.47515371</v>
      </c>
      <c r="K26" s="18" t="n">
        <v>506.02160291</v>
      </c>
      <c r="L26" s="20" t="n">
        <v>2.4627522</v>
      </c>
      <c r="M26" s="18" t="n">
        <v>448.599064</v>
      </c>
      <c r="N26" s="20" t="n">
        <v>7.42119352</v>
      </c>
      <c r="O26" s="18" t="s">
        <v>481</v>
      </c>
      <c r="P26" s="20" t="s">
        <v>481</v>
      </c>
      <c r="Q26" s="18" t="s">
        <v>481</v>
      </c>
      <c r="R26" s="20" t="s">
        <v>481</v>
      </c>
      <c r="S26" s="18" t="s">
        <v>481</v>
      </c>
      <c r="T26" s="20" t="s">
        <v>481</v>
      </c>
      <c r="U26" s="18" t="s">
        <v>481</v>
      </c>
      <c r="V26" s="20" t="s">
        <v>481</v>
      </c>
      <c r="W26" s="18" t="n">
        <v>434.59851234</v>
      </c>
      <c r="X26" s="20" t="n">
        <v>8.519686460000001</v>
      </c>
    </row>
    <row r="27" spans="1:24">
      <c r="A27" s="15" t="s">
        <v>502</v>
      </c>
      <c r="B27" s="17" t="n">
        <v>5299</v>
      </c>
      <c r="C27" s="18">
        <f>(144.0/B27*100)</f>
        <v/>
      </c>
      <c r="D27" s="19" t="n">
        <v>5155</v>
      </c>
      <c r="E27" s="18" t="n">
        <v>435.01386185</v>
      </c>
      <c r="F27" s="20" t="n">
        <v>4.14907112</v>
      </c>
      <c r="G27" s="18" t="n">
        <v>487.97040948</v>
      </c>
      <c r="H27" s="20" t="n">
        <v>4.06031046</v>
      </c>
      <c r="I27" s="18" t="n">
        <v>494.23033686</v>
      </c>
      <c r="J27" s="20" t="n">
        <v>2.37632883</v>
      </c>
      <c r="K27" s="18" t="n">
        <v>512.60526128</v>
      </c>
      <c r="L27" s="20" t="n">
        <v>2.49524294</v>
      </c>
      <c r="M27" s="18" t="n">
        <v>463.06965257</v>
      </c>
      <c r="N27" s="20" t="n">
        <v>5.90575786</v>
      </c>
      <c r="O27" s="18" t="s">
        <v>481</v>
      </c>
      <c r="P27" s="20" t="s">
        <v>481</v>
      </c>
      <c r="Q27" s="18" t="s">
        <v>481</v>
      </c>
      <c r="R27" s="20" t="s">
        <v>481</v>
      </c>
      <c r="S27" s="18" t="s">
        <v>481</v>
      </c>
      <c r="T27" s="20" t="s">
        <v>481</v>
      </c>
      <c r="U27" s="18" t="s">
        <v>481</v>
      </c>
      <c r="V27" s="20" t="s">
        <v>481</v>
      </c>
      <c r="W27" s="18" t="n">
        <v>389.21285458</v>
      </c>
      <c r="X27" s="20" t="n">
        <v>4.5478242</v>
      </c>
    </row>
    <row r="28" spans="1:24">
      <c r="A28" s="15" t="s">
        <v>503</v>
      </c>
      <c r="B28" s="17" t="n">
        <v>7568</v>
      </c>
      <c r="C28" s="18">
        <f>(424.0/B28*100)</f>
        <v/>
      </c>
      <c r="D28" s="19" t="n">
        <v>7144</v>
      </c>
      <c r="E28" s="18" t="n">
        <v>386.03629708</v>
      </c>
      <c r="F28" s="20" t="n">
        <v>6.4620838</v>
      </c>
      <c r="G28" s="18" t="n">
        <v>400.18978362</v>
      </c>
      <c r="H28" s="20" t="n">
        <v>3.84485908</v>
      </c>
      <c r="I28" s="18" t="n">
        <v>413.68171382</v>
      </c>
      <c r="J28" s="20" t="n">
        <v>2.30274283</v>
      </c>
      <c r="K28" s="18" t="n">
        <v>438.16406522</v>
      </c>
      <c r="L28" s="20" t="n">
        <v>2.58909967</v>
      </c>
      <c r="M28" s="18" t="n">
        <v>410.61546166</v>
      </c>
      <c r="N28" s="20" t="n">
        <v>6.92805747</v>
      </c>
      <c r="O28" s="18" t="s">
        <v>481</v>
      </c>
      <c r="P28" s="20" t="s">
        <v>481</v>
      </c>
      <c r="Q28" s="18" t="s">
        <v>481</v>
      </c>
      <c r="R28" s="20" t="s">
        <v>481</v>
      </c>
      <c r="S28" s="18" t="s">
        <v>481</v>
      </c>
      <c r="T28" s="20" t="s">
        <v>481</v>
      </c>
      <c r="U28" s="18" t="s">
        <v>481</v>
      </c>
      <c r="V28" s="20" t="s">
        <v>481</v>
      </c>
      <c r="W28" s="18" t="n">
        <v>378.12675345</v>
      </c>
      <c r="X28" s="20" t="n">
        <v>6.18537645</v>
      </c>
    </row>
    <row r="29" spans="1:24">
      <c r="A29" s="15" t="s">
        <v>504</v>
      </c>
      <c r="B29" s="17" t="n">
        <v>5385</v>
      </c>
      <c r="C29" s="18">
        <f>(30.0/B29*100)</f>
        <v/>
      </c>
      <c r="D29" s="19" t="n">
        <v>5355</v>
      </c>
      <c r="E29" s="18" t="n">
        <v>460.77091605</v>
      </c>
      <c r="F29" s="20" t="n">
        <v>3.30283007</v>
      </c>
      <c r="G29" s="18" t="n">
        <v>518.24214991</v>
      </c>
      <c r="H29" s="20" t="n">
        <v>3.87522939</v>
      </c>
      <c r="I29" s="18" t="n">
        <v>523.24894894</v>
      </c>
      <c r="J29" s="20" t="n">
        <v>2.74952643</v>
      </c>
      <c r="K29" s="18" t="n">
        <v>549.60110428</v>
      </c>
      <c r="L29" s="20" t="n">
        <v>3.15609917</v>
      </c>
      <c r="M29" s="18" t="n">
        <v>439.69934564</v>
      </c>
      <c r="N29" s="20" t="n">
        <v>15.77057695</v>
      </c>
      <c r="O29" s="18" t="s">
        <v>481</v>
      </c>
      <c r="P29" s="20" t="s">
        <v>481</v>
      </c>
      <c r="Q29" s="18" t="s">
        <v>481</v>
      </c>
      <c r="R29" s="20" t="s">
        <v>481</v>
      </c>
      <c r="S29" s="18" t="n">
        <v>358.28551468</v>
      </c>
      <c r="T29" s="20" t="n">
        <v>8.567023300000001</v>
      </c>
      <c r="U29" s="18" t="s">
        <v>481</v>
      </c>
      <c r="V29" s="20" t="s">
        <v>481</v>
      </c>
      <c r="W29" s="18" t="n">
        <v>402.13522955</v>
      </c>
      <c r="X29" s="20" t="n">
        <v>8.43081097</v>
      </c>
    </row>
    <row r="30" spans="1:24">
      <c r="A30" s="15" t="s">
        <v>505</v>
      </c>
      <c r="B30" s="17" t="n">
        <v>4520</v>
      </c>
      <c r="C30" s="18">
        <f>(223.0/B30*100)</f>
        <v/>
      </c>
      <c r="D30" s="19" t="n">
        <v>4297</v>
      </c>
      <c r="E30" s="18" t="n">
        <v>466.92303957</v>
      </c>
      <c r="F30" s="20" t="n">
        <v>5.33137957</v>
      </c>
      <c r="G30" s="18" t="n">
        <v>524.76125211</v>
      </c>
      <c r="H30" s="20" t="n">
        <v>4.93440638</v>
      </c>
      <c r="I30" s="18" t="n">
        <v>523.83790431</v>
      </c>
      <c r="J30" s="20" t="n">
        <v>3.06198556</v>
      </c>
      <c r="K30" s="18" t="n">
        <v>548.54585006</v>
      </c>
      <c r="L30" s="20" t="n">
        <v>3.32383855</v>
      </c>
      <c r="M30" s="18" t="n">
        <v>483.7654524</v>
      </c>
      <c r="N30" s="20" t="n">
        <v>10.19624017</v>
      </c>
      <c r="O30" s="18" t="s">
        <v>481</v>
      </c>
      <c r="P30" s="20" t="s">
        <v>481</v>
      </c>
      <c r="Q30" s="18" t="s">
        <v>481</v>
      </c>
      <c r="R30" s="20" t="s">
        <v>481</v>
      </c>
      <c r="S30" s="18" t="s">
        <v>481</v>
      </c>
      <c r="T30" s="20" t="s">
        <v>481</v>
      </c>
      <c r="U30" s="18" t="s">
        <v>481</v>
      </c>
      <c r="V30" s="20" t="s">
        <v>481</v>
      </c>
      <c r="W30" s="18" t="n">
        <v>407.30036444</v>
      </c>
      <c r="X30" s="20" t="n">
        <v>5.96381841</v>
      </c>
    </row>
    <row r="31" spans="1:24">
      <c r="A31" s="15" t="s">
        <v>506</v>
      </c>
      <c r="B31" s="17" t="n">
        <v>5456</v>
      </c>
      <c r="C31" s="18">
        <f>(150.0/B31*100)</f>
        <v/>
      </c>
      <c r="D31" s="19" t="n">
        <v>5306</v>
      </c>
      <c r="E31" s="18" t="n">
        <v>449.87189407</v>
      </c>
      <c r="F31" s="20" t="n">
        <v>3.80030545</v>
      </c>
      <c r="G31" s="18" t="n">
        <v>497.91674733</v>
      </c>
      <c r="H31" s="20" t="n">
        <v>3.85483259</v>
      </c>
      <c r="I31" s="18" t="n">
        <v>515.45460589</v>
      </c>
      <c r="J31" s="20" t="n">
        <v>2.92828062</v>
      </c>
      <c r="K31" s="18" t="n">
        <v>526.28646979</v>
      </c>
      <c r="L31" s="20" t="n">
        <v>3.18794129</v>
      </c>
      <c r="M31" s="18" t="n">
        <v>482.52654623</v>
      </c>
      <c r="N31" s="20" t="n">
        <v>8.368638969999999</v>
      </c>
      <c r="O31" s="18" t="s">
        <v>481</v>
      </c>
      <c r="P31" s="20" t="s">
        <v>481</v>
      </c>
      <c r="Q31" s="18" t="s">
        <v>481</v>
      </c>
      <c r="R31" s="20" t="s">
        <v>481</v>
      </c>
      <c r="S31" s="18" t="s">
        <v>481</v>
      </c>
      <c r="T31" s="20" t="s">
        <v>481</v>
      </c>
      <c r="U31" s="18" t="s">
        <v>481</v>
      </c>
      <c r="V31" s="20" t="s">
        <v>481</v>
      </c>
      <c r="W31" s="18" t="n">
        <v>412.56504832</v>
      </c>
      <c r="X31" s="20" t="n">
        <v>5.63506861</v>
      </c>
    </row>
    <row r="32" spans="1:24">
      <c r="A32" s="15" t="s">
        <v>507</v>
      </c>
      <c r="B32" s="17" t="n">
        <v>4478</v>
      </c>
      <c r="C32" s="18">
        <f>(6.0/B32*100)</f>
        <v/>
      </c>
      <c r="D32" s="19" t="n">
        <v>4472</v>
      </c>
      <c r="E32" s="18" t="n">
        <v>480.7893624</v>
      </c>
      <c r="F32" s="20" t="n">
        <v>4.86634458</v>
      </c>
      <c r="G32" s="18" t="n">
        <v>501.04996259</v>
      </c>
      <c r="H32" s="20" t="n">
        <v>3.65419226</v>
      </c>
      <c r="I32" s="18" t="n">
        <v>503.577004</v>
      </c>
      <c r="J32" s="20" t="n">
        <v>2.96053863</v>
      </c>
      <c r="K32" s="18" t="n">
        <v>524.07505938</v>
      </c>
      <c r="L32" s="20" t="n">
        <v>3.76669799</v>
      </c>
      <c r="M32" s="18" t="n">
        <v>472.56066008</v>
      </c>
      <c r="N32" s="20" t="n">
        <v>11.19719242</v>
      </c>
      <c r="O32" s="18" t="s">
        <v>481</v>
      </c>
      <c r="P32" s="20" t="s">
        <v>481</v>
      </c>
      <c r="Q32" s="18" t="s">
        <v>481</v>
      </c>
      <c r="R32" s="20" t="s">
        <v>481</v>
      </c>
      <c r="S32" s="18" t="s">
        <v>481</v>
      </c>
      <c r="T32" s="20" t="s">
        <v>481</v>
      </c>
      <c r="U32" s="18" t="s">
        <v>481</v>
      </c>
      <c r="V32" s="20" t="s">
        <v>481</v>
      </c>
      <c r="W32" s="18" t="n">
        <v>414.06443875</v>
      </c>
      <c r="X32" s="20" t="n">
        <v>13.80229249</v>
      </c>
    </row>
    <row r="33" spans="1:24">
      <c r="A33" s="15" t="s">
        <v>508</v>
      </c>
      <c r="B33" s="17" t="n">
        <v>7325</v>
      </c>
      <c r="C33" s="18">
        <f>(84.0/B33*100)</f>
        <v/>
      </c>
      <c r="D33" s="19" t="n">
        <v>7241</v>
      </c>
      <c r="E33" s="18" t="n">
        <v>462.85188716</v>
      </c>
      <c r="F33" s="20" t="n">
        <v>4.54709592</v>
      </c>
      <c r="G33" s="18" t="n">
        <v>489.37080471</v>
      </c>
      <c r="H33" s="20" t="n">
        <v>4.68427989</v>
      </c>
      <c r="I33" s="18" t="n">
        <v>495.98027909</v>
      </c>
      <c r="J33" s="20" t="n">
        <v>3.12711211</v>
      </c>
      <c r="K33" s="18" t="n">
        <v>526.2813791900001</v>
      </c>
      <c r="L33" s="20" t="n">
        <v>2.56946479</v>
      </c>
      <c r="M33" s="18" t="n">
        <v>454.71943844</v>
      </c>
      <c r="N33" s="20" t="n">
        <v>10.36419271</v>
      </c>
      <c r="O33" s="18" t="s">
        <v>481</v>
      </c>
      <c r="P33" s="20" t="s">
        <v>481</v>
      </c>
      <c r="Q33" s="18" t="s">
        <v>481</v>
      </c>
      <c r="R33" s="20" t="s">
        <v>481</v>
      </c>
      <c r="S33" s="18" t="s">
        <v>481</v>
      </c>
      <c r="T33" s="20" t="s">
        <v>481</v>
      </c>
      <c r="U33" s="18" t="s">
        <v>481</v>
      </c>
      <c r="V33" s="20" t="s">
        <v>481</v>
      </c>
      <c r="W33" s="18" t="n">
        <v>426.93179146</v>
      </c>
      <c r="X33" s="20" t="n">
        <v>8.80606195</v>
      </c>
    </row>
    <row r="34" spans="1:24">
      <c r="A34" s="15" t="s">
        <v>509</v>
      </c>
      <c r="B34" s="17" t="n">
        <v>6350</v>
      </c>
      <c r="C34" s="18">
        <f>(97.0/B34*100)</f>
        <v/>
      </c>
      <c r="D34" s="19" t="n">
        <v>6253</v>
      </c>
      <c r="E34" s="18" t="n">
        <v>438.78872849</v>
      </c>
      <c r="F34" s="20" t="n">
        <v>3.43247245</v>
      </c>
      <c r="G34" s="18" t="n">
        <v>473.24952558</v>
      </c>
      <c r="H34" s="20" t="n">
        <v>3.42837822</v>
      </c>
      <c r="I34" s="18" t="n">
        <v>482.50702387</v>
      </c>
      <c r="J34" s="20" t="n">
        <v>2.7119836</v>
      </c>
      <c r="K34" s="18" t="n">
        <v>498.6864735</v>
      </c>
      <c r="L34" s="20" t="n">
        <v>4.21971722</v>
      </c>
      <c r="M34" s="18" t="n">
        <v>410.94492519</v>
      </c>
      <c r="N34" s="20" t="n">
        <v>6.3550136</v>
      </c>
      <c r="O34" s="18" t="s">
        <v>481</v>
      </c>
      <c r="P34" s="20" t="s">
        <v>481</v>
      </c>
      <c r="Q34" s="18" t="s">
        <v>481</v>
      </c>
      <c r="R34" s="20" t="s">
        <v>481</v>
      </c>
      <c r="S34" s="18" t="n">
        <v>306.56969545</v>
      </c>
      <c r="T34" s="20" t="n">
        <v>10.27624616</v>
      </c>
      <c r="U34" s="18" t="s">
        <v>481</v>
      </c>
      <c r="V34" s="20" t="s">
        <v>481</v>
      </c>
      <c r="W34" s="18" t="n">
        <v>389.86961862</v>
      </c>
      <c r="X34" s="20" t="n">
        <v>7.51029926</v>
      </c>
    </row>
    <row r="35" spans="1:24">
      <c r="A35" s="15" t="s">
        <v>510</v>
      </c>
      <c r="B35" s="17" t="n">
        <v>6406</v>
      </c>
      <c r="C35" s="18">
        <f>(68.0/B35*100)</f>
        <v/>
      </c>
      <c r="D35" s="19" t="n">
        <v>6338</v>
      </c>
      <c r="E35" s="18" t="n">
        <v>476.91597137</v>
      </c>
      <c r="F35" s="20" t="n">
        <v>3.65544556</v>
      </c>
      <c r="G35" s="18" t="n">
        <v>506.89380126</v>
      </c>
      <c r="H35" s="20" t="n">
        <v>3.14184832</v>
      </c>
      <c r="I35" s="18" t="n">
        <v>527.44304776</v>
      </c>
      <c r="J35" s="20" t="n">
        <v>2.99334521</v>
      </c>
      <c r="K35" s="18" t="n">
        <v>544.95728874</v>
      </c>
      <c r="L35" s="20" t="n">
        <v>2.61602441</v>
      </c>
      <c r="M35" s="18" t="n">
        <v>479.94730874</v>
      </c>
      <c r="N35" s="20" t="n">
        <v>11.93453665</v>
      </c>
      <c r="O35" s="18" t="s">
        <v>481</v>
      </c>
      <c r="P35" s="20" t="s">
        <v>481</v>
      </c>
      <c r="Q35" s="18" t="s">
        <v>481</v>
      </c>
      <c r="R35" s="20" t="s">
        <v>481</v>
      </c>
      <c r="S35" s="18" t="n">
        <v>374.85244494</v>
      </c>
      <c r="T35" s="20" t="n">
        <v>5.84040672</v>
      </c>
      <c r="U35" s="18" t="s">
        <v>481</v>
      </c>
      <c r="V35" s="20" t="s">
        <v>481</v>
      </c>
      <c r="W35" s="18" t="n">
        <v>409.40997966</v>
      </c>
      <c r="X35" s="20" t="n">
        <v>8.46477456</v>
      </c>
    </row>
    <row r="36" spans="1:24">
      <c r="A36" s="15" t="s">
        <v>511</v>
      </c>
      <c r="B36" s="17" t="n">
        <v>6736</v>
      </c>
      <c r="C36" s="18">
        <f>(82.0/B36*100)</f>
        <v/>
      </c>
      <c r="D36" s="19" t="n">
        <v>6654</v>
      </c>
      <c r="E36" s="18" t="n">
        <v>458.22889318</v>
      </c>
      <c r="F36" s="20" t="n">
        <v>5.13928426</v>
      </c>
      <c r="G36" s="18" t="n">
        <v>488.41432315</v>
      </c>
      <c r="H36" s="20" t="n">
        <v>3.86393716</v>
      </c>
      <c r="I36" s="18" t="n">
        <v>492.48279644</v>
      </c>
      <c r="J36" s="20" t="n">
        <v>2.76439118</v>
      </c>
      <c r="K36" s="18" t="n">
        <v>511.76954369</v>
      </c>
      <c r="L36" s="20" t="n">
        <v>2.23632264</v>
      </c>
      <c r="M36" s="18" t="n">
        <v>494.66503546</v>
      </c>
      <c r="N36" s="20" t="n">
        <v>7.66171121</v>
      </c>
      <c r="O36" s="18" t="s">
        <v>481</v>
      </c>
      <c r="P36" s="20" t="s">
        <v>481</v>
      </c>
      <c r="Q36" s="18" t="s">
        <v>481</v>
      </c>
      <c r="R36" s="20" t="s">
        <v>481</v>
      </c>
      <c r="S36" s="18" t="s">
        <v>481</v>
      </c>
      <c r="T36" s="20" t="s">
        <v>481</v>
      </c>
      <c r="U36" s="18" t="s">
        <v>481</v>
      </c>
      <c r="V36" s="20" t="s">
        <v>481</v>
      </c>
      <c r="W36" s="18" t="n">
        <v>413.3195286</v>
      </c>
      <c r="X36" s="20" t="n">
        <v>6.53385267</v>
      </c>
    </row>
    <row r="37" spans="1:24">
      <c r="A37" s="15" t="s">
        <v>512</v>
      </c>
      <c r="B37" s="17" t="n">
        <v>5458</v>
      </c>
      <c r="C37" s="18">
        <f>(154.0/B37*100)</f>
        <v/>
      </c>
      <c r="D37" s="19" t="n">
        <v>5304</v>
      </c>
      <c r="E37" s="18" t="n">
        <v>451.23964594</v>
      </c>
      <c r="F37" s="20" t="n">
        <v>4.00829334</v>
      </c>
      <c r="G37" s="18" t="n">
        <v>490.14043664</v>
      </c>
      <c r="H37" s="20" t="n">
        <v>3.39445031</v>
      </c>
      <c r="I37" s="18" t="n">
        <v>512.23408847</v>
      </c>
      <c r="J37" s="20" t="n">
        <v>3.9788428</v>
      </c>
      <c r="K37" s="18" t="n">
        <v>538.17649078</v>
      </c>
      <c r="L37" s="20" t="n">
        <v>4.54892415</v>
      </c>
      <c r="M37" s="18" t="n">
        <v>465.02978704</v>
      </c>
      <c r="N37" s="20" t="n">
        <v>9.714701079999999</v>
      </c>
      <c r="O37" s="18" t="s">
        <v>481</v>
      </c>
      <c r="P37" s="20" t="s">
        <v>481</v>
      </c>
      <c r="Q37" s="18" t="s">
        <v>481</v>
      </c>
      <c r="R37" s="20" t="s">
        <v>481</v>
      </c>
      <c r="S37" s="18" t="s">
        <v>481</v>
      </c>
      <c r="T37" s="20" t="s">
        <v>481</v>
      </c>
      <c r="U37" s="18" t="s">
        <v>481</v>
      </c>
      <c r="V37" s="20" t="s">
        <v>481</v>
      </c>
      <c r="W37" s="18" t="n">
        <v>398.01420091</v>
      </c>
      <c r="X37" s="20" t="n">
        <v>5.93007317</v>
      </c>
    </row>
    <row r="38" spans="1:24">
      <c r="A38" s="15" t="s">
        <v>513</v>
      </c>
      <c r="B38" s="17" t="n">
        <v>5860</v>
      </c>
      <c r="C38" s="18">
        <f>(25.0/B38*100)</f>
        <v/>
      </c>
      <c r="D38" s="19" t="n">
        <v>5835</v>
      </c>
      <c r="E38" s="18" t="n">
        <v>455.07565409</v>
      </c>
      <c r="F38" s="20" t="n">
        <v>5.9707436</v>
      </c>
      <c r="G38" s="18" t="n">
        <v>518.49964066</v>
      </c>
      <c r="H38" s="20" t="n">
        <v>4.87935075</v>
      </c>
      <c r="I38" s="18" t="n">
        <v>513.74911972</v>
      </c>
      <c r="J38" s="20" t="n">
        <v>3.16329053</v>
      </c>
      <c r="K38" s="18" t="n">
        <v>527.38362928</v>
      </c>
      <c r="L38" s="20" t="n">
        <v>3.32023933</v>
      </c>
      <c r="M38" s="18" t="n">
        <v>477.88715377</v>
      </c>
      <c r="N38" s="20" t="n">
        <v>8.436505690000001</v>
      </c>
      <c r="O38" s="18" t="s">
        <v>481</v>
      </c>
      <c r="P38" s="20" t="s">
        <v>481</v>
      </c>
      <c r="Q38" s="18" t="s">
        <v>481</v>
      </c>
      <c r="R38" s="20" t="s">
        <v>481</v>
      </c>
      <c r="S38" s="18" t="s">
        <v>481</v>
      </c>
      <c r="T38" s="20" t="s">
        <v>481</v>
      </c>
      <c r="U38" s="18" t="s">
        <v>481</v>
      </c>
      <c r="V38" s="20" t="s">
        <v>481</v>
      </c>
      <c r="W38" s="18" t="n">
        <v>461.70219433</v>
      </c>
      <c r="X38" s="20" t="n">
        <v>6.63454744</v>
      </c>
    </row>
    <row r="39" spans="1:24">
      <c r="A39" s="15" t="s">
        <v>514</v>
      </c>
      <c r="B39" s="17" t="n">
        <v>5895</v>
      </c>
      <c r="C39" s="18">
        <f>(33.0/B39*100)</f>
        <v/>
      </c>
      <c r="D39" s="19" t="n">
        <v>5862</v>
      </c>
      <c r="E39" s="18" t="n">
        <v>404.99420291</v>
      </c>
      <c r="F39" s="20" t="n">
        <v>5.48177088</v>
      </c>
      <c r="G39" s="18" t="n">
        <v>422.71844716</v>
      </c>
      <c r="H39" s="20" t="n">
        <v>4.13883468</v>
      </c>
      <c r="I39" s="18" t="n">
        <v>430.14419313</v>
      </c>
      <c r="J39" s="20" t="n">
        <v>3.9981142</v>
      </c>
      <c r="K39" s="18" t="n">
        <v>453.16616532</v>
      </c>
      <c r="L39" s="20" t="n">
        <v>5.65244097</v>
      </c>
      <c r="M39" s="18" t="n">
        <v>415.41303895</v>
      </c>
      <c r="N39" s="20" t="n">
        <v>5.51231765</v>
      </c>
      <c r="O39" s="18" t="s">
        <v>481</v>
      </c>
      <c r="P39" s="20" t="s">
        <v>481</v>
      </c>
      <c r="Q39" s="18" t="s">
        <v>481</v>
      </c>
      <c r="R39" s="20" t="s">
        <v>481</v>
      </c>
      <c r="S39" s="18" t="s">
        <v>481</v>
      </c>
      <c r="T39" s="20" t="s">
        <v>481</v>
      </c>
      <c r="U39" s="18" t="s">
        <v>481</v>
      </c>
      <c r="V39" s="20" t="s">
        <v>481</v>
      </c>
      <c r="W39" s="18" t="n">
        <v>366.55219037</v>
      </c>
      <c r="X39" s="20" t="n">
        <v>7.89428606</v>
      </c>
    </row>
    <row r="40" spans="1:24">
      <c r="A40" s="15" t="s">
        <v>515</v>
      </c>
      <c r="B40" s="17" t="n">
        <v>14157</v>
      </c>
      <c r="C40" s="18">
        <f>(406.0/B40*100)</f>
        <v/>
      </c>
      <c r="D40" s="19" t="n">
        <v>13751</v>
      </c>
      <c r="E40" s="18" t="n">
        <v>453.89517198</v>
      </c>
      <c r="F40" s="20" t="n">
        <v>4.60397243</v>
      </c>
      <c r="G40" s="18" t="n">
        <v>506.48974442</v>
      </c>
      <c r="H40" s="20" t="n">
        <v>4.14074663</v>
      </c>
      <c r="I40" s="18" t="n">
        <v>517.897565</v>
      </c>
      <c r="J40" s="20" t="n">
        <v>2.72177983</v>
      </c>
      <c r="K40" s="18" t="n">
        <v>539.6442311</v>
      </c>
      <c r="L40" s="20" t="n">
        <v>3.2465733</v>
      </c>
      <c r="M40" s="18" t="n">
        <v>483.16032403</v>
      </c>
      <c r="N40" s="20" t="n">
        <v>9.13005265</v>
      </c>
      <c r="O40" s="18" t="s">
        <v>481</v>
      </c>
      <c r="P40" s="20" t="s">
        <v>481</v>
      </c>
      <c r="Q40" s="18" t="s">
        <v>481</v>
      </c>
      <c r="R40" s="20" t="s">
        <v>481</v>
      </c>
      <c r="S40" s="18" t="s">
        <v>481</v>
      </c>
      <c r="T40" s="20" t="s">
        <v>481</v>
      </c>
      <c r="U40" s="18" t="s">
        <v>481</v>
      </c>
      <c r="V40" s="20" t="s">
        <v>481</v>
      </c>
      <c r="W40" s="18" t="n">
        <v>403.5352451</v>
      </c>
      <c r="X40" s="20" t="n">
        <v>6.11064358</v>
      </c>
    </row>
    <row r="41" spans="1:24">
      <c r="A41" s="15" t="s">
        <v>516</v>
      </c>
      <c r="B41" s="17" t="n">
        <v>5712</v>
      </c>
      <c r="C41" s="18">
        <f>(58.0/B41*100)</f>
        <v/>
      </c>
      <c r="D41" s="19" t="n">
        <v>5654</v>
      </c>
      <c r="E41" s="18" t="n">
        <v>455.13565442</v>
      </c>
      <c r="F41" s="20" t="n">
        <v>4.26264401</v>
      </c>
      <c r="G41" s="18" t="n">
        <v>493.1310159</v>
      </c>
      <c r="H41" s="20" t="n">
        <v>5.03640964</v>
      </c>
      <c r="I41" s="18" t="n">
        <v>499.67786011</v>
      </c>
      <c r="J41" s="20" t="n">
        <v>3.73755713</v>
      </c>
      <c r="K41" s="18" t="n">
        <v>524.89665854</v>
      </c>
      <c r="L41" s="20" t="n">
        <v>3.25017864</v>
      </c>
      <c r="M41" s="18" t="n">
        <v>478.50045115</v>
      </c>
      <c r="N41" s="20" t="n">
        <v>9.415737869999999</v>
      </c>
      <c r="O41" s="18" t="s">
        <v>481</v>
      </c>
      <c r="P41" s="20" t="s">
        <v>481</v>
      </c>
      <c r="Q41" s="18" t="s">
        <v>481</v>
      </c>
      <c r="R41" s="20" t="s">
        <v>481</v>
      </c>
      <c r="S41" s="18" t="n">
        <v>387.44235424</v>
      </c>
      <c r="T41" s="20" t="n">
        <v>14.52510266</v>
      </c>
      <c r="U41" s="18" t="s">
        <v>481</v>
      </c>
      <c r="V41" s="20" t="s">
        <v>481</v>
      </c>
      <c r="W41" s="18" t="n">
        <v>403.76566146</v>
      </c>
      <c r="X41" s="20" t="n">
        <v>11.78669181</v>
      </c>
    </row>
    <row r="42" spans="1:24">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row>
    <row r="45" spans="1:24">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n">
        <v>375.7451021</v>
      </c>
      <c r="T45" s="20" t="n">
        <v>2.64238063</v>
      </c>
      <c r="U45" s="18" t="s">
        <v>481</v>
      </c>
      <c r="V45" s="20" t="s">
        <v>481</v>
      </c>
      <c r="W45" s="18" t="s">
        <v>481</v>
      </c>
      <c r="X45" s="20" t="s">
        <v>481</v>
      </c>
    </row>
    <row r="46" spans="1:24">
      <c r="A46" s="15" t="s">
        <v>521</v>
      </c>
      <c r="B46" s="17" t="n">
        <v>23141</v>
      </c>
      <c r="C46" s="18">
        <f>(2233.0/B46*100)</f>
        <v/>
      </c>
      <c r="D46" s="19" t="n">
        <v>20908</v>
      </c>
      <c r="E46" s="18" t="n">
        <v>379.15783081</v>
      </c>
      <c r="F46" s="20" t="n">
        <v>3.87724926</v>
      </c>
      <c r="G46" s="18" t="n">
        <v>409.84896465</v>
      </c>
      <c r="H46" s="20" t="n">
        <v>3.86774773</v>
      </c>
      <c r="I46" s="18" t="n">
        <v>414.59257408</v>
      </c>
      <c r="J46" s="20" t="n">
        <v>2.98251415</v>
      </c>
      <c r="K46" s="18" t="n">
        <v>442.07423974</v>
      </c>
      <c r="L46" s="20" t="n">
        <v>4.01232801</v>
      </c>
      <c r="M46" s="18" t="n">
        <v>375.75267174</v>
      </c>
      <c r="N46" s="20" t="n">
        <v>6.76000127</v>
      </c>
      <c r="O46" s="18" t="s">
        <v>481</v>
      </c>
      <c r="P46" s="20" t="s">
        <v>481</v>
      </c>
      <c r="Q46" s="18" t="s">
        <v>481</v>
      </c>
      <c r="R46" s="20" t="s">
        <v>481</v>
      </c>
      <c r="S46" s="18" t="s">
        <v>481</v>
      </c>
      <c r="T46" s="20" t="s">
        <v>481</v>
      </c>
      <c r="U46" s="18" t="s">
        <v>481</v>
      </c>
      <c r="V46" s="20" t="s">
        <v>481</v>
      </c>
      <c r="W46" s="18" t="n">
        <v>372.32817158</v>
      </c>
      <c r="X46" s="20" t="n">
        <v>2.33098308</v>
      </c>
    </row>
    <row r="47" spans="1:24">
      <c r="A47" s="15" t="s">
        <v>522</v>
      </c>
      <c r="B47" s="17" t="n">
        <v>5928</v>
      </c>
      <c r="C47" s="18">
        <f>(403.0/B47*100)</f>
        <v/>
      </c>
      <c r="D47" s="19" t="n">
        <v>5525</v>
      </c>
      <c r="E47" s="18" t="n">
        <v>414.31785803</v>
      </c>
      <c r="F47" s="20" t="n">
        <v>6.45181585</v>
      </c>
      <c r="G47" s="18" t="n">
        <v>453.24246441</v>
      </c>
      <c r="H47" s="20" t="n">
        <v>5.7720156</v>
      </c>
      <c r="I47" s="18" t="n">
        <v>464.14502917</v>
      </c>
      <c r="J47" s="20" t="n">
        <v>5.0431903</v>
      </c>
      <c r="K47" s="18" t="n">
        <v>475.37619223</v>
      </c>
      <c r="L47" s="20" t="n">
        <v>4.0564282</v>
      </c>
      <c r="M47" s="18" t="n">
        <v>427.06122547</v>
      </c>
      <c r="N47" s="20" t="n">
        <v>9.49158669</v>
      </c>
      <c r="O47" s="18" t="s">
        <v>481</v>
      </c>
      <c r="P47" s="20" t="s">
        <v>481</v>
      </c>
      <c r="Q47" s="18" t="s">
        <v>481</v>
      </c>
      <c r="R47" s="20" t="s">
        <v>481</v>
      </c>
      <c r="S47" s="18" t="s">
        <v>481</v>
      </c>
      <c r="T47" s="20" t="s">
        <v>481</v>
      </c>
      <c r="U47" s="18" t="s">
        <v>481</v>
      </c>
      <c r="V47" s="20" t="s">
        <v>481</v>
      </c>
      <c r="W47" s="18" t="n">
        <v>371.64654265</v>
      </c>
      <c r="X47" s="20" t="n">
        <v>5.37478874</v>
      </c>
    </row>
    <row r="48" spans="1:24">
      <c r="A48" s="15" t="s">
        <v>523</v>
      </c>
      <c r="B48" s="17" t="n">
        <v>9841</v>
      </c>
      <c r="C48" s="18">
        <f>(8.0/B48*100)</f>
        <v/>
      </c>
      <c r="D48" s="19" t="n">
        <v>9833</v>
      </c>
      <c r="E48" s="18" t="n">
        <v>472.80721133</v>
      </c>
      <c r="F48" s="20" t="n">
        <v>9.20168634</v>
      </c>
      <c r="G48" s="18" t="n">
        <v>506.63176163</v>
      </c>
      <c r="H48" s="20" t="n">
        <v>5.8720097</v>
      </c>
      <c r="I48" s="18" t="n">
        <v>513.62179635</v>
      </c>
      <c r="J48" s="20" t="n">
        <v>4.57924339</v>
      </c>
      <c r="K48" s="18" t="n">
        <v>544.88422311</v>
      </c>
      <c r="L48" s="20" t="n">
        <v>4.98820761</v>
      </c>
      <c r="M48" s="18" t="n">
        <v>451.16041408</v>
      </c>
      <c r="N48" s="20" t="n">
        <v>11.01628076</v>
      </c>
      <c r="O48" s="18" t="s">
        <v>481</v>
      </c>
      <c r="P48" s="20" t="s">
        <v>481</v>
      </c>
      <c r="Q48" s="18" t="s">
        <v>481</v>
      </c>
      <c r="R48" s="20" t="s">
        <v>481</v>
      </c>
      <c r="S48" s="18" t="s">
        <v>481</v>
      </c>
      <c r="T48" s="20" t="s">
        <v>481</v>
      </c>
      <c r="U48" s="18" t="s">
        <v>481</v>
      </c>
      <c r="V48" s="20" t="s">
        <v>481</v>
      </c>
      <c r="W48" s="18" t="n">
        <v>447.9410583</v>
      </c>
      <c r="X48" s="20" t="n">
        <v>27.28666765</v>
      </c>
    </row>
    <row r="49" spans="1:24">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n">
        <v>432.22624802</v>
      </c>
      <c r="T49" s="20" t="n">
        <v>2.8653235</v>
      </c>
      <c r="U49" s="18" t="s">
        <v>481</v>
      </c>
      <c r="V49" s="20" t="s">
        <v>481</v>
      </c>
      <c r="W49" s="18" t="s">
        <v>481</v>
      </c>
      <c r="X49" s="20" t="s">
        <v>481</v>
      </c>
    </row>
    <row r="50" spans="1:24">
      <c r="A50" s="15" t="s">
        <v>525</v>
      </c>
      <c r="B50" s="17" t="n">
        <v>11795</v>
      </c>
      <c r="C50" s="18">
        <f>(380.0/B50*100)</f>
        <v/>
      </c>
      <c r="D50" s="19" t="n">
        <v>11415</v>
      </c>
      <c r="E50" s="18" t="n">
        <v>379.27641656</v>
      </c>
      <c r="F50" s="20" t="n">
        <v>4.93128511</v>
      </c>
      <c r="G50" s="18" t="n">
        <v>406.9741696</v>
      </c>
      <c r="H50" s="20" t="n">
        <v>4.19209513</v>
      </c>
      <c r="I50" s="18" t="n">
        <v>413.89676107</v>
      </c>
      <c r="J50" s="20" t="n">
        <v>2.64399197</v>
      </c>
      <c r="K50" s="18" t="n">
        <v>440.30887244</v>
      </c>
      <c r="L50" s="20" t="n">
        <v>2.52560079</v>
      </c>
      <c r="M50" s="18" t="n">
        <v>376.83861209</v>
      </c>
      <c r="N50" s="20" t="n">
        <v>7.16118655</v>
      </c>
      <c r="O50" s="18" t="s">
        <v>481</v>
      </c>
      <c r="P50" s="20" t="s">
        <v>481</v>
      </c>
      <c r="Q50" s="18" t="s">
        <v>481</v>
      </c>
      <c r="R50" s="20" t="s">
        <v>481</v>
      </c>
      <c r="S50" s="18" t="s">
        <v>481</v>
      </c>
      <c r="T50" s="20" t="s">
        <v>481</v>
      </c>
      <c r="U50" s="18" t="s">
        <v>481</v>
      </c>
      <c r="V50" s="20" t="s">
        <v>481</v>
      </c>
      <c r="W50" s="18" t="n">
        <v>363.88431829</v>
      </c>
      <c r="X50" s="20" t="n">
        <v>6.38703713</v>
      </c>
    </row>
    <row r="51" spans="1:24">
      <c r="A51" s="15" t="s">
        <v>526</v>
      </c>
      <c r="B51" s="17" t="n">
        <v>6866</v>
      </c>
      <c r="C51" s="18">
        <f>(113.0/B51*100)</f>
        <v/>
      </c>
      <c r="D51" s="19" t="n">
        <v>6753</v>
      </c>
      <c r="E51" s="18" t="n">
        <v>402.54711233</v>
      </c>
      <c r="F51" s="20" t="n">
        <v>4.14417301</v>
      </c>
      <c r="G51" s="18" t="n">
        <v>414.7782336</v>
      </c>
      <c r="H51" s="20" t="n">
        <v>3.55923514</v>
      </c>
      <c r="I51" s="18" t="n">
        <v>422.01588333</v>
      </c>
      <c r="J51" s="20" t="n">
        <v>2.72520854</v>
      </c>
      <c r="K51" s="18" t="n">
        <v>435.226715</v>
      </c>
      <c r="L51" s="20" t="n">
        <v>2.49086203</v>
      </c>
      <c r="M51" s="18" t="n">
        <v>415.91358747</v>
      </c>
      <c r="N51" s="20" t="n">
        <v>7.93554292</v>
      </c>
      <c r="O51" s="18" t="s">
        <v>481</v>
      </c>
      <c r="P51" s="20" t="s">
        <v>481</v>
      </c>
      <c r="Q51" s="18" t="s">
        <v>481</v>
      </c>
      <c r="R51" s="20" t="s">
        <v>481</v>
      </c>
      <c r="S51" s="18" t="n">
        <v>410.85572185</v>
      </c>
      <c r="T51" s="20" t="n">
        <v>3.7997542</v>
      </c>
      <c r="U51" s="18" t="s">
        <v>481</v>
      </c>
      <c r="V51" s="20" t="s">
        <v>481</v>
      </c>
      <c r="W51" s="18" t="n">
        <v>386.92075054</v>
      </c>
      <c r="X51" s="20" t="n">
        <v>6.76325784</v>
      </c>
    </row>
    <row r="52" spans="1:24">
      <c r="A52" s="15" t="s">
        <v>527</v>
      </c>
      <c r="B52" s="17" t="n">
        <v>5809</v>
      </c>
      <c r="C52" s="18">
        <f>(111.0/B52*100)</f>
        <v/>
      </c>
      <c r="D52" s="19" t="n">
        <v>5698</v>
      </c>
      <c r="E52" s="18" t="n">
        <v>431.30459226</v>
      </c>
      <c r="F52" s="20" t="n">
        <v>3.75101308</v>
      </c>
      <c r="G52" s="18" t="n">
        <v>470.3362152</v>
      </c>
      <c r="H52" s="20" t="n">
        <v>4.2286189</v>
      </c>
      <c r="I52" s="18" t="n">
        <v>480.0456538</v>
      </c>
      <c r="J52" s="20" t="n">
        <v>2.93113003</v>
      </c>
      <c r="K52" s="18" t="n">
        <v>506.39411808</v>
      </c>
      <c r="L52" s="20" t="n">
        <v>3.10328088</v>
      </c>
      <c r="M52" s="18" t="n">
        <v>467.7586415</v>
      </c>
      <c r="N52" s="20" t="n">
        <v>8.205692340000001</v>
      </c>
      <c r="O52" s="18" t="s">
        <v>481</v>
      </c>
      <c r="P52" s="20" t="s">
        <v>481</v>
      </c>
      <c r="Q52" s="18" t="s">
        <v>481</v>
      </c>
      <c r="R52" s="20" t="s">
        <v>481</v>
      </c>
      <c r="S52" s="18" t="s">
        <v>481</v>
      </c>
      <c r="T52" s="20" t="s">
        <v>481</v>
      </c>
      <c r="U52" s="18" t="s">
        <v>481</v>
      </c>
      <c r="V52" s="20" t="s">
        <v>481</v>
      </c>
      <c r="W52" s="18" t="n">
        <v>395.5420423</v>
      </c>
      <c r="X52" s="20" t="n">
        <v>7.58983407</v>
      </c>
    </row>
    <row r="53" spans="1:24">
      <c r="A53" s="15" t="s">
        <v>528</v>
      </c>
      <c r="B53" s="17" t="n">
        <v>5571</v>
      </c>
      <c r="C53" s="18">
        <f>(120.0/B53*100)</f>
        <v/>
      </c>
      <c r="D53" s="19" t="n">
        <v>5451</v>
      </c>
      <c r="E53" s="18" t="n">
        <v>395.77497812</v>
      </c>
      <c r="F53" s="20" t="n">
        <v>3.79622223</v>
      </c>
      <c r="G53" s="18" t="n">
        <v>418.72709724</v>
      </c>
      <c r="H53" s="20" t="n">
        <v>3.12828774</v>
      </c>
      <c r="I53" s="18" t="n">
        <v>440.39084937</v>
      </c>
      <c r="J53" s="20" t="n">
        <v>2.63995674</v>
      </c>
      <c r="K53" s="18" t="n">
        <v>477.5651458</v>
      </c>
      <c r="L53" s="20" t="n">
        <v>2.36048426</v>
      </c>
      <c r="M53" s="18" t="n">
        <v>419.53378221</v>
      </c>
      <c r="N53" s="20" t="n">
        <v>4.4750901</v>
      </c>
      <c r="O53" s="18" t="s">
        <v>481</v>
      </c>
      <c r="P53" s="20" t="s">
        <v>481</v>
      </c>
      <c r="Q53" s="18" t="s">
        <v>481</v>
      </c>
      <c r="R53" s="20" t="s">
        <v>481</v>
      </c>
      <c r="S53" s="18" t="s">
        <v>481</v>
      </c>
      <c r="T53" s="20" t="s">
        <v>481</v>
      </c>
      <c r="U53" s="18" t="s">
        <v>481</v>
      </c>
      <c r="V53" s="20" t="s">
        <v>481</v>
      </c>
      <c r="W53" s="18" t="n">
        <v>355.06375762</v>
      </c>
      <c r="X53" s="20" t="n">
        <v>3.97976698</v>
      </c>
    </row>
    <row r="54" spans="1:24">
      <c r="A54" s="15" t="s">
        <v>529</v>
      </c>
      <c r="B54" s="17" t="n">
        <v>4740</v>
      </c>
      <c r="C54" s="18">
        <f>(504.0/B54*100)</f>
        <v/>
      </c>
      <c r="D54" s="19" t="n">
        <v>4236</v>
      </c>
      <c r="E54" s="18" t="n">
        <v>317.61758374</v>
      </c>
      <c r="F54" s="20" t="n">
        <v>7.71535576</v>
      </c>
      <c r="G54" s="18" t="n">
        <v>320.055584</v>
      </c>
      <c r="H54" s="20" t="n">
        <v>6.56835846</v>
      </c>
      <c r="I54" s="18" t="n">
        <v>332.47706707</v>
      </c>
      <c r="J54" s="20" t="n">
        <v>2.8892466</v>
      </c>
      <c r="K54" s="18" t="n">
        <v>364.71460545</v>
      </c>
      <c r="L54" s="20" t="n">
        <v>3.63907018</v>
      </c>
      <c r="M54" s="18" t="n">
        <v>310.9748146</v>
      </c>
      <c r="N54" s="20" t="n">
        <v>11.63379719</v>
      </c>
      <c r="O54" s="18" t="s">
        <v>481</v>
      </c>
      <c r="P54" s="20" t="s">
        <v>481</v>
      </c>
      <c r="Q54" s="18" t="s">
        <v>481</v>
      </c>
      <c r="R54" s="20" t="s">
        <v>481</v>
      </c>
      <c r="S54" s="18" t="s">
        <v>481</v>
      </c>
      <c r="T54" s="20" t="s">
        <v>481</v>
      </c>
      <c r="U54" s="18" t="s">
        <v>481</v>
      </c>
      <c r="V54" s="20" t="s">
        <v>481</v>
      </c>
      <c r="W54" s="18" t="n">
        <v>280.75342151</v>
      </c>
      <c r="X54" s="20" t="n">
        <v>3.52484537</v>
      </c>
    </row>
    <row r="55" spans="1:24">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n">
        <v>411.13152395</v>
      </c>
      <c r="T55" s="20" t="n">
        <v>2.41692503</v>
      </c>
      <c r="U55" s="18" t="s">
        <v>481</v>
      </c>
      <c r="V55" s="20" t="s">
        <v>481</v>
      </c>
      <c r="W55" s="18" t="s">
        <v>481</v>
      </c>
      <c r="X55" s="20" t="s">
        <v>481</v>
      </c>
    </row>
    <row r="56" spans="1:24">
      <c r="A56" s="15" t="s">
        <v>531</v>
      </c>
      <c r="B56" s="17" t="n">
        <v>5359</v>
      </c>
      <c r="C56" s="18">
        <f>(77.0/B56*100)</f>
        <v/>
      </c>
      <c r="D56" s="19" t="n">
        <v>5282</v>
      </c>
      <c r="E56" s="18" t="n">
        <v>492.59899163</v>
      </c>
      <c r="F56" s="20" t="n">
        <v>4.56216114</v>
      </c>
      <c r="G56" s="18" t="n">
        <v>525.47932483</v>
      </c>
      <c r="H56" s="20" t="n">
        <v>3.06536524</v>
      </c>
      <c r="I56" s="18" t="n">
        <v>525.92683342</v>
      </c>
      <c r="J56" s="20" t="n">
        <v>2.92838285</v>
      </c>
      <c r="K56" s="18" t="n">
        <v>539.90305684</v>
      </c>
      <c r="L56" s="20" t="n">
        <v>3.21007464</v>
      </c>
      <c r="M56" s="18" t="n">
        <v>476.64417578</v>
      </c>
      <c r="N56" s="20" t="n">
        <v>9.864190539999999</v>
      </c>
      <c r="O56" s="18" t="s">
        <v>481</v>
      </c>
      <c r="P56" s="20" t="s">
        <v>481</v>
      </c>
      <c r="Q56" s="18" t="s">
        <v>481</v>
      </c>
      <c r="R56" s="20" t="s">
        <v>481</v>
      </c>
      <c r="S56" s="18" t="s">
        <v>481</v>
      </c>
      <c r="T56" s="20" t="s">
        <v>481</v>
      </c>
      <c r="U56" s="18" t="s">
        <v>481</v>
      </c>
      <c r="V56" s="20" t="s">
        <v>481</v>
      </c>
      <c r="W56" s="18" t="n">
        <v>443.7245003</v>
      </c>
      <c r="X56" s="20" t="n">
        <v>11.14442154</v>
      </c>
    </row>
    <row r="57" spans="1:24">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n">
        <v>403.09974532</v>
      </c>
      <c r="T57" s="20" t="n">
        <v>2.56579015</v>
      </c>
      <c r="U57" s="18" t="s">
        <v>481</v>
      </c>
      <c r="V57" s="20" t="s">
        <v>481</v>
      </c>
      <c r="W57" s="18" t="s">
        <v>481</v>
      </c>
      <c r="X57" s="20" t="s">
        <v>481</v>
      </c>
    </row>
    <row r="58" spans="1:24">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n">
        <v>408.6691134</v>
      </c>
      <c r="T58" s="20" t="n">
        <v>2.67440156</v>
      </c>
      <c r="U58" s="18" t="s">
        <v>481</v>
      </c>
      <c r="V58" s="20" t="s">
        <v>481</v>
      </c>
      <c r="W58" s="18" t="s">
        <v>481</v>
      </c>
      <c r="X58" s="20" t="s">
        <v>481</v>
      </c>
    </row>
    <row r="59" spans="1:24">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n">
        <v>378.44218506</v>
      </c>
      <c r="T59" s="20" t="n">
        <v>1.6995879</v>
      </c>
      <c r="U59" s="18" t="s">
        <v>481</v>
      </c>
      <c r="V59" s="20" t="s">
        <v>481</v>
      </c>
      <c r="W59" s="18" t="s">
        <v>481</v>
      </c>
      <c r="X59" s="20" t="s">
        <v>481</v>
      </c>
    </row>
    <row r="60" spans="1:24">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n">
        <v>386.48537246</v>
      </c>
      <c r="T60" s="20" t="n">
        <v>3.39522632</v>
      </c>
      <c r="U60" s="18" t="s">
        <v>481</v>
      </c>
      <c r="V60" s="20" t="s">
        <v>481</v>
      </c>
      <c r="W60" s="18" t="s">
        <v>481</v>
      </c>
      <c r="X60" s="20" t="s">
        <v>481</v>
      </c>
    </row>
    <row r="61" spans="1:24">
      <c r="A61" s="15" t="s">
        <v>536</v>
      </c>
      <c r="B61" s="17" t="n">
        <v>6525</v>
      </c>
      <c r="C61" s="18">
        <f>(179.0/B61*100)</f>
        <v/>
      </c>
      <c r="D61" s="19" t="n">
        <v>6346</v>
      </c>
      <c r="E61" s="18" t="n">
        <v>440.02062523</v>
      </c>
      <c r="F61" s="20" t="n">
        <v>5.60080017</v>
      </c>
      <c r="G61" s="18" t="n">
        <v>482.36298687</v>
      </c>
      <c r="H61" s="20" t="n">
        <v>3.81546426</v>
      </c>
      <c r="I61" s="18" t="n">
        <v>478.99253564</v>
      </c>
      <c r="J61" s="20" t="n">
        <v>3.251509</v>
      </c>
      <c r="K61" s="18" t="n">
        <v>495.62273371</v>
      </c>
      <c r="L61" s="20" t="n">
        <v>2.59912051</v>
      </c>
      <c r="M61" s="18" t="n">
        <v>439.64094135</v>
      </c>
      <c r="N61" s="20" t="n">
        <v>7.79359935</v>
      </c>
      <c r="O61" s="18" t="s">
        <v>481</v>
      </c>
      <c r="P61" s="20" t="s">
        <v>481</v>
      </c>
      <c r="Q61" s="18" t="s">
        <v>481</v>
      </c>
      <c r="R61" s="20" t="s">
        <v>481</v>
      </c>
      <c r="S61" s="18" t="s">
        <v>481</v>
      </c>
      <c r="T61" s="20" t="s">
        <v>481</v>
      </c>
      <c r="U61" s="18" t="s">
        <v>481</v>
      </c>
      <c r="V61" s="20" t="s">
        <v>481</v>
      </c>
      <c r="W61" s="18" t="n">
        <v>387.4623724</v>
      </c>
      <c r="X61" s="20" t="n">
        <v>7.92898886</v>
      </c>
    </row>
    <row r="62" spans="1:24">
      <c r="A62" s="15" t="s">
        <v>537</v>
      </c>
      <c r="B62" s="17" t="n">
        <v>4476</v>
      </c>
      <c r="C62" s="18">
        <f>(3.0/B62*100)</f>
        <v/>
      </c>
      <c r="D62" s="19" t="n">
        <v>4473</v>
      </c>
      <c r="E62" s="18" t="n">
        <v>499.02854753</v>
      </c>
      <c r="F62" s="20" t="n">
        <v>3.21454618</v>
      </c>
      <c r="G62" s="18" t="n">
        <v>523.1292253300001</v>
      </c>
      <c r="H62" s="20" t="n">
        <v>2.7656186</v>
      </c>
      <c r="I62" s="18" t="n">
        <v>533.66181089</v>
      </c>
      <c r="J62" s="20" t="n">
        <v>1.9776253</v>
      </c>
      <c r="K62" s="18" t="n">
        <v>545.88785698</v>
      </c>
      <c r="L62" s="20" t="n">
        <v>2.51843707</v>
      </c>
      <c r="M62" s="18" t="n">
        <v>480.91068001</v>
      </c>
      <c r="N62" s="20" t="n">
        <v>9.42204765</v>
      </c>
      <c r="O62" s="18" t="s">
        <v>481</v>
      </c>
      <c r="P62" s="20" t="s">
        <v>481</v>
      </c>
      <c r="Q62" s="18" t="s">
        <v>481</v>
      </c>
      <c r="R62" s="20" t="s">
        <v>481</v>
      </c>
      <c r="S62" s="18" t="s">
        <v>481</v>
      </c>
      <c r="T62" s="20" t="s">
        <v>481</v>
      </c>
      <c r="U62" s="18" t="s">
        <v>481</v>
      </c>
      <c r="V62" s="20" t="s">
        <v>481</v>
      </c>
      <c r="W62" s="18" t="n">
        <v>457.61275682</v>
      </c>
      <c r="X62" s="20" t="n">
        <v>35.4148004</v>
      </c>
    </row>
    <row r="63" spans="1:24">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n">
        <v>383.68238779</v>
      </c>
      <c r="T63" s="20" t="n">
        <v>1.24851448</v>
      </c>
      <c r="U63" s="18" t="s">
        <v>481</v>
      </c>
      <c r="V63" s="20" t="s">
        <v>481</v>
      </c>
      <c r="W63" s="18" t="s">
        <v>481</v>
      </c>
      <c r="X63" s="20" t="s">
        <v>481</v>
      </c>
    </row>
    <row r="64" spans="1:24">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n">
        <v>464.78196465</v>
      </c>
      <c r="T64" s="20" t="n">
        <v>1.64197035</v>
      </c>
      <c r="U64" s="18" t="s">
        <v>481</v>
      </c>
      <c r="V64" s="20" t="s">
        <v>481</v>
      </c>
      <c r="W64" s="18" t="s">
        <v>481</v>
      </c>
      <c r="X64" s="20" t="s">
        <v>481</v>
      </c>
    </row>
    <row r="65" spans="1:24">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n">
        <v>427.99780567</v>
      </c>
      <c r="T65" s="20" t="n">
        <v>1.97258457</v>
      </c>
      <c r="U65" s="18" t="s">
        <v>481</v>
      </c>
      <c r="V65" s="20" t="s">
        <v>481</v>
      </c>
      <c r="W65" s="18" t="s">
        <v>481</v>
      </c>
      <c r="X65" s="20" t="s">
        <v>481</v>
      </c>
    </row>
    <row r="66" spans="1:24">
      <c r="A66" s="15" t="s">
        <v>541</v>
      </c>
      <c r="B66" s="17" t="n">
        <v>5665</v>
      </c>
      <c r="C66" s="18">
        <f>(93.0/B66*100)</f>
        <v/>
      </c>
      <c r="D66" s="19" t="n">
        <v>5572</v>
      </c>
      <c r="E66" s="18" t="n">
        <v>389.90465883</v>
      </c>
      <c r="F66" s="20" t="n">
        <v>4.00675106</v>
      </c>
      <c r="G66" s="18" t="n">
        <v>405.85124454</v>
      </c>
      <c r="H66" s="20" t="n">
        <v>3.31430239</v>
      </c>
      <c r="I66" s="18" t="n">
        <v>424.22315092</v>
      </c>
      <c r="J66" s="20" t="n">
        <v>2.44830411</v>
      </c>
      <c r="K66" s="18" t="n">
        <v>443.9140158</v>
      </c>
      <c r="L66" s="20" t="n">
        <v>2.52555039</v>
      </c>
      <c r="M66" s="18" t="n">
        <v>413.60466456</v>
      </c>
      <c r="N66" s="20" t="n">
        <v>5.27629796</v>
      </c>
      <c r="O66" s="18" t="s">
        <v>481</v>
      </c>
      <c r="P66" s="20" t="s">
        <v>481</v>
      </c>
      <c r="Q66" s="18" t="s">
        <v>481</v>
      </c>
      <c r="R66" s="20" t="s">
        <v>481</v>
      </c>
      <c r="S66" s="18" t="s">
        <v>481</v>
      </c>
      <c r="T66" s="20" t="s">
        <v>481</v>
      </c>
      <c r="U66" s="18" t="s">
        <v>481</v>
      </c>
      <c r="V66" s="20" t="s">
        <v>481</v>
      </c>
      <c r="W66" s="18" t="n">
        <v>348.69787349</v>
      </c>
      <c r="X66" s="20" t="n">
        <v>2.9723371</v>
      </c>
    </row>
    <row r="67" spans="1:24">
      <c r="A67" s="15" t="s">
        <v>542</v>
      </c>
      <c r="B67" s="17" t="n">
        <v>6971</v>
      </c>
      <c r="C67" s="18">
        <f>(979.0/B67*100)</f>
        <v/>
      </c>
      <c r="D67" s="19" t="n">
        <v>5992</v>
      </c>
      <c r="E67" s="18" t="n">
        <v>375.56141661</v>
      </c>
      <c r="F67" s="20" t="n">
        <v>6.64676477</v>
      </c>
      <c r="G67" s="18" t="n">
        <v>397.80458215</v>
      </c>
      <c r="H67" s="20" t="n">
        <v>4.84703361</v>
      </c>
      <c r="I67" s="18" t="n">
        <v>403.79128102</v>
      </c>
      <c r="J67" s="20" t="n">
        <v>2.84075474</v>
      </c>
      <c r="K67" s="18" t="n">
        <v>421.81458786</v>
      </c>
      <c r="L67" s="20" t="n">
        <v>2.60760008</v>
      </c>
      <c r="M67" s="18" t="n">
        <v>373.79895773</v>
      </c>
      <c r="N67" s="20" t="n">
        <v>9.788711360000001</v>
      </c>
      <c r="O67" s="18" t="s">
        <v>481</v>
      </c>
      <c r="P67" s="20" t="s">
        <v>481</v>
      </c>
      <c r="Q67" s="18" t="s">
        <v>481</v>
      </c>
      <c r="R67" s="20" t="s">
        <v>481</v>
      </c>
      <c r="S67" s="18" t="s">
        <v>481</v>
      </c>
      <c r="T67" s="20" t="s">
        <v>481</v>
      </c>
      <c r="U67" s="18" t="s">
        <v>481</v>
      </c>
      <c r="V67" s="20" t="s">
        <v>481</v>
      </c>
      <c r="W67" s="18" t="n">
        <v>340.19331818</v>
      </c>
      <c r="X67" s="20" t="n">
        <v>5.74415265</v>
      </c>
    </row>
    <row r="68" spans="1:24">
      <c r="A68" s="15" t="s">
        <v>543</v>
      </c>
      <c r="B68" s="17" t="n">
        <v>12083</v>
      </c>
      <c r="C68" s="18">
        <f>(31.0/B68*100)</f>
        <v/>
      </c>
      <c r="D68" s="19" t="n">
        <v>12052</v>
      </c>
      <c r="E68" s="18" t="n">
        <v>387.4317227</v>
      </c>
      <c r="F68" s="20" t="n">
        <v>3.23553057</v>
      </c>
      <c r="G68" s="18" t="n">
        <v>427.20675243</v>
      </c>
      <c r="H68" s="20" t="n">
        <v>3.36971237</v>
      </c>
      <c r="I68" s="18" t="n">
        <v>429.14178431</v>
      </c>
      <c r="J68" s="20" t="n">
        <v>1.45910062</v>
      </c>
      <c r="K68" s="18" t="n">
        <v>461.99629936</v>
      </c>
      <c r="L68" s="20" t="n">
        <v>2.08745543</v>
      </c>
      <c r="M68" s="18" t="n">
        <v>377.00093806</v>
      </c>
      <c r="N68" s="20" t="n">
        <v>4.26463638</v>
      </c>
      <c r="O68" s="18" t="s">
        <v>481</v>
      </c>
      <c r="P68" s="20" t="s">
        <v>481</v>
      </c>
      <c r="Q68" s="18" t="s">
        <v>481</v>
      </c>
      <c r="R68" s="20" t="s">
        <v>481</v>
      </c>
      <c r="S68" s="18" t="s">
        <v>481</v>
      </c>
      <c r="T68" s="20" t="s">
        <v>481</v>
      </c>
      <c r="U68" s="18" t="s">
        <v>481</v>
      </c>
      <c r="V68" s="20" t="s">
        <v>481</v>
      </c>
      <c r="W68" s="18" t="n">
        <v>351.35128051</v>
      </c>
      <c r="X68" s="20" t="n">
        <v>2.02113936</v>
      </c>
    </row>
    <row r="69" spans="1:24">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n">
        <v>434.88486177</v>
      </c>
      <c r="T69" s="20" t="n">
        <v>3.2334538</v>
      </c>
      <c r="U69" s="18" t="s">
        <v>481</v>
      </c>
      <c r="V69" s="20" t="s">
        <v>481</v>
      </c>
      <c r="W69" s="18" t="s">
        <v>481</v>
      </c>
      <c r="X69" s="20" t="s">
        <v>481</v>
      </c>
    </row>
    <row r="70" spans="1:24">
      <c r="A70" s="15" t="s">
        <v>545</v>
      </c>
      <c r="B70" s="17" t="n">
        <v>6036</v>
      </c>
      <c r="C70" s="18">
        <f>(223.0/B70*100)</f>
        <v/>
      </c>
      <c r="D70" s="19" t="n">
        <v>5813</v>
      </c>
      <c r="E70" s="18" t="n">
        <v>463.2689182</v>
      </c>
      <c r="F70" s="20" t="n">
        <v>4.76360961</v>
      </c>
      <c r="G70" s="18" t="n">
        <v>487.62899732</v>
      </c>
      <c r="H70" s="20" t="n">
        <v>3.63906463</v>
      </c>
      <c r="I70" s="18" t="n">
        <v>491.6003341</v>
      </c>
      <c r="J70" s="20" t="n">
        <v>2.92529194</v>
      </c>
      <c r="K70" s="18" t="n">
        <v>510.08567519</v>
      </c>
      <c r="L70" s="20" t="n">
        <v>3.41722775</v>
      </c>
      <c r="M70" s="18" t="n">
        <v>475.86110097</v>
      </c>
      <c r="N70" s="20" t="n">
        <v>7.42752355</v>
      </c>
      <c r="O70" s="18" t="s">
        <v>481</v>
      </c>
      <c r="P70" s="20" t="s">
        <v>481</v>
      </c>
      <c r="Q70" s="18" t="s">
        <v>481</v>
      </c>
      <c r="R70" s="20" t="s">
        <v>481</v>
      </c>
      <c r="S70" s="18" t="s">
        <v>481</v>
      </c>
      <c r="T70" s="20" t="s">
        <v>481</v>
      </c>
      <c r="U70" s="18" t="s">
        <v>481</v>
      </c>
      <c r="V70" s="20" t="s">
        <v>481</v>
      </c>
      <c r="W70" s="18" t="n">
        <v>424.92902868</v>
      </c>
      <c r="X70" s="20" t="n">
        <v>7.45057711</v>
      </c>
    </row>
    <row r="71" spans="1:24">
      <c r="A71" s="15" t="s">
        <v>546</v>
      </c>
      <c r="B71" s="17" t="n">
        <v>6115</v>
      </c>
      <c r="C71" s="18">
        <f>(38.0/B71*100)</f>
        <v/>
      </c>
      <c r="D71" s="19" t="n">
        <v>6077</v>
      </c>
      <c r="E71" s="18" t="n">
        <v>489.70323771</v>
      </c>
      <c r="F71" s="20" t="n">
        <v>5.95666417</v>
      </c>
      <c r="G71" s="18" t="n">
        <v>548.69626497</v>
      </c>
      <c r="H71" s="20" t="n">
        <v>3.61625896</v>
      </c>
      <c r="I71" s="18" t="n">
        <v>555.0052110300001</v>
      </c>
      <c r="J71" s="20" t="n">
        <v>2.20316251</v>
      </c>
      <c r="K71" s="18" t="n">
        <v>577.85068815</v>
      </c>
      <c r="L71" s="20" t="n">
        <v>2.09013878</v>
      </c>
      <c r="M71" s="18" t="n">
        <v>524.4073615999999</v>
      </c>
      <c r="N71" s="20" t="n">
        <v>7.75250549</v>
      </c>
      <c r="O71" s="18" t="s">
        <v>481</v>
      </c>
      <c r="P71" s="20" t="s">
        <v>481</v>
      </c>
      <c r="Q71" s="18" t="s">
        <v>481</v>
      </c>
      <c r="R71" s="20" t="s">
        <v>481</v>
      </c>
      <c r="S71" s="18" t="s">
        <v>481</v>
      </c>
      <c r="T71" s="20" t="s">
        <v>481</v>
      </c>
      <c r="U71" s="18" t="s">
        <v>481</v>
      </c>
      <c r="V71" s="20" t="s">
        <v>481</v>
      </c>
      <c r="W71" s="18" t="n">
        <v>417.68860879</v>
      </c>
      <c r="X71" s="20" t="n">
        <v>12.91785941</v>
      </c>
    </row>
    <row r="72" spans="1:24">
      <c r="A72" s="15" t="s">
        <v>547</v>
      </c>
      <c r="B72" s="17" t="n">
        <v>7708</v>
      </c>
      <c r="C72" s="18">
        <f>(6.0/B72*100)</f>
        <v/>
      </c>
      <c r="D72" s="19" t="n">
        <v>7702</v>
      </c>
      <c r="E72" s="18" t="n">
        <v>464.04534479</v>
      </c>
      <c r="F72" s="20" t="n">
        <v>4.70997228</v>
      </c>
      <c r="G72" s="18" t="n">
        <v>502.23334194</v>
      </c>
      <c r="H72" s="20" t="n">
        <v>3.48839806</v>
      </c>
      <c r="I72" s="18" t="n">
        <v>539.48213821</v>
      </c>
      <c r="J72" s="20" t="n">
        <v>2.79266412</v>
      </c>
      <c r="K72" s="18" t="n">
        <v>579.69985164</v>
      </c>
      <c r="L72" s="20" t="n">
        <v>3.32742094</v>
      </c>
      <c r="M72" s="18" t="n">
        <v>510.88826526</v>
      </c>
      <c r="N72" s="20" t="n">
        <v>13.16683635</v>
      </c>
      <c r="O72" s="18" t="s">
        <v>481</v>
      </c>
      <c r="P72" s="20" t="s">
        <v>481</v>
      </c>
      <c r="Q72" s="18" t="s">
        <v>481</v>
      </c>
      <c r="R72" s="20" t="s">
        <v>481</v>
      </c>
      <c r="S72" s="18" t="s">
        <v>481</v>
      </c>
      <c r="T72" s="20" t="s">
        <v>481</v>
      </c>
      <c r="U72" s="18" t="s">
        <v>481</v>
      </c>
      <c r="V72" s="20" t="s">
        <v>481</v>
      </c>
      <c r="W72" s="18" t="n">
        <v>443.50335415</v>
      </c>
      <c r="X72" s="20" t="n">
        <v>26.23286637</v>
      </c>
    </row>
    <row r="73" spans="1:24">
      <c r="A73" s="15" t="s">
        <v>548</v>
      </c>
      <c r="B73" s="17" t="n">
        <v>8249</v>
      </c>
      <c r="C73" s="18">
        <f>(201.0/B73*100)</f>
        <v/>
      </c>
      <c r="D73" s="19" t="n">
        <v>8048</v>
      </c>
      <c r="E73" s="18" t="n">
        <v>403.43540885</v>
      </c>
      <c r="F73" s="20" t="n">
        <v>8.349971529999999</v>
      </c>
      <c r="G73" s="18" t="n">
        <v>423.25558833</v>
      </c>
      <c r="H73" s="20" t="n">
        <v>4.11291562</v>
      </c>
      <c r="I73" s="18" t="n">
        <v>414.2970634</v>
      </c>
      <c r="J73" s="20" t="n">
        <v>2.70360152</v>
      </c>
      <c r="K73" s="18" t="n">
        <v>443.86163525</v>
      </c>
      <c r="L73" s="20" t="n">
        <v>4.01620819</v>
      </c>
      <c r="M73" s="18" t="n">
        <v>418.3098332</v>
      </c>
      <c r="N73" s="20" t="n">
        <v>7.93215866</v>
      </c>
      <c r="O73" s="18" t="s">
        <v>481</v>
      </c>
      <c r="P73" s="20" t="s">
        <v>481</v>
      </c>
      <c r="Q73" s="18" t="s">
        <v>481</v>
      </c>
      <c r="R73" s="20" t="s">
        <v>481</v>
      </c>
      <c r="S73" s="18" t="s">
        <v>481</v>
      </c>
      <c r="T73" s="20" t="s">
        <v>481</v>
      </c>
      <c r="U73" s="18" t="s">
        <v>481</v>
      </c>
      <c r="V73" s="20" t="s">
        <v>481</v>
      </c>
      <c r="W73" s="18" t="n">
        <v>366.01947458</v>
      </c>
      <c r="X73" s="20" t="n">
        <v>8.331265549999999</v>
      </c>
    </row>
    <row r="74" spans="1:24">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n">
        <v>424.59045417</v>
      </c>
      <c r="T74" s="20" t="n">
        <v>1.40919814</v>
      </c>
      <c r="U74" s="18" t="s">
        <v>481</v>
      </c>
      <c r="V74" s="20" t="s">
        <v>481</v>
      </c>
      <c r="W74" s="18" t="s">
        <v>481</v>
      </c>
      <c r="X74" s="20" t="s">
        <v>481</v>
      </c>
    </row>
    <row r="75" spans="1:24">
      <c r="A75" s="15" t="s">
        <v>550</v>
      </c>
      <c r="B75" s="17" t="n">
        <v>5375</v>
      </c>
      <c r="C75" s="18">
        <f>(321.0/B75*100)</f>
        <v/>
      </c>
      <c r="D75" s="19" t="n">
        <v>5054</v>
      </c>
      <c r="E75" s="18" t="n">
        <v>370.97790321</v>
      </c>
      <c r="F75" s="20" t="n">
        <v>4.60618932</v>
      </c>
      <c r="G75" s="18" t="n">
        <v>381.25175949</v>
      </c>
      <c r="H75" s="20" t="n">
        <v>3.93899905</v>
      </c>
      <c r="I75" s="18" t="n">
        <v>389.58117494</v>
      </c>
      <c r="J75" s="20" t="n">
        <v>2.77933667</v>
      </c>
      <c r="K75" s="18" t="n">
        <v>408.52775238</v>
      </c>
      <c r="L75" s="20" t="n">
        <v>2.58109249</v>
      </c>
      <c r="M75" s="18" t="n">
        <v>360.69388393</v>
      </c>
      <c r="N75" s="20" t="n">
        <v>5.81875051</v>
      </c>
      <c r="O75" s="18" t="s">
        <v>481</v>
      </c>
      <c r="P75" s="20" t="s">
        <v>481</v>
      </c>
      <c r="Q75" s="18" t="s">
        <v>481</v>
      </c>
      <c r="R75" s="20" t="s">
        <v>481</v>
      </c>
      <c r="S75" s="18" t="s">
        <v>481</v>
      </c>
      <c r="T75" s="20" t="s">
        <v>481</v>
      </c>
      <c r="U75" s="18" t="s">
        <v>481</v>
      </c>
      <c r="V75" s="20" t="s">
        <v>481</v>
      </c>
      <c r="W75" s="18" t="n">
        <v>357.0882763</v>
      </c>
      <c r="X75" s="20" t="n">
        <v>3.45141253</v>
      </c>
    </row>
    <row r="76" spans="1:24">
      <c r="A76" s="15" t="s">
        <v>551</v>
      </c>
      <c r="B76" s="17" t="n">
        <v>14167</v>
      </c>
      <c r="C76" s="18">
        <f>(236.0/B76*100)</f>
        <v/>
      </c>
      <c r="D76" s="19" t="n">
        <v>13931</v>
      </c>
      <c r="E76" s="18" t="n">
        <v>403.80534772</v>
      </c>
      <c r="F76" s="20" t="n">
        <v>3.92431908</v>
      </c>
      <c r="G76" s="18" t="n">
        <v>433.53126362</v>
      </c>
      <c r="H76" s="20" t="n">
        <v>3.17875368</v>
      </c>
      <c r="I76" s="18" t="n">
        <v>443.13610252</v>
      </c>
      <c r="J76" s="20" t="n">
        <v>2.68902941</v>
      </c>
      <c r="K76" s="18" t="n">
        <v>467.79939713</v>
      </c>
      <c r="L76" s="20" t="n">
        <v>2.66903198</v>
      </c>
      <c r="M76" s="18" t="n">
        <v>384.67909335</v>
      </c>
      <c r="N76" s="20" t="n">
        <v>5.10722719</v>
      </c>
      <c r="O76" s="18" t="s">
        <v>481</v>
      </c>
      <c r="P76" s="20" t="s">
        <v>481</v>
      </c>
      <c r="Q76" s="18" t="s">
        <v>481</v>
      </c>
      <c r="R76" s="20" t="s">
        <v>481</v>
      </c>
      <c r="S76" s="18" t="s">
        <v>481</v>
      </c>
      <c r="T76" s="20" t="s">
        <v>481</v>
      </c>
      <c r="U76" s="18" t="s">
        <v>481</v>
      </c>
      <c r="V76" s="20" t="s">
        <v>481</v>
      </c>
      <c r="W76" s="18" t="n">
        <v>360.38735895</v>
      </c>
      <c r="X76" s="20" t="n">
        <v>4.3836043</v>
      </c>
    </row>
    <row r="77" spans="1:24">
      <c r="A77" s="15" t="s">
        <v>552</v>
      </c>
      <c r="B77" s="17" t="n">
        <v>6062</v>
      </c>
      <c r="C77" s="18">
        <f>(372.0/B77*100)</f>
        <v/>
      </c>
      <c r="D77" s="19" t="n">
        <v>5690</v>
      </c>
      <c r="E77" s="18" t="n">
        <v>408.61419877</v>
      </c>
      <c r="F77" s="20" t="n">
        <v>3.97981796</v>
      </c>
      <c r="G77" s="18" t="n">
        <v>438.15613601</v>
      </c>
      <c r="H77" s="20" t="n">
        <v>4.13637846</v>
      </c>
      <c r="I77" s="18" t="n">
        <v>451.52186672</v>
      </c>
      <c r="J77" s="20" t="n">
        <v>2.49662224</v>
      </c>
      <c r="K77" s="18" t="n">
        <v>476.72358942</v>
      </c>
      <c r="L77" s="20" t="n">
        <v>3.31092458</v>
      </c>
      <c r="M77" s="18" t="n">
        <v>406.94608318</v>
      </c>
      <c r="N77" s="20" t="n">
        <v>6.96265178</v>
      </c>
      <c r="O77" s="18" t="s">
        <v>481</v>
      </c>
      <c r="P77" s="20" t="s">
        <v>481</v>
      </c>
      <c r="Q77" s="18" t="s">
        <v>481</v>
      </c>
      <c r="R77" s="20" t="s">
        <v>481</v>
      </c>
      <c r="S77" s="18" t="s">
        <v>481</v>
      </c>
      <c r="T77" s="20" t="s">
        <v>481</v>
      </c>
      <c r="U77" s="18" t="s">
        <v>481</v>
      </c>
      <c r="V77" s="20" t="s">
        <v>481</v>
      </c>
      <c r="W77" s="18" t="n">
        <v>372.22647498</v>
      </c>
      <c r="X77" s="20" t="n">
        <v>3.55414214</v>
      </c>
    </row>
    <row r="78" spans="1:24">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n">
        <v>524.64451931</v>
      </c>
      <c r="T78" s="20" t="n">
        <v>3.91006783</v>
      </c>
      <c r="U78" s="18" t="s">
        <v>481</v>
      </c>
      <c r="V78" s="20" t="s">
        <v>481</v>
      </c>
      <c r="W78" s="18" t="s">
        <v>481</v>
      </c>
      <c r="X78" s="20" t="s">
        <v>481</v>
      </c>
    </row>
    <row customHeight="1" ht="25" r="79" spans="1:24">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n">
        <v>475.18659836</v>
      </c>
      <c r="T79" s="20" t="n">
        <v>6.280552</v>
      </c>
      <c r="U79" s="18" t="s">
        <v>481</v>
      </c>
      <c r="V79" s="20" t="s">
        <v>481</v>
      </c>
      <c r="W79" s="18" t="s">
        <v>481</v>
      </c>
      <c r="X79" s="20" t="s">
        <v>481</v>
      </c>
    </row>
    <row r="80" spans="1:24">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n">
        <v>456.48357586</v>
      </c>
      <c r="T80" s="20" t="n">
        <v>3.67164431</v>
      </c>
      <c r="U80" s="18" t="s">
        <v>481</v>
      </c>
      <c r="V80" s="20" t="s">
        <v>481</v>
      </c>
      <c r="W80" s="18" t="s">
        <v>481</v>
      </c>
      <c r="X80" s="20" t="s">
        <v>481</v>
      </c>
    </row>
    <row r="81" spans="1:24">
      <c r="A81" s="23" t="s">
        <v>556</v>
      </c>
      <c r="B81" s="17" t="n">
        <v>8861</v>
      </c>
      <c r="C81" s="18">
        <f>(96.0/B81*100)</f>
        <v/>
      </c>
      <c r="D81" s="19" t="n">
        <v>8765</v>
      </c>
      <c r="E81" s="18" t="n">
        <v>395.78164523</v>
      </c>
      <c r="F81" s="20" t="n">
        <v>7.99607419</v>
      </c>
      <c r="G81" s="18" t="n">
        <v>427.39898755</v>
      </c>
      <c r="H81" s="20" t="n">
        <v>5.93146875</v>
      </c>
      <c r="I81" s="18" t="n">
        <v>436.58813519</v>
      </c>
      <c r="J81" s="20" t="n">
        <v>3.14689752</v>
      </c>
      <c r="K81" s="18" t="n">
        <v>465.94910333</v>
      </c>
      <c r="L81" s="20" t="n">
        <v>2.86936212</v>
      </c>
      <c r="M81" s="18" t="n">
        <v>397.1658418</v>
      </c>
      <c r="N81" s="20" t="n">
        <v>7.91022401</v>
      </c>
      <c r="O81" s="18" t="s">
        <v>481</v>
      </c>
      <c r="P81" s="20" t="s">
        <v>481</v>
      </c>
      <c r="Q81" s="18" t="s">
        <v>481</v>
      </c>
      <c r="R81" s="20" t="s">
        <v>481</v>
      </c>
      <c r="S81" s="18" t="s">
        <v>481</v>
      </c>
      <c r="T81" s="20" t="s">
        <v>481</v>
      </c>
      <c r="U81" s="18" t="s">
        <v>481</v>
      </c>
      <c r="V81" s="20" t="s">
        <v>481</v>
      </c>
      <c r="W81" s="18" t="n">
        <v>378.14928432</v>
      </c>
      <c r="X81" s="20" t="n">
        <v>7.65112274</v>
      </c>
    </row>
    <row r="82" spans="1:24">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row>
    <row r="83" spans="1:24">
      <c r="A83" s="3" t="s">
        <v>558</v>
      </c>
    </row>
    <row r="84" spans="1:24">
      <c r="A84" s="25" t="s">
        <v>559</v>
      </c>
    </row>
    <row r="85" spans="1:24">
      <c r="A85" s="25" t="s">
        <v>560</v>
      </c>
    </row>
    <row customHeight="1" ht="30" r="86" spans="1:24">
      <c r="A86" s="25" t="s">
        <v>561</v>
      </c>
    </row>
    <row customHeight="1" ht="30" r="87" spans="1:24">
      <c r="A87" s="25" t="s">
        <v>557</v>
      </c>
    </row>
    <row customHeight="1" ht="30" r="88" spans="1:24">
      <c r="A88" s="25" t="s">
        <v>562</v>
      </c>
    </row>
    <row customHeight="1" ht="30" r="89" spans="1:24">
      <c r="A89" s="25" t="s">
        <v>563</v>
      </c>
    </row>
    <row customHeight="1" ht="30" r="90" spans="1:24">
      <c r="A90" s="25" t="s">
        <v>564</v>
      </c>
    </row>
    <row customHeight="1" ht="30" r="91" spans="1:24">
      <c r="A91" s="25" t="s">
        <v>565</v>
      </c>
    </row>
    <row customHeight="1" ht="30" r="92" spans="1:24">
      <c r="A92" s="25" t="s">
        <v>566</v>
      </c>
    </row>
    <row customHeight="1" ht="30" r="93" spans="1:24">
      <c r="A93" s="25" t="s">
        <v>567</v>
      </c>
    </row>
    <row customHeight="1" ht="30" r="94" spans="1:24">
      <c r="A94" s="25" t="s">
        <v>568</v>
      </c>
    </row>
    <row customHeight="1" ht="30" r="95" spans="1:24">
      <c r="A95" s="25" t="s">
        <v>569</v>
      </c>
    </row>
    <row customHeight="1" ht="30" r="96" spans="1:24">
      <c r="A96" s="25" t="s">
        <v>570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855</v>
      </c>
    </row>
    <row customHeight="1" ht="30" r="4" spans="1:22">
      <c r="A4" s="6" t="n"/>
      <c r="B4" s="7" t="s">
        <v>462</v>
      </c>
      <c r="C4" s="7" t="s">
        <v>463</v>
      </c>
      <c r="D4" s="8" t="s">
        <v>462</v>
      </c>
      <c r="E4" s="9" t="s">
        <v>856</v>
      </c>
      <c r="F4" s="10" t="n"/>
      <c r="G4" s="9" t="s">
        <v>643</v>
      </c>
      <c r="H4" s="10" t="n"/>
      <c r="I4" s="9" t="s">
        <v>642</v>
      </c>
      <c r="J4" s="10" t="n"/>
      <c r="K4" s="9" t="s">
        <v>857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(886.0/B7*100)</f>
        <v/>
      </c>
      <c r="D7" s="19" t="n">
        <v>13644</v>
      </c>
      <c r="E7" s="18" t="n">
        <v>545.4071289</v>
      </c>
      <c r="F7" s="20" t="n">
        <v>2.6247674</v>
      </c>
      <c r="G7" s="18" t="n">
        <v>506.7023556</v>
      </c>
      <c r="H7" s="20" t="n">
        <v>1.93068899</v>
      </c>
      <c r="I7" s="18" t="n">
        <v>505.40937435</v>
      </c>
      <c r="J7" s="20" t="n">
        <v>2.7350949</v>
      </c>
      <c r="K7" s="18" t="n">
        <v>489.56952838</v>
      </c>
      <c r="L7" s="20" t="n">
        <v>3.77893819</v>
      </c>
      <c r="M7" s="18" t="s">
        <v>481</v>
      </c>
      <c r="N7" s="20" t="s">
        <v>481</v>
      </c>
      <c r="O7" s="18" t="s">
        <v>481</v>
      </c>
      <c r="P7" s="20" t="s">
        <v>481</v>
      </c>
      <c r="Q7" s="18" t="s">
        <v>481</v>
      </c>
      <c r="R7" s="20" t="s">
        <v>481</v>
      </c>
      <c r="S7" s="18" t="s">
        <v>481</v>
      </c>
      <c r="T7" s="20" t="s">
        <v>481</v>
      </c>
      <c r="U7" s="18" t="n">
        <v>465.31800631</v>
      </c>
      <c r="V7" s="20" t="n">
        <v>5.04166349</v>
      </c>
    </row>
    <row r="8" spans="1:22">
      <c r="A8" s="15" t="s">
        <v>483</v>
      </c>
      <c r="B8" s="17" t="n">
        <v>7007</v>
      </c>
      <c r="C8" s="18">
        <f>(197.0/B8*100)</f>
        <v/>
      </c>
      <c r="D8" s="19" t="n">
        <v>6810</v>
      </c>
      <c r="E8" s="18" t="n">
        <v>496.95013028</v>
      </c>
      <c r="F8" s="20" t="n">
        <v>3.81413902</v>
      </c>
      <c r="G8" s="18" t="n">
        <v>502.08979493</v>
      </c>
      <c r="H8" s="20" t="n">
        <v>3.43905063</v>
      </c>
      <c r="I8" s="18" t="n">
        <v>510.18977536</v>
      </c>
      <c r="J8" s="20" t="n">
        <v>2.95681266</v>
      </c>
      <c r="K8" s="18" t="n">
        <v>496.1110055</v>
      </c>
      <c r="L8" s="20" t="n">
        <v>3.77454592</v>
      </c>
      <c r="M8" s="18" t="s">
        <v>481</v>
      </c>
      <c r="N8" s="20" t="s">
        <v>481</v>
      </c>
      <c r="O8" s="18" t="s">
        <v>481</v>
      </c>
      <c r="P8" s="20" t="s">
        <v>481</v>
      </c>
      <c r="Q8" s="18" t="n">
        <v>368.48347797</v>
      </c>
      <c r="R8" s="20" t="n">
        <v>14.99112476</v>
      </c>
      <c r="S8" s="18" t="s">
        <v>481</v>
      </c>
      <c r="T8" s="20" t="s">
        <v>481</v>
      </c>
      <c r="U8" s="18" t="n">
        <v>410.7736352</v>
      </c>
      <c r="V8" s="20" t="n">
        <v>5.67505234</v>
      </c>
    </row>
    <row r="9" spans="1:22">
      <c r="A9" s="15" t="s">
        <v>484</v>
      </c>
      <c r="B9" s="17" t="n">
        <v>9651</v>
      </c>
      <c r="C9" s="18">
        <f>(309.0/B9*100)</f>
        <v/>
      </c>
      <c r="D9" s="19" t="n">
        <v>9342</v>
      </c>
      <c r="E9" s="18" t="n">
        <v>516.4810556</v>
      </c>
      <c r="F9" s="20" t="n">
        <v>3.7100743</v>
      </c>
      <c r="G9" s="18" t="n">
        <v>517.49476353</v>
      </c>
      <c r="H9" s="20" t="n">
        <v>2.54651129</v>
      </c>
      <c r="I9" s="18" t="n">
        <v>524.1612242</v>
      </c>
      <c r="J9" s="20" t="n">
        <v>2.51969807</v>
      </c>
      <c r="K9" s="18" t="n">
        <v>491.29076743</v>
      </c>
      <c r="L9" s="20" t="n">
        <v>3.84585054</v>
      </c>
      <c r="M9" s="18" t="s">
        <v>481</v>
      </c>
      <c r="N9" s="20" t="s">
        <v>481</v>
      </c>
      <c r="O9" s="18" t="s">
        <v>481</v>
      </c>
      <c r="P9" s="20" t="s">
        <v>481</v>
      </c>
      <c r="Q9" s="18" t="n">
        <v>374.78530698</v>
      </c>
      <c r="R9" s="20" t="n">
        <v>11.62763904</v>
      </c>
      <c r="S9" s="18" t="s">
        <v>481</v>
      </c>
      <c r="T9" s="20" t="s">
        <v>481</v>
      </c>
      <c r="U9" s="18" t="n">
        <v>413.71670928</v>
      </c>
      <c r="V9" s="20" t="n">
        <v>4.98701441</v>
      </c>
    </row>
    <row r="10" spans="1:22">
      <c r="A10" s="15" t="s">
        <v>485</v>
      </c>
      <c r="B10" s="17" t="n">
        <v>20058</v>
      </c>
      <c r="C10" s="18">
        <f>(573.0/B10*100)</f>
        <v/>
      </c>
      <c r="D10" s="19" t="n">
        <v>19485</v>
      </c>
      <c r="E10" s="18" t="n">
        <v>554.21450359</v>
      </c>
      <c r="F10" s="20" t="n">
        <v>2.72876069</v>
      </c>
      <c r="G10" s="18" t="n">
        <v>519.55969944</v>
      </c>
      <c r="H10" s="20" t="n">
        <v>2.02891612</v>
      </c>
      <c r="I10" s="18" t="n">
        <v>522.58156826</v>
      </c>
      <c r="J10" s="20" t="n">
        <v>3.12744909</v>
      </c>
      <c r="K10" s="18" t="n">
        <v>516.267263</v>
      </c>
      <c r="L10" s="20" t="n">
        <v>4.87641</v>
      </c>
      <c r="M10" s="18" t="s">
        <v>481</v>
      </c>
      <c r="N10" s="20" t="s">
        <v>481</v>
      </c>
      <c r="O10" s="18" t="s">
        <v>481</v>
      </c>
      <c r="P10" s="20" t="s">
        <v>481</v>
      </c>
      <c r="Q10" s="18" t="s">
        <v>481</v>
      </c>
      <c r="R10" s="20" t="s">
        <v>481</v>
      </c>
      <c r="S10" s="18" t="s">
        <v>481</v>
      </c>
      <c r="T10" s="20" t="s">
        <v>481</v>
      </c>
      <c r="U10" s="18" t="n">
        <v>439.47781197</v>
      </c>
      <c r="V10" s="20" t="n">
        <v>6.13492067</v>
      </c>
    </row>
    <row r="11" spans="1:22">
      <c r="A11" s="15" t="s">
        <v>486</v>
      </c>
      <c r="B11" s="17" t="n">
        <v>7053</v>
      </c>
      <c r="C11" s="18">
        <f>(203.0/B11*100)</f>
        <v/>
      </c>
      <c r="D11" s="19" t="n">
        <v>6850</v>
      </c>
      <c r="E11" s="18" t="n">
        <v>459.33187065</v>
      </c>
      <c r="F11" s="20" t="n">
        <v>3.32816464</v>
      </c>
      <c r="G11" s="18" t="n">
        <v>440.94679715</v>
      </c>
      <c r="H11" s="20" t="n">
        <v>2.63768906</v>
      </c>
      <c r="I11" s="18" t="n">
        <v>463.70838837</v>
      </c>
      <c r="J11" s="20" t="n">
        <v>3.7133657</v>
      </c>
      <c r="K11" s="18" t="n">
        <v>468.9070551</v>
      </c>
      <c r="L11" s="20" t="n">
        <v>5.99427402</v>
      </c>
      <c r="M11" s="18" t="s">
        <v>481</v>
      </c>
      <c r="N11" s="20" t="s">
        <v>481</v>
      </c>
      <c r="O11" s="18" t="s">
        <v>481</v>
      </c>
      <c r="P11" s="20" t="s">
        <v>481</v>
      </c>
      <c r="Q11" s="18" t="s">
        <v>481</v>
      </c>
      <c r="R11" s="20" t="s">
        <v>481</v>
      </c>
      <c r="S11" s="18" t="s">
        <v>481</v>
      </c>
      <c r="T11" s="20" t="s">
        <v>481</v>
      </c>
      <c r="U11" s="18" t="n">
        <v>400.98373671</v>
      </c>
      <c r="V11" s="20" t="n">
        <v>5.95889825</v>
      </c>
    </row>
    <row r="12" spans="1:22">
      <c r="A12" s="15" t="s">
        <v>487</v>
      </c>
      <c r="B12" s="17" t="n">
        <v>6894</v>
      </c>
      <c r="C12" s="18">
        <f>(60.0/B12*100)</f>
        <v/>
      </c>
      <c r="D12" s="19" t="n">
        <v>6834</v>
      </c>
      <c r="E12" s="18" t="n">
        <v>494.47329517</v>
      </c>
      <c r="F12" s="20" t="n">
        <v>4.29759216</v>
      </c>
      <c r="G12" s="18" t="n">
        <v>500.18773942</v>
      </c>
      <c r="H12" s="20" t="n">
        <v>2.57116498</v>
      </c>
      <c r="I12" s="18" t="n">
        <v>501.87967817</v>
      </c>
      <c r="J12" s="20" t="n">
        <v>2.50155321</v>
      </c>
      <c r="K12" s="18" t="n">
        <v>504.74835418</v>
      </c>
      <c r="L12" s="20" t="n">
        <v>4.09609047</v>
      </c>
      <c r="M12" s="18" t="s">
        <v>481</v>
      </c>
      <c r="N12" s="20" t="s">
        <v>481</v>
      </c>
      <c r="O12" s="18" t="s">
        <v>481</v>
      </c>
      <c r="P12" s="20" t="s">
        <v>481</v>
      </c>
      <c r="Q12" s="18" t="n">
        <v>366.6777112</v>
      </c>
      <c r="R12" s="20" t="n">
        <v>14.39052153</v>
      </c>
      <c r="S12" s="18" t="s">
        <v>481</v>
      </c>
      <c r="T12" s="20" t="s">
        <v>481</v>
      </c>
      <c r="U12" s="18" t="n">
        <v>396.89971872</v>
      </c>
      <c r="V12" s="20" t="n">
        <v>6.22038093</v>
      </c>
    </row>
    <row r="13" spans="1:22">
      <c r="A13" s="15" t="s">
        <v>488</v>
      </c>
      <c r="B13" s="17" t="n">
        <v>7161</v>
      </c>
      <c r="C13" s="18">
        <f>(266.0/B13*100)</f>
        <v/>
      </c>
      <c r="D13" s="19" t="n">
        <v>6895</v>
      </c>
      <c r="E13" s="18" t="n">
        <v>529.27162133</v>
      </c>
      <c r="F13" s="20" t="n">
        <v>3.76131922</v>
      </c>
      <c r="G13" s="18" t="n">
        <v>501.88467877</v>
      </c>
      <c r="H13" s="20" t="n">
        <v>2.40556287</v>
      </c>
      <c r="I13" s="18" t="n">
        <v>506.49767785</v>
      </c>
      <c r="J13" s="20" t="n">
        <v>2.84114089</v>
      </c>
      <c r="K13" s="18" t="n">
        <v>502.23809355</v>
      </c>
      <c r="L13" s="20" t="n">
        <v>5.01438502</v>
      </c>
      <c r="M13" s="18" t="s">
        <v>481</v>
      </c>
      <c r="N13" s="20" t="s">
        <v>481</v>
      </c>
      <c r="O13" s="18" t="s">
        <v>481</v>
      </c>
      <c r="P13" s="20" t="s">
        <v>481</v>
      </c>
      <c r="Q13" s="18" t="n">
        <v>436.36003517</v>
      </c>
      <c r="R13" s="20" t="n">
        <v>6.43426798</v>
      </c>
      <c r="S13" s="18" t="s">
        <v>481</v>
      </c>
      <c r="T13" s="20" t="s">
        <v>481</v>
      </c>
      <c r="U13" s="18" t="n">
        <v>391.63128426</v>
      </c>
      <c r="V13" s="20" t="n">
        <v>7.25386043</v>
      </c>
    </row>
    <row r="14" spans="1:22">
      <c r="A14" s="15" t="s">
        <v>489</v>
      </c>
      <c r="B14" s="17" t="n">
        <v>5587</v>
      </c>
      <c r="C14" s="18">
        <f>(85.0/B14*100)</f>
        <v/>
      </c>
      <c r="D14" s="19" t="n">
        <v>5502</v>
      </c>
      <c r="E14" s="18" t="n">
        <v>544.18706897</v>
      </c>
      <c r="F14" s="20" t="n">
        <v>4.1097446</v>
      </c>
      <c r="G14" s="18" t="n">
        <v>532.19467424</v>
      </c>
      <c r="H14" s="20" t="n">
        <v>2.49064472</v>
      </c>
      <c r="I14" s="18" t="n">
        <v>540.7496545400001</v>
      </c>
      <c r="J14" s="20" t="n">
        <v>3.30901321</v>
      </c>
      <c r="K14" s="18" t="n">
        <v>526.96550369</v>
      </c>
      <c r="L14" s="20" t="n">
        <v>6.63531508</v>
      </c>
      <c r="M14" s="18" t="s">
        <v>481</v>
      </c>
      <c r="N14" s="20" t="s">
        <v>481</v>
      </c>
      <c r="O14" s="18" t="s">
        <v>481</v>
      </c>
      <c r="P14" s="20" t="s">
        <v>481</v>
      </c>
      <c r="Q14" s="18" t="s">
        <v>481</v>
      </c>
      <c r="R14" s="20" t="s">
        <v>481</v>
      </c>
      <c r="S14" s="18" t="s">
        <v>481</v>
      </c>
      <c r="T14" s="20" t="s">
        <v>481</v>
      </c>
      <c r="U14" s="18" t="n">
        <v>445.5480511</v>
      </c>
      <c r="V14" s="20" t="n">
        <v>11.56851015</v>
      </c>
    </row>
    <row r="15" spans="1:22">
      <c r="A15" s="15" t="s">
        <v>490</v>
      </c>
      <c r="B15" s="17" t="n">
        <v>5882</v>
      </c>
      <c r="C15" s="18">
        <f>(137.0/B15*100)</f>
        <v/>
      </c>
      <c r="D15" s="19" t="n">
        <v>5745</v>
      </c>
      <c r="E15" s="18" t="n">
        <v>563.81586156</v>
      </c>
      <c r="F15" s="20" t="n">
        <v>4.07505329</v>
      </c>
      <c r="G15" s="18" t="n">
        <v>529.52539426</v>
      </c>
      <c r="H15" s="20" t="n">
        <v>2.64715799</v>
      </c>
      <c r="I15" s="18" t="n">
        <v>533.75419081</v>
      </c>
      <c r="J15" s="20" t="n">
        <v>3.16755645</v>
      </c>
      <c r="K15" s="18" t="n">
        <v>509.09898256</v>
      </c>
      <c r="L15" s="20" t="n">
        <v>5.80605083</v>
      </c>
      <c r="M15" s="18" t="s">
        <v>481</v>
      </c>
      <c r="N15" s="20" t="s">
        <v>481</v>
      </c>
      <c r="O15" s="18" t="s">
        <v>481</v>
      </c>
      <c r="P15" s="20" t="s">
        <v>481</v>
      </c>
      <c r="Q15" s="18" t="n">
        <v>375.95013089</v>
      </c>
      <c r="R15" s="20" t="n">
        <v>17.42774697</v>
      </c>
      <c r="S15" s="18" t="s">
        <v>481</v>
      </c>
      <c r="T15" s="20" t="s">
        <v>481</v>
      </c>
      <c r="U15" s="18" t="n">
        <v>443.29799878</v>
      </c>
      <c r="V15" s="20" t="n">
        <v>7.74853259</v>
      </c>
    </row>
    <row r="16" spans="1:22">
      <c r="A16" s="15" t="s">
        <v>491</v>
      </c>
      <c r="B16" s="17" t="n">
        <v>6108</v>
      </c>
      <c r="C16" s="18">
        <f>(175.0/B16*100)</f>
        <v/>
      </c>
      <c r="D16" s="19" t="n">
        <v>5933</v>
      </c>
      <c r="E16" s="18" t="n">
        <v>530.60099069</v>
      </c>
      <c r="F16" s="20" t="n">
        <v>3.1833501</v>
      </c>
      <c r="G16" s="18" t="n">
        <v>504.42308321</v>
      </c>
      <c r="H16" s="20" t="n">
        <v>2.50718423</v>
      </c>
      <c r="I16" s="18" t="n">
        <v>499.50790445</v>
      </c>
      <c r="J16" s="20" t="n">
        <v>3.16168188</v>
      </c>
      <c r="K16" s="18" t="n">
        <v>476.71171799</v>
      </c>
      <c r="L16" s="20" t="n">
        <v>3.4780687</v>
      </c>
      <c r="M16" s="18" t="s">
        <v>481</v>
      </c>
      <c r="N16" s="20" t="s">
        <v>481</v>
      </c>
      <c r="O16" s="18" t="s">
        <v>481</v>
      </c>
      <c r="P16" s="20" t="s">
        <v>481</v>
      </c>
      <c r="Q16" s="18" t="s">
        <v>481</v>
      </c>
      <c r="R16" s="20" t="s">
        <v>481</v>
      </c>
      <c r="S16" s="18" t="s">
        <v>481</v>
      </c>
      <c r="T16" s="20" t="s">
        <v>481</v>
      </c>
      <c r="U16" s="18" t="n">
        <v>393.04342797</v>
      </c>
      <c r="V16" s="20" t="n">
        <v>8.30494111</v>
      </c>
    </row>
    <row r="17" spans="1:22">
      <c r="A17" s="15" t="s">
        <v>492</v>
      </c>
      <c r="B17" s="17" t="n">
        <v>6504</v>
      </c>
      <c r="C17" s="18">
        <f>(2252.0/B17*100)</f>
        <v/>
      </c>
      <c r="D17" s="19" t="n">
        <v>4252</v>
      </c>
      <c r="E17" s="18" t="n">
        <v>535.82295996</v>
      </c>
      <c r="F17" s="20" t="n">
        <v>5.76962963</v>
      </c>
      <c r="G17" s="18" t="n">
        <v>518.13954162</v>
      </c>
      <c r="H17" s="20" t="n">
        <v>4.24947565</v>
      </c>
      <c r="I17" s="18" t="n">
        <v>531.47859743</v>
      </c>
      <c r="J17" s="20" t="n">
        <v>3.25754339</v>
      </c>
      <c r="K17" s="18" t="n">
        <v>514.1798765999999</v>
      </c>
      <c r="L17" s="20" t="n">
        <v>4.19856211</v>
      </c>
      <c r="M17" s="18" t="s">
        <v>481</v>
      </c>
      <c r="N17" s="20" t="s">
        <v>481</v>
      </c>
      <c r="O17" s="18" t="s">
        <v>481</v>
      </c>
      <c r="P17" s="20" t="s">
        <v>481</v>
      </c>
      <c r="Q17" s="18" t="n">
        <v>360.48925247</v>
      </c>
      <c r="R17" s="20" t="n">
        <v>12.44339086</v>
      </c>
      <c r="S17" s="18" t="s">
        <v>481</v>
      </c>
      <c r="T17" s="20" t="s">
        <v>481</v>
      </c>
      <c r="U17" s="18" t="n">
        <v>453.05796709</v>
      </c>
      <c r="V17" s="20" t="n">
        <v>7.26820877</v>
      </c>
    </row>
    <row r="18" spans="1:22">
      <c r="A18" s="15" t="s">
        <v>493</v>
      </c>
      <c r="B18" s="17" t="n">
        <v>5532</v>
      </c>
      <c r="C18" s="18">
        <f>(31.0/B18*100)</f>
        <v/>
      </c>
      <c r="D18" s="19" t="n">
        <v>5501</v>
      </c>
      <c r="E18" s="18" t="n">
        <v>475.06328267</v>
      </c>
      <c r="F18" s="20" t="n">
        <v>5.03420652</v>
      </c>
      <c r="G18" s="18" t="n">
        <v>452.03702129</v>
      </c>
      <c r="H18" s="20" t="n">
        <v>3.81471864</v>
      </c>
      <c r="I18" s="18" t="n">
        <v>458.0439629</v>
      </c>
      <c r="J18" s="20" t="n">
        <v>3.92041043</v>
      </c>
      <c r="K18" s="18" t="n">
        <v>447.94113722</v>
      </c>
      <c r="L18" s="20" t="n">
        <v>5.97527165</v>
      </c>
      <c r="M18" s="18" t="s">
        <v>481</v>
      </c>
      <c r="N18" s="20" t="s">
        <v>481</v>
      </c>
      <c r="O18" s="18" t="s">
        <v>481</v>
      </c>
      <c r="P18" s="20" t="s">
        <v>481</v>
      </c>
      <c r="Q18" s="18" t="s">
        <v>481</v>
      </c>
      <c r="R18" s="20" t="s">
        <v>481</v>
      </c>
      <c r="S18" s="18" t="s">
        <v>481</v>
      </c>
      <c r="T18" s="20" t="s">
        <v>481</v>
      </c>
      <c r="U18" s="18" t="n">
        <v>366.71934708</v>
      </c>
      <c r="V18" s="20" t="n">
        <v>6.93427682</v>
      </c>
    </row>
    <row r="19" spans="1:22">
      <c r="A19" s="15" t="s">
        <v>494</v>
      </c>
      <c r="B19" s="17" t="n">
        <v>5658</v>
      </c>
      <c r="C19" s="18">
        <f>(411.0/B19*100)</f>
        <v/>
      </c>
      <c r="D19" s="19" t="n">
        <v>5247</v>
      </c>
      <c r="E19" s="18" t="n">
        <v>482.75106114</v>
      </c>
      <c r="F19" s="20" t="n">
        <v>5.43000794</v>
      </c>
      <c r="G19" s="18" t="n">
        <v>479.59330083</v>
      </c>
      <c r="H19" s="20" t="n">
        <v>3.12637703</v>
      </c>
      <c r="I19" s="18" t="n">
        <v>492.68384835</v>
      </c>
      <c r="J19" s="20" t="n">
        <v>3.42585662</v>
      </c>
      <c r="K19" s="18" t="n">
        <v>480.3612315</v>
      </c>
      <c r="L19" s="20" t="n">
        <v>4.57164551</v>
      </c>
      <c r="M19" s="18" t="s">
        <v>481</v>
      </c>
      <c r="N19" s="20" t="s">
        <v>481</v>
      </c>
      <c r="O19" s="18" t="s">
        <v>481</v>
      </c>
      <c r="P19" s="20" t="s">
        <v>481</v>
      </c>
      <c r="Q19" s="18" t="s">
        <v>481</v>
      </c>
      <c r="R19" s="20" t="s">
        <v>481</v>
      </c>
      <c r="S19" s="18" t="s">
        <v>481</v>
      </c>
      <c r="T19" s="20" t="s">
        <v>481</v>
      </c>
      <c r="U19" s="18" t="n">
        <v>393.76062435</v>
      </c>
      <c r="V19" s="20" t="n">
        <v>7.25095565</v>
      </c>
    </row>
    <row r="20" spans="1:22">
      <c r="A20" s="15" t="s">
        <v>495</v>
      </c>
      <c r="B20" s="17" t="n">
        <v>3371</v>
      </c>
      <c r="C20" s="18">
        <f>(75.0/B20*100)</f>
        <v/>
      </c>
      <c r="D20" s="19" t="n">
        <v>3296</v>
      </c>
      <c r="E20" s="18" t="n">
        <v>489.25904937</v>
      </c>
      <c r="F20" s="20" t="n">
        <v>3.2807465</v>
      </c>
      <c r="G20" s="18" t="n">
        <v>475.11364914</v>
      </c>
      <c r="H20" s="20" t="n">
        <v>2.41636689</v>
      </c>
      <c r="I20" s="18" t="n">
        <v>473.70799343</v>
      </c>
      <c r="J20" s="20" t="n">
        <v>3.21207352</v>
      </c>
      <c r="K20" s="18" t="n">
        <v>471.60168845</v>
      </c>
      <c r="L20" s="20" t="n">
        <v>6.14662274</v>
      </c>
      <c r="M20" s="18" t="s">
        <v>481</v>
      </c>
      <c r="N20" s="20" t="s">
        <v>481</v>
      </c>
      <c r="O20" s="18" t="s">
        <v>481</v>
      </c>
      <c r="P20" s="20" t="s">
        <v>481</v>
      </c>
      <c r="Q20" s="18" t="s">
        <v>481</v>
      </c>
      <c r="R20" s="20" t="s">
        <v>481</v>
      </c>
      <c r="S20" s="18" t="s">
        <v>481</v>
      </c>
      <c r="T20" s="20" t="s">
        <v>481</v>
      </c>
      <c r="U20" s="18" t="n">
        <v>405.59472036</v>
      </c>
      <c r="V20" s="20" t="n">
        <v>7.27603139</v>
      </c>
    </row>
    <row r="21" spans="1:22">
      <c r="A21" s="15" t="s">
        <v>496</v>
      </c>
      <c r="B21" s="17" t="n">
        <v>5741</v>
      </c>
      <c r="C21" s="18">
        <f>(66.0/B21*100)</f>
        <v/>
      </c>
      <c r="D21" s="19" t="n">
        <v>5675</v>
      </c>
      <c r="E21" s="18" t="n">
        <v>526.03458226</v>
      </c>
      <c r="F21" s="20" t="n">
        <v>3.00168333</v>
      </c>
      <c r="G21" s="18" t="n">
        <v>498.17339401</v>
      </c>
      <c r="H21" s="20" t="n">
        <v>2.36725188</v>
      </c>
      <c r="I21" s="18" t="n">
        <v>496.05335057</v>
      </c>
      <c r="J21" s="20" t="n">
        <v>3.40988239</v>
      </c>
      <c r="K21" s="18" t="n">
        <v>470.34571567</v>
      </c>
      <c r="L21" s="20" t="n">
        <v>5.70999981</v>
      </c>
      <c r="M21" s="18" t="s">
        <v>481</v>
      </c>
      <c r="N21" s="20" t="s">
        <v>481</v>
      </c>
      <c r="O21" s="18" t="s">
        <v>481</v>
      </c>
      <c r="P21" s="20" t="s">
        <v>481</v>
      </c>
      <c r="Q21" s="18" t="s">
        <v>481</v>
      </c>
      <c r="R21" s="20" t="s">
        <v>481</v>
      </c>
      <c r="S21" s="18" t="s">
        <v>481</v>
      </c>
      <c r="T21" s="20" t="s">
        <v>481</v>
      </c>
      <c r="U21" s="18" t="n">
        <v>427.82530914</v>
      </c>
      <c r="V21" s="20" t="n">
        <v>8.581596210000001</v>
      </c>
    </row>
    <row r="22" spans="1:22">
      <c r="A22" s="15" t="s">
        <v>497</v>
      </c>
      <c r="B22" s="17" t="n">
        <v>6598</v>
      </c>
      <c r="C22" s="18">
        <f>(43.0/B22*100)</f>
        <v/>
      </c>
      <c r="D22" s="19" t="n">
        <v>6555</v>
      </c>
      <c r="E22" s="18" t="n">
        <v>473.08455993</v>
      </c>
      <c r="F22" s="20" t="n">
        <v>3.66556879</v>
      </c>
      <c r="G22" s="18" t="n">
        <v>469.76784819</v>
      </c>
      <c r="H22" s="20" t="n">
        <v>4.35263248</v>
      </c>
      <c r="I22" s="18" t="n">
        <v>491.56639536</v>
      </c>
      <c r="J22" s="20" t="n">
        <v>4.61797055</v>
      </c>
      <c r="K22" s="18" t="n">
        <v>465.45162877</v>
      </c>
      <c r="L22" s="20" t="n">
        <v>5.07228855</v>
      </c>
      <c r="M22" s="18" t="s">
        <v>481</v>
      </c>
      <c r="N22" s="20" t="s">
        <v>481</v>
      </c>
      <c r="O22" s="18" t="s">
        <v>481</v>
      </c>
      <c r="P22" s="20" t="s">
        <v>481</v>
      </c>
      <c r="Q22" s="18" t="n">
        <v>298.388</v>
      </c>
      <c r="R22" s="20" t="n">
        <v>31.95338789</v>
      </c>
      <c r="S22" s="18" t="n">
        <v>481.18912162</v>
      </c>
      <c r="T22" s="20" t="n">
        <v>24.35105158</v>
      </c>
      <c r="U22" s="18" t="n">
        <v>357.84302443</v>
      </c>
      <c r="V22" s="20" t="n">
        <v>7.848301</v>
      </c>
    </row>
    <row r="23" spans="1:22">
      <c r="A23" s="15" t="s">
        <v>498</v>
      </c>
      <c r="B23" s="17" t="n">
        <v>11583</v>
      </c>
      <c r="C23" s="18">
        <f>(280.0/B23*100)</f>
        <v/>
      </c>
      <c r="D23" s="19" t="n">
        <v>11303</v>
      </c>
      <c r="E23" s="18" t="n">
        <v>499.79218583</v>
      </c>
      <c r="F23" s="20" t="n">
        <v>4.07603276</v>
      </c>
      <c r="G23" s="18" t="n">
        <v>482.2695087</v>
      </c>
      <c r="H23" s="20" t="n">
        <v>2.86607356</v>
      </c>
      <c r="I23" s="18" t="n">
        <v>482.52260682</v>
      </c>
      <c r="J23" s="20" t="n">
        <v>3.83882002</v>
      </c>
      <c r="K23" s="18" t="n">
        <v>461.29358931</v>
      </c>
      <c r="L23" s="20" t="n">
        <v>6.81228208</v>
      </c>
      <c r="M23" s="18" t="s">
        <v>481</v>
      </c>
      <c r="N23" s="20" t="s">
        <v>481</v>
      </c>
      <c r="O23" s="18" t="s">
        <v>481</v>
      </c>
      <c r="P23" s="20" t="s">
        <v>481</v>
      </c>
      <c r="Q23" s="18" t="s">
        <v>481</v>
      </c>
      <c r="R23" s="20" t="s">
        <v>481</v>
      </c>
      <c r="S23" s="18" t="s">
        <v>481</v>
      </c>
      <c r="T23" s="20" t="s">
        <v>481</v>
      </c>
      <c r="U23" s="18" t="n">
        <v>403.98157457</v>
      </c>
      <c r="V23" s="20" t="n">
        <v>7.77486605</v>
      </c>
    </row>
    <row r="24" spans="1:22">
      <c r="A24" s="15" t="s">
        <v>499</v>
      </c>
      <c r="B24" s="17" t="n">
        <v>6647</v>
      </c>
      <c r="C24" s="18">
        <f>(12.0/B24*100)</f>
        <v/>
      </c>
      <c r="D24" s="19" t="n">
        <v>6635</v>
      </c>
      <c r="E24" s="18" t="n">
        <v>552.9689648999999</v>
      </c>
      <c r="F24" s="20" t="n">
        <v>4.2745064</v>
      </c>
      <c r="G24" s="18" t="n">
        <v>541.35747996</v>
      </c>
      <c r="H24" s="20" t="n">
        <v>3.32892985</v>
      </c>
      <c r="I24" s="18" t="n">
        <v>541.66889951</v>
      </c>
      <c r="J24" s="20" t="n">
        <v>3.15533286</v>
      </c>
      <c r="K24" s="18" t="n">
        <v>512.9704553</v>
      </c>
      <c r="L24" s="20" t="n">
        <v>3.84605179</v>
      </c>
      <c r="M24" s="18" t="s">
        <v>481</v>
      </c>
      <c r="N24" s="20" t="s">
        <v>481</v>
      </c>
      <c r="O24" s="18" t="s">
        <v>481</v>
      </c>
      <c r="P24" s="20" t="s">
        <v>481</v>
      </c>
      <c r="Q24" s="18" t="s">
        <v>481</v>
      </c>
      <c r="R24" s="20" t="s">
        <v>481</v>
      </c>
      <c r="S24" s="18" t="s">
        <v>481</v>
      </c>
      <c r="T24" s="20" t="s">
        <v>481</v>
      </c>
      <c r="U24" s="18" t="n">
        <v>445.64955383</v>
      </c>
      <c r="V24" s="20" t="n">
        <v>11.3768496</v>
      </c>
    </row>
    <row r="25" spans="1:22">
      <c r="A25" s="15" t="s">
        <v>500</v>
      </c>
      <c r="B25" s="17" t="n">
        <v>5581</v>
      </c>
      <c r="C25" s="18">
        <f>(25.0/B25*100)</f>
        <v/>
      </c>
      <c r="D25" s="19" t="n">
        <v>5556</v>
      </c>
      <c r="E25" s="18" t="n">
        <v>564.76278894</v>
      </c>
      <c r="F25" s="20" t="n">
        <v>4.84535898</v>
      </c>
      <c r="G25" s="18" t="n">
        <v>511.54254024</v>
      </c>
      <c r="H25" s="20" t="n">
        <v>3.3358571</v>
      </c>
      <c r="I25" s="18" t="n">
        <v>504.00240683</v>
      </c>
      <c r="J25" s="20" t="n">
        <v>3.24897465</v>
      </c>
      <c r="K25" s="18" t="n">
        <v>486.69218212</v>
      </c>
      <c r="L25" s="20" t="n">
        <v>5.154775</v>
      </c>
      <c r="M25" s="18" t="s">
        <v>481</v>
      </c>
      <c r="N25" s="20" t="s">
        <v>481</v>
      </c>
      <c r="O25" s="18" t="s">
        <v>481</v>
      </c>
      <c r="P25" s="20" t="s">
        <v>481</v>
      </c>
      <c r="Q25" s="18" t="s">
        <v>481</v>
      </c>
      <c r="R25" s="20" t="s">
        <v>481</v>
      </c>
      <c r="S25" s="18" t="s">
        <v>481</v>
      </c>
      <c r="T25" s="20" t="s">
        <v>481</v>
      </c>
      <c r="U25" s="18" t="n">
        <v>373.48802228</v>
      </c>
      <c r="V25" s="20" t="n">
        <v>16.92485801</v>
      </c>
    </row>
    <row r="26" spans="1:22">
      <c r="A26" s="15" t="s">
        <v>501</v>
      </c>
      <c r="B26" s="17" t="n">
        <v>4869</v>
      </c>
      <c r="C26" s="18">
        <f>(87.0/B26*100)</f>
        <v/>
      </c>
      <c r="D26" s="19" t="n">
        <v>4782</v>
      </c>
      <c r="E26" s="18" t="n">
        <v>496.11957316</v>
      </c>
      <c r="F26" s="20" t="n">
        <v>3.43998407</v>
      </c>
      <c r="G26" s="18" t="n">
        <v>486.01347919</v>
      </c>
      <c r="H26" s="20" t="n">
        <v>2.1032979</v>
      </c>
      <c r="I26" s="18" t="n">
        <v>499.51334495</v>
      </c>
      <c r="J26" s="20" t="n">
        <v>2.56192298</v>
      </c>
      <c r="K26" s="18" t="n">
        <v>489.89419147</v>
      </c>
      <c r="L26" s="20" t="n">
        <v>6.06491844</v>
      </c>
      <c r="M26" s="18" t="s">
        <v>481</v>
      </c>
      <c r="N26" s="20" t="s">
        <v>481</v>
      </c>
      <c r="O26" s="18" t="s">
        <v>481</v>
      </c>
      <c r="P26" s="20" t="s">
        <v>481</v>
      </c>
      <c r="Q26" s="18" t="s">
        <v>481</v>
      </c>
      <c r="R26" s="20" t="s">
        <v>481</v>
      </c>
      <c r="S26" s="18" t="s">
        <v>481</v>
      </c>
      <c r="T26" s="20" t="s">
        <v>481</v>
      </c>
      <c r="U26" s="18" t="n">
        <v>439.56169897</v>
      </c>
      <c r="V26" s="20" t="n">
        <v>9.18971979</v>
      </c>
    </row>
    <row r="27" spans="1:22">
      <c r="A27" s="15" t="s">
        <v>502</v>
      </c>
      <c r="B27" s="17" t="n">
        <v>5299</v>
      </c>
      <c r="C27" s="18">
        <f>(157.0/B27*100)</f>
        <v/>
      </c>
      <c r="D27" s="19" t="n">
        <v>5142</v>
      </c>
      <c r="E27" s="18" t="n">
        <v>507.41922622</v>
      </c>
      <c r="F27" s="20" t="n">
        <v>3.19375787</v>
      </c>
      <c r="G27" s="18" t="n">
        <v>488.69723983</v>
      </c>
      <c r="H27" s="20" t="n">
        <v>2.67730645</v>
      </c>
      <c r="I27" s="18" t="n">
        <v>491.69605956</v>
      </c>
      <c r="J27" s="20" t="n">
        <v>2.71165937</v>
      </c>
      <c r="K27" s="18" t="n">
        <v>484.21097665</v>
      </c>
      <c r="L27" s="20" t="n">
        <v>3.48581394</v>
      </c>
      <c r="M27" s="18" t="s">
        <v>481</v>
      </c>
      <c r="N27" s="20" t="s">
        <v>481</v>
      </c>
      <c r="O27" s="18" t="s">
        <v>481</v>
      </c>
      <c r="P27" s="20" t="s">
        <v>481</v>
      </c>
      <c r="Q27" s="18" t="s">
        <v>481</v>
      </c>
      <c r="R27" s="20" t="s">
        <v>481</v>
      </c>
      <c r="S27" s="18" t="s">
        <v>481</v>
      </c>
      <c r="T27" s="20" t="s">
        <v>481</v>
      </c>
      <c r="U27" s="18" t="n">
        <v>395.04145437</v>
      </c>
      <c r="V27" s="20" t="n">
        <v>4.1813149</v>
      </c>
    </row>
    <row r="28" spans="1:22">
      <c r="A28" s="15" t="s">
        <v>503</v>
      </c>
      <c r="B28" s="17" t="n">
        <v>7568</v>
      </c>
      <c r="C28" s="18">
        <f>(454.0/B28*100)</f>
        <v/>
      </c>
      <c r="D28" s="19" t="n">
        <v>7114</v>
      </c>
      <c r="E28" s="18" t="n">
        <v>424.63063717</v>
      </c>
      <c r="F28" s="20" t="n">
        <v>2.83364036</v>
      </c>
      <c r="G28" s="18" t="n">
        <v>414.18583623</v>
      </c>
      <c r="H28" s="20" t="n">
        <v>2.2799853</v>
      </c>
      <c r="I28" s="18" t="n">
        <v>429.18579447</v>
      </c>
      <c r="J28" s="20" t="n">
        <v>3.9820406</v>
      </c>
      <c r="K28" s="18" t="n">
        <v>425.9240649</v>
      </c>
      <c r="L28" s="20" t="n">
        <v>6.62072679</v>
      </c>
      <c r="M28" s="18" t="s">
        <v>481</v>
      </c>
      <c r="N28" s="20" t="s">
        <v>481</v>
      </c>
      <c r="O28" s="18" t="s">
        <v>481</v>
      </c>
      <c r="P28" s="20" t="s">
        <v>481</v>
      </c>
      <c r="Q28" s="18" t="s">
        <v>481</v>
      </c>
      <c r="R28" s="20" t="s">
        <v>481</v>
      </c>
      <c r="S28" s="18" t="s">
        <v>481</v>
      </c>
      <c r="T28" s="20" t="s">
        <v>481</v>
      </c>
      <c r="U28" s="18" t="n">
        <v>385.05705299</v>
      </c>
      <c r="V28" s="20" t="n">
        <v>6.36681885</v>
      </c>
    </row>
    <row r="29" spans="1:22">
      <c r="A29" s="15" t="s">
        <v>504</v>
      </c>
      <c r="B29" s="17" t="n">
        <v>5385</v>
      </c>
      <c r="C29" s="18">
        <f>(30.0/B29*100)</f>
        <v/>
      </c>
      <c r="D29" s="19" t="n">
        <v>5355</v>
      </c>
      <c r="E29" s="18" t="n">
        <v>542.4418896</v>
      </c>
      <c r="F29" s="20" t="n">
        <v>4.50348597</v>
      </c>
      <c r="G29" s="18" t="n">
        <v>516.9306136599999</v>
      </c>
      <c r="H29" s="20" t="n">
        <v>3.33963319</v>
      </c>
      <c r="I29" s="18" t="n">
        <v>504.82180017</v>
      </c>
      <c r="J29" s="20" t="n">
        <v>3.15754034</v>
      </c>
      <c r="K29" s="18" t="n">
        <v>508.84099917</v>
      </c>
      <c r="L29" s="20" t="n">
        <v>3.63702203</v>
      </c>
      <c r="M29" s="18" t="s">
        <v>481</v>
      </c>
      <c r="N29" s="20" t="s">
        <v>481</v>
      </c>
      <c r="O29" s="18" t="s">
        <v>481</v>
      </c>
      <c r="P29" s="20" t="s">
        <v>481</v>
      </c>
      <c r="Q29" s="18" t="n">
        <v>358.28551468</v>
      </c>
      <c r="R29" s="20" t="n">
        <v>8.567023300000001</v>
      </c>
      <c r="S29" s="18" t="s">
        <v>481</v>
      </c>
      <c r="T29" s="20" t="s">
        <v>481</v>
      </c>
      <c r="U29" s="18" t="n">
        <v>414.79446971</v>
      </c>
      <c r="V29" s="20" t="n">
        <v>8.58705647</v>
      </c>
    </row>
    <row r="30" spans="1:22">
      <c r="A30" s="15" t="s">
        <v>505</v>
      </c>
      <c r="B30" s="17" t="n">
        <v>4520</v>
      </c>
      <c r="C30" s="18">
        <f>(236.0/B30*100)</f>
        <v/>
      </c>
      <c r="D30" s="19" t="n">
        <v>4284</v>
      </c>
      <c r="E30" s="18" t="n">
        <v>549.44808664</v>
      </c>
      <c r="F30" s="20" t="n">
        <v>3.02857262</v>
      </c>
      <c r="G30" s="18" t="n">
        <v>507.0912807</v>
      </c>
      <c r="H30" s="20" t="n">
        <v>3.2006618</v>
      </c>
      <c r="I30" s="18" t="n">
        <v>515.36996859</v>
      </c>
      <c r="J30" s="20" t="n">
        <v>4.82325992</v>
      </c>
      <c r="K30" s="18" t="n">
        <v>504.14357447</v>
      </c>
      <c r="L30" s="20" t="n">
        <v>6.8843274</v>
      </c>
      <c r="M30" s="18" t="s">
        <v>481</v>
      </c>
      <c r="N30" s="20" t="s">
        <v>481</v>
      </c>
      <c r="O30" s="18" t="s">
        <v>481</v>
      </c>
      <c r="P30" s="20" t="s">
        <v>481</v>
      </c>
      <c r="Q30" s="18" t="s">
        <v>481</v>
      </c>
      <c r="R30" s="20" t="s">
        <v>481</v>
      </c>
      <c r="S30" s="18" t="s">
        <v>481</v>
      </c>
      <c r="T30" s="20" t="s">
        <v>481</v>
      </c>
      <c r="U30" s="18" t="n">
        <v>407.72443234</v>
      </c>
      <c r="V30" s="20" t="n">
        <v>6.19887466</v>
      </c>
    </row>
    <row r="31" spans="1:22">
      <c r="A31" s="15" t="s">
        <v>506</v>
      </c>
      <c r="B31" s="17" t="n">
        <v>5456</v>
      </c>
      <c r="C31" s="18">
        <f>(153.0/B31*100)</f>
        <v/>
      </c>
      <c r="D31" s="19" t="n">
        <v>5303</v>
      </c>
      <c r="E31" s="18" t="n">
        <v>524.20656042</v>
      </c>
      <c r="F31" s="20" t="n">
        <v>3.88626768</v>
      </c>
      <c r="G31" s="18" t="n">
        <v>504.43808334</v>
      </c>
      <c r="H31" s="20" t="n">
        <v>2.51165252</v>
      </c>
      <c r="I31" s="18" t="n">
        <v>497.45068034</v>
      </c>
      <c r="J31" s="20" t="n">
        <v>3.48130523</v>
      </c>
      <c r="K31" s="18" t="n">
        <v>478.75803446</v>
      </c>
      <c r="L31" s="20" t="n">
        <v>5.4751171</v>
      </c>
      <c r="M31" s="18" t="s">
        <v>481</v>
      </c>
      <c r="N31" s="20" t="s">
        <v>481</v>
      </c>
      <c r="O31" s="18" t="s">
        <v>481</v>
      </c>
      <c r="P31" s="20" t="s">
        <v>481</v>
      </c>
      <c r="Q31" s="18" t="s">
        <v>481</v>
      </c>
      <c r="R31" s="20" t="s">
        <v>481</v>
      </c>
      <c r="S31" s="18" t="s">
        <v>481</v>
      </c>
      <c r="T31" s="20" t="s">
        <v>481</v>
      </c>
      <c r="U31" s="18" t="n">
        <v>411.71389294</v>
      </c>
      <c r="V31" s="20" t="n">
        <v>5.94325683</v>
      </c>
    </row>
    <row r="32" spans="1:22">
      <c r="A32" s="15" t="s">
        <v>507</v>
      </c>
      <c r="B32" s="17" t="n">
        <v>4478</v>
      </c>
      <c r="C32" s="18">
        <f>(6.0/B32*100)</f>
        <v/>
      </c>
      <c r="D32" s="19" t="n">
        <v>4472</v>
      </c>
      <c r="E32" s="18" t="n">
        <v>513.56902503</v>
      </c>
      <c r="F32" s="20" t="n">
        <v>3.81124246</v>
      </c>
      <c r="G32" s="18" t="n">
        <v>495.06649045</v>
      </c>
      <c r="H32" s="20" t="n">
        <v>2.72682617</v>
      </c>
      <c r="I32" s="18" t="n">
        <v>507.66978065</v>
      </c>
      <c r="J32" s="20" t="n">
        <v>3.2473024</v>
      </c>
      <c r="K32" s="18" t="n">
        <v>506.19683163</v>
      </c>
      <c r="L32" s="20" t="n">
        <v>6.00789454</v>
      </c>
      <c r="M32" s="18" t="s">
        <v>481</v>
      </c>
      <c r="N32" s="20" t="s">
        <v>481</v>
      </c>
      <c r="O32" s="18" t="s">
        <v>481</v>
      </c>
      <c r="P32" s="20" t="s">
        <v>481</v>
      </c>
      <c r="Q32" s="18" t="s">
        <v>481</v>
      </c>
      <c r="R32" s="20" t="s">
        <v>481</v>
      </c>
      <c r="S32" s="18" t="s">
        <v>481</v>
      </c>
      <c r="T32" s="20" t="s">
        <v>481</v>
      </c>
      <c r="U32" s="18" t="n">
        <v>402.89978376</v>
      </c>
      <c r="V32" s="20" t="n">
        <v>14.76281951</v>
      </c>
    </row>
    <row r="33" spans="1:22">
      <c r="A33" s="15" t="s">
        <v>508</v>
      </c>
      <c r="B33" s="17" t="n">
        <v>7325</v>
      </c>
      <c r="C33" s="18">
        <f>(85.0/B33*100)</f>
        <v/>
      </c>
      <c r="D33" s="19" t="n">
        <v>7240</v>
      </c>
      <c r="E33" s="18" t="n">
        <v>537.63162269</v>
      </c>
      <c r="F33" s="20" t="n">
        <v>3.23727971</v>
      </c>
      <c r="G33" s="18" t="n">
        <v>483.13933932</v>
      </c>
      <c r="H33" s="20" t="n">
        <v>2.98977612</v>
      </c>
      <c r="I33" s="18" t="n">
        <v>486.70493229</v>
      </c>
      <c r="J33" s="20" t="n">
        <v>4.28807659</v>
      </c>
      <c r="K33" s="18" t="n">
        <v>500.47939903</v>
      </c>
      <c r="L33" s="20" t="n">
        <v>3.83493292</v>
      </c>
      <c r="M33" s="18" t="s">
        <v>481</v>
      </c>
      <c r="N33" s="20" t="s">
        <v>481</v>
      </c>
      <c r="O33" s="18" t="s">
        <v>481</v>
      </c>
      <c r="P33" s="20" t="s">
        <v>481</v>
      </c>
      <c r="Q33" s="18" t="s">
        <v>481</v>
      </c>
      <c r="R33" s="20" t="s">
        <v>481</v>
      </c>
      <c r="S33" s="18" t="s">
        <v>481</v>
      </c>
      <c r="T33" s="20" t="s">
        <v>481</v>
      </c>
      <c r="U33" s="18" t="n">
        <v>446.56974388</v>
      </c>
      <c r="V33" s="20" t="n">
        <v>7.40621957</v>
      </c>
    </row>
    <row r="34" spans="1:22">
      <c r="A34" s="15" t="s">
        <v>509</v>
      </c>
      <c r="B34" s="17" t="n">
        <v>6350</v>
      </c>
      <c r="C34" s="18">
        <f>(99.0/B34*100)</f>
        <v/>
      </c>
      <c r="D34" s="19" t="n">
        <v>6251</v>
      </c>
      <c r="E34" s="18" t="n">
        <v>460.01519476</v>
      </c>
      <c r="F34" s="20" t="n">
        <v>4.07594708</v>
      </c>
      <c r="G34" s="18" t="n">
        <v>473.38191658</v>
      </c>
      <c r="H34" s="20" t="n">
        <v>2.67608739</v>
      </c>
      <c r="I34" s="18" t="n">
        <v>472.5112968</v>
      </c>
      <c r="J34" s="20" t="n">
        <v>3.18580748</v>
      </c>
      <c r="K34" s="18" t="n">
        <v>462.18547169</v>
      </c>
      <c r="L34" s="20" t="n">
        <v>5.5131063</v>
      </c>
      <c r="M34" s="18" t="s">
        <v>481</v>
      </c>
      <c r="N34" s="20" t="s">
        <v>481</v>
      </c>
      <c r="O34" s="18" t="s">
        <v>481</v>
      </c>
      <c r="P34" s="20" t="s">
        <v>481</v>
      </c>
      <c r="Q34" s="18" t="n">
        <v>306.56969545</v>
      </c>
      <c r="R34" s="20" t="n">
        <v>10.27624616</v>
      </c>
      <c r="S34" s="18" t="s">
        <v>481</v>
      </c>
      <c r="T34" s="20" t="s">
        <v>481</v>
      </c>
      <c r="U34" s="18" t="n">
        <v>403.17162105</v>
      </c>
      <c r="V34" s="20" t="n">
        <v>6.82407224</v>
      </c>
    </row>
    <row r="35" spans="1:22">
      <c r="A35" s="15" t="s">
        <v>510</v>
      </c>
      <c r="B35" s="17" t="n">
        <v>6406</v>
      </c>
      <c r="C35" s="18">
        <f>(69.0/B35*100)</f>
        <v/>
      </c>
      <c r="D35" s="19" t="n">
        <v>6337</v>
      </c>
      <c r="E35" s="18" t="n">
        <v>524.7651721</v>
      </c>
      <c r="F35" s="20" t="n">
        <v>3.97124876</v>
      </c>
      <c r="G35" s="18" t="n">
        <v>519.57889861</v>
      </c>
      <c r="H35" s="20" t="n">
        <v>1.92144813</v>
      </c>
      <c r="I35" s="18" t="n">
        <v>515.45659722</v>
      </c>
      <c r="J35" s="20" t="n">
        <v>3.66056683</v>
      </c>
      <c r="K35" s="18" t="n">
        <v>496.55813648</v>
      </c>
      <c r="L35" s="20" t="n">
        <v>5.03876497</v>
      </c>
      <c r="M35" s="18" t="s">
        <v>481</v>
      </c>
      <c r="N35" s="20" t="s">
        <v>481</v>
      </c>
      <c r="O35" s="18" t="s">
        <v>481</v>
      </c>
      <c r="P35" s="20" t="s">
        <v>481</v>
      </c>
      <c r="Q35" s="18" t="n">
        <v>374.85244494</v>
      </c>
      <c r="R35" s="20" t="n">
        <v>5.84040672</v>
      </c>
      <c r="S35" s="18" t="s">
        <v>481</v>
      </c>
      <c r="T35" s="20" t="s">
        <v>481</v>
      </c>
      <c r="U35" s="18" t="n">
        <v>403.81515303</v>
      </c>
      <c r="V35" s="20" t="n">
        <v>7.12675591</v>
      </c>
    </row>
    <row r="36" spans="1:22">
      <c r="A36" s="15" t="s">
        <v>511</v>
      </c>
      <c r="B36" s="17" t="n">
        <v>6736</v>
      </c>
      <c r="C36" s="18">
        <f>(84.0/B36*100)</f>
        <v/>
      </c>
      <c r="D36" s="19" t="n">
        <v>6652</v>
      </c>
      <c r="E36" s="18" t="n">
        <v>520.09241438</v>
      </c>
      <c r="F36" s="20" t="n">
        <v>2.60763971</v>
      </c>
      <c r="G36" s="18" t="n">
        <v>484.8135516</v>
      </c>
      <c r="H36" s="20" t="n">
        <v>2.53035792</v>
      </c>
      <c r="I36" s="18" t="n">
        <v>485.39299155</v>
      </c>
      <c r="J36" s="20" t="n">
        <v>3.26634238</v>
      </c>
      <c r="K36" s="18" t="n">
        <v>481.95035295</v>
      </c>
      <c r="L36" s="20" t="n">
        <v>3.44773657</v>
      </c>
      <c r="M36" s="18" t="s">
        <v>481</v>
      </c>
      <c r="N36" s="20" t="s">
        <v>481</v>
      </c>
      <c r="O36" s="18" t="s">
        <v>481</v>
      </c>
      <c r="P36" s="20" t="s">
        <v>481</v>
      </c>
      <c r="Q36" s="18" t="s">
        <v>481</v>
      </c>
      <c r="R36" s="20" t="s">
        <v>481</v>
      </c>
      <c r="S36" s="18" t="s">
        <v>481</v>
      </c>
      <c r="T36" s="20" t="s">
        <v>481</v>
      </c>
      <c r="U36" s="18" t="n">
        <v>416.60411261</v>
      </c>
      <c r="V36" s="20" t="n">
        <v>6.14338154</v>
      </c>
    </row>
    <row r="37" spans="1:22">
      <c r="A37" s="15" t="s">
        <v>512</v>
      </c>
      <c r="B37" s="17" t="n">
        <v>5458</v>
      </c>
      <c r="C37" s="18">
        <f>(167.0/B37*100)</f>
        <v/>
      </c>
      <c r="D37" s="19" t="n">
        <v>5291</v>
      </c>
      <c r="E37" s="18" t="n">
        <v>524.58549304</v>
      </c>
      <c r="F37" s="20" t="n">
        <v>4.577402</v>
      </c>
      <c r="G37" s="18" t="n">
        <v>498.70814461</v>
      </c>
      <c r="H37" s="20" t="n">
        <v>3.47574467</v>
      </c>
      <c r="I37" s="18" t="n">
        <v>505.82330377</v>
      </c>
      <c r="J37" s="20" t="n">
        <v>3.75500742</v>
      </c>
      <c r="K37" s="18" t="n">
        <v>469.8170239</v>
      </c>
      <c r="L37" s="20" t="n">
        <v>6.52093108</v>
      </c>
      <c r="M37" s="18" t="s">
        <v>481</v>
      </c>
      <c r="N37" s="20" t="s">
        <v>481</v>
      </c>
      <c r="O37" s="18" t="s">
        <v>481</v>
      </c>
      <c r="P37" s="20" t="s">
        <v>481</v>
      </c>
      <c r="Q37" s="18" t="s">
        <v>481</v>
      </c>
      <c r="R37" s="20" t="s">
        <v>481</v>
      </c>
      <c r="S37" s="18" t="s">
        <v>481</v>
      </c>
      <c r="T37" s="20" t="s">
        <v>481</v>
      </c>
      <c r="U37" s="18" t="n">
        <v>400.13657219</v>
      </c>
      <c r="V37" s="20" t="n">
        <v>5.9575156</v>
      </c>
    </row>
    <row r="38" spans="1:22">
      <c r="A38" s="15" t="s">
        <v>513</v>
      </c>
      <c r="B38" s="17" t="n">
        <v>5860</v>
      </c>
      <c r="C38" s="18">
        <f>(26.0/B38*100)</f>
        <v/>
      </c>
      <c r="D38" s="19" t="n">
        <v>5834</v>
      </c>
      <c r="E38" s="18" t="n">
        <v>515.1297347</v>
      </c>
      <c r="F38" s="20" t="n">
        <v>5.29809003</v>
      </c>
      <c r="G38" s="18" t="n">
        <v>510.88465933</v>
      </c>
      <c r="H38" s="20" t="n">
        <v>4.1013032</v>
      </c>
      <c r="I38" s="18" t="n">
        <v>522.34721444</v>
      </c>
      <c r="J38" s="20" t="n">
        <v>3.70321132</v>
      </c>
      <c r="K38" s="18" t="n">
        <v>496.83528267</v>
      </c>
      <c r="L38" s="20" t="n">
        <v>4.10810262</v>
      </c>
      <c r="M38" s="18" t="s">
        <v>481</v>
      </c>
      <c r="N38" s="20" t="s">
        <v>481</v>
      </c>
      <c r="O38" s="18" t="s">
        <v>481</v>
      </c>
      <c r="P38" s="20" t="s">
        <v>481</v>
      </c>
      <c r="Q38" s="18" t="s">
        <v>481</v>
      </c>
      <c r="R38" s="20" t="s">
        <v>481</v>
      </c>
      <c r="S38" s="18" t="s">
        <v>481</v>
      </c>
      <c r="T38" s="20" t="s">
        <v>481</v>
      </c>
      <c r="U38" s="18" t="n">
        <v>464.46508021</v>
      </c>
      <c r="V38" s="20" t="n">
        <v>6.16116219</v>
      </c>
    </row>
    <row r="39" spans="1:22">
      <c r="A39" s="15" t="s">
        <v>514</v>
      </c>
      <c r="B39" s="17" t="n">
        <v>5895</v>
      </c>
      <c r="C39" s="18">
        <f>(33.0/B39*100)</f>
        <v/>
      </c>
      <c r="D39" s="19" t="n">
        <v>5862</v>
      </c>
      <c r="E39" s="18" t="n">
        <v>427.58429375</v>
      </c>
      <c r="F39" s="20" t="n">
        <v>4.70280712</v>
      </c>
      <c r="G39" s="18" t="n">
        <v>430.85046278</v>
      </c>
      <c r="H39" s="20" t="n">
        <v>3.97099648</v>
      </c>
      <c r="I39" s="18" t="n">
        <v>420.07255028</v>
      </c>
      <c r="J39" s="20" t="n">
        <v>5.19005089</v>
      </c>
      <c r="K39" s="18" t="n">
        <v>422.50136314</v>
      </c>
      <c r="L39" s="20" t="n">
        <v>6.7119888</v>
      </c>
      <c r="M39" s="18" t="s">
        <v>481</v>
      </c>
      <c r="N39" s="20" t="s">
        <v>481</v>
      </c>
      <c r="O39" s="18" t="s">
        <v>481</v>
      </c>
      <c r="P39" s="20" t="s">
        <v>481</v>
      </c>
      <c r="Q39" s="18" t="s">
        <v>481</v>
      </c>
      <c r="R39" s="20" t="s">
        <v>481</v>
      </c>
      <c r="S39" s="18" t="s">
        <v>481</v>
      </c>
      <c r="T39" s="20" t="s">
        <v>481</v>
      </c>
      <c r="U39" s="18" t="n">
        <v>371.22986498</v>
      </c>
      <c r="V39" s="20" t="n">
        <v>8.92451129</v>
      </c>
    </row>
    <row r="40" spans="1:22">
      <c r="A40" s="15" t="s">
        <v>515</v>
      </c>
      <c r="B40" s="17" t="n">
        <v>14157</v>
      </c>
      <c r="C40" s="18">
        <f>(407.0/B40*100)</f>
        <v/>
      </c>
      <c r="D40" s="19" t="n">
        <v>13750</v>
      </c>
      <c r="E40" s="18" t="n">
        <v>535.85768452</v>
      </c>
      <c r="F40" s="20" t="n">
        <v>3.33972633</v>
      </c>
      <c r="G40" s="18" t="n">
        <v>505.42219315</v>
      </c>
      <c r="H40" s="20" t="n">
        <v>2.66033902</v>
      </c>
      <c r="I40" s="18" t="n">
        <v>511.28278593</v>
      </c>
      <c r="J40" s="20" t="n">
        <v>4.2564707</v>
      </c>
      <c r="K40" s="18" t="n">
        <v>482.36387514</v>
      </c>
      <c r="L40" s="20" t="n">
        <v>7.01047533</v>
      </c>
      <c r="M40" s="18" t="s">
        <v>481</v>
      </c>
      <c r="N40" s="20" t="s">
        <v>481</v>
      </c>
      <c r="O40" s="18" t="s">
        <v>481</v>
      </c>
      <c r="P40" s="20" t="s">
        <v>481</v>
      </c>
      <c r="Q40" s="18" t="s">
        <v>481</v>
      </c>
      <c r="R40" s="20" t="s">
        <v>481</v>
      </c>
      <c r="S40" s="18" t="s">
        <v>481</v>
      </c>
      <c r="T40" s="20" t="s">
        <v>481</v>
      </c>
      <c r="U40" s="18" t="n">
        <v>405.81388282</v>
      </c>
      <c r="V40" s="20" t="n">
        <v>6.96225071</v>
      </c>
    </row>
    <row r="41" spans="1:22">
      <c r="A41" s="15" t="s">
        <v>516</v>
      </c>
      <c r="B41" s="17" t="n">
        <v>5712</v>
      </c>
      <c r="C41" s="18">
        <f>(60.0/B41*100)</f>
        <v/>
      </c>
      <c r="D41" s="19" t="n">
        <v>5652</v>
      </c>
      <c r="E41" s="18" t="n">
        <v>514.07114563</v>
      </c>
      <c r="F41" s="20" t="n">
        <v>4.3872208</v>
      </c>
      <c r="G41" s="18" t="n">
        <v>489.94469367</v>
      </c>
      <c r="H41" s="20" t="n">
        <v>2.89784855</v>
      </c>
      <c r="I41" s="18" t="n">
        <v>511.41251416</v>
      </c>
      <c r="J41" s="20" t="n">
        <v>4.70090559</v>
      </c>
      <c r="K41" s="18" t="n">
        <v>510.46506581</v>
      </c>
      <c r="L41" s="20" t="n">
        <v>6.49078973</v>
      </c>
      <c r="M41" s="18" t="s">
        <v>481</v>
      </c>
      <c r="N41" s="20" t="s">
        <v>481</v>
      </c>
      <c r="O41" s="18" t="s">
        <v>481</v>
      </c>
      <c r="P41" s="20" t="s">
        <v>481</v>
      </c>
      <c r="Q41" s="18" t="n">
        <v>387.44235424</v>
      </c>
      <c r="R41" s="20" t="n">
        <v>14.52510266</v>
      </c>
      <c r="S41" s="18" t="s">
        <v>481</v>
      </c>
      <c r="T41" s="20" t="s">
        <v>481</v>
      </c>
      <c r="U41" s="18" t="n">
        <v>410.17598855</v>
      </c>
      <c r="V41" s="20" t="n">
        <v>8.97316784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385.86302877</v>
      </c>
      <c r="F45" s="20" t="n">
        <v>3.31001416</v>
      </c>
      <c r="G45" s="18" t="n">
        <v>373.05656936</v>
      </c>
      <c r="H45" s="20" t="n">
        <v>2.51629323</v>
      </c>
      <c r="I45" s="18" t="n">
        <v>374.25729102</v>
      </c>
      <c r="J45" s="20" t="n">
        <v>4.58027759</v>
      </c>
      <c r="K45" s="18" t="n">
        <v>374.2095686</v>
      </c>
      <c r="L45" s="20" t="n">
        <v>7.13238499</v>
      </c>
      <c r="M45" s="18" t="s">
        <v>481</v>
      </c>
      <c r="N45" s="20" t="s">
        <v>481</v>
      </c>
      <c r="O45" s="18" t="s">
        <v>481</v>
      </c>
      <c r="P45" s="20" t="s">
        <v>481</v>
      </c>
      <c r="Q45" s="18" t="s">
        <v>481</v>
      </c>
      <c r="R45" s="20" t="s">
        <v>481</v>
      </c>
      <c r="S45" s="18" t="n">
        <v>345.80695807</v>
      </c>
      <c r="T45" s="20" t="n">
        <v>13.27243299</v>
      </c>
      <c r="U45" s="18" t="n">
        <v>346.8848268</v>
      </c>
      <c r="V45" s="20" t="n">
        <v>5.83787789</v>
      </c>
    </row>
    <row r="46" spans="1:22">
      <c r="A46" s="15" t="s">
        <v>521</v>
      </c>
      <c r="B46" s="17" t="n">
        <v>23141</v>
      </c>
      <c r="C46" s="18">
        <f>(2259.0/B46*100)</f>
        <v/>
      </c>
      <c r="D46" s="19" t="n">
        <v>20882</v>
      </c>
      <c r="E46" s="18" t="n">
        <v>417.90660544</v>
      </c>
      <c r="F46" s="20" t="n">
        <v>3.90662718</v>
      </c>
      <c r="G46" s="18" t="n">
        <v>411.01160832</v>
      </c>
      <c r="H46" s="20" t="n">
        <v>3.09147051</v>
      </c>
      <c r="I46" s="18" t="n">
        <v>432.89104916</v>
      </c>
      <c r="J46" s="20" t="n">
        <v>3.70452792</v>
      </c>
      <c r="K46" s="18" t="n">
        <v>405.30946021</v>
      </c>
      <c r="L46" s="20" t="n">
        <v>6.57190565</v>
      </c>
      <c r="M46" s="18" t="s">
        <v>481</v>
      </c>
      <c r="N46" s="20" t="s">
        <v>481</v>
      </c>
      <c r="O46" s="18" t="s">
        <v>481</v>
      </c>
      <c r="P46" s="20" t="s">
        <v>481</v>
      </c>
      <c r="Q46" s="18" t="s">
        <v>481</v>
      </c>
      <c r="R46" s="20" t="s">
        <v>481</v>
      </c>
      <c r="S46" s="18" t="s">
        <v>481</v>
      </c>
      <c r="T46" s="20" t="s">
        <v>481</v>
      </c>
      <c r="U46" s="18" t="n">
        <v>375.8412817</v>
      </c>
      <c r="V46" s="20" t="n">
        <v>2.40081444</v>
      </c>
    </row>
    <row r="47" spans="1:22">
      <c r="A47" s="15" t="s">
        <v>522</v>
      </c>
      <c r="B47" s="17" t="n">
        <v>5928</v>
      </c>
      <c r="C47" s="18">
        <f>(420.0/B47*100)</f>
        <v/>
      </c>
      <c r="D47" s="19" t="n">
        <v>5508</v>
      </c>
      <c r="E47" s="18" t="n">
        <v>455.14708548</v>
      </c>
      <c r="F47" s="20" t="n">
        <v>5.17452949</v>
      </c>
      <c r="G47" s="18" t="n">
        <v>449.1131065</v>
      </c>
      <c r="H47" s="20" t="n">
        <v>4.38912853</v>
      </c>
      <c r="I47" s="18" t="n">
        <v>478.91089212</v>
      </c>
      <c r="J47" s="20" t="n">
        <v>5.06391553</v>
      </c>
      <c r="K47" s="18" t="n">
        <v>471.92143516</v>
      </c>
      <c r="L47" s="20" t="n">
        <v>7.87280447</v>
      </c>
      <c r="M47" s="18" t="s">
        <v>481</v>
      </c>
      <c r="N47" s="20" t="s">
        <v>481</v>
      </c>
      <c r="O47" s="18" t="s">
        <v>481</v>
      </c>
      <c r="P47" s="20" t="s">
        <v>481</v>
      </c>
      <c r="Q47" s="18" t="s">
        <v>481</v>
      </c>
      <c r="R47" s="20" t="s">
        <v>481</v>
      </c>
      <c r="S47" s="18" t="s">
        <v>481</v>
      </c>
      <c r="T47" s="20" t="s">
        <v>481</v>
      </c>
      <c r="U47" s="18" t="n">
        <v>380.48410661</v>
      </c>
      <c r="V47" s="20" t="n">
        <v>5.89636649</v>
      </c>
    </row>
    <row r="48" spans="1:22">
      <c r="A48" s="15" t="s">
        <v>523</v>
      </c>
      <c r="B48" s="17" t="n">
        <v>9841</v>
      </c>
      <c r="C48" s="18">
        <f>(9.0/B48*100)</f>
        <v/>
      </c>
      <c r="D48" s="19" t="n">
        <v>9832</v>
      </c>
      <c r="E48" s="18" t="n">
        <v>536.32736901</v>
      </c>
      <c r="F48" s="20" t="n">
        <v>5.54307179</v>
      </c>
      <c r="G48" s="18" t="n">
        <v>508.26428763</v>
      </c>
      <c r="H48" s="20" t="n">
        <v>4.69154259</v>
      </c>
      <c r="I48" s="18" t="n">
        <v>535.00196097</v>
      </c>
      <c r="J48" s="20" t="n">
        <v>6.76464481</v>
      </c>
      <c r="K48" s="18" t="n">
        <v>522.7003213199999</v>
      </c>
      <c r="L48" s="20" t="n">
        <v>13.3584564</v>
      </c>
      <c r="M48" s="18" t="s">
        <v>481</v>
      </c>
      <c r="N48" s="20" t="s">
        <v>481</v>
      </c>
      <c r="O48" s="18" t="s">
        <v>481</v>
      </c>
      <c r="P48" s="20" t="s">
        <v>481</v>
      </c>
      <c r="Q48" s="18" t="s">
        <v>481</v>
      </c>
      <c r="R48" s="20" t="s">
        <v>481</v>
      </c>
      <c r="S48" s="18" t="s">
        <v>481</v>
      </c>
      <c r="T48" s="20" t="s">
        <v>481</v>
      </c>
      <c r="U48" s="18" t="n">
        <v>446.93051944</v>
      </c>
      <c r="V48" s="20" t="n">
        <v>38.39888302</v>
      </c>
    </row>
    <row r="49" spans="1:22">
      <c r="A49" s="15" t="s">
        <v>524</v>
      </c>
      <c r="B49" s="17" t="n">
        <v>6349</v>
      </c>
      <c r="C49" s="18">
        <f>(56.0/B49*100)</f>
        <v/>
      </c>
      <c r="D49" s="19" t="n">
        <v>6293</v>
      </c>
      <c r="E49" s="18" t="n">
        <v>427.03016876</v>
      </c>
      <c r="F49" s="20" t="n">
        <v>3.76856022</v>
      </c>
      <c r="G49" s="18" t="n">
        <v>432.94766268</v>
      </c>
      <c r="H49" s="20" t="n">
        <v>3.11634703</v>
      </c>
      <c r="I49" s="18" t="n">
        <v>450.72830859</v>
      </c>
      <c r="J49" s="20" t="n">
        <v>3.73940912</v>
      </c>
      <c r="K49" s="18" t="n">
        <v>450.3924225</v>
      </c>
      <c r="L49" s="20" t="n">
        <v>5.68381227</v>
      </c>
      <c r="M49" s="18" t="s">
        <v>481</v>
      </c>
      <c r="N49" s="20" t="s">
        <v>481</v>
      </c>
      <c r="O49" s="18" t="s">
        <v>481</v>
      </c>
      <c r="P49" s="20" t="s">
        <v>481</v>
      </c>
      <c r="Q49" s="18" t="n">
        <v>433.0638</v>
      </c>
      <c r="R49" s="20" t="n">
        <v>22.97698413</v>
      </c>
      <c r="S49" s="18" t="n">
        <v>487.30405631</v>
      </c>
      <c r="T49" s="20" t="n">
        <v>24.9801311</v>
      </c>
      <c r="U49" s="18" t="n">
        <v>381.30760043</v>
      </c>
      <c r="V49" s="20" t="n">
        <v>7.44440588</v>
      </c>
    </row>
    <row r="50" spans="1:22">
      <c r="A50" s="15" t="s">
        <v>525</v>
      </c>
      <c r="B50" s="17" t="n">
        <v>11795</v>
      </c>
      <c r="C50" s="18">
        <f>(397.0/B50*100)</f>
        <v/>
      </c>
      <c r="D50" s="19" t="n">
        <v>11398</v>
      </c>
      <c r="E50" s="18" t="n">
        <v>414.1194145</v>
      </c>
      <c r="F50" s="20" t="n">
        <v>3.1018868</v>
      </c>
      <c r="G50" s="18" t="n">
        <v>417.90678937</v>
      </c>
      <c r="H50" s="20" t="n">
        <v>2.53049064</v>
      </c>
      <c r="I50" s="18" t="n">
        <v>442.55644006</v>
      </c>
      <c r="J50" s="20" t="n">
        <v>3.74380747</v>
      </c>
      <c r="K50" s="18" t="n">
        <v>411.10223766</v>
      </c>
      <c r="L50" s="20" t="n">
        <v>7.37307376</v>
      </c>
      <c r="M50" s="18" t="s">
        <v>481</v>
      </c>
      <c r="N50" s="20" t="s">
        <v>481</v>
      </c>
      <c r="O50" s="18" t="s">
        <v>481</v>
      </c>
      <c r="P50" s="20" t="s">
        <v>481</v>
      </c>
      <c r="Q50" s="18" t="s">
        <v>481</v>
      </c>
      <c r="R50" s="20" t="s">
        <v>481</v>
      </c>
      <c r="S50" s="18" t="s">
        <v>481</v>
      </c>
      <c r="T50" s="20" t="s">
        <v>481</v>
      </c>
      <c r="U50" s="18" t="n">
        <v>358.33929306</v>
      </c>
      <c r="V50" s="20" t="n">
        <v>7.63650747</v>
      </c>
    </row>
    <row r="51" spans="1:22">
      <c r="A51" s="15" t="s">
        <v>526</v>
      </c>
      <c r="B51" s="17" t="n">
        <v>6866</v>
      </c>
      <c r="C51" s="18">
        <f>(112.0/B51*100)</f>
        <v/>
      </c>
      <c r="D51" s="19" t="n">
        <v>6754</v>
      </c>
      <c r="E51" s="18" t="n">
        <v>422.36997089</v>
      </c>
      <c r="F51" s="20" t="n">
        <v>2.6652354</v>
      </c>
      <c r="G51" s="18" t="n">
        <v>420.00126754</v>
      </c>
      <c r="H51" s="20" t="n">
        <v>2.39299417</v>
      </c>
      <c r="I51" s="18" t="n">
        <v>440.71023343</v>
      </c>
      <c r="J51" s="20" t="n">
        <v>3.43442522</v>
      </c>
      <c r="K51" s="18" t="n">
        <v>426.98321886</v>
      </c>
      <c r="L51" s="20" t="n">
        <v>4.46925699</v>
      </c>
      <c r="M51" s="18" t="s">
        <v>481</v>
      </c>
      <c r="N51" s="20" t="s">
        <v>481</v>
      </c>
      <c r="O51" s="18" t="s">
        <v>481</v>
      </c>
      <c r="P51" s="20" t="s">
        <v>481</v>
      </c>
      <c r="Q51" s="18" t="n">
        <v>410.85572185</v>
      </c>
      <c r="R51" s="20" t="n">
        <v>3.7997542</v>
      </c>
      <c r="S51" s="18" t="s">
        <v>481</v>
      </c>
      <c r="T51" s="20" t="s">
        <v>481</v>
      </c>
      <c r="U51" s="18" t="n">
        <v>387.71823208</v>
      </c>
      <c r="V51" s="20" t="n">
        <v>7.25223969</v>
      </c>
    </row>
    <row r="52" spans="1:22">
      <c r="A52" s="15" t="s">
        <v>527</v>
      </c>
      <c r="B52" s="17" t="n">
        <v>5809</v>
      </c>
      <c r="C52" s="18">
        <f>(113.0/B52*100)</f>
        <v/>
      </c>
      <c r="D52" s="19" t="n">
        <v>5696</v>
      </c>
      <c r="E52" s="18" t="n">
        <v>473.11944395</v>
      </c>
      <c r="F52" s="20" t="n">
        <v>3.98304463</v>
      </c>
      <c r="G52" s="18" t="n">
        <v>475.6596988</v>
      </c>
      <c r="H52" s="20" t="n">
        <v>2.89916216</v>
      </c>
      <c r="I52" s="18" t="n">
        <v>488.37254389</v>
      </c>
      <c r="J52" s="20" t="n">
        <v>3.36893763</v>
      </c>
      <c r="K52" s="18" t="n">
        <v>482.4335438</v>
      </c>
      <c r="L52" s="20" t="n">
        <v>3.81154959</v>
      </c>
      <c r="M52" s="18" t="s">
        <v>481</v>
      </c>
      <c r="N52" s="20" t="s">
        <v>481</v>
      </c>
      <c r="O52" s="18" t="s">
        <v>481</v>
      </c>
      <c r="P52" s="20" t="s">
        <v>481</v>
      </c>
      <c r="Q52" s="18" t="s">
        <v>481</v>
      </c>
      <c r="R52" s="20" t="s">
        <v>481</v>
      </c>
      <c r="S52" s="18" t="s">
        <v>481</v>
      </c>
      <c r="T52" s="20" t="s">
        <v>481</v>
      </c>
      <c r="U52" s="18" t="n">
        <v>392.63496559</v>
      </c>
      <c r="V52" s="20" t="n">
        <v>7.02198756</v>
      </c>
    </row>
    <row r="53" spans="1:22">
      <c r="A53" s="15" t="s">
        <v>528</v>
      </c>
      <c r="B53" s="17" t="n">
        <v>5571</v>
      </c>
      <c r="C53" s="18">
        <f>(122.0/B53*100)</f>
        <v/>
      </c>
      <c r="D53" s="19" t="n">
        <v>5449</v>
      </c>
      <c r="E53" s="18" t="n">
        <v>455.71080925</v>
      </c>
      <c r="F53" s="20" t="n">
        <v>2.49371556</v>
      </c>
      <c r="G53" s="18" t="n">
        <v>433.54946523</v>
      </c>
      <c r="H53" s="20" t="n">
        <v>1.9046823</v>
      </c>
      <c r="I53" s="18" t="n">
        <v>432.09261326</v>
      </c>
      <c r="J53" s="20" t="n">
        <v>3.24558231</v>
      </c>
      <c r="K53" s="18" t="n">
        <v>427.05396866</v>
      </c>
      <c r="L53" s="20" t="n">
        <v>5.0908184</v>
      </c>
      <c r="M53" s="18" t="s">
        <v>481</v>
      </c>
      <c r="N53" s="20" t="s">
        <v>481</v>
      </c>
      <c r="O53" s="18" t="s">
        <v>481</v>
      </c>
      <c r="P53" s="20" t="s">
        <v>481</v>
      </c>
      <c r="Q53" s="18" t="s">
        <v>481</v>
      </c>
      <c r="R53" s="20" t="s">
        <v>481</v>
      </c>
      <c r="S53" s="18" t="s">
        <v>481</v>
      </c>
      <c r="T53" s="20" t="s">
        <v>481</v>
      </c>
      <c r="U53" s="18" t="n">
        <v>354.17814969</v>
      </c>
      <c r="V53" s="20" t="n">
        <v>4.38367991</v>
      </c>
    </row>
    <row r="54" spans="1:22">
      <c r="A54" s="15" t="s">
        <v>529</v>
      </c>
      <c r="B54" s="17" t="n">
        <v>4740</v>
      </c>
      <c r="C54" s="18">
        <f>(522.0/B54*100)</f>
        <v/>
      </c>
      <c r="D54" s="19" t="n">
        <v>4218</v>
      </c>
      <c r="E54" s="18" t="n">
        <v>339.32247233</v>
      </c>
      <c r="F54" s="20" t="n">
        <v>2.8061062</v>
      </c>
      <c r="G54" s="18" t="n">
        <v>339.91263461</v>
      </c>
      <c r="H54" s="20" t="n">
        <v>3.43745022</v>
      </c>
      <c r="I54" s="18" t="n">
        <v>367.46400727</v>
      </c>
      <c r="J54" s="20" t="n">
        <v>8.351467830000001</v>
      </c>
      <c r="K54" s="18" t="n">
        <v>337.94586065</v>
      </c>
      <c r="L54" s="20" t="n">
        <v>7.29025158</v>
      </c>
      <c r="M54" s="18" t="s">
        <v>481</v>
      </c>
      <c r="N54" s="20" t="s">
        <v>481</v>
      </c>
      <c r="O54" s="18" t="s">
        <v>481</v>
      </c>
      <c r="P54" s="20" t="s">
        <v>481</v>
      </c>
      <c r="Q54" s="18" t="s">
        <v>481</v>
      </c>
      <c r="R54" s="20" t="s">
        <v>481</v>
      </c>
      <c r="S54" s="18" t="s">
        <v>481</v>
      </c>
      <c r="T54" s="20" t="s">
        <v>481</v>
      </c>
      <c r="U54" s="18" t="n">
        <v>287.3320276</v>
      </c>
      <c r="V54" s="20" t="n">
        <v>4.10224061</v>
      </c>
    </row>
    <row r="55" spans="1:22">
      <c r="A55" s="15" t="s">
        <v>530</v>
      </c>
      <c r="B55" s="17" t="n">
        <v>5316</v>
      </c>
      <c r="C55" s="18">
        <f>(22.0/B55*100)</f>
        <v/>
      </c>
      <c r="D55" s="19" t="n">
        <v>5294</v>
      </c>
      <c r="E55" s="18" t="n">
        <v>409.98056596</v>
      </c>
      <c r="F55" s="20" t="n">
        <v>3.67324299</v>
      </c>
      <c r="G55" s="18" t="n">
        <v>409.46518287</v>
      </c>
      <c r="H55" s="20" t="n">
        <v>3.08396511</v>
      </c>
      <c r="I55" s="18" t="n">
        <v>425.15271708</v>
      </c>
      <c r="J55" s="20" t="n">
        <v>3.08035593</v>
      </c>
      <c r="K55" s="18" t="n">
        <v>427.34324547</v>
      </c>
      <c r="L55" s="20" t="n">
        <v>6.6891315</v>
      </c>
      <c r="M55" s="18" t="s">
        <v>481</v>
      </c>
      <c r="N55" s="20" t="s">
        <v>481</v>
      </c>
      <c r="O55" s="18" t="s">
        <v>481</v>
      </c>
      <c r="P55" s="20" t="s">
        <v>481</v>
      </c>
      <c r="Q55" s="18" t="s">
        <v>481</v>
      </c>
      <c r="R55" s="20" t="s">
        <v>481</v>
      </c>
      <c r="S55" s="18" t="n">
        <v>362.83421859</v>
      </c>
      <c r="T55" s="20" t="n">
        <v>19.50868568</v>
      </c>
      <c r="U55" s="18" t="n">
        <v>332.73053508</v>
      </c>
      <c r="V55" s="20" t="n">
        <v>8.48105078</v>
      </c>
    </row>
    <row r="56" spans="1:22">
      <c r="A56" s="15" t="s">
        <v>531</v>
      </c>
      <c r="B56" s="17" t="n">
        <v>5359</v>
      </c>
      <c r="C56" s="18">
        <f>(77.0/B56*100)</f>
        <v/>
      </c>
      <c r="D56" s="19" t="n">
        <v>5282</v>
      </c>
      <c r="E56" s="18" t="n">
        <v>549.75760771</v>
      </c>
      <c r="F56" s="20" t="n">
        <v>3.41237185</v>
      </c>
      <c r="G56" s="18" t="n">
        <v>517.0636123</v>
      </c>
      <c r="H56" s="20" t="n">
        <v>2.72164481</v>
      </c>
      <c r="I56" s="18" t="n">
        <v>521.34327095</v>
      </c>
      <c r="J56" s="20" t="n">
        <v>3.71679416</v>
      </c>
      <c r="K56" s="18" t="n">
        <v>514.9935960400001</v>
      </c>
      <c r="L56" s="20" t="n">
        <v>4.60465345</v>
      </c>
      <c r="M56" s="18" t="s">
        <v>481</v>
      </c>
      <c r="N56" s="20" t="s">
        <v>481</v>
      </c>
      <c r="O56" s="18" t="s">
        <v>481</v>
      </c>
      <c r="P56" s="20" t="s">
        <v>481</v>
      </c>
      <c r="Q56" s="18" t="s">
        <v>481</v>
      </c>
      <c r="R56" s="20" t="s">
        <v>481</v>
      </c>
      <c r="S56" s="18" t="s">
        <v>481</v>
      </c>
      <c r="T56" s="20" t="s">
        <v>481</v>
      </c>
      <c r="U56" s="18" t="n">
        <v>458.54143036</v>
      </c>
      <c r="V56" s="20" t="n">
        <v>12.29629362</v>
      </c>
    </row>
    <row r="57" spans="1:22">
      <c r="A57" s="15" t="s">
        <v>532</v>
      </c>
      <c r="B57" s="17" t="n">
        <v>6513</v>
      </c>
      <c r="C57" s="18">
        <f>(0.0/B57*100)</f>
        <v/>
      </c>
      <c r="D57" s="19" t="n">
        <v>6513</v>
      </c>
      <c r="E57" s="18" t="n">
        <v>407.62131916</v>
      </c>
      <c r="F57" s="20" t="n">
        <v>2.90126555</v>
      </c>
      <c r="G57" s="18" t="n">
        <v>400.64164877</v>
      </c>
      <c r="H57" s="20" t="n">
        <v>2.66284295</v>
      </c>
      <c r="I57" s="18" t="n">
        <v>416.93725755</v>
      </c>
      <c r="J57" s="20" t="n">
        <v>8.13947624</v>
      </c>
      <c r="K57" s="18" t="n">
        <v>382.46642504</v>
      </c>
      <c r="L57" s="20" t="n">
        <v>8.806752019999999</v>
      </c>
      <c r="M57" s="18" t="s">
        <v>481</v>
      </c>
      <c r="N57" s="20" t="s">
        <v>481</v>
      </c>
      <c r="O57" s="18" t="s">
        <v>481</v>
      </c>
      <c r="P57" s="20" t="s">
        <v>481</v>
      </c>
      <c r="Q57" s="18" t="s">
        <v>481</v>
      </c>
      <c r="R57" s="20" t="s">
        <v>481</v>
      </c>
      <c r="S57" s="18" t="n">
        <v>325.31838611</v>
      </c>
      <c r="T57" s="20" t="n">
        <v>11.71716436</v>
      </c>
      <c r="U57" s="18" t="n">
        <v>379.64711589</v>
      </c>
      <c r="V57" s="20" t="n">
        <v>7.8088416</v>
      </c>
    </row>
    <row r="58" spans="1:22">
      <c r="A58" s="15" t="s">
        <v>533</v>
      </c>
      <c r="B58" s="17" t="n">
        <v>7267</v>
      </c>
      <c r="C58" s="18">
        <f>(10.0/B58*100)</f>
        <v/>
      </c>
      <c r="D58" s="19" t="n">
        <v>7257</v>
      </c>
      <c r="E58" s="18" t="n">
        <v>419.3440827</v>
      </c>
      <c r="F58" s="20" t="n">
        <v>3.16460351</v>
      </c>
      <c r="G58" s="18" t="n">
        <v>408.82907529</v>
      </c>
      <c r="H58" s="20" t="n">
        <v>2.87763997</v>
      </c>
      <c r="I58" s="18" t="n">
        <v>401.37152491</v>
      </c>
      <c r="J58" s="20" t="n">
        <v>5.7587935</v>
      </c>
      <c r="K58" s="18" t="n">
        <v>392.6623097</v>
      </c>
      <c r="L58" s="20" t="n">
        <v>7.78614425</v>
      </c>
      <c r="M58" s="18" t="s">
        <v>481</v>
      </c>
      <c r="N58" s="20" t="s">
        <v>481</v>
      </c>
      <c r="O58" s="18" t="s">
        <v>481</v>
      </c>
      <c r="P58" s="20" t="s">
        <v>481</v>
      </c>
      <c r="Q58" s="18" t="s">
        <v>481</v>
      </c>
      <c r="R58" s="20" t="s">
        <v>481</v>
      </c>
      <c r="S58" s="18" t="n">
        <v>317.29458559</v>
      </c>
      <c r="T58" s="20" t="n">
        <v>19.10145444</v>
      </c>
      <c r="U58" s="18" t="n">
        <v>338.39151358</v>
      </c>
      <c r="V58" s="20" t="n">
        <v>10.56664571</v>
      </c>
    </row>
    <row r="59" spans="1:22">
      <c r="A59" s="15" t="s">
        <v>534</v>
      </c>
      <c r="B59" s="17" t="n">
        <v>4826</v>
      </c>
      <c r="C59" s="18">
        <f>(26.0/B59*100)</f>
        <v/>
      </c>
      <c r="D59" s="19" t="n">
        <v>4800</v>
      </c>
      <c r="E59" s="18" t="n">
        <v>384.91979989</v>
      </c>
      <c r="F59" s="20" t="n">
        <v>2.41651145</v>
      </c>
      <c r="G59" s="18" t="n">
        <v>374.7597432</v>
      </c>
      <c r="H59" s="20" t="n">
        <v>2.17037803</v>
      </c>
      <c r="I59" s="18" t="n">
        <v>399.08193273</v>
      </c>
      <c r="J59" s="20" t="n">
        <v>8.00693689</v>
      </c>
      <c r="K59" s="18" t="n">
        <v>365.29253635</v>
      </c>
      <c r="L59" s="20" t="n">
        <v>7.60958454</v>
      </c>
      <c r="M59" s="18" t="s">
        <v>481</v>
      </c>
      <c r="N59" s="20" t="s">
        <v>481</v>
      </c>
      <c r="O59" s="18" t="s">
        <v>481</v>
      </c>
      <c r="P59" s="20" t="s">
        <v>481</v>
      </c>
      <c r="Q59" s="18" t="s">
        <v>481</v>
      </c>
      <c r="R59" s="20" t="s">
        <v>481</v>
      </c>
      <c r="S59" s="18" t="n">
        <v>318.26930366</v>
      </c>
      <c r="T59" s="20" t="n">
        <v>17.21509679</v>
      </c>
      <c r="U59" s="18" t="n">
        <v>328.10313491</v>
      </c>
      <c r="V59" s="20" t="n">
        <v>7.89823092</v>
      </c>
    </row>
    <row r="60" spans="1:22">
      <c r="A60" s="15" t="s">
        <v>535</v>
      </c>
      <c r="B60" s="17" t="n">
        <v>4546</v>
      </c>
      <c r="C60" s="18">
        <f>(15.0/B60*100)</f>
        <v/>
      </c>
      <c r="D60" s="19" t="n">
        <v>4531</v>
      </c>
      <c r="E60" s="18" t="n">
        <v>401.44324716</v>
      </c>
      <c r="F60" s="20" t="n">
        <v>4.73400164</v>
      </c>
      <c r="G60" s="18" t="n">
        <v>378.89882036</v>
      </c>
      <c r="H60" s="20" t="n">
        <v>3.52275917</v>
      </c>
      <c r="I60" s="18" t="n">
        <v>382.97383768</v>
      </c>
      <c r="J60" s="20" t="n">
        <v>5.38239815</v>
      </c>
      <c r="K60" s="18" t="n">
        <v>387.97014934</v>
      </c>
      <c r="L60" s="20" t="n">
        <v>9.00737902</v>
      </c>
      <c r="M60" s="18" t="s">
        <v>481</v>
      </c>
      <c r="N60" s="20" t="s">
        <v>481</v>
      </c>
      <c r="O60" s="18" t="s">
        <v>481</v>
      </c>
      <c r="P60" s="20" t="s">
        <v>481</v>
      </c>
      <c r="Q60" s="18" t="s">
        <v>481</v>
      </c>
      <c r="R60" s="20" t="s">
        <v>481</v>
      </c>
      <c r="S60" s="18" t="n">
        <v>344.85348471</v>
      </c>
      <c r="T60" s="20" t="n">
        <v>29.07314941</v>
      </c>
      <c r="U60" s="18" t="n">
        <v>348.63485054</v>
      </c>
      <c r="V60" s="20" t="n">
        <v>8.64199033</v>
      </c>
    </row>
    <row r="61" spans="1:22">
      <c r="A61" s="15" t="s">
        <v>536</v>
      </c>
      <c r="B61" s="17" t="n">
        <v>6525</v>
      </c>
      <c r="C61" s="18">
        <f>(181.0/B61*100)</f>
        <v/>
      </c>
      <c r="D61" s="19" t="n">
        <v>6344</v>
      </c>
      <c r="E61" s="18" t="n">
        <v>486.84573188</v>
      </c>
      <c r="F61" s="20" t="n">
        <v>3.15336226</v>
      </c>
      <c r="G61" s="18" t="n">
        <v>471.72038179</v>
      </c>
      <c r="H61" s="20" t="n">
        <v>2.56248932</v>
      </c>
      <c r="I61" s="18" t="n">
        <v>481.69787039</v>
      </c>
      <c r="J61" s="20" t="n">
        <v>4.50411184</v>
      </c>
      <c r="K61" s="18" t="n">
        <v>481.68629442</v>
      </c>
      <c r="L61" s="20" t="n">
        <v>6.3430005</v>
      </c>
      <c r="M61" s="18" t="s">
        <v>481</v>
      </c>
      <c r="N61" s="20" t="s">
        <v>481</v>
      </c>
      <c r="O61" s="18" t="s">
        <v>481</v>
      </c>
      <c r="P61" s="20" t="s">
        <v>481</v>
      </c>
      <c r="Q61" s="18" t="s">
        <v>481</v>
      </c>
      <c r="R61" s="20" t="s">
        <v>481</v>
      </c>
      <c r="S61" s="18" t="s">
        <v>481</v>
      </c>
      <c r="T61" s="20" t="s">
        <v>481</v>
      </c>
      <c r="U61" s="18" t="n">
        <v>386.81120704</v>
      </c>
      <c r="V61" s="20" t="n">
        <v>8.34256553</v>
      </c>
    </row>
    <row r="62" spans="1:22">
      <c r="A62" s="15" t="s">
        <v>537</v>
      </c>
      <c r="B62" s="17" t="n">
        <v>4476</v>
      </c>
      <c r="C62" s="18">
        <f>(3.0/B62*100)</f>
        <v/>
      </c>
      <c r="D62" s="19" t="n">
        <v>4473</v>
      </c>
      <c r="E62" s="18" t="n">
        <v>553.50524502</v>
      </c>
      <c r="F62" s="20" t="n">
        <v>2.89520151</v>
      </c>
      <c r="G62" s="18" t="n">
        <v>520.66568857</v>
      </c>
      <c r="H62" s="20" t="n">
        <v>1.39177436</v>
      </c>
      <c r="I62" s="18" t="n">
        <v>528.85504759</v>
      </c>
      <c r="J62" s="20" t="n">
        <v>2.65813852</v>
      </c>
      <c r="K62" s="18" t="n">
        <v>517.5460690800001</v>
      </c>
      <c r="L62" s="20" t="n">
        <v>5.69249581</v>
      </c>
      <c r="M62" s="18" t="s">
        <v>481</v>
      </c>
      <c r="N62" s="20" t="s">
        <v>481</v>
      </c>
      <c r="O62" s="18" t="s">
        <v>481</v>
      </c>
      <c r="P62" s="20" t="s">
        <v>481</v>
      </c>
      <c r="Q62" s="18" t="s">
        <v>481</v>
      </c>
      <c r="R62" s="20" t="s">
        <v>481</v>
      </c>
      <c r="S62" s="18" t="s">
        <v>481</v>
      </c>
      <c r="T62" s="20" t="s">
        <v>481</v>
      </c>
      <c r="U62" s="18" t="n">
        <v>488.59142113</v>
      </c>
      <c r="V62" s="20" t="n">
        <v>25.63224843</v>
      </c>
    </row>
    <row r="63" spans="1:22">
      <c r="A63" s="15" t="s">
        <v>538</v>
      </c>
      <c r="B63" s="17" t="n">
        <v>5324</v>
      </c>
      <c r="C63" s="18">
        <f>(13.0/B63*100)</f>
        <v/>
      </c>
      <c r="D63" s="19" t="n">
        <v>5311</v>
      </c>
      <c r="E63" s="18" t="n">
        <v>385.29563225</v>
      </c>
      <c r="F63" s="20" t="n">
        <v>2.93154235</v>
      </c>
      <c r="G63" s="18" t="n">
        <v>388.06415771</v>
      </c>
      <c r="H63" s="20" t="n">
        <v>1.67639206</v>
      </c>
      <c r="I63" s="18" t="n">
        <v>386.81022237</v>
      </c>
      <c r="J63" s="20" t="n">
        <v>4.83775233</v>
      </c>
      <c r="K63" s="18" t="n">
        <v>389.91708267</v>
      </c>
      <c r="L63" s="20" t="n">
        <v>10.01036485</v>
      </c>
      <c r="M63" s="18" t="s">
        <v>481</v>
      </c>
      <c r="N63" s="20" t="s">
        <v>481</v>
      </c>
      <c r="O63" s="18" t="s">
        <v>481</v>
      </c>
      <c r="P63" s="20" t="s">
        <v>481</v>
      </c>
      <c r="Q63" s="18" t="n">
        <v>371.67237454</v>
      </c>
      <c r="R63" s="20" t="n">
        <v>50.13810688</v>
      </c>
      <c r="S63" s="18" t="n">
        <v>335.69750336</v>
      </c>
      <c r="T63" s="20" t="n">
        <v>32.69347106</v>
      </c>
      <c r="U63" s="18" t="n">
        <v>344.43546269</v>
      </c>
      <c r="V63" s="20" t="n">
        <v>4.35228313</v>
      </c>
    </row>
    <row r="64" spans="1:22">
      <c r="A64" s="15" t="s">
        <v>539</v>
      </c>
      <c r="B64" s="17" t="n">
        <v>3634</v>
      </c>
      <c r="C64" s="18">
        <f>(3.0/B64*100)</f>
        <v/>
      </c>
      <c r="D64" s="19" t="n">
        <v>3631</v>
      </c>
      <c r="E64" s="18" t="n">
        <v>505.00060898</v>
      </c>
      <c r="F64" s="20" t="n">
        <v>3.67888884</v>
      </c>
      <c r="G64" s="18" t="n">
        <v>451.61047346</v>
      </c>
      <c r="H64" s="20" t="n">
        <v>3.22885599</v>
      </c>
      <c r="I64" s="18" t="n">
        <v>459.80754235</v>
      </c>
      <c r="J64" s="20" t="n">
        <v>4.14593979</v>
      </c>
      <c r="K64" s="18" t="n">
        <v>445.10901365</v>
      </c>
      <c r="L64" s="20" t="n">
        <v>7.05312159</v>
      </c>
      <c r="M64" s="18" t="s">
        <v>481</v>
      </c>
      <c r="N64" s="20" t="s">
        <v>481</v>
      </c>
      <c r="O64" s="18" t="s">
        <v>481</v>
      </c>
      <c r="P64" s="20" t="s">
        <v>481</v>
      </c>
      <c r="Q64" s="18" t="s">
        <v>481</v>
      </c>
      <c r="R64" s="20" t="s">
        <v>481</v>
      </c>
      <c r="S64" s="18" t="n">
        <v>627.9607</v>
      </c>
      <c r="T64" s="20" t="n">
        <v>23.43092107</v>
      </c>
      <c r="U64" s="18" t="n">
        <v>338.44178245</v>
      </c>
      <c r="V64" s="20" t="n">
        <v>10.1688202</v>
      </c>
    </row>
    <row r="65" spans="1:22">
      <c r="A65" s="15" t="s">
        <v>540</v>
      </c>
      <c r="B65" s="17" t="n">
        <v>5325</v>
      </c>
      <c r="C65" s="18">
        <f>(14.0/B65*100)</f>
        <v/>
      </c>
      <c r="D65" s="19" t="n">
        <v>5311</v>
      </c>
      <c r="E65" s="18" t="n">
        <v>427.63468474</v>
      </c>
      <c r="F65" s="20" t="n">
        <v>3.22888532</v>
      </c>
      <c r="G65" s="18" t="n">
        <v>426.32433303</v>
      </c>
      <c r="H65" s="20" t="n">
        <v>2.19719228</v>
      </c>
      <c r="I65" s="18" t="n">
        <v>444.61114446</v>
      </c>
      <c r="J65" s="20" t="n">
        <v>2.9424591</v>
      </c>
      <c r="K65" s="18" t="n">
        <v>441.08389709</v>
      </c>
      <c r="L65" s="20" t="n">
        <v>7.15249612</v>
      </c>
      <c r="M65" s="18" t="s">
        <v>481</v>
      </c>
      <c r="N65" s="20" t="s">
        <v>481</v>
      </c>
      <c r="O65" s="18" t="s">
        <v>481</v>
      </c>
      <c r="P65" s="20" t="s">
        <v>481</v>
      </c>
      <c r="Q65" s="18" t="n">
        <v>372.05052544</v>
      </c>
      <c r="R65" s="20" t="n">
        <v>32.47282774</v>
      </c>
      <c r="S65" s="18" t="n">
        <v>377.9497</v>
      </c>
      <c r="T65" s="20" t="n">
        <v>23.32682944</v>
      </c>
      <c r="U65" s="18" t="n">
        <v>347.23533351</v>
      </c>
      <c r="V65" s="20" t="n">
        <v>7.97516133</v>
      </c>
    </row>
    <row r="66" spans="1:22">
      <c r="A66" s="15" t="s">
        <v>541</v>
      </c>
      <c r="B66" s="17" t="n">
        <v>5665</v>
      </c>
      <c r="C66" s="18">
        <f>(95.0/B66*100)</f>
        <v/>
      </c>
      <c r="D66" s="19" t="n">
        <v>5570</v>
      </c>
      <c r="E66" s="18" t="n">
        <v>417.04361973</v>
      </c>
      <c r="F66" s="20" t="n">
        <v>2.43160892</v>
      </c>
      <c r="G66" s="18" t="n">
        <v>419.24156484</v>
      </c>
      <c r="H66" s="20" t="n">
        <v>1.81123948</v>
      </c>
      <c r="I66" s="18" t="n">
        <v>434.32343566</v>
      </c>
      <c r="J66" s="20" t="n">
        <v>3.88426296</v>
      </c>
      <c r="K66" s="18" t="n">
        <v>422.10506856</v>
      </c>
      <c r="L66" s="20" t="n">
        <v>5.45814839</v>
      </c>
      <c r="M66" s="18" t="s">
        <v>481</v>
      </c>
      <c r="N66" s="20" t="s">
        <v>481</v>
      </c>
      <c r="O66" s="18" t="s">
        <v>481</v>
      </c>
      <c r="P66" s="20" t="s">
        <v>481</v>
      </c>
      <c r="Q66" s="18" t="s">
        <v>481</v>
      </c>
      <c r="R66" s="20" t="s">
        <v>481</v>
      </c>
      <c r="S66" s="18" t="s">
        <v>481</v>
      </c>
      <c r="T66" s="20" t="s">
        <v>481</v>
      </c>
      <c r="U66" s="18" t="n">
        <v>354.90064855</v>
      </c>
      <c r="V66" s="20" t="n">
        <v>3.00087664</v>
      </c>
    </row>
    <row r="67" spans="1:22">
      <c r="A67" s="15" t="s">
        <v>542</v>
      </c>
      <c r="B67" s="17" t="n">
        <v>6971</v>
      </c>
      <c r="C67" s="18">
        <f>(1033.0/B67*100)</f>
        <v/>
      </c>
      <c r="D67" s="19" t="n">
        <v>5938</v>
      </c>
      <c r="E67" s="18" t="n">
        <v>405.8376895</v>
      </c>
      <c r="F67" s="20" t="n">
        <v>2.91600432</v>
      </c>
      <c r="G67" s="18" t="n">
        <v>407.17676264</v>
      </c>
      <c r="H67" s="20" t="n">
        <v>2.46869042</v>
      </c>
      <c r="I67" s="18" t="n">
        <v>434.81397105</v>
      </c>
      <c r="J67" s="20" t="n">
        <v>5.92822849</v>
      </c>
      <c r="K67" s="18" t="n">
        <v>412.59001308</v>
      </c>
      <c r="L67" s="20" t="n">
        <v>9.17940505</v>
      </c>
      <c r="M67" s="18" t="s">
        <v>481</v>
      </c>
      <c r="N67" s="20" t="s">
        <v>481</v>
      </c>
      <c r="O67" s="18" t="s">
        <v>481</v>
      </c>
      <c r="P67" s="20" t="s">
        <v>481</v>
      </c>
      <c r="Q67" s="18" t="s">
        <v>481</v>
      </c>
      <c r="R67" s="20" t="s">
        <v>481</v>
      </c>
      <c r="S67" s="18" t="s">
        <v>481</v>
      </c>
      <c r="T67" s="20" t="s">
        <v>481</v>
      </c>
      <c r="U67" s="18" t="n">
        <v>345.60110337</v>
      </c>
      <c r="V67" s="20" t="n">
        <v>6.86421344</v>
      </c>
    </row>
    <row r="68" spans="1:22">
      <c r="A68" s="15" t="s">
        <v>543</v>
      </c>
      <c r="B68" s="17" t="n">
        <v>12083</v>
      </c>
      <c r="C68" s="18">
        <f>(31.0/B68*100)</f>
        <v/>
      </c>
      <c r="D68" s="19" t="n">
        <v>12052</v>
      </c>
      <c r="E68" s="18" t="n">
        <v>455.41920693</v>
      </c>
      <c r="F68" s="20" t="n">
        <v>1.80714165</v>
      </c>
      <c r="G68" s="18" t="n">
        <v>421.74390249</v>
      </c>
      <c r="H68" s="20" t="n">
        <v>1.38536875</v>
      </c>
      <c r="I68" s="18" t="n">
        <v>412.98777215</v>
      </c>
      <c r="J68" s="20" t="n">
        <v>3.36053214</v>
      </c>
      <c r="K68" s="18" t="n">
        <v>407.44879576</v>
      </c>
      <c r="L68" s="20" t="n">
        <v>4.61240852</v>
      </c>
      <c r="M68" s="18" t="s">
        <v>481</v>
      </c>
      <c r="N68" s="20" t="s">
        <v>481</v>
      </c>
      <c r="O68" s="18" t="s">
        <v>481</v>
      </c>
      <c r="P68" s="20" t="s">
        <v>481</v>
      </c>
      <c r="Q68" s="18" t="s">
        <v>481</v>
      </c>
      <c r="R68" s="20" t="s">
        <v>481</v>
      </c>
      <c r="S68" s="18" t="s">
        <v>481</v>
      </c>
      <c r="T68" s="20" t="s">
        <v>481</v>
      </c>
      <c r="U68" s="18" t="n">
        <v>352.63851669</v>
      </c>
      <c r="V68" s="20" t="n">
        <v>2.06787686</v>
      </c>
    </row>
    <row r="69" spans="1:22">
      <c r="A69" s="15" t="s">
        <v>544</v>
      </c>
      <c r="B69" s="17" t="n">
        <v>4876</v>
      </c>
      <c r="C69" s="18">
        <f>(0.0/B69*100)</f>
        <v/>
      </c>
      <c r="D69" s="19" t="n">
        <v>4876</v>
      </c>
      <c r="E69" s="18" t="n">
        <v>434.83089893</v>
      </c>
      <c r="F69" s="20" t="n">
        <v>4.15720181</v>
      </c>
      <c r="G69" s="18" t="n">
        <v>429.78117665</v>
      </c>
      <c r="H69" s="20" t="n">
        <v>3.39943365</v>
      </c>
      <c r="I69" s="18" t="n">
        <v>444.47646326</v>
      </c>
      <c r="J69" s="20" t="n">
        <v>4.00725492</v>
      </c>
      <c r="K69" s="18" t="n">
        <v>448.70170423</v>
      </c>
      <c r="L69" s="20" t="n">
        <v>5.74248976</v>
      </c>
      <c r="M69" s="18" t="s">
        <v>481</v>
      </c>
      <c r="N69" s="20" t="s">
        <v>481</v>
      </c>
      <c r="O69" s="18" t="s">
        <v>481</v>
      </c>
      <c r="P69" s="20" t="s">
        <v>481</v>
      </c>
      <c r="Q69" s="18" t="s">
        <v>481</v>
      </c>
      <c r="R69" s="20" t="s">
        <v>481</v>
      </c>
      <c r="S69" s="18" t="s">
        <v>481</v>
      </c>
      <c r="T69" s="20" t="s">
        <v>481</v>
      </c>
      <c r="U69" s="18" t="n">
        <v>383.23199045</v>
      </c>
      <c r="V69" s="20" t="n">
        <v>16.56447705</v>
      </c>
    </row>
    <row r="70" spans="1:22">
      <c r="A70" s="15" t="s">
        <v>545</v>
      </c>
      <c r="B70" s="17" t="n">
        <v>6036</v>
      </c>
      <c r="C70" s="18">
        <f>(223.0/B70*100)</f>
        <v/>
      </c>
      <c r="D70" s="19" t="n">
        <v>5813</v>
      </c>
      <c r="E70" s="18" t="n">
        <v>495.00909738</v>
      </c>
      <c r="F70" s="20" t="n">
        <v>4.26873865</v>
      </c>
      <c r="G70" s="18" t="n">
        <v>484.67508788</v>
      </c>
      <c r="H70" s="20" t="n">
        <v>3.05905093</v>
      </c>
      <c r="I70" s="18" t="n">
        <v>502.01691351</v>
      </c>
      <c r="J70" s="20" t="n">
        <v>3.46520505</v>
      </c>
      <c r="K70" s="18" t="n">
        <v>498.36946316</v>
      </c>
      <c r="L70" s="20" t="n">
        <v>6.52079768</v>
      </c>
      <c r="M70" s="18" t="s">
        <v>481</v>
      </c>
      <c r="N70" s="20" t="s">
        <v>481</v>
      </c>
      <c r="O70" s="18" t="s">
        <v>481</v>
      </c>
      <c r="P70" s="20" t="s">
        <v>481</v>
      </c>
      <c r="Q70" s="18" t="s">
        <v>481</v>
      </c>
      <c r="R70" s="20" t="s">
        <v>481</v>
      </c>
      <c r="S70" s="18" t="s">
        <v>481</v>
      </c>
      <c r="T70" s="20" t="s">
        <v>481</v>
      </c>
      <c r="U70" s="18" t="n">
        <v>427.78504775</v>
      </c>
      <c r="V70" s="20" t="n">
        <v>8.869109249999999</v>
      </c>
    </row>
    <row r="71" spans="1:22">
      <c r="A71" s="15" t="s">
        <v>546</v>
      </c>
      <c r="B71" s="17" t="n">
        <v>6115</v>
      </c>
      <c r="C71" s="18">
        <f>(40.0/B71*100)</f>
        <v/>
      </c>
      <c r="D71" s="19" t="n">
        <v>6075</v>
      </c>
      <c r="E71" s="18" t="n">
        <v>578.8353747</v>
      </c>
      <c r="F71" s="20" t="n">
        <v>2.7283973</v>
      </c>
      <c r="G71" s="18" t="n">
        <v>546.25072</v>
      </c>
      <c r="H71" s="20" t="n">
        <v>1.58128387</v>
      </c>
      <c r="I71" s="18" t="n">
        <v>560.05596552</v>
      </c>
      <c r="J71" s="20" t="n">
        <v>5.2844062</v>
      </c>
      <c r="K71" s="18" t="n">
        <v>536.29478463</v>
      </c>
      <c r="L71" s="20" t="n">
        <v>10.08062997</v>
      </c>
      <c r="M71" s="18" t="s">
        <v>481</v>
      </c>
      <c r="N71" s="20" t="s">
        <v>481</v>
      </c>
      <c r="O71" s="18" t="s">
        <v>481</v>
      </c>
      <c r="P71" s="20" t="s">
        <v>481</v>
      </c>
      <c r="Q71" s="18" t="s">
        <v>481</v>
      </c>
      <c r="R71" s="20" t="s">
        <v>481</v>
      </c>
      <c r="S71" s="18" t="s">
        <v>481</v>
      </c>
      <c r="T71" s="20" t="s">
        <v>481</v>
      </c>
      <c r="U71" s="18" t="n">
        <v>427.48531691</v>
      </c>
      <c r="V71" s="20" t="n">
        <v>15.39006506</v>
      </c>
    </row>
    <row r="72" spans="1:22">
      <c r="A72" s="15" t="s">
        <v>547</v>
      </c>
      <c r="B72" s="17" t="n">
        <v>7708</v>
      </c>
      <c r="C72" s="18">
        <f>(7.0/B72*100)</f>
        <v/>
      </c>
      <c r="D72" s="19" t="n">
        <v>7701</v>
      </c>
      <c r="E72" s="18" t="n">
        <v>546.92558268</v>
      </c>
      <c r="F72" s="20" t="n">
        <v>4.42245215</v>
      </c>
      <c r="G72" s="18" t="n">
        <v>527.84936903</v>
      </c>
      <c r="H72" s="20" t="n">
        <v>2.82153871</v>
      </c>
      <c r="I72" s="18" t="n">
        <v>533.83946295</v>
      </c>
      <c r="J72" s="20" t="n">
        <v>3.42704825</v>
      </c>
      <c r="K72" s="18" t="n">
        <v>528.00795323</v>
      </c>
      <c r="L72" s="20" t="n">
        <v>5.67187718</v>
      </c>
      <c r="M72" s="18" t="s">
        <v>481</v>
      </c>
      <c r="N72" s="20" t="s">
        <v>481</v>
      </c>
      <c r="O72" s="18" t="s">
        <v>481</v>
      </c>
      <c r="P72" s="20" t="s">
        <v>481</v>
      </c>
      <c r="Q72" s="18" t="s">
        <v>481</v>
      </c>
      <c r="R72" s="20" t="s">
        <v>481</v>
      </c>
      <c r="S72" s="18" t="s">
        <v>481</v>
      </c>
      <c r="T72" s="20" t="s">
        <v>481</v>
      </c>
      <c r="U72" s="18" t="n">
        <v>412.70178488</v>
      </c>
      <c r="V72" s="20" t="n">
        <v>24.89010911</v>
      </c>
    </row>
    <row r="73" spans="1:22">
      <c r="A73" s="15" t="s">
        <v>548</v>
      </c>
      <c r="B73" s="17" t="n">
        <v>8249</v>
      </c>
      <c r="C73" s="18">
        <f>(204.0/B73*100)</f>
        <v/>
      </c>
      <c r="D73" s="19" t="n">
        <v>8045</v>
      </c>
      <c r="E73" s="18" t="n">
        <v>446.30503622</v>
      </c>
      <c r="F73" s="20" t="n">
        <v>5.32338014</v>
      </c>
      <c r="G73" s="18" t="n">
        <v>419.26013587</v>
      </c>
      <c r="H73" s="20" t="n">
        <v>2.71706223</v>
      </c>
      <c r="I73" s="18" t="n">
        <v>420.50488893</v>
      </c>
      <c r="J73" s="20" t="n">
        <v>6.34238992</v>
      </c>
      <c r="K73" s="18" t="n">
        <v>391.15764137</v>
      </c>
      <c r="L73" s="20" t="n">
        <v>11.30963721</v>
      </c>
      <c r="M73" s="18" t="s">
        <v>481</v>
      </c>
      <c r="N73" s="20" t="s">
        <v>481</v>
      </c>
      <c r="O73" s="18" t="s">
        <v>481</v>
      </c>
      <c r="P73" s="20" t="s">
        <v>481</v>
      </c>
      <c r="Q73" s="18" t="s">
        <v>481</v>
      </c>
      <c r="R73" s="20" t="s">
        <v>481</v>
      </c>
      <c r="S73" s="18" t="s">
        <v>481</v>
      </c>
      <c r="T73" s="20" t="s">
        <v>481</v>
      </c>
      <c r="U73" s="18" t="n">
        <v>372.33938461</v>
      </c>
      <c r="V73" s="20" t="n">
        <v>12.08630824</v>
      </c>
    </row>
    <row r="74" spans="1:22">
      <c r="A74" s="15" t="s">
        <v>549</v>
      </c>
      <c r="B74" s="17" t="n">
        <v>4692</v>
      </c>
      <c r="C74" s="18">
        <f>(82.0/B74*100)</f>
        <v/>
      </c>
      <c r="D74" s="19" t="n">
        <v>4610</v>
      </c>
      <c r="E74" s="18" t="n">
        <v>444.89222461</v>
      </c>
      <c r="F74" s="20" t="n">
        <v>2.46320928</v>
      </c>
      <c r="G74" s="18" t="n">
        <v>418.80521516</v>
      </c>
      <c r="H74" s="20" t="n">
        <v>2.18186716</v>
      </c>
      <c r="I74" s="18" t="n">
        <v>424.76119228</v>
      </c>
      <c r="J74" s="20" t="n">
        <v>4.75218114</v>
      </c>
      <c r="K74" s="18" t="n">
        <v>424.14700731</v>
      </c>
      <c r="L74" s="20" t="n">
        <v>5.49929563</v>
      </c>
      <c r="M74" s="18" t="s">
        <v>481</v>
      </c>
      <c r="N74" s="20" t="s">
        <v>481</v>
      </c>
      <c r="O74" s="18" t="s">
        <v>481</v>
      </c>
      <c r="P74" s="20" t="s">
        <v>481</v>
      </c>
      <c r="Q74" s="18" t="s">
        <v>481</v>
      </c>
      <c r="R74" s="20" t="s">
        <v>481</v>
      </c>
      <c r="S74" s="18" t="n">
        <v>402.21294561</v>
      </c>
      <c r="T74" s="20" t="n">
        <v>26.047115</v>
      </c>
      <c r="U74" s="18" t="n">
        <v>349.1373305</v>
      </c>
      <c r="V74" s="20" t="n">
        <v>6.24842618</v>
      </c>
    </row>
    <row r="75" spans="1:22">
      <c r="A75" s="15" t="s">
        <v>550</v>
      </c>
      <c r="B75" s="17" t="n">
        <v>5375</v>
      </c>
      <c r="C75" s="18">
        <f>(322.0/B75*100)</f>
        <v/>
      </c>
      <c r="D75" s="19" t="n">
        <v>5053</v>
      </c>
      <c r="E75" s="18" t="n">
        <v>398.60643536</v>
      </c>
      <c r="F75" s="20" t="n">
        <v>2.64454762</v>
      </c>
      <c r="G75" s="18" t="n">
        <v>387.70268532</v>
      </c>
      <c r="H75" s="20" t="n">
        <v>2.43450145</v>
      </c>
      <c r="I75" s="18" t="n">
        <v>390.63224076</v>
      </c>
      <c r="J75" s="20" t="n">
        <v>5.017006</v>
      </c>
      <c r="K75" s="18" t="n">
        <v>380.74793034</v>
      </c>
      <c r="L75" s="20" t="n">
        <v>7.14659601</v>
      </c>
      <c r="M75" s="18" t="s">
        <v>481</v>
      </c>
      <c r="N75" s="20" t="s">
        <v>481</v>
      </c>
      <c r="O75" s="18" t="s">
        <v>481</v>
      </c>
      <c r="P75" s="20" t="s">
        <v>481</v>
      </c>
      <c r="Q75" s="18" t="s">
        <v>481</v>
      </c>
      <c r="R75" s="20" t="s">
        <v>481</v>
      </c>
      <c r="S75" s="18" t="s">
        <v>481</v>
      </c>
      <c r="T75" s="20" t="s">
        <v>481</v>
      </c>
      <c r="U75" s="18" t="n">
        <v>357.88577148</v>
      </c>
      <c r="V75" s="20" t="n">
        <v>3.93002362</v>
      </c>
    </row>
    <row r="76" spans="1:22">
      <c r="A76" s="15" t="s">
        <v>551</v>
      </c>
      <c r="B76" s="17" t="n">
        <v>14167</v>
      </c>
      <c r="C76" s="18">
        <f>(236.0/B76*100)</f>
        <v/>
      </c>
      <c r="D76" s="19" t="n">
        <v>13931</v>
      </c>
      <c r="E76" s="18" t="n">
        <v>460.80318952</v>
      </c>
      <c r="F76" s="20" t="n">
        <v>2.87588343</v>
      </c>
      <c r="G76" s="18" t="n">
        <v>431.42669475</v>
      </c>
      <c r="H76" s="20" t="n">
        <v>2.60858573</v>
      </c>
      <c r="I76" s="18" t="n">
        <v>436.48786771</v>
      </c>
      <c r="J76" s="20" t="n">
        <v>4.16798795</v>
      </c>
      <c r="K76" s="18" t="n">
        <v>434.36928604</v>
      </c>
      <c r="L76" s="20" t="n">
        <v>6.55273846</v>
      </c>
      <c r="M76" s="18" t="s">
        <v>481</v>
      </c>
      <c r="N76" s="20" t="s">
        <v>481</v>
      </c>
      <c r="O76" s="18" t="s">
        <v>481</v>
      </c>
      <c r="P76" s="20" t="s">
        <v>481</v>
      </c>
      <c r="Q76" s="18" t="s">
        <v>481</v>
      </c>
      <c r="R76" s="20" t="s">
        <v>481</v>
      </c>
      <c r="S76" s="18" t="s">
        <v>481</v>
      </c>
      <c r="T76" s="20" t="s">
        <v>481</v>
      </c>
      <c r="U76" s="18" t="n">
        <v>360.87821764</v>
      </c>
      <c r="V76" s="20" t="n">
        <v>4.73549931</v>
      </c>
    </row>
    <row r="77" spans="1:22">
      <c r="A77" s="15" t="s">
        <v>552</v>
      </c>
      <c r="B77" s="17" t="n">
        <v>6062</v>
      </c>
      <c r="C77" s="18">
        <f>(397.0/B77*100)</f>
        <v/>
      </c>
      <c r="D77" s="19" t="n">
        <v>5665</v>
      </c>
      <c r="E77" s="18" t="n">
        <v>441.90278452</v>
      </c>
      <c r="F77" s="20" t="n">
        <v>2.77447465</v>
      </c>
      <c r="G77" s="18" t="n">
        <v>444.38239179</v>
      </c>
      <c r="H77" s="20" t="n">
        <v>2.56494787</v>
      </c>
      <c r="I77" s="18" t="n">
        <v>466.93427462</v>
      </c>
      <c r="J77" s="20" t="n">
        <v>4.47458166</v>
      </c>
      <c r="K77" s="18" t="n">
        <v>450.97913746</v>
      </c>
      <c r="L77" s="20" t="n">
        <v>7.39143006</v>
      </c>
      <c r="M77" s="18" t="s">
        <v>481</v>
      </c>
      <c r="N77" s="20" t="s">
        <v>481</v>
      </c>
      <c r="O77" s="18" t="s">
        <v>481</v>
      </c>
      <c r="P77" s="20" t="s">
        <v>481</v>
      </c>
      <c r="Q77" s="18" t="s">
        <v>481</v>
      </c>
      <c r="R77" s="20" t="s">
        <v>481</v>
      </c>
      <c r="S77" s="18" t="s">
        <v>481</v>
      </c>
      <c r="T77" s="20" t="s">
        <v>481</v>
      </c>
      <c r="U77" s="18" t="n">
        <v>379.34350334</v>
      </c>
      <c r="V77" s="20" t="n">
        <v>3.63987679</v>
      </c>
    </row>
    <row r="78" spans="1:22">
      <c r="A78" s="15" t="s">
        <v>553</v>
      </c>
      <c r="B78" s="17" t="n">
        <v>5826</v>
      </c>
      <c r="C78" s="18">
        <f>(0.0/B78*100)</f>
        <v/>
      </c>
      <c r="D78" s="19" t="n">
        <v>5826</v>
      </c>
      <c r="E78" s="18" t="n">
        <v>527.07317103</v>
      </c>
      <c r="F78" s="20" t="n">
        <v>4.87015589</v>
      </c>
      <c r="G78" s="18" t="n">
        <v>524.46004367</v>
      </c>
      <c r="H78" s="20" t="n">
        <v>3.85652303</v>
      </c>
      <c r="I78" s="18" t="n">
        <v>521.43491384</v>
      </c>
      <c r="J78" s="20" t="n">
        <v>7.87457474</v>
      </c>
      <c r="K78" s="18" t="n">
        <v>515.29751742</v>
      </c>
      <c r="L78" s="20" t="n">
        <v>8.00506491</v>
      </c>
      <c r="M78" s="18" t="s">
        <v>481</v>
      </c>
      <c r="N78" s="20" t="s">
        <v>481</v>
      </c>
      <c r="O78" s="18" t="s">
        <v>481</v>
      </c>
      <c r="P78" s="20" t="s">
        <v>481</v>
      </c>
      <c r="Q78" s="18" t="n">
        <v>431.126</v>
      </c>
      <c r="R78" s="20" t="n">
        <v>17.85283108</v>
      </c>
      <c r="S78" s="18" t="n">
        <v>478.20724739</v>
      </c>
      <c r="T78" s="20" t="n">
        <v>45.32297977</v>
      </c>
      <c r="U78" s="18" t="n">
        <v>446.44356654</v>
      </c>
      <c r="V78" s="20" t="n">
        <v>37.0295133</v>
      </c>
    </row>
    <row customHeight="1" ht="25" r="79" spans="1:22">
      <c r="A79" s="15" t="s">
        <v>554</v>
      </c>
      <c r="B79" s="17" t="n">
        <v>1657</v>
      </c>
      <c r="C79" s="18">
        <f>(41.0/B79*100)</f>
        <v/>
      </c>
      <c r="D79" s="19" t="n">
        <v>1616</v>
      </c>
      <c r="E79" s="18" t="n">
        <v>465.29958992</v>
      </c>
      <c r="F79" s="20" t="n">
        <v>8.223291850000001</v>
      </c>
      <c r="G79" s="18" t="n">
        <v>476.20914636</v>
      </c>
      <c r="H79" s="20" t="n">
        <v>7.47009754</v>
      </c>
      <c r="I79" s="18" t="n">
        <v>488.7505097</v>
      </c>
      <c r="J79" s="20" t="n">
        <v>6.97972457</v>
      </c>
      <c r="K79" s="18" t="n">
        <v>486.70048934</v>
      </c>
      <c r="L79" s="20" t="n">
        <v>10.21542253</v>
      </c>
      <c r="M79" s="18" t="s">
        <v>481</v>
      </c>
      <c r="N79" s="20" t="s">
        <v>481</v>
      </c>
      <c r="O79" s="18" t="s">
        <v>481</v>
      </c>
      <c r="P79" s="20" t="s">
        <v>481</v>
      </c>
      <c r="Q79" s="18" t="n">
        <v>433.0638</v>
      </c>
      <c r="R79" s="20" t="n">
        <v>22.97698413</v>
      </c>
      <c r="S79" s="18" t="n">
        <v>461.16893844</v>
      </c>
      <c r="T79" s="20" t="n">
        <v>28.38792667</v>
      </c>
      <c r="U79" s="18" t="n">
        <v>394.08806105</v>
      </c>
      <c r="V79" s="20" t="n">
        <v>14.23031378</v>
      </c>
    </row>
    <row r="80" spans="1:22">
      <c r="A80" s="15" t="s">
        <v>555</v>
      </c>
      <c r="B80" s="17" t="n">
        <v>7841</v>
      </c>
      <c r="C80" s="18">
        <f>(0.0/B80*100)</f>
        <v/>
      </c>
      <c r="D80" s="19" t="n">
        <v>7841</v>
      </c>
      <c r="E80" s="18" t="n">
        <v>462.60066048</v>
      </c>
      <c r="F80" s="20" t="n">
        <v>4.36329307</v>
      </c>
      <c r="G80" s="18" t="n">
        <v>451.3849315</v>
      </c>
      <c r="H80" s="20" t="n">
        <v>3.83896092</v>
      </c>
      <c r="I80" s="18" t="n">
        <v>465.02966865</v>
      </c>
      <c r="J80" s="20" t="n">
        <v>6.81391021</v>
      </c>
      <c r="K80" s="18" t="n">
        <v>445.75769682</v>
      </c>
      <c r="L80" s="20" t="n">
        <v>6.59512327</v>
      </c>
      <c r="M80" s="18" t="s">
        <v>481</v>
      </c>
      <c r="N80" s="20" t="s">
        <v>481</v>
      </c>
      <c r="O80" s="18" t="s">
        <v>481</v>
      </c>
      <c r="P80" s="20" t="s">
        <v>481</v>
      </c>
      <c r="Q80" s="18" t="s">
        <v>481</v>
      </c>
      <c r="R80" s="20" t="s">
        <v>481</v>
      </c>
      <c r="S80" s="18" t="s">
        <v>481</v>
      </c>
      <c r="T80" s="20" t="s">
        <v>481</v>
      </c>
      <c r="U80" s="18" t="n">
        <v>408.1125084</v>
      </c>
      <c r="V80" s="20" t="n">
        <v>25.41911123</v>
      </c>
    </row>
    <row r="81" spans="1:22">
      <c r="A81" s="23" t="s">
        <v>556</v>
      </c>
      <c r="B81" s="17" t="n">
        <v>8861</v>
      </c>
      <c r="C81" s="18">
        <f>(99.0/B81*100)</f>
        <v/>
      </c>
      <c r="D81" s="19" t="n">
        <v>8762</v>
      </c>
      <c r="E81" s="18" t="n">
        <v>471.21389607</v>
      </c>
      <c r="F81" s="20" t="n">
        <v>3.32142713</v>
      </c>
      <c r="G81" s="18" t="n">
        <v>432.00049588</v>
      </c>
      <c r="H81" s="20" t="n">
        <v>2.81725794</v>
      </c>
      <c r="I81" s="18" t="n">
        <v>414.77765167</v>
      </c>
      <c r="J81" s="20" t="n">
        <v>6.42114938</v>
      </c>
      <c r="K81" s="18" t="n">
        <v>417.37991276</v>
      </c>
      <c r="L81" s="20" t="n">
        <v>12.76835129</v>
      </c>
      <c r="M81" s="18" t="s">
        <v>481</v>
      </c>
      <c r="N81" s="20" t="s">
        <v>481</v>
      </c>
      <c r="O81" s="18" t="s">
        <v>481</v>
      </c>
      <c r="P81" s="20" t="s">
        <v>481</v>
      </c>
      <c r="Q81" s="18" t="s">
        <v>481</v>
      </c>
      <c r="R81" s="20" t="s">
        <v>481</v>
      </c>
      <c r="S81" s="18" t="s">
        <v>481</v>
      </c>
      <c r="T81" s="20" t="s">
        <v>481</v>
      </c>
      <c r="U81" s="18" t="n">
        <v>386.8320296</v>
      </c>
      <c r="V81" s="20" t="n">
        <v>11.02187455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858</v>
      </c>
    </row>
    <row customHeight="1" ht="30" r="4" spans="1:22">
      <c r="A4" s="6" t="n"/>
      <c r="B4" s="7" t="s">
        <v>462</v>
      </c>
      <c r="C4" s="7" t="s">
        <v>463</v>
      </c>
      <c r="D4" s="8" t="s">
        <v>462</v>
      </c>
      <c r="E4" s="9" t="s">
        <v>856</v>
      </c>
      <c r="F4" s="10" t="n"/>
      <c r="G4" s="9" t="s">
        <v>643</v>
      </c>
      <c r="H4" s="10" t="n"/>
      <c r="I4" s="9" t="s">
        <v>642</v>
      </c>
      <c r="J4" s="10" t="n"/>
      <c r="K4" s="9" t="s">
        <v>857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(886.0/B7*100)</f>
        <v/>
      </c>
      <c r="D7" s="19" t="n">
        <v>13644</v>
      </c>
      <c r="E7" s="18" t="n">
        <v>546.67401913</v>
      </c>
      <c r="F7" s="20" t="n">
        <v>2.7456298</v>
      </c>
      <c r="G7" s="18" t="n">
        <v>507.13925109</v>
      </c>
      <c r="H7" s="20" t="n">
        <v>2.06875162</v>
      </c>
      <c r="I7" s="18" t="n">
        <v>508.06791253</v>
      </c>
      <c r="J7" s="20" t="n">
        <v>2.24299913</v>
      </c>
      <c r="K7" s="18" t="n">
        <v>495.3296914</v>
      </c>
      <c r="L7" s="20" t="n">
        <v>3.39073854</v>
      </c>
      <c r="M7" s="18" t="s">
        <v>481</v>
      </c>
      <c r="N7" s="20" t="s">
        <v>481</v>
      </c>
      <c r="O7" s="18" t="s">
        <v>481</v>
      </c>
      <c r="P7" s="20" t="s">
        <v>481</v>
      </c>
      <c r="Q7" s="18" t="s">
        <v>481</v>
      </c>
      <c r="R7" s="20" t="s">
        <v>481</v>
      </c>
      <c r="S7" s="18" t="s">
        <v>481</v>
      </c>
      <c r="T7" s="20" t="s">
        <v>481</v>
      </c>
      <c r="U7" s="18" t="n">
        <v>466.04600781</v>
      </c>
      <c r="V7" s="20" t="n">
        <v>4.9533203</v>
      </c>
    </row>
    <row r="8" spans="1:22">
      <c r="A8" s="15" t="s">
        <v>483</v>
      </c>
      <c r="B8" s="17" t="n">
        <v>7007</v>
      </c>
      <c r="C8" s="18">
        <f>(197.0/B8*100)</f>
        <v/>
      </c>
      <c r="D8" s="19" t="n">
        <v>6810</v>
      </c>
      <c r="E8" s="18" t="n">
        <v>502.40155691</v>
      </c>
      <c r="F8" s="20" t="n">
        <v>3.65619553</v>
      </c>
      <c r="G8" s="18" t="n">
        <v>498.72665044</v>
      </c>
      <c r="H8" s="20" t="n">
        <v>3.67267192</v>
      </c>
      <c r="I8" s="18" t="n">
        <v>506.75799175</v>
      </c>
      <c r="J8" s="20" t="n">
        <v>3.09276152</v>
      </c>
      <c r="K8" s="18" t="n">
        <v>500.11646568</v>
      </c>
      <c r="L8" s="20" t="n">
        <v>3.37596551</v>
      </c>
      <c r="M8" s="18" t="s">
        <v>481</v>
      </c>
      <c r="N8" s="20" t="s">
        <v>481</v>
      </c>
      <c r="O8" s="18" t="s">
        <v>481</v>
      </c>
      <c r="P8" s="20" t="s">
        <v>481</v>
      </c>
      <c r="Q8" s="18" t="n">
        <v>368.48347797</v>
      </c>
      <c r="R8" s="20" t="n">
        <v>14.99112476</v>
      </c>
      <c r="S8" s="18" t="s">
        <v>481</v>
      </c>
      <c r="T8" s="20" t="s">
        <v>481</v>
      </c>
      <c r="U8" s="18" t="n">
        <v>415.37083102</v>
      </c>
      <c r="V8" s="20" t="n">
        <v>5.82527987</v>
      </c>
    </row>
    <row r="9" spans="1:22">
      <c r="A9" s="15" t="s">
        <v>484</v>
      </c>
      <c r="B9" s="17" t="n">
        <v>9651</v>
      </c>
      <c r="C9" s="18">
        <f>(309.0/B9*100)</f>
        <v/>
      </c>
      <c r="D9" s="19" t="n">
        <v>9342</v>
      </c>
      <c r="E9" s="18" t="n">
        <v>523.07539982</v>
      </c>
      <c r="F9" s="20" t="n">
        <v>3.58447386</v>
      </c>
      <c r="G9" s="18" t="n">
        <v>515.76545342</v>
      </c>
      <c r="H9" s="20" t="n">
        <v>2.62071784</v>
      </c>
      <c r="I9" s="18" t="n">
        <v>520.7836297699999</v>
      </c>
      <c r="J9" s="20" t="n">
        <v>2.46911664</v>
      </c>
      <c r="K9" s="18" t="n">
        <v>497.08703354</v>
      </c>
      <c r="L9" s="20" t="n">
        <v>3.59502681</v>
      </c>
      <c r="M9" s="18" t="s">
        <v>481</v>
      </c>
      <c r="N9" s="20" t="s">
        <v>481</v>
      </c>
      <c r="O9" s="18" t="s">
        <v>481</v>
      </c>
      <c r="P9" s="20" t="s">
        <v>481</v>
      </c>
      <c r="Q9" s="18" t="n">
        <v>374.78530698</v>
      </c>
      <c r="R9" s="20" t="n">
        <v>11.62763904</v>
      </c>
      <c r="S9" s="18" t="s">
        <v>481</v>
      </c>
      <c r="T9" s="20" t="s">
        <v>481</v>
      </c>
      <c r="U9" s="18" t="n">
        <v>414.95063653</v>
      </c>
      <c r="V9" s="20" t="n">
        <v>4.76634246</v>
      </c>
    </row>
    <row r="10" spans="1:22">
      <c r="A10" s="15" t="s">
        <v>485</v>
      </c>
      <c r="B10" s="17" t="n">
        <v>20058</v>
      </c>
      <c r="C10" s="18">
        <f>(573.0/B10*100)</f>
        <v/>
      </c>
      <c r="D10" s="19" t="n">
        <v>19485</v>
      </c>
      <c r="E10" s="18" t="n">
        <v>556.7810223499999</v>
      </c>
      <c r="F10" s="20" t="n">
        <v>2.71231919</v>
      </c>
      <c r="G10" s="18" t="n">
        <v>518.14096106</v>
      </c>
      <c r="H10" s="20" t="n">
        <v>2.10556125</v>
      </c>
      <c r="I10" s="18" t="n">
        <v>526.9390824</v>
      </c>
      <c r="J10" s="20" t="n">
        <v>2.86199733</v>
      </c>
      <c r="K10" s="18" t="n">
        <v>519.3524760400001</v>
      </c>
      <c r="L10" s="20" t="n">
        <v>4.13859109</v>
      </c>
      <c r="M10" s="18" t="s">
        <v>481</v>
      </c>
      <c r="N10" s="20" t="s">
        <v>481</v>
      </c>
      <c r="O10" s="18" t="s">
        <v>481</v>
      </c>
      <c r="P10" s="20" t="s">
        <v>481</v>
      </c>
      <c r="Q10" s="18" t="s">
        <v>481</v>
      </c>
      <c r="R10" s="20" t="s">
        <v>481</v>
      </c>
      <c r="S10" s="18" t="s">
        <v>481</v>
      </c>
      <c r="T10" s="20" t="s">
        <v>481</v>
      </c>
      <c r="U10" s="18" t="n">
        <v>442.83851144</v>
      </c>
      <c r="V10" s="20" t="n">
        <v>5.58136742</v>
      </c>
    </row>
    <row r="11" spans="1:22">
      <c r="A11" s="15" t="s">
        <v>486</v>
      </c>
      <c r="B11" s="17" t="n">
        <v>7053</v>
      </c>
      <c r="C11" s="18">
        <f>(203.0/B11*100)</f>
        <v/>
      </c>
      <c r="D11" s="19" t="n">
        <v>6850</v>
      </c>
      <c r="E11" s="18" t="n">
        <v>461.97457673</v>
      </c>
      <c r="F11" s="20" t="n">
        <v>3.59482908</v>
      </c>
      <c r="G11" s="18" t="n">
        <v>439.39311693</v>
      </c>
      <c r="H11" s="20" t="n">
        <v>2.71844831</v>
      </c>
      <c r="I11" s="18" t="n">
        <v>460.01533725</v>
      </c>
      <c r="J11" s="20" t="n">
        <v>3.07447281</v>
      </c>
      <c r="K11" s="18" t="n">
        <v>470.71030902</v>
      </c>
      <c r="L11" s="20" t="n">
        <v>5.00504929</v>
      </c>
      <c r="M11" s="18" t="s">
        <v>481</v>
      </c>
      <c r="N11" s="20" t="s">
        <v>481</v>
      </c>
      <c r="O11" s="18" t="s">
        <v>481</v>
      </c>
      <c r="P11" s="20" t="s">
        <v>481</v>
      </c>
      <c r="Q11" s="18" t="s">
        <v>481</v>
      </c>
      <c r="R11" s="20" t="s">
        <v>481</v>
      </c>
      <c r="S11" s="18" t="s">
        <v>481</v>
      </c>
      <c r="T11" s="20" t="s">
        <v>481</v>
      </c>
      <c r="U11" s="18" t="n">
        <v>401.68412536</v>
      </c>
      <c r="V11" s="20" t="n">
        <v>5.80429902</v>
      </c>
    </row>
    <row r="12" spans="1:22">
      <c r="A12" s="15" t="s">
        <v>487</v>
      </c>
      <c r="B12" s="17" t="n">
        <v>6894</v>
      </c>
      <c r="C12" s="18">
        <f>(60.0/B12*100)</f>
        <v/>
      </c>
      <c r="D12" s="19" t="n">
        <v>6834</v>
      </c>
      <c r="E12" s="18" t="n">
        <v>499.3658715</v>
      </c>
      <c r="F12" s="20" t="n">
        <v>3.94214162</v>
      </c>
      <c r="G12" s="18" t="n">
        <v>496.88926473</v>
      </c>
      <c r="H12" s="20" t="n">
        <v>2.75241566</v>
      </c>
      <c r="I12" s="18" t="n">
        <v>501.6161124</v>
      </c>
      <c r="J12" s="20" t="n">
        <v>2.30601935</v>
      </c>
      <c r="K12" s="18" t="n">
        <v>508.71636485</v>
      </c>
      <c r="L12" s="20" t="n">
        <v>3.61952954</v>
      </c>
      <c r="M12" s="18" t="s">
        <v>481</v>
      </c>
      <c r="N12" s="20" t="s">
        <v>481</v>
      </c>
      <c r="O12" s="18" t="s">
        <v>481</v>
      </c>
      <c r="P12" s="20" t="s">
        <v>481</v>
      </c>
      <c r="Q12" s="18" t="n">
        <v>366.6777112</v>
      </c>
      <c r="R12" s="20" t="n">
        <v>14.39052153</v>
      </c>
      <c r="S12" s="18" t="s">
        <v>481</v>
      </c>
      <c r="T12" s="20" t="s">
        <v>481</v>
      </c>
      <c r="U12" s="18" t="n">
        <v>403.0910009</v>
      </c>
      <c r="V12" s="20" t="n">
        <v>5.89658359</v>
      </c>
    </row>
    <row r="13" spans="1:22">
      <c r="A13" s="15" t="s">
        <v>488</v>
      </c>
      <c r="B13" s="17" t="n">
        <v>7161</v>
      </c>
      <c r="C13" s="18">
        <f>(266.0/B13*100)</f>
        <v/>
      </c>
      <c r="D13" s="19" t="n">
        <v>6895</v>
      </c>
      <c r="E13" s="18" t="n">
        <v>537.33543215</v>
      </c>
      <c r="F13" s="20" t="n">
        <v>3.84241764</v>
      </c>
      <c r="G13" s="18" t="n">
        <v>503.3029722</v>
      </c>
      <c r="H13" s="20" t="n">
        <v>2.39450329</v>
      </c>
      <c r="I13" s="18" t="n">
        <v>500.54481182</v>
      </c>
      <c r="J13" s="20" t="n">
        <v>2.89564601</v>
      </c>
      <c r="K13" s="18" t="n">
        <v>497.97427282</v>
      </c>
      <c r="L13" s="20" t="n">
        <v>4.78993475</v>
      </c>
      <c r="M13" s="18" t="s">
        <v>481</v>
      </c>
      <c r="N13" s="20" t="s">
        <v>481</v>
      </c>
      <c r="O13" s="18" t="s">
        <v>481</v>
      </c>
      <c r="P13" s="20" t="s">
        <v>481</v>
      </c>
      <c r="Q13" s="18" t="n">
        <v>436.36003517</v>
      </c>
      <c r="R13" s="20" t="n">
        <v>6.43426798</v>
      </c>
      <c r="S13" s="18" t="s">
        <v>481</v>
      </c>
      <c r="T13" s="20" t="s">
        <v>481</v>
      </c>
      <c r="U13" s="18" t="n">
        <v>394.81214543</v>
      </c>
      <c r="V13" s="20" t="n">
        <v>6.97211155</v>
      </c>
    </row>
    <row r="14" spans="1:22">
      <c r="A14" s="15" t="s">
        <v>489</v>
      </c>
      <c r="B14" s="17" t="n">
        <v>5587</v>
      </c>
      <c r="C14" s="18">
        <f>(85.0/B14*100)</f>
        <v/>
      </c>
      <c r="D14" s="19" t="n">
        <v>5502</v>
      </c>
      <c r="E14" s="18" t="n">
        <v>551.18662921</v>
      </c>
      <c r="F14" s="20" t="n">
        <v>4.33158813</v>
      </c>
      <c r="G14" s="18" t="n">
        <v>534.69294567</v>
      </c>
      <c r="H14" s="20" t="n">
        <v>2.36719598</v>
      </c>
      <c r="I14" s="18" t="n">
        <v>530.75465715</v>
      </c>
      <c r="J14" s="20" t="n">
        <v>2.96615047</v>
      </c>
      <c r="K14" s="18" t="n">
        <v>518.4690772500001</v>
      </c>
      <c r="L14" s="20" t="n">
        <v>6.69263914</v>
      </c>
      <c r="M14" s="18" t="s">
        <v>481</v>
      </c>
      <c r="N14" s="20" t="s">
        <v>481</v>
      </c>
      <c r="O14" s="18" t="s">
        <v>481</v>
      </c>
      <c r="P14" s="20" t="s">
        <v>481</v>
      </c>
      <c r="Q14" s="18" t="s">
        <v>481</v>
      </c>
      <c r="R14" s="20" t="s">
        <v>481</v>
      </c>
      <c r="S14" s="18" t="s">
        <v>481</v>
      </c>
      <c r="T14" s="20" t="s">
        <v>481</v>
      </c>
      <c r="U14" s="18" t="n">
        <v>467.76987318</v>
      </c>
      <c r="V14" s="20" t="n">
        <v>11.06122887</v>
      </c>
    </row>
    <row r="15" spans="1:22">
      <c r="A15" s="15" t="s">
        <v>490</v>
      </c>
      <c r="B15" s="17" t="n">
        <v>5882</v>
      </c>
      <c r="C15" s="18">
        <f>(137.0/B15*100)</f>
        <v/>
      </c>
      <c r="D15" s="19" t="n">
        <v>5745</v>
      </c>
      <c r="E15" s="18" t="n">
        <v>569.2853728699999</v>
      </c>
      <c r="F15" s="20" t="n">
        <v>4.07248367</v>
      </c>
      <c r="G15" s="18" t="n">
        <v>534.43432674</v>
      </c>
      <c r="H15" s="20" t="n">
        <v>2.60498715</v>
      </c>
      <c r="I15" s="18" t="n">
        <v>522.25346697</v>
      </c>
      <c r="J15" s="20" t="n">
        <v>3.29121637</v>
      </c>
      <c r="K15" s="18" t="n">
        <v>500.99469298</v>
      </c>
      <c r="L15" s="20" t="n">
        <v>6.35674755</v>
      </c>
      <c r="M15" s="18" t="s">
        <v>481</v>
      </c>
      <c r="N15" s="20" t="s">
        <v>481</v>
      </c>
      <c r="O15" s="18" t="s">
        <v>481</v>
      </c>
      <c r="P15" s="20" t="s">
        <v>481</v>
      </c>
      <c r="Q15" s="18" t="n">
        <v>375.95013089</v>
      </c>
      <c r="R15" s="20" t="n">
        <v>17.42774697</v>
      </c>
      <c r="S15" s="18" t="s">
        <v>481</v>
      </c>
      <c r="T15" s="20" t="s">
        <v>481</v>
      </c>
      <c r="U15" s="18" t="n">
        <v>442.92523495</v>
      </c>
      <c r="V15" s="20" t="n">
        <v>7.18334701</v>
      </c>
    </row>
    <row r="16" spans="1:22">
      <c r="A16" s="15" t="s">
        <v>491</v>
      </c>
      <c r="B16" s="17" t="n">
        <v>6108</v>
      </c>
      <c r="C16" s="18">
        <f>(175.0/B16*100)</f>
        <v/>
      </c>
      <c r="D16" s="19" t="n">
        <v>5933</v>
      </c>
      <c r="E16" s="18" t="n">
        <v>535.06659933</v>
      </c>
      <c r="F16" s="20" t="n">
        <v>3.25819162</v>
      </c>
      <c r="G16" s="18" t="n">
        <v>502.49915302</v>
      </c>
      <c r="H16" s="20" t="n">
        <v>2.63464903</v>
      </c>
      <c r="I16" s="18" t="n">
        <v>503.33950158</v>
      </c>
      <c r="J16" s="20" t="n">
        <v>2.36597696</v>
      </c>
      <c r="K16" s="18" t="n">
        <v>480.4077125</v>
      </c>
      <c r="L16" s="20" t="n">
        <v>3.63965455</v>
      </c>
      <c r="M16" s="18" t="s">
        <v>481</v>
      </c>
      <c r="N16" s="20" t="s">
        <v>481</v>
      </c>
      <c r="O16" s="18" t="s">
        <v>481</v>
      </c>
      <c r="P16" s="20" t="s">
        <v>481</v>
      </c>
      <c r="Q16" s="18" t="s">
        <v>481</v>
      </c>
      <c r="R16" s="20" t="s">
        <v>481</v>
      </c>
      <c r="S16" s="18" t="s">
        <v>481</v>
      </c>
      <c r="T16" s="20" t="s">
        <v>481</v>
      </c>
      <c r="U16" s="18" t="n">
        <v>396.66993031</v>
      </c>
      <c r="V16" s="20" t="n">
        <v>8.32668516</v>
      </c>
    </row>
    <row r="17" spans="1:22">
      <c r="A17" s="15" t="s">
        <v>492</v>
      </c>
      <c r="B17" s="17" t="n">
        <v>6504</v>
      </c>
      <c r="C17" s="18">
        <f>(2252.0/B17*100)</f>
        <v/>
      </c>
      <c r="D17" s="19" t="n">
        <v>4252</v>
      </c>
      <c r="E17" s="18" t="n">
        <v>546.95613628</v>
      </c>
      <c r="F17" s="20" t="n">
        <v>5.85871942</v>
      </c>
      <c r="G17" s="18" t="n">
        <v>519.72509939</v>
      </c>
      <c r="H17" s="20" t="n">
        <v>4.55359961</v>
      </c>
      <c r="I17" s="18" t="n">
        <v>524.25308061</v>
      </c>
      <c r="J17" s="20" t="n">
        <v>3.68236616</v>
      </c>
      <c r="K17" s="18" t="n">
        <v>517.82734563</v>
      </c>
      <c r="L17" s="20" t="n">
        <v>3.7053912</v>
      </c>
      <c r="M17" s="18" t="s">
        <v>481</v>
      </c>
      <c r="N17" s="20" t="s">
        <v>481</v>
      </c>
      <c r="O17" s="18" t="s">
        <v>481</v>
      </c>
      <c r="P17" s="20" t="s">
        <v>481</v>
      </c>
      <c r="Q17" s="18" t="n">
        <v>360.48925247</v>
      </c>
      <c r="R17" s="20" t="n">
        <v>12.44339086</v>
      </c>
      <c r="S17" s="18" t="s">
        <v>481</v>
      </c>
      <c r="T17" s="20" t="s">
        <v>481</v>
      </c>
      <c r="U17" s="18" t="n">
        <v>456.82408141</v>
      </c>
      <c r="V17" s="20" t="n">
        <v>7.01201766</v>
      </c>
    </row>
    <row r="18" spans="1:22">
      <c r="A18" s="15" t="s">
        <v>493</v>
      </c>
      <c r="B18" s="17" t="n">
        <v>5532</v>
      </c>
      <c r="C18" s="18">
        <f>(31.0/B18*100)</f>
        <v/>
      </c>
      <c r="D18" s="19" t="n">
        <v>5501</v>
      </c>
      <c r="E18" s="18" t="n">
        <v>483.11072944</v>
      </c>
      <c r="F18" s="20" t="n">
        <v>4.63168351</v>
      </c>
      <c r="G18" s="18" t="n">
        <v>453.67259389</v>
      </c>
      <c r="H18" s="20" t="n">
        <v>4.00021323</v>
      </c>
      <c r="I18" s="18" t="n">
        <v>452.5289379</v>
      </c>
      <c r="J18" s="20" t="n">
        <v>4.39363564</v>
      </c>
      <c r="K18" s="18" t="n">
        <v>451.0206314</v>
      </c>
      <c r="L18" s="20" t="n">
        <v>5.95723942</v>
      </c>
      <c r="M18" s="18" t="s">
        <v>481</v>
      </c>
      <c r="N18" s="20" t="s">
        <v>481</v>
      </c>
      <c r="O18" s="18" t="s">
        <v>481</v>
      </c>
      <c r="P18" s="20" t="s">
        <v>481</v>
      </c>
      <c r="Q18" s="18" t="s">
        <v>481</v>
      </c>
      <c r="R18" s="20" t="s">
        <v>481</v>
      </c>
      <c r="S18" s="18" t="s">
        <v>481</v>
      </c>
      <c r="T18" s="20" t="s">
        <v>481</v>
      </c>
      <c r="U18" s="18" t="n">
        <v>370.66757146</v>
      </c>
      <c r="V18" s="20" t="n">
        <v>7.02440576</v>
      </c>
    </row>
    <row r="19" spans="1:22">
      <c r="A19" s="15" t="s">
        <v>494</v>
      </c>
      <c r="B19" s="17" t="n">
        <v>5658</v>
      </c>
      <c r="C19" s="18">
        <f>(411.0/B19*100)</f>
        <v/>
      </c>
      <c r="D19" s="19" t="n">
        <v>5247</v>
      </c>
      <c r="E19" s="18" t="n">
        <v>500.05280648</v>
      </c>
      <c r="F19" s="20" t="n">
        <v>5.93443107</v>
      </c>
      <c r="G19" s="18" t="n">
        <v>467.70037375</v>
      </c>
      <c r="H19" s="20" t="n">
        <v>3.40331377</v>
      </c>
      <c r="I19" s="18" t="n">
        <v>493.46479069</v>
      </c>
      <c r="J19" s="20" t="n">
        <v>2.9966002</v>
      </c>
      <c r="K19" s="18" t="n">
        <v>494.2153079</v>
      </c>
      <c r="L19" s="20" t="n">
        <v>4.1593148</v>
      </c>
      <c r="M19" s="18" t="s">
        <v>481</v>
      </c>
      <c r="N19" s="20" t="s">
        <v>481</v>
      </c>
      <c r="O19" s="18" t="s">
        <v>481</v>
      </c>
      <c r="P19" s="20" t="s">
        <v>481</v>
      </c>
      <c r="Q19" s="18" t="s">
        <v>481</v>
      </c>
      <c r="R19" s="20" t="s">
        <v>481</v>
      </c>
      <c r="S19" s="18" t="s">
        <v>481</v>
      </c>
      <c r="T19" s="20" t="s">
        <v>481</v>
      </c>
      <c r="U19" s="18" t="n">
        <v>396.79535244</v>
      </c>
      <c r="V19" s="20" t="n">
        <v>7.66739367</v>
      </c>
    </row>
    <row r="20" spans="1:22">
      <c r="A20" s="15" t="s">
        <v>495</v>
      </c>
      <c r="B20" s="17" t="n">
        <v>3371</v>
      </c>
      <c r="C20" s="18">
        <f>(75.0/B20*100)</f>
        <v/>
      </c>
      <c r="D20" s="19" t="n">
        <v>3296</v>
      </c>
      <c r="E20" s="18" t="n">
        <v>493.68034479</v>
      </c>
      <c r="F20" s="20" t="n">
        <v>3.74724024</v>
      </c>
      <c r="G20" s="18" t="n">
        <v>474.67963782</v>
      </c>
      <c r="H20" s="20" t="n">
        <v>2.39846359</v>
      </c>
      <c r="I20" s="18" t="n">
        <v>472.79184291</v>
      </c>
      <c r="J20" s="20" t="n">
        <v>2.93088699</v>
      </c>
      <c r="K20" s="18" t="n">
        <v>472.07386137</v>
      </c>
      <c r="L20" s="20" t="n">
        <v>6.29342648</v>
      </c>
      <c r="M20" s="18" t="s">
        <v>481</v>
      </c>
      <c r="N20" s="20" t="s">
        <v>481</v>
      </c>
      <c r="O20" s="18" t="s">
        <v>481</v>
      </c>
      <c r="P20" s="20" t="s">
        <v>481</v>
      </c>
      <c r="Q20" s="18" t="s">
        <v>481</v>
      </c>
      <c r="R20" s="20" t="s">
        <v>481</v>
      </c>
      <c r="S20" s="18" t="s">
        <v>481</v>
      </c>
      <c r="T20" s="20" t="s">
        <v>481</v>
      </c>
      <c r="U20" s="18" t="n">
        <v>406.65463855</v>
      </c>
      <c r="V20" s="20" t="n">
        <v>7.01226446</v>
      </c>
    </row>
    <row r="21" spans="1:22">
      <c r="A21" s="15" t="s">
        <v>496</v>
      </c>
      <c r="B21" s="17" t="n">
        <v>5741</v>
      </c>
      <c r="C21" s="18">
        <f>(66.0/B21*100)</f>
        <v/>
      </c>
      <c r="D21" s="19" t="n">
        <v>5675</v>
      </c>
      <c r="E21" s="18" t="n">
        <v>527.69869622</v>
      </c>
      <c r="F21" s="20" t="n">
        <v>2.97421942</v>
      </c>
      <c r="G21" s="18" t="n">
        <v>497.03720095</v>
      </c>
      <c r="H21" s="20" t="n">
        <v>2.71427941</v>
      </c>
      <c r="I21" s="18" t="n">
        <v>500.96265813</v>
      </c>
      <c r="J21" s="20" t="n">
        <v>2.8506829</v>
      </c>
      <c r="K21" s="18" t="n">
        <v>476.10521729</v>
      </c>
      <c r="L21" s="20" t="n">
        <v>5.30177522</v>
      </c>
      <c r="M21" s="18" t="s">
        <v>481</v>
      </c>
      <c r="N21" s="20" t="s">
        <v>481</v>
      </c>
      <c r="O21" s="18" t="s">
        <v>481</v>
      </c>
      <c r="P21" s="20" t="s">
        <v>481</v>
      </c>
      <c r="Q21" s="18" t="s">
        <v>481</v>
      </c>
      <c r="R21" s="20" t="s">
        <v>481</v>
      </c>
      <c r="S21" s="18" t="s">
        <v>481</v>
      </c>
      <c r="T21" s="20" t="s">
        <v>481</v>
      </c>
      <c r="U21" s="18" t="n">
        <v>425.95750565</v>
      </c>
      <c r="V21" s="20" t="n">
        <v>8.77822465</v>
      </c>
    </row>
    <row r="22" spans="1:22">
      <c r="A22" s="15" t="s">
        <v>497</v>
      </c>
      <c r="B22" s="17" t="n">
        <v>6598</v>
      </c>
      <c r="C22" s="18">
        <f>(43.0/B22*100)</f>
        <v/>
      </c>
      <c r="D22" s="19" t="n">
        <v>6555</v>
      </c>
      <c r="E22" s="18" t="n">
        <v>475.75727554</v>
      </c>
      <c r="F22" s="20" t="n">
        <v>3.78337245</v>
      </c>
      <c r="G22" s="18" t="n">
        <v>466.27142485</v>
      </c>
      <c r="H22" s="20" t="n">
        <v>4.61446604</v>
      </c>
      <c r="I22" s="18" t="n">
        <v>486.6350752</v>
      </c>
      <c r="J22" s="20" t="n">
        <v>3.9569731</v>
      </c>
      <c r="K22" s="18" t="n">
        <v>471.82301053</v>
      </c>
      <c r="L22" s="20" t="n">
        <v>4.9166194</v>
      </c>
      <c r="M22" s="18" t="s">
        <v>481</v>
      </c>
      <c r="N22" s="20" t="s">
        <v>481</v>
      </c>
      <c r="O22" s="18" t="s">
        <v>481</v>
      </c>
      <c r="P22" s="20" t="s">
        <v>481</v>
      </c>
      <c r="Q22" s="18" t="s">
        <v>481</v>
      </c>
      <c r="R22" s="20" t="s">
        <v>481</v>
      </c>
      <c r="S22" s="18" t="n">
        <v>434.27492784</v>
      </c>
      <c r="T22" s="20" t="n">
        <v>38.60884038</v>
      </c>
      <c r="U22" s="18" t="n">
        <v>359.38886879</v>
      </c>
      <c r="V22" s="20" t="n">
        <v>7.88020499</v>
      </c>
    </row>
    <row r="23" spans="1:22">
      <c r="A23" s="15" t="s">
        <v>498</v>
      </c>
      <c r="B23" s="17" t="n">
        <v>11583</v>
      </c>
      <c r="C23" s="18">
        <f>(280.0/B23*100)</f>
        <v/>
      </c>
      <c r="D23" s="19" t="n">
        <v>11303</v>
      </c>
      <c r="E23" s="18" t="n">
        <v>506.04514462</v>
      </c>
      <c r="F23" s="20" t="n">
        <v>4.24763549</v>
      </c>
      <c r="G23" s="18" t="n">
        <v>482.01607485</v>
      </c>
      <c r="H23" s="20" t="n">
        <v>2.89881314</v>
      </c>
      <c r="I23" s="18" t="n">
        <v>479.50540293</v>
      </c>
      <c r="J23" s="20" t="n">
        <v>3.68292242</v>
      </c>
      <c r="K23" s="18" t="n">
        <v>468.88110819</v>
      </c>
      <c r="L23" s="20" t="n">
        <v>6.03898574</v>
      </c>
      <c r="M23" s="18" t="s">
        <v>481</v>
      </c>
      <c r="N23" s="20" t="s">
        <v>481</v>
      </c>
      <c r="O23" s="18" t="s">
        <v>481</v>
      </c>
      <c r="P23" s="20" t="s">
        <v>481</v>
      </c>
      <c r="Q23" s="18" t="s">
        <v>481</v>
      </c>
      <c r="R23" s="20" t="s">
        <v>481</v>
      </c>
      <c r="S23" s="18" t="s">
        <v>481</v>
      </c>
      <c r="T23" s="20" t="s">
        <v>481</v>
      </c>
      <c r="U23" s="18" t="n">
        <v>409.83123692</v>
      </c>
      <c r="V23" s="20" t="n">
        <v>7.22749059</v>
      </c>
    </row>
    <row r="24" spans="1:22">
      <c r="A24" s="15" t="s">
        <v>499</v>
      </c>
      <c r="B24" s="17" t="n">
        <v>6647</v>
      </c>
      <c r="C24" s="18">
        <f>(12.0/B24*100)</f>
        <v/>
      </c>
      <c r="D24" s="19" t="n">
        <v>6635</v>
      </c>
      <c r="E24" s="18" t="n">
        <v>561.8114103299999</v>
      </c>
      <c r="F24" s="20" t="n">
        <v>4.34289462</v>
      </c>
      <c r="G24" s="18" t="n">
        <v>542.56615233</v>
      </c>
      <c r="H24" s="20" t="n">
        <v>3.47806212</v>
      </c>
      <c r="I24" s="18" t="n">
        <v>537.07232723</v>
      </c>
      <c r="J24" s="20" t="n">
        <v>2.9024866</v>
      </c>
      <c r="K24" s="18" t="n">
        <v>510.61944212</v>
      </c>
      <c r="L24" s="20" t="n">
        <v>3.68368825</v>
      </c>
      <c r="M24" s="18" t="s">
        <v>481</v>
      </c>
      <c r="N24" s="20" t="s">
        <v>481</v>
      </c>
      <c r="O24" s="18" t="s">
        <v>481</v>
      </c>
      <c r="P24" s="20" t="s">
        <v>481</v>
      </c>
      <c r="Q24" s="18" t="s">
        <v>481</v>
      </c>
      <c r="R24" s="20" t="s">
        <v>481</v>
      </c>
      <c r="S24" s="18" t="s">
        <v>481</v>
      </c>
      <c r="T24" s="20" t="s">
        <v>481</v>
      </c>
      <c r="U24" s="18" t="n">
        <v>455.54837755</v>
      </c>
      <c r="V24" s="20" t="n">
        <v>10.20687337</v>
      </c>
    </row>
    <row r="25" spans="1:22">
      <c r="A25" s="15" t="s">
        <v>500</v>
      </c>
      <c r="B25" s="17" t="n">
        <v>5581</v>
      </c>
      <c r="C25" s="18">
        <f>(25.0/B25*100)</f>
        <v/>
      </c>
      <c r="D25" s="19" t="n">
        <v>5556</v>
      </c>
      <c r="E25" s="18" t="n">
        <v>566.32640693</v>
      </c>
      <c r="F25" s="20" t="n">
        <v>5.07803625</v>
      </c>
      <c r="G25" s="18" t="n">
        <v>507.21645067</v>
      </c>
      <c r="H25" s="20" t="n">
        <v>3.57319054</v>
      </c>
      <c r="I25" s="18" t="n">
        <v>509.93861512</v>
      </c>
      <c r="J25" s="20" t="n">
        <v>3.02295965</v>
      </c>
      <c r="K25" s="18" t="n">
        <v>497.17582028</v>
      </c>
      <c r="L25" s="20" t="n">
        <v>4.47960716</v>
      </c>
      <c r="M25" s="18" t="s">
        <v>481</v>
      </c>
      <c r="N25" s="20" t="s">
        <v>481</v>
      </c>
      <c r="O25" s="18" t="s">
        <v>481</v>
      </c>
      <c r="P25" s="20" t="s">
        <v>481</v>
      </c>
      <c r="Q25" s="18" t="s">
        <v>481</v>
      </c>
      <c r="R25" s="20" t="s">
        <v>481</v>
      </c>
      <c r="S25" s="18" t="s">
        <v>481</v>
      </c>
      <c r="T25" s="20" t="s">
        <v>481</v>
      </c>
      <c r="U25" s="18" t="n">
        <v>393.53975806</v>
      </c>
      <c r="V25" s="20" t="n">
        <v>22.41181807</v>
      </c>
    </row>
    <row r="26" spans="1:22">
      <c r="A26" s="15" t="s">
        <v>501</v>
      </c>
      <c r="B26" s="17" t="n">
        <v>4869</v>
      </c>
      <c r="C26" s="18">
        <f>(87.0/B26*100)</f>
        <v/>
      </c>
      <c r="D26" s="19" t="n">
        <v>4782</v>
      </c>
      <c r="E26" s="18" t="n">
        <v>500.959976</v>
      </c>
      <c r="F26" s="20" t="n">
        <v>3.95828376</v>
      </c>
      <c r="G26" s="18" t="n">
        <v>487.46309073</v>
      </c>
      <c r="H26" s="20" t="n">
        <v>2.04376651</v>
      </c>
      <c r="I26" s="18" t="n">
        <v>493.02446112</v>
      </c>
      <c r="J26" s="20" t="n">
        <v>2.63048414</v>
      </c>
      <c r="K26" s="18" t="n">
        <v>497.38467128</v>
      </c>
      <c r="L26" s="20" t="n">
        <v>5.40485392</v>
      </c>
      <c r="M26" s="18" t="s">
        <v>481</v>
      </c>
      <c r="N26" s="20" t="s">
        <v>481</v>
      </c>
      <c r="O26" s="18" t="s">
        <v>481</v>
      </c>
      <c r="P26" s="20" t="s">
        <v>481</v>
      </c>
      <c r="Q26" s="18" t="s">
        <v>481</v>
      </c>
      <c r="R26" s="20" t="s">
        <v>481</v>
      </c>
      <c r="S26" s="18" t="s">
        <v>481</v>
      </c>
      <c r="T26" s="20" t="s">
        <v>481</v>
      </c>
      <c r="U26" s="18" t="n">
        <v>439.58139471</v>
      </c>
      <c r="V26" s="20" t="n">
        <v>8.73708354</v>
      </c>
    </row>
    <row r="27" spans="1:22">
      <c r="A27" s="15" t="s">
        <v>502</v>
      </c>
      <c r="B27" s="17" t="n">
        <v>5299</v>
      </c>
      <c r="C27" s="18">
        <f>(157.0/B27*100)</f>
        <v/>
      </c>
      <c r="D27" s="19" t="n">
        <v>5142</v>
      </c>
      <c r="E27" s="18" t="n">
        <v>521.3095170399999</v>
      </c>
      <c r="F27" s="20" t="n">
        <v>3.14796512</v>
      </c>
      <c r="G27" s="18" t="n">
        <v>484.09792111</v>
      </c>
      <c r="H27" s="20" t="n">
        <v>2.85548411</v>
      </c>
      <c r="I27" s="18" t="n">
        <v>489.02647919</v>
      </c>
      <c r="J27" s="20" t="n">
        <v>2.38731235</v>
      </c>
      <c r="K27" s="18" t="n">
        <v>485.66465956</v>
      </c>
      <c r="L27" s="20" t="n">
        <v>3.50197731</v>
      </c>
      <c r="M27" s="18" t="s">
        <v>481</v>
      </c>
      <c r="N27" s="20" t="s">
        <v>481</v>
      </c>
      <c r="O27" s="18" t="s">
        <v>481</v>
      </c>
      <c r="P27" s="20" t="s">
        <v>481</v>
      </c>
      <c r="Q27" s="18" t="s">
        <v>481</v>
      </c>
      <c r="R27" s="20" t="s">
        <v>481</v>
      </c>
      <c r="S27" s="18" t="s">
        <v>481</v>
      </c>
      <c r="T27" s="20" t="s">
        <v>481</v>
      </c>
      <c r="U27" s="18" t="n">
        <v>395.09330893</v>
      </c>
      <c r="V27" s="20" t="n">
        <v>4.25394054</v>
      </c>
    </row>
    <row r="28" spans="1:22">
      <c r="A28" s="15" t="s">
        <v>503</v>
      </c>
      <c r="B28" s="17" t="n">
        <v>7568</v>
      </c>
      <c r="C28" s="18">
        <f>(454.0/B28*100)</f>
        <v/>
      </c>
      <c r="D28" s="19" t="n">
        <v>7114</v>
      </c>
      <c r="E28" s="18" t="n">
        <v>424.594967</v>
      </c>
      <c r="F28" s="20" t="n">
        <v>2.66016084</v>
      </c>
      <c r="G28" s="18" t="n">
        <v>413.20606842</v>
      </c>
      <c r="H28" s="20" t="n">
        <v>2.38604945</v>
      </c>
      <c r="I28" s="18" t="n">
        <v>430.10445801</v>
      </c>
      <c r="J28" s="20" t="n">
        <v>3.01638292</v>
      </c>
      <c r="K28" s="18" t="n">
        <v>431.59798424</v>
      </c>
      <c r="L28" s="20" t="n">
        <v>6.67624884</v>
      </c>
      <c r="M28" s="18" t="s">
        <v>481</v>
      </c>
      <c r="N28" s="20" t="s">
        <v>481</v>
      </c>
      <c r="O28" s="18" t="s">
        <v>481</v>
      </c>
      <c r="P28" s="20" t="s">
        <v>481</v>
      </c>
      <c r="Q28" s="18" t="s">
        <v>481</v>
      </c>
      <c r="R28" s="20" t="s">
        <v>481</v>
      </c>
      <c r="S28" s="18" t="s">
        <v>481</v>
      </c>
      <c r="T28" s="20" t="s">
        <v>481</v>
      </c>
      <c r="U28" s="18" t="n">
        <v>387.57948208</v>
      </c>
      <c r="V28" s="20" t="n">
        <v>6.54100359</v>
      </c>
    </row>
    <row r="29" spans="1:22">
      <c r="A29" s="15" t="s">
        <v>504</v>
      </c>
      <c r="B29" s="17" t="n">
        <v>5385</v>
      </c>
      <c r="C29" s="18">
        <f>(30.0/B29*100)</f>
        <v/>
      </c>
      <c r="D29" s="19" t="n">
        <v>5355</v>
      </c>
      <c r="E29" s="18" t="n">
        <v>551.19267419</v>
      </c>
      <c r="F29" s="20" t="n">
        <v>4.85917183</v>
      </c>
      <c r="G29" s="18" t="n">
        <v>516.04681968</v>
      </c>
      <c r="H29" s="20" t="n">
        <v>3.78632322</v>
      </c>
      <c r="I29" s="18" t="n">
        <v>506.25759251</v>
      </c>
      <c r="J29" s="20" t="n">
        <v>2.98165326</v>
      </c>
      <c r="K29" s="18" t="n">
        <v>508.16861535</v>
      </c>
      <c r="L29" s="20" t="n">
        <v>3.52516686</v>
      </c>
      <c r="M29" s="18" t="s">
        <v>481</v>
      </c>
      <c r="N29" s="20" t="s">
        <v>481</v>
      </c>
      <c r="O29" s="18" t="s">
        <v>481</v>
      </c>
      <c r="P29" s="20" t="s">
        <v>481</v>
      </c>
      <c r="Q29" s="18" t="n">
        <v>358.28551468</v>
      </c>
      <c r="R29" s="20" t="n">
        <v>8.567023300000001</v>
      </c>
      <c r="S29" s="18" t="s">
        <v>481</v>
      </c>
      <c r="T29" s="20" t="s">
        <v>481</v>
      </c>
      <c r="U29" s="18" t="n">
        <v>419.0206218</v>
      </c>
      <c r="V29" s="20" t="n">
        <v>8.44401008</v>
      </c>
    </row>
    <row r="30" spans="1:22">
      <c r="A30" s="15" t="s">
        <v>505</v>
      </c>
      <c r="B30" s="17" t="n">
        <v>4520</v>
      </c>
      <c r="C30" s="18">
        <f>(236.0/B30*100)</f>
        <v/>
      </c>
      <c r="D30" s="19" t="n">
        <v>4284</v>
      </c>
      <c r="E30" s="18" t="n">
        <v>551.54459554</v>
      </c>
      <c r="F30" s="20" t="n">
        <v>2.88701248</v>
      </c>
      <c r="G30" s="18" t="n">
        <v>504.25484381</v>
      </c>
      <c r="H30" s="20" t="n">
        <v>3.53768782</v>
      </c>
      <c r="I30" s="18" t="n">
        <v>520.03759183</v>
      </c>
      <c r="J30" s="20" t="n">
        <v>4.4310272</v>
      </c>
      <c r="K30" s="18" t="n">
        <v>509.95392831</v>
      </c>
      <c r="L30" s="20" t="n">
        <v>5.93637907</v>
      </c>
      <c r="M30" s="18" t="s">
        <v>481</v>
      </c>
      <c r="N30" s="20" t="s">
        <v>481</v>
      </c>
      <c r="O30" s="18" t="s">
        <v>481</v>
      </c>
      <c r="P30" s="20" t="s">
        <v>481</v>
      </c>
      <c r="Q30" s="18" t="s">
        <v>481</v>
      </c>
      <c r="R30" s="20" t="s">
        <v>481</v>
      </c>
      <c r="S30" s="18" t="s">
        <v>481</v>
      </c>
      <c r="T30" s="20" t="s">
        <v>481</v>
      </c>
      <c r="U30" s="18" t="n">
        <v>415.22945119</v>
      </c>
      <c r="V30" s="20" t="n">
        <v>6.46537166</v>
      </c>
    </row>
    <row r="31" spans="1:22">
      <c r="A31" s="15" t="s">
        <v>506</v>
      </c>
      <c r="B31" s="17" t="n">
        <v>5456</v>
      </c>
      <c r="C31" s="18">
        <f>(153.0/B31*100)</f>
        <v/>
      </c>
      <c r="D31" s="19" t="n">
        <v>5303</v>
      </c>
      <c r="E31" s="18" t="n">
        <v>524.1390201200001</v>
      </c>
      <c r="F31" s="20" t="n">
        <v>3.95660146</v>
      </c>
      <c r="G31" s="18" t="n">
        <v>504.32091888</v>
      </c>
      <c r="H31" s="20" t="n">
        <v>2.80349196</v>
      </c>
      <c r="I31" s="18" t="n">
        <v>502.2782168</v>
      </c>
      <c r="J31" s="20" t="n">
        <v>3.17935651</v>
      </c>
      <c r="K31" s="18" t="n">
        <v>477.65584861</v>
      </c>
      <c r="L31" s="20" t="n">
        <v>5.24668623</v>
      </c>
      <c r="M31" s="18" t="s">
        <v>481</v>
      </c>
      <c r="N31" s="20" t="s">
        <v>481</v>
      </c>
      <c r="O31" s="18" t="s">
        <v>481</v>
      </c>
      <c r="P31" s="20" t="s">
        <v>481</v>
      </c>
      <c r="Q31" s="18" t="s">
        <v>481</v>
      </c>
      <c r="R31" s="20" t="s">
        <v>481</v>
      </c>
      <c r="S31" s="18" t="s">
        <v>481</v>
      </c>
      <c r="T31" s="20" t="s">
        <v>481</v>
      </c>
      <c r="U31" s="18" t="n">
        <v>413.08480882</v>
      </c>
      <c r="V31" s="20" t="n">
        <v>5.30863693</v>
      </c>
    </row>
    <row r="32" spans="1:22">
      <c r="A32" s="15" t="s">
        <v>507</v>
      </c>
      <c r="B32" s="17" t="n">
        <v>4478</v>
      </c>
      <c r="C32" s="18">
        <f>(6.0/B32*100)</f>
        <v/>
      </c>
      <c r="D32" s="19" t="n">
        <v>4472</v>
      </c>
      <c r="E32" s="18" t="n">
        <v>523.6524735</v>
      </c>
      <c r="F32" s="20" t="n">
        <v>4.45014672</v>
      </c>
      <c r="G32" s="18" t="n">
        <v>489.30935717</v>
      </c>
      <c r="H32" s="20" t="n">
        <v>2.83839162</v>
      </c>
      <c r="I32" s="18" t="n">
        <v>506.61150989</v>
      </c>
      <c r="J32" s="20" t="n">
        <v>3.09638286</v>
      </c>
      <c r="K32" s="18" t="n">
        <v>511.42232471</v>
      </c>
      <c r="L32" s="20" t="n">
        <v>5.65999997</v>
      </c>
      <c r="M32" s="18" t="s">
        <v>481</v>
      </c>
      <c r="N32" s="20" t="s">
        <v>481</v>
      </c>
      <c r="O32" s="18" t="s">
        <v>481</v>
      </c>
      <c r="P32" s="20" t="s">
        <v>481</v>
      </c>
      <c r="Q32" s="18" t="s">
        <v>481</v>
      </c>
      <c r="R32" s="20" t="s">
        <v>481</v>
      </c>
      <c r="S32" s="18" t="s">
        <v>481</v>
      </c>
      <c r="T32" s="20" t="s">
        <v>481</v>
      </c>
      <c r="U32" s="18" t="n">
        <v>405.64671745</v>
      </c>
      <c r="V32" s="20" t="n">
        <v>13.58916476</v>
      </c>
    </row>
    <row r="33" spans="1:22">
      <c r="A33" s="15" t="s">
        <v>508</v>
      </c>
      <c r="B33" s="17" t="n">
        <v>7325</v>
      </c>
      <c r="C33" s="18">
        <f>(85.0/B33*100)</f>
        <v/>
      </c>
      <c r="D33" s="19" t="n">
        <v>7240</v>
      </c>
      <c r="E33" s="18" t="n">
        <v>536.31592216</v>
      </c>
      <c r="F33" s="20" t="n">
        <v>3.29681608</v>
      </c>
      <c r="G33" s="18" t="n">
        <v>485.95516606</v>
      </c>
      <c r="H33" s="20" t="n">
        <v>2.89074905</v>
      </c>
      <c r="I33" s="18" t="n">
        <v>490.65097961</v>
      </c>
      <c r="J33" s="20" t="n">
        <v>3.95844714</v>
      </c>
      <c r="K33" s="18" t="n">
        <v>503.71100737</v>
      </c>
      <c r="L33" s="20" t="n">
        <v>3.9436062</v>
      </c>
      <c r="M33" s="18" t="s">
        <v>481</v>
      </c>
      <c r="N33" s="20" t="s">
        <v>481</v>
      </c>
      <c r="O33" s="18" t="s">
        <v>481</v>
      </c>
      <c r="P33" s="20" t="s">
        <v>481</v>
      </c>
      <c r="Q33" s="18" t="s">
        <v>481</v>
      </c>
      <c r="R33" s="20" t="s">
        <v>481</v>
      </c>
      <c r="S33" s="18" t="s">
        <v>481</v>
      </c>
      <c r="T33" s="20" t="s">
        <v>481</v>
      </c>
      <c r="U33" s="18" t="n">
        <v>452.06571084</v>
      </c>
      <c r="V33" s="20" t="n">
        <v>7.21634665</v>
      </c>
    </row>
    <row r="34" spans="1:22">
      <c r="A34" s="15" t="s">
        <v>509</v>
      </c>
      <c r="B34" s="17" t="n">
        <v>6350</v>
      </c>
      <c r="C34" s="18">
        <f>(99.0/B34*100)</f>
        <v/>
      </c>
      <c r="D34" s="19" t="n">
        <v>6251</v>
      </c>
      <c r="E34" s="18" t="n">
        <v>473.5630491</v>
      </c>
      <c r="F34" s="20" t="n">
        <v>4.12364729</v>
      </c>
      <c r="G34" s="18" t="n">
        <v>467.6282546</v>
      </c>
      <c r="H34" s="20" t="n">
        <v>2.68836663</v>
      </c>
      <c r="I34" s="18" t="n">
        <v>471.53539448</v>
      </c>
      <c r="J34" s="20" t="n">
        <v>3.36195752</v>
      </c>
      <c r="K34" s="18" t="n">
        <v>472.22115816</v>
      </c>
      <c r="L34" s="20" t="n">
        <v>5.11117609</v>
      </c>
      <c r="M34" s="18" t="s">
        <v>481</v>
      </c>
      <c r="N34" s="20" t="s">
        <v>481</v>
      </c>
      <c r="O34" s="18" t="s">
        <v>481</v>
      </c>
      <c r="P34" s="20" t="s">
        <v>481</v>
      </c>
      <c r="Q34" s="18" t="n">
        <v>306.56969545</v>
      </c>
      <c r="R34" s="20" t="n">
        <v>10.27624616</v>
      </c>
      <c r="S34" s="18" t="s">
        <v>481</v>
      </c>
      <c r="T34" s="20" t="s">
        <v>481</v>
      </c>
      <c r="U34" s="18" t="n">
        <v>394.99495193</v>
      </c>
      <c r="V34" s="20" t="n">
        <v>7.83828794</v>
      </c>
    </row>
    <row r="35" spans="1:22">
      <c r="A35" s="15" t="s">
        <v>510</v>
      </c>
      <c r="B35" s="17" t="n">
        <v>6406</v>
      </c>
      <c r="C35" s="18">
        <f>(69.0/B35*100)</f>
        <v/>
      </c>
      <c r="D35" s="19" t="n">
        <v>6337</v>
      </c>
      <c r="E35" s="18" t="n">
        <v>540.58101474</v>
      </c>
      <c r="F35" s="20" t="n">
        <v>4.38652118</v>
      </c>
      <c r="G35" s="18" t="n">
        <v>517.25417092</v>
      </c>
      <c r="H35" s="20" t="n">
        <v>1.86147236</v>
      </c>
      <c r="I35" s="18" t="n">
        <v>510.63788339</v>
      </c>
      <c r="J35" s="20" t="n">
        <v>3.0230877</v>
      </c>
      <c r="K35" s="18" t="n">
        <v>497.35564379</v>
      </c>
      <c r="L35" s="20" t="n">
        <v>5.3608064</v>
      </c>
      <c r="M35" s="18" t="s">
        <v>481</v>
      </c>
      <c r="N35" s="20" t="s">
        <v>481</v>
      </c>
      <c r="O35" s="18" t="s">
        <v>481</v>
      </c>
      <c r="P35" s="20" t="s">
        <v>481</v>
      </c>
      <c r="Q35" s="18" t="n">
        <v>374.85244494</v>
      </c>
      <c r="R35" s="20" t="n">
        <v>5.84040672</v>
      </c>
      <c r="S35" s="18" t="s">
        <v>481</v>
      </c>
      <c r="T35" s="20" t="s">
        <v>481</v>
      </c>
      <c r="U35" s="18" t="n">
        <v>415.75768336</v>
      </c>
      <c r="V35" s="20" t="n">
        <v>10.25782894</v>
      </c>
    </row>
    <row r="36" spans="1:22">
      <c r="A36" s="15" t="s">
        <v>511</v>
      </c>
      <c r="B36" s="17" t="n">
        <v>6736</v>
      </c>
      <c r="C36" s="18">
        <f>(84.0/B36*100)</f>
        <v/>
      </c>
      <c r="D36" s="19" t="n">
        <v>6652</v>
      </c>
      <c r="E36" s="18" t="n">
        <v>526.23819052</v>
      </c>
      <c r="F36" s="20" t="n">
        <v>2.72069401</v>
      </c>
      <c r="G36" s="18" t="n">
        <v>482.64472879</v>
      </c>
      <c r="H36" s="20" t="n">
        <v>2.64357845</v>
      </c>
      <c r="I36" s="18" t="n">
        <v>486.06614219</v>
      </c>
      <c r="J36" s="20" t="n">
        <v>2.71365688</v>
      </c>
      <c r="K36" s="18" t="n">
        <v>487.68814769</v>
      </c>
      <c r="L36" s="20" t="n">
        <v>3.45953848</v>
      </c>
      <c r="M36" s="18" t="s">
        <v>481</v>
      </c>
      <c r="N36" s="20" t="s">
        <v>481</v>
      </c>
      <c r="O36" s="18" t="s">
        <v>481</v>
      </c>
      <c r="P36" s="20" t="s">
        <v>481</v>
      </c>
      <c r="Q36" s="18" t="s">
        <v>481</v>
      </c>
      <c r="R36" s="20" t="s">
        <v>481</v>
      </c>
      <c r="S36" s="18" t="s">
        <v>481</v>
      </c>
      <c r="T36" s="20" t="s">
        <v>481</v>
      </c>
      <c r="U36" s="18" t="n">
        <v>420.99026128</v>
      </c>
      <c r="V36" s="20" t="n">
        <v>6.25450074</v>
      </c>
    </row>
    <row r="37" spans="1:22">
      <c r="A37" s="15" t="s">
        <v>512</v>
      </c>
      <c r="B37" s="17" t="n">
        <v>5458</v>
      </c>
      <c r="C37" s="18">
        <f>(167.0/B37*100)</f>
        <v/>
      </c>
      <c r="D37" s="19" t="n">
        <v>5291</v>
      </c>
      <c r="E37" s="18" t="n">
        <v>525.62825376</v>
      </c>
      <c r="F37" s="20" t="n">
        <v>4.5780351</v>
      </c>
      <c r="G37" s="18" t="n">
        <v>498.7561188</v>
      </c>
      <c r="H37" s="20" t="n">
        <v>3.80888225</v>
      </c>
      <c r="I37" s="18" t="n">
        <v>505.25642509</v>
      </c>
      <c r="J37" s="20" t="n">
        <v>3.5462038</v>
      </c>
      <c r="K37" s="18" t="n">
        <v>474.15372642</v>
      </c>
      <c r="L37" s="20" t="n">
        <v>5.50690214</v>
      </c>
      <c r="M37" s="18" t="s">
        <v>481</v>
      </c>
      <c r="N37" s="20" t="s">
        <v>481</v>
      </c>
      <c r="O37" s="18" t="s">
        <v>481</v>
      </c>
      <c r="P37" s="20" t="s">
        <v>481</v>
      </c>
      <c r="Q37" s="18" t="s">
        <v>481</v>
      </c>
      <c r="R37" s="20" t="s">
        <v>481</v>
      </c>
      <c r="S37" s="18" t="s">
        <v>481</v>
      </c>
      <c r="T37" s="20" t="s">
        <v>481</v>
      </c>
      <c r="U37" s="18" t="n">
        <v>401.72410901</v>
      </c>
      <c r="V37" s="20" t="n">
        <v>6.015302</v>
      </c>
    </row>
    <row r="38" spans="1:22">
      <c r="A38" s="15" t="s">
        <v>513</v>
      </c>
      <c r="B38" s="17" t="n">
        <v>5860</v>
      </c>
      <c r="C38" s="18">
        <f>(26.0/B38*100)</f>
        <v/>
      </c>
      <c r="D38" s="19" t="n">
        <v>5834</v>
      </c>
      <c r="E38" s="18" t="n">
        <v>526.93850967</v>
      </c>
      <c r="F38" s="20" t="n">
        <v>5.19742399</v>
      </c>
      <c r="G38" s="18" t="n">
        <v>505.36301973</v>
      </c>
      <c r="H38" s="20" t="n">
        <v>4.40004779</v>
      </c>
      <c r="I38" s="18" t="n">
        <v>519.68000047</v>
      </c>
      <c r="J38" s="20" t="n">
        <v>3.62426145</v>
      </c>
      <c r="K38" s="18" t="n">
        <v>501.61388815</v>
      </c>
      <c r="L38" s="20" t="n">
        <v>4.00839832</v>
      </c>
      <c r="M38" s="18" t="s">
        <v>481</v>
      </c>
      <c r="N38" s="20" t="s">
        <v>481</v>
      </c>
      <c r="O38" s="18" t="s">
        <v>481</v>
      </c>
      <c r="P38" s="20" t="s">
        <v>481</v>
      </c>
      <c r="Q38" s="18" t="s">
        <v>481</v>
      </c>
      <c r="R38" s="20" t="s">
        <v>481</v>
      </c>
      <c r="S38" s="18" t="s">
        <v>481</v>
      </c>
      <c r="T38" s="20" t="s">
        <v>481</v>
      </c>
      <c r="U38" s="18" t="n">
        <v>465.51422428</v>
      </c>
      <c r="V38" s="20" t="n">
        <v>6.22568846</v>
      </c>
    </row>
    <row r="39" spans="1:22">
      <c r="A39" s="15" t="s">
        <v>514</v>
      </c>
      <c r="B39" s="17" t="n">
        <v>5895</v>
      </c>
      <c r="C39" s="18">
        <f>(33.0/B39*100)</f>
        <v/>
      </c>
      <c r="D39" s="19" t="n">
        <v>5862</v>
      </c>
      <c r="E39" s="18" t="n">
        <v>434.71403153</v>
      </c>
      <c r="F39" s="20" t="n">
        <v>4.73906095</v>
      </c>
      <c r="G39" s="18" t="n">
        <v>428.72638155</v>
      </c>
      <c r="H39" s="20" t="n">
        <v>3.92174553</v>
      </c>
      <c r="I39" s="18" t="n">
        <v>417.3280921</v>
      </c>
      <c r="J39" s="20" t="n">
        <v>5.55433478</v>
      </c>
      <c r="K39" s="18" t="n">
        <v>421.69606223</v>
      </c>
      <c r="L39" s="20" t="n">
        <v>6.54508448</v>
      </c>
      <c r="M39" s="18" t="s">
        <v>481</v>
      </c>
      <c r="N39" s="20" t="s">
        <v>481</v>
      </c>
      <c r="O39" s="18" t="s">
        <v>481</v>
      </c>
      <c r="P39" s="20" t="s">
        <v>481</v>
      </c>
      <c r="Q39" s="18" t="s">
        <v>481</v>
      </c>
      <c r="R39" s="20" t="s">
        <v>481</v>
      </c>
      <c r="S39" s="18" t="s">
        <v>481</v>
      </c>
      <c r="T39" s="20" t="s">
        <v>481</v>
      </c>
      <c r="U39" s="18" t="n">
        <v>368.43117563</v>
      </c>
      <c r="V39" s="20" t="n">
        <v>7.97116893</v>
      </c>
    </row>
    <row r="40" spans="1:22">
      <c r="A40" s="15" t="s">
        <v>515</v>
      </c>
      <c r="B40" s="17" t="n">
        <v>14157</v>
      </c>
      <c r="C40" s="18">
        <f>(407.0/B40*100)</f>
        <v/>
      </c>
      <c r="D40" s="19" t="n">
        <v>13750</v>
      </c>
      <c r="E40" s="18" t="n">
        <v>538.77137879</v>
      </c>
      <c r="F40" s="20" t="n">
        <v>3.75652276</v>
      </c>
      <c r="G40" s="18" t="n">
        <v>501.65352046</v>
      </c>
      <c r="H40" s="20" t="n">
        <v>3.02371105</v>
      </c>
      <c r="I40" s="18" t="n">
        <v>515.4648584</v>
      </c>
      <c r="J40" s="20" t="n">
        <v>3.21324682</v>
      </c>
      <c r="K40" s="18" t="n">
        <v>495.86171316</v>
      </c>
      <c r="L40" s="20" t="n">
        <v>5.8974872</v>
      </c>
      <c r="M40" s="18" t="s">
        <v>481</v>
      </c>
      <c r="N40" s="20" t="s">
        <v>481</v>
      </c>
      <c r="O40" s="18" t="s">
        <v>481</v>
      </c>
      <c r="P40" s="20" t="s">
        <v>481</v>
      </c>
      <c r="Q40" s="18" t="s">
        <v>481</v>
      </c>
      <c r="R40" s="20" t="s">
        <v>481</v>
      </c>
      <c r="S40" s="18" t="s">
        <v>481</v>
      </c>
      <c r="T40" s="20" t="s">
        <v>481</v>
      </c>
      <c r="U40" s="18" t="n">
        <v>412.64374651</v>
      </c>
      <c r="V40" s="20" t="n">
        <v>6.73949089</v>
      </c>
    </row>
    <row r="41" spans="1:22">
      <c r="A41" s="15" t="s">
        <v>516</v>
      </c>
      <c r="B41" s="17" t="n">
        <v>5712</v>
      </c>
      <c r="C41" s="18">
        <f>(60.0/B41*100)</f>
        <v/>
      </c>
      <c r="D41" s="19" t="n">
        <v>5652</v>
      </c>
      <c r="E41" s="18" t="n">
        <v>516.7481591</v>
      </c>
      <c r="F41" s="20" t="n">
        <v>4.36987577</v>
      </c>
      <c r="G41" s="18" t="n">
        <v>486.87048096</v>
      </c>
      <c r="H41" s="20" t="n">
        <v>3.24318595</v>
      </c>
      <c r="I41" s="18" t="n">
        <v>511.02420255</v>
      </c>
      <c r="J41" s="20" t="n">
        <v>3.98928519</v>
      </c>
      <c r="K41" s="18" t="n">
        <v>512.88897912</v>
      </c>
      <c r="L41" s="20" t="n">
        <v>6.02780234</v>
      </c>
      <c r="M41" s="18" t="s">
        <v>481</v>
      </c>
      <c r="N41" s="20" t="s">
        <v>481</v>
      </c>
      <c r="O41" s="18" t="s">
        <v>481</v>
      </c>
      <c r="P41" s="20" t="s">
        <v>481</v>
      </c>
      <c r="Q41" s="18" t="n">
        <v>387.44235424</v>
      </c>
      <c r="R41" s="20" t="n">
        <v>14.52510266</v>
      </c>
      <c r="S41" s="18" t="s">
        <v>481</v>
      </c>
      <c r="T41" s="20" t="s">
        <v>481</v>
      </c>
      <c r="U41" s="18" t="n">
        <v>414.42834924</v>
      </c>
      <c r="V41" s="20" t="n">
        <v>9.12091579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384.32467796</v>
      </c>
      <c r="F45" s="20" t="n">
        <v>3.35903445</v>
      </c>
      <c r="G45" s="18" t="n">
        <v>375.13036781</v>
      </c>
      <c r="H45" s="20" t="n">
        <v>2.60006158</v>
      </c>
      <c r="I45" s="18" t="n">
        <v>367.22103589</v>
      </c>
      <c r="J45" s="20" t="n">
        <v>3.95933844</v>
      </c>
      <c r="K45" s="18" t="n">
        <v>379.33615866</v>
      </c>
      <c r="L45" s="20" t="n">
        <v>6.3813816</v>
      </c>
      <c r="M45" s="18" t="s">
        <v>481</v>
      </c>
      <c r="N45" s="20" t="s">
        <v>481</v>
      </c>
      <c r="O45" s="18" t="s">
        <v>481</v>
      </c>
      <c r="P45" s="20" t="s">
        <v>481</v>
      </c>
      <c r="Q45" s="18" t="s">
        <v>481</v>
      </c>
      <c r="R45" s="20" t="s">
        <v>481</v>
      </c>
      <c r="S45" s="18" t="n">
        <v>353.50206261</v>
      </c>
      <c r="T45" s="20" t="n">
        <v>13.57411674</v>
      </c>
      <c r="U45" s="18" t="n">
        <v>344.98213326</v>
      </c>
      <c r="V45" s="20" t="n">
        <v>5.30019511</v>
      </c>
    </row>
    <row r="46" spans="1:22">
      <c r="A46" s="15" t="s">
        <v>521</v>
      </c>
      <c r="B46" s="17" t="n">
        <v>23141</v>
      </c>
      <c r="C46" s="18">
        <f>(2259.0/B46*100)</f>
        <v/>
      </c>
      <c r="D46" s="19" t="n">
        <v>20882</v>
      </c>
      <c r="E46" s="18" t="n">
        <v>424.30134634</v>
      </c>
      <c r="F46" s="20" t="n">
        <v>4.12709349</v>
      </c>
      <c r="G46" s="18" t="n">
        <v>406.42830987</v>
      </c>
      <c r="H46" s="20" t="n">
        <v>2.98881239</v>
      </c>
      <c r="I46" s="18" t="n">
        <v>435.04979403</v>
      </c>
      <c r="J46" s="20" t="n">
        <v>3.89533055</v>
      </c>
      <c r="K46" s="18" t="n">
        <v>412.61314875</v>
      </c>
      <c r="L46" s="20" t="n">
        <v>7.54942716</v>
      </c>
      <c r="M46" s="18" t="s">
        <v>481</v>
      </c>
      <c r="N46" s="20" t="s">
        <v>481</v>
      </c>
      <c r="O46" s="18" t="s">
        <v>481</v>
      </c>
      <c r="P46" s="20" t="s">
        <v>481</v>
      </c>
      <c r="Q46" s="18" t="s">
        <v>481</v>
      </c>
      <c r="R46" s="20" t="s">
        <v>481</v>
      </c>
      <c r="S46" s="18" t="s">
        <v>481</v>
      </c>
      <c r="T46" s="20" t="s">
        <v>481</v>
      </c>
      <c r="U46" s="18" t="n">
        <v>375.7961323</v>
      </c>
      <c r="V46" s="20" t="n">
        <v>2.391129</v>
      </c>
    </row>
    <row r="47" spans="1:22">
      <c r="A47" s="15" t="s">
        <v>522</v>
      </c>
      <c r="B47" s="17" t="n">
        <v>5928</v>
      </c>
      <c r="C47" s="18">
        <f>(420.0/B47*100)</f>
        <v/>
      </c>
      <c r="D47" s="19" t="n">
        <v>5508</v>
      </c>
      <c r="E47" s="18" t="n">
        <v>464.47795615</v>
      </c>
      <c r="F47" s="20" t="n">
        <v>5.18087075</v>
      </c>
      <c r="G47" s="18" t="n">
        <v>442.73796629</v>
      </c>
      <c r="H47" s="20" t="n">
        <v>4.30579685</v>
      </c>
      <c r="I47" s="18" t="n">
        <v>476.63434443</v>
      </c>
      <c r="J47" s="20" t="n">
        <v>5.00021969</v>
      </c>
      <c r="K47" s="18" t="n">
        <v>481.54998168</v>
      </c>
      <c r="L47" s="20" t="n">
        <v>7.53875707</v>
      </c>
      <c r="M47" s="18" t="s">
        <v>481</v>
      </c>
      <c r="N47" s="20" t="s">
        <v>481</v>
      </c>
      <c r="O47" s="18" t="s">
        <v>481</v>
      </c>
      <c r="P47" s="20" t="s">
        <v>481</v>
      </c>
      <c r="Q47" s="18" t="s">
        <v>481</v>
      </c>
      <c r="R47" s="20" t="s">
        <v>481</v>
      </c>
      <c r="S47" s="18" t="s">
        <v>481</v>
      </c>
      <c r="T47" s="20" t="s">
        <v>481</v>
      </c>
      <c r="U47" s="18" t="n">
        <v>378.96665867</v>
      </c>
      <c r="V47" s="20" t="n">
        <v>6.04987695</v>
      </c>
    </row>
    <row r="48" spans="1:22">
      <c r="A48" s="15" t="s">
        <v>523</v>
      </c>
      <c r="B48" s="17" t="n">
        <v>9841</v>
      </c>
      <c r="C48" s="18">
        <f>(9.0/B48*100)</f>
        <v/>
      </c>
      <c r="D48" s="19" t="n">
        <v>9832</v>
      </c>
      <c r="E48" s="18" t="n">
        <v>534.51892003</v>
      </c>
      <c r="F48" s="20" t="n">
        <v>5.89308805</v>
      </c>
      <c r="G48" s="18" t="n">
        <v>507.88689059</v>
      </c>
      <c r="H48" s="20" t="n">
        <v>4.56023372</v>
      </c>
      <c r="I48" s="18" t="n">
        <v>539.71846208</v>
      </c>
      <c r="J48" s="20" t="n">
        <v>5.93838991</v>
      </c>
      <c r="K48" s="18" t="n">
        <v>533.00587114</v>
      </c>
      <c r="L48" s="20" t="n">
        <v>12.74146306</v>
      </c>
      <c r="M48" s="18" t="s">
        <v>481</v>
      </c>
      <c r="N48" s="20" t="s">
        <v>481</v>
      </c>
      <c r="O48" s="18" t="s">
        <v>481</v>
      </c>
      <c r="P48" s="20" t="s">
        <v>481</v>
      </c>
      <c r="Q48" s="18" t="s">
        <v>481</v>
      </c>
      <c r="R48" s="20" t="s">
        <v>481</v>
      </c>
      <c r="S48" s="18" t="s">
        <v>481</v>
      </c>
      <c r="T48" s="20" t="s">
        <v>481</v>
      </c>
      <c r="U48" s="18" t="n">
        <v>445.55282705</v>
      </c>
      <c r="V48" s="20" t="n">
        <v>35.36213334</v>
      </c>
    </row>
    <row r="49" spans="1:22">
      <c r="A49" s="15" t="s">
        <v>524</v>
      </c>
      <c r="B49" s="17" t="n">
        <v>6349</v>
      </c>
      <c r="C49" s="18">
        <f>(56.0/B49*100)</f>
        <v/>
      </c>
      <c r="D49" s="19" t="n">
        <v>6293</v>
      </c>
      <c r="E49" s="18" t="n">
        <v>429.81454075</v>
      </c>
      <c r="F49" s="20" t="n">
        <v>3.93245472</v>
      </c>
      <c r="G49" s="18" t="n">
        <v>427.00983474</v>
      </c>
      <c r="H49" s="20" t="n">
        <v>3.26001832</v>
      </c>
      <c r="I49" s="18" t="n">
        <v>450.66202891</v>
      </c>
      <c r="J49" s="20" t="n">
        <v>3.34104158</v>
      </c>
      <c r="K49" s="18" t="n">
        <v>450.99105454</v>
      </c>
      <c r="L49" s="20" t="n">
        <v>5.21708553</v>
      </c>
      <c r="M49" s="18" t="s">
        <v>481</v>
      </c>
      <c r="N49" s="20" t="s">
        <v>481</v>
      </c>
      <c r="O49" s="18" t="s">
        <v>481</v>
      </c>
      <c r="P49" s="20" t="s">
        <v>481</v>
      </c>
      <c r="Q49" s="18" t="s">
        <v>481</v>
      </c>
      <c r="R49" s="20" t="s">
        <v>481</v>
      </c>
      <c r="S49" s="18" t="n">
        <v>426.0266</v>
      </c>
      <c r="T49" s="20" t="n">
        <v>31.53693982</v>
      </c>
      <c r="U49" s="18" t="n">
        <v>378.62009242</v>
      </c>
      <c r="V49" s="20" t="n">
        <v>7.53018808</v>
      </c>
    </row>
    <row r="50" spans="1:22">
      <c r="A50" s="15" t="s">
        <v>525</v>
      </c>
      <c r="B50" s="17" t="n">
        <v>11795</v>
      </c>
      <c r="C50" s="18">
        <f>(397.0/B50*100)</f>
        <v/>
      </c>
      <c r="D50" s="19" t="n">
        <v>11398</v>
      </c>
      <c r="E50" s="18" t="n">
        <v>415.68306354</v>
      </c>
      <c r="F50" s="20" t="n">
        <v>3.09956402</v>
      </c>
      <c r="G50" s="18" t="n">
        <v>416.28350639</v>
      </c>
      <c r="H50" s="20" t="n">
        <v>2.61044649</v>
      </c>
      <c r="I50" s="18" t="n">
        <v>438.12776013</v>
      </c>
      <c r="J50" s="20" t="n">
        <v>3.09924257</v>
      </c>
      <c r="K50" s="18" t="n">
        <v>412.90124442</v>
      </c>
      <c r="L50" s="20" t="n">
        <v>6.87074921</v>
      </c>
      <c r="M50" s="18" t="s">
        <v>481</v>
      </c>
      <c r="N50" s="20" t="s">
        <v>481</v>
      </c>
      <c r="O50" s="18" t="s">
        <v>481</v>
      </c>
      <c r="P50" s="20" t="s">
        <v>481</v>
      </c>
      <c r="Q50" s="18" t="s">
        <v>481</v>
      </c>
      <c r="R50" s="20" t="s">
        <v>481</v>
      </c>
      <c r="S50" s="18" t="s">
        <v>481</v>
      </c>
      <c r="T50" s="20" t="s">
        <v>481</v>
      </c>
      <c r="U50" s="18" t="n">
        <v>361.26837385</v>
      </c>
      <c r="V50" s="20" t="n">
        <v>6.51481914</v>
      </c>
    </row>
    <row r="51" spans="1:22">
      <c r="A51" s="15" t="s">
        <v>526</v>
      </c>
      <c r="B51" s="17" t="n">
        <v>6866</v>
      </c>
      <c r="C51" s="18">
        <f>(112.0/B51*100)</f>
        <v/>
      </c>
      <c r="D51" s="19" t="n">
        <v>6754</v>
      </c>
      <c r="E51" s="18" t="n">
        <v>423.40675769</v>
      </c>
      <c r="F51" s="20" t="n">
        <v>2.91560604</v>
      </c>
      <c r="G51" s="18" t="n">
        <v>417.36435476</v>
      </c>
      <c r="H51" s="20" t="n">
        <v>2.26338479</v>
      </c>
      <c r="I51" s="18" t="n">
        <v>440.94562242</v>
      </c>
      <c r="J51" s="20" t="n">
        <v>3.47284304</v>
      </c>
      <c r="K51" s="18" t="n">
        <v>428.10234923</v>
      </c>
      <c r="L51" s="20" t="n">
        <v>4.90472149</v>
      </c>
      <c r="M51" s="18" t="s">
        <v>481</v>
      </c>
      <c r="N51" s="20" t="s">
        <v>481</v>
      </c>
      <c r="O51" s="18" t="s">
        <v>481</v>
      </c>
      <c r="P51" s="20" t="s">
        <v>481</v>
      </c>
      <c r="Q51" s="18" t="n">
        <v>410.85572185</v>
      </c>
      <c r="R51" s="20" t="n">
        <v>3.7997542</v>
      </c>
      <c r="S51" s="18" t="s">
        <v>481</v>
      </c>
      <c r="T51" s="20" t="s">
        <v>481</v>
      </c>
      <c r="U51" s="18" t="n">
        <v>387.15459641</v>
      </c>
      <c r="V51" s="20" t="n">
        <v>7.18625535</v>
      </c>
    </row>
    <row r="52" spans="1:22">
      <c r="A52" s="15" t="s">
        <v>527</v>
      </c>
      <c r="B52" s="17" t="n">
        <v>5809</v>
      </c>
      <c r="C52" s="18">
        <f>(113.0/B52*100)</f>
        <v/>
      </c>
      <c r="D52" s="19" t="n">
        <v>5696</v>
      </c>
      <c r="E52" s="18" t="n">
        <v>480.77131127</v>
      </c>
      <c r="F52" s="20" t="n">
        <v>4.04829327</v>
      </c>
      <c r="G52" s="18" t="n">
        <v>472.04011322</v>
      </c>
      <c r="H52" s="20" t="n">
        <v>2.8620795</v>
      </c>
      <c r="I52" s="18" t="n">
        <v>486.59254447</v>
      </c>
      <c r="J52" s="20" t="n">
        <v>3.57711642</v>
      </c>
      <c r="K52" s="18" t="n">
        <v>483.02891822</v>
      </c>
      <c r="L52" s="20" t="n">
        <v>4.57056539</v>
      </c>
      <c r="M52" s="18" t="s">
        <v>481</v>
      </c>
      <c r="N52" s="20" t="s">
        <v>481</v>
      </c>
      <c r="O52" s="18" t="s">
        <v>481</v>
      </c>
      <c r="P52" s="20" t="s">
        <v>481</v>
      </c>
      <c r="Q52" s="18" t="s">
        <v>481</v>
      </c>
      <c r="R52" s="20" t="s">
        <v>481</v>
      </c>
      <c r="S52" s="18" t="s">
        <v>481</v>
      </c>
      <c r="T52" s="20" t="s">
        <v>481</v>
      </c>
      <c r="U52" s="18" t="n">
        <v>402.91135344</v>
      </c>
      <c r="V52" s="20" t="n">
        <v>6.78135994</v>
      </c>
    </row>
    <row r="53" spans="1:22">
      <c r="A53" s="15" t="s">
        <v>528</v>
      </c>
      <c r="B53" s="17" t="n">
        <v>5571</v>
      </c>
      <c r="C53" s="18">
        <f>(122.0/B53*100)</f>
        <v/>
      </c>
      <c r="D53" s="19" t="n">
        <v>5449</v>
      </c>
      <c r="E53" s="18" t="n">
        <v>467.1992897</v>
      </c>
      <c r="F53" s="20" t="n">
        <v>2.8507855</v>
      </c>
      <c r="G53" s="18" t="n">
        <v>431.52818023</v>
      </c>
      <c r="H53" s="20" t="n">
        <v>1.88810937</v>
      </c>
      <c r="I53" s="18" t="n">
        <v>431.52080242</v>
      </c>
      <c r="J53" s="20" t="n">
        <v>2.81293212</v>
      </c>
      <c r="K53" s="18" t="n">
        <v>425.29226781</v>
      </c>
      <c r="L53" s="20" t="n">
        <v>5.308239</v>
      </c>
      <c r="M53" s="18" t="s">
        <v>481</v>
      </c>
      <c r="N53" s="20" t="s">
        <v>481</v>
      </c>
      <c r="O53" s="18" t="s">
        <v>481</v>
      </c>
      <c r="P53" s="20" t="s">
        <v>481</v>
      </c>
      <c r="Q53" s="18" t="s">
        <v>481</v>
      </c>
      <c r="R53" s="20" t="s">
        <v>481</v>
      </c>
      <c r="S53" s="18" t="s">
        <v>481</v>
      </c>
      <c r="T53" s="20" t="s">
        <v>481</v>
      </c>
      <c r="U53" s="18" t="n">
        <v>357.81294017</v>
      </c>
      <c r="V53" s="20" t="n">
        <v>4.04735695</v>
      </c>
    </row>
    <row r="54" spans="1:22">
      <c r="A54" s="15" t="s">
        <v>529</v>
      </c>
      <c r="B54" s="17" t="n">
        <v>4740</v>
      </c>
      <c r="C54" s="18">
        <f>(522.0/B54*100)</f>
        <v/>
      </c>
      <c r="D54" s="19" t="n">
        <v>4218</v>
      </c>
      <c r="E54" s="18" t="n">
        <v>337.05815841</v>
      </c>
      <c r="F54" s="20" t="n">
        <v>2.97303359</v>
      </c>
      <c r="G54" s="18" t="n">
        <v>342.46270483</v>
      </c>
      <c r="H54" s="20" t="n">
        <v>3.25275786</v>
      </c>
      <c r="I54" s="18" t="n">
        <v>366.4090289</v>
      </c>
      <c r="J54" s="20" t="n">
        <v>6.23394683</v>
      </c>
      <c r="K54" s="18" t="n">
        <v>338.87921665</v>
      </c>
      <c r="L54" s="20" t="n">
        <v>6.84954349</v>
      </c>
      <c r="M54" s="18" t="s">
        <v>481</v>
      </c>
      <c r="N54" s="20" t="s">
        <v>481</v>
      </c>
      <c r="O54" s="18" t="s">
        <v>481</v>
      </c>
      <c r="P54" s="20" t="s">
        <v>481</v>
      </c>
      <c r="Q54" s="18" t="s">
        <v>481</v>
      </c>
      <c r="R54" s="20" t="s">
        <v>481</v>
      </c>
      <c r="S54" s="18" t="s">
        <v>481</v>
      </c>
      <c r="T54" s="20" t="s">
        <v>481</v>
      </c>
      <c r="U54" s="18" t="n">
        <v>284.75502107</v>
      </c>
      <c r="V54" s="20" t="n">
        <v>3.7751039</v>
      </c>
    </row>
    <row r="55" spans="1:22">
      <c r="A55" s="15" t="s">
        <v>530</v>
      </c>
      <c r="B55" s="17" t="n">
        <v>5316</v>
      </c>
      <c r="C55" s="18">
        <f>(22.0/B55*100)</f>
        <v/>
      </c>
      <c r="D55" s="19" t="n">
        <v>5294</v>
      </c>
      <c r="E55" s="18" t="n">
        <v>411.87790667</v>
      </c>
      <c r="F55" s="20" t="n">
        <v>3.9721387</v>
      </c>
      <c r="G55" s="18" t="n">
        <v>404.20646696</v>
      </c>
      <c r="H55" s="20" t="n">
        <v>3.04838515</v>
      </c>
      <c r="I55" s="18" t="n">
        <v>428.06961809</v>
      </c>
      <c r="J55" s="20" t="n">
        <v>3.05221226</v>
      </c>
      <c r="K55" s="18" t="n">
        <v>432.70654788</v>
      </c>
      <c r="L55" s="20" t="n">
        <v>5.53689655</v>
      </c>
      <c r="M55" s="18" t="s">
        <v>481</v>
      </c>
      <c r="N55" s="20" t="s">
        <v>481</v>
      </c>
      <c r="O55" s="18" t="s">
        <v>481</v>
      </c>
      <c r="P55" s="20" t="s">
        <v>481</v>
      </c>
      <c r="Q55" s="18" t="s">
        <v>481</v>
      </c>
      <c r="R55" s="20" t="s">
        <v>481</v>
      </c>
      <c r="S55" s="18" t="n">
        <v>340.17679784</v>
      </c>
      <c r="T55" s="20" t="n">
        <v>19.31821654</v>
      </c>
      <c r="U55" s="18" t="n">
        <v>329.3879228</v>
      </c>
      <c r="V55" s="20" t="n">
        <v>8.0981816</v>
      </c>
    </row>
    <row r="56" spans="1:22">
      <c r="A56" s="15" t="s">
        <v>531</v>
      </c>
      <c r="B56" s="17" t="n">
        <v>5359</v>
      </c>
      <c r="C56" s="18">
        <f>(77.0/B56*100)</f>
        <v/>
      </c>
      <c r="D56" s="19" t="n">
        <v>5282</v>
      </c>
      <c r="E56" s="18" t="n">
        <v>549.63187336</v>
      </c>
      <c r="F56" s="20" t="n">
        <v>3.34907489</v>
      </c>
      <c r="G56" s="18" t="n">
        <v>517.06390459</v>
      </c>
      <c r="H56" s="20" t="n">
        <v>2.70078002</v>
      </c>
      <c r="I56" s="18" t="n">
        <v>521.18381035</v>
      </c>
      <c r="J56" s="20" t="n">
        <v>3.50976313</v>
      </c>
      <c r="K56" s="18" t="n">
        <v>516.33986953</v>
      </c>
      <c r="L56" s="20" t="n">
        <v>4.65741305</v>
      </c>
      <c r="M56" s="18" t="s">
        <v>481</v>
      </c>
      <c r="N56" s="20" t="s">
        <v>481</v>
      </c>
      <c r="O56" s="18" t="s">
        <v>481</v>
      </c>
      <c r="P56" s="20" t="s">
        <v>481</v>
      </c>
      <c r="Q56" s="18" t="s">
        <v>481</v>
      </c>
      <c r="R56" s="20" t="s">
        <v>481</v>
      </c>
      <c r="S56" s="18" t="s">
        <v>481</v>
      </c>
      <c r="T56" s="20" t="s">
        <v>481</v>
      </c>
      <c r="U56" s="18" t="n">
        <v>470.65152876</v>
      </c>
      <c r="V56" s="20" t="n">
        <v>14.94675985</v>
      </c>
    </row>
    <row r="57" spans="1:22">
      <c r="A57" s="15" t="s">
        <v>532</v>
      </c>
      <c r="B57" s="17" t="n">
        <v>6513</v>
      </c>
      <c r="C57" s="18">
        <f>(0.0/B57*100)</f>
        <v/>
      </c>
      <c r="D57" s="19" t="n">
        <v>6513</v>
      </c>
      <c r="E57" s="18" t="n">
        <v>409.48543484</v>
      </c>
      <c r="F57" s="20" t="n">
        <v>2.99175908</v>
      </c>
      <c r="G57" s="18" t="n">
        <v>401.11448607</v>
      </c>
      <c r="H57" s="20" t="n">
        <v>2.66916357</v>
      </c>
      <c r="I57" s="18" t="n">
        <v>398.09406339</v>
      </c>
      <c r="J57" s="20" t="n">
        <v>6.87906955</v>
      </c>
      <c r="K57" s="18" t="n">
        <v>383.89706078</v>
      </c>
      <c r="L57" s="20" t="n">
        <v>8.86261045</v>
      </c>
      <c r="M57" s="18" t="s">
        <v>481</v>
      </c>
      <c r="N57" s="20" t="s">
        <v>481</v>
      </c>
      <c r="O57" s="18" t="s">
        <v>481</v>
      </c>
      <c r="P57" s="20" t="s">
        <v>481</v>
      </c>
      <c r="Q57" s="18" t="s">
        <v>481</v>
      </c>
      <c r="R57" s="20" t="s">
        <v>481</v>
      </c>
      <c r="S57" s="18" t="n">
        <v>332.84578889</v>
      </c>
      <c r="T57" s="20" t="n">
        <v>18.33470029</v>
      </c>
      <c r="U57" s="18" t="n">
        <v>379.52056712</v>
      </c>
      <c r="V57" s="20" t="n">
        <v>7.56942132</v>
      </c>
    </row>
    <row r="58" spans="1:22">
      <c r="A58" s="15" t="s">
        <v>533</v>
      </c>
      <c r="B58" s="17" t="n">
        <v>7267</v>
      </c>
      <c r="C58" s="18">
        <f>(10.0/B58*100)</f>
        <v/>
      </c>
      <c r="D58" s="19" t="n">
        <v>7257</v>
      </c>
      <c r="E58" s="18" t="n">
        <v>428.47087822</v>
      </c>
      <c r="F58" s="20" t="n">
        <v>3.26748203</v>
      </c>
      <c r="G58" s="18" t="n">
        <v>406.99232897</v>
      </c>
      <c r="H58" s="20" t="n">
        <v>2.74136268</v>
      </c>
      <c r="I58" s="18" t="n">
        <v>386.28370305</v>
      </c>
      <c r="J58" s="20" t="n">
        <v>4.85460409</v>
      </c>
      <c r="K58" s="18" t="n">
        <v>391.39394735</v>
      </c>
      <c r="L58" s="20" t="n">
        <v>7.15556835</v>
      </c>
      <c r="M58" s="18" t="s">
        <v>481</v>
      </c>
      <c r="N58" s="20" t="s">
        <v>481</v>
      </c>
      <c r="O58" s="18" t="s">
        <v>481</v>
      </c>
      <c r="P58" s="20" t="s">
        <v>481</v>
      </c>
      <c r="Q58" s="18" t="n">
        <v>326.2445</v>
      </c>
      <c r="R58" s="20" t="n">
        <v>28.23208684</v>
      </c>
      <c r="S58" s="18" t="n">
        <v>318.67261434</v>
      </c>
      <c r="T58" s="20" t="n">
        <v>16.43795686</v>
      </c>
      <c r="U58" s="18" t="n">
        <v>338.08137269</v>
      </c>
      <c r="V58" s="20" t="n">
        <v>11.74595969</v>
      </c>
    </row>
    <row r="59" spans="1:22">
      <c r="A59" s="15" t="s">
        <v>534</v>
      </c>
      <c r="B59" s="17" t="n">
        <v>4826</v>
      </c>
      <c r="C59" s="18">
        <f>(26.0/B59*100)</f>
        <v/>
      </c>
      <c r="D59" s="19" t="n">
        <v>4800</v>
      </c>
      <c r="E59" s="18" t="n">
        <v>385.75542707</v>
      </c>
      <c r="F59" s="20" t="n">
        <v>2.34481195</v>
      </c>
      <c r="G59" s="18" t="n">
        <v>374.23526596</v>
      </c>
      <c r="H59" s="20" t="n">
        <v>2.49984899</v>
      </c>
      <c r="I59" s="18" t="n">
        <v>392.01718461</v>
      </c>
      <c r="J59" s="20" t="n">
        <v>6.27048326</v>
      </c>
      <c r="K59" s="18" t="n">
        <v>368.71939768</v>
      </c>
      <c r="L59" s="20" t="n">
        <v>8.157059589999999</v>
      </c>
      <c r="M59" s="18" t="s">
        <v>481</v>
      </c>
      <c r="N59" s="20" t="s">
        <v>481</v>
      </c>
      <c r="O59" s="18" t="s">
        <v>481</v>
      </c>
      <c r="P59" s="20" t="s">
        <v>481</v>
      </c>
      <c r="Q59" s="18" t="s">
        <v>481</v>
      </c>
      <c r="R59" s="20" t="s">
        <v>481</v>
      </c>
      <c r="S59" s="18" t="n">
        <v>317.04796927</v>
      </c>
      <c r="T59" s="20" t="n">
        <v>17.65734507</v>
      </c>
      <c r="U59" s="18" t="n">
        <v>321.61700048</v>
      </c>
      <c r="V59" s="20" t="n">
        <v>7.25150598</v>
      </c>
    </row>
    <row r="60" spans="1:22">
      <c r="A60" s="15" t="s">
        <v>535</v>
      </c>
      <c r="B60" s="17" t="n">
        <v>4546</v>
      </c>
      <c r="C60" s="18">
        <f>(15.0/B60*100)</f>
        <v/>
      </c>
      <c r="D60" s="19" t="n">
        <v>4531</v>
      </c>
      <c r="E60" s="18" t="n">
        <v>415.79243786</v>
      </c>
      <c r="F60" s="20" t="n">
        <v>3.7504563</v>
      </c>
      <c r="G60" s="18" t="n">
        <v>372.45383147</v>
      </c>
      <c r="H60" s="20" t="n">
        <v>4.13200031</v>
      </c>
      <c r="I60" s="18" t="n">
        <v>379.66132942</v>
      </c>
      <c r="J60" s="20" t="n">
        <v>5.83665777</v>
      </c>
      <c r="K60" s="18" t="n">
        <v>387.65248884</v>
      </c>
      <c r="L60" s="20" t="n">
        <v>7.3517604</v>
      </c>
      <c r="M60" s="18" t="s">
        <v>481</v>
      </c>
      <c r="N60" s="20" t="s">
        <v>481</v>
      </c>
      <c r="O60" s="18" t="s">
        <v>481</v>
      </c>
      <c r="P60" s="20" t="s">
        <v>481</v>
      </c>
      <c r="Q60" s="18" t="s">
        <v>481</v>
      </c>
      <c r="R60" s="20" t="s">
        <v>481</v>
      </c>
      <c r="S60" s="18" t="n">
        <v>312.93865568</v>
      </c>
      <c r="T60" s="20" t="n">
        <v>20.26024301</v>
      </c>
      <c r="U60" s="18" t="n">
        <v>349.79605939</v>
      </c>
      <c r="V60" s="20" t="n">
        <v>8.708636800000001</v>
      </c>
    </row>
    <row r="61" spans="1:22">
      <c r="A61" s="15" t="s">
        <v>536</v>
      </c>
      <c r="B61" s="17" t="n">
        <v>6525</v>
      </c>
      <c r="C61" s="18">
        <f>(181.0/B61*100)</f>
        <v/>
      </c>
      <c r="D61" s="19" t="n">
        <v>6344</v>
      </c>
      <c r="E61" s="18" t="n">
        <v>490.04808864</v>
      </c>
      <c r="F61" s="20" t="n">
        <v>3.1714151</v>
      </c>
      <c r="G61" s="18" t="n">
        <v>472.19387342</v>
      </c>
      <c r="H61" s="20" t="n">
        <v>2.96226299</v>
      </c>
      <c r="I61" s="18" t="n">
        <v>475.12638969</v>
      </c>
      <c r="J61" s="20" t="n">
        <v>4.01184427</v>
      </c>
      <c r="K61" s="18" t="n">
        <v>487.17654679</v>
      </c>
      <c r="L61" s="20" t="n">
        <v>5.80029369</v>
      </c>
      <c r="M61" s="18" t="s">
        <v>481</v>
      </c>
      <c r="N61" s="20" t="s">
        <v>481</v>
      </c>
      <c r="O61" s="18" t="s">
        <v>481</v>
      </c>
      <c r="P61" s="20" t="s">
        <v>481</v>
      </c>
      <c r="Q61" s="18" t="s">
        <v>481</v>
      </c>
      <c r="R61" s="20" t="s">
        <v>481</v>
      </c>
      <c r="S61" s="18" t="s">
        <v>481</v>
      </c>
      <c r="T61" s="20" t="s">
        <v>481</v>
      </c>
      <c r="U61" s="18" t="n">
        <v>389.04364717</v>
      </c>
      <c r="V61" s="20" t="n">
        <v>7.86103424</v>
      </c>
    </row>
    <row r="62" spans="1:22">
      <c r="A62" s="15" t="s">
        <v>537</v>
      </c>
      <c r="B62" s="17" t="n">
        <v>4476</v>
      </c>
      <c r="C62" s="18">
        <f>(3.0/B62*100)</f>
        <v/>
      </c>
      <c r="D62" s="19" t="n">
        <v>4473</v>
      </c>
      <c r="E62" s="18" t="n">
        <v>550.84364146</v>
      </c>
      <c r="F62" s="20" t="n">
        <v>2.96487448</v>
      </c>
      <c r="G62" s="18" t="n">
        <v>520.84681767</v>
      </c>
      <c r="H62" s="20" t="n">
        <v>1.43928771</v>
      </c>
      <c r="I62" s="18" t="n">
        <v>530.57707526</v>
      </c>
      <c r="J62" s="20" t="n">
        <v>2.35421881</v>
      </c>
      <c r="K62" s="18" t="n">
        <v>525.14665398</v>
      </c>
      <c r="L62" s="20" t="n">
        <v>5.28576736</v>
      </c>
      <c r="M62" s="18" t="s">
        <v>481</v>
      </c>
      <c r="N62" s="20" t="s">
        <v>481</v>
      </c>
      <c r="O62" s="18" t="s">
        <v>481</v>
      </c>
      <c r="P62" s="20" t="s">
        <v>481</v>
      </c>
      <c r="Q62" s="18" t="s">
        <v>481</v>
      </c>
      <c r="R62" s="20" t="s">
        <v>481</v>
      </c>
      <c r="S62" s="18" t="s">
        <v>481</v>
      </c>
      <c r="T62" s="20" t="s">
        <v>481</v>
      </c>
      <c r="U62" s="18" t="n">
        <v>500.04726357</v>
      </c>
      <c r="V62" s="20" t="n">
        <v>20.87146505</v>
      </c>
    </row>
    <row r="63" spans="1:22">
      <c r="A63" s="15" t="s">
        <v>538</v>
      </c>
      <c r="B63" s="17" t="n">
        <v>5324</v>
      </c>
      <c r="C63" s="18">
        <f>(13.0/B63*100)</f>
        <v/>
      </c>
      <c r="D63" s="19" t="n">
        <v>5311</v>
      </c>
      <c r="E63" s="18" t="n">
        <v>389.82257131</v>
      </c>
      <c r="F63" s="20" t="n">
        <v>2.78750786</v>
      </c>
      <c r="G63" s="18" t="n">
        <v>382.90207468</v>
      </c>
      <c r="H63" s="20" t="n">
        <v>1.90087934</v>
      </c>
      <c r="I63" s="18" t="n">
        <v>399.94339478</v>
      </c>
      <c r="J63" s="20" t="n">
        <v>3.75040866</v>
      </c>
      <c r="K63" s="18" t="n">
        <v>392.09400334</v>
      </c>
      <c r="L63" s="20" t="n">
        <v>8.14752286</v>
      </c>
      <c r="M63" s="18" t="s">
        <v>481</v>
      </c>
      <c r="N63" s="20" t="s">
        <v>481</v>
      </c>
      <c r="O63" s="18" t="s">
        <v>481</v>
      </c>
      <c r="P63" s="20" t="s">
        <v>481</v>
      </c>
      <c r="Q63" s="18" t="n">
        <v>371.67237454</v>
      </c>
      <c r="R63" s="20" t="n">
        <v>50.13810688</v>
      </c>
      <c r="S63" s="18" t="n">
        <v>313.4026704</v>
      </c>
      <c r="T63" s="20" t="n">
        <v>23.68724031</v>
      </c>
      <c r="U63" s="18" t="n">
        <v>341.95643831</v>
      </c>
      <c r="V63" s="20" t="n">
        <v>4.37816139</v>
      </c>
    </row>
    <row r="64" spans="1:22">
      <c r="A64" s="15" t="s">
        <v>539</v>
      </c>
      <c r="B64" s="17" t="n">
        <v>3634</v>
      </c>
      <c r="C64" s="18">
        <f>(3.0/B64*100)</f>
        <v/>
      </c>
      <c r="D64" s="19" t="n">
        <v>3631</v>
      </c>
      <c r="E64" s="18" t="n">
        <v>517.79510463</v>
      </c>
      <c r="F64" s="20" t="n">
        <v>4.18264201</v>
      </c>
      <c r="G64" s="18" t="n">
        <v>448.18848857</v>
      </c>
      <c r="H64" s="20" t="n">
        <v>3.60411525</v>
      </c>
      <c r="I64" s="18" t="n">
        <v>459.18448815</v>
      </c>
      <c r="J64" s="20" t="n">
        <v>3.16161524</v>
      </c>
      <c r="K64" s="18" t="n">
        <v>446.36317021</v>
      </c>
      <c r="L64" s="20" t="n">
        <v>6.3046864</v>
      </c>
      <c r="M64" s="18" t="s">
        <v>481</v>
      </c>
      <c r="N64" s="20" t="s">
        <v>481</v>
      </c>
      <c r="O64" s="18" t="s">
        <v>481</v>
      </c>
      <c r="P64" s="20" t="s">
        <v>481</v>
      </c>
      <c r="Q64" s="18" t="s">
        <v>481</v>
      </c>
      <c r="R64" s="20" t="s">
        <v>481</v>
      </c>
      <c r="S64" s="18" t="n">
        <v>360.76257126</v>
      </c>
      <c r="T64" s="20" t="n">
        <v>49.54587309</v>
      </c>
      <c r="U64" s="18" t="n">
        <v>339.27009152</v>
      </c>
      <c r="V64" s="20" t="n">
        <v>10.14658145</v>
      </c>
    </row>
    <row r="65" spans="1:22">
      <c r="A65" s="15" t="s">
        <v>540</v>
      </c>
      <c r="B65" s="17" t="n">
        <v>5325</v>
      </c>
      <c r="C65" s="18">
        <f>(14.0/B65*100)</f>
        <v/>
      </c>
      <c r="D65" s="19" t="n">
        <v>5311</v>
      </c>
      <c r="E65" s="18" t="n">
        <v>432.53052912</v>
      </c>
      <c r="F65" s="20" t="n">
        <v>3.34771542</v>
      </c>
      <c r="G65" s="18" t="n">
        <v>427.03527794</v>
      </c>
      <c r="H65" s="20" t="n">
        <v>2.17368054</v>
      </c>
      <c r="I65" s="18" t="n">
        <v>440.84599657</v>
      </c>
      <c r="J65" s="20" t="n">
        <v>3.44457865</v>
      </c>
      <c r="K65" s="18" t="n">
        <v>448.96038583</v>
      </c>
      <c r="L65" s="20" t="n">
        <v>9.252420150000001</v>
      </c>
      <c r="M65" s="18" t="s">
        <v>481</v>
      </c>
      <c r="N65" s="20" t="s">
        <v>481</v>
      </c>
      <c r="O65" s="18" t="s">
        <v>481</v>
      </c>
      <c r="P65" s="20" t="s">
        <v>481</v>
      </c>
      <c r="Q65" s="18" t="n">
        <v>346.57445857</v>
      </c>
      <c r="R65" s="20" t="n">
        <v>22.31138024</v>
      </c>
      <c r="S65" s="18" t="s">
        <v>481</v>
      </c>
      <c r="T65" s="20" t="s">
        <v>481</v>
      </c>
      <c r="U65" s="18" t="n">
        <v>343.6943663</v>
      </c>
      <c r="V65" s="20" t="n">
        <v>7.73342672</v>
      </c>
    </row>
    <row r="66" spans="1:22">
      <c r="A66" s="15" t="s">
        <v>541</v>
      </c>
      <c r="B66" s="17" t="n">
        <v>5665</v>
      </c>
      <c r="C66" s="18">
        <f>(95.0/B66*100)</f>
        <v/>
      </c>
      <c r="D66" s="19" t="n">
        <v>5570</v>
      </c>
      <c r="E66" s="18" t="n">
        <v>420.84069728</v>
      </c>
      <c r="F66" s="20" t="n">
        <v>2.73559121</v>
      </c>
      <c r="G66" s="18" t="n">
        <v>413.97371371</v>
      </c>
      <c r="H66" s="20" t="n">
        <v>1.78981004</v>
      </c>
      <c r="I66" s="18" t="n">
        <v>436.41674863</v>
      </c>
      <c r="J66" s="20" t="n">
        <v>3.09196668</v>
      </c>
      <c r="K66" s="18" t="n">
        <v>429.8206703</v>
      </c>
      <c r="L66" s="20" t="n">
        <v>5.22177101</v>
      </c>
      <c r="M66" s="18" t="s">
        <v>481</v>
      </c>
      <c r="N66" s="20" t="s">
        <v>481</v>
      </c>
      <c r="O66" s="18" t="s">
        <v>481</v>
      </c>
      <c r="P66" s="20" t="s">
        <v>481</v>
      </c>
      <c r="Q66" s="18" t="s">
        <v>481</v>
      </c>
      <c r="R66" s="20" t="s">
        <v>481</v>
      </c>
      <c r="S66" s="18" t="s">
        <v>481</v>
      </c>
      <c r="T66" s="20" t="s">
        <v>481</v>
      </c>
      <c r="U66" s="18" t="n">
        <v>353.85797591</v>
      </c>
      <c r="V66" s="20" t="n">
        <v>2.91529196</v>
      </c>
    </row>
    <row r="67" spans="1:22">
      <c r="A67" s="15" t="s">
        <v>542</v>
      </c>
      <c r="B67" s="17" t="n">
        <v>6971</v>
      </c>
      <c r="C67" s="18">
        <f>(1033.0/B67*100)</f>
        <v/>
      </c>
      <c r="D67" s="19" t="n">
        <v>5938</v>
      </c>
      <c r="E67" s="18" t="n">
        <v>408.14724083</v>
      </c>
      <c r="F67" s="20" t="n">
        <v>3.0012299</v>
      </c>
      <c r="G67" s="18" t="n">
        <v>405.53935141</v>
      </c>
      <c r="H67" s="20" t="n">
        <v>2.34709505</v>
      </c>
      <c r="I67" s="18" t="n">
        <v>432.12620489</v>
      </c>
      <c r="J67" s="20" t="n">
        <v>5.06005386</v>
      </c>
      <c r="K67" s="18" t="n">
        <v>411.08342553</v>
      </c>
      <c r="L67" s="20" t="n">
        <v>8.82045995</v>
      </c>
      <c r="M67" s="18" t="s">
        <v>481</v>
      </c>
      <c r="N67" s="20" t="s">
        <v>481</v>
      </c>
      <c r="O67" s="18" t="s">
        <v>481</v>
      </c>
      <c r="P67" s="20" t="s">
        <v>481</v>
      </c>
      <c r="Q67" s="18" t="s">
        <v>481</v>
      </c>
      <c r="R67" s="20" t="s">
        <v>481</v>
      </c>
      <c r="S67" s="18" t="s">
        <v>481</v>
      </c>
      <c r="T67" s="20" t="s">
        <v>481</v>
      </c>
      <c r="U67" s="18" t="n">
        <v>347.47434531</v>
      </c>
      <c r="V67" s="20" t="n">
        <v>6.16129726</v>
      </c>
    </row>
    <row r="68" spans="1:22">
      <c r="A68" s="15" t="s">
        <v>543</v>
      </c>
      <c r="B68" s="17" t="n">
        <v>12083</v>
      </c>
      <c r="C68" s="18">
        <f>(31.0/B68*100)</f>
        <v/>
      </c>
      <c r="D68" s="19" t="n">
        <v>12052</v>
      </c>
      <c r="E68" s="18" t="n">
        <v>463.63826709</v>
      </c>
      <c r="F68" s="20" t="n">
        <v>2.06074737</v>
      </c>
      <c r="G68" s="18" t="n">
        <v>419.19942007</v>
      </c>
      <c r="H68" s="20" t="n">
        <v>1.44949823</v>
      </c>
      <c r="I68" s="18" t="n">
        <v>416.34889412</v>
      </c>
      <c r="J68" s="20" t="n">
        <v>2.84740839</v>
      </c>
      <c r="K68" s="18" t="n">
        <v>412.29993123</v>
      </c>
      <c r="L68" s="20" t="n">
        <v>4.23226151</v>
      </c>
      <c r="M68" s="18" t="s">
        <v>481</v>
      </c>
      <c r="N68" s="20" t="s">
        <v>481</v>
      </c>
      <c r="O68" s="18" t="s">
        <v>481</v>
      </c>
      <c r="P68" s="20" t="s">
        <v>481</v>
      </c>
      <c r="Q68" s="18" t="s">
        <v>481</v>
      </c>
      <c r="R68" s="20" t="s">
        <v>481</v>
      </c>
      <c r="S68" s="18" t="s">
        <v>481</v>
      </c>
      <c r="T68" s="20" t="s">
        <v>481</v>
      </c>
      <c r="U68" s="18" t="n">
        <v>353.25623848</v>
      </c>
      <c r="V68" s="20" t="n">
        <v>2.04092286</v>
      </c>
    </row>
    <row r="69" spans="1:22">
      <c r="A69" s="15" t="s">
        <v>544</v>
      </c>
      <c r="B69" s="17" t="n">
        <v>4876</v>
      </c>
      <c r="C69" s="18">
        <f>(0.0/B69*100)</f>
        <v/>
      </c>
      <c r="D69" s="19" t="n">
        <v>4876</v>
      </c>
      <c r="E69" s="18" t="n">
        <v>438.5170524</v>
      </c>
      <c r="F69" s="20" t="n">
        <v>3.86109197</v>
      </c>
      <c r="G69" s="18" t="n">
        <v>429.12763341</v>
      </c>
      <c r="H69" s="20" t="n">
        <v>3.44902196</v>
      </c>
      <c r="I69" s="18" t="n">
        <v>442.91291972</v>
      </c>
      <c r="J69" s="20" t="n">
        <v>4.33195391</v>
      </c>
      <c r="K69" s="18" t="n">
        <v>441.89960771</v>
      </c>
      <c r="L69" s="20" t="n">
        <v>6.2171796</v>
      </c>
      <c r="M69" s="18" t="s">
        <v>481</v>
      </c>
      <c r="N69" s="20" t="s">
        <v>481</v>
      </c>
      <c r="O69" s="18" t="s">
        <v>481</v>
      </c>
      <c r="P69" s="20" t="s">
        <v>481</v>
      </c>
      <c r="Q69" s="18" t="s">
        <v>481</v>
      </c>
      <c r="R69" s="20" t="s">
        <v>481</v>
      </c>
      <c r="S69" s="18" t="s">
        <v>481</v>
      </c>
      <c r="T69" s="20" t="s">
        <v>481</v>
      </c>
      <c r="U69" s="18" t="n">
        <v>382.03755086</v>
      </c>
      <c r="V69" s="20" t="n">
        <v>15.70499268</v>
      </c>
    </row>
    <row r="70" spans="1:22">
      <c r="A70" s="15" t="s">
        <v>545</v>
      </c>
      <c r="B70" s="17" t="n">
        <v>6036</v>
      </c>
      <c r="C70" s="18">
        <f>(223.0/B70*100)</f>
        <v/>
      </c>
      <c r="D70" s="19" t="n">
        <v>5813</v>
      </c>
      <c r="E70" s="18" t="n">
        <v>502.16127569</v>
      </c>
      <c r="F70" s="20" t="n">
        <v>3.97708965</v>
      </c>
      <c r="G70" s="18" t="n">
        <v>488.19033185</v>
      </c>
      <c r="H70" s="20" t="n">
        <v>3.18617685</v>
      </c>
      <c r="I70" s="18" t="n">
        <v>487.39701801</v>
      </c>
      <c r="J70" s="20" t="n">
        <v>3.7049812</v>
      </c>
      <c r="K70" s="18" t="n">
        <v>497.69927441</v>
      </c>
      <c r="L70" s="20" t="n">
        <v>6.9822469</v>
      </c>
      <c r="M70" s="18" t="s">
        <v>481</v>
      </c>
      <c r="N70" s="20" t="s">
        <v>481</v>
      </c>
      <c r="O70" s="18" t="s">
        <v>481</v>
      </c>
      <c r="P70" s="20" t="s">
        <v>481</v>
      </c>
      <c r="Q70" s="18" t="s">
        <v>481</v>
      </c>
      <c r="R70" s="20" t="s">
        <v>481</v>
      </c>
      <c r="S70" s="18" t="s">
        <v>481</v>
      </c>
      <c r="T70" s="20" t="s">
        <v>481</v>
      </c>
      <c r="U70" s="18" t="n">
        <v>429.04152882</v>
      </c>
      <c r="V70" s="20" t="n">
        <v>7.59400465</v>
      </c>
    </row>
    <row r="71" spans="1:22">
      <c r="A71" s="15" t="s">
        <v>546</v>
      </c>
      <c r="B71" s="17" t="n">
        <v>6115</v>
      </c>
      <c r="C71" s="18">
        <f>(40.0/B71*100)</f>
        <v/>
      </c>
      <c r="D71" s="19" t="n">
        <v>6075</v>
      </c>
      <c r="E71" s="18" t="n">
        <v>573.91308636</v>
      </c>
      <c r="F71" s="20" t="n">
        <v>2.92912088</v>
      </c>
      <c r="G71" s="18" t="n">
        <v>546.36514422</v>
      </c>
      <c r="H71" s="20" t="n">
        <v>1.54375364</v>
      </c>
      <c r="I71" s="18" t="n">
        <v>569.79640536</v>
      </c>
      <c r="J71" s="20" t="n">
        <v>3.7888376</v>
      </c>
      <c r="K71" s="18" t="n">
        <v>546.8909433</v>
      </c>
      <c r="L71" s="20" t="n">
        <v>8.07996878</v>
      </c>
      <c r="M71" s="18" t="s">
        <v>481</v>
      </c>
      <c r="N71" s="20" t="s">
        <v>481</v>
      </c>
      <c r="O71" s="18" t="s">
        <v>481</v>
      </c>
      <c r="P71" s="20" t="s">
        <v>481</v>
      </c>
      <c r="Q71" s="18" t="s">
        <v>481</v>
      </c>
      <c r="R71" s="20" t="s">
        <v>481</v>
      </c>
      <c r="S71" s="18" t="s">
        <v>481</v>
      </c>
      <c r="T71" s="20" t="s">
        <v>481</v>
      </c>
      <c r="U71" s="18" t="n">
        <v>457.26835504</v>
      </c>
      <c r="V71" s="20" t="n">
        <v>13.15017204</v>
      </c>
    </row>
    <row r="72" spans="1:22">
      <c r="A72" s="15" t="s">
        <v>547</v>
      </c>
      <c r="B72" s="17" t="n">
        <v>7708</v>
      </c>
      <c r="C72" s="18">
        <f>(7.0/B72*100)</f>
        <v/>
      </c>
      <c r="D72" s="19" t="n">
        <v>7701</v>
      </c>
      <c r="E72" s="18" t="n">
        <v>549.50642515</v>
      </c>
      <c r="F72" s="20" t="n">
        <v>4.49803474</v>
      </c>
      <c r="G72" s="18" t="n">
        <v>526.92052704</v>
      </c>
      <c r="H72" s="20" t="n">
        <v>2.96888847</v>
      </c>
      <c r="I72" s="18" t="n">
        <v>533.54804367</v>
      </c>
      <c r="J72" s="20" t="n">
        <v>2.95789516</v>
      </c>
      <c r="K72" s="18" t="n">
        <v>528.15214599</v>
      </c>
      <c r="L72" s="20" t="n">
        <v>5.58244408</v>
      </c>
      <c r="M72" s="18" t="s">
        <v>481</v>
      </c>
      <c r="N72" s="20" t="s">
        <v>481</v>
      </c>
      <c r="O72" s="18" t="s">
        <v>481</v>
      </c>
      <c r="P72" s="20" t="s">
        <v>481</v>
      </c>
      <c r="Q72" s="18" t="s">
        <v>481</v>
      </c>
      <c r="R72" s="20" t="s">
        <v>481</v>
      </c>
      <c r="S72" s="18" t="s">
        <v>481</v>
      </c>
      <c r="T72" s="20" t="s">
        <v>481</v>
      </c>
      <c r="U72" s="18" t="n">
        <v>429.14990111</v>
      </c>
      <c r="V72" s="20" t="n">
        <v>25.47474919</v>
      </c>
    </row>
    <row r="73" spans="1:22">
      <c r="A73" s="15" t="s">
        <v>548</v>
      </c>
      <c r="B73" s="17" t="n">
        <v>8249</v>
      </c>
      <c r="C73" s="18">
        <f>(204.0/B73*100)</f>
        <v/>
      </c>
      <c r="D73" s="19" t="n">
        <v>8045</v>
      </c>
      <c r="E73" s="18" t="n">
        <v>450.74026693</v>
      </c>
      <c r="F73" s="20" t="n">
        <v>4.73278975</v>
      </c>
      <c r="G73" s="18" t="n">
        <v>417.23381427</v>
      </c>
      <c r="H73" s="20" t="n">
        <v>2.65130614</v>
      </c>
      <c r="I73" s="18" t="n">
        <v>407.17726184</v>
      </c>
      <c r="J73" s="20" t="n">
        <v>5.62299666</v>
      </c>
      <c r="K73" s="18" t="n">
        <v>405.07716134</v>
      </c>
      <c r="L73" s="20" t="n">
        <v>10.38558446</v>
      </c>
      <c r="M73" s="18" t="s">
        <v>481</v>
      </c>
      <c r="N73" s="20" t="s">
        <v>481</v>
      </c>
      <c r="O73" s="18" t="s">
        <v>481</v>
      </c>
      <c r="P73" s="20" t="s">
        <v>481</v>
      </c>
      <c r="Q73" s="18" t="s">
        <v>481</v>
      </c>
      <c r="R73" s="20" t="s">
        <v>481</v>
      </c>
      <c r="S73" s="18" t="s">
        <v>481</v>
      </c>
      <c r="T73" s="20" t="s">
        <v>481</v>
      </c>
      <c r="U73" s="18" t="n">
        <v>373.13076173</v>
      </c>
      <c r="V73" s="20" t="n">
        <v>10.05766098</v>
      </c>
    </row>
    <row r="74" spans="1:22">
      <c r="A74" s="15" t="s">
        <v>549</v>
      </c>
      <c r="B74" s="17" t="n">
        <v>4692</v>
      </c>
      <c r="C74" s="18">
        <f>(82.0/B74*100)</f>
        <v/>
      </c>
      <c r="D74" s="19" t="n">
        <v>4610</v>
      </c>
      <c r="E74" s="18" t="n">
        <v>443.78258425</v>
      </c>
      <c r="F74" s="20" t="n">
        <v>2.50630719</v>
      </c>
      <c r="G74" s="18" t="n">
        <v>418.92502292</v>
      </c>
      <c r="H74" s="20" t="n">
        <v>2.66453866</v>
      </c>
      <c r="I74" s="18" t="n">
        <v>430.26169153</v>
      </c>
      <c r="J74" s="20" t="n">
        <v>3.82121004</v>
      </c>
      <c r="K74" s="18" t="n">
        <v>433.62514723</v>
      </c>
      <c r="L74" s="20" t="n">
        <v>4.91599288</v>
      </c>
      <c r="M74" s="18" t="s">
        <v>481</v>
      </c>
      <c r="N74" s="20" t="s">
        <v>481</v>
      </c>
      <c r="O74" s="18" t="s">
        <v>481</v>
      </c>
      <c r="P74" s="20" t="s">
        <v>481</v>
      </c>
      <c r="Q74" s="18" t="s">
        <v>481</v>
      </c>
      <c r="R74" s="20" t="s">
        <v>481</v>
      </c>
      <c r="S74" s="18" t="n">
        <v>349.94208873</v>
      </c>
      <c r="T74" s="20" t="n">
        <v>24.63531535</v>
      </c>
      <c r="U74" s="18" t="n">
        <v>348.73771791</v>
      </c>
      <c r="V74" s="20" t="n">
        <v>6.28156283</v>
      </c>
    </row>
    <row r="75" spans="1:22">
      <c r="A75" s="15" t="s">
        <v>550</v>
      </c>
      <c r="B75" s="17" t="n">
        <v>5375</v>
      </c>
      <c r="C75" s="18">
        <f>(322.0/B75*100)</f>
        <v/>
      </c>
      <c r="D75" s="19" t="n">
        <v>5053</v>
      </c>
      <c r="E75" s="18" t="n">
        <v>404.72261795</v>
      </c>
      <c r="F75" s="20" t="n">
        <v>2.70778688</v>
      </c>
      <c r="G75" s="18" t="n">
        <v>385.99235897</v>
      </c>
      <c r="H75" s="20" t="n">
        <v>2.42872031</v>
      </c>
      <c r="I75" s="18" t="n">
        <v>384.87200181</v>
      </c>
      <c r="J75" s="20" t="n">
        <v>4.61890646</v>
      </c>
      <c r="K75" s="18" t="n">
        <v>375.38376675</v>
      </c>
      <c r="L75" s="20" t="n">
        <v>7.49270767</v>
      </c>
      <c r="M75" s="18" t="s">
        <v>481</v>
      </c>
      <c r="N75" s="20" t="s">
        <v>481</v>
      </c>
      <c r="O75" s="18" t="s">
        <v>481</v>
      </c>
      <c r="P75" s="20" t="s">
        <v>481</v>
      </c>
      <c r="Q75" s="18" t="s">
        <v>481</v>
      </c>
      <c r="R75" s="20" t="s">
        <v>481</v>
      </c>
      <c r="S75" s="18" t="s">
        <v>481</v>
      </c>
      <c r="T75" s="20" t="s">
        <v>481</v>
      </c>
      <c r="U75" s="18" t="n">
        <v>358.00300162</v>
      </c>
      <c r="V75" s="20" t="n">
        <v>4.08449918</v>
      </c>
    </row>
    <row r="76" spans="1:22">
      <c r="A76" s="15" t="s">
        <v>551</v>
      </c>
      <c r="B76" s="17" t="n">
        <v>14167</v>
      </c>
      <c r="C76" s="18">
        <f>(236.0/B76*100)</f>
        <v/>
      </c>
      <c r="D76" s="19" t="n">
        <v>13931</v>
      </c>
      <c r="E76" s="18" t="n">
        <v>466.44652499</v>
      </c>
      <c r="F76" s="20" t="n">
        <v>2.92898979</v>
      </c>
      <c r="G76" s="18" t="n">
        <v>426.78220064</v>
      </c>
      <c r="H76" s="20" t="n">
        <v>2.5968032</v>
      </c>
      <c r="I76" s="18" t="n">
        <v>440.91231565</v>
      </c>
      <c r="J76" s="20" t="n">
        <v>3.81817581</v>
      </c>
      <c r="K76" s="18" t="n">
        <v>441.77330752</v>
      </c>
      <c r="L76" s="20" t="n">
        <v>5.6191514</v>
      </c>
      <c r="M76" s="18" t="s">
        <v>481</v>
      </c>
      <c r="N76" s="20" t="s">
        <v>481</v>
      </c>
      <c r="O76" s="18" t="s">
        <v>481</v>
      </c>
      <c r="P76" s="20" t="s">
        <v>481</v>
      </c>
      <c r="Q76" s="18" t="s">
        <v>481</v>
      </c>
      <c r="R76" s="20" t="s">
        <v>481</v>
      </c>
      <c r="S76" s="18" t="s">
        <v>481</v>
      </c>
      <c r="T76" s="20" t="s">
        <v>481</v>
      </c>
      <c r="U76" s="18" t="n">
        <v>363.75756491</v>
      </c>
      <c r="V76" s="20" t="n">
        <v>4.60939024</v>
      </c>
    </row>
    <row r="77" spans="1:22">
      <c r="A77" s="15" t="s">
        <v>552</v>
      </c>
      <c r="B77" s="17" t="n">
        <v>6062</v>
      </c>
      <c r="C77" s="18">
        <f>(397.0/B77*100)</f>
        <v/>
      </c>
      <c r="D77" s="19" t="n">
        <v>5665</v>
      </c>
      <c r="E77" s="18" t="n">
        <v>450.98897882</v>
      </c>
      <c r="F77" s="20" t="n">
        <v>3.22889564</v>
      </c>
      <c r="G77" s="18" t="n">
        <v>437.27234143</v>
      </c>
      <c r="H77" s="20" t="n">
        <v>2.58643398</v>
      </c>
      <c r="I77" s="18" t="n">
        <v>463.38453243</v>
      </c>
      <c r="J77" s="20" t="n">
        <v>3.58998458</v>
      </c>
      <c r="K77" s="18" t="n">
        <v>463.39006772</v>
      </c>
      <c r="L77" s="20" t="n">
        <v>6.95116968</v>
      </c>
      <c r="M77" s="18" t="s">
        <v>481</v>
      </c>
      <c r="N77" s="20" t="s">
        <v>481</v>
      </c>
      <c r="O77" s="18" t="s">
        <v>481</v>
      </c>
      <c r="P77" s="20" t="s">
        <v>481</v>
      </c>
      <c r="Q77" s="18" t="s">
        <v>481</v>
      </c>
      <c r="R77" s="20" t="s">
        <v>481</v>
      </c>
      <c r="S77" s="18" t="s">
        <v>481</v>
      </c>
      <c r="T77" s="20" t="s">
        <v>481</v>
      </c>
      <c r="U77" s="18" t="n">
        <v>378.76158988</v>
      </c>
      <c r="V77" s="20" t="n">
        <v>3.59202288</v>
      </c>
    </row>
    <row r="78" spans="1:22">
      <c r="A78" s="15" t="s">
        <v>553</v>
      </c>
      <c r="B78" s="17" t="n">
        <v>5826</v>
      </c>
      <c r="C78" s="18">
        <f>(0.0/B78*100)</f>
        <v/>
      </c>
      <c r="D78" s="19" t="n">
        <v>5826</v>
      </c>
      <c r="E78" s="18" t="n">
        <v>524.31595042</v>
      </c>
      <c r="F78" s="20" t="n">
        <v>4.74406267</v>
      </c>
      <c r="G78" s="18" t="n">
        <v>525.64340028</v>
      </c>
      <c r="H78" s="20" t="n">
        <v>3.77212883</v>
      </c>
      <c r="I78" s="18" t="n">
        <v>529.2697286600001</v>
      </c>
      <c r="J78" s="20" t="n">
        <v>6.5294763</v>
      </c>
      <c r="K78" s="18" t="n">
        <v>508.13625451</v>
      </c>
      <c r="L78" s="20" t="n">
        <v>8.773629590000001</v>
      </c>
      <c r="M78" s="18" t="s">
        <v>481</v>
      </c>
      <c r="N78" s="20" t="s">
        <v>481</v>
      </c>
      <c r="O78" s="18" t="s">
        <v>481</v>
      </c>
      <c r="P78" s="20" t="s">
        <v>481</v>
      </c>
      <c r="Q78" s="18" t="n">
        <v>433.83338361</v>
      </c>
      <c r="R78" s="20" t="n">
        <v>11.38193918</v>
      </c>
      <c r="S78" s="18" t="n">
        <v>442.65507437</v>
      </c>
      <c r="T78" s="20" t="n">
        <v>24.9778943</v>
      </c>
      <c r="U78" s="18" t="n">
        <v>445.39381178</v>
      </c>
      <c r="V78" s="20" t="n">
        <v>30.6883309</v>
      </c>
    </row>
    <row customHeight="1" ht="25" r="79" spans="1:22">
      <c r="A79" s="15" t="s">
        <v>554</v>
      </c>
      <c r="B79" s="17" t="n">
        <v>1657</v>
      </c>
      <c r="C79" s="18">
        <f>(41.0/B79*100)</f>
        <v/>
      </c>
      <c r="D79" s="19" t="n">
        <v>1616</v>
      </c>
      <c r="E79" s="18" t="n">
        <v>472.95677268</v>
      </c>
      <c r="F79" s="20" t="n">
        <v>9.372523960000001</v>
      </c>
      <c r="G79" s="18" t="n">
        <v>468.02582496</v>
      </c>
      <c r="H79" s="20" t="n">
        <v>7.5329629</v>
      </c>
      <c r="I79" s="18" t="n">
        <v>488.64786063</v>
      </c>
      <c r="J79" s="20" t="n">
        <v>5.99120246</v>
      </c>
      <c r="K79" s="18" t="n">
        <v>487.21448851</v>
      </c>
      <c r="L79" s="20" t="n">
        <v>8.685237450000001</v>
      </c>
      <c r="M79" s="18" t="s">
        <v>481</v>
      </c>
      <c r="N79" s="20" t="s">
        <v>481</v>
      </c>
      <c r="O79" s="18" t="s">
        <v>481</v>
      </c>
      <c r="P79" s="20" t="s">
        <v>481</v>
      </c>
      <c r="Q79" s="18" t="s">
        <v>481</v>
      </c>
      <c r="R79" s="20" t="s">
        <v>481</v>
      </c>
      <c r="S79" s="18" t="s">
        <v>481</v>
      </c>
      <c r="T79" s="20" t="s">
        <v>481</v>
      </c>
      <c r="U79" s="18" t="n">
        <v>386.57988311</v>
      </c>
      <c r="V79" s="20" t="n">
        <v>15.92560156</v>
      </c>
    </row>
    <row r="80" spans="1:22">
      <c r="A80" s="15" t="s">
        <v>555</v>
      </c>
      <c r="B80" s="17" t="n">
        <v>7841</v>
      </c>
      <c r="C80" s="18">
        <f>(0.0/B80*100)</f>
        <v/>
      </c>
      <c r="D80" s="19" t="n">
        <v>7841</v>
      </c>
      <c r="E80" s="18" t="n">
        <v>463.43260114</v>
      </c>
      <c r="F80" s="20" t="n">
        <v>4.23446023</v>
      </c>
      <c r="G80" s="18" t="n">
        <v>450.44481504</v>
      </c>
      <c r="H80" s="20" t="n">
        <v>4.01620188</v>
      </c>
      <c r="I80" s="18" t="n">
        <v>467.63211666</v>
      </c>
      <c r="J80" s="20" t="n">
        <v>6.39998266</v>
      </c>
      <c r="K80" s="18" t="n">
        <v>446.80333351</v>
      </c>
      <c r="L80" s="20" t="n">
        <v>6.54711492</v>
      </c>
      <c r="M80" s="18" t="s">
        <v>481</v>
      </c>
      <c r="N80" s="20" t="s">
        <v>481</v>
      </c>
      <c r="O80" s="18" t="s">
        <v>481</v>
      </c>
      <c r="P80" s="20" t="s">
        <v>481</v>
      </c>
      <c r="Q80" s="18" t="s">
        <v>481</v>
      </c>
      <c r="R80" s="20" t="s">
        <v>481</v>
      </c>
      <c r="S80" s="18" t="s">
        <v>481</v>
      </c>
      <c r="T80" s="20" t="s">
        <v>481</v>
      </c>
      <c r="U80" s="18" t="n">
        <v>388.84014635</v>
      </c>
      <c r="V80" s="20" t="n">
        <v>26.09138846</v>
      </c>
    </row>
    <row r="81" spans="1:22">
      <c r="A81" s="23" t="s">
        <v>556</v>
      </c>
      <c r="B81" s="17" t="n">
        <v>8861</v>
      </c>
      <c r="C81" s="18">
        <f>(99.0/B81*100)</f>
        <v/>
      </c>
      <c r="D81" s="19" t="n">
        <v>8762</v>
      </c>
      <c r="E81" s="18" t="n">
        <v>473.18021238</v>
      </c>
      <c r="F81" s="20" t="n">
        <v>3.17596312</v>
      </c>
      <c r="G81" s="18" t="n">
        <v>432.6235649</v>
      </c>
      <c r="H81" s="20" t="n">
        <v>2.87540783</v>
      </c>
      <c r="I81" s="18" t="n">
        <v>408.1777446</v>
      </c>
      <c r="J81" s="20" t="n">
        <v>6.56523235</v>
      </c>
      <c r="K81" s="18" t="n">
        <v>424.30551603</v>
      </c>
      <c r="L81" s="20" t="n">
        <v>13.36381783</v>
      </c>
      <c r="M81" s="18" t="s">
        <v>481</v>
      </c>
      <c r="N81" s="20" t="s">
        <v>481</v>
      </c>
      <c r="O81" s="18" t="s">
        <v>481</v>
      </c>
      <c r="P81" s="20" t="s">
        <v>481</v>
      </c>
      <c r="Q81" s="18" t="s">
        <v>481</v>
      </c>
      <c r="R81" s="20" t="s">
        <v>481</v>
      </c>
      <c r="S81" s="18" t="s">
        <v>481</v>
      </c>
      <c r="T81" s="20" t="s">
        <v>481</v>
      </c>
      <c r="U81" s="18" t="n">
        <v>387.80221254</v>
      </c>
      <c r="V81" s="20" t="n">
        <v>10.6298151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859</v>
      </c>
    </row>
    <row customHeight="1" ht="30" r="4" spans="1:22">
      <c r="A4" s="6" t="n"/>
      <c r="B4" s="7" t="s">
        <v>462</v>
      </c>
      <c r="C4" s="7" t="s">
        <v>463</v>
      </c>
      <c r="D4" s="8" t="s">
        <v>462</v>
      </c>
      <c r="E4" s="9" t="s">
        <v>856</v>
      </c>
      <c r="F4" s="10" t="n"/>
      <c r="G4" s="9" t="s">
        <v>643</v>
      </c>
      <c r="H4" s="10" t="n"/>
      <c r="I4" s="9" t="s">
        <v>642</v>
      </c>
      <c r="J4" s="10" t="n"/>
      <c r="K4" s="9" t="s">
        <v>857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(886.0/B7*100)</f>
        <v/>
      </c>
      <c r="D7" s="19" t="n">
        <v>13644</v>
      </c>
      <c r="E7" s="18" t="n">
        <v>551.75498369</v>
      </c>
      <c r="F7" s="20" t="n">
        <v>2.78033314</v>
      </c>
      <c r="G7" s="18" t="n">
        <v>510.11327218</v>
      </c>
      <c r="H7" s="20" t="n">
        <v>1.87229795</v>
      </c>
      <c r="I7" s="18" t="n">
        <v>496.99161046</v>
      </c>
      <c r="J7" s="20" t="n">
        <v>2.43737617</v>
      </c>
      <c r="K7" s="18" t="n">
        <v>490.8187763</v>
      </c>
      <c r="L7" s="20" t="n">
        <v>3.50401156</v>
      </c>
      <c r="M7" s="18" t="s">
        <v>481</v>
      </c>
      <c r="N7" s="20" t="s">
        <v>481</v>
      </c>
      <c r="O7" s="18" t="s">
        <v>481</v>
      </c>
      <c r="P7" s="20" t="s">
        <v>481</v>
      </c>
      <c r="Q7" s="18" t="s">
        <v>481</v>
      </c>
      <c r="R7" s="20" t="s">
        <v>481</v>
      </c>
      <c r="S7" s="18" t="s">
        <v>481</v>
      </c>
      <c r="T7" s="20" t="s">
        <v>481</v>
      </c>
      <c r="U7" s="18" t="n">
        <v>464.21584985</v>
      </c>
      <c r="V7" s="20" t="n">
        <v>5.10015671</v>
      </c>
    </row>
    <row r="8" spans="1:22">
      <c r="A8" s="15" t="s">
        <v>483</v>
      </c>
      <c r="B8" s="17" t="n">
        <v>7007</v>
      </c>
      <c r="C8" s="18">
        <f>(197.0/B8*100)</f>
        <v/>
      </c>
      <c r="D8" s="19" t="n">
        <v>6810</v>
      </c>
      <c r="E8" s="18" t="n">
        <v>502.63323321</v>
      </c>
      <c r="F8" s="20" t="n">
        <v>3.89397988</v>
      </c>
      <c r="G8" s="18" t="n">
        <v>503.7506998</v>
      </c>
      <c r="H8" s="20" t="n">
        <v>2.9883678</v>
      </c>
      <c r="I8" s="18" t="n">
        <v>504.20507609</v>
      </c>
      <c r="J8" s="20" t="n">
        <v>3.54398391</v>
      </c>
      <c r="K8" s="18" t="n">
        <v>496.1714449</v>
      </c>
      <c r="L8" s="20" t="n">
        <v>3.67876649</v>
      </c>
      <c r="M8" s="18" t="s">
        <v>481</v>
      </c>
      <c r="N8" s="20" t="s">
        <v>481</v>
      </c>
      <c r="O8" s="18" t="s">
        <v>481</v>
      </c>
      <c r="P8" s="20" t="s">
        <v>481</v>
      </c>
      <c r="Q8" s="18" t="n">
        <v>368.48347797</v>
      </c>
      <c r="R8" s="20" t="n">
        <v>14.99112476</v>
      </c>
      <c r="S8" s="18" t="s">
        <v>481</v>
      </c>
      <c r="T8" s="20" t="s">
        <v>481</v>
      </c>
      <c r="U8" s="18" t="n">
        <v>417.58554355</v>
      </c>
      <c r="V8" s="20" t="n">
        <v>6.50785749</v>
      </c>
    </row>
    <row r="9" spans="1:22">
      <c r="A9" s="15" t="s">
        <v>484</v>
      </c>
      <c r="B9" s="17" t="n">
        <v>9651</v>
      </c>
      <c r="C9" s="18">
        <f>(309.0/B9*100)</f>
        <v/>
      </c>
      <c r="D9" s="19" t="n">
        <v>9342</v>
      </c>
      <c r="E9" s="18" t="n">
        <v>522.39777298</v>
      </c>
      <c r="F9" s="20" t="n">
        <v>3.92393261</v>
      </c>
      <c r="G9" s="18" t="n">
        <v>520.69948479</v>
      </c>
      <c r="H9" s="20" t="n">
        <v>2.60069465</v>
      </c>
      <c r="I9" s="18" t="n">
        <v>515.69064895</v>
      </c>
      <c r="J9" s="20" t="n">
        <v>2.49333482</v>
      </c>
      <c r="K9" s="18" t="n">
        <v>489.03230867</v>
      </c>
      <c r="L9" s="20" t="n">
        <v>4.15153586</v>
      </c>
      <c r="M9" s="18" t="s">
        <v>481</v>
      </c>
      <c r="N9" s="20" t="s">
        <v>481</v>
      </c>
      <c r="O9" s="18" t="s">
        <v>481</v>
      </c>
      <c r="P9" s="20" t="s">
        <v>481</v>
      </c>
      <c r="Q9" s="18" t="n">
        <v>374.78530698</v>
      </c>
      <c r="R9" s="20" t="n">
        <v>11.62763904</v>
      </c>
      <c r="S9" s="18" t="s">
        <v>481</v>
      </c>
      <c r="T9" s="20" t="s">
        <v>481</v>
      </c>
      <c r="U9" s="18" t="n">
        <v>415.70964433</v>
      </c>
      <c r="V9" s="20" t="n">
        <v>4.70046255</v>
      </c>
    </row>
    <row r="10" spans="1:22">
      <c r="A10" s="15" t="s">
        <v>485</v>
      </c>
      <c r="B10" s="17" t="n">
        <v>20058</v>
      </c>
      <c r="C10" s="18">
        <f>(573.0/B10*100)</f>
        <v/>
      </c>
      <c r="D10" s="19" t="n">
        <v>19485</v>
      </c>
      <c r="E10" s="18" t="n">
        <v>558.25076718</v>
      </c>
      <c r="F10" s="20" t="n">
        <v>2.65938724</v>
      </c>
      <c r="G10" s="18" t="n">
        <v>522.94868008</v>
      </c>
      <c r="H10" s="20" t="n">
        <v>2.11000066</v>
      </c>
      <c r="I10" s="18" t="n">
        <v>510.45820064</v>
      </c>
      <c r="J10" s="20" t="n">
        <v>2.86130848</v>
      </c>
      <c r="K10" s="18" t="n">
        <v>514.70980386</v>
      </c>
      <c r="L10" s="20" t="n">
        <v>4.84113562</v>
      </c>
      <c r="M10" s="18" t="s">
        <v>481</v>
      </c>
      <c r="N10" s="20" t="s">
        <v>481</v>
      </c>
      <c r="O10" s="18" t="s">
        <v>481</v>
      </c>
      <c r="P10" s="20" t="s">
        <v>481</v>
      </c>
      <c r="Q10" s="18" t="s">
        <v>481</v>
      </c>
      <c r="R10" s="20" t="s">
        <v>481</v>
      </c>
      <c r="S10" s="18" t="s">
        <v>481</v>
      </c>
      <c r="T10" s="20" t="s">
        <v>481</v>
      </c>
      <c r="U10" s="18" t="n">
        <v>443.31161456</v>
      </c>
      <c r="V10" s="20" t="n">
        <v>5.74092969</v>
      </c>
    </row>
    <row r="11" spans="1:22">
      <c r="A11" s="15" t="s">
        <v>486</v>
      </c>
      <c r="B11" s="17" t="n">
        <v>7053</v>
      </c>
      <c r="C11" s="18">
        <f>(203.0/B11*100)</f>
        <v/>
      </c>
      <c r="D11" s="19" t="n">
        <v>6850</v>
      </c>
      <c r="E11" s="18" t="n">
        <v>463.27174994</v>
      </c>
      <c r="F11" s="20" t="n">
        <v>3.69111821</v>
      </c>
      <c r="G11" s="18" t="n">
        <v>445.19248805</v>
      </c>
      <c r="H11" s="20" t="n">
        <v>2.67118371</v>
      </c>
      <c r="I11" s="18" t="n">
        <v>449.23331046</v>
      </c>
      <c r="J11" s="20" t="n">
        <v>3.46052175</v>
      </c>
      <c r="K11" s="18" t="n">
        <v>462.55513937</v>
      </c>
      <c r="L11" s="20" t="n">
        <v>5.31932049</v>
      </c>
      <c r="M11" s="18" t="s">
        <v>481</v>
      </c>
      <c r="N11" s="20" t="s">
        <v>481</v>
      </c>
      <c r="O11" s="18" t="s">
        <v>481</v>
      </c>
      <c r="P11" s="20" t="s">
        <v>481</v>
      </c>
      <c r="Q11" s="18" t="s">
        <v>481</v>
      </c>
      <c r="R11" s="20" t="s">
        <v>481</v>
      </c>
      <c r="S11" s="18" t="s">
        <v>481</v>
      </c>
      <c r="T11" s="20" t="s">
        <v>481</v>
      </c>
      <c r="U11" s="18" t="n">
        <v>404.28936687</v>
      </c>
      <c r="V11" s="20" t="n">
        <v>5.87839745</v>
      </c>
    </row>
    <row r="12" spans="1:22">
      <c r="A12" s="15" t="s">
        <v>487</v>
      </c>
      <c r="B12" s="17" t="n">
        <v>6894</v>
      </c>
      <c r="C12" s="18">
        <f>(60.0/B12*100)</f>
        <v/>
      </c>
      <c r="D12" s="19" t="n">
        <v>6834</v>
      </c>
      <c r="E12" s="18" t="n">
        <v>499.12255931</v>
      </c>
      <c r="F12" s="20" t="n">
        <v>3.93578834</v>
      </c>
      <c r="G12" s="18" t="n">
        <v>502.3226633</v>
      </c>
      <c r="H12" s="20" t="n">
        <v>2.66731414</v>
      </c>
      <c r="I12" s="18" t="n">
        <v>498.17360338</v>
      </c>
      <c r="J12" s="20" t="n">
        <v>2.61413202</v>
      </c>
      <c r="K12" s="18" t="n">
        <v>504.13735975</v>
      </c>
      <c r="L12" s="20" t="n">
        <v>4.4318368</v>
      </c>
      <c r="M12" s="18" t="s">
        <v>481</v>
      </c>
      <c r="N12" s="20" t="s">
        <v>481</v>
      </c>
      <c r="O12" s="18" t="s">
        <v>481</v>
      </c>
      <c r="P12" s="20" t="s">
        <v>481</v>
      </c>
      <c r="Q12" s="18" t="n">
        <v>366.6777112</v>
      </c>
      <c r="R12" s="20" t="n">
        <v>14.39052153</v>
      </c>
      <c r="S12" s="18" t="s">
        <v>481</v>
      </c>
      <c r="T12" s="20" t="s">
        <v>481</v>
      </c>
      <c r="U12" s="18" t="n">
        <v>401.98214127</v>
      </c>
      <c r="V12" s="20" t="n">
        <v>5.9668761</v>
      </c>
    </row>
    <row r="13" spans="1:22">
      <c r="A13" s="15" t="s">
        <v>488</v>
      </c>
      <c r="B13" s="17" t="n">
        <v>7161</v>
      </c>
      <c r="C13" s="18">
        <f>(266.0/B13*100)</f>
        <v/>
      </c>
      <c r="D13" s="19" t="n">
        <v>6895</v>
      </c>
      <c r="E13" s="18" t="n">
        <v>536.99472345</v>
      </c>
      <c r="F13" s="20" t="n">
        <v>4.02619196</v>
      </c>
      <c r="G13" s="18" t="n">
        <v>505.86261446</v>
      </c>
      <c r="H13" s="20" t="n">
        <v>2.40974298</v>
      </c>
      <c r="I13" s="18" t="n">
        <v>498.84468612</v>
      </c>
      <c r="J13" s="20" t="n">
        <v>2.85624969</v>
      </c>
      <c r="K13" s="18" t="n">
        <v>499.35133236</v>
      </c>
      <c r="L13" s="20" t="n">
        <v>5.35111909</v>
      </c>
      <c r="M13" s="18" t="s">
        <v>481</v>
      </c>
      <c r="N13" s="20" t="s">
        <v>481</v>
      </c>
      <c r="O13" s="18" t="s">
        <v>481</v>
      </c>
      <c r="P13" s="20" t="s">
        <v>481</v>
      </c>
      <c r="Q13" s="18" t="n">
        <v>436.36003517</v>
      </c>
      <c r="R13" s="20" t="n">
        <v>6.43426798</v>
      </c>
      <c r="S13" s="18" t="s">
        <v>481</v>
      </c>
      <c r="T13" s="20" t="s">
        <v>481</v>
      </c>
      <c r="U13" s="18" t="n">
        <v>395.96012895</v>
      </c>
      <c r="V13" s="20" t="n">
        <v>8.02229868</v>
      </c>
    </row>
    <row r="14" spans="1:22">
      <c r="A14" s="15" t="s">
        <v>489</v>
      </c>
      <c r="B14" s="17" t="n">
        <v>5587</v>
      </c>
      <c r="C14" s="18">
        <f>(85.0/B14*100)</f>
        <v/>
      </c>
      <c r="D14" s="19" t="n">
        <v>5502</v>
      </c>
      <c r="E14" s="18" t="n">
        <v>551.99992287</v>
      </c>
      <c r="F14" s="20" t="n">
        <v>4.40523696</v>
      </c>
      <c r="G14" s="18" t="n">
        <v>533.10510523</v>
      </c>
      <c r="H14" s="20" t="n">
        <v>2.32234338</v>
      </c>
      <c r="I14" s="18" t="n">
        <v>533.77902708</v>
      </c>
      <c r="J14" s="20" t="n">
        <v>3.28321027</v>
      </c>
      <c r="K14" s="18" t="n">
        <v>528.23500755</v>
      </c>
      <c r="L14" s="20" t="n">
        <v>7.43097855</v>
      </c>
      <c r="M14" s="18" t="s">
        <v>481</v>
      </c>
      <c r="N14" s="20" t="s">
        <v>481</v>
      </c>
      <c r="O14" s="18" t="s">
        <v>481</v>
      </c>
      <c r="P14" s="20" t="s">
        <v>481</v>
      </c>
      <c r="Q14" s="18" t="s">
        <v>481</v>
      </c>
      <c r="R14" s="20" t="s">
        <v>481</v>
      </c>
      <c r="S14" s="18" t="s">
        <v>481</v>
      </c>
      <c r="T14" s="20" t="s">
        <v>481</v>
      </c>
      <c r="U14" s="18" t="n">
        <v>454.08820314</v>
      </c>
      <c r="V14" s="20" t="n">
        <v>11.67579724</v>
      </c>
    </row>
    <row r="15" spans="1:22">
      <c r="A15" s="15" t="s">
        <v>490</v>
      </c>
      <c r="B15" s="17" t="n">
        <v>5882</v>
      </c>
      <c r="C15" s="18">
        <f>(137.0/B15*100)</f>
        <v/>
      </c>
      <c r="D15" s="19" t="n">
        <v>5745</v>
      </c>
      <c r="E15" s="18" t="n">
        <v>569.95075266</v>
      </c>
      <c r="F15" s="20" t="n">
        <v>4.09406595</v>
      </c>
      <c r="G15" s="18" t="n">
        <v>533.57529602</v>
      </c>
      <c r="H15" s="20" t="n">
        <v>2.64882619</v>
      </c>
      <c r="I15" s="18" t="n">
        <v>525.63615204</v>
      </c>
      <c r="J15" s="20" t="n">
        <v>3.16340365</v>
      </c>
      <c r="K15" s="18" t="n">
        <v>504.99239671</v>
      </c>
      <c r="L15" s="20" t="n">
        <v>5.99478611</v>
      </c>
      <c r="M15" s="18" t="s">
        <v>481</v>
      </c>
      <c r="N15" s="20" t="s">
        <v>481</v>
      </c>
      <c r="O15" s="18" t="s">
        <v>481</v>
      </c>
      <c r="P15" s="20" t="s">
        <v>481</v>
      </c>
      <c r="Q15" s="18" t="n">
        <v>375.95013089</v>
      </c>
      <c r="R15" s="20" t="n">
        <v>17.42774697</v>
      </c>
      <c r="S15" s="18" t="s">
        <v>481</v>
      </c>
      <c r="T15" s="20" t="s">
        <v>481</v>
      </c>
      <c r="U15" s="18" t="n">
        <v>446.85368555</v>
      </c>
      <c r="V15" s="20" t="n">
        <v>6.95272849</v>
      </c>
    </row>
    <row r="16" spans="1:22">
      <c r="A16" s="15" t="s">
        <v>491</v>
      </c>
      <c r="B16" s="17" t="n">
        <v>6108</v>
      </c>
      <c r="C16" s="18">
        <f>(175.0/B16*100)</f>
        <v/>
      </c>
      <c r="D16" s="19" t="n">
        <v>5933</v>
      </c>
      <c r="E16" s="18" t="n">
        <v>535.56897234</v>
      </c>
      <c r="F16" s="20" t="n">
        <v>3.74996407</v>
      </c>
      <c r="G16" s="18" t="n">
        <v>510.25141232</v>
      </c>
      <c r="H16" s="20" t="n">
        <v>2.56604633</v>
      </c>
      <c r="I16" s="18" t="n">
        <v>490.9554253</v>
      </c>
      <c r="J16" s="20" t="n">
        <v>2.82377715</v>
      </c>
      <c r="K16" s="18" t="n">
        <v>475.85601063</v>
      </c>
      <c r="L16" s="20" t="n">
        <v>3.6532014</v>
      </c>
      <c r="M16" s="18" t="s">
        <v>481</v>
      </c>
      <c r="N16" s="20" t="s">
        <v>481</v>
      </c>
      <c r="O16" s="18" t="s">
        <v>481</v>
      </c>
      <c r="P16" s="20" t="s">
        <v>481</v>
      </c>
      <c r="Q16" s="18" t="s">
        <v>481</v>
      </c>
      <c r="R16" s="20" t="s">
        <v>481</v>
      </c>
      <c r="S16" s="18" t="s">
        <v>481</v>
      </c>
      <c r="T16" s="20" t="s">
        <v>481</v>
      </c>
      <c r="U16" s="18" t="n">
        <v>396.00892804</v>
      </c>
      <c r="V16" s="20" t="n">
        <v>8.218954719999999</v>
      </c>
    </row>
    <row r="17" spans="1:22">
      <c r="A17" s="15" t="s">
        <v>492</v>
      </c>
      <c r="B17" s="17" t="n">
        <v>6504</v>
      </c>
      <c r="C17" s="18">
        <f>(2252.0/B17*100)</f>
        <v/>
      </c>
      <c r="D17" s="19" t="n">
        <v>4252</v>
      </c>
      <c r="E17" s="18" t="n">
        <v>546.50495585</v>
      </c>
      <c r="F17" s="20" t="n">
        <v>6.26931993</v>
      </c>
      <c r="G17" s="18" t="n">
        <v>523.93957314</v>
      </c>
      <c r="H17" s="20" t="n">
        <v>4.67780277</v>
      </c>
      <c r="I17" s="18" t="n">
        <v>523.96804886</v>
      </c>
      <c r="J17" s="20" t="n">
        <v>3.4818324</v>
      </c>
      <c r="K17" s="18" t="n">
        <v>512.16314689</v>
      </c>
      <c r="L17" s="20" t="n">
        <v>4.04747646</v>
      </c>
      <c r="M17" s="18" t="s">
        <v>481</v>
      </c>
      <c r="N17" s="20" t="s">
        <v>481</v>
      </c>
      <c r="O17" s="18" t="s">
        <v>481</v>
      </c>
      <c r="P17" s="20" t="s">
        <v>481</v>
      </c>
      <c r="Q17" s="18" t="n">
        <v>360.48925247</v>
      </c>
      <c r="R17" s="20" t="n">
        <v>12.44339086</v>
      </c>
      <c r="S17" s="18" t="s">
        <v>481</v>
      </c>
      <c r="T17" s="20" t="s">
        <v>481</v>
      </c>
      <c r="U17" s="18" t="n">
        <v>457.2823619</v>
      </c>
      <c r="V17" s="20" t="n">
        <v>7.06748316</v>
      </c>
    </row>
    <row r="18" spans="1:22">
      <c r="A18" s="15" t="s">
        <v>493</v>
      </c>
      <c r="B18" s="17" t="n">
        <v>5532</v>
      </c>
      <c r="C18" s="18">
        <f>(31.0/B18*100)</f>
        <v/>
      </c>
      <c r="D18" s="19" t="n">
        <v>5501</v>
      </c>
      <c r="E18" s="18" t="n">
        <v>486.98372018</v>
      </c>
      <c r="F18" s="20" t="n">
        <v>4.5790014</v>
      </c>
      <c r="G18" s="18" t="n">
        <v>455.95117709</v>
      </c>
      <c r="H18" s="20" t="n">
        <v>3.87994888</v>
      </c>
      <c r="I18" s="18" t="n">
        <v>439.59749619</v>
      </c>
      <c r="J18" s="20" t="n">
        <v>4.3855227</v>
      </c>
      <c r="K18" s="18" t="n">
        <v>450.69686342</v>
      </c>
      <c r="L18" s="20" t="n">
        <v>6.77703571</v>
      </c>
      <c r="M18" s="18" t="s">
        <v>481</v>
      </c>
      <c r="N18" s="20" t="s">
        <v>481</v>
      </c>
      <c r="O18" s="18" t="s">
        <v>481</v>
      </c>
      <c r="P18" s="20" t="s">
        <v>481</v>
      </c>
      <c r="Q18" s="18" t="s">
        <v>481</v>
      </c>
      <c r="R18" s="20" t="s">
        <v>481</v>
      </c>
      <c r="S18" s="18" t="s">
        <v>481</v>
      </c>
      <c r="T18" s="20" t="s">
        <v>481</v>
      </c>
      <c r="U18" s="18" t="n">
        <v>372.29867045</v>
      </c>
      <c r="V18" s="20" t="n">
        <v>7.56784724</v>
      </c>
    </row>
    <row r="19" spans="1:22">
      <c r="A19" s="15" t="s">
        <v>494</v>
      </c>
      <c r="B19" s="17" t="n">
        <v>5658</v>
      </c>
      <c r="C19" s="18">
        <f>(411.0/B19*100)</f>
        <v/>
      </c>
      <c r="D19" s="19" t="n">
        <v>5247</v>
      </c>
      <c r="E19" s="18" t="n">
        <v>494.67104215</v>
      </c>
      <c r="F19" s="20" t="n">
        <v>5.45743703</v>
      </c>
      <c r="G19" s="18" t="n">
        <v>475.04490181</v>
      </c>
      <c r="H19" s="20" t="n">
        <v>3.49181451</v>
      </c>
      <c r="I19" s="18" t="n">
        <v>488.26764877</v>
      </c>
      <c r="J19" s="20" t="n">
        <v>2.9236328</v>
      </c>
      <c r="K19" s="18" t="n">
        <v>487.97899202</v>
      </c>
      <c r="L19" s="20" t="n">
        <v>4.68143514</v>
      </c>
      <c r="M19" s="18" t="s">
        <v>481</v>
      </c>
      <c r="N19" s="20" t="s">
        <v>481</v>
      </c>
      <c r="O19" s="18" t="s">
        <v>481</v>
      </c>
      <c r="P19" s="20" t="s">
        <v>481</v>
      </c>
      <c r="Q19" s="18" t="s">
        <v>481</v>
      </c>
      <c r="R19" s="20" t="s">
        <v>481</v>
      </c>
      <c r="S19" s="18" t="s">
        <v>481</v>
      </c>
      <c r="T19" s="20" t="s">
        <v>481</v>
      </c>
      <c r="U19" s="18" t="n">
        <v>398.33215498</v>
      </c>
      <c r="V19" s="20" t="n">
        <v>7.22585394</v>
      </c>
    </row>
    <row r="20" spans="1:22">
      <c r="A20" s="15" t="s">
        <v>495</v>
      </c>
      <c r="B20" s="17" t="n">
        <v>3371</v>
      </c>
      <c r="C20" s="18">
        <f>(75.0/B20*100)</f>
        <v/>
      </c>
      <c r="D20" s="19" t="n">
        <v>3296</v>
      </c>
      <c r="E20" s="18" t="n">
        <v>495.94702001</v>
      </c>
      <c r="F20" s="20" t="n">
        <v>3.63188344</v>
      </c>
      <c r="G20" s="18" t="n">
        <v>476.82177661</v>
      </c>
      <c r="H20" s="20" t="n">
        <v>2.25353951</v>
      </c>
      <c r="I20" s="18" t="n">
        <v>467.57504916</v>
      </c>
      <c r="J20" s="20" t="n">
        <v>3.10941561</v>
      </c>
      <c r="K20" s="18" t="n">
        <v>469.70740698</v>
      </c>
      <c r="L20" s="20" t="n">
        <v>6.43389645</v>
      </c>
      <c r="M20" s="18" t="s">
        <v>481</v>
      </c>
      <c r="N20" s="20" t="s">
        <v>481</v>
      </c>
      <c r="O20" s="18" t="s">
        <v>481</v>
      </c>
      <c r="P20" s="20" t="s">
        <v>481</v>
      </c>
      <c r="Q20" s="18" t="s">
        <v>481</v>
      </c>
      <c r="R20" s="20" t="s">
        <v>481</v>
      </c>
      <c r="S20" s="18" t="s">
        <v>481</v>
      </c>
      <c r="T20" s="20" t="s">
        <v>481</v>
      </c>
      <c r="U20" s="18" t="n">
        <v>407.70901266</v>
      </c>
      <c r="V20" s="20" t="n">
        <v>6.89240246</v>
      </c>
    </row>
    <row r="21" spans="1:22">
      <c r="A21" s="15" t="s">
        <v>496</v>
      </c>
      <c r="B21" s="17" t="n">
        <v>5741</v>
      </c>
      <c r="C21" s="18">
        <f>(66.0/B21*100)</f>
        <v/>
      </c>
      <c r="D21" s="19" t="n">
        <v>5675</v>
      </c>
      <c r="E21" s="18" t="n">
        <v>532.46076902</v>
      </c>
      <c r="F21" s="20" t="n">
        <v>2.80416043</v>
      </c>
      <c r="G21" s="18" t="n">
        <v>501.11950133</v>
      </c>
      <c r="H21" s="20" t="n">
        <v>2.54224367</v>
      </c>
      <c r="I21" s="18" t="n">
        <v>482.3032463</v>
      </c>
      <c r="J21" s="20" t="n">
        <v>3.7135589</v>
      </c>
      <c r="K21" s="18" t="n">
        <v>463.42301997</v>
      </c>
      <c r="L21" s="20" t="n">
        <v>5.38502166</v>
      </c>
      <c r="M21" s="18" t="s">
        <v>481</v>
      </c>
      <c r="N21" s="20" t="s">
        <v>481</v>
      </c>
      <c r="O21" s="18" t="s">
        <v>481</v>
      </c>
      <c r="P21" s="20" t="s">
        <v>481</v>
      </c>
      <c r="Q21" s="18" t="s">
        <v>481</v>
      </c>
      <c r="R21" s="20" t="s">
        <v>481</v>
      </c>
      <c r="S21" s="18" t="s">
        <v>481</v>
      </c>
      <c r="T21" s="20" t="s">
        <v>481</v>
      </c>
      <c r="U21" s="18" t="n">
        <v>433.62310655</v>
      </c>
      <c r="V21" s="20" t="n">
        <v>9.000344699999999</v>
      </c>
    </row>
    <row r="22" spans="1:22">
      <c r="A22" s="15" t="s">
        <v>497</v>
      </c>
      <c r="B22" s="17" t="n">
        <v>6598</v>
      </c>
      <c r="C22" s="18">
        <f>(43.0/B22*100)</f>
        <v/>
      </c>
      <c r="D22" s="19" t="n">
        <v>6555</v>
      </c>
      <c r="E22" s="18" t="n">
        <v>483.51200187</v>
      </c>
      <c r="F22" s="20" t="n">
        <v>3.91459274</v>
      </c>
      <c r="G22" s="18" t="n">
        <v>474.80244809</v>
      </c>
      <c r="H22" s="20" t="n">
        <v>4.1893185</v>
      </c>
      <c r="I22" s="18" t="n">
        <v>467.33654704</v>
      </c>
      <c r="J22" s="20" t="n">
        <v>4.67876809</v>
      </c>
      <c r="K22" s="18" t="n">
        <v>459.58103103</v>
      </c>
      <c r="L22" s="20" t="n">
        <v>5.51045292</v>
      </c>
      <c r="M22" s="18" t="s">
        <v>481</v>
      </c>
      <c r="N22" s="20" t="s">
        <v>481</v>
      </c>
      <c r="O22" s="18" t="s">
        <v>481</v>
      </c>
      <c r="P22" s="20" t="s">
        <v>481</v>
      </c>
      <c r="Q22" s="18" t="s">
        <v>481</v>
      </c>
      <c r="R22" s="20" t="s">
        <v>481</v>
      </c>
      <c r="S22" s="18" t="n">
        <v>489.05727222</v>
      </c>
      <c r="T22" s="20" t="n">
        <v>24.81133547</v>
      </c>
      <c r="U22" s="18" t="n">
        <v>360.13592259</v>
      </c>
      <c r="V22" s="20" t="n">
        <v>7.56526844</v>
      </c>
    </row>
    <row r="23" spans="1:22">
      <c r="A23" s="15" t="s">
        <v>498</v>
      </c>
      <c r="B23" s="17" t="n">
        <v>11583</v>
      </c>
      <c r="C23" s="18">
        <f>(280.0/B23*100)</f>
        <v/>
      </c>
      <c r="D23" s="19" t="n">
        <v>11303</v>
      </c>
      <c r="E23" s="18" t="n">
        <v>506.27903521</v>
      </c>
      <c r="F23" s="20" t="n">
        <v>4.55866371</v>
      </c>
      <c r="G23" s="18" t="n">
        <v>486.45957431</v>
      </c>
      <c r="H23" s="20" t="n">
        <v>2.56470545</v>
      </c>
      <c r="I23" s="18" t="n">
        <v>467.62338172</v>
      </c>
      <c r="J23" s="20" t="n">
        <v>3.51341342</v>
      </c>
      <c r="K23" s="18" t="n">
        <v>464.45554559</v>
      </c>
      <c r="L23" s="20" t="n">
        <v>7.5658267</v>
      </c>
      <c r="M23" s="18" t="s">
        <v>481</v>
      </c>
      <c r="N23" s="20" t="s">
        <v>481</v>
      </c>
      <c r="O23" s="18" t="s">
        <v>481</v>
      </c>
      <c r="P23" s="20" t="s">
        <v>481</v>
      </c>
      <c r="Q23" s="18" t="s">
        <v>481</v>
      </c>
      <c r="R23" s="20" t="s">
        <v>481</v>
      </c>
      <c r="S23" s="18" t="s">
        <v>481</v>
      </c>
      <c r="T23" s="20" t="s">
        <v>481</v>
      </c>
      <c r="U23" s="18" t="n">
        <v>409.01463703</v>
      </c>
      <c r="V23" s="20" t="n">
        <v>7.60323907</v>
      </c>
    </row>
    <row r="24" spans="1:22">
      <c r="A24" s="15" t="s">
        <v>499</v>
      </c>
      <c r="B24" s="17" t="n">
        <v>6647</v>
      </c>
      <c r="C24" s="18">
        <f>(12.0/B24*100)</f>
        <v/>
      </c>
      <c r="D24" s="19" t="n">
        <v>6635</v>
      </c>
      <c r="E24" s="18" t="n">
        <v>563.41480246</v>
      </c>
      <c r="F24" s="20" t="n">
        <v>4.49395022</v>
      </c>
      <c r="G24" s="18" t="n">
        <v>550.66947874</v>
      </c>
      <c r="H24" s="20" t="n">
        <v>3.17330218</v>
      </c>
      <c r="I24" s="18" t="n">
        <v>529.40354297</v>
      </c>
      <c r="J24" s="20" t="n">
        <v>3.0239395</v>
      </c>
      <c r="K24" s="18" t="n">
        <v>505.8417612</v>
      </c>
      <c r="L24" s="20" t="n">
        <v>3.46258873</v>
      </c>
      <c r="M24" s="18" t="s">
        <v>481</v>
      </c>
      <c r="N24" s="20" t="s">
        <v>481</v>
      </c>
      <c r="O24" s="18" t="s">
        <v>481</v>
      </c>
      <c r="P24" s="20" t="s">
        <v>481</v>
      </c>
      <c r="Q24" s="18" t="s">
        <v>481</v>
      </c>
      <c r="R24" s="20" t="s">
        <v>481</v>
      </c>
      <c r="S24" s="18" t="s">
        <v>481</v>
      </c>
      <c r="T24" s="20" t="s">
        <v>481</v>
      </c>
      <c r="U24" s="18" t="n">
        <v>454.04872377</v>
      </c>
      <c r="V24" s="20" t="n">
        <v>9.99135487</v>
      </c>
    </row>
    <row r="25" spans="1:22">
      <c r="A25" s="15" t="s">
        <v>500</v>
      </c>
      <c r="B25" s="17" t="n">
        <v>5581</v>
      </c>
      <c r="C25" s="18">
        <f>(25.0/B25*100)</f>
        <v/>
      </c>
      <c r="D25" s="19" t="n">
        <v>5556</v>
      </c>
      <c r="E25" s="18" t="n">
        <v>565.66373406</v>
      </c>
      <c r="F25" s="20" t="n">
        <v>4.84919826</v>
      </c>
      <c r="G25" s="18" t="n">
        <v>510.88807498</v>
      </c>
      <c r="H25" s="20" t="n">
        <v>3.32885079</v>
      </c>
      <c r="I25" s="18" t="n">
        <v>503.71469553</v>
      </c>
      <c r="J25" s="20" t="n">
        <v>3.31887683</v>
      </c>
      <c r="K25" s="18" t="n">
        <v>490.69557458</v>
      </c>
      <c r="L25" s="20" t="n">
        <v>4.64871867</v>
      </c>
      <c r="M25" s="18" t="s">
        <v>481</v>
      </c>
      <c r="N25" s="20" t="s">
        <v>481</v>
      </c>
      <c r="O25" s="18" t="s">
        <v>481</v>
      </c>
      <c r="P25" s="20" t="s">
        <v>481</v>
      </c>
      <c r="Q25" s="18" t="s">
        <v>481</v>
      </c>
      <c r="R25" s="20" t="s">
        <v>481</v>
      </c>
      <c r="S25" s="18" t="s">
        <v>481</v>
      </c>
      <c r="T25" s="20" t="s">
        <v>481</v>
      </c>
      <c r="U25" s="18" t="n">
        <v>406.96736011</v>
      </c>
      <c r="V25" s="20" t="n">
        <v>21.70543794</v>
      </c>
    </row>
    <row r="26" spans="1:22">
      <c r="A26" s="15" t="s">
        <v>501</v>
      </c>
      <c r="B26" s="17" t="n">
        <v>4869</v>
      </c>
      <c r="C26" s="18">
        <f>(87.0/B26*100)</f>
        <v/>
      </c>
      <c r="D26" s="19" t="n">
        <v>4782</v>
      </c>
      <c r="E26" s="18" t="n">
        <v>503.18852781</v>
      </c>
      <c r="F26" s="20" t="n">
        <v>3.84573334</v>
      </c>
      <c r="G26" s="18" t="n">
        <v>486.05109914</v>
      </c>
      <c r="H26" s="20" t="n">
        <v>2.0886472</v>
      </c>
      <c r="I26" s="18" t="n">
        <v>494.2704799</v>
      </c>
      <c r="J26" s="20" t="n">
        <v>2.56153384</v>
      </c>
      <c r="K26" s="18" t="n">
        <v>494.35657262</v>
      </c>
      <c r="L26" s="20" t="n">
        <v>5.14229968</v>
      </c>
      <c r="M26" s="18" t="s">
        <v>481</v>
      </c>
      <c r="N26" s="20" t="s">
        <v>481</v>
      </c>
      <c r="O26" s="18" t="s">
        <v>481</v>
      </c>
      <c r="P26" s="20" t="s">
        <v>481</v>
      </c>
      <c r="Q26" s="18" t="s">
        <v>481</v>
      </c>
      <c r="R26" s="20" t="s">
        <v>481</v>
      </c>
      <c r="S26" s="18" t="s">
        <v>481</v>
      </c>
      <c r="T26" s="20" t="s">
        <v>481</v>
      </c>
      <c r="U26" s="18" t="n">
        <v>433.73785546</v>
      </c>
      <c r="V26" s="20" t="n">
        <v>8.79366458</v>
      </c>
    </row>
    <row r="27" spans="1:22">
      <c r="A27" s="15" t="s">
        <v>502</v>
      </c>
      <c r="B27" s="17" t="n">
        <v>5299</v>
      </c>
      <c r="C27" s="18">
        <f>(157.0/B27*100)</f>
        <v/>
      </c>
      <c r="D27" s="19" t="n">
        <v>5142</v>
      </c>
      <c r="E27" s="18" t="n">
        <v>524.3601390699999</v>
      </c>
      <c r="F27" s="20" t="n">
        <v>3.26309363</v>
      </c>
      <c r="G27" s="18" t="n">
        <v>491.66419171</v>
      </c>
      <c r="H27" s="20" t="n">
        <v>2.56647814</v>
      </c>
      <c r="I27" s="18" t="n">
        <v>479.41132743</v>
      </c>
      <c r="J27" s="20" t="n">
        <v>2.73586486</v>
      </c>
      <c r="K27" s="18" t="n">
        <v>478.79161201</v>
      </c>
      <c r="L27" s="20" t="n">
        <v>3.54504484</v>
      </c>
      <c r="M27" s="18" t="s">
        <v>481</v>
      </c>
      <c r="N27" s="20" t="s">
        <v>481</v>
      </c>
      <c r="O27" s="18" t="s">
        <v>481</v>
      </c>
      <c r="P27" s="20" t="s">
        <v>481</v>
      </c>
      <c r="Q27" s="18" t="s">
        <v>481</v>
      </c>
      <c r="R27" s="20" t="s">
        <v>481</v>
      </c>
      <c r="S27" s="18" t="s">
        <v>481</v>
      </c>
      <c r="T27" s="20" t="s">
        <v>481</v>
      </c>
      <c r="U27" s="18" t="n">
        <v>397.21731734</v>
      </c>
      <c r="V27" s="20" t="n">
        <v>4.46274771</v>
      </c>
    </row>
    <row r="28" spans="1:22">
      <c r="A28" s="15" t="s">
        <v>503</v>
      </c>
      <c r="B28" s="17" t="n">
        <v>7568</v>
      </c>
      <c r="C28" s="18">
        <f>(454.0/B28*100)</f>
        <v/>
      </c>
      <c r="D28" s="19" t="n">
        <v>7114</v>
      </c>
      <c r="E28" s="18" t="n">
        <v>426.88385701</v>
      </c>
      <c r="F28" s="20" t="n">
        <v>2.8364192</v>
      </c>
      <c r="G28" s="18" t="n">
        <v>416.97097563</v>
      </c>
      <c r="H28" s="20" t="n">
        <v>2.22905528</v>
      </c>
      <c r="I28" s="18" t="n">
        <v>414.98328789</v>
      </c>
      <c r="J28" s="20" t="n">
        <v>3.33713882</v>
      </c>
      <c r="K28" s="18" t="n">
        <v>418.80059765</v>
      </c>
      <c r="L28" s="20" t="n">
        <v>6.5644441</v>
      </c>
      <c r="M28" s="18" t="s">
        <v>481</v>
      </c>
      <c r="N28" s="20" t="s">
        <v>481</v>
      </c>
      <c r="O28" s="18" t="s">
        <v>481</v>
      </c>
      <c r="P28" s="20" t="s">
        <v>481</v>
      </c>
      <c r="Q28" s="18" t="s">
        <v>481</v>
      </c>
      <c r="R28" s="20" t="s">
        <v>481</v>
      </c>
      <c r="S28" s="18" t="s">
        <v>481</v>
      </c>
      <c r="T28" s="20" t="s">
        <v>481</v>
      </c>
      <c r="U28" s="18" t="n">
        <v>387.69448606</v>
      </c>
      <c r="V28" s="20" t="n">
        <v>5.93865899</v>
      </c>
    </row>
    <row r="29" spans="1:22">
      <c r="A29" s="15" t="s">
        <v>504</v>
      </c>
      <c r="B29" s="17" t="n">
        <v>5385</v>
      </c>
      <c r="C29" s="18">
        <f>(30.0/B29*100)</f>
        <v/>
      </c>
      <c r="D29" s="19" t="n">
        <v>5355</v>
      </c>
      <c r="E29" s="18" t="n">
        <v>541.70045769</v>
      </c>
      <c r="F29" s="20" t="n">
        <v>5.01611483</v>
      </c>
      <c r="G29" s="18" t="n">
        <v>524.8501066600001</v>
      </c>
      <c r="H29" s="20" t="n">
        <v>3.07979791</v>
      </c>
      <c r="I29" s="18" t="n">
        <v>499.70293317</v>
      </c>
      <c r="J29" s="20" t="n">
        <v>2.94117018</v>
      </c>
      <c r="K29" s="18" t="n">
        <v>505.58117182</v>
      </c>
      <c r="L29" s="20" t="n">
        <v>3.84065636</v>
      </c>
      <c r="M29" s="18" t="s">
        <v>481</v>
      </c>
      <c r="N29" s="20" t="s">
        <v>481</v>
      </c>
      <c r="O29" s="18" t="s">
        <v>481</v>
      </c>
      <c r="P29" s="20" t="s">
        <v>481</v>
      </c>
      <c r="Q29" s="18" t="n">
        <v>358.28551468</v>
      </c>
      <c r="R29" s="20" t="n">
        <v>8.567023300000001</v>
      </c>
      <c r="S29" s="18" t="s">
        <v>481</v>
      </c>
      <c r="T29" s="20" t="s">
        <v>481</v>
      </c>
      <c r="U29" s="18" t="n">
        <v>420.2389386</v>
      </c>
      <c r="V29" s="20" t="n">
        <v>8.47291315</v>
      </c>
    </row>
    <row r="30" spans="1:22">
      <c r="A30" s="15" t="s">
        <v>505</v>
      </c>
      <c r="B30" s="17" t="n">
        <v>4520</v>
      </c>
      <c r="C30" s="18">
        <f>(236.0/B30*100)</f>
        <v/>
      </c>
      <c r="D30" s="19" t="n">
        <v>4284</v>
      </c>
      <c r="E30" s="18" t="n">
        <v>551.7809707500001</v>
      </c>
      <c r="F30" s="20" t="n">
        <v>2.93361864</v>
      </c>
      <c r="G30" s="18" t="n">
        <v>511.98247287</v>
      </c>
      <c r="H30" s="20" t="n">
        <v>3.36743642</v>
      </c>
      <c r="I30" s="18" t="n">
        <v>503.27409481</v>
      </c>
      <c r="J30" s="20" t="n">
        <v>4.61808928</v>
      </c>
      <c r="K30" s="18" t="n">
        <v>504.48107887</v>
      </c>
      <c r="L30" s="20" t="n">
        <v>6.16163389</v>
      </c>
      <c r="M30" s="18" t="s">
        <v>481</v>
      </c>
      <c r="N30" s="20" t="s">
        <v>481</v>
      </c>
      <c r="O30" s="18" t="s">
        <v>481</v>
      </c>
      <c r="P30" s="20" t="s">
        <v>481</v>
      </c>
      <c r="Q30" s="18" t="s">
        <v>481</v>
      </c>
      <c r="R30" s="20" t="s">
        <v>481</v>
      </c>
      <c r="S30" s="18" t="s">
        <v>481</v>
      </c>
      <c r="T30" s="20" t="s">
        <v>481</v>
      </c>
      <c r="U30" s="18" t="n">
        <v>414.54928102</v>
      </c>
      <c r="V30" s="20" t="n">
        <v>5.97005976</v>
      </c>
    </row>
    <row r="31" spans="1:22">
      <c r="A31" s="15" t="s">
        <v>506</v>
      </c>
      <c r="B31" s="17" t="n">
        <v>5456</v>
      </c>
      <c r="C31" s="18">
        <f>(153.0/B31*100)</f>
        <v/>
      </c>
      <c r="D31" s="19" t="n">
        <v>5303</v>
      </c>
      <c r="E31" s="18" t="n">
        <v>528.1930919500001</v>
      </c>
      <c r="F31" s="20" t="n">
        <v>4.10995305</v>
      </c>
      <c r="G31" s="18" t="n">
        <v>506.72456982</v>
      </c>
      <c r="H31" s="20" t="n">
        <v>2.38309346</v>
      </c>
      <c r="I31" s="18" t="n">
        <v>496.45972837</v>
      </c>
      <c r="J31" s="20" t="n">
        <v>3.46837074</v>
      </c>
      <c r="K31" s="18" t="n">
        <v>467.40054921</v>
      </c>
      <c r="L31" s="20" t="n">
        <v>5.09799114</v>
      </c>
      <c r="M31" s="18" t="s">
        <v>481</v>
      </c>
      <c r="N31" s="20" t="s">
        <v>481</v>
      </c>
      <c r="O31" s="18" t="s">
        <v>481</v>
      </c>
      <c r="P31" s="20" t="s">
        <v>481</v>
      </c>
      <c r="Q31" s="18" t="s">
        <v>481</v>
      </c>
      <c r="R31" s="20" t="s">
        <v>481</v>
      </c>
      <c r="S31" s="18" t="s">
        <v>481</v>
      </c>
      <c r="T31" s="20" t="s">
        <v>481</v>
      </c>
      <c r="U31" s="18" t="n">
        <v>410.25786348</v>
      </c>
      <c r="V31" s="20" t="n">
        <v>5.84192796</v>
      </c>
    </row>
    <row r="32" spans="1:22">
      <c r="A32" s="15" t="s">
        <v>507</v>
      </c>
      <c r="B32" s="17" t="n">
        <v>4478</v>
      </c>
      <c r="C32" s="18">
        <f>(6.0/B32*100)</f>
        <v/>
      </c>
      <c r="D32" s="19" t="n">
        <v>4472</v>
      </c>
      <c r="E32" s="18" t="n">
        <v>522.72262514</v>
      </c>
      <c r="F32" s="20" t="n">
        <v>4.03214455</v>
      </c>
      <c r="G32" s="18" t="n">
        <v>496.11050284</v>
      </c>
      <c r="H32" s="20" t="n">
        <v>2.7190531</v>
      </c>
      <c r="I32" s="18" t="n">
        <v>499.33974852</v>
      </c>
      <c r="J32" s="20" t="n">
        <v>3.33099663</v>
      </c>
      <c r="K32" s="18" t="n">
        <v>509.15796394</v>
      </c>
      <c r="L32" s="20" t="n">
        <v>6.21128083</v>
      </c>
      <c r="M32" s="18" t="s">
        <v>481</v>
      </c>
      <c r="N32" s="20" t="s">
        <v>481</v>
      </c>
      <c r="O32" s="18" t="s">
        <v>481</v>
      </c>
      <c r="P32" s="20" t="s">
        <v>481</v>
      </c>
      <c r="Q32" s="18" t="s">
        <v>481</v>
      </c>
      <c r="R32" s="20" t="s">
        <v>481</v>
      </c>
      <c r="S32" s="18" t="s">
        <v>481</v>
      </c>
      <c r="T32" s="20" t="s">
        <v>481</v>
      </c>
      <c r="U32" s="18" t="n">
        <v>410.33196944</v>
      </c>
      <c r="V32" s="20" t="n">
        <v>14.99922967</v>
      </c>
    </row>
    <row r="33" spans="1:22">
      <c r="A33" s="15" t="s">
        <v>508</v>
      </c>
      <c r="B33" s="17" t="n">
        <v>7325</v>
      </c>
      <c r="C33" s="18">
        <f>(85.0/B33*100)</f>
        <v/>
      </c>
      <c r="D33" s="19" t="n">
        <v>7240</v>
      </c>
      <c r="E33" s="18" t="n">
        <v>537.33610631</v>
      </c>
      <c r="F33" s="20" t="n">
        <v>3.18976872</v>
      </c>
      <c r="G33" s="18" t="n">
        <v>490.4204684</v>
      </c>
      <c r="H33" s="20" t="n">
        <v>3.04001446</v>
      </c>
      <c r="I33" s="18" t="n">
        <v>484.10799246</v>
      </c>
      <c r="J33" s="20" t="n">
        <v>4.07889366</v>
      </c>
      <c r="K33" s="18" t="n">
        <v>497.32020065</v>
      </c>
      <c r="L33" s="20" t="n">
        <v>4.68108802</v>
      </c>
      <c r="M33" s="18" t="s">
        <v>481</v>
      </c>
      <c r="N33" s="20" t="s">
        <v>481</v>
      </c>
      <c r="O33" s="18" t="s">
        <v>481</v>
      </c>
      <c r="P33" s="20" t="s">
        <v>481</v>
      </c>
      <c r="Q33" s="18" t="s">
        <v>481</v>
      </c>
      <c r="R33" s="20" t="s">
        <v>481</v>
      </c>
      <c r="S33" s="18" t="s">
        <v>481</v>
      </c>
      <c r="T33" s="20" t="s">
        <v>481</v>
      </c>
      <c r="U33" s="18" t="n">
        <v>453.99023999</v>
      </c>
      <c r="V33" s="20" t="n">
        <v>7.18609685</v>
      </c>
    </row>
    <row r="34" spans="1:22">
      <c r="A34" s="15" t="s">
        <v>509</v>
      </c>
      <c r="B34" s="17" t="n">
        <v>6350</v>
      </c>
      <c r="C34" s="18">
        <f>(99.0/B34*100)</f>
        <v/>
      </c>
      <c r="D34" s="19" t="n">
        <v>6251</v>
      </c>
      <c r="E34" s="18" t="n">
        <v>473.698434</v>
      </c>
      <c r="F34" s="20" t="n">
        <v>3.84240378</v>
      </c>
      <c r="G34" s="18" t="n">
        <v>475.2612157</v>
      </c>
      <c r="H34" s="20" t="n">
        <v>2.76012352</v>
      </c>
      <c r="I34" s="18" t="n">
        <v>460.15978996</v>
      </c>
      <c r="J34" s="20" t="n">
        <v>3.14438873</v>
      </c>
      <c r="K34" s="18" t="n">
        <v>465.50783619</v>
      </c>
      <c r="L34" s="20" t="n">
        <v>5.93746269</v>
      </c>
      <c r="M34" s="18" t="s">
        <v>481</v>
      </c>
      <c r="N34" s="20" t="s">
        <v>481</v>
      </c>
      <c r="O34" s="18" t="s">
        <v>481</v>
      </c>
      <c r="P34" s="20" t="s">
        <v>481</v>
      </c>
      <c r="Q34" s="18" t="n">
        <v>306.56969545</v>
      </c>
      <c r="R34" s="20" t="n">
        <v>10.27624616</v>
      </c>
      <c r="S34" s="18" t="s">
        <v>481</v>
      </c>
      <c r="T34" s="20" t="s">
        <v>481</v>
      </c>
      <c r="U34" s="18" t="n">
        <v>398.12876134</v>
      </c>
      <c r="V34" s="20" t="n">
        <v>7.75067247</v>
      </c>
    </row>
    <row r="35" spans="1:22">
      <c r="A35" s="15" t="s">
        <v>510</v>
      </c>
      <c r="B35" s="17" t="n">
        <v>6406</v>
      </c>
      <c r="C35" s="18">
        <f>(69.0/B35*100)</f>
        <v/>
      </c>
      <c r="D35" s="19" t="n">
        <v>6337</v>
      </c>
      <c r="E35" s="18" t="n">
        <v>534.41240084</v>
      </c>
      <c r="F35" s="20" t="n">
        <v>4.34771444</v>
      </c>
      <c r="G35" s="18" t="n">
        <v>519.73451463</v>
      </c>
      <c r="H35" s="20" t="n">
        <v>2.15397592</v>
      </c>
      <c r="I35" s="18" t="n">
        <v>512.38778181</v>
      </c>
      <c r="J35" s="20" t="n">
        <v>2.72469426</v>
      </c>
      <c r="K35" s="18" t="n">
        <v>498.43608397</v>
      </c>
      <c r="L35" s="20" t="n">
        <v>5.54706659</v>
      </c>
      <c r="M35" s="18" t="s">
        <v>481</v>
      </c>
      <c r="N35" s="20" t="s">
        <v>481</v>
      </c>
      <c r="O35" s="18" t="s">
        <v>481</v>
      </c>
      <c r="P35" s="20" t="s">
        <v>481</v>
      </c>
      <c r="Q35" s="18" t="n">
        <v>374.85244494</v>
      </c>
      <c r="R35" s="20" t="n">
        <v>5.84040672</v>
      </c>
      <c r="S35" s="18" t="s">
        <v>481</v>
      </c>
      <c r="T35" s="20" t="s">
        <v>481</v>
      </c>
      <c r="U35" s="18" t="n">
        <v>410.39029225</v>
      </c>
      <c r="V35" s="20" t="n">
        <v>7.83806768</v>
      </c>
    </row>
    <row r="36" spans="1:22">
      <c r="A36" s="15" t="s">
        <v>511</v>
      </c>
      <c r="B36" s="17" t="n">
        <v>6736</v>
      </c>
      <c r="C36" s="18">
        <f>(84.0/B36*100)</f>
        <v/>
      </c>
      <c r="D36" s="19" t="n">
        <v>6652</v>
      </c>
      <c r="E36" s="18" t="n">
        <v>523.19610604</v>
      </c>
      <c r="F36" s="20" t="n">
        <v>2.70697887</v>
      </c>
      <c r="G36" s="18" t="n">
        <v>488.54488758</v>
      </c>
      <c r="H36" s="20" t="n">
        <v>2.63351767</v>
      </c>
      <c r="I36" s="18" t="n">
        <v>479.47553178</v>
      </c>
      <c r="J36" s="20" t="n">
        <v>3.26035511</v>
      </c>
      <c r="K36" s="18" t="n">
        <v>485.95927399</v>
      </c>
      <c r="L36" s="20" t="n">
        <v>3.70614063</v>
      </c>
      <c r="M36" s="18" t="s">
        <v>481</v>
      </c>
      <c r="N36" s="20" t="s">
        <v>481</v>
      </c>
      <c r="O36" s="18" t="s">
        <v>481</v>
      </c>
      <c r="P36" s="20" t="s">
        <v>481</v>
      </c>
      <c r="Q36" s="18" t="s">
        <v>481</v>
      </c>
      <c r="R36" s="20" t="s">
        <v>481</v>
      </c>
      <c r="S36" s="18" t="s">
        <v>481</v>
      </c>
      <c r="T36" s="20" t="s">
        <v>481</v>
      </c>
      <c r="U36" s="18" t="n">
        <v>421.72794816</v>
      </c>
      <c r="V36" s="20" t="n">
        <v>5.99608751</v>
      </c>
    </row>
    <row r="37" spans="1:22">
      <c r="A37" s="15" t="s">
        <v>512</v>
      </c>
      <c r="B37" s="17" t="n">
        <v>5458</v>
      </c>
      <c r="C37" s="18">
        <f>(167.0/B37*100)</f>
        <v/>
      </c>
      <c r="D37" s="19" t="n">
        <v>5291</v>
      </c>
      <c r="E37" s="18" t="n">
        <v>529.47235098</v>
      </c>
      <c r="F37" s="20" t="n">
        <v>4.77381798</v>
      </c>
      <c r="G37" s="18" t="n">
        <v>503.02705334</v>
      </c>
      <c r="H37" s="20" t="n">
        <v>3.39472269</v>
      </c>
      <c r="I37" s="18" t="n">
        <v>491.92615668</v>
      </c>
      <c r="J37" s="20" t="n">
        <v>3.66051255</v>
      </c>
      <c r="K37" s="18" t="n">
        <v>460.25214203</v>
      </c>
      <c r="L37" s="20" t="n">
        <v>6.66281627</v>
      </c>
      <c r="M37" s="18" t="s">
        <v>481</v>
      </c>
      <c r="N37" s="20" t="s">
        <v>481</v>
      </c>
      <c r="O37" s="18" t="s">
        <v>481</v>
      </c>
      <c r="P37" s="20" t="s">
        <v>481</v>
      </c>
      <c r="Q37" s="18" t="s">
        <v>481</v>
      </c>
      <c r="R37" s="20" t="s">
        <v>481</v>
      </c>
      <c r="S37" s="18" t="s">
        <v>481</v>
      </c>
      <c r="T37" s="20" t="s">
        <v>481</v>
      </c>
      <c r="U37" s="18" t="n">
        <v>402.52191383</v>
      </c>
      <c r="V37" s="20" t="n">
        <v>5.93614237</v>
      </c>
    </row>
    <row r="38" spans="1:22">
      <c r="A38" s="15" t="s">
        <v>513</v>
      </c>
      <c r="B38" s="17" t="n">
        <v>5860</v>
      </c>
      <c r="C38" s="18">
        <f>(26.0/B38*100)</f>
        <v/>
      </c>
      <c r="D38" s="19" t="n">
        <v>5834</v>
      </c>
      <c r="E38" s="18" t="n">
        <v>523.07230588</v>
      </c>
      <c r="F38" s="20" t="n">
        <v>5.38604735</v>
      </c>
      <c r="G38" s="18" t="n">
        <v>512.6658300399999</v>
      </c>
      <c r="H38" s="20" t="n">
        <v>3.84680508</v>
      </c>
      <c r="I38" s="18" t="n">
        <v>513.52513483</v>
      </c>
      <c r="J38" s="20" t="n">
        <v>4.37296389</v>
      </c>
      <c r="K38" s="18" t="n">
        <v>500.98845324</v>
      </c>
      <c r="L38" s="20" t="n">
        <v>4.13917166</v>
      </c>
      <c r="M38" s="18" t="s">
        <v>481</v>
      </c>
      <c r="N38" s="20" t="s">
        <v>481</v>
      </c>
      <c r="O38" s="18" t="s">
        <v>481</v>
      </c>
      <c r="P38" s="20" t="s">
        <v>481</v>
      </c>
      <c r="Q38" s="18" t="s">
        <v>481</v>
      </c>
      <c r="R38" s="20" t="s">
        <v>481</v>
      </c>
      <c r="S38" s="18" t="s">
        <v>481</v>
      </c>
      <c r="T38" s="20" t="s">
        <v>481</v>
      </c>
      <c r="U38" s="18" t="n">
        <v>467.32287311</v>
      </c>
      <c r="V38" s="20" t="n">
        <v>6.14276026</v>
      </c>
    </row>
    <row r="39" spans="1:22">
      <c r="A39" s="15" t="s">
        <v>514</v>
      </c>
      <c r="B39" s="17" t="n">
        <v>5895</v>
      </c>
      <c r="C39" s="18">
        <f>(33.0/B39*100)</f>
        <v/>
      </c>
      <c r="D39" s="19" t="n">
        <v>5862</v>
      </c>
      <c r="E39" s="18" t="n">
        <v>435.57896848</v>
      </c>
      <c r="F39" s="20" t="n">
        <v>5.10498331</v>
      </c>
      <c r="G39" s="18" t="n">
        <v>427.12514273</v>
      </c>
      <c r="H39" s="20" t="n">
        <v>3.65046529</v>
      </c>
      <c r="I39" s="18" t="n">
        <v>420.98861122</v>
      </c>
      <c r="J39" s="20" t="n">
        <v>4.97968403</v>
      </c>
      <c r="K39" s="18" t="n">
        <v>424.89280831</v>
      </c>
      <c r="L39" s="20" t="n">
        <v>7.46425075</v>
      </c>
      <c r="M39" s="18" t="s">
        <v>481</v>
      </c>
      <c r="N39" s="20" t="s">
        <v>481</v>
      </c>
      <c r="O39" s="18" t="s">
        <v>481</v>
      </c>
      <c r="P39" s="20" t="s">
        <v>481</v>
      </c>
      <c r="Q39" s="18" t="s">
        <v>481</v>
      </c>
      <c r="R39" s="20" t="s">
        <v>481</v>
      </c>
      <c r="S39" s="18" t="s">
        <v>481</v>
      </c>
      <c r="T39" s="20" t="s">
        <v>481</v>
      </c>
      <c r="U39" s="18" t="n">
        <v>372.57238128</v>
      </c>
      <c r="V39" s="20" t="n">
        <v>7.53709938</v>
      </c>
    </row>
    <row r="40" spans="1:22">
      <c r="A40" s="15" t="s">
        <v>515</v>
      </c>
      <c r="B40" s="17" t="n">
        <v>14157</v>
      </c>
      <c r="C40" s="18">
        <f>(407.0/B40*100)</f>
        <v/>
      </c>
      <c r="D40" s="19" t="n">
        <v>13750</v>
      </c>
      <c r="E40" s="18" t="n">
        <v>544.799391</v>
      </c>
      <c r="F40" s="20" t="n">
        <v>3.10526258</v>
      </c>
      <c r="G40" s="18" t="n">
        <v>508.26775907</v>
      </c>
      <c r="H40" s="20" t="n">
        <v>2.82376715</v>
      </c>
      <c r="I40" s="18" t="n">
        <v>497.45343907</v>
      </c>
      <c r="J40" s="20" t="n">
        <v>3.60522468</v>
      </c>
      <c r="K40" s="18" t="n">
        <v>478.22078766</v>
      </c>
      <c r="L40" s="20" t="n">
        <v>6.51291059</v>
      </c>
      <c r="M40" s="18" t="s">
        <v>481</v>
      </c>
      <c r="N40" s="20" t="s">
        <v>481</v>
      </c>
      <c r="O40" s="18" t="s">
        <v>481</v>
      </c>
      <c r="P40" s="20" t="s">
        <v>481</v>
      </c>
      <c r="Q40" s="18" t="s">
        <v>481</v>
      </c>
      <c r="R40" s="20" t="s">
        <v>481</v>
      </c>
      <c r="S40" s="18" t="s">
        <v>481</v>
      </c>
      <c r="T40" s="20" t="s">
        <v>481</v>
      </c>
      <c r="U40" s="18" t="n">
        <v>412.20079535</v>
      </c>
      <c r="V40" s="20" t="n">
        <v>6.56317314</v>
      </c>
    </row>
    <row r="41" spans="1:22">
      <c r="A41" s="15" t="s">
        <v>516</v>
      </c>
      <c r="B41" s="17" t="n">
        <v>5712</v>
      </c>
      <c r="C41" s="18">
        <f>(60.0/B41*100)</f>
        <v/>
      </c>
      <c r="D41" s="19" t="n">
        <v>5652</v>
      </c>
      <c r="E41" s="18" t="n">
        <v>520.19972116</v>
      </c>
      <c r="F41" s="20" t="n">
        <v>4.58843314</v>
      </c>
      <c r="G41" s="18" t="n">
        <v>490.96356214</v>
      </c>
      <c r="H41" s="20" t="n">
        <v>2.81140518</v>
      </c>
      <c r="I41" s="18" t="n">
        <v>502.43327798</v>
      </c>
      <c r="J41" s="20" t="n">
        <v>3.74891324</v>
      </c>
      <c r="K41" s="18" t="n">
        <v>506.16039917</v>
      </c>
      <c r="L41" s="20" t="n">
        <v>6.50144853</v>
      </c>
      <c r="M41" s="18" t="s">
        <v>481</v>
      </c>
      <c r="N41" s="20" t="s">
        <v>481</v>
      </c>
      <c r="O41" s="18" t="s">
        <v>481</v>
      </c>
      <c r="P41" s="20" t="s">
        <v>481</v>
      </c>
      <c r="Q41" s="18" t="n">
        <v>387.44235424</v>
      </c>
      <c r="R41" s="20" t="n">
        <v>14.52510266</v>
      </c>
      <c r="S41" s="18" t="s">
        <v>481</v>
      </c>
      <c r="T41" s="20" t="s">
        <v>481</v>
      </c>
      <c r="U41" s="18" t="n">
        <v>413.31647121</v>
      </c>
      <c r="V41" s="20" t="n">
        <v>10.8432232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386.25097722</v>
      </c>
      <c r="F45" s="20" t="n">
        <v>3.19329631</v>
      </c>
      <c r="G45" s="18" t="n">
        <v>374.29791694</v>
      </c>
      <c r="H45" s="20" t="n">
        <v>2.69255337</v>
      </c>
      <c r="I45" s="18" t="n">
        <v>366.16919362</v>
      </c>
      <c r="J45" s="20" t="n">
        <v>4.9925659</v>
      </c>
      <c r="K45" s="18" t="n">
        <v>375.77580616</v>
      </c>
      <c r="L45" s="20" t="n">
        <v>5.49023442</v>
      </c>
      <c r="M45" s="18" t="s">
        <v>481</v>
      </c>
      <c r="N45" s="20" t="s">
        <v>481</v>
      </c>
      <c r="O45" s="18" t="s">
        <v>481</v>
      </c>
      <c r="P45" s="20" t="s">
        <v>481</v>
      </c>
      <c r="Q45" s="18" t="s">
        <v>481</v>
      </c>
      <c r="R45" s="20" t="s">
        <v>481</v>
      </c>
      <c r="S45" s="18" t="n">
        <v>366.71156044</v>
      </c>
      <c r="T45" s="20" t="n">
        <v>14.32129813</v>
      </c>
      <c r="U45" s="18" t="n">
        <v>345.54192633</v>
      </c>
      <c r="V45" s="20" t="n">
        <v>5.39508628</v>
      </c>
    </row>
    <row r="46" spans="1:22">
      <c r="A46" s="15" t="s">
        <v>521</v>
      </c>
      <c r="B46" s="17" t="n">
        <v>23141</v>
      </c>
      <c r="C46" s="18">
        <f>(2259.0/B46*100)</f>
        <v/>
      </c>
      <c r="D46" s="19" t="n">
        <v>20882</v>
      </c>
      <c r="E46" s="18" t="n">
        <v>425.17298624</v>
      </c>
      <c r="F46" s="20" t="n">
        <v>4.33876805</v>
      </c>
      <c r="G46" s="18" t="n">
        <v>413.92477828</v>
      </c>
      <c r="H46" s="20" t="n">
        <v>3.01514402</v>
      </c>
      <c r="I46" s="18" t="n">
        <v>419.25625923</v>
      </c>
      <c r="J46" s="20" t="n">
        <v>4.16186888</v>
      </c>
      <c r="K46" s="18" t="n">
        <v>392.35692055</v>
      </c>
      <c r="L46" s="20" t="n">
        <v>7.05411032</v>
      </c>
      <c r="M46" s="18" t="s">
        <v>481</v>
      </c>
      <c r="N46" s="20" t="s">
        <v>481</v>
      </c>
      <c r="O46" s="18" t="s">
        <v>481</v>
      </c>
      <c r="P46" s="20" t="s">
        <v>481</v>
      </c>
      <c r="Q46" s="18" t="s">
        <v>481</v>
      </c>
      <c r="R46" s="20" t="s">
        <v>481</v>
      </c>
      <c r="S46" s="18" t="s">
        <v>481</v>
      </c>
      <c r="T46" s="20" t="s">
        <v>481</v>
      </c>
      <c r="U46" s="18" t="n">
        <v>375.17544094</v>
      </c>
      <c r="V46" s="20" t="n">
        <v>2.34774846</v>
      </c>
    </row>
    <row r="47" spans="1:22">
      <c r="A47" s="15" t="s">
        <v>522</v>
      </c>
      <c r="B47" s="17" t="n">
        <v>5928</v>
      </c>
      <c r="C47" s="18">
        <f>(420.0/B47*100)</f>
        <v/>
      </c>
      <c r="D47" s="19" t="n">
        <v>5508</v>
      </c>
      <c r="E47" s="18" t="n">
        <v>465.75303537</v>
      </c>
      <c r="F47" s="20" t="n">
        <v>4.91081206</v>
      </c>
      <c r="G47" s="18" t="n">
        <v>452.99317065</v>
      </c>
      <c r="H47" s="20" t="n">
        <v>4.32931469</v>
      </c>
      <c r="I47" s="18" t="n">
        <v>469.22331499</v>
      </c>
      <c r="J47" s="20" t="n">
        <v>5.44946962</v>
      </c>
      <c r="K47" s="18" t="n">
        <v>468.54558836</v>
      </c>
      <c r="L47" s="20" t="n">
        <v>7.22288666</v>
      </c>
      <c r="M47" s="18" t="s">
        <v>481</v>
      </c>
      <c r="N47" s="20" t="s">
        <v>481</v>
      </c>
      <c r="O47" s="18" t="s">
        <v>481</v>
      </c>
      <c r="P47" s="20" t="s">
        <v>481</v>
      </c>
      <c r="Q47" s="18" t="s">
        <v>481</v>
      </c>
      <c r="R47" s="20" t="s">
        <v>481</v>
      </c>
      <c r="S47" s="18" t="s">
        <v>481</v>
      </c>
      <c r="T47" s="20" t="s">
        <v>481</v>
      </c>
      <c r="U47" s="18" t="n">
        <v>376.36628533</v>
      </c>
      <c r="V47" s="20" t="n">
        <v>6.04120541</v>
      </c>
    </row>
    <row r="48" spans="1:22">
      <c r="A48" s="15" t="s">
        <v>523</v>
      </c>
      <c r="B48" s="17" t="n">
        <v>9841</v>
      </c>
      <c r="C48" s="18">
        <f>(9.0/B48*100)</f>
        <v/>
      </c>
      <c r="D48" s="19" t="n">
        <v>9832</v>
      </c>
      <c r="E48" s="18" t="n">
        <v>532.97757659</v>
      </c>
      <c r="F48" s="20" t="n">
        <v>5.98534373</v>
      </c>
      <c r="G48" s="18" t="n">
        <v>510.94018922</v>
      </c>
      <c r="H48" s="20" t="n">
        <v>4.48961671</v>
      </c>
      <c r="I48" s="18" t="n">
        <v>529.65742137</v>
      </c>
      <c r="J48" s="20" t="n">
        <v>6.27181865</v>
      </c>
      <c r="K48" s="18" t="n">
        <v>529.67365392</v>
      </c>
      <c r="L48" s="20" t="n">
        <v>11.34393895</v>
      </c>
      <c r="M48" s="18" t="s">
        <v>481</v>
      </c>
      <c r="N48" s="20" t="s">
        <v>481</v>
      </c>
      <c r="O48" s="18" t="s">
        <v>481</v>
      </c>
      <c r="P48" s="20" t="s">
        <v>481</v>
      </c>
      <c r="Q48" s="18" t="s">
        <v>481</v>
      </c>
      <c r="R48" s="20" t="s">
        <v>481</v>
      </c>
      <c r="S48" s="18" t="s">
        <v>481</v>
      </c>
      <c r="T48" s="20" t="s">
        <v>481</v>
      </c>
      <c r="U48" s="18" t="n">
        <v>446.99149205</v>
      </c>
      <c r="V48" s="20" t="n">
        <v>32.15610461</v>
      </c>
    </row>
    <row r="49" spans="1:22">
      <c r="A49" s="15" t="s">
        <v>524</v>
      </c>
      <c r="B49" s="17" t="n">
        <v>6349</v>
      </c>
      <c r="C49" s="18">
        <f>(56.0/B49*100)</f>
        <v/>
      </c>
      <c r="D49" s="19" t="n">
        <v>6293</v>
      </c>
      <c r="E49" s="18" t="n">
        <v>433.55811771</v>
      </c>
      <c r="F49" s="20" t="n">
        <v>3.78582312</v>
      </c>
      <c r="G49" s="18" t="n">
        <v>434.57023003</v>
      </c>
      <c r="H49" s="20" t="n">
        <v>3.12685476</v>
      </c>
      <c r="I49" s="18" t="n">
        <v>434.86026404</v>
      </c>
      <c r="J49" s="20" t="n">
        <v>4.33990951</v>
      </c>
      <c r="K49" s="18" t="n">
        <v>437.70879275</v>
      </c>
      <c r="L49" s="20" t="n">
        <v>5.27551368</v>
      </c>
      <c r="M49" s="18" t="s">
        <v>481</v>
      </c>
      <c r="N49" s="20" t="s">
        <v>481</v>
      </c>
      <c r="O49" s="18" t="s">
        <v>481</v>
      </c>
      <c r="P49" s="20" t="s">
        <v>481</v>
      </c>
      <c r="Q49" s="18" t="s">
        <v>481</v>
      </c>
      <c r="R49" s="20" t="s">
        <v>481</v>
      </c>
      <c r="S49" s="18" t="n">
        <v>435.36396999</v>
      </c>
      <c r="T49" s="20" t="n">
        <v>25.07939293</v>
      </c>
      <c r="U49" s="18" t="n">
        <v>378.02671062</v>
      </c>
      <c r="V49" s="20" t="n">
        <v>7.49386037</v>
      </c>
    </row>
    <row r="50" spans="1:22">
      <c r="A50" s="15" t="s">
        <v>525</v>
      </c>
      <c r="B50" s="17" t="n">
        <v>11795</v>
      </c>
      <c r="C50" s="18">
        <f>(397.0/B50*100)</f>
        <v/>
      </c>
      <c r="D50" s="19" t="n">
        <v>11398</v>
      </c>
      <c r="E50" s="18" t="n">
        <v>418.85958888</v>
      </c>
      <c r="F50" s="20" t="n">
        <v>2.90743636</v>
      </c>
      <c r="G50" s="18" t="n">
        <v>417.87530185</v>
      </c>
      <c r="H50" s="20" t="n">
        <v>2.65868448</v>
      </c>
      <c r="I50" s="18" t="n">
        <v>436.54030496</v>
      </c>
      <c r="J50" s="20" t="n">
        <v>3.47070644</v>
      </c>
      <c r="K50" s="18" t="n">
        <v>398.63257085</v>
      </c>
      <c r="L50" s="20" t="n">
        <v>5.47732485</v>
      </c>
      <c r="M50" s="18" t="s">
        <v>481</v>
      </c>
      <c r="N50" s="20" t="s">
        <v>481</v>
      </c>
      <c r="O50" s="18" t="s">
        <v>481</v>
      </c>
      <c r="P50" s="20" t="s">
        <v>481</v>
      </c>
      <c r="Q50" s="18" t="s">
        <v>481</v>
      </c>
      <c r="R50" s="20" t="s">
        <v>481</v>
      </c>
      <c r="S50" s="18" t="s">
        <v>481</v>
      </c>
      <c r="T50" s="20" t="s">
        <v>481</v>
      </c>
      <c r="U50" s="18" t="n">
        <v>357.93316303</v>
      </c>
      <c r="V50" s="20" t="n">
        <v>7.03436986</v>
      </c>
    </row>
    <row r="51" spans="1:22">
      <c r="A51" s="15" t="s">
        <v>526</v>
      </c>
      <c r="B51" s="17" t="n">
        <v>6866</v>
      </c>
      <c r="C51" s="18">
        <f>(112.0/B51*100)</f>
        <v/>
      </c>
      <c r="D51" s="19" t="n">
        <v>6754</v>
      </c>
      <c r="E51" s="18" t="n">
        <v>424.93753565</v>
      </c>
      <c r="F51" s="20" t="n">
        <v>3.17251783</v>
      </c>
      <c r="G51" s="18" t="n">
        <v>422.69004474</v>
      </c>
      <c r="H51" s="20" t="n">
        <v>2.26695802</v>
      </c>
      <c r="I51" s="18" t="n">
        <v>432.75689738</v>
      </c>
      <c r="J51" s="20" t="n">
        <v>3.78572956</v>
      </c>
      <c r="K51" s="18" t="n">
        <v>417.40569332</v>
      </c>
      <c r="L51" s="20" t="n">
        <v>4.40384959</v>
      </c>
      <c r="M51" s="18" t="s">
        <v>481</v>
      </c>
      <c r="N51" s="20" t="s">
        <v>481</v>
      </c>
      <c r="O51" s="18" t="s">
        <v>481</v>
      </c>
      <c r="P51" s="20" t="s">
        <v>481</v>
      </c>
      <c r="Q51" s="18" t="n">
        <v>410.85572185</v>
      </c>
      <c r="R51" s="20" t="n">
        <v>3.7997542</v>
      </c>
      <c r="S51" s="18" t="s">
        <v>481</v>
      </c>
      <c r="T51" s="20" t="s">
        <v>481</v>
      </c>
      <c r="U51" s="18" t="n">
        <v>386.89602164</v>
      </c>
      <c r="V51" s="20" t="n">
        <v>7.21862767</v>
      </c>
    </row>
    <row r="52" spans="1:22">
      <c r="A52" s="15" t="s">
        <v>527</v>
      </c>
      <c r="B52" s="17" t="n">
        <v>5809</v>
      </c>
      <c r="C52" s="18">
        <f>(113.0/B52*100)</f>
        <v/>
      </c>
      <c r="D52" s="19" t="n">
        <v>5696</v>
      </c>
      <c r="E52" s="18" t="n">
        <v>481.22622541</v>
      </c>
      <c r="F52" s="20" t="n">
        <v>4.26255241</v>
      </c>
      <c r="G52" s="18" t="n">
        <v>474.43548913</v>
      </c>
      <c r="H52" s="20" t="n">
        <v>2.90009853</v>
      </c>
      <c r="I52" s="18" t="n">
        <v>482.89672695</v>
      </c>
      <c r="J52" s="20" t="n">
        <v>3.40354951</v>
      </c>
      <c r="K52" s="18" t="n">
        <v>482.55173995</v>
      </c>
      <c r="L52" s="20" t="n">
        <v>4.77461047</v>
      </c>
      <c r="M52" s="18" t="s">
        <v>481</v>
      </c>
      <c r="N52" s="20" t="s">
        <v>481</v>
      </c>
      <c r="O52" s="18" t="s">
        <v>481</v>
      </c>
      <c r="P52" s="20" t="s">
        <v>481</v>
      </c>
      <c r="Q52" s="18" t="s">
        <v>481</v>
      </c>
      <c r="R52" s="20" t="s">
        <v>481</v>
      </c>
      <c r="S52" s="18" t="s">
        <v>481</v>
      </c>
      <c r="T52" s="20" t="s">
        <v>481</v>
      </c>
      <c r="U52" s="18" t="n">
        <v>399.7954678</v>
      </c>
      <c r="V52" s="20" t="n">
        <v>6.02470364</v>
      </c>
    </row>
    <row r="53" spans="1:22">
      <c r="A53" s="15" t="s">
        <v>528</v>
      </c>
      <c r="B53" s="17" t="n">
        <v>5571</v>
      </c>
      <c r="C53" s="18">
        <f>(122.0/B53*100)</f>
        <v/>
      </c>
      <c r="D53" s="19" t="n">
        <v>5449</v>
      </c>
      <c r="E53" s="18" t="n">
        <v>468.1998356</v>
      </c>
      <c r="F53" s="20" t="n">
        <v>2.86108955</v>
      </c>
      <c r="G53" s="18" t="n">
        <v>434.79227716</v>
      </c>
      <c r="H53" s="20" t="n">
        <v>1.91638228</v>
      </c>
      <c r="I53" s="18" t="n">
        <v>422.78930657</v>
      </c>
      <c r="J53" s="20" t="n">
        <v>3.05409673</v>
      </c>
      <c r="K53" s="18" t="n">
        <v>421.98763399</v>
      </c>
      <c r="L53" s="20" t="n">
        <v>5.44911134</v>
      </c>
      <c r="M53" s="18" t="s">
        <v>481</v>
      </c>
      <c r="N53" s="20" t="s">
        <v>481</v>
      </c>
      <c r="O53" s="18" t="s">
        <v>481</v>
      </c>
      <c r="P53" s="20" t="s">
        <v>481</v>
      </c>
      <c r="Q53" s="18" t="s">
        <v>481</v>
      </c>
      <c r="R53" s="20" t="s">
        <v>481</v>
      </c>
      <c r="S53" s="18" t="s">
        <v>481</v>
      </c>
      <c r="T53" s="20" t="s">
        <v>481</v>
      </c>
      <c r="U53" s="18" t="n">
        <v>354.89016369</v>
      </c>
      <c r="V53" s="20" t="n">
        <v>4.12954828</v>
      </c>
    </row>
    <row r="54" spans="1:22">
      <c r="A54" s="15" t="s">
        <v>529</v>
      </c>
      <c r="B54" s="17" t="n">
        <v>4740</v>
      </c>
      <c r="C54" s="18">
        <f>(522.0/B54*100)</f>
        <v/>
      </c>
      <c r="D54" s="19" t="n">
        <v>4218</v>
      </c>
      <c r="E54" s="18" t="n">
        <v>343.37191147</v>
      </c>
      <c r="F54" s="20" t="n">
        <v>3.14078146</v>
      </c>
      <c r="G54" s="18" t="n">
        <v>347.34258032</v>
      </c>
      <c r="H54" s="20" t="n">
        <v>3.53459845</v>
      </c>
      <c r="I54" s="18" t="n">
        <v>344.17945951</v>
      </c>
      <c r="J54" s="20" t="n">
        <v>6.59202267</v>
      </c>
      <c r="K54" s="18" t="n">
        <v>328.97498456</v>
      </c>
      <c r="L54" s="20" t="n">
        <v>8.218021589999999</v>
      </c>
      <c r="M54" s="18" t="s">
        <v>481</v>
      </c>
      <c r="N54" s="20" t="s">
        <v>481</v>
      </c>
      <c r="O54" s="18" t="s">
        <v>481</v>
      </c>
      <c r="P54" s="20" t="s">
        <v>481</v>
      </c>
      <c r="Q54" s="18" t="s">
        <v>481</v>
      </c>
      <c r="R54" s="20" t="s">
        <v>481</v>
      </c>
      <c r="S54" s="18" t="s">
        <v>481</v>
      </c>
      <c r="T54" s="20" t="s">
        <v>481</v>
      </c>
      <c r="U54" s="18" t="n">
        <v>284.44173813</v>
      </c>
      <c r="V54" s="20" t="n">
        <v>3.49437642</v>
      </c>
    </row>
    <row r="55" spans="1:22">
      <c r="A55" s="15" t="s">
        <v>530</v>
      </c>
      <c r="B55" s="17" t="n">
        <v>5316</v>
      </c>
      <c r="C55" s="18">
        <f>(22.0/B55*100)</f>
        <v/>
      </c>
      <c r="D55" s="19" t="n">
        <v>5294</v>
      </c>
      <c r="E55" s="18" t="n">
        <v>419.02603881</v>
      </c>
      <c r="F55" s="20" t="n">
        <v>4.0270659</v>
      </c>
      <c r="G55" s="18" t="n">
        <v>411.79618082</v>
      </c>
      <c r="H55" s="20" t="n">
        <v>2.784364</v>
      </c>
      <c r="I55" s="18" t="n">
        <v>416.17811344</v>
      </c>
      <c r="J55" s="20" t="n">
        <v>3.54130398</v>
      </c>
      <c r="K55" s="18" t="n">
        <v>426.68191298</v>
      </c>
      <c r="L55" s="20" t="n">
        <v>6.82524666</v>
      </c>
      <c r="M55" s="18" t="s">
        <v>481</v>
      </c>
      <c r="N55" s="20" t="s">
        <v>481</v>
      </c>
      <c r="O55" s="18" t="s">
        <v>481</v>
      </c>
      <c r="P55" s="20" t="s">
        <v>481</v>
      </c>
      <c r="Q55" s="18" t="s">
        <v>481</v>
      </c>
      <c r="R55" s="20" t="s">
        <v>481</v>
      </c>
      <c r="S55" s="18" t="n">
        <v>307.53982482</v>
      </c>
      <c r="T55" s="20" t="n">
        <v>26.46698866</v>
      </c>
      <c r="U55" s="18" t="n">
        <v>328.0568786</v>
      </c>
      <c r="V55" s="20" t="n">
        <v>7.99766538</v>
      </c>
    </row>
    <row r="56" spans="1:22">
      <c r="A56" s="15" t="s">
        <v>531</v>
      </c>
      <c r="B56" s="17" t="n">
        <v>5359</v>
      </c>
      <c r="C56" s="18">
        <f>(77.0/B56*100)</f>
        <v/>
      </c>
      <c r="D56" s="19" t="n">
        <v>5282</v>
      </c>
      <c r="E56" s="18" t="n">
        <v>548.99776625</v>
      </c>
      <c r="F56" s="20" t="n">
        <v>3.34776874</v>
      </c>
      <c r="G56" s="18" t="n">
        <v>518.9088518999999</v>
      </c>
      <c r="H56" s="20" t="n">
        <v>2.87720204</v>
      </c>
      <c r="I56" s="18" t="n">
        <v>516.02105371</v>
      </c>
      <c r="J56" s="20" t="n">
        <v>3.84277087</v>
      </c>
      <c r="K56" s="18" t="n">
        <v>513.1691603199999</v>
      </c>
      <c r="L56" s="20" t="n">
        <v>4.70776168</v>
      </c>
      <c r="M56" s="18" t="s">
        <v>481</v>
      </c>
      <c r="N56" s="20" t="s">
        <v>481</v>
      </c>
      <c r="O56" s="18" t="s">
        <v>481</v>
      </c>
      <c r="P56" s="20" t="s">
        <v>481</v>
      </c>
      <c r="Q56" s="18" t="s">
        <v>481</v>
      </c>
      <c r="R56" s="20" t="s">
        <v>481</v>
      </c>
      <c r="S56" s="18" t="s">
        <v>481</v>
      </c>
      <c r="T56" s="20" t="s">
        <v>481</v>
      </c>
      <c r="U56" s="18" t="n">
        <v>460.67093023</v>
      </c>
      <c r="V56" s="20" t="n">
        <v>11.3810956</v>
      </c>
    </row>
    <row r="57" spans="1:22">
      <c r="A57" s="15" t="s">
        <v>532</v>
      </c>
      <c r="B57" s="17" t="n">
        <v>6513</v>
      </c>
      <c r="C57" s="18">
        <f>(0.0/B57*100)</f>
        <v/>
      </c>
      <c r="D57" s="19" t="n">
        <v>6513</v>
      </c>
      <c r="E57" s="18" t="n">
        <v>404.52319192</v>
      </c>
      <c r="F57" s="20" t="n">
        <v>3.11986613</v>
      </c>
      <c r="G57" s="18" t="n">
        <v>403.63568352</v>
      </c>
      <c r="H57" s="20" t="n">
        <v>2.63464581</v>
      </c>
      <c r="I57" s="18" t="n">
        <v>412.09571664</v>
      </c>
      <c r="J57" s="20" t="n">
        <v>5.14590625</v>
      </c>
      <c r="K57" s="18" t="n">
        <v>379.71936414</v>
      </c>
      <c r="L57" s="20" t="n">
        <v>7.84781074</v>
      </c>
      <c r="M57" s="18" t="s">
        <v>481</v>
      </c>
      <c r="N57" s="20" t="s">
        <v>481</v>
      </c>
      <c r="O57" s="18" t="s">
        <v>481</v>
      </c>
      <c r="P57" s="20" t="s">
        <v>481</v>
      </c>
      <c r="Q57" s="18" t="s">
        <v>481</v>
      </c>
      <c r="R57" s="20" t="s">
        <v>481</v>
      </c>
      <c r="S57" s="18" t="n">
        <v>353.12221285</v>
      </c>
      <c r="T57" s="20" t="n">
        <v>28.28838437</v>
      </c>
      <c r="U57" s="18" t="n">
        <v>381.50286956</v>
      </c>
      <c r="V57" s="20" t="n">
        <v>7.82802135</v>
      </c>
    </row>
    <row r="58" spans="1:22">
      <c r="A58" s="15" t="s">
        <v>533</v>
      </c>
      <c r="B58" s="17" t="n">
        <v>7267</v>
      </c>
      <c r="C58" s="18">
        <f>(10.0/B58*100)</f>
        <v/>
      </c>
      <c r="D58" s="19" t="n">
        <v>7257</v>
      </c>
      <c r="E58" s="18" t="n">
        <v>426.8841991</v>
      </c>
      <c r="F58" s="20" t="n">
        <v>2.92729665</v>
      </c>
      <c r="G58" s="18" t="n">
        <v>407.30557597</v>
      </c>
      <c r="H58" s="20" t="n">
        <v>2.99335027</v>
      </c>
      <c r="I58" s="18" t="n">
        <v>393.83896197</v>
      </c>
      <c r="J58" s="20" t="n">
        <v>4.71135609</v>
      </c>
      <c r="K58" s="18" t="n">
        <v>385.531638</v>
      </c>
      <c r="L58" s="20" t="n">
        <v>6.70707258</v>
      </c>
      <c r="M58" s="18" t="s">
        <v>481</v>
      </c>
      <c r="N58" s="20" t="s">
        <v>481</v>
      </c>
      <c r="O58" s="18" t="s">
        <v>481</v>
      </c>
      <c r="P58" s="20" t="s">
        <v>481</v>
      </c>
      <c r="Q58" s="18" t="s">
        <v>481</v>
      </c>
      <c r="R58" s="20" t="s">
        <v>481</v>
      </c>
      <c r="S58" s="18" t="n">
        <v>318.11093829</v>
      </c>
      <c r="T58" s="20" t="n">
        <v>14.93497852</v>
      </c>
      <c r="U58" s="18" t="n">
        <v>333.02971395</v>
      </c>
      <c r="V58" s="20" t="n">
        <v>11.63985262</v>
      </c>
    </row>
    <row r="59" spans="1:22">
      <c r="A59" s="15" t="s">
        <v>534</v>
      </c>
      <c r="B59" s="17" t="n">
        <v>4826</v>
      </c>
      <c r="C59" s="18">
        <f>(26.0/B59*100)</f>
        <v/>
      </c>
      <c r="D59" s="19" t="n">
        <v>4800</v>
      </c>
      <c r="E59" s="18" t="n">
        <v>384.83597918</v>
      </c>
      <c r="F59" s="20" t="n">
        <v>2.21308626</v>
      </c>
      <c r="G59" s="18" t="n">
        <v>374.11411211</v>
      </c>
      <c r="H59" s="20" t="n">
        <v>2.51029759</v>
      </c>
      <c r="I59" s="18" t="n">
        <v>397.89643741</v>
      </c>
      <c r="J59" s="20" t="n">
        <v>5.70604586</v>
      </c>
      <c r="K59" s="18" t="n">
        <v>367.92911649</v>
      </c>
      <c r="L59" s="20" t="n">
        <v>7.46808383</v>
      </c>
      <c r="M59" s="18" t="s">
        <v>481</v>
      </c>
      <c r="N59" s="20" t="s">
        <v>481</v>
      </c>
      <c r="O59" s="18" t="s">
        <v>481</v>
      </c>
      <c r="P59" s="20" t="s">
        <v>481</v>
      </c>
      <c r="Q59" s="18" t="s">
        <v>481</v>
      </c>
      <c r="R59" s="20" t="s">
        <v>481</v>
      </c>
      <c r="S59" s="18" t="n">
        <v>319.05699042</v>
      </c>
      <c r="T59" s="20" t="n">
        <v>16.15849234</v>
      </c>
      <c r="U59" s="18" t="n">
        <v>322.03321787</v>
      </c>
      <c r="V59" s="20" t="n">
        <v>7.34610788</v>
      </c>
    </row>
    <row r="60" spans="1:22">
      <c r="A60" s="15" t="s">
        <v>535</v>
      </c>
      <c r="B60" s="17" t="n">
        <v>4546</v>
      </c>
      <c r="C60" s="18">
        <f>(15.0/B60*100)</f>
        <v/>
      </c>
      <c r="D60" s="19" t="n">
        <v>4531</v>
      </c>
      <c r="E60" s="18" t="n">
        <v>407.62134461</v>
      </c>
      <c r="F60" s="20" t="n">
        <v>4.34092537</v>
      </c>
      <c r="G60" s="18" t="n">
        <v>384.42864638</v>
      </c>
      <c r="H60" s="20" t="n">
        <v>3.99720947</v>
      </c>
      <c r="I60" s="18" t="n">
        <v>367.26088804</v>
      </c>
      <c r="J60" s="20" t="n">
        <v>5.24906778</v>
      </c>
      <c r="K60" s="18" t="n">
        <v>372.9837365</v>
      </c>
      <c r="L60" s="20" t="n">
        <v>8.94112222</v>
      </c>
      <c r="M60" s="18" t="s">
        <v>481</v>
      </c>
      <c r="N60" s="20" t="s">
        <v>481</v>
      </c>
      <c r="O60" s="18" t="s">
        <v>481</v>
      </c>
      <c r="P60" s="20" t="s">
        <v>481</v>
      </c>
      <c r="Q60" s="18" t="s">
        <v>481</v>
      </c>
      <c r="R60" s="20" t="s">
        <v>481</v>
      </c>
      <c r="S60" s="18" t="n">
        <v>328.97399572</v>
      </c>
      <c r="T60" s="20" t="n">
        <v>17.34178457</v>
      </c>
      <c r="U60" s="18" t="n">
        <v>353.25157409</v>
      </c>
      <c r="V60" s="20" t="n">
        <v>8.11019993</v>
      </c>
    </row>
    <row r="61" spans="1:22">
      <c r="A61" s="15" t="s">
        <v>536</v>
      </c>
      <c r="B61" s="17" t="n">
        <v>6525</v>
      </c>
      <c r="C61" s="18">
        <f>(181.0/B61*100)</f>
        <v/>
      </c>
      <c r="D61" s="19" t="n">
        <v>6344</v>
      </c>
      <c r="E61" s="18" t="n">
        <v>489.85104982</v>
      </c>
      <c r="F61" s="20" t="n">
        <v>3.60962846</v>
      </c>
      <c r="G61" s="18" t="n">
        <v>467.91705167</v>
      </c>
      <c r="H61" s="20" t="n">
        <v>2.65865927</v>
      </c>
      <c r="I61" s="18" t="n">
        <v>480.56296203</v>
      </c>
      <c r="J61" s="20" t="n">
        <v>3.47326565</v>
      </c>
      <c r="K61" s="18" t="n">
        <v>496.10642167</v>
      </c>
      <c r="L61" s="20" t="n">
        <v>5.68296347</v>
      </c>
      <c r="M61" s="18" t="s">
        <v>481</v>
      </c>
      <c r="N61" s="20" t="s">
        <v>481</v>
      </c>
      <c r="O61" s="18" t="s">
        <v>481</v>
      </c>
      <c r="P61" s="20" t="s">
        <v>481</v>
      </c>
      <c r="Q61" s="18" t="s">
        <v>481</v>
      </c>
      <c r="R61" s="20" t="s">
        <v>481</v>
      </c>
      <c r="S61" s="18" t="s">
        <v>481</v>
      </c>
      <c r="T61" s="20" t="s">
        <v>481</v>
      </c>
      <c r="U61" s="18" t="n">
        <v>385.77065286</v>
      </c>
      <c r="V61" s="20" t="n">
        <v>7.50891591</v>
      </c>
    </row>
    <row r="62" spans="1:22">
      <c r="A62" s="15" t="s">
        <v>537</v>
      </c>
      <c r="B62" s="17" t="n">
        <v>4476</v>
      </c>
      <c r="C62" s="18">
        <f>(3.0/B62*100)</f>
        <v/>
      </c>
      <c r="D62" s="19" t="n">
        <v>4473</v>
      </c>
      <c r="E62" s="18" t="n">
        <v>553.22132563</v>
      </c>
      <c r="F62" s="20" t="n">
        <v>2.70725377</v>
      </c>
      <c r="G62" s="18" t="n">
        <v>526.31110189</v>
      </c>
      <c r="H62" s="20" t="n">
        <v>1.4799127</v>
      </c>
      <c r="I62" s="18" t="n">
        <v>514.6675843</v>
      </c>
      <c r="J62" s="20" t="n">
        <v>2.76675072</v>
      </c>
      <c r="K62" s="18" t="n">
        <v>515.33652074</v>
      </c>
      <c r="L62" s="20" t="n">
        <v>6.02431465</v>
      </c>
      <c r="M62" s="18" t="s">
        <v>481</v>
      </c>
      <c r="N62" s="20" t="s">
        <v>481</v>
      </c>
      <c r="O62" s="18" t="s">
        <v>481</v>
      </c>
      <c r="P62" s="20" t="s">
        <v>481</v>
      </c>
      <c r="Q62" s="18" t="s">
        <v>481</v>
      </c>
      <c r="R62" s="20" t="s">
        <v>481</v>
      </c>
      <c r="S62" s="18" t="s">
        <v>481</v>
      </c>
      <c r="T62" s="20" t="s">
        <v>481</v>
      </c>
      <c r="U62" s="18" t="n">
        <v>486.73224463</v>
      </c>
      <c r="V62" s="20" t="n">
        <v>29.28921641</v>
      </c>
    </row>
    <row r="63" spans="1:22">
      <c r="A63" s="15" t="s">
        <v>538</v>
      </c>
      <c r="B63" s="17" t="n">
        <v>5324</v>
      </c>
      <c r="C63" s="18">
        <f>(13.0/B63*100)</f>
        <v/>
      </c>
      <c r="D63" s="19" t="n">
        <v>5311</v>
      </c>
      <c r="E63" s="18" t="n">
        <v>386.79326696</v>
      </c>
      <c r="F63" s="20" t="n">
        <v>2.6580822</v>
      </c>
      <c r="G63" s="18" t="n">
        <v>383.1142838</v>
      </c>
      <c r="H63" s="20" t="n">
        <v>2.10198664</v>
      </c>
      <c r="I63" s="18" t="n">
        <v>402.49197863</v>
      </c>
      <c r="J63" s="20" t="n">
        <v>3.89294462</v>
      </c>
      <c r="K63" s="18" t="n">
        <v>391.96673252</v>
      </c>
      <c r="L63" s="20" t="n">
        <v>8.01639801</v>
      </c>
      <c r="M63" s="18" t="s">
        <v>481</v>
      </c>
      <c r="N63" s="20" t="s">
        <v>481</v>
      </c>
      <c r="O63" s="18" t="s">
        <v>481</v>
      </c>
      <c r="P63" s="20" t="s">
        <v>481</v>
      </c>
      <c r="Q63" s="18" t="n">
        <v>371.67237454</v>
      </c>
      <c r="R63" s="20" t="n">
        <v>50.13810688</v>
      </c>
      <c r="S63" s="18" t="n">
        <v>371.55559931</v>
      </c>
      <c r="T63" s="20" t="n">
        <v>27.28821412</v>
      </c>
      <c r="U63" s="18" t="n">
        <v>341.96497138</v>
      </c>
      <c r="V63" s="20" t="n">
        <v>4.37548006</v>
      </c>
    </row>
    <row r="64" spans="1:22">
      <c r="A64" s="15" t="s">
        <v>539</v>
      </c>
      <c r="B64" s="17" t="n">
        <v>3634</v>
      </c>
      <c r="C64" s="18">
        <f>(3.0/B64*100)</f>
        <v/>
      </c>
      <c r="D64" s="19" t="n">
        <v>3631</v>
      </c>
      <c r="E64" s="18" t="n">
        <v>513.18115138</v>
      </c>
      <c r="F64" s="20" t="n">
        <v>3.9877737</v>
      </c>
      <c r="G64" s="18" t="n">
        <v>463.6576215</v>
      </c>
      <c r="H64" s="20" t="n">
        <v>3.24109569</v>
      </c>
      <c r="I64" s="18" t="n">
        <v>447.47664814</v>
      </c>
      <c r="J64" s="20" t="n">
        <v>3.66886402</v>
      </c>
      <c r="K64" s="18" t="n">
        <v>435.64241814</v>
      </c>
      <c r="L64" s="20" t="n">
        <v>6.45521351</v>
      </c>
      <c r="M64" s="18" t="s">
        <v>481</v>
      </c>
      <c r="N64" s="20" t="s">
        <v>481</v>
      </c>
      <c r="O64" s="18" t="s">
        <v>481</v>
      </c>
      <c r="P64" s="20" t="s">
        <v>481</v>
      </c>
      <c r="Q64" s="18" t="s">
        <v>481</v>
      </c>
      <c r="R64" s="20" t="s">
        <v>481</v>
      </c>
      <c r="S64" s="18" t="n">
        <v>319.01230366</v>
      </c>
      <c r="T64" s="20" t="n">
        <v>36.58069565</v>
      </c>
      <c r="U64" s="18" t="n">
        <v>338.07119695</v>
      </c>
      <c r="V64" s="20" t="n">
        <v>10.23132191</v>
      </c>
    </row>
    <row r="65" spans="1:22">
      <c r="A65" s="15" t="s">
        <v>540</v>
      </c>
      <c r="B65" s="17" t="n">
        <v>5325</v>
      </c>
      <c r="C65" s="18">
        <f>(14.0/B65*100)</f>
        <v/>
      </c>
      <c r="D65" s="19" t="n">
        <v>5311</v>
      </c>
      <c r="E65" s="18" t="n">
        <v>431.10978755</v>
      </c>
      <c r="F65" s="20" t="n">
        <v>3.55751495</v>
      </c>
      <c r="G65" s="18" t="n">
        <v>428.08598805</v>
      </c>
      <c r="H65" s="20" t="n">
        <v>2.11432561</v>
      </c>
      <c r="I65" s="18" t="n">
        <v>441.75196256</v>
      </c>
      <c r="J65" s="20" t="n">
        <v>2.92528987</v>
      </c>
      <c r="K65" s="18" t="n">
        <v>428.05161432</v>
      </c>
      <c r="L65" s="20" t="n">
        <v>7.87178864</v>
      </c>
      <c r="M65" s="18" t="s">
        <v>481</v>
      </c>
      <c r="N65" s="20" t="s">
        <v>481</v>
      </c>
      <c r="O65" s="18" t="s">
        <v>481</v>
      </c>
      <c r="P65" s="20" t="s">
        <v>481</v>
      </c>
      <c r="Q65" s="18" t="n">
        <v>359.97714074</v>
      </c>
      <c r="R65" s="20" t="n">
        <v>34.98032516</v>
      </c>
      <c r="S65" s="18" t="s">
        <v>481</v>
      </c>
      <c r="T65" s="20" t="s">
        <v>481</v>
      </c>
      <c r="U65" s="18" t="n">
        <v>342.26128402</v>
      </c>
      <c r="V65" s="20" t="n">
        <v>7.83570671</v>
      </c>
    </row>
    <row r="66" spans="1:22">
      <c r="A66" s="15" t="s">
        <v>541</v>
      </c>
      <c r="B66" s="17" t="n">
        <v>5665</v>
      </c>
      <c r="C66" s="18">
        <f>(95.0/B66*100)</f>
        <v/>
      </c>
      <c r="D66" s="19" t="n">
        <v>5570</v>
      </c>
      <c r="E66" s="18" t="n">
        <v>417.70926584</v>
      </c>
      <c r="F66" s="20" t="n">
        <v>2.79441717</v>
      </c>
      <c r="G66" s="18" t="n">
        <v>417.41623207</v>
      </c>
      <c r="H66" s="20" t="n">
        <v>1.79083541</v>
      </c>
      <c r="I66" s="18" t="n">
        <v>431.48427703</v>
      </c>
      <c r="J66" s="20" t="n">
        <v>2.59002771</v>
      </c>
      <c r="K66" s="18" t="n">
        <v>431.3984882</v>
      </c>
      <c r="L66" s="20" t="n">
        <v>5.24853351</v>
      </c>
      <c r="M66" s="18" t="s">
        <v>481</v>
      </c>
      <c r="N66" s="20" t="s">
        <v>481</v>
      </c>
      <c r="O66" s="18" t="s">
        <v>481</v>
      </c>
      <c r="P66" s="20" t="s">
        <v>481</v>
      </c>
      <c r="Q66" s="18" t="s">
        <v>481</v>
      </c>
      <c r="R66" s="20" t="s">
        <v>481</v>
      </c>
      <c r="S66" s="18" t="s">
        <v>481</v>
      </c>
      <c r="T66" s="20" t="s">
        <v>481</v>
      </c>
      <c r="U66" s="18" t="n">
        <v>353.98255317</v>
      </c>
      <c r="V66" s="20" t="n">
        <v>2.93797403</v>
      </c>
    </row>
    <row r="67" spans="1:22">
      <c r="A67" s="15" t="s">
        <v>542</v>
      </c>
      <c r="B67" s="17" t="n">
        <v>6971</v>
      </c>
      <c r="C67" s="18">
        <f>(1033.0/B67*100)</f>
        <v/>
      </c>
      <c r="D67" s="19" t="n">
        <v>5938</v>
      </c>
      <c r="E67" s="18" t="n">
        <v>411.37555375</v>
      </c>
      <c r="F67" s="20" t="n">
        <v>3.08594596</v>
      </c>
      <c r="G67" s="18" t="n">
        <v>408.43283793</v>
      </c>
      <c r="H67" s="20" t="n">
        <v>2.463477</v>
      </c>
      <c r="I67" s="18" t="n">
        <v>418.2095954</v>
      </c>
      <c r="J67" s="20" t="n">
        <v>5.19135296</v>
      </c>
      <c r="K67" s="18" t="n">
        <v>392.00095697</v>
      </c>
      <c r="L67" s="20" t="n">
        <v>8.57480765</v>
      </c>
      <c r="M67" s="18" t="s">
        <v>481</v>
      </c>
      <c r="N67" s="20" t="s">
        <v>481</v>
      </c>
      <c r="O67" s="18" t="s">
        <v>481</v>
      </c>
      <c r="P67" s="20" t="s">
        <v>481</v>
      </c>
      <c r="Q67" s="18" t="s">
        <v>481</v>
      </c>
      <c r="R67" s="20" t="s">
        <v>481</v>
      </c>
      <c r="S67" s="18" t="s">
        <v>481</v>
      </c>
      <c r="T67" s="20" t="s">
        <v>481</v>
      </c>
      <c r="U67" s="18" t="n">
        <v>346.64850226</v>
      </c>
      <c r="V67" s="20" t="n">
        <v>6.31656012</v>
      </c>
    </row>
    <row r="68" spans="1:22">
      <c r="A68" s="15" t="s">
        <v>543</v>
      </c>
      <c r="B68" s="17" t="n">
        <v>12083</v>
      </c>
      <c r="C68" s="18">
        <f>(31.0/B68*100)</f>
        <v/>
      </c>
      <c r="D68" s="19" t="n">
        <v>12052</v>
      </c>
      <c r="E68" s="18" t="n">
        <v>462.39089186</v>
      </c>
      <c r="F68" s="20" t="n">
        <v>1.91919622</v>
      </c>
      <c r="G68" s="18" t="n">
        <v>422.94209031</v>
      </c>
      <c r="H68" s="20" t="n">
        <v>1.4573223</v>
      </c>
      <c r="I68" s="18" t="n">
        <v>403.67528008</v>
      </c>
      <c r="J68" s="20" t="n">
        <v>3.14539981</v>
      </c>
      <c r="K68" s="18" t="n">
        <v>404.74684362</v>
      </c>
      <c r="L68" s="20" t="n">
        <v>4.5155886</v>
      </c>
      <c r="M68" s="18" t="s">
        <v>481</v>
      </c>
      <c r="N68" s="20" t="s">
        <v>481</v>
      </c>
      <c r="O68" s="18" t="s">
        <v>481</v>
      </c>
      <c r="P68" s="20" t="s">
        <v>481</v>
      </c>
      <c r="Q68" s="18" t="s">
        <v>481</v>
      </c>
      <c r="R68" s="20" t="s">
        <v>481</v>
      </c>
      <c r="S68" s="18" t="s">
        <v>481</v>
      </c>
      <c r="T68" s="20" t="s">
        <v>481</v>
      </c>
      <c r="U68" s="18" t="n">
        <v>353.80522059</v>
      </c>
      <c r="V68" s="20" t="n">
        <v>1.9834754</v>
      </c>
    </row>
    <row r="69" spans="1:22">
      <c r="A69" s="15" t="s">
        <v>544</v>
      </c>
      <c r="B69" s="17" t="n">
        <v>4876</v>
      </c>
      <c r="C69" s="18">
        <f>(0.0/B69*100)</f>
        <v/>
      </c>
      <c r="D69" s="19" t="n">
        <v>4876</v>
      </c>
      <c r="E69" s="18" t="n">
        <v>436.21449377</v>
      </c>
      <c r="F69" s="20" t="n">
        <v>4.07245354</v>
      </c>
      <c r="G69" s="18" t="n">
        <v>432.16304684</v>
      </c>
      <c r="H69" s="20" t="n">
        <v>3.42422378</v>
      </c>
      <c r="I69" s="18" t="n">
        <v>440.87041551</v>
      </c>
      <c r="J69" s="20" t="n">
        <v>4.39494324</v>
      </c>
      <c r="K69" s="18" t="n">
        <v>437.69148903</v>
      </c>
      <c r="L69" s="20" t="n">
        <v>6.84631304</v>
      </c>
      <c r="M69" s="18" t="s">
        <v>481</v>
      </c>
      <c r="N69" s="20" t="s">
        <v>481</v>
      </c>
      <c r="O69" s="18" t="s">
        <v>481</v>
      </c>
      <c r="P69" s="20" t="s">
        <v>481</v>
      </c>
      <c r="Q69" s="18" t="s">
        <v>481</v>
      </c>
      <c r="R69" s="20" t="s">
        <v>481</v>
      </c>
      <c r="S69" s="18" t="s">
        <v>481</v>
      </c>
      <c r="T69" s="20" t="s">
        <v>481</v>
      </c>
      <c r="U69" s="18" t="n">
        <v>382.47921126</v>
      </c>
      <c r="V69" s="20" t="n">
        <v>12.59757496</v>
      </c>
    </row>
    <row r="70" spans="1:22">
      <c r="A70" s="15" t="s">
        <v>545</v>
      </c>
      <c r="B70" s="17" t="n">
        <v>6036</v>
      </c>
      <c r="C70" s="18">
        <f>(223.0/B70*100)</f>
        <v/>
      </c>
      <c r="D70" s="19" t="n">
        <v>5813</v>
      </c>
      <c r="E70" s="18" t="n">
        <v>500.699549</v>
      </c>
      <c r="F70" s="20" t="n">
        <v>4.11935675</v>
      </c>
      <c r="G70" s="18" t="n">
        <v>485.09764416</v>
      </c>
      <c r="H70" s="20" t="n">
        <v>3.29481992</v>
      </c>
      <c r="I70" s="18" t="n">
        <v>494.46185405</v>
      </c>
      <c r="J70" s="20" t="n">
        <v>3.28076694</v>
      </c>
      <c r="K70" s="18" t="n">
        <v>499.99326827</v>
      </c>
      <c r="L70" s="20" t="n">
        <v>7.73976065</v>
      </c>
      <c r="M70" s="18" t="s">
        <v>481</v>
      </c>
      <c r="N70" s="20" t="s">
        <v>481</v>
      </c>
      <c r="O70" s="18" t="s">
        <v>481</v>
      </c>
      <c r="P70" s="20" t="s">
        <v>481</v>
      </c>
      <c r="Q70" s="18" t="s">
        <v>481</v>
      </c>
      <c r="R70" s="20" t="s">
        <v>481</v>
      </c>
      <c r="S70" s="18" t="s">
        <v>481</v>
      </c>
      <c r="T70" s="20" t="s">
        <v>481</v>
      </c>
      <c r="U70" s="18" t="n">
        <v>431.02028839</v>
      </c>
      <c r="V70" s="20" t="n">
        <v>7.61414147</v>
      </c>
    </row>
    <row r="71" spans="1:22">
      <c r="A71" s="15" t="s">
        <v>546</v>
      </c>
      <c r="B71" s="17" t="n">
        <v>6115</v>
      </c>
      <c r="C71" s="18">
        <f>(40.0/B71*100)</f>
        <v/>
      </c>
      <c r="D71" s="19" t="n">
        <v>6075</v>
      </c>
      <c r="E71" s="18" t="n">
        <v>581.34490615</v>
      </c>
      <c r="F71" s="20" t="n">
        <v>2.81058967</v>
      </c>
      <c r="G71" s="18" t="n">
        <v>547.11499453</v>
      </c>
      <c r="H71" s="20" t="n">
        <v>1.54021698</v>
      </c>
      <c r="I71" s="18" t="n">
        <v>550.30442456</v>
      </c>
      <c r="J71" s="20" t="n">
        <v>4.32245839</v>
      </c>
      <c r="K71" s="18" t="n">
        <v>534.29877941</v>
      </c>
      <c r="L71" s="20" t="n">
        <v>8.271435930000001</v>
      </c>
      <c r="M71" s="18" t="s">
        <v>481</v>
      </c>
      <c r="N71" s="20" t="s">
        <v>481</v>
      </c>
      <c r="O71" s="18" t="s">
        <v>481</v>
      </c>
      <c r="P71" s="20" t="s">
        <v>481</v>
      </c>
      <c r="Q71" s="18" t="s">
        <v>481</v>
      </c>
      <c r="R71" s="20" t="s">
        <v>481</v>
      </c>
      <c r="S71" s="18" t="s">
        <v>481</v>
      </c>
      <c r="T71" s="20" t="s">
        <v>481</v>
      </c>
      <c r="U71" s="18" t="n">
        <v>446.58722912</v>
      </c>
      <c r="V71" s="20" t="n">
        <v>15.43511868</v>
      </c>
    </row>
    <row r="72" spans="1:22">
      <c r="A72" s="15" t="s">
        <v>547</v>
      </c>
      <c r="B72" s="17" t="n">
        <v>7708</v>
      </c>
      <c r="C72" s="18">
        <f>(7.0/B72*100)</f>
        <v/>
      </c>
      <c r="D72" s="19" t="n">
        <v>7701</v>
      </c>
      <c r="E72" s="18" t="n">
        <v>550.78002001</v>
      </c>
      <c r="F72" s="20" t="n">
        <v>4.26798484</v>
      </c>
      <c r="G72" s="18" t="n">
        <v>530.05384565</v>
      </c>
      <c r="H72" s="20" t="n">
        <v>2.92286961</v>
      </c>
      <c r="I72" s="18" t="n">
        <v>524.33728436</v>
      </c>
      <c r="J72" s="20" t="n">
        <v>3.44859542</v>
      </c>
      <c r="K72" s="18" t="n">
        <v>521.63601582</v>
      </c>
      <c r="L72" s="20" t="n">
        <v>5.94015855</v>
      </c>
      <c r="M72" s="18" t="s">
        <v>481</v>
      </c>
      <c r="N72" s="20" t="s">
        <v>481</v>
      </c>
      <c r="O72" s="18" t="s">
        <v>481</v>
      </c>
      <c r="P72" s="20" t="s">
        <v>481</v>
      </c>
      <c r="Q72" s="18" t="s">
        <v>481</v>
      </c>
      <c r="R72" s="20" t="s">
        <v>481</v>
      </c>
      <c r="S72" s="18" t="s">
        <v>481</v>
      </c>
      <c r="T72" s="20" t="s">
        <v>481</v>
      </c>
      <c r="U72" s="18" t="n">
        <v>456.21278134</v>
      </c>
      <c r="V72" s="20" t="n">
        <v>22.87391854</v>
      </c>
    </row>
    <row r="73" spans="1:22">
      <c r="A73" s="15" t="s">
        <v>548</v>
      </c>
      <c r="B73" s="17" t="n">
        <v>8249</v>
      </c>
      <c r="C73" s="18">
        <f>(204.0/B73*100)</f>
        <v/>
      </c>
      <c r="D73" s="19" t="n">
        <v>8045</v>
      </c>
      <c r="E73" s="18" t="n">
        <v>444.84180676</v>
      </c>
      <c r="F73" s="20" t="n">
        <v>4.68618387</v>
      </c>
      <c r="G73" s="18" t="n">
        <v>419.16969292</v>
      </c>
      <c r="H73" s="20" t="n">
        <v>2.6048689</v>
      </c>
      <c r="I73" s="18" t="n">
        <v>406.90587965</v>
      </c>
      <c r="J73" s="20" t="n">
        <v>5.78332466</v>
      </c>
      <c r="K73" s="18" t="n">
        <v>406.39501499</v>
      </c>
      <c r="L73" s="20" t="n">
        <v>10.49175172</v>
      </c>
      <c r="M73" s="18" t="s">
        <v>481</v>
      </c>
      <c r="N73" s="20" t="s">
        <v>481</v>
      </c>
      <c r="O73" s="18" t="s">
        <v>481</v>
      </c>
      <c r="P73" s="20" t="s">
        <v>481</v>
      </c>
      <c r="Q73" s="18" t="s">
        <v>481</v>
      </c>
      <c r="R73" s="20" t="s">
        <v>481</v>
      </c>
      <c r="S73" s="18" t="s">
        <v>481</v>
      </c>
      <c r="T73" s="20" t="s">
        <v>481</v>
      </c>
      <c r="U73" s="18" t="n">
        <v>368.93686931</v>
      </c>
      <c r="V73" s="20" t="n">
        <v>10.72099226</v>
      </c>
    </row>
    <row r="74" spans="1:22">
      <c r="A74" s="15" t="s">
        <v>549</v>
      </c>
      <c r="B74" s="17" t="n">
        <v>4692</v>
      </c>
      <c r="C74" s="18">
        <f>(82.0/B74*100)</f>
        <v/>
      </c>
      <c r="D74" s="19" t="n">
        <v>4610</v>
      </c>
      <c r="E74" s="18" t="n">
        <v>448.22297826</v>
      </c>
      <c r="F74" s="20" t="n">
        <v>2.52507863</v>
      </c>
      <c r="G74" s="18" t="n">
        <v>423.09516377</v>
      </c>
      <c r="H74" s="20" t="n">
        <v>2.34086245</v>
      </c>
      <c r="I74" s="18" t="n">
        <v>418.10559591</v>
      </c>
      <c r="J74" s="20" t="n">
        <v>4.07499537</v>
      </c>
      <c r="K74" s="18" t="n">
        <v>425.60514778</v>
      </c>
      <c r="L74" s="20" t="n">
        <v>5.25483325</v>
      </c>
      <c r="M74" s="18" t="s">
        <v>481</v>
      </c>
      <c r="N74" s="20" t="s">
        <v>481</v>
      </c>
      <c r="O74" s="18" t="s">
        <v>481</v>
      </c>
      <c r="P74" s="20" t="s">
        <v>481</v>
      </c>
      <c r="Q74" s="18" t="s">
        <v>481</v>
      </c>
      <c r="R74" s="20" t="s">
        <v>481</v>
      </c>
      <c r="S74" s="18" t="n">
        <v>326.23521419</v>
      </c>
      <c r="T74" s="20" t="n">
        <v>41.26380736</v>
      </c>
      <c r="U74" s="18" t="n">
        <v>347.029</v>
      </c>
      <c r="V74" s="20" t="n">
        <v>6.17428907</v>
      </c>
    </row>
    <row r="75" spans="1:22">
      <c r="A75" s="15" t="s">
        <v>550</v>
      </c>
      <c r="B75" s="17" t="n">
        <v>5375</v>
      </c>
      <c r="C75" s="18">
        <f>(322.0/B75*100)</f>
        <v/>
      </c>
      <c r="D75" s="19" t="n">
        <v>5053</v>
      </c>
      <c r="E75" s="18" t="n">
        <v>402.7797237</v>
      </c>
      <c r="F75" s="20" t="n">
        <v>2.80808208</v>
      </c>
      <c r="G75" s="18" t="n">
        <v>388.91447195</v>
      </c>
      <c r="H75" s="20" t="n">
        <v>2.46169398</v>
      </c>
      <c r="I75" s="18" t="n">
        <v>376.03294722</v>
      </c>
      <c r="J75" s="20" t="n">
        <v>4.23001656</v>
      </c>
      <c r="K75" s="18" t="n">
        <v>375.55190321</v>
      </c>
      <c r="L75" s="20" t="n">
        <v>6.17145512</v>
      </c>
      <c r="M75" s="18" t="s">
        <v>481</v>
      </c>
      <c r="N75" s="20" t="s">
        <v>481</v>
      </c>
      <c r="O75" s="18" t="s">
        <v>481</v>
      </c>
      <c r="P75" s="20" t="s">
        <v>481</v>
      </c>
      <c r="Q75" s="18" t="s">
        <v>481</v>
      </c>
      <c r="R75" s="20" t="s">
        <v>481</v>
      </c>
      <c r="S75" s="18" t="s">
        <v>481</v>
      </c>
      <c r="T75" s="20" t="s">
        <v>481</v>
      </c>
      <c r="U75" s="18" t="n">
        <v>357.98764772</v>
      </c>
      <c r="V75" s="20" t="n">
        <v>4.06053038</v>
      </c>
    </row>
    <row r="76" spans="1:22">
      <c r="A76" s="15" t="s">
        <v>551</v>
      </c>
      <c r="B76" s="17" t="n">
        <v>14167</v>
      </c>
      <c r="C76" s="18">
        <f>(236.0/B76*100)</f>
        <v/>
      </c>
      <c r="D76" s="19" t="n">
        <v>13931</v>
      </c>
      <c r="E76" s="18" t="n">
        <v>465.42034064</v>
      </c>
      <c r="F76" s="20" t="n">
        <v>2.91823724</v>
      </c>
      <c r="G76" s="18" t="n">
        <v>433.22056667</v>
      </c>
      <c r="H76" s="20" t="n">
        <v>2.90477169</v>
      </c>
      <c r="I76" s="18" t="n">
        <v>421.17922158</v>
      </c>
      <c r="J76" s="20" t="n">
        <v>3.69538443</v>
      </c>
      <c r="K76" s="18" t="n">
        <v>432.51610346</v>
      </c>
      <c r="L76" s="20" t="n">
        <v>5.84140423</v>
      </c>
      <c r="M76" s="18" t="s">
        <v>481</v>
      </c>
      <c r="N76" s="20" t="s">
        <v>481</v>
      </c>
      <c r="O76" s="18" t="s">
        <v>481</v>
      </c>
      <c r="P76" s="20" t="s">
        <v>481</v>
      </c>
      <c r="Q76" s="18" t="s">
        <v>481</v>
      </c>
      <c r="R76" s="20" t="s">
        <v>481</v>
      </c>
      <c r="S76" s="18" t="s">
        <v>481</v>
      </c>
      <c r="T76" s="20" t="s">
        <v>481</v>
      </c>
      <c r="U76" s="18" t="n">
        <v>367.27568415</v>
      </c>
      <c r="V76" s="20" t="n">
        <v>4.33056419</v>
      </c>
    </row>
    <row r="77" spans="1:22">
      <c r="A77" s="15" t="s">
        <v>552</v>
      </c>
      <c r="B77" s="17" t="n">
        <v>6062</v>
      </c>
      <c r="C77" s="18">
        <f>(397.0/B77*100)</f>
        <v/>
      </c>
      <c r="D77" s="19" t="n">
        <v>5665</v>
      </c>
      <c r="E77" s="18" t="n">
        <v>450.2456769</v>
      </c>
      <c r="F77" s="20" t="n">
        <v>3.21501813</v>
      </c>
      <c r="G77" s="18" t="n">
        <v>443.5270276</v>
      </c>
      <c r="H77" s="20" t="n">
        <v>2.62013072</v>
      </c>
      <c r="I77" s="18" t="n">
        <v>455.72962471</v>
      </c>
      <c r="J77" s="20" t="n">
        <v>3.86064936</v>
      </c>
      <c r="K77" s="18" t="n">
        <v>454.33615121</v>
      </c>
      <c r="L77" s="20" t="n">
        <v>7.23896271</v>
      </c>
      <c r="M77" s="18" t="s">
        <v>481</v>
      </c>
      <c r="N77" s="20" t="s">
        <v>481</v>
      </c>
      <c r="O77" s="18" t="s">
        <v>481</v>
      </c>
      <c r="P77" s="20" t="s">
        <v>481</v>
      </c>
      <c r="Q77" s="18" t="s">
        <v>481</v>
      </c>
      <c r="R77" s="20" t="s">
        <v>481</v>
      </c>
      <c r="S77" s="18" t="s">
        <v>481</v>
      </c>
      <c r="T77" s="20" t="s">
        <v>481</v>
      </c>
      <c r="U77" s="18" t="n">
        <v>378.45727678</v>
      </c>
      <c r="V77" s="20" t="n">
        <v>3.67032487</v>
      </c>
    </row>
    <row r="78" spans="1:22">
      <c r="A78" s="15" t="s">
        <v>553</v>
      </c>
      <c r="B78" s="17" t="n">
        <v>5826</v>
      </c>
      <c r="C78" s="18">
        <f>(0.0/B78*100)</f>
        <v/>
      </c>
      <c r="D78" s="19" t="n">
        <v>5826</v>
      </c>
      <c r="E78" s="18" t="n">
        <v>526.28064801</v>
      </c>
      <c r="F78" s="20" t="n">
        <v>4.63500657</v>
      </c>
      <c r="G78" s="18" t="n">
        <v>524.58957907</v>
      </c>
      <c r="H78" s="20" t="n">
        <v>3.94034474</v>
      </c>
      <c r="I78" s="18" t="n">
        <v>530.43006403</v>
      </c>
      <c r="J78" s="20" t="n">
        <v>6.78631333</v>
      </c>
      <c r="K78" s="18" t="n">
        <v>505.76411626</v>
      </c>
      <c r="L78" s="20" t="n">
        <v>7.55466248</v>
      </c>
      <c r="M78" s="18" t="s">
        <v>481</v>
      </c>
      <c r="N78" s="20" t="s">
        <v>481</v>
      </c>
      <c r="O78" s="18" t="s">
        <v>481</v>
      </c>
      <c r="P78" s="20" t="s">
        <v>481</v>
      </c>
      <c r="Q78" s="18" t="n">
        <v>433.83338361</v>
      </c>
      <c r="R78" s="20" t="n">
        <v>11.38193918</v>
      </c>
      <c r="S78" s="18" t="n">
        <v>511.45699767</v>
      </c>
      <c r="T78" s="20" t="n">
        <v>50.132715</v>
      </c>
      <c r="U78" s="18" t="n">
        <v>445.30275096</v>
      </c>
      <c r="V78" s="20" t="n">
        <v>30.93302463</v>
      </c>
    </row>
    <row customHeight="1" ht="25" r="79" spans="1:22">
      <c r="A79" s="15" t="s">
        <v>554</v>
      </c>
      <c r="B79" s="17" t="n">
        <v>1657</v>
      </c>
      <c r="C79" s="18">
        <f>(41.0/B79*100)</f>
        <v/>
      </c>
      <c r="D79" s="19" t="n">
        <v>1616</v>
      </c>
      <c r="E79" s="18" t="n">
        <v>474.63525404</v>
      </c>
      <c r="F79" s="20" t="n">
        <v>8.912485569999999</v>
      </c>
      <c r="G79" s="18" t="n">
        <v>477.49244158</v>
      </c>
      <c r="H79" s="20" t="n">
        <v>6.43816198</v>
      </c>
      <c r="I79" s="18" t="n">
        <v>479.01268255</v>
      </c>
      <c r="J79" s="20" t="n">
        <v>7.1206405</v>
      </c>
      <c r="K79" s="18" t="n">
        <v>481.92289857</v>
      </c>
      <c r="L79" s="20" t="n">
        <v>10.52761554</v>
      </c>
      <c r="M79" s="18" t="s">
        <v>481</v>
      </c>
      <c r="N79" s="20" t="s">
        <v>481</v>
      </c>
      <c r="O79" s="18" t="s">
        <v>481</v>
      </c>
      <c r="P79" s="20" t="s">
        <v>481</v>
      </c>
      <c r="Q79" s="18" t="s">
        <v>481</v>
      </c>
      <c r="R79" s="20" t="s">
        <v>481</v>
      </c>
      <c r="S79" s="18" t="n">
        <v>384.1336</v>
      </c>
      <c r="T79" s="20" t="n">
        <v>52.33329262</v>
      </c>
      <c r="U79" s="18" t="n">
        <v>391.00293134</v>
      </c>
      <c r="V79" s="20" t="n">
        <v>14.63773685</v>
      </c>
    </row>
    <row r="80" spans="1:22">
      <c r="A80" s="15" t="s">
        <v>555</v>
      </c>
      <c r="B80" s="17" t="n">
        <v>7841</v>
      </c>
      <c r="C80" s="18">
        <f>(0.0/B80*100)</f>
        <v/>
      </c>
      <c r="D80" s="19" t="n">
        <v>7841</v>
      </c>
      <c r="E80" s="18" t="n">
        <v>462.32558967</v>
      </c>
      <c r="F80" s="20" t="n">
        <v>4.3249216</v>
      </c>
      <c r="G80" s="18" t="n">
        <v>452.97856575</v>
      </c>
      <c r="H80" s="20" t="n">
        <v>3.89426555</v>
      </c>
      <c r="I80" s="18" t="n">
        <v>460.7193987</v>
      </c>
      <c r="J80" s="20" t="n">
        <v>5.62976581</v>
      </c>
      <c r="K80" s="18" t="n">
        <v>445.96725331</v>
      </c>
      <c r="L80" s="20" t="n">
        <v>6.4845278</v>
      </c>
      <c r="M80" s="18" t="s">
        <v>481</v>
      </c>
      <c r="N80" s="20" t="s">
        <v>481</v>
      </c>
      <c r="O80" s="18" t="s">
        <v>481</v>
      </c>
      <c r="P80" s="20" t="s">
        <v>481</v>
      </c>
      <c r="Q80" s="18" t="s">
        <v>481</v>
      </c>
      <c r="R80" s="20" t="s">
        <v>481</v>
      </c>
      <c r="S80" s="18" t="s">
        <v>481</v>
      </c>
      <c r="T80" s="20" t="s">
        <v>481</v>
      </c>
      <c r="U80" s="18" t="n">
        <v>389.44881467</v>
      </c>
      <c r="V80" s="20" t="n">
        <v>24.25503789</v>
      </c>
    </row>
    <row r="81" spans="1:22">
      <c r="A81" s="23" t="s">
        <v>556</v>
      </c>
      <c r="B81" s="17" t="n">
        <v>8861</v>
      </c>
      <c r="C81" s="18">
        <f>(99.0/B81*100)</f>
        <v/>
      </c>
      <c r="D81" s="19" t="n">
        <v>8762</v>
      </c>
      <c r="E81" s="18" t="n">
        <v>471.8654342</v>
      </c>
      <c r="F81" s="20" t="n">
        <v>3.31770717</v>
      </c>
      <c r="G81" s="18" t="n">
        <v>434.15530502</v>
      </c>
      <c r="H81" s="20" t="n">
        <v>2.93421927</v>
      </c>
      <c r="I81" s="18" t="n">
        <v>414.13368663</v>
      </c>
      <c r="J81" s="20" t="n">
        <v>5.54511629</v>
      </c>
      <c r="K81" s="18" t="n">
        <v>406.1204215</v>
      </c>
      <c r="L81" s="20" t="n">
        <v>10.30082957</v>
      </c>
      <c r="M81" s="18" t="s">
        <v>481</v>
      </c>
      <c r="N81" s="20" t="s">
        <v>481</v>
      </c>
      <c r="O81" s="18" t="s">
        <v>481</v>
      </c>
      <c r="P81" s="20" t="s">
        <v>481</v>
      </c>
      <c r="Q81" s="18" t="s">
        <v>481</v>
      </c>
      <c r="R81" s="20" t="s">
        <v>481</v>
      </c>
      <c r="S81" s="18" t="s">
        <v>481</v>
      </c>
      <c r="T81" s="20" t="s">
        <v>481</v>
      </c>
      <c r="U81" s="18" t="n">
        <v>388.6261481</v>
      </c>
      <c r="V81" s="20" t="n">
        <v>10.63181904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860</v>
      </c>
    </row>
    <row customHeight="1" ht="30" r="4" spans="1:22">
      <c r="A4" s="6" t="n"/>
      <c r="B4" s="7" t="s">
        <v>462</v>
      </c>
      <c r="C4" s="7" t="s">
        <v>463</v>
      </c>
      <c r="D4" s="8" t="s">
        <v>462</v>
      </c>
      <c r="E4" s="9" t="s">
        <v>856</v>
      </c>
      <c r="F4" s="10" t="n"/>
      <c r="G4" s="9" t="s">
        <v>643</v>
      </c>
      <c r="H4" s="10" t="n"/>
      <c r="I4" s="9" t="s">
        <v>642</v>
      </c>
      <c r="J4" s="10" t="n"/>
      <c r="K4" s="9" t="s">
        <v>857</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(886.0/B7*100)</f>
        <v/>
      </c>
      <c r="D7" s="19" t="n">
        <v>13644</v>
      </c>
      <c r="E7" s="18" t="n">
        <v>545.01555624</v>
      </c>
      <c r="F7" s="20" t="n">
        <v>2.77239682</v>
      </c>
      <c r="G7" s="18" t="n">
        <v>512.76444712</v>
      </c>
      <c r="H7" s="20" t="n">
        <v>2.19122895</v>
      </c>
      <c r="I7" s="18" t="n">
        <v>508.08544528</v>
      </c>
      <c r="J7" s="20" t="n">
        <v>2.2926208</v>
      </c>
      <c r="K7" s="18" t="n">
        <v>489.53774618</v>
      </c>
      <c r="L7" s="20" t="n">
        <v>3.33694994</v>
      </c>
      <c r="M7" s="18" t="s">
        <v>481</v>
      </c>
      <c r="N7" s="20" t="s">
        <v>481</v>
      </c>
      <c r="O7" s="18" t="s">
        <v>481</v>
      </c>
      <c r="P7" s="20" t="s">
        <v>481</v>
      </c>
      <c r="Q7" s="18" t="s">
        <v>481</v>
      </c>
      <c r="R7" s="20" t="s">
        <v>481</v>
      </c>
      <c r="S7" s="18" t="s">
        <v>481</v>
      </c>
      <c r="T7" s="20" t="s">
        <v>481</v>
      </c>
      <c r="U7" s="18" t="n">
        <v>463.01274022</v>
      </c>
      <c r="V7" s="20" t="n">
        <v>4.808715</v>
      </c>
    </row>
    <row r="8" spans="1:22">
      <c r="A8" s="15" t="s">
        <v>483</v>
      </c>
      <c r="B8" s="17" t="n">
        <v>7007</v>
      </c>
      <c r="C8" s="18">
        <f>(197.0/B8*100)</f>
        <v/>
      </c>
      <c r="D8" s="19" t="n">
        <v>6810</v>
      </c>
      <c r="E8" s="18" t="n">
        <v>496.09740623</v>
      </c>
      <c r="F8" s="20" t="n">
        <v>4.08840989</v>
      </c>
      <c r="G8" s="18" t="n">
        <v>504.50560959</v>
      </c>
      <c r="H8" s="20" t="n">
        <v>3.38121262</v>
      </c>
      <c r="I8" s="18" t="n">
        <v>508.80840004</v>
      </c>
      <c r="J8" s="20" t="n">
        <v>2.97564883</v>
      </c>
      <c r="K8" s="18" t="n">
        <v>495.5826401</v>
      </c>
      <c r="L8" s="20" t="n">
        <v>3.56706448</v>
      </c>
      <c r="M8" s="18" t="s">
        <v>481</v>
      </c>
      <c r="N8" s="20" t="s">
        <v>481</v>
      </c>
      <c r="O8" s="18" t="s">
        <v>481</v>
      </c>
      <c r="P8" s="20" t="s">
        <v>481</v>
      </c>
      <c r="Q8" s="18" t="n">
        <v>368.48347797</v>
      </c>
      <c r="R8" s="20" t="n">
        <v>14.99112476</v>
      </c>
      <c r="S8" s="18" t="s">
        <v>481</v>
      </c>
      <c r="T8" s="20" t="s">
        <v>481</v>
      </c>
      <c r="U8" s="18" t="n">
        <v>416.53124253</v>
      </c>
      <c r="V8" s="20" t="n">
        <v>5.64727488</v>
      </c>
    </row>
    <row r="9" spans="1:22">
      <c r="A9" s="15" t="s">
        <v>484</v>
      </c>
      <c r="B9" s="17" t="n">
        <v>9651</v>
      </c>
      <c r="C9" s="18">
        <f>(309.0/B9*100)</f>
        <v/>
      </c>
      <c r="D9" s="19" t="n">
        <v>9342</v>
      </c>
      <c r="E9" s="18" t="n">
        <v>509.75059074</v>
      </c>
      <c r="F9" s="20" t="n">
        <v>3.99335774</v>
      </c>
      <c r="G9" s="18" t="n">
        <v>518.1127739999999</v>
      </c>
      <c r="H9" s="20" t="n">
        <v>2.75672267</v>
      </c>
      <c r="I9" s="18" t="n">
        <v>527.8998057699999</v>
      </c>
      <c r="J9" s="20" t="n">
        <v>2.47967886</v>
      </c>
      <c r="K9" s="18" t="n">
        <v>491.17127556</v>
      </c>
      <c r="L9" s="20" t="n">
        <v>3.56835022</v>
      </c>
      <c r="M9" s="18" t="s">
        <v>481</v>
      </c>
      <c r="N9" s="20" t="s">
        <v>481</v>
      </c>
      <c r="O9" s="18" t="s">
        <v>481</v>
      </c>
      <c r="P9" s="20" t="s">
        <v>481</v>
      </c>
      <c r="Q9" s="18" t="n">
        <v>374.78530698</v>
      </c>
      <c r="R9" s="20" t="n">
        <v>11.62763904</v>
      </c>
      <c r="S9" s="18" t="s">
        <v>481</v>
      </c>
      <c r="T9" s="20" t="s">
        <v>481</v>
      </c>
      <c r="U9" s="18" t="n">
        <v>415.62254724</v>
      </c>
      <c r="V9" s="20" t="n">
        <v>4.72092244</v>
      </c>
    </row>
    <row r="10" spans="1:22">
      <c r="A10" s="15" t="s">
        <v>485</v>
      </c>
      <c r="B10" s="17" t="n">
        <v>20058</v>
      </c>
      <c r="C10" s="18">
        <f>(573.0/B10*100)</f>
        <v/>
      </c>
      <c r="D10" s="19" t="n">
        <v>19485</v>
      </c>
      <c r="E10" s="18" t="n">
        <v>551.79783435</v>
      </c>
      <c r="F10" s="20" t="n">
        <v>2.80534441</v>
      </c>
      <c r="G10" s="18" t="n">
        <v>524.9555329</v>
      </c>
      <c r="H10" s="20" t="n">
        <v>2.26540614</v>
      </c>
      <c r="I10" s="18" t="n">
        <v>526.40772737</v>
      </c>
      <c r="J10" s="20" t="n">
        <v>2.69130207</v>
      </c>
      <c r="K10" s="18" t="n">
        <v>514.14622582</v>
      </c>
      <c r="L10" s="20" t="n">
        <v>4.20953256</v>
      </c>
      <c r="M10" s="18" t="s">
        <v>481</v>
      </c>
      <c r="N10" s="20" t="s">
        <v>481</v>
      </c>
      <c r="O10" s="18" t="s">
        <v>481</v>
      </c>
      <c r="P10" s="20" t="s">
        <v>481</v>
      </c>
      <c r="Q10" s="18" t="s">
        <v>481</v>
      </c>
      <c r="R10" s="20" t="s">
        <v>481</v>
      </c>
      <c r="S10" s="18" t="s">
        <v>481</v>
      </c>
      <c r="T10" s="20" t="s">
        <v>481</v>
      </c>
      <c r="U10" s="18" t="n">
        <v>439.22925651</v>
      </c>
      <c r="V10" s="20" t="n">
        <v>5.62597849</v>
      </c>
    </row>
    <row r="11" spans="1:22">
      <c r="A11" s="15" t="s">
        <v>486</v>
      </c>
      <c r="B11" s="17" t="n">
        <v>7053</v>
      </c>
      <c r="C11" s="18">
        <f>(203.0/B11*100)</f>
        <v/>
      </c>
      <c r="D11" s="19" t="n">
        <v>6850</v>
      </c>
      <c r="E11" s="18" t="n">
        <v>460.1518776</v>
      </c>
      <c r="F11" s="20" t="n">
        <v>3.68596604</v>
      </c>
      <c r="G11" s="18" t="n">
        <v>442.89679077</v>
      </c>
      <c r="H11" s="20" t="n">
        <v>2.53387579</v>
      </c>
      <c r="I11" s="18" t="n">
        <v>459.65467474</v>
      </c>
      <c r="J11" s="20" t="n">
        <v>3.35298395</v>
      </c>
      <c r="K11" s="18" t="n">
        <v>461.84413459</v>
      </c>
      <c r="L11" s="20" t="n">
        <v>5.26694908</v>
      </c>
      <c r="M11" s="18" t="s">
        <v>481</v>
      </c>
      <c r="N11" s="20" t="s">
        <v>481</v>
      </c>
      <c r="O11" s="18" t="s">
        <v>481</v>
      </c>
      <c r="P11" s="20" t="s">
        <v>481</v>
      </c>
      <c r="Q11" s="18" t="s">
        <v>481</v>
      </c>
      <c r="R11" s="20" t="s">
        <v>481</v>
      </c>
      <c r="S11" s="18" t="s">
        <v>481</v>
      </c>
      <c r="T11" s="20" t="s">
        <v>481</v>
      </c>
      <c r="U11" s="18" t="n">
        <v>402.41101859</v>
      </c>
      <c r="V11" s="20" t="n">
        <v>5.78898574</v>
      </c>
    </row>
    <row r="12" spans="1:22">
      <c r="A12" s="15" t="s">
        <v>487</v>
      </c>
      <c r="B12" s="17" t="n">
        <v>6894</v>
      </c>
      <c r="C12" s="18">
        <f>(60.0/B12*100)</f>
        <v/>
      </c>
      <c r="D12" s="19" t="n">
        <v>6834</v>
      </c>
      <c r="E12" s="18" t="n">
        <v>492.07198979</v>
      </c>
      <c r="F12" s="20" t="n">
        <v>4.3291921</v>
      </c>
      <c r="G12" s="18" t="n">
        <v>498.15721542</v>
      </c>
      <c r="H12" s="20" t="n">
        <v>2.88639277</v>
      </c>
      <c r="I12" s="18" t="n">
        <v>505.4120219</v>
      </c>
      <c r="J12" s="20" t="n">
        <v>2.18574817</v>
      </c>
      <c r="K12" s="18" t="n">
        <v>499.85306714</v>
      </c>
      <c r="L12" s="20" t="n">
        <v>3.42713936</v>
      </c>
      <c r="M12" s="18" t="s">
        <v>481</v>
      </c>
      <c r="N12" s="20" t="s">
        <v>481</v>
      </c>
      <c r="O12" s="18" t="s">
        <v>481</v>
      </c>
      <c r="P12" s="20" t="s">
        <v>481</v>
      </c>
      <c r="Q12" s="18" t="n">
        <v>366.6777112</v>
      </c>
      <c r="R12" s="20" t="n">
        <v>14.39052153</v>
      </c>
      <c r="S12" s="18" t="s">
        <v>481</v>
      </c>
      <c r="T12" s="20" t="s">
        <v>481</v>
      </c>
      <c r="U12" s="18" t="n">
        <v>403.36918898</v>
      </c>
      <c r="V12" s="20" t="n">
        <v>5.59925212</v>
      </c>
    </row>
    <row r="13" spans="1:22">
      <c r="A13" s="15" t="s">
        <v>488</v>
      </c>
      <c r="B13" s="17" t="n">
        <v>7161</v>
      </c>
      <c r="C13" s="18">
        <f>(266.0/B13*100)</f>
        <v/>
      </c>
      <c r="D13" s="19" t="n">
        <v>6895</v>
      </c>
      <c r="E13" s="18" t="n">
        <v>529.70805526</v>
      </c>
      <c r="F13" s="20" t="n">
        <v>4.45640675</v>
      </c>
      <c r="G13" s="18" t="n">
        <v>508.86904859</v>
      </c>
      <c r="H13" s="20" t="n">
        <v>2.50582561</v>
      </c>
      <c r="I13" s="18" t="n">
        <v>506.59174009</v>
      </c>
      <c r="J13" s="20" t="n">
        <v>2.48074318</v>
      </c>
      <c r="K13" s="18" t="n">
        <v>492.67686626</v>
      </c>
      <c r="L13" s="20" t="n">
        <v>5.03667247</v>
      </c>
      <c r="M13" s="18" t="s">
        <v>481</v>
      </c>
      <c r="N13" s="20" t="s">
        <v>481</v>
      </c>
      <c r="O13" s="18" t="s">
        <v>481</v>
      </c>
      <c r="P13" s="20" t="s">
        <v>481</v>
      </c>
      <c r="Q13" s="18" t="n">
        <v>436.36003517</v>
      </c>
      <c r="R13" s="20" t="n">
        <v>6.43426798</v>
      </c>
      <c r="S13" s="18" t="s">
        <v>481</v>
      </c>
      <c r="T13" s="20" t="s">
        <v>481</v>
      </c>
      <c r="U13" s="18" t="n">
        <v>395.35554947</v>
      </c>
      <c r="V13" s="20" t="n">
        <v>8.14101333</v>
      </c>
    </row>
    <row r="14" spans="1:22">
      <c r="A14" s="15" t="s">
        <v>489</v>
      </c>
      <c r="B14" s="17" t="n">
        <v>5587</v>
      </c>
      <c r="C14" s="18">
        <f>(85.0/B14*100)</f>
        <v/>
      </c>
      <c r="D14" s="19" t="n">
        <v>5502</v>
      </c>
      <c r="E14" s="18" t="n">
        <v>551.15330008</v>
      </c>
      <c r="F14" s="20" t="n">
        <v>4.40110533</v>
      </c>
      <c r="G14" s="18" t="n">
        <v>531.33908039</v>
      </c>
      <c r="H14" s="20" t="n">
        <v>2.48447787</v>
      </c>
      <c r="I14" s="18" t="n">
        <v>541.21731159</v>
      </c>
      <c r="J14" s="20" t="n">
        <v>2.70410568</v>
      </c>
      <c r="K14" s="18" t="n">
        <v>514.4604563</v>
      </c>
      <c r="L14" s="20" t="n">
        <v>6.44823254</v>
      </c>
      <c r="M14" s="18" t="s">
        <v>481</v>
      </c>
      <c r="N14" s="20" t="s">
        <v>481</v>
      </c>
      <c r="O14" s="18" t="s">
        <v>481</v>
      </c>
      <c r="P14" s="20" t="s">
        <v>481</v>
      </c>
      <c r="Q14" s="18" t="s">
        <v>481</v>
      </c>
      <c r="R14" s="20" t="s">
        <v>481</v>
      </c>
      <c r="S14" s="18" t="s">
        <v>481</v>
      </c>
      <c r="T14" s="20" t="s">
        <v>481</v>
      </c>
      <c r="U14" s="18" t="n">
        <v>460.83635692</v>
      </c>
      <c r="V14" s="20" t="n">
        <v>12.24967417</v>
      </c>
    </row>
    <row r="15" spans="1:22">
      <c r="A15" s="15" t="s">
        <v>490</v>
      </c>
      <c r="B15" s="17" t="n">
        <v>5882</v>
      </c>
      <c r="C15" s="18">
        <f>(137.0/B15*100)</f>
        <v/>
      </c>
      <c r="D15" s="19" t="n">
        <v>5745</v>
      </c>
      <c r="E15" s="18" t="n">
        <v>564.08845983</v>
      </c>
      <c r="F15" s="20" t="n">
        <v>4.04440097</v>
      </c>
      <c r="G15" s="18" t="n">
        <v>535.44601289</v>
      </c>
      <c r="H15" s="20" t="n">
        <v>2.65362137</v>
      </c>
      <c r="I15" s="18" t="n">
        <v>530.70330925</v>
      </c>
      <c r="J15" s="20" t="n">
        <v>3.08632558</v>
      </c>
      <c r="K15" s="18" t="n">
        <v>498.76843618</v>
      </c>
      <c r="L15" s="20" t="n">
        <v>5.73376</v>
      </c>
      <c r="M15" s="18" t="s">
        <v>481</v>
      </c>
      <c r="N15" s="20" t="s">
        <v>481</v>
      </c>
      <c r="O15" s="18" t="s">
        <v>481</v>
      </c>
      <c r="P15" s="20" t="s">
        <v>481</v>
      </c>
      <c r="Q15" s="18" t="n">
        <v>375.95013089</v>
      </c>
      <c r="R15" s="20" t="n">
        <v>17.42774697</v>
      </c>
      <c r="S15" s="18" t="s">
        <v>481</v>
      </c>
      <c r="T15" s="20" t="s">
        <v>481</v>
      </c>
      <c r="U15" s="18" t="n">
        <v>446.69085998</v>
      </c>
      <c r="V15" s="20" t="n">
        <v>6.72111534</v>
      </c>
    </row>
    <row r="16" spans="1:22">
      <c r="A16" s="15" t="s">
        <v>491</v>
      </c>
      <c r="B16" s="17" t="n">
        <v>6108</v>
      </c>
      <c r="C16" s="18">
        <f>(175.0/B16*100)</f>
        <v/>
      </c>
      <c r="D16" s="19" t="n">
        <v>5933</v>
      </c>
      <c r="E16" s="18" t="n">
        <v>518.92476803</v>
      </c>
      <c r="F16" s="20" t="n">
        <v>4.02672223</v>
      </c>
      <c r="G16" s="18" t="n">
        <v>513.08822964</v>
      </c>
      <c r="H16" s="20" t="n">
        <v>2.78279442</v>
      </c>
      <c r="I16" s="18" t="n">
        <v>509.89003233</v>
      </c>
      <c r="J16" s="20" t="n">
        <v>2.41182386</v>
      </c>
      <c r="K16" s="18" t="n">
        <v>476.47482848</v>
      </c>
      <c r="L16" s="20" t="n">
        <v>3.16614022</v>
      </c>
      <c r="M16" s="18" t="s">
        <v>481</v>
      </c>
      <c r="N16" s="20" t="s">
        <v>481</v>
      </c>
      <c r="O16" s="18" t="s">
        <v>481</v>
      </c>
      <c r="P16" s="20" t="s">
        <v>481</v>
      </c>
      <c r="Q16" s="18" t="s">
        <v>481</v>
      </c>
      <c r="R16" s="20" t="s">
        <v>481</v>
      </c>
      <c r="S16" s="18" t="s">
        <v>481</v>
      </c>
      <c r="T16" s="20" t="s">
        <v>481</v>
      </c>
      <c r="U16" s="18" t="n">
        <v>397.36162108</v>
      </c>
      <c r="V16" s="20" t="n">
        <v>8.193906070000001</v>
      </c>
    </row>
    <row r="17" spans="1:22">
      <c r="A17" s="15" t="s">
        <v>492</v>
      </c>
      <c r="B17" s="17" t="n">
        <v>6504</v>
      </c>
      <c r="C17" s="18">
        <f>(2252.0/B17*100)</f>
        <v/>
      </c>
      <c r="D17" s="19" t="n">
        <v>4252</v>
      </c>
      <c r="E17" s="18" t="n">
        <v>538.1072231000001</v>
      </c>
      <c r="F17" s="20" t="n">
        <v>6.2679491</v>
      </c>
      <c r="G17" s="18" t="n">
        <v>526.15342707</v>
      </c>
      <c r="H17" s="20" t="n">
        <v>4.30361802</v>
      </c>
      <c r="I17" s="18" t="n">
        <v>529.61265101</v>
      </c>
      <c r="J17" s="20" t="n">
        <v>3.67304519</v>
      </c>
      <c r="K17" s="18" t="n">
        <v>508.18903399</v>
      </c>
      <c r="L17" s="20" t="n">
        <v>3.84868079</v>
      </c>
      <c r="M17" s="18" t="s">
        <v>481</v>
      </c>
      <c r="N17" s="20" t="s">
        <v>481</v>
      </c>
      <c r="O17" s="18" t="s">
        <v>481</v>
      </c>
      <c r="P17" s="20" t="s">
        <v>481</v>
      </c>
      <c r="Q17" s="18" t="n">
        <v>360.48925247</v>
      </c>
      <c r="R17" s="20" t="n">
        <v>12.44339086</v>
      </c>
      <c r="S17" s="18" t="s">
        <v>481</v>
      </c>
      <c r="T17" s="20" t="s">
        <v>481</v>
      </c>
      <c r="U17" s="18" t="n">
        <v>457.55675425</v>
      </c>
      <c r="V17" s="20" t="n">
        <v>6.85586116</v>
      </c>
    </row>
    <row r="18" spans="1:22">
      <c r="A18" s="15" t="s">
        <v>493</v>
      </c>
      <c r="B18" s="17" t="n">
        <v>5532</v>
      </c>
      <c r="C18" s="18">
        <f>(31.0/B18*100)</f>
        <v/>
      </c>
      <c r="D18" s="19" t="n">
        <v>5501</v>
      </c>
      <c r="E18" s="18" t="n">
        <v>475.58932539</v>
      </c>
      <c r="F18" s="20" t="n">
        <v>4.73065797</v>
      </c>
      <c r="G18" s="18" t="n">
        <v>458.52313629</v>
      </c>
      <c r="H18" s="20" t="n">
        <v>3.75739142</v>
      </c>
      <c r="I18" s="18" t="n">
        <v>460.27360749</v>
      </c>
      <c r="J18" s="20" t="n">
        <v>4.26319592</v>
      </c>
      <c r="K18" s="18" t="n">
        <v>436.25751328</v>
      </c>
      <c r="L18" s="20" t="n">
        <v>6.00452908</v>
      </c>
      <c r="M18" s="18" t="s">
        <v>481</v>
      </c>
      <c r="N18" s="20" t="s">
        <v>481</v>
      </c>
      <c r="O18" s="18" t="s">
        <v>481</v>
      </c>
      <c r="P18" s="20" t="s">
        <v>481</v>
      </c>
      <c r="Q18" s="18" t="s">
        <v>481</v>
      </c>
      <c r="R18" s="20" t="s">
        <v>481</v>
      </c>
      <c r="S18" s="18" t="s">
        <v>481</v>
      </c>
      <c r="T18" s="20" t="s">
        <v>481</v>
      </c>
      <c r="U18" s="18" t="n">
        <v>372.68105755</v>
      </c>
      <c r="V18" s="20" t="n">
        <v>7.57417732</v>
      </c>
    </row>
    <row r="19" spans="1:22">
      <c r="A19" s="15" t="s">
        <v>494</v>
      </c>
      <c r="B19" s="17" t="n">
        <v>5658</v>
      </c>
      <c r="C19" s="18">
        <f>(411.0/B19*100)</f>
        <v/>
      </c>
      <c r="D19" s="19" t="n">
        <v>5247</v>
      </c>
      <c r="E19" s="18" t="n">
        <v>486.63222576</v>
      </c>
      <c r="F19" s="20" t="n">
        <v>5.77629685</v>
      </c>
      <c r="G19" s="18" t="n">
        <v>475.22972563</v>
      </c>
      <c r="H19" s="20" t="n">
        <v>3.73341754</v>
      </c>
      <c r="I19" s="18" t="n">
        <v>492.69701112</v>
      </c>
      <c r="J19" s="20" t="n">
        <v>3.15054592</v>
      </c>
      <c r="K19" s="18" t="n">
        <v>484.21715799</v>
      </c>
      <c r="L19" s="20" t="n">
        <v>4.84349396</v>
      </c>
      <c r="M19" s="18" t="s">
        <v>481</v>
      </c>
      <c r="N19" s="20" t="s">
        <v>481</v>
      </c>
      <c r="O19" s="18" t="s">
        <v>481</v>
      </c>
      <c r="P19" s="20" t="s">
        <v>481</v>
      </c>
      <c r="Q19" s="18" t="s">
        <v>481</v>
      </c>
      <c r="R19" s="20" t="s">
        <v>481</v>
      </c>
      <c r="S19" s="18" t="s">
        <v>481</v>
      </c>
      <c r="T19" s="20" t="s">
        <v>481</v>
      </c>
      <c r="U19" s="18" t="n">
        <v>405.22102577</v>
      </c>
      <c r="V19" s="20" t="n">
        <v>6.6457891</v>
      </c>
    </row>
    <row r="20" spans="1:22">
      <c r="A20" s="15" t="s">
        <v>495</v>
      </c>
      <c r="B20" s="17" t="n">
        <v>3371</v>
      </c>
      <c r="C20" s="18">
        <f>(75.0/B20*100)</f>
        <v/>
      </c>
      <c r="D20" s="19" t="n">
        <v>3296</v>
      </c>
      <c r="E20" s="18" t="n">
        <v>496.61391584</v>
      </c>
      <c r="F20" s="20" t="n">
        <v>3.68217221</v>
      </c>
      <c r="G20" s="18" t="n">
        <v>479.59966724</v>
      </c>
      <c r="H20" s="20" t="n">
        <v>2.44772059</v>
      </c>
      <c r="I20" s="18" t="n">
        <v>466.65414593</v>
      </c>
      <c r="J20" s="20" t="n">
        <v>3.05875991</v>
      </c>
      <c r="K20" s="18" t="n">
        <v>463.88685016</v>
      </c>
      <c r="L20" s="20" t="n">
        <v>5.57485853</v>
      </c>
      <c r="M20" s="18" t="s">
        <v>481</v>
      </c>
      <c r="N20" s="20" t="s">
        <v>481</v>
      </c>
      <c r="O20" s="18" t="s">
        <v>481</v>
      </c>
      <c r="P20" s="20" t="s">
        <v>481</v>
      </c>
      <c r="Q20" s="18" t="s">
        <v>481</v>
      </c>
      <c r="R20" s="20" t="s">
        <v>481</v>
      </c>
      <c r="S20" s="18" t="s">
        <v>481</v>
      </c>
      <c r="T20" s="20" t="s">
        <v>481</v>
      </c>
      <c r="U20" s="18" t="n">
        <v>407.11155779</v>
      </c>
      <c r="V20" s="20" t="n">
        <v>6.48487411</v>
      </c>
    </row>
    <row r="21" spans="1:22">
      <c r="A21" s="15" t="s">
        <v>496</v>
      </c>
      <c r="B21" s="17" t="n">
        <v>5741</v>
      </c>
      <c r="C21" s="18">
        <f>(66.0/B21*100)</f>
        <v/>
      </c>
      <c r="D21" s="19" t="n">
        <v>5675</v>
      </c>
      <c r="E21" s="18" t="n">
        <v>527.96365307</v>
      </c>
      <c r="F21" s="20" t="n">
        <v>2.96054295</v>
      </c>
      <c r="G21" s="18" t="n">
        <v>501.89310196</v>
      </c>
      <c r="H21" s="20" t="n">
        <v>2.56109329</v>
      </c>
      <c r="I21" s="18" t="n">
        <v>497.40580432</v>
      </c>
      <c r="J21" s="20" t="n">
        <v>3.12943692</v>
      </c>
      <c r="K21" s="18" t="n">
        <v>462.7537824</v>
      </c>
      <c r="L21" s="20" t="n">
        <v>5.97733034</v>
      </c>
      <c r="M21" s="18" t="s">
        <v>481</v>
      </c>
      <c r="N21" s="20" t="s">
        <v>481</v>
      </c>
      <c r="O21" s="18" t="s">
        <v>481</v>
      </c>
      <c r="P21" s="20" t="s">
        <v>481</v>
      </c>
      <c r="Q21" s="18" t="s">
        <v>481</v>
      </c>
      <c r="R21" s="20" t="s">
        <v>481</v>
      </c>
      <c r="S21" s="18" t="s">
        <v>481</v>
      </c>
      <c r="T21" s="20" t="s">
        <v>481</v>
      </c>
      <c r="U21" s="18" t="n">
        <v>429.66260495</v>
      </c>
      <c r="V21" s="20" t="n">
        <v>8.11330521</v>
      </c>
    </row>
    <row r="22" spans="1:22">
      <c r="A22" s="15" t="s">
        <v>497</v>
      </c>
      <c r="B22" s="17" t="n">
        <v>6598</v>
      </c>
      <c r="C22" s="18">
        <f>(43.0/B22*100)</f>
        <v/>
      </c>
      <c r="D22" s="19" t="n">
        <v>6555</v>
      </c>
      <c r="E22" s="18" t="n">
        <v>472.91679411</v>
      </c>
      <c r="F22" s="20" t="n">
        <v>4.12783752</v>
      </c>
      <c r="G22" s="18" t="n">
        <v>474.6407031</v>
      </c>
      <c r="H22" s="20" t="n">
        <v>4.26814638</v>
      </c>
      <c r="I22" s="18" t="n">
        <v>486.80388971</v>
      </c>
      <c r="J22" s="20" t="n">
        <v>4.31156571</v>
      </c>
      <c r="K22" s="18" t="n">
        <v>457.06020103</v>
      </c>
      <c r="L22" s="20" t="n">
        <v>4.91976005</v>
      </c>
      <c r="M22" s="18" t="s">
        <v>481</v>
      </c>
      <c r="N22" s="20" t="s">
        <v>481</v>
      </c>
      <c r="O22" s="18" t="s">
        <v>481</v>
      </c>
      <c r="P22" s="20" t="s">
        <v>481</v>
      </c>
      <c r="Q22" s="18" t="s">
        <v>481</v>
      </c>
      <c r="R22" s="20" t="s">
        <v>481</v>
      </c>
      <c r="S22" s="18" t="n">
        <v>449.26137302</v>
      </c>
      <c r="T22" s="20" t="n">
        <v>45.80018255</v>
      </c>
      <c r="U22" s="18" t="n">
        <v>364.10125986</v>
      </c>
      <c r="V22" s="20" t="n">
        <v>7.49984392</v>
      </c>
    </row>
    <row r="23" spans="1:22">
      <c r="A23" s="15" t="s">
        <v>498</v>
      </c>
      <c r="B23" s="17" t="n">
        <v>11583</v>
      </c>
      <c r="C23" s="18">
        <f>(280.0/B23*100)</f>
        <v/>
      </c>
      <c r="D23" s="19" t="n">
        <v>11303</v>
      </c>
      <c r="E23" s="18" t="n">
        <v>498.36551515</v>
      </c>
      <c r="F23" s="20" t="n">
        <v>4.61124959</v>
      </c>
      <c r="G23" s="18" t="n">
        <v>486.04003031</v>
      </c>
      <c r="H23" s="20" t="n">
        <v>3.09121759</v>
      </c>
      <c r="I23" s="18" t="n">
        <v>483.73588897</v>
      </c>
      <c r="J23" s="20" t="n">
        <v>3.1027134</v>
      </c>
      <c r="K23" s="18" t="n">
        <v>457.33171356</v>
      </c>
      <c r="L23" s="20" t="n">
        <v>5.24939471</v>
      </c>
      <c r="M23" s="18" t="s">
        <v>481</v>
      </c>
      <c r="N23" s="20" t="s">
        <v>481</v>
      </c>
      <c r="O23" s="18" t="s">
        <v>481</v>
      </c>
      <c r="P23" s="20" t="s">
        <v>481</v>
      </c>
      <c r="Q23" s="18" t="s">
        <v>481</v>
      </c>
      <c r="R23" s="20" t="s">
        <v>481</v>
      </c>
      <c r="S23" s="18" t="s">
        <v>481</v>
      </c>
      <c r="T23" s="20" t="s">
        <v>481</v>
      </c>
      <c r="U23" s="18" t="n">
        <v>409.96651097</v>
      </c>
      <c r="V23" s="20" t="n">
        <v>6.97235092</v>
      </c>
    </row>
    <row r="24" spans="1:22">
      <c r="A24" s="15" t="s">
        <v>499</v>
      </c>
      <c r="B24" s="17" t="n">
        <v>6647</v>
      </c>
      <c r="C24" s="18">
        <f>(12.0/B24*100)</f>
        <v/>
      </c>
      <c r="D24" s="19" t="n">
        <v>6635</v>
      </c>
      <c r="E24" s="18" t="n">
        <v>551.97051218</v>
      </c>
      <c r="F24" s="20" t="n">
        <v>4.70560859</v>
      </c>
      <c r="G24" s="18" t="n">
        <v>545.07297687</v>
      </c>
      <c r="H24" s="20" t="n">
        <v>3.60762334</v>
      </c>
      <c r="I24" s="18" t="n">
        <v>543.34931239</v>
      </c>
      <c r="J24" s="20" t="n">
        <v>2.9624679</v>
      </c>
      <c r="K24" s="18" t="n">
        <v>512.05654347</v>
      </c>
      <c r="L24" s="20" t="n">
        <v>3.80224054</v>
      </c>
      <c r="M24" s="18" t="s">
        <v>481</v>
      </c>
      <c r="N24" s="20" t="s">
        <v>481</v>
      </c>
      <c r="O24" s="18" t="s">
        <v>481</v>
      </c>
      <c r="P24" s="20" t="s">
        <v>481</v>
      </c>
      <c r="Q24" s="18" t="s">
        <v>481</v>
      </c>
      <c r="R24" s="20" t="s">
        <v>481</v>
      </c>
      <c r="S24" s="18" t="s">
        <v>481</v>
      </c>
      <c r="T24" s="20" t="s">
        <v>481</v>
      </c>
      <c r="U24" s="18" t="n">
        <v>446.10443333</v>
      </c>
      <c r="V24" s="20" t="n">
        <v>9.329833969999999</v>
      </c>
    </row>
    <row r="25" spans="1:22">
      <c r="A25" s="15" t="s">
        <v>500</v>
      </c>
      <c r="B25" s="17" t="n">
        <v>5581</v>
      </c>
      <c r="C25" s="18">
        <f>(25.0/B25*100)</f>
        <v/>
      </c>
      <c r="D25" s="19" t="n">
        <v>5556</v>
      </c>
      <c r="E25" s="18" t="n">
        <v>561.26276464</v>
      </c>
      <c r="F25" s="20" t="n">
        <v>5.254226</v>
      </c>
      <c r="G25" s="18" t="n">
        <v>511.46879537</v>
      </c>
      <c r="H25" s="20" t="n">
        <v>3.18649141</v>
      </c>
      <c r="I25" s="18" t="n">
        <v>506.40740024</v>
      </c>
      <c r="J25" s="20" t="n">
        <v>3.25253492</v>
      </c>
      <c r="K25" s="18" t="n">
        <v>494.23285492</v>
      </c>
      <c r="L25" s="20" t="n">
        <v>4.7293137</v>
      </c>
      <c r="M25" s="18" t="s">
        <v>481</v>
      </c>
      <c r="N25" s="20" t="s">
        <v>481</v>
      </c>
      <c r="O25" s="18" t="s">
        <v>481</v>
      </c>
      <c r="P25" s="20" t="s">
        <v>481</v>
      </c>
      <c r="Q25" s="18" t="s">
        <v>481</v>
      </c>
      <c r="R25" s="20" t="s">
        <v>481</v>
      </c>
      <c r="S25" s="18" t="s">
        <v>481</v>
      </c>
      <c r="T25" s="20" t="s">
        <v>481</v>
      </c>
      <c r="U25" s="18" t="n">
        <v>390.70557593</v>
      </c>
      <c r="V25" s="20" t="n">
        <v>16.66555245</v>
      </c>
    </row>
    <row r="26" spans="1:22">
      <c r="A26" s="15" t="s">
        <v>501</v>
      </c>
      <c r="B26" s="17" t="n">
        <v>4869</v>
      </c>
      <c r="C26" s="18">
        <f>(87.0/B26*100)</f>
        <v/>
      </c>
      <c r="D26" s="19" t="n">
        <v>4782</v>
      </c>
      <c r="E26" s="18" t="n">
        <v>494.75583605</v>
      </c>
      <c r="F26" s="20" t="n">
        <v>4.08865853</v>
      </c>
      <c r="G26" s="18" t="n">
        <v>486.9097109</v>
      </c>
      <c r="H26" s="20" t="n">
        <v>2.0599953</v>
      </c>
      <c r="I26" s="18" t="n">
        <v>497.12276331</v>
      </c>
      <c r="J26" s="20" t="n">
        <v>2.52304716</v>
      </c>
      <c r="K26" s="18" t="n">
        <v>494.15406577</v>
      </c>
      <c r="L26" s="20" t="n">
        <v>4.92327319</v>
      </c>
      <c r="M26" s="18" t="s">
        <v>481</v>
      </c>
      <c r="N26" s="20" t="s">
        <v>481</v>
      </c>
      <c r="O26" s="18" t="s">
        <v>481</v>
      </c>
      <c r="P26" s="20" t="s">
        <v>481</v>
      </c>
      <c r="Q26" s="18" t="s">
        <v>481</v>
      </c>
      <c r="R26" s="20" t="s">
        <v>481</v>
      </c>
      <c r="S26" s="18" t="s">
        <v>481</v>
      </c>
      <c r="T26" s="20" t="s">
        <v>481</v>
      </c>
      <c r="U26" s="18" t="n">
        <v>439.92930537</v>
      </c>
      <c r="V26" s="20" t="n">
        <v>8.33471014</v>
      </c>
    </row>
    <row r="27" spans="1:22">
      <c r="A27" s="15" t="s">
        <v>502</v>
      </c>
      <c r="B27" s="17" t="n">
        <v>5299</v>
      </c>
      <c r="C27" s="18">
        <f>(157.0/B27*100)</f>
        <v/>
      </c>
      <c r="D27" s="19" t="n">
        <v>5142</v>
      </c>
      <c r="E27" s="18" t="n">
        <v>512.46836377</v>
      </c>
      <c r="F27" s="20" t="n">
        <v>3.62179677</v>
      </c>
      <c r="G27" s="18" t="n">
        <v>493.79421591</v>
      </c>
      <c r="H27" s="20" t="n">
        <v>2.67654306</v>
      </c>
      <c r="I27" s="18" t="n">
        <v>493.49393864</v>
      </c>
      <c r="J27" s="20" t="n">
        <v>2.42105295</v>
      </c>
      <c r="K27" s="18" t="n">
        <v>473.77764177</v>
      </c>
      <c r="L27" s="20" t="n">
        <v>3.27194822</v>
      </c>
      <c r="M27" s="18" t="s">
        <v>481</v>
      </c>
      <c r="N27" s="20" t="s">
        <v>481</v>
      </c>
      <c r="O27" s="18" t="s">
        <v>481</v>
      </c>
      <c r="P27" s="20" t="s">
        <v>481</v>
      </c>
      <c r="Q27" s="18" t="s">
        <v>481</v>
      </c>
      <c r="R27" s="20" t="s">
        <v>481</v>
      </c>
      <c r="S27" s="18" t="s">
        <v>481</v>
      </c>
      <c r="T27" s="20" t="s">
        <v>481</v>
      </c>
      <c r="U27" s="18" t="n">
        <v>398.88766896</v>
      </c>
      <c r="V27" s="20" t="n">
        <v>4.23793438</v>
      </c>
    </row>
    <row r="28" spans="1:22">
      <c r="A28" s="15" t="s">
        <v>503</v>
      </c>
      <c r="B28" s="17" t="n">
        <v>7568</v>
      </c>
      <c r="C28" s="18">
        <f>(454.0/B28*100)</f>
        <v/>
      </c>
      <c r="D28" s="19" t="n">
        <v>7114</v>
      </c>
      <c r="E28" s="18" t="n">
        <v>420.41891828</v>
      </c>
      <c r="F28" s="20" t="n">
        <v>2.65916332</v>
      </c>
      <c r="G28" s="18" t="n">
        <v>416.65009023</v>
      </c>
      <c r="H28" s="20" t="n">
        <v>2.48511895</v>
      </c>
      <c r="I28" s="18" t="n">
        <v>430.8874138</v>
      </c>
      <c r="J28" s="20" t="n">
        <v>3.10904115</v>
      </c>
      <c r="K28" s="18" t="n">
        <v>422.01988511</v>
      </c>
      <c r="L28" s="20" t="n">
        <v>6.32276485</v>
      </c>
      <c r="M28" s="18" t="s">
        <v>481</v>
      </c>
      <c r="N28" s="20" t="s">
        <v>481</v>
      </c>
      <c r="O28" s="18" t="s">
        <v>481</v>
      </c>
      <c r="P28" s="20" t="s">
        <v>481</v>
      </c>
      <c r="Q28" s="18" t="s">
        <v>481</v>
      </c>
      <c r="R28" s="20" t="s">
        <v>481</v>
      </c>
      <c r="S28" s="18" t="s">
        <v>481</v>
      </c>
      <c r="T28" s="20" t="s">
        <v>481</v>
      </c>
      <c r="U28" s="18" t="n">
        <v>385.23238613</v>
      </c>
      <c r="V28" s="20" t="n">
        <v>5.77280796</v>
      </c>
    </row>
    <row r="29" spans="1:22">
      <c r="A29" s="15" t="s">
        <v>504</v>
      </c>
      <c r="B29" s="17" t="n">
        <v>5385</v>
      </c>
      <c r="C29" s="18">
        <f>(30.0/B29*100)</f>
        <v/>
      </c>
      <c r="D29" s="19" t="n">
        <v>5355</v>
      </c>
      <c r="E29" s="18" t="n">
        <v>535.79118052</v>
      </c>
      <c r="F29" s="20" t="n">
        <v>5.27230727</v>
      </c>
      <c r="G29" s="18" t="n">
        <v>522.22149251</v>
      </c>
      <c r="H29" s="20" t="n">
        <v>3.7905857</v>
      </c>
      <c r="I29" s="18" t="n">
        <v>511.19056019</v>
      </c>
      <c r="J29" s="20" t="n">
        <v>2.66333058</v>
      </c>
      <c r="K29" s="18" t="n">
        <v>504.02987679</v>
      </c>
      <c r="L29" s="20" t="n">
        <v>3.98813396</v>
      </c>
      <c r="M29" s="18" t="s">
        <v>481</v>
      </c>
      <c r="N29" s="20" t="s">
        <v>481</v>
      </c>
      <c r="O29" s="18" t="s">
        <v>481</v>
      </c>
      <c r="P29" s="20" t="s">
        <v>481</v>
      </c>
      <c r="Q29" s="18" t="n">
        <v>358.28551468</v>
      </c>
      <c r="R29" s="20" t="n">
        <v>8.567023300000001</v>
      </c>
      <c r="S29" s="18" t="s">
        <v>481</v>
      </c>
      <c r="T29" s="20" t="s">
        <v>481</v>
      </c>
      <c r="U29" s="18" t="n">
        <v>420.20400945</v>
      </c>
      <c r="V29" s="20" t="n">
        <v>8.376403639999999</v>
      </c>
    </row>
    <row r="30" spans="1:22">
      <c r="A30" s="15" t="s">
        <v>505</v>
      </c>
      <c r="B30" s="17" t="n">
        <v>4520</v>
      </c>
      <c r="C30" s="18">
        <f>(236.0/B30*100)</f>
        <v/>
      </c>
      <c r="D30" s="19" t="n">
        <v>4284</v>
      </c>
      <c r="E30" s="18" t="n">
        <v>546.23134858</v>
      </c>
      <c r="F30" s="20" t="n">
        <v>3.08968698</v>
      </c>
      <c r="G30" s="18" t="n">
        <v>515.47250689</v>
      </c>
      <c r="H30" s="20" t="n">
        <v>3.30360582</v>
      </c>
      <c r="I30" s="18" t="n">
        <v>511.06167498</v>
      </c>
      <c r="J30" s="20" t="n">
        <v>4.83945151</v>
      </c>
      <c r="K30" s="18" t="n">
        <v>500.51441289</v>
      </c>
      <c r="L30" s="20" t="n">
        <v>5.76271246</v>
      </c>
      <c r="M30" s="18" t="s">
        <v>481</v>
      </c>
      <c r="N30" s="20" t="s">
        <v>481</v>
      </c>
      <c r="O30" s="18" t="s">
        <v>481</v>
      </c>
      <c r="P30" s="20" t="s">
        <v>481</v>
      </c>
      <c r="Q30" s="18" t="s">
        <v>481</v>
      </c>
      <c r="R30" s="20" t="s">
        <v>481</v>
      </c>
      <c r="S30" s="18" t="s">
        <v>481</v>
      </c>
      <c r="T30" s="20" t="s">
        <v>481</v>
      </c>
      <c r="U30" s="18" t="n">
        <v>412.93739651</v>
      </c>
      <c r="V30" s="20" t="n">
        <v>6.04410162</v>
      </c>
    </row>
    <row r="31" spans="1:22">
      <c r="A31" s="15" t="s">
        <v>506</v>
      </c>
      <c r="B31" s="17" t="n">
        <v>5456</v>
      </c>
      <c r="C31" s="18">
        <f>(153.0/B31*100)</f>
        <v/>
      </c>
      <c r="D31" s="19" t="n">
        <v>5303</v>
      </c>
      <c r="E31" s="18" t="n">
        <v>519.24175427</v>
      </c>
      <c r="F31" s="20" t="n">
        <v>4.12810232</v>
      </c>
      <c r="G31" s="18" t="n">
        <v>504.89139882</v>
      </c>
      <c r="H31" s="20" t="n">
        <v>2.5634459</v>
      </c>
      <c r="I31" s="18" t="n">
        <v>506.73245025</v>
      </c>
      <c r="J31" s="20" t="n">
        <v>3.0626383</v>
      </c>
      <c r="K31" s="18" t="n">
        <v>471.3068752</v>
      </c>
      <c r="L31" s="20" t="n">
        <v>5.20165761</v>
      </c>
      <c r="M31" s="18" t="s">
        <v>481</v>
      </c>
      <c r="N31" s="20" t="s">
        <v>481</v>
      </c>
      <c r="O31" s="18" t="s">
        <v>481</v>
      </c>
      <c r="P31" s="20" t="s">
        <v>481</v>
      </c>
      <c r="Q31" s="18" t="s">
        <v>481</v>
      </c>
      <c r="R31" s="20" t="s">
        <v>481</v>
      </c>
      <c r="S31" s="18" t="s">
        <v>481</v>
      </c>
      <c r="T31" s="20" t="s">
        <v>481</v>
      </c>
      <c r="U31" s="18" t="n">
        <v>415.2681555</v>
      </c>
      <c r="V31" s="20" t="n">
        <v>5.70255946</v>
      </c>
    </row>
    <row r="32" spans="1:22">
      <c r="A32" s="15" t="s">
        <v>507</v>
      </c>
      <c r="B32" s="17" t="n">
        <v>4478</v>
      </c>
      <c r="C32" s="18">
        <f>(6.0/B32*100)</f>
        <v/>
      </c>
      <c r="D32" s="19" t="n">
        <v>4472</v>
      </c>
      <c r="E32" s="18" t="n">
        <v>514.69016697</v>
      </c>
      <c r="F32" s="20" t="n">
        <v>4.38671833</v>
      </c>
      <c r="G32" s="18" t="n">
        <v>492.50015245</v>
      </c>
      <c r="H32" s="20" t="n">
        <v>2.85696536</v>
      </c>
      <c r="I32" s="18" t="n">
        <v>510.86892661</v>
      </c>
      <c r="J32" s="20" t="n">
        <v>3.30158333</v>
      </c>
      <c r="K32" s="18" t="n">
        <v>503.70136895</v>
      </c>
      <c r="L32" s="20" t="n">
        <v>5.93694579</v>
      </c>
      <c r="M32" s="18" t="s">
        <v>481</v>
      </c>
      <c r="N32" s="20" t="s">
        <v>481</v>
      </c>
      <c r="O32" s="18" t="s">
        <v>481</v>
      </c>
      <c r="P32" s="20" t="s">
        <v>481</v>
      </c>
      <c r="Q32" s="18" t="s">
        <v>481</v>
      </c>
      <c r="R32" s="20" t="s">
        <v>481</v>
      </c>
      <c r="S32" s="18" t="s">
        <v>481</v>
      </c>
      <c r="T32" s="20" t="s">
        <v>481</v>
      </c>
      <c r="U32" s="18" t="n">
        <v>406.46333763</v>
      </c>
      <c r="V32" s="20" t="n">
        <v>13.59474908</v>
      </c>
    </row>
    <row r="33" spans="1:22">
      <c r="A33" s="15" t="s">
        <v>508</v>
      </c>
      <c r="B33" s="17" t="n">
        <v>7325</v>
      </c>
      <c r="C33" s="18">
        <f>(85.0/B33*100)</f>
        <v/>
      </c>
      <c r="D33" s="19" t="n">
        <v>7240</v>
      </c>
      <c r="E33" s="18" t="n">
        <v>532.4362357799999</v>
      </c>
      <c r="F33" s="20" t="n">
        <v>3.21250707</v>
      </c>
      <c r="G33" s="18" t="n">
        <v>490.50015892</v>
      </c>
      <c r="H33" s="20" t="n">
        <v>3.11984674</v>
      </c>
      <c r="I33" s="18" t="n">
        <v>494.02010893</v>
      </c>
      <c r="J33" s="20" t="n">
        <v>3.90603507</v>
      </c>
      <c r="K33" s="18" t="n">
        <v>500.39078778</v>
      </c>
      <c r="L33" s="20" t="n">
        <v>4.25172643</v>
      </c>
      <c r="M33" s="18" t="s">
        <v>481</v>
      </c>
      <c r="N33" s="20" t="s">
        <v>481</v>
      </c>
      <c r="O33" s="18" t="s">
        <v>481</v>
      </c>
      <c r="P33" s="20" t="s">
        <v>481</v>
      </c>
      <c r="Q33" s="18" t="s">
        <v>481</v>
      </c>
      <c r="R33" s="20" t="s">
        <v>481</v>
      </c>
      <c r="S33" s="18" t="s">
        <v>481</v>
      </c>
      <c r="T33" s="20" t="s">
        <v>481</v>
      </c>
      <c r="U33" s="18" t="n">
        <v>452.24960383</v>
      </c>
      <c r="V33" s="20" t="n">
        <v>7.13165368</v>
      </c>
    </row>
    <row r="34" spans="1:22">
      <c r="A34" s="15" t="s">
        <v>509</v>
      </c>
      <c r="B34" s="17" t="n">
        <v>6350</v>
      </c>
      <c r="C34" s="18">
        <f>(99.0/B34*100)</f>
        <v/>
      </c>
      <c r="D34" s="19" t="n">
        <v>6251</v>
      </c>
      <c r="E34" s="18" t="n">
        <v>463.91866935</v>
      </c>
      <c r="F34" s="20" t="n">
        <v>4.20553473</v>
      </c>
      <c r="G34" s="18" t="n">
        <v>475.888917</v>
      </c>
      <c r="H34" s="20" t="n">
        <v>2.88710824</v>
      </c>
      <c r="I34" s="18" t="n">
        <v>473.93953009</v>
      </c>
      <c r="J34" s="20" t="n">
        <v>2.86073836</v>
      </c>
      <c r="K34" s="18" t="n">
        <v>449.72316317</v>
      </c>
      <c r="L34" s="20" t="n">
        <v>5.06335955</v>
      </c>
      <c r="M34" s="18" t="s">
        <v>481</v>
      </c>
      <c r="N34" s="20" t="s">
        <v>481</v>
      </c>
      <c r="O34" s="18" t="s">
        <v>481</v>
      </c>
      <c r="P34" s="20" t="s">
        <v>481</v>
      </c>
      <c r="Q34" s="18" t="n">
        <v>306.56969545</v>
      </c>
      <c r="R34" s="20" t="n">
        <v>10.27624616</v>
      </c>
      <c r="S34" s="18" t="s">
        <v>481</v>
      </c>
      <c r="T34" s="20" t="s">
        <v>481</v>
      </c>
      <c r="U34" s="18" t="n">
        <v>396.16219665</v>
      </c>
      <c r="V34" s="20" t="n">
        <v>7.19311687</v>
      </c>
    </row>
    <row r="35" spans="1:22">
      <c r="A35" s="15" t="s">
        <v>510</v>
      </c>
      <c r="B35" s="17" t="n">
        <v>6406</v>
      </c>
      <c r="C35" s="18">
        <f>(69.0/B35*100)</f>
        <v/>
      </c>
      <c r="D35" s="19" t="n">
        <v>6337</v>
      </c>
      <c r="E35" s="18" t="n">
        <v>527.10168197</v>
      </c>
      <c r="F35" s="20" t="n">
        <v>4.35027303</v>
      </c>
      <c r="G35" s="18" t="n">
        <v>522.75027295</v>
      </c>
      <c r="H35" s="20" t="n">
        <v>2.37992288</v>
      </c>
      <c r="I35" s="18" t="n">
        <v>517.03336694</v>
      </c>
      <c r="J35" s="20" t="n">
        <v>2.63185088</v>
      </c>
      <c r="K35" s="18" t="n">
        <v>490.15066243</v>
      </c>
      <c r="L35" s="20" t="n">
        <v>5.0635023</v>
      </c>
      <c r="M35" s="18" t="s">
        <v>481</v>
      </c>
      <c r="N35" s="20" t="s">
        <v>481</v>
      </c>
      <c r="O35" s="18" t="s">
        <v>481</v>
      </c>
      <c r="P35" s="20" t="s">
        <v>481</v>
      </c>
      <c r="Q35" s="18" t="n">
        <v>374.85244494</v>
      </c>
      <c r="R35" s="20" t="n">
        <v>5.84040672</v>
      </c>
      <c r="S35" s="18" t="s">
        <v>481</v>
      </c>
      <c r="T35" s="20" t="s">
        <v>481</v>
      </c>
      <c r="U35" s="18" t="n">
        <v>418.07173908</v>
      </c>
      <c r="V35" s="20" t="n">
        <v>7.78179825</v>
      </c>
    </row>
    <row r="36" spans="1:22">
      <c r="A36" s="15" t="s">
        <v>511</v>
      </c>
      <c r="B36" s="17" t="n">
        <v>6736</v>
      </c>
      <c r="C36" s="18">
        <f>(84.0/B36*100)</f>
        <v/>
      </c>
      <c r="D36" s="19" t="n">
        <v>6652</v>
      </c>
      <c r="E36" s="18" t="n">
        <v>518.6809988700001</v>
      </c>
      <c r="F36" s="20" t="n">
        <v>2.81287394</v>
      </c>
      <c r="G36" s="18" t="n">
        <v>490.50948883</v>
      </c>
      <c r="H36" s="20" t="n">
        <v>2.46179506</v>
      </c>
      <c r="I36" s="18" t="n">
        <v>491.33552141</v>
      </c>
      <c r="J36" s="20" t="n">
        <v>3.60789707</v>
      </c>
      <c r="K36" s="18" t="n">
        <v>484.6241902</v>
      </c>
      <c r="L36" s="20" t="n">
        <v>3.8275166</v>
      </c>
      <c r="M36" s="18" t="s">
        <v>481</v>
      </c>
      <c r="N36" s="20" t="s">
        <v>481</v>
      </c>
      <c r="O36" s="18" t="s">
        <v>481</v>
      </c>
      <c r="P36" s="20" t="s">
        <v>481</v>
      </c>
      <c r="Q36" s="18" t="s">
        <v>481</v>
      </c>
      <c r="R36" s="20" t="s">
        <v>481</v>
      </c>
      <c r="S36" s="18" t="s">
        <v>481</v>
      </c>
      <c r="T36" s="20" t="s">
        <v>481</v>
      </c>
      <c r="U36" s="18" t="n">
        <v>423.88072412</v>
      </c>
      <c r="V36" s="20" t="n">
        <v>6.13448335</v>
      </c>
    </row>
    <row r="37" spans="1:22">
      <c r="A37" s="15" t="s">
        <v>512</v>
      </c>
      <c r="B37" s="17" t="n">
        <v>5458</v>
      </c>
      <c r="C37" s="18">
        <f>(167.0/B37*100)</f>
        <v/>
      </c>
      <c r="D37" s="19" t="n">
        <v>5291</v>
      </c>
      <c r="E37" s="18" t="n">
        <v>518.96031224</v>
      </c>
      <c r="F37" s="20" t="n">
        <v>4.51684414</v>
      </c>
      <c r="G37" s="18" t="n">
        <v>502.03340884</v>
      </c>
      <c r="H37" s="20" t="n">
        <v>3.93120006</v>
      </c>
      <c r="I37" s="18" t="n">
        <v>509.3654854</v>
      </c>
      <c r="J37" s="20" t="n">
        <v>3.71867264</v>
      </c>
      <c r="K37" s="18" t="n">
        <v>465.63366214</v>
      </c>
      <c r="L37" s="20" t="n">
        <v>5.39829221</v>
      </c>
      <c r="M37" s="18" t="s">
        <v>481</v>
      </c>
      <c r="N37" s="20" t="s">
        <v>481</v>
      </c>
      <c r="O37" s="18" t="s">
        <v>481</v>
      </c>
      <c r="P37" s="20" t="s">
        <v>481</v>
      </c>
      <c r="Q37" s="18" t="s">
        <v>481</v>
      </c>
      <c r="R37" s="20" t="s">
        <v>481</v>
      </c>
      <c r="S37" s="18" t="s">
        <v>481</v>
      </c>
      <c r="T37" s="20" t="s">
        <v>481</v>
      </c>
      <c r="U37" s="18" t="n">
        <v>402.5470748</v>
      </c>
      <c r="V37" s="20" t="n">
        <v>6.33284003</v>
      </c>
    </row>
    <row r="38" spans="1:22">
      <c r="A38" s="15" t="s">
        <v>513</v>
      </c>
      <c r="B38" s="17" t="n">
        <v>5860</v>
      </c>
      <c r="C38" s="18">
        <f>(26.0/B38*100)</f>
        <v/>
      </c>
      <c r="D38" s="19" t="n">
        <v>5834</v>
      </c>
      <c r="E38" s="18" t="n">
        <v>513.4600688</v>
      </c>
      <c r="F38" s="20" t="n">
        <v>6.15198496</v>
      </c>
      <c r="G38" s="18" t="n">
        <v>512.94564646</v>
      </c>
      <c r="H38" s="20" t="n">
        <v>4.04433811</v>
      </c>
      <c r="I38" s="18" t="n">
        <v>519.56083179</v>
      </c>
      <c r="J38" s="20" t="n">
        <v>3.40545778</v>
      </c>
      <c r="K38" s="18" t="n">
        <v>501.11806008</v>
      </c>
      <c r="L38" s="20" t="n">
        <v>3.78470969</v>
      </c>
      <c r="M38" s="18" t="s">
        <v>481</v>
      </c>
      <c r="N38" s="20" t="s">
        <v>481</v>
      </c>
      <c r="O38" s="18" t="s">
        <v>481</v>
      </c>
      <c r="P38" s="20" t="s">
        <v>481</v>
      </c>
      <c r="Q38" s="18" t="s">
        <v>481</v>
      </c>
      <c r="R38" s="20" t="s">
        <v>481</v>
      </c>
      <c r="S38" s="18" t="s">
        <v>481</v>
      </c>
      <c r="T38" s="20" t="s">
        <v>481</v>
      </c>
      <c r="U38" s="18" t="n">
        <v>465.82942775</v>
      </c>
      <c r="V38" s="20" t="n">
        <v>6.15915652</v>
      </c>
    </row>
    <row r="39" spans="1:22">
      <c r="A39" s="15" t="s">
        <v>514</v>
      </c>
      <c r="B39" s="17" t="n">
        <v>5895</v>
      </c>
      <c r="C39" s="18">
        <f>(33.0/B39*100)</f>
        <v/>
      </c>
      <c r="D39" s="19" t="n">
        <v>5862</v>
      </c>
      <c r="E39" s="18" t="n">
        <v>434.09313808</v>
      </c>
      <c r="F39" s="20" t="n">
        <v>4.78231817</v>
      </c>
      <c r="G39" s="18" t="n">
        <v>427.52324772</v>
      </c>
      <c r="H39" s="20" t="n">
        <v>4.05217266</v>
      </c>
      <c r="I39" s="18" t="n">
        <v>426.08702168</v>
      </c>
      <c r="J39" s="20" t="n">
        <v>4.74482705</v>
      </c>
      <c r="K39" s="18" t="n">
        <v>424.49098432</v>
      </c>
      <c r="L39" s="20" t="n">
        <v>5.92509293</v>
      </c>
      <c r="M39" s="18" t="s">
        <v>481</v>
      </c>
      <c r="N39" s="20" t="s">
        <v>481</v>
      </c>
      <c r="O39" s="18" t="s">
        <v>481</v>
      </c>
      <c r="P39" s="20" t="s">
        <v>481</v>
      </c>
      <c r="Q39" s="18" t="s">
        <v>481</v>
      </c>
      <c r="R39" s="20" t="s">
        <v>481</v>
      </c>
      <c r="S39" s="18" t="s">
        <v>481</v>
      </c>
      <c r="T39" s="20" t="s">
        <v>481</v>
      </c>
      <c r="U39" s="18" t="n">
        <v>368.22690762</v>
      </c>
      <c r="V39" s="20" t="n">
        <v>7.42191274</v>
      </c>
    </row>
    <row r="40" spans="1:22">
      <c r="A40" s="15" t="s">
        <v>515</v>
      </c>
      <c r="B40" s="17" t="n">
        <v>14157</v>
      </c>
      <c r="C40" s="18">
        <f>(407.0/B40*100)</f>
        <v/>
      </c>
      <c r="D40" s="19" t="n">
        <v>13750</v>
      </c>
      <c r="E40" s="18" t="n">
        <v>537.80368707</v>
      </c>
      <c r="F40" s="20" t="n">
        <v>3.23370803</v>
      </c>
      <c r="G40" s="18" t="n">
        <v>511.06146669</v>
      </c>
      <c r="H40" s="20" t="n">
        <v>2.86662439</v>
      </c>
      <c r="I40" s="18" t="n">
        <v>509.95822706</v>
      </c>
      <c r="J40" s="20" t="n">
        <v>3.77514408</v>
      </c>
      <c r="K40" s="18" t="n">
        <v>479.39983079</v>
      </c>
      <c r="L40" s="20" t="n">
        <v>5.10562359</v>
      </c>
      <c r="M40" s="18" t="s">
        <v>481</v>
      </c>
      <c r="N40" s="20" t="s">
        <v>481</v>
      </c>
      <c r="O40" s="18" t="s">
        <v>481</v>
      </c>
      <c r="P40" s="20" t="s">
        <v>481</v>
      </c>
      <c r="Q40" s="18" t="s">
        <v>481</v>
      </c>
      <c r="R40" s="20" t="s">
        <v>481</v>
      </c>
      <c r="S40" s="18" t="s">
        <v>481</v>
      </c>
      <c r="T40" s="20" t="s">
        <v>481</v>
      </c>
      <c r="U40" s="18" t="n">
        <v>410.73351161</v>
      </c>
      <c r="V40" s="20" t="n">
        <v>6.30608206</v>
      </c>
    </row>
    <row r="41" spans="1:22">
      <c r="A41" s="15" t="s">
        <v>516</v>
      </c>
      <c r="B41" s="17" t="n">
        <v>5712</v>
      </c>
      <c r="C41" s="18">
        <f>(60.0/B41*100)</f>
        <v/>
      </c>
      <c r="D41" s="19" t="n">
        <v>5652</v>
      </c>
      <c r="E41" s="18" t="n">
        <v>518.63111258</v>
      </c>
      <c r="F41" s="20" t="n">
        <v>4.85341124</v>
      </c>
      <c r="G41" s="18" t="n">
        <v>490.35138595</v>
      </c>
      <c r="H41" s="20" t="n">
        <v>3.05940778</v>
      </c>
      <c r="I41" s="18" t="n">
        <v>505.77162589</v>
      </c>
      <c r="J41" s="20" t="n">
        <v>3.39925292</v>
      </c>
      <c r="K41" s="18" t="n">
        <v>502.42513077</v>
      </c>
      <c r="L41" s="20" t="n">
        <v>6.03304308</v>
      </c>
      <c r="M41" s="18" t="s">
        <v>481</v>
      </c>
      <c r="N41" s="20" t="s">
        <v>481</v>
      </c>
      <c r="O41" s="18" t="s">
        <v>481</v>
      </c>
      <c r="P41" s="20" t="s">
        <v>481</v>
      </c>
      <c r="Q41" s="18" t="n">
        <v>387.44235424</v>
      </c>
      <c r="R41" s="20" t="n">
        <v>14.52510266</v>
      </c>
      <c r="S41" s="18" t="s">
        <v>481</v>
      </c>
      <c r="T41" s="20" t="s">
        <v>481</v>
      </c>
      <c r="U41" s="18" t="n">
        <v>415.00795556</v>
      </c>
      <c r="V41" s="20" t="n">
        <v>9.42803423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384.47806066</v>
      </c>
      <c r="F45" s="20" t="n">
        <v>3.29779843</v>
      </c>
      <c r="G45" s="18" t="n">
        <v>371.82533511</v>
      </c>
      <c r="H45" s="20" t="n">
        <v>2.64572254</v>
      </c>
      <c r="I45" s="18" t="n">
        <v>381.71772177</v>
      </c>
      <c r="J45" s="20" t="n">
        <v>4.80423417</v>
      </c>
      <c r="K45" s="18" t="n">
        <v>374.60640605</v>
      </c>
      <c r="L45" s="20" t="n">
        <v>4.69706495</v>
      </c>
      <c r="M45" s="18" t="s">
        <v>481</v>
      </c>
      <c r="N45" s="20" t="s">
        <v>481</v>
      </c>
      <c r="O45" s="18" t="s">
        <v>481</v>
      </c>
      <c r="P45" s="20" t="s">
        <v>481</v>
      </c>
      <c r="Q45" s="18" t="n">
        <v>378.0499</v>
      </c>
      <c r="R45" s="20" t="n">
        <v>34.26339027</v>
      </c>
      <c r="S45" s="18" t="n">
        <v>357.26540614</v>
      </c>
      <c r="T45" s="20" t="n">
        <v>13.78886145</v>
      </c>
      <c r="U45" s="18" t="n">
        <v>345.72212464</v>
      </c>
      <c r="V45" s="20" t="n">
        <v>5.20196014</v>
      </c>
    </row>
    <row r="46" spans="1:22">
      <c r="A46" s="15" t="s">
        <v>521</v>
      </c>
      <c r="B46" s="17" t="n">
        <v>23141</v>
      </c>
      <c r="C46" s="18">
        <f>(2259.0/B46*100)</f>
        <v/>
      </c>
      <c r="D46" s="19" t="n">
        <v>20882</v>
      </c>
      <c r="E46" s="18" t="n">
        <v>422.88435171</v>
      </c>
      <c r="F46" s="20" t="n">
        <v>4.59967379</v>
      </c>
      <c r="G46" s="18" t="n">
        <v>412.50726191</v>
      </c>
      <c r="H46" s="20" t="n">
        <v>3.05964576</v>
      </c>
      <c r="I46" s="18" t="n">
        <v>427.7417777</v>
      </c>
      <c r="J46" s="20" t="n">
        <v>3.51636892</v>
      </c>
      <c r="K46" s="18" t="n">
        <v>395.13434084</v>
      </c>
      <c r="L46" s="20" t="n">
        <v>6.31542658</v>
      </c>
      <c r="M46" s="18" t="s">
        <v>481</v>
      </c>
      <c r="N46" s="20" t="s">
        <v>481</v>
      </c>
      <c r="O46" s="18" t="s">
        <v>481</v>
      </c>
      <c r="P46" s="20" t="s">
        <v>481</v>
      </c>
      <c r="Q46" s="18" t="s">
        <v>481</v>
      </c>
      <c r="R46" s="20" t="s">
        <v>481</v>
      </c>
      <c r="S46" s="18" t="s">
        <v>481</v>
      </c>
      <c r="T46" s="20" t="s">
        <v>481</v>
      </c>
      <c r="U46" s="18" t="n">
        <v>375.30952918</v>
      </c>
      <c r="V46" s="20" t="n">
        <v>2.39992378</v>
      </c>
    </row>
    <row r="47" spans="1:22">
      <c r="A47" s="15" t="s">
        <v>522</v>
      </c>
      <c r="B47" s="17" t="n">
        <v>5928</v>
      </c>
      <c r="C47" s="18">
        <f>(420.0/B47*100)</f>
        <v/>
      </c>
      <c r="D47" s="19" t="n">
        <v>5508</v>
      </c>
      <c r="E47" s="18" t="n">
        <v>458.78191755</v>
      </c>
      <c r="F47" s="20" t="n">
        <v>4.9260263</v>
      </c>
      <c r="G47" s="18" t="n">
        <v>448.9022481</v>
      </c>
      <c r="H47" s="20" t="n">
        <v>4.21994936</v>
      </c>
      <c r="I47" s="18" t="n">
        <v>480.75088768</v>
      </c>
      <c r="J47" s="20" t="n">
        <v>5.22065453</v>
      </c>
      <c r="K47" s="18" t="n">
        <v>453.56017296</v>
      </c>
      <c r="L47" s="20" t="n">
        <v>6.6474044</v>
      </c>
      <c r="M47" s="18" t="s">
        <v>481</v>
      </c>
      <c r="N47" s="20" t="s">
        <v>481</v>
      </c>
      <c r="O47" s="18" t="s">
        <v>481</v>
      </c>
      <c r="P47" s="20" t="s">
        <v>481</v>
      </c>
      <c r="Q47" s="18" t="s">
        <v>481</v>
      </c>
      <c r="R47" s="20" t="s">
        <v>481</v>
      </c>
      <c r="S47" s="18" t="s">
        <v>481</v>
      </c>
      <c r="T47" s="20" t="s">
        <v>481</v>
      </c>
      <c r="U47" s="18" t="n">
        <v>378.59252679</v>
      </c>
      <c r="V47" s="20" t="n">
        <v>5.93461706</v>
      </c>
    </row>
    <row r="48" spans="1:22">
      <c r="A48" s="15" t="s">
        <v>523</v>
      </c>
      <c r="B48" s="17" t="n">
        <v>9841</v>
      </c>
      <c r="C48" s="18">
        <f>(9.0/B48*100)</f>
        <v/>
      </c>
      <c r="D48" s="19" t="n">
        <v>9832</v>
      </c>
      <c r="E48" s="18" t="n">
        <v>527.58061753</v>
      </c>
      <c r="F48" s="20" t="n">
        <v>5.98176625</v>
      </c>
      <c r="G48" s="18" t="n">
        <v>507.76937166</v>
      </c>
      <c r="H48" s="20" t="n">
        <v>4.44404979</v>
      </c>
      <c r="I48" s="18" t="n">
        <v>548.90040158</v>
      </c>
      <c r="J48" s="20" t="n">
        <v>5.87793955</v>
      </c>
      <c r="K48" s="18" t="n">
        <v>514.78576842</v>
      </c>
      <c r="L48" s="20" t="n">
        <v>9.95981767</v>
      </c>
      <c r="M48" s="18" t="s">
        <v>481</v>
      </c>
      <c r="N48" s="20" t="s">
        <v>481</v>
      </c>
      <c r="O48" s="18" t="s">
        <v>481</v>
      </c>
      <c r="P48" s="20" t="s">
        <v>481</v>
      </c>
      <c r="Q48" s="18" t="s">
        <v>481</v>
      </c>
      <c r="R48" s="20" t="s">
        <v>481</v>
      </c>
      <c r="S48" s="18" t="s">
        <v>481</v>
      </c>
      <c r="T48" s="20" t="s">
        <v>481</v>
      </c>
      <c r="U48" s="18" t="n">
        <v>442.67163451</v>
      </c>
      <c r="V48" s="20" t="n">
        <v>29.27041445</v>
      </c>
    </row>
    <row r="49" spans="1:22">
      <c r="A49" s="15" t="s">
        <v>524</v>
      </c>
      <c r="B49" s="17" t="n">
        <v>6349</v>
      </c>
      <c r="C49" s="18">
        <f>(56.0/B49*100)</f>
        <v/>
      </c>
      <c r="D49" s="19" t="n">
        <v>6293</v>
      </c>
      <c r="E49" s="18" t="n">
        <v>427.60998851</v>
      </c>
      <c r="F49" s="20" t="n">
        <v>3.62224609</v>
      </c>
      <c r="G49" s="18" t="n">
        <v>432.71086761</v>
      </c>
      <c r="H49" s="20" t="n">
        <v>3.32662561</v>
      </c>
      <c r="I49" s="18" t="n">
        <v>447.93603705</v>
      </c>
      <c r="J49" s="20" t="n">
        <v>3.59843347</v>
      </c>
      <c r="K49" s="18" t="n">
        <v>431.67528616</v>
      </c>
      <c r="L49" s="20" t="n">
        <v>4.95681862</v>
      </c>
      <c r="M49" s="18" t="s">
        <v>481</v>
      </c>
      <c r="N49" s="20" t="s">
        <v>481</v>
      </c>
      <c r="O49" s="18" t="s">
        <v>481</v>
      </c>
      <c r="P49" s="20" t="s">
        <v>481</v>
      </c>
      <c r="Q49" s="18" t="s">
        <v>481</v>
      </c>
      <c r="R49" s="20" t="s">
        <v>481</v>
      </c>
      <c r="S49" s="18" t="n">
        <v>395.01731583</v>
      </c>
      <c r="T49" s="20" t="n">
        <v>29.880829</v>
      </c>
      <c r="U49" s="18" t="n">
        <v>377.08028291</v>
      </c>
      <c r="V49" s="20" t="n">
        <v>7.60710256</v>
      </c>
    </row>
    <row r="50" spans="1:22">
      <c r="A50" s="15" t="s">
        <v>525</v>
      </c>
      <c r="B50" s="17" t="n">
        <v>11795</v>
      </c>
      <c r="C50" s="18">
        <f>(397.0/B50*100)</f>
        <v/>
      </c>
      <c r="D50" s="19" t="n">
        <v>11398</v>
      </c>
      <c r="E50" s="18" t="n">
        <v>410.09428769</v>
      </c>
      <c r="F50" s="20" t="n">
        <v>3.52352382</v>
      </c>
      <c r="G50" s="18" t="n">
        <v>417.99033732</v>
      </c>
      <c r="H50" s="20" t="n">
        <v>2.35593316</v>
      </c>
      <c r="I50" s="18" t="n">
        <v>440.27488674</v>
      </c>
      <c r="J50" s="20" t="n">
        <v>2.9401449</v>
      </c>
      <c r="K50" s="18" t="n">
        <v>408.90719375</v>
      </c>
      <c r="L50" s="20" t="n">
        <v>5.44701645</v>
      </c>
      <c r="M50" s="18" t="s">
        <v>481</v>
      </c>
      <c r="N50" s="20" t="s">
        <v>481</v>
      </c>
      <c r="O50" s="18" t="s">
        <v>481</v>
      </c>
      <c r="P50" s="20" t="s">
        <v>481</v>
      </c>
      <c r="Q50" s="18" t="s">
        <v>481</v>
      </c>
      <c r="R50" s="20" t="s">
        <v>481</v>
      </c>
      <c r="S50" s="18" t="s">
        <v>481</v>
      </c>
      <c r="T50" s="20" t="s">
        <v>481</v>
      </c>
      <c r="U50" s="18" t="n">
        <v>360.42801035</v>
      </c>
      <c r="V50" s="20" t="n">
        <v>6.15232397</v>
      </c>
    </row>
    <row r="51" spans="1:22">
      <c r="A51" s="15" t="s">
        <v>526</v>
      </c>
      <c r="B51" s="17" t="n">
        <v>6866</v>
      </c>
      <c r="C51" s="18">
        <f>(112.0/B51*100)</f>
        <v/>
      </c>
      <c r="D51" s="19" t="n">
        <v>6754</v>
      </c>
      <c r="E51" s="18" t="n">
        <v>421.36303031</v>
      </c>
      <c r="F51" s="20" t="n">
        <v>2.84298811</v>
      </c>
      <c r="G51" s="18" t="n">
        <v>420.40896243</v>
      </c>
      <c r="H51" s="20" t="n">
        <v>2.39249048</v>
      </c>
      <c r="I51" s="18" t="n">
        <v>439.3179692</v>
      </c>
      <c r="J51" s="20" t="n">
        <v>3.18605413</v>
      </c>
      <c r="K51" s="18" t="n">
        <v>424.87600676</v>
      </c>
      <c r="L51" s="20" t="n">
        <v>4.15436588</v>
      </c>
      <c r="M51" s="18" t="s">
        <v>481</v>
      </c>
      <c r="N51" s="20" t="s">
        <v>481</v>
      </c>
      <c r="O51" s="18" t="s">
        <v>481</v>
      </c>
      <c r="P51" s="20" t="s">
        <v>481</v>
      </c>
      <c r="Q51" s="18" t="n">
        <v>410.85572185</v>
      </c>
      <c r="R51" s="20" t="n">
        <v>3.7997542</v>
      </c>
      <c r="S51" s="18" t="s">
        <v>481</v>
      </c>
      <c r="T51" s="20" t="s">
        <v>481</v>
      </c>
      <c r="U51" s="18" t="n">
        <v>387.35099256</v>
      </c>
      <c r="V51" s="20" t="n">
        <v>6.83692227</v>
      </c>
    </row>
    <row r="52" spans="1:22">
      <c r="A52" s="15" t="s">
        <v>527</v>
      </c>
      <c r="B52" s="17" t="n">
        <v>5809</v>
      </c>
      <c r="C52" s="18">
        <f>(113.0/B52*100)</f>
        <v/>
      </c>
      <c r="D52" s="19" t="n">
        <v>5696</v>
      </c>
      <c r="E52" s="18" t="n">
        <v>475.75981973</v>
      </c>
      <c r="F52" s="20" t="n">
        <v>4.38330675</v>
      </c>
      <c r="G52" s="18" t="n">
        <v>474.70351234</v>
      </c>
      <c r="H52" s="20" t="n">
        <v>2.92097533</v>
      </c>
      <c r="I52" s="18" t="n">
        <v>486.64588237</v>
      </c>
      <c r="J52" s="20" t="n">
        <v>3.30839536</v>
      </c>
      <c r="K52" s="18" t="n">
        <v>480.02063998</v>
      </c>
      <c r="L52" s="20" t="n">
        <v>4.30227843</v>
      </c>
      <c r="M52" s="18" t="s">
        <v>481</v>
      </c>
      <c r="N52" s="20" t="s">
        <v>481</v>
      </c>
      <c r="O52" s="18" t="s">
        <v>481</v>
      </c>
      <c r="P52" s="20" t="s">
        <v>481</v>
      </c>
      <c r="Q52" s="18" t="s">
        <v>481</v>
      </c>
      <c r="R52" s="20" t="s">
        <v>481</v>
      </c>
      <c r="S52" s="18" t="s">
        <v>481</v>
      </c>
      <c r="T52" s="20" t="s">
        <v>481</v>
      </c>
      <c r="U52" s="18" t="n">
        <v>398.5854407</v>
      </c>
      <c r="V52" s="20" t="n">
        <v>6.06191979</v>
      </c>
    </row>
    <row r="53" spans="1:22">
      <c r="A53" s="15" t="s">
        <v>528</v>
      </c>
      <c r="B53" s="17" t="n">
        <v>5571</v>
      </c>
      <c r="C53" s="18">
        <f>(122.0/B53*100)</f>
        <v/>
      </c>
      <c r="D53" s="19" t="n">
        <v>5449</v>
      </c>
      <c r="E53" s="18" t="n">
        <v>460.40163925</v>
      </c>
      <c r="F53" s="20" t="n">
        <v>2.86497444</v>
      </c>
      <c r="G53" s="18" t="n">
        <v>437.18215957</v>
      </c>
      <c r="H53" s="20" t="n">
        <v>2.045461</v>
      </c>
      <c r="I53" s="18" t="n">
        <v>437.75415501</v>
      </c>
      <c r="J53" s="20" t="n">
        <v>3.07986662</v>
      </c>
      <c r="K53" s="18" t="n">
        <v>415.63819507</v>
      </c>
      <c r="L53" s="20" t="n">
        <v>4.17801753</v>
      </c>
      <c r="M53" s="18" t="s">
        <v>481</v>
      </c>
      <c r="N53" s="20" t="s">
        <v>481</v>
      </c>
      <c r="O53" s="18" t="s">
        <v>481</v>
      </c>
      <c r="P53" s="20" t="s">
        <v>481</v>
      </c>
      <c r="Q53" s="18" t="s">
        <v>481</v>
      </c>
      <c r="R53" s="20" t="s">
        <v>481</v>
      </c>
      <c r="S53" s="18" t="s">
        <v>481</v>
      </c>
      <c r="T53" s="20" t="s">
        <v>481</v>
      </c>
      <c r="U53" s="18" t="n">
        <v>355.26265559</v>
      </c>
      <c r="V53" s="20" t="n">
        <v>4.28265019</v>
      </c>
    </row>
    <row r="54" spans="1:22">
      <c r="A54" s="15" t="s">
        <v>529</v>
      </c>
      <c r="B54" s="17" t="n">
        <v>4740</v>
      </c>
      <c r="C54" s="18">
        <f>(522.0/B54*100)</f>
        <v/>
      </c>
      <c r="D54" s="19" t="n">
        <v>4218</v>
      </c>
      <c r="E54" s="18" t="n">
        <v>339.53734958</v>
      </c>
      <c r="F54" s="20" t="n">
        <v>2.87878378</v>
      </c>
      <c r="G54" s="18" t="n">
        <v>345.25499455</v>
      </c>
      <c r="H54" s="20" t="n">
        <v>3.06092748</v>
      </c>
      <c r="I54" s="18" t="n">
        <v>364.12518139</v>
      </c>
      <c r="J54" s="20" t="n">
        <v>6.64022019</v>
      </c>
      <c r="K54" s="18" t="n">
        <v>329.19722799</v>
      </c>
      <c r="L54" s="20" t="n">
        <v>6.45602191</v>
      </c>
      <c r="M54" s="18" t="s">
        <v>481</v>
      </c>
      <c r="N54" s="20" t="s">
        <v>481</v>
      </c>
      <c r="O54" s="18" t="s">
        <v>481</v>
      </c>
      <c r="P54" s="20" t="s">
        <v>481</v>
      </c>
      <c r="Q54" s="18" t="s">
        <v>481</v>
      </c>
      <c r="R54" s="20" t="s">
        <v>481</v>
      </c>
      <c r="S54" s="18" t="s">
        <v>481</v>
      </c>
      <c r="T54" s="20" t="s">
        <v>481</v>
      </c>
      <c r="U54" s="18" t="n">
        <v>285.69065977</v>
      </c>
      <c r="V54" s="20" t="n">
        <v>3.63140042</v>
      </c>
    </row>
    <row r="55" spans="1:22">
      <c r="A55" s="15" t="s">
        <v>530</v>
      </c>
      <c r="B55" s="17" t="n">
        <v>5316</v>
      </c>
      <c r="C55" s="18">
        <f>(22.0/B55*100)</f>
        <v/>
      </c>
      <c r="D55" s="19" t="n">
        <v>5294</v>
      </c>
      <c r="E55" s="18" t="n">
        <v>412.59064633</v>
      </c>
      <c r="F55" s="20" t="n">
        <v>3.88686373</v>
      </c>
      <c r="G55" s="18" t="n">
        <v>407.98724438</v>
      </c>
      <c r="H55" s="20" t="n">
        <v>3.16974572</v>
      </c>
      <c r="I55" s="18" t="n">
        <v>428.95439209</v>
      </c>
      <c r="J55" s="20" t="n">
        <v>3.3487058</v>
      </c>
      <c r="K55" s="18" t="n">
        <v>416.72695429</v>
      </c>
      <c r="L55" s="20" t="n">
        <v>5.66323212</v>
      </c>
      <c r="M55" s="18" t="s">
        <v>481</v>
      </c>
      <c r="N55" s="20" t="s">
        <v>481</v>
      </c>
      <c r="O55" s="18" t="s">
        <v>481</v>
      </c>
      <c r="P55" s="20" t="s">
        <v>481</v>
      </c>
      <c r="Q55" s="18" t="s">
        <v>481</v>
      </c>
      <c r="R55" s="20" t="s">
        <v>481</v>
      </c>
      <c r="S55" s="18" t="n">
        <v>329.74745595</v>
      </c>
      <c r="T55" s="20" t="n">
        <v>21.78689794</v>
      </c>
      <c r="U55" s="18" t="n">
        <v>334.09444949</v>
      </c>
      <c r="V55" s="20" t="n">
        <v>7.953658</v>
      </c>
    </row>
    <row r="56" spans="1:22">
      <c r="A56" s="15" t="s">
        <v>531</v>
      </c>
      <c r="B56" s="17" t="n">
        <v>5359</v>
      </c>
      <c r="C56" s="18">
        <f>(77.0/B56*100)</f>
        <v/>
      </c>
      <c r="D56" s="19" t="n">
        <v>5282</v>
      </c>
      <c r="E56" s="18" t="n">
        <v>541.95001086</v>
      </c>
      <c r="F56" s="20" t="n">
        <v>3.30763931</v>
      </c>
      <c r="G56" s="18" t="n">
        <v>520.24997985</v>
      </c>
      <c r="H56" s="20" t="n">
        <v>2.65822368</v>
      </c>
      <c r="I56" s="18" t="n">
        <v>523.99393274</v>
      </c>
      <c r="J56" s="20" t="n">
        <v>3.7746924</v>
      </c>
      <c r="K56" s="18" t="n">
        <v>513.0782577</v>
      </c>
      <c r="L56" s="20" t="n">
        <v>4.43238794</v>
      </c>
      <c r="M56" s="18" t="s">
        <v>481</v>
      </c>
      <c r="N56" s="20" t="s">
        <v>481</v>
      </c>
      <c r="O56" s="18" t="s">
        <v>481</v>
      </c>
      <c r="P56" s="20" t="s">
        <v>481</v>
      </c>
      <c r="Q56" s="18" t="s">
        <v>481</v>
      </c>
      <c r="R56" s="20" t="s">
        <v>481</v>
      </c>
      <c r="S56" s="18" t="s">
        <v>481</v>
      </c>
      <c r="T56" s="20" t="s">
        <v>481</v>
      </c>
      <c r="U56" s="18" t="n">
        <v>458.51011266</v>
      </c>
      <c r="V56" s="20" t="n">
        <v>10.87161092</v>
      </c>
    </row>
    <row r="57" spans="1:22">
      <c r="A57" s="15" t="s">
        <v>532</v>
      </c>
      <c r="B57" s="17" t="n">
        <v>6513</v>
      </c>
      <c r="C57" s="18">
        <f>(0.0/B57*100)</f>
        <v/>
      </c>
      <c r="D57" s="19" t="n">
        <v>6513</v>
      </c>
      <c r="E57" s="18" t="n">
        <v>405.93114966</v>
      </c>
      <c r="F57" s="20" t="n">
        <v>3.03197139</v>
      </c>
      <c r="G57" s="18" t="n">
        <v>402.12643821</v>
      </c>
      <c r="H57" s="20" t="n">
        <v>2.60408765</v>
      </c>
      <c r="I57" s="18" t="n">
        <v>417.0133422</v>
      </c>
      <c r="J57" s="20" t="n">
        <v>5.58649552</v>
      </c>
      <c r="K57" s="18" t="n">
        <v>381.52303501</v>
      </c>
      <c r="L57" s="20" t="n">
        <v>8.74366395</v>
      </c>
      <c r="M57" s="18" t="s">
        <v>481</v>
      </c>
      <c r="N57" s="20" t="s">
        <v>481</v>
      </c>
      <c r="O57" s="18" t="s">
        <v>481</v>
      </c>
      <c r="P57" s="20" t="s">
        <v>481</v>
      </c>
      <c r="Q57" s="18" t="s">
        <v>481</v>
      </c>
      <c r="R57" s="20" t="s">
        <v>481</v>
      </c>
      <c r="S57" s="18" t="n">
        <v>336.64968721</v>
      </c>
      <c r="T57" s="20" t="n">
        <v>16.62818246</v>
      </c>
      <c r="U57" s="18" t="n">
        <v>378.15731505</v>
      </c>
      <c r="V57" s="20" t="n">
        <v>7.79279257</v>
      </c>
    </row>
    <row r="58" spans="1:22">
      <c r="A58" s="15" t="s">
        <v>533</v>
      </c>
      <c r="B58" s="17" t="n">
        <v>7267</v>
      </c>
      <c r="C58" s="18">
        <f>(10.0/B58*100)</f>
        <v/>
      </c>
      <c r="D58" s="19" t="n">
        <v>7257</v>
      </c>
      <c r="E58" s="18" t="n">
        <v>423.08041934</v>
      </c>
      <c r="F58" s="20" t="n">
        <v>3.29658428</v>
      </c>
      <c r="G58" s="18" t="n">
        <v>410.97608859</v>
      </c>
      <c r="H58" s="20" t="n">
        <v>3.11392514</v>
      </c>
      <c r="I58" s="18" t="n">
        <v>403.29576181</v>
      </c>
      <c r="J58" s="20" t="n">
        <v>4.20029725</v>
      </c>
      <c r="K58" s="18" t="n">
        <v>377.08489601</v>
      </c>
      <c r="L58" s="20" t="n">
        <v>5.85846909</v>
      </c>
      <c r="M58" s="18" t="s">
        <v>481</v>
      </c>
      <c r="N58" s="20" t="s">
        <v>481</v>
      </c>
      <c r="O58" s="18" t="s">
        <v>481</v>
      </c>
      <c r="P58" s="20" t="s">
        <v>481</v>
      </c>
      <c r="Q58" s="18" t="s">
        <v>481</v>
      </c>
      <c r="R58" s="20" t="s">
        <v>481</v>
      </c>
      <c r="S58" s="18" t="n">
        <v>322.08467162</v>
      </c>
      <c r="T58" s="20" t="n">
        <v>14.20220802</v>
      </c>
      <c r="U58" s="18" t="n">
        <v>333.99888303</v>
      </c>
      <c r="V58" s="20" t="n">
        <v>10.99543224</v>
      </c>
    </row>
    <row r="59" spans="1:22">
      <c r="A59" s="15" t="s">
        <v>534</v>
      </c>
      <c r="B59" s="17" t="n">
        <v>4826</v>
      </c>
      <c r="C59" s="18">
        <f>(26.0/B59*100)</f>
        <v/>
      </c>
      <c r="D59" s="19" t="n">
        <v>4800</v>
      </c>
      <c r="E59" s="18" t="n">
        <v>379.78996885</v>
      </c>
      <c r="F59" s="20" t="n">
        <v>2.31817173</v>
      </c>
      <c r="G59" s="18" t="n">
        <v>378.52693624</v>
      </c>
      <c r="H59" s="20" t="n">
        <v>2.55264352</v>
      </c>
      <c r="I59" s="18" t="n">
        <v>402.03052932</v>
      </c>
      <c r="J59" s="20" t="n">
        <v>5.07865406</v>
      </c>
      <c r="K59" s="18" t="n">
        <v>370.53330275</v>
      </c>
      <c r="L59" s="20" t="n">
        <v>6.68080252</v>
      </c>
      <c r="M59" s="18" t="s">
        <v>481</v>
      </c>
      <c r="N59" s="20" t="s">
        <v>481</v>
      </c>
      <c r="O59" s="18" t="s">
        <v>481</v>
      </c>
      <c r="P59" s="20" t="s">
        <v>481</v>
      </c>
      <c r="Q59" s="18" t="s">
        <v>481</v>
      </c>
      <c r="R59" s="20" t="s">
        <v>481</v>
      </c>
      <c r="S59" s="18" t="n">
        <v>312.46032311</v>
      </c>
      <c r="T59" s="20" t="n">
        <v>15.43120031</v>
      </c>
      <c r="U59" s="18" t="n">
        <v>321.60996935</v>
      </c>
      <c r="V59" s="20" t="n">
        <v>6.91210891</v>
      </c>
    </row>
    <row r="60" spans="1:22">
      <c r="A60" s="15" t="s">
        <v>535</v>
      </c>
      <c r="B60" s="17" t="n">
        <v>4546</v>
      </c>
      <c r="C60" s="18">
        <f>(15.0/B60*100)</f>
        <v/>
      </c>
      <c r="D60" s="19" t="n">
        <v>4531</v>
      </c>
      <c r="E60" s="18" t="n">
        <v>405.00595523</v>
      </c>
      <c r="F60" s="20" t="n">
        <v>3.9774059</v>
      </c>
      <c r="G60" s="18" t="n">
        <v>384.23743306</v>
      </c>
      <c r="H60" s="20" t="n">
        <v>3.83797509</v>
      </c>
      <c r="I60" s="18" t="n">
        <v>388.58402242</v>
      </c>
      <c r="J60" s="20" t="n">
        <v>5.34505589</v>
      </c>
      <c r="K60" s="18" t="n">
        <v>351.90877294</v>
      </c>
      <c r="L60" s="20" t="n">
        <v>6.26950682</v>
      </c>
      <c r="M60" s="18" t="s">
        <v>481</v>
      </c>
      <c r="N60" s="20" t="s">
        <v>481</v>
      </c>
      <c r="O60" s="18" t="s">
        <v>481</v>
      </c>
      <c r="P60" s="20" t="s">
        <v>481</v>
      </c>
      <c r="Q60" s="18" t="s">
        <v>481</v>
      </c>
      <c r="R60" s="20" t="s">
        <v>481</v>
      </c>
      <c r="S60" s="18" t="n">
        <v>314.5811193</v>
      </c>
      <c r="T60" s="20" t="n">
        <v>20.67269139</v>
      </c>
      <c r="U60" s="18" t="n">
        <v>347.69331734</v>
      </c>
      <c r="V60" s="20" t="n">
        <v>8.45575178</v>
      </c>
    </row>
    <row r="61" spans="1:22">
      <c r="A61" s="15" t="s">
        <v>536</v>
      </c>
      <c r="B61" s="17" t="n">
        <v>6525</v>
      </c>
      <c r="C61" s="18">
        <f>(181.0/B61*100)</f>
        <v/>
      </c>
      <c r="D61" s="19" t="n">
        <v>6344</v>
      </c>
      <c r="E61" s="18" t="n">
        <v>486.51564497</v>
      </c>
      <c r="F61" s="20" t="n">
        <v>3.39756896</v>
      </c>
      <c r="G61" s="18" t="n">
        <v>469.22928687</v>
      </c>
      <c r="H61" s="20" t="n">
        <v>2.59056251</v>
      </c>
      <c r="I61" s="18" t="n">
        <v>488.59735298</v>
      </c>
      <c r="J61" s="20" t="n">
        <v>3.11153426</v>
      </c>
      <c r="K61" s="18" t="n">
        <v>485.68518107</v>
      </c>
      <c r="L61" s="20" t="n">
        <v>5.6752681</v>
      </c>
      <c r="M61" s="18" t="s">
        <v>481</v>
      </c>
      <c r="N61" s="20" t="s">
        <v>481</v>
      </c>
      <c r="O61" s="18" t="s">
        <v>481</v>
      </c>
      <c r="P61" s="20" t="s">
        <v>481</v>
      </c>
      <c r="Q61" s="18" t="s">
        <v>481</v>
      </c>
      <c r="R61" s="20" t="s">
        <v>481</v>
      </c>
      <c r="S61" s="18" t="s">
        <v>481</v>
      </c>
      <c r="T61" s="20" t="s">
        <v>481</v>
      </c>
      <c r="U61" s="18" t="n">
        <v>391.20004089</v>
      </c>
      <c r="V61" s="20" t="n">
        <v>7.48423266</v>
      </c>
    </row>
    <row r="62" spans="1:22">
      <c r="A62" s="15" t="s">
        <v>537</v>
      </c>
      <c r="B62" s="17" t="n">
        <v>4476</v>
      </c>
      <c r="C62" s="18">
        <f>(3.0/B62*100)</f>
        <v/>
      </c>
      <c r="D62" s="19" t="n">
        <v>4473</v>
      </c>
      <c r="E62" s="18" t="n">
        <v>545.02744294</v>
      </c>
      <c r="F62" s="20" t="n">
        <v>3.38468717</v>
      </c>
      <c r="G62" s="18" t="n">
        <v>524.2179968</v>
      </c>
      <c r="H62" s="20" t="n">
        <v>1.48391486</v>
      </c>
      <c r="I62" s="18" t="n">
        <v>530.82522162</v>
      </c>
      <c r="J62" s="20" t="n">
        <v>2.65830782</v>
      </c>
      <c r="K62" s="18" t="n">
        <v>520.57715917</v>
      </c>
      <c r="L62" s="20" t="n">
        <v>4.40953145</v>
      </c>
      <c r="M62" s="18" t="s">
        <v>481</v>
      </c>
      <c r="N62" s="20" t="s">
        <v>481</v>
      </c>
      <c r="O62" s="18" t="s">
        <v>481</v>
      </c>
      <c r="P62" s="20" t="s">
        <v>481</v>
      </c>
      <c r="Q62" s="18" t="s">
        <v>481</v>
      </c>
      <c r="R62" s="20" t="s">
        <v>481</v>
      </c>
      <c r="S62" s="18" t="s">
        <v>481</v>
      </c>
      <c r="T62" s="20" t="s">
        <v>481</v>
      </c>
      <c r="U62" s="18" t="n">
        <v>472.13025411</v>
      </c>
      <c r="V62" s="20" t="n">
        <v>22.97662335</v>
      </c>
    </row>
    <row r="63" spans="1:22">
      <c r="A63" s="15" t="s">
        <v>538</v>
      </c>
      <c r="B63" s="17" t="n">
        <v>5324</v>
      </c>
      <c r="C63" s="18">
        <f>(13.0/B63*100)</f>
        <v/>
      </c>
      <c r="D63" s="19" t="n">
        <v>5311</v>
      </c>
      <c r="E63" s="18" t="n">
        <v>381.75801226</v>
      </c>
      <c r="F63" s="20" t="n">
        <v>2.9020864</v>
      </c>
      <c r="G63" s="18" t="n">
        <v>380.99248142</v>
      </c>
      <c r="H63" s="20" t="n">
        <v>2.12269402</v>
      </c>
      <c r="I63" s="18" t="n">
        <v>414.65927719</v>
      </c>
      <c r="J63" s="20" t="n">
        <v>3.42960292</v>
      </c>
      <c r="K63" s="18" t="n">
        <v>387.21520939</v>
      </c>
      <c r="L63" s="20" t="n">
        <v>5.780493</v>
      </c>
      <c r="M63" s="18" t="s">
        <v>481</v>
      </c>
      <c r="N63" s="20" t="s">
        <v>481</v>
      </c>
      <c r="O63" s="18" t="s">
        <v>481</v>
      </c>
      <c r="P63" s="20" t="s">
        <v>481</v>
      </c>
      <c r="Q63" s="18" t="n">
        <v>371.67237454</v>
      </c>
      <c r="R63" s="20" t="n">
        <v>50.13810688</v>
      </c>
      <c r="S63" s="18" t="n">
        <v>316.83556201</v>
      </c>
      <c r="T63" s="20" t="n">
        <v>32.02895317</v>
      </c>
      <c r="U63" s="18" t="n">
        <v>340.91989702</v>
      </c>
      <c r="V63" s="20" t="n">
        <v>4.41872364</v>
      </c>
    </row>
    <row r="64" spans="1:22">
      <c r="A64" s="15" t="s">
        <v>539</v>
      </c>
      <c r="B64" s="17" t="n">
        <v>3634</v>
      </c>
      <c r="C64" s="18">
        <f>(3.0/B64*100)</f>
        <v/>
      </c>
      <c r="D64" s="19" t="n">
        <v>3631</v>
      </c>
      <c r="E64" s="18" t="n">
        <v>508.59378222</v>
      </c>
      <c r="F64" s="20" t="n">
        <v>4.34145216</v>
      </c>
      <c r="G64" s="18" t="n">
        <v>464.0109999</v>
      </c>
      <c r="H64" s="20" t="n">
        <v>2.99714414</v>
      </c>
      <c r="I64" s="18" t="n">
        <v>454.84468298</v>
      </c>
      <c r="J64" s="20" t="n">
        <v>3.44097682</v>
      </c>
      <c r="K64" s="18" t="n">
        <v>435.95199567</v>
      </c>
      <c r="L64" s="20" t="n">
        <v>6.58182424</v>
      </c>
      <c r="M64" s="18" t="s">
        <v>481</v>
      </c>
      <c r="N64" s="20" t="s">
        <v>481</v>
      </c>
      <c r="O64" s="18" t="s">
        <v>481</v>
      </c>
      <c r="P64" s="20" t="s">
        <v>481</v>
      </c>
      <c r="Q64" s="18" t="s">
        <v>481</v>
      </c>
      <c r="R64" s="20" t="s">
        <v>481</v>
      </c>
      <c r="S64" s="18" t="n">
        <v>303.94302039</v>
      </c>
      <c r="T64" s="20" t="n">
        <v>35.28371714</v>
      </c>
      <c r="U64" s="18" t="n">
        <v>338.52070234</v>
      </c>
      <c r="V64" s="20" t="n">
        <v>10.11430999</v>
      </c>
    </row>
    <row r="65" spans="1:22">
      <c r="A65" s="15" t="s">
        <v>540</v>
      </c>
      <c r="B65" s="17" t="n">
        <v>5325</v>
      </c>
      <c r="C65" s="18">
        <f>(14.0/B65*100)</f>
        <v/>
      </c>
      <c r="D65" s="19" t="n">
        <v>5311</v>
      </c>
      <c r="E65" s="18" t="n">
        <v>425.86491383</v>
      </c>
      <c r="F65" s="20" t="n">
        <v>3.53324847</v>
      </c>
      <c r="G65" s="18" t="n">
        <v>427.78169458</v>
      </c>
      <c r="H65" s="20" t="n">
        <v>2.25186567</v>
      </c>
      <c r="I65" s="18" t="n">
        <v>447.33469087</v>
      </c>
      <c r="J65" s="20" t="n">
        <v>3.11635071</v>
      </c>
      <c r="K65" s="18" t="n">
        <v>434.67445451</v>
      </c>
      <c r="L65" s="20" t="n">
        <v>7.0122239</v>
      </c>
      <c r="M65" s="18" t="s">
        <v>481</v>
      </c>
      <c r="N65" s="20" t="s">
        <v>481</v>
      </c>
      <c r="O65" s="18" t="s">
        <v>481</v>
      </c>
      <c r="P65" s="20" t="s">
        <v>481</v>
      </c>
      <c r="Q65" s="18" t="n">
        <v>309.1747079</v>
      </c>
      <c r="R65" s="20" t="n">
        <v>52.7283703</v>
      </c>
      <c r="S65" s="18" t="s">
        <v>481</v>
      </c>
      <c r="T65" s="20" t="s">
        <v>481</v>
      </c>
      <c r="U65" s="18" t="n">
        <v>342.90011912</v>
      </c>
      <c r="V65" s="20" t="n">
        <v>7.69604331</v>
      </c>
    </row>
    <row r="66" spans="1:22">
      <c r="A66" s="15" t="s">
        <v>541</v>
      </c>
      <c r="B66" s="17" t="n">
        <v>5665</v>
      </c>
      <c r="C66" s="18">
        <f>(95.0/B66*100)</f>
        <v/>
      </c>
      <c r="D66" s="19" t="n">
        <v>5570</v>
      </c>
      <c r="E66" s="18" t="n">
        <v>415.25351845</v>
      </c>
      <c r="F66" s="20" t="n">
        <v>2.60459706</v>
      </c>
      <c r="G66" s="18" t="n">
        <v>415.12345307</v>
      </c>
      <c r="H66" s="20" t="n">
        <v>1.95774187</v>
      </c>
      <c r="I66" s="18" t="n">
        <v>440.13519596</v>
      </c>
      <c r="J66" s="20" t="n">
        <v>2.39841423</v>
      </c>
      <c r="K66" s="18" t="n">
        <v>422.28352821</v>
      </c>
      <c r="L66" s="20" t="n">
        <v>3.95794809</v>
      </c>
      <c r="M66" s="18" t="s">
        <v>481</v>
      </c>
      <c r="N66" s="20" t="s">
        <v>481</v>
      </c>
      <c r="O66" s="18" t="s">
        <v>481</v>
      </c>
      <c r="P66" s="20" t="s">
        <v>481</v>
      </c>
      <c r="Q66" s="18" t="s">
        <v>481</v>
      </c>
      <c r="R66" s="20" t="s">
        <v>481</v>
      </c>
      <c r="S66" s="18" t="s">
        <v>481</v>
      </c>
      <c r="T66" s="20" t="s">
        <v>481</v>
      </c>
      <c r="U66" s="18" t="n">
        <v>354.66432341</v>
      </c>
      <c r="V66" s="20" t="n">
        <v>2.81819584</v>
      </c>
    </row>
    <row r="67" spans="1:22">
      <c r="A67" s="15" t="s">
        <v>542</v>
      </c>
      <c r="B67" s="17" t="n">
        <v>6971</v>
      </c>
      <c r="C67" s="18">
        <f>(1033.0/B67*100)</f>
        <v/>
      </c>
      <c r="D67" s="19" t="n">
        <v>5938</v>
      </c>
      <c r="E67" s="18" t="n">
        <v>404.88210463</v>
      </c>
      <c r="F67" s="20" t="n">
        <v>2.88541718</v>
      </c>
      <c r="G67" s="18" t="n">
        <v>405.30912618</v>
      </c>
      <c r="H67" s="20" t="n">
        <v>2.56024183</v>
      </c>
      <c r="I67" s="18" t="n">
        <v>429.10958148</v>
      </c>
      <c r="J67" s="20" t="n">
        <v>3.73211163</v>
      </c>
      <c r="K67" s="18" t="n">
        <v>409.39510363</v>
      </c>
      <c r="L67" s="20" t="n">
        <v>9.35997317</v>
      </c>
      <c r="M67" s="18" t="s">
        <v>481</v>
      </c>
      <c r="N67" s="20" t="s">
        <v>481</v>
      </c>
      <c r="O67" s="18" t="s">
        <v>481</v>
      </c>
      <c r="P67" s="20" t="s">
        <v>481</v>
      </c>
      <c r="Q67" s="18" t="s">
        <v>481</v>
      </c>
      <c r="R67" s="20" t="s">
        <v>481</v>
      </c>
      <c r="S67" s="18" t="s">
        <v>481</v>
      </c>
      <c r="T67" s="20" t="s">
        <v>481</v>
      </c>
      <c r="U67" s="18" t="n">
        <v>343.72319225</v>
      </c>
      <c r="V67" s="20" t="n">
        <v>5.99982157</v>
      </c>
    </row>
    <row r="68" spans="1:22">
      <c r="A68" s="15" t="s">
        <v>543</v>
      </c>
      <c r="B68" s="17" t="n">
        <v>12083</v>
      </c>
      <c r="C68" s="18">
        <f>(31.0/B68*100)</f>
        <v/>
      </c>
      <c r="D68" s="19" t="n">
        <v>12052</v>
      </c>
      <c r="E68" s="18" t="n">
        <v>456.08004328</v>
      </c>
      <c r="F68" s="20" t="n">
        <v>2.19947557</v>
      </c>
      <c r="G68" s="18" t="n">
        <v>425.80564961</v>
      </c>
      <c r="H68" s="20" t="n">
        <v>1.42462458</v>
      </c>
      <c r="I68" s="18" t="n">
        <v>417.68991666</v>
      </c>
      <c r="J68" s="20" t="n">
        <v>3.09815123</v>
      </c>
      <c r="K68" s="18" t="n">
        <v>401.97441242</v>
      </c>
      <c r="L68" s="20" t="n">
        <v>3.38944535</v>
      </c>
      <c r="M68" s="18" t="s">
        <v>481</v>
      </c>
      <c r="N68" s="20" t="s">
        <v>481</v>
      </c>
      <c r="O68" s="18" t="s">
        <v>481</v>
      </c>
      <c r="P68" s="20" t="s">
        <v>481</v>
      </c>
      <c r="Q68" s="18" t="s">
        <v>481</v>
      </c>
      <c r="R68" s="20" t="s">
        <v>481</v>
      </c>
      <c r="S68" s="18" t="s">
        <v>481</v>
      </c>
      <c r="T68" s="20" t="s">
        <v>481</v>
      </c>
      <c r="U68" s="18" t="n">
        <v>354.39615261</v>
      </c>
      <c r="V68" s="20" t="n">
        <v>2.00056553</v>
      </c>
    </row>
    <row r="69" spans="1:22">
      <c r="A69" s="15" t="s">
        <v>544</v>
      </c>
      <c r="B69" s="17" t="n">
        <v>4876</v>
      </c>
      <c r="C69" s="18">
        <f>(0.0/B69*100)</f>
        <v/>
      </c>
      <c r="D69" s="19" t="n">
        <v>4876</v>
      </c>
      <c r="E69" s="18" t="n">
        <v>433.15119293</v>
      </c>
      <c r="F69" s="20" t="n">
        <v>3.87003378</v>
      </c>
      <c r="G69" s="18" t="n">
        <v>429.96967091</v>
      </c>
      <c r="H69" s="20" t="n">
        <v>3.48481574</v>
      </c>
      <c r="I69" s="18" t="n">
        <v>449.6415341</v>
      </c>
      <c r="J69" s="20" t="n">
        <v>3.8441198</v>
      </c>
      <c r="K69" s="18" t="n">
        <v>437.59883333</v>
      </c>
      <c r="L69" s="20" t="n">
        <v>6.75819511</v>
      </c>
      <c r="M69" s="18" t="s">
        <v>481</v>
      </c>
      <c r="N69" s="20" t="s">
        <v>481</v>
      </c>
      <c r="O69" s="18" t="s">
        <v>481</v>
      </c>
      <c r="P69" s="20" t="s">
        <v>481</v>
      </c>
      <c r="Q69" s="18" t="s">
        <v>481</v>
      </c>
      <c r="R69" s="20" t="s">
        <v>481</v>
      </c>
      <c r="S69" s="18" t="s">
        <v>481</v>
      </c>
      <c r="T69" s="20" t="s">
        <v>481</v>
      </c>
      <c r="U69" s="18" t="n">
        <v>378.3377991</v>
      </c>
      <c r="V69" s="20" t="n">
        <v>14.62269541</v>
      </c>
    </row>
    <row r="70" spans="1:22">
      <c r="A70" s="15" t="s">
        <v>545</v>
      </c>
      <c r="B70" s="17" t="n">
        <v>6036</v>
      </c>
      <c r="C70" s="18">
        <f>(223.0/B70*100)</f>
        <v/>
      </c>
      <c r="D70" s="19" t="n">
        <v>5813</v>
      </c>
      <c r="E70" s="18" t="n">
        <v>496.08432003</v>
      </c>
      <c r="F70" s="20" t="n">
        <v>4.11386651</v>
      </c>
      <c r="G70" s="18" t="n">
        <v>483.39918983</v>
      </c>
      <c r="H70" s="20" t="n">
        <v>3.33095661</v>
      </c>
      <c r="I70" s="18" t="n">
        <v>502.42467308</v>
      </c>
      <c r="J70" s="20" t="n">
        <v>3.70015058</v>
      </c>
      <c r="K70" s="18" t="n">
        <v>490.29473316</v>
      </c>
      <c r="L70" s="20" t="n">
        <v>5.61226175</v>
      </c>
      <c r="M70" s="18" t="s">
        <v>481</v>
      </c>
      <c r="N70" s="20" t="s">
        <v>481</v>
      </c>
      <c r="O70" s="18" t="s">
        <v>481</v>
      </c>
      <c r="P70" s="20" t="s">
        <v>481</v>
      </c>
      <c r="Q70" s="18" t="s">
        <v>481</v>
      </c>
      <c r="R70" s="20" t="s">
        <v>481</v>
      </c>
      <c r="S70" s="18" t="s">
        <v>481</v>
      </c>
      <c r="T70" s="20" t="s">
        <v>481</v>
      </c>
      <c r="U70" s="18" t="n">
        <v>430.8190336</v>
      </c>
      <c r="V70" s="20" t="n">
        <v>7.58345159</v>
      </c>
    </row>
    <row r="71" spans="1:22">
      <c r="A71" s="15" t="s">
        <v>546</v>
      </c>
      <c r="B71" s="17" t="n">
        <v>6115</v>
      </c>
      <c r="C71" s="18">
        <f>(40.0/B71*100)</f>
        <v/>
      </c>
      <c r="D71" s="19" t="n">
        <v>6075</v>
      </c>
      <c r="E71" s="18" t="n">
        <v>568.5708943</v>
      </c>
      <c r="F71" s="20" t="n">
        <v>3.18936492</v>
      </c>
      <c r="G71" s="18" t="n">
        <v>548.60481928</v>
      </c>
      <c r="H71" s="20" t="n">
        <v>1.51597131</v>
      </c>
      <c r="I71" s="18" t="n">
        <v>572.10009255</v>
      </c>
      <c r="J71" s="20" t="n">
        <v>3.11878675</v>
      </c>
      <c r="K71" s="18" t="n">
        <v>549.21636466</v>
      </c>
      <c r="L71" s="20" t="n">
        <v>7.21819467</v>
      </c>
      <c r="M71" s="18" t="s">
        <v>481</v>
      </c>
      <c r="N71" s="20" t="s">
        <v>481</v>
      </c>
      <c r="O71" s="18" t="s">
        <v>481</v>
      </c>
      <c r="P71" s="20" t="s">
        <v>481</v>
      </c>
      <c r="Q71" s="18" t="s">
        <v>481</v>
      </c>
      <c r="R71" s="20" t="s">
        <v>481</v>
      </c>
      <c r="S71" s="18" t="s">
        <v>481</v>
      </c>
      <c r="T71" s="20" t="s">
        <v>481</v>
      </c>
      <c r="U71" s="18" t="n">
        <v>433.75530988</v>
      </c>
      <c r="V71" s="20" t="n">
        <v>13.79097648</v>
      </c>
    </row>
    <row r="72" spans="1:22">
      <c r="A72" s="15" t="s">
        <v>547</v>
      </c>
      <c r="B72" s="17" t="n">
        <v>7708</v>
      </c>
      <c r="C72" s="18">
        <f>(7.0/B72*100)</f>
        <v/>
      </c>
      <c r="D72" s="19" t="n">
        <v>7701</v>
      </c>
      <c r="E72" s="18" t="n">
        <v>545.99997116</v>
      </c>
      <c r="F72" s="20" t="n">
        <v>4.79566163</v>
      </c>
      <c r="G72" s="18" t="n">
        <v>529.14544373</v>
      </c>
      <c r="H72" s="20" t="n">
        <v>2.82313823</v>
      </c>
      <c r="I72" s="18" t="n">
        <v>533.34153194</v>
      </c>
      <c r="J72" s="20" t="n">
        <v>3.41186141</v>
      </c>
      <c r="K72" s="18" t="n">
        <v>522.16533792</v>
      </c>
      <c r="L72" s="20" t="n">
        <v>5.37017501</v>
      </c>
      <c r="M72" s="18" t="s">
        <v>481</v>
      </c>
      <c r="N72" s="20" t="s">
        <v>481</v>
      </c>
      <c r="O72" s="18" t="s">
        <v>481</v>
      </c>
      <c r="P72" s="20" t="s">
        <v>481</v>
      </c>
      <c r="Q72" s="18" t="s">
        <v>481</v>
      </c>
      <c r="R72" s="20" t="s">
        <v>481</v>
      </c>
      <c r="S72" s="18" t="s">
        <v>481</v>
      </c>
      <c r="T72" s="20" t="s">
        <v>481</v>
      </c>
      <c r="U72" s="18" t="n">
        <v>447.26629924</v>
      </c>
      <c r="V72" s="20" t="n">
        <v>17.11036041</v>
      </c>
    </row>
    <row r="73" spans="1:22">
      <c r="A73" s="15" t="s">
        <v>548</v>
      </c>
      <c r="B73" s="17" t="n">
        <v>8249</v>
      </c>
      <c r="C73" s="18">
        <f>(204.0/B73*100)</f>
        <v/>
      </c>
      <c r="D73" s="19" t="n">
        <v>8045</v>
      </c>
      <c r="E73" s="18" t="n">
        <v>447.11742001</v>
      </c>
      <c r="F73" s="20" t="n">
        <v>4.69625533</v>
      </c>
      <c r="G73" s="18" t="n">
        <v>419.20930315</v>
      </c>
      <c r="H73" s="20" t="n">
        <v>2.77476601</v>
      </c>
      <c r="I73" s="18" t="n">
        <v>412.86665472</v>
      </c>
      <c r="J73" s="20" t="n">
        <v>5.26530828</v>
      </c>
      <c r="K73" s="18" t="n">
        <v>390.71483397</v>
      </c>
      <c r="L73" s="20" t="n">
        <v>8.861170359999999</v>
      </c>
      <c r="M73" s="18" t="s">
        <v>481</v>
      </c>
      <c r="N73" s="20" t="s">
        <v>481</v>
      </c>
      <c r="O73" s="18" t="s">
        <v>481</v>
      </c>
      <c r="P73" s="20" t="s">
        <v>481</v>
      </c>
      <c r="Q73" s="18" t="s">
        <v>481</v>
      </c>
      <c r="R73" s="20" t="s">
        <v>481</v>
      </c>
      <c r="S73" s="18" t="s">
        <v>481</v>
      </c>
      <c r="T73" s="20" t="s">
        <v>481</v>
      </c>
      <c r="U73" s="18" t="n">
        <v>366.929973</v>
      </c>
      <c r="V73" s="20" t="n">
        <v>9.401340980000001</v>
      </c>
    </row>
    <row r="74" spans="1:22">
      <c r="A74" s="15" t="s">
        <v>549</v>
      </c>
      <c r="B74" s="17" t="n">
        <v>4692</v>
      </c>
      <c r="C74" s="18">
        <f>(82.0/B74*100)</f>
        <v/>
      </c>
      <c r="D74" s="19" t="n">
        <v>4610</v>
      </c>
      <c r="E74" s="18" t="n">
        <v>439.89879807</v>
      </c>
      <c r="F74" s="20" t="n">
        <v>2.38208443</v>
      </c>
      <c r="G74" s="18" t="n">
        <v>426.60684717</v>
      </c>
      <c r="H74" s="20" t="n">
        <v>2.50322512</v>
      </c>
      <c r="I74" s="18" t="n">
        <v>428.05392444</v>
      </c>
      <c r="J74" s="20" t="n">
        <v>3.82511653</v>
      </c>
      <c r="K74" s="18" t="n">
        <v>421.69664737</v>
      </c>
      <c r="L74" s="20" t="n">
        <v>5.92273489</v>
      </c>
      <c r="M74" s="18" t="s">
        <v>481</v>
      </c>
      <c r="N74" s="20" t="s">
        <v>481</v>
      </c>
      <c r="O74" s="18" t="s">
        <v>481</v>
      </c>
      <c r="P74" s="20" t="s">
        <v>481</v>
      </c>
      <c r="Q74" s="18" t="s">
        <v>481</v>
      </c>
      <c r="R74" s="20" t="s">
        <v>481</v>
      </c>
      <c r="S74" s="18" t="n">
        <v>367.39969113</v>
      </c>
      <c r="T74" s="20" t="n">
        <v>25.77660532</v>
      </c>
      <c r="U74" s="18" t="n">
        <v>348.59975353</v>
      </c>
      <c r="V74" s="20" t="n">
        <v>6.06863451</v>
      </c>
    </row>
    <row r="75" spans="1:22">
      <c r="A75" s="15" t="s">
        <v>550</v>
      </c>
      <c r="B75" s="17" t="n">
        <v>5375</v>
      </c>
      <c r="C75" s="18">
        <f>(322.0/B75*100)</f>
        <v/>
      </c>
      <c r="D75" s="19" t="n">
        <v>5053</v>
      </c>
      <c r="E75" s="18" t="n">
        <v>396.36514721</v>
      </c>
      <c r="F75" s="20" t="n">
        <v>2.67561299</v>
      </c>
      <c r="G75" s="18" t="n">
        <v>393.75518995</v>
      </c>
      <c r="H75" s="20" t="n">
        <v>2.5341703</v>
      </c>
      <c r="I75" s="18" t="n">
        <v>391.85856498</v>
      </c>
      <c r="J75" s="20" t="n">
        <v>3.52908513</v>
      </c>
      <c r="K75" s="18" t="n">
        <v>369.17306083</v>
      </c>
      <c r="L75" s="20" t="n">
        <v>5.4456253</v>
      </c>
      <c r="M75" s="18" t="s">
        <v>481</v>
      </c>
      <c r="N75" s="20" t="s">
        <v>481</v>
      </c>
      <c r="O75" s="18" t="s">
        <v>481</v>
      </c>
      <c r="P75" s="20" t="s">
        <v>481</v>
      </c>
      <c r="Q75" s="18" t="s">
        <v>481</v>
      </c>
      <c r="R75" s="20" t="s">
        <v>481</v>
      </c>
      <c r="S75" s="18" t="s">
        <v>481</v>
      </c>
      <c r="T75" s="20" t="s">
        <v>481</v>
      </c>
      <c r="U75" s="18" t="n">
        <v>358.63626996</v>
      </c>
      <c r="V75" s="20" t="n">
        <v>3.74823632</v>
      </c>
    </row>
    <row r="76" spans="1:22">
      <c r="A76" s="15" t="s">
        <v>551</v>
      </c>
      <c r="B76" s="17" t="n">
        <v>14167</v>
      </c>
      <c r="C76" s="18">
        <f>(236.0/B76*100)</f>
        <v/>
      </c>
      <c r="D76" s="19" t="n">
        <v>13931</v>
      </c>
      <c r="E76" s="18" t="n">
        <v>456.25399895</v>
      </c>
      <c r="F76" s="20" t="n">
        <v>2.84312159</v>
      </c>
      <c r="G76" s="18" t="n">
        <v>435.19981151</v>
      </c>
      <c r="H76" s="20" t="n">
        <v>2.78965175</v>
      </c>
      <c r="I76" s="18" t="n">
        <v>450.32712481</v>
      </c>
      <c r="J76" s="20" t="n">
        <v>4.42333773</v>
      </c>
      <c r="K76" s="18" t="n">
        <v>418.05109885</v>
      </c>
      <c r="L76" s="20" t="n">
        <v>5.15762461</v>
      </c>
      <c r="M76" s="18" t="s">
        <v>481</v>
      </c>
      <c r="N76" s="20" t="s">
        <v>481</v>
      </c>
      <c r="O76" s="18" t="s">
        <v>481</v>
      </c>
      <c r="P76" s="20" t="s">
        <v>481</v>
      </c>
      <c r="Q76" s="18" t="s">
        <v>481</v>
      </c>
      <c r="R76" s="20" t="s">
        <v>481</v>
      </c>
      <c r="S76" s="18" t="s">
        <v>481</v>
      </c>
      <c r="T76" s="20" t="s">
        <v>481</v>
      </c>
      <c r="U76" s="18" t="n">
        <v>365.6450089</v>
      </c>
      <c r="V76" s="20" t="n">
        <v>4.60100649</v>
      </c>
    </row>
    <row r="77" spans="1:22">
      <c r="A77" s="15" t="s">
        <v>552</v>
      </c>
      <c r="B77" s="17" t="n">
        <v>6062</v>
      </c>
      <c r="C77" s="18">
        <f>(397.0/B77*100)</f>
        <v/>
      </c>
      <c r="D77" s="19" t="n">
        <v>5665</v>
      </c>
      <c r="E77" s="18" t="n">
        <v>447.46454395</v>
      </c>
      <c r="F77" s="20" t="n">
        <v>3.13321437</v>
      </c>
      <c r="G77" s="18" t="n">
        <v>441.72866944</v>
      </c>
      <c r="H77" s="20" t="n">
        <v>2.72901756</v>
      </c>
      <c r="I77" s="18" t="n">
        <v>464.82033514</v>
      </c>
      <c r="J77" s="20" t="n">
        <v>3.55056476</v>
      </c>
      <c r="K77" s="18" t="n">
        <v>441.84571008</v>
      </c>
      <c r="L77" s="20" t="n">
        <v>5.7871627</v>
      </c>
      <c r="M77" s="18" t="s">
        <v>481</v>
      </c>
      <c r="N77" s="20" t="s">
        <v>481</v>
      </c>
      <c r="O77" s="18" t="s">
        <v>481</v>
      </c>
      <c r="P77" s="20" t="s">
        <v>481</v>
      </c>
      <c r="Q77" s="18" t="s">
        <v>481</v>
      </c>
      <c r="R77" s="20" t="s">
        <v>481</v>
      </c>
      <c r="S77" s="18" t="s">
        <v>481</v>
      </c>
      <c r="T77" s="20" t="s">
        <v>481</v>
      </c>
      <c r="U77" s="18" t="n">
        <v>378.87391769</v>
      </c>
      <c r="V77" s="20" t="n">
        <v>3.57034253</v>
      </c>
    </row>
    <row r="78" spans="1:22">
      <c r="A78" s="15" t="s">
        <v>553</v>
      </c>
      <c r="B78" s="17" t="n">
        <v>5826</v>
      </c>
      <c r="C78" s="18">
        <f>(0.0/B78*100)</f>
        <v/>
      </c>
      <c r="D78" s="19" t="n">
        <v>5826</v>
      </c>
      <c r="E78" s="18" t="n">
        <v>518.07650325</v>
      </c>
      <c r="F78" s="20" t="n">
        <v>4.77272584</v>
      </c>
      <c r="G78" s="18" t="n">
        <v>523.54187907</v>
      </c>
      <c r="H78" s="20" t="n">
        <v>3.76982964</v>
      </c>
      <c r="I78" s="18" t="n">
        <v>537.12591114</v>
      </c>
      <c r="J78" s="20" t="n">
        <v>5.118181</v>
      </c>
      <c r="K78" s="18" t="n">
        <v>504.06170254</v>
      </c>
      <c r="L78" s="20" t="n">
        <v>6.89924892</v>
      </c>
      <c r="M78" s="18" t="s">
        <v>481</v>
      </c>
      <c r="N78" s="20" t="s">
        <v>481</v>
      </c>
      <c r="O78" s="18" t="s">
        <v>481</v>
      </c>
      <c r="P78" s="20" t="s">
        <v>481</v>
      </c>
      <c r="Q78" s="18" t="n">
        <v>431.126</v>
      </c>
      <c r="R78" s="20" t="n">
        <v>17.85283108</v>
      </c>
      <c r="S78" s="18" t="n">
        <v>442.4006</v>
      </c>
      <c r="T78" s="20" t="n">
        <v>34.16423723</v>
      </c>
      <c r="U78" s="18" t="n">
        <v>466.68262024</v>
      </c>
      <c r="V78" s="20" t="n">
        <v>32.96980443</v>
      </c>
    </row>
    <row customHeight="1" ht="25" r="79" spans="1:22">
      <c r="A79" s="15" t="s">
        <v>554</v>
      </c>
      <c r="B79" s="17" t="n">
        <v>1657</v>
      </c>
      <c r="C79" s="18">
        <f>(41.0/B79*100)</f>
        <v/>
      </c>
      <c r="D79" s="19" t="n">
        <v>1616</v>
      </c>
      <c r="E79" s="18" t="n">
        <v>462.88380576</v>
      </c>
      <c r="F79" s="20" t="n">
        <v>8.538216869999999</v>
      </c>
      <c r="G79" s="18" t="n">
        <v>476.58572999</v>
      </c>
      <c r="H79" s="20" t="n">
        <v>8.03447014</v>
      </c>
      <c r="I79" s="18" t="n">
        <v>485.7759823</v>
      </c>
      <c r="J79" s="20" t="n">
        <v>6.34715377</v>
      </c>
      <c r="K79" s="18" t="n">
        <v>481.66728319</v>
      </c>
      <c r="L79" s="20" t="n">
        <v>9.22319652</v>
      </c>
      <c r="M79" s="18" t="s">
        <v>481</v>
      </c>
      <c r="N79" s="20" t="s">
        <v>481</v>
      </c>
      <c r="O79" s="18" t="s">
        <v>481</v>
      </c>
      <c r="P79" s="20" t="s">
        <v>481</v>
      </c>
      <c r="Q79" s="18" t="s">
        <v>481</v>
      </c>
      <c r="R79" s="20" t="s">
        <v>481</v>
      </c>
      <c r="S79" s="18" t="n">
        <v>449.6807</v>
      </c>
      <c r="T79" s="20" t="n">
        <v>26.50224902</v>
      </c>
      <c r="U79" s="18" t="n">
        <v>388.05336321</v>
      </c>
      <c r="V79" s="20" t="n">
        <v>15.79085717</v>
      </c>
    </row>
    <row r="80" spans="1:22">
      <c r="A80" s="15" t="s">
        <v>555</v>
      </c>
      <c r="B80" s="17" t="n">
        <v>7841</v>
      </c>
      <c r="C80" s="18">
        <f>(0.0/B80*100)</f>
        <v/>
      </c>
      <c r="D80" s="19" t="n">
        <v>7841</v>
      </c>
      <c r="E80" s="18" t="n">
        <v>461.53346297</v>
      </c>
      <c r="F80" s="20" t="n">
        <v>4.38482777</v>
      </c>
      <c r="G80" s="18" t="n">
        <v>452.47391648</v>
      </c>
      <c r="H80" s="20" t="n">
        <v>3.94762378</v>
      </c>
      <c r="I80" s="18" t="n">
        <v>467.19968932</v>
      </c>
      <c r="J80" s="20" t="n">
        <v>5.30640805</v>
      </c>
      <c r="K80" s="18" t="n">
        <v>441.84176206</v>
      </c>
      <c r="L80" s="20" t="n">
        <v>6.12069683</v>
      </c>
      <c r="M80" s="18" t="s">
        <v>481</v>
      </c>
      <c r="N80" s="20" t="s">
        <v>481</v>
      </c>
      <c r="O80" s="18" t="s">
        <v>481</v>
      </c>
      <c r="P80" s="20" t="s">
        <v>481</v>
      </c>
      <c r="Q80" s="18" t="s">
        <v>481</v>
      </c>
      <c r="R80" s="20" t="s">
        <v>481</v>
      </c>
      <c r="S80" s="18" t="s">
        <v>481</v>
      </c>
      <c r="T80" s="20" t="s">
        <v>481</v>
      </c>
      <c r="U80" s="18" t="n">
        <v>389.23233259</v>
      </c>
      <c r="V80" s="20" t="n">
        <v>24.32039082</v>
      </c>
    </row>
    <row r="81" spans="1:22">
      <c r="A81" s="23" t="s">
        <v>556</v>
      </c>
      <c r="B81" s="17" t="n">
        <v>8861</v>
      </c>
      <c r="C81" s="18">
        <f>(99.0/B81*100)</f>
        <v/>
      </c>
      <c r="D81" s="19" t="n">
        <v>8762</v>
      </c>
      <c r="E81" s="18" t="n">
        <v>471.55265352</v>
      </c>
      <c r="F81" s="20" t="n">
        <v>3.18337324</v>
      </c>
      <c r="G81" s="18" t="n">
        <v>434.72114335</v>
      </c>
      <c r="H81" s="20" t="n">
        <v>3.07245778</v>
      </c>
      <c r="I81" s="18" t="n">
        <v>414.18751877</v>
      </c>
      <c r="J81" s="20" t="n">
        <v>5.48494844</v>
      </c>
      <c r="K81" s="18" t="n">
        <v>397.97654222</v>
      </c>
      <c r="L81" s="20" t="n">
        <v>10.02130207</v>
      </c>
      <c r="M81" s="18" t="s">
        <v>481</v>
      </c>
      <c r="N81" s="20" t="s">
        <v>481</v>
      </c>
      <c r="O81" s="18" t="s">
        <v>481</v>
      </c>
      <c r="P81" s="20" t="s">
        <v>481</v>
      </c>
      <c r="Q81" s="18" t="s">
        <v>481</v>
      </c>
      <c r="R81" s="20" t="s">
        <v>481</v>
      </c>
      <c r="S81" s="18" t="s">
        <v>481</v>
      </c>
      <c r="T81" s="20" t="s">
        <v>481</v>
      </c>
      <c r="U81" s="18" t="n">
        <v>391.11439608</v>
      </c>
      <c r="V81" s="20" t="n">
        <v>9.77637464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861</v>
      </c>
    </row>
    <row customHeight="1" ht="30" r="4" spans="1:22">
      <c r="A4" s="6" t="n"/>
      <c r="B4" s="7" t="s">
        <v>462</v>
      </c>
      <c r="C4" s="7" t="s">
        <v>463</v>
      </c>
      <c r="D4" s="8" t="s">
        <v>462</v>
      </c>
      <c r="E4" s="9" t="s">
        <v>862</v>
      </c>
      <c r="F4" s="10" t="n"/>
      <c r="G4" s="9" t="s">
        <v>863</v>
      </c>
      <c r="H4" s="10" t="n"/>
      <c r="I4" s="9" t="s">
        <v>864</v>
      </c>
      <c r="J4" s="10" t="n"/>
      <c r="K4" s="9" t="s">
        <v>865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553.34733506</v>
      </c>
      <c r="F7" s="20" t="n">
        <v>2.81251114</v>
      </c>
      <c r="G7" s="18" t="n">
        <v>523.44418883</v>
      </c>
      <c r="H7" s="20" t="n">
        <v>1.9435087</v>
      </c>
      <c r="I7" s="18" t="n">
        <v>486.75462299</v>
      </c>
      <c r="J7" s="20" t="n">
        <v>2.4699045</v>
      </c>
      <c r="K7" s="18" t="n">
        <v>435.6286081</v>
      </c>
      <c r="L7" s="20" t="n">
        <v>4.22556842</v>
      </c>
      <c r="M7" s="18" t="s">
        <v>481</v>
      </c>
      <c r="N7" s="20" t="s">
        <v>481</v>
      </c>
      <c r="O7" s="18" t="s">
        <v>481</v>
      </c>
      <c r="P7" s="20" t="s">
        <v>481</v>
      </c>
      <c r="Q7" s="18" t="s">
        <v>481</v>
      </c>
      <c r="R7" s="20" t="s">
        <v>481</v>
      </c>
      <c r="S7" s="18" t="s">
        <v>481</v>
      </c>
      <c r="T7" s="20" t="s">
        <v>481</v>
      </c>
      <c r="U7" s="18" t="n">
        <v>465.30675236</v>
      </c>
      <c r="V7" s="20" t="n">
        <v>4.76723196</v>
      </c>
    </row>
    <row r="8" spans="1:22">
      <c r="A8" s="15" t="s">
        <v>483</v>
      </c>
      <c r="B8" s="17" t="n">
        <v>7007</v>
      </c>
      <c r="C8" s="18">
        <f>(222.0/B8*100)</f>
        <v/>
      </c>
      <c r="D8" s="19" t="n">
        <v>6785</v>
      </c>
      <c r="E8" s="18" t="n">
        <v>515.76403948</v>
      </c>
      <c r="F8" s="20" t="n">
        <v>4.98874681</v>
      </c>
      <c r="G8" s="18" t="n">
        <v>518.1862000900001</v>
      </c>
      <c r="H8" s="20" t="n">
        <v>3.07822914</v>
      </c>
      <c r="I8" s="18" t="n">
        <v>491.48113962</v>
      </c>
      <c r="J8" s="20" t="n">
        <v>3.03618889</v>
      </c>
      <c r="K8" s="18" t="n">
        <v>458.22404725</v>
      </c>
      <c r="L8" s="20" t="n">
        <v>4.67987955</v>
      </c>
      <c r="M8" s="18" t="s">
        <v>481</v>
      </c>
      <c r="N8" s="20" t="s">
        <v>481</v>
      </c>
      <c r="O8" s="18" t="s">
        <v>481</v>
      </c>
      <c r="P8" s="20" t="s">
        <v>481</v>
      </c>
      <c r="Q8" s="18" t="n">
        <v>368.48347797</v>
      </c>
      <c r="R8" s="20" t="n">
        <v>14.99112476</v>
      </c>
      <c r="S8" s="18" t="s">
        <v>481</v>
      </c>
      <c r="T8" s="20" t="s">
        <v>481</v>
      </c>
      <c r="U8" s="18" t="n">
        <v>423.14869881</v>
      </c>
      <c r="V8" s="20" t="n">
        <v>4.97705475</v>
      </c>
    </row>
    <row r="9" spans="1:22">
      <c r="A9" s="15" t="s">
        <v>484</v>
      </c>
      <c r="B9" s="17" t="n">
        <v>9651</v>
      </c>
      <c r="C9" s="18">
        <f>(326.0/B9*100)</f>
        <v/>
      </c>
      <c r="D9" s="19" t="n">
        <v>9325</v>
      </c>
      <c r="E9" s="18" t="n">
        <v>525.45167086</v>
      </c>
      <c r="F9" s="20" t="n">
        <v>3.96491756</v>
      </c>
      <c r="G9" s="18" t="n">
        <v>528.15569114</v>
      </c>
      <c r="H9" s="20" t="n">
        <v>2.44712206</v>
      </c>
      <c r="I9" s="18" t="n">
        <v>512.84436959</v>
      </c>
      <c r="J9" s="20" t="n">
        <v>2.73045386</v>
      </c>
      <c r="K9" s="18" t="n">
        <v>454.9336668</v>
      </c>
      <c r="L9" s="20" t="n">
        <v>3.81175155</v>
      </c>
      <c r="M9" s="18" t="s">
        <v>481</v>
      </c>
      <c r="N9" s="20" t="s">
        <v>481</v>
      </c>
      <c r="O9" s="18" t="s">
        <v>481</v>
      </c>
      <c r="P9" s="20" t="s">
        <v>481</v>
      </c>
      <c r="Q9" s="18" t="n">
        <v>374.78530698</v>
      </c>
      <c r="R9" s="20" t="n">
        <v>11.62763904</v>
      </c>
      <c r="S9" s="18" t="s">
        <v>481</v>
      </c>
      <c r="T9" s="20" t="s">
        <v>481</v>
      </c>
      <c r="U9" s="18" t="n">
        <v>419.27349438</v>
      </c>
      <c r="V9" s="20" t="n">
        <v>4.89760391</v>
      </c>
    </row>
    <row r="10" spans="1:22">
      <c r="A10" s="15" t="s">
        <v>485</v>
      </c>
      <c r="B10" s="17" t="n">
        <v>20058</v>
      </c>
      <c r="C10" s="18">
        <f>(579.0/B10*100)</f>
        <v/>
      </c>
      <c r="D10" s="19" t="n">
        <v>19479</v>
      </c>
      <c r="E10" s="18" t="n">
        <v>557.51968244</v>
      </c>
      <c r="F10" s="20" t="n">
        <v>3.0357494</v>
      </c>
      <c r="G10" s="18" t="n">
        <v>534.34766515</v>
      </c>
      <c r="H10" s="20" t="n">
        <v>2.03543899</v>
      </c>
      <c r="I10" s="18" t="n">
        <v>502.16856015</v>
      </c>
      <c r="J10" s="20" t="n">
        <v>2.21638794</v>
      </c>
      <c r="K10" s="18" t="n">
        <v>466.51322215</v>
      </c>
      <c r="L10" s="20" t="n">
        <v>4.65125555</v>
      </c>
      <c r="M10" s="18" t="s">
        <v>481</v>
      </c>
      <c r="N10" s="20" t="s">
        <v>481</v>
      </c>
      <c r="O10" s="18" t="s">
        <v>481</v>
      </c>
      <c r="P10" s="20" t="s">
        <v>481</v>
      </c>
      <c r="Q10" s="18" t="s">
        <v>481</v>
      </c>
      <c r="R10" s="20" t="s">
        <v>481</v>
      </c>
      <c r="S10" s="18" t="s">
        <v>481</v>
      </c>
      <c r="T10" s="20" t="s">
        <v>481</v>
      </c>
      <c r="U10" s="18" t="n">
        <v>448.97211974</v>
      </c>
      <c r="V10" s="20" t="n">
        <v>5.92253352</v>
      </c>
    </row>
    <row r="11" spans="1:22">
      <c r="A11" s="15" t="s">
        <v>486</v>
      </c>
      <c r="B11" s="17" t="n">
        <v>7053</v>
      </c>
      <c r="C11" s="18">
        <f>(213.0/B11*100)</f>
        <v/>
      </c>
      <c r="D11" s="19" t="n">
        <v>6840</v>
      </c>
      <c r="E11" s="18" t="n">
        <v>450.62331993</v>
      </c>
      <c r="F11" s="20" t="n">
        <v>4.31846364</v>
      </c>
      <c r="G11" s="18" t="n">
        <v>458.93484932</v>
      </c>
      <c r="H11" s="20" t="n">
        <v>3.14691377</v>
      </c>
      <c r="I11" s="18" t="n">
        <v>450.9518418</v>
      </c>
      <c r="J11" s="20" t="n">
        <v>3.10996162</v>
      </c>
      <c r="K11" s="18" t="n">
        <v>436.56085269</v>
      </c>
      <c r="L11" s="20" t="n">
        <v>3.9468242</v>
      </c>
      <c r="M11" s="18" t="s">
        <v>481</v>
      </c>
      <c r="N11" s="20" t="s">
        <v>481</v>
      </c>
      <c r="O11" s="18" t="s">
        <v>481</v>
      </c>
      <c r="P11" s="20" t="s">
        <v>481</v>
      </c>
      <c r="Q11" s="18" t="s">
        <v>481</v>
      </c>
      <c r="R11" s="20" t="s">
        <v>481</v>
      </c>
      <c r="S11" s="18" t="s">
        <v>481</v>
      </c>
      <c r="T11" s="20" t="s">
        <v>481</v>
      </c>
      <c r="U11" s="18" t="n">
        <v>404.10656285</v>
      </c>
      <c r="V11" s="20" t="n">
        <v>5.25696323</v>
      </c>
    </row>
    <row r="12" spans="1:22">
      <c r="A12" s="15" t="s">
        <v>487</v>
      </c>
      <c r="B12" s="17" t="n">
        <v>6894</v>
      </c>
      <c r="C12" s="18">
        <f>(60.0/B12*100)</f>
        <v/>
      </c>
      <c r="D12" s="19" t="n">
        <v>6834</v>
      </c>
      <c r="E12" s="18" t="n">
        <v>523.36954105</v>
      </c>
      <c r="F12" s="20" t="n">
        <v>3.2974318</v>
      </c>
      <c r="G12" s="18" t="n">
        <v>500.76702091</v>
      </c>
      <c r="H12" s="20" t="n">
        <v>1.93348269</v>
      </c>
      <c r="I12" s="18" t="n">
        <v>477.02378888</v>
      </c>
      <c r="J12" s="20" t="n">
        <v>3.26202728</v>
      </c>
      <c r="K12" s="18" t="n">
        <v>436.47499661</v>
      </c>
      <c r="L12" s="20" t="n">
        <v>6.97659597</v>
      </c>
      <c r="M12" s="18" t="s">
        <v>481</v>
      </c>
      <c r="N12" s="20" t="s">
        <v>481</v>
      </c>
      <c r="O12" s="18" t="s">
        <v>481</v>
      </c>
      <c r="P12" s="20" t="s">
        <v>481</v>
      </c>
      <c r="Q12" s="18" t="n">
        <v>366.6777112</v>
      </c>
      <c r="R12" s="20" t="n">
        <v>14.39052153</v>
      </c>
      <c r="S12" s="18" t="s">
        <v>481</v>
      </c>
      <c r="T12" s="20" t="s">
        <v>481</v>
      </c>
      <c r="U12" s="18" t="n">
        <v>413.00108497</v>
      </c>
      <c r="V12" s="20" t="n">
        <v>6.64777604</v>
      </c>
    </row>
    <row r="13" spans="1:22">
      <c r="A13" s="15" t="s">
        <v>488</v>
      </c>
      <c r="B13" s="17" t="n">
        <v>7161</v>
      </c>
      <c r="C13" s="18">
        <f>(283.0/B13*100)</f>
        <v/>
      </c>
      <c r="D13" s="19" t="n">
        <v>6878</v>
      </c>
      <c r="E13" s="18" t="n">
        <v>537.04395342</v>
      </c>
      <c r="F13" s="20" t="n">
        <v>3.832069</v>
      </c>
      <c r="G13" s="18" t="n">
        <v>513.72296281</v>
      </c>
      <c r="H13" s="20" t="n">
        <v>2.18965313</v>
      </c>
      <c r="I13" s="18" t="n">
        <v>487.29625775</v>
      </c>
      <c r="J13" s="20" t="n">
        <v>3.04433328</v>
      </c>
      <c r="K13" s="18" t="n">
        <v>453.08600968</v>
      </c>
      <c r="L13" s="20" t="n">
        <v>5.2084929</v>
      </c>
      <c r="M13" s="18" t="s">
        <v>481</v>
      </c>
      <c r="N13" s="20" t="s">
        <v>481</v>
      </c>
      <c r="O13" s="18" t="s">
        <v>481</v>
      </c>
      <c r="P13" s="20" t="s">
        <v>481</v>
      </c>
      <c r="Q13" s="18" t="n">
        <v>436.36003517</v>
      </c>
      <c r="R13" s="20" t="n">
        <v>6.43426798</v>
      </c>
      <c r="S13" s="18" t="s">
        <v>481</v>
      </c>
      <c r="T13" s="20" t="s">
        <v>481</v>
      </c>
      <c r="U13" s="18" t="n">
        <v>402.86556912</v>
      </c>
      <c r="V13" s="20" t="n">
        <v>6.39903921</v>
      </c>
    </row>
    <row r="14" spans="1:22">
      <c r="A14" s="15" t="s">
        <v>489</v>
      </c>
      <c r="B14" s="17" t="n">
        <v>5587</v>
      </c>
      <c r="C14" s="18">
        <f>(89.0/B14*100)</f>
        <v/>
      </c>
      <c r="D14" s="19" t="n">
        <v>5498</v>
      </c>
      <c r="E14" s="18" t="n">
        <v>545.59242965</v>
      </c>
      <c r="F14" s="20" t="n">
        <v>4.24047345</v>
      </c>
      <c r="G14" s="18" t="n">
        <v>545.16800514</v>
      </c>
      <c r="H14" s="20" t="n">
        <v>2.45024784</v>
      </c>
      <c r="I14" s="18" t="n">
        <v>522.98093405</v>
      </c>
      <c r="J14" s="20" t="n">
        <v>2.967691</v>
      </c>
      <c r="K14" s="18" t="n">
        <v>493.4986591</v>
      </c>
      <c r="L14" s="20" t="n">
        <v>6.52725908</v>
      </c>
      <c r="M14" s="18" t="s">
        <v>481</v>
      </c>
      <c r="N14" s="20" t="s">
        <v>481</v>
      </c>
      <c r="O14" s="18" t="s">
        <v>481</v>
      </c>
      <c r="P14" s="20" t="s">
        <v>481</v>
      </c>
      <c r="Q14" s="18" t="s">
        <v>481</v>
      </c>
      <c r="R14" s="20" t="s">
        <v>481</v>
      </c>
      <c r="S14" s="18" t="s">
        <v>481</v>
      </c>
      <c r="T14" s="20" t="s">
        <v>481</v>
      </c>
      <c r="U14" s="18" t="n">
        <v>445.23348296</v>
      </c>
      <c r="V14" s="20" t="n">
        <v>9.865322519999999</v>
      </c>
    </row>
    <row r="15" spans="1:22">
      <c r="A15" s="15" t="s">
        <v>490</v>
      </c>
      <c r="B15" s="17" t="n">
        <v>5882</v>
      </c>
      <c r="C15" s="18">
        <f>(153.0/B15*100)</f>
        <v/>
      </c>
      <c r="D15" s="19" t="n">
        <v>5729</v>
      </c>
      <c r="E15" s="18" t="n">
        <v>552.81256397</v>
      </c>
      <c r="F15" s="20" t="n">
        <v>5.17101727</v>
      </c>
      <c r="G15" s="18" t="n">
        <v>550.565128</v>
      </c>
      <c r="H15" s="20" t="n">
        <v>2.42160546</v>
      </c>
      <c r="I15" s="18" t="n">
        <v>516.45419994</v>
      </c>
      <c r="J15" s="20" t="n">
        <v>3.03509562</v>
      </c>
      <c r="K15" s="18" t="n">
        <v>492.57769405</v>
      </c>
      <c r="L15" s="20" t="n">
        <v>4.19349699</v>
      </c>
      <c r="M15" s="18" t="s">
        <v>481</v>
      </c>
      <c r="N15" s="20" t="s">
        <v>481</v>
      </c>
      <c r="O15" s="18" t="s">
        <v>481</v>
      </c>
      <c r="P15" s="20" t="s">
        <v>481</v>
      </c>
      <c r="Q15" s="18" t="n">
        <v>375.95013089</v>
      </c>
      <c r="R15" s="20" t="n">
        <v>17.42774697</v>
      </c>
      <c r="S15" s="18" t="s">
        <v>481</v>
      </c>
      <c r="T15" s="20" t="s">
        <v>481</v>
      </c>
      <c r="U15" s="18" t="n">
        <v>442.19543176</v>
      </c>
      <c r="V15" s="20" t="n">
        <v>7.83683049</v>
      </c>
    </row>
    <row r="16" spans="1:22">
      <c r="A16" s="15" t="s">
        <v>491</v>
      </c>
      <c r="B16" s="17" t="n">
        <v>6108</v>
      </c>
      <c r="C16" s="18">
        <f>(178.0/B16*100)</f>
        <v/>
      </c>
      <c r="D16" s="19" t="n">
        <v>5930</v>
      </c>
      <c r="E16" s="18" t="n">
        <v>518.03456705</v>
      </c>
      <c r="F16" s="20" t="n">
        <v>4.1169822</v>
      </c>
      <c r="G16" s="18" t="n">
        <v>525.60388654</v>
      </c>
      <c r="H16" s="20" t="n">
        <v>2.50922741</v>
      </c>
      <c r="I16" s="18" t="n">
        <v>496.93388329</v>
      </c>
      <c r="J16" s="20" t="n">
        <v>2.75460643</v>
      </c>
      <c r="K16" s="18" t="n">
        <v>461.10084289</v>
      </c>
      <c r="L16" s="20" t="n">
        <v>4.15802734</v>
      </c>
      <c r="M16" s="18" t="s">
        <v>481</v>
      </c>
      <c r="N16" s="20" t="s">
        <v>481</v>
      </c>
      <c r="O16" s="18" t="s">
        <v>481</v>
      </c>
      <c r="P16" s="20" t="s">
        <v>481</v>
      </c>
      <c r="Q16" s="18" t="s">
        <v>481</v>
      </c>
      <c r="R16" s="20" t="s">
        <v>481</v>
      </c>
      <c r="S16" s="18" t="s">
        <v>481</v>
      </c>
      <c r="T16" s="20" t="s">
        <v>481</v>
      </c>
      <c r="U16" s="18" t="n">
        <v>409.8900051</v>
      </c>
      <c r="V16" s="20" t="n">
        <v>7.35527377</v>
      </c>
    </row>
    <row r="17" spans="1:22">
      <c r="A17" s="15" t="s">
        <v>492</v>
      </c>
      <c r="B17" s="17" t="n">
        <v>6504</v>
      </c>
      <c r="C17" s="18">
        <f>(2366.0/B17*100)</f>
        <v/>
      </c>
      <c r="D17" s="19" t="n">
        <v>4138</v>
      </c>
      <c r="E17" s="18" t="n">
        <v>549.21508899</v>
      </c>
      <c r="F17" s="20" t="n">
        <v>5.7580693</v>
      </c>
      <c r="G17" s="18" t="n">
        <v>535.82077679</v>
      </c>
      <c r="H17" s="20" t="n">
        <v>3.77191553</v>
      </c>
      <c r="I17" s="18" t="n">
        <v>504.41174211</v>
      </c>
      <c r="J17" s="20" t="n">
        <v>4.13174178</v>
      </c>
      <c r="K17" s="18" t="n">
        <v>473.4869796</v>
      </c>
      <c r="L17" s="20" t="n">
        <v>5.44104046</v>
      </c>
      <c r="M17" s="18" t="s">
        <v>481</v>
      </c>
      <c r="N17" s="20" t="s">
        <v>481</v>
      </c>
      <c r="O17" s="18" t="s">
        <v>481</v>
      </c>
      <c r="P17" s="20" t="s">
        <v>481</v>
      </c>
      <c r="Q17" s="18" t="n">
        <v>360.48925247</v>
      </c>
      <c r="R17" s="20" t="n">
        <v>12.44339086</v>
      </c>
      <c r="S17" s="18" t="s">
        <v>481</v>
      </c>
      <c r="T17" s="20" t="s">
        <v>481</v>
      </c>
      <c r="U17" s="18" t="n">
        <v>462.67669138</v>
      </c>
      <c r="V17" s="20" t="n">
        <v>6.62501188</v>
      </c>
    </row>
    <row r="18" spans="1:22">
      <c r="A18" s="15" t="s">
        <v>493</v>
      </c>
      <c r="B18" s="17" t="n">
        <v>5532</v>
      </c>
      <c r="C18" s="18">
        <f>(31.0/B18*100)</f>
        <v/>
      </c>
      <c r="D18" s="19" t="n">
        <v>5501</v>
      </c>
      <c r="E18" s="18" t="n">
        <v>466.72517778</v>
      </c>
      <c r="F18" s="20" t="n">
        <v>5.36528301</v>
      </c>
      <c r="G18" s="18" t="n">
        <v>469.47587535</v>
      </c>
      <c r="H18" s="20" t="n">
        <v>3.79808197</v>
      </c>
      <c r="I18" s="18" t="n">
        <v>457.24381246</v>
      </c>
      <c r="J18" s="20" t="n">
        <v>3.66196475</v>
      </c>
      <c r="K18" s="18" t="n">
        <v>415.08475045</v>
      </c>
      <c r="L18" s="20" t="n">
        <v>5.42170627</v>
      </c>
      <c r="M18" s="18" t="s">
        <v>481</v>
      </c>
      <c r="N18" s="20" t="s">
        <v>481</v>
      </c>
      <c r="O18" s="18" t="s">
        <v>481</v>
      </c>
      <c r="P18" s="20" t="s">
        <v>481</v>
      </c>
      <c r="Q18" s="18" t="s">
        <v>481</v>
      </c>
      <c r="R18" s="20" t="s">
        <v>481</v>
      </c>
      <c r="S18" s="18" t="s">
        <v>481</v>
      </c>
      <c r="T18" s="20" t="s">
        <v>481</v>
      </c>
      <c r="U18" s="18" t="n">
        <v>367.89498764</v>
      </c>
      <c r="V18" s="20" t="n">
        <v>6.72820822</v>
      </c>
    </row>
    <row r="19" spans="1:22">
      <c r="A19" s="15" t="s">
        <v>494</v>
      </c>
      <c r="B19" s="17" t="n">
        <v>5658</v>
      </c>
      <c r="C19" s="18">
        <f>(433.0/B19*100)</f>
        <v/>
      </c>
      <c r="D19" s="19" t="n">
        <v>5225</v>
      </c>
      <c r="E19" s="18" t="n">
        <v>462.64543404</v>
      </c>
      <c r="F19" s="20" t="n">
        <v>4.53516302</v>
      </c>
      <c r="G19" s="18" t="n">
        <v>494.02650667</v>
      </c>
      <c r="H19" s="20" t="n">
        <v>2.96555329</v>
      </c>
      <c r="I19" s="18" t="n">
        <v>488.19385768</v>
      </c>
      <c r="J19" s="20" t="n">
        <v>3.9033581</v>
      </c>
      <c r="K19" s="18" t="n">
        <v>464.52957183</v>
      </c>
      <c r="L19" s="20" t="n">
        <v>5.16499466</v>
      </c>
      <c r="M19" s="18" t="s">
        <v>481</v>
      </c>
      <c r="N19" s="20" t="s">
        <v>481</v>
      </c>
      <c r="O19" s="18" t="s">
        <v>481</v>
      </c>
      <c r="P19" s="20" t="s">
        <v>481</v>
      </c>
      <c r="Q19" s="18" t="s">
        <v>481</v>
      </c>
      <c r="R19" s="20" t="s">
        <v>481</v>
      </c>
      <c r="S19" s="18" t="s">
        <v>481</v>
      </c>
      <c r="T19" s="20" t="s">
        <v>481</v>
      </c>
      <c r="U19" s="18" t="n">
        <v>401.09645958</v>
      </c>
      <c r="V19" s="20" t="n">
        <v>7.05337659</v>
      </c>
    </row>
    <row r="20" spans="1:22">
      <c r="A20" s="15" t="s">
        <v>495</v>
      </c>
      <c r="B20" s="17" t="n">
        <v>3371</v>
      </c>
      <c r="C20" s="18">
        <f>(75.0/B20*100)</f>
        <v/>
      </c>
      <c r="D20" s="19" t="n">
        <v>3296</v>
      </c>
      <c r="E20" s="18" t="n">
        <v>504.22623384</v>
      </c>
      <c r="F20" s="20" t="n">
        <v>3.71752347</v>
      </c>
      <c r="G20" s="18" t="n">
        <v>484.03900637</v>
      </c>
      <c r="H20" s="20" t="n">
        <v>2.41362676</v>
      </c>
      <c r="I20" s="18" t="n">
        <v>454.58997593</v>
      </c>
      <c r="J20" s="20" t="n">
        <v>3.56141292</v>
      </c>
      <c r="K20" s="18" t="n">
        <v>429.87146183</v>
      </c>
      <c r="L20" s="20" t="n">
        <v>5.18906078</v>
      </c>
      <c r="M20" s="18" t="s">
        <v>481</v>
      </c>
      <c r="N20" s="20" t="s">
        <v>481</v>
      </c>
      <c r="O20" s="18" t="s">
        <v>481</v>
      </c>
      <c r="P20" s="20" t="s">
        <v>481</v>
      </c>
      <c r="Q20" s="18" t="s">
        <v>481</v>
      </c>
      <c r="R20" s="20" t="s">
        <v>481</v>
      </c>
      <c r="S20" s="18" t="s">
        <v>481</v>
      </c>
      <c r="T20" s="20" t="s">
        <v>481</v>
      </c>
      <c r="U20" s="18" t="n">
        <v>415.04815973</v>
      </c>
      <c r="V20" s="20" t="n">
        <v>6.37002649</v>
      </c>
    </row>
    <row r="21" spans="1:22">
      <c r="A21" s="15" t="s">
        <v>496</v>
      </c>
      <c r="B21" s="17" t="n">
        <v>5741</v>
      </c>
      <c r="C21" s="18">
        <f>(70.0/B21*100)</f>
        <v/>
      </c>
      <c r="D21" s="19" t="n">
        <v>5671</v>
      </c>
      <c r="E21" s="18" t="n">
        <v>534.88675262</v>
      </c>
      <c r="F21" s="20" t="n">
        <v>4.16742316</v>
      </c>
      <c r="G21" s="18" t="n">
        <v>517.08190501</v>
      </c>
      <c r="H21" s="20" t="n">
        <v>2.44208189</v>
      </c>
      <c r="I21" s="18" t="n">
        <v>489.93417389</v>
      </c>
      <c r="J21" s="20" t="n">
        <v>2.77692621</v>
      </c>
      <c r="K21" s="18" t="n">
        <v>449.44462207</v>
      </c>
      <c r="L21" s="20" t="n">
        <v>3.44784689</v>
      </c>
      <c r="M21" s="18" t="s">
        <v>481</v>
      </c>
      <c r="N21" s="20" t="s">
        <v>481</v>
      </c>
      <c r="O21" s="18" t="s">
        <v>481</v>
      </c>
      <c r="P21" s="20" t="s">
        <v>481</v>
      </c>
      <c r="Q21" s="18" t="s">
        <v>481</v>
      </c>
      <c r="R21" s="20" t="s">
        <v>481</v>
      </c>
      <c r="S21" s="18" t="s">
        <v>481</v>
      </c>
      <c r="T21" s="20" t="s">
        <v>481</v>
      </c>
      <c r="U21" s="18" t="n">
        <v>428.56855816</v>
      </c>
      <c r="V21" s="20" t="n">
        <v>9.234892800000001</v>
      </c>
    </row>
    <row r="22" spans="1:22">
      <c r="A22" s="15" t="s">
        <v>497</v>
      </c>
      <c r="B22" s="17" t="n">
        <v>6598</v>
      </c>
      <c r="C22" s="18">
        <f>(43.0/B22*100)</f>
        <v/>
      </c>
      <c r="D22" s="19" t="n">
        <v>6555</v>
      </c>
      <c r="E22" s="18" t="n">
        <v>479.1200164</v>
      </c>
      <c r="F22" s="20" t="n">
        <v>4.27606307</v>
      </c>
      <c r="G22" s="18" t="n">
        <v>485.76416622</v>
      </c>
      <c r="H22" s="20" t="n">
        <v>3.43713438</v>
      </c>
      <c r="I22" s="18" t="n">
        <v>461.98172651</v>
      </c>
      <c r="J22" s="20" t="n">
        <v>5.31776807</v>
      </c>
      <c r="K22" s="18" t="n">
        <v>426.78016199</v>
      </c>
      <c r="L22" s="20" t="n">
        <v>5.30793165</v>
      </c>
      <c r="M22" s="18" t="s">
        <v>481</v>
      </c>
      <c r="N22" s="20" t="s">
        <v>481</v>
      </c>
      <c r="O22" s="18" t="s">
        <v>481</v>
      </c>
      <c r="P22" s="20" t="s">
        <v>481</v>
      </c>
      <c r="Q22" s="18" t="s">
        <v>481</v>
      </c>
      <c r="R22" s="20" t="s">
        <v>481</v>
      </c>
      <c r="S22" s="18" t="s">
        <v>481</v>
      </c>
      <c r="T22" s="20" t="s">
        <v>481</v>
      </c>
      <c r="U22" s="18" t="n">
        <v>365.23429287</v>
      </c>
      <c r="V22" s="20" t="n">
        <v>7.64725576</v>
      </c>
    </row>
    <row r="23" spans="1:22">
      <c r="A23" s="15" t="s">
        <v>498</v>
      </c>
      <c r="B23" s="17" t="n">
        <v>11583</v>
      </c>
      <c r="C23" s="18">
        <f>(281.0/B23*100)</f>
        <v/>
      </c>
      <c r="D23" s="19" t="n">
        <v>11302</v>
      </c>
      <c r="E23" s="18" t="n">
        <v>482.4888475</v>
      </c>
      <c r="F23" s="20" t="n">
        <v>3.72293983</v>
      </c>
      <c r="G23" s="18" t="n">
        <v>494.1431936</v>
      </c>
      <c r="H23" s="20" t="n">
        <v>2.68595735</v>
      </c>
      <c r="I23" s="18" t="n">
        <v>476.59910026</v>
      </c>
      <c r="J23" s="20" t="n">
        <v>3.43312031</v>
      </c>
      <c r="K23" s="18" t="n">
        <v>445.02821938</v>
      </c>
      <c r="L23" s="20" t="n">
        <v>5.31125967</v>
      </c>
      <c r="M23" s="18" t="s">
        <v>481</v>
      </c>
      <c r="N23" s="20" t="s">
        <v>481</v>
      </c>
      <c r="O23" s="18" t="s">
        <v>481</v>
      </c>
      <c r="P23" s="20" t="s">
        <v>481</v>
      </c>
      <c r="Q23" s="18" t="s">
        <v>481</v>
      </c>
      <c r="R23" s="20" t="s">
        <v>481</v>
      </c>
      <c r="S23" s="18" t="s">
        <v>481</v>
      </c>
      <c r="T23" s="20" t="s">
        <v>481</v>
      </c>
      <c r="U23" s="18" t="n">
        <v>415.42735197</v>
      </c>
      <c r="V23" s="20" t="n">
        <v>7.33489289</v>
      </c>
    </row>
    <row r="24" spans="1:22">
      <c r="A24" s="15" t="s">
        <v>499</v>
      </c>
      <c r="B24" s="17" t="n">
        <v>6647</v>
      </c>
      <c r="C24" s="18">
        <f>(14.0/B24*100)</f>
        <v/>
      </c>
      <c r="D24" s="19" t="n">
        <v>6633</v>
      </c>
      <c r="E24" s="18" t="n">
        <v>556.96843772</v>
      </c>
      <c r="F24" s="20" t="n">
        <v>6.71691375</v>
      </c>
      <c r="G24" s="18" t="n">
        <v>552.29940952</v>
      </c>
      <c r="H24" s="20" t="n">
        <v>2.90451922</v>
      </c>
      <c r="I24" s="18" t="n">
        <v>532.9080152</v>
      </c>
      <c r="J24" s="20" t="n">
        <v>3.12372528</v>
      </c>
      <c r="K24" s="18" t="n">
        <v>493.49383601</v>
      </c>
      <c r="L24" s="20" t="n">
        <v>4.11488798</v>
      </c>
      <c r="M24" s="18" t="s">
        <v>481</v>
      </c>
      <c r="N24" s="20" t="s">
        <v>481</v>
      </c>
      <c r="O24" s="18" t="s">
        <v>481</v>
      </c>
      <c r="P24" s="20" t="s">
        <v>481</v>
      </c>
      <c r="Q24" s="18" t="s">
        <v>481</v>
      </c>
      <c r="R24" s="20" t="s">
        <v>481</v>
      </c>
      <c r="S24" s="18" t="s">
        <v>481</v>
      </c>
      <c r="T24" s="20" t="s">
        <v>481</v>
      </c>
      <c r="U24" s="18" t="n">
        <v>450.77314796</v>
      </c>
      <c r="V24" s="20" t="n">
        <v>9.661226449999999</v>
      </c>
    </row>
    <row r="25" spans="1:22">
      <c r="A25" s="15" t="s">
        <v>500</v>
      </c>
      <c r="B25" s="17" t="n">
        <v>5581</v>
      </c>
      <c r="C25" s="18">
        <f>(25.0/B25*100)</f>
        <v/>
      </c>
      <c r="D25" s="19" t="n">
        <v>5556</v>
      </c>
      <c r="E25" s="18" t="n">
        <v>554.83055712</v>
      </c>
      <c r="F25" s="20" t="n">
        <v>5.03297717</v>
      </c>
      <c r="G25" s="18" t="n">
        <v>523.6276714000001</v>
      </c>
      <c r="H25" s="20" t="n">
        <v>3.0345532</v>
      </c>
      <c r="I25" s="18" t="n">
        <v>496.55942391</v>
      </c>
      <c r="J25" s="20" t="n">
        <v>3.46642182</v>
      </c>
      <c r="K25" s="18" t="n">
        <v>459.49006885</v>
      </c>
      <c r="L25" s="20" t="n">
        <v>5.37860696</v>
      </c>
      <c r="M25" s="18" t="s">
        <v>481</v>
      </c>
      <c r="N25" s="20" t="s">
        <v>481</v>
      </c>
      <c r="O25" s="18" t="s">
        <v>481</v>
      </c>
      <c r="P25" s="20" t="s">
        <v>481</v>
      </c>
      <c r="Q25" s="18" t="s">
        <v>481</v>
      </c>
      <c r="R25" s="20" t="s">
        <v>481</v>
      </c>
      <c r="S25" s="18" t="s">
        <v>481</v>
      </c>
      <c r="T25" s="20" t="s">
        <v>481</v>
      </c>
      <c r="U25" s="18" t="n">
        <v>412.17632676</v>
      </c>
      <c r="V25" s="20" t="n">
        <v>20.16623672</v>
      </c>
    </row>
    <row r="26" spans="1:22">
      <c r="A26" s="15" t="s">
        <v>501</v>
      </c>
      <c r="B26" s="17" t="n">
        <v>4869</v>
      </c>
      <c r="C26" s="18">
        <f>(88.0/B26*100)</f>
        <v/>
      </c>
      <c r="D26" s="19" t="n">
        <v>4781</v>
      </c>
      <c r="E26" s="18" t="n">
        <v>493.63356982</v>
      </c>
      <c r="F26" s="20" t="n">
        <v>3.54068481</v>
      </c>
      <c r="G26" s="18" t="n">
        <v>496.4026977</v>
      </c>
      <c r="H26" s="20" t="n">
        <v>2.27218169</v>
      </c>
      <c r="I26" s="18" t="n">
        <v>490.17001976</v>
      </c>
      <c r="J26" s="20" t="n">
        <v>2.49982057</v>
      </c>
      <c r="K26" s="18" t="n">
        <v>463.93979011</v>
      </c>
      <c r="L26" s="20" t="n">
        <v>5.03755597</v>
      </c>
      <c r="M26" s="18" t="s">
        <v>481</v>
      </c>
      <c r="N26" s="20" t="s">
        <v>481</v>
      </c>
      <c r="O26" s="18" t="s">
        <v>481</v>
      </c>
      <c r="P26" s="20" t="s">
        <v>481</v>
      </c>
      <c r="Q26" s="18" t="s">
        <v>481</v>
      </c>
      <c r="R26" s="20" t="s">
        <v>481</v>
      </c>
      <c r="S26" s="18" t="s">
        <v>481</v>
      </c>
      <c r="T26" s="20" t="s">
        <v>481</v>
      </c>
      <c r="U26" s="18" t="n">
        <v>443.47903722</v>
      </c>
      <c r="V26" s="20" t="n">
        <v>8.450974009999999</v>
      </c>
    </row>
    <row r="27" spans="1:22">
      <c r="A27" s="15" t="s">
        <v>502</v>
      </c>
      <c r="B27" s="17" t="n">
        <v>5299</v>
      </c>
      <c r="C27" s="18">
        <f>(170.0/B27*100)</f>
        <v/>
      </c>
      <c r="D27" s="19" t="n">
        <v>5129</v>
      </c>
      <c r="E27" s="18" t="n">
        <v>502.24859998</v>
      </c>
      <c r="F27" s="20" t="n">
        <v>3.57396922</v>
      </c>
      <c r="G27" s="18" t="n">
        <v>503.93487591</v>
      </c>
      <c r="H27" s="20" t="n">
        <v>2.13060668</v>
      </c>
      <c r="I27" s="18" t="n">
        <v>480.53793418</v>
      </c>
      <c r="J27" s="20" t="n">
        <v>2.77796299</v>
      </c>
      <c r="K27" s="18" t="n">
        <v>453.14709229</v>
      </c>
      <c r="L27" s="20" t="n">
        <v>4.14560099</v>
      </c>
      <c r="M27" s="18" t="s">
        <v>481</v>
      </c>
      <c r="N27" s="20" t="s">
        <v>481</v>
      </c>
      <c r="O27" s="18" t="s">
        <v>481</v>
      </c>
      <c r="P27" s="20" t="s">
        <v>481</v>
      </c>
      <c r="Q27" s="18" t="s">
        <v>481</v>
      </c>
      <c r="R27" s="20" t="s">
        <v>481</v>
      </c>
      <c r="S27" s="18" t="s">
        <v>481</v>
      </c>
      <c r="T27" s="20" t="s">
        <v>481</v>
      </c>
      <c r="U27" s="18" t="n">
        <v>410.94811827</v>
      </c>
      <c r="V27" s="20" t="n">
        <v>3.99336315</v>
      </c>
    </row>
    <row r="28" spans="1:22">
      <c r="A28" s="15" t="s">
        <v>503</v>
      </c>
      <c r="B28" s="17" t="n">
        <v>7568</v>
      </c>
      <c r="C28" s="18">
        <f>(490.0/B28*100)</f>
        <v/>
      </c>
      <c r="D28" s="19" t="n">
        <v>7078</v>
      </c>
      <c r="E28" s="18" t="n">
        <v>424.92640143</v>
      </c>
      <c r="F28" s="20" t="n">
        <v>3.18580068</v>
      </c>
      <c r="G28" s="18" t="n">
        <v>420.31833528</v>
      </c>
      <c r="H28" s="20" t="n">
        <v>2.4450971</v>
      </c>
      <c r="I28" s="18" t="n">
        <v>418.43702459</v>
      </c>
      <c r="J28" s="20" t="n">
        <v>2.89847296</v>
      </c>
      <c r="K28" s="18" t="n">
        <v>384.61488371</v>
      </c>
      <c r="L28" s="20" t="n">
        <v>5.46078533</v>
      </c>
      <c r="M28" s="18" t="s">
        <v>481</v>
      </c>
      <c r="N28" s="20" t="s">
        <v>481</v>
      </c>
      <c r="O28" s="18" t="s">
        <v>481</v>
      </c>
      <c r="P28" s="20" t="s">
        <v>481</v>
      </c>
      <c r="Q28" s="18" t="s">
        <v>481</v>
      </c>
      <c r="R28" s="20" t="s">
        <v>481</v>
      </c>
      <c r="S28" s="18" t="s">
        <v>481</v>
      </c>
      <c r="T28" s="20" t="s">
        <v>481</v>
      </c>
      <c r="U28" s="18" t="n">
        <v>384.54413983</v>
      </c>
      <c r="V28" s="20" t="n">
        <v>6.93140935</v>
      </c>
    </row>
    <row r="29" spans="1:22">
      <c r="A29" s="15" t="s">
        <v>504</v>
      </c>
      <c r="B29" s="17" t="n">
        <v>5385</v>
      </c>
      <c r="C29" s="18">
        <f>(30.0/B29*100)</f>
        <v/>
      </c>
      <c r="D29" s="19" t="n">
        <v>5355</v>
      </c>
      <c r="E29" s="18" t="n">
        <v>527.43939213</v>
      </c>
      <c r="F29" s="20" t="n">
        <v>5.35412639</v>
      </c>
      <c r="G29" s="18" t="n">
        <v>525.57375597</v>
      </c>
      <c r="H29" s="20" t="n">
        <v>2.58474951</v>
      </c>
      <c r="I29" s="18" t="n">
        <v>512.20163652</v>
      </c>
      <c r="J29" s="20" t="n">
        <v>3.25476831</v>
      </c>
      <c r="K29" s="18" t="n">
        <v>464.00276087</v>
      </c>
      <c r="L29" s="20" t="n">
        <v>4.14127532</v>
      </c>
      <c r="M29" s="18" t="s">
        <v>481</v>
      </c>
      <c r="N29" s="20" t="s">
        <v>481</v>
      </c>
      <c r="O29" s="18" t="s">
        <v>481</v>
      </c>
      <c r="P29" s="20" t="s">
        <v>481</v>
      </c>
      <c r="Q29" s="18" t="n">
        <v>358.28551468</v>
      </c>
      <c r="R29" s="20" t="n">
        <v>8.567023300000001</v>
      </c>
      <c r="S29" s="18" t="s">
        <v>481</v>
      </c>
      <c r="T29" s="20" t="s">
        <v>481</v>
      </c>
      <c r="U29" s="18" t="n">
        <v>400.64196205</v>
      </c>
      <c r="V29" s="20" t="n">
        <v>7.88596746</v>
      </c>
    </row>
    <row r="30" spans="1:22">
      <c r="A30" s="15" t="s">
        <v>505</v>
      </c>
      <c r="B30" s="17" t="n">
        <v>4520</v>
      </c>
      <c r="C30" s="18">
        <f>(243.0/B30*100)</f>
        <v/>
      </c>
      <c r="D30" s="19" t="n">
        <v>4277</v>
      </c>
      <c r="E30" s="18" t="n">
        <v>565.68081394</v>
      </c>
      <c r="F30" s="20" t="n">
        <v>4.55170662</v>
      </c>
      <c r="G30" s="18" t="n">
        <v>530.4487362</v>
      </c>
      <c r="H30" s="20" t="n">
        <v>2.84802463</v>
      </c>
      <c r="I30" s="18" t="n">
        <v>497.87442139</v>
      </c>
      <c r="J30" s="20" t="n">
        <v>3.3144762</v>
      </c>
      <c r="K30" s="18" t="n">
        <v>447.62215207</v>
      </c>
      <c r="L30" s="20" t="n">
        <v>6.2993154</v>
      </c>
      <c r="M30" s="18" t="s">
        <v>481</v>
      </c>
      <c r="N30" s="20" t="s">
        <v>481</v>
      </c>
      <c r="O30" s="18" t="s">
        <v>481</v>
      </c>
      <c r="P30" s="20" t="s">
        <v>481</v>
      </c>
      <c r="Q30" s="18" t="s">
        <v>481</v>
      </c>
      <c r="R30" s="20" t="s">
        <v>481</v>
      </c>
      <c r="S30" s="18" t="s">
        <v>481</v>
      </c>
      <c r="T30" s="20" t="s">
        <v>481</v>
      </c>
      <c r="U30" s="18" t="n">
        <v>412.34321892</v>
      </c>
      <c r="V30" s="20" t="n">
        <v>5.13757936</v>
      </c>
    </row>
    <row r="31" spans="1:22">
      <c r="A31" s="15" t="s">
        <v>506</v>
      </c>
      <c r="B31" s="17" t="n">
        <v>5456</v>
      </c>
      <c r="C31" s="18">
        <f>(152.0/B31*100)</f>
        <v/>
      </c>
      <c r="D31" s="19" t="n">
        <v>5304</v>
      </c>
      <c r="E31" s="18" t="n">
        <v>519.85256863</v>
      </c>
      <c r="F31" s="20" t="n">
        <v>5.15353338</v>
      </c>
      <c r="G31" s="18" t="n">
        <v>518.83117946</v>
      </c>
      <c r="H31" s="20" t="n">
        <v>2.41814056</v>
      </c>
      <c r="I31" s="18" t="n">
        <v>485.95987596</v>
      </c>
      <c r="J31" s="20" t="n">
        <v>3.49842036</v>
      </c>
      <c r="K31" s="18" t="n">
        <v>451.23075833</v>
      </c>
      <c r="L31" s="20" t="n">
        <v>4.8628661</v>
      </c>
      <c r="M31" s="18" t="s">
        <v>481</v>
      </c>
      <c r="N31" s="20" t="s">
        <v>481</v>
      </c>
      <c r="O31" s="18" t="s">
        <v>481</v>
      </c>
      <c r="P31" s="20" t="s">
        <v>481</v>
      </c>
      <c r="Q31" s="18" t="s">
        <v>481</v>
      </c>
      <c r="R31" s="20" t="s">
        <v>481</v>
      </c>
      <c r="S31" s="18" t="s">
        <v>481</v>
      </c>
      <c r="T31" s="20" t="s">
        <v>481</v>
      </c>
      <c r="U31" s="18" t="n">
        <v>425.53426128</v>
      </c>
      <c r="V31" s="20" t="n">
        <v>5.17718813</v>
      </c>
    </row>
    <row r="32" spans="1:22">
      <c r="A32" s="15" t="s">
        <v>507</v>
      </c>
      <c r="B32" s="17" t="n">
        <v>4478</v>
      </c>
      <c r="C32" s="18">
        <f>(6.0/B32*100)</f>
        <v/>
      </c>
      <c r="D32" s="19" t="n">
        <v>4472</v>
      </c>
      <c r="E32" s="18" t="n">
        <v>517.5322473</v>
      </c>
      <c r="F32" s="20" t="n">
        <v>4.34371544</v>
      </c>
      <c r="G32" s="18" t="n">
        <v>510.11354168</v>
      </c>
      <c r="H32" s="20" t="n">
        <v>2.67806041</v>
      </c>
      <c r="I32" s="18" t="n">
        <v>485.4023769</v>
      </c>
      <c r="J32" s="20" t="n">
        <v>3.48662626</v>
      </c>
      <c r="K32" s="18" t="n">
        <v>463.54705107</v>
      </c>
      <c r="L32" s="20" t="n">
        <v>5.2636552</v>
      </c>
      <c r="M32" s="18" t="s">
        <v>481</v>
      </c>
      <c r="N32" s="20" t="s">
        <v>481</v>
      </c>
      <c r="O32" s="18" t="s">
        <v>481</v>
      </c>
      <c r="P32" s="20" t="s">
        <v>481</v>
      </c>
      <c r="Q32" s="18" t="s">
        <v>481</v>
      </c>
      <c r="R32" s="20" t="s">
        <v>481</v>
      </c>
      <c r="S32" s="18" t="s">
        <v>481</v>
      </c>
      <c r="T32" s="20" t="s">
        <v>481</v>
      </c>
      <c r="U32" s="18" t="n">
        <v>418.00091533</v>
      </c>
      <c r="V32" s="20" t="n">
        <v>12.60564732</v>
      </c>
    </row>
    <row r="33" spans="1:22">
      <c r="A33" s="15" t="s">
        <v>508</v>
      </c>
      <c r="B33" s="17" t="n">
        <v>7325</v>
      </c>
      <c r="C33" s="18">
        <f>(85.0/B33*100)</f>
        <v/>
      </c>
      <c r="D33" s="19" t="n">
        <v>7240</v>
      </c>
      <c r="E33" s="18" t="n">
        <v>527.6518839300001</v>
      </c>
      <c r="F33" s="20" t="n">
        <v>3.5241422</v>
      </c>
      <c r="G33" s="18" t="n">
        <v>507.02665543</v>
      </c>
      <c r="H33" s="20" t="n">
        <v>2.82266765</v>
      </c>
      <c r="I33" s="18" t="n">
        <v>477.40848305</v>
      </c>
      <c r="J33" s="20" t="n">
        <v>3.00976382</v>
      </c>
      <c r="K33" s="18" t="n">
        <v>464.21334215</v>
      </c>
      <c r="L33" s="20" t="n">
        <v>5.37589534</v>
      </c>
      <c r="M33" s="18" t="s">
        <v>481</v>
      </c>
      <c r="N33" s="20" t="s">
        <v>481</v>
      </c>
      <c r="O33" s="18" t="s">
        <v>481</v>
      </c>
      <c r="P33" s="20" t="s">
        <v>481</v>
      </c>
      <c r="Q33" s="18" t="s">
        <v>481</v>
      </c>
      <c r="R33" s="20" t="s">
        <v>481</v>
      </c>
      <c r="S33" s="18" t="s">
        <v>481</v>
      </c>
      <c r="T33" s="20" t="s">
        <v>481</v>
      </c>
      <c r="U33" s="18" t="n">
        <v>429.91826772</v>
      </c>
      <c r="V33" s="20" t="n">
        <v>7.32198875</v>
      </c>
    </row>
    <row r="34" spans="1:22">
      <c r="A34" s="15" t="s">
        <v>509</v>
      </c>
      <c r="B34" s="17" t="n">
        <v>6350</v>
      </c>
      <c r="C34" s="18">
        <f>(106.0/B34*100)</f>
        <v/>
      </c>
      <c r="D34" s="19" t="n">
        <v>6244</v>
      </c>
      <c r="E34" s="18" t="n">
        <v>456.47769652</v>
      </c>
      <c r="F34" s="20" t="n">
        <v>4.06873925</v>
      </c>
      <c r="G34" s="18" t="n">
        <v>482.90463086</v>
      </c>
      <c r="H34" s="20" t="n">
        <v>2.72321761</v>
      </c>
      <c r="I34" s="18" t="n">
        <v>471.57304682</v>
      </c>
      <c r="J34" s="20" t="n">
        <v>3.61596613</v>
      </c>
      <c r="K34" s="18" t="n">
        <v>433.97193689</v>
      </c>
      <c r="L34" s="20" t="n">
        <v>4.01476639</v>
      </c>
      <c r="M34" s="18" t="s">
        <v>481</v>
      </c>
      <c r="N34" s="20" t="s">
        <v>481</v>
      </c>
      <c r="O34" s="18" t="s">
        <v>481</v>
      </c>
      <c r="P34" s="20" t="s">
        <v>481</v>
      </c>
      <c r="Q34" s="18" t="n">
        <v>306.56969545</v>
      </c>
      <c r="R34" s="20" t="n">
        <v>10.27624616</v>
      </c>
      <c r="S34" s="18" t="s">
        <v>481</v>
      </c>
      <c r="T34" s="20" t="s">
        <v>481</v>
      </c>
      <c r="U34" s="18" t="n">
        <v>402.49963739</v>
      </c>
      <c r="V34" s="20" t="n">
        <v>7.26063073</v>
      </c>
    </row>
    <row r="35" spans="1:22">
      <c r="A35" s="15" t="s">
        <v>510</v>
      </c>
      <c r="B35" s="17" t="n">
        <v>6406</v>
      </c>
      <c r="C35" s="18">
        <f>(74.0/B35*100)</f>
        <v/>
      </c>
      <c r="D35" s="19" t="n">
        <v>6332</v>
      </c>
      <c r="E35" s="18" t="n">
        <v>536.15281257</v>
      </c>
      <c r="F35" s="20" t="n">
        <v>3.87054087</v>
      </c>
      <c r="G35" s="18" t="n">
        <v>526.26868573</v>
      </c>
      <c r="H35" s="20" t="n">
        <v>1.95653541</v>
      </c>
      <c r="I35" s="18" t="n">
        <v>496.84165025</v>
      </c>
      <c r="J35" s="20" t="n">
        <v>3.02707614</v>
      </c>
      <c r="K35" s="18" t="n">
        <v>452.70897465</v>
      </c>
      <c r="L35" s="20" t="n">
        <v>6.28779671</v>
      </c>
      <c r="M35" s="18" t="s">
        <v>481</v>
      </c>
      <c r="N35" s="20" t="s">
        <v>481</v>
      </c>
      <c r="O35" s="18" t="s">
        <v>481</v>
      </c>
      <c r="P35" s="20" t="s">
        <v>481</v>
      </c>
      <c r="Q35" s="18" t="n">
        <v>374.85244494</v>
      </c>
      <c r="R35" s="20" t="n">
        <v>5.84040672</v>
      </c>
      <c r="S35" s="18" t="s">
        <v>481</v>
      </c>
      <c r="T35" s="20" t="s">
        <v>481</v>
      </c>
      <c r="U35" s="18" t="n">
        <v>410.97580318</v>
      </c>
      <c r="V35" s="20" t="n">
        <v>7.01297507</v>
      </c>
    </row>
    <row r="36" spans="1:22">
      <c r="A36" s="15" t="s">
        <v>511</v>
      </c>
      <c r="B36" s="17" t="n">
        <v>6736</v>
      </c>
      <c r="C36" s="18">
        <f>(88.0/B36*100)</f>
        <v/>
      </c>
      <c r="D36" s="19" t="n">
        <v>6648</v>
      </c>
      <c r="E36" s="18" t="n">
        <v>511.58337449</v>
      </c>
      <c r="F36" s="20" t="n">
        <v>3.71144209</v>
      </c>
      <c r="G36" s="18" t="n">
        <v>508.7397953</v>
      </c>
      <c r="H36" s="20" t="n">
        <v>2.52654203</v>
      </c>
      <c r="I36" s="18" t="n">
        <v>490.61923387</v>
      </c>
      <c r="J36" s="20" t="n">
        <v>2.60595971</v>
      </c>
      <c r="K36" s="18" t="n">
        <v>463.72687085</v>
      </c>
      <c r="L36" s="20" t="n">
        <v>3.14042223</v>
      </c>
      <c r="M36" s="18" t="s">
        <v>481</v>
      </c>
      <c r="N36" s="20" t="s">
        <v>481</v>
      </c>
      <c r="O36" s="18" t="s">
        <v>481</v>
      </c>
      <c r="P36" s="20" t="s">
        <v>481</v>
      </c>
      <c r="Q36" s="18" t="s">
        <v>481</v>
      </c>
      <c r="R36" s="20" t="s">
        <v>481</v>
      </c>
      <c r="S36" s="18" t="s">
        <v>481</v>
      </c>
      <c r="T36" s="20" t="s">
        <v>481</v>
      </c>
      <c r="U36" s="18" t="n">
        <v>422.78133589</v>
      </c>
      <c r="V36" s="20" t="n">
        <v>6.62533436</v>
      </c>
    </row>
    <row r="37" spans="1:22">
      <c r="A37" s="15" t="s">
        <v>512</v>
      </c>
      <c r="B37" s="17" t="n">
        <v>5458</v>
      </c>
      <c r="C37" s="18">
        <f>(181.0/B37*100)</f>
        <v/>
      </c>
      <c r="D37" s="19" t="n">
        <v>5277</v>
      </c>
      <c r="E37" s="18" t="n">
        <v>530.92414172</v>
      </c>
      <c r="F37" s="20" t="n">
        <v>6.3330494</v>
      </c>
      <c r="G37" s="18" t="n">
        <v>517.65174117</v>
      </c>
      <c r="H37" s="20" t="n">
        <v>3.59872324</v>
      </c>
      <c r="I37" s="18" t="n">
        <v>481.13304744</v>
      </c>
      <c r="J37" s="20" t="n">
        <v>3.13131231</v>
      </c>
      <c r="K37" s="18" t="n">
        <v>457.17268855</v>
      </c>
      <c r="L37" s="20" t="n">
        <v>5.37909186</v>
      </c>
      <c r="M37" s="18" t="s">
        <v>481</v>
      </c>
      <c r="N37" s="20" t="s">
        <v>481</v>
      </c>
      <c r="O37" s="18" t="s">
        <v>481</v>
      </c>
      <c r="P37" s="20" t="s">
        <v>481</v>
      </c>
      <c r="Q37" s="18" t="s">
        <v>481</v>
      </c>
      <c r="R37" s="20" t="s">
        <v>481</v>
      </c>
      <c r="S37" s="18" t="s">
        <v>481</v>
      </c>
      <c r="T37" s="20" t="s">
        <v>481</v>
      </c>
      <c r="U37" s="18" t="n">
        <v>409.28576615</v>
      </c>
      <c r="V37" s="20" t="n">
        <v>5.65391014</v>
      </c>
    </row>
    <row r="38" spans="1:22">
      <c r="A38" s="15" t="s">
        <v>513</v>
      </c>
      <c r="B38" s="17" t="n">
        <v>5860</v>
      </c>
      <c r="C38" s="18">
        <f>(27.0/B38*100)</f>
        <v/>
      </c>
      <c r="D38" s="19" t="n">
        <v>5833</v>
      </c>
      <c r="E38" s="18" t="n">
        <v>524.31645842</v>
      </c>
      <c r="F38" s="20" t="n">
        <v>6.23842332</v>
      </c>
      <c r="G38" s="18" t="n">
        <v>521.44668739</v>
      </c>
      <c r="H38" s="20" t="n">
        <v>3.32791059</v>
      </c>
      <c r="I38" s="18" t="n">
        <v>504.8279552</v>
      </c>
      <c r="J38" s="20" t="n">
        <v>3.37987691</v>
      </c>
      <c r="K38" s="18" t="n">
        <v>469.34096664</v>
      </c>
      <c r="L38" s="20" t="n">
        <v>4.36287598</v>
      </c>
      <c r="M38" s="18" t="s">
        <v>481</v>
      </c>
      <c r="N38" s="20" t="s">
        <v>481</v>
      </c>
      <c r="O38" s="18" t="s">
        <v>481</v>
      </c>
      <c r="P38" s="20" t="s">
        <v>481</v>
      </c>
      <c r="Q38" s="18" t="s">
        <v>481</v>
      </c>
      <c r="R38" s="20" t="s">
        <v>481</v>
      </c>
      <c r="S38" s="18" t="s">
        <v>481</v>
      </c>
      <c r="T38" s="20" t="s">
        <v>481</v>
      </c>
      <c r="U38" s="18" t="n">
        <v>472.16950652</v>
      </c>
      <c r="V38" s="20" t="n">
        <v>6.13913146</v>
      </c>
    </row>
    <row r="39" spans="1:22">
      <c r="A39" s="15" t="s">
        <v>514</v>
      </c>
      <c r="B39" s="17" t="n">
        <v>5895</v>
      </c>
      <c r="C39" s="18">
        <f>(33.0/B39*100)</f>
        <v/>
      </c>
      <c r="D39" s="19" t="n">
        <v>5862</v>
      </c>
      <c r="E39" s="18" t="n">
        <v>422.52041885</v>
      </c>
      <c r="F39" s="20" t="n">
        <v>5.00610593</v>
      </c>
      <c r="G39" s="18" t="n">
        <v>436.23686684</v>
      </c>
      <c r="H39" s="20" t="n">
        <v>4.01324148</v>
      </c>
      <c r="I39" s="18" t="n">
        <v>419.65773298</v>
      </c>
      <c r="J39" s="20" t="n">
        <v>5.24536949</v>
      </c>
      <c r="K39" s="18" t="n">
        <v>407.69452548</v>
      </c>
      <c r="L39" s="20" t="n">
        <v>5.03496006</v>
      </c>
      <c r="M39" s="18" t="s">
        <v>481</v>
      </c>
      <c r="N39" s="20" t="s">
        <v>481</v>
      </c>
      <c r="O39" s="18" t="s">
        <v>481</v>
      </c>
      <c r="P39" s="20" t="s">
        <v>481</v>
      </c>
      <c r="Q39" s="18" t="s">
        <v>481</v>
      </c>
      <c r="R39" s="20" t="s">
        <v>481</v>
      </c>
      <c r="S39" s="18" t="s">
        <v>481</v>
      </c>
      <c r="T39" s="20" t="s">
        <v>481</v>
      </c>
      <c r="U39" s="18" t="n">
        <v>368.11612803</v>
      </c>
      <c r="V39" s="20" t="n">
        <v>8.61459082</v>
      </c>
    </row>
    <row r="40" spans="1:22">
      <c r="A40" s="15" t="s">
        <v>515</v>
      </c>
      <c r="B40" s="17" t="n">
        <v>14157</v>
      </c>
      <c r="C40" s="18">
        <f>(415.0/B40*100)</f>
        <v/>
      </c>
      <c r="D40" s="19" t="n">
        <v>13742</v>
      </c>
      <c r="E40" s="18" t="n">
        <v>541.27432929</v>
      </c>
      <c r="F40" s="20" t="n">
        <v>3.80211776</v>
      </c>
      <c r="G40" s="18" t="n">
        <v>522.52506241</v>
      </c>
      <c r="H40" s="20" t="n">
        <v>2.76430353</v>
      </c>
      <c r="I40" s="18" t="n">
        <v>487.24963725</v>
      </c>
      <c r="J40" s="20" t="n">
        <v>2.97109886</v>
      </c>
      <c r="K40" s="18" t="n">
        <v>441.83237878</v>
      </c>
      <c r="L40" s="20" t="n">
        <v>6.60857501</v>
      </c>
      <c r="M40" s="18" t="s">
        <v>481</v>
      </c>
      <c r="N40" s="20" t="s">
        <v>481</v>
      </c>
      <c r="O40" s="18" t="s">
        <v>481</v>
      </c>
      <c r="P40" s="20" t="s">
        <v>481</v>
      </c>
      <c r="Q40" s="18" t="s">
        <v>481</v>
      </c>
      <c r="R40" s="20" t="s">
        <v>481</v>
      </c>
      <c r="S40" s="18" t="s">
        <v>481</v>
      </c>
      <c r="T40" s="20" t="s">
        <v>481</v>
      </c>
      <c r="U40" s="18" t="n">
        <v>415.57028277</v>
      </c>
      <c r="V40" s="20" t="n">
        <v>6.45885632</v>
      </c>
    </row>
    <row r="41" spans="1:22">
      <c r="A41" s="15" t="s">
        <v>516</v>
      </c>
      <c r="B41" s="17" t="n">
        <v>5712</v>
      </c>
      <c r="C41" s="18">
        <f>(61.0/B41*100)</f>
        <v/>
      </c>
      <c r="D41" s="19" t="n">
        <v>5651</v>
      </c>
      <c r="E41" s="18" t="n">
        <v>523.73543119</v>
      </c>
      <c r="F41" s="20" t="n">
        <v>4.66917968</v>
      </c>
      <c r="G41" s="18" t="n">
        <v>502.31602348</v>
      </c>
      <c r="H41" s="20" t="n">
        <v>2.99074733</v>
      </c>
      <c r="I41" s="18" t="n">
        <v>484.84377587</v>
      </c>
      <c r="J41" s="20" t="n">
        <v>3.92716263</v>
      </c>
      <c r="K41" s="18" t="n">
        <v>441.73068938</v>
      </c>
      <c r="L41" s="20" t="n">
        <v>5.88524845</v>
      </c>
      <c r="M41" s="18" t="s">
        <v>481</v>
      </c>
      <c r="N41" s="20" t="s">
        <v>481</v>
      </c>
      <c r="O41" s="18" t="s">
        <v>481</v>
      </c>
      <c r="P41" s="20" t="s">
        <v>481</v>
      </c>
      <c r="Q41" s="18" t="n">
        <v>387.44235424</v>
      </c>
      <c r="R41" s="20" t="n">
        <v>14.52510266</v>
      </c>
      <c r="S41" s="18" t="s">
        <v>481</v>
      </c>
      <c r="T41" s="20" t="s">
        <v>481</v>
      </c>
      <c r="U41" s="18" t="n">
        <v>408.0642757</v>
      </c>
      <c r="V41" s="20" t="n">
        <v>10.08293512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371.56330581</v>
      </c>
      <c r="F45" s="20" t="n">
        <v>3.23684085</v>
      </c>
      <c r="G45" s="18" t="n">
        <v>378.91384613</v>
      </c>
      <c r="H45" s="20" t="n">
        <v>3.29522618</v>
      </c>
      <c r="I45" s="18" t="n">
        <v>388.94617358</v>
      </c>
      <c r="J45" s="20" t="n">
        <v>3.06985601</v>
      </c>
      <c r="K45" s="18" t="n">
        <v>370.47242662</v>
      </c>
      <c r="L45" s="20" t="n">
        <v>4.01567716</v>
      </c>
      <c r="M45" s="18" t="s">
        <v>481</v>
      </c>
      <c r="N45" s="20" t="s">
        <v>481</v>
      </c>
      <c r="O45" s="18" t="s">
        <v>481</v>
      </c>
      <c r="P45" s="20" t="s">
        <v>481</v>
      </c>
      <c r="Q45" s="18" t="s">
        <v>481</v>
      </c>
      <c r="R45" s="20" t="s">
        <v>481</v>
      </c>
      <c r="S45" s="18" t="n">
        <v>318.64275467</v>
      </c>
      <c r="T45" s="20" t="n">
        <v>35.4062005</v>
      </c>
      <c r="U45" s="18" t="n">
        <v>350.83596123</v>
      </c>
      <c r="V45" s="20" t="n">
        <v>5.12560253</v>
      </c>
    </row>
    <row r="46" spans="1:22">
      <c r="A46" s="15" t="s">
        <v>521</v>
      </c>
      <c r="B46" s="17" t="n">
        <v>23141</v>
      </c>
      <c r="C46" s="18">
        <f>(2289.0/B46*100)</f>
        <v/>
      </c>
      <c r="D46" s="19" t="n">
        <v>20852</v>
      </c>
      <c r="E46" s="18" t="n">
        <v>422.93661969</v>
      </c>
      <c r="F46" s="20" t="n">
        <v>4.46198879</v>
      </c>
      <c r="G46" s="18" t="n">
        <v>422.93809693</v>
      </c>
      <c r="H46" s="20" t="n">
        <v>3.04000343</v>
      </c>
      <c r="I46" s="18" t="n">
        <v>404.25940484</v>
      </c>
      <c r="J46" s="20" t="n">
        <v>3.30740587</v>
      </c>
      <c r="K46" s="18" t="n">
        <v>381.03036433</v>
      </c>
      <c r="L46" s="20" t="n">
        <v>4.10924393</v>
      </c>
      <c r="M46" s="18" t="s">
        <v>481</v>
      </c>
      <c r="N46" s="20" t="s">
        <v>481</v>
      </c>
      <c r="O46" s="18" t="s">
        <v>481</v>
      </c>
      <c r="P46" s="20" t="s">
        <v>481</v>
      </c>
      <c r="Q46" s="18" t="s">
        <v>481</v>
      </c>
      <c r="R46" s="20" t="s">
        <v>481</v>
      </c>
      <c r="S46" s="18" t="s">
        <v>481</v>
      </c>
      <c r="T46" s="20" t="s">
        <v>481</v>
      </c>
      <c r="U46" s="18" t="n">
        <v>377.47566868</v>
      </c>
      <c r="V46" s="20" t="n">
        <v>2.27475523</v>
      </c>
    </row>
    <row r="47" spans="1:22">
      <c r="A47" s="15" t="s">
        <v>522</v>
      </c>
      <c r="B47" s="17" t="n">
        <v>5928</v>
      </c>
      <c r="C47" s="18">
        <f>(440.0/B47*100)</f>
        <v/>
      </c>
      <c r="D47" s="19" t="n">
        <v>5488</v>
      </c>
      <c r="E47" s="18" t="n">
        <v>458.48371189</v>
      </c>
      <c r="F47" s="20" t="n">
        <v>5.162409</v>
      </c>
      <c r="G47" s="18" t="n">
        <v>468.46463787</v>
      </c>
      <c r="H47" s="20" t="n">
        <v>4.31554501</v>
      </c>
      <c r="I47" s="18" t="n">
        <v>451.92895212</v>
      </c>
      <c r="J47" s="20" t="n">
        <v>5.21241918</v>
      </c>
      <c r="K47" s="18" t="n">
        <v>412.20021826</v>
      </c>
      <c r="L47" s="20" t="n">
        <v>6.56227032</v>
      </c>
      <c r="M47" s="18" t="s">
        <v>481</v>
      </c>
      <c r="N47" s="20" t="s">
        <v>481</v>
      </c>
      <c r="O47" s="18" t="s">
        <v>481</v>
      </c>
      <c r="P47" s="20" t="s">
        <v>481</v>
      </c>
      <c r="Q47" s="18" t="s">
        <v>481</v>
      </c>
      <c r="R47" s="20" t="s">
        <v>481</v>
      </c>
      <c r="S47" s="18" t="s">
        <v>481</v>
      </c>
      <c r="T47" s="20" t="s">
        <v>481</v>
      </c>
      <c r="U47" s="18" t="n">
        <v>384.11539371</v>
      </c>
      <c r="V47" s="20" t="n">
        <v>5.5224151</v>
      </c>
    </row>
    <row r="48" spans="1:22">
      <c r="A48" s="15" t="s">
        <v>523</v>
      </c>
      <c r="B48" s="17" t="n">
        <v>9841</v>
      </c>
      <c r="C48" s="18">
        <f>(8.0/B48*100)</f>
        <v/>
      </c>
      <c r="D48" s="19" t="n">
        <v>9833</v>
      </c>
      <c r="E48" s="18" t="n">
        <v>531.5817268</v>
      </c>
      <c r="F48" s="20" t="n">
        <v>6.46736553</v>
      </c>
      <c r="G48" s="18" t="n">
        <v>522.08046531</v>
      </c>
      <c r="H48" s="20" t="n">
        <v>4.91824498</v>
      </c>
      <c r="I48" s="18" t="n">
        <v>512.38274398</v>
      </c>
      <c r="J48" s="20" t="n">
        <v>4.82214921</v>
      </c>
      <c r="K48" s="18" t="n">
        <v>464.87563519</v>
      </c>
      <c r="L48" s="20" t="n">
        <v>6.91170062</v>
      </c>
      <c r="M48" s="18" t="s">
        <v>481</v>
      </c>
      <c r="N48" s="20" t="s">
        <v>481</v>
      </c>
      <c r="O48" s="18" t="s">
        <v>481</v>
      </c>
      <c r="P48" s="20" t="s">
        <v>481</v>
      </c>
      <c r="Q48" s="18" t="s">
        <v>481</v>
      </c>
      <c r="R48" s="20" t="s">
        <v>481</v>
      </c>
      <c r="S48" s="18" t="s">
        <v>481</v>
      </c>
      <c r="T48" s="20" t="s">
        <v>481</v>
      </c>
      <c r="U48" s="18" t="n">
        <v>449.41934502</v>
      </c>
      <c r="V48" s="20" t="n">
        <v>32.51732258</v>
      </c>
    </row>
    <row r="49" spans="1:22">
      <c r="A49" s="15" t="s">
        <v>524</v>
      </c>
      <c r="B49" s="17" t="n">
        <v>6349</v>
      </c>
      <c r="C49" s="18">
        <f>(56.0/B49*100)</f>
        <v/>
      </c>
      <c r="D49" s="19" t="n">
        <v>6293</v>
      </c>
      <c r="E49" s="18" t="n">
        <v>444.01766049</v>
      </c>
      <c r="F49" s="20" t="n">
        <v>4.11720662</v>
      </c>
      <c r="G49" s="18" t="n">
        <v>438.51946167</v>
      </c>
      <c r="H49" s="20" t="n">
        <v>3.15933377</v>
      </c>
      <c r="I49" s="18" t="n">
        <v>425.73580377</v>
      </c>
      <c r="J49" s="20" t="n">
        <v>3.49809797</v>
      </c>
      <c r="K49" s="18" t="n">
        <v>402.74852787</v>
      </c>
      <c r="L49" s="20" t="n">
        <v>4.864919</v>
      </c>
      <c r="M49" s="18" t="s">
        <v>481</v>
      </c>
      <c r="N49" s="20" t="s">
        <v>481</v>
      </c>
      <c r="O49" s="18" t="s">
        <v>481</v>
      </c>
      <c r="P49" s="20" t="s">
        <v>481</v>
      </c>
      <c r="Q49" s="18" t="s">
        <v>481</v>
      </c>
      <c r="R49" s="20" t="s">
        <v>481</v>
      </c>
      <c r="S49" s="18" t="n">
        <v>343.78993117</v>
      </c>
      <c r="T49" s="20" t="n">
        <v>26.69202612</v>
      </c>
      <c r="U49" s="18" t="n">
        <v>381.94790975</v>
      </c>
      <c r="V49" s="20" t="n">
        <v>8.88731158</v>
      </c>
    </row>
    <row r="50" spans="1:22">
      <c r="A50" s="15" t="s">
        <v>525</v>
      </c>
      <c r="B50" s="17" t="n">
        <v>11795</v>
      </c>
      <c r="C50" s="18">
        <f>(413.0/B50*100)</f>
        <v/>
      </c>
      <c r="D50" s="19" t="n">
        <v>11382</v>
      </c>
      <c r="E50" s="18" t="n">
        <v>409.29222452</v>
      </c>
      <c r="F50" s="20" t="n">
        <v>3.54609865</v>
      </c>
      <c r="G50" s="18" t="n">
        <v>424.6070454</v>
      </c>
      <c r="H50" s="20" t="n">
        <v>2.90587447</v>
      </c>
      <c r="I50" s="18" t="n">
        <v>429.31441124</v>
      </c>
      <c r="J50" s="20" t="n">
        <v>2.57919938</v>
      </c>
      <c r="K50" s="18" t="n">
        <v>393.51641512</v>
      </c>
      <c r="L50" s="20" t="n">
        <v>3.83940253</v>
      </c>
      <c r="M50" s="18" t="s">
        <v>481</v>
      </c>
      <c r="N50" s="20" t="s">
        <v>481</v>
      </c>
      <c r="O50" s="18" t="s">
        <v>481</v>
      </c>
      <c r="P50" s="20" t="s">
        <v>481</v>
      </c>
      <c r="Q50" s="18" t="s">
        <v>481</v>
      </c>
      <c r="R50" s="20" t="s">
        <v>481</v>
      </c>
      <c r="S50" s="18" t="s">
        <v>481</v>
      </c>
      <c r="T50" s="20" t="s">
        <v>481</v>
      </c>
      <c r="U50" s="18" t="n">
        <v>363.99353027</v>
      </c>
      <c r="V50" s="20" t="n">
        <v>6.88724008</v>
      </c>
    </row>
    <row r="51" spans="1:22">
      <c r="A51" s="15" t="s">
        <v>526</v>
      </c>
      <c r="B51" s="17" t="n">
        <v>6866</v>
      </c>
      <c r="C51" s="18">
        <f>(112.0/B51*100)</f>
        <v/>
      </c>
      <c r="D51" s="19" t="n">
        <v>6754</v>
      </c>
      <c r="E51" s="18" t="n">
        <v>417.74109396</v>
      </c>
      <c r="F51" s="20" t="n">
        <v>3.76060971</v>
      </c>
      <c r="G51" s="18" t="n">
        <v>428.5262086</v>
      </c>
      <c r="H51" s="20" t="n">
        <v>2.90937244</v>
      </c>
      <c r="I51" s="18" t="n">
        <v>427.47861934</v>
      </c>
      <c r="J51" s="20" t="n">
        <v>2.19480145</v>
      </c>
      <c r="K51" s="18" t="n">
        <v>413.61696181</v>
      </c>
      <c r="L51" s="20" t="n">
        <v>4.1150484</v>
      </c>
      <c r="M51" s="18" t="s">
        <v>481</v>
      </c>
      <c r="N51" s="20" t="s">
        <v>481</v>
      </c>
      <c r="O51" s="18" t="s">
        <v>481</v>
      </c>
      <c r="P51" s="20" t="s">
        <v>481</v>
      </c>
      <c r="Q51" s="18" t="n">
        <v>410.85572185</v>
      </c>
      <c r="R51" s="20" t="n">
        <v>3.7997542</v>
      </c>
      <c r="S51" s="18" t="s">
        <v>481</v>
      </c>
      <c r="T51" s="20" t="s">
        <v>481</v>
      </c>
      <c r="U51" s="18" t="n">
        <v>388.83774937</v>
      </c>
      <c r="V51" s="20" t="n">
        <v>6.62354231</v>
      </c>
    </row>
    <row r="52" spans="1:22">
      <c r="A52" s="15" t="s">
        <v>527</v>
      </c>
      <c r="B52" s="17" t="n">
        <v>5809</v>
      </c>
      <c r="C52" s="18">
        <f>(115.0/B52*100)</f>
        <v/>
      </c>
      <c r="D52" s="19" t="n">
        <v>5694</v>
      </c>
      <c r="E52" s="18" t="n">
        <v>484.55221017</v>
      </c>
      <c r="F52" s="20" t="n">
        <v>4.61732744</v>
      </c>
      <c r="G52" s="18" t="n">
        <v>490.24784791</v>
      </c>
      <c r="H52" s="20" t="n">
        <v>2.90538662</v>
      </c>
      <c r="I52" s="18" t="n">
        <v>469.00025571</v>
      </c>
      <c r="J52" s="20" t="n">
        <v>3.26357821</v>
      </c>
      <c r="K52" s="18" t="n">
        <v>431.58900871</v>
      </c>
      <c r="L52" s="20" t="n">
        <v>4.5914644</v>
      </c>
      <c r="M52" s="18" t="s">
        <v>481</v>
      </c>
      <c r="N52" s="20" t="s">
        <v>481</v>
      </c>
      <c r="O52" s="18" t="s">
        <v>481</v>
      </c>
      <c r="P52" s="20" t="s">
        <v>481</v>
      </c>
      <c r="Q52" s="18" t="s">
        <v>481</v>
      </c>
      <c r="R52" s="20" t="s">
        <v>481</v>
      </c>
      <c r="S52" s="18" t="s">
        <v>481</v>
      </c>
      <c r="T52" s="20" t="s">
        <v>481</v>
      </c>
      <c r="U52" s="18" t="n">
        <v>386.43890615</v>
      </c>
      <c r="V52" s="20" t="n">
        <v>6.28821901</v>
      </c>
    </row>
    <row r="53" spans="1:22">
      <c r="A53" s="15" t="s">
        <v>528</v>
      </c>
      <c r="B53" s="17" t="n">
        <v>5571</v>
      </c>
      <c r="C53" s="18">
        <f>(123.0/B53*100)</f>
        <v/>
      </c>
      <c r="D53" s="19" t="n">
        <v>5448</v>
      </c>
      <c r="E53" s="18" t="n">
        <v>438.73820607</v>
      </c>
      <c r="F53" s="20" t="n">
        <v>3.09646762</v>
      </c>
      <c r="G53" s="18" t="n">
        <v>451.14978586</v>
      </c>
      <c r="H53" s="20" t="n">
        <v>2.05630478</v>
      </c>
      <c r="I53" s="18" t="n">
        <v>431.77904624</v>
      </c>
      <c r="J53" s="20" t="n">
        <v>2.83487245</v>
      </c>
      <c r="K53" s="18" t="n">
        <v>412.18691478</v>
      </c>
      <c r="L53" s="20" t="n">
        <v>4.35112738</v>
      </c>
      <c r="M53" s="18" t="s">
        <v>481</v>
      </c>
      <c r="N53" s="20" t="s">
        <v>481</v>
      </c>
      <c r="O53" s="18" t="s">
        <v>481</v>
      </c>
      <c r="P53" s="20" t="s">
        <v>481</v>
      </c>
      <c r="Q53" s="18" t="s">
        <v>481</v>
      </c>
      <c r="R53" s="20" t="s">
        <v>481</v>
      </c>
      <c r="S53" s="18" t="s">
        <v>481</v>
      </c>
      <c r="T53" s="20" t="s">
        <v>481</v>
      </c>
      <c r="U53" s="18" t="n">
        <v>359.66143977</v>
      </c>
      <c r="V53" s="20" t="n">
        <v>4.0206932</v>
      </c>
    </row>
    <row r="54" spans="1:22">
      <c r="A54" s="15" t="s">
        <v>529</v>
      </c>
      <c r="B54" s="17" t="n">
        <v>4740</v>
      </c>
      <c r="C54" s="18">
        <f>(548.0/B54*100)</f>
        <v/>
      </c>
      <c r="D54" s="19" t="n">
        <v>4192</v>
      </c>
      <c r="E54" s="18" t="n">
        <v>326.31134455</v>
      </c>
      <c r="F54" s="20" t="n">
        <v>3.2228165</v>
      </c>
      <c r="G54" s="18" t="n">
        <v>358.37787821</v>
      </c>
      <c r="H54" s="20" t="n">
        <v>3.53193581</v>
      </c>
      <c r="I54" s="18" t="n">
        <v>349.61230089</v>
      </c>
      <c r="J54" s="20" t="n">
        <v>5.19293738</v>
      </c>
      <c r="K54" s="18" t="n">
        <v>320.95815625</v>
      </c>
      <c r="L54" s="20" t="n">
        <v>6.05313334</v>
      </c>
      <c r="M54" s="18" t="s">
        <v>481</v>
      </c>
      <c r="N54" s="20" t="s">
        <v>481</v>
      </c>
      <c r="O54" s="18" t="s">
        <v>481</v>
      </c>
      <c r="P54" s="20" t="s">
        <v>481</v>
      </c>
      <c r="Q54" s="18" t="s">
        <v>481</v>
      </c>
      <c r="R54" s="20" t="s">
        <v>481</v>
      </c>
      <c r="S54" s="18" t="s">
        <v>481</v>
      </c>
      <c r="T54" s="20" t="s">
        <v>481</v>
      </c>
      <c r="U54" s="18" t="n">
        <v>290.03940822</v>
      </c>
      <c r="V54" s="20" t="n">
        <v>3.93351983</v>
      </c>
    </row>
    <row r="55" spans="1:22">
      <c r="A55" s="15" t="s">
        <v>530</v>
      </c>
      <c r="B55" s="17" t="n">
        <v>5316</v>
      </c>
      <c r="C55" s="18">
        <f>(22.0/B55*100)</f>
        <v/>
      </c>
      <c r="D55" s="19" t="n">
        <v>5294</v>
      </c>
      <c r="E55" s="18" t="n">
        <v>417.73767153</v>
      </c>
      <c r="F55" s="20" t="n">
        <v>3.54868222</v>
      </c>
      <c r="G55" s="18" t="n">
        <v>416.9937456</v>
      </c>
      <c r="H55" s="20" t="n">
        <v>2.61892357</v>
      </c>
      <c r="I55" s="18" t="n">
        <v>419.63762588</v>
      </c>
      <c r="J55" s="20" t="n">
        <v>3.91003902</v>
      </c>
      <c r="K55" s="18" t="n">
        <v>359.51825153</v>
      </c>
      <c r="L55" s="20" t="n">
        <v>6.9119771</v>
      </c>
      <c r="M55" s="18" t="s">
        <v>481</v>
      </c>
      <c r="N55" s="20" t="s">
        <v>481</v>
      </c>
      <c r="O55" s="18" t="s">
        <v>481</v>
      </c>
      <c r="P55" s="20" t="s">
        <v>481</v>
      </c>
      <c r="Q55" s="18" t="s">
        <v>481</v>
      </c>
      <c r="R55" s="20" t="s">
        <v>481</v>
      </c>
      <c r="S55" s="18" t="n">
        <v>313.7114634</v>
      </c>
      <c r="T55" s="20" t="n">
        <v>26.60163536</v>
      </c>
      <c r="U55" s="18" t="n">
        <v>339.58674652</v>
      </c>
      <c r="V55" s="20" t="n">
        <v>6.65151197</v>
      </c>
    </row>
    <row r="56" spans="1:22">
      <c r="A56" s="15" t="s">
        <v>531</v>
      </c>
      <c r="B56" s="17" t="n">
        <v>5359</v>
      </c>
      <c r="C56" s="18">
        <f>(77.0/B56*100)</f>
        <v/>
      </c>
      <c r="D56" s="19" t="n">
        <v>5282</v>
      </c>
      <c r="E56" s="18" t="n">
        <v>536.34685628</v>
      </c>
      <c r="F56" s="20" t="n">
        <v>4.20167565</v>
      </c>
      <c r="G56" s="18" t="n">
        <v>528.56047381</v>
      </c>
      <c r="H56" s="20" t="n">
        <v>2.79307588</v>
      </c>
      <c r="I56" s="18" t="n">
        <v>517.78147987</v>
      </c>
      <c r="J56" s="20" t="n">
        <v>3.23639683</v>
      </c>
      <c r="K56" s="18" t="n">
        <v>492.49539371</v>
      </c>
      <c r="L56" s="20" t="n">
        <v>4.6487973</v>
      </c>
      <c r="M56" s="18" t="s">
        <v>481</v>
      </c>
      <c r="N56" s="20" t="s">
        <v>481</v>
      </c>
      <c r="O56" s="18" t="s">
        <v>481</v>
      </c>
      <c r="P56" s="20" t="s">
        <v>481</v>
      </c>
      <c r="Q56" s="18" t="s">
        <v>481</v>
      </c>
      <c r="R56" s="20" t="s">
        <v>481</v>
      </c>
      <c r="S56" s="18" t="s">
        <v>481</v>
      </c>
      <c r="T56" s="20" t="s">
        <v>481</v>
      </c>
      <c r="U56" s="18" t="n">
        <v>449.7744743</v>
      </c>
      <c r="V56" s="20" t="n">
        <v>14.41978254</v>
      </c>
    </row>
    <row r="57" spans="1:22">
      <c r="A57" s="15" t="s">
        <v>532</v>
      </c>
      <c r="B57" s="17" t="n">
        <v>6513</v>
      </c>
      <c r="C57" s="18">
        <f>(0.0/B57*100)</f>
        <v/>
      </c>
      <c r="D57" s="19" t="n">
        <v>6513</v>
      </c>
      <c r="E57" s="18" t="n">
        <v>391.71733528</v>
      </c>
      <c r="F57" s="20" t="n">
        <v>4.80504351</v>
      </c>
      <c r="G57" s="18" t="n">
        <v>407.49699738</v>
      </c>
      <c r="H57" s="20" t="n">
        <v>2.95452313</v>
      </c>
      <c r="I57" s="18" t="n">
        <v>413.03889168</v>
      </c>
      <c r="J57" s="20" t="n">
        <v>2.85677901</v>
      </c>
      <c r="K57" s="18" t="n">
        <v>382.22719339</v>
      </c>
      <c r="L57" s="20" t="n">
        <v>3.89665704</v>
      </c>
      <c r="M57" s="18" t="s">
        <v>481</v>
      </c>
      <c r="N57" s="20" t="s">
        <v>481</v>
      </c>
      <c r="O57" s="18" t="s">
        <v>481</v>
      </c>
      <c r="P57" s="20" t="s">
        <v>481</v>
      </c>
      <c r="Q57" s="18" t="s">
        <v>481</v>
      </c>
      <c r="R57" s="20" t="s">
        <v>481</v>
      </c>
      <c r="S57" s="18" t="n">
        <v>373.71501559</v>
      </c>
      <c r="T57" s="20" t="n">
        <v>31.43543564</v>
      </c>
      <c r="U57" s="18" t="n">
        <v>380.081417</v>
      </c>
      <c r="V57" s="20" t="n">
        <v>7.54099722</v>
      </c>
    </row>
    <row r="58" spans="1:22">
      <c r="A58" s="15" t="s">
        <v>533</v>
      </c>
      <c r="B58" s="17" t="n">
        <v>7267</v>
      </c>
      <c r="C58" s="18">
        <f>(10.0/B58*100)</f>
        <v/>
      </c>
      <c r="D58" s="19" t="n">
        <v>7257</v>
      </c>
      <c r="E58" s="18" t="n">
        <v>402.77535524</v>
      </c>
      <c r="F58" s="20" t="n">
        <v>3.28124144</v>
      </c>
      <c r="G58" s="18" t="n">
        <v>426.53064968</v>
      </c>
      <c r="H58" s="20" t="n">
        <v>3.08478914</v>
      </c>
      <c r="I58" s="18" t="n">
        <v>414.96489344</v>
      </c>
      <c r="J58" s="20" t="n">
        <v>3.98584041</v>
      </c>
      <c r="K58" s="18" t="n">
        <v>370.8509487</v>
      </c>
      <c r="L58" s="20" t="n">
        <v>5.99294335</v>
      </c>
      <c r="M58" s="18" t="s">
        <v>481</v>
      </c>
      <c r="N58" s="20" t="s">
        <v>481</v>
      </c>
      <c r="O58" s="18" t="s">
        <v>481</v>
      </c>
      <c r="P58" s="20" t="s">
        <v>481</v>
      </c>
      <c r="Q58" s="18" t="s">
        <v>481</v>
      </c>
      <c r="R58" s="20" t="s">
        <v>481</v>
      </c>
      <c r="S58" s="18" t="n">
        <v>317.20502738</v>
      </c>
      <c r="T58" s="20" t="n">
        <v>16.82678407</v>
      </c>
      <c r="U58" s="18" t="n">
        <v>335.69580273</v>
      </c>
      <c r="V58" s="20" t="n">
        <v>10.43980958</v>
      </c>
    </row>
    <row r="59" spans="1:22">
      <c r="A59" s="15" t="s">
        <v>534</v>
      </c>
      <c r="B59" s="17" t="n">
        <v>4826</v>
      </c>
      <c r="C59" s="18">
        <f>(26.0/B59*100)</f>
        <v/>
      </c>
      <c r="D59" s="19" t="n">
        <v>4800</v>
      </c>
      <c r="E59" s="18" t="n">
        <v>362.71918529</v>
      </c>
      <c r="F59" s="20" t="n">
        <v>2.72339791</v>
      </c>
      <c r="G59" s="18" t="n">
        <v>388.11044826</v>
      </c>
      <c r="H59" s="20" t="n">
        <v>2.26279321</v>
      </c>
      <c r="I59" s="18" t="n">
        <v>394.77649829</v>
      </c>
      <c r="J59" s="20" t="n">
        <v>3.10057776</v>
      </c>
      <c r="K59" s="18" t="n">
        <v>364.33748672</v>
      </c>
      <c r="L59" s="20" t="n">
        <v>4.10704976</v>
      </c>
      <c r="M59" s="18" t="s">
        <v>481</v>
      </c>
      <c r="N59" s="20" t="s">
        <v>481</v>
      </c>
      <c r="O59" s="18" t="s">
        <v>481</v>
      </c>
      <c r="P59" s="20" t="s">
        <v>481</v>
      </c>
      <c r="Q59" s="18" t="s">
        <v>481</v>
      </c>
      <c r="R59" s="20" t="s">
        <v>481</v>
      </c>
      <c r="S59" s="18" t="n">
        <v>302.25784253</v>
      </c>
      <c r="T59" s="20" t="n">
        <v>15.63511887</v>
      </c>
      <c r="U59" s="18" t="n">
        <v>335.16544204</v>
      </c>
      <c r="V59" s="20" t="n">
        <v>6.92335653</v>
      </c>
    </row>
    <row r="60" spans="1:22">
      <c r="A60" s="15" t="s">
        <v>535</v>
      </c>
      <c r="B60" s="17" t="n">
        <v>4546</v>
      </c>
      <c r="C60" s="18">
        <f>(15.0/B60*100)</f>
        <v/>
      </c>
      <c r="D60" s="19" t="n">
        <v>4531</v>
      </c>
      <c r="E60" s="18" t="n">
        <v>382.82348807</v>
      </c>
      <c r="F60" s="20" t="n">
        <v>4.95792512</v>
      </c>
      <c r="G60" s="18" t="n">
        <v>399.90497612</v>
      </c>
      <c r="H60" s="20" t="n">
        <v>3.84093602</v>
      </c>
      <c r="I60" s="18" t="n">
        <v>387.55296105</v>
      </c>
      <c r="J60" s="20" t="n">
        <v>5.39705251</v>
      </c>
      <c r="K60" s="18" t="n">
        <v>346.72677018</v>
      </c>
      <c r="L60" s="20" t="n">
        <v>7.72463799</v>
      </c>
      <c r="M60" s="18" t="s">
        <v>481</v>
      </c>
      <c r="N60" s="20" t="s">
        <v>481</v>
      </c>
      <c r="O60" s="18" t="s">
        <v>481</v>
      </c>
      <c r="P60" s="20" t="s">
        <v>481</v>
      </c>
      <c r="Q60" s="18" t="s">
        <v>481</v>
      </c>
      <c r="R60" s="20" t="s">
        <v>481</v>
      </c>
      <c r="S60" s="18" t="n">
        <v>324.66663761</v>
      </c>
      <c r="T60" s="20" t="n">
        <v>16.79886872</v>
      </c>
      <c r="U60" s="18" t="n">
        <v>359.60842872</v>
      </c>
      <c r="V60" s="20" t="n">
        <v>8.287277039999999</v>
      </c>
    </row>
    <row r="61" spans="1:22">
      <c r="A61" s="15" t="s">
        <v>536</v>
      </c>
      <c r="B61" s="17" t="n">
        <v>6525</v>
      </c>
      <c r="C61" s="18">
        <f>(184.0/B61*100)</f>
        <v/>
      </c>
      <c r="D61" s="19" t="n">
        <v>6341</v>
      </c>
      <c r="E61" s="18" t="n">
        <v>479.19986516</v>
      </c>
      <c r="F61" s="20" t="n">
        <v>4.50465262</v>
      </c>
      <c r="G61" s="18" t="n">
        <v>486.99354349</v>
      </c>
      <c r="H61" s="20" t="n">
        <v>2.42223715</v>
      </c>
      <c r="I61" s="18" t="n">
        <v>469.25157676</v>
      </c>
      <c r="J61" s="20" t="n">
        <v>3.88303724</v>
      </c>
      <c r="K61" s="18" t="n">
        <v>432.63253918</v>
      </c>
      <c r="L61" s="20" t="n">
        <v>5.81570814</v>
      </c>
      <c r="M61" s="18" t="s">
        <v>481</v>
      </c>
      <c r="N61" s="20" t="s">
        <v>481</v>
      </c>
      <c r="O61" s="18" t="s">
        <v>481</v>
      </c>
      <c r="P61" s="20" t="s">
        <v>481</v>
      </c>
      <c r="Q61" s="18" t="s">
        <v>481</v>
      </c>
      <c r="R61" s="20" t="s">
        <v>481</v>
      </c>
      <c r="S61" s="18" t="s">
        <v>481</v>
      </c>
      <c r="T61" s="20" t="s">
        <v>481</v>
      </c>
      <c r="U61" s="18" t="n">
        <v>394.16461943</v>
      </c>
      <c r="V61" s="20" t="n">
        <v>7.78957529</v>
      </c>
    </row>
    <row r="62" spans="1:22">
      <c r="A62" s="15" t="s">
        <v>537</v>
      </c>
      <c r="B62" s="17" t="n">
        <v>4476</v>
      </c>
      <c r="C62" s="18">
        <f>(3.0/B62*100)</f>
        <v/>
      </c>
      <c r="D62" s="19" t="n">
        <v>4473</v>
      </c>
      <c r="E62" s="18" t="n">
        <v>541.52940155</v>
      </c>
      <c r="F62" s="20" t="n">
        <v>3.9668909</v>
      </c>
      <c r="G62" s="18" t="n">
        <v>535.89422881</v>
      </c>
      <c r="H62" s="20" t="n">
        <v>1.44835015</v>
      </c>
      <c r="I62" s="18" t="n">
        <v>519.2307537299999</v>
      </c>
      <c r="J62" s="20" t="n">
        <v>2.36156316</v>
      </c>
      <c r="K62" s="18" t="n">
        <v>481.94590376</v>
      </c>
      <c r="L62" s="20" t="n">
        <v>4.65530063</v>
      </c>
      <c r="M62" s="18" t="s">
        <v>481</v>
      </c>
      <c r="N62" s="20" t="s">
        <v>481</v>
      </c>
      <c r="O62" s="18" t="s">
        <v>481</v>
      </c>
      <c r="P62" s="20" t="s">
        <v>481</v>
      </c>
      <c r="Q62" s="18" t="s">
        <v>481</v>
      </c>
      <c r="R62" s="20" t="s">
        <v>481</v>
      </c>
      <c r="S62" s="18" t="s">
        <v>481</v>
      </c>
      <c r="T62" s="20" t="s">
        <v>481</v>
      </c>
      <c r="U62" s="18" t="n">
        <v>479.28947005</v>
      </c>
      <c r="V62" s="20" t="n">
        <v>22.04152141</v>
      </c>
    </row>
    <row r="63" spans="1:22">
      <c r="A63" s="15" t="s">
        <v>538</v>
      </c>
      <c r="B63" s="17" t="n">
        <v>5324</v>
      </c>
      <c r="C63" s="18">
        <f>(13.0/B63*100)</f>
        <v/>
      </c>
      <c r="D63" s="19" t="n">
        <v>5311</v>
      </c>
      <c r="E63" s="18" t="n">
        <v>388.10984473</v>
      </c>
      <c r="F63" s="20" t="n">
        <v>2.68020206</v>
      </c>
      <c r="G63" s="18" t="n">
        <v>394.79279206</v>
      </c>
      <c r="H63" s="20" t="n">
        <v>2.10928572</v>
      </c>
      <c r="I63" s="18" t="n">
        <v>386.92031331</v>
      </c>
      <c r="J63" s="20" t="n">
        <v>2.96868057</v>
      </c>
      <c r="K63" s="18" t="n">
        <v>352.92168227</v>
      </c>
      <c r="L63" s="20" t="n">
        <v>5.4214019</v>
      </c>
      <c r="M63" s="18" t="s">
        <v>481</v>
      </c>
      <c r="N63" s="20" t="s">
        <v>481</v>
      </c>
      <c r="O63" s="18" t="s">
        <v>481</v>
      </c>
      <c r="P63" s="20" t="s">
        <v>481</v>
      </c>
      <c r="Q63" s="18" t="n">
        <v>399.53652291</v>
      </c>
      <c r="R63" s="20" t="n">
        <v>38.92458789</v>
      </c>
      <c r="S63" s="18" t="n">
        <v>309.41586069</v>
      </c>
      <c r="T63" s="20" t="n">
        <v>34.9759859</v>
      </c>
      <c r="U63" s="18" t="n">
        <v>336.3127462</v>
      </c>
      <c r="V63" s="20" t="n">
        <v>4.74463664</v>
      </c>
    </row>
    <row r="64" spans="1:22">
      <c r="A64" s="15" t="s">
        <v>539</v>
      </c>
      <c r="B64" s="17" t="n">
        <v>3634</v>
      </c>
      <c r="C64" s="18">
        <f>(3.0/B64*100)</f>
        <v/>
      </c>
      <c r="D64" s="19" t="n">
        <v>3631</v>
      </c>
      <c r="E64" s="18" t="n">
        <v>496.93562601</v>
      </c>
      <c r="F64" s="20" t="n">
        <v>4.67723802</v>
      </c>
      <c r="G64" s="18" t="n">
        <v>484.55644562</v>
      </c>
      <c r="H64" s="20" t="n">
        <v>2.63959537</v>
      </c>
      <c r="I64" s="18" t="n">
        <v>453.04891634</v>
      </c>
      <c r="J64" s="20" t="n">
        <v>3.78654098</v>
      </c>
      <c r="K64" s="18" t="n">
        <v>368.77393412</v>
      </c>
      <c r="L64" s="20" t="n">
        <v>5.42052263</v>
      </c>
      <c r="M64" s="18" t="s">
        <v>481</v>
      </c>
      <c r="N64" s="20" t="s">
        <v>481</v>
      </c>
      <c r="O64" s="18" t="s">
        <v>481</v>
      </c>
      <c r="P64" s="20" t="s">
        <v>481</v>
      </c>
      <c r="Q64" s="18" t="s">
        <v>481</v>
      </c>
      <c r="R64" s="20" t="s">
        <v>481</v>
      </c>
      <c r="S64" s="18" t="s">
        <v>481</v>
      </c>
      <c r="T64" s="20" t="s">
        <v>481</v>
      </c>
      <c r="U64" s="18" t="n">
        <v>339.8277107</v>
      </c>
      <c r="V64" s="20" t="n">
        <v>9.39961742</v>
      </c>
    </row>
    <row r="65" spans="1:22">
      <c r="A65" s="15" t="s">
        <v>540</v>
      </c>
      <c r="B65" s="17" t="n">
        <v>5325</v>
      </c>
      <c r="C65" s="18">
        <f>(14.0/B65*100)</f>
        <v/>
      </c>
      <c r="D65" s="19" t="n">
        <v>5311</v>
      </c>
      <c r="E65" s="18" t="n">
        <v>419.09325554</v>
      </c>
      <c r="F65" s="20" t="n">
        <v>4.04053124</v>
      </c>
      <c r="G65" s="18" t="n">
        <v>441.21874309</v>
      </c>
      <c r="H65" s="20" t="n">
        <v>2.34346285</v>
      </c>
      <c r="I65" s="18" t="n">
        <v>432.303623</v>
      </c>
      <c r="J65" s="20" t="n">
        <v>2.70155104</v>
      </c>
      <c r="K65" s="18" t="n">
        <v>391.96932408</v>
      </c>
      <c r="L65" s="20" t="n">
        <v>4.79094841</v>
      </c>
      <c r="M65" s="18" t="s">
        <v>481</v>
      </c>
      <c r="N65" s="20" t="s">
        <v>481</v>
      </c>
      <c r="O65" s="18" t="s">
        <v>481</v>
      </c>
      <c r="P65" s="20" t="s">
        <v>481</v>
      </c>
      <c r="Q65" s="18" t="n">
        <v>313.86650854</v>
      </c>
      <c r="R65" s="20" t="n">
        <v>26.55949984</v>
      </c>
      <c r="S65" s="18" t="n">
        <v>277.1877</v>
      </c>
      <c r="T65" s="20" t="n">
        <v>35.76544271</v>
      </c>
      <c r="U65" s="18" t="n">
        <v>354.00160462</v>
      </c>
      <c r="V65" s="20" t="n">
        <v>7.18426056</v>
      </c>
    </row>
    <row r="66" spans="1:22">
      <c r="A66" s="15" t="s">
        <v>541</v>
      </c>
      <c r="B66" s="17" t="n">
        <v>5665</v>
      </c>
      <c r="C66" s="18">
        <f>(97.0/B66*100)</f>
        <v/>
      </c>
      <c r="D66" s="19" t="n">
        <v>5568</v>
      </c>
      <c r="E66" s="18" t="n">
        <v>417.55737294</v>
      </c>
      <c r="F66" s="20" t="n">
        <v>2.62329775</v>
      </c>
      <c r="G66" s="18" t="n">
        <v>429.44446051</v>
      </c>
      <c r="H66" s="20" t="n">
        <v>1.78406902</v>
      </c>
      <c r="I66" s="18" t="n">
        <v>422.6461565</v>
      </c>
      <c r="J66" s="20" t="n">
        <v>2.7187499</v>
      </c>
      <c r="K66" s="18" t="n">
        <v>403.40240935</v>
      </c>
      <c r="L66" s="20" t="n">
        <v>4.25915969</v>
      </c>
      <c r="M66" s="18" t="s">
        <v>481</v>
      </c>
      <c r="N66" s="20" t="s">
        <v>481</v>
      </c>
      <c r="O66" s="18" t="s">
        <v>481</v>
      </c>
      <c r="P66" s="20" t="s">
        <v>481</v>
      </c>
      <c r="Q66" s="18" t="s">
        <v>481</v>
      </c>
      <c r="R66" s="20" t="s">
        <v>481</v>
      </c>
      <c r="S66" s="18" t="s">
        <v>481</v>
      </c>
      <c r="T66" s="20" t="s">
        <v>481</v>
      </c>
      <c r="U66" s="18" t="n">
        <v>357.3202535</v>
      </c>
      <c r="V66" s="20" t="n">
        <v>2.65790838</v>
      </c>
    </row>
    <row r="67" spans="1:22">
      <c r="A67" s="15" t="s">
        <v>542</v>
      </c>
      <c r="B67" s="17" t="n">
        <v>6971</v>
      </c>
      <c r="C67" s="18">
        <f>(1089.0/B67*100)</f>
        <v/>
      </c>
      <c r="D67" s="19" t="n">
        <v>5882</v>
      </c>
      <c r="E67" s="18" t="n">
        <v>406.57644226</v>
      </c>
      <c r="F67" s="20" t="n">
        <v>3.69539865</v>
      </c>
      <c r="G67" s="18" t="n">
        <v>411.330367</v>
      </c>
      <c r="H67" s="20" t="n">
        <v>2.61672106</v>
      </c>
      <c r="I67" s="18" t="n">
        <v>414.77919017</v>
      </c>
      <c r="J67" s="20" t="n">
        <v>2.99660592</v>
      </c>
      <c r="K67" s="18" t="n">
        <v>377.02831681</v>
      </c>
      <c r="L67" s="20" t="n">
        <v>7.51508631</v>
      </c>
      <c r="M67" s="18" t="s">
        <v>481</v>
      </c>
      <c r="N67" s="20" t="s">
        <v>481</v>
      </c>
      <c r="O67" s="18" t="s">
        <v>481</v>
      </c>
      <c r="P67" s="20" t="s">
        <v>481</v>
      </c>
      <c r="Q67" s="18" t="s">
        <v>481</v>
      </c>
      <c r="R67" s="20" t="s">
        <v>481</v>
      </c>
      <c r="S67" s="18" t="s">
        <v>481</v>
      </c>
      <c r="T67" s="20" t="s">
        <v>481</v>
      </c>
      <c r="U67" s="18" t="n">
        <v>351.71125556</v>
      </c>
      <c r="V67" s="20" t="n">
        <v>7.00349688</v>
      </c>
    </row>
    <row r="68" spans="1:22">
      <c r="A68" s="15" t="s">
        <v>543</v>
      </c>
      <c r="B68" s="17" t="n">
        <v>12083</v>
      </c>
      <c r="C68" s="18">
        <f>(31.0/B68*100)</f>
        <v/>
      </c>
      <c r="D68" s="19" t="n">
        <v>12052</v>
      </c>
      <c r="E68" s="18" t="n">
        <v>436.52780618</v>
      </c>
      <c r="F68" s="20" t="n">
        <v>1.92981773</v>
      </c>
      <c r="G68" s="18" t="n">
        <v>440.88090136</v>
      </c>
      <c r="H68" s="20" t="n">
        <v>1.54786155</v>
      </c>
      <c r="I68" s="18" t="n">
        <v>416.58220018</v>
      </c>
      <c r="J68" s="20" t="n">
        <v>2.65729196</v>
      </c>
      <c r="K68" s="18" t="n">
        <v>381.56754339</v>
      </c>
      <c r="L68" s="20" t="n">
        <v>3.80600013</v>
      </c>
      <c r="M68" s="18" t="s">
        <v>481</v>
      </c>
      <c r="N68" s="20" t="s">
        <v>481</v>
      </c>
      <c r="O68" s="18" t="s">
        <v>481</v>
      </c>
      <c r="P68" s="20" t="s">
        <v>481</v>
      </c>
      <c r="Q68" s="18" t="s">
        <v>481</v>
      </c>
      <c r="R68" s="20" t="s">
        <v>481</v>
      </c>
      <c r="S68" s="18" t="s">
        <v>481</v>
      </c>
      <c r="T68" s="20" t="s">
        <v>481</v>
      </c>
      <c r="U68" s="18" t="n">
        <v>357.63897655</v>
      </c>
      <c r="V68" s="20" t="n">
        <v>2.01895309</v>
      </c>
    </row>
    <row r="69" spans="1:22">
      <c r="A69" s="15" t="s">
        <v>544</v>
      </c>
      <c r="B69" s="17" t="n">
        <v>4876</v>
      </c>
      <c r="C69" s="18">
        <f>(0.0/B69*100)</f>
        <v/>
      </c>
      <c r="D69" s="19" t="n">
        <v>4876</v>
      </c>
      <c r="E69" s="18" t="n">
        <v>412.89623465</v>
      </c>
      <c r="F69" s="20" t="n">
        <v>5.14458217</v>
      </c>
      <c r="G69" s="18" t="n">
        <v>439.25577993</v>
      </c>
      <c r="H69" s="20" t="n">
        <v>3.44112185</v>
      </c>
      <c r="I69" s="18" t="n">
        <v>447.82274692</v>
      </c>
      <c r="J69" s="20" t="n">
        <v>3.64009313</v>
      </c>
      <c r="K69" s="18" t="n">
        <v>420.28116578</v>
      </c>
      <c r="L69" s="20" t="n">
        <v>5.43336548</v>
      </c>
      <c r="M69" s="18" t="s">
        <v>481</v>
      </c>
      <c r="N69" s="20" t="s">
        <v>481</v>
      </c>
      <c r="O69" s="18" t="s">
        <v>481</v>
      </c>
      <c r="P69" s="20" t="s">
        <v>481</v>
      </c>
      <c r="Q69" s="18" t="s">
        <v>481</v>
      </c>
      <c r="R69" s="20" t="s">
        <v>481</v>
      </c>
      <c r="S69" s="18" t="s">
        <v>481</v>
      </c>
      <c r="T69" s="20" t="s">
        <v>481</v>
      </c>
      <c r="U69" s="18" t="n">
        <v>382.4284844</v>
      </c>
      <c r="V69" s="20" t="n">
        <v>17.63585678</v>
      </c>
    </row>
    <row r="70" spans="1:22">
      <c r="A70" s="15" t="s">
        <v>545</v>
      </c>
      <c r="B70" s="17" t="n">
        <v>6036</v>
      </c>
      <c r="C70" s="18">
        <f>(223.0/B70*100)</f>
        <v/>
      </c>
      <c r="D70" s="19" t="n">
        <v>5813</v>
      </c>
      <c r="E70" s="18" t="n">
        <v>494.24766424</v>
      </c>
      <c r="F70" s="20" t="n">
        <v>4.33797954</v>
      </c>
      <c r="G70" s="18" t="n">
        <v>496.11172712</v>
      </c>
      <c r="H70" s="20" t="n">
        <v>2.91428303</v>
      </c>
      <c r="I70" s="18" t="n">
        <v>487.22353867</v>
      </c>
      <c r="J70" s="20" t="n">
        <v>3.07788023</v>
      </c>
      <c r="K70" s="18" t="n">
        <v>468.7195428</v>
      </c>
      <c r="L70" s="20" t="n">
        <v>5.40394358</v>
      </c>
      <c r="M70" s="18" t="s">
        <v>481</v>
      </c>
      <c r="N70" s="20" t="s">
        <v>481</v>
      </c>
      <c r="O70" s="18" t="s">
        <v>481</v>
      </c>
      <c r="P70" s="20" t="s">
        <v>481</v>
      </c>
      <c r="Q70" s="18" t="s">
        <v>481</v>
      </c>
      <c r="R70" s="20" t="s">
        <v>481</v>
      </c>
      <c r="S70" s="18" t="s">
        <v>481</v>
      </c>
      <c r="T70" s="20" t="s">
        <v>481</v>
      </c>
      <c r="U70" s="18" t="n">
        <v>433.63734148</v>
      </c>
      <c r="V70" s="20" t="n">
        <v>7.8125998</v>
      </c>
    </row>
    <row r="71" spans="1:22">
      <c r="A71" s="15" t="s">
        <v>546</v>
      </c>
      <c r="B71" s="17" t="n">
        <v>6115</v>
      </c>
      <c r="C71" s="18">
        <f>(43.0/B71*100)</f>
        <v/>
      </c>
      <c r="D71" s="19" t="n">
        <v>6072</v>
      </c>
      <c r="E71" s="18" t="n">
        <v>599.71951853</v>
      </c>
      <c r="F71" s="20" t="n">
        <v>3.63746681</v>
      </c>
      <c r="G71" s="18" t="n">
        <v>561.31298054</v>
      </c>
      <c r="H71" s="20" t="n">
        <v>1.77172092</v>
      </c>
      <c r="I71" s="18" t="n">
        <v>525.2986259</v>
      </c>
      <c r="J71" s="20" t="n">
        <v>2.51690169</v>
      </c>
      <c r="K71" s="18" t="n">
        <v>494.39722443</v>
      </c>
      <c r="L71" s="20" t="n">
        <v>6.84218039</v>
      </c>
      <c r="M71" s="18" t="s">
        <v>481</v>
      </c>
      <c r="N71" s="20" t="s">
        <v>481</v>
      </c>
      <c r="O71" s="18" t="s">
        <v>481</v>
      </c>
      <c r="P71" s="20" t="s">
        <v>481</v>
      </c>
      <c r="Q71" s="18" t="s">
        <v>481</v>
      </c>
      <c r="R71" s="20" t="s">
        <v>481</v>
      </c>
      <c r="S71" s="18" t="s">
        <v>481</v>
      </c>
      <c r="T71" s="20" t="s">
        <v>481</v>
      </c>
      <c r="U71" s="18" t="n">
        <v>442.16178976</v>
      </c>
      <c r="V71" s="20" t="n">
        <v>15.54397234</v>
      </c>
    </row>
    <row r="72" spans="1:22">
      <c r="A72" s="15" t="s">
        <v>547</v>
      </c>
      <c r="B72" s="17" t="n">
        <v>7708</v>
      </c>
      <c r="C72" s="18">
        <f>(7.0/B72*100)</f>
        <v/>
      </c>
      <c r="D72" s="19" t="n">
        <v>7701</v>
      </c>
      <c r="E72" s="18" t="n">
        <v>571.28748938</v>
      </c>
      <c r="F72" s="20" t="n">
        <v>3.78596905</v>
      </c>
      <c r="G72" s="18" t="n">
        <v>537.00157127</v>
      </c>
      <c r="H72" s="20" t="n">
        <v>2.81805616</v>
      </c>
      <c r="I72" s="18" t="n">
        <v>498.44657293</v>
      </c>
      <c r="J72" s="20" t="n">
        <v>3.65594003</v>
      </c>
      <c r="K72" s="18" t="n">
        <v>456.38850421</v>
      </c>
      <c r="L72" s="20" t="n">
        <v>6.48734633</v>
      </c>
      <c r="M72" s="18" t="s">
        <v>481</v>
      </c>
      <c r="N72" s="20" t="s">
        <v>481</v>
      </c>
      <c r="O72" s="18" t="s">
        <v>481</v>
      </c>
      <c r="P72" s="20" t="s">
        <v>481</v>
      </c>
      <c r="Q72" s="18" t="s">
        <v>481</v>
      </c>
      <c r="R72" s="20" t="s">
        <v>481</v>
      </c>
      <c r="S72" s="18" t="s">
        <v>481</v>
      </c>
      <c r="T72" s="20" t="s">
        <v>481</v>
      </c>
      <c r="U72" s="18" t="n">
        <v>414.2513856</v>
      </c>
      <c r="V72" s="20" t="n">
        <v>27.41471498</v>
      </c>
    </row>
    <row r="73" spans="1:22">
      <c r="A73" s="15" t="s">
        <v>548</v>
      </c>
      <c r="B73" s="17" t="n">
        <v>8249</v>
      </c>
      <c r="C73" s="18">
        <f>(205.0/B73*100)</f>
        <v/>
      </c>
      <c r="D73" s="19" t="n">
        <v>8044</v>
      </c>
      <c r="E73" s="18" t="n">
        <v>404.41130497</v>
      </c>
      <c r="F73" s="20" t="n">
        <v>4.22455886</v>
      </c>
      <c r="G73" s="18" t="n">
        <v>430.64184841</v>
      </c>
      <c r="H73" s="20" t="n">
        <v>2.92048299</v>
      </c>
      <c r="I73" s="18" t="n">
        <v>422.18812022</v>
      </c>
      <c r="J73" s="20" t="n">
        <v>3.67887103</v>
      </c>
      <c r="K73" s="18" t="n">
        <v>377.52154715</v>
      </c>
      <c r="L73" s="20" t="n">
        <v>6.23863648</v>
      </c>
      <c r="M73" s="18" t="s">
        <v>481</v>
      </c>
      <c r="N73" s="20" t="s">
        <v>481</v>
      </c>
      <c r="O73" s="18" t="s">
        <v>481</v>
      </c>
      <c r="P73" s="20" t="s">
        <v>481</v>
      </c>
      <c r="Q73" s="18" t="s">
        <v>481</v>
      </c>
      <c r="R73" s="20" t="s">
        <v>481</v>
      </c>
      <c r="S73" s="18" t="s">
        <v>481</v>
      </c>
      <c r="T73" s="20" t="s">
        <v>481</v>
      </c>
      <c r="U73" s="18" t="n">
        <v>369.54768104</v>
      </c>
      <c r="V73" s="20" t="n">
        <v>10.84278751</v>
      </c>
    </row>
    <row r="74" spans="1:22">
      <c r="A74" s="15" t="s">
        <v>549</v>
      </c>
      <c r="B74" s="17" t="n">
        <v>4692</v>
      </c>
      <c r="C74" s="18">
        <f>(82.0/B74*100)</f>
        <v/>
      </c>
      <c r="D74" s="19" t="n">
        <v>4610</v>
      </c>
      <c r="E74" s="18" t="n">
        <v>424.98935462</v>
      </c>
      <c r="F74" s="20" t="n">
        <v>3.55134928</v>
      </c>
      <c r="G74" s="18" t="n">
        <v>442.42461123</v>
      </c>
      <c r="H74" s="20" t="n">
        <v>1.89261452</v>
      </c>
      <c r="I74" s="18" t="n">
        <v>431.49705598</v>
      </c>
      <c r="J74" s="20" t="n">
        <v>4.29051137</v>
      </c>
      <c r="K74" s="18" t="n">
        <v>386.30412531</v>
      </c>
      <c r="L74" s="20" t="n">
        <v>4.73906694</v>
      </c>
      <c r="M74" s="18" t="s">
        <v>481</v>
      </c>
      <c r="N74" s="20" t="s">
        <v>481</v>
      </c>
      <c r="O74" s="18" t="s">
        <v>481</v>
      </c>
      <c r="P74" s="20" t="s">
        <v>481</v>
      </c>
      <c r="Q74" s="18" t="s">
        <v>481</v>
      </c>
      <c r="R74" s="20" t="s">
        <v>481</v>
      </c>
      <c r="S74" s="18" t="n">
        <v>360.82265994</v>
      </c>
      <c r="T74" s="20" t="n">
        <v>50.47857845</v>
      </c>
      <c r="U74" s="18" t="n">
        <v>353.81741689</v>
      </c>
      <c r="V74" s="20" t="n">
        <v>5.7786835</v>
      </c>
    </row>
    <row r="75" spans="1:22">
      <c r="A75" s="15" t="s">
        <v>550</v>
      </c>
      <c r="B75" s="17" t="n">
        <v>5375</v>
      </c>
      <c r="C75" s="18">
        <f>(331.0/B75*100)</f>
        <v/>
      </c>
      <c r="D75" s="19" t="n">
        <v>5044</v>
      </c>
      <c r="E75" s="18" t="n">
        <v>387.80201325</v>
      </c>
      <c r="F75" s="20" t="n">
        <v>2.81413998</v>
      </c>
      <c r="G75" s="18" t="n">
        <v>400.6952084</v>
      </c>
      <c r="H75" s="20" t="n">
        <v>2.85061665</v>
      </c>
      <c r="I75" s="18" t="n">
        <v>395.34920719</v>
      </c>
      <c r="J75" s="20" t="n">
        <v>3.10764267</v>
      </c>
      <c r="K75" s="18" t="n">
        <v>364.64417487</v>
      </c>
      <c r="L75" s="20" t="n">
        <v>4.49354634</v>
      </c>
      <c r="M75" s="18" t="s">
        <v>481</v>
      </c>
      <c r="N75" s="20" t="s">
        <v>481</v>
      </c>
      <c r="O75" s="18" t="s">
        <v>481</v>
      </c>
      <c r="P75" s="20" t="s">
        <v>481</v>
      </c>
      <c r="Q75" s="18" t="s">
        <v>481</v>
      </c>
      <c r="R75" s="20" t="s">
        <v>481</v>
      </c>
      <c r="S75" s="18" t="s">
        <v>481</v>
      </c>
      <c r="T75" s="20" t="s">
        <v>481</v>
      </c>
      <c r="U75" s="18" t="n">
        <v>360.63085592</v>
      </c>
      <c r="V75" s="20" t="n">
        <v>3.56474929</v>
      </c>
    </row>
    <row r="76" spans="1:22">
      <c r="A76" s="15" t="s">
        <v>551</v>
      </c>
      <c r="B76" s="17" t="n">
        <v>14167</v>
      </c>
      <c r="C76" s="18">
        <f>(237.0/B76*100)</f>
        <v/>
      </c>
      <c r="D76" s="19" t="n">
        <v>13930</v>
      </c>
      <c r="E76" s="18" t="n">
        <v>443.65671571</v>
      </c>
      <c r="F76" s="20" t="n">
        <v>3.10482529</v>
      </c>
      <c r="G76" s="18" t="n">
        <v>454.83250761</v>
      </c>
      <c r="H76" s="20" t="n">
        <v>2.5292284</v>
      </c>
      <c r="I76" s="18" t="n">
        <v>426.98505359</v>
      </c>
      <c r="J76" s="20" t="n">
        <v>3.17618074</v>
      </c>
      <c r="K76" s="18" t="n">
        <v>394.11377389</v>
      </c>
      <c r="L76" s="20" t="n">
        <v>5.44333072</v>
      </c>
      <c r="M76" s="18" t="s">
        <v>481</v>
      </c>
      <c r="N76" s="20" t="s">
        <v>481</v>
      </c>
      <c r="O76" s="18" t="s">
        <v>481</v>
      </c>
      <c r="P76" s="20" t="s">
        <v>481</v>
      </c>
      <c r="Q76" s="18" t="s">
        <v>481</v>
      </c>
      <c r="R76" s="20" t="s">
        <v>481</v>
      </c>
      <c r="S76" s="18" t="s">
        <v>481</v>
      </c>
      <c r="T76" s="20" t="s">
        <v>481</v>
      </c>
      <c r="U76" s="18" t="n">
        <v>365.46151099</v>
      </c>
      <c r="V76" s="20" t="n">
        <v>4.85094829</v>
      </c>
    </row>
    <row r="77" spans="1:22">
      <c r="A77" s="15" t="s">
        <v>552</v>
      </c>
      <c r="B77" s="17" t="n">
        <v>6062</v>
      </c>
      <c r="C77" s="18">
        <f>(416.0/B77*100)</f>
        <v/>
      </c>
      <c r="D77" s="19" t="n">
        <v>5646</v>
      </c>
      <c r="E77" s="18" t="n">
        <v>453.71931687</v>
      </c>
      <c r="F77" s="20" t="n">
        <v>3.80275386</v>
      </c>
      <c r="G77" s="18" t="n">
        <v>453.24026291</v>
      </c>
      <c r="H77" s="20" t="n">
        <v>2.92199324</v>
      </c>
      <c r="I77" s="18" t="n">
        <v>444.66159846</v>
      </c>
      <c r="J77" s="20" t="n">
        <v>3.14455303</v>
      </c>
      <c r="K77" s="18" t="n">
        <v>414.02732307</v>
      </c>
      <c r="L77" s="20" t="n">
        <v>4.68153063</v>
      </c>
      <c r="M77" s="18" t="s">
        <v>481</v>
      </c>
      <c r="N77" s="20" t="s">
        <v>481</v>
      </c>
      <c r="O77" s="18" t="s">
        <v>481</v>
      </c>
      <c r="P77" s="20" t="s">
        <v>481</v>
      </c>
      <c r="Q77" s="18" t="s">
        <v>481</v>
      </c>
      <c r="R77" s="20" t="s">
        <v>481</v>
      </c>
      <c r="S77" s="18" t="s">
        <v>481</v>
      </c>
      <c r="T77" s="20" t="s">
        <v>481</v>
      </c>
      <c r="U77" s="18" t="n">
        <v>380.20501055</v>
      </c>
      <c r="V77" s="20" t="n">
        <v>3.20467243</v>
      </c>
    </row>
    <row r="78" spans="1:22">
      <c r="A78" s="15" t="s">
        <v>553</v>
      </c>
      <c r="B78" s="17" t="n">
        <v>5826</v>
      </c>
      <c r="C78" s="18">
        <f>(0.0/B78*100)</f>
        <v/>
      </c>
      <c r="D78" s="19" t="n">
        <v>5826</v>
      </c>
      <c r="E78" s="18" t="n">
        <v>539.60345447</v>
      </c>
      <c r="F78" s="20" t="n">
        <v>6.59337441</v>
      </c>
      <c r="G78" s="18" t="n">
        <v>533.57865436</v>
      </c>
      <c r="H78" s="20" t="n">
        <v>4.09606209</v>
      </c>
      <c r="I78" s="18" t="n">
        <v>507.23119614</v>
      </c>
      <c r="J78" s="20" t="n">
        <v>3.84219532</v>
      </c>
      <c r="K78" s="18" t="n">
        <v>483.46308204</v>
      </c>
      <c r="L78" s="20" t="n">
        <v>5.65395403</v>
      </c>
      <c r="M78" s="18" t="s">
        <v>481</v>
      </c>
      <c r="N78" s="20" t="s">
        <v>481</v>
      </c>
      <c r="O78" s="18" t="s">
        <v>481</v>
      </c>
      <c r="P78" s="20" t="s">
        <v>481</v>
      </c>
      <c r="Q78" s="18" t="n">
        <v>431.126</v>
      </c>
      <c r="R78" s="20" t="n">
        <v>17.85283108</v>
      </c>
      <c r="S78" s="18" t="n">
        <v>495.8360775</v>
      </c>
      <c r="T78" s="20" t="n">
        <v>44.02693371</v>
      </c>
      <c r="U78" s="18" t="n">
        <v>517.63484037</v>
      </c>
      <c r="V78" s="20" t="n">
        <v>16.71602243</v>
      </c>
    </row>
    <row customHeight="1" ht="25" r="79" spans="1:22">
      <c r="A79" s="15" t="s">
        <v>554</v>
      </c>
      <c r="B79" s="17" t="n">
        <v>1657</v>
      </c>
      <c r="C79" s="18">
        <f>(41.0/B79*100)</f>
        <v/>
      </c>
      <c r="D79" s="19" t="n">
        <v>1616</v>
      </c>
      <c r="E79" s="18" t="n">
        <v>506.33292726</v>
      </c>
      <c r="F79" s="20" t="n">
        <v>8.63144834</v>
      </c>
      <c r="G79" s="18" t="n">
        <v>473.99855576</v>
      </c>
      <c r="H79" s="20" t="n">
        <v>6.23508251</v>
      </c>
      <c r="I79" s="18" t="n">
        <v>460.71948414</v>
      </c>
      <c r="J79" s="20" t="n">
        <v>6.10950599</v>
      </c>
      <c r="K79" s="18" t="n">
        <v>421.52258157</v>
      </c>
      <c r="L79" s="20" t="n">
        <v>10.43764919</v>
      </c>
      <c r="M79" s="18" t="s">
        <v>481</v>
      </c>
      <c r="N79" s="20" t="s">
        <v>481</v>
      </c>
      <c r="O79" s="18" t="s">
        <v>481</v>
      </c>
      <c r="P79" s="20" t="s">
        <v>481</v>
      </c>
      <c r="Q79" s="18" t="s">
        <v>481</v>
      </c>
      <c r="R79" s="20" t="s">
        <v>481</v>
      </c>
      <c r="S79" s="18" t="s">
        <v>481</v>
      </c>
      <c r="T79" s="20" t="s">
        <v>481</v>
      </c>
      <c r="U79" s="18" t="n">
        <v>403.1664522</v>
      </c>
      <c r="V79" s="20" t="n">
        <v>15.36649565</v>
      </c>
    </row>
    <row r="80" spans="1:22">
      <c r="A80" s="15" t="s">
        <v>555</v>
      </c>
      <c r="B80" s="17" t="n">
        <v>7841</v>
      </c>
      <c r="C80" s="18">
        <f>(0.0/B80*100)</f>
        <v/>
      </c>
      <c r="D80" s="19" t="n">
        <v>7841</v>
      </c>
      <c r="E80" s="18" t="n">
        <v>449.34733324</v>
      </c>
      <c r="F80" s="20" t="n">
        <v>4.12472757</v>
      </c>
      <c r="G80" s="18" t="n">
        <v>468.18866172</v>
      </c>
      <c r="H80" s="20" t="n">
        <v>4.24985088</v>
      </c>
      <c r="I80" s="18" t="n">
        <v>452.97491783</v>
      </c>
      <c r="J80" s="20" t="n">
        <v>4.88048638</v>
      </c>
      <c r="K80" s="18" t="n">
        <v>430.2118283</v>
      </c>
      <c r="L80" s="20" t="n">
        <v>7.56152485</v>
      </c>
      <c r="M80" s="18" t="s">
        <v>481</v>
      </c>
      <c r="N80" s="20" t="s">
        <v>481</v>
      </c>
      <c r="O80" s="18" t="s">
        <v>481</v>
      </c>
      <c r="P80" s="20" t="s">
        <v>481</v>
      </c>
      <c r="Q80" s="18" t="s">
        <v>481</v>
      </c>
      <c r="R80" s="20" t="s">
        <v>481</v>
      </c>
      <c r="S80" s="18" t="s">
        <v>481</v>
      </c>
      <c r="T80" s="20" t="s">
        <v>481</v>
      </c>
      <c r="U80" s="18" t="n">
        <v>418.60515543</v>
      </c>
      <c r="V80" s="20" t="n">
        <v>23.67289087</v>
      </c>
    </row>
    <row r="81" spans="1:22">
      <c r="A81" s="23" t="s">
        <v>556</v>
      </c>
      <c r="B81" s="17" t="n">
        <v>8861</v>
      </c>
      <c r="C81" s="18">
        <f>(103.0/B81*100)</f>
        <v/>
      </c>
      <c r="D81" s="19" t="n">
        <v>8758</v>
      </c>
      <c r="E81" s="18" t="n">
        <v>443.61568716</v>
      </c>
      <c r="F81" s="20" t="n">
        <v>5.13099908</v>
      </c>
      <c r="G81" s="18" t="n">
        <v>445.51935716</v>
      </c>
      <c r="H81" s="20" t="n">
        <v>2.88320587</v>
      </c>
      <c r="I81" s="18" t="n">
        <v>451.55520892</v>
      </c>
      <c r="J81" s="20" t="n">
        <v>3.23368003</v>
      </c>
      <c r="K81" s="18" t="n">
        <v>406.71599517</v>
      </c>
      <c r="L81" s="20" t="n">
        <v>5.8160793</v>
      </c>
      <c r="M81" s="18" t="s">
        <v>481</v>
      </c>
      <c r="N81" s="20" t="s">
        <v>481</v>
      </c>
      <c r="O81" s="18" t="s">
        <v>481</v>
      </c>
      <c r="P81" s="20" t="s">
        <v>481</v>
      </c>
      <c r="Q81" s="18" t="s">
        <v>481</v>
      </c>
      <c r="R81" s="20" t="s">
        <v>481</v>
      </c>
      <c r="S81" s="18" t="s">
        <v>481</v>
      </c>
      <c r="T81" s="20" t="s">
        <v>481</v>
      </c>
      <c r="U81" s="18" t="n">
        <v>389.24200266</v>
      </c>
      <c r="V81" s="20" t="n">
        <v>12.89832877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6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866</v>
      </c>
    </row>
    <row customHeight="1" ht="30" r="4" spans="1:22">
      <c r="A4" s="6" t="n"/>
      <c r="B4" s="7" t="s">
        <v>462</v>
      </c>
      <c r="C4" s="7" t="s">
        <v>463</v>
      </c>
      <c r="D4" s="8" t="s">
        <v>462</v>
      </c>
      <c r="E4" s="9" t="s">
        <v>862</v>
      </c>
      <c r="F4" s="10" t="n"/>
      <c r="G4" s="9" t="s">
        <v>863</v>
      </c>
      <c r="H4" s="10" t="n"/>
      <c r="I4" s="9" t="s">
        <v>864</v>
      </c>
      <c r="J4" s="10" t="n"/>
      <c r="K4" s="9" t="s">
        <v>865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561.9176780400001</v>
      </c>
      <c r="F7" s="20" t="n">
        <v>1.82069189</v>
      </c>
      <c r="G7" s="18" t="n">
        <v>498.97760666</v>
      </c>
      <c r="H7" s="20" t="n">
        <v>2.17326277</v>
      </c>
      <c r="I7" s="18" t="n">
        <v>465.97473692</v>
      </c>
      <c r="J7" s="20" t="n">
        <v>3.27041338</v>
      </c>
      <c r="K7" s="18" t="n">
        <v>417.38706398</v>
      </c>
      <c r="L7" s="20" t="n">
        <v>4.92350375</v>
      </c>
      <c r="M7" s="18" t="s">
        <v>481</v>
      </c>
      <c r="N7" s="20" t="s">
        <v>481</v>
      </c>
      <c r="O7" s="18" t="s">
        <v>481</v>
      </c>
      <c r="P7" s="20" t="s">
        <v>481</v>
      </c>
      <c r="Q7" s="18" t="s">
        <v>481</v>
      </c>
      <c r="R7" s="20" t="s">
        <v>481</v>
      </c>
      <c r="S7" s="18" t="s">
        <v>481</v>
      </c>
      <c r="T7" s="20" t="s">
        <v>481</v>
      </c>
      <c r="U7" s="18" t="n">
        <v>463.90167221</v>
      </c>
      <c r="V7" s="20" t="n">
        <v>4.69991382</v>
      </c>
    </row>
    <row r="8" spans="1:22">
      <c r="A8" s="15" t="s">
        <v>483</v>
      </c>
      <c r="B8" s="17" t="n">
        <v>7007</v>
      </c>
      <c r="C8" s="18">
        <f>(222.0/B8*100)</f>
        <v/>
      </c>
      <c r="D8" s="19" t="n">
        <v>6785</v>
      </c>
      <c r="E8" s="18" t="n">
        <v>547.50998821</v>
      </c>
      <c r="F8" s="20" t="n">
        <v>3.03796216</v>
      </c>
      <c r="G8" s="18" t="n">
        <v>490.04111335</v>
      </c>
      <c r="H8" s="20" t="n">
        <v>2.77315035</v>
      </c>
      <c r="I8" s="18" t="n">
        <v>468.10467857</v>
      </c>
      <c r="J8" s="20" t="n">
        <v>3.79266895</v>
      </c>
      <c r="K8" s="18" t="n">
        <v>433.3645366</v>
      </c>
      <c r="L8" s="20" t="n">
        <v>5.1823613</v>
      </c>
      <c r="M8" s="18" t="s">
        <v>481</v>
      </c>
      <c r="N8" s="20" t="s">
        <v>481</v>
      </c>
      <c r="O8" s="18" t="s">
        <v>481</v>
      </c>
      <c r="P8" s="20" t="s">
        <v>481</v>
      </c>
      <c r="Q8" s="18" t="n">
        <v>368.48347797</v>
      </c>
      <c r="R8" s="20" t="n">
        <v>14.99112476</v>
      </c>
      <c r="S8" s="18" t="s">
        <v>481</v>
      </c>
      <c r="T8" s="20" t="s">
        <v>481</v>
      </c>
      <c r="U8" s="18" t="n">
        <v>422.54694894</v>
      </c>
      <c r="V8" s="20" t="n">
        <v>4.93522508</v>
      </c>
    </row>
    <row r="9" spans="1:22">
      <c r="A9" s="15" t="s">
        <v>484</v>
      </c>
      <c r="B9" s="17" t="n">
        <v>9651</v>
      </c>
      <c r="C9" s="18">
        <f>(326.0/B9*100)</f>
        <v/>
      </c>
      <c r="D9" s="19" t="n">
        <v>9325</v>
      </c>
      <c r="E9" s="18" t="n">
        <v>552.74735323</v>
      </c>
      <c r="F9" s="20" t="n">
        <v>2.47393331</v>
      </c>
      <c r="G9" s="18" t="n">
        <v>512.09882644</v>
      </c>
      <c r="H9" s="20" t="n">
        <v>2.74275829</v>
      </c>
      <c r="I9" s="18" t="n">
        <v>493.69668352</v>
      </c>
      <c r="J9" s="20" t="n">
        <v>2.70610356</v>
      </c>
      <c r="K9" s="18" t="n">
        <v>455.00764761</v>
      </c>
      <c r="L9" s="20" t="n">
        <v>4.73000104</v>
      </c>
      <c r="M9" s="18" t="s">
        <v>481</v>
      </c>
      <c r="N9" s="20" t="s">
        <v>481</v>
      </c>
      <c r="O9" s="18" t="s">
        <v>481</v>
      </c>
      <c r="P9" s="20" t="s">
        <v>481</v>
      </c>
      <c r="Q9" s="18" t="n">
        <v>374.78530698</v>
      </c>
      <c r="R9" s="20" t="n">
        <v>11.62763904</v>
      </c>
      <c r="S9" s="18" t="s">
        <v>481</v>
      </c>
      <c r="T9" s="20" t="s">
        <v>481</v>
      </c>
      <c r="U9" s="18" t="n">
        <v>419.35427791</v>
      </c>
      <c r="V9" s="20" t="n">
        <v>4.86208119</v>
      </c>
    </row>
    <row r="10" spans="1:22">
      <c r="A10" s="15" t="s">
        <v>485</v>
      </c>
      <c r="B10" s="17" t="n">
        <v>20058</v>
      </c>
      <c r="C10" s="18">
        <f>(579.0/B10*100)</f>
        <v/>
      </c>
      <c r="D10" s="19" t="n">
        <v>19479</v>
      </c>
      <c r="E10" s="18" t="n">
        <v>569.47612025</v>
      </c>
      <c r="F10" s="20" t="n">
        <v>2.42290345</v>
      </c>
      <c r="G10" s="18" t="n">
        <v>521.5489720100001</v>
      </c>
      <c r="H10" s="20" t="n">
        <v>2.13331416</v>
      </c>
      <c r="I10" s="18" t="n">
        <v>496.75189716</v>
      </c>
      <c r="J10" s="20" t="n">
        <v>2.38475232</v>
      </c>
      <c r="K10" s="18" t="n">
        <v>474.81697802</v>
      </c>
      <c r="L10" s="20" t="n">
        <v>5.14835613</v>
      </c>
      <c r="M10" s="18" t="s">
        <v>481</v>
      </c>
      <c r="N10" s="20" t="s">
        <v>481</v>
      </c>
      <c r="O10" s="18" t="s">
        <v>481</v>
      </c>
      <c r="P10" s="20" t="s">
        <v>481</v>
      </c>
      <c r="Q10" s="18" t="s">
        <v>481</v>
      </c>
      <c r="R10" s="20" t="s">
        <v>481</v>
      </c>
      <c r="S10" s="18" t="s">
        <v>481</v>
      </c>
      <c r="T10" s="20" t="s">
        <v>481</v>
      </c>
      <c r="U10" s="18" t="n">
        <v>446.00440574</v>
      </c>
      <c r="V10" s="20" t="n">
        <v>5.14474536</v>
      </c>
    </row>
    <row r="11" spans="1:22">
      <c r="A11" s="15" t="s">
        <v>486</v>
      </c>
      <c r="B11" s="17" t="n">
        <v>7053</v>
      </c>
      <c r="C11" s="18">
        <f>(213.0/B11*100)</f>
        <v/>
      </c>
      <c r="D11" s="19" t="n">
        <v>6840</v>
      </c>
      <c r="E11" s="18" t="n">
        <v>482.9658154</v>
      </c>
      <c r="F11" s="20" t="n">
        <v>3.76403405</v>
      </c>
      <c r="G11" s="18" t="n">
        <v>446.15457501</v>
      </c>
      <c r="H11" s="20" t="n">
        <v>2.63279623</v>
      </c>
      <c r="I11" s="18" t="n">
        <v>427.80578456</v>
      </c>
      <c r="J11" s="20" t="n">
        <v>3.8202771</v>
      </c>
      <c r="K11" s="18" t="n">
        <v>417.41484306</v>
      </c>
      <c r="L11" s="20" t="n">
        <v>6.56557955</v>
      </c>
      <c r="M11" s="18" t="s">
        <v>481</v>
      </c>
      <c r="N11" s="20" t="s">
        <v>481</v>
      </c>
      <c r="O11" s="18" t="s">
        <v>481</v>
      </c>
      <c r="P11" s="20" t="s">
        <v>481</v>
      </c>
      <c r="Q11" s="18" t="s">
        <v>481</v>
      </c>
      <c r="R11" s="20" t="s">
        <v>481</v>
      </c>
      <c r="S11" s="18" t="s">
        <v>481</v>
      </c>
      <c r="T11" s="20" t="s">
        <v>481</v>
      </c>
      <c r="U11" s="18" t="n">
        <v>405.24338423</v>
      </c>
      <c r="V11" s="20" t="n">
        <v>5.31155717</v>
      </c>
    </row>
    <row r="12" spans="1:22">
      <c r="A12" s="15" t="s">
        <v>487</v>
      </c>
      <c r="B12" s="17" t="n">
        <v>6894</v>
      </c>
      <c r="C12" s="18">
        <f>(60.0/B12*100)</f>
        <v/>
      </c>
      <c r="D12" s="19" t="n">
        <v>6834</v>
      </c>
      <c r="E12" s="18" t="n">
        <v>535.80080166</v>
      </c>
      <c r="F12" s="20" t="n">
        <v>2.34268724</v>
      </c>
      <c r="G12" s="18" t="n">
        <v>489.40083935</v>
      </c>
      <c r="H12" s="20" t="n">
        <v>2.47711605</v>
      </c>
      <c r="I12" s="18" t="n">
        <v>462.14943833</v>
      </c>
      <c r="J12" s="20" t="n">
        <v>3.64780515</v>
      </c>
      <c r="K12" s="18" t="n">
        <v>431.4043701</v>
      </c>
      <c r="L12" s="20" t="n">
        <v>5.81241793</v>
      </c>
      <c r="M12" s="18" t="s">
        <v>481</v>
      </c>
      <c r="N12" s="20" t="s">
        <v>481</v>
      </c>
      <c r="O12" s="18" t="s">
        <v>481</v>
      </c>
      <c r="P12" s="20" t="s">
        <v>481</v>
      </c>
      <c r="Q12" s="18" t="n">
        <v>366.6777112</v>
      </c>
      <c r="R12" s="20" t="n">
        <v>14.39052153</v>
      </c>
      <c r="S12" s="18" t="s">
        <v>481</v>
      </c>
      <c r="T12" s="20" t="s">
        <v>481</v>
      </c>
      <c r="U12" s="18" t="n">
        <v>413.62976019</v>
      </c>
      <c r="V12" s="20" t="n">
        <v>6.38927395</v>
      </c>
    </row>
    <row r="13" spans="1:22">
      <c r="A13" s="15" t="s">
        <v>488</v>
      </c>
      <c r="B13" s="17" t="n">
        <v>7161</v>
      </c>
      <c r="C13" s="18">
        <f>(283.0/B13*100)</f>
        <v/>
      </c>
      <c r="D13" s="19" t="n">
        <v>6878</v>
      </c>
      <c r="E13" s="18" t="n">
        <v>542.34503207</v>
      </c>
      <c r="F13" s="20" t="n">
        <v>2.35756233</v>
      </c>
      <c r="G13" s="18" t="n">
        <v>491.37732272</v>
      </c>
      <c r="H13" s="20" t="n">
        <v>2.32051689</v>
      </c>
      <c r="I13" s="18" t="n">
        <v>470.33809641</v>
      </c>
      <c r="J13" s="20" t="n">
        <v>4.08855318</v>
      </c>
      <c r="K13" s="18" t="n">
        <v>431.66609751</v>
      </c>
      <c r="L13" s="20" t="n">
        <v>5.62862227</v>
      </c>
      <c r="M13" s="18" t="s">
        <v>481</v>
      </c>
      <c r="N13" s="20" t="s">
        <v>481</v>
      </c>
      <c r="O13" s="18" t="s">
        <v>481</v>
      </c>
      <c r="P13" s="20" t="s">
        <v>481</v>
      </c>
      <c r="Q13" s="18" t="n">
        <v>436.36003517</v>
      </c>
      <c r="R13" s="20" t="n">
        <v>6.43426798</v>
      </c>
      <c r="S13" s="18" t="s">
        <v>481</v>
      </c>
      <c r="T13" s="20" t="s">
        <v>481</v>
      </c>
      <c r="U13" s="18" t="n">
        <v>401.00959566</v>
      </c>
      <c r="V13" s="20" t="n">
        <v>6.93632041</v>
      </c>
    </row>
    <row r="14" spans="1:22">
      <c r="A14" s="15" t="s">
        <v>489</v>
      </c>
      <c r="B14" s="17" t="n">
        <v>5587</v>
      </c>
      <c r="C14" s="18">
        <f>(89.0/B14*100)</f>
        <v/>
      </c>
      <c r="D14" s="19" t="n">
        <v>5498</v>
      </c>
      <c r="E14" s="18" t="n">
        <v>577.65257243</v>
      </c>
      <c r="F14" s="20" t="n">
        <v>2.85573438</v>
      </c>
      <c r="G14" s="18" t="n">
        <v>526.25021494</v>
      </c>
      <c r="H14" s="20" t="n">
        <v>2.23432934</v>
      </c>
      <c r="I14" s="18" t="n">
        <v>504.94817722</v>
      </c>
      <c r="J14" s="20" t="n">
        <v>3.50726578</v>
      </c>
      <c r="K14" s="18" t="n">
        <v>482.25918345</v>
      </c>
      <c r="L14" s="20" t="n">
        <v>6.68482484</v>
      </c>
      <c r="M14" s="18" t="s">
        <v>481</v>
      </c>
      <c r="N14" s="20" t="s">
        <v>481</v>
      </c>
      <c r="O14" s="18" t="s">
        <v>481</v>
      </c>
      <c r="P14" s="20" t="s">
        <v>481</v>
      </c>
      <c r="Q14" s="18" t="s">
        <v>481</v>
      </c>
      <c r="R14" s="20" t="s">
        <v>481</v>
      </c>
      <c r="S14" s="18" t="s">
        <v>481</v>
      </c>
      <c r="T14" s="20" t="s">
        <v>481</v>
      </c>
      <c r="U14" s="18" t="n">
        <v>448.10053859</v>
      </c>
      <c r="V14" s="20" t="n">
        <v>10.464965</v>
      </c>
    </row>
    <row r="15" spans="1:22">
      <c r="A15" s="15" t="s">
        <v>490</v>
      </c>
      <c r="B15" s="17" t="n">
        <v>5882</v>
      </c>
      <c r="C15" s="18">
        <f>(153.0/B15*100)</f>
        <v/>
      </c>
      <c r="D15" s="19" t="n">
        <v>5729</v>
      </c>
      <c r="E15" s="18" t="n">
        <v>576.61074391</v>
      </c>
      <c r="F15" s="20" t="n">
        <v>2.53497216</v>
      </c>
      <c r="G15" s="18" t="n">
        <v>520.36272146</v>
      </c>
      <c r="H15" s="20" t="n">
        <v>2.54689919</v>
      </c>
      <c r="I15" s="18" t="n">
        <v>484.07934262</v>
      </c>
      <c r="J15" s="20" t="n">
        <v>3.62301607</v>
      </c>
      <c r="K15" s="18" t="n">
        <v>457.50551078</v>
      </c>
      <c r="L15" s="20" t="n">
        <v>5.97987122</v>
      </c>
      <c r="M15" s="18" t="s">
        <v>481</v>
      </c>
      <c r="N15" s="20" t="s">
        <v>481</v>
      </c>
      <c r="O15" s="18" t="s">
        <v>481</v>
      </c>
      <c r="P15" s="20" t="s">
        <v>481</v>
      </c>
      <c r="Q15" s="18" t="n">
        <v>375.95013089</v>
      </c>
      <c r="R15" s="20" t="n">
        <v>17.42774697</v>
      </c>
      <c r="S15" s="18" t="s">
        <v>481</v>
      </c>
      <c r="T15" s="20" t="s">
        <v>481</v>
      </c>
      <c r="U15" s="18" t="n">
        <v>438.52673641</v>
      </c>
      <c r="V15" s="20" t="n">
        <v>7.54028411</v>
      </c>
    </row>
    <row r="16" spans="1:22">
      <c r="A16" s="15" t="s">
        <v>491</v>
      </c>
      <c r="B16" s="17" t="n">
        <v>6108</v>
      </c>
      <c r="C16" s="18">
        <f>(178.0/B16*100)</f>
        <v/>
      </c>
      <c r="D16" s="19" t="n">
        <v>5930</v>
      </c>
      <c r="E16" s="18" t="n">
        <v>548.13149688</v>
      </c>
      <c r="F16" s="20" t="n">
        <v>2.63045632</v>
      </c>
      <c r="G16" s="18" t="n">
        <v>506.12305858</v>
      </c>
      <c r="H16" s="20" t="n">
        <v>2.49396197</v>
      </c>
      <c r="I16" s="18" t="n">
        <v>478.08742501</v>
      </c>
      <c r="J16" s="20" t="n">
        <v>2.919874</v>
      </c>
      <c r="K16" s="18" t="n">
        <v>439.44493289</v>
      </c>
      <c r="L16" s="20" t="n">
        <v>5.00109001</v>
      </c>
      <c r="M16" s="18" t="s">
        <v>481</v>
      </c>
      <c r="N16" s="20" t="s">
        <v>481</v>
      </c>
      <c r="O16" s="18" t="s">
        <v>481</v>
      </c>
      <c r="P16" s="20" t="s">
        <v>481</v>
      </c>
      <c r="Q16" s="18" t="s">
        <v>481</v>
      </c>
      <c r="R16" s="20" t="s">
        <v>481</v>
      </c>
      <c r="S16" s="18" t="s">
        <v>481</v>
      </c>
      <c r="T16" s="20" t="s">
        <v>481</v>
      </c>
      <c r="U16" s="18" t="n">
        <v>404.85786092</v>
      </c>
      <c r="V16" s="20" t="n">
        <v>7.10696923</v>
      </c>
    </row>
    <row r="17" spans="1:22">
      <c r="A17" s="15" t="s">
        <v>492</v>
      </c>
      <c r="B17" s="17" t="n">
        <v>6504</v>
      </c>
      <c r="C17" s="18">
        <f>(2366.0/B17*100)</f>
        <v/>
      </c>
      <c r="D17" s="19" t="n">
        <v>4138</v>
      </c>
      <c r="E17" s="18" t="n">
        <v>572.56554127</v>
      </c>
      <c r="F17" s="20" t="n">
        <v>3.94325594</v>
      </c>
      <c r="G17" s="18" t="n">
        <v>513.78126537</v>
      </c>
      <c r="H17" s="20" t="n">
        <v>3.44770338</v>
      </c>
      <c r="I17" s="18" t="n">
        <v>474.44197038</v>
      </c>
      <c r="J17" s="20" t="n">
        <v>4.70085783</v>
      </c>
      <c r="K17" s="18" t="n">
        <v>465.94515108</v>
      </c>
      <c r="L17" s="20" t="n">
        <v>6.86989791</v>
      </c>
      <c r="M17" s="18" t="s">
        <v>481</v>
      </c>
      <c r="N17" s="20" t="s">
        <v>481</v>
      </c>
      <c r="O17" s="18" t="s">
        <v>481</v>
      </c>
      <c r="P17" s="20" t="s">
        <v>481</v>
      </c>
      <c r="Q17" s="18" t="n">
        <v>360.48925247</v>
      </c>
      <c r="R17" s="20" t="n">
        <v>12.44339086</v>
      </c>
      <c r="S17" s="18" t="s">
        <v>481</v>
      </c>
      <c r="T17" s="20" t="s">
        <v>481</v>
      </c>
      <c r="U17" s="18" t="n">
        <v>461.88402014</v>
      </c>
      <c r="V17" s="20" t="n">
        <v>6.67449105</v>
      </c>
    </row>
    <row r="18" spans="1:22">
      <c r="A18" s="15" t="s">
        <v>493</v>
      </c>
      <c r="B18" s="17" t="n">
        <v>5532</v>
      </c>
      <c r="C18" s="18">
        <f>(31.0/B18*100)</f>
        <v/>
      </c>
      <c r="D18" s="19" t="n">
        <v>5501</v>
      </c>
      <c r="E18" s="18" t="n">
        <v>497.69482215</v>
      </c>
      <c r="F18" s="20" t="n">
        <v>4.2135902</v>
      </c>
      <c r="G18" s="18" t="n">
        <v>452.08148124</v>
      </c>
      <c r="H18" s="20" t="n">
        <v>3.85503829</v>
      </c>
      <c r="I18" s="18" t="n">
        <v>435.77451067</v>
      </c>
      <c r="J18" s="20" t="n">
        <v>4.58146975</v>
      </c>
      <c r="K18" s="18" t="n">
        <v>412.23583552</v>
      </c>
      <c r="L18" s="20" t="n">
        <v>4.89647482</v>
      </c>
      <c r="M18" s="18" t="s">
        <v>481</v>
      </c>
      <c r="N18" s="20" t="s">
        <v>481</v>
      </c>
      <c r="O18" s="18" t="s">
        <v>481</v>
      </c>
      <c r="P18" s="20" t="s">
        <v>481</v>
      </c>
      <c r="Q18" s="18" t="s">
        <v>481</v>
      </c>
      <c r="R18" s="20" t="s">
        <v>481</v>
      </c>
      <c r="S18" s="18" t="s">
        <v>481</v>
      </c>
      <c r="T18" s="20" t="s">
        <v>481</v>
      </c>
      <c r="U18" s="18" t="n">
        <v>373.45153593</v>
      </c>
      <c r="V18" s="20" t="n">
        <v>6.87019869</v>
      </c>
    </row>
    <row r="19" spans="1:22">
      <c r="A19" s="15" t="s">
        <v>494</v>
      </c>
      <c r="B19" s="17" t="n">
        <v>5658</v>
      </c>
      <c r="C19" s="18">
        <f>(433.0/B19*100)</f>
        <v/>
      </c>
      <c r="D19" s="19" t="n">
        <v>5225</v>
      </c>
      <c r="E19" s="18" t="n">
        <v>504.1234555</v>
      </c>
      <c r="F19" s="20" t="n">
        <v>4.25021995</v>
      </c>
      <c r="G19" s="18" t="n">
        <v>483.89288756</v>
      </c>
      <c r="H19" s="20" t="n">
        <v>3.33466158</v>
      </c>
      <c r="I19" s="18" t="n">
        <v>473.61542629</v>
      </c>
      <c r="J19" s="20" t="n">
        <v>3.30154365</v>
      </c>
      <c r="K19" s="18" t="n">
        <v>454.62920521</v>
      </c>
      <c r="L19" s="20" t="n">
        <v>5.29213034</v>
      </c>
      <c r="M19" s="18" t="s">
        <v>481</v>
      </c>
      <c r="N19" s="20" t="s">
        <v>481</v>
      </c>
      <c r="O19" s="18" t="s">
        <v>481</v>
      </c>
      <c r="P19" s="20" t="s">
        <v>481</v>
      </c>
      <c r="Q19" s="18" t="s">
        <v>481</v>
      </c>
      <c r="R19" s="20" t="s">
        <v>481</v>
      </c>
      <c r="S19" s="18" t="s">
        <v>481</v>
      </c>
      <c r="T19" s="20" t="s">
        <v>481</v>
      </c>
      <c r="U19" s="18" t="n">
        <v>405.35182156</v>
      </c>
      <c r="V19" s="20" t="n">
        <v>7.01234169</v>
      </c>
    </row>
    <row r="20" spans="1:22">
      <c r="A20" s="15" t="s">
        <v>495</v>
      </c>
      <c r="B20" s="17" t="n">
        <v>3371</v>
      </c>
      <c r="C20" s="18">
        <f>(75.0/B20*100)</f>
        <v/>
      </c>
      <c r="D20" s="19" t="n">
        <v>3296</v>
      </c>
      <c r="E20" s="18" t="n">
        <v>513.41608411</v>
      </c>
      <c r="F20" s="20" t="n">
        <v>2.83767821</v>
      </c>
      <c r="G20" s="18" t="n">
        <v>468.24239001</v>
      </c>
      <c r="H20" s="20" t="n">
        <v>2.73470737</v>
      </c>
      <c r="I20" s="18" t="n">
        <v>451.684587</v>
      </c>
      <c r="J20" s="20" t="n">
        <v>3.5069887</v>
      </c>
      <c r="K20" s="18" t="n">
        <v>431.18538631</v>
      </c>
      <c r="L20" s="20" t="n">
        <v>5.39805972</v>
      </c>
      <c r="M20" s="18" t="s">
        <v>481</v>
      </c>
      <c r="N20" s="20" t="s">
        <v>481</v>
      </c>
      <c r="O20" s="18" t="s">
        <v>481</v>
      </c>
      <c r="P20" s="20" t="s">
        <v>481</v>
      </c>
      <c r="Q20" s="18" t="s">
        <v>481</v>
      </c>
      <c r="R20" s="20" t="s">
        <v>481</v>
      </c>
      <c r="S20" s="18" t="s">
        <v>481</v>
      </c>
      <c r="T20" s="20" t="s">
        <v>481</v>
      </c>
      <c r="U20" s="18" t="n">
        <v>411.65954071</v>
      </c>
      <c r="V20" s="20" t="n">
        <v>6.45944646</v>
      </c>
    </row>
    <row r="21" spans="1:22">
      <c r="A21" s="15" t="s">
        <v>496</v>
      </c>
      <c r="B21" s="17" t="n">
        <v>5741</v>
      </c>
      <c r="C21" s="18">
        <f>(70.0/B21*100)</f>
        <v/>
      </c>
      <c r="D21" s="19" t="n">
        <v>5671</v>
      </c>
      <c r="E21" s="18" t="n">
        <v>538.00861424</v>
      </c>
      <c r="F21" s="20" t="n">
        <v>2.27217509</v>
      </c>
      <c r="G21" s="18" t="n">
        <v>485.43547886</v>
      </c>
      <c r="H21" s="20" t="n">
        <v>2.5389105</v>
      </c>
      <c r="I21" s="18" t="n">
        <v>456.92700898</v>
      </c>
      <c r="J21" s="20" t="n">
        <v>3.99772076</v>
      </c>
      <c r="K21" s="18" t="n">
        <v>425.034311</v>
      </c>
      <c r="L21" s="20" t="n">
        <v>5.61034304</v>
      </c>
      <c r="M21" s="18" t="s">
        <v>481</v>
      </c>
      <c r="N21" s="20" t="s">
        <v>481</v>
      </c>
      <c r="O21" s="18" t="s">
        <v>481</v>
      </c>
      <c r="P21" s="20" t="s">
        <v>481</v>
      </c>
      <c r="Q21" s="18" t="s">
        <v>481</v>
      </c>
      <c r="R21" s="20" t="s">
        <v>481</v>
      </c>
      <c r="S21" s="18" t="s">
        <v>481</v>
      </c>
      <c r="T21" s="20" t="s">
        <v>481</v>
      </c>
      <c r="U21" s="18" t="n">
        <v>418.82924536</v>
      </c>
      <c r="V21" s="20" t="n">
        <v>8.56886952</v>
      </c>
    </row>
    <row r="22" spans="1:22">
      <c r="A22" s="15" t="s">
        <v>497</v>
      </c>
      <c r="B22" s="17" t="n">
        <v>6598</v>
      </c>
      <c r="C22" s="18">
        <f>(43.0/B22*100)</f>
        <v/>
      </c>
      <c r="D22" s="19" t="n">
        <v>6555</v>
      </c>
      <c r="E22" s="18" t="n">
        <v>498.88601459</v>
      </c>
      <c r="F22" s="20" t="n">
        <v>4.17858058</v>
      </c>
      <c r="G22" s="18" t="n">
        <v>468.41043927</v>
      </c>
      <c r="H22" s="20" t="n">
        <v>3.75795316</v>
      </c>
      <c r="I22" s="18" t="n">
        <v>478.58376993</v>
      </c>
      <c r="J22" s="20" t="n">
        <v>3.93366188</v>
      </c>
      <c r="K22" s="18" t="n">
        <v>445.07606792</v>
      </c>
      <c r="L22" s="20" t="n">
        <v>5.65948811</v>
      </c>
      <c r="M22" s="18" t="s">
        <v>481</v>
      </c>
      <c r="N22" s="20" t="s">
        <v>481</v>
      </c>
      <c r="O22" s="18" t="s">
        <v>481</v>
      </c>
      <c r="P22" s="20" t="s">
        <v>481</v>
      </c>
      <c r="Q22" s="18" t="s">
        <v>481</v>
      </c>
      <c r="R22" s="20" t="s">
        <v>481</v>
      </c>
      <c r="S22" s="18" t="n">
        <v>503.70633569</v>
      </c>
      <c r="T22" s="20" t="n">
        <v>33.44763142</v>
      </c>
      <c r="U22" s="18" t="n">
        <v>365.65751556</v>
      </c>
      <c r="V22" s="20" t="n">
        <v>7.15473576</v>
      </c>
    </row>
    <row r="23" spans="1:22">
      <c r="A23" s="15" t="s">
        <v>498</v>
      </c>
      <c r="B23" s="17" t="n">
        <v>11583</v>
      </c>
      <c r="C23" s="18">
        <f>(281.0/B23*100)</f>
        <v/>
      </c>
      <c r="D23" s="19" t="n">
        <v>11302</v>
      </c>
      <c r="E23" s="18" t="n">
        <v>506.52861751</v>
      </c>
      <c r="F23" s="20" t="n">
        <v>3.25735504</v>
      </c>
      <c r="G23" s="18" t="n">
        <v>480.605318</v>
      </c>
      <c r="H23" s="20" t="n">
        <v>2.83095183</v>
      </c>
      <c r="I23" s="18" t="n">
        <v>466.99068266</v>
      </c>
      <c r="J23" s="20" t="n">
        <v>3.8604332</v>
      </c>
      <c r="K23" s="18" t="n">
        <v>448.71487981</v>
      </c>
      <c r="L23" s="20" t="n">
        <v>6.68366814</v>
      </c>
      <c r="M23" s="18" t="s">
        <v>481</v>
      </c>
      <c r="N23" s="20" t="s">
        <v>481</v>
      </c>
      <c r="O23" s="18" t="s">
        <v>481</v>
      </c>
      <c r="P23" s="20" t="s">
        <v>481</v>
      </c>
      <c r="Q23" s="18" t="s">
        <v>481</v>
      </c>
      <c r="R23" s="20" t="s">
        <v>481</v>
      </c>
      <c r="S23" s="18" t="s">
        <v>481</v>
      </c>
      <c r="T23" s="20" t="s">
        <v>481</v>
      </c>
      <c r="U23" s="18" t="n">
        <v>417.49508045</v>
      </c>
      <c r="V23" s="20" t="n">
        <v>7.05506086</v>
      </c>
    </row>
    <row r="24" spans="1:22">
      <c r="A24" s="15" t="s">
        <v>499</v>
      </c>
      <c r="B24" s="17" t="n">
        <v>6647</v>
      </c>
      <c r="C24" s="18">
        <f>(14.0/B24*100)</f>
        <v/>
      </c>
      <c r="D24" s="19" t="n">
        <v>6633</v>
      </c>
      <c r="E24" s="18" t="n">
        <v>591.50327454</v>
      </c>
      <c r="F24" s="20" t="n">
        <v>4.17152055</v>
      </c>
      <c r="G24" s="18" t="n">
        <v>546.98960342</v>
      </c>
      <c r="H24" s="20" t="n">
        <v>2.75080823</v>
      </c>
      <c r="I24" s="18" t="n">
        <v>513.7998007800001</v>
      </c>
      <c r="J24" s="20" t="n">
        <v>3.02797309</v>
      </c>
      <c r="K24" s="18" t="n">
        <v>483.78403045</v>
      </c>
      <c r="L24" s="20" t="n">
        <v>4.06601838</v>
      </c>
      <c r="M24" s="18" t="s">
        <v>481</v>
      </c>
      <c r="N24" s="20" t="s">
        <v>481</v>
      </c>
      <c r="O24" s="18" t="s">
        <v>481</v>
      </c>
      <c r="P24" s="20" t="s">
        <v>481</v>
      </c>
      <c r="Q24" s="18" t="s">
        <v>481</v>
      </c>
      <c r="R24" s="20" t="s">
        <v>481</v>
      </c>
      <c r="S24" s="18" t="s">
        <v>481</v>
      </c>
      <c r="T24" s="20" t="s">
        <v>481</v>
      </c>
      <c r="U24" s="18" t="n">
        <v>450.65480472</v>
      </c>
      <c r="V24" s="20" t="n">
        <v>9.85768616</v>
      </c>
    </row>
    <row r="25" spans="1:22">
      <c r="A25" s="15" t="s">
        <v>500</v>
      </c>
      <c r="B25" s="17" t="n">
        <v>5581</v>
      </c>
      <c r="C25" s="18">
        <f>(25.0/B25*100)</f>
        <v/>
      </c>
      <c r="D25" s="19" t="n">
        <v>5556</v>
      </c>
      <c r="E25" s="18" t="n">
        <v>568.6299440400001</v>
      </c>
      <c r="F25" s="20" t="n">
        <v>3.35450001</v>
      </c>
      <c r="G25" s="18" t="n">
        <v>514.75692765</v>
      </c>
      <c r="H25" s="20" t="n">
        <v>3.11947162</v>
      </c>
      <c r="I25" s="18" t="n">
        <v>486.95133333</v>
      </c>
      <c r="J25" s="20" t="n">
        <v>3.47140619</v>
      </c>
      <c r="K25" s="18" t="n">
        <v>451.84100168</v>
      </c>
      <c r="L25" s="20" t="n">
        <v>5.77727016</v>
      </c>
      <c r="M25" s="18" t="s">
        <v>481</v>
      </c>
      <c r="N25" s="20" t="s">
        <v>481</v>
      </c>
      <c r="O25" s="18" t="s">
        <v>481</v>
      </c>
      <c r="P25" s="20" t="s">
        <v>481</v>
      </c>
      <c r="Q25" s="18" t="s">
        <v>481</v>
      </c>
      <c r="R25" s="20" t="s">
        <v>481</v>
      </c>
      <c r="S25" s="18" t="s">
        <v>481</v>
      </c>
      <c r="T25" s="20" t="s">
        <v>481</v>
      </c>
      <c r="U25" s="18" t="n">
        <v>439.45489332</v>
      </c>
      <c r="V25" s="20" t="n">
        <v>18.3454886</v>
      </c>
    </row>
    <row r="26" spans="1:22">
      <c r="A26" s="15" t="s">
        <v>501</v>
      </c>
      <c r="B26" s="17" t="n">
        <v>4869</v>
      </c>
      <c r="C26" s="18">
        <f>(88.0/B26*100)</f>
        <v/>
      </c>
      <c r="D26" s="19" t="n">
        <v>4781</v>
      </c>
      <c r="E26" s="18" t="n">
        <v>525.72112842</v>
      </c>
      <c r="F26" s="20" t="n">
        <v>2.66687645</v>
      </c>
      <c r="G26" s="18" t="n">
        <v>487.09143122</v>
      </c>
      <c r="H26" s="20" t="n">
        <v>2.03394728</v>
      </c>
      <c r="I26" s="18" t="n">
        <v>466.19836445</v>
      </c>
      <c r="J26" s="20" t="n">
        <v>2.8770394</v>
      </c>
      <c r="K26" s="18" t="n">
        <v>445.45554933</v>
      </c>
      <c r="L26" s="20" t="n">
        <v>5.91981476</v>
      </c>
      <c r="M26" s="18" t="s">
        <v>481</v>
      </c>
      <c r="N26" s="20" t="s">
        <v>481</v>
      </c>
      <c r="O26" s="18" t="s">
        <v>481</v>
      </c>
      <c r="P26" s="20" t="s">
        <v>481</v>
      </c>
      <c r="Q26" s="18" t="s">
        <v>481</v>
      </c>
      <c r="R26" s="20" t="s">
        <v>481</v>
      </c>
      <c r="S26" s="18" t="s">
        <v>481</v>
      </c>
      <c r="T26" s="20" t="s">
        <v>481</v>
      </c>
      <c r="U26" s="18" t="n">
        <v>442.42211818</v>
      </c>
      <c r="V26" s="20" t="n">
        <v>7.51023188</v>
      </c>
    </row>
    <row r="27" spans="1:22">
      <c r="A27" s="15" t="s">
        <v>502</v>
      </c>
      <c r="B27" s="17" t="n">
        <v>5299</v>
      </c>
      <c r="C27" s="18">
        <f>(170.0/B27*100)</f>
        <v/>
      </c>
      <c r="D27" s="19" t="n">
        <v>5129</v>
      </c>
      <c r="E27" s="18" t="n">
        <v>535.71225634</v>
      </c>
      <c r="F27" s="20" t="n">
        <v>2.06471736</v>
      </c>
      <c r="G27" s="18" t="n">
        <v>480.4510694</v>
      </c>
      <c r="H27" s="20" t="n">
        <v>2.45278285</v>
      </c>
      <c r="I27" s="18" t="n">
        <v>456.52237858</v>
      </c>
      <c r="J27" s="20" t="n">
        <v>3.34564963</v>
      </c>
      <c r="K27" s="18" t="n">
        <v>425.06992171</v>
      </c>
      <c r="L27" s="20" t="n">
        <v>5.23658571</v>
      </c>
      <c r="M27" s="18" t="s">
        <v>481</v>
      </c>
      <c r="N27" s="20" t="s">
        <v>481</v>
      </c>
      <c r="O27" s="18" t="s">
        <v>481</v>
      </c>
      <c r="P27" s="20" t="s">
        <v>481</v>
      </c>
      <c r="Q27" s="18" t="s">
        <v>481</v>
      </c>
      <c r="R27" s="20" t="s">
        <v>481</v>
      </c>
      <c r="S27" s="18" t="s">
        <v>481</v>
      </c>
      <c r="T27" s="20" t="s">
        <v>481</v>
      </c>
      <c r="U27" s="18" t="n">
        <v>406.43626158</v>
      </c>
      <c r="V27" s="20" t="n">
        <v>4.04090357</v>
      </c>
    </row>
    <row r="28" spans="1:22">
      <c r="A28" s="15" t="s">
        <v>503</v>
      </c>
      <c r="B28" s="17" t="n">
        <v>7568</v>
      </c>
      <c r="C28" s="18">
        <f>(490.0/B28*100)</f>
        <v/>
      </c>
      <c r="D28" s="19" t="n">
        <v>7078</v>
      </c>
      <c r="E28" s="18" t="n">
        <v>437.01548678</v>
      </c>
      <c r="F28" s="20" t="n">
        <v>3.45270764</v>
      </c>
      <c r="G28" s="18" t="n">
        <v>418.18288423</v>
      </c>
      <c r="H28" s="20" t="n">
        <v>2.23408864</v>
      </c>
      <c r="I28" s="18" t="n">
        <v>410.18518784</v>
      </c>
      <c r="J28" s="20" t="n">
        <v>2.91263142</v>
      </c>
      <c r="K28" s="18" t="n">
        <v>384.37756581</v>
      </c>
      <c r="L28" s="20" t="n">
        <v>6.32739564</v>
      </c>
      <c r="M28" s="18" t="s">
        <v>481</v>
      </c>
      <c r="N28" s="20" t="s">
        <v>481</v>
      </c>
      <c r="O28" s="18" t="s">
        <v>481</v>
      </c>
      <c r="P28" s="20" t="s">
        <v>481</v>
      </c>
      <c r="Q28" s="18" t="s">
        <v>481</v>
      </c>
      <c r="R28" s="20" t="s">
        <v>481</v>
      </c>
      <c r="S28" s="18" t="s">
        <v>481</v>
      </c>
      <c r="T28" s="20" t="s">
        <v>481</v>
      </c>
      <c r="U28" s="18" t="n">
        <v>385.62928679</v>
      </c>
      <c r="V28" s="20" t="n">
        <v>6.79822219</v>
      </c>
    </row>
    <row r="29" spans="1:22">
      <c r="A29" s="15" t="s">
        <v>504</v>
      </c>
      <c r="B29" s="17" t="n">
        <v>5385</v>
      </c>
      <c r="C29" s="18">
        <f>(30.0/B29*100)</f>
        <v/>
      </c>
      <c r="D29" s="19" t="n">
        <v>5355</v>
      </c>
      <c r="E29" s="18" t="n">
        <v>552.9849708</v>
      </c>
      <c r="F29" s="20" t="n">
        <v>2.83558043</v>
      </c>
      <c r="G29" s="18" t="n">
        <v>503.3771146</v>
      </c>
      <c r="H29" s="20" t="n">
        <v>2.53082489</v>
      </c>
      <c r="I29" s="18" t="n">
        <v>481.71141398</v>
      </c>
      <c r="J29" s="20" t="n">
        <v>4.68680324</v>
      </c>
      <c r="K29" s="18" t="n">
        <v>436.45656082</v>
      </c>
      <c r="L29" s="20" t="n">
        <v>5.2293532</v>
      </c>
      <c r="M29" s="18" t="s">
        <v>481</v>
      </c>
      <c r="N29" s="20" t="s">
        <v>481</v>
      </c>
      <c r="O29" s="18" t="s">
        <v>481</v>
      </c>
      <c r="P29" s="20" t="s">
        <v>481</v>
      </c>
      <c r="Q29" s="18" t="n">
        <v>358.28551468</v>
      </c>
      <c r="R29" s="20" t="n">
        <v>8.567023300000001</v>
      </c>
      <c r="S29" s="18" t="s">
        <v>481</v>
      </c>
      <c r="T29" s="20" t="s">
        <v>481</v>
      </c>
      <c r="U29" s="18" t="n">
        <v>408.54854772</v>
      </c>
      <c r="V29" s="20" t="n">
        <v>7.73792856</v>
      </c>
    </row>
    <row r="30" spans="1:22">
      <c r="A30" s="15" t="s">
        <v>505</v>
      </c>
      <c r="B30" s="17" t="n">
        <v>4520</v>
      </c>
      <c r="C30" s="18">
        <f>(243.0/B30*100)</f>
        <v/>
      </c>
      <c r="D30" s="19" t="n">
        <v>4277</v>
      </c>
      <c r="E30" s="18" t="n">
        <v>569.15834781</v>
      </c>
      <c r="F30" s="20" t="n">
        <v>2.98356702</v>
      </c>
      <c r="G30" s="18" t="n">
        <v>507.969193</v>
      </c>
      <c r="H30" s="20" t="n">
        <v>3.09160917</v>
      </c>
      <c r="I30" s="18" t="n">
        <v>478.56378887</v>
      </c>
      <c r="J30" s="20" t="n">
        <v>3.98067725</v>
      </c>
      <c r="K30" s="18" t="n">
        <v>440.8584704</v>
      </c>
      <c r="L30" s="20" t="n">
        <v>8.75830195</v>
      </c>
      <c r="M30" s="18" t="s">
        <v>481</v>
      </c>
      <c r="N30" s="20" t="s">
        <v>481</v>
      </c>
      <c r="O30" s="18" t="s">
        <v>481</v>
      </c>
      <c r="P30" s="20" t="s">
        <v>481</v>
      </c>
      <c r="Q30" s="18" t="s">
        <v>481</v>
      </c>
      <c r="R30" s="20" t="s">
        <v>481</v>
      </c>
      <c r="S30" s="18" t="s">
        <v>481</v>
      </c>
      <c r="T30" s="20" t="s">
        <v>481</v>
      </c>
      <c r="U30" s="18" t="n">
        <v>412.9967554</v>
      </c>
      <c r="V30" s="20" t="n">
        <v>5.0099099</v>
      </c>
    </row>
    <row r="31" spans="1:22">
      <c r="A31" s="15" t="s">
        <v>506</v>
      </c>
      <c r="B31" s="17" t="n">
        <v>5456</v>
      </c>
      <c r="C31" s="18">
        <f>(152.0/B31*100)</f>
        <v/>
      </c>
      <c r="D31" s="19" t="n">
        <v>5304</v>
      </c>
      <c r="E31" s="18" t="n">
        <v>554.53505594</v>
      </c>
      <c r="F31" s="20" t="n">
        <v>3.35759192</v>
      </c>
      <c r="G31" s="18" t="n">
        <v>498.44771592</v>
      </c>
      <c r="H31" s="20" t="n">
        <v>2.61670323</v>
      </c>
      <c r="I31" s="18" t="n">
        <v>467.08960839</v>
      </c>
      <c r="J31" s="20" t="n">
        <v>3.54265626</v>
      </c>
      <c r="K31" s="18" t="n">
        <v>431.49300759</v>
      </c>
      <c r="L31" s="20" t="n">
        <v>5.55857816</v>
      </c>
      <c r="M31" s="18" t="s">
        <v>481</v>
      </c>
      <c r="N31" s="20" t="s">
        <v>481</v>
      </c>
      <c r="O31" s="18" t="s">
        <v>481</v>
      </c>
      <c r="P31" s="20" t="s">
        <v>481</v>
      </c>
      <c r="Q31" s="18" t="s">
        <v>481</v>
      </c>
      <c r="R31" s="20" t="s">
        <v>481</v>
      </c>
      <c r="S31" s="18" t="s">
        <v>481</v>
      </c>
      <c r="T31" s="20" t="s">
        <v>481</v>
      </c>
      <c r="U31" s="18" t="n">
        <v>423.2449583</v>
      </c>
      <c r="V31" s="20" t="n">
        <v>4.89836563</v>
      </c>
    </row>
    <row r="32" spans="1:22">
      <c r="A32" s="15" t="s">
        <v>507</v>
      </c>
      <c r="B32" s="17" t="n">
        <v>4478</v>
      </c>
      <c r="C32" s="18">
        <f>(6.0/B32*100)</f>
        <v/>
      </c>
      <c r="D32" s="19" t="n">
        <v>4472</v>
      </c>
      <c r="E32" s="18" t="n">
        <v>543.2531643900001</v>
      </c>
      <c r="F32" s="20" t="n">
        <v>3.65888736</v>
      </c>
      <c r="G32" s="18" t="n">
        <v>499.26974901</v>
      </c>
      <c r="H32" s="20" t="n">
        <v>2.89368911</v>
      </c>
      <c r="I32" s="18" t="n">
        <v>467.34212468</v>
      </c>
      <c r="J32" s="20" t="n">
        <v>3.06071959</v>
      </c>
      <c r="K32" s="18" t="n">
        <v>446.4415841</v>
      </c>
      <c r="L32" s="20" t="n">
        <v>5.28787455</v>
      </c>
      <c r="M32" s="18" t="s">
        <v>481</v>
      </c>
      <c r="N32" s="20" t="s">
        <v>481</v>
      </c>
      <c r="O32" s="18" t="s">
        <v>481</v>
      </c>
      <c r="P32" s="20" t="s">
        <v>481</v>
      </c>
      <c r="Q32" s="18" t="s">
        <v>481</v>
      </c>
      <c r="R32" s="20" t="s">
        <v>481</v>
      </c>
      <c r="S32" s="18" t="s">
        <v>481</v>
      </c>
      <c r="T32" s="20" t="s">
        <v>481</v>
      </c>
      <c r="U32" s="18" t="n">
        <v>423.76107162</v>
      </c>
      <c r="V32" s="20" t="n">
        <v>11.19868585</v>
      </c>
    </row>
    <row r="33" spans="1:22">
      <c r="A33" s="15" t="s">
        <v>508</v>
      </c>
      <c r="B33" s="17" t="n">
        <v>7325</v>
      </c>
      <c r="C33" s="18">
        <f>(85.0/B33*100)</f>
        <v/>
      </c>
      <c r="D33" s="19" t="n">
        <v>7240</v>
      </c>
      <c r="E33" s="18" t="n">
        <v>547.62698435</v>
      </c>
      <c r="F33" s="20" t="n">
        <v>2.70355533</v>
      </c>
      <c r="G33" s="18" t="n">
        <v>491.75055837</v>
      </c>
      <c r="H33" s="20" t="n">
        <v>2.7674988</v>
      </c>
      <c r="I33" s="18" t="n">
        <v>463.73523962</v>
      </c>
      <c r="J33" s="20" t="n">
        <v>3.51838868</v>
      </c>
      <c r="K33" s="18" t="n">
        <v>454.35665229</v>
      </c>
      <c r="L33" s="20" t="n">
        <v>5.82976568</v>
      </c>
      <c r="M33" s="18" t="s">
        <v>481</v>
      </c>
      <c r="N33" s="20" t="s">
        <v>481</v>
      </c>
      <c r="O33" s="18" t="s">
        <v>481</v>
      </c>
      <c r="P33" s="20" t="s">
        <v>481</v>
      </c>
      <c r="Q33" s="18" t="s">
        <v>481</v>
      </c>
      <c r="R33" s="20" t="s">
        <v>481</v>
      </c>
      <c r="S33" s="18" t="s">
        <v>481</v>
      </c>
      <c r="T33" s="20" t="s">
        <v>481</v>
      </c>
      <c r="U33" s="18" t="n">
        <v>430.28951945</v>
      </c>
      <c r="V33" s="20" t="n">
        <v>7.0844594</v>
      </c>
    </row>
    <row r="34" spans="1:22">
      <c r="A34" s="15" t="s">
        <v>509</v>
      </c>
      <c r="B34" s="17" t="n">
        <v>6350</v>
      </c>
      <c r="C34" s="18">
        <f>(106.0/B34*100)</f>
        <v/>
      </c>
      <c r="D34" s="19" t="n">
        <v>6244</v>
      </c>
      <c r="E34" s="18" t="n">
        <v>499.29892723</v>
      </c>
      <c r="F34" s="20" t="n">
        <v>4.0811393</v>
      </c>
      <c r="G34" s="18" t="n">
        <v>470.79734622</v>
      </c>
      <c r="H34" s="20" t="n">
        <v>2.74895477</v>
      </c>
      <c r="I34" s="18" t="n">
        <v>454.0492727</v>
      </c>
      <c r="J34" s="20" t="n">
        <v>3.6385751</v>
      </c>
      <c r="K34" s="18" t="n">
        <v>425.87085452</v>
      </c>
      <c r="L34" s="20" t="n">
        <v>5.12875652</v>
      </c>
      <c r="M34" s="18" t="s">
        <v>481</v>
      </c>
      <c r="N34" s="20" t="s">
        <v>481</v>
      </c>
      <c r="O34" s="18" t="s">
        <v>481</v>
      </c>
      <c r="P34" s="20" t="s">
        <v>481</v>
      </c>
      <c r="Q34" s="18" t="n">
        <v>306.56969545</v>
      </c>
      <c r="R34" s="20" t="n">
        <v>10.27624616</v>
      </c>
      <c r="S34" s="18" t="s">
        <v>481</v>
      </c>
      <c r="T34" s="20" t="s">
        <v>481</v>
      </c>
      <c r="U34" s="18" t="n">
        <v>392.67985982</v>
      </c>
      <c r="V34" s="20" t="n">
        <v>6.91724255</v>
      </c>
    </row>
    <row r="35" spans="1:22">
      <c r="A35" s="15" t="s">
        <v>510</v>
      </c>
      <c r="B35" s="17" t="n">
        <v>6406</v>
      </c>
      <c r="C35" s="18">
        <f>(74.0/B35*100)</f>
        <v/>
      </c>
      <c r="D35" s="19" t="n">
        <v>6332</v>
      </c>
      <c r="E35" s="18" t="n">
        <v>560.1647582099999</v>
      </c>
      <c r="F35" s="20" t="n">
        <v>2.50840089</v>
      </c>
      <c r="G35" s="18" t="n">
        <v>512.06331139</v>
      </c>
      <c r="H35" s="20" t="n">
        <v>1.79364859</v>
      </c>
      <c r="I35" s="18" t="n">
        <v>482.33635342</v>
      </c>
      <c r="J35" s="20" t="n">
        <v>2.99791031</v>
      </c>
      <c r="K35" s="18" t="n">
        <v>464.77497312</v>
      </c>
      <c r="L35" s="20" t="n">
        <v>5.92092809</v>
      </c>
      <c r="M35" s="18" t="s">
        <v>481</v>
      </c>
      <c r="N35" s="20" t="s">
        <v>481</v>
      </c>
      <c r="O35" s="18" t="s">
        <v>481</v>
      </c>
      <c r="P35" s="20" t="s">
        <v>481</v>
      </c>
      <c r="Q35" s="18" t="n">
        <v>374.85244494</v>
      </c>
      <c r="R35" s="20" t="n">
        <v>5.84040672</v>
      </c>
      <c r="S35" s="18" t="s">
        <v>481</v>
      </c>
      <c r="T35" s="20" t="s">
        <v>481</v>
      </c>
      <c r="U35" s="18" t="n">
        <v>411.42005065</v>
      </c>
      <c r="V35" s="20" t="n">
        <v>6.47561435</v>
      </c>
    </row>
    <row r="36" spans="1:22">
      <c r="A36" s="15" t="s">
        <v>511</v>
      </c>
      <c r="B36" s="17" t="n">
        <v>6736</v>
      </c>
      <c r="C36" s="18">
        <f>(88.0/B36*100)</f>
        <v/>
      </c>
      <c r="D36" s="19" t="n">
        <v>6648</v>
      </c>
      <c r="E36" s="18" t="n">
        <v>536.1085535</v>
      </c>
      <c r="F36" s="20" t="n">
        <v>2.41935915</v>
      </c>
      <c r="G36" s="18" t="n">
        <v>483.85753648</v>
      </c>
      <c r="H36" s="20" t="n">
        <v>2.47412182</v>
      </c>
      <c r="I36" s="18" t="n">
        <v>463.43329763</v>
      </c>
      <c r="J36" s="20" t="n">
        <v>2.73760738</v>
      </c>
      <c r="K36" s="18" t="n">
        <v>444.22795056</v>
      </c>
      <c r="L36" s="20" t="n">
        <v>4.50969074</v>
      </c>
      <c r="M36" s="18" t="s">
        <v>481</v>
      </c>
      <c r="N36" s="20" t="s">
        <v>481</v>
      </c>
      <c r="O36" s="18" t="s">
        <v>481</v>
      </c>
      <c r="P36" s="20" t="s">
        <v>481</v>
      </c>
      <c r="Q36" s="18" t="s">
        <v>481</v>
      </c>
      <c r="R36" s="20" t="s">
        <v>481</v>
      </c>
      <c r="S36" s="18" t="s">
        <v>481</v>
      </c>
      <c r="T36" s="20" t="s">
        <v>481</v>
      </c>
      <c r="U36" s="18" t="n">
        <v>419.66244504</v>
      </c>
      <c r="V36" s="20" t="n">
        <v>6.70426691</v>
      </c>
    </row>
    <row r="37" spans="1:22">
      <c r="A37" s="15" t="s">
        <v>512</v>
      </c>
      <c r="B37" s="17" t="n">
        <v>5458</v>
      </c>
      <c r="C37" s="18">
        <f>(181.0/B37*100)</f>
        <v/>
      </c>
      <c r="D37" s="19" t="n">
        <v>5277</v>
      </c>
      <c r="E37" s="18" t="n">
        <v>555.3399419</v>
      </c>
      <c r="F37" s="20" t="n">
        <v>3.90344907</v>
      </c>
      <c r="G37" s="18" t="n">
        <v>492.72818579</v>
      </c>
      <c r="H37" s="20" t="n">
        <v>3.25305794</v>
      </c>
      <c r="I37" s="18" t="n">
        <v>463.73413649</v>
      </c>
      <c r="J37" s="20" t="n">
        <v>3.84593756</v>
      </c>
      <c r="K37" s="18" t="n">
        <v>442.08432002</v>
      </c>
      <c r="L37" s="20" t="n">
        <v>6.51226429</v>
      </c>
      <c r="M37" s="18" t="s">
        <v>481</v>
      </c>
      <c r="N37" s="20" t="s">
        <v>481</v>
      </c>
      <c r="O37" s="18" t="s">
        <v>481</v>
      </c>
      <c r="P37" s="20" t="s">
        <v>481</v>
      </c>
      <c r="Q37" s="18" t="s">
        <v>481</v>
      </c>
      <c r="R37" s="20" t="s">
        <v>481</v>
      </c>
      <c r="S37" s="18" t="s">
        <v>481</v>
      </c>
      <c r="T37" s="20" t="s">
        <v>481</v>
      </c>
      <c r="U37" s="18" t="n">
        <v>410.26408788</v>
      </c>
      <c r="V37" s="20" t="n">
        <v>6.10419316</v>
      </c>
    </row>
    <row r="38" spans="1:22">
      <c r="A38" s="15" t="s">
        <v>513</v>
      </c>
      <c r="B38" s="17" t="n">
        <v>5860</v>
      </c>
      <c r="C38" s="18">
        <f>(27.0/B38*100)</f>
        <v/>
      </c>
      <c r="D38" s="19" t="n">
        <v>5833</v>
      </c>
      <c r="E38" s="18" t="n">
        <v>556.18125434</v>
      </c>
      <c r="F38" s="20" t="n">
        <v>3.70621679</v>
      </c>
      <c r="G38" s="18" t="n">
        <v>502.57824376</v>
      </c>
      <c r="H38" s="20" t="n">
        <v>3.32741394</v>
      </c>
      <c r="I38" s="18" t="n">
        <v>481.7203394</v>
      </c>
      <c r="J38" s="20" t="n">
        <v>4.0229151</v>
      </c>
      <c r="K38" s="18" t="n">
        <v>446.22386326</v>
      </c>
      <c r="L38" s="20" t="n">
        <v>5.86583085</v>
      </c>
      <c r="M38" s="18" t="s">
        <v>481</v>
      </c>
      <c r="N38" s="20" t="s">
        <v>481</v>
      </c>
      <c r="O38" s="18" t="s">
        <v>481</v>
      </c>
      <c r="P38" s="20" t="s">
        <v>481</v>
      </c>
      <c r="Q38" s="18" t="s">
        <v>481</v>
      </c>
      <c r="R38" s="20" t="s">
        <v>481</v>
      </c>
      <c r="S38" s="18" t="s">
        <v>481</v>
      </c>
      <c r="T38" s="20" t="s">
        <v>481</v>
      </c>
      <c r="U38" s="18" t="n">
        <v>471.48691132</v>
      </c>
      <c r="V38" s="20" t="n">
        <v>5.93106774</v>
      </c>
    </row>
    <row r="39" spans="1:22">
      <c r="A39" s="15" t="s">
        <v>514</v>
      </c>
      <c r="B39" s="17" t="n">
        <v>5895</v>
      </c>
      <c r="C39" s="18">
        <f>(33.0/B39*100)</f>
        <v/>
      </c>
      <c r="D39" s="19" t="n">
        <v>5862</v>
      </c>
      <c r="E39" s="18" t="n">
        <v>440.00119786</v>
      </c>
      <c r="F39" s="20" t="n">
        <v>4.79234073</v>
      </c>
      <c r="G39" s="18" t="n">
        <v>428.36338159</v>
      </c>
      <c r="H39" s="20" t="n">
        <v>4.10730469</v>
      </c>
      <c r="I39" s="18" t="n">
        <v>415.2998812</v>
      </c>
      <c r="J39" s="20" t="n">
        <v>5.13354532</v>
      </c>
      <c r="K39" s="18" t="n">
        <v>403.81803636</v>
      </c>
      <c r="L39" s="20" t="n">
        <v>5.71667628</v>
      </c>
      <c r="M39" s="18" t="s">
        <v>481</v>
      </c>
      <c r="N39" s="20" t="s">
        <v>481</v>
      </c>
      <c r="O39" s="18" t="s">
        <v>481</v>
      </c>
      <c r="P39" s="20" t="s">
        <v>481</v>
      </c>
      <c r="Q39" s="18" t="s">
        <v>481</v>
      </c>
      <c r="R39" s="20" t="s">
        <v>481</v>
      </c>
      <c r="S39" s="18" t="s">
        <v>481</v>
      </c>
      <c r="T39" s="20" t="s">
        <v>481</v>
      </c>
      <c r="U39" s="18" t="n">
        <v>369.72892682</v>
      </c>
      <c r="V39" s="20" t="n">
        <v>7.89007121</v>
      </c>
    </row>
    <row r="40" spans="1:22">
      <c r="A40" s="15" t="s">
        <v>515</v>
      </c>
      <c r="B40" s="17" t="n">
        <v>14157</v>
      </c>
      <c r="C40" s="18">
        <f>(415.0/B40*100)</f>
        <v/>
      </c>
      <c r="D40" s="19" t="n">
        <v>13742</v>
      </c>
      <c r="E40" s="18" t="n">
        <v>552.70804706</v>
      </c>
      <c r="F40" s="20" t="n">
        <v>2.85349328</v>
      </c>
      <c r="G40" s="18" t="n">
        <v>501.98808633</v>
      </c>
      <c r="H40" s="20" t="n">
        <v>2.67099294</v>
      </c>
      <c r="I40" s="18" t="n">
        <v>475.50608012</v>
      </c>
      <c r="J40" s="20" t="n">
        <v>3.3225282</v>
      </c>
      <c r="K40" s="18" t="n">
        <v>429.99038941</v>
      </c>
      <c r="L40" s="20" t="n">
        <v>6.45135718</v>
      </c>
      <c r="M40" s="18" t="s">
        <v>481</v>
      </c>
      <c r="N40" s="20" t="s">
        <v>481</v>
      </c>
      <c r="O40" s="18" t="s">
        <v>481</v>
      </c>
      <c r="P40" s="20" t="s">
        <v>481</v>
      </c>
      <c r="Q40" s="18" t="s">
        <v>481</v>
      </c>
      <c r="R40" s="20" t="s">
        <v>481</v>
      </c>
      <c r="S40" s="18" t="s">
        <v>481</v>
      </c>
      <c r="T40" s="20" t="s">
        <v>481</v>
      </c>
      <c r="U40" s="18" t="n">
        <v>417.21047266</v>
      </c>
      <c r="V40" s="20" t="n">
        <v>6.41620693</v>
      </c>
    </row>
    <row r="41" spans="1:22">
      <c r="A41" s="15" t="s">
        <v>516</v>
      </c>
      <c r="B41" s="17" t="n">
        <v>5712</v>
      </c>
      <c r="C41" s="18">
        <f>(61.0/B41*100)</f>
        <v/>
      </c>
      <c r="D41" s="19" t="n">
        <v>5651</v>
      </c>
      <c r="E41" s="18" t="n">
        <v>538.92082413</v>
      </c>
      <c r="F41" s="20" t="n">
        <v>4.06159324</v>
      </c>
      <c r="G41" s="18" t="n">
        <v>488.59933921</v>
      </c>
      <c r="H41" s="20" t="n">
        <v>2.85116923</v>
      </c>
      <c r="I41" s="18" t="n">
        <v>478.74294717</v>
      </c>
      <c r="J41" s="20" t="n">
        <v>3.50542109</v>
      </c>
      <c r="K41" s="18" t="n">
        <v>443.35055304</v>
      </c>
      <c r="L41" s="20" t="n">
        <v>7.05212247</v>
      </c>
      <c r="M41" s="18" t="s">
        <v>481</v>
      </c>
      <c r="N41" s="20" t="s">
        <v>481</v>
      </c>
      <c r="O41" s="18" t="s">
        <v>481</v>
      </c>
      <c r="P41" s="20" t="s">
        <v>481</v>
      </c>
      <c r="Q41" s="18" t="n">
        <v>387.44235424</v>
      </c>
      <c r="R41" s="20" t="n">
        <v>14.52510266</v>
      </c>
      <c r="S41" s="18" t="s">
        <v>481</v>
      </c>
      <c r="T41" s="20" t="s">
        <v>481</v>
      </c>
      <c r="U41" s="18" t="n">
        <v>410.1970253</v>
      </c>
      <c r="V41" s="20" t="n">
        <v>10.30590176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388.78381622</v>
      </c>
      <c r="F45" s="20" t="n">
        <v>3.3099069</v>
      </c>
      <c r="G45" s="18" t="n">
        <v>377.19732652</v>
      </c>
      <c r="H45" s="20" t="n">
        <v>2.99516447</v>
      </c>
      <c r="I45" s="18" t="n">
        <v>374.6505774</v>
      </c>
      <c r="J45" s="20" t="n">
        <v>3.6581504</v>
      </c>
      <c r="K45" s="18" t="n">
        <v>350.33728135</v>
      </c>
      <c r="L45" s="20" t="n">
        <v>4.82910739</v>
      </c>
      <c r="M45" s="18" t="s">
        <v>481</v>
      </c>
      <c r="N45" s="20" t="s">
        <v>481</v>
      </c>
      <c r="O45" s="18" t="s">
        <v>481</v>
      </c>
      <c r="P45" s="20" t="s">
        <v>481</v>
      </c>
      <c r="Q45" s="18" t="s">
        <v>481</v>
      </c>
      <c r="R45" s="20" t="s">
        <v>481</v>
      </c>
      <c r="S45" s="18" t="n">
        <v>357.75362929</v>
      </c>
      <c r="T45" s="20" t="n">
        <v>17.93026823</v>
      </c>
      <c r="U45" s="18" t="n">
        <v>345.1489428</v>
      </c>
      <c r="V45" s="20" t="n">
        <v>5.01905038</v>
      </c>
    </row>
    <row r="46" spans="1:22">
      <c r="A46" s="15" t="s">
        <v>521</v>
      </c>
      <c r="B46" s="17" t="n">
        <v>23141</v>
      </c>
      <c r="C46" s="18">
        <f>(2289.0/B46*100)</f>
        <v/>
      </c>
      <c r="D46" s="19" t="n">
        <v>20852</v>
      </c>
      <c r="E46" s="18" t="n">
        <v>452.39532866</v>
      </c>
      <c r="F46" s="20" t="n">
        <v>4.51606501</v>
      </c>
      <c r="G46" s="18" t="n">
        <v>409.6538237</v>
      </c>
      <c r="H46" s="20" t="n">
        <v>2.84686142</v>
      </c>
      <c r="I46" s="18" t="n">
        <v>399.50798494</v>
      </c>
      <c r="J46" s="20" t="n">
        <v>2.97718728</v>
      </c>
      <c r="K46" s="18" t="n">
        <v>378.14230606</v>
      </c>
      <c r="L46" s="20" t="n">
        <v>3.70703601</v>
      </c>
      <c r="M46" s="18" t="s">
        <v>481</v>
      </c>
      <c r="N46" s="20" t="s">
        <v>481</v>
      </c>
      <c r="O46" s="18" t="s">
        <v>481</v>
      </c>
      <c r="P46" s="20" t="s">
        <v>481</v>
      </c>
      <c r="Q46" s="18" t="s">
        <v>481</v>
      </c>
      <c r="R46" s="20" t="s">
        <v>481</v>
      </c>
      <c r="S46" s="18" t="s">
        <v>481</v>
      </c>
      <c r="T46" s="20" t="s">
        <v>481</v>
      </c>
      <c r="U46" s="18" t="n">
        <v>376.4321415</v>
      </c>
      <c r="V46" s="20" t="n">
        <v>2.18548577</v>
      </c>
    </row>
    <row r="47" spans="1:22">
      <c r="A47" s="15" t="s">
        <v>522</v>
      </c>
      <c r="B47" s="17" t="n">
        <v>5928</v>
      </c>
      <c r="C47" s="18">
        <f>(440.0/B47*100)</f>
        <v/>
      </c>
      <c r="D47" s="19" t="n">
        <v>5488</v>
      </c>
      <c r="E47" s="18" t="n">
        <v>480.31053</v>
      </c>
      <c r="F47" s="20" t="n">
        <v>5.84035435</v>
      </c>
      <c r="G47" s="18" t="n">
        <v>461.81598647</v>
      </c>
      <c r="H47" s="20" t="n">
        <v>3.88775441</v>
      </c>
      <c r="I47" s="18" t="n">
        <v>442.77280114</v>
      </c>
      <c r="J47" s="20" t="n">
        <v>5.3847812</v>
      </c>
      <c r="K47" s="18" t="n">
        <v>406.53948765</v>
      </c>
      <c r="L47" s="20" t="n">
        <v>6.30245647</v>
      </c>
      <c r="M47" s="18" t="s">
        <v>481</v>
      </c>
      <c r="N47" s="20" t="s">
        <v>481</v>
      </c>
      <c r="O47" s="18" t="s">
        <v>481</v>
      </c>
      <c r="P47" s="20" t="s">
        <v>481</v>
      </c>
      <c r="Q47" s="18" t="s">
        <v>481</v>
      </c>
      <c r="R47" s="20" t="s">
        <v>481</v>
      </c>
      <c r="S47" s="18" t="s">
        <v>481</v>
      </c>
      <c r="T47" s="20" t="s">
        <v>481</v>
      </c>
      <c r="U47" s="18" t="n">
        <v>380.50805076</v>
      </c>
      <c r="V47" s="20" t="n">
        <v>5.33443701</v>
      </c>
    </row>
    <row r="48" spans="1:22">
      <c r="A48" s="15" t="s">
        <v>523</v>
      </c>
      <c r="B48" s="17" t="n">
        <v>9841</v>
      </c>
      <c r="C48" s="18">
        <f>(8.0/B48*100)</f>
        <v/>
      </c>
      <c r="D48" s="19" t="n">
        <v>9833</v>
      </c>
      <c r="E48" s="18" t="n">
        <v>563.27156981</v>
      </c>
      <c r="F48" s="20" t="n">
        <v>5.54372992</v>
      </c>
      <c r="G48" s="18" t="n">
        <v>519.7568361899999</v>
      </c>
      <c r="H48" s="20" t="n">
        <v>5.03691141</v>
      </c>
      <c r="I48" s="18" t="n">
        <v>504.04794922</v>
      </c>
      <c r="J48" s="20" t="n">
        <v>4.39469879</v>
      </c>
      <c r="K48" s="18" t="n">
        <v>446.94588958</v>
      </c>
      <c r="L48" s="20" t="n">
        <v>5.78200986</v>
      </c>
      <c r="M48" s="18" t="s">
        <v>481</v>
      </c>
      <c r="N48" s="20" t="s">
        <v>481</v>
      </c>
      <c r="O48" s="18" t="s">
        <v>481</v>
      </c>
      <c r="P48" s="20" t="s">
        <v>481</v>
      </c>
      <c r="Q48" s="18" t="s">
        <v>481</v>
      </c>
      <c r="R48" s="20" t="s">
        <v>481</v>
      </c>
      <c r="S48" s="18" t="s">
        <v>481</v>
      </c>
      <c r="T48" s="20" t="s">
        <v>481</v>
      </c>
      <c r="U48" s="18" t="n">
        <v>447.00289399</v>
      </c>
      <c r="V48" s="20" t="n">
        <v>25.77614168</v>
      </c>
    </row>
    <row r="49" spans="1:22">
      <c r="A49" s="15" t="s">
        <v>524</v>
      </c>
      <c r="B49" s="17" t="n">
        <v>6349</v>
      </c>
      <c r="C49" s="18">
        <f>(56.0/B49*100)</f>
        <v/>
      </c>
      <c r="D49" s="19" t="n">
        <v>6293</v>
      </c>
      <c r="E49" s="18" t="n">
        <v>452.11103987</v>
      </c>
      <c r="F49" s="20" t="n">
        <v>3.67146369</v>
      </c>
      <c r="G49" s="18" t="n">
        <v>434.83100095</v>
      </c>
      <c r="H49" s="20" t="n">
        <v>3.10766988</v>
      </c>
      <c r="I49" s="18" t="n">
        <v>424.91370499</v>
      </c>
      <c r="J49" s="20" t="n">
        <v>4.03461595</v>
      </c>
      <c r="K49" s="18" t="n">
        <v>401.50515138</v>
      </c>
      <c r="L49" s="20" t="n">
        <v>5.22559551</v>
      </c>
      <c r="M49" s="18" t="s">
        <v>481</v>
      </c>
      <c r="N49" s="20" t="s">
        <v>481</v>
      </c>
      <c r="O49" s="18" t="s">
        <v>481</v>
      </c>
      <c r="P49" s="20" t="s">
        <v>481</v>
      </c>
      <c r="Q49" s="18" t="s">
        <v>481</v>
      </c>
      <c r="R49" s="20" t="s">
        <v>481</v>
      </c>
      <c r="S49" s="18" t="n">
        <v>409.76340466</v>
      </c>
      <c r="T49" s="20" t="n">
        <v>33.17442145</v>
      </c>
      <c r="U49" s="18" t="n">
        <v>378.45152594</v>
      </c>
      <c r="V49" s="20" t="n">
        <v>9.0454393</v>
      </c>
    </row>
    <row r="50" spans="1:22">
      <c r="A50" s="15" t="s">
        <v>525</v>
      </c>
      <c r="B50" s="17" t="n">
        <v>11795</v>
      </c>
      <c r="C50" s="18">
        <f>(413.0/B50*100)</f>
        <v/>
      </c>
      <c r="D50" s="19" t="n">
        <v>11382</v>
      </c>
      <c r="E50" s="18" t="n">
        <v>428.27153597</v>
      </c>
      <c r="F50" s="20" t="n">
        <v>3.82242751</v>
      </c>
      <c r="G50" s="18" t="n">
        <v>419.60566582</v>
      </c>
      <c r="H50" s="20" t="n">
        <v>2.61524005</v>
      </c>
      <c r="I50" s="18" t="n">
        <v>424.81069956</v>
      </c>
      <c r="J50" s="20" t="n">
        <v>2.87214587</v>
      </c>
      <c r="K50" s="18" t="n">
        <v>389.06692349</v>
      </c>
      <c r="L50" s="20" t="n">
        <v>4.24626164</v>
      </c>
      <c r="M50" s="18" t="s">
        <v>481</v>
      </c>
      <c r="N50" s="20" t="s">
        <v>481</v>
      </c>
      <c r="O50" s="18" t="s">
        <v>481</v>
      </c>
      <c r="P50" s="20" t="s">
        <v>481</v>
      </c>
      <c r="Q50" s="18" t="s">
        <v>481</v>
      </c>
      <c r="R50" s="20" t="s">
        <v>481</v>
      </c>
      <c r="S50" s="18" t="s">
        <v>481</v>
      </c>
      <c r="T50" s="20" t="s">
        <v>481</v>
      </c>
      <c r="U50" s="18" t="n">
        <v>362.00096732</v>
      </c>
      <c r="V50" s="20" t="n">
        <v>5.94619616</v>
      </c>
    </row>
    <row r="51" spans="1:22">
      <c r="A51" s="15" t="s">
        <v>526</v>
      </c>
      <c r="B51" s="17" t="n">
        <v>6866</v>
      </c>
      <c r="C51" s="18">
        <f>(112.0/B51*100)</f>
        <v/>
      </c>
      <c r="D51" s="19" t="n">
        <v>6754</v>
      </c>
      <c r="E51" s="18" t="n">
        <v>431.96642202</v>
      </c>
      <c r="F51" s="20" t="n">
        <v>3.35943918</v>
      </c>
      <c r="G51" s="18" t="n">
        <v>425.73021438</v>
      </c>
      <c r="H51" s="20" t="n">
        <v>2.50077287</v>
      </c>
      <c r="I51" s="18" t="n">
        <v>421.87156399</v>
      </c>
      <c r="J51" s="20" t="n">
        <v>2.43476082</v>
      </c>
      <c r="K51" s="18" t="n">
        <v>405.78590141</v>
      </c>
      <c r="L51" s="20" t="n">
        <v>4.42453781</v>
      </c>
      <c r="M51" s="18" t="s">
        <v>481</v>
      </c>
      <c r="N51" s="20" t="s">
        <v>481</v>
      </c>
      <c r="O51" s="18" t="s">
        <v>481</v>
      </c>
      <c r="P51" s="20" t="s">
        <v>481</v>
      </c>
      <c r="Q51" s="18" t="n">
        <v>410.85572185</v>
      </c>
      <c r="R51" s="20" t="n">
        <v>3.7997542</v>
      </c>
      <c r="S51" s="18" t="s">
        <v>481</v>
      </c>
      <c r="T51" s="20" t="s">
        <v>481</v>
      </c>
      <c r="U51" s="18" t="n">
        <v>388.34244325</v>
      </c>
      <c r="V51" s="20" t="n">
        <v>6.23523437</v>
      </c>
    </row>
    <row r="52" spans="1:22">
      <c r="A52" s="15" t="s">
        <v>527</v>
      </c>
      <c r="B52" s="17" t="n">
        <v>5809</v>
      </c>
      <c r="C52" s="18">
        <f>(115.0/B52*100)</f>
        <v/>
      </c>
      <c r="D52" s="19" t="n">
        <v>5694</v>
      </c>
      <c r="E52" s="18" t="n">
        <v>514.49790837</v>
      </c>
      <c r="F52" s="20" t="n">
        <v>3.04350959</v>
      </c>
      <c r="G52" s="18" t="n">
        <v>473.57106775</v>
      </c>
      <c r="H52" s="20" t="n">
        <v>2.8739458</v>
      </c>
      <c r="I52" s="18" t="n">
        <v>463.22920186</v>
      </c>
      <c r="J52" s="20" t="n">
        <v>3.19925367</v>
      </c>
      <c r="K52" s="18" t="n">
        <v>426.32283116</v>
      </c>
      <c r="L52" s="20" t="n">
        <v>5.16846925</v>
      </c>
      <c r="M52" s="18" t="s">
        <v>481</v>
      </c>
      <c r="N52" s="20" t="s">
        <v>481</v>
      </c>
      <c r="O52" s="18" t="s">
        <v>481</v>
      </c>
      <c r="P52" s="20" t="s">
        <v>481</v>
      </c>
      <c r="Q52" s="18" t="s">
        <v>481</v>
      </c>
      <c r="R52" s="20" t="s">
        <v>481</v>
      </c>
      <c r="S52" s="18" t="s">
        <v>481</v>
      </c>
      <c r="T52" s="20" t="s">
        <v>481</v>
      </c>
      <c r="U52" s="18" t="n">
        <v>390.58334668</v>
      </c>
      <c r="V52" s="20" t="n">
        <v>5.53125708</v>
      </c>
    </row>
    <row r="53" spans="1:22">
      <c r="A53" s="15" t="s">
        <v>528</v>
      </c>
      <c r="B53" s="17" t="n">
        <v>5571</v>
      </c>
      <c r="C53" s="18">
        <f>(123.0/B53*100)</f>
        <v/>
      </c>
      <c r="D53" s="19" t="n">
        <v>5448</v>
      </c>
      <c r="E53" s="18" t="n">
        <v>462.70863358</v>
      </c>
      <c r="F53" s="20" t="n">
        <v>3.41214923</v>
      </c>
      <c r="G53" s="18" t="n">
        <v>436.49580272</v>
      </c>
      <c r="H53" s="20" t="n">
        <v>2.35442659</v>
      </c>
      <c r="I53" s="18" t="n">
        <v>437.6673378</v>
      </c>
      <c r="J53" s="20" t="n">
        <v>2.61418987</v>
      </c>
      <c r="K53" s="18" t="n">
        <v>424.17899141</v>
      </c>
      <c r="L53" s="20" t="n">
        <v>4.03121978</v>
      </c>
      <c r="M53" s="18" t="s">
        <v>481</v>
      </c>
      <c r="N53" s="20" t="s">
        <v>481</v>
      </c>
      <c r="O53" s="18" t="s">
        <v>481</v>
      </c>
      <c r="P53" s="20" t="s">
        <v>481</v>
      </c>
      <c r="Q53" s="18" t="s">
        <v>481</v>
      </c>
      <c r="R53" s="20" t="s">
        <v>481</v>
      </c>
      <c r="S53" s="18" t="s">
        <v>481</v>
      </c>
      <c r="T53" s="20" t="s">
        <v>481</v>
      </c>
      <c r="U53" s="18" t="n">
        <v>360.03858835</v>
      </c>
      <c r="V53" s="20" t="n">
        <v>3.87967626</v>
      </c>
    </row>
    <row r="54" spans="1:22">
      <c r="A54" s="15" t="s">
        <v>529</v>
      </c>
      <c r="B54" s="17" t="n">
        <v>4740</v>
      </c>
      <c r="C54" s="18">
        <f>(548.0/B54*100)</f>
        <v/>
      </c>
      <c r="D54" s="19" t="n">
        <v>4192</v>
      </c>
      <c r="E54" s="18" t="n">
        <v>346.14279656</v>
      </c>
      <c r="F54" s="20" t="n">
        <v>3.72586952</v>
      </c>
      <c r="G54" s="18" t="n">
        <v>351.15848015</v>
      </c>
      <c r="H54" s="20" t="n">
        <v>3.55062167</v>
      </c>
      <c r="I54" s="18" t="n">
        <v>338.45531118</v>
      </c>
      <c r="J54" s="20" t="n">
        <v>4.50229921</v>
      </c>
      <c r="K54" s="18" t="n">
        <v>313.38053572</v>
      </c>
      <c r="L54" s="20" t="n">
        <v>5.79644349</v>
      </c>
      <c r="M54" s="18" t="s">
        <v>481</v>
      </c>
      <c r="N54" s="20" t="s">
        <v>481</v>
      </c>
      <c r="O54" s="18" t="s">
        <v>481</v>
      </c>
      <c r="P54" s="20" t="s">
        <v>481</v>
      </c>
      <c r="Q54" s="18" t="s">
        <v>481</v>
      </c>
      <c r="R54" s="20" t="s">
        <v>481</v>
      </c>
      <c r="S54" s="18" t="s">
        <v>481</v>
      </c>
      <c r="T54" s="20" t="s">
        <v>481</v>
      </c>
      <c r="U54" s="18" t="n">
        <v>286.69738657</v>
      </c>
      <c r="V54" s="20" t="n">
        <v>3.76409317</v>
      </c>
    </row>
    <row r="55" spans="1:22">
      <c r="A55" s="15" t="s">
        <v>530</v>
      </c>
      <c r="B55" s="17" t="n">
        <v>5316</v>
      </c>
      <c r="C55" s="18">
        <f>(22.0/B55*100)</f>
        <v/>
      </c>
      <c r="D55" s="19" t="n">
        <v>5294</v>
      </c>
      <c r="E55" s="18" t="n">
        <v>436.02419109</v>
      </c>
      <c r="F55" s="20" t="n">
        <v>2.86401437</v>
      </c>
      <c r="G55" s="18" t="n">
        <v>412.68762024</v>
      </c>
      <c r="H55" s="20" t="n">
        <v>2.67392167</v>
      </c>
      <c r="I55" s="18" t="n">
        <v>394.52238171</v>
      </c>
      <c r="J55" s="20" t="n">
        <v>4.04787653</v>
      </c>
      <c r="K55" s="18" t="n">
        <v>354.5759302</v>
      </c>
      <c r="L55" s="20" t="n">
        <v>5.113468</v>
      </c>
      <c r="M55" s="18" t="s">
        <v>481</v>
      </c>
      <c r="N55" s="20" t="s">
        <v>481</v>
      </c>
      <c r="O55" s="18" t="s">
        <v>481</v>
      </c>
      <c r="P55" s="20" t="s">
        <v>481</v>
      </c>
      <c r="Q55" s="18" t="s">
        <v>481</v>
      </c>
      <c r="R55" s="20" t="s">
        <v>481</v>
      </c>
      <c r="S55" s="18" t="n">
        <v>362.34141188</v>
      </c>
      <c r="T55" s="20" t="n">
        <v>17.62386522</v>
      </c>
      <c r="U55" s="18" t="n">
        <v>332.78700375</v>
      </c>
      <c r="V55" s="20" t="n">
        <v>7.05150935</v>
      </c>
    </row>
    <row r="56" spans="1:22">
      <c r="A56" s="15" t="s">
        <v>531</v>
      </c>
      <c r="B56" s="17" t="n">
        <v>5359</v>
      </c>
      <c r="C56" s="18">
        <f>(77.0/B56*100)</f>
        <v/>
      </c>
      <c r="D56" s="19" t="n">
        <v>5282</v>
      </c>
      <c r="E56" s="18" t="n">
        <v>555.8209948799999</v>
      </c>
      <c r="F56" s="20" t="n">
        <v>3.33096058</v>
      </c>
      <c r="G56" s="18" t="n">
        <v>522.01185573</v>
      </c>
      <c r="H56" s="20" t="n">
        <v>2.59920367</v>
      </c>
      <c r="I56" s="18" t="n">
        <v>512.96062332</v>
      </c>
      <c r="J56" s="20" t="n">
        <v>3.87991241</v>
      </c>
      <c r="K56" s="18" t="n">
        <v>484.5307247</v>
      </c>
      <c r="L56" s="20" t="n">
        <v>4.95937737</v>
      </c>
      <c r="M56" s="18" t="s">
        <v>481</v>
      </c>
      <c r="N56" s="20" t="s">
        <v>481</v>
      </c>
      <c r="O56" s="18" t="s">
        <v>481</v>
      </c>
      <c r="P56" s="20" t="s">
        <v>481</v>
      </c>
      <c r="Q56" s="18" t="s">
        <v>481</v>
      </c>
      <c r="R56" s="20" t="s">
        <v>481</v>
      </c>
      <c r="S56" s="18" t="s">
        <v>481</v>
      </c>
      <c r="T56" s="20" t="s">
        <v>481</v>
      </c>
      <c r="U56" s="18" t="n">
        <v>452.11540477</v>
      </c>
      <c r="V56" s="20" t="n">
        <v>13.10549501</v>
      </c>
    </row>
    <row r="57" spans="1:22">
      <c r="A57" s="15" t="s">
        <v>532</v>
      </c>
      <c r="B57" s="17" t="n">
        <v>6513</v>
      </c>
      <c r="C57" s="18">
        <f>(0.0/B57*100)</f>
        <v/>
      </c>
      <c r="D57" s="19" t="n">
        <v>6513</v>
      </c>
      <c r="E57" s="18" t="n">
        <v>412.99493341</v>
      </c>
      <c r="F57" s="20" t="n">
        <v>5.17555865</v>
      </c>
      <c r="G57" s="18" t="n">
        <v>407.13215568</v>
      </c>
      <c r="H57" s="20" t="n">
        <v>2.85300599</v>
      </c>
      <c r="I57" s="18" t="n">
        <v>408.35900192</v>
      </c>
      <c r="J57" s="20" t="n">
        <v>2.63033418</v>
      </c>
      <c r="K57" s="18" t="n">
        <v>378.78744113</v>
      </c>
      <c r="L57" s="20" t="n">
        <v>3.53089743</v>
      </c>
      <c r="M57" s="18" t="s">
        <v>481</v>
      </c>
      <c r="N57" s="20" t="s">
        <v>481</v>
      </c>
      <c r="O57" s="18" t="s">
        <v>481</v>
      </c>
      <c r="P57" s="20" t="s">
        <v>481</v>
      </c>
      <c r="Q57" s="18" t="s">
        <v>481</v>
      </c>
      <c r="R57" s="20" t="s">
        <v>481</v>
      </c>
      <c r="S57" s="18" t="n">
        <v>358.31663086</v>
      </c>
      <c r="T57" s="20" t="n">
        <v>28.84859381</v>
      </c>
      <c r="U57" s="18" t="n">
        <v>382.4327768</v>
      </c>
      <c r="V57" s="20" t="n">
        <v>7.81752211</v>
      </c>
    </row>
    <row r="58" spans="1:22">
      <c r="A58" s="15" t="s">
        <v>533</v>
      </c>
      <c r="B58" s="17" t="n">
        <v>7267</v>
      </c>
      <c r="C58" s="18">
        <f>(10.0/B58*100)</f>
        <v/>
      </c>
      <c r="D58" s="19" t="n">
        <v>7257</v>
      </c>
      <c r="E58" s="18" t="n">
        <v>426.45467713</v>
      </c>
      <c r="F58" s="20" t="n">
        <v>3.18577057</v>
      </c>
      <c r="G58" s="18" t="n">
        <v>413.47414756</v>
      </c>
      <c r="H58" s="20" t="n">
        <v>2.98690777</v>
      </c>
      <c r="I58" s="18" t="n">
        <v>400.97962606</v>
      </c>
      <c r="J58" s="20" t="n">
        <v>3.56213603</v>
      </c>
      <c r="K58" s="18" t="n">
        <v>372.91604263</v>
      </c>
      <c r="L58" s="20" t="n">
        <v>5.73492195</v>
      </c>
      <c r="M58" s="18" t="s">
        <v>481</v>
      </c>
      <c r="N58" s="20" t="s">
        <v>481</v>
      </c>
      <c r="O58" s="18" t="s">
        <v>481</v>
      </c>
      <c r="P58" s="20" t="s">
        <v>481</v>
      </c>
      <c r="Q58" s="18" t="s">
        <v>481</v>
      </c>
      <c r="R58" s="20" t="s">
        <v>481</v>
      </c>
      <c r="S58" s="18" t="n">
        <v>339.72746015</v>
      </c>
      <c r="T58" s="20" t="n">
        <v>17.9262736</v>
      </c>
      <c r="U58" s="18" t="n">
        <v>334.7297344</v>
      </c>
      <c r="V58" s="20" t="n">
        <v>10.66651916</v>
      </c>
    </row>
    <row r="59" spans="1:22">
      <c r="A59" s="15" t="s">
        <v>534</v>
      </c>
      <c r="B59" s="17" t="n">
        <v>4826</v>
      </c>
      <c r="C59" s="18">
        <f>(26.0/B59*100)</f>
        <v/>
      </c>
      <c r="D59" s="19" t="n">
        <v>4800</v>
      </c>
      <c r="E59" s="18" t="n">
        <v>380.35705486</v>
      </c>
      <c r="F59" s="20" t="n">
        <v>3.77565934</v>
      </c>
      <c r="G59" s="18" t="n">
        <v>386.94600697</v>
      </c>
      <c r="H59" s="20" t="n">
        <v>2.17541753</v>
      </c>
      <c r="I59" s="18" t="n">
        <v>388.26323805</v>
      </c>
      <c r="J59" s="20" t="n">
        <v>3.32194583</v>
      </c>
      <c r="K59" s="18" t="n">
        <v>362.11981729</v>
      </c>
      <c r="L59" s="20" t="n">
        <v>3.18465774</v>
      </c>
      <c r="M59" s="18" t="s">
        <v>481</v>
      </c>
      <c r="N59" s="20" t="s">
        <v>481</v>
      </c>
      <c r="O59" s="18" t="s">
        <v>481</v>
      </c>
      <c r="P59" s="20" t="s">
        <v>481</v>
      </c>
      <c r="Q59" s="18" t="s">
        <v>481</v>
      </c>
      <c r="R59" s="20" t="s">
        <v>481</v>
      </c>
      <c r="S59" s="18" t="n">
        <v>298.19172501</v>
      </c>
      <c r="T59" s="20" t="n">
        <v>15.69842211</v>
      </c>
      <c r="U59" s="18" t="n">
        <v>323.73974104</v>
      </c>
      <c r="V59" s="20" t="n">
        <v>6.14954898</v>
      </c>
    </row>
    <row r="60" spans="1:22">
      <c r="A60" s="15" t="s">
        <v>535</v>
      </c>
      <c r="B60" s="17" t="n">
        <v>4546</v>
      </c>
      <c r="C60" s="18">
        <f>(15.0/B60*100)</f>
        <v/>
      </c>
      <c r="D60" s="19" t="n">
        <v>4531</v>
      </c>
      <c r="E60" s="18" t="n">
        <v>413.06398127</v>
      </c>
      <c r="F60" s="20" t="n">
        <v>5.21498142</v>
      </c>
      <c r="G60" s="18" t="n">
        <v>381.23204436</v>
      </c>
      <c r="H60" s="20" t="n">
        <v>4.09436781</v>
      </c>
      <c r="I60" s="18" t="n">
        <v>390.90054433</v>
      </c>
      <c r="J60" s="20" t="n">
        <v>4.85410795</v>
      </c>
      <c r="K60" s="18" t="n">
        <v>356.11325675</v>
      </c>
      <c r="L60" s="20" t="n">
        <v>5.73275278</v>
      </c>
      <c r="M60" s="18" t="s">
        <v>481</v>
      </c>
      <c r="N60" s="20" t="s">
        <v>481</v>
      </c>
      <c r="O60" s="18" t="s">
        <v>481</v>
      </c>
      <c r="P60" s="20" t="s">
        <v>481</v>
      </c>
      <c r="Q60" s="18" t="s">
        <v>481</v>
      </c>
      <c r="R60" s="20" t="s">
        <v>481</v>
      </c>
      <c r="S60" s="18" t="n">
        <v>347.02260203</v>
      </c>
      <c r="T60" s="20" t="n">
        <v>17.65274902</v>
      </c>
      <c r="U60" s="18" t="n">
        <v>358.77444411</v>
      </c>
      <c r="V60" s="20" t="n">
        <v>7.97487427</v>
      </c>
    </row>
    <row r="61" spans="1:22">
      <c r="A61" s="15" t="s">
        <v>536</v>
      </c>
      <c r="B61" s="17" t="n">
        <v>6525</v>
      </c>
      <c r="C61" s="18">
        <f>(184.0/B61*100)</f>
        <v/>
      </c>
      <c r="D61" s="19" t="n">
        <v>6341</v>
      </c>
      <c r="E61" s="18" t="n">
        <v>519.47102106</v>
      </c>
      <c r="F61" s="20" t="n">
        <v>3.79322545</v>
      </c>
      <c r="G61" s="18" t="n">
        <v>468.45681609</v>
      </c>
      <c r="H61" s="20" t="n">
        <v>2.67912371</v>
      </c>
      <c r="I61" s="18" t="n">
        <v>442.17652523</v>
      </c>
      <c r="J61" s="20" t="n">
        <v>3.53596821</v>
      </c>
      <c r="K61" s="18" t="n">
        <v>415.90231234</v>
      </c>
      <c r="L61" s="20" t="n">
        <v>7.26072461</v>
      </c>
      <c r="M61" s="18" t="s">
        <v>481</v>
      </c>
      <c r="N61" s="20" t="s">
        <v>481</v>
      </c>
      <c r="O61" s="18" t="s">
        <v>481</v>
      </c>
      <c r="P61" s="20" t="s">
        <v>481</v>
      </c>
      <c r="Q61" s="18" t="s">
        <v>481</v>
      </c>
      <c r="R61" s="20" t="s">
        <v>481</v>
      </c>
      <c r="S61" s="18" t="s">
        <v>481</v>
      </c>
      <c r="T61" s="20" t="s">
        <v>481</v>
      </c>
      <c r="U61" s="18" t="n">
        <v>389.37187776</v>
      </c>
      <c r="V61" s="20" t="n">
        <v>7.66657924</v>
      </c>
    </row>
    <row r="62" spans="1:22">
      <c r="A62" s="15" t="s">
        <v>537</v>
      </c>
      <c r="B62" s="17" t="n">
        <v>4476</v>
      </c>
      <c r="C62" s="18">
        <f>(3.0/B62*100)</f>
        <v/>
      </c>
      <c r="D62" s="19" t="n">
        <v>4473</v>
      </c>
      <c r="E62" s="18" t="n">
        <v>562.92477603</v>
      </c>
      <c r="F62" s="20" t="n">
        <v>2.22844619</v>
      </c>
      <c r="G62" s="18" t="n">
        <v>527.4181796399999</v>
      </c>
      <c r="H62" s="20" t="n">
        <v>1.66378821</v>
      </c>
      <c r="I62" s="18" t="n">
        <v>502.47297716</v>
      </c>
      <c r="J62" s="20" t="n">
        <v>2.45880062</v>
      </c>
      <c r="K62" s="18" t="n">
        <v>471.70767756</v>
      </c>
      <c r="L62" s="20" t="n">
        <v>4.85146409</v>
      </c>
      <c r="M62" s="18" t="s">
        <v>481</v>
      </c>
      <c r="N62" s="20" t="s">
        <v>481</v>
      </c>
      <c r="O62" s="18" t="s">
        <v>481</v>
      </c>
      <c r="P62" s="20" t="s">
        <v>481</v>
      </c>
      <c r="Q62" s="18" t="s">
        <v>481</v>
      </c>
      <c r="R62" s="20" t="s">
        <v>481</v>
      </c>
      <c r="S62" s="18" t="s">
        <v>481</v>
      </c>
      <c r="T62" s="20" t="s">
        <v>481</v>
      </c>
      <c r="U62" s="18" t="n">
        <v>476.71500754</v>
      </c>
      <c r="V62" s="20" t="n">
        <v>16.21507406</v>
      </c>
    </row>
    <row r="63" spans="1:22">
      <c r="A63" s="15" t="s">
        <v>538</v>
      </c>
      <c r="B63" s="17" t="n">
        <v>5324</v>
      </c>
      <c r="C63" s="18">
        <f>(13.0/B63*100)</f>
        <v/>
      </c>
      <c r="D63" s="19" t="n">
        <v>5311</v>
      </c>
      <c r="E63" s="18" t="n">
        <v>404.27098436</v>
      </c>
      <c r="F63" s="20" t="n">
        <v>2.97635932</v>
      </c>
      <c r="G63" s="18" t="n">
        <v>389.40746016</v>
      </c>
      <c r="H63" s="20" t="n">
        <v>2.17285218</v>
      </c>
      <c r="I63" s="18" t="n">
        <v>383.11751336</v>
      </c>
      <c r="J63" s="20" t="n">
        <v>2.74511278</v>
      </c>
      <c r="K63" s="18" t="n">
        <v>359.86890262</v>
      </c>
      <c r="L63" s="20" t="n">
        <v>4.23628183</v>
      </c>
      <c r="M63" s="18" t="s">
        <v>481</v>
      </c>
      <c r="N63" s="20" t="s">
        <v>481</v>
      </c>
      <c r="O63" s="18" t="s">
        <v>481</v>
      </c>
      <c r="P63" s="20" t="s">
        <v>481</v>
      </c>
      <c r="Q63" s="18" t="n">
        <v>399.53652291</v>
      </c>
      <c r="R63" s="20" t="n">
        <v>38.92458789</v>
      </c>
      <c r="S63" s="18" t="n">
        <v>292.90008694</v>
      </c>
      <c r="T63" s="20" t="n">
        <v>27.65967924</v>
      </c>
      <c r="U63" s="18" t="n">
        <v>330.67468973</v>
      </c>
      <c r="V63" s="20" t="n">
        <v>4.6292601</v>
      </c>
    </row>
    <row r="64" spans="1:22">
      <c r="A64" s="15" t="s">
        <v>539</v>
      </c>
      <c r="B64" s="17" t="n">
        <v>3634</v>
      </c>
      <c r="C64" s="18">
        <f>(3.0/B64*100)</f>
        <v/>
      </c>
      <c r="D64" s="19" t="n">
        <v>3631</v>
      </c>
      <c r="E64" s="18" t="n">
        <v>518.15275995</v>
      </c>
      <c r="F64" s="20" t="n">
        <v>3.44121344</v>
      </c>
      <c r="G64" s="18" t="n">
        <v>466.50371119</v>
      </c>
      <c r="H64" s="20" t="n">
        <v>3.54057849</v>
      </c>
      <c r="I64" s="18" t="n">
        <v>460.39986818</v>
      </c>
      <c r="J64" s="20" t="n">
        <v>3.49865082</v>
      </c>
      <c r="K64" s="18" t="n">
        <v>392.03976339</v>
      </c>
      <c r="L64" s="20" t="n">
        <v>5.75198453</v>
      </c>
      <c r="M64" s="18" t="s">
        <v>481</v>
      </c>
      <c r="N64" s="20" t="s">
        <v>481</v>
      </c>
      <c r="O64" s="18" t="s">
        <v>481</v>
      </c>
      <c r="P64" s="20" t="s">
        <v>481</v>
      </c>
      <c r="Q64" s="18" t="s">
        <v>481</v>
      </c>
      <c r="R64" s="20" t="s">
        <v>481</v>
      </c>
      <c r="S64" s="18" t="n">
        <v>318.71190766</v>
      </c>
      <c r="T64" s="20" t="n">
        <v>44.74686427</v>
      </c>
      <c r="U64" s="18" t="n">
        <v>338.8189957</v>
      </c>
      <c r="V64" s="20" t="n">
        <v>9.56404111</v>
      </c>
    </row>
    <row r="65" spans="1:22">
      <c r="A65" s="15" t="s">
        <v>540</v>
      </c>
      <c r="B65" s="17" t="n">
        <v>5325</v>
      </c>
      <c r="C65" s="18">
        <f>(14.0/B65*100)</f>
        <v/>
      </c>
      <c r="D65" s="19" t="n">
        <v>5311</v>
      </c>
      <c r="E65" s="18" t="n">
        <v>450.30889396</v>
      </c>
      <c r="F65" s="20" t="n">
        <v>2.88796255</v>
      </c>
      <c r="G65" s="18" t="n">
        <v>433.82477031</v>
      </c>
      <c r="H65" s="20" t="n">
        <v>2.36702067</v>
      </c>
      <c r="I65" s="18" t="n">
        <v>418.83541205</v>
      </c>
      <c r="J65" s="20" t="n">
        <v>2.97513748</v>
      </c>
      <c r="K65" s="18" t="n">
        <v>367.21462054</v>
      </c>
      <c r="L65" s="20" t="n">
        <v>5.68816194</v>
      </c>
      <c r="M65" s="18" t="s">
        <v>481</v>
      </c>
      <c r="N65" s="20" t="s">
        <v>481</v>
      </c>
      <c r="O65" s="18" t="s">
        <v>481</v>
      </c>
      <c r="P65" s="20" t="s">
        <v>481</v>
      </c>
      <c r="Q65" s="18" t="n">
        <v>340.66521764</v>
      </c>
      <c r="R65" s="20" t="n">
        <v>22.69622779</v>
      </c>
      <c r="S65" s="18" t="s">
        <v>481</v>
      </c>
      <c r="T65" s="20" t="s">
        <v>481</v>
      </c>
      <c r="U65" s="18" t="n">
        <v>345.53230484</v>
      </c>
      <c r="V65" s="20" t="n">
        <v>7.04222493</v>
      </c>
    </row>
    <row r="66" spans="1:22">
      <c r="A66" s="15" t="s">
        <v>541</v>
      </c>
      <c r="B66" s="17" t="n">
        <v>5665</v>
      </c>
      <c r="C66" s="18">
        <f>(97.0/B66*100)</f>
        <v/>
      </c>
      <c r="D66" s="19" t="n">
        <v>5568</v>
      </c>
      <c r="E66" s="18" t="n">
        <v>440.43715351</v>
      </c>
      <c r="F66" s="20" t="n">
        <v>2.55113422</v>
      </c>
      <c r="G66" s="18" t="n">
        <v>423.14332691</v>
      </c>
      <c r="H66" s="20" t="n">
        <v>1.83715459</v>
      </c>
      <c r="I66" s="18" t="n">
        <v>408.21629878</v>
      </c>
      <c r="J66" s="20" t="n">
        <v>3.17791937</v>
      </c>
      <c r="K66" s="18" t="n">
        <v>386.32189478</v>
      </c>
      <c r="L66" s="20" t="n">
        <v>4.57876413</v>
      </c>
      <c r="M66" s="18" t="s">
        <v>481</v>
      </c>
      <c r="N66" s="20" t="s">
        <v>481</v>
      </c>
      <c r="O66" s="18" t="s">
        <v>481</v>
      </c>
      <c r="P66" s="20" t="s">
        <v>481</v>
      </c>
      <c r="Q66" s="18" t="s">
        <v>481</v>
      </c>
      <c r="R66" s="20" t="s">
        <v>481</v>
      </c>
      <c r="S66" s="18" t="s">
        <v>481</v>
      </c>
      <c r="T66" s="20" t="s">
        <v>481</v>
      </c>
      <c r="U66" s="18" t="n">
        <v>355.60011068</v>
      </c>
      <c r="V66" s="20" t="n">
        <v>2.66464213</v>
      </c>
    </row>
    <row r="67" spans="1:22">
      <c r="A67" s="15" t="s">
        <v>542</v>
      </c>
      <c r="B67" s="17" t="n">
        <v>6971</v>
      </c>
      <c r="C67" s="18">
        <f>(1089.0/B67*100)</f>
        <v/>
      </c>
      <c r="D67" s="19" t="n">
        <v>5882</v>
      </c>
      <c r="E67" s="18" t="n">
        <v>424.26731564</v>
      </c>
      <c r="F67" s="20" t="n">
        <v>3.45983091</v>
      </c>
      <c r="G67" s="18" t="n">
        <v>405.6701158</v>
      </c>
      <c r="H67" s="20" t="n">
        <v>2.50752944</v>
      </c>
      <c r="I67" s="18" t="n">
        <v>405.33081736</v>
      </c>
      <c r="J67" s="20" t="n">
        <v>3.36224674</v>
      </c>
      <c r="K67" s="18" t="n">
        <v>386.54098069</v>
      </c>
      <c r="L67" s="20" t="n">
        <v>7.08452603</v>
      </c>
      <c r="M67" s="18" t="s">
        <v>481</v>
      </c>
      <c r="N67" s="20" t="s">
        <v>481</v>
      </c>
      <c r="O67" s="18" t="s">
        <v>481</v>
      </c>
      <c r="P67" s="20" t="s">
        <v>481</v>
      </c>
      <c r="Q67" s="18" t="s">
        <v>481</v>
      </c>
      <c r="R67" s="20" t="s">
        <v>481</v>
      </c>
      <c r="S67" s="18" t="s">
        <v>481</v>
      </c>
      <c r="T67" s="20" t="s">
        <v>481</v>
      </c>
      <c r="U67" s="18" t="n">
        <v>346.87110121</v>
      </c>
      <c r="V67" s="20" t="n">
        <v>5.55557655</v>
      </c>
    </row>
    <row r="68" spans="1:22">
      <c r="A68" s="15" t="s">
        <v>543</v>
      </c>
      <c r="B68" s="17" t="n">
        <v>12083</v>
      </c>
      <c r="C68" s="18">
        <f>(31.0/B68*100)</f>
        <v/>
      </c>
      <c r="D68" s="19" t="n">
        <v>12052</v>
      </c>
      <c r="E68" s="18" t="n">
        <v>459.04007702</v>
      </c>
      <c r="F68" s="20" t="n">
        <v>2.35389554</v>
      </c>
      <c r="G68" s="18" t="n">
        <v>429.97902861</v>
      </c>
      <c r="H68" s="20" t="n">
        <v>1.68771089</v>
      </c>
      <c r="I68" s="18" t="n">
        <v>415.15519563</v>
      </c>
      <c r="J68" s="20" t="n">
        <v>2.5621349</v>
      </c>
      <c r="K68" s="18" t="n">
        <v>400.55693759</v>
      </c>
      <c r="L68" s="20" t="n">
        <v>3.37592585</v>
      </c>
      <c r="M68" s="18" t="s">
        <v>481</v>
      </c>
      <c r="N68" s="20" t="s">
        <v>481</v>
      </c>
      <c r="O68" s="18" t="s">
        <v>481</v>
      </c>
      <c r="P68" s="20" t="s">
        <v>481</v>
      </c>
      <c r="Q68" s="18" t="s">
        <v>481</v>
      </c>
      <c r="R68" s="20" t="s">
        <v>481</v>
      </c>
      <c r="S68" s="18" t="s">
        <v>481</v>
      </c>
      <c r="T68" s="20" t="s">
        <v>481</v>
      </c>
      <c r="U68" s="18" t="n">
        <v>357.5491085</v>
      </c>
      <c r="V68" s="20" t="n">
        <v>2.0298491</v>
      </c>
    </row>
    <row r="69" spans="1:22">
      <c r="A69" s="15" t="s">
        <v>544</v>
      </c>
      <c r="B69" s="17" t="n">
        <v>4876</v>
      </c>
      <c r="C69" s="18">
        <f>(0.0/B69*100)</f>
        <v/>
      </c>
      <c r="D69" s="19" t="n">
        <v>4876</v>
      </c>
      <c r="E69" s="18" t="n">
        <v>447.2883272</v>
      </c>
      <c r="F69" s="20" t="n">
        <v>5.15462741</v>
      </c>
      <c r="G69" s="18" t="n">
        <v>439.20966875</v>
      </c>
      <c r="H69" s="20" t="n">
        <v>3.48481497</v>
      </c>
      <c r="I69" s="18" t="n">
        <v>430.45062597</v>
      </c>
      <c r="J69" s="20" t="n">
        <v>3.36427789</v>
      </c>
      <c r="K69" s="18" t="n">
        <v>407.55498857</v>
      </c>
      <c r="L69" s="20" t="n">
        <v>5.1139331</v>
      </c>
      <c r="M69" s="18" t="s">
        <v>481</v>
      </c>
      <c r="N69" s="20" t="s">
        <v>481</v>
      </c>
      <c r="O69" s="18" t="s">
        <v>481</v>
      </c>
      <c r="P69" s="20" t="s">
        <v>481</v>
      </c>
      <c r="Q69" s="18" t="s">
        <v>481</v>
      </c>
      <c r="R69" s="20" t="s">
        <v>481</v>
      </c>
      <c r="S69" s="18" t="s">
        <v>481</v>
      </c>
      <c r="T69" s="20" t="s">
        <v>481</v>
      </c>
      <c r="U69" s="18" t="n">
        <v>374.97256072</v>
      </c>
      <c r="V69" s="20" t="n">
        <v>14.74407853</v>
      </c>
    </row>
    <row r="70" spans="1:22">
      <c r="A70" s="15" t="s">
        <v>545</v>
      </c>
      <c r="B70" s="17" t="n">
        <v>6036</v>
      </c>
      <c r="C70" s="18">
        <f>(223.0/B70*100)</f>
        <v/>
      </c>
      <c r="D70" s="19" t="n">
        <v>5813</v>
      </c>
      <c r="E70" s="18" t="n">
        <v>518.35352573</v>
      </c>
      <c r="F70" s="20" t="n">
        <v>3.50091067</v>
      </c>
      <c r="G70" s="18" t="n">
        <v>490.87646975</v>
      </c>
      <c r="H70" s="20" t="n">
        <v>3.53499129</v>
      </c>
      <c r="I70" s="18" t="n">
        <v>475.66803113</v>
      </c>
      <c r="J70" s="20" t="n">
        <v>3.01208556</v>
      </c>
      <c r="K70" s="18" t="n">
        <v>448.19883951</v>
      </c>
      <c r="L70" s="20" t="n">
        <v>5.17973804</v>
      </c>
      <c r="M70" s="18" t="s">
        <v>481</v>
      </c>
      <c r="N70" s="20" t="s">
        <v>481</v>
      </c>
      <c r="O70" s="18" t="s">
        <v>481</v>
      </c>
      <c r="P70" s="20" t="s">
        <v>481</v>
      </c>
      <c r="Q70" s="18" t="s">
        <v>481</v>
      </c>
      <c r="R70" s="20" t="s">
        <v>481</v>
      </c>
      <c r="S70" s="18" t="s">
        <v>481</v>
      </c>
      <c r="T70" s="20" t="s">
        <v>481</v>
      </c>
      <c r="U70" s="18" t="n">
        <v>431.80974377</v>
      </c>
      <c r="V70" s="20" t="n">
        <v>6.84084557</v>
      </c>
    </row>
    <row r="71" spans="1:22">
      <c r="A71" s="15" t="s">
        <v>546</v>
      </c>
      <c r="B71" s="17" t="n">
        <v>6115</v>
      </c>
      <c r="C71" s="18">
        <f>(43.0/B71*100)</f>
        <v/>
      </c>
      <c r="D71" s="19" t="n">
        <v>6072</v>
      </c>
      <c r="E71" s="18" t="n">
        <v>606.88287689</v>
      </c>
      <c r="F71" s="20" t="n">
        <v>2.30229785</v>
      </c>
      <c r="G71" s="18" t="n">
        <v>542.9070256799999</v>
      </c>
      <c r="H71" s="20" t="n">
        <v>1.85873541</v>
      </c>
      <c r="I71" s="18" t="n">
        <v>520.08690023</v>
      </c>
      <c r="J71" s="20" t="n">
        <v>2.74615881</v>
      </c>
      <c r="K71" s="18" t="n">
        <v>497.08330849</v>
      </c>
      <c r="L71" s="20" t="n">
        <v>6.93186364</v>
      </c>
      <c r="M71" s="18" t="s">
        <v>481</v>
      </c>
      <c r="N71" s="20" t="s">
        <v>481</v>
      </c>
      <c r="O71" s="18" t="s">
        <v>481</v>
      </c>
      <c r="P71" s="20" t="s">
        <v>481</v>
      </c>
      <c r="Q71" s="18" t="s">
        <v>481</v>
      </c>
      <c r="R71" s="20" t="s">
        <v>481</v>
      </c>
      <c r="S71" s="18" t="s">
        <v>481</v>
      </c>
      <c r="T71" s="20" t="s">
        <v>481</v>
      </c>
      <c r="U71" s="18" t="n">
        <v>433.90607364</v>
      </c>
      <c r="V71" s="20" t="n">
        <v>16.21145961</v>
      </c>
    </row>
    <row r="72" spans="1:22">
      <c r="A72" s="15" t="s">
        <v>547</v>
      </c>
      <c r="B72" s="17" t="n">
        <v>7708</v>
      </c>
      <c r="C72" s="18">
        <f>(7.0/B72*100)</f>
        <v/>
      </c>
      <c r="D72" s="19" t="n">
        <v>7701</v>
      </c>
      <c r="E72" s="18" t="n">
        <v>586.12364301</v>
      </c>
      <c r="F72" s="20" t="n">
        <v>3.66718586</v>
      </c>
      <c r="G72" s="18" t="n">
        <v>521.66280871</v>
      </c>
      <c r="H72" s="20" t="n">
        <v>2.62234541</v>
      </c>
      <c r="I72" s="18" t="n">
        <v>497.16186022</v>
      </c>
      <c r="J72" s="20" t="n">
        <v>3.41906795</v>
      </c>
      <c r="K72" s="18" t="n">
        <v>462.542538</v>
      </c>
      <c r="L72" s="20" t="n">
        <v>6.09844819</v>
      </c>
      <c r="M72" s="18" t="s">
        <v>481</v>
      </c>
      <c r="N72" s="20" t="s">
        <v>481</v>
      </c>
      <c r="O72" s="18" t="s">
        <v>481</v>
      </c>
      <c r="P72" s="20" t="s">
        <v>481</v>
      </c>
      <c r="Q72" s="18" t="s">
        <v>481</v>
      </c>
      <c r="R72" s="20" t="s">
        <v>481</v>
      </c>
      <c r="S72" s="18" t="s">
        <v>481</v>
      </c>
      <c r="T72" s="20" t="s">
        <v>481</v>
      </c>
      <c r="U72" s="18" t="n">
        <v>432.36725056</v>
      </c>
      <c r="V72" s="20" t="n">
        <v>24.11403438</v>
      </c>
    </row>
    <row r="73" spans="1:22">
      <c r="A73" s="15" t="s">
        <v>548</v>
      </c>
      <c r="B73" s="17" t="n">
        <v>8249</v>
      </c>
      <c r="C73" s="18">
        <f>(205.0/B73*100)</f>
        <v/>
      </c>
      <c r="D73" s="19" t="n">
        <v>8044</v>
      </c>
      <c r="E73" s="18" t="n">
        <v>423.45152116</v>
      </c>
      <c r="F73" s="20" t="n">
        <v>4.87469253</v>
      </c>
      <c r="G73" s="18" t="n">
        <v>427.87023832</v>
      </c>
      <c r="H73" s="20" t="n">
        <v>2.85514261</v>
      </c>
      <c r="I73" s="18" t="n">
        <v>415.3268503</v>
      </c>
      <c r="J73" s="20" t="n">
        <v>3.10012423</v>
      </c>
      <c r="K73" s="18" t="n">
        <v>385.11482917</v>
      </c>
      <c r="L73" s="20" t="n">
        <v>5.87208587</v>
      </c>
      <c r="M73" s="18" t="s">
        <v>481</v>
      </c>
      <c r="N73" s="20" t="s">
        <v>481</v>
      </c>
      <c r="O73" s="18" t="s">
        <v>481</v>
      </c>
      <c r="P73" s="20" t="s">
        <v>481</v>
      </c>
      <c r="Q73" s="18" t="s">
        <v>481</v>
      </c>
      <c r="R73" s="20" t="s">
        <v>481</v>
      </c>
      <c r="S73" s="18" t="s">
        <v>481</v>
      </c>
      <c r="T73" s="20" t="s">
        <v>481</v>
      </c>
      <c r="U73" s="18" t="n">
        <v>380.47786256</v>
      </c>
      <c r="V73" s="20" t="n">
        <v>8.23772965</v>
      </c>
    </row>
    <row r="74" spans="1:22">
      <c r="A74" s="15" t="s">
        <v>549</v>
      </c>
      <c r="B74" s="17" t="n">
        <v>4692</v>
      </c>
      <c r="C74" s="18">
        <f>(82.0/B74*100)</f>
        <v/>
      </c>
      <c r="D74" s="19" t="n">
        <v>4610</v>
      </c>
      <c r="E74" s="18" t="n">
        <v>456.52420084</v>
      </c>
      <c r="F74" s="20" t="n">
        <v>3.19264858</v>
      </c>
      <c r="G74" s="18" t="n">
        <v>430.64020886</v>
      </c>
      <c r="H74" s="20" t="n">
        <v>1.96619386</v>
      </c>
      <c r="I74" s="18" t="n">
        <v>414.56634761</v>
      </c>
      <c r="J74" s="20" t="n">
        <v>3.31694175</v>
      </c>
      <c r="K74" s="18" t="n">
        <v>387.33518468</v>
      </c>
      <c r="L74" s="20" t="n">
        <v>5.59199228</v>
      </c>
      <c r="M74" s="18" t="s">
        <v>481</v>
      </c>
      <c r="N74" s="20" t="s">
        <v>481</v>
      </c>
      <c r="O74" s="18" t="s">
        <v>481</v>
      </c>
      <c r="P74" s="20" t="s">
        <v>481</v>
      </c>
      <c r="Q74" s="18" t="s">
        <v>481</v>
      </c>
      <c r="R74" s="20" t="s">
        <v>481</v>
      </c>
      <c r="S74" s="18" t="n">
        <v>357.88186498</v>
      </c>
      <c r="T74" s="20" t="n">
        <v>21.92907542</v>
      </c>
      <c r="U74" s="18" t="n">
        <v>350.59139801</v>
      </c>
      <c r="V74" s="20" t="n">
        <v>5.73778981</v>
      </c>
    </row>
    <row r="75" spans="1:22">
      <c r="A75" s="15" t="s">
        <v>550</v>
      </c>
      <c r="B75" s="17" t="n">
        <v>5375</v>
      </c>
      <c r="C75" s="18">
        <f>(331.0/B75*100)</f>
        <v/>
      </c>
      <c r="D75" s="19" t="n">
        <v>5044</v>
      </c>
      <c r="E75" s="18" t="n">
        <v>404.63051138</v>
      </c>
      <c r="F75" s="20" t="n">
        <v>3.8219436</v>
      </c>
      <c r="G75" s="18" t="n">
        <v>395.80675864</v>
      </c>
      <c r="H75" s="20" t="n">
        <v>2.77628351</v>
      </c>
      <c r="I75" s="18" t="n">
        <v>392.20816851</v>
      </c>
      <c r="J75" s="20" t="n">
        <v>2.67428689</v>
      </c>
      <c r="K75" s="18" t="n">
        <v>364.95118308</v>
      </c>
      <c r="L75" s="20" t="n">
        <v>3.89280724</v>
      </c>
      <c r="M75" s="18" t="s">
        <v>481</v>
      </c>
      <c r="N75" s="20" t="s">
        <v>481</v>
      </c>
      <c r="O75" s="18" t="s">
        <v>481</v>
      </c>
      <c r="P75" s="20" t="s">
        <v>481</v>
      </c>
      <c r="Q75" s="18" t="s">
        <v>481</v>
      </c>
      <c r="R75" s="20" t="s">
        <v>481</v>
      </c>
      <c r="S75" s="18" t="s">
        <v>481</v>
      </c>
      <c r="T75" s="20" t="s">
        <v>481</v>
      </c>
      <c r="U75" s="18" t="n">
        <v>361.12187753</v>
      </c>
      <c r="V75" s="20" t="n">
        <v>3.33068998</v>
      </c>
    </row>
    <row r="76" spans="1:22">
      <c r="A76" s="15" t="s">
        <v>551</v>
      </c>
      <c r="B76" s="17" t="n">
        <v>14167</v>
      </c>
      <c r="C76" s="18">
        <f>(237.0/B76*100)</f>
        <v/>
      </c>
      <c r="D76" s="19" t="n">
        <v>13930</v>
      </c>
      <c r="E76" s="18" t="n">
        <v>463.24384181</v>
      </c>
      <c r="F76" s="20" t="n">
        <v>2.74545944</v>
      </c>
      <c r="G76" s="18" t="n">
        <v>443.34701094</v>
      </c>
      <c r="H76" s="20" t="n">
        <v>2.72299717</v>
      </c>
      <c r="I76" s="18" t="n">
        <v>424.09586476</v>
      </c>
      <c r="J76" s="20" t="n">
        <v>3.46210422</v>
      </c>
      <c r="K76" s="18" t="n">
        <v>404.28033419</v>
      </c>
      <c r="L76" s="20" t="n">
        <v>5.7946523</v>
      </c>
      <c r="M76" s="18" t="s">
        <v>481</v>
      </c>
      <c r="N76" s="20" t="s">
        <v>481</v>
      </c>
      <c r="O76" s="18" t="s">
        <v>481</v>
      </c>
      <c r="P76" s="20" t="s">
        <v>481</v>
      </c>
      <c r="Q76" s="18" t="s">
        <v>481</v>
      </c>
      <c r="R76" s="20" t="s">
        <v>481</v>
      </c>
      <c r="S76" s="18" t="s">
        <v>481</v>
      </c>
      <c r="T76" s="20" t="s">
        <v>481</v>
      </c>
      <c r="U76" s="18" t="n">
        <v>363.34748329</v>
      </c>
      <c r="V76" s="20" t="n">
        <v>4.49321624</v>
      </c>
    </row>
    <row r="77" spans="1:22">
      <c r="A77" s="15" t="s">
        <v>552</v>
      </c>
      <c r="B77" s="17" t="n">
        <v>6062</v>
      </c>
      <c r="C77" s="18">
        <f>(416.0/B77*100)</f>
        <v/>
      </c>
      <c r="D77" s="19" t="n">
        <v>5646</v>
      </c>
      <c r="E77" s="18" t="n">
        <v>476.42415643</v>
      </c>
      <c r="F77" s="20" t="n">
        <v>3.52019507</v>
      </c>
      <c r="G77" s="18" t="n">
        <v>442.35616078</v>
      </c>
      <c r="H77" s="20" t="n">
        <v>2.77572336</v>
      </c>
      <c r="I77" s="18" t="n">
        <v>425.74036701</v>
      </c>
      <c r="J77" s="20" t="n">
        <v>3.29324238</v>
      </c>
      <c r="K77" s="18" t="n">
        <v>405.9663364</v>
      </c>
      <c r="L77" s="20" t="n">
        <v>5.92790716</v>
      </c>
      <c r="M77" s="18" t="s">
        <v>481</v>
      </c>
      <c r="N77" s="20" t="s">
        <v>481</v>
      </c>
      <c r="O77" s="18" t="s">
        <v>481</v>
      </c>
      <c r="P77" s="20" t="s">
        <v>481</v>
      </c>
      <c r="Q77" s="18" t="s">
        <v>481</v>
      </c>
      <c r="R77" s="20" t="s">
        <v>481</v>
      </c>
      <c r="S77" s="18" t="s">
        <v>481</v>
      </c>
      <c r="T77" s="20" t="s">
        <v>481</v>
      </c>
      <c r="U77" s="18" t="n">
        <v>378.4086759</v>
      </c>
      <c r="V77" s="20" t="n">
        <v>3.30152458</v>
      </c>
    </row>
    <row r="78" spans="1:22">
      <c r="A78" s="15" t="s">
        <v>553</v>
      </c>
      <c r="B78" s="17" t="n">
        <v>5826</v>
      </c>
      <c r="C78" s="18">
        <f>(0.0/B78*100)</f>
        <v/>
      </c>
      <c r="D78" s="19" t="n">
        <v>5826</v>
      </c>
      <c r="E78" s="18" t="n">
        <v>544.59850935</v>
      </c>
      <c r="F78" s="20" t="n">
        <v>5.01373079</v>
      </c>
      <c r="G78" s="18" t="n">
        <v>534.25025647</v>
      </c>
      <c r="H78" s="20" t="n">
        <v>4.20810574</v>
      </c>
      <c r="I78" s="18" t="n">
        <v>516.6433024299999</v>
      </c>
      <c r="J78" s="20" t="n">
        <v>4.12699368</v>
      </c>
      <c r="K78" s="18" t="n">
        <v>482.37648689</v>
      </c>
      <c r="L78" s="20" t="n">
        <v>4.64872737</v>
      </c>
      <c r="M78" s="18" t="s">
        <v>481</v>
      </c>
      <c r="N78" s="20" t="s">
        <v>481</v>
      </c>
      <c r="O78" s="18" t="s">
        <v>481</v>
      </c>
      <c r="P78" s="20" t="s">
        <v>481</v>
      </c>
      <c r="Q78" s="18" t="n">
        <v>436.4761</v>
      </c>
      <c r="R78" s="20" t="n">
        <v>14.19673561</v>
      </c>
      <c r="S78" s="18" t="n">
        <v>479.05153868</v>
      </c>
      <c r="T78" s="20" t="n">
        <v>31.64187226</v>
      </c>
      <c r="U78" s="18" t="n">
        <v>496.44510269</v>
      </c>
      <c r="V78" s="20" t="n">
        <v>21.47965062</v>
      </c>
    </row>
    <row customHeight="1" ht="25" r="79" spans="1:22">
      <c r="A79" s="15" t="s">
        <v>554</v>
      </c>
      <c r="B79" s="17" t="n">
        <v>1657</v>
      </c>
      <c r="C79" s="18">
        <f>(41.0/B79*100)</f>
        <v/>
      </c>
      <c r="D79" s="19" t="n">
        <v>1616</v>
      </c>
      <c r="E79" s="18" t="n">
        <v>505.63892615</v>
      </c>
      <c r="F79" s="20" t="n">
        <v>7.29653274</v>
      </c>
      <c r="G79" s="18" t="n">
        <v>469.04668145</v>
      </c>
      <c r="H79" s="20" t="n">
        <v>6.1250496</v>
      </c>
      <c r="I79" s="18" t="n">
        <v>460.76924342</v>
      </c>
      <c r="J79" s="20" t="n">
        <v>7.23750164</v>
      </c>
      <c r="K79" s="18" t="n">
        <v>419.9793771</v>
      </c>
      <c r="L79" s="20" t="n">
        <v>10.23105582</v>
      </c>
      <c r="M79" s="18" t="s">
        <v>481</v>
      </c>
      <c r="N79" s="20" t="s">
        <v>481</v>
      </c>
      <c r="O79" s="18" t="s">
        <v>481</v>
      </c>
      <c r="P79" s="20" t="s">
        <v>481</v>
      </c>
      <c r="Q79" s="18" t="s">
        <v>481</v>
      </c>
      <c r="R79" s="20" t="s">
        <v>481</v>
      </c>
      <c r="S79" s="18" t="n">
        <v>421.1128</v>
      </c>
      <c r="T79" s="20" t="n">
        <v>30.58384812</v>
      </c>
      <c r="U79" s="18" t="n">
        <v>403.43937032</v>
      </c>
      <c r="V79" s="20" t="n">
        <v>15.19446512</v>
      </c>
    </row>
    <row r="80" spans="1:22">
      <c r="A80" s="15" t="s">
        <v>555</v>
      </c>
      <c r="B80" s="17" t="n">
        <v>7841</v>
      </c>
      <c r="C80" s="18">
        <f>(0.0/B80*100)</f>
        <v/>
      </c>
      <c r="D80" s="19" t="n">
        <v>7841</v>
      </c>
      <c r="E80" s="18" t="n">
        <v>466.9010987</v>
      </c>
      <c r="F80" s="20" t="n">
        <v>4.53952676</v>
      </c>
      <c r="G80" s="18" t="n">
        <v>459.65831609</v>
      </c>
      <c r="H80" s="20" t="n">
        <v>3.60403805</v>
      </c>
      <c r="I80" s="18" t="n">
        <v>443.54779317</v>
      </c>
      <c r="J80" s="20" t="n">
        <v>4.92476147</v>
      </c>
      <c r="K80" s="18" t="n">
        <v>411.61551456</v>
      </c>
      <c r="L80" s="20" t="n">
        <v>6.44897303</v>
      </c>
      <c r="M80" s="18" t="s">
        <v>481</v>
      </c>
      <c r="N80" s="20" t="s">
        <v>481</v>
      </c>
      <c r="O80" s="18" t="s">
        <v>481</v>
      </c>
      <c r="P80" s="20" t="s">
        <v>481</v>
      </c>
      <c r="Q80" s="18" t="s">
        <v>481</v>
      </c>
      <c r="R80" s="20" t="s">
        <v>481</v>
      </c>
      <c r="S80" s="18" t="s">
        <v>481</v>
      </c>
      <c r="T80" s="20" t="s">
        <v>481</v>
      </c>
      <c r="U80" s="18" t="n">
        <v>413.40741048</v>
      </c>
      <c r="V80" s="20" t="n">
        <v>27.50941679</v>
      </c>
    </row>
    <row r="81" spans="1:22">
      <c r="A81" s="23" t="s">
        <v>556</v>
      </c>
      <c r="B81" s="17" t="n">
        <v>8861</v>
      </c>
      <c r="C81" s="18">
        <f>(103.0/B81*100)</f>
        <v/>
      </c>
      <c r="D81" s="19" t="n">
        <v>8758</v>
      </c>
      <c r="E81" s="18" t="n">
        <v>452.0246758</v>
      </c>
      <c r="F81" s="20" t="n">
        <v>6.05256059</v>
      </c>
      <c r="G81" s="18" t="n">
        <v>445.1580959</v>
      </c>
      <c r="H81" s="20" t="n">
        <v>2.86178928</v>
      </c>
      <c r="I81" s="18" t="n">
        <v>451.11479113</v>
      </c>
      <c r="J81" s="20" t="n">
        <v>3.31544451</v>
      </c>
      <c r="K81" s="18" t="n">
        <v>410.13942789</v>
      </c>
      <c r="L81" s="20" t="n">
        <v>4.3506199</v>
      </c>
      <c r="M81" s="18" t="s">
        <v>481</v>
      </c>
      <c r="N81" s="20" t="s">
        <v>481</v>
      </c>
      <c r="O81" s="18" t="s">
        <v>481</v>
      </c>
      <c r="P81" s="20" t="s">
        <v>481</v>
      </c>
      <c r="Q81" s="18" t="s">
        <v>481</v>
      </c>
      <c r="R81" s="20" t="s">
        <v>481</v>
      </c>
      <c r="S81" s="18" t="s">
        <v>481</v>
      </c>
      <c r="T81" s="20" t="s">
        <v>481</v>
      </c>
      <c r="U81" s="18" t="n">
        <v>388.39916129</v>
      </c>
      <c r="V81" s="20" t="n">
        <v>11.45842835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6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867</v>
      </c>
    </row>
    <row customHeight="1" ht="30" r="4" spans="1:22">
      <c r="A4" s="6" t="n"/>
      <c r="B4" s="7" t="s">
        <v>462</v>
      </c>
      <c r="C4" s="7" t="s">
        <v>463</v>
      </c>
      <c r="D4" s="8" t="s">
        <v>462</v>
      </c>
      <c r="E4" s="9" t="s">
        <v>862</v>
      </c>
      <c r="F4" s="10" t="n"/>
      <c r="G4" s="9" t="s">
        <v>863</v>
      </c>
      <c r="H4" s="10" t="n"/>
      <c r="I4" s="9" t="s">
        <v>864</v>
      </c>
      <c r="J4" s="10" t="n"/>
      <c r="K4" s="9" t="s">
        <v>865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558.84534215</v>
      </c>
      <c r="F7" s="20" t="n">
        <v>2.83725062</v>
      </c>
      <c r="G7" s="18" t="n">
        <v>522.88441569</v>
      </c>
      <c r="H7" s="20" t="n">
        <v>2.11866862</v>
      </c>
      <c r="I7" s="18" t="n">
        <v>495.25939771</v>
      </c>
      <c r="J7" s="20" t="n">
        <v>2.56669068</v>
      </c>
      <c r="K7" s="18" t="n">
        <v>449.28904086</v>
      </c>
      <c r="L7" s="20" t="n">
        <v>3.73393443</v>
      </c>
      <c r="M7" s="18" t="s">
        <v>481</v>
      </c>
      <c r="N7" s="20" t="s">
        <v>481</v>
      </c>
      <c r="O7" s="18" t="s">
        <v>481</v>
      </c>
      <c r="P7" s="20" t="s">
        <v>481</v>
      </c>
      <c r="Q7" s="18" t="s">
        <v>481</v>
      </c>
      <c r="R7" s="20" t="s">
        <v>481</v>
      </c>
      <c r="S7" s="18" t="s">
        <v>481</v>
      </c>
      <c r="T7" s="20" t="s">
        <v>481</v>
      </c>
      <c r="U7" s="18" t="n">
        <v>462.85519434</v>
      </c>
      <c r="V7" s="20" t="n">
        <v>4.59606735</v>
      </c>
    </row>
    <row r="8" spans="1:22">
      <c r="A8" s="15" t="s">
        <v>483</v>
      </c>
      <c r="B8" s="17" t="n">
        <v>7007</v>
      </c>
      <c r="C8" s="18">
        <f>(222.0/B8*100)</f>
        <v/>
      </c>
      <c r="D8" s="19" t="n">
        <v>6785</v>
      </c>
      <c r="E8" s="18" t="n">
        <v>530.40008361</v>
      </c>
      <c r="F8" s="20" t="n">
        <v>3.9011535</v>
      </c>
      <c r="G8" s="18" t="n">
        <v>509.14652604</v>
      </c>
      <c r="H8" s="20" t="n">
        <v>2.91385418</v>
      </c>
      <c r="I8" s="18" t="n">
        <v>496.08063997</v>
      </c>
      <c r="J8" s="20" t="n">
        <v>3.24167752</v>
      </c>
      <c r="K8" s="18" t="n">
        <v>468.78373119</v>
      </c>
      <c r="L8" s="20" t="n">
        <v>4.36777864</v>
      </c>
      <c r="M8" s="18" t="s">
        <v>481</v>
      </c>
      <c r="N8" s="20" t="s">
        <v>481</v>
      </c>
      <c r="O8" s="18" t="s">
        <v>481</v>
      </c>
      <c r="P8" s="20" t="s">
        <v>481</v>
      </c>
      <c r="Q8" s="18" t="n">
        <v>368.48347797</v>
      </c>
      <c r="R8" s="20" t="n">
        <v>14.99112476</v>
      </c>
      <c r="S8" s="18" t="s">
        <v>481</v>
      </c>
      <c r="T8" s="20" t="s">
        <v>481</v>
      </c>
      <c r="U8" s="18" t="n">
        <v>421.3966437</v>
      </c>
      <c r="V8" s="20" t="n">
        <v>4.91836697</v>
      </c>
    </row>
    <row r="9" spans="1:22">
      <c r="A9" s="15" t="s">
        <v>484</v>
      </c>
      <c r="B9" s="17" t="n">
        <v>9651</v>
      </c>
      <c r="C9" s="18">
        <f>(326.0/B9*100)</f>
        <v/>
      </c>
      <c r="D9" s="19" t="n">
        <v>9325</v>
      </c>
      <c r="E9" s="18" t="n">
        <v>543.08552769</v>
      </c>
      <c r="F9" s="20" t="n">
        <v>3.68987552</v>
      </c>
      <c r="G9" s="18" t="n">
        <v>523.7246431900001</v>
      </c>
      <c r="H9" s="20" t="n">
        <v>2.67052666</v>
      </c>
      <c r="I9" s="18" t="n">
        <v>511.16005495</v>
      </c>
      <c r="J9" s="20" t="n">
        <v>2.94118229</v>
      </c>
      <c r="K9" s="18" t="n">
        <v>469.77363304</v>
      </c>
      <c r="L9" s="20" t="n">
        <v>4.10984068</v>
      </c>
      <c r="M9" s="18" t="s">
        <v>481</v>
      </c>
      <c r="N9" s="20" t="s">
        <v>481</v>
      </c>
      <c r="O9" s="18" t="s">
        <v>481</v>
      </c>
      <c r="P9" s="20" t="s">
        <v>481</v>
      </c>
      <c r="Q9" s="18" t="n">
        <v>374.78530698</v>
      </c>
      <c r="R9" s="20" t="n">
        <v>11.62763904</v>
      </c>
      <c r="S9" s="18" t="s">
        <v>481</v>
      </c>
      <c r="T9" s="20" t="s">
        <v>481</v>
      </c>
      <c r="U9" s="18" t="n">
        <v>417.1850822</v>
      </c>
      <c r="V9" s="20" t="n">
        <v>4.71002884</v>
      </c>
    </row>
    <row r="10" spans="1:22">
      <c r="A10" s="15" t="s">
        <v>485</v>
      </c>
      <c r="B10" s="17" t="n">
        <v>20058</v>
      </c>
      <c r="C10" s="18">
        <f>(579.0/B10*100)</f>
        <v/>
      </c>
      <c r="D10" s="19" t="n">
        <v>19479</v>
      </c>
      <c r="E10" s="18" t="n">
        <v>558.41991453</v>
      </c>
      <c r="F10" s="20" t="n">
        <v>2.90576581</v>
      </c>
      <c r="G10" s="18" t="n">
        <v>535.2277908</v>
      </c>
      <c r="H10" s="20" t="n">
        <v>2.29827896</v>
      </c>
      <c r="I10" s="18" t="n">
        <v>516.87281115</v>
      </c>
      <c r="J10" s="20" t="n">
        <v>2.42268909</v>
      </c>
      <c r="K10" s="18" t="n">
        <v>490.77749618</v>
      </c>
      <c r="L10" s="20" t="n">
        <v>4.3065912</v>
      </c>
      <c r="M10" s="18" t="s">
        <v>481</v>
      </c>
      <c r="N10" s="20" t="s">
        <v>481</v>
      </c>
      <c r="O10" s="18" t="s">
        <v>481</v>
      </c>
      <c r="P10" s="20" t="s">
        <v>481</v>
      </c>
      <c r="Q10" s="18" t="s">
        <v>481</v>
      </c>
      <c r="R10" s="20" t="s">
        <v>481</v>
      </c>
      <c r="S10" s="18" t="s">
        <v>481</v>
      </c>
      <c r="T10" s="20" t="s">
        <v>481</v>
      </c>
      <c r="U10" s="18" t="n">
        <v>448.30184336</v>
      </c>
      <c r="V10" s="20" t="n">
        <v>5.29082133</v>
      </c>
    </row>
    <row r="11" spans="1:22">
      <c r="A11" s="15" t="s">
        <v>486</v>
      </c>
      <c r="B11" s="17" t="n">
        <v>7053</v>
      </c>
      <c r="C11" s="18">
        <f>(213.0/B11*100)</f>
        <v/>
      </c>
      <c r="D11" s="19" t="n">
        <v>6840</v>
      </c>
      <c r="E11" s="18" t="n">
        <v>463.54231962</v>
      </c>
      <c r="F11" s="20" t="n">
        <v>4.62015167</v>
      </c>
      <c r="G11" s="18" t="n">
        <v>454.53363772</v>
      </c>
      <c r="H11" s="20" t="n">
        <v>3.078371</v>
      </c>
      <c r="I11" s="18" t="n">
        <v>448.84403871</v>
      </c>
      <c r="J11" s="20" t="n">
        <v>3.25017466</v>
      </c>
      <c r="K11" s="18" t="n">
        <v>447.43860536</v>
      </c>
      <c r="L11" s="20" t="n">
        <v>3.56002663</v>
      </c>
      <c r="M11" s="18" t="s">
        <v>481</v>
      </c>
      <c r="N11" s="20" t="s">
        <v>481</v>
      </c>
      <c r="O11" s="18" t="s">
        <v>481</v>
      </c>
      <c r="P11" s="20" t="s">
        <v>481</v>
      </c>
      <c r="Q11" s="18" t="s">
        <v>481</v>
      </c>
      <c r="R11" s="20" t="s">
        <v>481</v>
      </c>
      <c r="S11" s="18" t="s">
        <v>481</v>
      </c>
      <c r="T11" s="20" t="s">
        <v>481</v>
      </c>
      <c r="U11" s="18" t="n">
        <v>406.24587048</v>
      </c>
      <c r="V11" s="20" t="n">
        <v>5.13366952</v>
      </c>
    </row>
    <row r="12" spans="1:22">
      <c r="A12" s="15" t="s">
        <v>487</v>
      </c>
      <c r="B12" s="17" t="n">
        <v>6894</v>
      </c>
      <c r="C12" s="18">
        <f>(60.0/B12*100)</f>
        <v/>
      </c>
      <c r="D12" s="19" t="n">
        <v>6834</v>
      </c>
      <c r="E12" s="18" t="n">
        <v>516.80776951</v>
      </c>
      <c r="F12" s="20" t="n">
        <v>2.87977707</v>
      </c>
      <c r="G12" s="18" t="n">
        <v>504.90786697</v>
      </c>
      <c r="H12" s="20" t="n">
        <v>2.33353006</v>
      </c>
      <c r="I12" s="18" t="n">
        <v>485.21927874</v>
      </c>
      <c r="J12" s="20" t="n">
        <v>3.60636674</v>
      </c>
      <c r="K12" s="18" t="n">
        <v>459.93240171</v>
      </c>
      <c r="L12" s="20" t="n">
        <v>5.57007465</v>
      </c>
      <c r="M12" s="18" t="s">
        <v>481</v>
      </c>
      <c r="N12" s="20" t="s">
        <v>481</v>
      </c>
      <c r="O12" s="18" t="s">
        <v>481</v>
      </c>
      <c r="P12" s="20" t="s">
        <v>481</v>
      </c>
      <c r="Q12" s="18" t="n">
        <v>366.6777112</v>
      </c>
      <c r="R12" s="20" t="n">
        <v>14.39052153</v>
      </c>
      <c r="S12" s="18" t="s">
        <v>481</v>
      </c>
      <c r="T12" s="20" t="s">
        <v>481</v>
      </c>
      <c r="U12" s="18" t="n">
        <v>414.85345313</v>
      </c>
      <c r="V12" s="20" t="n">
        <v>5.7594373</v>
      </c>
    </row>
    <row r="13" spans="1:22">
      <c r="A13" s="15" t="s">
        <v>488</v>
      </c>
      <c r="B13" s="17" t="n">
        <v>7161</v>
      </c>
      <c r="C13" s="18">
        <f>(283.0/B13*100)</f>
        <v/>
      </c>
      <c r="D13" s="19" t="n">
        <v>6878</v>
      </c>
      <c r="E13" s="18" t="n">
        <v>529.299621</v>
      </c>
      <c r="F13" s="20" t="n">
        <v>4.49241701</v>
      </c>
      <c r="G13" s="18" t="n">
        <v>518.6341849</v>
      </c>
      <c r="H13" s="20" t="n">
        <v>2.54850311</v>
      </c>
      <c r="I13" s="18" t="n">
        <v>502.83590988</v>
      </c>
      <c r="J13" s="20" t="n">
        <v>2.98295102</v>
      </c>
      <c r="K13" s="18" t="n">
        <v>485.86346428</v>
      </c>
      <c r="L13" s="20" t="n">
        <v>4.04349794</v>
      </c>
      <c r="M13" s="18" t="s">
        <v>481</v>
      </c>
      <c r="N13" s="20" t="s">
        <v>481</v>
      </c>
      <c r="O13" s="18" t="s">
        <v>481</v>
      </c>
      <c r="P13" s="20" t="s">
        <v>481</v>
      </c>
      <c r="Q13" s="18" t="n">
        <v>436.36003517</v>
      </c>
      <c r="R13" s="20" t="n">
        <v>6.43426798</v>
      </c>
      <c r="S13" s="18" t="s">
        <v>481</v>
      </c>
      <c r="T13" s="20" t="s">
        <v>481</v>
      </c>
      <c r="U13" s="18" t="n">
        <v>404.02077038</v>
      </c>
      <c r="V13" s="20" t="n">
        <v>6.18030514</v>
      </c>
    </row>
    <row r="14" spans="1:22">
      <c r="A14" s="15" t="s">
        <v>489</v>
      </c>
      <c r="B14" s="17" t="n">
        <v>5587</v>
      </c>
      <c r="C14" s="18">
        <f>(89.0/B14*100)</f>
        <v/>
      </c>
      <c r="D14" s="19" t="n">
        <v>5498</v>
      </c>
      <c r="E14" s="18" t="n">
        <v>558.99984952</v>
      </c>
      <c r="F14" s="20" t="n">
        <v>4.41113796</v>
      </c>
      <c r="G14" s="18" t="n">
        <v>537.29646451</v>
      </c>
      <c r="H14" s="20" t="n">
        <v>2.36067404</v>
      </c>
      <c r="I14" s="18" t="n">
        <v>529.4521545600001</v>
      </c>
      <c r="J14" s="20" t="n">
        <v>2.63293421</v>
      </c>
      <c r="K14" s="18" t="n">
        <v>518.07452581</v>
      </c>
      <c r="L14" s="20" t="n">
        <v>4.53869978</v>
      </c>
      <c r="M14" s="18" t="s">
        <v>481</v>
      </c>
      <c r="N14" s="20" t="s">
        <v>481</v>
      </c>
      <c r="O14" s="18" t="s">
        <v>481</v>
      </c>
      <c r="P14" s="20" t="s">
        <v>481</v>
      </c>
      <c r="Q14" s="18" t="s">
        <v>481</v>
      </c>
      <c r="R14" s="20" t="s">
        <v>481</v>
      </c>
      <c r="S14" s="18" t="s">
        <v>481</v>
      </c>
      <c r="T14" s="20" t="s">
        <v>481</v>
      </c>
      <c r="U14" s="18" t="n">
        <v>457.04514853</v>
      </c>
      <c r="V14" s="20" t="n">
        <v>9.6931213</v>
      </c>
    </row>
    <row r="15" spans="1:22">
      <c r="A15" s="15" t="s">
        <v>490</v>
      </c>
      <c r="B15" s="17" t="n">
        <v>5882</v>
      </c>
      <c r="C15" s="18">
        <f>(153.0/B15*100)</f>
        <v/>
      </c>
      <c r="D15" s="19" t="n">
        <v>5729</v>
      </c>
      <c r="E15" s="18" t="n">
        <v>566.91253886</v>
      </c>
      <c r="F15" s="20" t="n">
        <v>4.2708411</v>
      </c>
      <c r="G15" s="18" t="n">
        <v>544.65880497</v>
      </c>
      <c r="H15" s="20" t="n">
        <v>2.57045344</v>
      </c>
      <c r="I15" s="18" t="n">
        <v>526.95176644</v>
      </c>
      <c r="J15" s="20" t="n">
        <v>3.14746027</v>
      </c>
      <c r="K15" s="18" t="n">
        <v>492.34058662</v>
      </c>
      <c r="L15" s="20" t="n">
        <v>4.20240352</v>
      </c>
      <c r="M15" s="18" t="s">
        <v>481</v>
      </c>
      <c r="N15" s="20" t="s">
        <v>481</v>
      </c>
      <c r="O15" s="18" t="s">
        <v>481</v>
      </c>
      <c r="P15" s="20" t="s">
        <v>481</v>
      </c>
      <c r="Q15" s="18" t="n">
        <v>375.95013089</v>
      </c>
      <c r="R15" s="20" t="n">
        <v>17.42774697</v>
      </c>
      <c r="S15" s="18" t="s">
        <v>481</v>
      </c>
      <c r="T15" s="20" t="s">
        <v>481</v>
      </c>
      <c r="U15" s="18" t="n">
        <v>439.39458029</v>
      </c>
      <c r="V15" s="20" t="n">
        <v>7.00838508</v>
      </c>
    </row>
    <row r="16" spans="1:22">
      <c r="A16" s="15" t="s">
        <v>491</v>
      </c>
      <c r="B16" s="17" t="n">
        <v>6108</v>
      </c>
      <c r="C16" s="18">
        <f>(178.0/B16*100)</f>
        <v/>
      </c>
      <c r="D16" s="19" t="n">
        <v>5930</v>
      </c>
      <c r="E16" s="18" t="n">
        <v>533.77743202</v>
      </c>
      <c r="F16" s="20" t="n">
        <v>2.99261714</v>
      </c>
      <c r="G16" s="18" t="n">
        <v>515.8129472000001</v>
      </c>
      <c r="H16" s="20" t="n">
        <v>2.41273166</v>
      </c>
      <c r="I16" s="18" t="n">
        <v>487.85872013</v>
      </c>
      <c r="J16" s="20" t="n">
        <v>3.24763616</v>
      </c>
      <c r="K16" s="18" t="n">
        <v>450.17736683</v>
      </c>
      <c r="L16" s="20" t="n">
        <v>5.09874214</v>
      </c>
      <c r="M16" s="18" t="s">
        <v>481</v>
      </c>
      <c r="N16" s="20" t="s">
        <v>481</v>
      </c>
      <c r="O16" s="18" t="s">
        <v>481</v>
      </c>
      <c r="P16" s="20" t="s">
        <v>481</v>
      </c>
      <c r="Q16" s="18" t="s">
        <v>481</v>
      </c>
      <c r="R16" s="20" t="s">
        <v>481</v>
      </c>
      <c r="S16" s="18" t="s">
        <v>481</v>
      </c>
      <c r="T16" s="20" t="s">
        <v>481</v>
      </c>
      <c r="U16" s="18" t="n">
        <v>405.48586417</v>
      </c>
      <c r="V16" s="20" t="n">
        <v>7.18962885</v>
      </c>
    </row>
    <row r="17" spans="1:22">
      <c r="A17" s="15" t="s">
        <v>492</v>
      </c>
      <c r="B17" s="17" t="n">
        <v>6504</v>
      </c>
      <c r="C17" s="18">
        <f>(2366.0/B17*100)</f>
        <v/>
      </c>
      <c r="D17" s="19" t="n">
        <v>4138</v>
      </c>
      <c r="E17" s="18" t="n">
        <v>559.00544087</v>
      </c>
      <c r="F17" s="20" t="n">
        <v>4.57226777</v>
      </c>
      <c r="G17" s="18" t="n">
        <v>528.27270846</v>
      </c>
      <c r="H17" s="20" t="n">
        <v>3.72256659</v>
      </c>
      <c r="I17" s="18" t="n">
        <v>505.99919982</v>
      </c>
      <c r="J17" s="20" t="n">
        <v>4.69323703</v>
      </c>
      <c r="K17" s="18" t="n">
        <v>490.65855476</v>
      </c>
      <c r="L17" s="20" t="n">
        <v>6.6535331</v>
      </c>
      <c r="M17" s="18" t="s">
        <v>481</v>
      </c>
      <c r="N17" s="20" t="s">
        <v>481</v>
      </c>
      <c r="O17" s="18" t="s">
        <v>481</v>
      </c>
      <c r="P17" s="20" t="s">
        <v>481</v>
      </c>
      <c r="Q17" s="18" t="n">
        <v>360.48925247</v>
      </c>
      <c r="R17" s="20" t="n">
        <v>12.44339086</v>
      </c>
      <c r="S17" s="18" t="s">
        <v>481</v>
      </c>
      <c r="T17" s="20" t="s">
        <v>481</v>
      </c>
      <c r="U17" s="18" t="n">
        <v>464.36962204</v>
      </c>
      <c r="V17" s="20" t="n">
        <v>6.50970547</v>
      </c>
    </row>
    <row r="18" spans="1:22">
      <c r="A18" s="15" t="s">
        <v>493</v>
      </c>
      <c r="B18" s="17" t="n">
        <v>5532</v>
      </c>
      <c r="C18" s="18">
        <f>(31.0/B18*100)</f>
        <v/>
      </c>
      <c r="D18" s="19" t="n">
        <v>5501</v>
      </c>
      <c r="E18" s="18" t="n">
        <v>485.59365034</v>
      </c>
      <c r="F18" s="20" t="n">
        <v>4.77578169</v>
      </c>
      <c r="G18" s="18" t="n">
        <v>466.86157635</v>
      </c>
      <c r="H18" s="20" t="n">
        <v>4.39815878</v>
      </c>
      <c r="I18" s="18" t="n">
        <v>450.55719433</v>
      </c>
      <c r="J18" s="20" t="n">
        <v>3.9503085</v>
      </c>
      <c r="K18" s="18" t="n">
        <v>420.46991743</v>
      </c>
      <c r="L18" s="20" t="n">
        <v>3.98824896</v>
      </c>
      <c r="M18" s="18" t="s">
        <v>481</v>
      </c>
      <c r="N18" s="20" t="s">
        <v>481</v>
      </c>
      <c r="O18" s="18" t="s">
        <v>481</v>
      </c>
      <c r="P18" s="20" t="s">
        <v>481</v>
      </c>
      <c r="Q18" s="18" t="s">
        <v>481</v>
      </c>
      <c r="R18" s="20" t="s">
        <v>481</v>
      </c>
      <c r="S18" s="18" t="s">
        <v>481</v>
      </c>
      <c r="T18" s="20" t="s">
        <v>481</v>
      </c>
      <c r="U18" s="18" t="n">
        <v>375.27214816</v>
      </c>
      <c r="V18" s="20" t="n">
        <v>7.0410558</v>
      </c>
    </row>
    <row r="19" spans="1:22">
      <c r="A19" s="15" t="s">
        <v>494</v>
      </c>
      <c r="B19" s="17" t="n">
        <v>5658</v>
      </c>
      <c r="C19" s="18">
        <f>(433.0/B19*100)</f>
        <v/>
      </c>
      <c r="D19" s="19" t="n">
        <v>5225</v>
      </c>
      <c r="E19" s="18" t="n">
        <v>494.76032518</v>
      </c>
      <c r="F19" s="20" t="n">
        <v>4.44226123</v>
      </c>
      <c r="G19" s="18" t="n">
        <v>487.22504669</v>
      </c>
      <c r="H19" s="20" t="n">
        <v>3.29997568</v>
      </c>
      <c r="I19" s="18" t="n">
        <v>478.53703284</v>
      </c>
      <c r="J19" s="20" t="n">
        <v>3.69624391</v>
      </c>
      <c r="K19" s="18" t="n">
        <v>469.47135962</v>
      </c>
      <c r="L19" s="20" t="n">
        <v>4.37171681</v>
      </c>
      <c r="M19" s="18" t="s">
        <v>481</v>
      </c>
      <c r="N19" s="20" t="s">
        <v>481</v>
      </c>
      <c r="O19" s="18" t="s">
        <v>481</v>
      </c>
      <c r="P19" s="20" t="s">
        <v>481</v>
      </c>
      <c r="Q19" s="18" t="s">
        <v>481</v>
      </c>
      <c r="R19" s="20" t="s">
        <v>481</v>
      </c>
      <c r="S19" s="18" t="s">
        <v>481</v>
      </c>
      <c r="T19" s="20" t="s">
        <v>481</v>
      </c>
      <c r="U19" s="18" t="n">
        <v>404.50547561</v>
      </c>
      <c r="V19" s="20" t="n">
        <v>6.87681873</v>
      </c>
    </row>
    <row r="20" spans="1:22">
      <c r="A20" s="15" t="s">
        <v>495</v>
      </c>
      <c r="B20" s="17" t="n">
        <v>3371</v>
      </c>
      <c r="C20" s="18">
        <f>(75.0/B20*100)</f>
        <v/>
      </c>
      <c r="D20" s="19" t="n">
        <v>3296</v>
      </c>
      <c r="E20" s="18" t="n">
        <v>503.43524643</v>
      </c>
      <c r="F20" s="20" t="n">
        <v>3.45652025</v>
      </c>
      <c r="G20" s="18" t="n">
        <v>482.52057602</v>
      </c>
      <c r="H20" s="20" t="n">
        <v>2.51724496</v>
      </c>
      <c r="I20" s="18" t="n">
        <v>464.42239102</v>
      </c>
      <c r="J20" s="20" t="n">
        <v>3.44100161</v>
      </c>
      <c r="K20" s="18" t="n">
        <v>435.70588841</v>
      </c>
      <c r="L20" s="20" t="n">
        <v>5.64092224</v>
      </c>
      <c r="M20" s="18" t="s">
        <v>481</v>
      </c>
      <c r="N20" s="20" t="s">
        <v>481</v>
      </c>
      <c r="O20" s="18" t="s">
        <v>481</v>
      </c>
      <c r="P20" s="20" t="s">
        <v>481</v>
      </c>
      <c r="Q20" s="18" t="s">
        <v>481</v>
      </c>
      <c r="R20" s="20" t="s">
        <v>481</v>
      </c>
      <c r="S20" s="18" t="s">
        <v>481</v>
      </c>
      <c r="T20" s="20" t="s">
        <v>481</v>
      </c>
      <c r="U20" s="18" t="n">
        <v>411.07786909</v>
      </c>
      <c r="V20" s="20" t="n">
        <v>6.1990997</v>
      </c>
    </row>
    <row r="21" spans="1:22">
      <c r="A21" s="15" t="s">
        <v>496</v>
      </c>
      <c r="B21" s="17" t="n">
        <v>5741</v>
      </c>
      <c r="C21" s="18">
        <f>(70.0/B21*100)</f>
        <v/>
      </c>
      <c r="D21" s="19" t="n">
        <v>5671</v>
      </c>
      <c r="E21" s="18" t="n">
        <v>532.15516422</v>
      </c>
      <c r="F21" s="20" t="n">
        <v>3.09572835</v>
      </c>
      <c r="G21" s="18" t="n">
        <v>516.66971947</v>
      </c>
      <c r="H21" s="20" t="n">
        <v>2.81401657</v>
      </c>
      <c r="I21" s="18" t="n">
        <v>491.6778109</v>
      </c>
      <c r="J21" s="20" t="n">
        <v>3.02105325</v>
      </c>
      <c r="K21" s="18" t="n">
        <v>455.61671246</v>
      </c>
      <c r="L21" s="20" t="n">
        <v>3.62873306</v>
      </c>
      <c r="M21" s="18" t="s">
        <v>481</v>
      </c>
      <c r="N21" s="20" t="s">
        <v>481</v>
      </c>
      <c r="O21" s="18" t="s">
        <v>481</v>
      </c>
      <c r="P21" s="20" t="s">
        <v>481</v>
      </c>
      <c r="Q21" s="18" t="s">
        <v>481</v>
      </c>
      <c r="R21" s="20" t="s">
        <v>481</v>
      </c>
      <c r="S21" s="18" t="s">
        <v>481</v>
      </c>
      <c r="T21" s="20" t="s">
        <v>481</v>
      </c>
      <c r="U21" s="18" t="n">
        <v>427.55675858</v>
      </c>
      <c r="V21" s="20" t="n">
        <v>7.96899757</v>
      </c>
    </row>
    <row r="22" spans="1:22">
      <c r="A22" s="15" t="s">
        <v>497</v>
      </c>
      <c r="B22" s="17" t="n">
        <v>6598</v>
      </c>
      <c r="C22" s="18">
        <f>(43.0/B22*100)</f>
        <v/>
      </c>
      <c r="D22" s="19" t="n">
        <v>6555</v>
      </c>
      <c r="E22" s="18" t="n">
        <v>484.85609976</v>
      </c>
      <c r="F22" s="20" t="n">
        <v>4.73631721</v>
      </c>
      <c r="G22" s="18" t="n">
        <v>475.95042793</v>
      </c>
      <c r="H22" s="20" t="n">
        <v>3.64728814</v>
      </c>
      <c r="I22" s="18" t="n">
        <v>476.76756216</v>
      </c>
      <c r="J22" s="20" t="n">
        <v>4.20177619</v>
      </c>
      <c r="K22" s="18" t="n">
        <v>462.69840887</v>
      </c>
      <c r="L22" s="20" t="n">
        <v>4.59384065</v>
      </c>
      <c r="M22" s="18" t="s">
        <v>481</v>
      </c>
      <c r="N22" s="20" t="s">
        <v>481</v>
      </c>
      <c r="O22" s="18" t="s">
        <v>481</v>
      </c>
      <c r="P22" s="20" t="s">
        <v>481</v>
      </c>
      <c r="Q22" s="18" t="s">
        <v>481</v>
      </c>
      <c r="R22" s="20" t="s">
        <v>481</v>
      </c>
      <c r="S22" s="18" t="n">
        <v>377.50541092</v>
      </c>
      <c r="T22" s="20" t="n">
        <v>30.847635</v>
      </c>
      <c r="U22" s="18" t="n">
        <v>367.34460568</v>
      </c>
      <c r="V22" s="20" t="n">
        <v>7.09170568</v>
      </c>
    </row>
    <row r="23" spans="1:22">
      <c r="A23" s="15" t="s">
        <v>498</v>
      </c>
      <c r="B23" s="17" t="n">
        <v>11583</v>
      </c>
      <c r="C23" s="18">
        <f>(281.0/B23*100)</f>
        <v/>
      </c>
      <c r="D23" s="19" t="n">
        <v>11302</v>
      </c>
      <c r="E23" s="18" t="n">
        <v>494.86815636</v>
      </c>
      <c r="F23" s="20" t="n">
        <v>4.06780503</v>
      </c>
      <c r="G23" s="18" t="n">
        <v>486.001057</v>
      </c>
      <c r="H23" s="20" t="n">
        <v>3.16695648</v>
      </c>
      <c r="I23" s="18" t="n">
        <v>486.99777664</v>
      </c>
      <c r="J23" s="20" t="n">
        <v>3.03625614</v>
      </c>
      <c r="K23" s="18" t="n">
        <v>464.60150908</v>
      </c>
      <c r="L23" s="20" t="n">
        <v>3.96859255</v>
      </c>
      <c r="M23" s="18" t="s">
        <v>481</v>
      </c>
      <c r="N23" s="20" t="s">
        <v>481</v>
      </c>
      <c r="O23" s="18" t="s">
        <v>481</v>
      </c>
      <c r="P23" s="20" t="s">
        <v>481</v>
      </c>
      <c r="Q23" s="18" t="s">
        <v>481</v>
      </c>
      <c r="R23" s="20" t="s">
        <v>481</v>
      </c>
      <c r="S23" s="18" t="s">
        <v>481</v>
      </c>
      <c r="T23" s="20" t="s">
        <v>481</v>
      </c>
      <c r="U23" s="18" t="n">
        <v>418.82743107</v>
      </c>
      <c r="V23" s="20" t="n">
        <v>6.32419482</v>
      </c>
    </row>
    <row r="24" spans="1:22">
      <c r="A24" s="15" t="s">
        <v>499</v>
      </c>
      <c r="B24" s="17" t="n">
        <v>6647</v>
      </c>
      <c r="C24" s="18">
        <f>(14.0/B24*100)</f>
        <v/>
      </c>
      <c r="D24" s="19" t="n">
        <v>6633</v>
      </c>
      <c r="E24" s="18" t="n">
        <v>563.15546865</v>
      </c>
      <c r="F24" s="20" t="n">
        <v>7.39901674</v>
      </c>
      <c r="G24" s="18" t="n">
        <v>550.36728019</v>
      </c>
      <c r="H24" s="20" t="n">
        <v>3.38453093</v>
      </c>
      <c r="I24" s="18" t="n">
        <v>541.73994591</v>
      </c>
      <c r="J24" s="20" t="n">
        <v>2.85730425</v>
      </c>
      <c r="K24" s="18" t="n">
        <v>512.1061146</v>
      </c>
      <c r="L24" s="20" t="n">
        <v>3.6095094</v>
      </c>
      <c r="M24" s="18" t="s">
        <v>481</v>
      </c>
      <c r="N24" s="20" t="s">
        <v>481</v>
      </c>
      <c r="O24" s="18" t="s">
        <v>481</v>
      </c>
      <c r="P24" s="20" t="s">
        <v>481</v>
      </c>
      <c r="Q24" s="18" t="s">
        <v>481</v>
      </c>
      <c r="R24" s="20" t="s">
        <v>481</v>
      </c>
      <c r="S24" s="18" t="s">
        <v>481</v>
      </c>
      <c r="T24" s="20" t="s">
        <v>481</v>
      </c>
      <c r="U24" s="18" t="n">
        <v>455.74550386</v>
      </c>
      <c r="V24" s="20" t="n">
        <v>9.98591225</v>
      </c>
    </row>
    <row r="25" spans="1:22">
      <c r="A25" s="15" t="s">
        <v>500</v>
      </c>
      <c r="B25" s="17" t="n">
        <v>5581</v>
      </c>
      <c r="C25" s="18">
        <f>(25.0/B25*100)</f>
        <v/>
      </c>
      <c r="D25" s="19" t="n">
        <v>5556</v>
      </c>
      <c r="E25" s="18" t="n">
        <v>559.53215835</v>
      </c>
      <c r="F25" s="20" t="n">
        <v>4.05066727</v>
      </c>
      <c r="G25" s="18" t="n">
        <v>519.53767375</v>
      </c>
      <c r="H25" s="20" t="n">
        <v>3.28861497</v>
      </c>
      <c r="I25" s="18" t="n">
        <v>500.72359199</v>
      </c>
      <c r="J25" s="20" t="n">
        <v>3.62920682</v>
      </c>
      <c r="K25" s="18" t="n">
        <v>466.38155598</v>
      </c>
      <c r="L25" s="20" t="n">
        <v>5.59439758</v>
      </c>
      <c r="M25" s="18" t="s">
        <v>481</v>
      </c>
      <c r="N25" s="20" t="s">
        <v>481</v>
      </c>
      <c r="O25" s="18" t="s">
        <v>481</v>
      </c>
      <c r="P25" s="20" t="s">
        <v>481</v>
      </c>
      <c r="Q25" s="18" t="s">
        <v>481</v>
      </c>
      <c r="R25" s="20" t="s">
        <v>481</v>
      </c>
      <c r="S25" s="18" t="s">
        <v>481</v>
      </c>
      <c r="T25" s="20" t="s">
        <v>481</v>
      </c>
      <c r="U25" s="18" t="n">
        <v>434.38330684</v>
      </c>
      <c r="V25" s="20" t="n">
        <v>19.17166238</v>
      </c>
    </row>
    <row r="26" spans="1:22">
      <c r="A26" s="15" t="s">
        <v>501</v>
      </c>
      <c r="B26" s="17" t="n">
        <v>4869</v>
      </c>
      <c r="C26" s="18">
        <f>(88.0/B26*100)</f>
        <v/>
      </c>
      <c r="D26" s="19" t="n">
        <v>4781</v>
      </c>
      <c r="E26" s="18" t="n">
        <v>514.03088994</v>
      </c>
      <c r="F26" s="20" t="n">
        <v>3.52146321</v>
      </c>
      <c r="G26" s="18" t="n">
        <v>495.41642517</v>
      </c>
      <c r="H26" s="20" t="n">
        <v>2.26056041</v>
      </c>
      <c r="I26" s="18" t="n">
        <v>486.68353227</v>
      </c>
      <c r="J26" s="20" t="n">
        <v>2.71409844</v>
      </c>
      <c r="K26" s="18" t="n">
        <v>474.11756499</v>
      </c>
      <c r="L26" s="20" t="n">
        <v>3.5603044</v>
      </c>
      <c r="M26" s="18" t="s">
        <v>481</v>
      </c>
      <c r="N26" s="20" t="s">
        <v>481</v>
      </c>
      <c r="O26" s="18" t="s">
        <v>481</v>
      </c>
      <c r="P26" s="20" t="s">
        <v>481</v>
      </c>
      <c r="Q26" s="18" t="s">
        <v>481</v>
      </c>
      <c r="R26" s="20" t="s">
        <v>481</v>
      </c>
      <c r="S26" s="18" t="s">
        <v>481</v>
      </c>
      <c r="T26" s="20" t="s">
        <v>481</v>
      </c>
      <c r="U26" s="18" t="n">
        <v>434.78593713</v>
      </c>
      <c r="V26" s="20" t="n">
        <v>7.31766755</v>
      </c>
    </row>
    <row r="27" spans="1:22">
      <c r="A27" s="15" t="s">
        <v>502</v>
      </c>
      <c r="B27" s="17" t="n">
        <v>5299</v>
      </c>
      <c r="C27" s="18">
        <f>(170.0/B27*100)</f>
        <v/>
      </c>
      <c r="D27" s="19" t="n">
        <v>5129</v>
      </c>
      <c r="E27" s="18" t="n">
        <v>529.37174841</v>
      </c>
      <c r="F27" s="20" t="n">
        <v>2.70196776</v>
      </c>
      <c r="G27" s="18" t="n">
        <v>496.45516825</v>
      </c>
      <c r="H27" s="20" t="n">
        <v>2.30336215</v>
      </c>
      <c r="I27" s="18" t="n">
        <v>471.05652897</v>
      </c>
      <c r="J27" s="20" t="n">
        <v>2.74746487</v>
      </c>
      <c r="K27" s="18" t="n">
        <v>443.67158587</v>
      </c>
      <c r="L27" s="20" t="n">
        <v>4.82496374</v>
      </c>
      <c r="M27" s="18" t="s">
        <v>481</v>
      </c>
      <c r="N27" s="20" t="s">
        <v>481</v>
      </c>
      <c r="O27" s="18" t="s">
        <v>481</v>
      </c>
      <c r="P27" s="20" t="s">
        <v>481</v>
      </c>
      <c r="Q27" s="18" t="s">
        <v>481</v>
      </c>
      <c r="R27" s="20" t="s">
        <v>481</v>
      </c>
      <c r="S27" s="18" t="s">
        <v>481</v>
      </c>
      <c r="T27" s="20" t="s">
        <v>481</v>
      </c>
      <c r="U27" s="18" t="n">
        <v>409.07472823</v>
      </c>
      <c r="V27" s="20" t="n">
        <v>3.73082102</v>
      </c>
    </row>
    <row r="28" spans="1:22">
      <c r="A28" s="15" t="s">
        <v>503</v>
      </c>
      <c r="B28" s="17" t="n">
        <v>7568</v>
      </c>
      <c r="C28" s="18">
        <f>(490.0/B28*100)</f>
        <v/>
      </c>
      <c r="D28" s="19" t="n">
        <v>7078</v>
      </c>
      <c r="E28" s="18" t="n">
        <v>422.52838898</v>
      </c>
      <c r="F28" s="20" t="n">
        <v>3.54652171</v>
      </c>
      <c r="G28" s="18" t="n">
        <v>420.17176054</v>
      </c>
      <c r="H28" s="20" t="n">
        <v>2.38987811</v>
      </c>
      <c r="I28" s="18" t="n">
        <v>421.20904852</v>
      </c>
      <c r="J28" s="20" t="n">
        <v>2.81306989</v>
      </c>
      <c r="K28" s="18" t="n">
        <v>408.98507674</v>
      </c>
      <c r="L28" s="20" t="n">
        <v>4.86731878</v>
      </c>
      <c r="M28" s="18" t="s">
        <v>481</v>
      </c>
      <c r="N28" s="20" t="s">
        <v>481</v>
      </c>
      <c r="O28" s="18" t="s">
        <v>481</v>
      </c>
      <c r="P28" s="20" t="s">
        <v>481</v>
      </c>
      <c r="Q28" s="18" t="s">
        <v>481</v>
      </c>
      <c r="R28" s="20" t="s">
        <v>481</v>
      </c>
      <c r="S28" s="18" t="s">
        <v>481</v>
      </c>
      <c r="T28" s="20" t="s">
        <v>481</v>
      </c>
      <c r="U28" s="18" t="n">
        <v>384.61766028</v>
      </c>
      <c r="V28" s="20" t="n">
        <v>6.21910432</v>
      </c>
    </row>
    <row r="29" spans="1:22">
      <c r="A29" s="15" t="s">
        <v>504</v>
      </c>
      <c r="B29" s="17" t="n">
        <v>5385</v>
      </c>
      <c r="C29" s="18">
        <f>(30.0/B29*100)</f>
        <v/>
      </c>
      <c r="D29" s="19" t="n">
        <v>5355</v>
      </c>
      <c r="E29" s="18" t="n">
        <v>537.30005314</v>
      </c>
      <c r="F29" s="20" t="n">
        <v>4.42873053</v>
      </c>
      <c r="G29" s="18" t="n">
        <v>517.8504064700001</v>
      </c>
      <c r="H29" s="20" t="n">
        <v>2.91159939</v>
      </c>
      <c r="I29" s="18" t="n">
        <v>514.27776647</v>
      </c>
      <c r="J29" s="20" t="n">
        <v>3.39465762</v>
      </c>
      <c r="K29" s="18" t="n">
        <v>471.21822</v>
      </c>
      <c r="L29" s="20" t="n">
        <v>4.76249517</v>
      </c>
      <c r="M29" s="18" t="s">
        <v>481</v>
      </c>
      <c r="N29" s="20" t="s">
        <v>481</v>
      </c>
      <c r="O29" s="18" t="s">
        <v>481</v>
      </c>
      <c r="P29" s="20" t="s">
        <v>481</v>
      </c>
      <c r="Q29" s="18" t="n">
        <v>358.28551468</v>
      </c>
      <c r="R29" s="20" t="n">
        <v>8.567023300000001</v>
      </c>
      <c r="S29" s="18" t="s">
        <v>481</v>
      </c>
      <c r="T29" s="20" t="s">
        <v>481</v>
      </c>
      <c r="U29" s="18" t="n">
        <v>411.86431939</v>
      </c>
      <c r="V29" s="20" t="n">
        <v>8.44253455</v>
      </c>
    </row>
    <row r="30" spans="1:22">
      <c r="A30" s="15" t="s">
        <v>505</v>
      </c>
      <c r="B30" s="17" t="n">
        <v>4520</v>
      </c>
      <c r="C30" s="18">
        <f>(243.0/B30*100)</f>
        <v/>
      </c>
      <c r="D30" s="19" t="n">
        <v>4277</v>
      </c>
      <c r="E30" s="18" t="n">
        <v>567.02748743</v>
      </c>
      <c r="F30" s="20" t="n">
        <v>4.89187758</v>
      </c>
      <c r="G30" s="18" t="n">
        <v>530.03983715</v>
      </c>
      <c r="H30" s="20" t="n">
        <v>3.25103966</v>
      </c>
      <c r="I30" s="18" t="n">
        <v>507.7803676</v>
      </c>
      <c r="J30" s="20" t="n">
        <v>2.97008846</v>
      </c>
      <c r="K30" s="18" t="n">
        <v>473.58712653</v>
      </c>
      <c r="L30" s="20" t="n">
        <v>5.51162483</v>
      </c>
      <c r="M30" s="18" t="s">
        <v>481</v>
      </c>
      <c r="N30" s="20" t="s">
        <v>481</v>
      </c>
      <c r="O30" s="18" t="s">
        <v>481</v>
      </c>
      <c r="P30" s="20" t="s">
        <v>481</v>
      </c>
      <c r="Q30" s="18" t="s">
        <v>481</v>
      </c>
      <c r="R30" s="20" t="s">
        <v>481</v>
      </c>
      <c r="S30" s="18" t="s">
        <v>481</v>
      </c>
      <c r="T30" s="20" t="s">
        <v>481</v>
      </c>
      <c r="U30" s="18" t="n">
        <v>416.27063787</v>
      </c>
      <c r="V30" s="20" t="n">
        <v>5.36464609</v>
      </c>
    </row>
    <row r="31" spans="1:22">
      <c r="A31" s="15" t="s">
        <v>506</v>
      </c>
      <c r="B31" s="17" t="n">
        <v>5456</v>
      </c>
      <c r="C31" s="18">
        <f>(152.0/B31*100)</f>
        <v/>
      </c>
      <c r="D31" s="19" t="n">
        <v>5304</v>
      </c>
      <c r="E31" s="18" t="n">
        <v>534.75065626</v>
      </c>
      <c r="F31" s="20" t="n">
        <v>3.62123339</v>
      </c>
      <c r="G31" s="18" t="n">
        <v>508.64787802</v>
      </c>
      <c r="H31" s="20" t="n">
        <v>2.58742694</v>
      </c>
      <c r="I31" s="18" t="n">
        <v>482.78589185</v>
      </c>
      <c r="J31" s="20" t="n">
        <v>3.95283733</v>
      </c>
      <c r="K31" s="18" t="n">
        <v>442.6774298</v>
      </c>
      <c r="L31" s="20" t="n">
        <v>5.56954976</v>
      </c>
      <c r="M31" s="18" t="s">
        <v>481</v>
      </c>
      <c r="N31" s="20" t="s">
        <v>481</v>
      </c>
      <c r="O31" s="18" t="s">
        <v>481</v>
      </c>
      <c r="P31" s="20" t="s">
        <v>481</v>
      </c>
      <c r="Q31" s="18" t="s">
        <v>481</v>
      </c>
      <c r="R31" s="20" t="s">
        <v>481</v>
      </c>
      <c r="S31" s="18" t="s">
        <v>481</v>
      </c>
      <c r="T31" s="20" t="s">
        <v>481</v>
      </c>
      <c r="U31" s="18" t="n">
        <v>420.79952029</v>
      </c>
      <c r="V31" s="20" t="n">
        <v>4.70522193</v>
      </c>
    </row>
    <row r="32" spans="1:22">
      <c r="A32" s="15" t="s">
        <v>507</v>
      </c>
      <c r="B32" s="17" t="n">
        <v>4478</v>
      </c>
      <c r="C32" s="18">
        <f>(6.0/B32*100)</f>
        <v/>
      </c>
      <c r="D32" s="19" t="n">
        <v>4472</v>
      </c>
      <c r="E32" s="18" t="n">
        <v>530.9603267799999</v>
      </c>
      <c r="F32" s="20" t="n">
        <v>3.97617813</v>
      </c>
      <c r="G32" s="18" t="n">
        <v>503.40805389</v>
      </c>
      <c r="H32" s="20" t="n">
        <v>2.73760576</v>
      </c>
      <c r="I32" s="18" t="n">
        <v>487.99479101</v>
      </c>
      <c r="J32" s="20" t="n">
        <v>3.78758488</v>
      </c>
      <c r="K32" s="18" t="n">
        <v>461.34163739</v>
      </c>
      <c r="L32" s="20" t="n">
        <v>5.19965028</v>
      </c>
      <c r="M32" s="18" t="s">
        <v>481</v>
      </c>
      <c r="N32" s="20" t="s">
        <v>481</v>
      </c>
      <c r="O32" s="18" t="s">
        <v>481</v>
      </c>
      <c r="P32" s="20" t="s">
        <v>481</v>
      </c>
      <c r="Q32" s="18" t="s">
        <v>481</v>
      </c>
      <c r="R32" s="20" t="s">
        <v>481</v>
      </c>
      <c r="S32" s="18" t="s">
        <v>481</v>
      </c>
      <c r="T32" s="20" t="s">
        <v>481</v>
      </c>
      <c r="U32" s="18" t="n">
        <v>417.23068093</v>
      </c>
      <c r="V32" s="20" t="n">
        <v>8.395780970000001</v>
      </c>
    </row>
    <row r="33" spans="1:22">
      <c r="A33" s="15" t="s">
        <v>508</v>
      </c>
      <c r="B33" s="17" t="n">
        <v>7325</v>
      </c>
      <c r="C33" s="18">
        <f>(85.0/B33*100)</f>
        <v/>
      </c>
      <c r="D33" s="19" t="n">
        <v>7240</v>
      </c>
      <c r="E33" s="18" t="n">
        <v>526.13562737</v>
      </c>
      <c r="F33" s="20" t="n">
        <v>4.12406218</v>
      </c>
      <c r="G33" s="18" t="n">
        <v>505.56927979</v>
      </c>
      <c r="H33" s="20" t="n">
        <v>2.76860167</v>
      </c>
      <c r="I33" s="18" t="n">
        <v>494.83460396</v>
      </c>
      <c r="J33" s="20" t="n">
        <v>3.00139339</v>
      </c>
      <c r="K33" s="18" t="n">
        <v>474.19966227</v>
      </c>
      <c r="L33" s="20" t="n">
        <v>3.74211694</v>
      </c>
      <c r="M33" s="18" t="s">
        <v>481</v>
      </c>
      <c r="N33" s="20" t="s">
        <v>481</v>
      </c>
      <c r="O33" s="18" t="s">
        <v>481</v>
      </c>
      <c r="P33" s="20" t="s">
        <v>481</v>
      </c>
      <c r="Q33" s="18" t="s">
        <v>481</v>
      </c>
      <c r="R33" s="20" t="s">
        <v>481</v>
      </c>
      <c r="S33" s="18" t="s">
        <v>481</v>
      </c>
      <c r="T33" s="20" t="s">
        <v>481</v>
      </c>
      <c r="U33" s="18" t="n">
        <v>429.3356976</v>
      </c>
      <c r="V33" s="20" t="n">
        <v>7.23071778</v>
      </c>
    </row>
    <row r="34" spans="1:22">
      <c r="A34" s="15" t="s">
        <v>509</v>
      </c>
      <c r="B34" s="17" t="n">
        <v>6350</v>
      </c>
      <c r="C34" s="18">
        <f>(106.0/B34*100)</f>
        <v/>
      </c>
      <c r="D34" s="19" t="n">
        <v>6244</v>
      </c>
      <c r="E34" s="18" t="n">
        <v>483.69711112</v>
      </c>
      <c r="F34" s="20" t="n">
        <v>4.18063833</v>
      </c>
      <c r="G34" s="18" t="n">
        <v>475.42467344</v>
      </c>
      <c r="H34" s="20" t="n">
        <v>3.09566565</v>
      </c>
      <c r="I34" s="18" t="n">
        <v>468.15646158</v>
      </c>
      <c r="J34" s="20" t="n">
        <v>3.37897801</v>
      </c>
      <c r="K34" s="18" t="n">
        <v>442.87463747</v>
      </c>
      <c r="L34" s="20" t="n">
        <v>4.42005636</v>
      </c>
      <c r="M34" s="18" t="s">
        <v>481</v>
      </c>
      <c r="N34" s="20" t="s">
        <v>481</v>
      </c>
      <c r="O34" s="18" t="s">
        <v>481</v>
      </c>
      <c r="P34" s="20" t="s">
        <v>481</v>
      </c>
      <c r="Q34" s="18" t="n">
        <v>306.56969545</v>
      </c>
      <c r="R34" s="20" t="n">
        <v>10.27624616</v>
      </c>
      <c r="S34" s="18" t="s">
        <v>481</v>
      </c>
      <c r="T34" s="20" t="s">
        <v>481</v>
      </c>
      <c r="U34" s="18" t="n">
        <v>394.20380694</v>
      </c>
      <c r="V34" s="20" t="n">
        <v>7.2136596</v>
      </c>
    </row>
    <row r="35" spans="1:22">
      <c r="A35" s="15" t="s">
        <v>510</v>
      </c>
      <c r="B35" s="17" t="n">
        <v>6406</v>
      </c>
      <c r="C35" s="18">
        <f>(74.0/B35*100)</f>
        <v/>
      </c>
      <c r="D35" s="19" t="n">
        <v>6332</v>
      </c>
      <c r="E35" s="18" t="n">
        <v>542.6500455300001</v>
      </c>
      <c r="F35" s="20" t="n">
        <v>3.78466571</v>
      </c>
      <c r="G35" s="18" t="n">
        <v>521.21527597</v>
      </c>
      <c r="H35" s="20" t="n">
        <v>2.47860532</v>
      </c>
      <c r="I35" s="18" t="n">
        <v>511.91589301</v>
      </c>
      <c r="J35" s="20" t="n">
        <v>2.70754784</v>
      </c>
      <c r="K35" s="18" t="n">
        <v>484.011748</v>
      </c>
      <c r="L35" s="20" t="n">
        <v>3.93977565</v>
      </c>
      <c r="M35" s="18" t="s">
        <v>481</v>
      </c>
      <c r="N35" s="20" t="s">
        <v>481</v>
      </c>
      <c r="O35" s="18" t="s">
        <v>481</v>
      </c>
      <c r="P35" s="20" t="s">
        <v>481</v>
      </c>
      <c r="Q35" s="18" t="n">
        <v>374.85244494</v>
      </c>
      <c r="R35" s="20" t="n">
        <v>5.84040672</v>
      </c>
      <c r="S35" s="18" t="s">
        <v>481</v>
      </c>
      <c r="T35" s="20" t="s">
        <v>481</v>
      </c>
      <c r="U35" s="18" t="n">
        <v>417.38649867</v>
      </c>
      <c r="V35" s="20" t="n">
        <v>6.45620115</v>
      </c>
    </row>
    <row r="36" spans="1:22">
      <c r="A36" s="15" t="s">
        <v>511</v>
      </c>
      <c r="B36" s="17" t="n">
        <v>6736</v>
      </c>
      <c r="C36" s="18">
        <f>(88.0/B36*100)</f>
        <v/>
      </c>
      <c r="D36" s="19" t="n">
        <v>6648</v>
      </c>
      <c r="E36" s="18" t="n">
        <v>525.41589633</v>
      </c>
      <c r="F36" s="20" t="n">
        <v>3.04325177</v>
      </c>
      <c r="G36" s="18" t="n">
        <v>503.97300732</v>
      </c>
      <c r="H36" s="20" t="n">
        <v>2.7812119</v>
      </c>
      <c r="I36" s="18" t="n">
        <v>485.9477544</v>
      </c>
      <c r="J36" s="20" t="n">
        <v>2.53751033</v>
      </c>
      <c r="K36" s="18" t="n">
        <v>465.93362341</v>
      </c>
      <c r="L36" s="20" t="n">
        <v>3.08855564</v>
      </c>
      <c r="M36" s="18" t="s">
        <v>481</v>
      </c>
      <c r="N36" s="20" t="s">
        <v>481</v>
      </c>
      <c r="O36" s="18" t="s">
        <v>481</v>
      </c>
      <c r="P36" s="20" t="s">
        <v>481</v>
      </c>
      <c r="Q36" s="18" t="s">
        <v>481</v>
      </c>
      <c r="R36" s="20" t="s">
        <v>481</v>
      </c>
      <c r="S36" s="18" t="s">
        <v>481</v>
      </c>
      <c r="T36" s="20" t="s">
        <v>481</v>
      </c>
      <c r="U36" s="18" t="n">
        <v>419.10215423</v>
      </c>
      <c r="V36" s="20" t="n">
        <v>6.56934133</v>
      </c>
    </row>
    <row r="37" spans="1:22">
      <c r="A37" s="15" t="s">
        <v>512</v>
      </c>
      <c r="B37" s="17" t="n">
        <v>5458</v>
      </c>
      <c r="C37" s="18">
        <f>(181.0/B37*100)</f>
        <v/>
      </c>
      <c r="D37" s="19" t="n">
        <v>5277</v>
      </c>
      <c r="E37" s="18" t="n">
        <v>531.93231245</v>
      </c>
      <c r="F37" s="20" t="n">
        <v>5.07437024</v>
      </c>
      <c r="G37" s="18" t="n">
        <v>510.59883157</v>
      </c>
      <c r="H37" s="20" t="n">
        <v>3.82033761</v>
      </c>
      <c r="I37" s="18" t="n">
        <v>491.90363544</v>
      </c>
      <c r="J37" s="20" t="n">
        <v>3.73840819</v>
      </c>
      <c r="K37" s="18" t="n">
        <v>482.91641754</v>
      </c>
      <c r="L37" s="20" t="n">
        <v>5.35235387</v>
      </c>
      <c r="M37" s="18" t="s">
        <v>481</v>
      </c>
      <c r="N37" s="20" t="s">
        <v>481</v>
      </c>
      <c r="O37" s="18" t="s">
        <v>481</v>
      </c>
      <c r="P37" s="20" t="s">
        <v>481</v>
      </c>
      <c r="Q37" s="18" t="s">
        <v>481</v>
      </c>
      <c r="R37" s="20" t="s">
        <v>481</v>
      </c>
      <c r="S37" s="18" t="s">
        <v>481</v>
      </c>
      <c r="T37" s="20" t="s">
        <v>481</v>
      </c>
      <c r="U37" s="18" t="n">
        <v>409.19355388</v>
      </c>
      <c r="V37" s="20" t="n">
        <v>5.9199115</v>
      </c>
    </row>
    <row r="38" spans="1:22">
      <c r="A38" s="15" t="s">
        <v>513</v>
      </c>
      <c r="B38" s="17" t="n">
        <v>5860</v>
      </c>
      <c r="C38" s="18">
        <f>(27.0/B38*100)</f>
        <v/>
      </c>
      <c r="D38" s="19" t="n">
        <v>5833</v>
      </c>
      <c r="E38" s="18" t="n">
        <v>539.08265649</v>
      </c>
      <c r="F38" s="20" t="n">
        <v>4.88490933</v>
      </c>
      <c r="G38" s="18" t="n">
        <v>517.85287198</v>
      </c>
      <c r="H38" s="20" t="n">
        <v>3.60710673</v>
      </c>
      <c r="I38" s="18" t="n">
        <v>503.91748115</v>
      </c>
      <c r="J38" s="20" t="n">
        <v>3.84015722</v>
      </c>
      <c r="K38" s="18" t="n">
        <v>476.32166455</v>
      </c>
      <c r="L38" s="20" t="n">
        <v>4.04257242</v>
      </c>
      <c r="M38" s="18" t="s">
        <v>481</v>
      </c>
      <c r="N38" s="20" t="s">
        <v>481</v>
      </c>
      <c r="O38" s="18" t="s">
        <v>481</v>
      </c>
      <c r="P38" s="20" t="s">
        <v>481</v>
      </c>
      <c r="Q38" s="18" t="s">
        <v>481</v>
      </c>
      <c r="R38" s="20" t="s">
        <v>481</v>
      </c>
      <c r="S38" s="18" t="s">
        <v>481</v>
      </c>
      <c r="T38" s="20" t="s">
        <v>481</v>
      </c>
      <c r="U38" s="18" t="n">
        <v>471.62870234</v>
      </c>
      <c r="V38" s="20" t="n">
        <v>6.08847265</v>
      </c>
    </row>
    <row r="39" spans="1:22">
      <c r="A39" s="15" t="s">
        <v>514</v>
      </c>
      <c r="B39" s="17" t="n">
        <v>5895</v>
      </c>
      <c r="C39" s="18">
        <f>(33.0/B39*100)</f>
        <v/>
      </c>
      <c r="D39" s="19" t="n">
        <v>5862</v>
      </c>
      <c r="E39" s="18" t="n">
        <v>439.76366274</v>
      </c>
      <c r="F39" s="20" t="n">
        <v>4.90446754</v>
      </c>
      <c r="G39" s="18" t="n">
        <v>430.24831464</v>
      </c>
      <c r="H39" s="20" t="n">
        <v>4.24220422</v>
      </c>
      <c r="I39" s="18" t="n">
        <v>422.57411088</v>
      </c>
      <c r="J39" s="20" t="n">
        <v>4.68679701</v>
      </c>
      <c r="K39" s="18" t="n">
        <v>406.44138698</v>
      </c>
      <c r="L39" s="20" t="n">
        <v>4.39403262</v>
      </c>
      <c r="M39" s="18" t="s">
        <v>481</v>
      </c>
      <c r="N39" s="20" t="s">
        <v>481</v>
      </c>
      <c r="O39" s="18" t="s">
        <v>481</v>
      </c>
      <c r="P39" s="20" t="s">
        <v>481</v>
      </c>
      <c r="Q39" s="18" t="s">
        <v>481</v>
      </c>
      <c r="R39" s="20" t="s">
        <v>481</v>
      </c>
      <c r="S39" s="18" t="s">
        <v>481</v>
      </c>
      <c r="T39" s="20" t="s">
        <v>481</v>
      </c>
      <c r="U39" s="18" t="n">
        <v>367.5669977</v>
      </c>
      <c r="V39" s="20" t="n">
        <v>6.98731082</v>
      </c>
    </row>
    <row r="40" spans="1:22">
      <c r="A40" s="15" t="s">
        <v>515</v>
      </c>
      <c r="B40" s="17" t="n">
        <v>14157</v>
      </c>
      <c r="C40" s="18">
        <f>(415.0/B40*100)</f>
        <v/>
      </c>
      <c r="D40" s="19" t="n">
        <v>13742</v>
      </c>
      <c r="E40" s="18" t="n">
        <v>551.02437865</v>
      </c>
      <c r="F40" s="20" t="n">
        <v>3.46645308</v>
      </c>
      <c r="G40" s="18" t="n">
        <v>512.40652235</v>
      </c>
      <c r="H40" s="20" t="n">
        <v>2.65743979</v>
      </c>
      <c r="I40" s="18" t="n">
        <v>484.82597438</v>
      </c>
      <c r="J40" s="20" t="n">
        <v>3.44096585</v>
      </c>
      <c r="K40" s="18" t="n">
        <v>438.79691349</v>
      </c>
      <c r="L40" s="20" t="n">
        <v>6.03827411</v>
      </c>
      <c r="M40" s="18" t="s">
        <v>481</v>
      </c>
      <c r="N40" s="20" t="s">
        <v>481</v>
      </c>
      <c r="O40" s="18" t="s">
        <v>481</v>
      </c>
      <c r="P40" s="20" t="s">
        <v>481</v>
      </c>
      <c r="Q40" s="18" t="s">
        <v>481</v>
      </c>
      <c r="R40" s="20" t="s">
        <v>481</v>
      </c>
      <c r="S40" s="18" t="s">
        <v>481</v>
      </c>
      <c r="T40" s="20" t="s">
        <v>481</v>
      </c>
      <c r="U40" s="18" t="n">
        <v>415.84194295</v>
      </c>
      <c r="V40" s="20" t="n">
        <v>6.22505827</v>
      </c>
    </row>
    <row r="41" spans="1:22">
      <c r="A41" s="15" t="s">
        <v>516</v>
      </c>
      <c r="B41" s="17" t="n">
        <v>5712</v>
      </c>
      <c r="C41" s="18">
        <f>(61.0/B41*100)</f>
        <v/>
      </c>
      <c r="D41" s="19" t="n">
        <v>5651</v>
      </c>
      <c r="E41" s="18" t="n">
        <v>533.20694901</v>
      </c>
      <c r="F41" s="20" t="n">
        <v>4.45048785</v>
      </c>
      <c r="G41" s="18" t="n">
        <v>499.28220175</v>
      </c>
      <c r="H41" s="20" t="n">
        <v>3.25948933</v>
      </c>
      <c r="I41" s="18" t="n">
        <v>490.23487713</v>
      </c>
      <c r="J41" s="20" t="n">
        <v>3.36915608</v>
      </c>
      <c r="K41" s="18" t="n">
        <v>454.66125257</v>
      </c>
      <c r="L41" s="20" t="n">
        <v>4.87392239</v>
      </c>
      <c r="M41" s="18" t="s">
        <v>481</v>
      </c>
      <c r="N41" s="20" t="s">
        <v>481</v>
      </c>
      <c r="O41" s="18" t="s">
        <v>481</v>
      </c>
      <c r="P41" s="20" t="s">
        <v>481</v>
      </c>
      <c r="Q41" s="18" t="n">
        <v>387.44235424</v>
      </c>
      <c r="R41" s="20" t="n">
        <v>14.52510266</v>
      </c>
      <c r="S41" s="18" t="s">
        <v>481</v>
      </c>
      <c r="T41" s="20" t="s">
        <v>481</v>
      </c>
      <c r="U41" s="18" t="n">
        <v>413.05907981</v>
      </c>
      <c r="V41" s="20" t="n">
        <v>8.7723415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374.53591047</v>
      </c>
      <c r="F45" s="20" t="n">
        <v>3.3412369</v>
      </c>
      <c r="G45" s="18" t="n">
        <v>381.91700934</v>
      </c>
      <c r="H45" s="20" t="n">
        <v>3.47823563</v>
      </c>
      <c r="I45" s="18" t="n">
        <v>381.84526458</v>
      </c>
      <c r="J45" s="20" t="n">
        <v>3.18852367</v>
      </c>
      <c r="K45" s="18" t="n">
        <v>369.50871307</v>
      </c>
      <c r="L45" s="20" t="n">
        <v>3.57795659</v>
      </c>
      <c r="M45" s="18" t="s">
        <v>481</v>
      </c>
      <c r="N45" s="20" t="s">
        <v>481</v>
      </c>
      <c r="O45" s="18" t="s">
        <v>481</v>
      </c>
      <c r="P45" s="20" t="s">
        <v>481</v>
      </c>
      <c r="Q45" s="18" t="s">
        <v>481</v>
      </c>
      <c r="R45" s="20" t="s">
        <v>481</v>
      </c>
      <c r="S45" s="18" t="n">
        <v>341.247198</v>
      </c>
      <c r="T45" s="20" t="n">
        <v>16.06563314</v>
      </c>
      <c r="U45" s="18" t="n">
        <v>346.78224283</v>
      </c>
      <c r="V45" s="20" t="n">
        <v>4.70804672</v>
      </c>
    </row>
    <row r="46" spans="1:22">
      <c r="A46" s="15" t="s">
        <v>521</v>
      </c>
      <c r="B46" s="17" t="n">
        <v>23141</v>
      </c>
      <c r="C46" s="18">
        <f>(2289.0/B46*100)</f>
        <v/>
      </c>
      <c r="D46" s="19" t="n">
        <v>20852</v>
      </c>
      <c r="E46" s="18" t="n">
        <v>431.89497636</v>
      </c>
      <c r="F46" s="20" t="n">
        <v>4.76721094</v>
      </c>
      <c r="G46" s="18" t="n">
        <v>422.88955801</v>
      </c>
      <c r="H46" s="20" t="n">
        <v>3.33496902</v>
      </c>
      <c r="I46" s="18" t="n">
        <v>412.5968605</v>
      </c>
      <c r="J46" s="20" t="n">
        <v>3.20091095</v>
      </c>
      <c r="K46" s="18" t="n">
        <v>391.20732863</v>
      </c>
      <c r="L46" s="20" t="n">
        <v>3.7614009</v>
      </c>
      <c r="M46" s="18" t="s">
        <v>481</v>
      </c>
      <c r="N46" s="20" t="s">
        <v>481</v>
      </c>
      <c r="O46" s="18" t="s">
        <v>481</v>
      </c>
      <c r="P46" s="20" t="s">
        <v>481</v>
      </c>
      <c r="Q46" s="18" t="s">
        <v>481</v>
      </c>
      <c r="R46" s="20" t="s">
        <v>481</v>
      </c>
      <c r="S46" s="18" t="s">
        <v>481</v>
      </c>
      <c r="T46" s="20" t="s">
        <v>481</v>
      </c>
      <c r="U46" s="18" t="n">
        <v>375.73236003</v>
      </c>
      <c r="V46" s="20" t="n">
        <v>2.24320164</v>
      </c>
    </row>
    <row r="47" spans="1:22">
      <c r="A47" s="15" t="s">
        <v>522</v>
      </c>
      <c r="B47" s="17" t="n">
        <v>5928</v>
      </c>
      <c r="C47" s="18">
        <f>(440.0/B47*100)</f>
        <v/>
      </c>
      <c r="D47" s="19" t="n">
        <v>5488</v>
      </c>
      <c r="E47" s="18" t="n">
        <v>470.96202409</v>
      </c>
      <c r="F47" s="20" t="n">
        <v>5.45627168</v>
      </c>
      <c r="G47" s="18" t="n">
        <v>463.41592155</v>
      </c>
      <c r="H47" s="20" t="n">
        <v>4.29686446</v>
      </c>
      <c r="I47" s="18" t="n">
        <v>456.23204693</v>
      </c>
      <c r="J47" s="20" t="n">
        <v>5.18005917</v>
      </c>
      <c r="K47" s="18" t="n">
        <v>427.07459628</v>
      </c>
      <c r="L47" s="20" t="n">
        <v>6.56470722</v>
      </c>
      <c r="M47" s="18" t="s">
        <v>481</v>
      </c>
      <c r="N47" s="20" t="s">
        <v>481</v>
      </c>
      <c r="O47" s="18" t="s">
        <v>481</v>
      </c>
      <c r="P47" s="20" t="s">
        <v>481</v>
      </c>
      <c r="Q47" s="18" t="s">
        <v>481</v>
      </c>
      <c r="R47" s="20" t="s">
        <v>481</v>
      </c>
      <c r="S47" s="18" t="s">
        <v>481</v>
      </c>
      <c r="T47" s="20" t="s">
        <v>481</v>
      </c>
      <c r="U47" s="18" t="n">
        <v>382.6467864</v>
      </c>
      <c r="V47" s="20" t="n">
        <v>5.26772259</v>
      </c>
    </row>
    <row r="48" spans="1:22">
      <c r="A48" s="15" t="s">
        <v>523</v>
      </c>
      <c r="B48" s="17" t="n">
        <v>9841</v>
      </c>
      <c r="C48" s="18">
        <f>(8.0/B48*100)</f>
        <v/>
      </c>
      <c r="D48" s="19" t="n">
        <v>9833</v>
      </c>
      <c r="E48" s="18" t="n">
        <v>542.15065408</v>
      </c>
      <c r="F48" s="20" t="n">
        <v>5.9697148</v>
      </c>
      <c r="G48" s="18" t="n">
        <v>523.30033158</v>
      </c>
      <c r="H48" s="20" t="n">
        <v>5.4835131</v>
      </c>
      <c r="I48" s="18" t="n">
        <v>520.26911705</v>
      </c>
      <c r="J48" s="20" t="n">
        <v>4.6104269</v>
      </c>
      <c r="K48" s="18" t="n">
        <v>470.73780329</v>
      </c>
      <c r="L48" s="20" t="n">
        <v>5.80070091</v>
      </c>
      <c r="M48" s="18" t="s">
        <v>481</v>
      </c>
      <c r="N48" s="20" t="s">
        <v>481</v>
      </c>
      <c r="O48" s="18" t="s">
        <v>481</v>
      </c>
      <c r="P48" s="20" t="s">
        <v>481</v>
      </c>
      <c r="Q48" s="18" t="s">
        <v>481</v>
      </c>
      <c r="R48" s="20" t="s">
        <v>481</v>
      </c>
      <c r="S48" s="18" t="s">
        <v>481</v>
      </c>
      <c r="T48" s="20" t="s">
        <v>481</v>
      </c>
      <c r="U48" s="18" t="n">
        <v>455.55889407</v>
      </c>
      <c r="V48" s="20" t="n">
        <v>26.34015513</v>
      </c>
    </row>
    <row r="49" spans="1:22">
      <c r="A49" s="15" t="s">
        <v>524</v>
      </c>
      <c r="B49" s="17" t="n">
        <v>6349</v>
      </c>
      <c r="C49" s="18">
        <f>(56.0/B49*100)</f>
        <v/>
      </c>
      <c r="D49" s="19" t="n">
        <v>6293</v>
      </c>
      <c r="E49" s="18" t="n">
        <v>441.54395907</v>
      </c>
      <c r="F49" s="20" t="n">
        <v>4.66976877</v>
      </c>
      <c r="G49" s="18" t="n">
        <v>438.58036323</v>
      </c>
      <c r="H49" s="20" t="n">
        <v>3.32271709</v>
      </c>
      <c r="I49" s="18" t="n">
        <v>434.47815077</v>
      </c>
      <c r="J49" s="20" t="n">
        <v>3.33848155</v>
      </c>
      <c r="K49" s="18" t="n">
        <v>418.74648005</v>
      </c>
      <c r="L49" s="20" t="n">
        <v>4.11394948</v>
      </c>
      <c r="M49" s="18" t="s">
        <v>481</v>
      </c>
      <c r="N49" s="20" t="s">
        <v>481</v>
      </c>
      <c r="O49" s="18" t="s">
        <v>481</v>
      </c>
      <c r="P49" s="20" t="s">
        <v>481</v>
      </c>
      <c r="Q49" s="18" t="s">
        <v>481</v>
      </c>
      <c r="R49" s="20" t="s">
        <v>481</v>
      </c>
      <c r="S49" s="18" t="n">
        <v>381.52188064</v>
      </c>
      <c r="T49" s="20" t="n">
        <v>36.19789988</v>
      </c>
      <c r="U49" s="18" t="n">
        <v>377.28343901</v>
      </c>
      <c r="V49" s="20" t="n">
        <v>9.22341261</v>
      </c>
    </row>
    <row r="50" spans="1:22">
      <c r="A50" s="15" t="s">
        <v>525</v>
      </c>
      <c r="B50" s="17" t="n">
        <v>11795</v>
      </c>
      <c r="C50" s="18">
        <f>(413.0/B50*100)</f>
        <v/>
      </c>
      <c r="D50" s="19" t="n">
        <v>11382</v>
      </c>
      <c r="E50" s="18" t="n">
        <v>416.93727546</v>
      </c>
      <c r="F50" s="20" t="n">
        <v>4.07419864</v>
      </c>
      <c r="G50" s="18" t="n">
        <v>420.73463619</v>
      </c>
      <c r="H50" s="20" t="n">
        <v>2.81794308</v>
      </c>
      <c r="I50" s="18" t="n">
        <v>426.68555871</v>
      </c>
      <c r="J50" s="20" t="n">
        <v>2.58600071</v>
      </c>
      <c r="K50" s="18" t="n">
        <v>410.67669369</v>
      </c>
      <c r="L50" s="20" t="n">
        <v>3.46355709</v>
      </c>
      <c r="M50" s="18" t="s">
        <v>481</v>
      </c>
      <c r="N50" s="20" t="s">
        <v>481</v>
      </c>
      <c r="O50" s="18" t="s">
        <v>481</v>
      </c>
      <c r="P50" s="20" t="s">
        <v>481</v>
      </c>
      <c r="Q50" s="18" t="s">
        <v>481</v>
      </c>
      <c r="R50" s="20" t="s">
        <v>481</v>
      </c>
      <c r="S50" s="18" t="s">
        <v>481</v>
      </c>
      <c r="T50" s="20" t="s">
        <v>481</v>
      </c>
      <c r="U50" s="18" t="n">
        <v>359.87330533</v>
      </c>
      <c r="V50" s="20" t="n">
        <v>5.94228637</v>
      </c>
    </row>
    <row r="51" spans="1:22">
      <c r="A51" s="15" t="s">
        <v>526</v>
      </c>
      <c r="B51" s="17" t="n">
        <v>6866</v>
      </c>
      <c r="C51" s="18">
        <f>(112.0/B51*100)</f>
        <v/>
      </c>
      <c r="D51" s="19" t="n">
        <v>6754</v>
      </c>
      <c r="E51" s="18" t="n">
        <v>424.53554328</v>
      </c>
      <c r="F51" s="20" t="n">
        <v>4.11237893</v>
      </c>
      <c r="G51" s="18" t="n">
        <v>425.79545989</v>
      </c>
      <c r="H51" s="20" t="n">
        <v>2.68951994</v>
      </c>
      <c r="I51" s="18" t="n">
        <v>426.91382844</v>
      </c>
      <c r="J51" s="20" t="n">
        <v>2.33038941</v>
      </c>
      <c r="K51" s="18" t="n">
        <v>418.60759832</v>
      </c>
      <c r="L51" s="20" t="n">
        <v>3.41189212</v>
      </c>
      <c r="M51" s="18" t="s">
        <v>481</v>
      </c>
      <c r="N51" s="20" t="s">
        <v>481</v>
      </c>
      <c r="O51" s="18" t="s">
        <v>481</v>
      </c>
      <c r="P51" s="20" t="s">
        <v>481</v>
      </c>
      <c r="Q51" s="18" t="n">
        <v>410.85572185</v>
      </c>
      <c r="R51" s="20" t="n">
        <v>3.7997542</v>
      </c>
      <c r="S51" s="18" t="s">
        <v>481</v>
      </c>
      <c r="T51" s="20" t="s">
        <v>481</v>
      </c>
      <c r="U51" s="18" t="n">
        <v>387.8091396</v>
      </c>
      <c r="V51" s="20" t="n">
        <v>6.1907008</v>
      </c>
    </row>
    <row r="52" spans="1:22">
      <c r="A52" s="15" t="s">
        <v>527</v>
      </c>
      <c r="B52" s="17" t="n">
        <v>5809</v>
      </c>
      <c r="C52" s="18">
        <f>(115.0/B52*100)</f>
        <v/>
      </c>
      <c r="D52" s="19" t="n">
        <v>5694</v>
      </c>
      <c r="E52" s="18" t="n">
        <v>506.10115492</v>
      </c>
      <c r="F52" s="20" t="n">
        <v>3.10340529</v>
      </c>
      <c r="G52" s="18" t="n">
        <v>478.67144928</v>
      </c>
      <c r="H52" s="20" t="n">
        <v>2.81999634</v>
      </c>
      <c r="I52" s="18" t="n">
        <v>461.97092769</v>
      </c>
      <c r="J52" s="20" t="n">
        <v>3.26360713</v>
      </c>
      <c r="K52" s="18" t="n">
        <v>422.45093996</v>
      </c>
      <c r="L52" s="20" t="n">
        <v>5.436291</v>
      </c>
      <c r="M52" s="18" t="s">
        <v>481</v>
      </c>
      <c r="N52" s="20" t="s">
        <v>481</v>
      </c>
      <c r="O52" s="18" t="s">
        <v>481</v>
      </c>
      <c r="P52" s="20" t="s">
        <v>481</v>
      </c>
      <c r="Q52" s="18" t="s">
        <v>481</v>
      </c>
      <c r="R52" s="20" t="s">
        <v>481</v>
      </c>
      <c r="S52" s="18" t="s">
        <v>481</v>
      </c>
      <c r="T52" s="20" t="s">
        <v>481</v>
      </c>
      <c r="U52" s="18" t="n">
        <v>398.26501396</v>
      </c>
      <c r="V52" s="20" t="n">
        <v>5.36718386</v>
      </c>
    </row>
    <row r="53" spans="1:22">
      <c r="A53" s="15" t="s">
        <v>528</v>
      </c>
      <c r="B53" s="17" t="n">
        <v>5571</v>
      </c>
      <c r="C53" s="18">
        <f>(123.0/B53*100)</f>
        <v/>
      </c>
      <c r="D53" s="19" t="n">
        <v>5448</v>
      </c>
      <c r="E53" s="18" t="n">
        <v>464.80177908</v>
      </c>
      <c r="F53" s="20" t="n">
        <v>3.42056293</v>
      </c>
      <c r="G53" s="18" t="n">
        <v>438.30081373</v>
      </c>
      <c r="H53" s="20" t="n">
        <v>2.35492322</v>
      </c>
      <c r="I53" s="18" t="n">
        <v>434.61428804</v>
      </c>
      <c r="J53" s="20" t="n">
        <v>2.54364478</v>
      </c>
      <c r="K53" s="18" t="n">
        <v>420.31793687</v>
      </c>
      <c r="L53" s="20" t="n">
        <v>3.70880995</v>
      </c>
      <c r="M53" s="18" t="s">
        <v>481</v>
      </c>
      <c r="N53" s="20" t="s">
        <v>481</v>
      </c>
      <c r="O53" s="18" t="s">
        <v>481</v>
      </c>
      <c r="P53" s="20" t="s">
        <v>481</v>
      </c>
      <c r="Q53" s="18" t="s">
        <v>481</v>
      </c>
      <c r="R53" s="20" t="s">
        <v>481</v>
      </c>
      <c r="S53" s="18" t="s">
        <v>481</v>
      </c>
      <c r="T53" s="20" t="s">
        <v>481</v>
      </c>
      <c r="U53" s="18" t="n">
        <v>363.70483342</v>
      </c>
      <c r="V53" s="20" t="n">
        <v>3.76091878</v>
      </c>
    </row>
    <row r="54" spans="1:22">
      <c r="A54" s="15" t="s">
        <v>529</v>
      </c>
      <c r="B54" s="17" t="n">
        <v>4740</v>
      </c>
      <c r="C54" s="18">
        <f>(548.0/B54*100)</f>
        <v/>
      </c>
      <c r="D54" s="19" t="n">
        <v>4192</v>
      </c>
      <c r="E54" s="18" t="n">
        <v>336.59635459</v>
      </c>
      <c r="F54" s="20" t="n">
        <v>4.25188689</v>
      </c>
      <c r="G54" s="18" t="n">
        <v>353.45289378</v>
      </c>
      <c r="H54" s="20" t="n">
        <v>3.12985278</v>
      </c>
      <c r="I54" s="18" t="n">
        <v>349.21742758</v>
      </c>
      <c r="J54" s="20" t="n">
        <v>4.35896099</v>
      </c>
      <c r="K54" s="18" t="n">
        <v>330.11502044</v>
      </c>
      <c r="L54" s="20" t="n">
        <v>5.82078442</v>
      </c>
      <c r="M54" s="18" t="s">
        <v>481</v>
      </c>
      <c r="N54" s="20" t="s">
        <v>481</v>
      </c>
      <c r="O54" s="18" t="s">
        <v>481</v>
      </c>
      <c r="P54" s="20" t="s">
        <v>481</v>
      </c>
      <c r="Q54" s="18" t="s">
        <v>481</v>
      </c>
      <c r="R54" s="20" t="s">
        <v>481</v>
      </c>
      <c r="S54" s="18" t="s">
        <v>481</v>
      </c>
      <c r="T54" s="20" t="s">
        <v>481</v>
      </c>
      <c r="U54" s="18" t="n">
        <v>285.91031615</v>
      </c>
      <c r="V54" s="20" t="n">
        <v>3.55428233</v>
      </c>
    </row>
    <row r="55" spans="1:22">
      <c r="A55" s="15" t="s">
        <v>530</v>
      </c>
      <c r="B55" s="17" t="n">
        <v>5316</v>
      </c>
      <c r="C55" s="18">
        <f>(22.0/B55*100)</f>
        <v/>
      </c>
      <c r="D55" s="19" t="n">
        <v>5294</v>
      </c>
      <c r="E55" s="18" t="n">
        <v>437.38767047</v>
      </c>
      <c r="F55" s="20" t="n">
        <v>3.0665932</v>
      </c>
      <c r="G55" s="18" t="n">
        <v>413.48314097</v>
      </c>
      <c r="H55" s="20" t="n">
        <v>2.78831475</v>
      </c>
      <c r="I55" s="18" t="n">
        <v>412.38532618</v>
      </c>
      <c r="J55" s="20" t="n">
        <v>3.68274403</v>
      </c>
      <c r="K55" s="18" t="n">
        <v>368.7775916</v>
      </c>
      <c r="L55" s="20" t="n">
        <v>4.44998501</v>
      </c>
      <c r="M55" s="18" t="s">
        <v>481</v>
      </c>
      <c r="N55" s="20" t="s">
        <v>481</v>
      </c>
      <c r="O55" s="18" t="s">
        <v>481</v>
      </c>
      <c r="P55" s="20" t="s">
        <v>481</v>
      </c>
      <c r="Q55" s="18" t="s">
        <v>481</v>
      </c>
      <c r="R55" s="20" t="s">
        <v>481</v>
      </c>
      <c r="S55" s="18" t="n">
        <v>370.5950291</v>
      </c>
      <c r="T55" s="20" t="n">
        <v>19.53257185</v>
      </c>
      <c r="U55" s="18" t="n">
        <v>338.80519208</v>
      </c>
      <c r="V55" s="20" t="n">
        <v>6.26108184</v>
      </c>
    </row>
    <row r="56" spans="1:22">
      <c r="A56" s="15" t="s">
        <v>531</v>
      </c>
      <c r="B56" s="17" t="n">
        <v>5359</v>
      </c>
      <c r="C56" s="18">
        <f>(77.0/B56*100)</f>
        <v/>
      </c>
      <c r="D56" s="19" t="n">
        <v>5282</v>
      </c>
      <c r="E56" s="18" t="n">
        <v>545.89232483</v>
      </c>
      <c r="F56" s="20" t="n">
        <v>4.06392365</v>
      </c>
      <c r="G56" s="18" t="n">
        <v>525.39506852</v>
      </c>
      <c r="H56" s="20" t="n">
        <v>2.86680552</v>
      </c>
      <c r="I56" s="18" t="n">
        <v>522.18463702</v>
      </c>
      <c r="J56" s="20" t="n">
        <v>3.18490824</v>
      </c>
      <c r="K56" s="18" t="n">
        <v>504.04193618</v>
      </c>
      <c r="L56" s="20" t="n">
        <v>3.87137131</v>
      </c>
      <c r="M56" s="18" t="s">
        <v>481</v>
      </c>
      <c r="N56" s="20" t="s">
        <v>481</v>
      </c>
      <c r="O56" s="18" t="s">
        <v>481</v>
      </c>
      <c r="P56" s="20" t="s">
        <v>481</v>
      </c>
      <c r="Q56" s="18" t="s">
        <v>481</v>
      </c>
      <c r="R56" s="20" t="s">
        <v>481</v>
      </c>
      <c r="S56" s="18" t="s">
        <v>481</v>
      </c>
      <c r="T56" s="20" t="s">
        <v>481</v>
      </c>
      <c r="U56" s="18" t="n">
        <v>447.0870876</v>
      </c>
      <c r="V56" s="20" t="n">
        <v>14.50025614</v>
      </c>
    </row>
    <row r="57" spans="1:22">
      <c r="A57" s="15" t="s">
        <v>532</v>
      </c>
      <c r="B57" s="17" t="n">
        <v>6513</v>
      </c>
      <c r="C57" s="18">
        <f>(0.0/B57*100)</f>
        <v/>
      </c>
      <c r="D57" s="19" t="n">
        <v>6513</v>
      </c>
      <c r="E57" s="18" t="n">
        <v>404.99413823</v>
      </c>
      <c r="F57" s="20" t="n">
        <v>4.50943828</v>
      </c>
      <c r="G57" s="18" t="n">
        <v>407.85456281</v>
      </c>
      <c r="H57" s="20" t="n">
        <v>2.63189329</v>
      </c>
      <c r="I57" s="18" t="n">
        <v>410.50282582</v>
      </c>
      <c r="J57" s="20" t="n">
        <v>3.29364095</v>
      </c>
      <c r="K57" s="18" t="n">
        <v>384.67118731</v>
      </c>
      <c r="L57" s="20" t="n">
        <v>3.49296495</v>
      </c>
      <c r="M57" s="18" t="s">
        <v>481</v>
      </c>
      <c r="N57" s="20" t="s">
        <v>481</v>
      </c>
      <c r="O57" s="18" t="s">
        <v>481</v>
      </c>
      <c r="P57" s="20" t="s">
        <v>481</v>
      </c>
      <c r="Q57" s="18" t="s">
        <v>481</v>
      </c>
      <c r="R57" s="20" t="s">
        <v>481</v>
      </c>
      <c r="S57" s="18" t="n">
        <v>380.79496064</v>
      </c>
      <c r="T57" s="20" t="n">
        <v>29.42655401</v>
      </c>
      <c r="U57" s="18" t="n">
        <v>377.43887132</v>
      </c>
      <c r="V57" s="20" t="n">
        <v>7.76934482</v>
      </c>
    </row>
    <row r="58" spans="1:22">
      <c r="A58" s="15" t="s">
        <v>533</v>
      </c>
      <c r="B58" s="17" t="n">
        <v>7267</v>
      </c>
      <c r="C58" s="18">
        <f>(10.0/B58*100)</f>
        <v/>
      </c>
      <c r="D58" s="19" t="n">
        <v>7257</v>
      </c>
      <c r="E58" s="18" t="n">
        <v>427.92170386</v>
      </c>
      <c r="F58" s="20" t="n">
        <v>3.26611185</v>
      </c>
      <c r="G58" s="18" t="n">
        <v>412.82911363</v>
      </c>
      <c r="H58" s="20" t="n">
        <v>2.8786579</v>
      </c>
      <c r="I58" s="18" t="n">
        <v>400.71337688</v>
      </c>
      <c r="J58" s="20" t="n">
        <v>3.53785788</v>
      </c>
      <c r="K58" s="18" t="n">
        <v>372.93668087</v>
      </c>
      <c r="L58" s="20" t="n">
        <v>5.33197917</v>
      </c>
      <c r="M58" s="18" t="s">
        <v>481</v>
      </c>
      <c r="N58" s="20" t="s">
        <v>481</v>
      </c>
      <c r="O58" s="18" t="s">
        <v>481</v>
      </c>
      <c r="P58" s="20" t="s">
        <v>481</v>
      </c>
      <c r="Q58" s="18" t="s">
        <v>481</v>
      </c>
      <c r="R58" s="20" t="s">
        <v>481</v>
      </c>
      <c r="S58" s="18" t="n">
        <v>325.20558925</v>
      </c>
      <c r="T58" s="20" t="n">
        <v>17.11132349</v>
      </c>
      <c r="U58" s="18" t="n">
        <v>335.933936</v>
      </c>
      <c r="V58" s="20" t="n">
        <v>9.080730239999999</v>
      </c>
    </row>
    <row r="59" spans="1:22">
      <c r="A59" s="15" t="s">
        <v>534</v>
      </c>
      <c r="B59" s="17" t="n">
        <v>4826</v>
      </c>
      <c r="C59" s="18">
        <f>(26.0/B59*100)</f>
        <v/>
      </c>
      <c r="D59" s="19" t="n">
        <v>4800</v>
      </c>
      <c r="E59" s="18" t="n">
        <v>384.74191695</v>
      </c>
      <c r="F59" s="20" t="n">
        <v>3.24090803</v>
      </c>
      <c r="G59" s="18" t="n">
        <v>385.92274107</v>
      </c>
      <c r="H59" s="20" t="n">
        <v>2.34598385</v>
      </c>
      <c r="I59" s="18" t="n">
        <v>393.39306086</v>
      </c>
      <c r="J59" s="20" t="n">
        <v>3.15083107</v>
      </c>
      <c r="K59" s="18" t="n">
        <v>359.14396079</v>
      </c>
      <c r="L59" s="20" t="n">
        <v>2.55489508</v>
      </c>
      <c r="M59" s="18" t="s">
        <v>481</v>
      </c>
      <c r="N59" s="20" t="s">
        <v>481</v>
      </c>
      <c r="O59" s="18" t="s">
        <v>481</v>
      </c>
      <c r="P59" s="20" t="s">
        <v>481</v>
      </c>
      <c r="Q59" s="18" t="s">
        <v>481</v>
      </c>
      <c r="R59" s="20" t="s">
        <v>481</v>
      </c>
      <c r="S59" s="18" t="n">
        <v>306.17179363</v>
      </c>
      <c r="T59" s="20" t="n">
        <v>14.97128236</v>
      </c>
      <c r="U59" s="18" t="n">
        <v>328.1732344</v>
      </c>
      <c r="V59" s="20" t="n">
        <v>5.87257481</v>
      </c>
    </row>
    <row r="60" spans="1:22">
      <c r="A60" s="15" t="s">
        <v>535</v>
      </c>
      <c r="B60" s="17" t="n">
        <v>4546</v>
      </c>
      <c r="C60" s="18">
        <f>(15.0/B60*100)</f>
        <v/>
      </c>
      <c r="D60" s="19" t="n">
        <v>4531</v>
      </c>
      <c r="E60" s="18" t="n">
        <v>397.47168753</v>
      </c>
      <c r="F60" s="20" t="n">
        <v>4.59518564</v>
      </c>
      <c r="G60" s="18" t="n">
        <v>396.49174458</v>
      </c>
      <c r="H60" s="20" t="n">
        <v>4.86391012</v>
      </c>
      <c r="I60" s="18" t="n">
        <v>379.13400574</v>
      </c>
      <c r="J60" s="20" t="n">
        <v>4.55203627</v>
      </c>
      <c r="K60" s="18" t="n">
        <v>367.6027176</v>
      </c>
      <c r="L60" s="20" t="n">
        <v>4.59603629</v>
      </c>
      <c r="M60" s="18" t="s">
        <v>481</v>
      </c>
      <c r="N60" s="20" t="s">
        <v>481</v>
      </c>
      <c r="O60" s="18" t="s">
        <v>481</v>
      </c>
      <c r="P60" s="20" t="s">
        <v>481</v>
      </c>
      <c r="Q60" s="18" t="n">
        <v>366.3475</v>
      </c>
      <c r="R60" s="20" t="n">
        <v>19.86940553</v>
      </c>
      <c r="S60" s="18" t="n">
        <v>321.71898981</v>
      </c>
      <c r="T60" s="20" t="n">
        <v>15.75589244</v>
      </c>
      <c r="U60" s="18" t="n">
        <v>359.3072069</v>
      </c>
      <c r="V60" s="20" t="n">
        <v>7.78626657</v>
      </c>
    </row>
    <row r="61" spans="1:22">
      <c r="A61" s="15" t="s">
        <v>536</v>
      </c>
      <c r="B61" s="17" t="n">
        <v>6525</v>
      </c>
      <c r="C61" s="18">
        <f>(184.0/B61*100)</f>
        <v/>
      </c>
      <c r="D61" s="19" t="n">
        <v>6341</v>
      </c>
      <c r="E61" s="18" t="n">
        <v>509.80169529</v>
      </c>
      <c r="F61" s="20" t="n">
        <v>3.80436073</v>
      </c>
      <c r="G61" s="18" t="n">
        <v>479.87650684</v>
      </c>
      <c r="H61" s="20" t="n">
        <v>2.88698641</v>
      </c>
      <c r="I61" s="18" t="n">
        <v>459.95890841</v>
      </c>
      <c r="J61" s="20" t="n">
        <v>3.14159353</v>
      </c>
      <c r="K61" s="18" t="n">
        <v>435.98604926</v>
      </c>
      <c r="L61" s="20" t="n">
        <v>5.89281143</v>
      </c>
      <c r="M61" s="18" t="s">
        <v>481</v>
      </c>
      <c r="N61" s="20" t="s">
        <v>481</v>
      </c>
      <c r="O61" s="18" t="s">
        <v>481</v>
      </c>
      <c r="P61" s="20" t="s">
        <v>481</v>
      </c>
      <c r="Q61" s="18" t="s">
        <v>481</v>
      </c>
      <c r="R61" s="20" t="s">
        <v>481</v>
      </c>
      <c r="S61" s="18" t="s">
        <v>481</v>
      </c>
      <c r="T61" s="20" t="s">
        <v>481</v>
      </c>
      <c r="U61" s="18" t="n">
        <v>392.31817898</v>
      </c>
      <c r="V61" s="20" t="n">
        <v>8.21220785</v>
      </c>
    </row>
    <row r="62" spans="1:22">
      <c r="A62" s="15" t="s">
        <v>537</v>
      </c>
      <c r="B62" s="17" t="n">
        <v>4476</v>
      </c>
      <c r="C62" s="18">
        <f>(3.0/B62*100)</f>
        <v/>
      </c>
      <c r="D62" s="19" t="n">
        <v>4473</v>
      </c>
      <c r="E62" s="18" t="n">
        <v>554.8484757</v>
      </c>
      <c r="F62" s="20" t="n">
        <v>3.60265665</v>
      </c>
      <c r="G62" s="18" t="n">
        <v>533.8923251799999</v>
      </c>
      <c r="H62" s="20" t="n">
        <v>1.852729</v>
      </c>
      <c r="I62" s="18" t="n">
        <v>524.00412008</v>
      </c>
      <c r="J62" s="20" t="n">
        <v>2.36430955</v>
      </c>
      <c r="K62" s="18" t="n">
        <v>493.74006908</v>
      </c>
      <c r="L62" s="20" t="n">
        <v>3.3002573</v>
      </c>
      <c r="M62" s="18" t="s">
        <v>481</v>
      </c>
      <c r="N62" s="20" t="s">
        <v>481</v>
      </c>
      <c r="O62" s="18" t="s">
        <v>481</v>
      </c>
      <c r="P62" s="20" t="s">
        <v>481</v>
      </c>
      <c r="Q62" s="18" t="s">
        <v>481</v>
      </c>
      <c r="R62" s="20" t="s">
        <v>481</v>
      </c>
      <c r="S62" s="18" t="s">
        <v>481</v>
      </c>
      <c r="T62" s="20" t="s">
        <v>481</v>
      </c>
      <c r="U62" s="18" t="n">
        <v>480.67511593</v>
      </c>
      <c r="V62" s="20" t="n">
        <v>18.12511864</v>
      </c>
    </row>
    <row r="63" spans="1:22">
      <c r="A63" s="15" t="s">
        <v>538</v>
      </c>
      <c r="B63" s="17" t="n">
        <v>5324</v>
      </c>
      <c r="C63" s="18">
        <f>(13.0/B63*100)</f>
        <v/>
      </c>
      <c r="D63" s="19" t="n">
        <v>5311</v>
      </c>
      <c r="E63" s="18" t="n">
        <v>402.45471112</v>
      </c>
      <c r="F63" s="20" t="n">
        <v>3.04322105</v>
      </c>
      <c r="G63" s="18" t="n">
        <v>391.1735317</v>
      </c>
      <c r="H63" s="20" t="n">
        <v>2.33709541</v>
      </c>
      <c r="I63" s="18" t="n">
        <v>387.26921055</v>
      </c>
      <c r="J63" s="20" t="n">
        <v>2.76265373</v>
      </c>
      <c r="K63" s="18" t="n">
        <v>367.31589959</v>
      </c>
      <c r="L63" s="20" t="n">
        <v>3.34145936</v>
      </c>
      <c r="M63" s="18" t="s">
        <v>481</v>
      </c>
      <c r="N63" s="20" t="s">
        <v>481</v>
      </c>
      <c r="O63" s="18" t="s">
        <v>481</v>
      </c>
      <c r="P63" s="20" t="s">
        <v>481</v>
      </c>
      <c r="Q63" s="18" t="n">
        <v>399.53652291</v>
      </c>
      <c r="R63" s="20" t="n">
        <v>38.92458789</v>
      </c>
      <c r="S63" s="18" t="n">
        <v>326.24789361</v>
      </c>
      <c r="T63" s="20" t="n">
        <v>34.03655557</v>
      </c>
      <c r="U63" s="18" t="n">
        <v>329.689443</v>
      </c>
      <c r="V63" s="20" t="n">
        <v>4.29325203</v>
      </c>
    </row>
    <row r="64" spans="1:22">
      <c r="A64" s="15" t="s">
        <v>539</v>
      </c>
      <c r="B64" s="17" t="n">
        <v>3634</v>
      </c>
      <c r="C64" s="18">
        <f>(3.0/B64*100)</f>
        <v/>
      </c>
      <c r="D64" s="19" t="n">
        <v>3631</v>
      </c>
      <c r="E64" s="18" t="n">
        <v>523.13971164</v>
      </c>
      <c r="F64" s="20" t="n">
        <v>5.63011189</v>
      </c>
      <c r="G64" s="18" t="n">
        <v>475.90678036</v>
      </c>
      <c r="H64" s="20" t="n">
        <v>3.68770375</v>
      </c>
      <c r="I64" s="18" t="n">
        <v>467.36915994</v>
      </c>
      <c r="J64" s="20" t="n">
        <v>3.42228536</v>
      </c>
      <c r="K64" s="18" t="n">
        <v>429.82023886</v>
      </c>
      <c r="L64" s="20" t="n">
        <v>3.77998253</v>
      </c>
      <c r="M64" s="18" t="s">
        <v>481</v>
      </c>
      <c r="N64" s="20" t="s">
        <v>481</v>
      </c>
      <c r="O64" s="18" t="s">
        <v>481</v>
      </c>
      <c r="P64" s="20" t="s">
        <v>481</v>
      </c>
      <c r="Q64" s="18" t="s">
        <v>481</v>
      </c>
      <c r="R64" s="20" t="s">
        <v>481</v>
      </c>
      <c r="S64" s="18" t="n">
        <v>343.49954892</v>
      </c>
      <c r="T64" s="20" t="n">
        <v>39.62149763</v>
      </c>
      <c r="U64" s="18" t="n">
        <v>339.82325213</v>
      </c>
      <c r="V64" s="20" t="n">
        <v>9.179050119999999</v>
      </c>
    </row>
    <row r="65" spans="1:22">
      <c r="A65" s="15" t="s">
        <v>540</v>
      </c>
      <c r="B65" s="17" t="n">
        <v>5325</v>
      </c>
      <c r="C65" s="18">
        <f>(14.0/B65*100)</f>
        <v/>
      </c>
      <c r="D65" s="19" t="n">
        <v>5311</v>
      </c>
      <c r="E65" s="18" t="n">
        <v>448.00915798</v>
      </c>
      <c r="F65" s="20" t="n">
        <v>3.3740154</v>
      </c>
      <c r="G65" s="18" t="n">
        <v>442.96342423</v>
      </c>
      <c r="H65" s="20" t="n">
        <v>2.72928183</v>
      </c>
      <c r="I65" s="18" t="n">
        <v>421.97679893</v>
      </c>
      <c r="J65" s="20" t="n">
        <v>2.69189228</v>
      </c>
      <c r="K65" s="18" t="n">
        <v>389.48415523</v>
      </c>
      <c r="L65" s="20" t="n">
        <v>4.51074845</v>
      </c>
      <c r="M65" s="18" t="s">
        <v>481</v>
      </c>
      <c r="N65" s="20" t="s">
        <v>481</v>
      </c>
      <c r="O65" s="18" t="s">
        <v>481</v>
      </c>
      <c r="P65" s="20" t="s">
        <v>481</v>
      </c>
      <c r="Q65" s="18" t="n">
        <v>375.27186391</v>
      </c>
      <c r="R65" s="20" t="n">
        <v>25.50071005</v>
      </c>
      <c r="S65" s="18" t="n">
        <v>403.69180297</v>
      </c>
      <c r="T65" s="20" t="n">
        <v>26.12817202</v>
      </c>
      <c r="U65" s="18" t="n">
        <v>348.82483323</v>
      </c>
      <c r="V65" s="20" t="n">
        <v>6.54602186</v>
      </c>
    </row>
    <row r="66" spans="1:22">
      <c r="A66" s="15" t="s">
        <v>541</v>
      </c>
      <c r="B66" s="17" t="n">
        <v>5665</v>
      </c>
      <c r="C66" s="18">
        <f>(97.0/B66*100)</f>
        <v/>
      </c>
      <c r="D66" s="19" t="n">
        <v>5568</v>
      </c>
      <c r="E66" s="18" t="n">
        <v>435.78740807</v>
      </c>
      <c r="F66" s="20" t="n">
        <v>2.63702794</v>
      </c>
      <c r="G66" s="18" t="n">
        <v>425.31082051</v>
      </c>
      <c r="H66" s="20" t="n">
        <v>1.94137876</v>
      </c>
      <c r="I66" s="18" t="n">
        <v>414.40610455</v>
      </c>
      <c r="J66" s="20" t="n">
        <v>2.780527</v>
      </c>
      <c r="K66" s="18" t="n">
        <v>394.88871823</v>
      </c>
      <c r="L66" s="20" t="n">
        <v>4.2255773</v>
      </c>
      <c r="M66" s="18" t="s">
        <v>481</v>
      </c>
      <c r="N66" s="20" t="s">
        <v>481</v>
      </c>
      <c r="O66" s="18" t="s">
        <v>481</v>
      </c>
      <c r="P66" s="20" t="s">
        <v>481</v>
      </c>
      <c r="Q66" s="18" t="s">
        <v>481</v>
      </c>
      <c r="R66" s="20" t="s">
        <v>481</v>
      </c>
      <c r="S66" s="18" t="s">
        <v>481</v>
      </c>
      <c r="T66" s="20" t="s">
        <v>481</v>
      </c>
      <c r="U66" s="18" t="n">
        <v>358.8253247</v>
      </c>
      <c r="V66" s="20" t="n">
        <v>2.62514632</v>
      </c>
    </row>
    <row r="67" spans="1:22">
      <c r="A67" s="15" t="s">
        <v>542</v>
      </c>
      <c r="B67" s="17" t="n">
        <v>6971</v>
      </c>
      <c r="C67" s="18">
        <f>(1089.0/B67*100)</f>
        <v/>
      </c>
      <c r="D67" s="19" t="n">
        <v>5882</v>
      </c>
      <c r="E67" s="18" t="n">
        <v>412.42207153</v>
      </c>
      <c r="F67" s="20" t="n">
        <v>3.86914053</v>
      </c>
      <c r="G67" s="18" t="n">
        <v>409.33525348</v>
      </c>
      <c r="H67" s="20" t="n">
        <v>2.69414502</v>
      </c>
      <c r="I67" s="18" t="n">
        <v>414.17407387</v>
      </c>
      <c r="J67" s="20" t="n">
        <v>3.0319151</v>
      </c>
      <c r="K67" s="18" t="n">
        <v>393.70574838</v>
      </c>
      <c r="L67" s="20" t="n">
        <v>5.46080167</v>
      </c>
      <c r="M67" s="18" t="s">
        <v>481</v>
      </c>
      <c r="N67" s="20" t="s">
        <v>481</v>
      </c>
      <c r="O67" s="18" t="s">
        <v>481</v>
      </c>
      <c r="P67" s="20" t="s">
        <v>481</v>
      </c>
      <c r="Q67" s="18" t="s">
        <v>481</v>
      </c>
      <c r="R67" s="20" t="s">
        <v>481</v>
      </c>
      <c r="S67" s="18" t="s">
        <v>481</v>
      </c>
      <c r="T67" s="20" t="s">
        <v>481</v>
      </c>
      <c r="U67" s="18" t="n">
        <v>351.46760336</v>
      </c>
      <c r="V67" s="20" t="n">
        <v>5.84629629</v>
      </c>
    </row>
    <row r="68" spans="1:22">
      <c r="A68" s="15" t="s">
        <v>543</v>
      </c>
      <c r="B68" s="17" t="n">
        <v>12083</v>
      </c>
      <c r="C68" s="18">
        <f>(31.0/B68*100)</f>
        <v/>
      </c>
      <c r="D68" s="19" t="n">
        <v>12052</v>
      </c>
      <c r="E68" s="18" t="n">
        <v>460.16967503</v>
      </c>
      <c r="F68" s="20" t="n">
        <v>2.26115275</v>
      </c>
      <c r="G68" s="18" t="n">
        <v>429.99773184</v>
      </c>
      <c r="H68" s="20" t="n">
        <v>1.59144313</v>
      </c>
      <c r="I68" s="18" t="n">
        <v>412.15897408</v>
      </c>
      <c r="J68" s="20" t="n">
        <v>2.587228</v>
      </c>
      <c r="K68" s="18" t="n">
        <v>397.51517662</v>
      </c>
      <c r="L68" s="20" t="n">
        <v>3.28768163</v>
      </c>
      <c r="M68" s="18" t="s">
        <v>481</v>
      </c>
      <c r="N68" s="20" t="s">
        <v>481</v>
      </c>
      <c r="O68" s="18" t="s">
        <v>481</v>
      </c>
      <c r="P68" s="20" t="s">
        <v>481</v>
      </c>
      <c r="Q68" s="18" t="s">
        <v>481</v>
      </c>
      <c r="R68" s="20" t="s">
        <v>481</v>
      </c>
      <c r="S68" s="18" t="s">
        <v>481</v>
      </c>
      <c r="T68" s="20" t="s">
        <v>481</v>
      </c>
      <c r="U68" s="18" t="n">
        <v>358.16103096</v>
      </c>
      <c r="V68" s="20" t="n">
        <v>1.87298002</v>
      </c>
    </row>
    <row r="69" spans="1:22">
      <c r="A69" s="15" t="s">
        <v>544</v>
      </c>
      <c r="B69" s="17" t="n">
        <v>4876</v>
      </c>
      <c r="C69" s="18">
        <f>(0.0/B69*100)</f>
        <v/>
      </c>
      <c r="D69" s="19" t="n">
        <v>4876</v>
      </c>
      <c r="E69" s="18" t="n">
        <v>438.1042788</v>
      </c>
      <c r="F69" s="20" t="n">
        <v>5.00040749</v>
      </c>
      <c r="G69" s="18" t="n">
        <v>442.70460347</v>
      </c>
      <c r="H69" s="20" t="n">
        <v>3.7399049</v>
      </c>
      <c r="I69" s="18" t="n">
        <v>436.33735876</v>
      </c>
      <c r="J69" s="20" t="n">
        <v>3.26328221</v>
      </c>
      <c r="K69" s="18" t="n">
        <v>406.94568208</v>
      </c>
      <c r="L69" s="20" t="n">
        <v>4.67999369</v>
      </c>
      <c r="M69" s="18" t="s">
        <v>481</v>
      </c>
      <c r="N69" s="20" t="s">
        <v>481</v>
      </c>
      <c r="O69" s="18" t="s">
        <v>481</v>
      </c>
      <c r="P69" s="20" t="s">
        <v>481</v>
      </c>
      <c r="Q69" s="18" t="s">
        <v>481</v>
      </c>
      <c r="R69" s="20" t="s">
        <v>481</v>
      </c>
      <c r="S69" s="18" t="s">
        <v>481</v>
      </c>
      <c r="T69" s="20" t="s">
        <v>481</v>
      </c>
      <c r="U69" s="18" t="n">
        <v>380.92792033</v>
      </c>
      <c r="V69" s="20" t="n">
        <v>15.884055</v>
      </c>
    </row>
    <row r="70" spans="1:22">
      <c r="A70" s="15" t="s">
        <v>545</v>
      </c>
      <c r="B70" s="17" t="n">
        <v>6036</v>
      </c>
      <c r="C70" s="18">
        <f>(223.0/B70*100)</f>
        <v/>
      </c>
      <c r="D70" s="19" t="n">
        <v>5813</v>
      </c>
      <c r="E70" s="18" t="n">
        <v>507.2223958</v>
      </c>
      <c r="F70" s="20" t="n">
        <v>3.89002975</v>
      </c>
      <c r="G70" s="18" t="n">
        <v>492.30778296</v>
      </c>
      <c r="H70" s="20" t="n">
        <v>3.41234663</v>
      </c>
      <c r="I70" s="18" t="n">
        <v>488.79170256</v>
      </c>
      <c r="J70" s="20" t="n">
        <v>3.25986993</v>
      </c>
      <c r="K70" s="18" t="n">
        <v>466.30224221</v>
      </c>
      <c r="L70" s="20" t="n">
        <v>4.22747605</v>
      </c>
      <c r="M70" s="18" t="s">
        <v>481</v>
      </c>
      <c r="N70" s="20" t="s">
        <v>481</v>
      </c>
      <c r="O70" s="18" t="s">
        <v>481</v>
      </c>
      <c r="P70" s="20" t="s">
        <v>481</v>
      </c>
      <c r="Q70" s="18" t="s">
        <v>481</v>
      </c>
      <c r="R70" s="20" t="s">
        <v>481</v>
      </c>
      <c r="S70" s="18" t="s">
        <v>481</v>
      </c>
      <c r="T70" s="20" t="s">
        <v>481</v>
      </c>
      <c r="U70" s="18" t="n">
        <v>433.59388783</v>
      </c>
      <c r="V70" s="20" t="n">
        <v>6.80821468</v>
      </c>
    </row>
    <row r="71" spans="1:22">
      <c r="A71" s="15" t="s">
        <v>546</v>
      </c>
      <c r="B71" s="17" t="n">
        <v>6115</v>
      </c>
      <c r="C71" s="18">
        <f>(43.0/B71*100)</f>
        <v/>
      </c>
      <c r="D71" s="19" t="n">
        <v>6072</v>
      </c>
      <c r="E71" s="18" t="n">
        <v>600.93399215</v>
      </c>
      <c r="F71" s="20" t="n">
        <v>3.70092107</v>
      </c>
      <c r="G71" s="18" t="n">
        <v>555.4937826</v>
      </c>
      <c r="H71" s="20" t="n">
        <v>2.34919559</v>
      </c>
      <c r="I71" s="18" t="n">
        <v>549.5681591</v>
      </c>
      <c r="J71" s="20" t="n">
        <v>2.28954849</v>
      </c>
      <c r="K71" s="18" t="n">
        <v>532.4898323899999</v>
      </c>
      <c r="L71" s="20" t="n">
        <v>4.08664831</v>
      </c>
      <c r="M71" s="18" t="s">
        <v>481</v>
      </c>
      <c r="N71" s="20" t="s">
        <v>481</v>
      </c>
      <c r="O71" s="18" t="s">
        <v>481</v>
      </c>
      <c r="P71" s="20" t="s">
        <v>481</v>
      </c>
      <c r="Q71" s="18" t="s">
        <v>481</v>
      </c>
      <c r="R71" s="20" t="s">
        <v>481</v>
      </c>
      <c r="S71" s="18" t="s">
        <v>481</v>
      </c>
      <c r="T71" s="20" t="s">
        <v>481</v>
      </c>
      <c r="U71" s="18" t="n">
        <v>440.23581956</v>
      </c>
      <c r="V71" s="20" t="n">
        <v>12.85561681</v>
      </c>
    </row>
    <row r="72" spans="1:22">
      <c r="A72" s="15" t="s">
        <v>547</v>
      </c>
      <c r="B72" s="17" t="n">
        <v>7708</v>
      </c>
      <c r="C72" s="18">
        <f>(7.0/B72*100)</f>
        <v/>
      </c>
      <c r="D72" s="19" t="n">
        <v>7701</v>
      </c>
      <c r="E72" s="18" t="n">
        <v>579.38261627</v>
      </c>
      <c r="F72" s="20" t="n">
        <v>4.57201285</v>
      </c>
      <c r="G72" s="18" t="n">
        <v>533.14754621</v>
      </c>
      <c r="H72" s="20" t="n">
        <v>2.97466272</v>
      </c>
      <c r="I72" s="18" t="n">
        <v>515.94528424</v>
      </c>
      <c r="J72" s="20" t="n">
        <v>3.15417251</v>
      </c>
      <c r="K72" s="18" t="n">
        <v>485.48840801</v>
      </c>
      <c r="L72" s="20" t="n">
        <v>6.09905343</v>
      </c>
      <c r="M72" s="18" t="s">
        <v>481</v>
      </c>
      <c r="N72" s="20" t="s">
        <v>481</v>
      </c>
      <c r="O72" s="18" t="s">
        <v>481</v>
      </c>
      <c r="P72" s="20" t="s">
        <v>481</v>
      </c>
      <c r="Q72" s="18" t="s">
        <v>481</v>
      </c>
      <c r="R72" s="20" t="s">
        <v>481</v>
      </c>
      <c r="S72" s="18" t="s">
        <v>481</v>
      </c>
      <c r="T72" s="20" t="s">
        <v>481</v>
      </c>
      <c r="U72" s="18" t="n">
        <v>462.72382834</v>
      </c>
      <c r="V72" s="20" t="n">
        <v>16.35221895</v>
      </c>
    </row>
    <row r="73" spans="1:22">
      <c r="A73" s="15" t="s">
        <v>548</v>
      </c>
      <c r="B73" s="17" t="n">
        <v>8249</v>
      </c>
      <c r="C73" s="18">
        <f>(205.0/B73*100)</f>
        <v/>
      </c>
      <c r="D73" s="19" t="n">
        <v>8044</v>
      </c>
      <c r="E73" s="18" t="n">
        <v>407.44704864</v>
      </c>
      <c r="F73" s="20" t="n">
        <v>4.43678085</v>
      </c>
      <c r="G73" s="18" t="n">
        <v>424.73077767</v>
      </c>
      <c r="H73" s="20" t="n">
        <v>3.09627825</v>
      </c>
      <c r="I73" s="18" t="n">
        <v>433.01853448</v>
      </c>
      <c r="J73" s="20" t="n">
        <v>3.27038247</v>
      </c>
      <c r="K73" s="18" t="n">
        <v>405.40967954</v>
      </c>
      <c r="L73" s="20" t="n">
        <v>5.83257434</v>
      </c>
      <c r="M73" s="18" t="s">
        <v>481</v>
      </c>
      <c r="N73" s="20" t="s">
        <v>481</v>
      </c>
      <c r="O73" s="18" t="s">
        <v>481</v>
      </c>
      <c r="P73" s="20" t="s">
        <v>481</v>
      </c>
      <c r="Q73" s="18" t="s">
        <v>481</v>
      </c>
      <c r="R73" s="20" t="s">
        <v>481</v>
      </c>
      <c r="S73" s="18" t="s">
        <v>481</v>
      </c>
      <c r="T73" s="20" t="s">
        <v>481</v>
      </c>
      <c r="U73" s="18" t="n">
        <v>375.09460938</v>
      </c>
      <c r="V73" s="20" t="n">
        <v>7.28435862</v>
      </c>
    </row>
    <row r="74" spans="1:22">
      <c r="A74" s="15" t="s">
        <v>549</v>
      </c>
      <c r="B74" s="17" t="n">
        <v>4692</v>
      </c>
      <c r="C74" s="18">
        <f>(82.0/B74*100)</f>
        <v/>
      </c>
      <c r="D74" s="19" t="n">
        <v>4610</v>
      </c>
      <c r="E74" s="18" t="n">
        <v>453.14806921</v>
      </c>
      <c r="F74" s="20" t="n">
        <v>3.58682326</v>
      </c>
      <c r="G74" s="18" t="n">
        <v>438.59311094</v>
      </c>
      <c r="H74" s="20" t="n">
        <v>2.01826017</v>
      </c>
      <c r="I74" s="18" t="n">
        <v>425.13687263</v>
      </c>
      <c r="J74" s="20" t="n">
        <v>3.48909278</v>
      </c>
      <c r="K74" s="18" t="n">
        <v>400.55758704</v>
      </c>
      <c r="L74" s="20" t="n">
        <v>4.52442452</v>
      </c>
      <c r="M74" s="18" t="s">
        <v>481</v>
      </c>
      <c r="N74" s="20" t="s">
        <v>481</v>
      </c>
      <c r="O74" s="18" t="s">
        <v>481</v>
      </c>
      <c r="P74" s="20" t="s">
        <v>481</v>
      </c>
      <c r="Q74" s="18" t="s">
        <v>481</v>
      </c>
      <c r="R74" s="20" t="s">
        <v>481</v>
      </c>
      <c r="S74" s="18" t="n">
        <v>382.23760295</v>
      </c>
      <c r="T74" s="20" t="n">
        <v>24.81824073</v>
      </c>
      <c r="U74" s="18" t="n">
        <v>350.44002742</v>
      </c>
      <c r="V74" s="20" t="n">
        <v>5.48890638</v>
      </c>
    </row>
    <row r="75" spans="1:22">
      <c r="A75" s="15" t="s">
        <v>550</v>
      </c>
      <c r="B75" s="17" t="n">
        <v>5375</v>
      </c>
      <c r="C75" s="18">
        <f>(331.0/B75*100)</f>
        <v/>
      </c>
      <c r="D75" s="19" t="n">
        <v>5044</v>
      </c>
      <c r="E75" s="18" t="n">
        <v>391.4608634</v>
      </c>
      <c r="F75" s="20" t="n">
        <v>4.07291941</v>
      </c>
      <c r="G75" s="18" t="n">
        <v>396.70700014</v>
      </c>
      <c r="H75" s="20" t="n">
        <v>2.93513427</v>
      </c>
      <c r="I75" s="18" t="n">
        <v>397.16903251</v>
      </c>
      <c r="J75" s="20" t="n">
        <v>2.63587846</v>
      </c>
      <c r="K75" s="18" t="n">
        <v>382.35365947</v>
      </c>
      <c r="L75" s="20" t="n">
        <v>3.27680066</v>
      </c>
      <c r="M75" s="18" t="s">
        <v>481</v>
      </c>
      <c r="N75" s="20" t="s">
        <v>481</v>
      </c>
      <c r="O75" s="18" t="s">
        <v>481</v>
      </c>
      <c r="P75" s="20" t="s">
        <v>481</v>
      </c>
      <c r="Q75" s="18" t="s">
        <v>481</v>
      </c>
      <c r="R75" s="20" t="s">
        <v>481</v>
      </c>
      <c r="S75" s="18" t="s">
        <v>481</v>
      </c>
      <c r="T75" s="20" t="s">
        <v>481</v>
      </c>
      <c r="U75" s="18" t="n">
        <v>361.17461424</v>
      </c>
      <c r="V75" s="20" t="n">
        <v>3.19571339</v>
      </c>
    </row>
    <row r="76" spans="1:22">
      <c r="A76" s="15" t="s">
        <v>551</v>
      </c>
      <c r="B76" s="17" t="n">
        <v>14167</v>
      </c>
      <c r="C76" s="18">
        <f>(237.0/B76*100)</f>
        <v/>
      </c>
      <c r="D76" s="19" t="n">
        <v>13930</v>
      </c>
      <c r="E76" s="18" t="n">
        <v>471.11558815</v>
      </c>
      <c r="F76" s="20" t="n">
        <v>3.44252433</v>
      </c>
      <c r="G76" s="18" t="n">
        <v>441.65168656</v>
      </c>
      <c r="H76" s="20" t="n">
        <v>2.45435124</v>
      </c>
      <c r="I76" s="18" t="n">
        <v>420.45771154</v>
      </c>
      <c r="J76" s="20" t="n">
        <v>2.91026256</v>
      </c>
      <c r="K76" s="18" t="n">
        <v>405.02242486</v>
      </c>
      <c r="L76" s="20" t="n">
        <v>4.09605765</v>
      </c>
      <c r="M76" s="18" t="s">
        <v>481</v>
      </c>
      <c r="N76" s="20" t="s">
        <v>481</v>
      </c>
      <c r="O76" s="18" t="s">
        <v>481</v>
      </c>
      <c r="P76" s="20" t="s">
        <v>481</v>
      </c>
      <c r="Q76" s="18" t="s">
        <v>481</v>
      </c>
      <c r="R76" s="20" t="s">
        <v>481</v>
      </c>
      <c r="S76" s="18" t="s">
        <v>481</v>
      </c>
      <c r="T76" s="20" t="s">
        <v>481</v>
      </c>
      <c r="U76" s="18" t="n">
        <v>365.00789364</v>
      </c>
      <c r="V76" s="20" t="n">
        <v>3.99891272</v>
      </c>
    </row>
    <row r="77" spans="1:22">
      <c r="A77" s="15" t="s">
        <v>552</v>
      </c>
      <c r="B77" s="17" t="n">
        <v>6062</v>
      </c>
      <c r="C77" s="18">
        <f>(416.0/B77*100)</f>
        <v/>
      </c>
      <c r="D77" s="19" t="n">
        <v>5646</v>
      </c>
      <c r="E77" s="18" t="n">
        <v>455.76019227</v>
      </c>
      <c r="F77" s="20" t="n">
        <v>3.8958829</v>
      </c>
      <c r="G77" s="18" t="n">
        <v>448.68522048</v>
      </c>
      <c r="H77" s="20" t="n">
        <v>3.06608246</v>
      </c>
      <c r="I77" s="18" t="n">
        <v>455.6335608</v>
      </c>
      <c r="J77" s="20" t="n">
        <v>3.0996482</v>
      </c>
      <c r="K77" s="18" t="n">
        <v>430.52949313</v>
      </c>
      <c r="L77" s="20" t="n">
        <v>4.44889343</v>
      </c>
      <c r="M77" s="18" t="s">
        <v>481</v>
      </c>
      <c r="N77" s="20" t="s">
        <v>481</v>
      </c>
      <c r="O77" s="18" t="s">
        <v>481</v>
      </c>
      <c r="P77" s="20" t="s">
        <v>481</v>
      </c>
      <c r="Q77" s="18" t="s">
        <v>481</v>
      </c>
      <c r="R77" s="20" t="s">
        <v>481</v>
      </c>
      <c r="S77" s="18" t="s">
        <v>481</v>
      </c>
      <c r="T77" s="20" t="s">
        <v>481</v>
      </c>
      <c r="U77" s="18" t="n">
        <v>378.90867652</v>
      </c>
      <c r="V77" s="20" t="n">
        <v>3.17651549</v>
      </c>
    </row>
    <row r="78" spans="1:22">
      <c r="A78" s="15" t="s">
        <v>553</v>
      </c>
      <c r="B78" s="17" t="n">
        <v>5826</v>
      </c>
      <c r="C78" s="18">
        <f>(0.0/B78*100)</f>
        <v/>
      </c>
      <c r="D78" s="19" t="n">
        <v>5826</v>
      </c>
      <c r="E78" s="18" t="n">
        <v>533.96640617</v>
      </c>
      <c r="F78" s="20" t="n">
        <v>4.52246186</v>
      </c>
      <c r="G78" s="18" t="n">
        <v>531.25414423</v>
      </c>
      <c r="H78" s="20" t="n">
        <v>4.14749641</v>
      </c>
      <c r="I78" s="18" t="n">
        <v>522.02746056</v>
      </c>
      <c r="J78" s="20" t="n">
        <v>5.27100883</v>
      </c>
      <c r="K78" s="18" t="n">
        <v>492.59120588</v>
      </c>
      <c r="L78" s="20" t="n">
        <v>4.80204393</v>
      </c>
      <c r="M78" s="18" t="s">
        <v>481</v>
      </c>
      <c r="N78" s="20" t="s">
        <v>481</v>
      </c>
      <c r="O78" s="18" t="s">
        <v>481</v>
      </c>
      <c r="P78" s="20" t="s">
        <v>481</v>
      </c>
      <c r="Q78" s="18" t="s">
        <v>481</v>
      </c>
      <c r="R78" s="20" t="s">
        <v>481</v>
      </c>
      <c r="S78" s="18" t="n">
        <v>415.34991893</v>
      </c>
      <c r="T78" s="20" t="n">
        <v>37.71214043</v>
      </c>
      <c r="U78" s="18" t="n">
        <v>498.58299481</v>
      </c>
      <c r="V78" s="20" t="n">
        <v>16.04531698</v>
      </c>
    </row>
    <row customHeight="1" ht="25" r="79" spans="1:22">
      <c r="A79" s="15" t="s">
        <v>554</v>
      </c>
      <c r="B79" s="17" t="n">
        <v>1657</v>
      </c>
      <c r="C79" s="18">
        <f>(41.0/B79*100)</f>
        <v/>
      </c>
      <c r="D79" s="19" t="n">
        <v>1616</v>
      </c>
      <c r="E79" s="18" t="n">
        <v>496.7948045</v>
      </c>
      <c r="F79" s="20" t="n">
        <v>10.63825021</v>
      </c>
      <c r="G79" s="18" t="n">
        <v>481.10363908</v>
      </c>
      <c r="H79" s="20" t="n">
        <v>6.79741313</v>
      </c>
      <c r="I79" s="18" t="n">
        <v>478.78219929</v>
      </c>
      <c r="J79" s="20" t="n">
        <v>7.37546278</v>
      </c>
      <c r="K79" s="18" t="n">
        <v>452.88706168</v>
      </c>
      <c r="L79" s="20" t="n">
        <v>6.75312518</v>
      </c>
      <c r="M79" s="18" t="s">
        <v>481</v>
      </c>
      <c r="N79" s="20" t="s">
        <v>481</v>
      </c>
      <c r="O79" s="18" t="s">
        <v>481</v>
      </c>
      <c r="P79" s="20" t="s">
        <v>481</v>
      </c>
      <c r="Q79" s="18" t="s">
        <v>481</v>
      </c>
      <c r="R79" s="20" t="s">
        <v>481</v>
      </c>
      <c r="S79" s="18" t="s">
        <v>481</v>
      </c>
      <c r="T79" s="20" t="s">
        <v>481</v>
      </c>
      <c r="U79" s="18" t="n">
        <v>396.64941842</v>
      </c>
      <c r="V79" s="20" t="n">
        <v>14.44141385</v>
      </c>
    </row>
    <row r="80" spans="1:22">
      <c r="A80" s="15" t="s">
        <v>555</v>
      </c>
      <c r="B80" s="17" t="n">
        <v>7841</v>
      </c>
      <c r="C80" s="18">
        <f>(0.0/B80*100)</f>
        <v/>
      </c>
      <c r="D80" s="19" t="n">
        <v>7841</v>
      </c>
      <c r="E80" s="18" t="n">
        <v>466.60265713</v>
      </c>
      <c r="F80" s="20" t="n">
        <v>5.01453027</v>
      </c>
      <c r="G80" s="18" t="n">
        <v>460.03804197</v>
      </c>
      <c r="H80" s="20" t="n">
        <v>3.89750803</v>
      </c>
      <c r="I80" s="18" t="n">
        <v>449.21029011</v>
      </c>
      <c r="J80" s="20" t="n">
        <v>4.57054067</v>
      </c>
      <c r="K80" s="18" t="n">
        <v>422.85725631</v>
      </c>
      <c r="L80" s="20" t="n">
        <v>5.85375812</v>
      </c>
      <c r="M80" s="18" t="s">
        <v>481</v>
      </c>
      <c r="N80" s="20" t="s">
        <v>481</v>
      </c>
      <c r="O80" s="18" t="s">
        <v>481</v>
      </c>
      <c r="P80" s="20" t="s">
        <v>481</v>
      </c>
      <c r="Q80" s="18" t="s">
        <v>481</v>
      </c>
      <c r="R80" s="20" t="s">
        <v>481</v>
      </c>
      <c r="S80" s="18" t="s">
        <v>481</v>
      </c>
      <c r="T80" s="20" t="s">
        <v>481</v>
      </c>
      <c r="U80" s="18" t="n">
        <v>402.93412962</v>
      </c>
      <c r="V80" s="20" t="n">
        <v>22.07359996</v>
      </c>
    </row>
    <row r="81" spans="1:22">
      <c r="A81" s="23" t="s">
        <v>556</v>
      </c>
      <c r="B81" s="17" t="n">
        <v>8861</v>
      </c>
      <c r="C81" s="18">
        <f>(103.0/B81*100)</f>
        <v/>
      </c>
      <c r="D81" s="19" t="n">
        <v>8758</v>
      </c>
      <c r="E81" s="18" t="n">
        <v>458.85752579</v>
      </c>
      <c r="F81" s="20" t="n">
        <v>5.17148131</v>
      </c>
      <c r="G81" s="18" t="n">
        <v>444.63206973</v>
      </c>
      <c r="H81" s="20" t="n">
        <v>3.13827087</v>
      </c>
      <c r="I81" s="18" t="n">
        <v>448.59587296</v>
      </c>
      <c r="J81" s="20" t="n">
        <v>3.15876842</v>
      </c>
      <c r="K81" s="18" t="n">
        <v>415.58621903</v>
      </c>
      <c r="L81" s="20" t="n">
        <v>4.40425661</v>
      </c>
      <c r="M81" s="18" t="s">
        <v>481</v>
      </c>
      <c r="N81" s="20" t="s">
        <v>481</v>
      </c>
      <c r="O81" s="18" t="s">
        <v>481</v>
      </c>
      <c r="P81" s="20" t="s">
        <v>481</v>
      </c>
      <c r="Q81" s="18" t="s">
        <v>481</v>
      </c>
      <c r="R81" s="20" t="s">
        <v>481</v>
      </c>
      <c r="S81" s="18" t="s">
        <v>481</v>
      </c>
      <c r="T81" s="20" t="s">
        <v>481</v>
      </c>
      <c r="U81" s="18" t="n">
        <v>402.16275281</v>
      </c>
      <c r="V81" s="20" t="n">
        <v>9.5944992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6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868</v>
      </c>
    </row>
    <row customHeight="1" ht="30" r="4" spans="1:22">
      <c r="A4" s="6" t="n"/>
      <c r="B4" s="7" t="s">
        <v>462</v>
      </c>
      <c r="C4" s="7" t="s">
        <v>463</v>
      </c>
      <c r="D4" s="8" t="s">
        <v>462</v>
      </c>
      <c r="E4" s="9" t="s">
        <v>862</v>
      </c>
      <c r="F4" s="10" t="n"/>
      <c r="G4" s="9" t="s">
        <v>863</v>
      </c>
      <c r="H4" s="10" t="n"/>
      <c r="I4" s="9" t="s">
        <v>864</v>
      </c>
      <c r="J4" s="10" t="n"/>
      <c r="K4" s="9" t="s">
        <v>865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542.64123237</v>
      </c>
      <c r="F7" s="20" t="n">
        <v>3.65967187</v>
      </c>
      <c r="G7" s="18" t="n">
        <v>526.92520971</v>
      </c>
      <c r="H7" s="20" t="n">
        <v>1.94103524</v>
      </c>
      <c r="I7" s="18" t="n">
        <v>508.71332012</v>
      </c>
      <c r="J7" s="20" t="n">
        <v>2.26949648</v>
      </c>
      <c r="K7" s="18" t="n">
        <v>463.93905406</v>
      </c>
      <c r="L7" s="20" t="n">
        <v>3.8267442</v>
      </c>
      <c r="M7" s="18" t="s">
        <v>481</v>
      </c>
      <c r="N7" s="20" t="s">
        <v>481</v>
      </c>
      <c r="O7" s="18" t="s">
        <v>481</v>
      </c>
      <c r="P7" s="20" t="s">
        <v>481</v>
      </c>
      <c r="Q7" s="18" t="s">
        <v>481</v>
      </c>
      <c r="R7" s="20" t="s">
        <v>481</v>
      </c>
      <c r="S7" s="18" t="s">
        <v>481</v>
      </c>
      <c r="T7" s="20" t="s">
        <v>481</v>
      </c>
      <c r="U7" s="18" t="n">
        <v>466.45830437</v>
      </c>
      <c r="V7" s="20" t="n">
        <v>4.37805351</v>
      </c>
    </row>
    <row r="8" spans="1:22">
      <c r="A8" s="15" t="s">
        <v>483</v>
      </c>
      <c r="B8" s="17" t="n">
        <v>7007</v>
      </c>
      <c r="C8" s="18">
        <f>(222.0/B8*100)</f>
        <v/>
      </c>
      <c r="D8" s="19" t="n">
        <v>6785</v>
      </c>
      <c r="E8" s="18" t="n">
        <v>522.38518465</v>
      </c>
      <c r="F8" s="20" t="n">
        <v>4.43641402</v>
      </c>
      <c r="G8" s="18" t="n">
        <v>513.0096664</v>
      </c>
      <c r="H8" s="20" t="n">
        <v>2.95148203</v>
      </c>
      <c r="I8" s="18" t="n">
        <v>504.59505703</v>
      </c>
      <c r="J8" s="20" t="n">
        <v>2.7028724</v>
      </c>
      <c r="K8" s="18" t="n">
        <v>454.21829136</v>
      </c>
      <c r="L8" s="20" t="n">
        <v>4.05966193</v>
      </c>
      <c r="M8" s="18" t="s">
        <v>481</v>
      </c>
      <c r="N8" s="20" t="s">
        <v>481</v>
      </c>
      <c r="O8" s="18" t="s">
        <v>481</v>
      </c>
      <c r="P8" s="20" t="s">
        <v>481</v>
      </c>
      <c r="Q8" s="18" t="n">
        <v>368.48347797</v>
      </c>
      <c r="R8" s="20" t="n">
        <v>14.99112476</v>
      </c>
      <c r="S8" s="18" t="s">
        <v>481</v>
      </c>
      <c r="T8" s="20" t="s">
        <v>481</v>
      </c>
      <c r="U8" s="18" t="n">
        <v>423.65970727</v>
      </c>
      <c r="V8" s="20" t="n">
        <v>4.70351579</v>
      </c>
    </row>
    <row r="9" spans="1:22">
      <c r="A9" s="15" t="s">
        <v>484</v>
      </c>
      <c r="B9" s="17" t="n">
        <v>9651</v>
      </c>
      <c r="C9" s="18">
        <f>(326.0/B9*100)</f>
        <v/>
      </c>
      <c r="D9" s="19" t="n">
        <v>9325</v>
      </c>
      <c r="E9" s="18" t="n">
        <v>511.57772952</v>
      </c>
      <c r="F9" s="20" t="n">
        <v>4.12147522</v>
      </c>
      <c r="G9" s="18" t="n">
        <v>529.53643918</v>
      </c>
      <c r="H9" s="20" t="n">
        <v>2.82354978</v>
      </c>
      <c r="I9" s="18" t="n">
        <v>523.15380487</v>
      </c>
      <c r="J9" s="20" t="n">
        <v>2.4984858</v>
      </c>
      <c r="K9" s="18" t="n">
        <v>482.11908483</v>
      </c>
      <c r="L9" s="20" t="n">
        <v>3.27547694</v>
      </c>
      <c r="M9" s="18" t="s">
        <v>481</v>
      </c>
      <c r="N9" s="20" t="s">
        <v>481</v>
      </c>
      <c r="O9" s="18" t="s">
        <v>481</v>
      </c>
      <c r="P9" s="20" t="s">
        <v>481</v>
      </c>
      <c r="Q9" s="18" t="n">
        <v>374.78530698</v>
      </c>
      <c r="R9" s="20" t="n">
        <v>11.62763904</v>
      </c>
      <c r="S9" s="18" t="s">
        <v>481</v>
      </c>
      <c r="T9" s="20" t="s">
        <v>481</v>
      </c>
      <c r="U9" s="18" t="n">
        <v>420.70761232</v>
      </c>
      <c r="V9" s="20" t="n">
        <v>5.01229662</v>
      </c>
    </row>
    <row r="10" spans="1:22">
      <c r="A10" s="15" t="s">
        <v>485</v>
      </c>
      <c r="B10" s="17" t="n">
        <v>20058</v>
      </c>
      <c r="C10" s="18">
        <f>(579.0/B10*100)</f>
        <v/>
      </c>
      <c r="D10" s="19" t="n">
        <v>19479</v>
      </c>
      <c r="E10" s="18" t="n">
        <v>555.9526914100001</v>
      </c>
      <c r="F10" s="20" t="n">
        <v>3.35539134</v>
      </c>
      <c r="G10" s="18" t="n">
        <v>535.47527681</v>
      </c>
      <c r="H10" s="20" t="n">
        <v>2.17462526</v>
      </c>
      <c r="I10" s="18" t="n">
        <v>521.1864931600001</v>
      </c>
      <c r="J10" s="20" t="n">
        <v>2.58413571</v>
      </c>
      <c r="K10" s="18" t="n">
        <v>491.49923134</v>
      </c>
      <c r="L10" s="20" t="n">
        <v>4.22819958</v>
      </c>
      <c r="M10" s="18" t="s">
        <v>481</v>
      </c>
      <c r="N10" s="20" t="s">
        <v>481</v>
      </c>
      <c r="O10" s="18" t="s">
        <v>481</v>
      </c>
      <c r="P10" s="20" t="s">
        <v>481</v>
      </c>
      <c r="Q10" s="18" t="s">
        <v>481</v>
      </c>
      <c r="R10" s="20" t="s">
        <v>481</v>
      </c>
      <c r="S10" s="18" t="s">
        <v>481</v>
      </c>
      <c r="T10" s="20" t="s">
        <v>481</v>
      </c>
      <c r="U10" s="18" t="n">
        <v>451.72663707</v>
      </c>
      <c r="V10" s="20" t="n">
        <v>5.19080816</v>
      </c>
    </row>
    <row r="11" spans="1:22">
      <c r="A11" s="15" t="s">
        <v>486</v>
      </c>
      <c r="B11" s="17" t="n">
        <v>7053</v>
      </c>
      <c r="C11" s="18">
        <f>(213.0/B11*100)</f>
        <v/>
      </c>
      <c r="D11" s="19" t="n">
        <v>6840</v>
      </c>
      <c r="E11" s="18" t="n">
        <v>447.80913922</v>
      </c>
      <c r="F11" s="20" t="n">
        <v>4.34591286</v>
      </c>
      <c r="G11" s="18" t="n">
        <v>452.06133102</v>
      </c>
      <c r="H11" s="20" t="n">
        <v>3.12612799</v>
      </c>
      <c r="I11" s="18" t="n">
        <v>455.87398851</v>
      </c>
      <c r="J11" s="20" t="n">
        <v>3.14034506</v>
      </c>
      <c r="K11" s="18" t="n">
        <v>453.69200131</v>
      </c>
      <c r="L11" s="20" t="n">
        <v>4.62353772</v>
      </c>
      <c r="M11" s="18" t="s">
        <v>481</v>
      </c>
      <c r="N11" s="20" t="s">
        <v>481</v>
      </c>
      <c r="O11" s="18" t="s">
        <v>481</v>
      </c>
      <c r="P11" s="20" t="s">
        <v>481</v>
      </c>
      <c r="Q11" s="18" t="s">
        <v>481</v>
      </c>
      <c r="R11" s="20" t="s">
        <v>481</v>
      </c>
      <c r="S11" s="18" t="s">
        <v>481</v>
      </c>
      <c r="T11" s="20" t="s">
        <v>481</v>
      </c>
      <c r="U11" s="18" t="n">
        <v>406.08114843</v>
      </c>
      <c r="V11" s="20" t="n">
        <v>4.99278179</v>
      </c>
    </row>
    <row r="12" spans="1:22">
      <c r="A12" s="15" t="s">
        <v>487</v>
      </c>
      <c r="B12" s="17" t="n">
        <v>6894</v>
      </c>
      <c r="C12" s="18">
        <f>(60.0/B12*100)</f>
        <v/>
      </c>
      <c r="D12" s="19" t="n">
        <v>6834</v>
      </c>
      <c r="E12" s="18" t="n">
        <v>507.13374643</v>
      </c>
      <c r="F12" s="20" t="n">
        <v>4.44653356</v>
      </c>
      <c r="G12" s="18" t="n">
        <v>507.92953501</v>
      </c>
      <c r="H12" s="20" t="n">
        <v>2.77875171</v>
      </c>
      <c r="I12" s="18" t="n">
        <v>499.88628871</v>
      </c>
      <c r="J12" s="20" t="n">
        <v>2.33286024</v>
      </c>
      <c r="K12" s="18" t="n">
        <v>471.13202607</v>
      </c>
      <c r="L12" s="20" t="n">
        <v>4.54367527</v>
      </c>
      <c r="M12" s="18" t="s">
        <v>481</v>
      </c>
      <c r="N12" s="20" t="s">
        <v>481</v>
      </c>
      <c r="O12" s="18" t="s">
        <v>481</v>
      </c>
      <c r="P12" s="20" t="s">
        <v>481</v>
      </c>
      <c r="Q12" s="18" t="n">
        <v>366.6777112</v>
      </c>
      <c r="R12" s="20" t="n">
        <v>14.39052153</v>
      </c>
      <c r="S12" s="18" t="s">
        <v>481</v>
      </c>
      <c r="T12" s="20" t="s">
        <v>481</v>
      </c>
      <c r="U12" s="18" t="n">
        <v>413.05661784</v>
      </c>
      <c r="V12" s="20" t="n">
        <v>6.35492762</v>
      </c>
    </row>
    <row r="13" spans="1:22">
      <c r="A13" s="15" t="s">
        <v>488</v>
      </c>
      <c r="B13" s="17" t="n">
        <v>7161</v>
      </c>
      <c r="C13" s="18">
        <f>(283.0/B13*100)</f>
        <v/>
      </c>
      <c r="D13" s="19" t="n">
        <v>6878</v>
      </c>
      <c r="E13" s="18" t="n">
        <v>537.46940146</v>
      </c>
      <c r="F13" s="20" t="n">
        <v>4.38931198</v>
      </c>
      <c r="G13" s="18" t="n">
        <v>519.06983566</v>
      </c>
      <c r="H13" s="20" t="n">
        <v>2.56033924</v>
      </c>
      <c r="I13" s="18" t="n">
        <v>501.6183211</v>
      </c>
      <c r="J13" s="20" t="n">
        <v>2.60147418</v>
      </c>
      <c r="K13" s="18" t="n">
        <v>472.97817856</v>
      </c>
      <c r="L13" s="20" t="n">
        <v>4.01288385</v>
      </c>
      <c r="M13" s="18" t="s">
        <v>481</v>
      </c>
      <c r="N13" s="20" t="s">
        <v>481</v>
      </c>
      <c r="O13" s="18" t="s">
        <v>481</v>
      </c>
      <c r="P13" s="20" t="s">
        <v>481</v>
      </c>
      <c r="Q13" s="18" t="n">
        <v>436.36003517</v>
      </c>
      <c r="R13" s="20" t="n">
        <v>6.43426798</v>
      </c>
      <c r="S13" s="18" t="s">
        <v>481</v>
      </c>
      <c r="T13" s="20" t="s">
        <v>481</v>
      </c>
      <c r="U13" s="18" t="n">
        <v>412.82948013</v>
      </c>
      <c r="V13" s="20" t="n">
        <v>6.64507918</v>
      </c>
    </row>
    <row r="14" spans="1:22">
      <c r="A14" s="15" t="s">
        <v>489</v>
      </c>
      <c r="B14" s="17" t="n">
        <v>5587</v>
      </c>
      <c r="C14" s="18">
        <f>(89.0/B14*100)</f>
        <v/>
      </c>
      <c r="D14" s="19" t="n">
        <v>5498</v>
      </c>
      <c r="E14" s="18" t="n">
        <v>550.8903194</v>
      </c>
      <c r="F14" s="20" t="n">
        <v>4.51184294</v>
      </c>
      <c r="G14" s="18" t="n">
        <v>540.98961889</v>
      </c>
      <c r="H14" s="20" t="n">
        <v>2.29854781</v>
      </c>
      <c r="I14" s="18" t="n">
        <v>532.80998674</v>
      </c>
      <c r="J14" s="20" t="n">
        <v>2.7466932</v>
      </c>
      <c r="K14" s="18" t="n">
        <v>504.78831829</v>
      </c>
      <c r="L14" s="20" t="n">
        <v>5.35520403</v>
      </c>
      <c r="M14" s="18" t="s">
        <v>481</v>
      </c>
      <c r="N14" s="20" t="s">
        <v>481</v>
      </c>
      <c r="O14" s="18" t="s">
        <v>481</v>
      </c>
      <c r="P14" s="20" t="s">
        <v>481</v>
      </c>
      <c r="Q14" s="18" t="s">
        <v>481</v>
      </c>
      <c r="R14" s="20" t="s">
        <v>481</v>
      </c>
      <c r="S14" s="18" t="s">
        <v>481</v>
      </c>
      <c r="T14" s="20" t="s">
        <v>481</v>
      </c>
      <c r="U14" s="18" t="n">
        <v>456.29849968</v>
      </c>
      <c r="V14" s="20" t="n">
        <v>9.72754059</v>
      </c>
    </row>
    <row r="15" spans="1:22">
      <c r="A15" s="15" t="s">
        <v>490</v>
      </c>
      <c r="B15" s="17" t="n">
        <v>5882</v>
      </c>
      <c r="C15" s="18">
        <f>(153.0/B15*100)</f>
        <v/>
      </c>
      <c r="D15" s="19" t="n">
        <v>5729</v>
      </c>
      <c r="E15" s="18" t="n">
        <v>565.27826924</v>
      </c>
      <c r="F15" s="20" t="n">
        <v>4.35253412</v>
      </c>
      <c r="G15" s="18" t="n">
        <v>548.43761662</v>
      </c>
      <c r="H15" s="20" t="n">
        <v>2.69545211</v>
      </c>
      <c r="I15" s="18" t="n">
        <v>525.34181848</v>
      </c>
      <c r="J15" s="20" t="n">
        <v>2.8615896</v>
      </c>
      <c r="K15" s="18" t="n">
        <v>486.6254678</v>
      </c>
      <c r="L15" s="20" t="n">
        <v>4.09362321</v>
      </c>
      <c r="M15" s="18" t="s">
        <v>481</v>
      </c>
      <c r="N15" s="20" t="s">
        <v>481</v>
      </c>
      <c r="O15" s="18" t="s">
        <v>481</v>
      </c>
      <c r="P15" s="20" t="s">
        <v>481</v>
      </c>
      <c r="Q15" s="18" t="n">
        <v>375.95013089</v>
      </c>
      <c r="R15" s="20" t="n">
        <v>17.42774697</v>
      </c>
      <c r="S15" s="18" t="s">
        <v>481</v>
      </c>
      <c r="T15" s="20" t="s">
        <v>481</v>
      </c>
      <c r="U15" s="18" t="n">
        <v>446.36625285</v>
      </c>
      <c r="V15" s="20" t="n">
        <v>7.38838909</v>
      </c>
    </row>
    <row r="16" spans="1:22">
      <c r="A16" s="15" t="s">
        <v>491</v>
      </c>
      <c r="B16" s="17" t="n">
        <v>6108</v>
      </c>
      <c r="C16" s="18">
        <f>(178.0/B16*100)</f>
        <v/>
      </c>
      <c r="D16" s="19" t="n">
        <v>5930</v>
      </c>
      <c r="E16" s="18" t="n">
        <v>514.12271995</v>
      </c>
      <c r="F16" s="20" t="n">
        <v>4.6257766</v>
      </c>
      <c r="G16" s="18" t="n">
        <v>521.3394075800001</v>
      </c>
      <c r="H16" s="20" t="n">
        <v>2.60908841</v>
      </c>
      <c r="I16" s="18" t="n">
        <v>510.93028351</v>
      </c>
      <c r="J16" s="20" t="n">
        <v>2.61417264</v>
      </c>
      <c r="K16" s="18" t="n">
        <v>469.83952389</v>
      </c>
      <c r="L16" s="20" t="n">
        <v>3.40757336</v>
      </c>
      <c r="M16" s="18" t="s">
        <v>481</v>
      </c>
      <c r="N16" s="20" t="s">
        <v>481</v>
      </c>
      <c r="O16" s="18" t="s">
        <v>481</v>
      </c>
      <c r="P16" s="20" t="s">
        <v>481</v>
      </c>
      <c r="Q16" s="18" t="s">
        <v>481</v>
      </c>
      <c r="R16" s="20" t="s">
        <v>481</v>
      </c>
      <c r="S16" s="18" t="s">
        <v>481</v>
      </c>
      <c r="T16" s="20" t="s">
        <v>481</v>
      </c>
      <c r="U16" s="18" t="n">
        <v>407.29290022</v>
      </c>
      <c r="V16" s="20" t="n">
        <v>6.88301622</v>
      </c>
    </row>
    <row r="17" spans="1:22">
      <c r="A17" s="15" t="s">
        <v>492</v>
      </c>
      <c r="B17" s="17" t="n">
        <v>6504</v>
      </c>
      <c r="C17" s="18">
        <f>(2366.0/B17*100)</f>
        <v/>
      </c>
      <c r="D17" s="19" t="n">
        <v>4138</v>
      </c>
      <c r="E17" s="18" t="n">
        <v>548.60591677</v>
      </c>
      <c r="F17" s="20" t="n">
        <v>6.51906537</v>
      </c>
      <c r="G17" s="18" t="n">
        <v>539.4865744</v>
      </c>
      <c r="H17" s="20" t="n">
        <v>3.92053796</v>
      </c>
      <c r="I17" s="18" t="n">
        <v>512.35134654</v>
      </c>
      <c r="J17" s="20" t="n">
        <v>4.00474336</v>
      </c>
      <c r="K17" s="18" t="n">
        <v>493.03686328</v>
      </c>
      <c r="L17" s="20" t="n">
        <v>5.35758549</v>
      </c>
      <c r="M17" s="18" t="s">
        <v>481</v>
      </c>
      <c r="N17" s="20" t="s">
        <v>481</v>
      </c>
      <c r="O17" s="18" t="s">
        <v>481</v>
      </c>
      <c r="P17" s="20" t="s">
        <v>481</v>
      </c>
      <c r="Q17" s="18" t="n">
        <v>360.48925247</v>
      </c>
      <c r="R17" s="20" t="n">
        <v>12.44339086</v>
      </c>
      <c r="S17" s="18" t="s">
        <v>481</v>
      </c>
      <c r="T17" s="20" t="s">
        <v>481</v>
      </c>
      <c r="U17" s="18" t="n">
        <v>465.21063201</v>
      </c>
      <c r="V17" s="20" t="n">
        <v>6.5116248</v>
      </c>
    </row>
    <row r="18" spans="1:22">
      <c r="A18" s="15" t="s">
        <v>493</v>
      </c>
      <c r="B18" s="17" t="n">
        <v>5532</v>
      </c>
      <c r="C18" s="18">
        <f>(31.0/B18*100)</f>
        <v/>
      </c>
      <c r="D18" s="19" t="n">
        <v>5501</v>
      </c>
      <c r="E18" s="18" t="n">
        <v>456.23660811</v>
      </c>
      <c r="F18" s="20" t="n">
        <v>5.20464521</v>
      </c>
      <c r="G18" s="18" t="n">
        <v>466.32168099</v>
      </c>
      <c r="H18" s="20" t="n">
        <v>4.06409596</v>
      </c>
      <c r="I18" s="18" t="n">
        <v>467.91396994</v>
      </c>
      <c r="J18" s="20" t="n">
        <v>4.07683567</v>
      </c>
      <c r="K18" s="18" t="n">
        <v>438.75518116</v>
      </c>
      <c r="L18" s="20" t="n">
        <v>4.5048494</v>
      </c>
      <c r="M18" s="18" t="s">
        <v>481</v>
      </c>
      <c r="N18" s="20" t="s">
        <v>481</v>
      </c>
      <c r="O18" s="18" t="s">
        <v>481</v>
      </c>
      <c r="P18" s="20" t="s">
        <v>481</v>
      </c>
      <c r="Q18" s="18" t="s">
        <v>481</v>
      </c>
      <c r="R18" s="20" t="s">
        <v>481</v>
      </c>
      <c r="S18" s="18" t="s">
        <v>481</v>
      </c>
      <c r="T18" s="20" t="s">
        <v>481</v>
      </c>
      <c r="U18" s="18" t="n">
        <v>375.23268187</v>
      </c>
      <c r="V18" s="20" t="n">
        <v>7.53870157</v>
      </c>
    </row>
    <row r="19" spans="1:22">
      <c r="A19" s="15" t="s">
        <v>494</v>
      </c>
      <c r="B19" s="17" t="n">
        <v>5658</v>
      </c>
      <c r="C19" s="18">
        <f>(433.0/B19*100)</f>
        <v/>
      </c>
      <c r="D19" s="19" t="n">
        <v>5225</v>
      </c>
      <c r="E19" s="18" t="n">
        <v>488.16603501</v>
      </c>
      <c r="F19" s="20" t="n">
        <v>4.25244622</v>
      </c>
      <c r="G19" s="18" t="n">
        <v>488.86057574</v>
      </c>
      <c r="H19" s="20" t="n">
        <v>3.41709011</v>
      </c>
      <c r="I19" s="18" t="n">
        <v>485.39986787</v>
      </c>
      <c r="J19" s="20" t="n">
        <v>3.54740808</v>
      </c>
      <c r="K19" s="18" t="n">
        <v>447.76992481</v>
      </c>
      <c r="L19" s="20" t="n">
        <v>5.12632451</v>
      </c>
      <c r="M19" s="18" t="s">
        <v>481</v>
      </c>
      <c r="N19" s="20" t="s">
        <v>481</v>
      </c>
      <c r="O19" s="18" t="s">
        <v>481</v>
      </c>
      <c r="P19" s="20" t="s">
        <v>481</v>
      </c>
      <c r="Q19" s="18" t="s">
        <v>481</v>
      </c>
      <c r="R19" s="20" t="s">
        <v>481</v>
      </c>
      <c r="S19" s="18" t="s">
        <v>481</v>
      </c>
      <c r="T19" s="20" t="s">
        <v>481</v>
      </c>
      <c r="U19" s="18" t="n">
        <v>408.19075719</v>
      </c>
      <c r="V19" s="20" t="n">
        <v>6.94985213</v>
      </c>
    </row>
    <row r="20" spans="1:22">
      <c r="A20" s="15" t="s">
        <v>495</v>
      </c>
      <c r="B20" s="17" t="n">
        <v>3371</v>
      </c>
      <c r="C20" s="18">
        <f>(75.0/B20*100)</f>
        <v/>
      </c>
      <c r="D20" s="19" t="n">
        <v>3296</v>
      </c>
      <c r="E20" s="18" t="n">
        <v>496.0343683</v>
      </c>
      <c r="F20" s="20" t="n">
        <v>4.07925551</v>
      </c>
      <c r="G20" s="18" t="n">
        <v>485.83437478</v>
      </c>
      <c r="H20" s="20" t="n">
        <v>2.55975979</v>
      </c>
      <c r="I20" s="18" t="n">
        <v>471.12262702</v>
      </c>
      <c r="J20" s="20" t="n">
        <v>3.34130666</v>
      </c>
      <c r="K20" s="18" t="n">
        <v>438.79701299</v>
      </c>
      <c r="L20" s="20" t="n">
        <v>5.6141045</v>
      </c>
      <c r="M20" s="18" t="s">
        <v>481</v>
      </c>
      <c r="N20" s="20" t="s">
        <v>481</v>
      </c>
      <c r="O20" s="18" t="s">
        <v>481</v>
      </c>
      <c r="P20" s="20" t="s">
        <v>481</v>
      </c>
      <c r="Q20" s="18" t="s">
        <v>481</v>
      </c>
      <c r="R20" s="20" t="s">
        <v>481</v>
      </c>
      <c r="S20" s="18" t="s">
        <v>481</v>
      </c>
      <c r="T20" s="20" t="s">
        <v>481</v>
      </c>
      <c r="U20" s="18" t="n">
        <v>415.98914579</v>
      </c>
      <c r="V20" s="20" t="n">
        <v>5.91806625</v>
      </c>
    </row>
    <row r="21" spans="1:22">
      <c r="A21" s="15" t="s">
        <v>496</v>
      </c>
      <c r="B21" s="17" t="n">
        <v>5741</v>
      </c>
      <c r="C21" s="18">
        <f>(70.0/B21*100)</f>
        <v/>
      </c>
      <c r="D21" s="19" t="n">
        <v>5671</v>
      </c>
      <c r="E21" s="18" t="n">
        <v>532.64101323</v>
      </c>
      <c r="F21" s="20" t="n">
        <v>3.26195756</v>
      </c>
      <c r="G21" s="18" t="n">
        <v>513.51248585</v>
      </c>
      <c r="H21" s="20" t="n">
        <v>2.50321831</v>
      </c>
      <c r="I21" s="18" t="n">
        <v>491.72940084</v>
      </c>
      <c r="J21" s="20" t="n">
        <v>2.94767404</v>
      </c>
      <c r="K21" s="18" t="n">
        <v>447.70633251</v>
      </c>
      <c r="L21" s="20" t="n">
        <v>3.87825403</v>
      </c>
      <c r="M21" s="18" t="s">
        <v>481</v>
      </c>
      <c r="N21" s="20" t="s">
        <v>481</v>
      </c>
      <c r="O21" s="18" t="s">
        <v>481</v>
      </c>
      <c r="P21" s="20" t="s">
        <v>481</v>
      </c>
      <c r="Q21" s="18" t="s">
        <v>481</v>
      </c>
      <c r="R21" s="20" t="s">
        <v>481</v>
      </c>
      <c r="S21" s="18" t="s">
        <v>481</v>
      </c>
      <c r="T21" s="20" t="s">
        <v>481</v>
      </c>
      <c r="U21" s="18" t="n">
        <v>438.67718807</v>
      </c>
      <c r="V21" s="20" t="n">
        <v>8.772409229999999</v>
      </c>
    </row>
    <row r="22" spans="1:22">
      <c r="A22" s="15" t="s">
        <v>497</v>
      </c>
      <c r="B22" s="17" t="n">
        <v>6598</v>
      </c>
      <c r="C22" s="18">
        <f>(43.0/B22*100)</f>
        <v/>
      </c>
      <c r="D22" s="19" t="n">
        <v>6555</v>
      </c>
      <c r="E22" s="18" t="n">
        <v>474.90537213</v>
      </c>
      <c r="F22" s="20" t="n">
        <v>4.09128825</v>
      </c>
      <c r="G22" s="18" t="n">
        <v>477.72981198</v>
      </c>
      <c r="H22" s="20" t="n">
        <v>3.78956055</v>
      </c>
      <c r="I22" s="18" t="n">
        <v>485.45870609</v>
      </c>
      <c r="J22" s="20" t="n">
        <v>3.88387924</v>
      </c>
      <c r="K22" s="18" t="n">
        <v>452.69696658</v>
      </c>
      <c r="L22" s="20" t="n">
        <v>4.75429482</v>
      </c>
      <c r="M22" s="18" t="s">
        <v>481</v>
      </c>
      <c r="N22" s="20" t="s">
        <v>481</v>
      </c>
      <c r="O22" s="18" t="s">
        <v>481</v>
      </c>
      <c r="P22" s="20" t="s">
        <v>481</v>
      </c>
      <c r="Q22" s="18" t="s">
        <v>481</v>
      </c>
      <c r="R22" s="20" t="s">
        <v>481</v>
      </c>
      <c r="S22" s="18" t="n">
        <v>489.40969988</v>
      </c>
      <c r="T22" s="20" t="n">
        <v>24.54768313</v>
      </c>
      <c r="U22" s="18" t="n">
        <v>371.34016881</v>
      </c>
      <c r="V22" s="20" t="n">
        <v>7.06569105</v>
      </c>
    </row>
    <row r="23" spans="1:22">
      <c r="A23" s="15" t="s">
        <v>498</v>
      </c>
      <c r="B23" s="17" t="n">
        <v>11583</v>
      </c>
      <c r="C23" s="18">
        <f>(281.0/B23*100)</f>
        <v/>
      </c>
      <c r="D23" s="19" t="n">
        <v>11302</v>
      </c>
      <c r="E23" s="18" t="n">
        <v>490.26130409</v>
      </c>
      <c r="F23" s="20" t="n">
        <v>4.4108002</v>
      </c>
      <c r="G23" s="18" t="n">
        <v>488.34932255</v>
      </c>
      <c r="H23" s="20" t="n">
        <v>2.88969221</v>
      </c>
      <c r="I23" s="18" t="n">
        <v>488.86947485</v>
      </c>
      <c r="J23" s="20" t="n">
        <v>3.35225147</v>
      </c>
      <c r="K23" s="18" t="n">
        <v>455.84854625</v>
      </c>
      <c r="L23" s="20" t="n">
        <v>4.43942801</v>
      </c>
      <c r="M23" s="18" t="s">
        <v>481</v>
      </c>
      <c r="N23" s="20" t="s">
        <v>481</v>
      </c>
      <c r="O23" s="18" t="s">
        <v>481</v>
      </c>
      <c r="P23" s="20" t="s">
        <v>481</v>
      </c>
      <c r="Q23" s="18" t="s">
        <v>481</v>
      </c>
      <c r="R23" s="20" t="s">
        <v>481</v>
      </c>
      <c r="S23" s="18" t="s">
        <v>481</v>
      </c>
      <c r="T23" s="20" t="s">
        <v>481</v>
      </c>
      <c r="U23" s="18" t="n">
        <v>418.36159547</v>
      </c>
      <c r="V23" s="20" t="n">
        <v>5.88541765</v>
      </c>
    </row>
    <row r="24" spans="1:22">
      <c r="A24" s="15" t="s">
        <v>499</v>
      </c>
      <c r="B24" s="17" t="n">
        <v>6647</v>
      </c>
      <c r="C24" s="18">
        <f>(14.0/B24*100)</f>
        <v/>
      </c>
      <c r="D24" s="19" t="n">
        <v>6633</v>
      </c>
      <c r="E24" s="18" t="n">
        <v>556.55943881</v>
      </c>
      <c r="F24" s="20" t="n">
        <v>5.53340678</v>
      </c>
      <c r="G24" s="18" t="n">
        <v>547.18779944</v>
      </c>
      <c r="H24" s="20" t="n">
        <v>2.97804619</v>
      </c>
      <c r="I24" s="18" t="n">
        <v>540.37615534</v>
      </c>
      <c r="J24" s="20" t="n">
        <v>2.96858501</v>
      </c>
      <c r="K24" s="18" t="n">
        <v>506.94860776</v>
      </c>
      <c r="L24" s="20" t="n">
        <v>4.22206698</v>
      </c>
      <c r="M24" s="18" t="s">
        <v>481</v>
      </c>
      <c r="N24" s="20" t="s">
        <v>481</v>
      </c>
      <c r="O24" s="18" t="s">
        <v>481</v>
      </c>
      <c r="P24" s="20" t="s">
        <v>481</v>
      </c>
      <c r="Q24" s="18" t="s">
        <v>481</v>
      </c>
      <c r="R24" s="20" t="s">
        <v>481</v>
      </c>
      <c r="S24" s="18" t="s">
        <v>481</v>
      </c>
      <c r="T24" s="20" t="s">
        <v>481</v>
      </c>
      <c r="U24" s="18" t="n">
        <v>463.84663464</v>
      </c>
      <c r="V24" s="20" t="n">
        <v>9.307824910000001</v>
      </c>
    </row>
    <row r="25" spans="1:22">
      <c r="A25" s="15" t="s">
        <v>500</v>
      </c>
      <c r="B25" s="17" t="n">
        <v>5581</v>
      </c>
      <c r="C25" s="18">
        <f>(25.0/B25*100)</f>
        <v/>
      </c>
      <c r="D25" s="19" t="n">
        <v>5556</v>
      </c>
      <c r="E25" s="18" t="n">
        <v>554.12799936</v>
      </c>
      <c r="F25" s="20" t="n">
        <v>3.93739839</v>
      </c>
      <c r="G25" s="18" t="n">
        <v>519.60788002</v>
      </c>
      <c r="H25" s="20" t="n">
        <v>3.15223024</v>
      </c>
      <c r="I25" s="18" t="n">
        <v>493.32289905</v>
      </c>
      <c r="J25" s="20" t="n">
        <v>3.76379244</v>
      </c>
      <c r="K25" s="18" t="n">
        <v>451.38714599</v>
      </c>
      <c r="L25" s="20" t="n">
        <v>6.35046858</v>
      </c>
      <c r="M25" s="18" t="s">
        <v>481</v>
      </c>
      <c r="N25" s="20" t="s">
        <v>481</v>
      </c>
      <c r="O25" s="18" t="s">
        <v>481</v>
      </c>
      <c r="P25" s="20" t="s">
        <v>481</v>
      </c>
      <c r="Q25" s="18" t="s">
        <v>481</v>
      </c>
      <c r="R25" s="20" t="s">
        <v>481</v>
      </c>
      <c r="S25" s="18" t="s">
        <v>481</v>
      </c>
      <c r="T25" s="20" t="s">
        <v>481</v>
      </c>
      <c r="U25" s="18" t="n">
        <v>452.5999278</v>
      </c>
      <c r="V25" s="20" t="n">
        <v>18.50504687</v>
      </c>
    </row>
    <row r="26" spans="1:22">
      <c r="A26" s="15" t="s">
        <v>501</v>
      </c>
      <c r="B26" s="17" t="n">
        <v>4869</v>
      </c>
      <c r="C26" s="18">
        <f>(88.0/B26*100)</f>
        <v/>
      </c>
      <c r="D26" s="19" t="n">
        <v>4781</v>
      </c>
      <c r="E26" s="18" t="n">
        <v>500.46037447</v>
      </c>
      <c r="F26" s="20" t="n">
        <v>3.69384762</v>
      </c>
      <c r="G26" s="18" t="n">
        <v>497.3655232</v>
      </c>
      <c r="H26" s="20" t="n">
        <v>1.97259109</v>
      </c>
      <c r="I26" s="18" t="n">
        <v>487.05039307</v>
      </c>
      <c r="J26" s="20" t="n">
        <v>2.69104728</v>
      </c>
      <c r="K26" s="18" t="n">
        <v>465.48387431</v>
      </c>
      <c r="L26" s="20" t="n">
        <v>5.60783896</v>
      </c>
      <c r="M26" s="18" t="s">
        <v>481</v>
      </c>
      <c r="N26" s="20" t="s">
        <v>481</v>
      </c>
      <c r="O26" s="18" t="s">
        <v>481</v>
      </c>
      <c r="P26" s="20" t="s">
        <v>481</v>
      </c>
      <c r="Q26" s="18" t="s">
        <v>481</v>
      </c>
      <c r="R26" s="20" t="s">
        <v>481</v>
      </c>
      <c r="S26" s="18" t="s">
        <v>481</v>
      </c>
      <c r="T26" s="20" t="s">
        <v>481</v>
      </c>
      <c r="U26" s="18" t="n">
        <v>443.0349779</v>
      </c>
      <c r="V26" s="20" t="n">
        <v>6.6131589</v>
      </c>
    </row>
    <row r="27" spans="1:22">
      <c r="A27" s="15" t="s">
        <v>502</v>
      </c>
      <c r="B27" s="17" t="n">
        <v>5299</v>
      </c>
      <c r="C27" s="18">
        <f>(170.0/B27*100)</f>
        <v/>
      </c>
      <c r="D27" s="19" t="n">
        <v>5129</v>
      </c>
      <c r="E27" s="18" t="n">
        <v>504.97851434</v>
      </c>
      <c r="F27" s="20" t="n">
        <v>4.30134344</v>
      </c>
      <c r="G27" s="18" t="n">
        <v>505.94642982</v>
      </c>
      <c r="H27" s="20" t="n">
        <v>2.25415716</v>
      </c>
      <c r="I27" s="18" t="n">
        <v>491.79154156</v>
      </c>
      <c r="J27" s="20" t="n">
        <v>2.316624</v>
      </c>
      <c r="K27" s="18" t="n">
        <v>450.40175783</v>
      </c>
      <c r="L27" s="20" t="n">
        <v>4.12870487</v>
      </c>
      <c r="M27" s="18" t="s">
        <v>481</v>
      </c>
      <c r="N27" s="20" t="s">
        <v>481</v>
      </c>
      <c r="O27" s="18" t="s">
        <v>481</v>
      </c>
      <c r="P27" s="20" t="s">
        <v>481</v>
      </c>
      <c r="Q27" s="18" t="s">
        <v>481</v>
      </c>
      <c r="R27" s="20" t="s">
        <v>481</v>
      </c>
      <c r="S27" s="18" t="s">
        <v>481</v>
      </c>
      <c r="T27" s="20" t="s">
        <v>481</v>
      </c>
      <c r="U27" s="18" t="n">
        <v>409.11209955</v>
      </c>
      <c r="V27" s="20" t="n">
        <v>4.00764975</v>
      </c>
    </row>
    <row r="28" spans="1:22">
      <c r="A28" s="15" t="s">
        <v>503</v>
      </c>
      <c r="B28" s="17" t="n">
        <v>7568</v>
      </c>
      <c r="C28" s="18">
        <f>(490.0/B28*100)</f>
        <v/>
      </c>
      <c r="D28" s="19" t="n">
        <v>7078</v>
      </c>
      <c r="E28" s="18" t="n">
        <v>421.83951147</v>
      </c>
      <c r="F28" s="20" t="n">
        <v>2.87262757</v>
      </c>
      <c r="G28" s="18" t="n">
        <v>420.30980512</v>
      </c>
      <c r="H28" s="20" t="n">
        <v>2.48115267</v>
      </c>
      <c r="I28" s="18" t="n">
        <v>421.07039655</v>
      </c>
      <c r="J28" s="20" t="n">
        <v>2.79604993</v>
      </c>
      <c r="K28" s="18" t="n">
        <v>402.87318843</v>
      </c>
      <c r="L28" s="20" t="n">
        <v>5.94586616</v>
      </c>
      <c r="M28" s="18" t="s">
        <v>481</v>
      </c>
      <c r="N28" s="20" t="s">
        <v>481</v>
      </c>
      <c r="O28" s="18" t="s">
        <v>481</v>
      </c>
      <c r="P28" s="20" t="s">
        <v>481</v>
      </c>
      <c r="Q28" s="18" t="s">
        <v>481</v>
      </c>
      <c r="R28" s="20" t="s">
        <v>481</v>
      </c>
      <c r="S28" s="18" t="s">
        <v>481</v>
      </c>
      <c r="T28" s="20" t="s">
        <v>481</v>
      </c>
      <c r="U28" s="18" t="n">
        <v>386.49206945</v>
      </c>
      <c r="V28" s="20" t="n">
        <v>6.78252935</v>
      </c>
    </row>
    <row r="29" spans="1:22">
      <c r="A29" s="15" t="s">
        <v>504</v>
      </c>
      <c r="B29" s="17" t="n">
        <v>5385</v>
      </c>
      <c r="C29" s="18">
        <f>(30.0/B29*100)</f>
        <v/>
      </c>
      <c r="D29" s="19" t="n">
        <v>5355</v>
      </c>
      <c r="E29" s="18" t="n">
        <v>503.47239347</v>
      </c>
      <c r="F29" s="20" t="n">
        <v>5.74476172</v>
      </c>
      <c r="G29" s="18" t="n">
        <v>525.95017595</v>
      </c>
      <c r="H29" s="20" t="n">
        <v>2.84465906</v>
      </c>
      <c r="I29" s="18" t="n">
        <v>523.11200295</v>
      </c>
      <c r="J29" s="20" t="n">
        <v>2.93178475</v>
      </c>
      <c r="K29" s="18" t="n">
        <v>489.40582192</v>
      </c>
      <c r="L29" s="20" t="n">
        <v>3.94683019</v>
      </c>
      <c r="M29" s="18" t="s">
        <v>481</v>
      </c>
      <c r="N29" s="20" t="s">
        <v>481</v>
      </c>
      <c r="O29" s="18" t="s">
        <v>481</v>
      </c>
      <c r="P29" s="20" t="s">
        <v>481</v>
      </c>
      <c r="Q29" s="18" t="n">
        <v>358.28551468</v>
      </c>
      <c r="R29" s="20" t="n">
        <v>8.567023300000001</v>
      </c>
      <c r="S29" s="18" t="s">
        <v>481</v>
      </c>
      <c r="T29" s="20" t="s">
        <v>481</v>
      </c>
      <c r="U29" s="18" t="n">
        <v>410.86212189</v>
      </c>
      <c r="V29" s="20" t="n">
        <v>8.369450390000001</v>
      </c>
    </row>
    <row r="30" spans="1:22">
      <c r="A30" s="15" t="s">
        <v>505</v>
      </c>
      <c r="B30" s="17" t="n">
        <v>4520</v>
      </c>
      <c r="C30" s="18">
        <f>(243.0/B30*100)</f>
        <v/>
      </c>
      <c r="D30" s="19" t="n">
        <v>4277</v>
      </c>
      <c r="E30" s="18" t="n">
        <v>547.51907928</v>
      </c>
      <c r="F30" s="20" t="n">
        <v>6.13923292</v>
      </c>
      <c r="G30" s="18" t="n">
        <v>533.14953158</v>
      </c>
      <c r="H30" s="20" t="n">
        <v>3.20187869</v>
      </c>
      <c r="I30" s="18" t="n">
        <v>516.96492482</v>
      </c>
      <c r="J30" s="20" t="n">
        <v>2.78224205</v>
      </c>
      <c r="K30" s="18" t="n">
        <v>472.13235378</v>
      </c>
      <c r="L30" s="20" t="n">
        <v>6.15705181</v>
      </c>
      <c r="M30" s="18" t="s">
        <v>481</v>
      </c>
      <c r="N30" s="20" t="s">
        <v>481</v>
      </c>
      <c r="O30" s="18" t="s">
        <v>481</v>
      </c>
      <c r="P30" s="20" t="s">
        <v>481</v>
      </c>
      <c r="Q30" s="18" t="s">
        <v>481</v>
      </c>
      <c r="R30" s="20" t="s">
        <v>481</v>
      </c>
      <c r="S30" s="18" t="s">
        <v>481</v>
      </c>
      <c r="T30" s="20" t="s">
        <v>481</v>
      </c>
      <c r="U30" s="18" t="n">
        <v>421.2092764</v>
      </c>
      <c r="V30" s="20" t="n">
        <v>5.16916568</v>
      </c>
    </row>
    <row r="31" spans="1:22">
      <c r="A31" s="15" t="s">
        <v>506</v>
      </c>
      <c r="B31" s="17" t="n">
        <v>5456</v>
      </c>
      <c r="C31" s="18">
        <f>(152.0/B31*100)</f>
        <v/>
      </c>
      <c r="D31" s="19" t="n">
        <v>5304</v>
      </c>
      <c r="E31" s="18" t="n">
        <v>530.3025146799999</v>
      </c>
      <c r="F31" s="20" t="n">
        <v>4.86605015</v>
      </c>
      <c r="G31" s="18" t="n">
        <v>515.01109481</v>
      </c>
      <c r="H31" s="20" t="n">
        <v>2.34715274</v>
      </c>
      <c r="I31" s="18" t="n">
        <v>489.99591136</v>
      </c>
      <c r="J31" s="20" t="n">
        <v>3.38468277</v>
      </c>
      <c r="K31" s="18" t="n">
        <v>438.93729893</v>
      </c>
      <c r="L31" s="20" t="n">
        <v>5.17626894</v>
      </c>
      <c r="M31" s="18" t="s">
        <v>481</v>
      </c>
      <c r="N31" s="20" t="s">
        <v>481</v>
      </c>
      <c r="O31" s="18" t="s">
        <v>481</v>
      </c>
      <c r="P31" s="20" t="s">
        <v>481</v>
      </c>
      <c r="Q31" s="18" t="s">
        <v>481</v>
      </c>
      <c r="R31" s="20" t="s">
        <v>481</v>
      </c>
      <c r="S31" s="18" t="s">
        <v>481</v>
      </c>
      <c r="T31" s="20" t="s">
        <v>481</v>
      </c>
      <c r="U31" s="18" t="n">
        <v>424.89805624</v>
      </c>
      <c r="V31" s="20" t="n">
        <v>4.6687518</v>
      </c>
    </row>
    <row r="32" spans="1:22">
      <c r="A32" s="15" t="s">
        <v>507</v>
      </c>
      <c r="B32" s="17" t="n">
        <v>4478</v>
      </c>
      <c r="C32" s="18">
        <f>(6.0/B32*100)</f>
        <v/>
      </c>
      <c r="D32" s="19" t="n">
        <v>4472</v>
      </c>
      <c r="E32" s="18" t="n">
        <v>518.25327256</v>
      </c>
      <c r="F32" s="20" t="n">
        <v>5.16583984</v>
      </c>
      <c r="G32" s="18" t="n">
        <v>511.38261837</v>
      </c>
      <c r="H32" s="20" t="n">
        <v>2.92800554</v>
      </c>
      <c r="I32" s="18" t="n">
        <v>497.4891296</v>
      </c>
      <c r="J32" s="20" t="n">
        <v>3.19998808</v>
      </c>
      <c r="K32" s="18" t="n">
        <v>471.77202613</v>
      </c>
      <c r="L32" s="20" t="n">
        <v>4.00162508</v>
      </c>
      <c r="M32" s="18" t="s">
        <v>481</v>
      </c>
      <c r="N32" s="20" t="s">
        <v>481</v>
      </c>
      <c r="O32" s="18" t="s">
        <v>481</v>
      </c>
      <c r="P32" s="20" t="s">
        <v>481</v>
      </c>
      <c r="Q32" s="18" t="s">
        <v>481</v>
      </c>
      <c r="R32" s="20" t="s">
        <v>481</v>
      </c>
      <c r="S32" s="18" t="s">
        <v>481</v>
      </c>
      <c r="T32" s="20" t="s">
        <v>481</v>
      </c>
      <c r="U32" s="18" t="n">
        <v>430.82641564</v>
      </c>
      <c r="V32" s="20" t="n">
        <v>10.05541796</v>
      </c>
    </row>
    <row r="33" spans="1:22">
      <c r="A33" s="15" t="s">
        <v>508</v>
      </c>
      <c r="B33" s="17" t="n">
        <v>7325</v>
      </c>
      <c r="C33" s="18">
        <f>(85.0/B33*100)</f>
        <v/>
      </c>
      <c r="D33" s="19" t="n">
        <v>7240</v>
      </c>
      <c r="E33" s="18" t="n">
        <v>517.79786266</v>
      </c>
      <c r="F33" s="20" t="n">
        <v>4.21772909</v>
      </c>
      <c r="G33" s="18" t="n">
        <v>505.39691954</v>
      </c>
      <c r="H33" s="20" t="n">
        <v>2.97365354</v>
      </c>
      <c r="I33" s="18" t="n">
        <v>500.08621236</v>
      </c>
      <c r="J33" s="20" t="n">
        <v>3.28308847</v>
      </c>
      <c r="K33" s="18" t="n">
        <v>483.51340651</v>
      </c>
      <c r="L33" s="20" t="n">
        <v>4.32007056</v>
      </c>
      <c r="M33" s="18" t="s">
        <v>481</v>
      </c>
      <c r="N33" s="20" t="s">
        <v>481</v>
      </c>
      <c r="O33" s="18" t="s">
        <v>481</v>
      </c>
      <c r="P33" s="20" t="s">
        <v>481</v>
      </c>
      <c r="Q33" s="18" t="s">
        <v>481</v>
      </c>
      <c r="R33" s="20" t="s">
        <v>481</v>
      </c>
      <c r="S33" s="18" t="s">
        <v>481</v>
      </c>
      <c r="T33" s="20" t="s">
        <v>481</v>
      </c>
      <c r="U33" s="18" t="n">
        <v>430.93208708</v>
      </c>
      <c r="V33" s="20" t="n">
        <v>7.68670878</v>
      </c>
    </row>
    <row r="34" spans="1:22">
      <c r="A34" s="15" t="s">
        <v>509</v>
      </c>
      <c r="B34" s="17" t="n">
        <v>6350</v>
      </c>
      <c r="C34" s="18">
        <f>(106.0/B34*100)</f>
        <v/>
      </c>
      <c r="D34" s="19" t="n">
        <v>6244</v>
      </c>
      <c r="E34" s="18" t="n">
        <v>467.49904988</v>
      </c>
      <c r="F34" s="20" t="n">
        <v>4.09994147</v>
      </c>
      <c r="G34" s="18" t="n">
        <v>478.88820763</v>
      </c>
      <c r="H34" s="20" t="n">
        <v>3.18162403</v>
      </c>
      <c r="I34" s="18" t="n">
        <v>477.23062468</v>
      </c>
      <c r="J34" s="20" t="n">
        <v>3.32242723</v>
      </c>
      <c r="K34" s="18" t="n">
        <v>447.35451719</v>
      </c>
      <c r="L34" s="20" t="n">
        <v>3.29991397</v>
      </c>
      <c r="M34" s="18" t="s">
        <v>481</v>
      </c>
      <c r="N34" s="20" t="s">
        <v>481</v>
      </c>
      <c r="O34" s="18" t="s">
        <v>481</v>
      </c>
      <c r="P34" s="20" t="s">
        <v>481</v>
      </c>
      <c r="Q34" s="18" t="n">
        <v>306.56969545</v>
      </c>
      <c r="R34" s="20" t="n">
        <v>10.27624616</v>
      </c>
      <c r="S34" s="18" t="s">
        <v>481</v>
      </c>
      <c r="T34" s="20" t="s">
        <v>481</v>
      </c>
      <c r="U34" s="18" t="n">
        <v>395.42287085</v>
      </c>
      <c r="V34" s="20" t="n">
        <v>6.99073372</v>
      </c>
    </row>
    <row r="35" spans="1:22">
      <c r="A35" s="15" t="s">
        <v>510</v>
      </c>
      <c r="B35" s="17" t="n">
        <v>6406</v>
      </c>
      <c r="C35" s="18">
        <f>(74.0/B35*100)</f>
        <v/>
      </c>
      <c r="D35" s="19" t="n">
        <v>6332</v>
      </c>
      <c r="E35" s="18" t="n">
        <v>541.16339791</v>
      </c>
      <c r="F35" s="20" t="n">
        <v>3.62117549</v>
      </c>
      <c r="G35" s="18" t="n">
        <v>528.04357625</v>
      </c>
      <c r="H35" s="20" t="n">
        <v>2.21013948</v>
      </c>
      <c r="I35" s="18" t="n">
        <v>502.44209859</v>
      </c>
      <c r="J35" s="20" t="n">
        <v>2.9333302</v>
      </c>
      <c r="K35" s="18" t="n">
        <v>464.19005398</v>
      </c>
      <c r="L35" s="20" t="n">
        <v>6.04805562</v>
      </c>
      <c r="M35" s="18" t="s">
        <v>481</v>
      </c>
      <c r="N35" s="20" t="s">
        <v>481</v>
      </c>
      <c r="O35" s="18" t="s">
        <v>481</v>
      </c>
      <c r="P35" s="20" t="s">
        <v>481</v>
      </c>
      <c r="Q35" s="18" t="n">
        <v>374.85244494</v>
      </c>
      <c r="R35" s="20" t="n">
        <v>5.84040672</v>
      </c>
      <c r="S35" s="18" t="s">
        <v>481</v>
      </c>
      <c r="T35" s="20" t="s">
        <v>481</v>
      </c>
      <c r="U35" s="18" t="n">
        <v>429.10149208</v>
      </c>
      <c r="V35" s="20" t="n">
        <v>7.28717115</v>
      </c>
    </row>
    <row r="36" spans="1:22">
      <c r="A36" s="15" t="s">
        <v>511</v>
      </c>
      <c r="B36" s="17" t="n">
        <v>6736</v>
      </c>
      <c r="C36" s="18">
        <f>(88.0/B36*100)</f>
        <v/>
      </c>
      <c r="D36" s="19" t="n">
        <v>6648</v>
      </c>
      <c r="E36" s="18" t="n">
        <v>505.92567619</v>
      </c>
      <c r="F36" s="20" t="n">
        <v>4.32708645</v>
      </c>
      <c r="G36" s="18" t="n">
        <v>506.43021481</v>
      </c>
      <c r="H36" s="20" t="n">
        <v>2.63997497</v>
      </c>
      <c r="I36" s="18" t="n">
        <v>496.84090205</v>
      </c>
      <c r="J36" s="20" t="n">
        <v>2.59884882</v>
      </c>
      <c r="K36" s="18" t="n">
        <v>477.95705572</v>
      </c>
      <c r="L36" s="20" t="n">
        <v>2.92316782</v>
      </c>
      <c r="M36" s="18" t="s">
        <v>481</v>
      </c>
      <c r="N36" s="20" t="s">
        <v>481</v>
      </c>
      <c r="O36" s="18" t="s">
        <v>481</v>
      </c>
      <c r="P36" s="20" t="s">
        <v>481</v>
      </c>
      <c r="Q36" s="18" t="s">
        <v>481</v>
      </c>
      <c r="R36" s="20" t="s">
        <v>481</v>
      </c>
      <c r="S36" s="18" t="s">
        <v>481</v>
      </c>
      <c r="T36" s="20" t="s">
        <v>481</v>
      </c>
      <c r="U36" s="18" t="n">
        <v>424.89093391</v>
      </c>
      <c r="V36" s="20" t="n">
        <v>6.74425675</v>
      </c>
    </row>
    <row r="37" spans="1:22">
      <c r="A37" s="15" t="s">
        <v>512</v>
      </c>
      <c r="B37" s="17" t="n">
        <v>5458</v>
      </c>
      <c r="C37" s="18">
        <f>(181.0/B37*100)</f>
        <v/>
      </c>
      <c r="D37" s="19" t="n">
        <v>5277</v>
      </c>
      <c r="E37" s="18" t="n">
        <v>542.15931707</v>
      </c>
      <c r="F37" s="20" t="n">
        <v>5.83460825</v>
      </c>
      <c r="G37" s="18" t="n">
        <v>512.63383236</v>
      </c>
      <c r="H37" s="20" t="n">
        <v>3.69911593</v>
      </c>
      <c r="I37" s="18" t="n">
        <v>491.51767854</v>
      </c>
      <c r="J37" s="20" t="n">
        <v>3.63316882</v>
      </c>
      <c r="K37" s="18" t="n">
        <v>470.42875628</v>
      </c>
      <c r="L37" s="20" t="n">
        <v>4.83803649</v>
      </c>
      <c r="M37" s="18" t="s">
        <v>481</v>
      </c>
      <c r="N37" s="20" t="s">
        <v>481</v>
      </c>
      <c r="O37" s="18" t="s">
        <v>481</v>
      </c>
      <c r="P37" s="20" t="s">
        <v>481</v>
      </c>
      <c r="Q37" s="18" t="s">
        <v>481</v>
      </c>
      <c r="R37" s="20" t="s">
        <v>481</v>
      </c>
      <c r="S37" s="18" t="s">
        <v>481</v>
      </c>
      <c r="T37" s="20" t="s">
        <v>481</v>
      </c>
      <c r="U37" s="18" t="n">
        <v>412.11488565</v>
      </c>
      <c r="V37" s="20" t="n">
        <v>5.72508282</v>
      </c>
    </row>
    <row r="38" spans="1:22">
      <c r="A38" s="15" t="s">
        <v>513</v>
      </c>
      <c r="B38" s="17" t="n">
        <v>5860</v>
      </c>
      <c r="C38" s="18">
        <f>(27.0/B38*100)</f>
        <v/>
      </c>
      <c r="D38" s="19" t="n">
        <v>5833</v>
      </c>
      <c r="E38" s="18" t="n">
        <v>520.08628702</v>
      </c>
      <c r="F38" s="20" t="n">
        <v>6.37025934</v>
      </c>
      <c r="G38" s="18" t="n">
        <v>525.123689</v>
      </c>
      <c r="H38" s="20" t="n">
        <v>3.45981263</v>
      </c>
      <c r="I38" s="18" t="n">
        <v>509.22427396</v>
      </c>
      <c r="J38" s="20" t="n">
        <v>3.40576822</v>
      </c>
      <c r="K38" s="18" t="n">
        <v>473.77765702</v>
      </c>
      <c r="L38" s="20" t="n">
        <v>3.99764192</v>
      </c>
      <c r="M38" s="18" t="s">
        <v>481</v>
      </c>
      <c r="N38" s="20" t="s">
        <v>481</v>
      </c>
      <c r="O38" s="18" t="s">
        <v>481</v>
      </c>
      <c r="P38" s="20" t="s">
        <v>481</v>
      </c>
      <c r="Q38" s="18" t="s">
        <v>481</v>
      </c>
      <c r="R38" s="20" t="s">
        <v>481</v>
      </c>
      <c r="S38" s="18" t="s">
        <v>481</v>
      </c>
      <c r="T38" s="20" t="s">
        <v>481</v>
      </c>
      <c r="U38" s="18" t="n">
        <v>474.24770974</v>
      </c>
      <c r="V38" s="20" t="n">
        <v>6.02889577</v>
      </c>
    </row>
    <row r="39" spans="1:22">
      <c r="A39" s="15" t="s">
        <v>514</v>
      </c>
      <c r="B39" s="17" t="n">
        <v>5895</v>
      </c>
      <c r="C39" s="18">
        <f>(33.0/B39*100)</f>
        <v/>
      </c>
      <c r="D39" s="19" t="n">
        <v>5862</v>
      </c>
      <c r="E39" s="18" t="n">
        <v>437.96699994</v>
      </c>
      <c r="F39" s="20" t="n">
        <v>4.57841723</v>
      </c>
      <c r="G39" s="18" t="n">
        <v>431.13928922</v>
      </c>
      <c r="H39" s="20" t="n">
        <v>4.24831237</v>
      </c>
      <c r="I39" s="18" t="n">
        <v>419.05444463</v>
      </c>
      <c r="J39" s="20" t="n">
        <v>4.81595592</v>
      </c>
      <c r="K39" s="18" t="n">
        <v>404.45368081</v>
      </c>
      <c r="L39" s="20" t="n">
        <v>4.88638423</v>
      </c>
      <c r="M39" s="18" t="s">
        <v>481</v>
      </c>
      <c r="N39" s="20" t="s">
        <v>481</v>
      </c>
      <c r="O39" s="18" t="s">
        <v>481</v>
      </c>
      <c r="P39" s="20" t="s">
        <v>481</v>
      </c>
      <c r="Q39" s="18" t="s">
        <v>481</v>
      </c>
      <c r="R39" s="20" t="s">
        <v>481</v>
      </c>
      <c r="S39" s="18" t="s">
        <v>481</v>
      </c>
      <c r="T39" s="20" t="s">
        <v>481</v>
      </c>
      <c r="U39" s="18" t="n">
        <v>370.93894509</v>
      </c>
      <c r="V39" s="20" t="n">
        <v>7.21193489</v>
      </c>
    </row>
    <row r="40" spans="1:22">
      <c r="A40" s="15" t="s">
        <v>515</v>
      </c>
      <c r="B40" s="17" t="n">
        <v>14157</v>
      </c>
      <c r="C40" s="18">
        <f>(415.0/B40*100)</f>
        <v/>
      </c>
      <c r="D40" s="19" t="n">
        <v>13742</v>
      </c>
      <c r="E40" s="18" t="n">
        <v>536.67915891</v>
      </c>
      <c r="F40" s="20" t="n">
        <v>4.47655769</v>
      </c>
      <c r="G40" s="18" t="n">
        <v>527.2333056</v>
      </c>
      <c r="H40" s="20" t="n">
        <v>3.00576713</v>
      </c>
      <c r="I40" s="18" t="n">
        <v>509.3451284</v>
      </c>
      <c r="J40" s="20" t="n">
        <v>2.99240052</v>
      </c>
      <c r="K40" s="18" t="n">
        <v>473.12326978</v>
      </c>
      <c r="L40" s="20" t="n">
        <v>4.60983849</v>
      </c>
      <c r="M40" s="18" t="s">
        <v>481</v>
      </c>
      <c r="N40" s="20" t="s">
        <v>481</v>
      </c>
      <c r="O40" s="18" t="s">
        <v>481</v>
      </c>
      <c r="P40" s="20" t="s">
        <v>481</v>
      </c>
      <c r="Q40" s="18" t="s">
        <v>481</v>
      </c>
      <c r="R40" s="20" t="s">
        <v>481</v>
      </c>
      <c r="S40" s="18" t="s">
        <v>481</v>
      </c>
      <c r="T40" s="20" t="s">
        <v>481</v>
      </c>
      <c r="U40" s="18" t="n">
        <v>419.25437993</v>
      </c>
      <c r="V40" s="20" t="n">
        <v>6.67296441</v>
      </c>
    </row>
    <row r="41" spans="1:22">
      <c r="A41" s="15" t="s">
        <v>516</v>
      </c>
      <c r="B41" s="17" t="n">
        <v>5712</v>
      </c>
      <c r="C41" s="18">
        <f>(61.0/B41*100)</f>
        <v/>
      </c>
      <c r="D41" s="19" t="n">
        <v>5651</v>
      </c>
      <c r="E41" s="18" t="n">
        <v>514.74332411</v>
      </c>
      <c r="F41" s="20" t="n">
        <v>4.74133</v>
      </c>
      <c r="G41" s="18" t="n">
        <v>507.43369392</v>
      </c>
      <c r="H41" s="20" t="n">
        <v>3.4093601</v>
      </c>
      <c r="I41" s="18" t="n">
        <v>496.98858114</v>
      </c>
      <c r="J41" s="20" t="n">
        <v>3.56857214</v>
      </c>
      <c r="K41" s="18" t="n">
        <v>469.01802754</v>
      </c>
      <c r="L41" s="20" t="n">
        <v>4.96610668</v>
      </c>
      <c r="M41" s="18" t="s">
        <v>481</v>
      </c>
      <c r="N41" s="20" t="s">
        <v>481</v>
      </c>
      <c r="O41" s="18" t="s">
        <v>481</v>
      </c>
      <c r="P41" s="20" t="s">
        <v>481</v>
      </c>
      <c r="Q41" s="18" t="n">
        <v>387.44235424</v>
      </c>
      <c r="R41" s="20" t="n">
        <v>14.52510266</v>
      </c>
      <c r="S41" s="18" t="s">
        <v>481</v>
      </c>
      <c r="T41" s="20" t="s">
        <v>481</v>
      </c>
      <c r="U41" s="18" t="n">
        <v>416.25931606</v>
      </c>
      <c r="V41" s="20" t="n">
        <v>9.41618031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379.00097845</v>
      </c>
      <c r="F45" s="20" t="n">
        <v>3.2243485</v>
      </c>
      <c r="G45" s="18" t="n">
        <v>382.10653365</v>
      </c>
      <c r="H45" s="20" t="n">
        <v>3.58931752</v>
      </c>
      <c r="I45" s="18" t="n">
        <v>382.00099667</v>
      </c>
      <c r="J45" s="20" t="n">
        <v>2.94693532</v>
      </c>
      <c r="K45" s="18" t="n">
        <v>359.30074391</v>
      </c>
      <c r="L45" s="20" t="n">
        <v>4.32711481</v>
      </c>
      <c r="M45" s="18" t="s">
        <v>481</v>
      </c>
      <c r="N45" s="20" t="s">
        <v>481</v>
      </c>
      <c r="O45" s="18" t="s">
        <v>481</v>
      </c>
      <c r="P45" s="20" t="s">
        <v>481</v>
      </c>
      <c r="Q45" s="18" t="s">
        <v>481</v>
      </c>
      <c r="R45" s="20" t="s">
        <v>481</v>
      </c>
      <c r="S45" s="18" t="n">
        <v>356.46561745</v>
      </c>
      <c r="T45" s="20" t="n">
        <v>13.80531686</v>
      </c>
      <c r="U45" s="18" t="n">
        <v>347.55443119</v>
      </c>
      <c r="V45" s="20" t="n">
        <v>4.50366701</v>
      </c>
    </row>
    <row r="46" spans="1:22">
      <c r="A46" s="15" t="s">
        <v>521</v>
      </c>
      <c r="B46" s="17" t="n">
        <v>23141</v>
      </c>
      <c r="C46" s="18">
        <f>(2289.0/B46*100)</f>
        <v/>
      </c>
      <c r="D46" s="19" t="n">
        <v>20852</v>
      </c>
      <c r="E46" s="18" t="n">
        <v>419.01258954</v>
      </c>
      <c r="F46" s="20" t="n">
        <v>4.19004397</v>
      </c>
      <c r="G46" s="18" t="n">
        <v>426.35487643</v>
      </c>
      <c r="H46" s="20" t="n">
        <v>3.5261803</v>
      </c>
      <c r="I46" s="18" t="n">
        <v>415.82761415</v>
      </c>
      <c r="J46" s="20" t="n">
        <v>3.35101884</v>
      </c>
      <c r="K46" s="18" t="n">
        <v>387.89394688</v>
      </c>
      <c r="L46" s="20" t="n">
        <v>4.10317203</v>
      </c>
      <c r="M46" s="18" t="s">
        <v>481</v>
      </c>
      <c r="N46" s="20" t="s">
        <v>481</v>
      </c>
      <c r="O46" s="18" t="s">
        <v>481</v>
      </c>
      <c r="P46" s="20" t="s">
        <v>481</v>
      </c>
      <c r="Q46" s="18" t="s">
        <v>481</v>
      </c>
      <c r="R46" s="20" t="s">
        <v>481</v>
      </c>
      <c r="S46" s="18" t="s">
        <v>481</v>
      </c>
      <c r="T46" s="20" t="s">
        <v>481</v>
      </c>
      <c r="U46" s="18" t="n">
        <v>376.64359629</v>
      </c>
      <c r="V46" s="20" t="n">
        <v>2.20204028</v>
      </c>
    </row>
    <row r="47" spans="1:22">
      <c r="A47" s="15" t="s">
        <v>522</v>
      </c>
      <c r="B47" s="17" t="n">
        <v>5928</v>
      </c>
      <c r="C47" s="18">
        <f>(440.0/B47*100)</f>
        <v/>
      </c>
      <c r="D47" s="19" t="n">
        <v>5488</v>
      </c>
      <c r="E47" s="18" t="n">
        <v>467.39087527</v>
      </c>
      <c r="F47" s="20" t="n">
        <v>4.73220658</v>
      </c>
      <c r="G47" s="18" t="n">
        <v>467.76892759</v>
      </c>
      <c r="H47" s="20" t="n">
        <v>4.66716533</v>
      </c>
      <c r="I47" s="18" t="n">
        <v>453.53620692</v>
      </c>
      <c r="J47" s="20" t="n">
        <v>4.84501782</v>
      </c>
      <c r="K47" s="18" t="n">
        <v>413.7232424</v>
      </c>
      <c r="L47" s="20" t="n">
        <v>7.4404385</v>
      </c>
      <c r="M47" s="18" t="s">
        <v>481</v>
      </c>
      <c r="N47" s="20" t="s">
        <v>481</v>
      </c>
      <c r="O47" s="18" t="s">
        <v>481</v>
      </c>
      <c r="P47" s="20" t="s">
        <v>481</v>
      </c>
      <c r="Q47" s="18" t="s">
        <v>481</v>
      </c>
      <c r="R47" s="20" t="s">
        <v>481</v>
      </c>
      <c r="S47" s="18" t="s">
        <v>481</v>
      </c>
      <c r="T47" s="20" t="s">
        <v>481</v>
      </c>
      <c r="U47" s="18" t="n">
        <v>381.30289941</v>
      </c>
      <c r="V47" s="20" t="n">
        <v>5.48649008</v>
      </c>
    </row>
    <row r="48" spans="1:22">
      <c r="A48" s="15" t="s">
        <v>523</v>
      </c>
      <c r="B48" s="17" t="n">
        <v>9841</v>
      </c>
      <c r="C48" s="18">
        <f>(8.0/B48*100)</f>
        <v/>
      </c>
      <c r="D48" s="19" t="n">
        <v>9833</v>
      </c>
      <c r="E48" s="18" t="n">
        <v>537.84537156</v>
      </c>
      <c r="F48" s="20" t="n">
        <v>5.62632596</v>
      </c>
      <c r="G48" s="18" t="n">
        <v>521.71407712</v>
      </c>
      <c r="H48" s="20" t="n">
        <v>5.15991229</v>
      </c>
      <c r="I48" s="18" t="n">
        <v>513.5640951399999</v>
      </c>
      <c r="J48" s="20" t="n">
        <v>4.66491243</v>
      </c>
      <c r="K48" s="18" t="n">
        <v>462.37896993</v>
      </c>
      <c r="L48" s="20" t="n">
        <v>5.99706447</v>
      </c>
      <c r="M48" s="18" t="s">
        <v>481</v>
      </c>
      <c r="N48" s="20" t="s">
        <v>481</v>
      </c>
      <c r="O48" s="18" t="s">
        <v>481</v>
      </c>
      <c r="P48" s="20" t="s">
        <v>481</v>
      </c>
      <c r="Q48" s="18" t="s">
        <v>481</v>
      </c>
      <c r="R48" s="20" t="s">
        <v>481</v>
      </c>
      <c r="S48" s="18" t="s">
        <v>481</v>
      </c>
      <c r="T48" s="20" t="s">
        <v>481</v>
      </c>
      <c r="U48" s="18" t="n">
        <v>455.98946591</v>
      </c>
      <c r="V48" s="20" t="n">
        <v>24.18107432</v>
      </c>
    </row>
    <row r="49" spans="1:22">
      <c r="A49" s="15" t="s">
        <v>524</v>
      </c>
      <c r="B49" s="17" t="n">
        <v>6349</v>
      </c>
      <c r="C49" s="18">
        <f>(56.0/B49*100)</f>
        <v/>
      </c>
      <c r="D49" s="19" t="n">
        <v>6293</v>
      </c>
      <c r="E49" s="18" t="n">
        <v>433.52098661</v>
      </c>
      <c r="F49" s="20" t="n">
        <v>3.75991109</v>
      </c>
      <c r="G49" s="18" t="n">
        <v>438.0212961</v>
      </c>
      <c r="H49" s="20" t="n">
        <v>3.10131653</v>
      </c>
      <c r="I49" s="18" t="n">
        <v>438.42980094</v>
      </c>
      <c r="J49" s="20" t="n">
        <v>3.61244108</v>
      </c>
      <c r="K49" s="18" t="n">
        <v>414.34637666</v>
      </c>
      <c r="L49" s="20" t="n">
        <v>4.63698532</v>
      </c>
      <c r="M49" s="18" t="s">
        <v>481</v>
      </c>
      <c r="N49" s="20" t="s">
        <v>481</v>
      </c>
      <c r="O49" s="18" t="s">
        <v>481</v>
      </c>
      <c r="P49" s="20" t="s">
        <v>481</v>
      </c>
      <c r="Q49" s="18" t="s">
        <v>481</v>
      </c>
      <c r="R49" s="20" t="s">
        <v>481</v>
      </c>
      <c r="S49" s="18" t="n">
        <v>406.02646471</v>
      </c>
      <c r="T49" s="20" t="n">
        <v>30.43058223</v>
      </c>
      <c r="U49" s="18" t="n">
        <v>381.2082733</v>
      </c>
      <c r="V49" s="20" t="n">
        <v>8.7953691</v>
      </c>
    </row>
    <row r="50" spans="1:22">
      <c r="A50" s="15" t="s">
        <v>525</v>
      </c>
      <c r="B50" s="17" t="n">
        <v>11795</v>
      </c>
      <c r="C50" s="18">
        <f>(413.0/B50*100)</f>
        <v/>
      </c>
      <c r="D50" s="19" t="n">
        <v>11382</v>
      </c>
      <c r="E50" s="18" t="n">
        <v>421.47922341</v>
      </c>
      <c r="F50" s="20" t="n">
        <v>3.99258882</v>
      </c>
      <c r="G50" s="18" t="n">
        <v>424.55579371</v>
      </c>
      <c r="H50" s="20" t="n">
        <v>2.36058731</v>
      </c>
      <c r="I50" s="18" t="n">
        <v>423.03147067</v>
      </c>
      <c r="J50" s="20" t="n">
        <v>2.90302953</v>
      </c>
      <c r="K50" s="18" t="n">
        <v>393.73727949</v>
      </c>
      <c r="L50" s="20" t="n">
        <v>3.64668589</v>
      </c>
      <c r="M50" s="18" t="s">
        <v>481</v>
      </c>
      <c r="N50" s="20" t="s">
        <v>481</v>
      </c>
      <c r="O50" s="18" t="s">
        <v>481</v>
      </c>
      <c r="P50" s="20" t="s">
        <v>481</v>
      </c>
      <c r="Q50" s="18" t="s">
        <v>481</v>
      </c>
      <c r="R50" s="20" t="s">
        <v>481</v>
      </c>
      <c r="S50" s="18" t="s">
        <v>481</v>
      </c>
      <c r="T50" s="20" t="s">
        <v>481</v>
      </c>
      <c r="U50" s="18" t="n">
        <v>359.93684768</v>
      </c>
      <c r="V50" s="20" t="n">
        <v>6.12742857</v>
      </c>
    </row>
    <row r="51" spans="1:22">
      <c r="A51" s="15" t="s">
        <v>526</v>
      </c>
      <c r="B51" s="17" t="n">
        <v>6866</v>
      </c>
      <c r="C51" s="18">
        <f>(112.0/B51*100)</f>
        <v/>
      </c>
      <c r="D51" s="19" t="n">
        <v>6754</v>
      </c>
      <c r="E51" s="18" t="n">
        <v>428.99770688</v>
      </c>
      <c r="F51" s="20" t="n">
        <v>3.41921705</v>
      </c>
      <c r="G51" s="18" t="n">
        <v>427.28208497</v>
      </c>
      <c r="H51" s="20" t="n">
        <v>2.42378219</v>
      </c>
      <c r="I51" s="18" t="n">
        <v>423.9736556</v>
      </c>
      <c r="J51" s="20" t="n">
        <v>2.64830144</v>
      </c>
      <c r="K51" s="18" t="n">
        <v>403.62804821</v>
      </c>
      <c r="L51" s="20" t="n">
        <v>4.24698665</v>
      </c>
      <c r="M51" s="18" t="s">
        <v>481</v>
      </c>
      <c r="N51" s="20" t="s">
        <v>481</v>
      </c>
      <c r="O51" s="18" t="s">
        <v>481</v>
      </c>
      <c r="P51" s="20" t="s">
        <v>481</v>
      </c>
      <c r="Q51" s="18" t="n">
        <v>410.85572185</v>
      </c>
      <c r="R51" s="20" t="n">
        <v>3.7997542</v>
      </c>
      <c r="S51" s="18" t="s">
        <v>481</v>
      </c>
      <c r="T51" s="20" t="s">
        <v>481</v>
      </c>
      <c r="U51" s="18" t="n">
        <v>388.68568132</v>
      </c>
      <c r="V51" s="20" t="n">
        <v>6.17378828</v>
      </c>
    </row>
    <row r="52" spans="1:22">
      <c r="A52" s="15" t="s">
        <v>527</v>
      </c>
      <c r="B52" s="17" t="n">
        <v>5809</v>
      </c>
      <c r="C52" s="18">
        <f>(115.0/B52*100)</f>
        <v/>
      </c>
      <c r="D52" s="19" t="n">
        <v>5694</v>
      </c>
      <c r="E52" s="18" t="n">
        <v>492.88152245</v>
      </c>
      <c r="F52" s="20" t="n">
        <v>3.70169947</v>
      </c>
      <c r="G52" s="18" t="n">
        <v>485.92211073</v>
      </c>
      <c r="H52" s="20" t="n">
        <v>3.17290274</v>
      </c>
      <c r="I52" s="18" t="n">
        <v>475.12382082</v>
      </c>
      <c r="J52" s="20" t="n">
        <v>3.11361846</v>
      </c>
      <c r="K52" s="18" t="n">
        <v>439.23570471</v>
      </c>
      <c r="L52" s="20" t="n">
        <v>4.55402973</v>
      </c>
      <c r="M52" s="18" t="s">
        <v>481</v>
      </c>
      <c r="N52" s="20" t="s">
        <v>481</v>
      </c>
      <c r="O52" s="18" t="s">
        <v>481</v>
      </c>
      <c r="P52" s="20" t="s">
        <v>481</v>
      </c>
      <c r="Q52" s="18" t="s">
        <v>481</v>
      </c>
      <c r="R52" s="20" t="s">
        <v>481</v>
      </c>
      <c r="S52" s="18" t="s">
        <v>481</v>
      </c>
      <c r="T52" s="20" t="s">
        <v>481</v>
      </c>
      <c r="U52" s="18" t="n">
        <v>394.75507752</v>
      </c>
      <c r="V52" s="20" t="n">
        <v>5.60156096</v>
      </c>
    </row>
    <row r="53" spans="1:22">
      <c r="A53" s="15" t="s">
        <v>528</v>
      </c>
      <c r="B53" s="17" t="n">
        <v>5571</v>
      </c>
      <c r="C53" s="18">
        <f>(123.0/B53*100)</f>
        <v/>
      </c>
      <c r="D53" s="19" t="n">
        <v>5448</v>
      </c>
      <c r="E53" s="18" t="n">
        <v>437.22377869</v>
      </c>
      <c r="F53" s="20" t="n">
        <v>3.44277157</v>
      </c>
      <c r="G53" s="18" t="n">
        <v>445.2133403</v>
      </c>
      <c r="H53" s="20" t="n">
        <v>2.35852061</v>
      </c>
      <c r="I53" s="18" t="n">
        <v>444.05404865</v>
      </c>
      <c r="J53" s="20" t="n">
        <v>2.49185306</v>
      </c>
      <c r="K53" s="18" t="n">
        <v>426.70705495</v>
      </c>
      <c r="L53" s="20" t="n">
        <v>3.5433119</v>
      </c>
      <c r="M53" s="18" t="s">
        <v>481</v>
      </c>
      <c r="N53" s="20" t="s">
        <v>481</v>
      </c>
      <c r="O53" s="18" t="s">
        <v>481</v>
      </c>
      <c r="P53" s="20" t="s">
        <v>481</v>
      </c>
      <c r="Q53" s="18" t="s">
        <v>481</v>
      </c>
      <c r="R53" s="20" t="s">
        <v>481</v>
      </c>
      <c r="S53" s="18" t="s">
        <v>481</v>
      </c>
      <c r="T53" s="20" t="s">
        <v>481</v>
      </c>
      <c r="U53" s="18" t="n">
        <v>363.38496627</v>
      </c>
      <c r="V53" s="20" t="n">
        <v>3.90266535</v>
      </c>
    </row>
    <row r="54" spans="1:22">
      <c r="A54" s="15" t="s">
        <v>529</v>
      </c>
      <c r="B54" s="17" t="n">
        <v>4740</v>
      </c>
      <c r="C54" s="18">
        <f>(548.0/B54*100)</f>
        <v/>
      </c>
      <c r="D54" s="19" t="n">
        <v>4192</v>
      </c>
      <c r="E54" s="18" t="n">
        <v>343.64183828</v>
      </c>
      <c r="F54" s="20" t="n">
        <v>3.41379393</v>
      </c>
      <c r="G54" s="18" t="n">
        <v>354.51461342</v>
      </c>
      <c r="H54" s="20" t="n">
        <v>3.48201343</v>
      </c>
      <c r="I54" s="18" t="n">
        <v>339.54029419</v>
      </c>
      <c r="J54" s="20" t="n">
        <v>5.18447746</v>
      </c>
      <c r="K54" s="18" t="n">
        <v>313.13854891</v>
      </c>
      <c r="L54" s="20" t="n">
        <v>6.49573288</v>
      </c>
      <c r="M54" s="18" t="s">
        <v>481</v>
      </c>
      <c r="N54" s="20" t="s">
        <v>481</v>
      </c>
      <c r="O54" s="18" t="s">
        <v>481</v>
      </c>
      <c r="P54" s="20" t="s">
        <v>481</v>
      </c>
      <c r="Q54" s="18" t="s">
        <v>481</v>
      </c>
      <c r="R54" s="20" t="s">
        <v>481</v>
      </c>
      <c r="S54" s="18" t="s">
        <v>481</v>
      </c>
      <c r="T54" s="20" t="s">
        <v>481</v>
      </c>
      <c r="U54" s="18" t="n">
        <v>286.86347169</v>
      </c>
      <c r="V54" s="20" t="n">
        <v>3.56858813</v>
      </c>
    </row>
    <row r="55" spans="1:22">
      <c r="A55" s="15" t="s">
        <v>530</v>
      </c>
      <c r="B55" s="17" t="n">
        <v>5316</v>
      </c>
      <c r="C55" s="18">
        <f>(22.0/B55*100)</f>
        <v/>
      </c>
      <c r="D55" s="19" t="n">
        <v>5294</v>
      </c>
      <c r="E55" s="18" t="n">
        <v>431.25243895</v>
      </c>
      <c r="F55" s="20" t="n">
        <v>2.76116992</v>
      </c>
      <c r="G55" s="18" t="n">
        <v>418.49191988</v>
      </c>
      <c r="H55" s="20" t="n">
        <v>2.83458843</v>
      </c>
      <c r="I55" s="18" t="n">
        <v>401.96800801</v>
      </c>
      <c r="J55" s="20" t="n">
        <v>4.04244345</v>
      </c>
      <c r="K55" s="18" t="n">
        <v>366.40874</v>
      </c>
      <c r="L55" s="20" t="n">
        <v>4.74356426</v>
      </c>
      <c r="M55" s="18" t="s">
        <v>481</v>
      </c>
      <c r="N55" s="20" t="s">
        <v>481</v>
      </c>
      <c r="O55" s="18" t="s">
        <v>481</v>
      </c>
      <c r="P55" s="20" t="s">
        <v>481</v>
      </c>
      <c r="Q55" s="18" t="s">
        <v>481</v>
      </c>
      <c r="R55" s="20" t="s">
        <v>481</v>
      </c>
      <c r="S55" s="18" t="n">
        <v>320.91089719</v>
      </c>
      <c r="T55" s="20" t="n">
        <v>15.22951383</v>
      </c>
      <c r="U55" s="18" t="n">
        <v>336.12055632</v>
      </c>
      <c r="V55" s="20" t="n">
        <v>6.25044946</v>
      </c>
    </row>
    <row r="56" spans="1:22">
      <c r="A56" s="15" t="s">
        <v>531</v>
      </c>
      <c r="B56" s="17" t="n">
        <v>5359</v>
      </c>
      <c r="C56" s="18">
        <f>(77.0/B56*100)</f>
        <v/>
      </c>
      <c r="D56" s="19" t="n">
        <v>5282</v>
      </c>
      <c r="E56" s="18" t="n">
        <v>542.61427307</v>
      </c>
      <c r="F56" s="20" t="n">
        <v>4.81646876</v>
      </c>
      <c r="G56" s="18" t="n">
        <v>528.11140127</v>
      </c>
      <c r="H56" s="20" t="n">
        <v>2.83997118</v>
      </c>
      <c r="I56" s="18" t="n">
        <v>519.6646535899999</v>
      </c>
      <c r="J56" s="20" t="n">
        <v>2.95104559</v>
      </c>
      <c r="K56" s="18" t="n">
        <v>496.35150268</v>
      </c>
      <c r="L56" s="20" t="n">
        <v>4.35206131</v>
      </c>
      <c r="M56" s="18" t="s">
        <v>481</v>
      </c>
      <c r="N56" s="20" t="s">
        <v>481</v>
      </c>
      <c r="O56" s="18" t="s">
        <v>481</v>
      </c>
      <c r="P56" s="20" t="s">
        <v>481</v>
      </c>
      <c r="Q56" s="18" t="s">
        <v>481</v>
      </c>
      <c r="R56" s="20" t="s">
        <v>481</v>
      </c>
      <c r="S56" s="18" t="s">
        <v>481</v>
      </c>
      <c r="T56" s="20" t="s">
        <v>481</v>
      </c>
      <c r="U56" s="18" t="n">
        <v>453.31032638</v>
      </c>
      <c r="V56" s="20" t="n">
        <v>14.43898895</v>
      </c>
    </row>
    <row r="57" spans="1:22">
      <c r="A57" s="15" t="s">
        <v>532</v>
      </c>
      <c r="B57" s="17" t="n">
        <v>6513</v>
      </c>
      <c r="C57" s="18">
        <f>(0.0/B57*100)</f>
        <v/>
      </c>
      <c r="D57" s="19" t="n">
        <v>6513</v>
      </c>
      <c r="E57" s="18" t="n">
        <v>411.55305939</v>
      </c>
      <c r="F57" s="20" t="n">
        <v>3.85402008</v>
      </c>
      <c r="G57" s="18" t="n">
        <v>408.04100941</v>
      </c>
      <c r="H57" s="20" t="n">
        <v>2.80934503</v>
      </c>
      <c r="I57" s="18" t="n">
        <v>402.42262685</v>
      </c>
      <c r="J57" s="20" t="n">
        <v>2.72130992</v>
      </c>
      <c r="K57" s="18" t="n">
        <v>374.16313167</v>
      </c>
      <c r="L57" s="20" t="n">
        <v>3.96648923</v>
      </c>
      <c r="M57" s="18" t="s">
        <v>481</v>
      </c>
      <c r="N57" s="20" t="s">
        <v>481</v>
      </c>
      <c r="O57" s="18" t="s">
        <v>481</v>
      </c>
      <c r="P57" s="20" t="s">
        <v>481</v>
      </c>
      <c r="Q57" s="18" t="s">
        <v>481</v>
      </c>
      <c r="R57" s="20" t="s">
        <v>481</v>
      </c>
      <c r="S57" s="18" t="n">
        <v>388.02273707</v>
      </c>
      <c r="T57" s="20" t="n">
        <v>30.68255148</v>
      </c>
      <c r="U57" s="18" t="n">
        <v>377.57003502</v>
      </c>
      <c r="V57" s="20" t="n">
        <v>7.57858167</v>
      </c>
    </row>
    <row r="58" spans="1:22">
      <c r="A58" s="15" t="s">
        <v>533</v>
      </c>
      <c r="B58" s="17" t="n">
        <v>7267</v>
      </c>
      <c r="C58" s="18">
        <f>(10.0/B58*100)</f>
        <v/>
      </c>
      <c r="D58" s="19" t="n">
        <v>7257</v>
      </c>
      <c r="E58" s="18" t="n">
        <v>418.79157754</v>
      </c>
      <c r="F58" s="20" t="n">
        <v>3.07012217</v>
      </c>
      <c r="G58" s="18" t="n">
        <v>418.64059152</v>
      </c>
      <c r="H58" s="20" t="n">
        <v>2.84771634</v>
      </c>
      <c r="I58" s="18" t="n">
        <v>402.89611963</v>
      </c>
      <c r="J58" s="20" t="n">
        <v>4.11628012</v>
      </c>
      <c r="K58" s="18" t="n">
        <v>376.27877512</v>
      </c>
      <c r="L58" s="20" t="n">
        <v>5.831658</v>
      </c>
      <c r="M58" s="18" t="s">
        <v>481</v>
      </c>
      <c r="N58" s="20" t="s">
        <v>481</v>
      </c>
      <c r="O58" s="18" t="s">
        <v>481</v>
      </c>
      <c r="P58" s="20" t="s">
        <v>481</v>
      </c>
      <c r="Q58" s="18" t="s">
        <v>481</v>
      </c>
      <c r="R58" s="20" t="s">
        <v>481</v>
      </c>
      <c r="S58" s="18" t="n">
        <v>327.08033385</v>
      </c>
      <c r="T58" s="20" t="n">
        <v>17.24324322</v>
      </c>
      <c r="U58" s="18" t="n">
        <v>335.74613107</v>
      </c>
      <c r="V58" s="20" t="n">
        <v>9.22205378</v>
      </c>
    </row>
    <row r="59" spans="1:22">
      <c r="A59" s="15" t="s">
        <v>534</v>
      </c>
      <c r="B59" s="17" t="n">
        <v>4826</v>
      </c>
      <c r="C59" s="18">
        <f>(26.0/B59*100)</f>
        <v/>
      </c>
      <c r="D59" s="19" t="n">
        <v>4800</v>
      </c>
      <c r="E59" s="18" t="n">
        <v>365.8552091</v>
      </c>
      <c r="F59" s="20" t="n">
        <v>3.33317477</v>
      </c>
      <c r="G59" s="18" t="n">
        <v>381.04510058</v>
      </c>
      <c r="H59" s="20" t="n">
        <v>2.54786813</v>
      </c>
      <c r="I59" s="18" t="n">
        <v>397.0900117</v>
      </c>
      <c r="J59" s="20" t="n">
        <v>2.66883665</v>
      </c>
      <c r="K59" s="18" t="n">
        <v>374.63093611</v>
      </c>
      <c r="L59" s="20" t="n">
        <v>2.52096415</v>
      </c>
      <c r="M59" s="18" t="s">
        <v>481</v>
      </c>
      <c r="N59" s="20" t="s">
        <v>481</v>
      </c>
      <c r="O59" s="18" t="s">
        <v>481</v>
      </c>
      <c r="P59" s="20" t="s">
        <v>481</v>
      </c>
      <c r="Q59" s="18" t="s">
        <v>481</v>
      </c>
      <c r="R59" s="20" t="s">
        <v>481</v>
      </c>
      <c r="S59" s="18" t="n">
        <v>306.61005956</v>
      </c>
      <c r="T59" s="20" t="n">
        <v>13.36408248</v>
      </c>
      <c r="U59" s="18" t="n">
        <v>328.32633781</v>
      </c>
      <c r="V59" s="20" t="n">
        <v>5.52756356</v>
      </c>
    </row>
    <row r="60" spans="1:22">
      <c r="A60" s="15" t="s">
        <v>535</v>
      </c>
      <c r="B60" s="17" t="n">
        <v>4546</v>
      </c>
      <c r="C60" s="18">
        <f>(15.0/B60*100)</f>
        <v/>
      </c>
      <c r="D60" s="19" t="n">
        <v>4531</v>
      </c>
      <c r="E60" s="18" t="n">
        <v>391.68891026</v>
      </c>
      <c r="F60" s="20" t="n">
        <v>4.7025174</v>
      </c>
      <c r="G60" s="18" t="n">
        <v>396.96267702</v>
      </c>
      <c r="H60" s="20" t="n">
        <v>4.16842114</v>
      </c>
      <c r="I60" s="18" t="n">
        <v>391.38420629</v>
      </c>
      <c r="J60" s="20" t="n">
        <v>4.44008454</v>
      </c>
      <c r="K60" s="18" t="n">
        <v>351.72651477</v>
      </c>
      <c r="L60" s="20" t="n">
        <v>5.67792665</v>
      </c>
      <c r="M60" s="18" t="s">
        <v>481</v>
      </c>
      <c r="N60" s="20" t="s">
        <v>481</v>
      </c>
      <c r="O60" s="18" t="s">
        <v>481</v>
      </c>
      <c r="P60" s="20" t="s">
        <v>481</v>
      </c>
      <c r="Q60" s="18" t="n">
        <v>366.3475</v>
      </c>
      <c r="R60" s="20" t="n">
        <v>19.86940553</v>
      </c>
      <c r="S60" s="18" t="n">
        <v>331.41527176</v>
      </c>
      <c r="T60" s="20" t="n">
        <v>16.74301931</v>
      </c>
      <c r="U60" s="18" t="n">
        <v>358.30239938</v>
      </c>
      <c r="V60" s="20" t="n">
        <v>8.096877449999999</v>
      </c>
    </row>
    <row r="61" spans="1:22">
      <c r="A61" s="15" t="s">
        <v>536</v>
      </c>
      <c r="B61" s="17" t="n">
        <v>6525</v>
      </c>
      <c r="C61" s="18">
        <f>(184.0/B61*100)</f>
        <v/>
      </c>
      <c r="D61" s="19" t="n">
        <v>6341</v>
      </c>
      <c r="E61" s="18" t="n">
        <v>490.27581274</v>
      </c>
      <c r="F61" s="20" t="n">
        <v>3.76476401</v>
      </c>
      <c r="G61" s="18" t="n">
        <v>485.37212321</v>
      </c>
      <c r="H61" s="20" t="n">
        <v>2.68085207</v>
      </c>
      <c r="I61" s="18" t="n">
        <v>474.16836221</v>
      </c>
      <c r="J61" s="20" t="n">
        <v>3.68220816</v>
      </c>
      <c r="K61" s="18" t="n">
        <v>439.04148667</v>
      </c>
      <c r="L61" s="20" t="n">
        <v>5.76540412</v>
      </c>
      <c r="M61" s="18" t="s">
        <v>481</v>
      </c>
      <c r="N61" s="20" t="s">
        <v>481</v>
      </c>
      <c r="O61" s="18" t="s">
        <v>481</v>
      </c>
      <c r="P61" s="20" t="s">
        <v>481</v>
      </c>
      <c r="Q61" s="18" t="s">
        <v>481</v>
      </c>
      <c r="R61" s="20" t="s">
        <v>481</v>
      </c>
      <c r="S61" s="18" t="s">
        <v>481</v>
      </c>
      <c r="T61" s="20" t="s">
        <v>481</v>
      </c>
      <c r="U61" s="18" t="n">
        <v>397.54722943</v>
      </c>
      <c r="V61" s="20" t="n">
        <v>7.18281367</v>
      </c>
    </row>
    <row r="62" spans="1:22">
      <c r="A62" s="15" t="s">
        <v>537</v>
      </c>
      <c r="B62" s="17" t="n">
        <v>4476</v>
      </c>
      <c r="C62" s="18">
        <f>(3.0/B62*100)</f>
        <v/>
      </c>
      <c r="D62" s="19" t="n">
        <v>4473</v>
      </c>
      <c r="E62" s="18" t="n">
        <v>543.43313269</v>
      </c>
      <c r="F62" s="20" t="n">
        <v>3.55162042</v>
      </c>
      <c r="G62" s="18" t="n">
        <v>534.71323677</v>
      </c>
      <c r="H62" s="20" t="n">
        <v>1.6256135</v>
      </c>
      <c r="I62" s="18" t="n">
        <v>522.10272614</v>
      </c>
      <c r="J62" s="20" t="n">
        <v>2.51514726</v>
      </c>
      <c r="K62" s="18" t="n">
        <v>487.03436485</v>
      </c>
      <c r="L62" s="20" t="n">
        <v>4.41065164</v>
      </c>
      <c r="M62" s="18" t="s">
        <v>481</v>
      </c>
      <c r="N62" s="20" t="s">
        <v>481</v>
      </c>
      <c r="O62" s="18" t="s">
        <v>481</v>
      </c>
      <c r="P62" s="20" t="s">
        <v>481</v>
      </c>
      <c r="Q62" s="18" t="s">
        <v>481</v>
      </c>
      <c r="R62" s="20" t="s">
        <v>481</v>
      </c>
      <c r="S62" s="18" t="s">
        <v>481</v>
      </c>
      <c r="T62" s="20" t="s">
        <v>481</v>
      </c>
      <c r="U62" s="18" t="n">
        <v>487.83264036</v>
      </c>
      <c r="V62" s="20" t="n">
        <v>17.68692379</v>
      </c>
    </row>
    <row r="63" spans="1:22">
      <c r="A63" s="15" t="s">
        <v>538</v>
      </c>
      <c r="B63" s="17" t="n">
        <v>5324</v>
      </c>
      <c r="C63" s="18">
        <f>(13.0/B63*100)</f>
        <v/>
      </c>
      <c r="D63" s="19" t="n">
        <v>5311</v>
      </c>
      <c r="E63" s="18" t="n">
        <v>385.90974541</v>
      </c>
      <c r="F63" s="20" t="n">
        <v>3.14877357</v>
      </c>
      <c r="G63" s="18" t="n">
        <v>393.58670181</v>
      </c>
      <c r="H63" s="20" t="n">
        <v>2.45164265</v>
      </c>
      <c r="I63" s="18" t="n">
        <v>395.93577759</v>
      </c>
      <c r="J63" s="20" t="n">
        <v>2.94201123</v>
      </c>
      <c r="K63" s="18" t="n">
        <v>374.87488036</v>
      </c>
      <c r="L63" s="20" t="n">
        <v>2.95366263</v>
      </c>
      <c r="M63" s="18" t="s">
        <v>481</v>
      </c>
      <c r="N63" s="20" t="s">
        <v>481</v>
      </c>
      <c r="O63" s="18" t="s">
        <v>481</v>
      </c>
      <c r="P63" s="20" t="s">
        <v>481</v>
      </c>
      <c r="Q63" s="18" t="n">
        <v>399.53652291</v>
      </c>
      <c r="R63" s="20" t="n">
        <v>38.92458789</v>
      </c>
      <c r="S63" s="18" t="n">
        <v>370.8378242</v>
      </c>
      <c r="T63" s="20" t="n">
        <v>32.12881037</v>
      </c>
      <c r="U63" s="18" t="n">
        <v>331.07544288</v>
      </c>
      <c r="V63" s="20" t="n">
        <v>4.2372058</v>
      </c>
    </row>
    <row r="64" spans="1:22">
      <c r="A64" s="15" t="s">
        <v>539</v>
      </c>
      <c r="B64" s="17" t="n">
        <v>3634</v>
      </c>
      <c r="C64" s="18">
        <f>(3.0/B64*100)</f>
        <v/>
      </c>
      <c r="D64" s="19" t="n">
        <v>3631</v>
      </c>
      <c r="E64" s="18" t="n">
        <v>502.02375782</v>
      </c>
      <c r="F64" s="20" t="n">
        <v>5.24463368</v>
      </c>
      <c r="G64" s="18" t="n">
        <v>483.24298094</v>
      </c>
      <c r="H64" s="20" t="n">
        <v>2.94885748</v>
      </c>
      <c r="I64" s="18" t="n">
        <v>473.30697434</v>
      </c>
      <c r="J64" s="20" t="n">
        <v>3.40865515</v>
      </c>
      <c r="K64" s="18" t="n">
        <v>407.02619118</v>
      </c>
      <c r="L64" s="20" t="n">
        <v>4.60160495</v>
      </c>
      <c r="M64" s="18" t="s">
        <v>481</v>
      </c>
      <c r="N64" s="20" t="s">
        <v>481</v>
      </c>
      <c r="O64" s="18" t="s">
        <v>481</v>
      </c>
      <c r="P64" s="20" t="s">
        <v>481</v>
      </c>
      <c r="Q64" s="18" t="s">
        <v>481</v>
      </c>
      <c r="R64" s="20" t="s">
        <v>481</v>
      </c>
      <c r="S64" s="18" t="n">
        <v>357.83028127</v>
      </c>
      <c r="T64" s="20" t="n">
        <v>60.63960729</v>
      </c>
      <c r="U64" s="18" t="n">
        <v>338.46994214</v>
      </c>
      <c r="V64" s="20" t="n">
        <v>8.95371267</v>
      </c>
    </row>
    <row r="65" spans="1:22">
      <c r="A65" s="15" t="s">
        <v>540</v>
      </c>
      <c r="B65" s="17" t="n">
        <v>5325</v>
      </c>
      <c r="C65" s="18">
        <f>(14.0/B65*100)</f>
        <v/>
      </c>
      <c r="D65" s="19" t="n">
        <v>5311</v>
      </c>
      <c r="E65" s="18" t="n">
        <v>444.2269817</v>
      </c>
      <c r="F65" s="20" t="n">
        <v>3.27658606</v>
      </c>
      <c r="G65" s="18" t="n">
        <v>437.54512453</v>
      </c>
      <c r="H65" s="20" t="n">
        <v>2.35116798</v>
      </c>
      <c r="I65" s="18" t="n">
        <v>424.90445805</v>
      </c>
      <c r="J65" s="20" t="n">
        <v>3.34526101</v>
      </c>
      <c r="K65" s="18" t="n">
        <v>381.18544999</v>
      </c>
      <c r="L65" s="20" t="n">
        <v>4.7326828</v>
      </c>
      <c r="M65" s="18" t="s">
        <v>481</v>
      </c>
      <c r="N65" s="20" t="s">
        <v>481</v>
      </c>
      <c r="O65" s="18" t="s">
        <v>481</v>
      </c>
      <c r="P65" s="20" t="s">
        <v>481</v>
      </c>
      <c r="Q65" s="18" t="n">
        <v>359.14227358</v>
      </c>
      <c r="R65" s="20" t="n">
        <v>19.87406653</v>
      </c>
      <c r="S65" s="18" t="s">
        <v>481</v>
      </c>
      <c r="T65" s="20" t="s">
        <v>481</v>
      </c>
      <c r="U65" s="18" t="n">
        <v>345.67592724</v>
      </c>
      <c r="V65" s="20" t="n">
        <v>6.42398132</v>
      </c>
    </row>
    <row r="66" spans="1:22">
      <c r="A66" s="15" t="s">
        <v>541</v>
      </c>
      <c r="B66" s="17" t="n">
        <v>5665</v>
      </c>
      <c r="C66" s="18">
        <f>(97.0/B66*100)</f>
        <v/>
      </c>
      <c r="D66" s="19" t="n">
        <v>5568</v>
      </c>
      <c r="E66" s="18" t="n">
        <v>432.94682208</v>
      </c>
      <c r="F66" s="20" t="n">
        <v>2.97416483</v>
      </c>
      <c r="G66" s="18" t="n">
        <v>428.49736487</v>
      </c>
      <c r="H66" s="20" t="n">
        <v>1.93124319</v>
      </c>
      <c r="I66" s="18" t="n">
        <v>415.79108883</v>
      </c>
      <c r="J66" s="20" t="n">
        <v>2.78208279</v>
      </c>
      <c r="K66" s="18" t="n">
        <v>397.7481271</v>
      </c>
      <c r="L66" s="20" t="n">
        <v>4.12469623</v>
      </c>
      <c r="M66" s="18" t="s">
        <v>481</v>
      </c>
      <c r="N66" s="20" t="s">
        <v>481</v>
      </c>
      <c r="O66" s="18" t="s">
        <v>481</v>
      </c>
      <c r="P66" s="20" t="s">
        <v>481</v>
      </c>
      <c r="Q66" s="18" t="s">
        <v>481</v>
      </c>
      <c r="R66" s="20" t="s">
        <v>481</v>
      </c>
      <c r="S66" s="18" t="s">
        <v>481</v>
      </c>
      <c r="T66" s="20" t="s">
        <v>481</v>
      </c>
      <c r="U66" s="18" t="n">
        <v>356.99438246</v>
      </c>
      <c r="V66" s="20" t="n">
        <v>2.51723278</v>
      </c>
    </row>
    <row r="67" spans="1:22">
      <c r="A67" s="15" t="s">
        <v>542</v>
      </c>
      <c r="B67" s="17" t="n">
        <v>6971</v>
      </c>
      <c r="C67" s="18">
        <f>(1089.0/B67*100)</f>
        <v/>
      </c>
      <c r="D67" s="19" t="n">
        <v>5882</v>
      </c>
      <c r="E67" s="18" t="n">
        <v>414.1913714</v>
      </c>
      <c r="F67" s="20" t="n">
        <v>2.71002804</v>
      </c>
      <c r="G67" s="18" t="n">
        <v>410.25905072</v>
      </c>
      <c r="H67" s="20" t="n">
        <v>2.83392082</v>
      </c>
      <c r="I67" s="18" t="n">
        <v>412.04268566</v>
      </c>
      <c r="J67" s="20" t="n">
        <v>3.97274177</v>
      </c>
      <c r="K67" s="18" t="n">
        <v>384.24484189</v>
      </c>
      <c r="L67" s="20" t="n">
        <v>6.88057531</v>
      </c>
      <c r="M67" s="18" t="s">
        <v>481</v>
      </c>
      <c r="N67" s="20" t="s">
        <v>481</v>
      </c>
      <c r="O67" s="18" t="s">
        <v>481</v>
      </c>
      <c r="P67" s="20" t="s">
        <v>481</v>
      </c>
      <c r="Q67" s="18" t="s">
        <v>481</v>
      </c>
      <c r="R67" s="20" t="s">
        <v>481</v>
      </c>
      <c r="S67" s="18" t="s">
        <v>481</v>
      </c>
      <c r="T67" s="20" t="s">
        <v>481</v>
      </c>
      <c r="U67" s="18" t="n">
        <v>353.44537352</v>
      </c>
      <c r="V67" s="20" t="n">
        <v>5.53417366</v>
      </c>
    </row>
    <row r="68" spans="1:22">
      <c r="A68" s="15" t="s">
        <v>543</v>
      </c>
      <c r="B68" s="17" t="n">
        <v>12083</v>
      </c>
      <c r="C68" s="18">
        <f>(31.0/B68*100)</f>
        <v/>
      </c>
      <c r="D68" s="19" t="n">
        <v>12052</v>
      </c>
      <c r="E68" s="18" t="n">
        <v>450.3809269</v>
      </c>
      <c r="F68" s="20" t="n">
        <v>1.9832006</v>
      </c>
      <c r="G68" s="18" t="n">
        <v>434.46977584</v>
      </c>
      <c r="H68" s="20" t="n">
        <v>1.78047873</v>
      </c>
      <c r="I68" s="18" t="n">
        <v>422.52237441</v>
      </c>
      <c r="J68" s="20" t="n">
        <v>2.58132641</v>
      </c>
      <c r="K68" s="18" t="n">
        <v>394.69641116</v>
      </c>
      <c r="L68" s="20" t="n">
        <v>3.15520303</v>
      </c>
      <c r="M68" s="18" t="s">
        <v>481</v>
      </c>
      <c r="N68" s="20" t="s">
        <v>481</v>
      </c>
      <c r="O68" s="18" t="s">
        <v>481</v>
      </c>
      <c r="P68" s="20" t="s">
        <v>481</v>
      </c>
      <c r="Q68" s="18" t="s">
        <v>481</v>
      </c>
      <c r="R68" s="20" t="s">
        <v>481</v>
      </c>
      <c r="S68" s="18" t="s">
        <v>481</v>
      </c>
      <c r="T68" s="20" t="s">
        <v>481</v>
      </c>
      <c r="U68" s="18" t="n">
        <v>358.74344185</v>
      </c>
      <c r="V68" s="20" t="n">
        <v>1.9282899</v>
      </c>
    </row>
    <row r="69" spans="1:22">
      <c r="A69" s="15" t="s">
        <v>544</v>
      </c>
      <c r="B69" s="17" t="n">
        <v>4876</v>
      </c>
      <c r="C69" s="18">
        <f>(0.0/B69*100)</f>
        <v/>
      </c>
      <c r="D69" s="19" t="n">
        <v>4876</v>
      </c>
      <c r="E69" s="18" t="n">
        <v>429.2174098</v>
      </c>
      <c r="F69" s="20" t="n">
        <v>4.19458565</v>
      </c>
      <c r="G69" s="18" t="n">
        <v>440.7265516</v>
      </c>
      <c r="H69" s="20" t="n">
        <v>3.58540353</v>
      </c>
      <c r="I69" s="18" t="n">
        <v>440.26329437</v>
      </c>
      <c r="J69" s="20" t="n">
        <v>3.73348056</v>
      </c>
      <c r="K69" s="18" t="n">
        <v>414.4953523</v>
      </c>
      <c r="L69" s="20" t="n">
        <v>5.35252176</v>
      </c>
      <c r="M69" s="18" t="s">
        <v>481</v>
      </c>
      <c r="N69" s="20" t="s">
        <v>481</v>
      </c>
      <c r="O69" s="18" t="s">
        <v>481</v>
      </c>
      <c r="P69" s="20" t="s">
        <v>481</v>
      </c>
      <c r="Q69" s="18" t="s">
        <v>481</v>
      </c>
      <c r="R69" s="20" t="s">
        <v>481</v>
      </c>
      <c r="S69" s="18" t="s">
        <v>481</v>
      </c>
      <c r="T69" s="20" t="s">
        <v>481</v>
      </c>
      <c r="U69" s="18" t="n">
        <v>374.33305366</v>
      </c>
      <c r="V69" s="20" t="n">
        <v>15.40557226</v>
      </c>
    </row>
    <row r="70" spans="1:22">
      <c r="A70" s="15" t="s">
        <v>545</v>
      </c>
      <c r="B70" s="17" t="n">
        <v>6036</v>
      </c>
      <c r="C70" s="18">
        <f>(223.0/B70*100)</f>
        <v/>
      </c>
      <c r="D70" s="19" t="n">
        <v>5813</v>
      </c>
      <c r="E70" s="18" t="n">
        <v>503.25637494</v>
      </c>
      <c r="F70" s="20" t="n">
        <v>3.67099821</v>
      </c>
      <c r="G70" s="18" t="n">
        <v>494.25152993</v>
      </c>
      <c r="H70" s="20" t="n">
        <v>3.28400062</v>
      </c>
      <c r="I70" s="18" t="n">
        <v>486.5804317</v>
      </c>
      <c r="J70" s="20" t="n">
        <v>3.1833107</v>
      </c>
      <c r="K70" s="18" t="n">
        <v>465.79313353</v>
      </c>
      <c r="L70" s="20" t="n">
        <v>5.17409393</v>
      </c>
      <c r="M70" s="18" t="s">
        <v>481</v>
      </c>
      <c r="N70" s="20" t="s">
        <v>481</v>
      </c>
      <c r="O70" s="18" t="s">
        <v>481</v>
      </c>
      <c r="P70" s="20" t="s">
        <v>481</v>
      </c>
      <c r="Q70" s="18" t="s">
        <v>481</v>
      </c>
      <c r="R70" s="20" t="s">
        <v>481</v>
      </c>
      <c r="S70" s="18" t="s">
        <v>481</v>
      </c>
      <c r="T70" s="20" t="s">
        <v>481</v>
      </c>
      <c r="U70" s="18" t="n">
        <v>434.527097</v>
      </c>
      <c r="V70" s="20" t="n">
        <v>6.82425975</v>
      </c>
    </row>
    <row r="71" spans="1:22">
      <c r="A71" s="15" t="s">
        <v>546</v>
      </c>
      <c r="B71" s="17" t="n">
        <v>6115</v>
      </c>
      <c r="C71" s="18">
        <f>(43.0/B71*100)</f>
        <v/>
      </c>
      <c r="D71" s="19" t="n">
        <v>6072</v>
      </c>
      <c r="E71" s="18" t="n">
        <v>591.31278437</v>
      </c>
      <c r="F71" s="20" t="n">
        <v>4.39205719</v>
      </c>
      <c r="G71" s="18" t="n">
        <v>559.70057638</v>
      </c>
      <c r="H71" s="20" t="n">
        <v>2.07689742</v>
      </c>
      <c r="I71" s="18" t="n">
        <v>548.9311273</v>
      </c>
      <c r="J71" s="20" t="n">
        <v>2.22229938</v>
      </c>
      <c r="K71" s="18" t="n">
        <v>528.82119269</v>
      </c>
      <c r="L71" s="20" t="n">
        <v>4.64672976</v>
      </c>
      <c r="M71" s="18" t="s">
        <v>481</v>
      </c>
      <c r="N71" s="20" t="s">
        <v>481</v>
      </c>
      <c r="O71" s="18" t="s">
        <v>481</v>
      </c>
      <c r="P71" s="20" t="s">
        <v>481</v>
      </c>
      <c r="Q71" s="18" t="s">
        <v>481</v>
      </c>
      <c r="R71" s="20" t="s">
        <v>481</v>
      </c>
      <c r="S71" s="18" t="s">
        <v>481</v>
      </c>
      <c r="T71" s="20" t="s">
        <v>481</v>
      </c>
      <c r="U71" s="18" t="n">
        <v>471.31938546</v>
      </c>
      <c r="V71" s="20" t="n">
        <v>14.90641612</v>
      </c>
    </row>
    <row r="72" spans="1:22">
      <c r="A72" s="15" t="s">
        <v>547</v>
      </c>
      <c r="B72" s="17" t="n">
        <v>7708</v>
      </c>
      <c r="C72" s="18">
        <f>(7.0/B72*100)</f>
        <v/>
      </c>
      <c r="D72" s="19" t="n">
        <v>7701</v>
      </c>
      <c r="E72" s="18" t="n">
        <v>560.93557911</v>
      </c>
      <c r="F72" s="20" t="n">
        <v>3.53386287</v>
      </c>
      <c r="G72" s="18" t="n">
        <v>535.7186884400001</v>
      </c>
      <c r="H72" s="20" t="n">
        <v>3.08464433</v>
      </c>
      <c r="I72" s="18" t="n">
        <v>509.33460278</v>
      </c>
      <c r="J72" s="20" t="n">
        <v>3.84397742</v>
      </c>
      <c r="K72" s="18" t="n">
        <v>465.32997977</v>
      </c>
      <c r="L72" s="20" t="n">
        <v>6.40890087</v>
      </c>
      <c r="M72" s="18" t="s">
        <v>481</v>
      </c>
      <c r="N72" s="20" t="s">
        <v>481</v>
      </c>
      <c r="O72" s="18" t="s">
        <v>481</v>
      </c>
      <c r="P72" s="20" t="s">
        <v>481</v>
      </c>
      <c r="Q72" s="18" t="s">
        <v>481</v>
      </c>
      <c r="R72" s="20" t="s">
        <v>481</v>
      </c>
      <c r="S72" s="18" t="s">
        <v>481</v>
      </c>
      <c r="T72" s="20" t="s">
        <v>481</v>
      </c>
      <c r="U72" s="18" t="n">
        <v>480.91513967</v>
      </c>
      <c r="V72" s="20" t="n">
        <v>17.71737759</v>
      </c>
    </row>
    <row r="73" spans="1:22">
      <c r="A73" s="15" t="s">
        <v>548</v>
      </c>
      <c r="B73" s="17" t="n">
        <v>8249</v>
      </c>
      <c r="C73" s="18">
        <f>(205.0/B73*100)</f>
        <v/>
      </c>
      <c r="D73" s="19" t="n">
        <v>8044</v>
      </c>
      <c r="E73" s="18" t="n">
        <v>424.18887636</v>
      </c>
      <c r="F73" s="20" t="n">
        <v>3.88964478</v>
      </c>
      <c r="G73" s="18" t="n">
        <v>426.70586238</v>
      </c>
      <c r="H73" s="20" t="n">
        <v>2.97707011</v>
      </c>
      <c r="I73" s="18" t="n">
        <v>417.63958015</v>
      </c>
      <c r="J73" s="20" t="n">
        <v>3.38368533</v>
      </c>
      <c r="K73" s="18" t="n">
        <v>379.70994076</v>
      </c>
      <c r="L73" s="20" t="n">
        <v>8.16479518</v>
      </c>
      <c r="M73" s="18" t="s">
        <v>481</v>
      </c>
      <c r="N73" s="20" t="s">
        <v>481</v>
      </c>
      <c r="O73" s="18" t="s">
        <v>481</v>
      </c>
      <c r="P73" s="20" t="s">
        <v>481</v>
      </c>
      <c r="Q73" s="18" t="s">
        <v>481</v>
      </c>
      <c r="R73" s="20" t="s">
        <v>481</v>
      </c>
      <c r="S73" s="18" t="s">
        <v>481</v>
      </c>
      <c r="T73" s="20" t="s">
        <v>481</v>
      </c>
      <c r="U73" s="18" t="n">
        <v>380.96371153</v>
      </c>
      <c r="V73" s="20" t="n">
        <v>8.125174919999999</v>
      </c>
    </row>
    <row r="74" spans="1:22">
      <c r="A74" s="15" t="s">
        <v>549</v>
      </c>
      <c r="B74" s="17" t="n">
        <v>4692</v>
      </c>
      <c r="C74" s="18">
        <f>(82.0/B74*100)</f>
        <v/>
      </c>
      <c r="D74" s="19" t="n">
        <v>4610</v>
      </c>
      <c r="E74" s="18" t="n">
        <v>434.17041619</v>
      </c>
      <c r="F74" s="20" t="n">
        <v>2.88533062</v>
      </c>
      <c r="G74" s="18" t="n">
        <v>439.94967689</v>
      </c>
      <c r="H74" s="20" t="n">
        <v>2.63861375</v>
      </c>
      <c r="I74" s="18" t="n">
        <v>435.06024007</v>
      </c>
      <c r="J74" s="20" t="n">
        <v>3.37804717</v>
      </c>
      <c r="K74" s="18" t="n">
        <v>400.55355171</v>
      </c>
      <c r="L74" s="20" t="n">
        <v>5.63528691</v>
      </c>
      <c r="M74" s="18" t="s">
        <v>481</v>
      </c>
      <c r="N74" s="20" t="s">
        <v>481</v>
      </c>
      <c r="O74" s="18" t="s">
        <v>481</v>
      </c>
      <c r="P74" s="20" t="s">
        <v>481</v>
      </c>
      <c r="Q74" s="18" t="s">
        <v>481</v>
      </c>
      <c r="R74" s="20" t="s">
        <v>481</v>
      </c>
      <c r="S74" s="18" t="n">
        <v>338.02393736</v>
      </c>
      <c r="T74" s="20" t="n">
        <v>15.2502476</v>
      </c>
      <c r="U74" s="18" t="n">
        <v>349.88341444</v>
      </c>
      <c r="V74" s="20" t="n">
        <v>5.61492843</v>
      </c>
    </row>
    <row r="75" spans="1:22">
      <c r="A75" s="15" t="s">
        <v>550</v>
      </c>
      <c r="B75" s="17" t="n">
        <v>5375</v>
      </c>
      <c r="C75" s="18">
        <f>(331.0/B75*100)</f>
        <v/>
      </c>
      <c r="D75" s="19" t="n">
        <v>5044</v>
      </c>
      <c r="E75" s="18" t="n">
        <v>390.95357617</v>
      </c>
      <c r="F75" s="20" t="n">
        <v>2.9674479</v>
      </c>
      <c r="G75" s="18" t="n">
        <v>397.47113174</v>
      </c>
      <c r="H75" s="20" t="n">
        <v>2.8837474</v>
      </c>
      <c r="I75" s="18" t="n">
        <v>397.84297904</v>
      </c>
      <c r="J75" s="20" t="n">
        <v>3.1151895</v>
      </c>
      <c r="K75" s="18" t="n">
        <v>378.03244737</v>
      </c>
      <c r="L75" s="20" t="n">
        <v>4.09181553</v>
      </c>
      <c r="M75" s="18" t="s">
        <v>481</v>
      </c>
      <c r="N75" s="20" t="s">
        <v>481</v>
      </c>
      <c r="O75" s="18" t="s">
        <v>481</v>
      </c>
      <c r="P75" s="20" t="s">
        <v>481</v>
      </c>
      <c r="Q75" s="18" t="s">
        <v>481</v>
      </c>
      <c r="R75" s="20" t="s">
        <v>481</v>
      </c>
      <c r="S75" s="18" t="s">
        <v>481</v>
      </c>
      <c r="T75" s="20" t="s">
        <v>481</v>
      </c>
      <c r="U75" s="18" t="n">
        <v>360.99398996</v>
      </c>
      <c r="V75" s="20" t="n">
        <v>3.17110547</v>
      </c>
    </row>
    <row r="76" spans="1:22">
      <c r="A76" s="15" t="s">
        <v>551</v>
      </c>
      <c r="B76" s="17" t="n">
        <v>14167</v>
      </c>
      <c r="C76" s="18">
        <f>(237.0/B76*100)</f>
        <v/>
      </c>
      <c r="D76" s="19" t="n">
        <v>13930</v>
      </c>
      <c r="E76" s="18" t="n">
        <v>457.33303613</v>
      </c>
      <c r="F76" s="20" t="n">
        <v>2.97815183</v>
      </c>
      <c r="G76" s="18" t="n">
        <v>448.58299669</v>
      </c>
      <c r="H76" s="20" t="n">
        <v>2.90541619</v>
      </c>
      <c r="I76" s="18" t="n">
        <v>429.99727245</v>
      </c>
      <c r="J76" s="20" t="n">
        <v>2.96871586</v>
      </c>
      <c r="K76" s="18" t="n">
        <v>397.73013838</v>
      </c>
      <c r="L76" s="20" t="n">
        <v>4.48473882</v>
      </c>
      <c r="M76" s="18" t="s">
        <v>481</v>
      </c>
      <c r="N76" s="20" t="s">
        <v>481</v>
      </c>
      <c r="O76" s="18" t="s">
        <v>481</v>
      </c>
      <c r="P76" s="20" t="s">
        <v>481</v>
      </c>
      <c r="Q76" s="18" t="s">
        <v>481</v>
      </c>
      <c r="R76" s="20" t="s">
        <v>481</v>
      </c>
      <c r="S76" s="18" t="s">
        <v>481</v>
      </c>
      <c r="T76" s="20" t="s">
        <v>481</v>
      </c>
      <c r="U76" s="18" t="n">
        <v>367.81146746</v>
      </c>
      <c r="V76" s="20" t="n">
        <v>4.43926425</v>
      </c>
    </row>
    <row r="77" spans="1:22">
      <c r="A77" s="15" t="s">
        <v>552</v>
      </c>
      <c r="B77" s="17" t="n">
        <v>6062</v>
      </c>
      <c r="C77" s="18">
        <f>(416.0/B77*100)</f>
        <v/>
      </c>
      <c r="D77" s="19" t="n">
        <v>5646</v>
      </c>
      <c r="E77" s="18" t="n">
        <v>442.93074332</v>
      </c>
      <c r="F77" s="20" t="n">
        <v>4.06188347</v>
      </c>
      <c r="G77" s="18" t="n">
        <v>452.12126157</v>
      </c>
      <c r="H77" s="20" t="n">
        <v>2.80566637</v>
      </c>
      <c r="I77" s="18" t="n">
        <v>457.93360626</v>
      </c>
      <c r="J77" s="20" t="n">
        <v>2.97606112</v>
      </c>
      <c r="K77" s="18" t="n">
        <v>437.42120875</v>
      </c>
      <c r="L77" s="20" t="n">
        <v>4.92671917</v>
      </c>
      <c r="M77" s="18" t="s">
        <v>481</v>
      </c>
      <c r="N77" s="20" t="s">
        <v>481</v>
      </c>
      <c r="O77" s="18" t="s">
        <v>481</v>
      </c>
      <c r="P77" s="20" t="s">
        <v>481</v>
      </c>
      <c r="Q77" s="18" t="s">
        <v>481</v>
      </c>
      <c r="R77" s="20" t="s">
        <v>481</v>
      </c>
      <c r="S77" s="18" t="s">
        <v>481</v>
      </c>
      <c r="T77" s="20" t="s">
        <v>481</v>
      </c>
      <c r="U77" s="18" t="n">
        <v>379.05715101</v>
      </c>
      <c r="V77" s="20" t="n">
        <v>3.14246764</v>
      </c>
    </row>
    <row r="78" spans="1:22">
      <c r="A78" s="15" t="s">
        <v>553</v>
      </c>
      <c r="B78" s="17" t="n">
        <v>5826</v>
      </c>
      <c r="C78" s="18">
        <f>(0.0/B78*100)</f>
        <v/>
      </c>
      <c r="D78" s="19" t="n">
        <v>5826</v>
      </c>
      <c r="E78" s="18" t="n">
        <v>527.42798562</v>
      </c>
      <c r="F78" s="20" t="n">
        <v>3.96349761</v>
      </c>
      <c r="G78" s="18" t="n">
        <v>535.0314747800001</v>
      </c>
      <c r="H78" s="20" t="n">
        <v>4.38165118</v>
      </c>
      <c r="I78" s="18" t="n">
        <v>516.12801239</v>
      </c>
      <c r="J78" s="20" t="n">
        <v>4.88837845</v>
      </c>
      <c r="K78" s="18" t="n">
        <v>491.58252288</v>
      </c>
      <c r="L78" s="20" t="n">
        <v>6.35132564</v>
      </c>
      <c r="M78" s="18" t="s">
        <v>481</v>
      </c>
      <c r="N78" s="20" t="s">
        <v>481</v>
      </c>
      <c r="O78" s="18" t="s">
        <v>481</v>
      </c>
      <c r="P78" s="20" t="s">
        <v>481</v>
      </c>
      <c r="Q78" s="18" t="n">
        <v>433.83338361</v>
      </c>
      <c r="R78" s="20" t="n">
        <v>11.38193918</v>
      </c>
      <c r="S78" s="18" t="n">
        <v>453.31078433</v>
      </c>
      <c r="T78" s="20" t="n">
        <v>26.14456819</v>
      </c>
      <c r="U78" s="18" t="n">
        <v>477.68630805</v>
      </c>
      <c r="V78" s="20" t="n">
        <v>13.10474055</v>
      </c>
    </row>
    <row customHeight="1" ht="25" r="79" spans="1:22">
      <c r="A79" s="15" t="s">
        <v>554</v>
      </c>
      <c r="B79" s="17" t="n">
        <v>1657</v>
      </c>
      <c r="C79" s="18">
        <f>(41.0/B79*100)</f>
        <v/>
      </c>
      <c r="D79" s="19" t="n">
        <v>1616</v>
      </c>
      <c r="E79" s="18" t="n">
        <v>477.23369763</v>
      </c>
      <c r="F79" s="20" t="n">
        <v>8.800210229999999</v>
      </c>
      <c r="G79" s="18" t="n">
        <v>478.96013497</v>
      </c>
      <c r="H79" s="20" t="n">
        <v>6.46292846</v>
      </c>
      <c r="I79" s="18" t="n">
        <v>485.27836009</v>
      </c>
      <c r="J79" s="20" t="n">
        <v>7.16607059</v>
      </c>
      <c r="K79" s="18" t="n">
        <v>459.60157594</v>
      </c>
      <c r="L79" s="20" t="n">
        <v>9.004459900000001</v>
      </c>
      <c r="M79" s="18" t="s">
        <v>481</v>
      </c>
      <c r="N79" s="20" t="s">
        <v>481</v>
      </c>
      <c r="O79" s="18" t="s">
        <v>481</v>
      </c>
      <c r="P79" s="20" t="s">
        <v>481</v>
      </c>
      <c r="Q79" s="18" t="s">
        <v>481</v>
      </c>
      <c r="R79" s="20" t="s">
        <v>481</v>
      </c>
      <c r="S79" s="18" t="s">
        <v>481</v>
      </c>
      <c r="T79" s="20" t="s">
        <v>481</v>
      </c>
      <c r="U79" s="18" t="n">
        <v>392.16988633</v>
      </c>
      <c r="V79" s="20" t="n">
        <v>16.22242922</v>
      </c>
    </row>
    <row r="80" spans="1:22">
      <c r="A80" s="15" t="s">
        <v>555</v>
      </c>
      <c r="B80" s="17" t="n">
        <v>7841</v>
      </c>
      <c r="C80" s="18">
        <f>(0.0/B80*100)</f>
        <v/>
      </c>
      <c r="D80" s="19" t="n">
        <v>7841</v>
      </c>
      <c r="E80" s="18" t="n">
        <v>459.31148688</v>
      </c>
      <c r="F80" s="20" t="n">
        <v>4.54371173</v>
      </c>
      <c r="G80" s="18" t="n">
        <v>464.30670867</v>
      </c>
      <c r="H80" s="20" t="n">
        <v>4.2009248</v>
      </c>
      <c r="I80" s="18" t="n">
        <v>451.08415836</v>
      </c>
      <c r="J80" s="20" t="n">
        <v>4.27982761</v>
      </c>
      <c r="K80" s="18" t="n">
        <v>415.24902519</v>
      </c>
      <c r="L80" s="20" t="n">
        <v>5.77913659</v>
      </c>
      <c r="M80" s="18" t="s">
        <v>481</v>
      </c>
      <c r="N80" s="20" t="s">
        <v>481</v>
      </c>
      <c r="O80" s="18" t="s">
        <v>481</v>
      </c>
      <c r="P80" s="20" t="s">
        <v>481</v>
      </c>
      <c r="Q80" s="18" t="s">
        <v>481</v>
      </c>
      <c r="R80" s="20" t="s">
        <v>481</v>
      </c>
      <c r="S80" s="18" t="s">
        <v>481</v>
      </c>
      <c r="T80" s="20" t="s">
        <v>481</v>
      </c>
      <c r="U80" s="18" t="n">
        <v>410.94743404</v>
      </c>
      <c r="V80" s="20" t="n">
        <v>22.73598305</v>
      </c>
    </row>
    <row r="81" spans="1:22">
      <c r="A81" s="23" t="s">
        <v>556</v>
      </c>
      <c r="B81" s="17" t="n">
        <v>8861</v>
      </c>
      <c r="C81" s="18">
        <f>(103.0/B81*100)</f>
        <v/>
      </c>
      <c r="D81" s="19" t="n">
        <v>8758</v>
      </c>
      <c r="E81" s="18" t="n">
        <v>456.58216398</v>
      </c>
      <c r="F81" s="20" t="n">
        <v>4.09822566</v>
      </c>
      <c r="G81" s="18" t="n">
        <v>445.12623185</v>
      </c>
      <c r="H81" s="20" t="n">
        <v>2.93001015</v>
      </c>
      <c r="I81" s="18" t="n">
        <v>445.08594696</v>
      </c>
      <c r="J81" s="20" t="n">
        <v>3.40217918</v>
      </c>
      <c r="K81" s="18" t="n">
        <v>397.67109419</v>
      </c>
      <c r="L81" s="20" t="n">
        <v>6.04330737</v>
      </c>
      <c r="M81" s="18" t="s">
        <v>481</v>
      </c>
      <c r="N81" s="20" t="s">
        <v>481</v>
      </c>
      <c r="O81" s="18" t="s">
        <v>481</v>
      </c>
      <c r="P81" s="20" t="s">
        <v>481</v>
      </c>
      <c r="Q81" s="18" t="s">
        <v>481</v>
      </c>
      <c r="R81" s="20" t="s">
        <v>481</v>
      </c>
      <c r="S81" s="18" t="s">
        <v>481</v>
      </c>
      <c r="T81" s="20" t="s">
        <v>481</v>
      </c>
      <c r="U81" s="18" t="n">
        <v>394.22636025</v>
      </c>
      <c r="V81" s="20" t="n">
        <v>11.12409536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869</v>
      </c>
    </row>
    <row customHeight="1" ht="30" r="4" spans="1:22">
      <c r="A4" s="6" t="n"/>
      <c r="B4" s="7" t="s">
        <v>462</v>
      </c>
      <c r="C4" s="7" t="s">
        <v>463</v>
      </c>
      <c r="D4" s="8" t="s">
        <v>462</v>
      </c>
      <c r="E4" s="9" t="s">
        <v>862</v>
      </c>
      <c r="F4" s="10" t="n"/>
      <c r="G4" s="9" t="s">
        <v>863</v>
      </c>
      <c r="H4" s="10" t="n"/>
      <c r="I4" s="9" t="s">
        <v>864</v>
      </c>
      <c r="J4" s="10" t="n"/>
      <c r="K4" s="9" t="s">
        <v>865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561.9267453</v>
      </c>
      <c r="F7" s="20" t="n">
        <v>2.12026166</v>
      </c>
      <c r="G7" s="18" t="n">
        <v>514.80578036</v>
      </c>
      <c r="H7" s="20" t="n">
        <v>1.8705638</v>
      </c>
      <c r="I7" s="18" t="n">
        <v>470.02234277</v>
      </c>
      <c r="J7" s="20" t="n">
        <v>2.73870184</v>
      </c>
      <c r="K7" s="18" t="n">
        <v>427.47857292</v>
      </c>
      <c r="L7" s="20" t="n">
        <v>4.38603888</v>
      </c>
      <c r="M7" s="18" t="s">
        <v>481</v>
      </c>
      <c r="N7" s="20" t="s">
        <v>481</v>
      </c>
      <c r="O7" s="18" t="s">
        <v>481</v>
      </c>
      <c r="P7" s="20" t="s">
        <v>481</v>
      </c>
      <c r="Q7" s="18" t="s">
        <v>481</v>
      </c>
      <c r="R7" s="20" t="s">
        <v>481</v>
      </c>
      <c r="S7" s="18" t="s">
        <v>481</v>
      </c>
      <c r="T7" s="20" t="s">
        <v>481</v>
      </c>
      <c r="U7" s="18" t="n">
        <v>463.82550582</v>
      </c>
      <c r="V7" s="20" t="n">
        <v>4.73695082</v>
      </c>
    </row>
    <row r="8" spans="1:22">
      <c r="A8" s="15" t="s">
        <v>483</v>
      </c>
      <c r="B8" s="17" t="n">
        <v>7007</v>
      </c>
      <c r="C8" s="18">
        <f>(222.0/B8*100)</f>
        <v/>
      </c>
      <c r="D8" s="19" t="n">
        <v>6785</v>
      </c>
      <c r="E8" s="18" t="n">
        <v>536.12549912</v>
      </c>
      <c r="F8" s="20" t="n">
        <v>3.60355827</v>
      </c>
      <c r="G8" s="18" t="n">
        <v>513.10317105</v>
      </c>
      <c r="H8" s="20" t="n">
        <v>2.73743244</v>
      </c>
      <c r="I8" s="18" t="n">
        <v>483.72026356</v>
      </c>
      <c r="J8" s="20" t="n">
        <v>3.6574972</v>
      </c>
      <c r="K8" s="18" t="n">
        <v>459.73208857</v>
      </c>
      <c r="L8" s="20" t="n">
        <v>4.54171075</v>
      </c>
      <c r="M8" s="18" t="s">
        <v>481</v>
      </c>
      <c r="N8" s="20" t="s">
        <v>481</v>
      </c>
      <c r="O8" s="18" t="s">
        <v>481</v>
      </c>
      <c r="P8" s="20" t="s">
        <v>481</v>
      </c>
      <c r="Q8" s="18" t="n">
        <v>368.48347797</v>
      </c>
      <c r="R8" s="20" t="n">
        <v>14.99112476</v>
      </c>
      <c r="S8" s="18" t="s">
        <v>481</v>
      </c>
      <c r="T8" s="20" t="s">
        <v>481</v>
      </c>
      <c r="U8" s="18" t="n">
        <v>422.41654457</v>
      </c>
      <c r="V8" s="20" t="n">
        <v>5.02922972</v>
      </c>
    </row>
    <row r="9" spans="1:22">
      <c r="A9" s="15" t="s">
        <v>484</v>
      </c>
      <c r="B9" s="17" t="n">
        <v>9651</v>
      </c>
      <c r="C9" s="18">
        <f>(326.0/B9*100)</f>
        <v/>
      </c>
      <c r="D9" s="19" t="n">
        <v>9325</v>
      </c>
      <c r="E9" s="18" t="n">
        <v>548.03185899</v>
      </c>
      <c r="F9" s="20" t="n">
        <v>3.1848759</v>
      </c>
      <c r="G9" s="18" t="n">
        <v>527.29381899</v>
      </c>
      <c r="H9" s="20" t="n">
        <v>2.42356553</v>
      </c>
      <c r="I9" s="18" t="n">
        <v>502.68358553</v>
      </c>
      <c r="J9" s="20" t="n">
        <v>2.5306616</v>
      </c>
      <c r="K9" s="18" t="n">
        <v>457.64415994</v>
      </c>
      <c r="L9" s="20" t="n">
        <v>3.81012913</v>
      </c>
      <c r="M9" s="18" t="s">
        <v>481</v>
      </c>
      <c r="N9" s="20" t="s">
        <v>481</v>
      </c>
      <c r="O9" s="18" t="s">
        <v>481</v>
      </c>
      <c r="P9" s="20" t="s">
        <v>481</v>
      </c>
      <c r="Q9" s="18" t="n">
        <v>374.78530698</v>
      </c>
      <c r="R9" s="20" t="n">
        <v>11.62763904</v>
      </c>
      <c r="S9" s="18" t="s">
        <v>481</v>
      </c>
      <c r="T9" s="20" t="s">
        <v>481</v>
      </c>
      <c r="U9" s="18" t="n">
        <v>420.78296702</v>
      </c>
      <c r="V9" s="20" t="n">
        <v>4.91950136</v>
      </c>
    </row>
    <row r="10" spans="1:22">
      <c r="A10" s="15" t="s">
        <v>485</v>
      </c>
      <c r="B10" s="17" t="n">
        <v>20058</v>
      </c>
      <c r="C10" s="18">
        <f>(579.0/B10*100)</f>
        <v/>
      </c>
      <c r="D10" s="19" t="n">
        <v>19479</v>
      </c>
      <c r="E10" s="18" t="n">
        <v>565.92154208</v>
      </c>
      <c r="F10" s="20" t="n">
        <v>2.31807754</v>
      </c>
      <c r="G10" s="18" t="n">
        <v>527.28483342</v>
      </c>
      <c r="H10" s="20" t="n">
        <v>2.16431653</v>
      </c>
      <c r="I10" s="18" t="n">
        <v>493.89227015</v>
      </c>
      <c r="J10" s="20" t="n">
        <v>2.47920232</v>
      </c>
      <c r="K10" s="18" t="n">
        <v>466.74538361</v>
      </c>
      <c r="L10" s="20" t="n">
        <v>5.26776883</v>
      </c>
      <c r="M10" s="18" t="s">
        <v>481</v>
      </c>
      <c r="N10" s="20" t="s">
        <v>481</v>
      </c>
      <c r="O10" s="18" t="s">
        <v>481</v>
      </c>
      <c r="P10" s="20" t="s">
        <v>481</v>
      </c>
      <c r="Q10" s="18" t="s">
        <v>481</v>
      </c>
      <c r="R10" s="20" t="s">
        <v>481</v>
      </c>
      <c r="S10" s="18" t="s">
        <v>481</v>
      </c>
      <c r="T10" s="20" t="s">
        <v>481</v>
      </c>
      <c r="U10" s="18" t="n">
        <v>451.42106101</v>
      </c>
      <c r="V10" s="20" t="n">
        <v>5.19815011</v>
      </c>
    </row>
    <row r="11" spans="1:22">
      <c r="A11" s="15" t="s">
        <v>486</v>
      </c>
      <c r="B11" s="17" t="n">
        <v>7053</v>
      </c>
      <c r="C11" s="18">
        <f>(213.0/B11*100)</f>
        <v/>
      </c>
      <c r="D11" s="19" t="n">
        <v>6840</v>
      </c>
      <c r="E11" s="18" t="n">
        <v>478.68098205</v>
      </c>
      <c r="F11" s="20" t="n">
        <v>4.19370114</v>
      </c>
      <c r="G11" s="18" t="n">
        <v>456.63931276</v>
      </c>
      <c r="H11" s="20" t="n">
        <v>2.90445008</v>
      </c>
      <c r="I11" s="18" t="n">
        <v>436.24505046</v>
      </c>
      <c r="J11" s="20" t="n">
        <v>3.10606338</v>
      </c>
      <c r="K11" s="18" t="n">
        <v>433.25361954</v>
      </c>
      <c r="L11" s="20" t="n">
        <v>4.26834541</v>
      </c>
      <c r="M11" s="18" t="s">
        <v>481</v>
      </c>
      <c r="N11" s="20" t="s">
        <v>481</v>
      </c>
      <c r="O11" s="18" t="s">
        <v>481</v>
      </c>
      <c r="P11" s="20" t="s">
        <v>481</v>
      </c>
      <c r="Q11" s="18" t="s">
        <v>481</v>
      </c>
      <c r="R11" s="20" t="s">
        <v>481</v>
      </c>
      <c r="S11" s="18" t="s">
        <v>481</v>
      </c>
      <c r="T11" s="20" t="s">
        <v>481</v>
      </c>
      <c r="U11" s="18" t="n">
        <v>406.46694336</v>
      </c>
      <c r="V11" s="20" t="n">
        <v>4.91502258</v>
      </c>
    </row>
    <row r="12" spans="1:22">
      <c r="A12" s="15" t="s">
        <v>487</v>
      </c>
      <c r="B12" s="17" t="n">
        <v>6894</v>
      </c>
      <c r="C12" s="18">
        <f>(60.0/B12*100)</f>
        <v/>
      </c>
      <c r="D12" s="19" t="n">
        <v>6834</v>
      </c>
      <c r="E12" s="18" t="n">
        <v>521.93050769</v>
      </c>
      <c r="F12" s="20" t="n">
        <v>3.30238083</v>
      </c>
      <c r="G12" s="18" t="n">
        <v>507.22699544</v>
      </c>
      <c r="H12" s="20" t="n">
        <v>2.33492675</v>
      </c>
      <c r="I12" s="18" t="n">
        <v>484.80354088</v>
      </c>
      <c r="J12" s="20" t="n">
        <v>3.09733041</v>
      </c>
      <c r="K12" s="18" t="n">
        <v>454.16969758</v>
      </c>
      <c r="L12" s="20" t="n">
        <v>4.59914814</v>
      </c>
      <c r="M12" s="18" t="s">
        <v>481</v>
      </c>
      <c r="N12" s="20" t="s">
        <v>481</v>
      </c>
      <c r="O12" s="18" t="s">
        <v>481</v>
      </c>
      <c r="P12" s="20" t="s">
        <v>481</v>
      </c>
      <c r="Q12" s="18" t="n">
        <v>366.6777112</v>
      </c>
      <c r="R12" s="20" t="n">
        <v>14.39052153</v>
      </c>
      <c r="S12" s="18" t="s">
        <v>481</v>
      </c>
      <c r="T12" s="20" t="s">
        <v>481</v>
      </c>
      <c r="U12" s="18" t="n">
        <v>414.4113699</v>
      </c>
      <c r="V12" s="20" t="n">
        <v>6.90725049</v>
      </c>
    </row>
    <row r="13" spans="1:22">
      <c r="A13" s="15" t="s">
        <v>488</v>
      </c>
      <c r="B13" s="17" t="n">
        <v>7161</v>
      </c>
      <c r="C13" s="18">
        <f>(283.0/B13*100)</f>
        <v/>
      </c>
      <c r="D13" s="19" t="n">
        <v>6878</v>
      </c>
      <c r="E13" s="18" t="n">
        <v>547.6641749200001</v>
      </c>
      <c r="F13" s="20" t="n">
        <v>3.56590204</v>
      </c>
      <c r="G13" s="18" t="n">
        <v>514.30139107</v>
      </c>
      <c r="H13" s="20" t="n">
        <v>2.15302271</v>
      </c>
      <c r="I13" s="18" t="n">
        <v>485.64654079</v>
      </c>
      <c r="J13" s="20" t="n">
        <v>3.16163424</v>
      </c>
      <c r="K13" s="18" t="n">
        <v>456.9435853</v>
      </c>
      <c r="L13" s="20" t="n">
        <v>3.90444078</v>
      </c>
      <c r="M13" s="18" t="s">
        <v>481</v>
      </c>
      <c r="N13" s="20" t="s">
        <v>481</v>
      </c>
      <c r="O13" s="18" t="s">
        <v>481</v>
      </c>
      <c r="P13" s="20" t="s">
        <v>481</v>
      </c>
      <c r="Q13" s="18" t="n">
        <v>436.36003517</v>
      </c>
      <c r="R13" s="20" t="n">
        <v>6.43426798</v>
      </c>
      <c r="S13" s="18" t="s">
        <v>481</v>
      </c>
      <c r="T13" s="20" t="s">
        <v>481</v>
      </c>
      <c r="U13" s="18" t="n">
        <v>406.76397344</v>
      </c>
      <c r="V13" s="20" t="n">
        <v>6.13350092</v>
      </c>
    </row>
    <row r="14" spans="1:22">
      <c r="A14" s="15" t="s">
        <v>489</v>
      </c>
      <c r="B14" s="17" t="n">
        <v>5587</v>
      </c>
      <c r="C14" s="18">
        <f>(89.0/B14*100)</f>
        <v/>
      </c>
      <c r="D14" s="19" t="n">
        <v>5498</v>
      </c>
      <c r="E14" s="18" t="n">
        <v>560.0716856</v>
      </c>
      <c r="F14" s="20" t="n">
        <v>4.39395767</v>
      </c>
      <c r="G14" s="18" t="n">
        <v>543.53910726</v>
      </c>
      <c r="H14" s="20" t="n">
        <v>2.32776864</v>
      </c>
      <c r="I14" s="18" t="n">
        <v>525.81041036</v>
      </c>
      <c r="J14" s="20" t="n">
        <v>2.95403714</v>
      </c>
      <c r="K14" s="18" t="n">
        <v>504.82328546</v>
      </c>
      <c r="L14" s="20" t="n">
        <v>5.08132807</v>
      </c>
      <c r="M14" s="18" t="s">
        <v>481</v>
      </c>
      <c r="N14" s="20" t="s">
        <v>481</v>
      </c>
      <c r="O14" s="18" t="s">
        <v>481</v>
      </c>
      <c r="P14" s="20" t="s">
        <v>481</v>
      </c>
      <c r="Q14" s="18" t="s">
        <v>481</v>
      </c>
      <c r="R14" s="20" t="s">
        <v>481</v>
      </c>
      <c r="S14" s="18" t="s">
        <v>481</v>
      </c>
      <c r="T14" s="20" t="s">
        <v>481</v>
      </c>
      <c r="U14" s="18" t="n">
        <v>459.20374667</v>
      </c>
      <c r="V14" s="20" t="n">
        <v>9.026578280000001</v>
      </c>
    </row>
    <row r="15" spans="1:22">
      <c r="A15" s="15" t="s">
        <v>490</v>
      </c>
      <c r="B15" s="17" t="n">
        <v>5882</v>
      </c>
      <c r="C15" s="18">
        <f>(153.0/B15*100)</f>
        <v/>
      </c>
      <c r="D15" s="19" t="n">
        <v>5729</v>
      </c>
      <c r="E15" s="18" t="n">
        <v>566.09922757</v>
      </c>
      <c r="F15" s="20" t="n">
        <v>3.97019727</v>
      </c>
      <c r="G15" s="18" t="n">
        <v>549.5341542899999</v>
      </c>
      <c r="H15" s="20" t="n">
        <v>2.55513642</v>
      </c>
      <c r="I15" s="18" t="n">
        <v>520.99004634</v>
      </c>
      <c r="J15" s="20" t="n">
        <v>2.88350391</v>
      </c>
      <c r="K15" s="18" t="n">
        <v>485.54689763</v>
      </c>
      <c r="L15" s="20" t="n">
        <v>3.61936648</v>
      </c>
      <c r="M15" s="18" t="s">
        <v>481</v>
      </c>
      <c r="N15" s="20" t="s">
        <v>481</v>
      </c>
      <c r="O15" s="18" t="s">
        <v>481</v>
      </c>
      <c r="P15" s="20" t="s">
        <v>481</v>
      </c>
      <c r="Q15" s="18" t="n">
        <v>375.95013089</v>
      </c>
      <c r="R15" s="20" t="n">
        <v>17.42774697</v>
      </c>
      <c r="S15" s="18" t="s">
        <v>481</v>
      </c>
      <c r="T15" s="20" t="s">
        <v>481</v>
      </c>
      <c r="U15" s="18" t="n">
        <v>441.98588782</v>
      </c>
      <c r="V15" s="20" t="n">
        <v>7.29622419</v>
      </c>
    </row>
    <row r="16" spans="1:22">
      <c r="A16" s="15" t="s">
        <v>491</v>
      </c>
      <c r="B16" s="17" t="n">
        <v>6108</v>
      </c>
      <c r="C16" s="18">
        <f>(178.0/B16*100)</f>
        <v/>
      </c>
      <c r="D16" s="19" t="n">
        <v>5930</v>
      </c>
      <c r="E16" s="18" t="n">
        <v>545.00581135</v>
      </c>
      <c r="F16" s="20" t="n">
        <v>3.63232141</v>
      </c>
      <c r="G16" s="18" t="n">
        <v>519.64804051</v>
      </c>
      <c r="H16" s="20" t="n">
        <v>2.37193861</v>
      </c>
      <c r="I16" s="18" t="n">
        <v>490.90501175</v>
      </c>
      <c r="J16" s="20" t="n">
        <v>2.52733297</v>
      </c>
      <c r="K16" s="18" t="n">
        <v>454.37546204</v>
      </c>
      <c r="L16" s="20" t="n">
        <v>3.93081467</v>
      </c>
      <c r="M16" s="18" t="s">
        <v>481</v>
      </c>
      <c r="N16" s="20" t="s">
        <v>481</v>
      </c>
      <c r="O16" s="18" t="s">
        <v>481</v>
      </c>
      <c r="P16" s="20" t="s">
        <v>481</v>
      </c>
      <c r="Q16" s="18" t="s">
        <v>481</v>
      </c>
      <c r="R16" s="20" t="s">
        <v>481</v>
      </c>
      <c r="S16" s="18" t="s">
        <v>481</v>
      </c>
      <c r="T16" s="20" t="s">
        <v>481</v>
      </c>
      <c r="U16" s="18" t="n">
        <v>408.35387932</v>
      </c>
      <c r="V16" s="20" t="n">
        <v>6.89067604</v>
      </c>
    </row>
    <row r="17" spans="1:22">
      <c r="A17" s="15" t="s">
        <v>492</v>
      </c>
      <c r="B17" s="17" t="n">
        <v>6504</v>
      </c>
      <c r="C17" s="18">
        <f>(2366.0/B17*100)</f>
        <v/>
      </c>
      <c r="D17" s="19" t="n">
        <v>4138</v>
      </c>
      <c r="E17" s="18" t="n">
        <v>559.32787274</v>
      </c>
      <c r="F17" s="20" t="n">
        <v>5.02671153</v>
      </c>
      <c r="G17" s="18" t="n">
        <v>533.2599063599999</v>
      </c>
      <c r="H17" s="20" t="n">
        <v>3.48886544</v>
      </c>
      <c r="I17" s="18" t="n">
        <v>499.26715533</v>
      </c>
      <c r="J17" s="20" t="n">
        <v>4.20335053</v>
      </c>
      <c r="K17" s="18" t="n">
        <v>478.61583376</v>
      </c>
      <c r="L17" s="20" t="n">
        <v>6.69132568</v>
      </c>
      <c r="M17" s="18" t="s">
        <v>481</v>
      </c>
      <c r="N17" s="20" t="s">
        <v>481</v>
      </c>
      <c r="O17" s="18" t="s">
        <v>481</v>
      </c>
      <c r="P17" s="20" t="s">
        <v>481</v>
      </c>
      <c r="Q17" s="18" t="n">
        <v>360.48925247</v>
      </c>
      <c r="R17" s="20" t="n">
        <v>12.44339086</v>
      </c>
      <c r="S17" s="18" t="s">
        <v>481</v>
      </c>
      <c r="T17" s="20" t="s">
        <v>481</v>
      </c>
      <c r="U17" s="18" t="n">
        <v>465.47963565</v>
      </c>
      <c r="V17" s="20" t="n">
        <v>6.67068464</v>
      </c>
    </row>
    <row r="18" spans="1:22">
      <c r="A18" s="15" t="s">
        <v>493</v>
      </c>
      <c r="B18" s="17" t="n">
        <v>5532</v>
      </c>
      <c r="C18" s="18">
        <f>(31.0/B18*100)</f>
        <v/>
      </c>
      <c r="D18" s="19" t="n">
        <v>5501</v>
      </c>
      <c r="E18" s="18" t="n">
        <v>482.94600961</v>
      </c>
      <c r="F18" s="20" t="n">
        <v>4.99338322</v>
      </c>
      <c r="G18" s="18" t="n">
        <v>468.21340515</v>
      </c>
      <c r="H18" s="20" t="n">
        <v>3.80143715</v>
      </c>
      <c r="I18" s="18" t="n">
        <v>448.99528221</v>
      </c>
      <c r="J18" s="20" t="n">
        <v>4.65995886</v>
      </c>
      <c r="K18" s="18" t="n">
        <v>421.01209453</v>
      </c>
      <c r="L18" s="20" t="n">
        <v>4.60842814</v>
      </c>
      <c r="M18" s="18" t="s">
        <v>481</v>
      </c>
      <c r="N18" s="20" t="s">
        <v>481</v>
      </c>
      <c r="O18" s="18" t="s">
        <v>481</v>
      </c>
      <c r="P18" s="20" t="s">
        <v>481</v>
      </c>
      <c r="Q18" s="18" t="s">
        <v>481</v>
      </c>
      <c r="R18" s="20" t="s">
        <v>481</v>
      </c>
      <c r="S18" s="18" t="s">
        <v>481</v>
      </c>
      <c r="T18" s="20" t="s">
        <v>481</v>
      </c>
      <c r="U18" s="18" t="n">
        <v>378.0531143</v>
      </c>
      <c r="V18" s="20" t="n">
        <v>6.60244257</v>
      </c>
    </row>
    <row r="19" spans="1:22">
      <c r="A19" s="15" t="s">
        <v>494</v>
      </c>
      <c r="B19" s="17" t="n">
        <v>5658</v>
      </c>
      <c r="C19" s="18">
        <f>(433.0/B19*100)</f>
        <v/>
      </c>
      <c r="D19" s="19" t="n">
        <v>5225</v>
      </c>
      <c r="E19" s="18" t="n">
        <v>489.76930005</v>
      </c>
      <c r="F19" s="20" t="n">
        <v>5.04147717</v>
      </c>
      <c r="G19" s="18" t="n">
        <v>492.33702156</v>
      </c>
      <c r="H19" s="20" t="n">
        <v>2.86285308</v>
      </c>
      <c r="I19" s="18" t="n">
        <v>480.42071168</v>
      </c>
      <c r="J19" s="20" t="n">
        <v>4.01006861</v>
      </c>
      <c r="K19" s="18" t="n">
        <v>458.11358937</v>
      </c>
      <c r="L19" s="20" t="n">
        <v>4.06747973</v>
      </c>
      <c r="M19" s="18" t="s">
        <v>481</v>
      </c>
      <c r="N19" s="20" t="s">
        <v>481</v>
      </c>
      <c r="O19" s="18" t="s">
        <v>481</v>
      </c>
      <c r="P19" s="20" t="s">
        <v>481</v>
      </c>
      <c r="Q19" s="18" t="s">
        <v>481</v>
      </c>
      <c r="R19" s="20" t="s">
        <v>481</v>
      </c>
      <c r="S19" s="18" t="s">
        <v>481</v>
      </c>
      <c r="T19" s="20" t="s">
        <v>481</v>
      </c>
      <c r="U19" s="18" t="n">
        <v>406.13855677</v>
      </c>
      <c r="V19" s="20" t="n">
        <v>7.13155434</v>
      </c>
    </row>
    <row r="20" spans="1:22">
      <c r="A20" s="15" t="s">
        <v>495</v>
      </c>
      <c r="B20" s="17" t="n">
        <v>3371</v>
      </c>
      <c r="C20" s="18">
        <f>(75.0/B20*100)</f>
        <v/>
      </c>
      <c r="D20" s="19" t="n">
        <v>3296</v>
      </c>
      <c r="E20" s="18" t="n">
        <v>513.6401501</v>
      </c>
      <c r="F20" s="20" t="n">
        <v>3.3516389</v>
      </c>
      <c r="G20" s="18" t="n">
        <v>477.41234763</v>
      </c>
      <c r="H20" s="20" t="n">
        <v>2.6444299</v>
      </c>
      <c r="I20" s="18" t="n">
        <v>453.76924891</v>
      </c>
      <c r="J20" s="20" t="n">
        <v>3.53264104</v>
      </c>
      <c r="K20" s="18" t="n">
        <v>425.98036779</v>
      </c>
      <c r="L20" s="20" t="n">
        <v>5.53161814</v>
      </c>
      <c r="M20" s="18" t="s">
        <v>481</v>
      </c>
      <c r="N20" s="20" t="s">
        <v>481</v>
      </c>
      <c r="O20" s="18" t="s">
        <v>481</v>
      </c>
      <c r="P20" s="20" t="s">
        <v>481</v>
      </c>
      <c r="Q20" s="18" t="s">
        <v>481</v>
      </c>
      <c r="R20" s="20" t="s">
        <v>481</v>
      </c>
      <c r="S20" s="18" t="s">
        <v>481</v>
      </c>
      <c r="T20" s="20" t="s">
        <v>481</v>
      </c>
      <c r="U20" s="18" t="n">
        <v>412.52196354</v>
      </c>
      <c r="V20" s="20" t="n">
        <v>6.40754773</v>
      </c>
    </row>
    <row r="21" spans="1:22">
      <c r="A21" s="15" t="s">
        <v>496</v>
      </c>
      <c r="B21" s="17" t="n">
        <v>5741</v>
      </c>
      <c r="C21" s="18">
        <f>(70.0/B21*100)</f>
        <v/>
      </c>
      <c r="D21" s="19" t="n">
        <v>5671</v>
      </c>
      <c r="E21" s="18" t="n">
        <v>535.59747739</v>
      </c>
      <c r="F21" s="20" t="n">
        <v>2.62135668</v>
      </c>
      <c r="G21" s="18" t="n">
        <v>511.30236426</v>
      </c>
      <c r="H21" s="20" t="n">
        <v>2.62584428</v>
      </c>
      <c r="I21" s="18" t="n">
        <v>486.58035022</v>
      </c>
      <c r="J21" s="20" t="n">
        <v>3.28415935</v>
      </c>
      <c r="K21" s="18" t="n">
        <v>447.20733568</v>
      </c>
      <c r="L21" s="20" t="n">
        <v>3.66243655</v>
      </c>
      <c r="M21" s="18" t="s">
        <v>481</v>
      </c>
      <c r="N21" s="20" t="s">
        <v>481</v>
      </c>
      <c r="O21" s="18" t="s">
        <v>481</v>
      </c>
      <c r="P21" s="20" t="s">
        <v>481</v>
      </c>
      <c r="Q21" s="18" t="s">
        <v>481</v>
      </c>
      <c r="R21" s="20" t="s">
        <v>481</v>
      </c>
      <c r="S21" s="18" t="s">
        <v>481</v>
      </c>
      <c r="T21" s="20" t="s">
        <v>481</v>
      </c>
      <c r="U21" s="18" t="n">
        <v>429.72944897</v>
      </c>
      <c r="V21" s="20" t="n">
        <v>9.396560879999999</v>
      </c>
    </row>
    <row r="22" spans="1:22">
      <c r="A22" s="15" t="s">
        <v>497</v>
      </c>
      <c r="B22" s="17" t="n">
        <v>6598</v>
      </c>
      <c r="C22" s="18">
        <f>(43.0/B22*100)</f>
        <v/>
      </c>
      <c r="D22" s="19" t="n">
        <v>6555</v>
      </c>
      <c r="E22" s="18" t="n">
        <v>496.09894594</v>
      </c>
      <c r="F22" s="20" t="n">
        <v>4.67108073</v>
      </c>
      <c r="G22" s="18" t="n">
        <v>484.55572135</v>
      </c>
      <c r="H22" s="20" t="n">
        <v>4.00495776</v>
      </c>
      <c r="I22" s="18" t="n">
        <v>464.54432405</v>
      </c>
      <c r="J22" s="20" t="n">
        <v>4.64895193</v>
      </c>
      <c r="K22" s="18" t="n">
        <v>442.32555575</v>
      </c>
      <c r="L22" s="20" t="n">
        <v>5.43787583</v>
      </c>
      <c r="M22" s="18" t="s">
        <v>481</v>
      </c>
      <c r="N22" s="20" t="s">
        <v>481</v>
      </c>
      <c r="O22" s="18" t="s">
        <v>481</v>
      </c>
      <c r="P22" s="20" t="s">
        <v>481</v>
      </c>
      <c r="Q22" s="18" t="n">
        <v>448.28166515</v>
      </c>
      <c r="R22" s="20" t="n">
        <v>8.782882710000001</v>
      </c>
      <c r="S22" s="18" t="s">
        <v>481</v>
      </c>
      <c r="T22" s="20" t="s">
        <v>481</v>
      </c>
      <c r="U22" s="18" t="n">
        <v>368.7503307</v>
      </c>
      <c r="V22" s="20" t="n">
        <v>7.96372639</v>
      </c>
    </row>
    <row r="23" spans="1:22">
      <c r="A23" s="15" t="s">
        <v>498</v>
      </c>
      <c r="B23" s="17" t="n">
        <v>11583</v>
      </c>
      <c r="C23" s="18">
        <f>(281.0/B23*100)</f>
        <v/>
      </c>
      <c r="D23" s="19" t="n">
        <v>11302</v>
      </c>
      <c r="E23" s="18" t="n">
        <v>505.90030942</v>
      </c>
      <c r="F23" s="20" t="n">
        <v>3.40977617</v>
      </c>
      <c r="G23" s="18" t="n">
        <v>488.18519852</v>
      </c>
      <c r="H23" s="20" t="n">
        <v>2.85267485</v>
      </c>
      <c r="I23" s="18" t="n">
        <v>468.67715484</v>
      </c>
      <c r="J23" s="20" t="n">
        <v>3.52825567</v>
      </c>
      <c r="K23" s="18" t="n">
        <v>445.23574803</v>
      </c>
      <c r="L23" s="20" t="n">
        <v>5.54704679</v>
      </c>
      <c r="M23" s="18" t="s">
        <v>481</v>
      </c>
      <c r="N23" s="20" t="s">
        <v>481</v>
      </c>
      <c r="O23" s="18" t="s">
        <v>481</v>
      </c>
      <c r="P23" s="20" t="s">
        <v>481</v>
      </c>
      <c r="Q23" s="18" t="s">
        <v>481</v>
      </c>
      <c r="R23" s="20" t="s">
        <v>481</v>
      </c>
      <c r="S23" s="18" t="s">
        <v>481</v>
      </c>
      <c r="T23" s="20" t="s">
        <v>481</v>
      </c>
      <c r="U23" s="18" t="n">
        <v>420.75138448</v>
      </c>
      <c r="V23" s="20" t="n">
        <v>6.65437015</v>
      </c>
    </row>
    <row r="24" spans="1:22">
      <c r="A24" s="15" t="s">
        <v>499</v>
      </c>
      <c r="B24" s="17" t="n">
        <v>6647</v>
      </c>
      <c r="C24" s="18">
        <f>(14.0/B24*100)</f>
        <v/>
      </c>
      <c r="D24" s="19" t="n">
        <v>6633</v>
      </c>
      <c r="E24" s="18" t="n">
        <v>575.4526516</v>
      </c>
      <c r="F24" s="20" t="n">
        <v>4.77923251</v>
      </c>
      <c r="G24" s="18" t="n">
        <v>553.10818827</v>
      </c>
      <c r="H24" s="20" t="n">
        <v>2.80898196</v>
      </c>
      <c r="I24" s="18" t="n">
        <v>525.59154857</v>
      </c>
      <c r="J24" s="20" t="n">
        <v>3.41752967</v>
      </c>
      <c r="K24" s="18" t="n">
        <v>490.69982511</v>
      </c>
      <c r="L24" s="20" t="n">
        <v>4.17874544</v>
      </c>
      <c r="M24" s="18" t="s">
        <v>481</v>
      </c>
      <c r="N24" s="20" t="s">
        <v>481</v>
      </c>
      <c r="O24" s="18" t="s">
        <v>481</v>
      </c>
      <c r="P24" s="20" t="s">
        <v>481</v>
      </c>
      <c r="Q24" s="18" t="s">
        <v>481</v>
      </c>
      <c r="R24" s="20" t="s">
        <v>481</v>
      </c>
      <c r="S24" s="18" t="s">
        <v>481</v>
      </c>
      <c r="T24" s="20" t="s">
        <v>481</v>
      </c>
      <c r="U24" s="18" t="n">
        <v>463.65514798</v>
      </c>
      <c r="V24" s="20" t="n">
        <v>10.17706655</v>
      </c>
    </row>
    <row r="25" spans="1:22">
      <c r="A25" s="15" t="s">
        <v>500</v>
      </c>
      <c r="B25" s="17" t="n">
        <v>5581</v>
      </c>
      <c r="C25" s="18">
        <f>(25.0/B25*100)</f>
        <v/>
      </c>
      <c r="D25" s="19" t="n">
        <v>5556</v>
      </c>
      <c r="E25" s="18" t="n">
        <v>561.0359372200001</v>
      </c>
      <c r="F25" s="20" t="n">
        <v>3.84505194</v>
      </c>
      <c r="G25" s="18" t="n">
        <v>519.96337233</v>
      </c>
      <c r="H25" s="20" t="n">
        <v>3.06902839</v>
      </c>
      <c r="I25" s="18" t="n">
        <v>491.38096401</v>
      </c>
      <c r="J25" s="20" t="n">
        <v>3.51126797</v>
      </c>
      <c r="K25" s="18" t="n">
        <v>457.95734777</v>
      </c>
      <c r="L25" s="20" t="n">
        <v>5.95461876</v>
      </c>
      <c r="M25" s="18" t="s">
        <v>481</v>
      </c>
      <c r="N25" s="20" t="s">
        <v>481</v>
      </c>
      <c r="O25" s="18" t="s">
        <v>481</v>
      </c>
      <c r="P25" s="20" t="s">
        <v>481</v>
      </c>
      <c r="Q25" s="18" t="s">
        <v>481</v>
      </c>
      <c r="R25" s="20" t="s">
        <v>481</v>
      </c>
      <c r="S25" s="18" t="s">
        <v>481</v>
      </c>
      <c r="T25" s="20" t="s">
        <v>481</v>
      </c>
      <c r="U25" s="18" t="n">
        <v>455.96686683</v>
      </c>
      <c r="V25" s="20" t="n">
        <v>17.15285201</v>
      </c>
    </row>
    <row r="26" spans="1:22">
      <c r="A26" s="15" t="s">
        <v>501</v>
      </c>
      <c r="B26" s="17" t="n">
        <v>4869</v>
      </c>
      <c r="C26" s="18">
        <f>(88.0/B26*100)</f>
        <v/>
      </c>
      <c r="D26" s="19" t="n">
        <v>4781</v>
      </c>
      <c r="E26" s="18" t="n">
        <v>516.05463388</v>
      </c>
      <c r="F26" s="20" t="n">
        <v>3.02532267</v>
      </c>
      <c r="G26" s="18" t="n">
        <v>496.55533418</v>
      </c>
      <c r="H26" s="20" t="n">
        <v>2.16902177</v>
      </c>
      <c r="I26" s="18" t="n">
        <v>476.2323558</v>
      </c>
      <c r="J26" s="20" t="n">
        <v>2.82156273</v>
      </c>
      <c r="K26" s="18" t="n">
        <v>466.27806729</v>
      </c>
      <c r="L26" s="20" t="n">
        <v>5.51208672</v>
      </c>
      <c r="M26" s="18" t="s">
        <v>481</v>
      </c>
      <c r="N26" s="20" t="s">
        <v>481</v>
      </c>
      <c r="O26" s="18" t="s">
        <v>481</v>
      </c>
      <c r="P26" s="20" t="s">
        <v>481</v>
      </c>
      <c r="Q26" s="18" t="s">
        <v>481</v>
      </c>
      <c r="R26" s="20" t="s">
        <v>481</v>
      </c>
      <c r="S26" s="18" t="s">
        <v>481</v>
      </c>
      <c r="T26" s="20" t="s">
        <v>481</v>
      </c>
      <c r="U26" s="18" t="n">
        <v>434.25985329</v>
      </c>
      <c r="V26" s="20" t="n">
        <v>7.13889006</v>
      </c>
    </row>
    <row r="27" spans="1:22">
      <c r="A27" s="15" t="s">
        <v>502</v>
      </c>
      <c r="B27" s="17" t="n">
        <v>5299</v>
      </c>
      <c r="C27" s="18">
        <f>(170.0/B27*100)</f>
        <v/>
      </c>
      <c r="D27" s="19" t="n">
        <v>5129</v>
      </c>
      <c r="E27" s="18" t="n">
        <v>528.98423642</v>
      </c>
      <c r="F27" s="20" t="n">
        <v>3.46423855</v>
      </c>
      <c r="G27" s="18" t="n">
        <v>501.26224323</v>
      </c>
      <c r="H27" s="20" t="n">
        <v>2.2257728</v>
      </c>
      <c r="I27" s="18" t="n">
        <v>469.29531873</v>
      </c>
      <c r="J27" s="20" t="n">
        <v>2.41863839</v>
      </c>
      <c r="K27" s="18" t="n">
        <v>435.01009523</v>
      </c>
      <c r="L27" s="20" t="n">
        <v>4.33821573</v>
      </c>
      <c r="M27" s="18" t="s">
        <v>481</v>
      </c>
      <c r="N27" s="20" t="s">
        <v>481</v>
      </c>
      <c r="O27" s="18" t="s">
        <v>481</v>
      </c>
      <c r="P27" s="20" t="s">
        <v>481</v>
      </c>
      <c r="Q27" s="18" t="s">
        <v>481</v>
      </c>
      <c r="R27" s="20" t="s">
        <v>481</v>
      </c>
      <c r="S27" s="18" t="s">
        <v>481</v>
      </c>
      <c r="T27" s="20" t="s">
        <v>481</v>
      </c>
      <c r="U27" s="18" t="n">
        <v>410.73331391</v>
      </c>
      <c r="V27" s="20" t="n">
        <v>3.95147511</v>
      </c>
    </row>
    <row r="28" spans="1:22">
      <c r="A28" s="15" t="s">
        <v>503</v>
      </c>
      <c r="B28" s="17" t="n">
        <v>7568</v>
      </c>
      <c r="C28" s="18">
        <f>(490.0/B28*100)</f>
        <v/>
      </c>
      <c r="D28" s="19" t="n">
        <v>7078</v>
      </c>
      <c r="E28" s="18" t="n">
        <v>434.08941541</v>
      </c>
      <c r="F28" s="20" t="n">
        <v>3.12312738</v>
      </c>
      <c r="G28" s="18" t="n">
        <v>417.52818674</v>
      </c>
      <c r="H28" s="20" t="n">
        <v>2.28702355</v>
      </c>
      <c r="I28" s="18" t="n">
        <v>412.82346846</v>
      </c>
      <c r="J28" s="20" t="n">
        <v>2.79246949</v>
      </c>
      <c r="K28" s="18" t="n">
        <v>400.5347549</v>
      </c>
      <c r="L28" s="20" t="n">
        <v>4.80592504</v>
      </c>
      <c r="M28" s="18" t="s">
        <v>481</v>
      </c>
      <c r="N28" s="20" t="s">
        <v>481</v>
      </c>
      <c r="O28" s="18" t="s">
        <v>481</v>
      </c>
      <c r="P28" s="20" t="s">
        <v>481</v>
      </c>
      <c r="Q28" s="18" t="s">
        <v>481</v>
      </c>
      <c r="R28" s="20" t="s">
        <v>481</v>
      </c>
      <c r="S28" s="18" t="s">
        <v>481</v>
      </c>
      <c r="T28" s="20" t="s">
        <v>481</v>
      </c>
      <c r="U28" s="18" t="n">
        <v>387.01268879</v>
      </c>
      <c r="V28" s="20" t="n">
        <v>6.55268557</v>
      </c>
    </row>
    <row r="29" spans="1:22">
      <c r="A29" s="15" t="s">
        <v>504</v>
      </c>
      <c r="B29" s="17" t="n">
        <v>5385</v>
      </c>
      <c r="C29" s="18">
        <f>(30.0/B29*100)</f>
        <v/>
      </c>
      <c r="D29" s="19" t="n">
        <v>5355</v>
      </c>
      <c r="E29" s="18" t="n">
        <v>540.2092027800001</v>
      </c>
      <c r="F29" s="20" t="n">
        <v>4.48730735</v>
      </c>
      <c r="G29" s="18" t="n">
        <v>523.7608364500001</v>
      </c>
      <c r="H29" s="20" t="n">
        <v>2.80117269</v>
      </c>
      <c r="I29" s="18" t="n">
        <v>509.17284241</v>
      </c>
      <c r="J29" s="20" t="n">
        <v>3.21021019</v>
      </c>
      <c r="K29" s="18" t="n">
        <v>471.12373171</v>
      </c>
      <c r="L29" s="20" t="n">
        <v>4.24231377</v>
      </c>
      <c r="M29" s="18" t="s">
        <v>481</v>
      </c>
      <c r="N29" s="20" t="s">
        <v>481</v>
      </c>
      <c r="O29" s="18" t="s">
        <v>481</v>
      </c>
      <c r="P29" s="20" t="s">
        <v>481</v>
      </c>
      <c r="Q29" s="18" t="n">
        <v>358.28551468</v>
      </c>
      <c r="R29" s="20" t="n">
        <v>8.567023300000001</v>
      </c>
      <c r="S29" s="18" t="s">
        <v>481</v>
      </c>
      <c r="T29" s="20" t="s">
        <v>481</v>
      </c>
      <c r="U29" s="18" t="n">
        <v>408.45445506</v>
      </c>
      <c r="V29" s="20" t="n">
        <v>7.67048782</v>
      </c>
    </row>
    <row r="30" spans="1:22">
      <c r="A30" s="15" t="s">
        <v>505</v>
      </c>
      <c r="B30" s="17" t="n">
        <v>4520</v>
      </c>
      <c r="C30" s="18">
        <f>(243.0/B30*100)</f>
        <v/>
      </c>
      <c r="D30" s="19" t="n">
        <v>4277</v>
      </c>
      <c r="E30" s="18" t="n">
        <v>577.52972546</v>
      </c>
      <c r="F30" s="20" t="n">
        <v>3.21086031</v>
      </c>
      <c r="G30" s="18" t="n">
        <v>521.85112487</v>
      </c>
      <c r="H30" s="20" t="n">
        <v>2.89178484</v>
      </c>
      <c r="I30" s="18" t="n">
        <v>477.88531411</v>
      </c>
      <c r="J30" s="20" t="n">
        <v>3.84179528</v>
      </c>
      <c r="K30" s="18" t="n">
        <v>447.76974507</v>
      </c>
      <c r="L30" s="20" t="n">
        <v>7.569171</v>
      </c>
      <c r="M30" s="18" t="s">
        <v>481</v>
      </c>
      <c r="N30" s="20" t="s">
        <v>481</v>
      </c>
      <c r="O30" s="18" t="s">
        <v>481</v>
      </c>
      <c r="P30" s="20" t="s">
        <v>481</v>
      </c>
      <c r="Q30" s="18" t="s">
        <v>481</v>
      </c>
      <c r="R30" s="20" t="s">
        <v>481</v>
      </c>
      <c r="S30" s="18" t="s">
        <v>481</v>
      </c>
      <c r="T30" s="20" t="s">
        <v>481</v>
      </c>
      <c r="U30" s="18" t="n">
        <v>415.81126769</v>
      </c>
      <c r="V30" s="20" t="n">
        <v>5.07291532</v>
      </c>
    </row>
    <row r="31" spans="1:22">
      <c r="A31" s="15" t="s">
        <v>506</v>
      </c>
      <c r="B31" s="17" t="n">
        <v>5456</v>
      </c>
      <c r="C31" s="18">
        <f>(152.0/B31*100)</f>
        <v/>
      </c>
      <c r="D31" s="19" t="n">
        <v>5304</v>
      </c>
      <c r="E31" s="18" t="n">
        <v>541.05123441</v>
      </c>
      <c r="F31" s="20" t="n">
        <v>3.93475035</v>
      </c>
      <c r="G31" s="18" t="n">
        <v>510.25267951</v>
      </c>
      <c r="H31" s="20" t="n">
        <v>2.31245032</v>
      </c>
      <c r="I31" s="18" t="n">
        <v>473.36802902</v>
      </c>
      <c r="J31" s="20" t="n">
        <v>3.68922147</v>
      </c>
      <c r="K31" s="18" t="n">
        <v>430.53997258</v>
      </c>
      <c r="L31" s="20" t="n">
        <v>5.78223908</v>
      </c>
      <c r="M31" s="18" t="s">
        <v>481</v>
      </c>
      <c r="N31" s="20" t="s">
        <v>481</v>
      </c>
      <c r="O31" s="18" t="s">
        <v>481</v>
      </c>
      <c r="P31" s="20" t="s">
        <v>481</v>
      </c>
      <c r="Q31" s="18" t="s">
        <v>481</v>
      </c>
      <c r="R31" s="20" t="s">
        <v>481</v>
      </c>
      <c r="S31" s="18" t="s">
        <v>481</v>
      </c>
      <c r="T31" s="20" t="s">
        <v>481</v>
      </c>
      <c r="U31" s="18" t="n">
        <v>424.99617978</v>
      </c>
      <c r="V31" s="20" t="n">
        <v>4.68566588</v>
      </c>
    </row>
    <row r="32" spans="1:22">
      <c r="A32" s="15" t="s">
        <v>507</v>
      </c>
      <c r="B32" s="17" t="n">
        <v>4478</v>
      </c>
      <c r="C32" s="18">
        <f>(6.0/B32*100)</f>
        <v/>
      </c>
      <c r="D32" s="19" t="n">
        <v>4472</v>
      </c>
      <c r="E32" s="18" t="n">
        <v>529.02443157</v>
      </c>
      <c r="F32" s="20" t="n">
        <v>4.06790445</v>
      </c>
      <c r="G32" s="18" t="n">
        <v>508.37841133</v>
      </c>
      <c r="H32" s="20" t="n">
        <v>2.96656378</v>
      </c>
      <c r="I32" s="18" t="n">
        <v>485.26770337</v>
      </c>
      <c r="J32" s="20" t="n">
        <v>3.05064512</v>
      </c>
      <c r="K32" s="18" t="n">
        <v>459.94388778</v>
      </c>
      <c r="L32" s="20" t="n">
        <v>5.46334895</v>
      </c>
      <c r="M32" s="18" t="s">
        <v>481</v>
      </c>
      <c r="N32" s="20" t="s">
        <v>481</v>
      </c>
      <c r="O32" s="18" t="s">
        <v>481</v>
      </c>
      <c r="P32" s="20" t="s">
        <v>481</v>
      </c>
      <c r="Q32" s="18" t="s">
        <v>481</v>
      </c>
      <c r="R32" s="20" t="s">
        <v>481</v>
      </c>
      <c r="S32" s="18" t="s">
        <v>481</v>
      </c>
      <c r="T32" s="20" t="s">
        <v>481</v>
      </c>
      <c r="U32" s="18" t="n">
        <v>442.20697642</v>
      </c>
      <c r="V32" s="20" t="n">
        <v>9.93393118</v>
      </c>
    </row>
    <row r="33" spans="1:22">
      <c r="A33" s="15" t="s">
        <v>508</v>
      </c>
      <c r="B33" s="17" t="n">
        <v>7325</v>
      </c>
      <c r="C33" s="18">
        <f>(85.0/B33*100)</f>
        <v/>
      </c>
      <c r="D33" s="19" t="n">
        <v>7240</v>
      </c>
      <c r="E33" s="18" t="n">
        <v>543.29253949</v>
      </c>
      <c r="F33" s="20" t="n">
        <v>3.00942769</v>
      </c>
      <c r="G33" s="18" t="n">
        <v>498.2654496</v>
      </c>
      <c r="H33" s="20" t="n">
        <v>2.6667615</v>
      </c>
      <c r="I33" s="18" t="n">
        <v>465.99730103</v>
      </c>
      <c r="J33" s="20" t="n">
        <v>3.7198578</v>
      </c>
      <c r="K33" s="18" t="n">
        <v>455.63409757</v>
      </c>
      <c r="L33" s="20" t="n">
        <v>5.6178735</v>
      </c>
      <c r="M33" s="18" t="s">
        <v>481</v>
      </c>
      <c r="N33" s="20" t="s">
        <v>481</v>
      </c>
      <c r="O33" s="18" t="s">
        <v>481</v>
      </c>
      <c r="P33" s="20" t="s">
        <v>481</v>
      </c>
      <c r="Q33" s="18" t="s">
        <v>481</v>
      </c>
      <c r="R33" s="20" t="s">
        <v>481</v>
      </c>
      <c r="S33" s="18" t="s">
        <v>481</v>
      </c>
      <c r="T33" s="20" t="s">
        <v>481</v>
      </c>
      <c r="U33" s="18" t="n">
        <v>429.39956133</v>
      </c>
      <c r="V33" s="20" t="n">
        <v>7.34991545</v>
      </c>
    </row>
    <row r="34" spans="1:22">
      <c r="A34" s="15" t="s">
        <v>509</v>
      </c>
      <c r="B34" s="17" t="n">
        <v>6350</v>
      </c>
      <c r="C34" s="18">
        <f>(106.0/B34*100)</f>
        <v/>
      </c>
      <c r="D34" s="19" t="n">
        <v>6244</v>
      </c>
      <c r="E34" s="18" t="n">
        <v>479.94775959</v>
      </c>
      <c r="F34" s="20" t="n">
        <v>4.25096142</v>
      </c>
      <c r="G34" s="18" t="n">
        <v>477.98593089</v>
      </c>
      <c r="H34" s="20" t="n">
        <v>2.79180586</v>
      </c>
      <c r="I34" s="18" t="n">
        <v>467.85798119</v>
      </c>
      <c r="J34" s="20" t="n">
        <v>3.34926434</v>
      </c>
      <c r="K34" s="18" t="n">
        <v>442.61748496</v>
      </c>
      <c r="L34" s="20" t="n">
        <v>3.57463795</v>
      </c>
      <c r="M34" s="18" t="s">
        <v>481</v>
      </c>
      <c r="N34" s="20" t="s">
        <v>481</v>
      </c>
      <c r="O34" s="18" t="s">
        <v>481</v>
      </c>
      <c r="P34" s="20" t="s">
        <v>481</v>
      </c>
      <c r="Q34" s="18" t="n">
        <v>306.56969545</v>
      </c>
      <c r="R34" s="20" t="n">
        <v>10.27624616</v>
      </c>
      <c r="S34" s="18" t="s">
        <v>481</v>
      </c>
      <c r="T34" s="20" t="s">
        <v>481</v>
      </c>
      <c r="U34" s="18" t="n">
        <v>396.40166918</v>
      </c>
      <c r="V34" s="20" t="n">
        <v>7.20312379</v>
      </c>
    </row>
    <row r="35" spans="1:22">
      <c r="A35" s="15" t="s">
        <v>510</v>
      </c>
      <c r="B35" s="17" t="n">
        <v>6406</v>
      </c>
      <c r="C35" s="18">
        <f>(74.0/B35*100)</f>
        <v/>
      </c>
      <c r="D35" s="19" t="n">
        <v>6332</v>
      </c>
      <c r="E35" s="18" t="n">
        <v>544.34470871</v>
      </c>
      <c r="F35" s="20" t="n">
        <v>3.95655498</v>
      </c>
      <c r="G35" s="18" t="n">
        <v>524.48261695</v>
      </c>
      <c r="H35" s="20" t="n">
        <v>2.13344736</v>
      </c>
      <c r="I35" s="18" t="n">
        <v>506.81953671</v>
      </c>
      <c r="J35" s="20" t="n">
        <v>2.74964973</v>
      </c>
      <c r="K35" s="18" t="n">
        <v>484.26065063</v>
      </c>
      <c r="L35" s="20" t="n">
        <v>4.78523557</v>
      </c>
      <c r="M35" s="18" t="s">
        <v>481</v>
      </c>
      <c r="N35" s="20" t="s">
        <v>481</v>
      </c>
      <c r="O35" s="18" t="s">
        <v>481</v>
      </c>
      <c r="P35" s="20" t="s">
        <v>481</v>
      </c>
      <c r="Q35" s="18" t="n">
        <v>374.85244494</v>
      </c>
      <c r="R35" s="20" t="n">
        <v>5.84040672</v>
      </c>
      <c r="S35" s="18" t="s">
        <v>481</v>
      </c>
      <c r="T35" s="20" t="s">
        <v>481</v>
      </c>
      <c r="U35" s="18" t="n">
        <v>411.11641017</v>
      </c>
      <c r="V35" s="20" t="n">
        <v>5.6513192</v>
      </c>
    </row>
    <row r="36" spans="1:22">
      <c r="A36" s="15" t="s">
        <v>511</v>
      </c>
      <c r="B36" s="17" t="n">
        <v>6736</v>
      </c>
      <c r="C36" s="18">
        <f>(88.0/B36*100)</f>
        <v/>
      </c>
      <c r="D36" s="19" t="n">
        <v>6648</v>
      </c>
      <c r="E36" s="18" t="n">
        <v>527.02195936</v>
      </c>
      <c r="F36" s="20" t="n">
        <v>2.8952578</v>
      </c>
      <c r="G36" s="18" t="n">
        <v>504.56982254</v>
      </c>
      <c r="H36" s="20" t="n">
        <v>2.60519102</v>
      </c>
      <c r="I36" s="18" t="n">
        <v>482.84057168</v>
      </c>
      <c r="J36" s="20" t="n">
        <v>2.73767793</v>
      </c>
      <c r="K36" s="18" t="n">
        <v>456.94180362</v>
      </c>
      <c r="L36" s="20" t="n">
        <v>3.57598569</v>
      </c>
      <c r="M36" s="18" t="s">
        <v>481</v>
      </c>
      <c r="N36" s="20" t="s">
        <v>481</v>
      </c>
      <c r="O36" s="18" t="s">
        <v>481</v>
      </c>
      <c r="P36" s="20" t="s">
        <v>481</v>
      </c>
      <c r="Q36" s="18" t="s">
        <v>481</v>
      </c>
      <c r="R36" s="20" t="s">
        <v>481</v>
      </c>
      <c r="S36" s="18" t="s">
        <v>481</v>
      </c>
      <c r="T36" s="20" t="s">
        <v>481</v>
      </c>
      <c r="U36" s="18" t="n">
        <v>425.44934322</v>
      </c>
      <c r="V36" s="20" t="n">
        <v>6.28251908</v>
      </c>
    </row>
    <row r="37" spans="1:22">
      <c r="A37" s="15" t="s">
        <v>512</v>
      </c>
      <c r="B37" s="17" t="n">
        <v>5458</v>
      </c>
      <c r="C37" s="18">
        <f>(181.0/B37*100)</f>
        <v/>
      </c>
      <c r="D37" s="19" t="n">
        <v>5277</v>
      </c>
      <c r="E37" s="18" t="n">
        <v>550.3938578</v>
      </c>
      <c r="F37" s="20" t="n">
        <v>4.31300552</v>
      </c>
      <c r="G37" s="18" t="n">
        <v>507.28765984</v>
      </c>
      <c r="H37" s="20" t="n">
        <v>3.03417148</v>
      </c>
      <c r="I37" s="18" t="n">
        <v>466.58031214</v>
      </c>
      <c r="J37" s="20" t="n">
        <v>3.84405903</v>
      </c>
      <c r="K37" s="18" t="n">
        <v>444.39754975</v>
      </c>
      <c r="L37" s="20" t="n">
        <v>6.36921055</v>
      </c>
      <c r="M37" s="18" t="s">
        <v>481</v>
      </c>
      <c r="N37" s="20" t="s">
        <v>481</v>
      </c>
      <c r="O37" s="18" t="s">
        <v>481</v>
      </c>
      <c r="P37" s="20" t="s">
        <v>481</v>
      </c>
      <c r="Q37" s="18" t="s">
        <v>481</v>
      </c>
      <c r="R37" s="20" t="s">
        <v>481</v>
      </c>
      <c r="S37" s="18" t="s">
        <v>481</v>
      </c>
      <c r="T37" s="20" t="s">
        <v>481</v>
      </c>
      <c r="U37" s="18" t="n">
        <v>410.50588798</v>
      </c>
      <c r="V37" s="20" t="n">
        <v>5.81464683</v>
      </c>
    </row>
    <row r="38" spans="1:22">
      <c r="A38" s="15" t="s">
        <v>513</v>
      </c>
      <c r="B38" s="17" t="n">
        <v>5860</v>
      </c>
      <c r="C38" s="18">
        <f>(27.0/B38*100)</f>
        <v/>
      </c>
      <c r="D38" s="19" t="n">
        <v>5833</v>
      </c>
      <c r="E38" s="18" t="n">
        <v>545.96294272</v>
      </c>
      <c r="F38" s="20" t="n">
        <v>4.78036911</v>
      </c>
      <c r="G38" s="18" t="n">
        <v>523.44118552</v>
      </c>
      <c r="H38" s="20" t="n">
        <v>3.17916972</v>
      </c>
      <c r="I38" s="18" t="n">
        <v>487.63147584</v>
      </c>
      <c r="J38" s="20" t="n">
        <v>3.92815512</v>
      </c>
      <c r="K38" s="18" t="n">
        <v>460.59271819</v>
      </c>
      <c r="L38" s="20" t="n">
        <v>4.71315246</v>
      </c>
      <c r="M38" s="18" t="s">
        <v>481</v>
      </c>
      <c r="N38" s="20" t="s">
        <v>481</v>
      </c>
      <c r="O38" s="18" t="s">
        <v>481</v>
      </c>
      <c r="P38" s="20" t="s">
        <v>481</v>
      </c>
      <c r="Q38" s="18" t="s">
        <v>481</v>
      </c>
      <c r="R38" s="20" t="s">
        <v>481</v>
      </c>
      <c r="S38" s="18" t="s">
        <v>481</v>
      </c>
      <c r="T38" s="20" t="s">
        <v>481</v>
      </c>
      <c r="U38" s="18" t="n">
        <v>473.96723473</v>
      </c>
      <c r="V38" s="20" t="n">
        <v>6.25901729</v>
      </c>
    </row>
    <row r="39" spans="1:22">
      <c r="A39" s="15" t="s">
        <v>514</v>
      </c>
      <c r="B39" s="17" t="n">
        <v>5895</v>
      </c>
      <c r="C39" s="18">
        <f>(33.0/B39*100)</f>
        <v/>
      </c>
      <c r="D39" s="19" t="n">
        <v>5862</v>
      </c>
      <c r="E39" s="18" t="n">
        <v>438.80327168</v>
      </c>
      <c r="F39" s="20" t="n">
        <v>4.98298979</v>
      </c>
      <c r="G39" s="18" t="n">
        <v>431.40160408</v>
      </c>
      <c r="H39" s="20" t="n">
        <v>4.42638592</v>
      </c>
      <c r="I39" s="18" t="n">
        <v>416.99414843</v>
      </c>
      <c r="J39" s="20" t="n">
        <v>4.39220315</v>
      </c>
      <c r="K39" s="18" t="n">
        <v>401.50192359</v>
      </c>
      <c r="L39" s="20" t="n">
        <v>5.04030249</v>
      </c>
      <c r="M39" s="18" t="s">
        <v>481</v>
      </c>
      <c r="N39" s="20" t="s">
        <v>481</v>
      </c>
      <c r="O39" s="18" t="s">
        <v>481</v>
      </c>
      <c r="P39" s="20" t="s">
        <v>481</v>
      </c>
      <c r="Q39" s="18" t="s">
        <v>481</v>
      </c>
      <c r="R39" s="20" t="s">
        <v>481</v>
      </c>
      <c r="S39" s="18" t="s">
        <v>481</v>
      </c>
      <c r="T39" s="20" t="s">
        <v>481</v>
      </c>
      <c r="U39" s="18" t="n">
        <v>370.4795072</v>
      </c>
      <c r="V39" s="20" t="n">
        <v>7.48906876</v>
      </c>
    </row>
    <row r="40" spans="1:22">
      <c r="A40" s="15" t="s">
        <v>515</v>
      </c>
      <c r="B40" s="17" t="n">
        <v>14157</v>
      </c>
      <c r="C40" s="18">
        <f>(415.0/B40*100)</f>
        <v/>
      </c>
      <c r="D40" s="19" t="n">
        <v>13742</v>
      </c>
      <c r="E40" s="18" t="n">
        <v>554.51601624</v>
      </c>
      <c r="F40" s="20" t="n">
        <v>3.30488476</v>
      </c>
      <c r="G40" s="18" t="n">
        <v>516.31764126</v>
      </c>
      <c r="H40" s="20" t="n">
        <v>2.57136667</v>
      </c>
      <c r="I40" s="18" t="n">
        <v>466.24481304</v>
      </c>
      <c r="J40" s="20" t="n">
        <v>3.29559883</v>
      </c>
      <c r="K40" s="18" t="n">
        <v>433.12606685</v>
      </c>
      <c r="L40" s="20" t="n">
        <v>5.90205939</v>
      </c>
      <c r="M40" s="18" t="s">
        <v>481</v>
      </c>
      <c r="N40" s="20" t="s">
        <v>481</v>
      </c>
      <c r="O40" s="18" t="s">
        <v>481</v>
      </c>
      <c r="P40" s="20" t="s">
        <v>481</v>
      </c>
      <c r="Q40" s="18" t="s">
        <v>481</v>
      </c>
      <c r="R40" s="20" t="s">
        <v>481</v>
      </c>
      <c r="S40" s="18" t="s">
        <v>481</v>
      </c>
      <c r="T40" s="20" t="s">
        <v>481</v>
      </c>
      <c r="U40" s="18" t="n">
        <v>422.85613163</v>
      </c>
      <c r="V40" s="20" t="n">
        <v>6.05456262</v>
      </c>
    </row>
    <row r="41" spans="1:22">
      <c r="A41" s="15" t="s">
        <v>516</v>
      </c>
      <c r="B41" s="17" t="n">
        <v>5712</v>
      </c>
      <c r="C41" s="18">
        <f>(61.0/B41*100)</f>
        <v/>
      </c>
      <c r="D41" s="19" t="n">
        <v>5651</v>
      </c>
      <c r="E41" s="18" t="n">
        <v>534.71163355</v>
      </c>
      <c r="F41" s="20" t="n">
        <v>3.57120835</v>
      </c>
      <c r="G41" s="18" t="n">
        <v>498.73749746</v>
      </c>
      <c r="H41" s="20" t="n">
        <v>3.41904047</v>
      </c>
      <c r="I41" s="18" t="n">
        <v>467.92934877</v>
      </c>
      <c r="J41" s="20" t="n">
        <v>3.7728661</v>
      </c>
      <c r="K41" s="18" t="n">
        <v>434.30770651</v>
      </c>
      <c r="L41" s="20" t="n">
        <v>6.21816676</v>
      </c>
      <c r="M41" s="18" t="s">
        <v>481</v>
      </c>
      <c r="N41" s="20" t="s">
        <v>481</v>
      </c>
      <c r="O41" s="18" t="s">
        <v>481</v>
      </c>
      <c r="P41" s="20" t="s">
        <v>481</v>
      </c>
      <c r="Q41" s="18" t="n">
        <v>387.44235424</v>
      </c>
      <c r="R41" s="20" t="n">
        <v>14.52510266</v>
      </c>
      <c r="S41" s="18" t="s">
        <v>481</v>
      </c>
      <c r="T41" s="20" t="s">
        <v>481</v>
      </c>
      <c r="U41" s="18" t="n">
        <v>413.02118144</v>
      </c>
      <c r="V41" s="20" t="n">
        <v>8.812648640000001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377.12377375</v>
      </c>
      <c r="F45" s="20" t="n">
        <v>3.77581022</v>
      </c>
      <c r="G45" s="18" t="n">
        <v>377.79711129</v>
      </c>
      <c r="H45" s="20" t="n">
        <v>2.84653287</v>
      </c>
      <c r="I45" s="18" t="n">
        <v>384.37518042</v>
      </c>
      <c r="J45" s="20" t="n">
        <v>3.27740959</v>
      </c>
      <c r="K45" s="18" t="n">
        <v>371.08800226</v>
      </c>
      <c r="L45" s="20" t="n">
        <v>3.92920024</v>
      </c>
      <c r="M45" s="18" t="s">
        <v>481</v>
      </c>
      <c r="N45" s="20" t="s">
        <v>481</v>
      </c>
      <c r="O45" s="18" t="s">
        <v>481</v>
      </c>
      <c r="P45" s="20" t="s">
        <v>481</v>
      </c>
      <c r="Q45" s="18" t="n">
        <v>264.0171</v>
      </c>
      <c r="R45" s="20" t="n">
        <v>35.56617094</v>
      </c>
      <c r="S45" s="18" t="n">
        <v>331.76311724</v>
      </c>
      <c r="T45" s="20" t="n">
        <v>15.9686266</v>
      </c>
      <c r="U45" s="18" t="n">
        <v>349.07504485</v>
      </c>
      <c r="V45" s="20" t="n">
        <v>4.50724265</v>
      </c>
    </row>
    <row r="46" spans="1:22">
      <c r="A46" s="15" t="s">
        <v>521</v>
      </c>
      <c r="B46" s="17" t="n">
        <v>23141</v>
      </c>
      <c r="C46" s="18">
        <f>(2289.0/B46*100)</f>
        <v/>
      </c>
      <c r="D46" s="19" t="n">
        <v>20852</v>
      </c>
      <c r="E46" s="18" t="n">
        <v>435.35433675</v>
      </c>
      <c r="F46" s="20" t="n">
        <v>4.66702304</v>
      </c>
      <c r="G46" s="18" t="n">
        <v>423.05979678</v>
      </c>
      <c r="H46" s="20" t="n">
        <v>3.13568604</v>
      </c>
      <c r="I46" s="18" t="n">
        <v>405.19550721</v>
      </c>
      <c r="J46" s="20" t="n">
        <v>3.32130133</v>
      </c>
      <c r="K46" s="18" t="n">
        <v>385.39312289</v>
      </c>
      <c r="L46" s="20" t="n">
        <v>4.63860614</v>
      </c>
      <c r="M46" s="18" t="s">
        <v>481</v>
      </c>
      <c r="N46" s="20" t="s">
        <v>481</v>
      </c>
      <c r="O46" s="18" t="s">
        <v>481</v>
      </c>
      <c r="P46" s="20" t="s">
        <v>481</v>
      </c>
      <c r="Q46" s="18" t="s">
        <v>481</v>
      </c>
      <c r="R46" s="20" t="s">
        <v>481</v>
      </c>
      <c r="S46" s="18" t="s">
        <v>481</v>
      </c>
      <c r="T46" s="20" t="s">
        <v>481</v>
      </c>
      <c r="U46" s="18" t="n">
        <v>375.9356884</v>
      </c>
      <c r="V46" s="20" t="n">
        <v>2.22144855</v>
      </c>
    </row>
    <row r="47" spans="1:22">
      <c r="A47" s="15" t="s">
        <v>522</v>
      </c>
      <c r="B47" s="17" t="n">
        <v>5928</v>
      </c>
      <c r="C47" s="18">
        <f>(440.0/B47*100)</f>
        <v/>
      </c>
      <c r="D47" s="19" t="n">
        <v>5488</v>
      </c>
      <c r="E47" s="18" t="n">
        <v>474.36258327</v>
      </c>
      <c r="F47" s="20" t="n">
        <v>5.05694636</v>
      </c>
      <c r="G47" s="18" t="n">
        <v>464.55651404</v>
      </c>
      <c r="H47" s="20" t="n">
        <v>4.77655398</v>
      </c>
      <c r="I47" s="18" t="n">
        <v>448.0001509</v>
      </c>
      <c r="J47" s="20" t="n">
        <v>4.9225393</v>
      </c>
      <c r="K47" s="18" t="n">
        <v>412.65025583</v>
      </c>
      <c r="L47" s="20" t="n">
        <v>6.18833852</v>
      </c>
      <c r="M47" s="18" t="s">
        <v>481</v>
      </c>
      <c r="N47" s="20" t="s">
        <v>481</v>
      </c>
      <c r="O47" s="18" t="s">
        <v>481</v>
      </c>
      <c r="P47" s="20" t="s">
        <v>481</v>
      </c>
      <c r="Q47" s="18" t="s">
        <v>481</v>
      </c>
      <c r="R47" s="20" t="s">
        <v>481</v>
      </c>
      <c r="S47" s="18" t="s">
        <v>481</v>
      </c>
      <c r="T47" s="20" t="s">
        <v>481</v>
      </c>
      <c r="U47" s="18" t="n">
        <v>383.06259036</v>
      </c>
      <c r="V47" s="20" t="n">
        <v>5.43156115</v>
      </c>
    </row>
    <row r="48" spans="1:22">
      <c r="A48" s="15" t="s">
        <v>523</v>
      </c>
      <c r="B48" s="17" t="n">
        <v>9841</v>
      </c>
      <c r="C48" s="18">
        <f>(8.0/B48*100)</f>
        <v/>
      </c>
      <c r="D48" s="19" t="n">
        <v>9833</v>
      </c>
      <c r="E48" s="18" t="n">
        <v>547.1957092</v>
      </c>
      <c r="F48" s="20" t="n">
        <v>6.24332005</v>
      </c>
      <c r="G48" s="18" t="n">
        <v>517.52888423</v>
      </c>
      <c r="H48" s="20" t="n">
        <v>5.10028219</v>
      </c>
      <c r="I48" s="18" t="n">
        <v>517.85471288</v>
      </c>
      <c r="J48" s="20" t="n">
        <v>4.69388512</v>
      </c>
      <c r="K48" s="18" t="n">
        <v>481.57760048</v>
      </c>
      <c r="L48" s="20" t="n">
        <v>5.79651756</v>
      </c>
      <c r="M48" s="18" t="s">
        <v>481</v>
      </c>
      <c r="N48" s="20" t="s">
        <v>481</v>
      </c>
      <c r="O48" s="18" t="s">
        <v>481</v>
      </c>
      <c r="P48" s="20" t="s">
        <v>481</v>
      </c>
      <c r="Q48" s="18" t="s">
        <v>481</v>
      </c>
      <c r="R48" s="20" t="s">
        <v>481</v>
      </c>
      <c r="S48" s="18" t="s">
        <v>481</v>
      </c>
      <c r="T48" s="20" t="s">
        <v>481</v>
      </c>
      <c r="U48" s="18" t="n">
        <v>455.07784258</v>
      </c>
      <c r="V48" s="20" t="n">
        <v>25.50344204</v>
      </c>
    </row>
    <row r="49" spans="1:22">
      <c r="A49" s="15" t="s">
        <v>524</v>
      </c>
      <c r="B49" s="17" t="n">
        <v>6349</v>
      </c>
      <c r="C49" s="18">
        <f>(56.0/B49*100)</f>
        <v/>
      </c>
      <c r="D49" s="19" t="n">
        <v>6293</v>
      </c>
      <c r="E49" s="18" t="n">
        <v>451.20288415</v>
      </c>
      <c r="F49" s="20" t="n">
        <v>3.95144354</v>
      </c>
      <c r="G49" s="18" t="n">
        <v>440.51161328</v>
      </c>
      <c r="H49" s="20" t="n">
        <v>3.27376219</v>
      </c>
      <c r="I49" s="18" t="n">
        <v>420.89660212</v>
      </c>
      <c r="J49" s="20" t="n">
        <v>3.3069826</v>
      </c>
      <c r="K49" s="18" t="n">
        <v>401.85700521</v>
      </c>
      <c r="L49" s="20" t="n">
        <v>4.62370295</v>
      </c>
      <c r="M49" s="18" t="s">
        <v>481</v>
      </c>
      <c r="N49" s="20" t="s">
        <v>481</v>
      </c>
      <c r="O49" s="18" t="s">
        <v>481</v>
      </c>
      <c r="P49" s="20" t="s">
        <v>481</v>
      </c>
      <c r="Q49" s="18" t="s">
        <v>481</v>
      </c>
      <c r="R49" s="20" t="s">
        <v>481</v>
      </c>
      <c r="S49" s="18" t="n">
        <v>373.45228804</v>
      </c>
      <c r="T49" s="20" t="n">
        <v>47.00308798</v>
      </c>
      <c r="U49" s="18" t="n">
        <v>377.656674</v>
      </c>
      <c r="V49" s="20" t="n">
        <v>8.863204619999999</v>
      </c>
    </row>
    <row r="50" spans="1:22">
      <c r="A50" s="15" t="s">
        <v>525</v>
      </c>
      <c r="B50" s="17" t="n">
        <v>11795</v>
      </c>
      <c r="C50" s="18">
        <f>(413.0/B50*100)</f>
        <v/>
      </c>
      <c r="D50" s="19" t="n">
        <v>11382</v>
      </c>
      <c r="E50" s="18" t="n">
        <v>430.92014104</v>
      </c>
      <c r="F50" s="20" t="n">
        <v>3.41652731</v>
      </c>
      <c r="G50" s="18" t="n">
        <v>420.13283939</v>
      </c>
      <c r="H50" s="20" t="n">
        <v>2.61316329</v>
      </c>
      <c r="I50" s="18" t="n">
        <v>419.94348915</v>
      </c>
      <c r="J50" s="20" t="n">
        <v>2.94462906</v>
      </c>
      <c r="K50" s="18" t="n">
        <v>398.20071218</v>
      </c>
      <c r="L50" s="20" t="n">
        <v>3.99531645</v>
      </c>
      <c r="M50" s="18" t="s">
        <v>481</v>
      </c>
      <c r="N50" s="20" t="s">
        <v>481</v>
      </c>
      <c r="O50" s="18" t="s">
        <v>481</v>
      </c>
      <c r="P50" s="20" t="s">
        <v>481</v>
      </c>
      <c r="Q50" s="18" t="s">
        <v>481</v>
      </c>
      <c r="R50" s="20" t="s">
        <v>481</v>
      </c>
      <c r="S50" s="18" t="s">
        <v>481</v>
      </c>
      <c r="T50" s="20" t="s">
        <v>481</v>
      </c>
      <c r="U50" s="18" t="n">
        <v>361.60716319</v>
      </c>
      <c r="V50" s="20" t="n">
        <v>6.03209714</v>
      </c>
    </row>
    <row r="51" spans="1:22">
      <c r="A51" s="15" t="s">
        <v>526</v>
      </c>
      <c r="B51" s="17" t="n">
        <v>6866</v>
      </c>
      <c r="C51" s="18">
        <f>(112.0/B51*100)</f>
        <v/>
      </c>
      <c r="D51" s="19" t="n">
        <v>6754</v>
      </c>
      <c r="E51" s="18" t="n">
        <v>438.71417476</v>
      </c>
      <c r="F51" s="20" t="n">
        <v>3.41564318</v>
      </c>
      <c r="G51" s="18" t="n">
        <v>426.24194014</v>
      </c>
      <c r="H51" s="20" t="n">
        <v>2.566723</v>
      </c>
      <c r="I51" s="18" t="n">
        <v>418.17748753</v>
      </c>
      <c r="J51" s="20" t="n">
        <v>2.27830842</v>
      </c>
      <c r="K51" s="18" t="n">
        <v>408.62892228</v>
      </c>
      <c r="L51" s="20" t="n">
        <v>4.0839032</v>
      </c>
      <c r="M51" s="18" t="s">
        <v>481</v>
      </c>
      <c r="N51" s="20" t="s">
        <v>481</v>
      </c>
      <c r="O51" s="18" t="s">
        <v>481</v>
      </c>
      <c r="P51" s="20" t="s">
        <v>481</v>
      </c>
      <c r="Q51" s="18" t="n">
        <v>410.85572185</v>
      </c>
      <c r="R51" s="20" t="n">
        <v>3.7997542</v>
      </c>
      <c r="S51" s="18" t="s">
        <v>481</v>
      </c>
      <c r="T51" s="20" t="s">
        <v>481</v>
      </c>
      <c r="U51" s="18" t="n">
        <v>387.79103586</v>
      </c>
      <c r="V51" s="20" t="n">
        <v>6.08490995</v>
      </c>
    </row>
    <row r="52" spans="1:22">
      <c r="A52" s="15" t="s">
        <v>527</v>
      </c>
      <c r="B52" s="17" t="n">
        <v>5809</v>
      </c>
      <c r="C52" s="18">
        <f>(115.0/B52*100)</f>
        <v/>
      </c>
      <c r="D52" s="19" t="n">
        <v>5694</v>
      </c>
      <c r="E52" s="18" t="n">
        <v>501.064203</v>
      </c>
      <c r="F52" s="20" t="n">
        <v>3.19220649</v>
      </c>
      <c r="G52" s="18" t="n">
        <v>484.38404603</v>
      </c>
      <c r="H52" s="20" t="n">
        <v>3.00132746</v>
      </c>
      <c r="I52" s="18" t="n">
        <v>469.85562718</v>
      </c>
      <c r="J52" s="20" t="n">
        <v>3.2387061</v>
      </c>
      <c r="K52" s="18" t="n">
        <v>431.01324443</v>
      </c>
      <c r="L52" s="20" t="n">
        <v>4.66165848</v>
      </c>
      <c r="M52" s="18" t="s">
        <v>481</v>
      </c>
      <c r="N52" s="20" t="s">
        <v>481</v>
      </c>
      <c r="O52" s="18" t="s">
        <v>481</v>
      </c>
      <c r="P52" s="20" t="s">
        <v>481</v>
      </c>
      <c r="Q52" s="18" t="s">
        <v>481</v>
      </c>
      <c r="R52" s="20" t="s">
        <v>481</v>
      </c>
      <c r="S52" s="18" t="s">
        <v>481</v>
      </c>
      <c r="T52" s="20" t="s">
        <v>481</v>
      </c>
      <c r="U52" s="18" t="n">
        <v>392.92898848</v>
      </c>
      <c r="V52" s="20" t="n">
        <v>5.71790611</v>
      </c>
    </row>
    <row r="53" spans="1:22">
      <c r="A53" s="15" t="s">
        <v>528</v>
      </c>
      <c r="B53" s="17" t="n">
        <v>5571</v>
      </c>
      <c r="C53" s="18">
        <f>(123.0/B53*100)</f>
        <v/>
      </c>
      <c r="D53" s="19" t="n">
        <v>5448</v>
      </c>
      <c r="E53" s="18" t="n">
        <v>465.72652871</v>
      </c>
      <c r="F53" s="20" t="n">
        <v>3.55274363</v>
      </c>
      <c r="G53" s="18" t="n">
        <v>444.88600196</v>
      </c>
      <c r="H53" s="20" t="n">
        <v>1.92654918</v>
      </c>
      <c r="I53" s="18" t="n">
        <v>424.88852837</v>
      </c>
      <c r="J53" s="20" t="n">
        <v>2.61152439</v>
      </c>
      <c r="K53" s="18" t="n">
        <v>421.50297017</v>
      </c>
      <c r="L53" s="20" t="n">
        <v>3.69190205</v>
      </c>
      <c r="M53" s="18" t="s">
        <v>481</v>
      </c>
      <c r="N53" s="20" t="s">
        <v>481</v>
      </c>
      <c r="O53" s="18" t="s">
        <v>481</v>
      </c>
      <c r="P53" s="20" t="s">
        <v>481</v>
      </c>
      <c r="Q53" s="18" t="s">
        <v>481</v>
      </c>
      <c r="R53" s="20" t="s">
        <v>481</v>
      </c>
      <c r="S53" s="18" t="s">
        <v>481</v>
      </c>
      <c r="T53" s="20" t="s">
        <v>481</v>
      </c>
      <c r="U53" s="18" t="n">
        <v>362.32271556</v>
      </c>
      <c r="V53" s="20" t="n">
        <v>3.78529015</v>
      </c>
    </row>
    <row r="54" spans="1:22">
      <c r="A54" s="15" t="s">
        <v>529</v>
      </c>
      <c r="B54" s="17" t="n">
        <v>4740</v>
      </c>
      <c r="C54" s="18">
        <f>(548.0/B54*100)</f>
        <v/>
      </c>
      <c r="D54" s="19" t="n">
        <v>4192</v>
      </c>
      <c r="E54" s="18" t="n">
        <v>346.47848583</v>
      </c>
      <c r="F54" s="20" t="n">
        <v>3.60988401</v>
      </c>
      <c r="G54" s="18" t="n">
        <v>350.07808786</v>
      </c>
      <c r="H54" s="20" t="n">
        <v>3.21684898</v>
      </c>
      <c r="I54" s="18" t="n">
        <v>345.01666994</v>
      </c>
      <c r="J54" s="20" t="n">
        <v>4.85947049</v>
      </c>
      <c r="K54" s="18" t="n">
        <v>325.77248513</v>
      </c>
      <c r="L54" s="20" t="n">
        <v>6.2605137</v>
      </c>
      <c r="M54" s="18" t="s">
        <v>481</v>
      </c>
      <c r="N54" s="20" t="s">
        <v>481</v>
      </c>
      <c r="O54" s="18" t="s">
        <v>481</v>
      </c>
      <c r="P54" s="20" t="s">
        <v>481</v>
      </c>
      <c r="Q54" s="18" t="s">
        <v>481</v>
      </c>
      <c r="R54" s="20" t="s">
        <v>481</v>
      </c>
      <c r="S54" s="18" t="s">
        <v>481</v>
      </c>
      <c r="T54" s="20" t="s">
        <v>481</v>
      </c>
      <c r="U54" s="18" t="n">
        <v>285.95453141</v>
      </c>
      <c r="V54" s="20" t="n">
        <v>3.55842079</v>
      </c>
    </row>
    <row r="55" spans="1:22">
      <c r="A55" s="15" t="s">
        <v>530</v>
      </c>
      <c r="B55" s="17" t="n">
        <v>5316</v>
      </c>
      <c r="C55" s="18">
        <f>(22.0/B55*100)</f>
        <v/>
      </c>
      <c r="D55" s="19" t="n">
        <v>5294</v>
      </c>
      <c r="E55" s="18" t="n">
        <v>435.39378481</v>
      </c>
      <c r="F55" s="20" t="n">
        <v>2.89223904</v>
      </c>
      <c r="G55" s="18" t="n">
        <v>415.04411747</v>
      </c>
      <c r="H55" s="20" t="n">
        <v>2.53204836</v>
      </c>
      <c r="I55" s="18" t="n">
        <v>400.85809836</v>
      </c>
      <c r="J55" s="20" t="n">
        <v>4.10446243</v>
      </c>
      <c r="K55" s="18" t="n">
        <v>362.61159359</v>
      </c>
      <c r="L55" s="20" t="n">
        <v>5.20066709</v>
      </c>
      <c r="M55" s="18" t="s">
        <v>481</v>
      </c>
      <c r="N55" s="20" t="s">
        <v>481</v>
      </c>
      <c r="O55" s="18" t="s">
        <v>481</v>
      </c>
      <c r="P55" s="20" t="s">
        <v>481</v>
      </c>
      <c r="Q55" s="18" t="s">
        <v>481</v>
      </c>
      <c r="R55" s="20" t="s">
        <v>481</v>
      </c>
      <c r="S55" s="18" t="n">
        <v>337.18833328</v>
      </c>
      <c r="T55" s="20" t="n">
        <v>17.2480622</v>
      </c>
      <c r="U55" s="18" t="n">
        <v>335.40243078</v>
      </c>
      <c r="V55" s="20" t="n">
        <v>6.56033385</v>
      </c>
    </row>
    <row r="56" spans="1:22">
      <c r="A56" s="15" t="s">
        <v>531</v>
      </c>
      <c r="B56" s="17" t="n">
        <v>5359</v>
      </c>
      <c r="C56" s="18">
        <f>(77.0/B56*100)</f>
        <v/>
      </c>
      <c r="D56" s="19" t="n">
        <v>5282</v>
      </c>
      <c r="E56" s="18" t="n">
        <v>548.50246773</v>
      </c>
      <c r="F56" s="20" t="n">
        <v>3.784255</v>
      </c>
      <c r="G56" s="18" t="n">
        <v>526.21615664</v>
      </c>
      <c r="H56" s="20" t="n">
        <v>2.87419564</v>
      </c>
      <c r="I56" s="18" t="n">
        <v>517.24027541</v>
      </c>
      <c r="J56" s="20" t="n">
        <v>3.06312713</v>
      </c>
      <c r="K56" s="18" t="n">
        <v>490.24015947</v>
      </c>
      <c r="L56" s="20" t="n">
        <v>4.2627152</v>
      </c>
      <c r="M56" s="18" t="s">
        <v>481</v>
      </c>
      <c r="N56" s="20" t="s">
        <v>481</v>
      </c>
      <c r="O56" s="18" t="s">
        <v>481</v>
      </c>
      <c r="P56" s="20" t="s">
        <v>481</v>
      </c>
      <c r="Q56" s="18" t="s">
        <v>481</v>
      </c>
      <c r="R56" s="20" t="s">
        <v>481</v>
      </c>
      <c r="S56" s="18" t="s">
        <v>481</v>
      </c>
      <c r="T56" s="20" t="s">
        <v>481</v>
      </c>
      <c r="U56" s="18" t="n">
        <v>455.12113155</v>
      </c>
      <c r="V56" s="20" t="n">
        <v>13.56066817</v>
      </c>
    </row>
    <row r="57" spans="1:22">
      <c r="A57" s="15" t="s">
        <v>532</v>
      </c>
      <c r="B57" s="17" t="n">
        <v>6513</v>
      </c>
      <c r="C57" s="18">
        <f>(0.0/B57*100)</f>
        <v/>
      </c>
      <c r="D57" s="19" t="n">
        <v>6513</v>
      </c>
      <c r="E57" s="18" t="n">
        <v>399.12073802</v>
      </c>
      <c r="F57" s="20" t="n">
        <v>4.11955555</v>
      </c>
      <c r="G57" s="18" t="n">
        <v>403.50901688</v>
      </c>
      <c r="H57" s="20" t="n">
        <v>3.27240047</v>
      </c>
      <c r="I57" s="18" t="n">
        <v>416.93667315</v>
      </c>
      <c r="J57" s="20" t="n">
        <v>3.13738843</v>
      </c>
      <c r="K57" s="18" t="n">
        <v>392.90293776</v>
      </c>
      <c r="L57" s="20" t="n">
        <v>2.6964311</v>
      </c>
      <c r="M57" s="18" t="s">
        <v>481</v>
      </c>
      <c r="N57" s="20" t="s">
        <v>481</v>
      </c>
      <c r="O57" s="18" t="s">
        <v>481</v>
      </c>
      <c r="P57" s="20" t="s">
        <v>481</v>
      </c>
      <c r="Q57" s="18" t="n">
        <v>363.0818</v>
      </c>
      <c r="R57" s="20" t="n">
        <v>34.3779204</v>
      </c>
      <c r="S57" s="18" t="n">
        <v>386.97224916</v>
      </c>
      <c r="T57" s="20" t="n">
        <v>30.13475279</v>
      </c>
      <c r="U57" s="18" t="n">
        <v>379.05478506</v>
      </c>
      <c r="V57" s="20" t="n">
        <v>7.52184918</v>
      </c>
    </row>
    <row r="58" spans="1:22">
      <c r="A58" s="15" t="s">
        <v>533</v>
      </c>
      <c r="B58" s="17" t="n">
        <v>7267</v>
      </c>
      <c r="C58" s="18">
        <f>(10.0/B58*100)</f>
        <v/>
      </c>
      <c r="D58" s="19" t="n">
        <v>7257</v>
      </c>
      <c r="E58" s="18" t="n">
        <v>420.56796204</v>
      </c>
      <c r="F58" s="20" t="n">
        <v>3.61722237</v>
      </c>
      <c r="G58" s="18" t="n">
        <v>418.38681297</v>
      </c>
      <c r="H58" s="20" t="n">
        <v>2.92347346</v>
      </c>
      <c r="I58" s="18" t="n">
        <v>406.95926604</v>
      </c>
      <c r="J58" s="20" t="n">
        <v>3.3297467</v>
      </c>
      <c r="K58" s="18" t="n">
        <v>382.85029227</v>
      </c>
      <c r="L58" s="20" t="n">
        <v>5.85387825</v>
      </c>
      <c r="M58" s="18" t="s">
        <v>481</v>
      </c>
      <c r="N58" s="20" t="s">
        <v>481</v>
      </c>
      <c r="O58" s="18" t="s">
        <v>481</v>
      </c>
      <c r="P58" s="20" t="s">
        <v>481</v>
      </c>
      <c r="Q58" s="18" t="s">
        <v>481</v>
      </c>
      <c r="R58" s="20" t="s">
        <v>481</v>
      </c>
      <c r="S58" s="18" t="n">
        <v>351.16752855</v>
      </c>
      <c r="T58" s="20" t="n">
        <v>17.63250523</v>
      </c>
      <c r="U58" s="18" t="n">
        <v>334.54542402</v>
      </c>
      <c r="V58" s="20" t="n">
        <v>9.271106850000001</v>
      </c>
    </row>
    <row r="59" spans="1:22">
      <c r="A59" s="15" t="s">
        <v>534</v>
      </c>
      <c r="B59" s="17" t="n">
        <v>4826</v>
      </c>
      <c r="C59" s="18">
        <f>(26.0/B59*100)</f>
        <v/>
      </c>
      <c r="D59" s="19" t="n">
        <v>4800</v>
      </c>
      <c r="E59" s="18" t="n">
        <v>384.99025901</v>
      </c>
      <c r="F59" s="20" t="n">
        <v>3.17153882</v>
      </c>
      <c r="G59" s="18" t="n">
        <v>380.29010928</v>
      </c>
      <c r="H59" s="20" t="n">
        <v>2.92100002</v>
      </c>
      <c r="I59" s="18" t="n">
        <v>392.71225985</v>
      </c>
      <c r="J59" s="20" t="n">
        <v>2.945217</v>
      </c>
      <c r="K59" s="18" t="n">
        <v>363.71553331</v>
      </c>
      <c r="L59" s="20" t="n">
        <v>3.05169119</v>
      </c>
      <c r="M59" s="18" t="s">
        <v>481</v>
      </c>
      <c r="N59" s="20" t="s">
        <v>481</v>
      </c>
      <c r="O59" s="18" t="s">
        <v>481</v>
      </c>
      <c r="P59" s="20" t="s">
        <v>481</v>
      </c>
      <c r="Q59" s="18" t="s">
        <v>481</v>
      </c>
      <c r="R59" s="20" t="s">
        <v>481</v>
      </c>
      <c r="S59" s="18" t="n">
        <v>320.15656229</v>
      </c>
      <c r="T59" s="20" t="n">
        <v>17.1624678</v>
      </c>
      <c r="U59" s="18" t="n">
        <v>329.66448347</v>
      </c>
      <c r="V59" s="20" t="n">
        <v>5.453642</v>
      </c>
    </row>
    <row r="60" spans="1:22">
      <c r="A60" s="15" t="s">
        <v>535</v>
      </c>
      <c r="B60" s="17" t="n">
        <v>4546</v>
      </c>
      <c r="C60" s="18">
        <f>(15.0/B60*100)</f>
        <v/>
      </c>
      <c r="D60" s="19" t="n">
        <v>4531</v>
      </c>
      <c r="E60" s="18" t="n">
        <v>415.62093038</v>
      </c>
      <c r="F60" s="20" t="n">
        <v>5.11393405</v>
      </c>
      <c r="G60" s="18" t="n">
        <v>387.05667091</v>
      </c>
      <c r="H60" s="20" t="n">
        <v>4.1180139</v>
      </c>
      <c r="I60" s="18" t="n">
        <v>369.09017192</v>
      </c>
      <c r="J60" s="20" t="n">
        <v>4.00128961</v>
      </c>
      <c r="K60" s="18" t="n">
        <v>354.30531026</v>
      </c>
      <c r="L60" s="20" t="n">
        <v>5.27727302</v>
      </c>
      <c r="M60" s="18" t="s">
        <v>481</v>
      </c>
      <c r="N60" s="20" t="s">
        <v>481</v>
      </c>
      <c r="O60" s="18" t="s">
        <v>481</v>
      </c>
      <c r="P60" s="20" t="s">
        <v>481</v>
      </c>
      <c r="Q60" s="18" t="s">
        <v>481</v>
      </c>
      <c r="R60" s="20" t="s">
        <v>481</v>
      </c>
      <c r="S60" s="18" t="n">
        <v>328.22105932</v>
      </c>
      <c r="T60" s="20" t="n">
        <v>15.80190587</v>
      </c>
      <c r="U60" s="18" t="n">
        <v>359.54383866</v>
      </c>
      <c r="V60" s="20" t="n">
        <v>8.69611645</v>
      </c>
    </row>
    <row r="61" spans="1:22">
      <c r="A61" s="15" t="s">
        <v>536</v>
      </c>
      <c r="B61" s="17" t="n">
        <v>6525</v>
      </c>
      <c r="C61" s="18">
        <f>(184.0/B61*100)</f>
        <v/>
      </c>
      <c r="D61" s="19" t="n">
        <v>6341</v>
      </c>
      <c r="E61" s="18" t="n">
        <v>506.86834663</v>
      </c>
      <c r="F61" s="20" t="n">
        <v>3.96772567</v>
      </c>
      <c r="G61" s="18" t="n">
        <v>482.56326668</v>
      </c>
      <c r="H61" s="20" t="n">
        <v>2.96585606</v>
      </c>
      <c r="I61" s="18" t="n">
        <v>462.34229277</v>
      </c>
      <c r="J61" s="20" t="n">
        <v>2.97553223</v>
      </c>
      <c r="K61" s="18" t="n">
        <v>441.69256761</v>
      </c>
      <c r="L61" s="20" t="n">
        <v>5.57066859</v>
      </c>
      <c r="M61" s="18" t="s">
        <v>481</v>
      </c>
      <c r="N61" s="20" t="s">
        <v>481</v>
      </c>
      <c r="O61" s="18" t="s">
        <v>481</v>
      </c>
      <c r="P61" s="20" t="s">
        <v>481</v>
      </c>
      <c r="Q61" s="18" t="s">
        <v>481</v>
      </c>
      <c r="R61" s="20" t="s">
        <v>481</v>
      </c>
      <c r="S61" s="18" t="s">
        <v>481</v>
      </c>
      <c r="T61" s="20" t="s">
        <v>481</v>
      </c>
      <c r="U61" s="18" t="n">
        <v>393.71024436</v>
      </c>
      <c r="V61" s="20" t="n">
        <v>6.42449016</v>
      </c>
    </row>
    <row r="62" spans="1:22">
      <c r="A62" s="15" t="s">
        <v>537</v>
      </c>
      <c r="B62" s="17" t="n">
        <v>4476</v>
      </c>
      <c r="C62" s="18">
        <f>(3.0/B62*100)</f>
        <v/>
      </c>
      <c r="D62" s="19" t="n">
        <v>4473</v>
      </c>
      <c r="E62" s="18" t="n">
        <v>557.78575617</v>
      </c>
      <c r="F62" s="20" t="n">
        <v>3.05374073</v>
      </c>
      <c r="G62" s="18" t="n">
        <v>531.62182158</v>
      </c>
      <c r="H62" s="20" t="n">
        <v>1.5815755</v>
      </c>
      <c r="I62" s="18" t="n">
        <v>516.4445022</v>
      </c>
      <c r="J62" s="20" t="n">
        <v>2.14723191</v>
      </c>
      <c r="K62" s="18" t="n">
        <v>490.18535603</v>
      </c>
      <c r="L62" s="20" t="n">
        <v>4.31137208</v>
      </c>
      <c r="M62" s="18" t="s">
        <v>481</v>
      </c>
      <c r="N62" s="20" t="s">
        <v>481</v>
      </c>
      <c r="O62" s="18" t="s">
        <v>481</v>
      </c>
      <c r="P62" s="20" t="s">
        <v>481</v>
      </c>
      <c r="Q62" s="18" t="s">
        <v>481</v>
      </c>
      <c r="R62" s="20" t="s">
        <v>481</v>
      </c>
      <c r="S62" s="18" t="s">
        <v>481</v>
      </c>
      <c r="T62" s="20" t="s">
        <v>481</v>
      </c>
      <c r="U62" s="18" t="n">
        <v>471.25065884</v>
      </c>
      <c r="V62" s="20" t="n">
        <v>19.1492952</v>
      </c>
    </row>
    <row r="63" spans="1:22">
      <c r="A63" s="15" t="s">
        <v>538</v>
      </c>
      <c r="B63" s="17" t="n">
        <v>5324</v>
      </c>
      <c r="C63" s="18">
        <f>(13.0/B63*100)</f>
        <v/>
      </c>
      <c r="D63" s="19" t="n">
        <v>5311</v>
      </c>
      <c r="E63" s="18" t="n">
        <v>410.1218079</v>
      </c>
      <c r="F63" s="20" t="n">
        <v>2.84636787</v>
      </c>
      <c r="G63" s="18" t="n">
        <v>388.91830296</v>
      </c>
      <c r="H63" s="20" t="n">
        <v>2.42108714</v>
      </c>
      <c r="I63" s="18" t="n">
        <v>378.51784078</v>
      </c>
      <c r="J63" s="20" t="n">
        <v>2.79672116</v>
      </c>
      <c r="K63" s="18" t="n">
        <v>357.94811976</v>
      </c>
      <c r="L63" s="20" t="n">
        <v>3.775539</v>
      </c>
      <c r="M63" s="18" t="s">
        <v>481</v>
      </c>
      <c r="N63" s="20" t="s">
        <v>481</v>
      </c>
      <c r="O63" s="18" t="s">
        <v>481</v>
      </c>
      <c r="P63" s="20" t="s">
        <v>481</v>
      </c>
      <c r="Q63" s="18" t="n">
        <v>399.53652291</v>
      </c>
      <c r="R63" s="20" t="n">
        <v>38.92458789</v>
      </c>
      <c r="S63" s="18" t="n">
        <v>304.41672464</v>
      </c>
      <c r="T63" s="20" t="n">
        <v>24.96185594</v>
      </c>
      <c r="U63" s="18" t="n">
        <v>332.85907029</v>
      </c>
      <c r="V63" s="20" t="n">
        <v>4.38734653</v>
      </c>
    </row>
    <row r="64" spans="1:22">
      <c r="A64" s="15" t="s">
        <v>539</v>
      </c>
      <c r="B64" s="17" t="n">
        <v>3634</v>
      </c>
      <c r="C64" s="18">
        <f>(3.0/B64*100)</f>
        <v/>
      </c>
      <c r="D64" s="19" t="n">
        <v>3631</v>
      </c>
      <c r="E64" s="18" t="n">
        <v>528.96909566</v>
      </c>
      <c r="F64" s="20" t="n">
        <v>2.84400502</v>
      </c>
      <c r="G64" s="18" t="n">
        <v>467.08320309</v>
      </c>
      <c r="H64" s="20" t="n">
        <v>3.05836347</v>
      </c>
      <c r="I64" s="18" t="n">
        <v>430.36577464</v>
      </c>
      <c r="J64" s="20" t="n">
        <v>4.10069876</v>
      </c>
      <c r="K64" s="18" t="n">
        <v>379.04262554</v>
      </c>
      <c r="L64" s="20" t="n">
        <v>4.7547171</v>
      </c>
      <c r="M64" s="18" t="s">
        <v>481</v>
      </c>
      <c r="N64" s="20" t="s">
        <v>481</v>
      </c>
      <c r="O64" s="18" t="s">
        <v>481</v>
      </c>
      <c r="P64" s="20" t="s">
        <v>481</v>
      </c>
      <c r="Q64" s="18" t="s">
        <v>481</v>
      </c>
      <c r="R64" s="20" t="s">
        <v>481</v>
      </c>
      <c r="S64" s="18" t="n">
        <v>325.31554064</v>
      </c>
      <c r="T64" s="20" t="n">
        <v>39.48916782</v>
      </c>
      <c r="U64" s="18" t="n">
        <v>337.26747174</v>
      </c>
      <c r="V64" s="20" t="n">
        <v>9.47444576</v>
      </c>
    </row>
    <row r="65" spans="1:22">
      <c r="A65" s="15" t="s">
        <v>540</v>
      </c>
      <c r="B65" s="17" t="n">
        <v>5325</v>
      </c>
      <c r="C65" s="18">
        <f>(14.0/B65*100)</f>
        <v/>
      </c>
      <c r="D65" s="19" t="n">
        <v>5311</v>
      </c>
      <c r="E65" s="18" t="n">
        <v>454.44801097</v>
      </c>
      <c r="F65" s="20" t="n">
        <v>3.00535385</v>
      </c>
      <c r="G65" s="18" t="n">
        <v>438.72823319</v>
      </c>
      <c r="H65" s="20" t="n">
        <v>2.48520231</v>
      </c>
      <c r="I65" s="18" t="n">
        <v>413.4556512</v>
      </c>
      <c r="J65" s="20" t="n">
        <v>2.79086391</v>
      </c>
      <c r="K65" s="18" t="n">
        <v>378.8440828</v>
      </c>
      <c r="L65" s="20" t="n">
        <v>4.57275025</v>
      </c>
      <c r="M65" s="18" t="s">
        <v>481</v>
      </c>
      <c r="N65" s="20" t="s">
        <v>481</v>
      </c>
      <c r="O65" s="18" t="s">
        <v>481</v>
      </c>
      <c r="P65" s="20" t="s">
        <v>481</v>
      </c>
      <c r="Q65" s="18" t="n">
        <v>354.03468231</v>
      </c>
      <c r="R65" s="20" t="n">
        <v>22.80705911</v>
      </c>
      <c r="S65" s="18" t="n">
        <v>363.7704</v>
      </c>
      <c r="T65" s="20" t="n">
        <v>47.77244034</v>
      </c>
      <c r="U65" s="18" t="n">
        <v>347.70184673</v>
      </c>
      <c r="V65" s="20" t="n">
        <v>6.34796345</v>
      </c>
    </row>
    <row r="66" spans="1:22">
      <c r="A66" s="15" t="s">
        <v>541</v>
      </c>
      <c r="B66" s="17" t="n">
        <v>5665</v>
      </c>
      <c r="C66" s="18">
        <f>(97.0/B66*100)</f>
        <v/>
      </c>
      <c r="D66" s="19" t="n">
        <v>5568</v>
      </c>
      <c r="E66" s="18" t="n">
        <v>439.01451533</v>
      </c>
      <c r="F66" s="20" t="n">
        <v>2.64598656</v>
      </c>
      <c r="G66" s="18" t="n">
        <v>424.64512599</v>
      </c>
      <c r="H66" s="20" t="n">
        <v>1.97703411</v>
      </c>
      <c r="I66" s="18" t="n">
        <v>415.6148151</v>
      </c>
      <c r="J66" s="20" t="n">
        <v>2.60146449</v>
      </c>
      <c r="K66" s="18" t="n">
        <v>392.2751804</v>
      </c>
      <c r="L66" s="20" t="n">
        <v>4.51571429</v>
      </c>
      <c r="M66" s="18" t="s">
        <v>481</v>
      </c>
      <c r="N66" s="20" t="s">
        <v>481</v>
      </c>
      <c r="O66" s="18" t="s">
        <v>481</v>
      </c>
      <c r="P66" s="20" t="s">
        <v>481</v>
      </c>
      <c r="Q66" s="18" t="s">
        <v>481</v>
      </c>
      <c r="R66" s="20" t="s">
        <v>481</v>
      </c>
      <c r="S66" s="18" t="s">
        <v>481</v>
      </c>
      <c r="T66" s="20" t="s">
        <v>481</v>
      </c>
      <c r="U66" s="18" t="n">
        <v>355.7899104</v>
      </c>
      <c r="V66" s="20" t="n">
        <v>2.46667663</v>
      </c>
    </row>
    <row r="67" spans="1:22">
      <c r="A67" s="15" t="s">
        <v>542</v>
      </c>
      <c r="B67" s="17" t="n">
        <v>6971</v>
      </c>
      <c r="C67" s="18">
        <f>(1089.0/B67*100)</f>
        <v/>
      </c>
      <c r="D67" s="19" t="n">
        <v>5882</v>
      </c>
      <c r="E67" s="18" t="n">
        <v>426.35039377</v>
      </c>
      <c r="F67" s="20" t="n">
        <v>3.67361988</v>
      </c>
      <c r="G67" s="18" t="n">
        <v>407.81650228</v>
      </c>
      <c r="H67" s="20" t="n">
        <v>2.49599878</v>
      </c>
      <c r="I67" s="18" t="n">
        <v>399.91433344</v>
      </c>
      <c r="J67" s="20" t="n">
        <v>3.06970469</v>
      </c>
      <c r="K67" s="18" t="n">
        <v>388.77671973</v>
      </c>
      <c r="L67" s="20" t="n">
        <v>6.65743352</v>
      </c>
      <c r="M67" s="18" t="s">
        <v>481</v>
      </c>
      <c r="N67" s="20" t="s">
        <v>481</v>
      </c>
      <c r="O67" s="18" t="s">
        <v>481</v>
      </c>
      <c r="P67" s="20" t="s">
        <v>481</v>
      </c>
      <c r="Q67" s="18" t="s">
        <v>481</v>
      </c>
      <c r="R67" s="20" t="s">
        <v>481</v>
      </c>
      <c r="S67" s="18" t="s">
        <v>481</v>
      </c>
      <c r="T67" s="20" t="s">
        <v>481</v>
      </c>
      <c r="U67" s="18" t="n">
        <v>352.54824937</v>
      </c>
      <c r="V67" s="20" t="n">
        <v>4.46972447</v>
      </c>
    </row>
    <row r="68" spans="1:22">
      <c r="A68" s="15" t="s">
        <v>543</v>
      </c>
      <c r="B68" s="17" t="n">
        <v>12083</v>
      </c>
      <c r="C68" s="18">
        <f>(31.0/B68*100)</f>
        <v/>
      </c>
      <c r="D68" s="19" t="n">
        <v>12052</v>
      </c>
      <c r="E68" s="18" t="n">
        <v>465.21219982</v>
      </c>
      <c r="F68" s="20" t="n">
        <v>2.09264783</v>
      </c>
      <c r="G68" s="18" t="n">
        <v>430.7681749</v>
      </c>
      <c r="H68" s="20" t="n">
        <v>1.62112589</v>
      </c>
      <c r="I68" s="18" t="n">
        <v>400.93014515</v>
      </c>
      <c r="J68" s="20" t="n">
        <v>2.34685465</v>
      </c>
      <c r="K68" s="18" t="n">
        <v>384.18183681</v>
      </c>
      <c r="L68" s="20" t="n">
        <v>3.05700029</v>
      </c>
      <c r="M68" s="18" t="s">
        <v>481</v>
      </c>
      <c r="N68" s="20" t="s">
        <v>481</v>
      </c>
      <c r="O68" s="18" t="s">
        <v>481</v>
      </c>
      <c r="P68" s="20" t="s">
        <v>481</v>
      </c>
      <c r="Q68" s="18" t="s">
        <v>481</v>
      </c>
      <c r="R68" s="20" t="s">
        <v>481</v>
      </c>
      <c r="S68" s="18" t="s">
        <v>481</v>
      </c>
      <c r="T68" s="20" t="s">
        <v>481</v>
      </c>
      <c r="U68" s="18" t="n">
        <v>358.09282264</v>
      </c>
      <c r="V68" s="20" t="n">
        <v>1.9366193</v>
      </c>
    </row>
    <row r="69" spans="1:22">
      <c r="A69" s="15" t="s">
        <v>544</v>
      </c>
      <c r="B69" s="17" t="n">
        <v>4876</v>
      </c>
      <c r="C69" s="18">
        <f>(0.0/B69*100)</f>
        <v/>
      </c>
      <c r="D69" s="19" t="n">
        <v>4876</v>
      </c>
      <c r="E69" s="18" t="n">
        <v>442.38579283</v>
      </c>
      <c r="F69" s="20" t="n">
        <v>5.14315026</v>
      </c>
      <c r="G69" s="18" t="n">
        <v>441.54703632</v>
      </c>
      <c r="H69" s="20" t="n">
        <v>3.68366957</v>
      </c>
      <c r="I69" s="18" t="n">
        <v>432.32597038</v>
      </c>
      <c r="J69" s="20" t="n">
        <v>3.5461542</v>
      </c>
      <c r="K69" s="18" t="n">
        <v>409.26910094</v>
      </c>
      <c r="L69" s="20" t="n">
        <v>5.12648524</v>
      </c>
      <c r="M69" s="18" t="s">
        <v>481</v>
      </c>
      <c r="N69" s="20" t="s">
        <v>481</v>
      </c>
      <c r="O69" s="18" t="s">
        <v>481</v>
      </c>
      <c r="P69" s="20" t="s">
        <v>481</v>
      </c>
      <c r="Q69" s="18" t="s">
        <v>481</v>
      </c>
      <c r="R69" s="20" t="s">
        <v>481</v>
      </c>
      <c r="S69" s="18" t="s">
        <v>481</v>
      </c>
      <c r="T69" s="20" t="s">
        <v>481</v>
      </c>
      <c r="U69" s="18" t="n">
        <v>383.05801909</v>
      </c>
      <c r="V69" s="20" t="n">
        <v>11.27676497</v>
      </c>
    </row>
    <row r="70" spans="1:22">
      <c r="A70" s="15" t="s">
        <v>545</v>
      </c>
      <c r="B70" s="17" t="n">
        <v>6036</v>
      </c>
      <c r="C70" s="18">
        <f>(223.0/B70*100)</f>
        <v/>
      </c>
      <c r="D70" s="19" t="n">
        <v>5813</v>
      </c>
      <c r="E70" s="18" t="n">
        <v>501.63266164</v>
      </c>
      <c r="F70" s="20" t="n">
        <v>4.37552653</v>
      </c>
      <c r="G70" s="18" t="n">
        <v>494.55820242</v>
      </c>
      <c r="H70" s="20" t="n">
        <v>2.95859881</v>
      </c>
      <c r="I70" s="18" t="n">
        <v>489.8933527</v>
      </c>
      <c r="J70" s="20" t="n">
        <v>3.52659184</v>
      </c>
      <c r="K70" s="18" t="n">
        <v>468.74328241</v>
      </c>
      <c r="L70" s="20" t="n">
        <v>4.66923797</v>
      </c>
      <c r="M70" s="18" t="s">
        <v>481</v>
      </c>
      <c r="N70" s="20" t="s">
        <v>481</v>
      </c>
      <c r="O70" s="18" t="s">
        <v>481</v>
      </c>
      <c r="P70" s="20" t="s">
        <v>481</v>
      </c>
      <c r="Q70" s="18" t="s">
        <v>481</v>
      </c>
      <c r="R70" s="20" t="s">
        <v>481</v>
      </c>
      <c r="S70" s="18" t="s">
        <v>481</v>
      </c>
      <c r="T70" s="20" t="s">
        <v>481</v>
      </c>
      <c r="U70" s="18" t="n">
        <v>438.88409359</v>
      </c>
      <c r="V70" s="20" t="n">
        <v>6.65557136</v>
      </c>
    </row>
    <row r="71" spans="1:22">
      <c r="A71" s="15" t="s">
        <v>546</v>
      </c>
      <c r="B71" s="17" t="n">
        <v>6115</v>
      </c>
      <c r="C71" s="18">
        <f>(43.0/B71*100)</f>
        <v/>
      </c>
      <c r="D71" s="19" t="n">
        <v>6072</v>
      </c>
      <c r="E71" s="18" t="n">
        <v>601.8188401800001</v>
      </c>
      <c r="F71" s="20" t="n">
        <v>2.70238953</v>
      </c>
      <c r="G71" s="18" t="n">
        <v>555.96421822</v>
      </c>
      <c r="H71" s="20" t="n">
        <v>2.04031895</v>
      </c>
      <c r="I71" s="18" t="n">
        <v>511.50658225</v>
      </c>
      <c r="J71" s="20" t="n">
        <v>2.51998314</v>
      </c>
      <c r="K71" s="18" t="n">
        <v>479.41109799</v>
      </c>
      <c r="L71" s="20" t="n">
        <v>6.3122628</v>
      </c>
      <c r="M71" s="18" t="s">
        <v>481</v>
      </c>
      <c r="N71" s="20" t="s">
        <v>481</v>
      </c>
      <c r="O71" s="18" t="s">
        <v>481</v>
      </c>
      <c r="P71" s="20" t="s">
        <v>481</v>
      </c>
      <c r="Q71" s="18" t="s">
        <v>481</v>
      </c>
      <c r="R71" s="20" t="s">
        <v>481</v>
      </c>
      <c r="S71" s="18" t="s">
        <v>481</v>
      </c>
      <c r="T71" s="20" t="s">
        <v>481</v>
      </c>
      <c r="U71" s="18" t="n">
        <v>454.25753594</v>
      </c>
      <c r="V71" s="20" t="n">
        <v>14.87029538</v>
      </c>
    </row>
    <row r="72" spans="1:22">
      <c r="A72" s="15" t="s">
        <v>547</v>
      </c>
      <c r="B72" s="17" t="n">
        <v>7708</v>
      </c>
      <c r="C72" s="18">
        <f>(7.0/B72*100)</f>
        <v/>
      </c>
      <c r="D72" s="19" t="n">
        <v>7701</v>
      </c>
      <c r="E72" s="18" t="n">
        <v>574.2039382299999</v>
      </c>
      <c r="F72" s="20" t="n">
        <v>3.47008598</v>
      </c>
      <c r="G72" s="18" t="n">
        <v>531.22584281</v>
      </c>
      <c r="H72" s="20" t="n">
        <v>2.99654136</v>
      </c>
      <c r="I72" s="18" t="n">
        <v>508.58052329</v>
      </c>
      <c r="J72" s="20" t="n">
        <v>3.45216784</v>
      </c>
      <c r="K72" s="18" t="n">
        <v>476.65138173</v>
      </c>
      <c r="L72" s="20" t="n">
        <v>5.40944881</v>
      </c>
      <c r="M72" s="18" t="s">
        <v>481</v>
      </c>
      <c r="N72" s="20" t="s">
        <v>481</v>
      </c>
      <c r="O72" s="18" t="s">
        <v>481</v>
      </c>
      <c r="P72" s="20" t="s">
        <v>481</v>
      </c>
      <c r="Q72" s="18" t="s">
        <v>481</v>
      </c>
      <c r="R72" s="20" t="s">
        <v>481</v>
      </c>
      <c r="S72" s="18" t="s">
        <v>481</v>
      </c>
      <c r="T72" s="20" t="s">
        <v>481</v>
      </c>
      <c r="U72" s="18" t="n">
        <v>488.17132896</v>
      </c>
      <c r="V72" s="20" t="n">
        <v>20.97217664</v>
      </c>
    </row>
    <row r="73" spans="1:22">
      <c r="A73" s="15" t="s">
        <v>548</v>
      </c>
      <c r="B73" s="17" t="n">
        <v>8249</v>
      </c>
      <c r="C73" s="18">
        <f>(205.0/B73*100)</f>
        <v/>
      </c>
      <c r="D73" s="19" t="n">
        <v>8044</v>
      </c>
      <c r="E73" s="18" t="n">
        <v>423.66571756</v>
      </c>
      <c r="F73" s="20" t="n">
        <v>4.83894464</v>
      </c>
      <c r="G73" s="18" t="n">
        <v>424.36755732</v>
      </c>
      <c r="H73" s="20" t="n">
        <v>2.88127568</v>
      </c>
      <c r="I73" s="18" t="n">
        <v>423.6739268</v>
      </c>
      <c r="J73" s="20" t="n">
        <v>3.64834985</v>
      </c>
      <c r="K73" s="18" t="n">
        <v>411.16404227</v>
      </c>
      <c r="L73" s="20" t="n">
        <v>4.86217107</v>
      </c>
      <c r="M73" s="18" t="s">
        <v>481</v>
      </c>
      <c r="N73" s="20" t="s">
        <v>481</v>
      </c>
      <c r="O73" s="18" t="s">
        <v>481</v>
      </c>
      <c r="P73" s="20" t="s">
        <v>481</v>
      </c>
      <c r="Q73" s="18" t="s">
        <v>481</v>
      </c>
      <c r="R73" s="20" t="s">
        <v>481</v>
      </c>
      <c r="S73" s="18" t="s">
        <v>481</v>
      </c>
      <c r="T73" s="20" t="s">
        <v>481</v>
      </c>
      <c r="U73" s="18" t="n">
        <v>377.79158978</v>
      </c>
      <c r="V73" s="20" t="n">
        <v>9.00281141</v>
      </c>
    </row>
    <row r="74" spans="1:22">
      <c r="A74" s="15" t="s">
        <v>549</v>
      </c>
      <c r="B74" s="17" t="n">
        <v>4692</v>
      </c>
      <c r="C74" s="18">
        <f>(82.0/B74*100)</f>
        <v/>
      </c>
      <c r="D74" s="19" t="n">
        <v>4610</v>
      </c>
      <c r="E74" s="18" t="n">
        <v>458.23083248</v>
      </c>
      <c r="F74" s="20" t="n">
        <v>2.52373522</v>
      </c>
      <c r="G74" s="18" t="n">
        <v>433.29769183</v>
      </c>
      <c r="H74" s="20" t="n">
        <v>2.48925344</v>
      </c>
      <c r="I74" s="18" t="n">
        <v>403.75078119</v>
      </c>
      <c r="J74" s="20" t="n">
        <v>4.02345782</v>
      </c>
      <c r="K74" s="18" t="n">
        <v>381.92020379</v>
      </c>
      <c r="L74" s="20" t="n">
        <v>5.52425128</v>
      </c>
      <c r="M74" s="18" t="s">
        <v>481</v>
      </c>
      <c r="N74" s="20" t="s">
        <v>481</v>
      </c>
      <c r="O74" s="18" t="s">
        <v>481</v>
      </c>
      <c r="P74" s="20" t="s">
        <v>481</v>
      </c>
      <c r="Q74" s="18" t="s">
        <v>481</v>
      </c>
      <c r="R74" s="20" t="s">
        <v>481</v>
      </c>
      <c r="S74" s="18" t="n">
        <v>369.64000908</v>
      </c>
      <c r="T74" s="20" t="n">
        <v>15.00595551</v>
      </c>
      <c r="U74" s="18" t="n">
        <v>350.46764372</v>
      </c>
      <c r="V74" s="20" t="n">
        <v>5.32212346</v>
      </c>
    </row>
    <row r="75" spans="1:22">
      <c r="A75" s="15" t="s">
        <v>550</v>
      </c>
      <c r="B75" s="17" t="n">
        <v>5375</v>
      </c>
      <c r="C75" s="18">
        <f>(331.0/B75*100)</f>
        <v/>
      </c>
      <c r="D75" s="19" t="n">
        <v>5044</v>
      </c>
      <c r="E75" s="18" t="n">
        <v>401.55464412</v>
      </c>
      <c r="F75" s="20" t="n">
        <v>4.08534165</v>
      </c>
      <c r="G75" s="18" t="n">
        <v>399.14965899</v>
      </c>
      <c r="H75" s="20" t="n">
        <v>2.64167286</v>
      </c>
      <c r="I75" s="18" t="n">
        <v>391.22348491</v>
      </c>
      <c r="J75" s="20" t="n">
        <v>3.11075814</v>
      </c>
      <c r="K75" s="18" t="n">
        <v>374.38746611</v>
      </c>
      <c r="L75" s="20" t="n">
        <v>3.5179186</v>
      </c>
      <c r="M75" s="18" t="s">
        <v>481</v>
      </c>
      <c r="N75" s="20" t="s">
        <v>481</v>
      </c>
      <c r="O75" s="18" t="s">
        <v>481</v>
      </c>
      <c r="P75" s="20" t="s">
        <v>481</v>
      </c>
      <c r="Q75" s="18" t="s">
        <v>481</v>
      </c>
      <c r="R75" s="20" t="s">
        <v>481</v>
      </c>
      <c r="S75" s="18" t="s">
        <v>481</v>
      </c>
      <c r="T75" s="20" t="s">
        <v>481</v>
      </c>
      <c r="U75" s="18" t="n">
        <v>362.03635081</v>
      </c>
      <c r="V75" s="20" t="n">
        <v>3.16640317</v>
      </c>
    </row>
    <row r="76" spans="1:22">
      <c r="A76" s="15" t="s">
        <v>551</v>
      </c>
      <c r="B76" s="17" t="n">
        <v>14167</v>
      </c>
      <c r="C76" s="18">
        <f>(237.0/B76*100)</f>
        <v/>
      </c>
      <c r="D76" s="19" t="n">
        <v>13930</v>
      </c>
      <c r="E76" s="18" t="n">
        <v>472.05400253</v>
      </c>
      <c r="F76" s="20" t="n">
        <v>3.37054737</v>
      </c>
      <c r="G76" s="18" t="n">
        <v>443.27715551</v>
      </c>
      <c r="H76" s="20" t="n">
        <v>2.43977101</v>
      </c>
      <c r="I76" s="18" t="n">
        <v>415.68425144</v>
      </c>
      <c r="J76" s="20" t="n">
        <v>3.07799678</v>
      </c>
      <c r="K76" s="18" t="n">
        <v>397.06896357</v>
      </c>
      <c r="L76" s="20" t="n">
        <v>4.32027357</v>
      </c>
      <c r="M76" s="18" t="s">
        <v>481</v>
      </c>
      <c r="N76" s="20" t="s">
        <v>481</v>
      </c>
      <c r="O76" s="18" t="s">
        <v>481</v>
      </c>
      <c r="P76" s="20" t="s">
        <v>481</v>
      </c>
      <c r="Q76" s="18" t="s">
        <v>481</v>
      </c>
      <c r="R76" s="20" t="s">
        <v>481</v>
      </c>
      <c r="S76" s="18" t="s">
        <v>481</v>
      </c>
      <c r="T76" s="20" t="s">
        <v>481</v>
      </c>
      <c r="U76" s="18" t="n">
        <v>367.99574304</v>
      </c>
      <c r="V76" s="20" t="n">
        <v>4.43404064</v>
      </c>
    </row>
    <row r="77" spans="1:22">
      <c r="A77" s="15" t="s">
        <v>552</v>
      </c>
      <c r="B77" s="17" t="n">
        <v>6062</v>
      </c>
      <c r="C77" s="18">
        <f>(416.0/B77*100)</f>
        <v/>
      </c>
      <c r="D77" s="19" t="n">
        <v>5646</v>
      </c>
      <c r="E77" s="18" t="n">
        <v>466.86823552</v>
      </c>
      <c r="F77" s="20" t="n">
        <v>4.01804989</v>
      </c>
      <c r="G77" s="18" t="n">
        <v>451.51475638</v>
      </c>
      <c r="H77" s="20" t="n">
        <v>2.70850939</v>
      </c>
      <c r="I77" s="18" t="n">
        <v>445.02340483</v>
      </c>
      <c r="J77" s="20" t="n">
        <v>3.33674984</v>
      </c>
      <c r="K77" s="18" t="n">
        <v>423.25567881</v>
      </c>
      <c r="L77" s="20" t="n">
        <v>4.98770239</v>
      </c>
      <c r="M77" s="18" t="s">
        <v>481</v>
      </c>
      <c r="N77" s="20" t="s">
        <v>481</v>
      </c>
      <c r="O77" s="18" t="s">
        <v>481</v>
      </c>
      <c r="P77" s="20" t="s">
        <v>481</v>
      </c>
      <c r="Q77" s="18" t="s">
        <v>481</v>
      </c>
      <c r="R77" s="20" t="s">
        <v>481</v>
      </c>
      <c r="S77" s="18" t="s">
        <v>481</v>
      </c>
      <c r="T77" s="20" t="s">
        <v>481</v>
      </c>
      <c r="U77" s="18" t="n">
        <v>380.52662921</v>
      </c>
      <c r="V77" s="20" t="n">
        <v>3.18047841</v>
      </c>
    </row>
    <row r="78" spans="1:22">
      <c r="A78" s="15" t="s">
        <v>553</v>
      </c>
      <c r="B78" s="17" t="n">
        <v>5826</v>
      </c>
      <c r="C78" s="18">
        <f>(0.0/B78*100)</f>
        <v/>
      </c>
      <c r="D78" s="19" t="n">
        <v>5826</v>
      </c>
      <c r="E78" s="18" t="n">
        <v>544.91440229</v>
      </c>
      <c r="F78" s="20" t="n">
        <v>4.01276598</v>
      </c>
      <c r="G78" s="18" t="n">
        <v>530.69788219</v>
      </c>
      <c r="H78" s="20" t="n">
        <v>4.32336043</v>
      </c>
      <c r="I78" s="18" t="n">
        <v>517.19699638</v>
      </c>
      <c r="J78" s="20" t="n">
        <v>4.64026458</v>
      </c>
      <c r="K78" s="18" t="n">
        <v>485.72762851</v>
      </c>
      <c r="L78" s="20" t="n">
        <v>5.12438894</v>
      </c>
      <c r="M78" s="18" t="s">
        <v>481</v>
      </c>
      <c r="N78" s="20" t="s">
        <v>481</v>
      </c>
      <c r="O78" s="18" t="s">
        <v>481</v>
      </c>
      <c r="P78" s="20" t="s">
        <v>481</v>
      </c>
      <c r="Q78" s="18" t="s">
        <v>481</v>
      </c>
      <c r="R78" s="20" t="s">
        <v>481</v>
      </c>
      <c r="S78" s="18" t="n">
        <v>436.91233627</v>
      </c>
      <c r="T78" s="20" t="n">
        <v>26.15366098</v>
      </c>
      <c r="U78" s="18" t="n">
        <v>500.39288269</v>
      </c>
      <c r="V78" s="20" t="n">
        <v>18.13914557</v>
      </c>
    </row>
    <row customHeight="1" ht="25" r="79" spans="1:22">
      <c r="A79" s="15" t="s">
        <v>554</v>
      </c>
      <c r="B79" s="17" t="n">
        <v>1657</v>
      </c>
      <c r="C79" s="18">
        <f>(41.0/B79*100)</f>
        <v/>
      </c>
      <c r="D79" s="19" t="n">
        <v>1616</v>
      </c>
      <c r="E79" s="18" t="n">
        <v>498.84439701</v>
      </c>
      <c r="F79" s="20" t="n">
        <v>7.82929311</v>
      </c>
      <c r="G79" s="18" t="n">
        <v>482.44865064</v>
      </c>
      <c r="H79" s="20" t="n">
        <v>6.4942072</v>
      </c>
      <c r="I79" s="18" t="n">
        <v>455.05160757</v>
      </c>
      <c r="J79" s="20" t="n">
        <v>7.42730648</v>
      </c>
      <c r="K79" s="18" t="n">
        <v>435.28274271</v>
      </c>
      <c r="L79" s="20" t="n">
        <v>9.769259140000001</v>
      </c>
      <c r="M79" s="18" t="s">
        <v>481</v>
      </c>
      <c r="N79" s="20" t="s">
        <v>481</v>
      </c>
      <c r="O79" s="18" t="s">
        <v>481</v>
      </c>
      <c r="P79" s="20" t="s">
        <v>481</v>
      </c>
      <c r="Q79" s="18" t="s">
        <v>481</v>
      </c>
      <c r="R79" s="20" t="s">
        <v>481</v>
      </c>
      <c r="S79" s="18" t="n">
        <v>646.8326</v>
      </c>
      <c r="T79" s="20" t="n">
        <v>26.54377978</v>
      </c>
      <c r="U79" s="18" t="n">
        <v>390.941939</v>
      </c>
      <c r="V79" s="20" t="n">
        <v>16.91232916</v>
      </c>
    </row>
    <row r="80" spans="1:22">
      <c r="A80" s="15" t="s">
        <v>555</v>
      </c>
      <c r="B80" s="17" t="n">
        <v>7841</v>
      </c>
      <c r="C80" s="18">
        <f>(0.0/B80*100)</f>
        <v/>
      </c>
      <c r="D80" s="19" t="n">
        <v>7841</v>
      </c>
      <c r="E80" s="18" t="n">
        <v>462.55505232</v>
      </c>
      <c r="F80" s="20" t="n">
        <v>4.23178478</v>
      </c>
      <c r="G80" s="18" t="n">
        <v>461.21060119</v>
      </c>
      <c r="H80" s="20" t="n">
        <v>3.98641876</v>
      </c>
      <c r="I80" s="18" t="n">
        <v>445.9406569</v>
      </c>
      <c r="J80" s="20" t="n">
        <v>5.03790823</v>
      </c>
      <c r="K80" s="18" t="n">
        <v>425.1805568</v>
      </c>
      <c r="L80" s="20" t="n">
        <v>5.55379645</v>
      </c>
      <c r="M80" s="18" t="s">
        <v>481</v>
      </c>
      <c r="N80" s="20" t="s">
        <v>481</v>
      </c>
      <c r="O80" s="18" t="s">
        <v>481</v>
      </c>
      <c r="P80" s="20" t="s">
        <v>481</v>
      </c>
      <c r="Q80" s="18" t="s">
        <v>481</v>
      </c>
      <c r="R80" s="20" t="s">
        <v>481</v>
      </c>
      <c r="S80" s="18" t="s">
        <v>481</v>
      </c>
      <c r="T80" s="20" t="s">
        <v>481</v>
      </c>
      <c r="U80" s="18" t="n">
        <v>407.43858662</v>
      </c>
      <c r="V80" s="20" t="n">
        <v>24.51962219</v>
      </c>
    </row>
    <row r="81" spans="1:22">
      <c r="A81" s="23" t="s">
        <v>556</v>
      </c>
      <c r="B81" s="17" t="n">
        <v>8861</v>
      </c>
      <c r="C81" s="18">
        <f>(103.0/B81*100)</f>
        <v/>
      </c>
      <c r="D81" s="19" t="n">
        <v>8758</v>
      </c>
      <c r="E81" s="18" t="n">
        <v>470.13342068</v>
      </c>
      <c r="F81" s="20" t="n">
        <v>4.63620087</v>
      </c>
      <c r="G81" s="18" t="n">
        <v>445.17402302</v>
      </c>
      <c r="H81" s="20" t="n">
        <v>3.11682136</v>
      </c>
      <c r="I81" s="18" t="n">
        <v>438.82227841</v>
      </c>
      <c r="J81" s="20" t="n">
        <v>3.00028374</v>
      </c>
      <c r="K81" s="18" t="n">
        <v>405.21658084</v>
      </c>
      <c r="L81" s="20" t="n">
        <v>4.51673525</v>
      </c>
      <c r="M81" s="18" t="s">
        <v>481</v>
      </c>
      <c r="N81" s="20" t="s">
        <v>481</v>
      </c>
      <c r="O81" s="18" t="s">
        <v>481</v>
      </c>
      <c r="P81" s="20" t="s">
        <v>481</v>
      </c>
      <c r="Q81" s="18" t="s">
        <v>481</v>
      </c>
      <c r="R81" s="20" t="s">
        <v>481</v>
      </c>
      <c r="S81" s="18" t="s">
        <v>481</v>
      </c>
      <c r="T81" s="20" t="s">
        <v>481</v>
      </c>
      <c r="U81" s="18" t="n">
        <v>397.60162615</v>
      </c>
      <c r="V81" s="20" t="n">
        <v>11.28981011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870</v>
      </c>
    </row>
    <row customHeight="1" ht="30" r="4" spans="1:22">
      <c r="A4" s="6" t="n"/>
      <c r="B4" s="7" t="s">
        <v>462</v>
      </c>
      <c r="C4" s="7" t="s">
        <v>463</v>
      </c>
      <c r="D4" s="8" t="s">
        <v>462</v>
      </c>
      <c r="E4" s="9" t="s">
        <v>862</v>
      </c>
      <c r="F4" s="10" t="n"/>
      <c r="G4" s="9" t="s">
        <v>863</v>
      </c>
      <c r="H4" s="10" t="n"/>
      <c r="I4" s="9" t="s">
        <v>864</v>
      </c>
      <c r="J4" s="10" t="n"/>
      <c r="K4" s="9" t="s">
        <v>865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555.71928595</v>
      </c>
      <c r="F7" s="20" t="n">
        <v>3.10552876</v>
      </c>
      <c r="G7" s="18" t="n">
        <v>521.06718539</v>
      </c>
      <c r="H7" s="20" t="n">
        <v>1.92056385</v>
      </c>
      <c r="I7" s="18" t="n">
        <v>504.07164308</v>
      </c>
      <c r="J7" s="20" t="n">
        <v>2.32039687</v>
      </c>
      <c r="K7" s="18" t="n">
        <v>460.88585327</v>
      </c>
      <c r="L7" s="20" t="n">
        <v>4.20392314</v>
      </c>
      <c r="M7" s="18" t="s">
        <v>481</v>
      </c>
      <c r="N7" s="20" t="s">
        <v>481</v>
      </c>
      <c r="O7" s="18" t="s">
        <v>481</v>
      </c>
      <c r="P7" s="20" t="s">
        <v>481</v>
      </c>
      <c r="Q7" s="18" t="s">
        <v>481</v>
      </c>
      <c r="R7" s="20" t="s">
        <v>481</v>
      </c>
      <c r="S7" s="18" t="s">
        <v>481</v>
      </c>
      <c r="T7" s="20" t="s">
        <v>481</v>
      </c>
      <c r="U7" s="18" t="n">
        <v>464.65970937</v>
      </c>
      <c r="V7" s="20" t="n">
        <v>4.72999129</v>
      </c>
    </row>
    <row r="8" spans="1:22">
      <c r="A8" s="15" t="s">
        <v>483</v>
      </c>
      <c r="B8" s="17" t="n">
        <v>7007</v>
      </c>
      <c r="C8" s="18">
        <f>(222.0/B8*100)</f>
        <v/>
      </c>
      <c r="D8" s="19" t="n">
        <v>6785</v>
      </c>
      <c r="E8" s="18" t="n">
        <v>531.60617146</v>
      </c>
      <c r="F8" s="20" t="n">
        <v>5.45992071</v>
      </c>
      <c r="G8" s="18" t="n">
        <v>510.72342441</v>
      </c>
      <c r="H8" s="20" t="n">
        <v>2.85879428</v>
      </c>
      <c r="I8" s="18" t="n">
        <v>501.03780291</v>
      </c>
      <c r="J8" s="20" t="n">
        <v>3.1487121</v>
      </c>
      <c r="K8" s="18" t="n">
        <v>469.86052102</v>
      </c>
      <c r="L8" s="20" t="n">
        <v>4.37778567</v>
      </c>
      <c r="M8" s="18" t="s">
        <v>481</v>
      </c>
      <c r="N8" s="20" t="s">
        <v>481</v>
      </c>
      <c r="O8" s="18" t="s">
        <v>481</v>
      </c>
      <c r="P8" s="20" t="s">
        <v>481</v>
      </c>
      <c r="Q8" s="18" t="n">
        <v>368.48347797</v>
      </c>
      <c r="R8" s="20" t="n">
        <v>14.99112476</v>
      </c>
      <c r="S8" s="18" t="s">
        <v>481</v>
      </c>
      <c r="T8" s="20" t="s">
        <v>481</v>
      </c>
      <c r="U8" s="18" t="n">
        <v>426.74130475</v>
      </c>
      <c r="V8" s="20" t="n">
        <v>4.8967865</v>
      </c>
    </row>
    <row r="9" spans="1:22">
      <c r="A9" s="15" t="s">
        <v>484</v>
      </c>
      <c r="B9" s="17" t="n">
        <v>9651</v>
      </c>
      <c r="C9" s="18">
        <f>(326.0/B9*100)</f>
        <v/>
      </c>
      <c r="D9" s="19" t="n">
        <v>9325</v>
      </c>
      <c r="E9" s="18" t="n">
        <v>543.71387239</v>
      </c>
      <c r="F9" s="20" t="n">
        <v>2.93162985</v>
      </c>
      <c r="G9" s="18" t="n">
        <v>524.40323648</v>
      </c>
      <c r="H9" s="20" t="n">
        <v>2.66832721</v>
      </c>
      <c r="I9" s="18" t="n">
        <v>510.32593963</v>
      </c>
      <c r="J9" s="20" t="n">
        <v>2.65944469</v>
      </c>
      <c r="K9" s="18" t="n">
        <v>467.23734687</v>
      </c>
      <c r="L9" s="20" t="n">
        <v>3.90435469</v>
      </c>
      <c r="M9" s="18" t="s">
        <v>481</v>
      </c>
      <c r="N9" s="20" t="s">
        <v>481</v>
      </c>
      <c r="O9" s="18" t="s">
        <v>481</v>
      </c>
      <c r="P9" s="20" t="s">
        <v>481</v>
      </c>
      <c r="Q9" s="18" t="n">
        <v>374.78530698</v>
      </c>
      <c r="R9" s="20" t="n">
        <v>11.62763904</v>
      </c>
      <c r="S9" s="18" t="s">
        <v>481</v>
      </c>
      <c r="T9" s="20" t="s">
        <v>481</v>
      </c>
      <c r="U9" s="18" t="n">
        <v>421.93776318</v>
      </c>
      <c r="V9" s="20" t="n">
        <v>4.99350184</v>
      </c>
    </row>
    <row r="10" spans="1:22">
      <c r="A10" s="15" t="s">
        <v>485</v>
      </c>
      <c r="B10" s="17" t="n">
        <v>20058</v>
      </c>
      <c r="C10" s="18">
        <f>(579.0/B10*100)</f>
        <v/>
      </c>
      <c r="D10" s="19" t="n">
        <v>19479</v>
      </c>
      <c r="E10" s="18" t="n">
        <v>560.4115464400001</v>
      </c>
      <c r="F10" s="20" t="n">
        <v>2.82667256</v>
      </c>
      <c r="G10" s="18" t="n">
        <v>532.56696225</v>
      </c>
      <c r="H10" s="20" t="n">
        <v>2.16853098</v>
      </c>
      <c r="I10" s="18" t="n">
        <v>516.82690868</v>
      </c>
      <c r="J10" s="20" t="n">
        <v>2.47741648</v>
      </c>
      <c r="K10" s="18" t="n">
        <v>487.27201679</v>
      </c>
      <c r="L10" s="20" t="n">
        <v>4.15236985</v>
      </c>
      <c r="M10" s="18" t="s">
        <v>481</v>
      </c>
      <c r="N10" s="20" t="s">
        <v>481</v>
      </c>
      <c r="O10" s="18" t="s">
        <v>481</v>
      </c>
      <c r="P10" s="20" t="s">
        <v>481</v>
      </c>
      <c r="Q10" s="18" t="s">
        <v>481</v>
      </c>
      <c r="R10" s="20" t="s">
        <v>481</v>
      </c>
      <c r="S10" s="18" t="s">
        <v>481</v>
      </c>
      <c r="T10" s="20" t="s">
        <v>481</v>
      </c>
      <c r="U10" s="18" t="n">
        <v>450.84882099</v>
      </c>
      <c r="V10" s="20" t="n">
        <v>5.26950652</v>
      </c>
    </row>
    <row r="11" spans="1:22">
      <c r="A11" s="15" t="s">
        <v>486</v>
      </c>
      <c r="B11" s="17" t="n">
        <v>7053</v>
      </c>
      <c r="C11" s="18">
        <f>(213.0/B11*100)</f>
        <v/>
      </c>
      <c r="D11" s="19" t="n">
        <v>6840</v>
      </c>
      <c r="E11" s="18" t="n">
        <v>477.24772391</v>
      </c>
      <c r="F11" s="20" t="n">
        <v>4.20292422</v>
      </c>
      <c r="G11" s="18" t="n">
        <v>452.23780355</v>
      </c>
      <c r="H11" s="20" t="n">
        <v>3.19950256</v>
      </c>
      <c r="I11" s="18" t="n">
        <v>444.8774026</v>
      </c>
      <c r="J11" s="20" t="n">
        <v>3.22315358</v>
      </c>
      <c r="K11" s="18" t="n">
        <v>441.07263074</v>
      </c>
      <c r="L11" s="20" t="n">
        <v>4.77505065</v>
      </c>
      <c r="M11" s="18" t="s">
        <v>481</v>
      </c>
      <c r="N11" s="20" t="s">
        <v>481</v>
      </c>
      <c r="O11" s="18" t="s">
        <v>481</v>
      </c>
      <c r="P11" s="20" t="s">
        <v>481</v>
      </c>
      <c r="Q11" s="18" t="s">
        <v>481</v>
      </c>
      <c r="R11" s="20" t="s">
        <v>481</v>
      </c>
      <c r="S11" s="18" t="s">
        <v>481</v>
      </c>
      <c r="T11" s="20" t="s">
        <v>481</v>
      </c>
      <c r="U11" s="18" t="n">
        <v>405.70908243</v>
      </c>
      <c r="V11" s="20" t="n">
        <v>4.82521922</v>
      </c>
    </row>
    <row r="12" spans="1:22">
      <c r="A12" s="15" t="s">
        <v>487</v>
      </c>
      <c r="B12" s="17" t="n">
        <v>6894</v>
      </c>
      <c r="C12" s="18">
        <f>(60.0/B12*100)</f>
        <v/>
      </c>
      <c r="D12" s="19" t="n">
        <v>6834</v>
      </c>
      <c r="E12" s="18" t="n">
        <v>517.31892885</v>
      </c>
      <c r="F12" s="20" t="n">
        <v>3.52465733</v>
      </c>
      <c r="G12" s="18" t="n">
        <v>500.59159165</v>
      </c>
      <c r="H12" s="20" t="n">
        <v>2.42067917</v>
      </c>
      <c r="I12" s="18" t="n">
        <v>497.26596112</v>
      </c>
      <c r="J12" s="20" t="n">
        <v>2.88987242</v>
      </c>
      <c r="K12" s="18" t="n">
        <v>471.11345646</v>
      </c>
      <c r="L12" s="20" t="n">
        <v>5.02693361</v>
      </c>
      <c r="M12" s="18" t="s">
        <v>481</v>
      </c>
      <c r="N12" s="20" t="s">
        <v>481</v>
      </c>
      <c r="O12" s="18" t="s">
        <v>481</v>
      </c>
      <c r="P12" s="20" t="s">
        <v>481</v>
      </c>
      <c r="Q12" s="18" t="n">
        <v>366.6777112</v>
      </c>
      <c r="R12" s="20" t="n">
        <v>14.39052153</v>
      </c>
      <c r="S12" s="18" t="s">
        <v>481</v>
      </c>
      <c r="T12" s="20" t="s">
        <v>481</v>
      </c>
      <c r="U12" s="18" t="n">
        <v>418.60764336</v>
      </c>
      <c r="V12" s="20" t="n">
        <v>6.21409632</v>
      </c>
    </row>
    <row r="13" spans="1:22">
      <c r="A13" s="15" t="s">
        <v>488</v>
      </c>
      <c r="B13" s="17" t="n">
        <v>7161</v>
      </c>
      <c r="C13" s="18">
        <f>(283.0/B13*100)</f>
        <v/>
      </c>
      <c r="D13" s="19" t="n">
        <v>6878</v>
      </c>
      <c r="E13" s="18" t="n">
        <v>544.97098945</v>
      </c>
      <c r="F13" s="20" t="n">
        <v>3.69725704</v>
      </c>
      <c r="G13" s="18" t="n">
        <v>514.6155225799999</v>
      </c>
      <c r="H13" s="20" t="n">
        <v>2.35847339</v>
      </c>
      <c r="I13" s="18" t="n">
        <v>483.99780835</v>
      </c>
      <c r="J13" s="20" t="n">
        <v>3.03681671</v>
      </c>
      <c r="K13" s="18" t="n">
        <v>457.37033693</v>
      </c>
      <c r="L13" s="20" t="n">
        <v>4.56801633</v>
      </c>
      <c r="M13" s="18" t="s">
        <v>481</v>
      </c>
      <c r="N13" s="20" t="s">
        <v>481</v>
      </c>
      <c r="O13" s="18" t="s">
        <v>481</v>
      </c>
      <c r="P13" s="20" t="s">
        <v>481</v>
      </c>
      <c r="Q13" s="18" t="n">
        <v>436.36003517</v>
      </c>
      <c r="R13" s="20" t="n">
        <v>6.43426798</v>
      </c>
      <c r="S13" s="18" t="s">
        <v>481</v>
      </c>
      <c r="T13" s="20" t="s">
        <v>481</v>
      </c>
      <c r="U13" s="18" t="n">
        <v>411.19813406</v>
      </c>
      <c r="V13" s="20" t="n">
        <v>6.23405128</v>
      </c>
    </row>
    <row r="14" spans="1:22">
      <c r="A14" s="15" t="s">
        <v>489</v>
      </c>
      <c r="B14" s="17" t="n">
        <v>5587</v>
      </c>
      <c r="C14" s="18">
        <f>(89.0/B14*100)</f>
        <v/>
      </c>
      <c r="D14" s="19" t="n">
        <v>5498</v>
      </c>
      <c r="E14" s="18" t="n">
        <v>550.28412202</v>
      </c>
      <c r="F14" s="20" t="n">
        <v>3.90001562</v>
      </c>
      <c r="G14" s="18" t="n">
        <v>538.18607145</v>
      </c>
      <c r="H14" s="20" t="n">
        <v>2.3500134</v>
      </c>
      <c r="I14" s="18" t="n">
        <v>532.72359352</v>
      </c>
      <c r="J14" s="20" t="n">
        <v>3.08478425</v>
      </c>
      <c r="K14" s="18" t="n">
        <v>503.04469948</v>
      </c>
      <c r="L14" s="20" t="n">
        <v>5.83662899</v>
      </c>
      <c r="M14" s="18" t="s">
        <v>481</v>
      </c>
      <c r="N14" s="20" t="s">
        <v>481</v>
      </c>
      <c r="O14" s="18" t="s">
        <v>481</v>
      </c>
      <c r="P14" s="20" t="s">
        <v>481</v>
      </c>
      <c r="Q14" s="18" t="s">
        <v>481</v>
      </c>
      <c r="R14" s="20" t="s">
        <v>481</v>
      </c>
      <c r="S14" s="18" t="s">
        <v>481</v>
      </c>
      <c r="T14" s="20" t="s">
        <v>481</v>
      </c>
      <c r="U14" s="18" t="n">
        <v>460.019292</v>
      </c>
      <c r="V14" s="20" t="n">
        <v>9.27502243</v>
      </c>
    </row>
    <row r="15" spans="1:22">
      <c r="A15" s="15" t="s">
        <v>490</v>
      </c>
      <c r="B15" s="17" t="n">
        <v>5882</v>
      </c>
      <c r="C15" s="18">
        <f>(153.0/B15*100)</f>
        <v/>
      </c>
      <c r="D15" s="19" t="n">
        <v>5729</v>
      </c>
      <c r="E15" s="18" t="n">
        <v>566.21255541</v>
      </c>
      <c r="F15" s="20" t="n">
        <v>3.78920199</v>
      </c>
      <c r="G15" s="18" t="n">
        <v>542.94903833</v>
      </c>
      <c r="H15" s="20" t="n">
        <v>2.32136683</v>
      </c>
      <c r="I15" s="18" t="n">
        <v>520.76502562</v>
      </c>
      <c r="J15" s="20" t="n">
        <v>3.84339228</v>
      </c>
      <c r="K15" s="18" t="n">
        <v>483.9605434</v>
      </c>
      <c r="L15" s="20" t="n">
        <v>4.57291378</v>
      </c>
      <c r="M15" s="18" t="s">
        <v>481</v>
      </c>
      <c r="N15" s="20" t="s">
        <v>481</v>
      </c>
      <c r="O15" s="18" t="s">
        <v>481</v>
      </c>
      <c r="P15" s="20" t="s">
        <v>481</v>
      </c>
      <c r="Q15" s="18" t="n">
        <v>375.95013089</v>
      </c>
      <c r="R15" s="20" t="n">
        <v>17.42774697</v>
      </c>
      <c r="S15" s="18" t="s">
        <v>481</v>
      </c>
      <c r="T15" s="20" t="s">
        <v>481</v>
      </c>
      <c r="U15" s="18" t="n">
        <v>443.87291704</v>
      </c>
      <c r="V15" s="20" t="n">
        <v>7.27776795</v>
      </c>
    </row>
    <row r="16" spans="1:22">
      <c r="A16" s="15" t="s">
        <v>491</v>
      </c>
      <c r="B16" s="17" t="n">
        <v>6108</v>
      </c>
      <c r="C16" s="18">
        <f>(178.0/B16*100)</f>
        <v/>
      </c>
      <c r="D16" s="19" t="n">
        <v>5930</v>
      </c>
      <c r="E16" s="18" t="n">
        <v>538.5689945300001</v>
      </c>
      <c r="F16" s="20" t="n">
        <v>3.5665599</v>
      </c>
      <c r="G16" s="18" t="n">
        <v>515.8006344299999</v>
      </c>
      <c r="H16" s="20" t="n">
        <v>2.46963456</v>
      </c>
      <c r="I16" s="18" t="n">
        <v>495.91779605</v>
      </c>
      <c r="J16" s="20" t="n">
        <v>2.84528461</v>
      </c>
      <c r="K16" s="18" t="n">
        <v>457.08587758</v>
      </c>
      <c r="L16" s="20" t="n">
        <v>4.16163014</v>
      </c>
      <c r="M16" s="18" t="s">
        <v>481</v>
      </c>
      <c r="N16" s="20" t="s">
        <v>481</v>
      </c>
      <c r="O16" s="18" t="s">
        <v>481</v>
      </c>
      <c r="P16" s="20" t="s">
        <v>481</v>
      </c>
      <c r="Q16" s="18" t="s">
        <v>481</v>
      </c>
      <c r="R16" s="20" t="s">
        <v>481</v>
      </c>
      <c r="S16" s="18" t="s">
        <v>481</v>
      </c>
      <c r="T16" s="20" t="s">
        <v>481</v>
      </c>
      <c r="U16" s="18" t="n">
        <v>409.49866272</v>
      </c>
      <c r="V16" s="20" t="n">
        <v>6.98009981</v>
      </c>
    </row>
    <row r="17" spans="1:22">
      <c r="A17" s="15" t="s">
        <v>492</v>
      </c>
      <c r="B17" s="17" t="n">
        <v>6504</v>
      </c>
      <c r="C17" s="18">
        <f>(2366.0/B17*100)</f>
        <v/>
      </c>
      <c r="D17" s="19" t="n">
        <v>4138</v>
      </c>
      <c r="E17" s="18" t="n">
        <v>558.32310948</v>
      </c>
      <c r="F17" s="20" t="n">
        <v>5.70408498</v>
      </c>
      <c r="G17" s="18" t="n">
        <v>536.80674873</v>
      </c>
      <c r="H17" s="20" t="n">
        <v>3.71246341</v>
      </c>
      <c r="I17" s="18" t="n">
        <v>509.57168331</v>
      </c>
      <c r="J17" s="20" t="n">
        <v>3.76773081</v>
      </c>
      <c r="K17" s="18" t="n">
        <v>493.68481735</v>
      </c>
      <c r="L17" s="20" t="n">
        <v>5.28619592</v>
      </c>
      <c r="M17" s="18" t="s">
        <v>481</v>
      </c>
      <c r="N17" s="20" t="s">
        <v>481</v>
      </c>
      <c r="O17" s="18" t="s">
        <v>481</v>
      </c>
      <c r="P17" s="20" t="s">
        <v>481</v>
      </c>
      <c r="Q17" s="18" t="n">
        <v>360.48925247</v>
      </c>
      <c r="R17" s="20" t="n">
        <v>12.44339086</v>
      </c>
      <c r="S17" s="18" t="s">
        <v>481</v>
      </c>
      <c r="T17" s="20" t="s">
        <v>481</v>
      </c>
      <c r="U17" s="18" t="n">
        <v>468.44142345</v>
      </c>
      <c r="V17" s="20" t="n">
        <v>6.5111288</v>
      </c>
    </row>
    <row r="18" spans="1:22">
      <c r="A18" s="15" t="s">
        <v>493</v>
      </c>
      <c r="B18" s="17" t="n">
        <v>5532</v>
      </c>
      <c r="C18" s="18">
        <f>(31.0/B18*100)</f>
        <v/>
      </c>
      <c r="D18" s="19" t="n">
        <v>5501</v>
      </c>
      <c r="E18" s="18" t="n">
        <v>469.93671009</v>
      </c>
      <c r="F18" s="20" t="n">
        <v>5.23221353</v>
      </c>
      <c r="G18" s="18" t="n">
        <v>463.14940312</v>
      </c>
      <c r="H18" s="20" t="n">
        <v>4.47686918</v>
      </c>
      <c r="I18" s="18" t="n">
        <v>465.81832638</v>
      </c>
      <c r="J18" s="20" t="n">
        <v>3.83974198</v>
      </c>
      <c r="K18" s="18" t="n">
        <v>437.87143563</v>
      </c>
      <c r="L18" s="20" t="n">
        <v>4.45129988</v>
      </c>
      <c r="M18" s="18" t="s">
        <v>481</v>
      </c>
      <c r="N18" s="20" t="s">
        <v>481</v>
      </c>
      <c r="O18" s="18" t="s">
        <v>481</v>
      </c>
      <c r="P18" s="20" t="s">
        <v>481</v>
      </c>
      <c r="Q18" s="18" t="s">
        <v>481</v>
      </c>
      <c r="R18" s="20" t="s">
        <v>481</v>
      </c>
      <c r="S18" s="18" t="s">
        <v>481</v>
      </c>
      <c r="T18" s="20" t="s">
        <v>481</v>
      </c>
      <c r="U18" s="18" t="n">
        <v>373.16400883</v>
      </c>
      <c r="V18" s="20" t="n">
        <v>6.74157237</v>
      </c>
    </row>
    <row r="19" spans="1:22">
      <c r="A19" s="15" t="s">
        <v>494</v>
      </c>
      <c r="B19" s="17" t="n">
        <v>5658</v>
      </c>
      <c r="C19" s="18">
        <f>(433.0/B19*100)</f>
        <v/>
      </c>
      <c r="D19" s="19" t="n">
        <v>5225</v>
      </c>
      <c r="E19" s="18" t="n">
        <v>485.12673749</v>
      </c>
      <c r="F19" s="20" t="n">
        <v>4.58713757</v>
      </c>
      <c r="G19" s="18" t="n">
        <v>488.30362616</v>
      </c>
      <c r="H19" s="20" t="n">
        <v>3.11285421</v>
      </c>
      <c r="I19" s="18" t="n">
        <v>482.88651495</v>
      </c>
      <c r="J19" s="20" t="n">
        <v>3.90467304</v>
      </c>
      <c r="K19" s="18" t="n">
        <v>463.02845393</v>
      </c>
      <c r="L19" s="20" t="n">
        <v>5.65689112</v>
      </c>
      <c r="M19" s="18" t="s">
        <v>481</v>
      </c>
      <c r="N19" s="20" t="s">
        <v>481</v>
      </c>
      <c r="O19" s="18" t="s">
        <v>481</v>
      </c>
      <c r="P19" s="20" t="s">
        <v>481</v>
      </c>
      <c r="Q19" s="18" t="s">
        <v>481</v>
      </c>
      <c r="R19" s="20" t="s">
        <v>481</v>
      </c>
      <c r="S19" s="18" t="s">
        <v>481</v>
      </c>
      <c r="T19" s="20" t="s">
        <v>481</v>
      </c>
      <c r="U19" s="18" t="n">
        <v>411.31816656</v>
      </c>
      <c r="V19" s="20" t="n">
        <v>7.1612829</v>
      </c>
    </row>
    <row r="20" spans="1:22">
      <c r="A20" s="15" t="s">
        <v>495</v>
      </c>
      <c r="B20" s="17" t="n">
        <v>3371</v>
      </c>
      <c r="C20" s="18">
        <f>(75.0/B20*100)</f>
        <v/>
      </c>
      <c r="D20" s="19" t="n">
        <v>3296</v>
      </c>
      <c r="E20" s="18" t="n">
        <v>513.50650201</v>
      </c>
      <c r="F20" s="20" t="n">
        <v>3.35604665</v>
      </c>
      <c r="G20" s="18" t="n">
        <v>478.26981599</v>
      </c>
      <c r="H20" s="20" t="n">
        <v>2.7617672</v>
      </c>
      <c r="I20" s="18" t="n">
        <v>459.1624599</v>
      </c>
      <c r="J20" s="20" t="n">
        <v>3.20610513</v>
      </c>
      <c r="K20" s="18" t="n">
        <v>430.73989143</v>
      </c>
      <c r="L20" s="20" t="n">
        <v>5.65169208</v>
      </c>
      <c r="M20" s="18" t="s">
        <v>481</v>
      </c>
      <c r="N20" s="20" t="s">
        <v>481</v>
      </c>
      <c r="O20" s="18" t="s">
        <v>481</v>
      </c>
      <c r="P20" s="20" t="s">
        <v>481</v>
      </c>
      <c r="Q20" s="18" t="s">
        <v>481</v>
      </c>
      <c r="R20" s="20" t="s">
        <v>481</v>
      </c>
      <c r="S20" s="18" t="s">
        <v>481</v>
      </c>
      <c r="T20" s="20" t="s">
        <v>481</v>
      </c>
      <c r="U20" s="18" t="n">
        <v>412.83362998</v>
      </c>
      <c r="V20" s="20" t="n">
        <v>5.94991087</v>
      </c>
    </row>
    <row r="21" spans="1:22">
      <c r="A21" s="15" t="s">
        <v>496</v>
      </c>
      <c r="B21" s="17" t="n">
        <v>5741</v>
      </c>
      <c r="C21" s="18">
        <f>(70.0/B21*100)</f>
        <v/>
      </c>
      <c r="D21" s="19" t="n">
        <v>5671</v>
      </c>
      <c r="E21" s="18" t="n">
        <v>538.6174869</v>
      </c>
      <c r="F21" s="20" t="n">
        <v>3.49037399</v>
      </c>
      <c r="G21" s="18" t="n">
        <v>509.35376879</v>
      </c>
      <c r="H21" s="20" t="n">
        <v>2.75010089</v>
      </c>
      <c r="I21" s="18" t="n">
        <v>495.70004787</v>
      </c>
      <c r="J21" s="20" t="n">
        <v>3.00958464</v>
      </c>
      <c r="K21" s="18" t="n">
        <v>458.68090836</v>
      </c>
      <c r="L21" s="20" t="n">
        <v>3.58713044</v>
      </c>
      <c r="M21" s="18" t="s">
        <v>481</v>
      </c>
      <c r="N21" s="20" t="s">
        <v>481</v>
      </c>
      <c r="O21" s="18" t="s">
        <v>481</v>
      </c>
      <c r="P21" s="20" t="s">
        <v>481</v>
      </c>
      <c r="Q21" s="18" t="s">
        <v>481</v>
      </c>
      <c r="R21" s="20" t="s">
        <v>481</v>
      </c>
      <c r="S21" s="18" t="s">
        <v>481</v>
      </c>
      <c r="T21" s="20" t="s">
        <v>481</v>
      </c>
      <c r="U21" s="18" t="n">
        <v>431.69290287</v>
      </c>
      <c r="V21" s="20" t="n">
        <v>8.692434069999999</v>
      </c>
    </row>
    <row r="22" spans="1:22">
      <c r="A22" s="15" t="s">
        <v>497</v>
      </c>
      <c r="B22" s="17" t="n">
        <v>6598</v>
      </c>
      <c r="C22" s="18">
        <f>(43.0/B22*100)</f>
        <v/>
      </c>
      <c r="D22" s="19" t="n">
        <v>6555</v>
      </c>
      <c r="E22" s="18" t="n">
        <v>496.86339539</v>
      </c>
      <c r="F22" s="20" t="n">
        <v>3.48598046</v>
      </c>
      <c r="G22" s="18" t="n">
        <v>474.00454108</v>
      </c>
      <c r="H22" s="20" t="n">
        <v>3.34909169</v>
      </c>
      <c r="I22" s="18" t="n">
        <v>460.21108568</v>
      </c>
      <c r="J22" s="20" t="n">
        <v>4.86458206</v>
      </c>
      <c r="K22" s="18" t="n">
        <v>432.12658076</v>
      </c>
      <c r="L22" s="20" t="n">
        <v>5.67172253</v>
      </c>
      <c r="M22" s="18" t="s">
        <v>481</v>
      </c>
      <c r="N22" s="20" t="s">
        <v>481</v>
      </c>
      <c r="O22" s="18" t="s">
        <v>481</v>
      </c>
      <c r="P22" s="20" t="s">
        <v>481</v>
      </c>
      <c r="Q22" s="18" t="s">
        <v>481</v>
      </c>
      <c r="R22" s="20" t="s">
        <v>481</v>
      </c>
      <c r="S22" s="18" t="n">
        <v>488.20398707</v>
      </c>
      <c r="T22" s="20" t="n">
        <v>50.33675278</v>
      </c>
      <c r="U22" s="18" t="n">
        <v>369.53872396</v>
      </c>
      <c r="V22" s="20" t="n">
        <v>7.36883484</v>
      </c>
    </row>
    <row r="23" spans="1:22">
      <c r="A23" s="15" t="s">
        <v>498</v>
      </c>
      <c r="B23" s="17" t="n">
        <v>11583</v>
      </c>
      <c r="C23" s="18">
        <f>(281.0/B23*100)</f>
        <v/>
      </c>
      <c r="D23" s="19" t="n">
        <v>11302</v>
      </c>
      <c r="E23" s="18" t="n">
        <v>502.46008758</v>
      </c>
      <c r="F23" s="20" t="n">
        <v>3.653572</v>
      </c>
      <c r="G23" s="18" t="n">
        <v>485.04060269</v>
      </c>
      <c r="H23" s="20" t="n">
        <v>2.91109778</v>
      </c>
      <c r="I23" s="18" t="n">
        <v>475.61350847</v>
      </c>
      <c r="J23" s="20" t="n">
        <v>3.1283543</v>
      </c>
      <c r="K23" s="18" t="n">
        <v>456.22073759</v>
      </c>
      <c r="L23" s="20" t="n">
        <v>5.98487436</v>
      </c>
      <c r="M23" s="18" t="s">
        <v>481</v>
      </c>
      <c r="N23" s="20" t="s">
        <v>481</v>
      </c>
      <c r="O23" s="18" t="s">
        <v>481</v>
      </c>
      <c r="P23" s="20" t="s">
        <v>481</v>
      </c>
      <c r="Q23" s="18" t="s">
        <v>481</v>
      </c>
      <c r="R23" s="20" t="s">
        <v>481</v>
      </c>
      <c r="S23" s="18" t="s">
        <v>481</v>
      </c>
      <c r="T23" s="20" t="s">
        <v>481</v>
      </c>
      <c r="U23" s="18" t="n">
        <v>423.49072819</v>
      </c>
      <c r="V23" s="20" t="n">
        <v>6.55234026</v>
      </c>
    </row>
    <row r="24" spans="1:22">
      <c r="A24" s="15" t="s">
        <v>499</v>
      </c>
      <c r="B24" s="17" t="n">
        <v>6647</v>
      </c>
      <c r="C24" s="18">
        <f>(14.0/B24*100)</f>
        <v/>
      </c>
      <c r="D24" s="19" t="n">
        <v>6633</v>
      </c>
      <c r="E24" s="18" t="n">
        <v>555.95455032</v>
      </c>
      <c r="F24" s="20" t="n">
        <v>6.77536042</v>
      </c>
      <c r="G24" s="18" t="n">
        <v>547.60793848</v>
      </c>
      <c r="H24" s="20" t="n">
        <v>2.94078819</v>
      </c>
      <c r="I24" s="18" t="n">
        <v>542.84872153</v>
      </c>
      <c r="J24" s="20" t="n">
        <v>3.135255</v>
      </c>
      <c r="K24" s="18" t="n">
        <v>510.50112404</v>
      </c>
      <c r="L24" s="20" t="n">
        <v>4.01315309</v>
      </c>
      <c r="M24" s="18" t="s">
        <v>481</v>
      </c>
      <c r="N24" s="20" t="s">
        <v>481</v>
      </c>
      <c r="O24" s="18" t="s">
        <v>481</v>
      </c>
      <c r="P24" s="20" t="s">
        <v>481</v>
      </c>
      <c r="Q24" s="18" t="s">
        <v>481</v>
      </c>
      <c r="R24" s="20" t="s">
        <v>481</v>
      </c>
      <c r="S24" s="18" t="s">
        <v>481</v>
      </c>
      <c r="T24" s="20" t="s">
        <v>481</v>
      </c>
      <c r="U24" s="18" t="n">
        <v>464.93848378</v>
      </c>
      <c r="V24" s="20" t="n">
        <v>9.40036242</v>
      </c>
    </row>
    <row r="25" spans="1:22">
      <c r="A25" s="15" t="s">
        <v>500</v>
      </c>
      <c r="B25" s="17" t="n">
        <v>5581</v>
      </c>
      <c r="C25" s="18">
        <f>(25.0/B25*100)</f>
        <v/>
      </c>
      <c r="D25" s="19" t="n">
        <v>5556</v>
      </c>
      <c r="E25" s="18" t="n">
        <v>553.87253813</v>
      </c>
      <c r="F25" s="20" t="n">
        <v>5.59592617</v>
      </c>
      <c r="G25" s="18" t="n">
        <v>519.52224105</v>
      </c>
      <c r="H25" s="20" t="n">
        <v>3.23798687</v>
      </c>
      <c r="I25" s="18" t="n">
        <v>512.24757189</v>
      </c>
      <c r="J25" s="20" t="n">
        <v>3.350655</v>
      </c>
      <c r="K25" s="18" t="n">
        <v>478.84804372</v>
      </c>
      <c r="L25" s="20" t="n">
        <v>5.0450012</v>
      </c>
      <c r="M25" s="18" t="s">
        <v>481</v>
      </c>
      <c r="N25" s="20" t="s">
        <v>481</v>
      </c>
      <c r="O25" s="18" t="s">
        <v>481</v>
      </c>
      <c r="P25" s="20" t="s">
        <v>481</v>
      </c>
      <c r="Q25" s="18" t="s">
        <v>481</v>
      </c>
      <c r="R25" s="20" t="s">
        <v>481</v>
      </c>
      <c r="S25" s="18" t="s">
        <v>481</v>
      </c>
      <c r="T25" s="20" t="s">
        <v>481</v>
      </c>
      <c r="U25" s="18" t="n">
        <v>466.57152541</v>
      </c>
      <c r="V25" s="20" t="n">
        <v>19.18741741</v>
      </c>
    </row>
    <row r="26" spans="1:22">
      <c r="A26" s="15" t="s">
        <v>501</v>
      </c>
      <c r="B26" s="17" t="n">
        <v>4869</v>
      </c>
      <c r="C26" s="18">
        <f>(88.0/B26*100)</f>
        <v/>
      </c>
      <c r="D26" s="19" t="n">
        <v>4781</v>
      </c>
      <c r="E26" s="18" t="n">
        <v>511.68269673</v>
      </c>
      <c r="F26" s="20" t="n">
        <v>3.16249631</v>
      </c>
      <c r="G26" s="18" t="n">
        <v>493.10021702</v>
      </c>
      <c r="H26" s="20" t="n">
        <v>2.14272529</v>
      </c>
      <c r="I26" s="18" t="n">
        <v>485.64030478</v>
      </c>
      <c r="J26" s="20" t="n">
        <v>2.69813775</v>
      </c>
      <c r="K26" s="18" t="n">
        <v>471.75058773</v>
      </c>
      <c r="L26" s="20" t="n">
        <v>4.75892989</v>
      </c>
      <c r="M26" s="18" t="s">
        <v>481</v>
      </c>
      <c r="N26" s="20" t="s">
        <v>481</v>
      </c>
      <c r="O26" s="18" t="s">
        <v>481</v>
      </c>
      <c r="P26" s="20" t="s">
        <v>481</v>
      </c>
      <c r="Q26" s="18" t="s">
        <v>481</v>
      </c>
      <c r="R26" s="20" t="s">
        <v>481</v>
      </c>
      <c r="S26" s="18" t="s">
        <v>481</v>
      </c>
      <c r="T26" s="20" t="s">
        <v>481</v>
      </c>
      <c r="U26" s="18" t="n">
        <v>440.66010335</v>
      </c>
      <c r="V26" s="20" t="n">
        <v>6.91141613</v>
      </c>
    </row>
    <row r="27" spans="1:22">
      <c r="A27" s="15" t="s">
        <v>502</v>
      </c>
      <c r="B27" s="17" t="n">
        <v>5299</v>
      </c>
      <c r="C27" s="18">
        <f>(170.0/B27*100)</f>
        <v/>
      </c>
      <c r="D27" s="19" t="n">
        <v>5129</v>
      </c>
      <c r="E27" s="18" t="n">
        <v>525.12661746</v>
      </c>
      <c r="F27" s="20" t="n">
        <v>3.65929377</v>
      </c>
      <c r="G27" s="18" t="n">
        <v>499.93804244</v>
      </c>
      <c r="H27" s="20" t="n">
        <v>2.62259757</v>
      </c>
      <c r="I27" s="18" t="n">
        <v>483.23287275</v>
      </c>
      <c r="J27" s="20" t="n">
        <v>2.264242</v>
      </c>
      <c r="K27" s="18" t="n">
        <v>452.83107837</v>
      </c>
      <c r="L27" s="20" t="n">
        <v>3.95262602</v>
      </c>
      <c r="M27" s="18" t="s">
        <v>481</v>
      </c>
      <c r="N27" s="20" t="s">
        <v>481</v>
      </c>
      <c r="O27" s="18" t="s">
        <v>481</v>
      </c>
      <c r="P27" s="20" t="s">
        <v>481</v>
      </c>
      <c r="Q27" s="18" t="s">
        <v>481</v>
      </c>
      <c r="R27" s="20" t="s">
        <v>481</v>
      </c>
      <c r="S27" s="18" t="s">
        <v>481</v>
      </c>
      <c r="T27" s="20" t="s">
        <v>481</v>
      </c>
      <c r="U27" s="18" t="n">
        <v>410.9817254</v>
      </c>
      <c r="V27" s="20" t="n">
        <v>3.92513924</v>
      </c>
    </row>
    <row r="28" spans="1:22">
      <c r="A28" s="15" t="s">
        <v>503</v>
      </c>
      <c r="B28" s="17" t="n">
        <v>7568</v>
      </c>
      <c r="C28" s="18">
        <f>(490.0/B28*100)</f>
        <v/>
      </c>
      <c r="D28" s="19" t="n">
        <v>7078</v>
      </c>
      <c r="E28" s="18" t="n">
        <v>423.13468326</v>
      </c>
      <c r="F28" s="20" t="n">
        <v>3.64707838</v>
      </c>
      <c r="G28" s="18" t="n">
        <v>419.84068452</v>
      </c>
      <c r="H28" s="20" t="n">
        <v>2.42956311</v>
      </c>
      <c r="I28" s="18" t="n">
        <v>422.051099</v>
      </c>
      <c r="J28" s="20" t="n">
        <v>2.84512339</v>
      </c>
      <c r="K28" s="18" t="n">
        <v>407.29884363</v>
      </c>
      <c r="L28" s="20" t="n">
        <v>4.79621799</v>
      </c>
      <c r="M28" s="18" t="s">
        <v>481</v>
      </c>
      <c r="N28" s="20" t="s">
        <v>481</v>
      </c>
      <c r="O28" s="18" t="s">
        <v>481</v>
      </c>
      <c r="P28" s="20" t="s">
        <v>481</v>
      </c>
      <c r="Q28" s="18" t="s">
        <v>481</v>
      </c>
      <c r="R28" s="20" t="s">
        <v>481</v>
      </c>
      <c r="S28" s="18" t="s">
        <v>481</v>
      </c>
      <c r="T28" s="20" t="s">
        <v>481</v>
      </c>
      <c r="U28" s="18" t="n">
        <v>387.85553735</v>
      </c>
      <c r="V28" s="20" t="n">
        <v>6.16515589</v>
      </c>
    </row>
    <row r="29" spans="1:22">
      <c r="A29" s="15" t="s">
        <v>504</v>
      </c>
      <c r="B29" s="17" t="n">
        <v>5385</v>
      </c>
      <c r="C29" s="18">
        <f>(30.0/B29*100)</f>
        <v/>
      </c>
      <c r="D29" s="19" t="n">
        <v>5355</v>
      </c>
      <c r="E29" s="18" t="n">
        <v>544.18178599</v>
      </c>
      <c r="F29" s="20" t="n">
        <v>5.70974291</v>
      </c>
      <c r="G29" s="18" t="n">
        <v>521.79182593</v>
      </c>
      <c r="H29" s="20" t="n">
        <v>2.72918953</v>
      </c>
      <c r="I29" s="18" t="n">
        <v>513.22755976</v>
      </c>
      <c r="J29" s="20" t="n">
        <v>3.21303015</v>
      </c>
      <c r="K29" s="18" t="n">
        <v>481.25224368</v>
      </c>
      <c r="L29" s="20" t="n">
        <v>3.85782627</v>
      </c>
      <c r="M29" s="18" t="s">
        <v>481</v>
      </c>
      <c r="N29" s="20" t="s">
        <v>481</v>
      </c>
      <c r="O29" s="18" t="s">
        <v>481</v>
      </c>
      <c r="P29" s="20" t="s">
        <v>481</v>
      </c>
      <c r="Q29" s="18" t="n">
        <v>358.28551468</v>
      </c>
      <c r="R29" s="20" t="n">
        <v>8.567023300000001</v>
      </c>
      <c r="S29" s="18" t="s">
        <v>481</v>
      </c>
      <c r="T29" s="20" t="s">
        <v>481</v>
      </c>
      <c r="U29" s="18" t="n">
        <v>423.88579244</v>
      </c>
      <c r="V29" s="20" t="n">
        <v>8.180539449999999</v>
      </c>
    </row>
    <row r="30" spans="1:22">
      <c r="A30" s="15" t="s">
        <v>505</v>
      </c>
      <c r="B30" s="17" t="n">
        <v>4520</v>
      </c>
      <c r="C30" s="18">
        <f>(243.0/B30*100)</f>
        <v/>
      </c>
      <c r="D30" s="19" t="n">
        <v>4277</v>
      </c>
      <c r="E30" s="18" t="n">
        <v>563.88853225</v>
      </c>
      <c r="F30" s="20" t="n">
        <v>4.88717491</v>
      </c>
      <c r="G30" s="18" t="n">
        <v>526.54520352</v>
      </c>
      <c r="H30" s="20" t="n">
        <v>2.96287245</v>
      </c>
      <c r="I30" s="18" t="n">
        <v>515.2000774099999</v>
      </c>
      <c r="J30" s="20" t="n">
        <v>2.7685124</v>
      </c>
      <c r="K30" s="18" t="n">
        <v>469.49591787</v>
      </c>
      <c r="L30" s="20" t="n">
        <v>6.59412558</v>
      </c>
      <c r="M30" s="18" t="s">
        <v>481</v>
      </c>
      <c r="N30" s="20" t="s">
        <v>481</v>
      </c>
      <c r="O30" s="18" t="s">
        <v>481</v>
      </c>
      <c r="P30" s="20" t="s">
        <v>481</v>
      </c>
      <c r="Q30" s="18" t="s">
        <v>481</v>
      </c>
      <c r="R30" s="20" t="s">
        <v>481</v>
      </c>
      <c r="S30" s="18" t="s">
        <v>481</v>
      </c>
      <c r="T30" s="20" t="s">
        <v>481</v>
      </c>
      <c r="U30" s="18" t="n">
        <v>419.84011188</v>
      </c>
      <c r="V30" s="20" t="n">
        <v>5.01548537</v>
      </c>
    </row>
    <row r="31" spans="1:22">
      <c r="A31" s="15" t="s">
        <v>506</v>
      </c>
      <c r="B31" s="17" t="n">
        <v>5456</v>
      </c>
      <c r="C31" s="18">
        <f>(152.0/B31*100)</f>
        <v/>
      </c>
      <c r="D31" s="19" t="n">
        <v>5304</v>
      </c>
      <c r="E31" s="18" t="n">
        <v>542.70110263</v>
      </c>
      <c r="F31" s="20" t="n">
        <v>4.72465502</v>
      </c>
      <c r="G31" s="18" t="n">
        <v>513.98453646</v>
      </c>
      <c r="H31" s="20" t="n">
        <v>2.53992723</v>
      </c>
      <c r="I31" s="18" t="n">
        <v>484.05855181</v>
      </c>
      <c r="J31" s="20" t="n">
        <v>3.62566794</v>
      </c>
      <c r="K31" s="18" t="n">
        <v>447.68511815</v>
      </c>
      <c r="L31" s="20" t="n">
        <v>5.1200656</v>
      </c>
      <c r="M31" s="18" t="s">
        <v>481</v>
      </c>
      <c r="N31" s="20" t="s">
        <v>481</v>
      </c>
      <c r="O31" s="18" t="s">
        <v>481</v>
      </c>
      <c r="P31" s="20" t="s">
        <v>481</v>
      </c>
      <c r="Q31" s="18" t="s">
        <v>481</v>
      </c>
      <c r="R31" s="20" t="s">
        <v>481</v>
      </c>
      <c r="S31" s="18" t="s">
        <v>481</v>
      </c>
      <c r="T31" s="20" t="s">
        <v>481</v>
      </c>
      <c r="U31" s="18" t="n">
        <v>426.39438241</v>
      </c>
      <c r="V31" s="20" t="n">
        <v>4.95321755</v>
      </c>
    </row>
    <row r="32" spans="1:22">
      <c r="A32" s="15" t="s">
        <v>507</v>
      </c>
      <c r="B32" s="17" t="n">
        <v>4478</v>
      </c>
      <c r="C32" s="18">
        <f>(6.0/B32*100)</f>
        <v/>
      </c>
      <c r="D32" s="19" t="n">
        <v>4472</v>
      </c>
      <c r="E32" s="18" t="n">
        <v>528.26213604</v>
      </c>
      <c r="F32" s="20" t="n">
        <v>3.50031553</v>
      </c>
      <c r="G32" s="18" t="n">
        <v>499.36374446</v>
      </c>
      <c r="H32" s="20" t="n">
        <v>2.74395558</v>
      </c>
      <c r="I32" s="18" t="n">
        <v>486.12304588</v>
      </c>
      <c r="J32" s="20" t="n">
        <v>3.73673693</v>
      </c>
      <c r="K32" s="18" t="n">
        <v>458.14048402</v>
      </c>
      <c r="L32" s="20" t="n">
        <v>5.25521285</v>
      </c>
      <c r="M32" s="18" t="s">
        <v>481</v>
      </c>
      <c r="N32" s="20" t="s">
        <v>481</v>
      </c>
      <c r="O32" s="18" t="s">
        <v>481</v>
      </c>
      <c r="P32" s="20" t="s">
        <v>481</v>
      </c>
      <c r="Q32" s="18" t="s">
        <v>481</v>
      </c>
      <c r="R32" s="20" t="s">
        <v>481</v>
      </c>
      <c r="S32" s="18" t="s">
        <v>481</v>
      </c>
      <c r="T32" s="20" t="s">
        <v>481</v>
      </c>
      <c r="U32" s="18" t="n">
        <v>435.57273374</v>
      </c>
      <c r="V32" s="20" t="n">
        <v>11.14274373</v>
      </c>
    </row>
    <row r="33" spans="1:22">
      <c r="A33" s="15" t="s">
        <v>508</v>
      </c>
      <c r="B33" s="17" t="n">
        <v>7325</v>
      </c>
      <c r="C33" s="18">
        <f>(85.0/B33*100)</f>
        <v/>
      </c>
      <c r="D33" s="19" t="n">
        <v>7240</v>
      </c>
      <c r="E33" s="18" t="n">
        <v>536.27705424</v>
      </c>
      <c r="F33" s="20" t="n">
        <v>3.41755433</v>
      </c>
      <c r="G33" s="18" t="n">
        <v>501.61018323</v>
      </c>
      <c r="H33" s="20" t="n">
        <v>2.81469078</v>
      </c>
      <c r="I33" s="18" t="n">
        <v>477.54878807</v>
      </c>
      <c r="J33" s="20" t="n">
        <v>3.06666275</v>
      </c>
      <c r="K33" s="18" t="n">
        <v>465.13268314</v>
      </c>
      <c r="L33" s="20" t="n">
        <v>5.47238037</v>
      </c>
      <c r="M33" s="18" t="s">
        <v>481</v>
      </c>
      <c r="N33" s="20" t="s">
        <v>481</v>
      </c>
      <c r="O33" s="18" t="s">
        <v>481</v>
      </c>
      <c r="P33" s="20" t="s">
        <v>481</v>
      </c>
      <c r="Q33" s="18" t="s">
        <v>481</v>
      </c>
      <c r="R33" s="20" t="s">
        <v>481</v>
      </c>
      <c r="S33" s="18" t="s">
        <v>481</v>
      </c>
      <c r="T33" s="20" t="s">
        <v>481</v>
      </c>
      <c r="U33" s="18" t="n">
        <v>436.24890894</v>
      </c>
      <c r="V33" s="20" t="n">
        <v>8.120184630000001</v>
      </c>
    </row>
    <row r="34" spans="1:22">
      <c r="A34" s="15" t="s">
        <v>509</v>
      </c>
      <c r="B34" s="17" t="n">
        <v>6350</v>
      </c>
      <c r="C34" s="18">
        <f>(106.0/B34*100)</f>
        <v/>
      </c>
      <c r="D34" s="19" t="n">
        <v>6244</v>
      </c>
      <c r="E34" s="18" t="n">
        <v>490.36498878</v>
      </c>
      <c r="F34" s="20" t="n">
        <v>3.98609274</v>
      </c>
      <c r="G34" s="18" t="n">
        <v>475.18894167</v>
      </c>
      <c r="H34" s="20" t="n">
        <v>2.89510266</v>
      </c>
      <c r="I34" s="18" t="n">
        <v>463.30943618</v>
      </c>
      <c r="J34" s="20" t="n">
        <v>3.31156706</v>
      </c>
      <c r="K34" s="18" t="n">
        <v>433.19199709</v>
      </c>
      <c r="L34" s="20" t="n">
        <v>4.00840365</v>
      </c>
      <c r="M34" s="18" t="s">
        <v>481</v>
      </c>
      <c r="N34" s="20" t="s">
        <v>481</v>
      </c>
      <c r="O34" s="18" t="s">
        <v>481</v>
      </c>
      <c r="P34" s="20" t="s">
        <v>481</v>
      </c>
      <c r="Q34" s="18" t="n">
        <v>306.56969545</v>
      </c>
      <c r="R34" s="20" t="n">
        <v>10.27624616</v>
      </c>
      <c r="S34" s="18" t="s">
        <v>481</v>
      </c>
      <c r="T34" s="20" t="s">
        <v>481</v>
      </c>
      <c r="U34" s="18" t="n">
        <v>396.09642898</v>
      </c>
      <c r="V34" s="20" t="n">
        <v>7.05566948</v>
      </c>
    </row>
    <row r="35" spans="1:22">
      <c r="A35" s="15" t="s">
        <v>510</v>
      </c>
      <c r="B35" s="17" t="n">
        <v>6406</v>
      </c>
      <c r="C35" s="18">
        <f>(74.0/B35*100)</f>
        <v/>
      </c>
      <c r="D35" s="19" t="n">
        <v>6332</v>
      </c>
      <c r="E35" s="18" t="n">
        <v>539.90145169</v>
      </c>
      <c r="F35" s="20" t="n">
        <v>3.62625818</v>
      </c>
      <c r="G35" s="18" t="n">
        <v>522.5667873800001</v>
      </c>
      <c r="H35" s="20" t="n">
        <v>2.3556683</v>
      </c>
      <c r="I35" s="18" t="n">
        <v>505.96455546</v>
      </c>
      <c r="J35" s="20" t="n">
        <v>2.96314807</v>
      </c>
      <c r="K35" s="18" t="n">
        <v>491.06497531</v>
      </c>
      <c r="L35" s="20" t="n">
        <v>5.58563386</v>
      </c>
      <c r="M35" s="18" t="s">
        <v>481</v>
      </c>
      <c r="N35" s="20" t="s">
        <v>481</v>
      </c>
      <c r="O35" s="18" t="s">
        <v>481</v>
      </c>
      <c r="P35" s="20" t="s">
        <v>481</v>
      </c>
      <c r="Q35" s="18" t="n">
        <v>374.85244494</v>
      </c>
      <c r="R35" s="20" t="n">
        <v>5.84040672</v>
      </c>
      <c r="S35" s="18" t="s">
        <v>481</v>
      </c>
      <c r="T35" s="20" t="s">
        <v>481</v>
      </c>
      <c r="U35" s="18" t="n">
        <v>430.36092858</v>
      </c>
      <c r="V35" s="20" t="n">
        <v>7.67114319</v>
      </c>
    </row>
    <row r="36" spans="1:22">
      <c r="A36" s="15" t="s">
        <v>511</v>
      </c>
      <c r="B36" s="17" t="n">
        <v>6736</v>
      </c>
      <c r="C36" s="18">
        <f>(88.0/B36*100)</f>
        <v/>
      </c>
      <c r="D36" s="19" t="n">
        <v>6648</v>
      </c>
      <c r="E36" s="18" t="n">
        <v>525.61155662</v>
      </c>
      <c r="F36" s="20" t="n">
        <v>2.58502203</v>
      </c>
      <c r="G36" s="18" t="n">
        <v>502.65579202</v>
      </c>
      <c r="H36" s="20" t="n">
        <v>2.61005454</v>
      </c>
      <c r="I36" s="18" t="n">
        <v>486.00695087</v>
      </c>
      <c r="J36" s="20" t="n">
        <v>2.71271228</v>
      </c>
      <c r="K36" s="18" t="n">
        <v>461.94816537</v>
      </c>
      <c r="L36" s="20" t="n">
        <v>3.86553379</v>
      </c>
      <c r="M36" s="18" t="s">
        <v>481</v>
      </c>
      <c r="N36" s="20" t="s">
        <v>481</v>
      </c>
      <c r="O36" s="18" t="s">
        <v>481</v>
      </c>
      <c r="P36" s="20" t="s">
        <v>481</v>
      </c>
      <c r="Q36" s="18" t="s">
        <v>481</v>
      </c>
      <c r="R36" s="20" t="s">
        <v>481</v>
      </c>
      <c r="S36" s="18" t="s">
        <v>481</v>
      </c>
      <c r="T36" s="20" t="s">
        <v>481</v>
      </c>
      <c r="U36" s="18" t="n">
        <v>424.15665258</v>
      </c>
      <c r="V36" s="20" t="n">
        <v>6.41331225</v>
      </c>
    </row>
    <row r="37" spans="1:22">
      <c r="A37" s="15" t="s">
        <v>512</v>
      </c>
      <c r="B37" s="17" t="n">
        <v>5458</v>
      </c>
      <c r="C37" s="18">
        <f>(181.0/B37*100)</f>
        <v/>
      </c>
      <c r="D37" s="19" t="n">
        <v>5277</v>
      </c>
      <c r="E37" s="18" t="n">
        <v>542.46918728</v>
      </c>
      <c r="F37" s="20" t="n">
        <v>5.13438014</v>
      </c>
      <c r="G37" s="18" t="n">
        <v>514.9976625100001</v>
      </c>
      <c r="H37" s="20" t="n">
        <v>3.49474102</v>
      </c>
      <c r="I37" s="18" t="n">
        <v>482.92575635</v>
      </c>
      <c r="J37" s="20" t="n">
        <v>4.02129962</v>
      </c>
      <c r="K37" s="18" t="n">
        <v>453.16976631</v>
      </c>
      <c r="L37" s="20" t="n">
        <v>5.06982114</v>
      </c>
      <c r="M37" s="18" t="s">
        <v>481</v>
      </c>
      <c r="N37" s="20" t="s">
        <v>481</v>
      </c>
      <c r="O37" s="18" t="s">
        <v>481</v>
      </c>
      <c r="P37" s="20" t="s">
        <v>481</v>
      </c>
      <c r="Q37" s="18" t="s">
        <v>481</v>
      </c>
      <c r="R37" s="20" t="s">
        <v>481</v>
      </c>
      <c r="S37" s="18" t="s">
        <v>481</v>
      </c>
      <c r="T37" s="20" t="s">
        <v>481</v>
      </c>
      <c r="U37" s="18" t="n">
        <v>415.13309751</v>
      </c>
      <c r="V37" s="20" t="n">
        <v>5.88784465</v>
      </c>
    </row>
    <row r="38" spans="1:22">
      <c r="A38" s="15" t="s">
        <v>513</v>
      </c>
      <c r="B38" s="17" t="n">
        <v>5860</v>
      </c>
      <c r="C38" s="18">
        <f>(27.0/B38*100)</f>
        <v/>
      </c>
      <c r="D38" s="19" t="n">
        <v>5833</v>
      </c>
      <c r="E38" s="18" t="n">
        <v>536.51894639</v>
      </c>
      <c r="F38" s="20" t="n">
        <v>5.28622733</v>
      </c>
      <c r="G38" s="18" t="n">
        <v>519.7575500299999</v>
      </c>
      <c r="H38" s="20" t="n">
        <v>3.79672444</v>
      </c>
      <c r="I38" s="18" t="n">
        <v>508.28339994</v>
      </c>
      <c r="J38" s="20" t="n">
        <v>3.2666868</v>
      </c>
      <c r="K38" s="18" t="n">
        <v>480.11378623</v>
      </c>
      <c r="L38" s="20" t="n">
        <v>4.21440053</v>
      </c>
      <c r="M38" s="18" t="s">
        <v>481</v>
      </c>
      <c r="N38" s="20" t="s">
        <v>481</v>
      </c>
      <c r="O38" s="18" t="s">
        <v>481</v>
      </c>
      <c r="P38" s="20" t="s">
        <v>481</v>
      </c>
      <c r="Q38" s="18" t="s">
        <v>481</v>
      </c>
      <c r="R38" s="20" t="s">
        <v>481</v>
      </c>
      <c r="S38" s="18" t="s">
        <v>481</v>
      </c>
      <c r="T38" s="20" t="s">
        <v>481</v>
      </c>
      <c r="U38" s="18" t="n">
        <v>473.61645552</v>
      </c>
      <c r="V38" s="20" t="n">
        <v>6.05479805</v>
      </c>
    </row>
    <row r="39" spans="1:22">
      <c r="A39" s="15" t="s">
        <v>514</v>
      </c>
      <c r="B39" s="17" t="n">
        <v>5895</v>
      </c>
      <c r="C39" s="18">
        <f>(33.0/B39*100)</f>
        <v/>
      </c>
      <c r="D39" s="19" t="n">
        <v>5862</v>
      </c>
      <c r="E39" s="18" t="n">
        <v>434.08551719</v>
      </c>
      <c r="F39" s="20" t="n">
        <v>4.82045901</v>
      </c>
      <c r="G39" s="18" t="n">
        <v>430.96262111</v>
      </c>
      <c r="H39" s="20" t="n">
        <v>4.46784889</v>
      </c>
      <c r="I39" s="18" t="n">
        <v>423.85095302</v>
      </c>
      <c r="J39" s="20" t="n">
        <v>4.84857329</v>
      </c>
      <c r="K39" s="18" t="n">
        <v>413.81137709</v>
      </c>
      <c r="L39" s="20" t="n">
        <v>4.88850685</v>
      </c>
      <c r="M39" s="18" t="s">
        <v>481</v>
      </c>
      <c r="N39" s="20" t="s">
        <v>481</v>
      </c>
      <c r="O39" s="18" t="s">
        <v>481</v>
      </c>
      <c r="P39" s="20" t="s">
        <v>481</v>
      </c>
      <c r="Q39" s="18" t="s">
        <v>481</v>
      </c>
      <c r="R39" s="20" t="s">
        <v>481</v>
      </c>
      <c r="S39" s="18" t="s">
        <v>481</v>
      </c>
      <c r="T39" s="20" t="s">
        <v>481</v>
      </c>
      <c r="U39" s="18" t="n">
        <v>368.33230153</v>
      </c>
      <c r="V39" s="20" t="n">
        <v>7.64103472</v>
      </c>
    </row>
    <row r="40" spans="1:22">
      <c r="A40" s="15" t="s">
        <v>515</v>
      </c>
      <c r="B40" s="17" t="n">
        <v>14157</v>
      </c>
      <c r="C40" s="18">
        <f>(415.0/B40*100)</f>
        <v/>
      </c>
      <c r="D40" s="19" t="n">
        <v>13742</v>
      </c>
      <c r="E40" s="18" t="n">
        <v>546.35639604</v>
      </c>
      <c r="F40" s="20" t="n">
        <v>4.37820532</v>
      </c>
      <c r="G40" s="18" t="n">
        <v>522.74927715</v>
      </c>
      <c r="H40" s="20" t="n">
        <v>2.90600928</v>
      </c>
      <c r="I40" s="18" t="n">
        <v>503.66231045</v>
      </c>
      <c r="J40" s="20" t="n">
        <v>3.00240523</v>
      </c>
      <c r="K40" s="18" t="n">
        <v>466.74482487</v>
      </c>
      <c r="L40" s="20" t="n">
        <v>5.79807183</v>
      </c>
      <c r="M40" s="18" t="s">
        <v>481</v>
      </c>
      <c r="N40" s="20" t="s">
        <v>481</v>
      </c>
      <c r="O40" s="18" t="s">
        <v>481</v>
      </c>
      <c r="P40" s="20" t="s">
        <v>481</v>
      </c>
      <c r="Q40" s="18" t="s">
        <v>481</v>
      </c>
      <c r="R40" s="20" t="s">
        <v>481</v>
      </c>
      <c r="S40" s="18" t="s">
        <v>481</v>
      </c>
      <c r="T40" s="20" t="s">
        <v>481</v>
      </c>
      <c r="U40" s="18" t="n">
        <v>420.0399156</v>
      </c>
      <c r="V40" s="20" t="n">
        <v>6.1178417</v>
      </c>
    </row>
    <row r="41" spans="1:22">
      <c r="A41" s="15" t="s">
        <v>516</v>
      </c>
      <c r="B41" s="17" t="n">
        <v>5712</v>
      </c>
      <c r="C41" s="18">
        <f>(61.0/B41*100)</f>
        <v/>
      </c>
      <c r="D41" s="19" t="n">
        <v>5651</v>
      </c>
      <c r="E41" s="18" t="n">
        <v>525.48201566</v>
      </c>
      <c r="F41" s="20" t="n">
        <v>4.39209746</v>
      </c>
      <c r="G41" s="18" t="n">
        <v>503.41313093</v>
      </c>
      <c r="H41" s="20" t="n">
        <v>3.23508112</v>
      </c>
      <c r="I41" s="18" t="n">
        <v>488.16344903</v>
      </c>
      <c r="J41" s="20" t="n">
        <v>3.65714536</v>
      </c>
      <c r="K41" s="18" t="n">
        <v>460.26412094</v>
      </c>
      <c r="L41" s="20" t="n">
        <v>6.11035787</v>
      </c>
      <c r="M41" s="18" t="s">
        <v>481</v>
      </c>
      <c r="N41" s="20" t="s">
        <v>481</v>
      </c>
      <c r="O41" s="18" t="s">
        <v>481</v>
      </c>
      <c r="P41" s="20" t="s">
        <v>481</v>
      </c>
      <c r="Q41" s="18" t="n">
        <v>387.44235424</v>
      </c>
      <c r="R41" s="20" t="n">
        <v>14.52510266</v>
      </c>
      <c r="S41" s="18" t="s">
        <v>481</v>
      </c>
      <c r="T41" s="20" t="s">
        <v>481</v>
      </c>
      <c r="U41" s="18" t="n">
        <v>418.25176336</v>
      </c>
      <c r="V41" s="20" t="n">
        <v>8.85719476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371.06202737</v>
      </c>
      <c r="F45" s="20" t="n">
        <v>3.13109805</v>
      </c>
      <c r="G45" s="18" t="n">
        <v>380.54132868</v>
      </c>
      <c r="H45" s="20" t="n">
        <v>3.40254459</v>
      </c>
      <c r="I45" s="18" t="n">
        <v>380.83377391</v>
      </c>
      <c r="J45" s="20" t="n">
        <v>3.79176269</v>
      </c>
      <c r="K45" s="18" t="n">
        <v>379.73074995</v>
      </c>
      <c r="L45" s="20" t="n">
        <v>3.88907854</v>
      </c>
      <c r="M45" s="18" t="s">
        <v>481</v>
      </c>
      <c r="N45" s="20" t="s">
        <v>481</v>
      </c>
      <c r="O45" s="18" t="s">
        <v>481</v>
      </c>
      <c r="P45" s="20" t="s">
        <v>481</v>
      </c>
      <c r="Q45" s="18" t="n">
        <v>264.0171</v>
      </c>
      <c r="R45" s="20" t="n">
        <v>35.56617094</v>
      </c>
      <c r="S45" s="18" t="n">
        <v>340.34550011</v>
      </c>
      <c r="T45" s="20" t="n">
        <v>13.43001727</v>
      </c>
      <c r="U45" s="18" t="n">
        <v>346.52196294</v>
      </c>
      <c r="V45" s="20" t="n">
        <v>4.57766365</v>
      </c>
    </row>
    <row r="46" spans="1:22">
      <c r="A46" s="15" t="s">
        <v>521</v>
      </c>
      <c r="B46" s="17" t="n">
        <v>23141</v>
      </c>
      <c r="C46" s="18">
        <f>(2289.0/B46*100)</f>
        <v/>
      </c>
      <c r="D46" s="19" t="n">
        <v>20852</v>
      </c>
      <c r="E46" s="18" t="n">
        <v>431.33445233</v>
      </c>
      <c r="F46" s="20" t="n">
        <v>5.04561229</v>
      </c>
      <c r="G46" s="18" t="n">
        <v>420.26569355</v>
      </c>
      <c r="H46" s="20" t="n">
        <v>3.16339714</v>
      </c>
      <c r="I46" s="18" t="n">
        <v>415.40290177</v>
      </c>
      <c r="J46" s="20" t="n">
        <v>3.61527842</v>
      </c>
      <c r="K46" s="18" t="n">
        <v>391.32537774</v>
      </c>
      <c r="L46" s="20" t="n">
        <v>4.36870478</v>
      </c>
      <c r="M46" s="18" t="s">
        <v>481</v>
      </c>
      <c r="N46" s="20" t="s">
        <v>481</v>
      </c>
      <c r="O46" s="18" t="s">
        <v>481</v>
      </c>
      <c r="P46" s="20" t="s">
        <v>481</v>
      </c>
      <c r="Q46" s="18" t="s">
        <v>481</v>
      </c>
      <c r="R46" s="20" t="s">
        <v>481</v>
      </c>
      <c r="S46" s="18" t="s">
        <v>481</v>
      </c>
      <c r="T46" s="20" t="s">
        <v>481</v>
      </c>
      <c r="U46" s="18" t="n">
        <v>376.76846951</v>
      </c>
      <c r="V46" s="20" t="n">
        <v>2.20248024</v>
      </c>
    </row>
    <row r="47" spans="1:22">
      <c r="A47" s="15" t="s">
        <v>522</v>
      </c>
      <c r="B47" s="17" t="n">
        <v>5928</v>
      </c>
      <c r="C47" s="18">
        <f>(440.0/B47*100)</f>
        <v/>
      </c>
      <c r="D47" s="19" t="n">
        <v>5488</v>
      </c>
      <c r="E47" s="18" t="n">
        <v>468.82449095</v>
      </c>
      <c r="F47" s="20" t="n">
        <v>4.87299856</v>
      </c>
      <c r="G47" s="18" t="n">
        <v>463.31256735</v>
      </c>
      <c r="H47" s="20" t="n">
        <v>4.52369759</v>
      </c>
      <c r="I47" s="18" t="n">
        <v>457.90312389</v>
      </c>
      <c r="J47" s="20" t="n">
        <v>5.06806419</v>
      </c>
      <c r="K47" s="18" t="n">
        <v>430.6850777</v>
      </c>
      <c r="L47" s="20" t="n">
        <v>7.95574632</v>
      </c>
      <c r="M47" s="18" t="s">
        <v>481</v>
      </c>
      <c r="N47" s="20" t="s">
        <v>481</v>
      </c>
      <c r="O47" s="18" t="s">
        <v>481</v>
      </c>
      <c r="P47" s="20" t="s">
        <v>481</v>
      </c>
      <c r="Q47" s="18" t="s">
        <v>481</v>
      </c>
      <c r="R47" s="20" t="s">
        <v>481</v>
      </c>
      <c r="S47" s="18" t="s">
        <v>481</v>
      </c>
      <c r="T47" s="20" t="s">
        <v>481</v>
      </c>
      <c r="U47" s="18" t="n">
        <v>382.25095542</v>
      </c>
      <c r="V47" s="20" t="n">
        <v>5.76973493</v>
      </c>
    </row>
    <row r="48" spans="1:22">
      <c r="A48" s="15" t="s">
        <v>523</v>
      </c>
      <c r="B48" s="17" t="n">
        <v>9841</v>
      </c>
      <c r="C48" s="18">
        <f>(8.0/B48*100)</f>
        <v/>
      </c>
      <c r="D48" s="19" t="n">
        <v>9833</v>
      </c>
      <c r="E48" s="18" t="n">
        <v>546.60969711</v>
      </c>
      <c r="F48" s="20" t="n">
        <v>6.32608804</v>
      </c>
      <c r="G48" s="18" t="n">
        <v>520.00108577</v>
      </c>
      <c r="H48" s="20" t="n">
        <v>4.68454446</v>
      </c>
      <c r="I48" s="18" t="n">
        <v>504.01493888</v>
      </c>
      <c r="J48" s="20" t="n">
        <v>5.20975394</v>
      </c>
      <c r="K48" s="18" t="n">
        <v>459.07198231</v>
      </c>
      <c r="L48" s="20" t="n">
        <v>5.93056884</v>
      </c>
      <c r="M48" s="18" t="s">
        <v>481</v>
      </c>
      <c r="N48" s="20" t="s">
        <v>481</v>
      </c>
      <c r="O48" s="18" t="s">
        <v>481</v>
      </c>
      <c r="P48" s="20" t="s">
        <v>481</v>
      </c>
      <c r="Q48" s="18" t="s">
        <v>481</v>
      </c>
      <c r="R48" s="20" t="s">
        <v>481</v>
      </c>
      <c r="S48" s="18" t="s">
        <v>481</v>
      </c>
      <c r="T48" s="20" t="s">
        <v>481</v>
      </c>
      <c r="U48" s="18" t="n">
        <v>450.23280955</v>
      </c>
      <c r="V48" s="20" t="n">
        <v>24.18522747</v>
      </c>
    </row>
    <row r="49" spans="1:22">
      <c r="A49" s="15" t="s">
        <v>524</v>
      </c>
      <c r="B49" s="17" t="n">
        <v>6349</v>
      </c>
      <c r="C49" s="18">
        <f>(56.0/B49*100)</f>
        <v/>
      </c>
      <c r="D49" s="19" t="n">
        <v>6293</v>
      </c>
      <c r="E49" s="18" t="n">
        <v>443.96728916</v>
      </c>
      <c r="F49" s="20" t="n">
        <v>4.13064666</v>
      </c>
      <c r="G49" s="18" t="n">
        <v>434.46050211</v>
      </c>
      <c r="H49" s="20" t="n">
        <v>3.17739933</v>
      </c>
      <c r="I49" s="18" t="n">
        <v>435.87375797</v>
      </c>
      <c r="J49" s="20" t="n">
        <v>3.39086909</v>
      </c>
      <c r="K49" s="18" t="n">
        <v>416.24748474</v>
      </c>
      <c r="L49" s="20" t="n">
        <v>3.77760242</v>
      </c>
      <c r="M49" s="18" t="s">
        <v>481</v>
      </c>
      <c r="N49" s="20" t="s">
        <v>481</v>
      </c>
      <c r="O49" s="18" t="s">
        <v>481</v>
      </c>
      <c r="P49" s="20" t="s">
        <v>481</v>
      </c>
      <c r="Q49" s="18" t="s">
        <v>481</v>
      </c>
      <c r="R49" s="20" t="s">
        <v>481</v>
      </c>
      <c r="S49" s="18" t="n">
        <v>320.35369205</v>
      </c>
      <c r="T49" s="20" t="n">
        <v>22.35585193</v>
      </c>
      <c r="U49" s="18" t="n">
        <v>381.35373775</v>
      </c>
      <c r="V49" s="20" t="n">
        <v>9.120798730000001</v>
      </c>
    </row>
    <row r="50" spans="1:22">
      <c r="A50" s="15" t="s">
        <v>525</v>
      </c>
      <c r="B50" s="17" t="n">
        <v>11795</v>
      </c>
      <c r="C50" s="18">
        <f>(413.0/B50*100)</f>
        <v/>
      </c>
      <c r="D50" s="19" t="n">
        <v>11382</v>
      </c>
      <c r="E50" s="18" t="n">
        <v>418.91736964</v>
      </c>
      <c r="F50" s="20" t="n">
        <v>3.48894594</v>
      </c>
      <c r="G50" s="18" t="n">
        <v>418.99659479</v>
      </c>
      <c r="H50" s="20" t="n">
        <v>2.74608535</v>
      </c>
      <c r="I50" s="18" t="n">
        <v>428.0554134</v>
      </c>
      <c r="J50" s="20" t="n">
        <v>2.78498287</v>
      </c>
      <c r="K50" s="18" t="n">
        <v>408.97850187</v>
      </c>
      <c r="L50" s="20" t="n">
        <v>3.75791266</v>
      </c>
      <c r="M50" s="18" t="s">
        <v>481</v>
      </c>
      <c r="N50" s="20" t="s">
        <v>481</v>
      </c>
      <c r="O50" s="18" t="s">
        <v>481</v>
      </c>
      <c r="P50" s="20" t="s">
        <v>481</v>
      </c>
      <c r="Q50" s="18" t="s">
        <v>481</v>
      </c>
      <c r="R50" s="20" t="s">
        <v>481</v>
      </c>
      <c r="S50" s="18" t="s">
        <v>481</v>
      </c>
      <c r="T50" s="20" t="s">
        <v>481</v>
      </c>
      <c r="U50" s="18" t="n">
        <v>365.30723565</v>
      </c>
      <c r="V50" s="20" t="n">
        <v>5.69873425</v>
      </c>
    </row>
    <row r="51" spans="1:22">
      <c r="A51" s="15" t="s">
        <v>526</v>
      </c>
      <c r="B51" s="17" t="n">
        <v>6866</v>
      </c>
      <c r="C51" s="18">
        <f>(112.0/B51*100)</f>
        <v/>
      </c>
      <c r="D51" s="19" t="n">
        <v>6754</v>
      </c>
      <c r="E51" s="18" t="n">
        <v>422.89833463</v>
      </c>
      <c r="F51" s="20" t="n">
        <v>3.85064312</v>
      </c>
      <c r="G51" s="18" t="n">
        <v>426.66067962</v>
      </c>
      <c r="H51" s="20" t="n">
        <v>2.50228264</v>
      </c>
      <c r="I51" s="18" t="n">
        <v>427.95719292</v>
      </c>
      <c r="J51" s="20" t="n">
        <v>2.48368808</v>
      </c>
      <c r="K51" s="18" t="n">
        <v>416.40029655</v>
      </c>
      <c r="L51" s="20" t="n">
        <v>3.68180954</v>
      </c>
      <c r="M51" s="18" t="s">
        <v>481</v>
      </c>
      <c r="N51" s="20" t="s">
        <v>481</v>
      </c>
      <c r="O51" s="18" t="s">
        <v>481</v>
      </c>
      <c r="P51" s="20" t="s">
        <v>481</v>
      </c>
      <c r="Q51" s="18" t="n">
        <v>410.85572185</v>
      </c>
      <c r="R51" s="20" t="n">
        <v>3.7997542</v>
      </c>
      <c r="S51" s="18" t="s">
        <v>481</v>
      </c>
      <c r="T51" s="20" t="s">
        <v>481</v>
      </c>
      <c r="U51" s="18" t="n">
        <v>387.3222381</v>
      </c>
      <c r="V51" s="20" t="n">
        <v>5.90821203</v>
      </c>
    </row>
    <row r="52" spans="1:22">
      <c r="A52" s="15" t="s">
        <v>527</v>
      </c>
      <c r="B52" s="17" t="n">
        <v>5809</v>
      </c>
      <c r="C52" s="18">
        <f>(115.0/B52*100)</f>
        <v/>
      </c>
      <c r="D52" s="19" t="n">
        <v>5694</v>
      </c>
      <c r="E52" s="18" t="n">
        <v>487.59385081</v>
      </c>
      <c r="F52" s="20" t="n">
        <v>3.71867241</v>
      </c>
      <c r="G52" s="18" t="n">
        <v>481.47856397</v>
      </c>
      <c r="H52" s="20" t="n">
        <v>3.10258665</v>
      </c>
      <c r="I52" s="18" t="n">
        <v>482.04857483</v>
      </c>
      <c r="J52" s="20" t="n">
        <v>3.09352692</v>
      </c>
      <c r="K52" s="18" t="n">
        <v>452.24660144</v>
      </c>
      <c r="L52" s="20" t="n">
        <v>4.28169914</v>
      </c>
      <c r="M52" s="18" t="s">
        <v>481</v>
      </c>
      <c r="N52" s="20" t="s">
        <v>481</v>
      </c>
      <c r="O52" s="18" t="s">
        <v>481</v>
      </c>
      <c r="P52" s="20" t="s">
        <v>481</v>
      </c>
      <c r="Q52" s="18" t="s">
        <v>481</v>
      </c>
      <c r="R52" s="20" t="s">
        <v>481</v>
      </c>
      <c r="S52" s="18" t="s">
        <v>481</v>
      </c>
      <c r="T52" s="20" t="s">
        <v>481</v>
      </c>
      <c r="U52" s="18" t="n">
        <v>400.02094418</v>
      </c>
      <c r="V52" s="20" t="n">
        <v>5.54202954</v>
      </c>
    </row>
    <row r="53" spans="1:22">
      <c r="A53" s="15" t="s">
        <v>528</v>
      </c>
      <c r="B53" s="17" t="n">
        <v>5571</v>
      </c>
      <c r="C53" s="18">
        <f>(123.0/B53*100)</f>
        <v/>
      </c>
      <c r="D53" s="19" t="n">
        <v>5448</v>
      </c>
      <c r="E53" s="18" t="n">
        <v>453.4705843</v>
      </c>
      <c r="F53" s="20" t="n">
        <v>3.38475631</v>
      </c>
      <c r="G53" s="18" t="n">
        <v>443.04020302</v>
      </c>
      <c r="H53" s="20" t="n">
        <v>2.19460712</v>
      </c>
      <c r="I53" s="18" t="n">
        <v>435.70030378</v>
      </c>
      <c r="J53" s="20" t="n">
        <v>2.42192231</v>
      </c>
      <c r="K53" s="18" t="n">
        <v>424.38086286</v>
      </c>
      <c r="L53" s="20" t="n">
        <v>3.9054892</v>
      </c>
      <c r="M53" s="18" t="s">
        <v>481</v>
      </c>
      <c r="N53" s="20" t="s">
        <v>481</v>
      </c>
      <c r="O53" s="18" t="s">
        <v>481</v>
      </c>
      <c r="P53" s="20" t="s">
        <v>481</v>
      </c>
      <c r="Q53" s="18" t="s">
        <v>481</v>
      </c>
      <c r="R53" s="20" t="s">
        <v>481</v>
      </c>
      <c r="S53" s="18" t="s">
        <v>481</v>
      </c>
      <c r="T53" s="20" t="s">
        <v>481</v>
      </c>
      <c r="U53" s="18" t="n">
        <v>365.27628171</v>
      </c>
      <c r="V53" s="20" t="n">
        <v>3.83380424</v>
      </c>
    </row>
    <row r="54" spans="1:22">
      <c r="A54" s="15" t="s">
        <v>529</v>
      </c>
      <c r="B54" s="17" t="n">
        <v>4740</v>
      </c>
      <c r="C54" s="18">
        <f>(548.0/B54*100)</f>
        <v/>
      </c>
      <c r="D54" s="19" t="n">
        <v>4192</v>
      </c>
      <c r="E54" s="18" t="n">
        <v>336.84070173</v>
      </c>
      <c r="F54" s="20" t="n">
        <v>3.10497041</v>
      </c>
      <c r="G54" s="18" t="n">
        <v>354.32014795</v>
      </c>
      <c r="H54" s="20" t="n">
        <v>3.43923156</v>
      </c>
      <c r="I54" s="18" t="n">
        <v>352.1295386</v>
      </c>
      <c r="J54" s="20" t="n">
        <v>4.5444206</v>
      </c>
      <c r="K54" s="18" t="n">
        <v>323.905695</v>
      </c>
      <c r="L54" s="20" t="n">
        <v>6.45290605</v>
      </c>
      <c r="M54" s="18" t="s">
        <v>481</v>
      </c>
      <c r="N54" s="20" t="s">
        <v>481</v>
      </c>
      <c r="O54" s="18" t="s">
        <v>481</v>
      </c>
      <c r="P54" s="20" t="s">
        <v>481</v>
      </c>
      <c r="Q54" s="18" t="s">
        <v>481</v>
      </c>
      <c r="R54" s="20" t="s">
        <v>481</v>
      </c>
      <c r="S54" s="18" t="s">
        <v>481</v>
      </c>
      <c r="T54" s="20" t="s">
        <v>481</v>
      </c>
      <c r="U54" s="18" t="n">
        <v>288.76892862</v>
      </c>
      <c r="V54" s="20" t="n">
        <v>3.66046549</v>
      </c>
    </row>
    <row r="55" spans="1:22">
      <c r="A55" s="15" t="s">
        <v>530</v>
      </c>
      <c r="B55" s="17" t="n">
        <v>5316</v>
      </c>
      <c r="C55" s="18">
        <f>(22.0/B55*100)</f>
        <v/>
      </c>
      <c r="D55" s="19" t="n">
        <v>5294</v>
      </c>
      <c r="E55" s="18" t="n">
        <v>431.37532495</v>
      </c>
      <c r="F55" s="20" t="n">
        <v>3.70462888</v>
      </c>
      <c r="G55" s="18" t="n">
        <v>418.99397126</v>
      </c>
      <c r="H55" s="20" t="n">
        <v>2.45999229</v>
      </c>
      <c r="I55" s="18" t="n">
        <v>409.37361478</v>
      </c>
      <c r="J55" s="20" t="n">
        <v>3.85022365</v>
      </c>
      <c r="K55" s="18" t="n">
        <v>370.02111172</v>
      </c>
      <c r="L55" s="20" t="n">
        <v>4.85990863</v>
      </c>
      <c r="M55" s="18" t="s">
        <v>481</v>
      </c>
      <c r="N55" s="20" t="s">
        <v>481</v>
      </c>
      <c r="O55" s="18" t="s">
        <v>481</v>
      </c>
      <c r="P55" s="20" t="s">
        <v>481</v>
      </c>
      <c r="Q55" s="18" t="s">
        <v>481</v>
      </c>
      <c r="R55" s="20" t="s">
        <v>481</v>
      </c>
      <c r="S55" s="18" t="n">
        <v>349.13867676</v>
      </c>
      <c r="T55" s="20" t="n">
        <v>13.69251748</v>
      </c>
      <c r="U55" s="18" t="n">
        <v>336.44370155</v>
      </c>
      <c r="V55" s="20" t="n">
        <v>6.81773919</v>
      </c>
    </row>
    <row r="56" spans="1:22">
      <c r="A56" s="15" t="s">
        <v>531</v>
      </c>
      <c r="B56" s="17" t="n">
        <v>5359</v>
      </c>
      <c r="C56" s="18">
        <f>(77.0/B56*100)</f>
        <v/>
      </c>
      <c r="D56" s="19" t="n">
        <v>5282</v>
      </c>
      <c r="E56" s="18" t="n">
        <v>547.55616166</v>
      </c>
      <c r="F56" s="20" t="n">
        <v>3.42896924</v>
      </c>
      <c r="G56" s="18" t="n">
        <v>523.36487916</v>
      </c>
      <c r="H56" s="20" t="n">
        <v>2.78996907</v>
      </c>
      <c r="I56" s="18" t="n">
        <v>519.62204816</v>
      </c>
      <c r="J56" s="20" t="n">
        <v>3.36341371</v>
      </c>
      <c r="K56" s="18" t="n">
        <v>495.74386727</v>
      </c>
      <c r="L56" s="20" t="n">
        <v>4.612243</v>
      </c>
      <c r="M56" s="18" t="s">
        <v>481</v>
      </c>
      <c r="N56" s="20" t="s">
        <v>481</v>
      </c>
      <c r="O56" s="18" t="s">
        <v>481</v>
      </c>
      <c r="P56" s="20" t="s">
        <v>481</v>
      </c>
      <c r="Q56" s="18" t="s">
        <v>481</v>
      </c>
      <c r="R56" s="20" t="s">
        <v>481</v>
      </c>
      <c r="S56" s="18" t="s">
        <v>481</v>
      </c>
      <c r="T56" s="20" t="s">
        <v>481</v>
      </c>
      <c r="U56" s="18" t="n">
        <v>450.43040968</v>
      </c>
      <c r="V56" s="20" t="n">
        <v>13.33486649</v>
      </c>
    </row>
    <row r="57" spans="1:22">
      <c r="A57" s="15" t="s">
        <v>532</v>
      </c>
      <c r="B57" s="17" t="n">
        <v>6513</v>
      </c>
      <c r="C57" s="18">
        <f>(0.0/B57*100)</f>
        <v/>
      </c>
      <c r="D57" s="19" t="n">
        <v>6513</v>
      </c>
      <c r="E57" s="18" t="n">
        <v>391.29321804</v>
      </c>
      <c r="F57" s="20" t="n">
        <v>4.06938175</v>
      </c>
      <c r="G57" s="18" t="n">
        <v>403.01787894</v>
      </c>
      <c r="H57" s="20" t="n">
        <v>3.17181124</v>
      </c>
      <c r="I57" s="18" t="n">
        <v>417.71902995</v>
      </c>
      <c r="J57" s="20" t="n">
        <v>3.28871386</v>
      </c>
      <c r="K57" s="18" t="n">
        <v>392.77589596</v>
      </c>
      <c r="L57" s="20" t="n">
        <v>2.96950329</v>
      </c>
      <c r="M57" s="18" t="s">
        <v>481</v>
      </c>
      <c r="N57" s="20" t="s">
        <v>481</v>
      </c>
      <c r="O57" s="18" t="s">
        <v>481</v>
      </c>
      <c r="P57" s="20" t="s">
        <v>481</v>
      </c>
      <c r="Q57" s="18" t="s">
        <v>481</v>
      </c>
      <c r="R57" s="20" t="s">
        <v>481</v>
      </c>
      <c r="S57" s="18" t="n">
        <v>325.91163792</v>
      </c>
      <c r="T57" s="20" t="n">
        <v>27.18267353</v>
      </c>
      <c r="U57" s="18" t="n">
        <v>380.11050476</v>
      </c>
      <c r="V57" s="20" t="n">
        <v>7.78949365</v>
      </c>
    </row>
    <row r="58" spans="1:22">
      <c r="A58" s="15" t="s">
        <v>533</v>
      </c>
      <c r="B58" s="17" t="n">
        <v>7267</v>
      </c>
      <c r="C58" s="18">
        <f>(10.0/B58*100)</f>
        <v/>
      </c>
      <c r="D58" s="19" t="n">
        <v>7257</v>
      </c>
      <c r="E58" s="18" t="n">
        <v>414.40996603</v>
      </c>
      <c r="F58" s="20" t="n">
        <v>3.07779925</v>
      </c>
      <c r="G58" s="18" t="n">
        <v>419.64987491</v>
      </c>
      <c r="H58" s="20" t="n">
        <v>2.93467025</v>
      </c>
      <c r="I58" s="18" t="n">
        <v>409.11654473</v>
      </c>
      <c r="J58" s="20" t="n">
        <v>3.78477605</v>
      </c>
      <c r="K58" s="18" t="n">
        <v>389.39264235</v>
      </c>
      <c r="L58" s="20" t="n">
        <v>5.71592507</v>
      </c>
      <c r="M58" s="18" t="s">
        <v>481</v>
      </c>
      <c r="N58" s="20" t="s">
        <v>481</v>
      </c>
      <c r="O58" s="18" t="s">
        <v>481</v>
      </c>
      <c r="P58" s="20" t="s">
        <v>481</v>
      </c>
      <c r="Q58" s="18" t="s">
        <v>481</v>
      </c>
      <c r="R58" s="20" t="s">
        <v>481</v>
      </c>
      <c r="S58" s="18" t="n">
        <v>332.19098274</v>
      </c>
      <c r="T58" s="20" t="n">
        <v>15.37392664</v>
      </c>
      <c r="U58" s="18" t="n">
        <v>333.85074961</v>
      </c>
      <c r="V58" s="20" t="n">
        <v>10.16629891</v>
      </c>
    </row>
    <row r="59" spans="1:22">
      <c r="A59" s="15" t="s">
        <v>534</v>
      </c>
      <c r="B59" s="17" t="n">
        <v>4826</v>
      </c>
      <c r="C59" s="18">
        <f>(26.0/B59*100)</f>
        <v/>
      </c>
      <c r="D59" s="19" t="n">
        <v>4800</v>
      </c>
      <c r="E59" s="18" t="n">
        <v>375.06087568</v>
      </c>
      <c r="F59" s="20" t="n">
        <v>2.89044904</v>
      </c>
      <c r="G59" s="18" t="n">
        <v>382.51990099</v>
      </c>
      <c r="H59" s="20" t="n">
        <v>2.98484326</v>
      </c>
      <c r="I59" s="18" t="n">
        <v>393.400372</v>
      </c>
      <c r="J59" s="20" t="n">
        <v>2.77109633</v>
      </c>
      <c r="K59" s="18" t="n">
        <v>370.26452421</v>
      </c>
      <c r="L59" s="20" t="n">
        <v>3.33752965</v>
      </c>
      <c r="M59" s="18" t="s">
        <v>481</v>
      </c>
      <c r="N59" s="20" t="s">
        <v>481</v>
      </c>
      <c r="O59" s="18" t="s">
        <v>481</v>
      </c>
      <c r="P59" s="20" t="s">
        <v>481</v>
      </c>
      <c r="Q59" s="18" t="s">
        <v>481</v>
      </c>
      <c r="R59" s="20" t="s">
        <v>481</v>
      </c>
      <c r="S59" s="18" t="n">
        <v>310.18928333</v>
      </c>
      <c r="T59" s="20" t="n">
        <v>15.33456554</v>
      </c>
      <c r="U59" s="18" t="n">
        <v>327.29662692</v>
      </c>
      <c r="V59" s="20" t="n">
        <v>6.12581215</v>
      </c>
    </row>
    <row r="60" spans="1:22">
      <c r="A60" s="15" t="s">
        <v>535</v>
      </c>
      <c r="B60" s="17" t="n">
        <v>4546</v>
      </c>
      <c r="C60" s="18">
        <f>(15.0/B60*100)</f>
        <v/>
      </c>
      <c r="D60" s="19" t="n">
        <v>4531</v>
      </c>
      <c r="E60" s="18" t="n">
        <v>405.66960277</v>
      </c>
      <c r="F60" s="20" t="n">
        <v>4.54910559</v>
      </c>
      <c r="G60" s="18" t="n">
        <v>386.48326389</v>
      </c>
      <c r="H60" s="20" t="n">
        <v>4.12694265</v>
      </c>
      <c r="I60" s="18" t="n">
        <v>381.84221573</v>
      </c>
      <c r="J60" s="20" t="n">
        <v>4.85570624</v>
      </c>
      <c r="K60" s="18" t="n">
        <v>353.31033519</v>
      </c>
      <c r="L60" s="20" t="n">
        <v>5.67728004</v>
      </c>
      <c r="M60" s="18" t="s">
        <v>481</v>
      </c>
      <c r="N60" s="20" t="s">
        <v>481</v>
      </c>
      <c r="O60" s="18" t="s">
        <v>481</v>
      </c>
      <c r="P60" s="20" t="s">
        <v>481</v>
      </c>
      <c r="Q60" s="18" t="s">
        <v>481</v>
      </c>
      <c r="R60" s="20" t="s">
        <v>481</v>
      </c>
      <c r="S60" s="18" t="n">
        <v>340.26050732</v>
      </c>
      <c r="T60" s="20" t="n">
        <v>14.66624438</v>
      </c>
      <c r="U60" s="18" t="n">
        <v>361.64507361</v>
      </c>
      <c r="V60" s="20" t="n">
        <v>8.64924429</v>
      </c>
    </row>
    <row r="61" spans="1:22">
      <c r="A61" s="15" t="s">
        <v>536</v>
      </c>
      <c r="B61" s="17" t="n">
        <v>6525</v>
      </c>
      <c r="C61" s="18">
        <f>(184.0/B61*100)</f>
        <v/>
      </c>
      <c r="D61" s="19" t="n">
        <v>6341</v>
      </c>
      <c r="E61" s="18" t="n">
        <v>500.87789191</v>
      </c>
      <c r="F61" s="20" t="n">
        <v>4.22573253</v>
      </c>
      <c r="G61" s="18" t="n">
        <v>480.59843489</v>
      </c>
      <c r="H61" s="20" t="n">
        <v>2.83899806</v>
      </c>
      <c r="I61" s="18" t="n">
        <v>472.68102272</v>
      </c>
      <c r="J61" s="20" t="n">
        <v>3.38562756</v>
      </c>
      <c r="K61" s="18" t="n">
        <v>443.0690233</v>
      </c>
      <c r="L61" s="20" t="n">
        <v>5.97308519</v>
      </c>
      <c r="M61" s="18" t="s">
        <v>481</v>
      </c>
      <c r="N61" s="20" t="s">
        <v>481</v>
      </c>
      <c r="O61" s="18" t="s">
        <v>481</v>
      </c>
      <c r="P61" s="20" t="s">
        <v>481</v>
      </c>
      <c r="Q61" s="18" t="s">
        <v>481</v>
      </c>
      <c r="R61" s="20" t="s">
        <v>481</v>
      </c>
      <c r="S61" s="18" t="s">
        <v>481</v>
      </c>
      <c r="T61" s="20" t="s">
        <v>481</v>
      </c>
      <c r="U61" s="18" t="n">
        <v>386.15833495</v>
      </c>
      <c r="V61" s="20" t="n">
        <v>7.74460284</v>
      </c>
    </row>
    <row r="62" spans="1:22">
      <c r="A62" s="15" t="s">
        <v>537</v>
      </c>
      <c r="B62" s="17" t="n">
        <v>4476</v>
      </c>
      <c r="C62" s="18">
        <f>(3.0/B62*100)</f>
        <v/>
      </c>
      <c r="D62" s="19" t="n">
        <v>4473</v>
      </c>
      <c r="E62" s="18" t="n">
        <v>546.25678443</v>
      </c>
      <c r="F62" s="20" t="n">
        <v>3.13962088</v>
      </c>
      <c r="G62" s="18" t="n">
        <v>532.88438932</v>
      </c>
      <c r="H62" s="20" t="n">
        <v>1.71822436</v>
      </c>
      <c r="I62" s="18" t="n">
        <v>520.12130983</v>
      </c>
      <c r="J62" s="20" t="n">
        <v>2.39066558</v>
      </c>
      <c r="K62" s="18" t="n">
        <v>490.97718268</v>
      </c>
      <c r="L62" s="20" t="n">
        <v>3.95139956</v>
      </c>
      <c r="M62" s="18" t="s">
        <v>481</v>
      </c>
      <c r="N62" s="20" t="s">
        <v>481</v>
      </c>
      <c r="O62" s="18" t="s">
        <v>481</v>
      </c>
      <c r="P62" s="20" t="s">
        <v>481</v>
      </c>
      <c r="Q62" s="18" t="s">
        <v>481</v>
      </c>
      <c r="R62" s="20" t="s">
        <v>481</v>
      </c>
      <c r="S62" s="18" t="s">
        <v>481</v>
      </c>
      <c r="T62" s="20" t="s">
        <v>481</v>
      </c>
      <c r="U62" s="18" t="n">
        <v>501.17437173</v>
      </c>
      <c r="V62" s="20" t="n">
        <v>15.02143638</v>
      </c>
    </row>
    <row r="63" spans="1:22">
      <c r="A63" s="15" t="s">
        <v>538</v>
      </c>
      <c r="B63" s="17" t="n">
        <v>5324</v>
      </c>
      <c r="C63" s="18">
        <f>(13.0/B63*100)</f>
        <v/>
      </c>
      <c r="D63" s="19" t="n">
        <v>5311</v>
      </c>
      <c r="E63" s="18" t="n">
        <v>402.71635861</v>
      </c>
      <c r="F63" s="20" t="n">
        <v>3.0488029</v>
      </c>
      <c r="G63" s="18" t="n">
        <v>391.04884797</v>
      </c>
      <c r="H63" s="20" t="n">
        <v>2.36536301</v>
      </c>
      <c r="I63" s="18" t="n">
        <v>388.5215343</v>
      </c>
      <c r="J63" s="20" t="n">
        <v>2.51434323</v>
      </c>
      <c r="K63" s="18" t="n">
        <v>362.17620834</v>
      </c>
      <c r="L63" s="20" t="n">
        <v>3.73012792</v>
      </c>
      <c r="M63" s="18" t="s">
        <v>481</v>
      </c>
      <c r="N63" s="20" t="s">
        <v>481</v>
      </c>
      <c r="O63" s="18" t="s">
        <v>481</v>
      </c>
      <c r="P63" s="20" t="s">
        <v>481</v>
      </c>
      <c r="Q63" s="18" t="n">
        <v>399.53652291</v>
      </c>
      <c r="R63" s="20" t="n">
        <v>38.92458789</v>
      </c>
      <c r="S63" s="18" t="n">
        <v>290.14542168</v>
      </c>
      <c r="T63" s="20" t="n">
        <v>29.11004222</v>
      </c>
      <c r="U63" s="18" t="n">
        <v>331.65796704</v>
      </c>
      <c r="V63" s="20" t="n">
        <v>4.27166528</v>
      </c>
    </row>
    <row r="64" spans="1:22">
      <c r="A64" s="15" t="s">
        <v>539</v>
      </c>
      <c r="B64" s="17" t="n">
        <v>3634</v>
      </c>
      <c r="C64" s="18">
        <f>(3.0/B64*100)</f>
        <v/>
      </c>
      <c r="D64" s="19" t="n">
        <v>3631</v>
      </c>
      <c r="E64" s="18" t="n">
        <v>510.77113123</v>
      </c>
      <c r="F64" s="20" t="n">
        <v>4.0695174</v>
      </c>
      <c r="G64" s="18" t="n">
        <v>472.41097635</v>
      </c>
      <c r="H64" s="20" t="n">
        <v>3.06759137</v>
      </c>
      <c r="I64" s="18" t="n">
        <v>457.21430782</v>
      </c>
      <c r="J64" s="20" t="n">
        <v>3.67943555</v>
      </c>
      <c r="K64" s="18" t="n">
        <v>410.10446693</v>
      </c>
      <c r="L64" s="20" t="n">
        <v>5.08685314</v>
      </c>
      <c r="M64" s="18" t="s">
        <v>481</v>
      </c>
      <c r="N64" s="20" t="s">
        <v>481</v>
      </c>
      <c r="O64" s="18" t="s">
        <v>481</v>
      </c>
      <c r="P64" s="20" t="s">
        <v>481</v>
      </c>
      <c r="Q64" s="18" t="s">
        <v>481</v>
      </c>
      <c r="R64" s="20" t="s">
        <v>481</v>
      </c>
      <c r="S64" s="18" t="n">
        <v>353.37174819</v>
      </c>
      <c r="T64" s="20" t="n">
        <v>54.11220157</v>
      </c>
      <c r="U64" s="18" t="n">
        <v>339.2484176</v>
      </c>
      <c r="V64" s="20" t="n">
        <v>9.109068560000001</v>
      </c>
    </row>
    <row r="65" spans="1:22">
      <c r="A65" s="15" t="s">
        <v>540</v>
      </c>
      <c r="B65" s="17" t="n">
        <v>5325</v>
      </c>
      <c r="C65" s="18">
        <f>(14.0/B65*100)</f>
        <v/>
      </c>
      <c r="D65" s="19" t="n">
        <v>5311</v>
      </c>
      <c r="E65" s="18" t="n">
        <v>438.23757048</v>
      </c>
      <c r="F65" s="20" t="n">
        <v>3.456377</v>
      </c>
      <c r="G65" s="18" t="n">
        <v>435.02852309</v>
      </c>
      <c r="H65" s="20" t="n">
        <v>2.6065997</v>
      </c>
      <c r="I65" s="18" t="n">
        <v>434.16495976</v>
      </c>
      <c r="J65" s="20" t="n">
        <v>2.55041746</v>
      </c>
      <c r="K65" s="18" t="n">
        <v>403.18423894</v>
      </c>
      <c r="L65" s="20" t="n">
        <v>4.14275523</v>
      </c>
      <c r="M65" s="18" t="s">
        <v>481</v>
      </c>
      <c r="N65" s="20" t="s">
        <v>481</v>
      </c>
      <c r="O65" s="18" t="s">
        <v>481</v>
      </c>
      <c r="P65" s="20" t="s">
        <v>481</v>
      </c>
      <c r="Q65" s="18" t="n">
        <v>362.94534813</v>
      </c>
      <c r="R65" s="20" t="n">
        <v>20.36103668</v>
      </c>
      <c r="S65" s="18" t="s">
        <v>481</v>
      </c>
      <c r="T65" s="20" t="s">
        <v>481</v>
      </c>
      <c r="U65" s="18" t="n">
        <v>350.42316047</v>
      </c>
      <c r="V65" s="20" t="n">
        <v>6.22151745</v>
      </c>
    </row>
    <row r="66" spans="1:22">
      <c r="A66" s="15" t="s">
        <v>541</v>
      </c>
      <c r="B66" s="17" t="n">
        <v>5665</v>
      </c>
      <c r="C66" s="18">
        <f>(97.0/B66*100)</f>
        <v/>
      </c>
      <c r="D66" s="19" t="n">
        <v>5568</v>
      </c>
      <c r="E66" s="18" t="n">
        <v>437.0058599</v>
      </c>
      <c r="F66" s="20" t="n">
        <v>2.4820032</v>
      </c>
      <c r="G66" s="18" t="n">
        <v>424.08364171</v>
      </c>
      <c r="H66" s="20" t="n">
        <v>1.84382245</v>
      </c>
      <c r="I66" s="18" t="n">
        <v>417.94101052</v>
      </c>
      <c r="J66" s="20" t="n">
        <v>2.66176878</v>
      </c>
      <c r="K66" s="18" t="n">
        <v>397.52978017</v>
      </c>
      <c r="L66" s="20" t="n">
        <v>3.73620293</v>
      </c>
      <c r="M66" s="18" t="s">
        <v>481</v>
      </c>
      <c r="N66" s="20" t="s">
        <v>481</v>
      </c>
      <c r="O66" s="18" t="s">
        <v>481</v>
      </c>
      <c r="P66" s="20" t="s">
        <v>481</v>
      </c>
      <c r="Q66" s="18" t="s">
        <v>481</v>
      </c>
      <c r="R66" s="20" t="s">
        <v>481</v>
      </c>
      <c r="S66" s="18" t="s">
        <v>481</v>
      </c>
      <c r="T66" s="20" t="s">
        <v>481</v>
      </c>
      <c r="U66" s="18" t="n">
        <v>356.63455627</v>
      </c>
      <c r="V66" s="20" t="n">
        <v>2.52879266</v>
      </c>
    </row>
    <row r="67" spans="1:22">
      <c r="A67" s="15" t="s">
        <v>542</v>
      </c>
      <c r="B67" s="17" t="n">
        <v>6971</v>
      </c>
      <c r="C67" s="18">
        <f>(1089.0/B67*100)</f>
        <v/>
      </c>
      <c r="D67" s="19" t="n">
        <v>5882</v>
      </c>
      <c r="E67" s="18" t="n">
        <v>411.74045059</v>
      </c>
      <c r="F67" s="20" t="n">
        <v>3.47319751</v>
      </c>
      <c r="G67" s="18" t="n">
        <v>411.12172956</v>
      </c>
      <c r="H67" s="20" t="n">
        <v>2.64720323</v>
      </c>
      <c r="I67" s="18" t="n">
        <v>412.85625021</v>
      </c>
      <c r="J67" s="20" t="n">
        <v>3.08283422</v>
      </c>
      <c r="K67" s="18" t="n">
        <v>393.02953739</v>
      </c>
      <c r="L67" s="20" t="n">
        <v>6.11467329</v>
      </c>
      <c r="M67" s="18" t="s">
        <v>481</v>
      </c>
      <c r="N67" s="20" t="s">
        <v>481</v>
      </c>
      <c r="O67" s="18" t="s">
        <v>481</v>
      </c>
      <c r="P67" s="20" t="s">
        <v>481</v>
      </c>
      <c r="Q67" s="18" t="s">
        <v>481</v>
      </c>
      <c r="R67" s="20" t="s">
        <v>481</v>
      </c>
      <c r="S67" s="18" t="s">
        <v>481</v>
      </c>
      <c r="T67" s="20" t="s">
        <v>481</v>
      </c>
      <c r="U67" s="18" t="n">
        <v>355.89150858</v>
      </c>
      <c r="V67" s="20" t="n">
        <v>4.91571477</v>
      </c>
    </row>
    <row r="68" spans="1:22">
      <c r="A68" s="15" t="s">
        <v>543</v>
      </c>
      <c r="B68" s="17" t="n">
        <v>12083</v>
      </c>
      <c r="C68" s="18">
        <f>(31.0/B68*100)</f>
        <v/>
      </c>
      <c r="D68" s="19" t="n">
        <v>12052</v>
      </c>
      <c r="E68" s="18" t="n">
        <v>449.05076736</v>
      </c>
      <c r="F68" s="20" t="n">
        <v>2.25175885</v>
      </c>
      <c r="G68" s="18" t="n">
        <v>435.9708247</v>
      </c>
      <c r="H68" s="20" t="n">
        <v>1.71618137</v>
      </c>
      <c r="I68" s="18" t="n">
        <v>422.73283077</v>
      </c>
      <c r="J68" s="20" t="n">
        <v>2.50502917</v>
      </c>
      <c r="K68" s="18" t="n">
        <v>396.85663369</v>
      </c>
      <c r="L68" s="20" t="n">
        <v>3.60683282</v>
      </c>
      <c r="M68" s="18" t="s">
        <v>481</v>
      </c>
      <c r="N68" s="20" t="s">
        <v>481</v>
      </c>
      <c r="O68" s="18" t="s">
        <v>481</v>
      </c>
      <c r="P68" s="20" t="s">
        <v>481</v>
      </c>
      <c r="Q68" s="18" t="s">
        <v>481</v>
      </c>
      <c r="R68" s="20" t="s">
        <v>481</v>
      </c>
      <c r="S68" s="18" t="s">
        <v>481</v>
      </c>
      <c r="T68" s="20" t="s">
        <v>481</v>
      </c>
      <c r="U68" s="18" t="n">
        <v>359.50606191</v>
      </c>
      <c r="V68" s="20" t="n">
        <v>1.96623354</v>
      </c>
    </row>
    <row r="69" spans="1:22">
      <c r="A69" s="15" t="s">
        <v>544</v>
      </c>
      <c r="B69" s="17" t="n">
        <v>4876</v>
      </c>
      <c r="C69" s="18">
        <f>(0.0/B69*100)</f>
        <v/>
      </c>
      <c r="D69" s="19" t="n">
        <v>4876</v>
      </c>
      <c r="E69" s="18" t="n">
        <v>436.95923969</v>
      </c>
      <c r="F69" s="20" t="n">
        <v>5.07419243</v>
      </c>
      <c r="G69" s="18" t="n">
        <v>436.7295764</v>
      </c>
      <c r="H69" s="20" t="n">
        <v>3.61197043</v>
      </c>
      <c r="I69" s="18" t="n">
        <v>437.7501449</v>
      </c>
      <c r="J69" s="20" t="n">
        <v>3.39375011</v>
      </c>
      <c r="K69" s="18" t="n">
        <v>419.34934675</v>
      </c>
      <c r="L69" s="20" t="n">
        <v>4.81714289</v>
      </c>
      <c r="M69" s="18" t="s">
        <v>481</v>
      </c>
      <c r="N69" s="20" t="s">
        <v>481</v>
      </c>
      <c r="O69" s="18" t="s">
        <v>481</v>
      </c>
      <c r="P69" s="20" t="s">
        <v>481</v>
      </c>
      <c r="Q69" s="18" t="s">
        <v>481</v>
      </c>
      <c r="R69" s="20" t="s">
        <v>481</v>
      </c>
      <c r="S69" s="18" t="s">
        <v>481</v>
      </c>
      <c r="T69" s="20" t="s">
        <v>481</v>
      </c>
      <c r="U69" s="18" t="n">
        <v>389.29584668</v>
      </c>
      <c r="V69" s="20" t="n">
        <v>14.80372797</v>
      </c>
    </row>
    <row r="70" spans="1:22">
      <c r="A70" s="15" t="s">
        <v>545</v>
      </c>
      <c r="B70" s="17" t="n">
        <v>6036</v>
      </c>
      <c r="C70" s="18">
        <f>(223.0/B70*100)</f>
        <v/>
      </c>
      <c r="D70" s="19" t="n">
        <v>5813</v>
      </c>
      <c r="E70" s="18" t="n">
        <v>510.02217756</v>
      </c>
      <c r="F70" s="20" t="n">
        <v>3.60331729</v>
      </c>
      <c r="G70" s="18" t="n">
        <v>493.22241252</v>
      </c>
      <c r="H70" s="20" t="n">
        <v>3.5780048</v>
      </c>
      <c r="I70" s="18" t="n">
        <v>483.42130444</v>
      </c>
      <c r="J70" s="20" t="n">
        <v>2.8540635</v>
      </c>
      <c r="K70" s="18" t="n">
        <v>460.38015698</v>
      </c>
      <c r="L70" s="20" t="n">
        <v>4.64255515</v>
      </c>
      <c r="M70" s="18" t="s">
        <v>481</v>
      </c>
      <c r="N70" s="20" t="s">
        <v>481</v>
      </c>
      <c r="O70" s="18" t="s">
        <v>481</v>
      </c>
      <c r="P70" s="20" t="s">
        <v>481</v>
      </c>
      <c r="Q70" s="18" t="s">
        <v>481</v>
      </c>
      <c r="R70" s="20" t="s">
        <v>481</v>
      </c>
      <c r="S70" s="18" t="s">
        <v>481</v>
      </c>
      <c r="T70" s="20" t="s">
        <v>481</v>
      </c>
      <c r="U70" s="18" t="n">
        <v>434.44477791</v>
      </c>
      <c r="V70" s="20" t="n">
        <v>6.53247253</v>
      </c>
    </row>
    <row r="71" spans="1:22">
      <c r="A71" s="15" t="s">
        <v>546</v>
      </c>
      <c r="B71" s="17" t="n">
        <v>6115</v>
      </c>
      <c r="C71" s="18">
        <f>(43.0/B71*100)</f>
        <v/>
      </c>
      <c r="D71" s="19" t="n">
        <v>6072</v>
      </c>
      <c r="E71" s="18" t="n">
        <v>598.0062865</v>
      </c>
      <c r="F71" s="20" t="n">
        <v>4.44702199</v>
      </c>
      <c r="G71" s="18" t="n">
        <v>558.36566447</v>
      </c>
      <c r="H71" s="20" t="n">
        <v>2.10042104</v>
      </c>
      <c r="I71" s="18" t="n">
        <v>544.09279426</v>
      </c>
      <c r="J71" s="20" t="n">
        <v>2.34612958</v>
      </c>
      <c r="K71" s="18" t="n">
        <v>518.9922483</v>
      </c>
      <c r="L71" s="20" t="n">
        <v>4.61033621</v>
      </c>
      <c r="M71" s="18" t="s">
        <v>481</v>
      </c>
      <c r="N71" s="20" t="s">
        <v>481</v>
      </c>
      <c r="O71" s="18" t="s">
        <v>481</v>
      </c>
      <c r="P71" s="20" t="s">
        <v>481</v>
      </c>
      <c r="Q71" s="18" t="s">
        <v>481</v>
      </c>
      <c r="R71" s="20" t="s">
        <v>481</v>
      </c>
      <c r="S71" s="18" t="s">
        <v>481</v>
      </c>
      <c r="T71" s="20" t="s">
        <v>481</v>
      </c>
      <c r="U71" s="18" t="n">
        <v>468.15799436</v>
      </c>
      <c r="V71" s="20" t="n">
        <v>16.54428497</v>
      </c>
    </row>
    <row r="72" spans="1:22">
      <c r="A72" s="15" t="s">
        <v>547</v>
      </c>
      <c r="B72" s="17" t="n">
        <v>7708</v>
      </c>
      <c r="C72" s="18">
        <f>(7.0/B72*100)</f>
        <v/>
      </c>
      <c r="D72" s="19" t="n">
        <v>7701</v>
      </c>
      <c r="E72" s="18" t="n">
        <v>568.19161433</v>
      </c>
      <c r="F72" s="20" t="n">
        <v>4.08549153</v>
      </c>
      <c r="G72" s="18" t="n">
        <v>534.42724624</v>
      </c>
      <c r="H72" s="20" t="n">
        <v>3.04497725</v>
      </c>
      <c r="I72" s="18" t="n">
        <v>513.66390234</v>
      </c>
      <c r="J72" s="20" t="n">
        <v>3.59250814</v>
      </c>
      <c r="K72" s="18" t="n">
        <v>484.44756736</v>
      </c>
      <c r="L72" s="20" t="n">
        <v>5.73461168</v>
      </c>
      <c r="M72" s="18" t="s">
        <v>481</v>
      </c>
      <c r="N72" s="20" t="s">
        <v>481</v>
      </c>
      <c r="O72" s="18" t="s">
        <v>481</v>
      </c>
      <c r="P72" s="20" t="s">
        <v>481</v>
      </c>
      <c r="Q72" s="18" t="s">
        <v>481</v>
      </c>
      <c r="R72" s="20" t="s">
        <v>481</v>
      </c>
      <c r="S72" s="18" t="s">
        <v>481</v>
      </c>
      <c r="T72" s="20" t="s">
        <v>481</v>
      </c>
      <c r="U72" s="18" t="n">
        <v>501.9383698</v>
      </c>
      <c r="V72" s="20" t="n">
        <v>13.58581</v>
      </c>
    </row>
    <row r="73" spans="1:22">
      <c r="A73" s="15" t="s">
        <v>548</v>
      </c>
      <c r="B73" s="17" t="n">
        <v>8249</v>
      </c>
      <c r="C73" s="18">
        <f>(205.0/B73*100)</f>
        <v/>
      </c>
      <c r="D73" s="19" t="n">
        <v>8044</v>
      </c>
      <c r="E73" s="18" t="n">
        <v>420.27447719</v>
      </c>
      <c r="F73" s="20" t="n">
        <v>4.88476584</v>
      </c>
      <c r="G73" s="18" t="n">
        <v>425.34054777</v>
      </c>
      <c r="H73" s="20" t="n">
        <v>2.93604958</v>
      </c>
      <c r="I73" s="18" t="n">
        <v>428.06645923</v>
      </c>
      <c r="J73" s="20" t="n">
        <v>3.29394436</v>
      </c>
      <c r="K73" s="18" t="n">
        <v>389.30501851</v>
      </c>
      <c r="L73" s="20" t="n">
        <v>5.31670143</v>
      </c>
      <c r="M73" s="18" t="s">
        <v>481</v>
      </c>
      <c r="N73" s="20" t="s">
        <v>481</v>
      </c>
      <c r="O73" s="18" t="s">
        <v>481</v>
      </c>
      <c r="P73" s="20" t="s">
        <v>481</v>
      </c>
      <c r="Q73" s="18" t="s">
        <v>481</v>
      </c>
      <c r="R73" s="20" t="s">
        <v>481</v>
      </c>
      <c r="S73" s="18" t="s">
        <v>481</v>
      </c>
      <c r="T73" s="20" t="s">
        <v>481</v>
      </c>
      <c r="U73" s="18" t="n">
        <v>375.75890556</v>
      </c>
      <c r="V73" s="20" t="n">
        <v>8.96927812</v>
      </c>
    </row>
    <row r="74" spans="1:22">
      <c r="A74" s="15" t="s">
        <v>549</v>
      </c>
      <c r="B74" s="17" t="n">
        <v>4692</v>
      </c>
      <c r="C74" s="18">
        <f>(82.0/B74*100)</f>
        <v/>
      </c>
      <c r="D74" s="19" t="n">
        <v>4610</v>
      </c>
      <c r="E74" s="18" t="n">
        <v>448.39938784</v>
      </c>
      <c r="F74" s="20" t="n">
        <v>3.55871398</v>
      </c>
      <c r="G74" s="18" t="n">
        <v>433.84016115</v>
      </c>
      <c r="H74" s="20" t="n">
        <v>2.52943558</v>
      </c>
      <c r="I74" s="18" t="n">
        <v>432.68843288</v>
      </c>
      <c r="J74" s="20" t="n">
        <v>3.4764881</v>
      </c>
      <c r="K74" s="18" t="n">
        <v>395.58005658</v>
      </c>
      <c r="L74" s="20" t="n">
        <v>5.25987628</v>
      </c>
      <c r="M74" s="18" t="s">
        <v>481</v>
      </c>
      <c r="N74" s="20" t="s">
        <v>481</v>
      </c>
      <c r="O74" s="18" t="s">
        <v>481</v>
      </c>
      <c r="P74" s="20" t="s">
        <v>481</v>
      </c>
      <c r="Q74" s="18" t="s">
        <v>481</v>
      </c>
      <c r="R74" s="20" t="s">
        <v>481</v>
      </c>
      <c r="S74" s="18" t="n">
        <v>373.3115938</v>
      </c>
      <c r="T74" s="20" t="n">
        <v>15.41426797</v>
      </c>
      <c r="U74" s="18" t="n">
        <v>349.55770767</v>
      </c>
      <c r="V74" s="20" t="n">
        <v>5.32260295</v>
      </c>
    </row>
    <row r="75" spans="1:22">
      <c r="A75" s="15" t="s">
        <v>550</v>
      </c>
      <c r="B75" s="17" t="n">
        <v>5375</v>
      </c>
      <c r="C75" s="18">
        <f>(331.0/B75*100)</f>
        <v/>
      </c>
      <c r="D75" s="19" t="n">
        <v>5044</v>
      </c>
      <c r="E75" s="18" t="n">
        <v>399.41401402</v>
      </c>
      <c r="F75" s="20" t="n">
        <v>2.88676192</v>
      </c>
      <c r="G75" s="18" t="n">
        <v>397.32192008</v>
      </c>
      <c r="H75" s="20" t="n">
        <v>3.03871772</v>
      </c>
      <c r="I75" s="18" t="n">
        <v>390.84017074</v>
      </c>
      <c r="J75" s="20" t="n">
        <v>2.90486918</v>
      </c>
      <c r="K75" s="18" t="n">
        <v>376.26931477</v>
      </c>
      <c r="L75" s="20" t="n">
        <v>4.32741394</v>
      </c>
      <c r="M75" s="18" t="s">
        <v>481</v>
      </c>
      <c r="N75" s="20" t="s">
        <v>481</v>
      </c>
      <c r="O75" s="18" t="s">
        <v>481</v>
      </c>
      <c r="P75" s="20" t="s">
        <v>481</v>
      </c>
      <c r="Q75" s="18" t="s">
        <v>481</v>
      </c>
      <c r="R75" s="20" t="s">
        <v>481</v>
      </c>
      <c r="S75" s="18" t="s">
        <v>481</v>
      </c>
      <c r="T75" s="20" t="s">
        <v>481</v>
      </c>
      <c r="U75" s="18" t="n">
        <v>362.57475679</v>
      </c>
      <c r="V75" s="20" t="n">
        <v>3.39397769</v>
      </c>
    </row>
    <row r="76" spans="1:22">
      <c r="A76" s="15" t="s">
        <v>551</v>
      </c>
      <c r="B76" s="17" t="n">
        <v>14167</v>
      </c>
      <c r="C76" s="18">
        <f>(237.0/B76*100)</f>
        <v/>
      </c>
      <c r="D76" s="19" t="n">
        <v>13930</v>
      </c>
      <c r="E76" s="18" t="n">
        <v>455.7430969</v>
      </c>
      <c r="F76" s="20" t="n">
        <v>3.08448762</v>
      </c>
      <c r="G76" s="18" t="n">
        <v>446.96063309</v>
      </c>
      <c r="H76" s="20" t="n">
        <v>2.76332942</v>
      </c>
      <c r="I76" s="18" t="n">
        <v>433.69382443</v>
      </c>
      <c r="J76" s="20" t="n">
        <v>3.07892354</v>
      </c>
      <c r="K76" s="18" t="n">
        <v>410.73132076</v>
      </c>
      <c r="L76" s="20" t="n">
        <v>5.05817382</v>
      </c>
      <c r="M76" s="18" t="s">
        <v>481</v>
      </c>
      <c r="N76" s="20" t="s">
        <v>481</v>
      </c>
      <c r="O76" s="18" t="s">
        <v>481</v>
      </c>
      <c r="P76" s="20" t="s">
        <v>481</v>
      </c>
      <c r="Q76" s="18" t="s">
        <v>481</v>
      </c>
      <c r="R76" s="20" t="s">
        <v>481</v>
      </c>
      <c r="S76" s="18" t="s">
        <v>481</v>
      </c>
      <c r="T76" s="20" t="s">
        <v>481</v>
      </c>
      <c r="U76" s="18" t="n">
        <v>369.39565412</v>
      </c>
      <c r="V76" s="20" t="n">
        <v>4.33065614</v>
      </c>
    </row>
    <row r="77" spans="1:22">
      <c r="A77" s="15" t="s">
        <v>552</v>
      </c>
      <c r="B77" s="17" t="n">
        <v>6062</v>
      </c>
      <c r="C77" s="18">
        <f>(416.0/B77*100)</f>
        <v/>
      </c>
      <c r="D77" s="19" t="n">
        <v>5646</v>
      </c>
      <c r="E77" s="18" t="n">
        <v>465.50473633</v>
      </c>
      <c r="F77" s="20" t="n">
        <v>4.06459308</v>
      </c>
      <c r="G77" s="18" t="n">
        <v>451.39102882</v>
      </c>
      <c r="H77" s="20" t="n">
        <v>2.81389956</v>
      </c>
      <c r="I77" s="18" t="n">
        <v>445.44895669</v>
      </c>
      <c r="J77" s="20" t="n">
        <v>3.1556013</v>
      </c>
      <c r="K77" s="18" t="n">
        <v>429.55279033</v>
      </c>
      <c r="L77" s="20" t="n">
        <v>5.23919801</v>
      </c>
      <c r="M77" s="18" t="s">
        <v>481</v>
      </c>
      <c r="N77" s="20" t="s">
        <v>481</v>
      </c>
      <c r="O77" s="18" t="s">
        <v>481</v>
      </c>
      <c r="P77" s="20" t="s">
        <v>481</v>
      </c>
      <c r="Q77" s="18" t="s">
        <v>481</v>
      </c>
      <c r="R77" s="20" t="s">
        <v>481</v>
      </c>
      <c r="S77" s="18" t="s">
        <v>481</v>
      </c>
      <c r="T77" s="20" t="s">
        <v>481</v>
      </c>
      <c r="U77" s="18" t="n">
        <v>381.73667274</v>
      </c>
      <c r="V77" s="20" t="n">
        <v>3.15247403</v>
      </c>
    </row>
    <row r="78" spans="1:22">
      <c r="A78" s="15" t="s">
        <v>553</v>
      </c>
      <c r="B78" s="17" t="n">
        <v>5826</v>
      </c>
      <c r="C78" s="18">
        <f>(0.0/B78*100)</f>
        <v/>
      </c>
      <c r="D78" s="19" t="n">
        <v>5826</v>
      </c>
      <c r="E78" s="18" t="n">
        <v>527.57843117</v>
      </c>
      <c r="F78" s="20" t="n">
        <v>4.50279843</v>
      </c>
      <c r="G78" s="18" t="n">
        <v>534.0881969</v>
      </c>
      <c r="H78" s="20" t="n">
        <v>4.69702468</v>
      </c>
      <c r="I78" s="18" t="n">
        <v>526.28158855</v>
      </c>
      <c r="J78" s="20" t="n">
        <v>4.84238329</v>
      </c>
      <c r="K78" s="18" t="n">
        <v>504.65843623</v>
      </c>
      <c r="L78" s="20" t="n">
        <v>4.08710208</v>
      </c>
      <c r="M78" s="18" t="s">
        <v>481</v>
      </c>
      <c r="N78" s="20" t="s">
        <v>481</v>
      </c>
      <c r="O78" s="18" t="s">
        <v>481</v>
      </c>
      <c r="P78" s="20" t="s">
        <v>481</v>
      </c>
      <c r="Q78" s="18" t="n">
        <v>431.126</v>
      </c>
      <c r="R78" s="20" t="n">
        <v>17.85283108</v>
      </c>
      <c r="S78" s="18" t="n">
        <v>442.4006</v>
      </c>
      <c r="T78" s="20" t="n">
        <v>34.16423723</v>
      </c>
      <c r="U78" s="18" t="n">
        <v>474.39509175</v>
      </c>
      <c r="V78" s="20" t="n">
        <v>19.97573552</v>
      </c>
    </row>
    <row customHeight="1" ht="25" r="79" spans="1:22">
      <c r="A79" s="15" t="s">
        <v>554</v>
      </c>
      <c r="B79" s="17" t="n">
        <v>1657</v>
      </c>
      <c r="C79" s="18">
        <f>(41.0/B79*100)</f>
        <v/>
      </c>
      <c r="D79" s="19" t="n">
        <v>1616</v>
      </c>
      <c r="E79" s="18" t="n">
        <v>495.84720658</v>
      </c>
      <c r="F79" s="20" t="n">
        <v>9.54055526</v>
      </c>
      <c r="G79" s="18" t="n">
        <v>479.84045638</v>
      </c>
      <c r="H79" s="20" t="n">
        <v>6.68570068</v>
      </c>
      <c r="I79" s="18" t="n">
        <v>475.20293288</v>
      </c>
      <c r="J79" s="20" t="n">
        <v>5.90854788</v>
      </c>
      <c r="K79" s="18" t="n">
        <v>449.63471323</v>
      </c>
      <c r="L79" s="20" t="n">
        <v>8.578615920000001</v>
      </c>
      <c r="M79" s="18" t="s">
        <v>481</v>
      </c>
      <c r="N79" s="20" t="s">
        <v>481</v>
      </c>
      <c r="O79" s="18" t="s">
        <v>481</v>
      </c>
      <c r="P79" s="20" t="s">
        <v>481</v>
      </c>
      <c r="Q79" s="18" t="s">
        <v>481</v>
      </c>
      <c r="R79" s="20" t="s">
        <v>481</v>
      </c>
      <c r="S79" s="18" t="s">
        <v>481</v>
      </c>
      <c r="T79" s="20" t="s">
        <v>481</v>
      </c>
      <c r="U79" s="18" t="n">
        <v>389.77621786</v>
      </c>
      <c r="V79" s="20" t="n">
        <v>16.79891166</v>
      </c>
    </row>
    <row r="80" spans="1:22">
      <c r="A80" s="15" t="s">
        <v>555</v>
      </c>
      <c r="B80" s="17" t="n">
        <v>7841</v>
      </c>
      <c r="C80" s="18">
        <f>(0.0/B80*100)</f>
        <v/>
      </c>
      <c r="D80" s="19" t="n">
        <v>7841</v>
      </c>
      <c r="E80" s="18" t="n">
        <v>450.65381135</v>
      </c>
      <c r="F80" s="20" t="n">
        <v>4.57562735</v>
      </c>
      <c r="G80" s="18" t="n">
        <v>461.86625018</v>
      </c>
      <c r="H80" s="20" t="n">
        <v>4.03398568</v>
      </c>
      <c r="I80" s="18" t="n">
        <v>465.8744987</v>
      </c>
      <c r="J80" s="20" t="n">
        <v>4.82758078</v>
      </c>
      <c r="K80" s="18" t="n">
        <v>428.62795991</v>
      </c>
      <c r="L80" s="20" t="n">
        <v>6.99544218</v>
      </c>
      <c r="M80" s="18" t="s">
        <v>481</v>
      </c>
      <c r="N80" s="20" t="s">
        <v>481</v>
      </c>
      <c r="O80" s="18" t="s">
        <v>481</v>
      </c>
      <c r="P80" s="20" t="s">
        <v>481</v>
      </c>
      <c r="Q80" s="18" t="s">
        <v>481</v>
      </c>
      <c r="R80" s="20" t="s">
        <v>481</v>
      </c>
      <c r="S80" s="18" t="s">
        <v>481</v>
      </c>
      <c r="T80" s="20" t="s">
        <v>481</v>
      </c>
      <c r="U80" s="18" t="n">
        <v>409.14312625</v>
      </c>
      <c r="V80" s="20" t="n">
        <v>23.33805667</v>
      </c>
    </row>
    <row r="81" spans="1:22">
      <c r="A81" s="23" t="s">
        <v>556</v>
      </c>
      <c r="B81" s="17" t="n">
        <v>8861</v>
      </c>
      <c r="C81" s="18">
        <f>(103.0/B81*100)</f>
        <v/>
      </c>
      <c r="D81" s="19" t="n">
        <v>8758</v>
      </c>
      <c r="E81" s="18" t="n">
        <v>449.36300791</v>
      </c>
      <c r="F81" s="20" t="n">
        <v>4.84571242</v>
      </c>
      <c r="G81" s="18" t="n">
        <v>446.62040264</v>
      </c>
      <c r="H81" s="20" t="n">
        <v>3.16863211</v>
      </c>
      <c r="I81" s="18" t="n">
        <v>446.98973197</v>
      </c>
      <c r="J81" s="20" t="n">
        <v>3.10849402</v>
      </c>
      <c r="K81" s="18" t="n">
        <v>416.19340046</v>
      </c>
      <c r="L81" s="20" t="n">
        <v>5.07337411</v>
      </c>
      <c r="M81" s="18" t="s">
        <v>481</v>
      </c>
      <c r="N81" s="20" t="s">
        <v>481</v>
      </c>
      <c r="O81" s="18" t="s">
        <v>481</v>
      </c>
      <c r="P81" s="20" t="s">
        <v>481</v>
      </c>
      <c r="Q81" s="18" t="s">
        <v>481</v>
      </c>
      <c r="R81" s="20" t="s">
        <v>481</v>
      </c>
      <c r="S81" s="18" t="s">
        <v>481</v>
      </c>
      <c r="T81" s="20" t="s">
        <v>481</v>
      </c>
      <c r="U81" s="18" t="n">
        <v>391.25315297</v>
      </c>
      <c r="V81" s="20" t="n">
        <v>10.9051774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871</v>
      </c>
    </row>
    <row customHeight="1" ht="30" r="4" spans="1:22">
      <c r="A4" s="6" t="n"/>
      <c r="B4" s="7" t="s">
        <v>462</v>
      </c>
      <c r="C4" s="7" t="s">
        <v>463</v>
      </c>
      <c r="D4" s="8" t="s">
        <v>462</v>
      </c>
      <c r="E4" s="9" t="s">
        <v>862</v>
      </c>
      <c r="F4" s="10" t="n"/>
      <c r="G4" s="9" t="s">
        <v>863</v>
      </c>
      <c r="H4" s="10" t="n"/>
      <c r="I4" s="9" t="s">
        <v>864</v>
      </c>
      <c r="J4" s="10" t="n"/>
      <c r="K4" s="9" t="s">
        <v>865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561.78583756</v>
      </c>
      <c r="F7" s="20" t="n">
        <v>3.14159058</v>
      </c>
      <c r="G7" s="18" t="n">
        <v>522.03556024</v>
      </c>
      <c r="H7" s="20" t="n">
        <v>2.00768892</v>
      </c>
      <c r="I7" s="18" t="n">
        <v>502.57184309</v>
      </c>
      <c r="J7" s="20" t="n">
        <v>2.26868695</v>
      </c>
      <c r="K7" s="18" t="n">
        <v>472.52395211</v>
      </c>
      <c r="L7" s="20" t="n">
        <v>3.41383989</v>
      </c>
      <c r="M7" s="18" t="s">
        <v>481</v>
      </c>
      <c r="N7" s="20" t="s">
        <v>481</v>
      </c>
      <c r="O7" s="18" t="s">
        <v>481</v>
      </c>
      <c r="P7" s="20" t="s">
        <v>481</v>
      </c>
      <c r="Q7" s="18" t="s">
        <v>481</v>
      </c>
      <c r="R7" s="20" t="s">
        <v>481</v>
      </c>
      <c r="S7" s="18" t="s">
        <v>481</v>
      </c>
      <c r="T7" s="20" t="s">
        <v>481</v>
      </c>
      <c r="U7" s="18" t="n">
        <v>465.79221645</v>
      </c>
      <c r="V7" s="20" t="n">
        <v>4.70270153</v>
      </c>
    </row>
    <row r="8" spans="1:22">
      <c r="A8" s="15" t="s">
        <v>483</v>
      </c>
      <c r="B8" s="17" t="n">
        <v>7007</v>
      </c>
      <c r="C8" s="18">
        <f>(222.0/B8*100)</f>
        <v/>
      </c>
      <c r="D8" s="19" t="n">
        <v>6785</v>
      </c>
      <c r="E8" s="18" t="n">
        <v>523.19469</v>
      </c>
      <c r="F8" s="20" t="n">
        <v>5.70478373</v>
      </c>
      <c r="G8" s="18" t="n">
        <v>511.93961335</v>
      </c>
      <c r="H8" s="20" t="n">
        <v>2.9703765</v>
      </c>
      <c r="I8" s="18" t="n">
        <v>501.90789468</v>
      </c>
      <c r="J8" s="20" t="n">
        <v>3.39777649</v>
      </c>
      <c r="K8" s="18" t="n">
        <v>479.53178833</v>
      </c>
      <c r="L8" s="20" t="n">
        <v>3.76451072</v>
      </c>
      <c r="M8" s="18" t="s">
        <v>481</v>
      </c>
      <c r="N8" s="20" t="s">
        <v>481</v>
      </c>
      <c r="O8" s="18" t="s">
        <v>481</v>
      </c>
      <c r="P8" s="20" t="s">
        <v>481</v>
      </c>
      <c r="Q8" s="18" t="n">
        <v>368.48347797</v>
      </c>
      <c r="R8" s="20" t="n">
        <v>14.99112476</v>
      </c>
      <c r="S8" s="18" t="s">
        <v>481</v>
      </c>
      <c r="T8" s="20" t="s">
        <v>481</v>
      </c>
      <c r="U8" s="18" t="n">
        <v>426.01661256</v>
      </c>
      <c r="V8" s="20" t="n">
        <v>4.99596932</v>
      </c>
    </row>
    <row r="9" spans="1:22">
      <c r="A9" s="15" t="s">
        <v>484</v>
      </c>
      <c r="B9" s="17" t="n">
        <v>9651</v>
      </c>
      <c r="C9" s="18">
        <f>(326.0/B9*100)</f>
        <v/>
      </c>
      <c r="D9" s="19" t="n">
        <v>9325</v>
      </c>
      <c r="E9" s="18" t="n">
        <v>545.04744513</v>
      </c>
      <c r="F9" s="20" t="n">
        <v>3.32183681</v>
      </c>
      <c r="G9" s="18" t="n">
        <v>525.98553281</v>
      </c>
      <c r="H9" s="20" t="n">
        <v>2.61256078</v>
      </c>
      <c r="I9" s="18" t="n">
        <v>514.65608034</v>
      </c>
      <c r="J9" s="20" t="n">
        <v>2.59261524</v>
      </c>
      <c r="K9" s="18" t="n">
        <v>482.260859</v>
      </c>
      <c r="L9" s="20" t="n">
        <v>3.4741282</v>
      </c>
      <c r="M9" s="18" t="s">
        <v>481</v>
      </c>
      <c r="N9" s="20" t="s">
        <v>481</v>
      </c>
      <c r="O9" s="18" t="s">
        <v>481</v>
      </c>
      <c r="P9" s="20" t="s">
        <v>481</v>
      </c>
      <c r="Q9" s="18" t="n">
        <v>374.78530698</v>
      </c>
      <c r="R9" s="20" t="n">
        <v>11.62763904</v>
      </c>
      <c r="S9" s="18" t="s">
        <v>481</v>
      </c>
      <c r="T9" s="20" t="s">
        <v>481</v>
      </c>
      <c r="U9" s="18" t="n">
        <v>420.7745446</v>
      </c>
      <c r="V9" s="20" t="n">
        <v>4.83393372</v>
      </c>
    </row>
    <row r="10" spans="1:22">
      <c r="A10" s="15" t="s">
        <v>485</v>
      </c>
      <c r="B10" s="17" t="n">
        <v>20058</v>
      </c>
      <c r="C10" s="18">
        <f>(579.0/B10*100)</f>
        <v/>
      </c>
      <c r="D10" s="19" t="n">
        <v>19479</v>
      </c>
      <c r="E10" s="18" t="n">
        <v>560.04746359</v>
      </c>
      <c r="F10" s="20" t="n">
        <v>2.84089969</v>
      </c>
      <c r="G10" s="18" t="n">
        <v>533.82338659</v>
      </c>
      <c r="H10" s="20" t="n">
        <v>2.27715499</v>
      </c>
      <c r="I10" s="18" t="n">
        <v>521.17173527</v>
      </c>
      <c r="J10" s="20" t="n">
        <v>2.8543299</v>
      </c>
      <c r="K10" s="18" t="n">
        <v>502.84118175</v>
      </c>
      <c r="L10" s="20" t="n">
        <v>3.96049905</v>
      </c>
      <c r="M10" s="18" t="s">
        <v>481</v>
      </c>
      <c r="N10" s="20" t="s">
        <v>481</v>
      </c>
      <c r="O10" s="18" t="s">
        <v>481</v>
      </c>
      <c r="P10" s="20" t="s">
        <v>481</v>
      </c>
      <c r="Q10" s="18" t="s">
        <v>481</v>
      </c>
      <c r="R10" s="20" t="s">
        <v>481</v>
      </c>
      <c r="S10" s="18" t="s">
        <v>481</v>
      </c>
      <c r="T10" s="20" t="s">
        <v>481</v>
      </c>
      <c r="U10" s="18" t="n">
        <v>448.76484951</v>
      </c>
      <c r="V10" s="20" t="n">
        <v>5.42031952</v>
      </c>
    </row>
    <row r="11" spans="1:22">
      <c r="A11" s="15" t="s">
        <v>486</v>
      </c>
      <c r="B11" s="17" t="n">
        <v>7053</v>
      </c>
      <c r="C11" s="18">
        <f>(213.0/B11*100)</f>
        <v/>
      </c>
      <c r="D11" s="19" t="n">
        <v>6840</v>
      </c>
      <c r="E11" s="18" t="n">
        <v>467.86451569</v>
      </c>
      <c r="F11" s="20" t="n">
        <v>4.69245692</v>
      </c>
      <c r="G11" s="18" t="n">
        <v>454.70340909</v>
      </c>
      <c r="H11" s="20" t="n">
        <v>3.39853988</v>
      </c>
      <c r="I11" s="18" t="n">
        <v>447.50802579</v>
      </c>
      <c r="J11" s="20" t="n">
        <v>3.14651901</v>
      </c>
      <c r="K11" s="18" t="n">
        <v>447.73240992</v>
      </c>
      <c r="L11" s="20" t="n">
        <v>3.89114464</v>
      </c>
      <c r="M11" s="18" t="s">
        <v>481</v>
      </c>
      <c r="N11" s="20" t="s">
        <v>481</v>
      </c>
      <c r="O11" s="18" t="s">
        <v>481</v>
      </c>
      <c r="P11" s="20" t="s">
        <v>481</v>
      </c>
      <c r="Q11" s="18" t="s">
        <v>481</v>
      </c>
      <c r="R11" s="20" t="s">
        <v>481</v>
      </c>
      <c r="S11" s="18" t="s">
        <v>481</v>
      </c>
      <c r="T11" s="20" t="s">
        <v>481</v>
      </c>
      <c r="U11" s="18" t="n">
        <v>406.33212189</v>
      </c>
      <c r="V11" s="20" t="n">
        <v>4.99561568</v>
      </c>
    </row>
    <row r="12" spans="1:22">
      <c r="A12" s="15" t="s">
        <v>487</v>
      </c>
      <c r="B12" s="17" t="n">
        <v>6894</v>
      </c>
      <c r="C12" s="18">
        <f>(60.0/B12*100)</f>
        <v/>
      </c>
      <c r="D12" s="19" t="n">
        <v>6834</v>
      </c>
      <c r="E12" s="18" t="n">
        <v>520.43778978</v>
      </c>
      <c r="F12" s="20" t="n">
        <v>4.06815353</v>
      </c>
      <c r="G12" s="18" t="n">
        <v>506.29282328</v>
      </c>
      <c r="H12" s="20" t="n">
        <v>2.35911617</v>
      </c>
      <c r="I12" s="18" t="n">
        <v>491.86298135</v>
      </c>
      <c r="J12" s="20" t="n">
        <v>2.92780587</v>
      </c>
      <c r="K12" s="18" t="n">
        <v>475.21740609</v>
      </c>
      <c r="L12" s="20" t="n">
        <v>4.02336629</v>
      </c>
      <c r="M12" s="18" t="s">
        <v>481</v>
      </c>
      <c r="N12" s="20" t="s">
        <v>481</v>
      </c>
      <c r="O12" s="18" t="s">
        <v>481</v>
      </c>
      <c r="P12" s="20" t="s">
        <v>481</v>
      </c>
      <c r="Q12" s="18" t="n">
        <v>366.6777112</v>
      </c>
      <c r="R12" s="20" t="n">
        <v>14.39052153</v>
      </c>
      <c r="S12" s="18" t="s">
        <v>481</v>
      </c>
      <c r="T12" s="20" t="s">
        <v>481</v>
      </c>
      <c r="U12" s="18" t="n">
        <v>415.59414716</v>
      </c>
      <c r="V12" s="20" t="n">
        <v>6.02740169</v>
      </c>
    </row>
    <row r="13" spans="1:22">
      <c r="A13" s="15" t="s">
        <v>488</v>
      </c>
      <c r="B13" s="17" t="n">
        <v>7161</v>
      </c>
      <c r="C13" s="18">
        <f>(283.0/B13*100)</f>
        <v/>
      </c>
      <c r="D13" s="19" t="n">
        <v>6878</v>
      </c>
      <c r="E13" s="18" t="n">
        <v>543.20391227</v>
      </c>
      <c r="F13" s="20" t="n">
        <v>4.1694802</v>
      </c>
      <c r="G13" s="18" t="n">
        <v>512.59760726</v>
      </c>
      <c r="H13" s="20" t="n">
        <v>2.68516767</v>
      </c>
      <c r="I13" s="18" t="n">
        <v>500.79246853</v>
      </c>
      <c r="J13" s="20" t="n">
        <v>2.64763397</v>
      </c>
      <c r="K13" s="18" t="n">
        <v>478.22313386</v>
      </c>
      <c r="L13" s="20" t="n">
        <v>3.33792615</v>
      </c>
      <c r="M13" s="18" t="s">
        <v>481</v>
      </c>
      <c r="N13" s="20" t="s">
        <v>481</v>
      </c>
      <c r="O13" s="18" t="s">
        <v>481</v>
      </c>
      <c r="P13" s="20" t="s">
        <v>481</v>
      </c>
      <c r="Q13" s="18" t="n">
        <v>436.36003517</v>
      </c>
      <c r="R13" s="20" t="n">
        <v>6.43426798</v>
      </c>
      <c r="S13" s="18" t="s">
        <v>481</v>
      </c>
      <c r="T13" s="20" t="s">
        <v>481</v>
      </c>
      <c r="U13" s="18" t="n">
        <v>410.93334289</v>
      </c>
      <c r="V13" s="20" t="n">
        <v>6.81448396</v>
      </c>
    </row>
    <row r="14" spans="1:22">
      <c r="A14" s="15" t="s">
        <v>489</v>
      </c>
      <c r="B14" s="17" t="n">
        <v>5587</v>
      </c>
      <c r="C14" s="18">
        <f>(89.0/B14*100)</f>
        <v/>
      </c>
      <c r="D14" s="19" t="n">
        <v>5498</v>
      </c>
      <c r="E14" s="18" t="n">
        <v>561.90585935</v>
      </c>
      <c r="F14" s="20" t="n">
        <v>4.62261761</v>
      </c>
      <c r="G14" s="18" t="n">
        <v>539.51199496</v>
      </c>
      <c r="H14" s="20" t="n">
        <v>2.83236393</v>
      </c>
      <c r="I14" s="18" t="n">
        <v>531.11971454</v>
      </c>
      <c r="J14" s="20" t="n">
        <v>2.97322423</v>
      </c>
      <c r="K14" s="18" t="n">
        <v>520.07947409</v>
      </c>
      <c r="L14" s="20" t="n">
        <v>3.39607039</v>
      </c>
      <c r="M14" s="18" t="s">
        <v>481</v>
      </c>
      <c r="N14" s="20" t="s">
        <v>481</v>
      </c>
      <c r="O14" s="18" t="s">
        <v>481</v>
      </c>
      <c r="P14" s="20" t="s">
        <v>481</v>
      </c>
      <c r="Q14" s="18" t="s">
        <v>481</v>
      </c>
      <c r="R14" s="20" t="s">
        <v>481</v>
      </c>
      <c r="S14" s="18" t="s">
        <v>481</v>
      </c>
      <c r="T14" s="20" t="s">
        <v>481</v>
      </c>
      <c r="U14" s="18" t="n">
        <v>468.74845132</v>
      </c>
      <c r="V14" s="20" t="n">
        <v>9.18772478</v>
      </c>
    </row>
    <row r="15" spans="1:22">
      <c r="A15" s="15" t="s">
        <v>490</v>
      </c>
      <c r="B15" s="17" t="n">
        <v>5882</v>
      </c>
      <c r="C15" s="18">
        <f>(153.0/B15*100)</f>
        <v/>
      </c>
      <c r="D15" s="19" t="n">
        <v>5729</v>
      </c>
      <c r="E15" s="18" t="n">
        <v>572.37938415</v>
      </c>
      <c r="F15" s="20" t="n">
        <v>4.64965652</v>
      </c>
      <c r="G15" s="18" t="n">
        <v>544.95581855</v>
      </c>
      <c r="H15" s="20" t="n">
        <v>2.51034309</v>
      </c>
      <c r="I15" s="18" t="n">
        <v>521.98455863</v>
      </c>
      <c r="J15" s="20" t="n">
        <v>2.89754071</v>
      </c>
      <c r="K15" s="18" t="n">
        <v>495.76075187</v>
      </c>
      <c r="L15" s="20" t="n">
        <v>4.11410522</v>
      </c>
      <c r="M15" s="18" t="s">
        <v>481</v>
      </c>
      <c r="N15" s="20" t="s">
        <v>481</v>
      </c>
      <c r="O15" s="18" t="s">
        <v>481</v>
      </c>
      <c r="P15" s="20" t="s">
        <v>481</v>
      </c>
      <c r="Q15" s="18" t="n">
        <v>375.95013089</v>
      </c>
      <c r="R15" s="20" t="n">
        <v>17.42774697</v>
      </c>
      <c r="S15" s="18" t="s">
        <v>481</v>
      </c>
      <c r="T15" s="20" t="s">
        <v>481</v>
      </c>
      <c r="U15" s="18" t="n">
        <v>453.1211043</v>
      </c>
      <c r="V15" s="20" t="n">
        <v>7.22471084</v>
      </c>
    </row>
    <row r="16" spans="1:22">
      <c r="A16" s="15" t="s">
        <v>491</v>
      </c>
      <c r="B16" s="17" t="n">
        <v>6108</v>
      </c>
      <c r="C16" s="18">
        <f>(178.0/B16*100)</f>
        <v/>
      </c>
      <c r="D16" s="19" t="n">
        <v>5930</v>
      </c>
      <c r="E16" s="18" t="n">
        <v>544.40073216</v>
      </c>
      <c r="F16" s="20" t="n">
        <v>3.57865041</v>
      </c>
      <c r="G16" s="18" t="n">
        <v>517.22784991</v>
      </c>
      <c r="H16" s="20" t="n">
        <v>2.86443393</v>
      </c>
      <c r="I16" s="18" t="n">
        <v>497.71060231</v>
      </c>
      <c r="J16" s="20" t="n">
        <v>2.25480795</v>
      </c>
      <c r="K16" s="18" t="n">
        <v>465.90847747</v>
      </c>
      <c r="L16" s="20" t="n">
        <v>3.50659765</v>
      </c>
      <c r="M16" s="18" t="s">
        <v>481</v>
      </c>
      <c r="N16" s="20" t="s">
        <v>481</v>
      </c>
      <c r="O16" s="18" t="s">
        <v>481</v>
      </c>
      <c r="P16" s="20" t="s">
        <v>481</v>
      </c>
      <c r="Q16" s="18" t="s">
        <v>481</v>
      </c>
      <c r="R16" s="20" t="s">
        <v>481</v>
      </c>
      <c r="S16" s="18" t="s">
        <v>481</v>
      </c>
      <c r="T16" s="20" t="s">
        <v>481</v>
      </c>
      <c r="U16" s="18" t="n">
        <v>407.57625762</v>
      </c>
      <c r="V16" s="20" t="n">
        <v>7.08132744</v>
      </c>
    </row>
    <row r="17" spans="1:22">
      <c r="A17" s="15" t="s">
        <v>492</v>
      </c>
      <c r="B17" s="17" t="n">
        <v>6504</v>
      </c>
      <c r="C17" s="18">
        <f>(2366.0/B17*100)</f>
        <v/>
      </c>
      <c r="D17" s="19" t="n">
        <v>4138</v>
      </c>
      <c r="E17" s="18" t="n">
        <v>558.38361433</v>
      </c>
      <c r="F17" s="20" t="n">
        <v>7.08824504</v>
      </c>
      <c r="G17" s="18" t="n">
        <v>533.68028773</v>
      </c>
      <c r="H17" s="20" t="n">
        <v>4.29760351</v>
      </c>
      <c r="I17" s="18" t="n">
        <v>520.38575385</v>
      </c>
      <c r="J17" s="20" t="n">
        <v>3.85072464</v>
      </c>
      <c r="K17" s="18" t="n">
        <v>503.30651118</v>
      </c>
      <c r="L17" s="20" t="n">
        <v>4.45778333</v>
      </c>
      <c r="M17" s="18" t="s">
        <v>481</v>
      </c>
      <c r="N17" s="20" t="s">
        <v>481</v>
      </c>
      <c r="O17" s="18" t="s">
        <v>481</v>
      </c>
      <c r="P17" s="20" t="s">
        <v>481</v>
      </c>
      <c r="Q17" s="18" t="n">
        <v>360.48925247</v>
      </c>
      <c r="R17" s="20" t="n">
        <v>12.44339086</v>
      </c>
      <c r="S17" s="18" t="s">
        <v>481</v>
      </c>
      <c r="T17" s="20" t="s">
        <v>481</v>
      </c>
      <c r="U17" s="18" t="n">
        <v>466.00227035</v>
      </c>
      <c r="V17" s="20" t="n">
        <v>6.4795732</v>
      </c>
    </row>
    <row r="18" spans="1:22">
      <c r="A18" s="15" t="s">
        <v>493</v>
      </c>
      <c r="B18" s="17" t="n">
        <v>5532</v>
      </c>
      <c r="C18" s="18">
        <f>(31.0/B18*100)</f>
        <v/>
      </c>
      <c r="D18" s="19" t="n">
        <v>5501</v>
      </c>
      <c r="E18" s="18" t="n">
        <v>477.77155519</v>
      </c>
      <c r="F18" s="20" t="n">
        <v>5.27919562</v>
      </c>
      <c r="G18" s="18" t="n">
        <v>462.82547345</v>
      </c>
      <c r="H18" s="20" t="n">
        <v>4.88634694</v>
      </c>
      <c r="I18" s="18" t="n">
        <v>460.66779291</v>
      </c>
      <c r="J18" s="20" t="n">
        <v>3.98096618</v>
      </c>
      <c r="K18" s="18" t="n">
        <v>445.16900115</v>
      </c>
      <c r="L18" s="20" t="n">
        <v>3.76024174</v>
      </c>
      <c r="M18" s="18" t="s">
        <v>481</v>
      </c>
      <c r="N18" s="20" t="s">
        <v>481</v>
      </c>
      <c r="O18" s="18" t="s">
        <v>481</v>
      </c>
      <c r="P18" s="20" t="s">
        <v>481</v>
      </c>
      <c r="Q18" s="18" t="s">
        <v>481</v>
      </c>
      <c r="R18" s="20" t="s">
        <v>481</v>
      </c>
      <c r="S18" s="18" t="s">
        <v>481</v>
      </c>
      <c r="T18" s="20" t="s">
        <v>481</v>
      </c>
      <c r="U18" s="18" t="n">
        <v>373.17438233</v>
      </c>
      <c r="V18" s="20" t="n">
        <v>6.96791188</v>
      </c>
    </row>
    <row r="19" spans="1:22">
      <c r="A19" s="15" t="s">
        <v>494</v>
      </c>
      <c r="B19" s="17" t="n">
        <v>5658</v>
      </c>
      <c r="C19" s="18">
        <f>(433.0/B19*100)</f>
        <v/>
      </c>
      <c r="D19" s="19" t="n">
        <v>5225</v>
      </c>
      <c r="E19" s="18" t="n">
        <v>477.82769596</v>
      </c>
      <c r="F19" s="20" t="n">
        <v>5.49581283</v>
      </c>
      <c r="G19" s="18" t="n">
        <v>486.02872123</v>
      </c>
      <c r="H19" s="20" t="n">
        <v>3.12904025</v>
      </c>
      <c r="I19" s="18" t="n">
        <v>488.36069212</v>
      </c>
      <c r="J19" s="20" t="n">
        <v>3.63403199</v>
      </c>
      <c r="K19" s="18" t="n">
        <v>476.07327881</v>
      </c>
      <c r="L19" s="20" t="n">
        <v>4.22544923</v>
      </c>
      <c r="M19" s="18" t="s">
        <v>481</v>
      </c>
      <c r="N19" s="20" t="s">
        <v>481</v>
      </c>
      <c r="O19" s="18" t="s">
        <v>481</v>
      </c>
      <c r="P19" s="20" t="s">
        <v>481</v>
      </c>
      <c r="Q19" s="18" t="s">
        <v>481</v>
      </c>
      <c r="R19" s="20" t="s">
        <v>481</v>
      </c>
      <c r="S19" s="18" t="s">
        <v>481</v>
      </c>
      <c r="T19" s="20" t="s">
        <v>481</v>
      </c>
      <c r="U19" s="18" t="n">
        <v>411.14469574</v>
      </c>
      <c r="V19" s="20" t="n">
        <v>6.80999403</v>
      </c>
    </row>
    <row r="20" spans="1:22">
      <c r="A20" s="15" t="s">
        <v>495</v>
      </c>
      <c r="B20" s="17" t="n">
        <v>3371</v>
      </c>
      <c r="C20" s="18">
        <f>(75.0/B20*100)</f>
        <v/>
      </c>
      <c r="D20" s="19" t="n">
        <v>3296</v>
      </c>
      <c r="E20" s="18" t="n">
        <v>510.53694175</v>
      </c>
      <c r="F20" s="20" t="n">
        <v>4.00868819</v>
      </c>
      <c r="G20" s="18" t="n">
        <v>477.96902928</v>
      </c>
      <c r="H20" s="20" t="n">
        <v>2.52761781</v>
      </c>
      <c r="I20" s="18" t="n">
        <v>468.47547011</v>
      </c>
      <c r="J20" s="20" t="n">
        <v>3.44188665</v>
      </c>
      <c r="K20" s="18" t="n">
        <v>443.87581762</v>
      </c>
      <c r="L20" s="20" t="n">
        <v>4.70424604</v>
      </c>
      <c r="M20" s="18" t="s">
        <v>481</v>
      </c>
      <c r="N20" s="20" t="s">
        <v>481</v>
      </c>
      <c r="O20" s="18" t="s">
        <v>481</v>
      </c>
      <c r="P20" s="20" t="s">
        <v>481</v>
      </c>
      <c r="Q20" s="18" t="s">
        <v>481</v>
      </c>
      <c r="R20" s="20" t="s">
        <v>481</v>
      </c>
      <c r="S20" s="18" t="s">
        <v>481</v>
      </c>
      <c r="T20" s="20" t="s">
        <v>481</v>
      </c>
      <c r="U20" s="18" t="n">
        <v>415.96855342</v>
      </c>
      <c r="V20" s="20" t="n">
        <v>6.03489126</v>
      </c>
    </row>
    <row r="21" spans="1:22">
      <c r="A21" s="15" t="s">
        <v>496</v>
      </c>
      <c r="B21" s="17" t="n">
        <v>5741</v>
      </c>
      <c r="C21" s="18">
        <f>(70.0/B21*100)</f>
        <v/>
      </c>
      <c r="D21" s="19" t="n">
        <v>5671</v>
      </c>
      <c r="E21" s="18" t="n">
        <v>541.97130625</v>
      </c>
      <c r="F21" s="20" t="n">
        <v>4.60708626</v>
      </c>
      <c r="G21" s="18" t="n">
        <v>513.38394948</v>
      </c>
      <c r="H21" s="20" t="n">
        <v>2.98511949</v>
      </c>
      <c r="I21" s="18" t="n">
        <v>503.34692487</v>
      </c>
      <c r="J21" s="20" t="n">
        <v>2.61216561</v>
      </c>
      <c r="K21" s="18" t="n">
        <v>474.37437329</v>
      </c>
      <c r="L21" s="20" t="n">
        <v>2.98450391</v>
      </c>
      <c r="M21" s="18" t="s">
        <v>481</v>
      </c>
      <c r="N21" s="20" t="s">
        <v>481</v>
      </c>
      <c r="O21" s="18" t="s">
        <v>481</v>
      </c>
      <c r="P21" s="20" t="s">
        <v>481</v>
      </c>
      <c r="Q21" s="18" t="s">
        <v>481</v>
      </c>
      <c r="R21" s="20" t="s">
        <v>481</v>
      </c>
      <c r="S21" s="18" t="s">
        <v>481</v>
      </c>
      <c r="T21" s="20" t="s">
        <v>481</v>
      </c>
      <c r="U21" s="18" t="n">
        <v>429.52077546</v>
      </c>
      <c r="V21" s="20" t="n">
        <v>9.0633508</v>
      </c>
    </row>
    <row r="22" spans="1:22">
      <c r="A22" s="15" t="s">
        <v>497</v>
      </c>
      <c r="B22" s="17" t="n">
        <v>6598</v>
      </c>
      <c r="C22" s="18">
        <f>(43.0/B22*100)</f>
        <v/>
      </c>
      <c r="D22" s="19" t="n">
        <v>6555</v>
      </c>
      <c r="E22" s="18" t="n">
        <v>492.86621033</v>
      </c>
      <c r="F22" s="20" t="n">
        <v>4.86071488</v>
      </c>
      <c r="G22" s="18" t="n">
        <v>475.34668944</v>
      </c>
      <c r="H22" s="20" t="n">
        <v>3.79163774</v>
      </c>
      <c r="I22" s="18" t="n">
        <v>477.31180754</v>
      </c>
      <c r="J22" s="20" t="n">
        <v>4.97578279</v>
      </c>
      <c r="K22" s="18" t="n">
        <v>465.46667804</v>
      </c>
      <c r="L22" s="20" t="n">
        <v>4.58402487</v>
      </c>
      <c r="M22" s="18" t="s">
        <v>481</v>
      </c>
      <c r="N22" s="20" t="s">
        <v>481</v>
      </c>
      <c r="O22" s="18" t="s">
        <v>481</v>
      </c>
      <c r="P22" s="20" t="s">
        <v>481</v>
      </c>
      <c r="Q22" s="18" t="n">
        <v>448.28166515</v>
      </c>
      <c r="R22" s="20" t="n">
        <v>8.782882710000001</v>
      </c>
      <c r="S22" s="18" t="s">
        <v>481</v>
      </c>
      <c r="T22" s="20" t="s">
        <v>481</v>
      </c>
      <c r="U22" s="18" t="n">
        <v>365.6331349</v>
      </c>
      <c r="V22" s="20" t="n">
        <v>7.68610309</v>
      </c>
    </row>
    <row r="23" spans="1:22">
      <c r="A23" s="15" t="s">
        <v>498</v>
      </c>
      <c r="B23" s="17" t="n">
        <v>11583</v>
      </c>
      <c r="C23" s="18">
        <f>(281.0/B23*100)</f>
        <v/>
      </c>
      <c r="D23" s="19" t="n">
        <v>11302</v>
      </c>
      <c r="E23" s="18" t="n">
        <v>496.80051909</v>
      </c>
      <c r="F23" s="20" t="n">
        <v>3.95334583</v>
      </c>
      <c r="G23" s="18" t="n">
        <v>485.6473487</v>
      </c>
      <c r="H23" s="20" t="n">
        <v>3.26349273</v>
      </c>
      <c r="I23" s="18" t="n">
        <v>489.38188273</v>
      </c>
      <c r="J23" s="20" t="n">
        <v>2.95408274</v>
      </c>
      <c r="K23" s="18" t="n">
        <v>467.212339</v>
      </c>
      <c r="L23" s="20" t="n">
        <v>3.45565563</v>
      </c>
      <c r="M23" s="18" t="s">
        <v>481</v>
      </c>
      <c r="N23" s="20" t="s">
        <v>481</v>
      </c>
      <c r="O23" s="18" t="s">
        <v>481</v>
      </c>
      <c r="P23" s="20" t="s">
        <v>481</v>
      </c>
      <c r="Q23" s="18" t="s">
        <v>481</v>
      </c>
      <c r="R23" s="20" t="s">
        <v>481</v>
      </c>
      <c r="S23" s="18" t="s">
        <v>481</v>
      </c>
      <c r="T23" s="20" t="s">
        <v>481</v>
      </c>
      <c r="U23" s="18" t="n">
        <v>416.29428762</v>
      </c>
      <c r="V23" s="20" t="n">
        <v>6.26037688</v>
      </c>
    </row>
    <row r="24" spans="1:22">
      <c r="A24" s="15" t="s">
        <v>499</v>
      </c>
      <c r="B24" s="17" t="n">
        <v>6647</v>
      </c>
      <c r="C24" s="18">
        <f>(14.0/B24*100)</f>
        <v/>
      </c>
      <c r="D24" s="19" t="n">
        <v>6633</v>
      </c>
      <c r="E24" s="18" t="n">
        <v>567.41460144</v>
      </c>
      <c r="F24" s="20" t="n">
        <v>6.55990958</v>
      </c>
      <c r="G24" s="18" t="n">
        <v>545.9446357099999</v>
      </c>
      <c r="H24" s="20" t="n">
        <v>3.33956173</v>
      </c>
      <c r="I24" s="18" t="n">
        <v>544.05046229</v>
      </c>
      <c r="J24" s="20" t="n">
        <v>3.14481259</v>
      </c>
      <c r="K24" s="18" t="n">
        <v>520.18063635</v>
      </c>
      <c r="L24" s="20" t="n">
        <v>3.38350729</v>
      </c>
      <c r="M24" s="18" t="s">
        <v>481</v>
      </c>
      <c r="N24" s="20" t="s">
        <v>481</v>
      </c>
      <c r="O24" s="18" t="s">
        <v>481</v>
      </c>
      <c r="P24" s="20" t="s">
        <v>481</v>
      </c>
      <c r="Q24" s="18" t="s">
        <v>481</v>
      </c>
      <c r="R24" s="20" t="s">
        <v>481</v>
      </c>
      <c r="S24" s="18" t="s">
        <v>481</v>
      </c>
      <c r="T24" s="20" t="s">
        <v>481</v>
      </c>
      <c r="U24" s="18" t="n">
        <v>458.33350624</v>
      </c>
      <c r="V24" s="20" t="n">
        <v>9.278909329999999</v>
      </c>
    </row>
    <row r="25" spans="1:22">
      <c r="A25" s="15" t="s">
        <v>500</v>
      </c>
      <c r="B25" s="17" t="n">
        <v>5581</v>
      </c>
      <c r="C25" s="18">
        <f>(25.0/B25*100)</f>
        <v/>
      </c>
      <c r="D25" s="19" t="n">
        <v>5556</v>
      </c>
      <c r="E25" s="18" t="n">
        <v>562.3316947</v>
      </c>
      <c r="F25" s="20" t="n">
        <v>4.35052824</v>
      </c>
      <c r="G25" s="18" t="n">
        <v>518.69021456</v>
      </c>
      <c r="H25" s="20" t="n">
        <v>3.46030448</v>
      </c>
      <c r="I25" s="18" t="n">
        <v>507.80445289</v>
      </c>
      <c r="J25" s="20" t="n">
        <v>3.20392397</v>
      </c>
      <c r="K25" s="18" t="n">
        <v>481.18859976</v>
      </c>
      <c r="L25" s="20" t="n">
        <v>4.76895326</v>
      </c>
      <c r="M25" s="18" t="s">
        <v>481</v>
      </c>
      <c r="N25" s="20" t="s">
        <v>481</v>
      </c>
      <c r="O25" s="18" t="s">
        <v>481</v>
      </c>
      <c r="P25" s="20" t="s">
        <v>481</v>
      </c>
      <c r="Q25" s="18" t="s">
        <v>481</v>
      </c>
      <c r="R25" s="20" t="s">
        <v>481</v>
      </c>
      <c r="S25" s="18" t="s">
        <v>481</v>
      </c>
      <c r="T25" s="20" t="s">
        <v>481</v>
      </c>
      <c r="U25" s="18" t="n">
        <v>451.79102044</v>
      </c>
      <c r="V25" s="20" t="n">
        <v>20.24045977</v>
      </c>
    </row>
    <row r="26" spans="1:22">
      <c r="A26" s="15" t="s">
        <v>501</v>
      </c>
      <c r="B26" s="17" t="n">
        <v>4869</v>
      </c>
      <c r="C26" s="18">
        <f>(88.0/B26*100)</f>
        <v/>
      </c>
      <c r="D26" s="19" t="n">
        <v>4781</v>
      </c>
      <c r="E26" s="18" t="n">
        <v>515.52423147</v>
      </c>
      <c r="F26" s="20" t="n">
        <v>3.27840191</v>
      </c>
      <c r="G26" s="18" t="n">
        <v>495.01627685</v>
      </c>
      <c r="H26" s="20" t="n">
        <v>2.89509467</v>
      </c>
      <c r="I26" s="18" t="n">
        <v>485.28142377</v>
      </c>
      <c r="J26" s="20" t="n">
        <v>2.60091818</v>
      </c>
      <c r="K26" s="18" t="n">
        <v>477.34822524</v>
      </c>
      <c r="L26" s="20" t="n">
        <v>3.33107888</v>
      </c>
      <c r="M26" s="18" t="s">
        <v>481</v>
      </c>
      <c r="N26" s="20" t="s">
        <v>481</v>
      </c>
      <c r="O26" s="18" t="s">
        <v>481</v>
      </c>
      <c r="P26" s="20" t="s">
        <v>481</v>
      </c>
      <c r="Q26" s="18" t="s">
        <v>481</v>
      </c>
      <c r="R26" s="20" t="s">
        <v>481</v>
      </c>
      <c r="S26" s="18" t="s">
        <v>481</v>
      </c>
      <c r="T26" s="20" t="s">
        <v>481</v>
      </c>
      <c r="U26" s="18" t="n">
        <v>436.07391651</v>
      </c>
      <c r="V26" s="20" t="n">
        <v>6.64757676</v>
      </c>
    </row>
    <row r="27" spans="1:22">
      <c r="A27" s="15" t="s">
        <v>502</v>
      </c>
      <c r="B27" s="17" t="n">
        <v>5299</v>
      </c>
      <c r="C27" s="18">
        <f>(170.0/B27*100)</f>
        <v/>
      </c>
      <c r="D27" s="19" t="n">
        <v>5129</v>
      </c>
      <c r="E27" s="18" t="n">
        <v>509.78479275</v>
      </c>
      <c r="F27" s="20" t="n">
        <v>4.14225089</v>
      </c>
      <c r="G27" s="18" t="n">
        <v>497.63251575</v>
      </c>
      <c r="H27" s="20" t="n">
        <v>2.58108729</v>
      </c>
      <c r="I27" s="18" t="n">
        <v>494.04925806</v>
      </c>
      <c r="J27" s="20" t="n">
        <v>2.41462237</v>
      </c>
      <c r="K27" s="18" t="n">
        <v>472.8795119</v>
      </c>
      <c r="L27" s="20" t="n">
        <v>3.2513355</v>
      </c>
      <c r="M27" s="18" t="s">
        <v>481</v>
      </c>
      <c r="N27" s="20" t="s">
        <v>481</v>
      </c>
      <c r="O27" s="18" t="s">
        <v>481</v>
      </c>
      <c r="P27" s="20" t="s">
        <v>481</v>
      </c>
      <c r="Q27" s="18" t="s">
        <v>481</v>
      </c>
      <c r="R27" s="20" t="s">
        <v>481</v>
      </c>
      <c r="S27" s="18" t="s">
        <v>481</v>
      </c>
      <c r="T27" s="20" t="s">
        <v>481</v>
      </c>
      <c r="U27" s="18" t="n">
        <v>411.80049528</v>
      </c>
      <c r="V27" s="20" t="n">
        <v>3.86869326</v>
      </c>
    </row>
    <row r="28" spans="1:22">
      <c r="A28" s="15" t="s">
        <v>503</v>
      </c>
      <c r="B28" s="17" t="n">
        <v>7568</v>
      </c>
      <c r="C28" s="18">
        <f>(490.0/B28*100)</f>
        <v/>
      </c>
      <c r="D28" s="19" t="n">
        <v>7078</v>
      </c>
      <c r="E28" s="18" t="n">
        <v>428.81107591</v>
      </c>
      <c r="F28" s="20" t="n">
        <v>3.89021361</v>
      </c>
      <c r="G28" s="18" t="n">
        <v>417.14840051</v>
      </c>
      <c r="H28" s="20" t="n">
        <v>2.60916474</v>
      </c>
      <c r="I28" s="18" t="n">
        <v>420.66752331</v>
      </c>
      <c r="J28" s="20" t="n">
        <v>2.47218085</v>
      </c>
      <c r="K28" s="18" t="n">
        <v>415.93172186</v>
      </c>
      <c r="L28" s="20" t="n">
        <v>3.59895608</v>
      </c>
      <c r="M28" s="18" t="s">
        <v>481</v>
      </c>
      <c r="N28" s="20" t="s">
        <v>481</v>
      </c>
      <c r="O28" s="18" t="s">
        <v>481</v>
      </c>
      <c r="P28" s="20" t="s">
        <v>481</v>
      </c>
      <c r="Q28" s="18" t="s">
        <v>481</v>
      </c>
      <c r="R28" s="20" t="s">
        <v>481</v>
      </c>
      <c r="S28" s="18" t="s">
        <v>481</v>
      </c>
      <c r="T28" s="20" t="s">
        <v>481</v>
      </c>
      <c r="U28" s="18" t="n">
        <v>389.27744438</v>
      </c>
      <c r="V28" s="20" t="n">
        <v>6.03070375</v>
      </c>
    </row>
    <row r="29" spans="1:22">
      <c r="A29" s="15" t="s">
        <v>504</v>
      </c>
      <c r="B29" s="17" t="n">
        <v>5385</v>
      </c>
      <c r="C29" s="18">
        <f>(30.0/B29*100)</f>
        <v/>
      </c>
      <c r="D29" s="19" t="n">
        <v>5355</v>
      </c>
      <c r="E29" s="18" t="n">
        <v>539.1114396200001</v>
      </c>
      <c r="F29" s="20" t="n">
        <v>5.19640052</v>
      </c>
      <c r="G29" s="18" t="n">
        <v>521.04788996</v>
      </c>
      <c r="H29" s="20" t="n">
        <v>3.03761154</v>
      </c>
      <c r="I29" s="18" t="n">
        <v>518.37614346</v>
      </c>
      <c r="J29" s="20" t="n">
        <v>3.47800026</v>
      </c>
      <c r="K29" s="18" t="n">
        <v>488.26241686</v>
      </c>
      <c r="L29" s="20" t="n">
        <v>3.52551876</v>
      </c>
      <c r="M29" s="18" t="s">
        <v>481</v>
      </c>
      <c r="N29" s="20" t="s">
        <v>481</v>
      </c>
      <c r="O29" s="18" t="s">
        <v>481</v>
      </c>
      <c r="P29" s="20" t="s">
        <v>481</v>
      </c>
      <c r="Q29" s="18" t="n">
        <v>358.28551468</v>
      </c>
      <c r="R29" s="20" t="n">
        <v>8.567023300000001</v>
      </c>
      <c r="S29" s="18" t="s">
        <v>481</v>
      </c>
      <c r="T29" s="20" t="s">
        <v>481</v>
      </c>
      <c r="U29" s="18" t="n">
        <v>406.13075334</v>
      </c>
      <c r="V29" s="20" t="n">
        <v>7.44057687</v>
      </c>
    </row>
    <row r="30" spans="1:22">
      <c r="A30" s="15" t="s">
        <v>505</v>
      </c>
      <c r="B30" s="17" t="n">
        <v>4520</v>
      </c>
      <c r="C30" s="18">
        <f>(243.0/B30*100)</f>
        <v/>
      </c>
      <c r="D30" s="19" t="n">
        <v>4277</v>
      </c>
      <c r="E30" s="18" t="n">
        <v>567.7328839199999</v>
      </c>
      <c r="F30" s="20" t="n">
        <v>5.44890759</v>
      </c>
      <c r="G30" s="18" t="n">
        <v>526.2343518</v>
      </c>
      <c r="H30" s="20" t="n">
        <v>3.24821362</v>
      </c>
      <c r="I30" s="18" t="n">
        <v>516.2223413200001</v>
      </c>
      <c r="J30" s="20" t="n">
        <v>3.00703072</v>
      </c>
      <c r="K30" s="18" t="n">
        <v>488.1181838</v>
      </c>
      <c r="L30" s="20" t="n">
        <v>5.06269838</v>
      </c>
      <c r="M30" s="18" t="s">
        <v>481</v>
      </c>
      <c r="N30" s="20" t="s">
        <v>481</v>
      </c>
      <c r="O30" s="18" t="s">
        <v>481</v>
      </c>
      <c r="P30" s="20" t="s">
        <v>481</v>
      </c>
      <c r="Q30" s="18" t="s">
        <v>481</v>
      </c>
      <c r="R30" s="20" t="s">
        <v>481</v>
      </c>
      <c r="S30" s="18" t="s">
        <v>481</v>
      </c>
      <c r="T30" s="20" t="s">
        <v>481</v>
      </c>
      <c r="U30" s="18" t="n">
        <v>422.25378943</v>
      </c>
      <c r="V30" s="20" t="n">
        <v>5.39285992</v>
      </c>
    </row>
    <row r="31" spans="1:22">
      <c r="A31" s="15" t="s">
        <v>506</v>
      </c>
      <c r="B31" s="17" t="n">
        <v>5456</v>
      </c>
      <c r="C31" s="18">
        <f>(152.0/B31*100)</f>
        <v/>
      </c>
      <c r="D31" s="19" t="n">
        <v>5304</v>
      </c>
      <c r="E31" s="18" t="n">
        <v>538.54224988</v>
      </c>
      <c r="F31" s="20" t="n">
        <v>4.02295972</v>
      </c>
      <c r="G31" s="18" t="n">
        <v>511.66845828</v>
      </c>
      <c r="H31" s="20" t="n">
        <v>2.5057028</v>
      </c>
      <c r="I31" s="18" t="n">
        <v>484.0607117</v>
      </c>
      <c r="J31" s="20" t="n">
        <v>3.43725466</v>
      </c>
      <c r="K31" s="18" t="n">
        <v>452.23997539</v>
      </c>
      <c r="L31" s="20" t="n">
        <v>6.1192263</v>
      </c>
      <c r="M31" s="18" t="s">
        <v>481</v>
      </c>
      <c r="N31" s="20" t="s">
        <v>481</v>
      </c>
      <c r="O31" s="18" t="s">
        <v>481</v>
      </c>
      <c r="P31" s="20" t="s">
        <v>481</v>
      </c>
      <c r="Q31" s="18" t="s">
        <v>481</v>
      </c>
      <c r="R31" s="20" t="s">
        <v>481</v>
      </c>
      <c r="S31" s="18" t="s">
        <v>481</v>
      </c>
      <c r="T31" s="20" t="s">
        <v>481</v>
      </c>
      <c r="U31" s="18" t="n">
        <v>426.11836021</v>
      </c>
      <c r="V31" s="20" t="n">
        <v>5.11628068</v>
      </c>
    </row>
    <row r="32" spans="1:22">
      <c r="A32" s="15" t="s">
        <v>507</v>
      </c>
      <c r="B32" s="17" t="n">
        <v>4478</v>
      </c>
      <c r="C32" s="18">
        <f>(6.0/B32*100)</f>
        <v/>
      </c>
      <c r="D32" s="19" t="n">
        <v>4472</v>
      </c>
      <c r="E32" s="18" t="n">
        <v>529.66258951</v>
      </c>
      <c r="F32" s="20" t="n">
        <v>5.21017457</v>
      </c>
      <c r="G32" s="18" t="n">
        <v>509.82430863</v>
      </c>
      <c r="H32" s="20" t="n">
        <v>3.23973519</v>
      </c>
      <c r="I32" s="18" t="n">
        <v>492.15876487</v>
      </c>
      <c r="J32" s="20" t="n">
        <v>2.64050242</v>
      </c>
      <c r="K32" s="18" t="n">
        <v>477.78269369</v>
      </c>
      <c r="L32" s="20" t="n">
        <v>3.98887219</v>
      </c>
      <c r="M32" s="18" t="s">
        <v>481</v>
      </c>
      <c r="N32" s="20" t="s">
        <v>481</v>
      </c>
      <c r="O32" s="18" t="s">
        <v>481</v>
      </c>
      <c r="P32" s="20" t="s">
        <v>481</v>
      </c>
      <c r="Q32" s="18" t="s">
        <v>481</v>
      </c>
      <c r="R32" s="20" t="s">
        <v>481</v>
      </c>
      <c r="S32" s="18" t="s">
        <v>481</v>
      </c>
      <c r="T32" s="20" t="s">
        <v>481</v>
      </c>
      <c r="U32" s="18" t="n">
        <v>431.33627521</v>
      </c>
      <c r="V32" s="20" t="n">
        <v>11.56062565</v>
      </c>
    </row>
    <row r="33" spans="1:22">
      <c r="A33" s="15" t="s">
        <v>508</v>
      </c>
      <c r="B33" s="17" t="n">
        <v>7325</v>
      </c>
      <c r="C33" s="18">
        <f>(85.0/B33*100)</f>
        <v/>
      </c>
      <c r="D33" s="19" t="n">
        <v>7240</v>
      </c>
      <c r="E33" s="18" t="n">
        <v>539.6237807700001</v>
      </c>
      <c r="F33" s="20" t="n">
        <v>4.01497174</v>
      </c>
      <c r="G33" s="18" t="n">
        <v>505.30368636</v>
      </c>
      <c r="H33" s="20" t="n">
        <v>2.91529659</v>
      </c>
      <c r="I33" s="18" t="n">
        <v>486.2286273</v>
      </c>
      <c r="J33" s="20" t="n">
        <v>2.98929858</v>
      </c>
      <c r="K33" s="18" t="n">
        <v>475.50930612</v>
      </c>
      <c r="L33" s="20" t="n">
        <v>3.98085936</v>
      </c>
      <c r="M33" s="18" t="s">
        <v>481</v>
      </c>
      <c r="N33" s="20" t="s">
        <v>481</v>
      </c>
      <c r="O33" s="18" t="s">
        <v>481</v>
      </c>
      <c r="P33" s="20" t="s">
        <v>481</v>
      </c>
      <c r="Q33" s="18" t="s">
        <v>481</v>
      </c>
      <c r="R33" s="20" t="s">
        <v>481</v>
      </c>
      <c r="S33" s="18" t="s">
        <v>481</v>
      </c>
      <c r="T33" s="20" t="s">
        <v>481</v>
      </c>
      <c r="U33" s="18" t="n">
        <v>439.72145337</v>
      </c>
      <c r="V33" s="20" t="n">
        <v>8.269305320000001</v>
      </c>
    </row>
    <row r="34" spans="1:22">
      <c r="A34" s="15" t="s">
        <v>509</v>
      </c>
      <c r="B34" s="17" t="n">
        <v>6350</v>
      </c>
      <c r="C34" s="18">
        <f>(106.0/B34*100)</f>
        <v/>
      </c>
      <c r="D34" s="19" t="n">
        <v>6244</v>
      </c>
      <c r="E34" s="18" t="n">
        <v>479.60280042</v>
      </c>
      <c r="F34" s="20" t="n">
        <v>4.88135647</v>
      </c>
      <c r="G34" s="18" t="n">
        <v>473.94412453</v>
      </c>
      <c r="H34" s="20" t="n">
        <v>2.93237032</v>
      </c>
      <c r="I34" s="18" t="n">
        <v>473.19895736</v>
      </c>
      <c r="J34" s="20" t="n">
        <v>3.04438531</v>
      </c>
      <c r="K34" s="18" t="n">
        <v>450.94958701</v>
      </c>
      <c r="L34" s="20" t="n">
        <v>3.32603589</v>
      </c>
      <c r="M34" s="18" t="s">
        <v>481</v>
      </c>
      <c r="N34" s="20" t="s">
        <v>481</v>
      </c>
      <c r="O34" s="18" t="s">
        <v>481</v>
      </c>
      <c r="P34" s="20" t="s">
        <v>481</v>
      </c>
      <c r="Q34" s="18" t="n">
        <v>306.56969545</v>
      </c>
      <c r="R34" s="20" t="n">
        <v>10.27624616</v>
      </c>
      <c r="S34" s="18" t="s">
        <v>481</v>
      </c>
      <c r="T34" s="20" t="s">
        <v>481</v>
      </c>
      <c r="U34" s="18" t="n">
        <v>394.94993242</v>
      </c>
      <c r="V34" s="20" t="n">
        <v>7.25328525</v>
      </c>
    </row>
    <row r="35" spans="1:22">
      <c r="A35" s="15" t="s">
        <v>510</v>
      </c>
      <c r="B35" s="17" t="n">
        <v>6406</v>
      </c>
      <c r="C35" s="18">
        <f>(74.0/B35*100)</f>
        <v/>
      </c>
      <c r="D35" s="19" t="n">
        <v>6332</v>
      </c>
      <c r="E35" s="18" t="n">
        <v>543.82662423</v>
      </c>
      <c r="F35" s="20" t="n">
        <v>4.09165017</v>
      </c>
      <c r="G35" s="18" t="n">
        <v>522.76657993</v>
      </c>
      <c r="H35" s="20" t="n">
        <v>2.40625953</v>
      </c>
      <c r="I35" s="18" t="n">
        <v>512.68115848</v>
      </c>
      <c r="J35" s="20" t="n">
        <v>2.81564335</v>
      </c>
      <c r="K35" s="18" t="n">
        <v>493.95631309</v>
      </c>
      <c r="L35" s="20" t="n">
        <v>3.16132943</v>
      </c>
      <c r="M35" s="18" t="s">
        <v>481</v>
      </c>
      <c r="N35" s="20" t="s">
        <v>481</v>
      </c>
      <c r="O35" s="18" t="s">
        <v>481</v>
      </c>
      <c r="P35" s="20" t="s">
        <v>481</v>
      </c>
      <c r="Q35" s="18" t="n">
        <v>374.85244494</v>
      </c>
      <c r="R35" s="20" t="n">
        <v>5.84040672</v>
      </c>
      <c r="S35" s="18" t="s">
        <v>481</v>
      </c>
      <c r="T35" s="20" t="s">
        <v>481</v>
      </c>
      <c r="U35" s="18" t="n">
        <v>418.8906754</v>
      </c>
      <c r="V35" s="20" t="n">
        <v>6.59341225</v>
      </c>
    </row>
    <row r="36" spans="1:22">
      <c r="A36" s="15" t="s">
        <v>511</v>
      </c>
      <c r="B36" s="17" t="n">
        <v>6736</v>
      </c>
      <c r="C36" s="18">
        <f>(88.0/B36*100)</f>
        <v/>
      </c>
      <c r="D36" s="19" t="n">
        <v>6648</v>
      </c>
      <c r="E36" s="18" t="n">
        <v>531.09599167</v>
      </c>
      <c r="F36" s="20" t="n">
        <v>2.98225105</v>
      </c>
      <c r="G36" s="18" t="n">
        <v>503.37761322</v>
      </c>
      <c r="H36" s="20" t="n">
        <v>2.78179959</v>
      </c>
      <c r="I36" s="18" t="n">
        <v>487.52555788</v>
      </c>
      <c r="J36" s="20" t="n">
        <v>2.61748309</v>
      </c>
      <c r="K36" s="18" t="n">
        <v>465.00782627</v>
      </c>
      <c r="L36" s="20" t="n">
        <v>2.72636359</v>
      </c>
      <c r="M36" s="18" t="s">
        <v>481</v>
      </c>
      <c r="N36" s="20" t="s">
        <v>481</v>
      </c>
      <c r="O36" s="18" t="s">
        <v>481</v>
      </c>
      <c r="P36" s="20" t="s">
        <v>481</v>
      </c>
      <c r="Q36" s="18" t="s">
        <v>481</v>
      </c>
      <c r="R36" s="20" t="s">
        <v>481</v>
      </c>
      <c r="S36" s="18" t="s">
        <v>481</v>
      </c>
      <c r="T36" s="20" t="s">
        <v>481</v>
      </c>
      <c r="U36" s="18" t="n">
        <v>423.18934741</v>
      </c>
      <c r="V36" s="20" t="n">
        <v>6.33856237</v>
      </c>
    </row>
    <row r="37" spans="1:22">
      <c r="A37" s="15" t="s">
        <v>512</v>
      </c>
      <c r="B37" s="17" t="n">
        <v>5458</v>
      </c>
      <c r="C37" s="18">
        <f>(181.0/B37*100)</f>
        <v/>
      </c>
      <c r="D37" s="19" t="n">
        <v>5277</v>
      </c>
      <c r="E37" s="18" t="n">
        <v>543.96155079</v>
      </c>
      <c r="F37" s="20" t="n">
        <v>5.48166511</v>
      </c>
      <c r="G37" s="18" t="n">
        <v>509.18567014</v>
      </c>
      <c r="H37" s="20" t="n">
        <v>3.50595447</v>
      </c>
      <c r="I37" s="18" t="n">
        <v>492.76392198</v>
      </c>
      <c r="J37" s="20" t="n">
        <v>4.11824123</v>
      </c>
      <c r="K37" s="18" t="n">
        <v>473.1680901</v>
      </c>
      <c r="L37" s="20" t="n">
        <v>4.41700503</v>
      </c>
      <c r="M37" s="18" t="s">
        <v>481</v>
      </c>
      <c r="N37" s="20" t="s">
        <v>481</v>
      </c>
      <c r="O37" s="18" t="s">
        <v>481</v>
      </c>
      <c r="P37" s="20" t="s">
        <v>481</v>
      </c>
      <c r="Q37" s="18" t="s">
        <v>481</v>
      </c>
      <c r="R37" s="20" t="s">
        <v>481</v>
      </c>
      <c r="S37" s="18" t="s">
        <v>481</v>
      </c>
      <c r="T37" s="20" t="s">
        <v>481</v>
      </c>
      <c r="U37" s="18" t="n">
        <v>413.83921826</v>
      </c>
      <c r="V37" s="20" t="n">
        <v>6.00139633</v>
      </c>
    </row>
    <row r="38" spans="1:22">
      <c r="A38" s="15" t="s">
        <v>513</v>
      </c>
      <c r="B38" s="17" t="n">
        <v>5860</v>
      </c>
      <c r="C38" s="18">
        <f>(27.0/B38*100)</f>
        <v/>
      </c>
      <c r="D38" s="19" t="n">
        <v>5833</v>
      </c>
      <c r="E38" s="18" t="n">
        <v>539.36299046</v>
      </c>
      <c r="F38" s="20" t="n">
        <v>5.530585</v>
      </c>
      <c r="G38" s="18" t="n">
        <v>517.5658663</v>
      </c>
      <c r="H38" s="20" t="n">
        <v>4.01682244</v>
      </c>
      <c r="I38" s="18" t="n">
        <v>507.434182</v>
      </c>
      <c r="J38" s="20" t="n">
        <v>3.34058487</v>
      </c>
      <c r="K38" s="18" t="n">
        <v>486.2729327</v>
      </c>
      <c r="L38" s="20" t="n">
        <v>4.01343215</v>
      </c>
      <c r="M38" s="18" t="s">
        <v>481</v>
      </c>
      <c r="N38" s="20" t="s">
        <v>481</v>
      </c>
      <c r="O38" s="18" t="s">
        <v>481</v>
      </c>
      <c r="P38" s="20" t="s">
        <v>481</v>
      </c>
      <c r="Q38" s="18" t="s">
        <v>481</v>
      </c>
      <c r="R38" s="20" t="s">
        <v>481</v>
      </c>
      <c r="S38" s="18" t="s">
        <v>481</v>
      </c>
      <c r="T38" s="20" t="s">
        <v>481</v>
      </c>
      <c r="U38" s="18" t="n">
        <v>474.67906402</v>
      </c>
      <c r="V38" s="20" t="n">
        <v>6.00338467</v>
      </c>
    </row>
    <row r="39" spans="1:22">
      <c r="A39" s="15" t="s">
        <v>514</v>
      </c>
      <c r="B39" s="17" t="n">
        <v>5895</v>
      </c>
      <c r="C39" s="18">
        <f>(33.0/B39*100)</f>
        <v/>
      </c>
      <c r="D39" s="19" t="n">
        <v>5862</v>
      </c>
      <c r="E39" s="18" t="n">
        <v>436.52911768</v>
      </c>
      <c r="F39" s="20" t="n">
        <v>5.28222786</v>
      </c>
      <c r="G39" s="18" t="n">
        <v>428.92227758</v>
      </c>
      <c r="H39" s="20" t="n">
        <v>3.91453977</v>
      </c>
      <c r="I39" s="18" t="n">
        <v>428.73758901</v>
      </c>
      <c r="J39" s="20" t="n">
        <v>4.58749106</v>
      </c>
      <c r="K39" s="18" t="n">
        <v>414.94642916</v>
      </c>
      <c r="L39" s="20" t="n">
        <v>4.69699973</v>
      </c>
      <c r="M39" s="18" t="s">
        <v>481</v>
      </c>
      <c r="N39" s="20" t="s">
        <v>481</v>
      </c>
      <c r="O39" s="18" t="s">
        <v>481</v>
      </c>
      <c r="P39" s="20" t="s">
        <v>481</v>
      </c>
      <c r="Q39" s="18" t="s">
        <v>481</v>
      </c>
      <c r="R39" s="20" t="s">
        <v>481</v>
      </c>
      <c r="S39" s="18" t="s">
        <v>481</v>
      </c>
      <c r="T39" s="20" t="s">
        <v>481</v>
      </c>
      <c r="U39" s="18" t="n">
        <v>370.05429442</v>
      </c>
      <c r="V39" s="20" t="n">
        <v>7.8074208</v>
      </c>
    </row>
    <row r="40" spans="1:22">
      <c r="A40" s="15" t="s">
        <v>515</v>
      </c>
      <c r="B40" s="17" t="n">
        <v>14157</v>
      </c>
      <c r="C40" s="18">
        <f>(415.0/B40*100)</f>
        <v/>
      </c>
      <c r="D40" s="19" t="n">
        <v>13742</v>
      </c>
      <c r="E40" s="18" t="n">
        <v>553.81599907</v>
      </c>
      <c r="F40" s="20" t="n">
        <v>3.99929672</v>
      </c>
      <c r="G40" s="18" t="n">
        <v>520.6881894099999</v>
      </c>
      <c r="H40" s="20" t="n">
        <v>3.10602147</v>
      </c>
      <c r="I40" s="18" t="n">
        <v>503.65630583</v>
      </c>
      <c r="J40" s="20" t="n">
        <v>3.09694538</v>
      </c>
      <c r="K40" s="18" t="n">
        <v>480.03557579</v>
      </c>
      <c r="L40" s="20" t="n">
        <v>4.54032738</v>
      </c>
      <c r="M40" s="18" t="s">
        <v>481</v>
      </c>
      <c r="N40" s="20" t="s">
        <v>481</v>
      </c>
      <c r="O40" s="18" t="s">
        <v>481</v>
      </c>
      <c r="P40" s="20" t="s">
        <v>481</v>
      </c>
      <c r="Q40" s="18" t="s">
        <v>481</v>
      </c>
      <c r="R40" s="20" t="s">
        <v>481</v>
      </c>
      <c r="S40" s="18" t="s">
        <v>481</v>
      </c>
      <c r="T40" s="20" t="s">
        <v>481</v>
      </c>
      <c r="U40" s="18" t="n">
        <v>421.6190176</v>
      </c>
      <c r="V40" s="20" t="n">
        <v>6.0918217</v>
      </c>
    </row>
    <row r="41" spans="1:22">
      <c r="A41" s="15" t="s">
        <v>516</v>
      </c>
      <c r="B41" s="17" t="n">
        <v>5712</v>
      </c>
      <c r="C41" s="18">
        <f>(61.0/B41*100)</f>
        <v/>
      </c>
      <c r="D41" s="19" t="n">
        <v>5651</v>
      </c>
      <c r="E41" s="18" t="n">
        <v>531.33892251</v>
      </c>
      <c r="F41" s="20" t="n">
        <v>4.57404881</v>
      </c>
      <c r="G41" s="18" t="n">
        <v>502.90033434</v>
      </c>
      <c r="H41" s="20" t="n">
        <v>3.63108375</v>
      </c>
      <c r="I41" s="18" t="n">
        <v>491.32159507</v>
      </c>
      <c r="J41" s="20" t="n">
        <v>3.31316638</v>
      </c>
      <c r="K41" s="18" t="n">
        <v>466.52556406</v>
      </c>
      <c r="L41" s="20" t="n">
        <v>4.4505495</v>
      </c>
      <c r="M41" s="18" t="s">
        <v>481</v>
      </c>
      <c r="N41" s="20" t="s">
        <v>481</v>
      </c>
      <c r="O41" s="18" t="s">
        <v>481</v>
      </c>
      <c r="P41" s="20" t="s">
        <v>481</v>
      </c>
      <c r="Q41" s="18" t="n">
        <v>387.44235424</v>
      </c>
      <c r="R41" s="20" t="n">
        <v>14.52510266</v>
      </c>
      <c r="S41" s="18" t="s">
        <v>481</v>
      </c>
      <c r="T41" s="20" t="s">
        <v>481</v>
      </c>
      <c r="U41" s="18" t="n">
        <v>414.8952803</v>
      </c>
      <c r="V41" s="20" t="n">
        <v>8.818852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370.22287969</v>
      </c>
      <c r="F45" s="20" t="n">
        <v>3.59432495</v>
      </c>
      <c r="G45" s="18" t="n">
        <v>376.39673789</v>
      </c>
      <c r="H45" s="20" t="n">
        <v>3.90690883</v>
      </c>
      <c r="I45" s="18" t="n">
        <v>384.83089535</v>
      </c>
      <c r="J45" s="20" t="n">
        <v>3.56348691</v>
      </c>
      <c r="K45" s="18" t="n">
        <v>378.43853959</v>
      </c>
      <c r="L45" s="20" t="n">
        <v>3.01121901</v>
      </c>
      <c r="M45" s="18" t="s">
        <v>481</v>
      </c>
      <c r="N45" s="20" t="s">
        <v>481</v>
      </c>
      <c r="O45" s="18" t="s">
        <v>481</v>
      </c>
      <c r="P45" s="20" t="s">
        <v>481</v>
      </c>
      <c r="Q45" s="18" t="n">
        <v>264.0171</v>
      </c>
      <c r="R45" s="20" t="n">
        <v>35.56617094</v>
      </c>
      <c r="S45" s="18" t="n">
        <v>355.29727208</v>
      </c>
      <c r="T45" s="20" t="n">
        <v>19.86835438</v>
      </c>
      <c r="U45" s="18" t="n">
        <v>346.36027974</v>
      </c>
      <c r="V45" s="20" t="n">
        <v>4.61378811</v>
      </c>
    </row>
    <row r="46" spans="1:22">
      <c r="A46" s="15" t="s">
        <v>521</v>
      </c>
      <c r="B46" s="17" t="n">
        <v>23141</v>
      </c>
      <c r="C46" s="18">
        <f>(2289.0/B46*100)</f>
        <v/>
      </c>
      <c r="D46" s="19" t="n">
        <v>20852</v>
      </c>
      <c r="E46" s="18" t="n">
        <v>424.82733741</v>
      </c>
      <c r="F46" s="20" t="n">
        <v>4.89711026</v>
      </c>
      <c r="G46" s="18" t="n">
        <v>421.31007633</v>
      </c>
      <c r="H46" s="20" t="n">
        <v>3.30609775</v>
      </c>
      <c r="I46" s="18" t="n">
        <v>418.3912373</v>
      </c>
      <c r="J46" s="20" t="n">
        <v>3.72922094</v>
      </c>
      <c r="K46" s="18" t="n">
        <v>409.1618271</v>
      </c>
      <c r="L46" s="20" t="n">
        <v>3.63671173</v>
      </c>
      <c r="M46" s="18" t="s">
        <v>481</v>
      </c>
      <c r="N46" s="20" t="s">
        <v>481</v>
      </c>
      <c r="O46" s="18" t="s">
        <v>481</v>
      </c>
      <c r="P46" s="20" t="s">
        <v>481</v>
      </c>
      <c r="Q46" s="18" t="s">
        <v>481</v>
      </c>
      <c r="R46" s="20" t="s">
        <v>481</v>
      </c>
      <c r="S46" s="18" t="s">
        <v>481</v>
      </c>
      <c r="T46" s="20" t="s">
        <v>481</v>
      </c>
      <c r="U46" s="18" t="n">
        <v>376.15613569</v>
      </c>
      <c r="V46" s="20" t="n">
        <v>2.19555688</v>
      </c>
    </row>
    <row r="47" spans="1:22">
      <c r="A47" s="15" t="s">
        <v>522</v>
      </c>
      <c r="B47" s="17" t="n">
        <v>5928</v>
      </c>
      <c r="C47" s="18">
        <f>(440.0/B47*100)</f>
        <v/>
      </c>
      <c r="D47" s="19" t="n">
        <v>5488</v>
      </c>
      <c r="E47" s="18" t="n">
        <v>459.96159865</v>
      </c>
      <c r="F47" s="20" t="n">
        <v>5.707144</v>
      </c>
      <c r="G47" s="18" t="n">
        <v>465.72445634</v>
      </c>
      <c r="H47" s="20" t="n">
        <v>4.48890226</v>
      </c>
      <c r="I47" s="18" t="n">
        <v>462.99060728</v>
      </c>
      <c r="J47" s="20" t="n">
        <v>4.96372481</v>
      </c>
      <c r="K47" s="18" t="n">
        <v>443.80929672</v>
      </c>
      <c r="L47" s="20" t="n">
        <v>5.66644421</v>
      </c>
      <c r="M47" s="18" t="s">
        <v>481</v>
      </c>
      <c r="N47" s="20" t="s">
        <v>481</v>
      </c>
      <c r="O47" s="18" t="s">
        <v>481</v>
      </c>
      <c r="P47" s="20" t="s">
        <v>481</v>
      </c>
      <c r="Q47" s="18" t="s">
        <v>481</v>
      </c>
      <c r="R47" s="20" t="s">
        <v>481</v>
      </c>
      <c r="S47" s="18" t="s">
        <v>481</v>
      </c>
      <c r="T47" s="20" t="s">
        <v>481</v>
      </c>
      <c r="U47" s="18" t="n">
        <v>382.58758401</v>
      </c>
      <c r="V47" s="20" t="n">
        <v>5.57719965</v>
      </c>
    </row>
    <row r="48" spans="1:22">
      <c r="A48" s="15" t="s">
        <v>523</v>
      </c>
      <c r="B48" s="17" t="n">
        <v>9841</v>
      </c>
      <c r="C48" s="18">
        <f>(8.0/B48*100)</f>
        <v/>
      </c>
      <c r="D48" s="19" t="n">
        <v>9833</v>
      </c>
      <c r="E48" s="18" t="n">
        <v>549.2885663</v>
      </c>
      <c r="F48" s="20" t="n">
        <v>8.207422680000001</v>
      </c>
      <c r="G48" s="18" t="n">
        <v>523.0774378</v>
      </c>
      <c r="H48" s="20" t="n">
        <v>6.17591998</v>
      </c>
      <c r="I48" s="18" t="n">
        <v>523.4357337</v>
      </c>
      <c r="J48" s="20" t="n">
        <v>4.27449622</v>
      </c>
      <c r="K48" s="18" t="n">
        <v>485.99493594</v>
      </c>
      <c r="L48" s="20" t="n">
        <v>4.94489224</v>
      </c>
      <c r="M48" s="18" t="s">
        <v>481</v>
      </c>
      <c r="N48" s="20" t="s">
        <v>481</v>
      </c>
      <c r="O48" s="18" t="s">
        <v>481</v>
      </c>
      <c r="P48" s="20" t="s">
        <v>481</v>
      </c>
      <c r="Q48" s="18" t="s">
        <v>481</v>
      </c>
      <c r="R48" s="20" t="s">
        <v>481</v>
      </c>
      <c r="S48" s="18" t="s">
        <v>481</v>
      </c>
      <c r="T48" s="20" t="s">
        <v>481</v>
      </c>
      <c r="U48" s="18" t="n">
        <v>444.63600908</v>
      </c>
      <c r="V48" s="20" t="n">
        <v>24.89909151</v>
      </c>
    </row>
    <row r="49" spans="1:22">
      <c r="A49" s="15" t="s">
        <v>524</v>
      </c>
      <c r="B49" s="17" t="n">
        <v>6349</v>
      </c>
      <c r="C49" s="18">
        <f>(56.0/B49*100)</f>
        <v/>
      </c>
      <c r="D49" s="19" t="n">
        <v>6293</v>
      </c>
      <c r="E49" s="18" t="n">
        <v>443.77670118</v>
      </c>
      <c r="F49" s="20" t="n">
        <v>4.74653759</v>
      </c>
      <c r="G49" s="18" t="n">
        <v>438.22050389</v>
      </c>
      <c r="H49" s="20" t="n">
        <v>3.00854832</v>
      </c>
      <c r="I49" s="18" t="n">
        <v>433.56051791</v>
      </c>
      <c r="J49" s="20" t="n">
        <v>3.70588037</v>
      </c>
      <c r="K49" s="18" t="n">
        <v>421.03881594</v>
      </c>
      <c r="L49" s="20" t="n">
        <v>3.99811546</v>
      </c>
      <c r="M49" s="18" t="s">
        <v>481</v>
      </c>
      <c r="N49" s="20" t="s">
        <v>481</v>
      </c>
      <c r="O49" s="18" t="s">
        <v>481</v>
      </c>
      <c r="P49" s="20" t="s">
        <v>481</v>
      </c>
      <c r="Q49" s="18" t="s">
        <v>481</v>
      </c>
      <c r="R49" s="20" t="s">
        <v>481</v>
      </c>
      <c r="S49" s="18" t="n">
        <v>370.669085</v>
      </c>
      <c r="T49" s="20" t="n">
        <v>31.08100222</v>
      </c>
      <c r="U49" s="18" t="n">
        <v>379.94098533</v>
      </c>
      <c r="V49" s="20" t="n">
        <v>9.23959908</v>
      </c>
    </row>
    <row r="50" spans="1:22">
      <c r="A50" s="15" t="s">
        <v>525</v>
      </c>
      <c r="B50" s="17" t="n">
        <v>11795</v>
      </c>
      <c r="C50" s="18">
        <f>(413.0/B50*100)</f>
        <v/>
      </c>
      <c r="D50" s="19" t="n">
        <v>11382</v>
      </c>
      <c r="E50" s="18" t="n">
        <v>413.84787425</v>
      </c>
      <c r="F50" s="20" t="n">
        <v>4.22813523</v>
      </c>
      <c r="G50" s="18" t="n">
        <v>418.70556522</v>
      </c>
      <c r="H50" s="20" t="n">
        <v>2.5745067</v>
      </c>
      <c r="I50" s="18" t="n">
        <v>427.91690398</v>
      </c>
      <c r="J50" s="20" t="n">
        <v>2.68582511</v>
      </c>
      <c r="K50" s="18" t="n">
        <v>418.1553498</v>
      </c>
      <c r="L50" s="20" t="n">
        <v>3.19023889</v>
      </c>
      <c r="M50" s="18" t="s">
        <v>481</v>
      </c>
      <c r="N50" s="20" t="s">
        <v>481</v>
      </c>
      <c r="O50" s="18" t="s">
        <v>481</v>
      </c>
      <c r="P50" s="20" t="s">
        <v>481</v>
      </c>
      <c r="Q50" s="18" t="s">
        <v>481</v>
      </c>
      <c r="R50" s="20" t="s">
        <v>481</v>
      </c>
      <c r="S50" s="18" t="s">
        <v>481</v>
      </c>
      <c r="T50" s="20" t="s">
        <v>481</v>
      </c>
      <c r="U50" s="18" t="n">
        <v>363.13837542</v>
      </c>
      <c r="V50" s="20" t="n">
        <v>5.50384836</v>
      </c>
    </row>
    <row r="51" spans="1:22">
      <c r="A51" s="15" t="s">
        <v>526</v>
      </c>
      <c r="B51" s="17" t="n">
        <v>6866</v>
      </c>
      <c r="C51" s="18">
        <f>(112.0/B51*100)</f>
        <v/>
      </c>
      <c r="D51" s="19" t="n">
        <v>6754</v>
      </c>
      <c r="E51" s="18" t="n">
        <v>426.28965947</v>
      </c>
      <c r="F51" s="20" t="n">
        <v>4.05298684</v>
      </c>
      <c r="G51" s="18" t="n">
        <v>422.03891714</v>
      </c>
      <c r="H51" s="20" t="n">
        <v>2.76894446</v>
      </c>
      <c r="I51" s="18" t="n">
        <v>428.79254809</v>
      </c>
      <c r="J51" s="20" t="n">
        <v>2.33363981</v>
      </c>
      <c r="K51" s="18" t="n">
        <v>421.83638935</v>
      </c>
      <c r="L51" s="20" t="n">
        <v>3.16957309</v>
      </c>
      <c r="M51" s="18" t="s">
        <v>481</v>
      </c>
      <c r="N51" s="20" t="s">
        <v>481</v>
      </c>
      <c r="O51" s="18" t="s">
        <v>481</v>
      </c>
      <c r="P51" s="20" t="s">
        <v>481</v>
      </c>
      <c r="Q51" s="18" t="n">
        <v>410.85572185</v>
      </c>
      <c r="R51" s="20" t="n">
        <v>3.7997542</v>
      </c>
      <c r="S51" s="18" t="s">
        <v>481</v>
      </c>
      <c r="T51" s="20" t="s">
        <v>481</v>
      </c>
      <c r="U51" s="18" t="n">
        <v>388.55727955</v>
      </c>
      <c r="V51" s="20" t="n">
        <v>6.1955644</v>
      </c>
    </row>
    <row r="52" spans="1:22">
      <c r="A52" s="15" t="s">
        <v>527</v>
      </c>
      <c r="B52" s="17" t="n">
        <v>5809</v>
      </c>
      <c r="C52" s="18">
        <f>(115.0/B52*100)</f>
        <v/>
      </c>
      <c r="D52" s="19" t="n">
        <v>5694</v>
      </c>
      <c r="E52" s="18" t="n">
        <v>495.82910361</v>
      </c>
      <c r="F52" s="20" t="n">
        <v>3.91065185</v>
      </c>
      <c r="G52" s="18" t="n">
        <v>483.23090358</v>
      </c>
      <c r="H52" s="20" t="n">
        <v>3.12559569</v>
      </c>
      <c r="I52" s="18" t="n">
        <v>479.58249231</v>
      </c>
      <c r="J52" s="20" t="n">
        <v>3.32296855</v>
      </c>
      <c r="K52" s="18" t="n">
        <v>456.24000994</v>
      </c>
      <c r="L52" s="20" t="n">
        <v>3.55660738</v>
      </c>
      <c r="M52" s="18" t="s">
        <v>481</v>
      </c>
      <c r="N52" s="20" t="s">
        <v>481</v>
      </c>
      <c r="O52" s="18" t="s">
        <v>481</v>
      </c>
      <c r="P52" s="20" t="s">
        <v>481</v>
      </c>
      <c r="Q52" s="18" t="s">
        <v>481</v>
      </c>
      <c r="R52" s="20" t="s">
        <v>481</v>
      </c>
      <c r="S52" s="18" t="s">
        <v>481</v>
      </c>
      <c r="T52" s="20" t="s">
        <v>481</v>
      </c>
      <c r="U52" s="18" t="n">
        <v>393.51567782</v>
      </c>
      <c r="V52" s="20" t="n">
        <v>5.60403085</v>
      </c>
    </row>
    <row r="53" spans="1:22">
      <c r="A53" s="15" t="s">
        <v>528</v>
      </c>
      <c r="B53" s="17" t="n">
        <v>5571</v>
      </c>
      <c r="C53" s="18">
        <f>(123.0/B53*100)</f>
        <v/>
      </c>
      <c r="D53" s="19" t="n">
        <v>5448</v>
      </c>
      <c r="E53" s="18" t="n">
        <v>451.12703386</v>
      </c>
      <c r="F53" s="20" t="n">
        <v>3.42399072</v>
      </c>
      <c r="G53" s="18" t="n">
        <v>442.71216197</v>
      </c>
      <c r="H53" s="20" t="n">
        <v>2.40999399</v>
      </c>
      <c r="I53" s="18" t="n">
        <v>436.08296213</v>
      </c>
      <c r="J53" s="20" t="n">
        <v>2.7420101</v>
      </c>
      <c r="K53" s="18" t="n">
        <v>432.50121898</v>
      </c>
      <c r="L53" s="20" t="n">
        <v>3.15465767</v>
      </c>
      <c r="M53" s="18" t="s">
        <v>481</v>
      </c>
      <c r="N53" s="20" t="s">
        <v>481</v>
      </c>
      <c r="O53" s="18" t="s">
        <v>481</v>
      </c>
      <c r="P53" s="20" t="s">
        <v>481</v>
      </c>
      <c r="Q53" s="18" t="s">
        <v>481</v>
      </c>
      <c r="R53" s="20" t="s">
        <v>481</v>
      </c>
      <c r="S53" s="18" t="s">
        <v>481</v>
      </c>
      <c r="T53" s="20" t="s">
        <v>481</v>
      </c>
      <c r="U53" s="18" t="n">
        <v>362.71417787</v>
      </c>
      <c r="V53" s="20" t="n">
        <v>3.82156138</v>
      </c>
    </row>
    <row r="54" spans="1:22">
      <c r="A54" s="15" t="s">
        <v>529</v>
      </c>
      <c r="B54" s="17" t="n">
        <v>4740</v>
      </c>
      <c r="C54" s="18">
        <f>(548.0/B54*100)</f>
        <v/>
      </c>
      <c r="D54" s="19" t="n">
        <v>4192</v>
      </c>
      <c r="E54" s="18" t="n">
        <v>334.14139563</v>
      </c>
      <c r="F54" s="20" t="n">
        <v>3.64878354</v>
      </c>
      <c r="G54" s="18" t="n">
        <v>346.43653877</v>
      </c>
      <c r="H54" s="20" t="n">
        <v>3.13968903</v>
      </c>
      <c r="I54" s="18" t="n">
        <v>361.34280431</v>
      </c>
      <c r="J54" s="20" t="n">
        <v>4.48645641</v>
      </c>
      <c r="K54" s="18" t="n">
        <v>348.44692214</v>
      </c>
      <c r="L54" s="20" t="n">
        <v>5.64464458</v>
      </c>
      <c r="M54" s="18" t="s">
        <v>481</v>
      </c>
      <c r="N54" s="20" t="s">
        <v>481</v>
      </c>
      <c r="O54" s="18" t="s">
        <v>481</v>
      </c>
      <c r="P54" s="20" t="s">
        <v>481</v>
      </c>
      <c r="Q54" s="18" t="s">
        <v>481</v>
      </c>
      <c r="R54" s="20" t="s">
        <v>481</v>
      </c>
      <c r="S54" s="18" t="s">
        <v>481</v>
      </c>
      <c r="T54" s="20" t="s">
        <v>481</v>
      </c>
      <c r="U54" s="18" t="n">
        <v>287.96256219</v>
      </c>
      <c r="V54" s="20" t="n">
        <v>3.38648757</v>
      </c>
    </row>
    <row r="55" spans="1:22">
      <c r="A55" s="15" t="s">
        <v>530</v>
      </c>
      <c r="B55" s="17" t="n">
        <v>5316</v>
      </c>
      <c r="C55" s="18">
        <f>(22.0/B55*100)</f>
        <v/>
      </c>
      <c r="D55" s="19" t="n">
        <v>5294</v>
      </c>
      <c r="E55" s="18" t="n">
        <v>428.67014544</v>
      </c>
      <c r="F55" s="20" t="n">
        <v>3.84115218</v>
      </c>
      <c r="G55" s="18" t="n">
        <v>415.77446338</v>
      </c>
      <c r="H55" s="20" t="n">
        <v>2.69827399</v>
      </c>
      <c r="I55" s="18" t="n">
        <v>416.96603743</v>
      </c>
      <c r="J55" s="20" t="n">
        <v>3.64744103</v>
      </c>
      <c r="K55" s="18" t="n">
        <v>392.69612255</v>
      </c>
      <c r="L55" s="20" t="n">
        <v>4.22062443</v>
      </c>
      <c r="M55" s="18" t="s">
        <v>481</v>
      </c>
      <c r="N55" s="20" t="s">
        <v>481</v>
      </c>
      <c r="O55" s="18" t="s">
        <v>481</v>
      </c>
      <c r="P55" s="20" t="s">
        <v>481</v>
      </c>
      <c r="Q55" s="18" t="s">
        <v>481</v>
      </c>
      <c r="R55" s="20" t="s">
        <v>481</v>
      </c>
      <c r="S55" s="18" t="n">
        <v>338.40360866</v>
      </c>
      <c r="T55" s="20" t="n">
        <v>21.01473442</v>
      </c>
      <c r="U55" s="18" t="n">
        <v>334.72142667</v>
      </c>
      <c r="V55" s="20" t="n">
        <v>6.87748208</v>
      </c>
    </row>
    <row r="56" spans="1:22">
      <c r="A56" s="15" t="s">
        <v>531</v>
      </c>
      <c r="B56" s="17" t="n">
        <v>5359</v>
      </c>
      <c r="C56" s="18">
        <f>(77.0/B56*100)</f>
        <v/>
      </c>
      <c r="D56" s="19" t="n">
        <v>5282</v>
      </c>
      <c r="E56" s="18" t="n">
        <v>534.79734736</v>
      </c>
      <c r="F56" s="20" t="n">
        <v>4.31589424</v>
      </c>
      <c r="G56" s="18" t="n">
        <v>519.5546345499999</v>
      </c>
      <c r="H56" s="20" t="n">
        <v>3.04274188</v>
      </c>
      <c r="I56" s="18" t="n">
        <v>529.04603118</v>
      </c>
      <c r="J56" s="20" t="n">
        <v>2.86743909</v>
      </c>
      <c r="K56" s="18" t="n">
        <v>519.07821633</v>
      </c>
      <c r="L56" s="20" t="n">
        <v>3.53494704</v>
      </c>
      <c r="M56" s="18" t="s">
        <v>481</v>
      </c>
      <c r="N56" s="20" t="s">
        <v>481</v>
      </c>
      <c r="O56" s="18" t="s">
        <v>481</v>
      </c>
      <c r="P56" s="20" t="s">
        <v>481</v>
      </c>
      <c r="Q56" s="18" t="s">
        <v>481</v>
      </c>
      <c r="R56" s="20" t="s">
        <v>481</v>
      </c>
      <c r="S56" s="18" t="s">
        <v>481</v>
      </c>
      <c r="T56" s="20" t="s">
        <v>481</v>
      </c>
      <c r="U56" s="18" t="n">
        <v>477.25688537</v>
      </c>
      <c r="V56" s="20" t="n">
        <v>18.25536714</v>
      </c>
    </row>
    <row r="57" spans="1:22">
      <c r="A57" s="15" t="s">
        <v>532</v>
      </c>
      <c r="B57" s="17" t="n">
        <v>6513</v>
      </c>
      <c r="C57" s="18">
        <f>(0.0/B57*100)</f>
        <v/>
      </c>
      <c r="D57" s="19" t="n">
        <v>6513</v>
      </c>
      <c r="E57" s="18" t="n">
        <v>381.64608489</v>
      </c>
      <c r="F57" s="20" t="n">
        <v>4.27332855</v>
      </c>
      <c r="G57" s="18" t="n">
        <v>396.34255998</v>
      </c>
      <c r="H57" s="20" t="n">
        <v>2.98686848</v>
      </c>
      <c r="I57" s="18" t="n">
        <v>420.74113066</v>
      </c>
      <c r="J57" s="20" t="n">
        <v>3.56354465</v>
      </c>
      <c r="K57" s="18" t="n">
        <v>402.63336361</v>
      </c>
      <c r="L57" s="20" t="n">
        <v>2.77687353</v>
      </c>
      <c r="M57" s="18" t="s">
        <v>481</v>
      </c>
      <c r="N57" s="20" t="s">
        <v>481</v>
      </c>
      <c r="O57" s="18" t="s">
        <v>481</v>
      </c>
      <c r="P57" s="20" t="s">
        <v>481</v>
      </c>
      <c r="Q57" s="18" t="n">
        <v>363.0818</v>
      </c>
      <c r="R57" s="20" t="n">
        <v>34.3779204</v>
      </c>
      <c r="S57" s="18" t="n">
        <v>356.41945578</v>
      </c>
      <c r="T57" s="20" t="n">
        <v>20.90461188</v>
      </c>
      <c r="U57" s="18" t="n">
        <v>377.99017279</v>
      </c>
      <c r="V57" s="20" t="n">
        <v>7.58936033</v>
      </c>
    </row>
    <row r="58" spans="1:22">
      <c r="A58" s="15" t="s">
        <v>533</v>
      </c>
      <c r="B58" s="17" t="n">
        <v>7267</v>
      </c>
      <c r="C58" s="18">
        <f>(10.0/B58*100)</f>
        <v/>
      </c>
      <c r="D58" s="19" t="n">
        <v>7257</v>
      </c>
      <c r="E58" s="18" t="n">
        <v>418.56908804</v>
      </c>
      <c r="F58" s="20" t="n">
        <v>3.67157325</v>
      </c>
      <c r="G58" s="18" t="n">
        <v>414.9890704</v>
      </c>
      <c r="H58" s="20" t="n">
        <v>3.10968529</v>
      </c>
      <c r="I58" s="18" t="n">
        <v>412.3260484</v>
      </c>
      <c r="J58" s="20" t="n">
        <v>3.32820493</v>
      </c>
      <c r="K58" s="18" t="n">
        <v>399.17691314</v>
      </c>
      <c r="L58" s="20" t="n">
        <v>4.23037643</v>
      </c>
      <c r="M58" s="18" t="s">
        <v>481</v>
      </c>
      <c r="N58" s="20" t="s">
        <v>481</v>
      </c>
      <c r="O58" s="18" t="s">
        <v>481</v>
      </c>
      <c r="P58" s="20" t="s">
        <v>481</v>
      </c>
      <c r="Q58" s="18" t="s">
        <v>481</v>
      </c>
      <c r="R58" s="20" t="s">
        <v>481</v>
      </c>
      <c r="S58" s="18" t="n">
        <v>338.98100151</v>
      </c>
      <c r="T58" s="20" t="n">
        <v>17.84936641</v>
      </c>
      <c r="U58" s="18" t="n">
        <v>332.11227989</v>
      </c>
      <c r="V58" s="20" t="n">
        <v>9.93562187</v>
      </c>
    </row>
    <row r="59" spans="1:22">
      <c r="A59" s="15" t="s">
        <v>534</v>
      </c>
      <c r="B59" s="17" t="n">
        <v>4826</v>
      </c>
      <c r="C59" s="18">
        <f>(26.0/B59*100)</f>
        <v/>
      </c>
      <c r="D59" s="19" t="n">
        <v>4800</v>
      </c>
      <c r="E59" s="18" t="n">
        <v>366.91934936</v>
      </c>
      <c r="F59" s="20" t="n">
        <v>3.91041961</v>
      </c>
      <c r="G59" s="18" t="n">
        <v>377.79123921</v>
      </c>
      <c r="H59" s="20" t="n">
        <v>2.55276967</v>
      </c>
      <c r="I59" s="18" t="n">
        <v>395.07392139</v>
      </c>
      <c r="J59" s="20" t="n">
        <v>3.1650698</v>
      </c>
      <c r="K59" s="18" t="n">
        <v>380.36533516</v>
      </c>
      <c r="L59" s="20" t="n">
        <v>2.38670836</v>
      </c>
      <c r="M59" s="18" t="s">
        <v>481</v>
      </c>
      <c r="N59" s="20" t="s">
        <v>481</v>
      </c>
      <c r="O59" s="18" t="s">
        <v>481</v>
      </c>
      <c r="P59" s="20" t="s">
        <v>481</v>
      </c>
      <c r="Q59" s="18" t="s">
        <v>481</v>
      </c>
      <c r="R59" s="20" t="s">
        <v>481</v>
      </c>
      <c r="S59" s="18" t="n">
        <v>306.13406148</v>
      </c>
      <c r="T59" s="20" t="n">
        <v>15.57287195</v>
      </c>
      <c r="U59" s="18" t="n">
        <v>326.31453551</v>
      </c>
      <c r="V59" s="20" t="n">
        <v>5.87669262</v>
      </c>
    </row>
    <row r="60" spans="1:22">
      <c r="A60" s="15" t="s">
        <v>535</v>
      </c>
      <c r="B60" s="17" t="n">
        <v>4546</v>
      </c>
      <c r="C60" s="18">
        <f>(15.0/B60*100)</f>
        <v/>
      </c>
      <c r="D60" s="19" t="n">
        <v>4531</v>
      </c>
      <c r="E60" s="18" t="n">
        <v>402.60248128</v>
      </c>
      <c r="F60" s="20" t="n">
        <v>5.64450834</v>
      </c>
      <c r="G60" s="18" t="n">
        <v>390.25632837</v>
      </c>
      <c r="H60" s="20" t="n">
        <v>4.24267755</v>
      </c>
      <c r="I60" s="18" t="n">
        <v>388.57584495</v>
      </c>
      <c r="J60" s="20" t="n">
        <v>4.45586473</v>
      </c>
      <c r="K60" s="18" t="n">
        <v>370.91349354</v>
      </c>
      <c r="L60" s="20" t="n">
        <v>4.99192975</v>
      </c>
      <c r="M60" s="18" t="s">
        <v>481</v>
      </c>
      <c r="N60" s="20" t="s">
        <v>481</v>
      </c>
      <c r="O60" s="18" t="s">
        <v>481</v>
      </c>
      <c r="P60" s="20" t="s">
        <v>481</v>
      </c>
      <c r="Q60" s="18" t="s">
        <v>481</v>
      </c>
      <c r="R60" s="20" t="s">
        <v>481</v>
      </c>
      <c r="S60" s="18" t="n">
        <v>341.08799597</v>
      </c>
      <c r="T60" s="20" t="n">
        <v>14.51290622</v>
      </c>
      <c r="U60" s="18" t="n">
        <v>361.18411901</v>
      </c>
      <c r="V60" s="20" t="n">
        <v>9.315203220000001</v>
      </c>
    </row>
    <row r="61" spans="1:22">
      <c r="A61" s="15" t="s">
        <v>536</v>
      </c>
      <c r="B61" s="17" t="n">
        <v>6525</v>
      </c>
      <c r="C61" s="18">
        <f>(184.0/B61*100)</f>
        <v/>
      </c>
      <c r="D61" s="19" t="n">
        <v>6341</v>
      </c>
      <c r="E61" s="18" t="n">
        <v>498.54344363</v>
      </c>
      <c r="F61" s="20" t="n">
        <v>4.16872231</v>
      </c>
      <c r="G61" s="18" t="n">
        <v>480.34123679</v>
      </c>
      <c r="H61" s="20" t="n">
        <v>3.00073419</v>
      </c>
      <c r="I61" s="18" t="n">
        <v>474.97721078</v>
      </c>
      <c r="J61" s="20" t="n">
        <v>2.89686385</v>
      </c>
      <c r="K61" s="18" t="n">
        <v>456.15742587</v>
      </c>
      <c r="L61" s="20" t="n">
        <v>4.6119422</v>
      </c>
      <c r="M61" s="18" t="s">
        <v>481</v>
      </c>
      <c r="N61" s="20" t="s">
        <v>481</v>
      </c>
      <c r="O61" s="18" t="s">
        <v>481</v>
      </c>
      <c r="P61" s="20" t="s">
        <v>481</v>
      </c>
      <c r="Q61" s="18" t="s">
        <v>481</v>
      </c>
      <c r="R61" s="20" t="s">
        <v>481</v>
      </c>
      <c r="S61" s="18" t="s">
        <v>481</v>
      </c>
      <c r="T61" s="20" t="s">
        <v>481</v>
      </c>
      <c r="U61" s="18" t="n">
        <v>393.29965005</v>
      </c>
      <c r="V61" s="20" t="n">
        <v>7.97513776</v>
      </c>
    </row>
    <row r="62" spans="1:22">
      <c r="A62" s="15" t="s">
        <v>537</v>
      </c>
      <c r="B62" s="17" t="n">
        <v>4476</v>
      </c>
      <c r="C62" s="18">
        <f>(3.0/B62*100)</f>
        <v/>
      </c>
      <c r="D62" s="19" t="n">
        <v>4473</v>
      </c>
      <c r="E62" s="18" t="n">
        <v>549.02490143</v>
      </c>
      <c r="F62" s="20" t="n">
        <v>4.64441889</v>
      </c>
      <c r="G62" s="18" t="n">
        <v>529.45352986</v>
      </c>
      <c r="H62" s="20" t="n">
        <v>2.06510864</v>
      </c>
      <c r="I62" s="18" t="n">
        <v>531.51507262</v>
      </c>
      <c r="J62" s="20" t="n">
        <v>2.04051263</v>
      </c>
      <c r="K62" s="18" t="n">
        <v>511.60878906</v>
      </c>
      <c r="L62" s="20" t="n">
        <v>2.66966065</v>
      </c>
      <c r="M62" s="18" t="s">
        <v>481</v>
      </c>
      <c r="N62" s="20" t="s">
        <v>481</v>
      </c>
      <c r="O62" s="18" t="s">
        <v>481</v>
      </c>
      <c r="P62" s="20" t="s">
        <v>481</v>
      </c>
      <c r="Q62" s="18" t="s">
        <v>481</v>
      </c>
      <c r="R62" s="20" t="s">
        <v>481</v>
      </c>
      <c r="S62" s="18" t="s">
        <v>481</v>
      </c>
      <c r="T62" s="20" t="s">
        <v>481</v>
      </c>
      <c r="U62" s="18" t="n">
        <v>491.09131844</v>
      </c>
      <c r="V62" s="20" t="n">
        <v>20.79247462</v>
      </c>
    </row>
    <row r="63" spans="1:22">
      <c r="A63" s="15" t="s">
        <v>538</v>
      </c>
      <c r="B63" s="17" t="n">
        <v>5324</v>
      </c>
      <c r="C63" s="18">
        <f>(13.0/B63*100)</f>
        <v/>
      </c>
      <c r="D63" s="19" t="n">
        <v>5311</v>
      </c>
      <c r="E63" s="18" t="n">
        <v>397.40486339</v>
      </c>
      <c r="F63" s="20" t="n">
        <v>3.00918107</v>
      </c>
      <c r="G63" s="18" t="n">
        <v>393.51209497</v>
      </c>
      <c r="H63" s="20" t="n">
        <v>2.29423483</v>
      </c>
      <c r="I63" s="18" t="n">
        <v>392.66064747</v>
      </c>
      <c r="J63" s="20" t="n">
        <v>2.64045872</v>
      </c>
      <c r="K63" s="18" t="n">
        <v>365.92602774</v>
      </c>
      <c r="L63" s="20" t="n">
        <v>3.43049212</v>
      </c>
      <c r="M63" s="18" t="s">
        <v>481</v>
      </c>
      <c r="N63" s="20" t="s">
        <v>481</v>
      </c>
      <c r="O63" s="18" t="s">
        <v>481</v>
      </c>
      <c r="P63" s="20" t="s">
        <v>481</v>
      </c>
      <c r="Q63" s="18" t="n">
        <v>399.53652291</v>
      </c>
      <c r="R63" s="20" t="n">
        <v>38.92458789</v>
      </c>
      <c r="S63" s="18" t="n">
        <v>332.57814735</v>
      </c>
      <c r="T63" s="20" t="n">
        <v>25.35835302</v>
      </c>
      <c r="U63" s="18" t="n">
        <v>329.77250019</v>
      </c>
      <c r="V63" s="20" t="n">
        <v>4.21677709</v>
      </c>
    </row>
    <row r="64" spans="1:22">
      <c r="A64" s="15" t="s">
        <v>539</v>
      </c>
      <c r="B64" s="17" t="n">
        <v>3634</v>
      </c>
      <c r="C64" s="18">
        <f>(3.0/B64*100)</f>
        <v/>
      </c>
      <c r="D64" s="19" t="n">
        <v>3631</v>
      </c>
      <c r="E64" s="18" t="n">
        <v>503.80454953</v>
      </c>
      <c r="F64" s="20" t="n">
        <v>5.32446736</v>
      </c>
      <c r="G64" s="18" t="n">
        <v>484.35601351</v>
      </c>
      <c r="H64" s="20" t="n">
        <v>3.0383596</v>
      </c>
      <c r="I64" s="18" t="n">
        <v>465.72073284</v>
      </c>
      <c r="J64" s="20" t="n">
        <v>3.29043771</v>
      </c>
      <c r="K64" s="18" t="n">
        <v>421.42393003</v>
      </c>
      <c r="L64" s="20" t="n">
        <v>4.16026599</v>
      </c>
      <c r="M64" s="18" t="s">
        <v>481</v>
      </c>
      <c r="N64" s="20" t="s">
        <v>481</v>
      </c>
      <c r="O64" s="18" t="s">
        <v>481</v>
      </c>
      <c r="P64" s="20" t="s">
        <v>481</v>
      </c>
      <c r="Q64" s="18" t="s">
        <v>481</v>
      </c>
      <c r="R64" s="20" t="s">
        <v>481</v>
      </c>
      <c r="S64" s="18" t="n">
        <v>371.39341459</v>
      </c>
      <c r="T64" s="20" t="n">
        <v>43.61363765</v>
      </c>
      <c r="U64" s="18" t="n">
        <v>337.06460042</v>
      </c>
      <c r="V64" s="20" t="n">
        <v>9.02397027</v>
      </c>
    </row>
    <row r="65" spans="1:22">
      <c r="A65" s="15" t="s">
        <v>540</v>
      </c>
      <c r="B65" s="17" t="n">
        <v>5325</v>
      </c>
      <c r="C65" s="18">
        <f>(14.0/B65*100)</f>
        <v/>
      </c>
      <c r="D65" s="19" t="n">
        <v>5311</v>
      </c>
      <c r="E65" s="18" t="n">
        <v>435.75959904</v>
      </c>
      <c r="F65" s="20" t="n">
        <v>4.32152499</v>
      </c>
      <c r="G65" s="18" t="n">
        <v>439.85766715</v>
      </c>
      <c r="H65" s="20" t="n">
        <v>3.00896367</v>
      </c>
      <c r="I65" s="18" t="n">
        <v>435.43462682</v>
      </c>
      <c r="J65" s="20" t="n">
        <v>2.22790243</v>
      </c>
      <c r="K65" s="18" t="n">
        <v>412.62678485</v>
      </c>
      <c r="L65" s="20" t="n">
        <v>3.61388752</v>
      </c>
      <c r="M65" s="18" t="s">
        <v>481</v>
      </c>
      <c r="N65" s="20" t="s">
        <v>481</v>
      </c>
      <c r="O65" s="18" t="s">
        <v>481</v>
      </c>
      <c r="P65" s="20" t="s">
        <v>481</v>
      </c>
      <c r="Q65" s="18" t="n">
        <v>377.91326215</v>
      </c>
      <c r="R65" s="20" t="n">
        <v>23.43944828</v>
      </c>
      <c r="S65" s="18" t="s">
        <v>481</v>
      </c>
      <c r="T65" s="20" t="s">
        <v>481</v>
      </c>
      <c r="U65" s="18" t="n">
        <v>350.62750839</v>
      </c>
      <c r="V65" s="20" t="n">
        <v>6.11656057</v>
      </c>
    </row>
    <row r="66" spans="1:22">
      <c r="A66" s="15" t="s">
        <v>541</v>
      </c>
      <c r="B66" s="17" t="n">
        <v>5665</v>
      </c>
      <c r="C66" s="18">
        <f>(97.0/B66*100)</f>
        <v/>
      </c>
      <c r="D66" s="19" t="n">
        <v>5568</v>
      </c>
      <c r="E66" s="18" t="n">
        <v>429.09027192</v>
      </c>
      <c r="F66" s="20" t="n">
        <v>3.04225377</v>
      </c>
      <c r="G66" s="18" t="n">
        <v>426.51774099</v>
      </c>
      <c r="H66" s="20" t="n">
        <v>1.99388838</v>
      </c>
      <c r="I66" s="18" t="n">
        <v>423.57501236</v>
      </c>
      <c r="J66" s="20" t="n">
        <v>2.61650603</v>
      </c>
      <c r="K66" s="18" t="n">
        <v>407.96460377</v>
      </c>
      <c r="L66" s="20" t="n">
        <v>2.99010038</v>
      </c>
      <c r="M66" s="18" t="s">
        <v>481</v>
      </c>
      <c r="N66" s="20" t="s">
        <v>481</v>
      </c>
      <c r="O66" s="18" t="s">
        <v>481</v>
      </c>
      <c r="P66" s="20" t="s">
        <v>481</v>
      </c>
      <c r="Q66" s="18" t="s">
        <v>481</v>
      </c>
      <c r="R66" s="20" t="s">
        <v>481</v>
      </c>
      <c r="S66" s="18" t="s">
        <v>481</v>
      </c>
      <c r="T66" s="20" t="s">
        <v>481</v>
      </c>
      <c r="U66" s="18" t="n">
        <v>356.27988361</v>
      </c>
      <c r="V66" s="20" t="n">
        <v>2.44055698</v>
      </c>
    </row>
    <row r="67" spans="1:22">
      <c r="A67" s="15" t="s">
        <v>542</v>
      </c>
      <c r="B67" s="17" t="n">
        <v>6971</v>
      </c>
      <c r="C67" s="18">
        <f>(1089.0/B67*100)</f>
        <v/>
      </c>
      <c r="D67" s="19" t="n">
        <v>5882</v>
      </c>
      <c r="E67" s="18" t="n">
        <v>415.90587834</v>
      </c>
      <c r="F67" s="20" t="n">
        <v>3.94292293</v>
      </c>
      <c r="G67" s="18" t="n">
        <v>409.0783223</v>
      </c>
      <c r="H67" s="20" t="n">
        <v>2.83874783</v>
      </c>
      <c r="I67" s="18" t="n">
        <v>413.54309955</v>
      </c>
      <c r="J67" s="20" t="n">
        <v>2.9606761</v>
      </c>
      <c r="K67" s="18" t="n">
        <v>401.60827706</v>
      </c>
      <c r="L67" s="20" t="n">
        <v>4.58006186</v>
      </c>
      <c r="M67" s="18" t="s">
        <v>481</v>
      </c>
      <c r="N67" s="20" t="s">
        <v>481</v>
      </c>
      <c r="O67" s="18" t="s">
        <v>481</v>
      </c>
      <c r="P67" s="20" t="s">
        <v>481</v>
      </c>
      <c r="Q67" s="18" t="s">
        <v>481</v>
      </c>
      <c r="R67" s="20" t="s">
        <v>481</v>
      </c>
      <c r="S67" s="18" t="s">
        <v>481</v>
      </c>
      <c r="T67" s="20" t="s">
        <v>481</v>
      </c>
      <c r="U67" s="18" t="n">
        <v>352.34142375</v>
      </c>
      <c r="V67" s="20" t="n">
        <v>4.75381339</v>
      </c>
    </row>
    <row r="68" spans="1:22">
      <c r="A68" s="15" t="s">
        <v>543</v>
      </c>
      <c r="B68" s="17" t="n">
        <v>12083</v>
      </c>
      <c r="C68" s="18">
        <f>(31.0/B68*100)</f>
        <v/>
      </c>
      <c r="D68" s="19" t="n">
        <v>12052</v>
      </c>
      <c r="E68" s="18" t="n">
        <v>441.25256305</v>
      </c>
      <c r="F68" s="20" t="n">
        <v>2.63008242</v>
      </c>
      <c r="G68" s="18" t="n">
        <v>437.07224192</v>
      </c>
      <c r="H68" s="20" t="n">
        <v>1.8148304</v>
      </c>
      <c r="I68" s="18" t="n">
        <v>428.68850753</v>
      </c>
      <c r="J68" s="20" t="n">
        <v>2.03491214</v>
      </c>
      <c r="K68" s="18" t="n">
        <v>416.96483358</v>
      </c>
      <c r="L68" s="20" t="n">
        <v>2.68722862</v>
      </c>
      <c r="M68" s="18" t="s">
        <v>481</v>
      </c>
      <c r="N68" s="20" t="s">
        <v>481</v>
      </c>
      <c r="O68" s="18" t="s">
        <v>481</v>
      </c>
      <c r="P68" s="20" t="s">
        <v>481</v>
      </c>
      <c r="Q68" s="18" t="s">
        <v>481</v>
      </c>
      <c r="R68" s="20" t="s">
        <v>481</v>
      </c>
      <c r="S68" s="18" t="s">
        <v>481</v>
      </c>
      <c r="T68" s="20" t="s">
        <v>481</v>
      </c>
      <c r="U68" s="18" t="n">
        <v>358.87548</v>
      </c>
      <c r="V68" s="20" t="n">
        <v>1.95258065</v>
      </c>
    </row>
    <row r="69" spans="1:22">
      <c r="A69" s="15" t="s">
        <v>544</v>
      </c>
      <c r="B69" s="17" t="n">
        <v>4876</v>
      </c>
      <c r="C69" s="18">
        <f>(0.0/B69*100)</f>
        <v/>
      </c>
      <c r="D69" s="19" t="n">
        <v>4876</v>
      </c>
      <c r="E69" s="18" t="n">
        <v>434.74581709</v>
      </c>
      <c r="F69" s="20" t="n">
        <v>5.32546666</v>
      </c>
      <c r="G69" s="18" t="n">
        <v>438.27920272</v>
      </c>
      <c r="H69" s="20" t="n">
        <v>3.87416774</v>
      </c>
      <c r="I69" s="18" t="n">
        <v>439.79970213</v>
      </c>
      <c r="J69" s="20" t="n">
        <v>3.42262648</v>
      </c>
      <c r="K69" s="18" t="n">
        <v>422.41284147</v>
      </c>
      <c r="L69" s="20" t="n">
        <v>3.93104611</v>
      </c>
      <c r="M69" s="18" t="s">
        <v>481</v>
      </c>
      <c r="N69" s="20" t="s">
        <v>481</v>
      </c>
      <c r="O69" s="18" t="s">
        <v>481</v>
      </c>
      <c r="P69" s="20" t="s">
        <v>481</v>
      </c>
      <c r="Q69" s="18" t="s">
        <v>481</v>
      </c>
      <c r="R69" s="20" t="s">
        <v>481</v>
      </c>
      <c r="S69" s="18" t="s">
        <v>481</v>
      </c>
      <c r="T69" s="20" t="s">
        <v>481</v>
      </c>
      <c r="U69" s="18" t="n">
        <v>373.51977478</v>
      </c>
      <c r="V69" s="20" t="n">
        <v>13.91391762</v>
      </c>
    </row>
    <row r="70" spans="1:22">
      <c r="A70" s="15" t="s">
        <v>545</v>
      </c>
      <c r="B70" s="17" t="n">
        <v>6036</v>
      </c>
      <c r="C70" s="18">
        <f>(223.0/B70*100)</f>
        <v/>
      </c>
      <c r="D70" s="19" t="n">
        <v>5813</v>
      </c>
      <c r="E70" s="18" t="n">
        <v>502.64269966</v>
      </c>
      <c r="F70" s="20" t="n">
        <v>4.28223664</v>
      </c>
      <c r="G70" s="18" t="n">
        <v>492.25228053</v>
      </c>
      <c r="H70" s="20" t="n">
        <v>3.4092206</v>
      </c>
      <c r="I70" s="18" t="n">
        <v>493.01010966</v>
      </c>
      <c r="J70" s="20" t="n">
        <v>3.47411885</v>
      </c>
      <c r="K70" s="18" t="n">
        <v>476.46806876</v>
      </c>
      <c r="L70" s="20" t="n">
        <v>3.11527029</v>
      </c>
      <c r="M70" s="18" t="s">
        <v>481</v>
      </c>
      <c r="N70" s="20" t="s">
        <v>481</v>
      </c>
      <c r="O70" s="18" t="s">
        <v>481</v>
      </c>
      <c r="P70" s="20" t="s">
        <v>481</v>
      </c>
      <c r="Q70" s="18" t="s">
        <v>481</v>
      </c>
      <c r="R70" s="20" t="s">
        <v>481</v>
      </c>
      <c r="S70" s="18" t="s">
        <v>481</v>
      </c>
      <c r="T70" s="20" t="s">
        <v>481</v>
      </c>
      <c r="U70" s="18" t="n">
        <v>435.88897732</v>
      </c>
      <c r="V70" s="20" t="n">
        <v>6.81958967</v>
      </c>
    </row>
    <row r="71" spans="1:22">
      <c r="A71" s="15" t="s">
        <v>546</v>
      </c>
      <c r="B71" s="17" t="n">
        <v>6115</v>
      </c>
      <c r="C71" s="18">
        <f>(43.0/B71*100)</f>
        <v/>
      </c>
      <c r="D71" s="19" t="n">
        <v>6072</v>
      </c>
      <c r="E71" s="18" t="n">
        <v>602.54771833</v>
      </c>
      <c r="F71" s="20" t="n">
        <v>3.88093813</v>
      </c>
      <c r="G71" s="18" t="n">
        <v>556.83655484</v>
      </c>
      <c r="H71" s="20" t="n">
        <v>1.97956804</v>
      </c>
      <c r="I71" s="18" t="n">
        <v>548.5255828000001</v>
      </c>
      <c r="J71" s="20" t="n">
        <v>2.31311008</v>
      </c>
      <c r="K71" s="18" t="n">
        <v>539.16455734</v>
      </c>
      <c r="L71" s="20" t="n">
        <v>3.08466242</v>
      </c>
      <c r="M71" s="18" t="s">
        <v>481</v>
      </c>
      <c r="N71" s="20" t="s">
        <v>481</v>
      </c>
      <c r="O71" s="18" t="s">
        <v>481</v>
      </c>
      <c r="P71" s="20" t="s">
        <v>481</v>
      </c>
      <c r="Q71" s="18" t="s">
        <v>481</v>
      </c>
      <c r="R71" s="20" t="s">
        <v>481</v>
      </c>
      <c r="S71" s="18" t="s">
        <v>481</v>
      </c>
      <c r="T71" s="20" t="s">
        <v>481</v>
      </c>
      <c r="U71" s="18" t="n">
        <v>468.03160531</v>
      </c>
      <c r="V71" s="20" t="n">
        <v>12.76251684</v>
      </c>
    </row>
    <row r="72" spans="1:22">
      <c r="A72" s="15" t="s">
        <v>547</v>
      </c>
      <c r="B72" s="17" t="n">
        <v>7708</v>
      </c>
      <c r="C72" s="18">
        <f>(7.0/B72*100)</f>
        <v/>
      </c>
      <c r="D72" s="19" t="n">
        <v>7701</v>
      </c>
      <c r="E72" s="18" t="n">
        <v>578.00510833</v>
      </c>
      <c r="F72" s="20" t="n">
        <v>4.46786867</v>
      </c>
      <c r="G72" s="18" t="n">
        <v>533.35776433</v>
      </c>
      <c r="H72" s="20" t="n">
        <v>2.98543986</v>
      </c>
      <c r="I72" s="18" t="n">
        <v>521.6496709100001</v>
      </c>
      <c r="J72" s="20" t="n">
        <v>3.30469207</v>
      </c>
      <c r="K72" s="18" t="n">
        <v>500.83167798</v>
      </c>
      <c r="L72" s="20" t="n">
        <v>4.7070267</v>
      </c>
      <c r="M72" s="18" t="s">
        <v>481</v>
      </c>
      <c r="N72" s="20" t="s">
        <v>481</v>
      </c>
      <c r="O72" s="18" t="s">
        <v>481</v>
      </c>
      <c r="P72" s="20" t="s">
        <v>481</v>
      </c>
      <c r="Q72" s="18" t="s">
        <v>481</v>
      </c>
      <c r="R72" s="20" t="s">
        <v>481</v>
      </c>
      <c r="S72" s="18" t="s">
        <v>481</v>
      </c>
      <c r="T72" s="20" t="s">
        <v>481</v>
      </c>
      <c r="U72" s="18" t="n">
        <v>487.83725242</v>
      </c>
      <c r="V72" s="20" t="n">
        <v>17.56371695</v>
      </c>
    </row>
    <row r="73" spans="1:22">
      <c r="A73" s="15" t="s">
        <v>548</v>
      </c>
      <c r="B73" s="17" t="n">
        <v>8249</v>
      </c>
      <c r="C73" s="18">
        <f>(205.0/B73*100)</f>
        <v/>
      </c>
      <c r="D73" s="19" t="n">
        <v>8044</v>
      </c>
      <c r="E73" s="18" t="n">
        <v>404.63954061</v>
      </c>
      <c r="F73" s="20" t="n">
        <v>4.50729936</v>
      </c>
      <c r="G73" s="18" t="n">
        <v>424.66449921</v>
      </c>
      <c r="H73" s="20" t="n">
        <v>2.9101904</v>
      </c>
      <c r="I73" s="18" t="n">
        <v>432.90356509</v>
      </c>
      <c r="J73" s="20" t="n">
        <v>3.46536007</v>
      </c>
      <c r="K73" s="18" t="n">
        <v>412.95635592</v>
      </c>
      <c r="L73" s="20" t="n">
        <v>4.73931076</v>
      </c>
      <c r="M73" s="18" t="s">
        <v>481</v>
      </c>
      <c r="N73" s="20" t="s">
        <v>481</v>
      </c>
      <c r="O73" s="18" t="s">
        <v>481</v>
      </c>
      <c r="P73" s="20" t="s">
        <v>481</v>
      </c>
      <c r="Q73" s="18" t="s">
        <v>481</v>
      </c>
      <c r="R73" s="20" t="s">
        <v>481</v>
      </c>
      <c r="S73" s="18" t="s">
        <v>481</v>
      </c>
      <c r="T73" s="20" t="s">
        <v>481</v>
      </c>
      <c r="U73" s="18" t="n">
        <v>372.63535347</v>
      </c>
      <c r="V73" s="20" t="n">
        <v>9.227348429999999</v>
      </c>
    </row>
    <row r="74" spans="1:22">
      <c r="A74" s="15" t="s">
        <v>549</v>
      </c>
      <c r="B74" s="17" t="n">
        <v>4692</v>
      </c>
      <c r="C74" s="18">
        <f>(82.0/B74*100)</f>
        <v/>
      </c>
      <c r="D74" s="19" t="n">
        <v>4610</v>
      </c>
      <c r="E74" s="18" t="n">
        <v>432.15643511</v>
      </c>
      <c r="F74" s="20" t="n">
        <v>3.99496476</v>
      </c>
      <c r="G74" s="18" t="n">
        <v>434.00759431</v>
      </c>
      <c r="H74" s="20" t="n">
        <v>2.70998559</v>
      </c>
      <c r="I74" s="18" t="n">
        <v>438.22875377</v>
      </c>
      <c r="J74" s="20" t="n">
        <v>3.29838808</v>
      </c>
      <c r="K74" s="18" t="n">
        <v>424.82396844</v>
      </c>
      <c r="L74" s="20" t="n">
        <v>3.06270111</v>
      </c>
      <c r="M74" s="18" t="s">
        <v>481</v>
      </c>
      <c r="N74" s="20" t="s">
        <v>481</v>
      </c>
      <c r="O74" s="18" t="s">
        <v>481</v>
      </c>
      <c r="P74" s="20" t="s">
        <v>481</v>
      </c>
      <c r="Q74" s="18" t="s">
        <v>481</v>
      </c>
      <c r="R74" s="20" t="s">
        <v>481</v>
      </c>
      <c r="S74" s="18" t="n">
        <v>376.60650935</v>
      </c>
      <c r="T74" s="20" t="n">
        <v>17.58268356</v>
      </c>
      <c r="U74" s="18" t="n">
        <v>350.2614742</v>
      </c>
      <c r="V74" s="20" t="n">
        <v>5.5085663</v>
      </c>
    </row>
    <row r="75" spans="1:22">
      <c r="A75" s="15" t="s">
        <v>550</v>
      </c>
      <c r="B75" s="17" t="n">
        <v>5375</v>
      </c>
      <c r="C75" s="18">
        <f>(331.0/B75*100)</f>
        <v/>
      </c>
      <c r="D75" s="19" t="n">
        <v>5044</v>
      </c>
      <c r="E75" s="18" t="n">
        <v>393.83059877</v>
      </c>
      <c r="F75" s="20" t="n">
        <v>3.41421338</v>
      </c>
      <c r="G75" s="18" t="n">
        <v>388.92238007</v>
      </c>
      <c r="H75" s="20" t="n">
        <v>2.69276381</v>
      </c>
      <c r="I75" s="18" t="n">
        <v>399.64245499</v>
      </c>
      <c r="J75" s="20" t="n">
        <v>2.97407197</v>
      </c>
      <c r="K75" s="18" t="n">
        <v>391.2162919</v>
      </c>
      <c r="L75" s="20" t="n">
        <v>3.65228209</v>
      </c>
      <c r="M75" s="18" t="s">
        <v>481</v>
      </c>
      <c r="N75" s="20" t="s">
        <v>481</v>
      </c>
      <c r="O75" s="18" t="s">
        <v>481</v>
      </c>
      <c r="P75" s="20" t="s">
        <v>481</v>
      </c>
      <c r="Q75" s="18" t="s">
        <v>481</v>
      </c>
      <c r="R75" s="20" t="s">
        <v>481</v>
      </c>
      <c r="S75" s="18" t="s">
        <v>481</v>
      </c>
      <c r="T75" s="20" t="s">
        <v>481</v>
      </c>
      <c r="U75" s="18" t="n">
        <v>361.40976</v>
      </c>
      <c r="V75" s="20" t="n">
        <v>3.42798063</v>
      </c>
    </row>
    <row r="76" spans="1:22">
      <c r="A76" s="15" t="s">
        <v>551</v>
      </c>
      <c r="B76" s="17" t="n">
        <v>14167</v>
      </c>
      <c r="C76" s="18">
        <f>(237.0/B76*100)</f>
        <v/>
      </c>
      <c r="D76" s="19" t="n">
        <v>13930</v>
      </c>
      <c r="E76" s="18" t="n">
        <v>453.92931817</v>
      </c>
      <c r="F76" s="20" t="n">
        <v>3.28199771</v>
      </c>
      <c r="G76" s="18" t="n">
        <v>446.45053456</v>
      </c>
      <c r="H76" s="20" t="n">
        <v>2.54110159</v>
      </c>
      <c r="I76" s="18" t="n">
        <v>435.42405794</v>
      </c>
      <c r="J76" s="20" t="n">
        <v>2.9324736</v>
      </c>
      <c r="K76" s="18" t="n">
        <v>428.41094396</v>
      </c>
      <c r="L76" s="20" t="n">
        <v>5.56350426</v>
      </c>
      <c r="M76" s="18" t="s">
        <v>481</v>
      </c>
      <c r="N76" s="20" t="s">
        <v>481</v>
      </c>
      <c r="O76" s="18" t="s">
        <v>481</v>
      </c>
      <c r="P76" s="20" t="s">
        <v>481</v>
      </c>
      <c r="Q76" s="18" t="s">
        <v>481</v>
      </c>
      <c r="R76" s="20" t="s">
        <v>481</v>
      </c>
      <c r="S76" s="18" t="s">
        <v>481</v>
      </c>
      <c r="T76" s="20" t="s">
        <v>481</v>
      </c>
      <c r="U76" s="18" t="n">
        <v>364.94359695</v>
      </c>
      <c r="V76" s="20" t="n">
        <v>4.44882526</v>
      </c>
    </row>
    <row r="77" spans="1:22">
      <c r="A77" s="15" t="s">
        <v>552</v>
      </c>
      <c r="B77" s="17" t="n">
        <v>6062</v>
      </c>
      <c r="C77" s="18">
        <f>(416.0/B77*100)</f>
        <v/>
      </c>
      <c r="D77" s="19" t="n">
        <v>5646</v>
      </c>
      <c r="E77" s="18" t="n">
        <v>465.99738714</v>
      </c>
      <c r="F77" s="20" t="n">
        <v>4.1108901</v>
      </c>
      <c r="G77" s="18" t="n">
        <v>451.36825168</v>
      </c>
      <c r="H77" s="20" t="n">
        <v>2.73986796</v>
      </c>
      <c r="I77" s="18" t="n">
        <v>448.32173778</v>
      </c>
      <c r="J77" s="20" t="n">
        <v>3.00373458</v>
      </c>
      <c r="K77" s="18" t="n">
        <v>436.45234393</v>
      </c>
      <c r="L77" s="20" t="n">
        <v>4.12355453</v>
      </c>
      <c r="M77" s="18" t="s">
        <v>481</v>
      </c>
      <c r="N77" s="20" t="s">
        <v>481</v>
      </c>
      <c r="O77" s="18" t="s">
        <v>481</v>
      </c>
      <c r="P77" s="20" t="s">
        <v>481</v>
      </c>
      <c r="Q77" s="18" t="s">
        <v>481</v>
      </c>
      <c r="R77" s="20" t="s">
        <v>481</v>
      </c>
      <c r="S77" s="18" t="s">
        <v>481</v>
      </c>
      <c r="T77" s="20" t="s">
        <v>481</v>
      </c>
      <c r="U77" s="18" t="n">
        <v>380.63246218</v>
      </c>
      <c r="V77" s="20" t="n">
        <v>3.16370977</v>
      </c>
    </row>
    <row r="78" spans="1:22">
      <c r="A78" s="15" t="s">
        <v>553</v>
      </c>
      <c r="B78" s="17" t="n">
        <v>5826</v>
      </c>
      <c r="C78" s="18">
        <f>(0.0/B78*100)</f>
        <v/>
      </c>
      <c r="D78" s="19" t="n">
        <v>5826</v>
      </c>
      <c r="E78" s="18" t="n">
        <v>513.81550586</v>
      </c>
      <c r="F78" s="20" t="n">
        <v>7.34934857</v>
      </c>
      <c r="G78" s="18" t="n">
        <v>529.72581949</v>
      </c>
      <c r="H78" s="20" t="n">
        <v>5.05800316</v>
      </c>
      <c r="I78" s="18" t="n">
        <v>535.31271407</v>
      </c>
      <c r="J78" s="20" t="n">
        <v>4.75018514</v>
      </c>
      <c r="K78" s="18" t="n">
        <v>517.11780514</v>
      </c>
      <c r="L78" s="20" t="n">
        <v>3.81121345</v>
      </c>
      <c r="M78" s="18" t="s">
        <v>481</v>
      </c>
      <c r="N78" s="20" t="s">
        <v>481</v>
      </c>
      <c r="O78" s="18" t="s">
        <v>481</v>
      </c>
      <c r="P78" s="20" t="s">
        <v>481</v>
      </c>
      <c r="Q78" s="18" t="s">
        <v>481</v>
      </c>
      <c r="R78" s="20" t="s">
        <v>481</v>
      </c>
      <c r="S78" s="18" t="n">
        <v>415.5791382</v>
      </c>
      <c r="T78" s="20" t="n">
        <v>29.33783019</v>
      </c>
      <c r="U78" s="18" t="n">
        <v>485.09663505</v>
      </c>
      <c r="V78" s="20" t="n">
        <v>17.88722072</v>
      </c>
    </row>
    <row customHeight="1" ht="25" r="79" spans="1:22">
      <c r="A79" s="15" t="s">
        <v>554</v>
      </c>
      <c r="B79" s="17" t="n">
        <v>1657</v>
      </c>
      <c r="C79" s="18">
        <f>(41.0/B79*100)</f>
        <v/>
      </c>
      <c r="D79" s="19" t="n">
        <v>1616</v>
      </c>
      <c r="E79" s="18" t="n">
        <v>497.38186288</v>
      </c>
      <c r="F79" s="20" t="n">
        <v>7.66416079</v>
      </c>
      <c r="G79" s="18" t="n">
        <v>487.26012145</v>
      </c>
      <c r="H79" s="20" t="n">
        <v>7.56280628</v>
      </c>
      <c r="I79" s="18" t="n">
        <v>472.11248597</v>
      </c>
      <c r="J79" s="20" t="n">
        <v>7.1844264</v>
      </c>
      <c r="K79" s="18" t="n">
        <v>449.96021409</v>
      </c>
      <c r="L79" s="20" t="n">
        <v>7.30288882</v>
      </c>
      <c r="M79" s="18" t="s">
        <v>481</v>
      </c>
      <c r="N79" s="20" t="s">
        <v>481</v>
      </c>
      <c r="O79" s="18" t="s">
        <v>481</v>
      </c>
      <c r="P79" s="20" t="s">
        <v>481</v>
      </c>
      <c r="Q79" s="18" t="s">
        <v>481</v>
      </c>
      <c r="R79" s="20" t="s">
        <v>481</v>
      </c>
      <c r="S79" s="18" t="s">
        <v>481</v>
      </c>
      <c r="T79" s="20" t="s">
        <v>481</v>
      </c>
      <c r="U79" s="18" t="n">
        <v>401.99544164</v>
      </c>
      <c r="V79" s="20" t="n">
        <v>18.99074232</v>
      </c>
    </row>
    <row r="80" spans="1:22">
      <c r="A80" s="15" t="s">
        <v>555</v>
      </c>
      <c r="B80" s="17" t="n">
        <v>7841</v>
      </c>
      <c r="C80" s="18">
        <f>(0.0/B80*100)</f>
        <v/>
      </c>
      <c r="D80" s="19" t="n">
        <v>7841</v>
      </c>
      <c r="E80" s="18" t="n">
        <v>458.64921756</v>
      </c>
      <c r="F80" s="20" t="n">
        <v>4.72630011</v>
      </c>
      <c r="G80" s="18" t="n">
        <v>460.89868275</v>
      </c>
      <c r="H80" s="20" t="n">
        <v>4.16684072</v>
      </c>
      <c r="I80" s="18" t="n">
        <v>458.85669897</v>
      </c>
      <c r="J80" s="20" t="n">
        <v>4.54805664</v>
      </c>
      <c r="K80" s="18" t="n">
        <v>435.09686171</v>
      </c>
      <c r="L80" s="20" t="n">
        <v>5.19356214</v>
      </c>
      <c r="M80" s="18" t="s">
        <v>481</v>
      </c>
      <c r="N80" s="20" t="s">
        <v>481</v>
      </c>
      <c r="O80" s="18" t="s">
        <v>481</v>
      </c>
      <c r="P80" s="20" t="s">
        <v>481</v>
      </c>
      <c r="Q80" s="18" t="s">
        <v>481</v>
      </c>
      <c r="R80" s="20" t="s">
        <v>481</v>
      </c>
      <c r="S80" s="18" t="s">
        <v>481</v>
      </c>
      <c r="T80" s="20" t="s">
        <v>481</v>
      </c>
      <c r="U80" s="18" t="n">
        <v>397.10388668</v>
      </c>
      <c r="V80" s="20" t="n">
        <v>28.15240422</v>
      </c>
    </row>
    <row r="81" spans="1:22">
      <c r="A81" s="23" t="s">
        <v>556</v>
      </c>
      <c r="B81" s="17" t="n">
        <v>8861</v>
      </c>
      <c r="C81" s="18">
        <f>(103.0/B81*100)</f>
        <v/>
      </c>
      <c r="D81" s="19" t="n">
        <v>8758</v>
      </c>
      <c r="E81" s="18" t="n">
        <v>440.02281664</v>
      </c>
      <c r="F81" s="20" t="n">
        <v>6.46671994</v>
      </c>
      <c r="G81" s="18" t="n">
        <v>441.70707449</v>
      </c>
      <c r="H81" s="20" t="n">
        <v>3.14204789</v>
      </c>
      <c r="I81" s="18" t="n">
        <v>453.27002536</v>
      </c>
      <c r="J81" s="20" t="n">
        <v>3.08733877</v>
      </c>
      <c r="K81" s="18" t="n">
        <v>435.82860356</v>
      </c>
      <c r="L81" s="20" t="n">
        <v>3.56320312</v>
      </c>
      <c r="M81" s="18" t="s">
        <v>481</v>
      </c>
      <c r="N81" s="20" t="s">
        <v>481</v>
      </c>
      <c r="O81" s="18" t="s">
        <v>481</v>
      </c>
      <c r="P81" s="20" t="s">
        <v>481</v>
      </c>
      <c r="Q81" s="18" t="s">
        <v>481</v>
      </c>
      <c r="R81" s="20" t="s">
        <v>481</v>
      </c>
      <c r="S81" s="18" t="s">
        <v>481</v>
      </c>
      <c r="T81" s="20" t="s">
        <v>481</v>
      </c>
      <c r="U81" s="18" t="n">
        <v>400.0108652</v>
      </c>
      <c r="V81" s="20" t="n">
        <v>10.89721311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872</v>
      </c>
    </row>
    <row customHeight="1" ht="30" r="4" spans="1:22">
      <c r="A4" s="6" t="n"/>
      <c r="B4" s="7" t="s">
        <v>462</v>
      </c>
      <c r="C4" s="7" t="s">
        <v>463</v>
      </c>
      <c r="D4" s="8" t="s">
        <v>462</v>
      </c>
      <c r="E4" s="9" t="s">
        <v>862</v>
      </c>
      <c r="F4" s="10" t="n"/>
      <c r="G4" s="9" t="s">
        <v>863</v>
      </c>
      <c r="H4" s="10" t="n"/>
      <c r="I4" s="9" t="s">
        <v>864</v>
      </c>
      <c r="J4" s="10" t="n"/>
      <c r="K4" s="9" t="s">
        <v>865</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(923.0/B7*100)</f>
        <v/>
      </c>
      <c r="D7" s="19" t="n">
        <v>13607</v>
      </c>
      <c r="E7" s="18" t="n">
        <v>556.49471977</v>
      </c>
      <c r="F7" s="20" t="n">
        <v>3.75769279</v>
      </c>
      <c r="G7" s="18" t="n">
        <v>520.0726852499999</v>
      </c>
      <c r="H7" s="20" t="n">
        <v>2.05325814</v>
      </c>
      <c r="I7" s="18" t="n">
        <v>512.62628566</v>
      </c>
      <c r="J7" s="20" t="n">
        <v>2.31542512</v>
      </c>
      <c r="K7" s="18" t="n">
        <v>485.57386948</v>
      </c>
      <c r="L7" s="20" t="n">
        <v>2.5039288</v>
      </c>
      <c r="M7" s="18" t="s">
        <v>481</v>
      </c>
      <c r="N7" s="20" t="s">
        <v>481</v>
      </c>
      <c r="O7" s="18" t="s">
        <v>481</v>
      </c>
      <c r="P7" s="20" t="s">
        <v>481</v>
      </c>
      <c r="Q7" s="18" t="s">
        <v>481</v>
      </c>
      <c r="R7" s="20" t="s">
        <v>481</v>
      </c>
      <c r="S7" s="18" t="s">
        <v>481</v>
      </c>
      <c r="T7" s="20" t="s">
        <v>481</v>
      </c>
      <c r="U7" s="18" t="n">
        <v>465.21768689</v>
      </c>
      <c r="V7" s="20" t="n">
        <v>4.6759469</v>
      </c>
    </row>
    <row r="8" spans="1:22">
      <c r="A8" s="15" t="s">
        <v>483</v>
      </c>
      <c r="B8" s="17" t="n">
        <v>7007</v>
      </c>
      <c r="C8" s="18">
        <f>(222.0/B8*100)</f>
        <v/>
      </c>
      <c r="D8" s="19" t="n">
        <v>6785</v>
      </c>
      <c r="E8" s="18" t="n">
        <v>536.68268685</v>
      </c>
      <c r="F8" s="20" t="n">
        <v>5.04212999</v>
      </c>
      <c r="G8" s="18" t="n">
        <v>507.18582533</v>
      </c>
      <c r="H8" s="20" t="n">
        <v>3.08282556</v>
      </c>
      <c r="I8" s="18" t="n">
        <v>498.12930229</v>
      </c>
      <c r="J8" s="20" t="n">
        <v>3.44202454</v>
      </c>
      <c r="K8" s="18" t="n">
        <v>482.05068658</v>
      </c>
      <c r="L8" s="20" t="n">
        <v>3.54769955</v>
      </c>
      <c r="M8" s="18" t="s">
        <v>481</v>
      </c>
      <c r="N8" s="20" t="s">
        <v>481</v>
      </c>
      <c r="O8" s="18" t="s">
        <v>481</v>
      </c>
      <c r="P8" s="20" t="s">
        <v>481</v>
      </c>
      <c r="Q8" s="18" t="n">
        <v>368.48347797</v>
      </c>
      <c r="R8" s="20" t="n">
        <v>14.99112476</v>
      </c>
      <c r="S8" s="18" t="s">
        <v>481</v>
      </c>
      <c r="T8" s="20" t="s">
        <v>481</v>
      </c>
      <c r="U8" s="18" t="n">
        <v>424.11045053</v>
      </c>
      <c r="V8" s="20" t="n">
        <v>4.73425601</v>
      </c>
    </row>
    <row r="9" spans="1:22">
      <c r="A9" s="15" t="s">
        <v>484</v>
      </c>
      <c r="B9" s="17" t="n">
        <v>9651</v>
      </c>
      <c r="C9" s="18">
        <f>(326.0/B9*100)</f>
        <v/>
      </c>
      <c r="D9" s="19" t="n">
        <v>9325</v>
      </c>
      <c r="E9" s="18" t="n">
        <v>544.50115825</v>
      </c>
      <c r="F9" s="20" t="n">
        <v>3.81803366</v>
      </c>
      <c r="G9" s="18" t="n">
        <v>527.1582617399999</v>
      </c>
      <c r="H9" s="20" t="n">
        <v>2.78083505</v>
      </c>
      <c r="I9" s="18" t="n">
        <v>515.8701943900001</v>
      </c>
      <c r="J9" s="20" t="n">
        <v>2.63217899</v>
      </c>
      <c r="K9" s="18" t="n">
        <v>486.05117892</v>
      </c>
      <c r="L9" s="20" t="n">
        <v>3.27784783</v>
      </c>
      <c r="M9" s="18" t="s">
        <v>481</v>
      </c>
      <c r="N9" s="20" t="s">
        <v>481</v>
      </c>
      <c r="O9" s="18" t="s">
        <v>481</v>
      </c>
      <c r="P9" s="20" t="s">
        <v>481</v>
      </c>
      <c r="Q9" s="18" t="n">
        <v>374.78530698</v>
      </c>
      <c r="R9" s="20" t="n">
        <v>11.62763904</v>
      </c>
      <c r="S9" s="18" t="s">
        <v>481</v>
      </c>
      <c r="T9" s="20" t="s">
        <v>481</v>
      </c>
      <c r="U9" s="18" t="n">
        <v>420.09754158</v>
      </c>
      <c r="V9" s="20" t="n">
        <v>4.93042739</v>
      </c>
    </row>
    <row r="10" spans="1:22">
      <c r="A10" s="15" t="s">
        <v>485</v>
      </c>
      <c r="B10" s="17" t="n">
        <v>20058</v>
      </c>
      <c r="C10" s="18">
        <f>(579.0/B10*100)</f>
        <v/>
      </c>
      <c r="D10" s="19" t="n">
        <v>19479</v>
      </c>
      <c r="E10" s="18" t="n">
        <v>562.73193757</v>
      </c>
      <c r="F10" s="20" t="n">
        <v>3.20225915</v>
      </c>
      <c r="G10" s="18" t="n">
        <v>533.07626688</v>
      </c>
      <c r="H10" s="20" t="n">
        <v>2.23305665</v>
      </c>
      <c r="I10" s="18" t="n">
        <v>520.59833915</v>
      </c>
      <c r="J10" s="20" t="n">
        <v>2.57845503</v>
      </c>
      <c r="K10" s="18" t="n">
        <v>500.94490734</v>
      </c>
      <c r="L10" s="20" t="n">
        <v>3.51053707</v>
      </c>
      <c r="M10" s="18" t="s">
        <v>481</v>
      </c>
      <c r="N10" s="20" t="s">
        <v>481</v>
      </c>
      <c r="O10" s="18" t="s">
        <v>481</v>
      </c>
      <c r="P10" s="20" t="s">
        <v>481</v>
      </c>
      <c r="Q10" s="18" t="s">
        <v>481</v>
      </c>
      <c r="R10" s="20" t="s">
        <v>481</v>
      </c>
      <c r="S10" s="18" t="s">
        <v>481</v>
      </c>
      <c r="T10" s="20" t="s">
        <v>481</v>
      </c>
      <c r="U10" s="18" t="n">
        <v>449.8172487</v>
      </c>
      <c r="V10" s="20" t="n">
        <v>5.25806821</v>
      </c>
    </row>
    <row r="11" spans="1:22">
      <c r="A11" s="15" t="s">
        <v>486</v>
      </c>
      <c r="B11" s="17" t="n">
        <v>7053</v>
      </c>
      <c r="C11" s="18">
        <f>(213.0/B11*100)</f>
        <v/>
      </c>
      <c r="D11" s="19" t="n">
        <v>6840</v>
      </c>
      <c r="E11" s="18" t="n">
        <v>476.6891164</v>
      </c>
      <c r="F11" s="20" t="n">
        <v>4.56204986</v>
      </c>
      <c r="G11" s="18" t="n">
        <v>452.35337895</v>
      </c>
      <c r="H11" s="20" t="n">
        <v>3.24851628</v>
      </c>
      <c r="I11" s="18" t="n">
        <v>446.53289417</v>
      </c>
      <c r="J11" s="20" t="n">
        <v>2.90741933</v>
      </c>
      <c r="K11" s="18" t="n">
        <v>447.27966582</v>
      </c>
      <c r="L11" s="20" t="n">
        <v>3.84933542</v>
      </c>
      <c r="M11" s="18" t="s">
        <v>481</v>
      </c>
      <c r="N11" s="20" t="s">
        <v>481</v>
      </c>
      <c r="O11" s="18" t="s">
        <v>481</v>
      </c>
      <c r="P11" s="20" t="s">
        <v>481</v>
      </c>
      <c r="Q11" s="18" t="s">
        <v>481</v>
      </c>
      <c r="R11" s="20" t="s">
        <v>481</v>
      </c>
      <c r="S11" s="18" t="s">
        <v>481</v>
      </c>
      <c r="T11" s="20" t="s">
        <v>481</v>
      </c>
      <c r="U11" s="18" t="n">
        <v>406.14667358</v>
      </c>
      <c r="V11" s="20" t="n">
        <v>4.73911209</v>
      </c>
    </row>
    <row r="12" spans="1:22">
      <c r="A12" s="15" t="s">
        <v>487</v>
      </c>
      <c r="B12" s="17" t="n">
        <v>6894</v>
      </c>
      <c r="C12" s="18">
        <f>(60.0/B12*100)</f>
        <v/>
      </c>
      <c r="D12" s="19" t="n">
        <v>6834</v>
      </c>
      <c r="E12" s="18" t="n">
        <v>507.16109726</v>
      </c>
      <c r="F12" s="20" t="n">
        <v>4.52071718</v>
      </c>
      <c r="G12" s="18" t="n">
        <v>505.00358477</v>
      </c>
      <c r="H12" s="20" t="n">
        <v>2.48759273</v>
      </c>
      <c r="I12" s="18" t="n">
        <v>501.07867142</v>
      </c>
      <c r="J12" s="20" t="n">
        <v>2.63602281</v>
      </c>
      <c r="K12" s="18" t="n">
        <v>486.58089255</v>
      </c>
      <c r="L12" s="20" t="n">
        <v>3.79183393</v>
      </c>
      <c r="M12" s="18" t="s">
        <v>481</v>
      </c>
      <c r="N12" s="20" t="s">
        <v>481</v>
      </c>
      <c r="O12" s="18" t="s">
        <v>481</v>
      </c>
      <c r="P12" s="20" t="s">
        <v>481</v>
      </c>
      <c r="Q12" s="18" t="n">
        <v>366.6777112</v>
      </c>
      <c r="R12" s="20" t="n">
        <v>14.39052153</v>
      </c>
      <c r="S12" s="18" t="s">
        <v>481</v>
      </c>
      <c r="T12" s="20" t="s">
        <v>481</v>
      </c>
      <c r="U12" s="18" t="n">
        <v>415.42568331</v>
      </c>
      <c r="V12" s="20" t="n">
        <v>5.71627467</v>
      </c>
    </row>
    <row r="13" spans="1:22">
      <c r="A13" s="15" t="s">
        <v>488</v>
      </c>
      <c r="B13" s="17" t="n">
        <v>7161</v>
      </c>
      <c r="C13" s="18">
        <f>(283.0/B13*100)</f>
        <v/>
      </c>
      <c r="D13" s="19" t="n">
        <v>6878</v>
      </c>
      <c r="E13" s="18" t="n">
        <v>536.43721452</v>
      </c>
      <c r="F13" s="20" t="n">
        <v>4.64282047</v>
      </c>
      <c r="G13" s="18" t="n">
        <v>514.76599196</v>
      </c>
      <c r="H13" s="20" t="n">
        <v>2.773295</v>
      </c>
      <c r="I13" s="18" t="n">
        <v>505.98977866</v>
      </c>
      <c r="J13" s="20" t="n">
        <v>2.65339175</v>
      </c>
      <c r="K13" s="18" t="n">
        <v>493.73550564</v>
      </c>
      <c r="L13" s="20" t="n">
        <v>3.46368152</v>
      </c>
      <c r="M13" s="18" t="s">
        <v>481</v>
      </c>
      <c r="N13" s="20" t="s">
        <v>481</v>
      </c>
      <c r="O13" s="18" t="s">
        <v>481</v>
      </c>
      <c r="P13" s="20" t="s">
        <v>481</v>
      </c>
      <c r="Q13" s="18" t="n">
        <v>436.36003517</v>
      </c>
      <c r="R13" s="20" t="n">
        <v>6.43426798</v>
      </c>
      <c r="S13" s="18" t="s">
        <v>481</v>
      </c>
      <c r="T13" s="20" t="s">
        <v>481</v>
      </c>
      <c r="U13" s="18" t="n">
        <v>409.3655826</v>
      </c>
      <c r="V13" s="20" t="n">
        <v>6.14616274</v>
      </c>
    </row>
    <row r="14" spans="1:22">
      <c r="A14" s="15" t="s">
        <v>489</v>
      </c>
      <c r="B14" s="17" t="n">
        <v>5587</v>
      </c>
      <c r="C14" s="18">
        <f>(89.0/B14*100)</f>
        <v/>
      </c>
      <c r="D14" s="19" t="n">
        <v>5498</v>
      </c>
      <c r="E14" s="18" t="n">
        <v>566.46690991</v>
      </c>
      <c r="F14" s="20" t="n">
        <v>5.43113659</v>
      </c>
      <c r="G14" s="18" t="n">
        <v>542.02003731</v>
      </c>
      <c r="H14" s="20" t="n">
        <v>2.5697362</v>
      </c>
      <c r="I14" s="18" t="n">
        <v>529.7027392</v>
      </c>
      <c r="J14" s="20" t="n">
        <v>2.52507306</v>
      </c>
      <c r="K14" s="18" t="n">
        <v>512.03478495</v>
      </c>
      <c r="L14" s="20" t="n">
        <v>3.37410504</v>
      </c>
      <c r="M14" s="18" t="s">
        <v>481</v>
      </c>
      <c r="N14" s="20" t="s">
        <v>481</v>
      </c>
      <c r="O14" s="18" t="s">
        <v>481</v>
      </c>
      <c r="P14" s="20" t="s">
        <v>481</v>
      </c>
      <c r="Q14" s="18" t="s">
        <v>481</v>
      </c>
      <c r="R14" s="20" t="s">
        <v>481</v>
      </c>
      <c r="S14" s="18" t="s">
        <v>481</v>
      </c>
      <c r="T14" s="20" t="s">
        <v>481</v>
      </c>
      <c r="U14" s="18" t="n">
        <v>457.38098586</v>
      </c>
      <c r="V14" s="20" t="n">
        <v>9.939516340000001</v>
      </c>
    </row>
    <row r="15" spans="1:22">
      <c r="A15" s="15" t="s">
        <v>490</v>
      </c>
      <c r="B15" s="17" t="n">
        <v>5882</v>
      </c>
      <c r="C15" s="18">
        <f>(153.0/B15*100)</f>
        <v/>
      </c>
      <c r="D15" s="19" t="n">
        <v>5729</v>
      </c>
      <c r="E15" s="18" t="n">
        <v>569.69175082</v>
      </c>
      <c r="F15" s="20" t="n">
        <v>5.50755133</v>
      </c>
      <c r="G15" s="18" t="n">
        <v>547.62113959</v>
      </c>
      <c r="H15" s="20" t="n">
        <v>2.92010405</v>
      </c>
      <c r="I15" s="18" t="n">
        <v>528.98527073</v>
      </c>
      <c r="J15" s="20" t="n">
        <v>2.74592755</v>
      </c>
      <c r="K15" s="18" t="n">
        <v>516.89552852</v>
      </c>
      <c r="L15" s="20" t="n">
        <v>3.30705833</v>
      </c>
      <c r="M15" s="18" t="s">
        <v>481</v>
      </c>
      <c r="N15" s="20" t="s">
        <v>481</v>
      </c>
      <c r="O15" s="18" t="s">
        <v>481</v>
      </c>
      <c r="P15" s="20" t="s">
        <v>481</v>
      </c>
      <c r="Q15" s="18" t="n">
        <v>375.95013089</v>
      </c>
      <c r="R15" s="20" t="n">
        <v>17.42774697</v>
      </c>
      <c r="S15" s="18" t="s">
        <v>481</v>
      </c>
      <c r="T15" s="20" t="s">
        <v>481</v>
      </c>
      <c r="U15" s="18" t="n">
        <v>445.64864473</v>
      </c>
      <c r="V15" s="20" t="n">
        <v>7.05479078</v>
      </c>
    </row>
    <row r="16" spans="1:22">
      <c r="A16" s="15" t="s">
        <v>491</v>
      </c>
      <c r="B16" s="17" t="n">
        <v>6108</v>
      </c>
      <c r="C16" s="18">
        <f>(178.0/B16*100)</f>
        <v/>
      </c>
      <c r="D16" s="19" t="n">
        <v>5930</v>
      </c>
      <c r="E16" s="18" t="n">
        <v>523.9876316899999</v>
      </c>
      <c r="F16" s="20" t="n">
        <v>4.95411169</v>
      </c>
      <c r="G16" s="18" t="n">
        <v>513.95493609</v>
      </c>
      <c r="H16" s="20" t="n">
        <v>3.30703246</v>
      </c>
      <c r="I16" s="18" t="n">
        <v>512.21684954</v>
      </c>
      <c r="J16" s="20" t="n">
        <v>2.66915706</v>
      </c>
      <c r="K16" s="18" t="n">
        <v>492.13824088</v>
      </c>
      <c r="L16" s="20" t="n">
        <v>2.62020363</v>
      </c>
      <c r="M16" s="18" t="s">
        <v>481</v>
      </c>
      <c r="N16" s="20" t="s">
        <v>481</v>
      </c>
      <c r="O16" s="18" t="s">
        <v>481</v>
      </c>
      <c r="P16" s="20" t="s">
        <v>481</v>
      </c>
      <c r="Q16" s="18" t="s">
        <v>481</v>
      </c>
      <c r="R16" s="20" t="s">
        <v>481</v>
      </c>
      <c r="S16" s="18" t="s">
        <v>481</v>
      </c>
      <c r="T16" s="20" t="s">
        <v>481</v>
      </c>
      <c r="U16" s="18" t="n">
        <v>408.84602909</v>
      </c>
      <c r="V16" s="20" t="n">
        <v>6.75456735</v>
      </c>
    </row>
    <row r="17" spans="1:22">
      <c r="A17" s="15" t="s">
        <v>492</v>
      </c>
      <c r="B17" s="17" t="n">
        <v>6504</v>
      </c>
      <c r="C17" s="18">
        <f>(2366.0/B17*100)</f>
        <v/>
      </c>
      <c r="D17" s="19" t="n">
        <v>4138</v>
      </c>
      <c r="E17" s="18" t="n">
        <v>565.81989562</v>
      </c>
      <c r="F17" s="20" t="n">
        <v>5.99705978</v>
      </c>
      <c r="G17" s="18" t="n">
        <v>531.05117116</v>
      </c>
      <c r="H17" s="20" t="n">
        <v>4.05557896</v>
      </c>
      <c r="I17" s="18" t="n">
        <v>507.13678351</v>
      </c>
      <c r="J17" s="20" t="n">
        <v>4.51980089</v>
      </c>
      <c r="K17" s="18" t="n">
        <v>507.81399351</v>
      </c>
      <c r="L17" s="20" t="n">
        <v>4.3256849</v>
      </c>
      <c r="M17" s="18" t="s">
        <v>481</v>
      </c>
      <c r="N17" s="20" t="s">
        <v>481</v>
      </c>
      <c r="O17" s="18" t="s">
        <v>481</v>
      </c>
      <c r="P17" s="20" t="s">
        <v>481</v>
      </c>
      <c r="Q17" s="18" t="n">
        <v>360.48925247</v>
      </c>
      <c r="R17" s="20" t="n">
        <v>12.44339086</v>
      </c>
      <c r="S17" s="18" t="s">
        <v>481</v>
      </c>
      <c r="T17" s="20" t="s">
        <v>481</v>
      </c>
      <c r="U17" s="18" t="n">
        <v>468.13221996</v>
      </c>
      <c r="V17" s="20" t="n">
        <v>6.35597636</v>
      </c>
    </row>
    <row r="18" spans="1:22">
      <c r="A18" s="15" t="s">
        <v>493</v>
      </c>
      <c r="B18" s="17" t="n">
        <v>5532</v>
      </c>
      <c r="C18" s="18">
        <f>(31.0/B18*100)</f>
        <v/>
      </c>
      <c r="D18" s="19" t="n">
        <v>5501</v>
      </c>
      <c r="E18" s="18" t="n">
        <v>488.67207879</v>
      </c>
      <c r="F18" s="20" t="n">
        <v>5.38462247</v>
      </c>
      <c r="G18" s="18" t="n">
        <v>465.2303913</v>
      </c>
      <c r="H18" s="20" t="n">
        <v>4.16284284</v>
      </c>
      <c r="I18" s="18" t="n">
        <v>451.98800413</v>
      </c>
      <c r="J18" s="20" t="n">
        <v>3.69539293</v>
      </c>
      <c r="K18" s="18" t="n">
        <v>430.24850117</v>
      </c>
      <c r="L18" s="20" t="n">
        <v>4.20706494</v>
      </c>
      <c r="M18" s="18" t="s">
        <v>481</v>
      </c>
      <c r="N18" s="20" t="s">
        <v>481</v>
      </c>
      <c r="O18" s="18" t="s">
        <v>481</v>
      </c>
      <c r="P18" s="20" t="s">
        <v>481</v>
      </c>
      <c r="Q18" s="18" t="s">
        <v>481</v>
      </c>
      <c r="R18" s="20" t="s">
        <v>481</v>
      </c>
      <c r="S18" s="18" t="s">
        <v>481</v>
      </c>
      <c r="T18" s="20" t="s">
        <v>481</v>
      </c>
      <c r="U18" s="18" t="n">
        <v>372.68997084</v>
      </c>
      <c r="V18" s="20" t="n">
        <v>6.79197686</v>
      </c>
    </row>
    <row r="19" spans="1:22">
      <c r="A19" s="15" t="s">
        <v>494</v>
      </c>
      <c r="B19" s="17" t="n">
        <v>5658</v>
      </c>
      <c r="C19" s="18">
        <f>(433.0/B19*100)</f>
        <v/>
      </c>
      <c r="D19" s="19" t="n">
        <v>5225</v>
      </c>
      <c r="E19" s="18" t="n">
        <v>495.54294693</v>
      </c>
      <c r="F19" s="20" t="n">
        <v>4.52131899</v>
      </c>
      <c r="G19" s="18" t="n">
        <v>489.09520655</v>
      </c>
      <c r="H19" s="20" t="n">
        <v>3.32689077</v>
      </c>
      <c r="I19" s="18" t="n">
        <v>482.86599018</v>
      </c>
      <c r="J19" s="20" t="n">
        <v>3.42508687</v>
      </c>
      <c r="K19" s="18" t="n">
        <v>455.46194386</v>
      </c>
      <c r="L19" s="20" t="n">
        <v>4.10863496</v>
      </c>
      <c r="M19" s="18" t="s">
        <v>481</v>
      </c>
      <c r="N19" s="20" t="s">
        <v>481</v>
      </c>
      <c r="O19" s="18" t="s">
        <v>481</v>
      </c>
      <c r="P19" s="20" t="s">
        <v>481</v>
      </c>
      <c r="Q19" s="18" t="s">
        <v>481</v>
      </c>
      <c r="R19" s="20" t="s">
        <v>481</v>
      </c>
      <c r="S19" s="18" t="s">
        <v>481</v>
      </c>
      <c r="T19" s="20" t="s">
        <v>481</v>
      </c>
      <c r="U19" s="18" t="n">
        <v>408.38146483</v>
      </c>
      <c r="V19" s="20" t="n">
        <v>6.79623237</v>
      </c>
    </row>
    <row r="20" spans="1:22">
      <c r="A20" s="15" t="s">
        <v>495</v>
      </c>
      <c r="B20" s="17" t="n">
        <v>3371</v>
      </c>
      <c r="C20" s="18">
        <f>(75.0/B20*100)</f>
        <v/>
      </c>
      <c r="D20" s="19" t="n">
        <v>3296</v>
      </c>
      <c r="E20" s="18" t="n">
        <v>511.01808687</v>
      </c>
      <c r="F20" s="20" t="n">
        <v>4.39932082</v>
      </c>
      <c r="G20" s="18" t="n">
        <v>478.03773071</v>
      </c>
      <c r="H20" s="20" t="n">
        <v>2.76789367</v>
      </c>
      <c r="I20" s="18" t="n">
        <v>467.46838959</v>
      </c>
      <c r="J20" s="20" t="n">
        <v>3.22404291</v>
      </c>
      <c r="K20" s="18" t="n">
        <v>454.89971291</v>
      </c>
      <c r="L20" s="20" t="n">
        <v>5.16838242</v>
      </c>
      <c r="M20" s="18" t="s">
        <v>481</v>
      </c>
      <c r="N20" s="20" t="s">
        <v>481</v>
      </c>
      <c r="O20" s="18" t="s">
        <v>481</v>
      </c>
      <c r="P20" s="20" t="s">
        <v>481</v>
      </c>
      <c r="Q20" s="18" t="s">
        <v>481</v>
      </c>
      <c r="R20" s="20" t="s">
        <v>481</v>
      </c>
      <c r="S20" s="18" t="s">
        <v>481</v>
      </c>
      <c r="T20" s="20" t="s">
        <v>481</v>
      </c>
      <c r="U20" s="18" t="n">
        <v>416.86742619</v>
      </c>
      <c r="V20" s="20" t="n">
        <v>5.98884897</v>
      </c>
    </row>
    <row r="21" spans="1:22">
      <c r="A21" s="15" t="s">
        <v>496</v>
      </c>
      <c r="B21" s="17" t="n">
        <v>5741</v>
      </c>
      <c r="C21" s="18">
        <f>(70.0/B21*100)</f>
        <v/>
      </c>
      <c r="D21" s="19" t="n">
        <v>5671</v>
      </c>
      <c r="E21" s="18" t="n">
        <v>544.29108031</v>
      </c>
      <c r="F21" s="20" t="n">
        <v>2.49277275</v>
      </c>
      <c r="G21" s="18" t="n">
        <v>506.35727559</v>
      </c>
      <c r="H21" s="20" t="n">
        <v>2.60156805</v>
      </c>
      <c r="I21" s="18" t="n">
        <v>480.87125325</v>
      </c>
      <c r="J21" s="20" t="n">
        <v>2.82423998</v>
      </c>
      <c r="K21" s="18" t="n">
        <v>451.94774875</v>
      </c>
      <c r="L21" s="20" t="n">
        <v>3.60925518</v>
      </c>
      <c r="M21" s="18" t="s">
        <v>481</v>
      </c>
      <c r="N21" s="20" t="s">
        <v>481</v>
      </c>
      <c r="O21" s="18" t="s">
        <v>481</v>
      </c>
      <c r="P21" s="20" t="s">
        <v>481</v>
      </c>
      <c r="Q21" s="18" t="s">
        <v>481</v>
      </c>
      <c r="R21" s="20" t="s">
        <v>481</v>
      </c>
      <c r="S21" s="18" t="s">
        <v>481</v>
      </c>
      <c r="T21" s="20" t="s">
        <v>481</v>
      </c>
      <c r="U21" s="18" t="n">
        <v>423.60208236</v>
      </c>
      <c r="V21" s="20" t="n">
        <v>8.849880499999999</v>
      </c>
    </row>
    <row r="22" spans="1:22">
      <c r="A22" s="15" t="s">
        <v>497</v>
      </c>
      <c r="B22" s="17" t="n">
        <v>6598</v>
      </c>
      <c r="C22" s="18">
        <f>(43.0/B22*100)</f>
        <v/>
      </c>
      <c r="D22" s="19" t="n">
        <v>6555</v>
      </c>
      <c r="E22" s="18" t="n">
        <v>484.82402423</v>
      </c>
      <c r="F22" s="20" t="n">
        <v>5.31501151</v>
      </c>
      <c r="G22" s="18" t="n">
        <v>471.33430775</v>
      </c>
      <c r="H22" s="20" t="n">
        <v>4.41021934</v>
      </c>
      <c r="I22" s="18" t="n">
        <v>482.3838695</v>
      </c>
      <c r="J22" s="20" t="n">
        <v>4.86833184</v>
      </c>
      <c r="K22" s="18" t="n">
        <v>477.84465728</v>
      </c>
      <c r="L22" s="20" t="n">
        <v>3.79992353</v>
      </c>
      <c r="M22" s="18" t="s">
        <v>481</v>
      </c>
      <c r="N22" s="20" t="s">
        <v>481</v>
      </c>
      <c r="O22" s="18" t="s">
        <v>481</v>
      </c>
      <c r="P22" s="20" t="s">
        <v>481</v>
      </c>
      <c r="Q22" s="18" t="n">
        <v>448.28166515</v>
      </c>
      <c r="R22" s="20" t="n">
        <v>8.782882710000001</v>
      </c>
      <c r="S22" s="18" t="s">
        <v>481</v>
      </c>
      <c r="T22" s="20" t="s">
        <v>481</v>
      </c>
      <c r="U22" s="18" t="n">
        <v>363.33255249</v>
      </c>
      <c r="V22" s="20" t="n">
        <v>7.3627205</v>
      </c>
    </row>
    <row r="23" spans="1:22">
      <c r="A23" s="15" t="s">
        <v>498</v>
      </c>
      <c r="B23" s="17" t="n">
        <v>11583</v>
      </c>
      <c r="C23" s="18">
        <f>(281.0/B23*100)</f>
        <v/>
      </c>
      <c r="D23" s="19" t="n">
        <v>11302</v>
      </c>
      <c r="E23" s="18" t="n">
        <v>499.87830602</v>
      </c>
      <c r="F23" s="20" t="n">
        <v>4.02792807</v>
      </c>
      <c r="G23" s="18" t="n">
        <v>490.32987105</v>
      </c>
      <c r="H23" s="20" t="n">
        <v>3.36905251</v>
      </c>
      <c r="I23" s="18" t="n">
        <v>482.07892806</v>
      </c>
      <c r="J23" s="20" t="n">
        <v>3.11324343</v>
      </c>
      <c r="K23" s="18" t="n">
        <v>458.52143973</v>
      </c>
      <c r="L23" s="20" t="n">
        <v>3.58736301</v>
      </c>
      <c r="M23" s="18" t="s">
        <v>481</v>
      </c>
      <c r="N23" s="20" t="s">
        <v>481</v>
      </c>
      <c r="O23" s="18" t="s">
        <v>481</v>
      </c>
      <c r="P23" s="20" t="s">
        <v>481</v>
      </c>
      <c r="Q23" s="18" t="s">
        <v>481</v>
      </c>
      <c r="R23" s="20" t="s">
        <v>481</v>
      </c>
      <c r="S23" s="18" t="s">
        <v>481</v>
      </c>
      <c r="T23" s="20" t="s">
        <v>481</v>
      </c>
      <c r="U23" s="18" t="n">
        <v>420.73179984</v>
      </c>
      <c r="V23" s="20" t="n">
        <v>6.46722605</v>
      </c>
    </row>
    <row r="24" spans="1:22">
      <c r="A24" s="15" t="s">
        <v>499</v>
      </c>
      <c r="B24" s="17" t="n">
        <v>6647</v>
      </c>
      <c r="C24" s="18">
        <f>(14.0/B24*100)</f>
        <v/>
      </c>
      <c r="D24" s="19" t="n">
        <v>6633</v>
      </c>
      <c r="E24" s="18" t="n">
        <v>556.1616406000001</v>
      </c>
      <c r="F24" s="20" t="n">
        <v>7.19651267</v>
      </c>
      <c r="G24" s="18" t="n">
        <v>552.0918181</v>
      </c>
      <c r="H24" s="20" t="n">
        <v>3.60487784</v>
      </c>
      <c r="I24" s="18" t="n">
        <v>543.18358653</v>
      </c>
      <c r="J24" s="20" t="n">
        <v>2.91867605</v>
      </c>
      <c r="K24" s="18" t="n">
        <v>514.45371877</v>
      </c>
      <c r="L24" s="20" t="n">
        <v>3.32421465</v>
      </c>
      <c r="M24" s="18" t="s">
        <v>481</v>
      </c>
      <c r="N24" s="20" t="s">
        <v>481</v>
      </c>
      <c r="O24" s="18" t="s">
        <v>481</v>
      </c>
      <c r="P24" s="20" t="s">
        <v>481</v>
      </c>
      <c r="Q24" s="18" t="s">
        <v>481</v>
      </c>
      <c r="R24" s="20" t="s">
        <v>481</v>
      </c>
      <c r="S24" s="18" t="s">
        <v>481</v>
      </c>
      <c r="T24" s="20" t="s">
        <v>481</v>
      </c>
      <c r="U24" s="18" t="n">
        <v>457.81975434</v>
      </c>
      <c r="V24" s="20" t="n">
        <v>9.58984278</v>
      </c>
    </row>
    <row r="25" spans="1:22">
      <c r="A25" s="15" t="s">
        <v>500</v>
      </c>
      <c r="B25" s="17" t="n">
        <v>5581</v>
      </c>
      <c r="C25" s="18">
        <f>(25.0/B25*100)</f>
        <v/>
      </c>
      <c r="D25" s="19" t="n">
        <v>5556</v>
      </c>
      <c r="E25" s="18" t="n">
        <v>553.27041415</v>
      </c>
      <c r="F25" s="20" t="n">
        <v>5.28499745</v>
      </c>
      <c r="G25" s="18" t="n">
        <v>523.12812085</v>
      </c>
      <c r="H25" s="20" t="n">
        <v>3.12858083</v>
      </c>
      <c r="I25" s="18" t="n">
        <v>504.84158779</v>
      </c>
      <c r="J25" s="20" t="n">
        <v>3.44401066</v>
      </c>
      <c r="K25" s="18" t="n">
        <v>480.3435735</v>
      </c>
      <c r="L25" s="20" t="n">
        <v>5.45735446</v>
      </c>
      <c r="M25" s="18" t="s">
        <v>481</v>
      </c>
      <c r="N25" s="20" t="s">
        <v>481</v>
      </c>
      <c r="O25" s="18" t="s">
        <v>481</v>
      </c>
      <c r="P25" s="20" t="s">
        <v>481</v>
      </c>
      <c r="Q25" s="18" t="s">
        <v>481</v>
      </c>
      <c r="R25" s="20" t="s">
        <v>481</v>
      </c>
      <c r="S25" s="18" t="s">
        <v>481</v>
      </c>
      <c r="T25" s="20" t="s">
        <v>481</v>
      </c>
      <c r="U25" s="18" t="n">
        <v>439.21327965</v>
      </c>
      <c r="V25" s="20" t="n">
        <v>16.47176479</v>
      </c>
    </row>
    <row r="26" spans="1:22">
      <c r="A26" s="15" t="s">
        <v>501</v>
      </c>
      <c r="B26" s="17" t="n">
        <v>4869</v>
      </c>
      <c r="C26" s="18">
        <f>(88.0/B26*100)</f>
        <v/>
      </c>
      <c r="D26" s="19" t="n">
        <v>4781</v>
      </c>
      <c r="E26" s="18" t="n">
        <v>512.90724004</v>
      </c>
      <c r="F26" s="20" t="n">
        <v>3.71121949</v>
      </c>
      <c r="G26" s="18" t="n">
        <v>494.11901594</v>
      </c>
      <c r="H26" s="20" t="n">
        <v>2.38854459</v>
      </c>
      <c r="I26" s="18" t="n">
        <v>487.73180194</v>
      </c>
      <c r="J26" s="20" t="n">
        <v>2.40929314</v>
      </c>
      <c r="K26" s="18" t="n">
        <v>476.23870758</v>
      </c>
      <c r="L26" s="20" t="n">
        <v>3.40471775</v>
      </c>
      <c r="M26" s="18" t="s">
        <v>481</v>
      </c>
      <c r="N26" s="20" t="s">
        <v>481</v>
      </c>
      <c r="O26" s="18" t="s">
        <v>481</v>
      </c>
      <c r="P26" s="20" t="s">
        <v>481</v>
      </c>
      <c r="Q26" s="18" t="s">
        <v>481</v>
      </c>
      <c r="R26" s="20" t="s">
        <v>481</v>
      </c>
      <c r="S26" s="18" t="s">
        <v>481</v>
      </c>
      <c r="T26" s="20" t="s">
        <v>481</v>
      </c>
      <c r="U26" s="18" t="n">
        <v>439.31370918</v>
      </c>
      <c r="V26" s="20" t="n">
        <v>6.97702234</v>
      </c>
    </row>
    <row r="27" spans="1:22">
      <c r="A27" s="15" t="s">
        <v>502</v>
      </c>
      <c r="B27" s="17" t="n">
        <v>5299</v>
      </c>
      <c r="C27" s="18">
        <f>(170.0/B27*100)</f>
        <v/>
      </c>
      <c r="D27" s="19" t="n">
        <v>5129</v>
      </c>
      <c r="E27" s="18" t="n">
        <v>524.13448923</v>
      </c>
      <c r="F27" s="20" t="n">
        <v>4.39950113</v>
      </c>
      <c r="G27" s="18" t="n">
        <v>492.58051114</v>
      </c>
      <c r="H27" s="20" t="n">
        <v>2.79935339</v>
      </c>
      <c r="I27" s="18" t="n">
        <v>490.86745512</v>
      </c>
      <c r="J27" s="20" t="n">
        <v>2.23867565</v>
      </c>
      <c r="K27" s="18" t="n">
        <v>478.74357229</v>
      </c>
      <c r="L27" s="20" t="n">
        <v>2.88247756</v>
      </c>
      <c r="M27" s="18" t="s">
        <v>481</v>
      </c>
      <c r="N27" s="20" t="s">
        <v>481</v>
      </c>
      <c r="O27" s="18" t="s">
        <v>481</v>
      </c>
      <c r="P27" s="20" t="s">
        <v>481</v>
      </c>
      <c r="Q27" s="18" t="s">
        <v>481</v>
      </c>
      <c r="R27" s="20" t="s">
        <v>481</v>
      </c>
      <c r="S27" s="18" t="s">
        <v>481</v>
      </c>
      <c r="T27" s="20" t="s">
        <v>481</v>
      </c>
      <c r="U27" s="18" t="n">
        <v>410.36058757</v>
      </c>
      <c r="V27" s="20" t="n">
        <v>3.92023796</v>
      </c>
    </row>
    <row r="28" spans="1:22">
      <c r="A28" s="15" t="s">
        <v>503</v>
      </c>
      <c r="B28" s="17" t="n">
        <v>7568</v>
      </c>
      <c r="C28" s="18">
        <f>(490.0/B28*100)</f>
        <v/>
      </c>
      <c r="D28" s="19" t="n">
        <v>7078</v>
      </c>
      <c r="E28" s="18" t="n">
        <v>429.83984085</v>
      </c>
      <c r="F28" s="20" t="n">
        <v>3.84994683</v>
      </c>
      <c r="G28" s="18" t="n">
        <v>419.57744494</v>
      </c>
      <c r="H28" s="20" t="n">
        <v>2.33162141</v>
      </c>
      <c r="I28" s="18" t="n">
        <v>415.92127834</v>
      </c>
      <c r="J28" s="20" t="n">
        <v>2.88018872</v>
      </c>
      <c r="K28" s="18" t="n">
        <v>408.96083755</v>
      </c>
      <c r="L28" s="20" t="n">
        <v>4.04620386</v>
      </c>
      <c r="M28" s="18" t="s">
        <v>481</v>
      </c>
      <c r="N28" s="20" t="s">
        <v>481</v>
      </c>
      <c r="O28" s="18" t="s">
        <v>481</v>
      </c>
      <c r="P28" s="20" t="s">
        <v>481</v>
      </c>
      <c r="Q28" s="18" t="s">
        <v>481</v>
      </c>
      <c r="R28" s="20" t="s">
        <v>481</v>
      </c>
      <c r="S28" s="18" t="s">
        <v>481</v>
      </c>
      <c r="T28" s="20" t="s">
        <v>481</v>
      </c>
      <c r="U28" s="18" t="n">
        <v>388.10830428</v>
      </c>
      <c r="V28" s="20" t="n">
        <v>6.27788605</v>
      </c>
    </row>
    <row r="29" spans="1:22">
      <c r="A29" s="15" t="s">
        <v>504</v>
      </c>
      <c r="B29" s="17" t="n">
        <v>5385</v>
      </c>
      <c r="C29" s="18">
        <f>(30.0/B29*100)</f>
        <v/>
      </c>
      <c r="D29" s="19" t="n">
        <v>5355</v>
      </c>
      <c r="E29" s="18" t="n">
        <v>545.33767483</v>
      </c>
      <c r="F29" s="20" t="n">
        <v>4.11590821</v>
      </c>
      <c r="G29" s="18" t="n">
        <v>523.18584028</v>
      </c>
      <c r="H29" s="20" t="n">
        <v>3.18355958</v>
      </c>
      <c r="I29" s="18" t="n">
        <v>511.44444278</v>
      </c>
      <c r="J29" s="20" t="n">
        <v>3.45202256</v>
      </c>
      <c r="K29" s="18" t="n">
        <v>483.02721142</v>
      </c>
      <c r="L29" s="20" t="n">
        <v>3.44640495</v>
      </c>
      <c r="M29" s="18" t="s">
        <v>481</v>
      </c>
      <c r="N29" s="20" t="s">
        <v>481</v>
      </c>
      <c r="O29" s="18" t="s">
        <v>481</v>
      </c>
      <c r="P29" s="20" t="s">
        <v>481</v>
      </c>
      <c r="Q29" s="18" t="n">
        <v>358.28551468</v>
      </c>
      <c r="R29" s="20" t="n">
        <v>8.567023300000001</v>
      </c>
      <c r="S29" s="18" t="s">
        <v>481</v>
      </c>
      <c r="T29" s="20" t="s">
        <v>481</v>
      </c>
      <c r="U29" s="18" t="n">
        <v>407.59151574</v>
      </c>
      <c r="V29" s="20" t="n">
        <v>7.28908338</v>
      </c>
    </row>
    <row r="30" spans="1:22">
      <c r="A30" s="15" t="s">
        <v>505</v>
      </c>
      <c r="B30" s="17" t="n">
        <v>4520</v>
      </c>
      <c r="C30" s="18">
        <f>(243.0/B30*100)</f>
        <v/>
      </c>
      <c r="D30" s="19" t="n">
        <v>4277</v>
      </c>
      <c r="E30" s="18" t="n">
        <v>572.4625809299999</v>
      </c>
      <c r="F30" s="20" t="n">
        <v>5.16070242</v>
      </c>
      <c r="G30" s="18" t="n">
        <v>526.6241781799999</v>
      </c>
      <c r="H30" s="20" t="n">
        <v>3.75530101</v>
      </c>
      <c r="I30" s="18" t="n">
        <v>510.15794492</v>
      </c>
      <c r="J30" s="20" t="n">
        <v>3.32989293</v>
      </c>
      <c r="K30" s="18" t="n">
        <v>497.14216654</v>
      </c>
      <c r="L30" s="20" t="n">
        <v>4.88733128</v>
      </c>
      <c r="M30" s="18" t="s">
        <v>481</v>
      </c>
      <c r="N30" s="20" t="s">
        <v>481</v>
      </c>
      <c r="O30" s="18" t="s">
        <v>481</v>
      </c>
      <c r="P30" s="20" t="s">
        <v>481</v>
      </c>
      <c r="Q30" s="18" t="s">
        <v>481</v>
      </c>
      <c r="R30" s="20" t="s">
        <v>481</v>
      </c>
      <c r="S30" s="18" t="s">
        <v>481</v>
      </c>
      <c r="T30" s="20" t="s">
        <v>481</v>
      </c>
      <c r="U30" s="18" t="n">
        <v>416.47354113</v>
      </c>
      <c r="V30" s="20" t="n">
        <v>5.16274006</v>
      </c>
    </row>
    <row r="31" spans="1:22">
      <c r="A31" s="15" t="s">
        <v>506</v>
      </c>
      <c r="B31" s="17" t="n">
        <v>5456</v>
      </c>
      <c r="C31" s="18">
        <f>(152.0/B31*100)</f>
        <v/>
      </c>
      <c r="D31" s="19" t="n">
        <v>5304</v>
      </c>
      <c r="E31" s="18" t="n">
        <v>541.6680311699999</v>
      </c>
      <c r="F31" s="20" t="n">
        <v>4.55863228</v>
      </c>
      <c r="G31" s="18" t="n">
        <v>511.77838347</v>
      </c>
      <c r="H31" s="20" t="n">
        <v>2.32822768</v>
      </c>
      <c r="I31" s="18" t="n">
        <v>481.83579943</v>
      </c>
      <c r="J31" s="20" t="n">
        <v>3.77367113</v>
      </c>
      <c r="K31" s="18" t="n">
        <v>444.85378567</v>
      </c>
      <c r="L31" s="20" t="n">
        <v>5.33826691</v>
      </c>
      <c r="M31" s="18" t="s">
        <v>481</v>
      </c>
      <c r="N31" s="20" t="s">
        <v>481</v>
      </c>
      <c r="O31" s="18" t="s">
        <v>481</v>
      </c>
      <c r="P31" s="20" t="s">
        <v>481</v>
      </c>
      <c r="Q31" s="18" t="s">
        <v>481</v>
      </c>
      <c r="R31" s="20" t="s">
        <v>481</v>
      </c>
      <c r="S31" s="18" t="s">
        <v>481</v>
      </c>
      <c r="T31" s="20" t="s">
        <v>481</v>
      </c>
      <c r="U31" s="18" t="n">
        <v>422.75666937</v>
      </c>
      <c r="V31" s="20" t="n">
        <v>4.64312471</v>
      </c>
    </row>
    <row r="32" spans="1:22">
      <c r="A32" s="15" t="s">
        <v>507</v>
      </c>
      <c r="B32" s="17" t="n">
        <v>4478</v>
      </c>
      <c r="C32" s="18">
        <f>(6.0/B32*100)</f>
        <v/>
      </c>
      <c r="D32" s="19" t="n">
        <v>4472</v>
      </c>
      <c r="E32" s="18" t="n">
        <v>533.65574828</v>
      </c>
      <c r="F32" s="20" t="n">
        <v>4.8119423</v>
      </c>
      <c r="G32" s="18" t="n">
        <v>504.02654784</v>
      </c>
      <c r="H32" s="20" t="n">
        <v>2.75165581</v>
      </c>
      <c r="I32" s="18" t="n">
        <v>492.02378162</v>
      </c>
      <c r="J32" s="20" t="n">
        <v>3.24799774</v>
      </c>
      <c r="K32" s="18" t="n">
        <v>469.15947548</v>
      </c>
      <c r="L32" s="20" t="n">
        <v>4.26755764</v>
      </c>
      <c r="M32" s="18" t="s">
        <v>481</v>
      </c>
      <c r="N32" s="20" t="s">
        <v>481</v>
      </c>
      <c r="O32" s="18" t="s">
        <v>481</v>
      </c>
      <c r="P32" s="20" t="s">
        <v>481</v>
      </c>
      <c r="Q32" s="18" t="s">
        <v>481</v>
      </c>
      <c r="R32" s="20" t="s">
        <v>481</v>
      </c>
      <c r="S32" s="18" t="s">
        <v>481</v>
      </c>
      <c r="T32" s="20" t="s">
        <v>481</v>
      </c>
      <c r="U32" s="18" t="n">
        <v>422.76767179</v>
      </c>
      <c r="V32" s="20" t="n">
        <v>12.06436777</v>
      </c>
    </row>
    <row r="33" spans="1:22">
      <c r="A33" s="15" t="s">
        <v>508</v>
      </c>
      <c r="B33" s="17" t="n">
        <v>7325</v>
      </c>
      <c r="C33" s="18">
        <f>(85.0/B33*100)</f>
        <v/>
      </c>
      <c r="D33" s="19" t="n">
        <v>7240</v>
      </c>
      <c r="E33" s="18" t="n">
        <v>540.8692604</v>
      </c>
      <c r="F33" s="20" t="n">
        <v>2.89174177</v>
      </c>
      <c r="G33" s="18" t="n">
        <v>503.50826976</v>
      </c>
      <c r="H33" s="20" t="n">
        <v>3.22806356</v>
      </c>
      <c r="I33" s="18" t="n">
        <v>483.48347324</v>
      </c>
      <c r="J33" s="20" t="n">
        <v>3.29153369</v>
      </c>
      <c r="K33" s="18" t="n">
        <v>459.27195947</v>
      </c>
      <c r="L33" s="20" t="n">
        <v>4.39773881</v>
      </c>
      <c r="M33" s="18" t="s">
        <v>481</v>
      </c>
      <c r="N33" s="20" t="s">
        <v>481</v>
      </c>
      <c r="O33" s="18" t="s">
        <v>481</v>
      </c>
      <c r="P33" s="20" t="s">
        <v>481</v>
      </c>
      <c r="Q33" s="18" t="s">
        <v>481</v>
      </c>
      <c r="R33" s="20" t="s">
        <v>481</v>
      </c>
      <c r="S33" s="18" t="s">
        <v>481</v>
      </c>
      <c r="T33" s="20" t="s">
        <v>481</v>
      </c>
      <c r="U33" s="18" t="n">
        <v>429.76996736</v>
      </c>
      <c r="V33" s="20" t="n">
        <v>7.17155336</v>
      </c>
    </row>
    <row r="34" spans="1:22">
      <c r="A34" s="15" t="s">
        <v>509</v>
      </c>
      <c r="B34" s="17" t="n">
        <v>6350</v>
      </c>
      <c r="C34" s="18">
        <f>(106.0/B34*100)</f>
        <v/>
      </c>
      <c r="D34" s="19" t="n">
        <v>6244</v>
      </c>
      <c r="E34" s="18" t="n">
        <v>478.65469608</v>
      </c>
      <c r="F34" s="20" t="n">
        <v>4.31926169</v>
      </c>
      <c r="G34" s="18" t="n">
        <v>479.82564268</v>
      </c>
      <c r="H34" s="20" t="n">
        <v>3.08691229</v>
      </c>
      <c r="I34" s="18" t="n">
        <v>468.5859997</v>
      </c>
      <c r="J34" s="20" t="n">
        <v>3.1122106</v>
      </c>
      <c r="K34" s="18" t="n">
        <v>445.08814565</v>
      </c>
      <c r="L34" s="20" t="n">
        <v>3.35461201</v>
      </c>
      <c r="M34" s="18" t="s">
        <v>481</v>
      </c>
      <c r="N34" s="20" t="s">
        <v>481</v>
      </c>
      <c r="O34" s="18" t="s">
        <v>481</v>
      </c>
      <c r="P34" s="20" t="s">
        <v>481</v>
      </c>
      <c r="Q34" s="18" t="n">
        <v>306.56969545</v>
      </c>
      <c r="R34" s="20" t="n">
        <v>10.27624616</v>
      </c>
      <c r="S34" s="18" t="s">
        <v>481</v>
      </c>
      <c r="T34" s="20" t="s">
        <v>481</v>
      </c>
      <c r="U34" s="18" t="n">
        <v>396.71998539</v>
      </c>
      <c r="V34" s="20" t="n">
        <v>7.36798592</v>
      </c>
    </row>
    <row r="35" spans="1:22">
      <c r="A35" s="15" t="s">
        <v>510</v>
      </c>
      <c r="B35" s="17" t="n">
        <v>6406</v>
      </c>
      <c r="C35" s="18">
        <f>(74.0/B35*100)</f>
        <v/>
      </c>
      <c r="D35" s="19" t="n">
        <v>6332</v>
      </c>
      <c r="E35" s="18" t="n">
        <v>558.3068627</v>
      </c>
      <c r="F35" s="20" t="n">
        <v>2.76135812</v>
      </c>
      <c r="G35" s="18" t="n">
        <v>520.28147812</v>
      </c>
      <c r="H35" s="20" t="n">
        <v>2.4063601</v>
      </c>
      <c r="I35" s="18" t="n">
        <v>492.56420425</v>
      </c>
      <c r="J35" s="20" t="n">
        <v>2.58999633</v>
      </c>
      <c r="K35" s="18" t="n">
        <v>472.31341405</v>
      </c>
      <c r="L35" s="20" t="n">
        <v>4.62643674</v>
      </c>
      <c r="M35" s="18" t="s">
        <v>481</v>
      </c>
      <c r="N35" s="20" t="s">
        <v>481</v>
      </c>
      <c r="O35" s="18" t="s">
        <v>481</v>
      </c>
      <c r="P35" s="20" t="s">
        <v>481</v>
      </c>
      <c r="Q35" s="18" t="n">
        <v>374.85244494</v>
      </c>
      <c r="R35" s="20" t="n">
        <v>5.84040672</v>
      </c>
      <c r="S35" s="18" t="s">
        <v>481</v>
      </c>
      <c r="T35" s="20" t="s">
        <v>481</v>
      </c>
      <c r="U35" s="18" t="n">
        <v>401.85910414</v>
      </c>
      <c r="V35" s="20" t="n">
        <v>6.70644596</v>
      </c>
    </row>
    <row r="36" spans="1:22">
      <c r="A36" s="15" t="s">
        <v>511</v>
      </c>
      <c r="B36" s="17" t="n">
        <v>6736</v>
      </c>
      <c r="C36" s="18">
        <f>(88.0/B36*100)</f>
        <v/>
      </c>
      <c r="D36" s="19" t="n">
        <v>6648</v>
      </c>
      <c r="E36" s="18" t="n">
        <v>534.65165709</v>
      </c>
      <c r="F36" s="20" t="n">
        <v>2.94926942</v>
      </c>
      <c r="G36" s="18" t="n">
        <v>501.52334056</v>
      </c>
      <c r="H36" s="20" t="n">
        <v>2.70476148</v>
      </c>
      <c r="I36" s="18" t="n">
        <v>487.57714909</v>
      </c>
      <c r="J36" s="20" t="n">
        <v>2.82052992</v>
      </c>
      <c r="K36" s="18" t="n">
        <v>465.57464584</v>
      </c>
      <c r="L36" s="20" t="n">
        <v>3.08457823</v>
      </c>
      <c r="M36" s="18" t="s">
        <v>481</v>
      </c>
      <c r="N36" s="20" t="s">
        <v>481</v>
      </c>
      <c r="O36" s="18" t="s">
        <v>481</v>
      </c>
      <c r="P36" s="20" t="s">
        <v>481</v>
      </c>
      <c r="Q36" s="18" t="s">
        <v>481</v>
      </c>
      <c r="R36" s="20" t="s">
        <v>481</v>
      </c>
      <c r="S36" s="18" t="s">
        <v>481</v>
      </c>
      <c r="T36" s="20" t="s">
        <v>481</v>
      </c>
      <c r="U36" s="18" t="n">
        <v>419.55079481</v>
      </c>
      <c r="V36" s="20" t="n">
        <v>6.51738068</v>
      </c>
    </row>
    <row r="37" spans="1:22">
      <c r="A37" s="15" t="s">
        <v>512</v>
      </c>
      <c r="B37" s="17" t="n">
        <v>5458</v>
      </c>
      <c r="C37" s="18">
        <f>(181.0/B37*100)</f>
        <v/>
      </c>
      <c r="D37" s="19" t="n">
        <v>5277</v>
      </c>
      <c r="E37" s="18" t="n">
        <v>545.93123289</v>
      </c>
      <c r="F37" s="20" t="n">
        <v>4.95407602</v>
      </c>
      <c r="G37" s="18" t="n">
        <v>507.27502024</v>
      </c>
      <c r="H37" s="20" t="n">
        <v>3.4809047</v>
      </c>
      <c r="I37" s="18" t="n">
        <v>487.70649591</v>
      </c>
      <c r="J37" s="20" t="n">
        <v>3.88539727</v>
      </c>
      <c r="K37" s="18" t="n">
        <v>473.93872427</v>
      </c>
      <c r="L37" s="20" t="n">
        <v>4.99086541</v>
      </c>
      <c r="M37" s="18" t="s">
        <v>481</v>
      </c>
      <c r="N37" s="20" t="s">
        <v>481</v>
      </c>
      <c r="O37" s="18" t="s">
        <v>481</v>
      </c>
      <c r="P37" s="20" t="s">
        <v>481</v>
      </c>
      <c r="Q37" s="18" t="s">
        <v>481</v>
      </c>
      <c r="R37" s="20" t="s">
        <v>481</v>
      </c>
      <c r="S37" s="18" t="s">
        <v>481</v>
      </c>
      <c r="T37" s="20" t="s">
        <v>481</v>
      </c>
      <c r="U37" s="18" t="n">
        <v>412.64984505</v>
      </c>
      <c r="V37" s="20" t="n">
        <v>5.85210711</v>
      </c>
    </row>
    <row r="38" spans="1:22">
      <c r="A38" s="15" t="s">
        <v>513</v>
      </c>
      <c r="B38" s="17" t="n">
        <v>5860</v>
      </c>
      <c r="C38" s="18">
        <f>(27.0/B38*100)</f>
        <v/>
      </c>
      <c r="D38" s="19" t="n">
        <v>5833</v>
      </c>
      <c r="E38" s="18" t="n">
        <v>534.61090778</v>
      </c>
      <c r="F38" s="20" t="n">
        <v>5.84665923</v>
      </c>
      <c r="G38" s="18" t="n">
        <v>513.57762622</v>
      </c>
      <c r="H38" s="20" t="n">
        <v>4.40741249</v>
      </c>
      <c r="I38" s="18" t="n">
        <v>510.50669889</v>
      </c>
      <c r="J38" s="20" t="n">
        <v>3.81386129</v>
      </c>
      <c r="K38" s="18" t="n">
        <v>500.84747487</v>
      </c>
      <c r="L38" s="20" t="n">
        <v>3.68103293</v>
      </c>
      <c r="M38" s="18" t="s">
        <v>481</v>
      </c>
      <c r="N38" s="20" t="s">
        <v>481</v>
      </c>
      <c r="O38" s="18" t="s">
        <v>481</v>
      </c>
      <c r="P38" s="20" t="s">
        <v>481</v>
      </c>
      <c r="Q38" s="18" t="s">
        <v>481</v>
      </c>
      <c r="R38" s="20" t="s">
        <v>481</v>
      </c>
      <c r="S38" s="18" t="s">
        <v>481</v>
      </c>
      <c r="T38" s="20" t="s">
        <v>481</v>
      </c>
      <c r="U38" s="18" t="n">
        <v>475.24898434</v>
      </c>
      <c r="V38" s="20" t="n">
        <v>6.04878354</v>
      </c>
    </row>
    <row r="39" spans="1:22">
      <c r="A39" s="15" t="s">
        <v>514</v>
      </c>
      <c r="B39" s="17" t="n">
        <v>5895</v>
      </c>
      <c r="C39" s="18">
        <f>(33.0/B39*100)</f>
        <v/>
      </c>
      <c r="D39" s="19" t="n">
        <v>5862</v>
      </c>
      <c r="E39" s="18" t="n">
        <v>445.64895418</v>
      </c>
      <c r="F39" s="20" t="n">
        <v>5.61433118</v>
      </c>
      <c r="G39" s="18" t="n">
        <v>429.59296489</v>
      </c>
      <c r="H39" s="20" t="n">
        <v>4.05277688</v>
      </c>
      <c r="I39" s="18" t="n">
        <v>413.93016344</v>
      </c>
      <c r="J39" s="20" t="n">
        <v>4.3677708</v>
      </c>
      <c r="K39" s="18" t="n">
        <v>401.50485417</v>
      </c>
      <c r="L39" s="20" t="n">
        <v>4.74413026</v>
      </c>
      <c r="M39" s="18" t="s">
        <v>481</v>
      </c>
      <c r="N39" s="20" t="s">
        <v>481</v>
      </c>
      <c r="O39" s="18" t="s">
        <v>481</v>
      </c>
      <c r="P39" s="20" t="s">
        <v>481</v>
      </c>
      <c r="Q39" s="18" t="s">
        <v>481</v>
      </c>
      <c r="R39" s="20" t="s">
        <v>481</v>
      </c>
      <c r="S39" s="18" t="s">
        <v>481</v>
      </c>
      <c r="T39" s="20" t="s">
        <v>481</v>
      </c>
      <c r="U39" s="18" t="n">
        <v>367.49640169</v>
      </c>
      <c r="V39" s="20" t="n">
        <v>8.03908289</v>
      </c>
    </row>
    <row r="40" spans="1:22">
      <c r="A40" s="15" t="s">
        <v>515</v>
      </c>
      <c r="B40" s="17" t="n">
        <v>14157</v>
      </c>
      <c r="C40" s="18">
        <f>(415.0/B40*100)</f>
        <v/>
      </c>
      <c r="D40" s="19" t="n">
        <v>13742</v>
      </c>
      <c r="E40" s="18" t="n">
        <v>554.10077114</v>
      </c>
      <c r="F40" s="20" t="n">
        <v>3.6390833</v>
      </c>
      <c r="G40" s="18" t="n">
        <v>519.35528692</v>
      </c>
      <c r="H40" s="20" t="n">
        <v>2.98856028</v>
      </c>
      <c r="I40" s="18" t="n">
        <v>500.86663876</v>
      </c>
      <c r="J40" s="20" t="n">
        <v>3.24742853</v>
      </c>
      <c r="K40" s="18" t="n">
        <v>468.75052506</v>
      </c>
      <c r="L40" s="20" t="n">
        <v>4.78195824</v>
      </c>
      <c r="M40" s="18" t="s">
        <v>481</v>
      </c>
      <c r="N40" s="20" t="s">
        <v>481</v>
      </c>
      <c r="O40" s="18" t="s">
        <v>481</v>
      </c>
      <c r="P40" s="20" t="s">
        <v>481</v>
      </c>
      <c r="Q40" s="18" t="s">
        <v>481</v>
      </c>
      <c r="R40" s="20" t="s">
        <v>481</v>
      </c>
      <c r="S40" s="18" t="s">
        <v>481</v>
      </c>
      <c r="T40" s="20" t="s">
        <v>481</v>
      </c>
      <c r="U40" s="18" t="n">
        <v>418.36597511</v>
      </c>
      <c r="V40" s="20" t="n">
        <v>6.26246896</v>
      </c>
    </row>
    <row r="41" spans="1:22">
      <c r="A41" s="15" t="s">
        <v>516</v>
      </c>
      <c r="B41" s="17" t="n">
        <v>5712</v>
      </c>
      <c r="C41" s="18">
        <f>(61.0/B41*100)</f>
        <v/>
      </c>
      <c r="D41" s="19" t="n">
        <v>5651</v>
      </c>
      <c r="E41" s="18" t="n">
        <v>512.40308285</v>
      </c>
      <c r="F41" s="20" t="n">
        <v>5.62114131</v>
      </c>
      <c r="G41" s="18" t="n">
        <v>500.73476064</v>
      </c>
      <c r="H41" s="20" t="n">
        <v>3.43989128</v>
      </c>
      <c r="I41" s="18" t="n">
        <v>504.24905838</v>
      </c>
      <c r="J41" s="20" t="n">
        <v>3.31016132</v>
      </c>
      <c r="K41" s="18" t="n">
        <v>489.16431672</v>
      </c>
      <c r="L41" s="20" t="n">
        <v>4.58327985</v>
      </c>
      <c r="M41" s="18" t="s">
        <v>481</v>
      </c>
      <c r="N41" s="20" t="s">
        <v>481</v>
      </c>
      <c r="O41" s="18" t="s">
        <v>481</v>
      </c>
      <c r="P41" s="20" t="s">
        <v>481</v>
      </c>
      <c r="Q41" s="18" t="n">
        <v>387.44235424</v>
      </c>
      <c r="R41" s="20" t="n">
        <v>14.52510266</v>
      </c>
      <c r="S41" s="18" t="s">
        <v>481</v>
      </c>
      <c r="T41" s="20" t="s">
        <v>481</v>
      </c>
      <c r="U41" s="18" t="n">
        <v>412.79051663</v>
      </c>
      <c r="V41" s="20" t="n">
        <v>9.232413040000001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372.05607934</v>
      </c>
      <c r="F45" s="20" t="n">
        <v>3.71813747</v>
      </c>
      <c r="G45" s="18" t="n">
        <v>377.7623729</v>
      </c>
      <c r="H45" s="20" t="n">
        <v>3.67210036</v>
      </c>
      <c r="I45" s="18" t="n">
        <v>385.45675417</v>
      </c>
      <c r="J45" s="20" t="n">
        <v>3.41110326</v>
      </c>
      <c r="K45" s="18" t="n">
        <v>376.47449453</v>
      </c>
      <c r="L45" s="20" t="n">
        <v>3.50870212</v>
      </c>
      <c r="M45" s="18" t="s">
        <v>481</v>
      </c>
      <c r="N45" s="20" t="s">
        <v>481</v>
      </c>
      <c r="O45" s="18" t="s">
        <v>481</v>
      </c>
      <c r="P45" s="20" t="s">
        <v>481</v>
      </c>
      <c r="Q45" s="18" t="n">
        <v>264.0171</v>
      </c>
      <c r="R45" s="20" t="n">
        <v>35.56617094</v>
      </c>
      <c r="S45" s="18" t="n">
        <v>344.73683796</v>
      </c>
      <c r="T45" s="20" t="n">
        <v>19.03294984</v>
      </c>
      <c r="U45" s="18" t="n">
        <v>345.72711018</v>
      </c>
      <c r="V45" s="20" t="n">
        <v>4.68922046</v>
      </c>
    </row>
    <row r="46" spans="1:22">
      <c r="A46" s="15" t="s">
        <v>521</v>
      </c>
      <c r="B46" s="17" t="n">
        <v>23141</v>
      </c>
      <c r="C46" s="18">
        <f>(2289.0/B46*100)</f>
        <v/>
      </c>
      <c r="D46" s="19" t="n">
        <v>20852</v>
      </c>
      <c r="E46" s="18" t="n">
        <v>433.76465546</v>
      </c>
      <c r="F46" s="20" t="n">
        <v>5.04765226</v>
      </c>
      <c r="G46" s="18" t="n">
        <v>423.34407429</v>
      </c>
      <c r="H46" s="20" t="n">
        <v>3.36661765</v>
      </c>
      <c r="I46" s="18" t="n">
        <v>412.72243947</v>
      </c>
      <c r="J46" s="20" t="n">
        <v>3.31645144</v>
      </c>
      <c r="K46" s="18" t="n">
        <v>398.71133264</v>
      </c>
      <c r="L46" s="20" t="n">
        <v>3.56253231</v>
      </c>
      <c r="M46" s="18" t="s">
        <v>481</v>
      </c>
      <c r="N46" s="20" t="s">
        <v>481</v>
      </c>
      <c r="O46" s="18" t="s">
        <v>481</v>
      </c>
      <c r="P46" s="20" t="s">
        <v>481</v>
      </c>
      <c r="Q46" s="18" t="s">
        <v>481</v>
      </c>
      <c r="R46" s="20" t="s">
        <v>481</v>
      </c>
      <c r="S46" s="18" t="s">
        <v>481</v>
      </c>
      <c r="T46" s="20" t="s">
        <v>481</v>
      </c>
      <c r="U46" s="18" t="n">
        <v>376.2855414</v>
      </c>
      <c r="V46" s="20" t="n">
        <v>2.2018182</v>
      </c>
    </row>
    <row r="47" spans="1:22">
      <c r="A47" s="15" t="s">
        <v>522</v>
      </c>
      <c r="B47" s="17" t="n">
        <v>5928</v>
      </c>
      <c r="C47" s="18">
        <f>(440.0/B47*100)</f>
        <v/>
      </c>
      <c r="D47" s="19" t="n">
        <v>5488</v>
      </c>
      <c r="E47" s="18" t="n">
        <v>469.44301931</v>
      </c>
      <c r="F47" s="20" t="n">
        <v>5.93672834</v>
      </c>
      <c r="G47" s="18" t="n">
        <v>465.50459948</v>
      </c>
      <c r="H47" s="20" t="n">
        <v>4.32234142</v>
      </c>
      <c r="I47" s="18" t="n">
        <v>459.37401006</v>
      </c>
      <c r="J47" s="20" t="n">
        <v>4.93520481</v>
      </c>
      <c r="K47" s="18" t="n">
        <v>429.54261697</v>
      </c>
      <c r="L47" s="20" t="n">
        <v>5.05789476</v>
      </c>
      <c r="M47" s="18" t="s">
        <v>481</v>
      </c>
      <c r="N47" s="20" t="s">
        <v>481</v>
      </c>
      <c r="O47" s="18" t="s">
        <v>481</v>
      </c>
      <c r="P47" s="20" t="s">
        <v>481</v>
      </c>
      <c r="Q47" s="18" t="s">
        <v>481</v>
      </c>
      <c r="R47" s="20" t="s">
        <v>481</v>
      </c>
      <c r="S47" s="18" t="s">
        <v>481</v>
      </c>
      <c r="T47" s="20" t="s">
        <v>481</v>
      </c>
      <c r="U47" s="18" t="n">
        <v>382.76060277</v>
      </c>
      <c r="V47" s="20" t="n">
        <v>5.48204963</v>
      </c>
    </row>
    <row r="48" spans="1:22">
      <c r="A48" s="15" t="s">
        <v>523</v>
      </c>
      <c r="B48" s="17" t="n">
        <v>9841</v>
      </c>
      <c r="C48" s="18">
        <f>(8.0/B48*100)</f>
        <v/>
      </c>
      <c r="D48" s="19" t="n">
        <v>9833</v>
      </c>
      <c r="E48" s="18" t="n">
        <v>561.5966754900001</v>
      </c>
      <c r="F48" s="20" t="n">
        <v>6.20356658</v>
      </c>
      <c r="G48" s="18" t="n">
        <v>521.57256492</v>
      </c>
      <c r="H48" s="20" t="n">
        <v>4.92234908</v>
      </c>
      <c r="I48" s="18" t="n">
        <v>505.52812234</v>
      </c>
      <c r="J48" s="20" t="n">
        <v>5.0068055</v>
      </c>
      <c r="K48" s="18" t="n">
        <v>463.10838594</v>
      </c>
      <c r="L48" s="20" t="n">
        <v>5.80888061</v>
      </c>
      <c r="M48" s="18" t="s">
        <v>481</v>
      </c>
      <c r="N48" s="20" t="s">
        <v>481</v>
      </c>
      <c r="O48" s="18" t="s">
        <v>481</v>
      </c>
      <c r="P48" s="20" t="s">
        <v>481</v>
      </c>
      <c r="Q48" s="18" t="s">
        <v>481</v>
      </c>
      <c r="R48" s="20" t="s">
        <v>481</v>
      </c>
      <c r="S48" s="18" t="s">
        <v>481</v>
      </c>
      <c r="T48" s="20" t="s">
        <v>481</v>
      </c>
      <c r="U48" s="18" t="n">
        <v>445.30737315</v>
      </c>
      <c r="V48" s="20" t="n">
        <v>24.68425114</v>
      </c>
    </row>
    <row r="49" spans="1:22">
      <c r="A49" s="15" t="s">
        <v>524</v>
      </c>
      <c r="B49" s="17" t="n">
        <v>6349</v>
      </c>
      <c r="C49" s="18">
        <f>(56.0/B49*100)</f>
        <v/>
      </c>
      <c r="D49" s="19" t="n">
        <v>6293</v>
      </c>
      <c r="E49" s="18" t="n">
        <v>445.62499523</v>
      </c>
      <c r="F49" s="20" t="n">
        <v>4.53358037</v>
      </c>
      <c r="G49" s="18" t="n">
        <v>436.86592514</v>
      </c>
      <c r="H49" s="20" t="n">
        <v>3.32536185</v>
      </c>
      <c r="I49" s="18" t="n">
        <v>434.04522214</v>
      </c>
      <c r="J49" s="20" t="n">
        <v>3.76249034</v>
      </c>
      <c r="K49" s="18" t="n">
        <v>419.88462927</v>
      </c>
      <c r="L49" s="20" t="n">
        <v>3.71593962</v>
      </c>
      <c r="M49" s="18" t="s">
        <v>481</v>
      </c>
      <c r="N49" s="20" t="s">
        <v>481</v>
      </c>
      <c r="O49" s="18" t="s">
        <v>481</v>
      </c>
      <c r="P49" s="20" t="s">
        <v>481</v>
      </c>
      <c r="Q49" s="18" t="s">
        <v>481</v>
      </c>
      <c r="R49" s="20" t="s">
        <v>481</v>
      </c>
      <c r="S49" s="18" t="s">
        <v>481</v>
      </c>
      <c r="T49" s="20" t="s">
        <v>481</v>
      </c>
      <c r="U49" s="18" t="n">
        <v>378.68689889</v>
      </c>
      <c r="V49" s="20" t="n">
        <v>8.67832533</v>
      </c>
    </row>
    <row r="50" spans="1:22">
      <c r="A50" s="15" t="s">
        <v>525</v>
      </c>
      <c r="B50" s="17" t="n">
        <v>11795</v>
      </c>
      <c r="C50" s="18">
        <f>(413.0/B50*100)</f>
        <v/>
      </c>
      <c r="D50" s="19" t="n">
        <v>11382</v>
      </c>
      <c r="E50" s="18" t="n">
        <v>419.28211575</v>
      </c>
      <c r="F50" s="20" t="n">
        <v>3.84509045</v>
      </c>
      <c r="G50" s="18" t="n">
        <v>420.09271241</v>
      </c>
      <c r="H50" s="20" t="n">
        <v>2.78389433</v>
      </c>
      <c r="I50" s="18" t="n">
        <v>427.27926319</v>
      </c>
      <c r="J50" s="20" t="n">
        <v>2.87387555</v>
      </c>
      <c r="K50" s="18" t="n">
        <v>406.96783096</v>
      </c>
      <c r="L50" s="20" t="n">
        <v>3.22101167</v>
      </c>
      <c r="M50" s="18" t="s">
        <v>481</v>
      </c>
      <c r="N50" s="20" t="s">
        <v>481</v>
      </c>
      <c r="O50" s="18" t="s">
        <v>481</v>
      </c>
      <c r="P50" s="20" t="s">
        <v>481</v>
      </c>
      <c r="Q50" s="18" t="s">
        <v>481</v>
      </c>
      <c r="R50" s="20" t="s">
        <v>481</v>
      </c>
      <c r="S50" s="18" t="s">
        <v>481</v>
      </c>
      <c r="T50" s="20" t="s">
        <v>481</v>
      </c>
      <c r="U50" s="18" t="n">
        <v>366.74422516</v>
      </c>
      <c r="V50" s="20" t="n">
        <v>5.6026084</v>
      </c>
    </row>
    <row r="51" spans="1:22">
      <c r="A51" s="15" t="s">
        <v>526</v>
      </c>
      <c r="B51" s="17" t="n">
        <v>6866</v>
      </c>
      <c r="C51" s="18">
        <f>(112.0/B51*100)</f>
        <v/>
      </c>
      <c r="D51" s="19" t="n">
        <v>6754</v>
      </c>
      <c r="E51" s="18" t="n">
        <v>422.79812756</v>
      </c>
      <c r="F51" s="20" t="n">
        <v>3.8994906</v>
      </c>
      <c r="G51" s="18" t="n">
        <v>427.26593401</v>
      </c>
      <c r="H51" s="20" t="n">
        <v>2.88444813</v>
      </c>
      <c r="I51" s="18" t="n">
        <v>428.1707544</v>
      </c>
      <c r="J51" s="20" t="n">
        <v>2.18531947</v>
      </c>
      <c r="K51" s="18" t="n">
        <v>416.23169421</v>
      </c>
      <c r="L51" s="20" t="n">
        <v>3.29042968</v>
      </c>
      <c r="M51" s="18" t="s">
        <v>481</v>
      </c>
      <c r="N51" s="20" t="s">
        <v>481</v>
      </c>
      <c r="O51" s="18" t="s">
        <v>481</v>
      </c>
      <c r="P51" s="20" t="s">
        <v>481</v>
      </c>
      <c r="Q51" s="18" t="n">
        <v>410.85572185</v>
      </c>
      <c r="R51" s="20" t="n">
        <v>3.7997542</v>
      </c>
      <c r="S51" s="18" t="s">
        <v>481</v>
      </c>
      <c r="T51" s="20" t="s">
        <v>481</v>
      </c>
      <c r="U51" s="18" t="n">
        <v>387.59532648</v>
      </c>
      <c r="V51" s="20" t="n">
        <v>6.29692094</v>
      </c>
    </row>
    <row r="52" spans="1:22">
      <c r="A52" s="15" t="s">
        <v>527</v>
      </c>
      <c r="B52" s="17" t="n">
        <v>5809</v>
      </c>
      <c r="C52" s="18">
        <f>(115.0/B52*100)</f>
        <v/>
      </c>
      <c r="D52" s="19" t="n">
        <v>5694</v>
      </c>
      <c r="E52" s="18" t="n">
        <v>509.32187221</v>
      </c>
      <c r="F52" s="20" t="n">
        <v>3.5200284</v>
      </c>
      <c r="G52" s="18" t="n">
        <v>480.49669907</v>
      </c>
      <c r="H52" s="20" t="n">
        <v>3.1342339</v>
      </c>
      <c r="I52" s="18" t="n">
        <v>468.60596552</v>
      </c>
      <c r="J52" s="20" t="n">
        <v>2.99106864</v>
      </c>
      <c r="K52" s="18" t="n">
        <v>432.71040363</v>
      </c>
      <c r="L52" s="20" t="n">
        <v>4.23319445</v>
      </c>
      <c r="M52" s="18" t="s">
        <v>481</v>
      </c>
      <c r="N52" s="20" t="s">
        <v>481</v>
      </c>
      <c r="O52" s="18" t="s">
        <v>481</v>
      </c>
      <c r="P52" s="20" t="s">
        <v>481</v>
      </c>
      <c r="Q52" s="18" t="s">
        <v>481</v>
      </c>
      <c r="R52" s="20" t="s">
        <v>481</v>
      </c>
      <c r="S52" s="18" t="s">
        <v>481</v>
      </c>
      <c r="T52" s="20" t="s">
        <v>481</v>
      </c>
      <c r="U52" s="18" t="n">
        <v>394.37013691</v>
      </c>
      <c r="V52" s="20" t="n">
        <v>6.40334432</v>
      </c>
    </row>
    <row r="53" spans="1:22">
      <c r="A53" s="15" t="s">
        <v>528</v>
      </c>
      <c r="B53" s="17" t="n">
        <v>5571</v>
      </c>
      <c r="C53" s="18">
        <f>(123.0/B53*100)</f>
        <v/>
      </c>
      <c r="D53" s="19" t="n">
        <v>5448</v>
      </c>
      <c r="E53" s="18" t="n">
        <v>457.65470197</v>
      </c>
      <c r="F53" s="20" t="n">
        <v>3.31148403</v>
      </c>
      <c r="G53" s="18" t="n">
        <v>445.79051408</v>
      </c>
      <c r="H53" s="20" t="n">
        <v>2.27959025</v>
      </c>
      <c r="I53" s="18" t="n">
        <v>434.06051402</v>
      </c>
      <c r="J53" s="20" t="n">
        <v>2.6382097</v>
      </c>
      <c r="K53" s="18" t="n">
        <v>419.48238799</v>
      </c>
      <c r="L53" s="20" t="n">
        <v>3.13644931</v>
      </c>
      <c r="M53" s="18" t="s">
        <v>481</v>
      </c>
      <c r="N53" s="20" t="s">
        <v>481</v>
      </c>
      <c r="O53" s="18" t="s">
        <v>481</v>
      </c>
      <c r="P53" s="20" t="s">
        <v>481</v>
      </c>
      <c r="Q53" s="18" t="s">
        <v>481</v>
      </c>
      <c r="R53" s="20" t="s">
        <v>481</v>
      </c>
      <c r="S53" s="18" t="s">
        <v>481</v>
      </c>
      <c r="T53" s="20" t="s">
        <v>481</v>
      </c>
      <c r="U53" s="18" t="n">
        <v>360.67317486</v>
      </c>
      <c r="V53" s="20" t="n">
        <v>3.72110316</v>
      </c>
    </row>
    <row r="54" spans="1:22">
      <c r="A54" s="15" t="s">
        <v>529</v>
      </c>
      <c r="B54" s="17" t="n">
        <v>4740</v>
      </c>
      <c r="C54" s="18">
        <f>(548.0/B54*100)</f>
        <v/>
      </c>
      <c r="D54" s="19" t="n">
        <v>4192</v>
      </c>
      <c r="E54" s="18" t="n">
        <v>339.80392609</v>
      </c>
      <c r="F54" s="20" t="n">
        <v>3.44639722</v>
      </c>
      <c r="G54" s="18" t="n">
        <v>350.68987379</v>
      </c>
      <c r="H54" s="20" t="n">
        <v>3.40480565</v>
      </c>
      <c r="I54" s="18" t="n">
        <v>356.44973261</v>
      </c>
      <c r="J54" s="20" t="n">
        <v>4.6302813</v>
      </c>
      <c r="K54" s="18" t="n">
        <v>332.7753387</v>
      </c>
      <c r="L54" s="20" t="n">
        <v>6.07511803</v>
      </c>
      <c r="M54" s="18" t="s">
        <v>481</v>
      </c>
      <c r="N54" s="20" t="s">
        <v>481</v>
      </c>
      <c r="O54" s="18" t="s">
        <v>481</v>
      </c>
      <c r="P54" s="20" t="s">
        <v>481</v>
      </c>
      <c r="Q54" s="18" t="s">
        <v>481</v>
      </c>
      <c r="R54" s="20" t="s">
        <v>481</v>
      </c>
      <c r="S54" s="18" t="s">
        <v>481</v>
      </c>
      <c r="T54" s="20" t="s">
        <v>481</v>
      </c>
      <c r="U54" s="18" t="n">
        <v>287.19374462</v>
      </c>
      <c r="V54" s="20" t="n">
        <v>3.56134646</v>
      </c>
    </row>
    <row r="55" spans="1:22">
      <c r="A55" s="15" t="s">
        <v>530</v>
      </c>
      <c r="B55" s="17" t="n">
        <v>5316</v>
      </c>
      <c r="C55" s="18">
        <f>(22.0/B55*100)</f>
        <v/>
      </c>
      <c r="D55" s="19" t="n">
        <v>5294</v>
      </c>
      <c r="E55" s="18" t="n">
        <v>429.39999479</v>
      </c>
      <c r="F55" s="20" t="n">
        <v>3.57399028</v>
      </c>
      <c r="G55" s="18" t="n">
        <v>414.80534521</v>
      </c>
      <c r="H55" s="20" t="n">
        <v>2.85901009</v>
      </c>
      <c r="I55" s="18" t="n">
        <v>417.63594862</v>
      </c>
      <c r="J55" s="20" t="n">
        <v>3.7023005</v>
      </c>
      <c r="K55" s="18" t="n">
        <v>394.28869872</v>
      </c>
      <c r="L55" s="20" t="n">
        <v>4.32284485</v>
      </c>
      <c r="M55" s="18" t="s">
        <v>481</v>
      </c>
      <c r="N55" s="20" t="s">
        <v>481</v>
      </c>
      <c r="O55" s="18" t="s">
        <v>481</v>
      </c>
      <c r="P55" s="20" t="s">
        <v>481</v>
      </c>
      <c r="Q55" s="18" t="s">
        <v>481</v>
      </c>
      <c r="R55" s="20" t="s">
        <v>481</v>
      </c>
      <c r="S55" s="18" t="n">
        <v>302.72600014</v>
      </c>
      <c r="T55" s="20" t="n">
        <v>22.06158452</v>
      </c>
      <c r="U55" s="18" t="n">
        <v>331.21743864</v>
      </c>
      <c r="V55" s="20" t="n">
        <v>6.62135128</v>
      </c>
    </row>
    <row r="56" spans="1:22">
      <c r="A56" s="15" t="s">
        <v>531</v>
      </c>
      <c r="B56" s="17" t="n">
        <v>5359</v>
      </c>
      <c r="C56" s="18">
        <f>(77.0/B56*100)</f>
        <v/>
      </c>
      <c r="D56" s="19" t="n">
        <v>5282</v>
      </c>
      <c r="E56" s="18" t="n">
        <v>554.35969416</v>
      </c>
      <c r="F56" s="20" t="n">
        <v>3.10303846</v>
      </c>
      <c r="G56" s="18" t="n">
        <v>525.14001756</v>
      </c>
      <c r="H56" s="20" t="n">
        <v>3.03954081</v>
      </c>
      <c r="I56" s="18" t="n">
        <v>512.23350927</v>
      </c>
      <c r="J56" s="20" t="n">
        <v>3.12837551</v>
      </c>
      <c r="K56" s="18" t="n">
        <v>494.50565917</v>
      </c>
      <c r="L56" s="20" t="n">
        <v>4.45784863</v>
      </c>
      <c r="M56" s="18" t="s">
        <v>481</v>
      </c>
      <c r="N56" s="20" t="s">
        <v>481</v>
      </c>
      <c r="O56" s="18" t="s">
        <v>481</v>
      </c>
      <c r="P56" s="20" t="s">
        <v>481</v>
      </c>
      <c r="Q56" s="18" t="s">
        <v>481</v>
      </c>
      <c r="R56" s="20" t="s">
        <v>481</v>
      </c>
      <c r="S56" s="18" t="s">
        <v>481</v>
      </c>
      <c r="T56" s="20" t="s">
        <v>481</v>
      </c>
      <c r="U56" s="18" t="n">
        <v>448.71690328</v>
      </c>
      <c r="V56" s="20" t="n">
        <v>13.11589848</v>
      </c>
    </row>
    <row r="57" spans="1:22">
      <c r="A57" s="15" t="s">
        <v>532</v>
      </c>
      <c r="B57" s="17" t="n">
        <v>6513</v>
      </c>
      <c r="C57" s="18">
        <f>(0.0/B57*100)</f>
        <v/>
      </c>
      <c r="D57" s="19" t="n">
        <v>6513</v>
      </c>
      <c r="E57" s="18" t="n">
        <v>382.31588455</v>
      </c>
      <c r="F57" s="20" t="n">
        <v>4.95439762</v>
      </c>
      <c r="G57" s="18" t="n">
        <v>403.16724992</v>
      </c>
      <c r="H57" s="20" t="n">
        <v>3.11246486</v>
      </c>
      <c r="I57" s="18" t="n">
        <v>423.08226063</v>
      </c>
      <c r="J57" s="20" t="n">
        <v>3.24864516</v>
      </c>
      <c r="K57" s="18" t="n">
        <v>391.81302202</v>
      </c>
      <c r="L57" s="20" t="n">
        <v>2.60291001</v>
      </c>
      <c r="M57" s="18" t="s">
        <v>481</v>
      </c>
      <c r="N57" s="20" t="s">
        <v>481</v>
      </c>
      <c r="O57" s="18" t="s">
        <v>481</v>
      </c>
      <c r="P57" s="20" t="s">
        <v>481</v>
      </c>
      <c r="Q57" s="18" t="n">
        <v>372.3761</v>
      </c>
      <c r="R57" s="20" t="n">
        <v>34.71173061</v>
      </c>
      <c r="S57" s="18" t="n">
        <v>341.93095361</v>
      </c>
      <c r="T57" s="20" t="n">
        <v>18.08358431</v>
      </c>
      <c r="U57" s="18" t="n">
        <v>378.89364962</v>
      </c>
      <c r="V57" s="20" t="n">
        <v>7.59147274</v>
      </c>
    </row>
    <row r="58" spans="1:22">
      <c r="A58" s="15" t="s">
        <v>533</v>
      </c>
      <c r="B58" s="17" t="n">
        <v>7267</v>
      </c>
      <c r="C58" s="18">
        <f>(10.0/B58*100)</f>
        <v/>
      </c>
      <c r="D58" s="19" t="n">
        <v>7257</v>
      </c>
      <c r="E58" s="18" t="n">
        <v>427.76242267</v>
      </c>
      <c r="F58" s="20" t="n">
        <v>3.17146589</v>
      </c>
      <c r="G58" s="18" t="n">
        <v>416.1845683</v>
      </c>
      <c r="H58" s="20" t="n">
        <v>3.09425908</v>
      </c>
      <c r="I58" s="18" t="n">
        <v>400.21948982</v>
      </c>
      <c r="J58" s="20" t="n">
        <v>3.87745071</v>
      </c>
      <c r="K58" s="18" t="n">
        <v>368.57548442</v>
      </c>
      <c r="L58" s="20" t="n">
        <v>4.68337002</v>
      </c>
      <c r="M58" s="18" t="s">
        <v>481</v>
      </c>
      <c r="N58" s="20" t="s">
        <v>481</v>
      </c>
      <c r="O58" s="18" t="s">
        <v>481</v>
      </c>
      <c r="P58" s="20" t="s">
        <v>481</v>
      </c>
      <c r="Q58" s="18" t="s">
        <v>481</v>
      </c>
      <c r="R58" s="20" t="s">
        <v>481</v>
      </c>
      <c r="S58" s="18" t="n">
        <v>320.65557971</v>
      </c>
      <c r="T58" s="20" t="n">
        <v>23.20092662</v>
      </c>
      <c r="U58" s="18" t="n">
        <v>332.31122926</v>
      </c>
      <c r="V58" s="20" t="n">
        <v>10.70507711</v>
      </c>
    </row>
    <row r="59" spans="1:22">
      <c r="A59" s="15" t="s">
        <v>534</v>
      </c>
      <c r="B59" s="17" t="n">
        <v>4826</v>
      </c>
      <c r="C59" s="18">
        <f>(26.0/B59*100)</f>
        <v/>
      </c>
      <c r="D59" s="19" t="n">
        <v>4800</v>
      </c>
      <c r="E59" s="18" t="n">
        <v>382.17187117</v>
      </c>
      <c r="F59" s="20" t="n">
        <v>3.32944683</v>
      </c>
      <c r="G59" s="18" t="n">
        <v>381.17136276</v>
      </c>
      <c r="H59" s="20" t="n">
        <v>2.70179465</v>
      </c>
      <c r="I59" s="18" t="n">
        <v>395.14951055</v>
      </c>
      <c r="J59" s="20" t="n">
        <v>2.92900364</v>
      </c>
      <c r="K59" s="18" t="n">
        <v>366.39958889</v>
      </c>
      <c r="L59" s="20" t="n">
        <v>2.69423168</v>
      </c>
      <c r="M59" s="18" t="s">
        <v>481</v>
      </c>
      <c r="N59" s="20" t="s">
        <v>481</v>
      </c>
      <c r="O59" s="18" t="s">
        <v>481</v>
      </c>
      <c r="P59" s="20" t="s">
        <v>481</v>
      </c>
      <c r="Q59" s="18" t="s">
        <v>481</v>
      </c>
      <c r="R59" s="20" t="s">
        <v>481</v>
      </c>
      <c r="S59" s="18" t="n">
        <v>299.25564368</v>
      </c>
      <c r="T59" s="20" t="n">
        <v>16.46335585</v>
      </c>
      <c r="U59" s="18" t="n">
        <v>325.05212893</v>
      </c>
      <c r="V59" s="20" t="n">
        <v>6.23029352</v>
      </c>
    </row>
    <row r="60" spans="1:22">
      <c r="A60" s="15" t="s">
        <v>535</v>
      </c>
      <c r="B60" s="17" t="n">
        <v>4546</v>
      </c>
      <c r="C60" s="18">
        <f>(15.0/B60*100)</f>
        <v/>
      </c>
      <c r="D60" s="19" t="n">
        <v>4531</v>
      </c>
      <c r="E60" s="18" t="n">
        <v>397.01051342</v>
      </c>
      <c r="F60" s="20" t="n">
        <v>4.71042132</v>
      </c>
      <c r="G60" s="18" t="n">
        <v>395.71036219</v>
      </c>
      <c r="H60" s="20" t="n">
        <v>4.26599762</v>
      </c>
      <c r="I60" s="18" t="n">
        <v>388.96293929</v>
      </c>
      <c r="J60" s="20" t="n">
        <v>4.62371716</v>
      </c>
      <c r="K60" s="18" t="n">
        <v>356.18466443</v>
      </c>
      <c r="L60" s="20" t="n">
        <v>4.86998157</v>
      </c>
      <c r="M60" s="18" t="s">
        <v>481</v>
      </c>
      <c r="N60" s="20" t="s">
        <v>481</v>
      </c>
      <c r="O60" s="18" t="s">
        <v>481</v>
      </c>
      <c r="P60" s="20" t="s">
        <v>481</v>
      </c>
      <c r="Q60" s="18" t="s">
        <v>481</v>
      </c>
      <c r="R60" s="20" t="s">
        <v>481</v>
      </c>
      <c r="S60" s="18" t="n">
        <v>337.27343257</v>
      </c>
      <c r="T60" s="20" t="n">
        <v>14.65462633</v>
      </c>
      <c r="U60" s="18" t="n">
        <v>359.66072809</v>
      </c>
      <c r="V60" s="20" t="n">
        <v>9.00143843</v>
      </c>
    </row>
    <row r="61" spans="1:22">
      <c r="A61" s="15" t="s">
        <v>536</v>
      </c>
      <c r="B61" s="17" t="n">
        <v>6525</v>
      </c>
      <c r="C61" s="18">
        <f>(184.0/B61*100)</f>
        <v/>
      </c>
      <c r="D61" s="19" t="n">
        <v>6341</v>
      </c>
      <c r="E61" s="18" t="n">
        <v>502.73216104</v>
      </c>
      <c r="F61" s="20" t="n">
        <v>4.16632182</v>
      </c>
      <c r="G61" s="18" t="n">
        <v>480.60501363</v>
      </c>
      <c r="H61" s="20" t="n">
        <v>2.94080354</v>
      </c>
      <c r="I61" s="18" t="n">
        <v>473.48860916</v>
      </c>
      <c r="J61" s="20" t="n">
        <v>3.1875021</v>
      </c>
      <c r="K61" s="18" t="n">
        <v>457.54834847</v>
      </c>
      <c r="L61" s="20" t="n">
        <v>4.44787698</v>
      </c>
      <c r="M61" s="18" t="s">
        <v>481</v>
      </c>
      <c r="N61" s="20" t="s">
        <v>481</v>
      </c>
      <c r="O61" s="18" t="s">
        <v>481</v>
      </c>
      <c r="P61" s="20" t="s">
        <v>481</v>
      </c>
      <c r="Q61" s="18" t="s">
        <v>481</v>
      </c>
      <c r="R61" s="20" t="s">
        <v>481</v>
      </c>
      <c r="S61" s="18" t="s">
        <v>481</v>
      </c>
      <c r="T61" s="20" t="s">
        <v>481</v>
      </c>
      <c r="U61" s="18" t="n">
        <v>392.47733169</v>
      </c>
      <c r="V61" s="20" t="n">
        <v>7.55755715</v>
      </c>
    </row>
    <row r="62" spans="1:22">
      <c r="A62" s="15" t="s">
        <v>537</v>
      </c>
      <c r="B62" s="17" t="n">
        <v>4476</v>
      </c>
      <c r="C62" s="18">
        <f>(3.0/B62*100)</f>
        <v/>
      </c>
      <c r="D62" s="19" t="n">
        <v>4473</v>
      </c>
      <c r="E62" s="18" t="n">
        <v>553.77768129</v>
      </c>
      <c r="F62" s="20" t="n">
        <v>2.64062754</v>
      </c>
      <c r="G62" s="18" t="n">
        <v>530.90844229</v>
      </c>
      <c r="H62" s="20" t="n">
        <v>1.71985439</v>
      </c>
      <c r="I62" s="18" t="n">
        <v>516.33114022</v>
      </c>
      <c r="J62" s="20" t="n">
        <v>2.4492681</v>
      </c>
      <c r="K62" s="18" t="n">
        <v>488.41695483</v>
      </c>
      <c r="L62" s="20" t="n">
        <v>4.16769008</v>
      </c>
      <c r="M62" s="18" t="s">
        <v>481</v>
      </c>
      <c r="N62" s="20" t="s">
        <v>481</v>
      </c>
      <c r="O62" s="18" t="s">
        <v>481</v>
      </c>
      <c r="P62" s="20" t="s">
        <v>481</v>
      </c>
      <c r="Q62" s="18" t="s">
        <v>481</v>
      </c>
      <c r="R62" s="20" t="s">
        <v>481</v>
      </c>
      <c r="S62" s="18" t="s">
        <v>481</v>
      </c>
      <c r="T62" s="20" t="s">
        <v>481</v>
      </c>
      <c r="U62" s="18" t="n">
        <v>461.06068542</v>
      </c>
      <c r="V62" s="20" t="n">
        <v>20.78262419</v>
      </c>
    </row>
    <row r="63" spans="1:22">
      <c r="A63" s="15" t="s">
        <v>538</v>
      </c>
      <c r="B63" s="17" t="n">
        <v>5324</v>
      </c>
      <c r="C63" s="18">
        <f>(13.0/B63*100)</f>
        <v/>
      </c>
      <c r="D63" s="19" t="n">
        <v>5311</v>
      </c>
      <c r="E63" s="18" t="n">
        <v>400.3386224</v>
      </c>
      <c r="F63" s="20" t="n">
        <v>3.31667465</v>
      </c>
      <c r="G63" s="18" t="n">
        <v>389.12178848</v>
      </c>
      <c r="H63" s="20" t="n">
        <v>2.69091187</v>
      </c>
      <c r="I63" s="18" t="n">
        <v>396.25215891</v>
      </c>
      <c r="J63" s="20" t="n">
        <v>2.49451649</v>
      </c>
      <c r="K63" s="18" t="n">
        <v>368.51618912</v>
      </c>
      <c r="L63" s="20" t="n">
        <v>2.73426432</v>
      </c>
      <c r="M63" s="18" t="s">
        <v>481</v>
      </c>
      <c r="N63" s="20" t="s">
        <v>481</v>
      </c>
      <c r="O63" s="18" t="s">
        <v>481</v>
      </c>
      <c r="P63" s="20" t="s">
        <v>481</v>
      </c>
      <c r="Q63" s="18" t="n">
        <v>414.27988743</v>
      </c>
      <c r="R63" s="20" t="n">
        <v>35.09962097</v>
      </c>
      <c r="S63" s="18" t="n">
        <v>284.45059526</v>
      </c>
      <c r="T63" s="20" t="n">
        <v>31.74788032</v>
      </c>
      <c r="U63" s="18" t="n">
        <v>328.58556327</v>
      </c>
      <c r="V63" s="20" t="n">
        <v>4.31234731</v>
      </c>
    </row>
    <row r="64" spans="1:22">
      <c r="A64" s="15" t="s">
        <v>539</v>
      </c>
      <c r="B64" s="17" t="n">
        <v>3634</v>
      </c>
      <c r="C64" s="18">
        <f>(3.0/B64*100)</f>
        <v/>
      </c>
      <c r="D64" s="19" t="n">
        <v>3631</v>
      </c>
      <c r="E64" s="18" t="n">
        <v>531.50684869</v>
      </c>
      <c r="F64" s="20" t="n">
        <v>4.08965203</v>
      </c>
      <c r="G64" s="18" t="n">
        <v>472.07640873</v>
      </c>
      <c r="H64" s="20" t="n">
        <v>3.47040193</v>
      </c>
      <c r="I64" s="18" t="n">
        <v>457.23531101</v>
      </c>
      <c r="J64" s="20" t="n">
        <v>3.41238997</v>
      </c>
      <c r="K64" s="18" t="n">
        <v>404.46486914</v>
      </c>
      <c r="L64" s="20" t="n">
        <v>3.55160243</v>
      </c>
      <c r="M64" s="18" t="s">
        <v>481</v>
      </c>
      <c r="N64" s="20" t="s">
        <v>481</v>
      </c>
      <c r="O64" s="18" t="s">
        <v>481</v>
      </c>
      <c r="P64" s="20" t="s">
        <v>481</v>
      </c>
      <c r="Q64" s="18" t="s">
        <v>481</v>
      </c>
      <c r="R64" s="20" t="s">
        <v>481</v>
      </c>
      <c r="S64" s="18" t="n">
        <v>296.53765808</v>
      </c>
      <c r="T64" s="20" t="n">
        <v>49.90654361</v>
      </c>
      <c r="U64" s="18" t="n">
        <v>337.71310231</v>
      </c>
      <c r="V64" s="20" t="n">
        <v>8.98443891</v>
      </c>
    </row>
    <row r="65" spans="1:22">
      <c r="A65" s="15" t="s">
        <v>540</v>
      </c>
      <c r="B65" s="17" t="n">
        <v>5325</v>
      </c>
      <c r="C65" s="18">
        <f>(14.0/B65*100)</f>
        <v/>
      </c>
      <c r="D65" s="19" t="n">
        <v>5311</v>
      </c>
      <c r="E65" s="18" t="n">
        <v>447.77124132</v>
      </c>
      <c r="F65" s="20" t="n">
        <v>4.10225504</v>
      </c>
      <c r="G65" s="18" t="n">
        <v>434.67773994</v>
      </c>
      <c r="H65" s="20" t="n">
        <v>2.39151258</v>
      </c>
      <c r="I65" s="18" t="n">
        <v>431.30569478</v>
      </c>
      <c r="J65" s="20" t="n">
        <v>2.73081481</v>
      </c>
      <c r="K65" s="18" t="n">
        <v>411.14435559</v>
      </c>
      <c r="L65" s="20" t="n">
        <v>3.40930754</v>
      </c>
      <c r="M65" s="18" t="s">
        <v>481</v>
      </c>
      <c r="N65" s="20" t="s">
        <v>481</v>
      </c>
      <c r="O65" s="18" t="s">
        <v>481</v>
      </c>
      <c r="P65" s="20" t="s">
        <v>481</v>
      </c>
      <c r="Q65" s="18" t="n">
        <v>357.74700865</v>
      </c>
      <c r="R65" s="20" t="n">
        <v>42.17761504</v>
      </c>
      <c r="S65" s="18" t="n">
        <v>369.9743</v>
      </c>
      <c r="T65" s="20" t="n">
        <v>34.73864655</v>
      </c>
      <c r="U65" s="18" t="n">
        <v>350.41009207</v>
      </c>
      <c r="V65" s="20" t="n">
        <v>5.9299321</v>
      </c>
    </row>
    <row r="66" spans="1:22">
      <c r="A66" s="15" t="s">
        <v>541</v>
      </c>
      <c r="B66" s="17" t="n">
        <v>5665</v>
      </c>
      <c r="C66" s="18">
        <f>(97.0/B66*100)</f>
        <v/>
      </c>
      <c r="D66" s="19" t="n">
        <v>5568</v>
      </c>
      <c r="E66" s="18" t="n">
        <v>438.90513403</v>
      </c>
      <c r="F66" s="20" t="n">
        <v>2.69286367</v>
      </c>
      <c r="G66" s="18" t="n">
        <v>422.18060051</v>
      </c>
      <c r="H66" s="20" t="n">
        <v>2.02211049</v>
      </c>
      <c r="I66" s="18" t="n">
        <v>420.05294237</v>
      </c>
      <c r="J66" s="20" t="n">
        <v>2.61864919</v>
      </c>
      <c r="K66" s="18" t="n">
        <v>401.80216245</v>
      </c>
      <c r="L66" s="20" t="n">
        <v>4.25273292</v>
      </c>
      <c r="M66" s="18" t="s">
        <v>481</v>
      </c>
      <c r="N66" s="20" t="s">
        <v>481</v>
      </c>
      <c r="O66" s="18" t="s">
        <v>481</v>
      </c>
      <c r="P66" s="20" t="s">
        <v>481</v>
      </c>
      <c r="Q66" s="18" t="s">
        <v>481</v>
      </c>
      <c r="R66" s="20" t="s">
        <v>481</v>
      </c>
      <c r="S66" s="18" t="s">
        <v>481</v>
      </c>
      <c r="T66" s="20" t="s">
        <v>481</v>
      </c>
      <c r="U66" s="18" t="n">
        <v>355.24354572</v>
      </c>
      <c r="V66" s="20" t="n">
        <v>2.70220449</v>
      </c>
    </row>
    <row r="67" spans="1:22">
      <c r="A67" s="15" t="s">
        <v>542</v>
      </c>
      <c r="B67" s="17" t="n">
        <v>6971</v>
      </c>
      <c r="C67" s="18">
        <f>(1089.0/B67*100)</f>
        <v/>
      </c>
      <c r="D67" s="19" t="n">
        <v>5882</v>
      </c>
      <c r="E67" s="18" t="n">
        <v>417.27376613</v>
      </c>
      <c r="F67" s="20" t="n">
        <v>3.75836895</v>
      </c>
      <c r="G67" s="18" t="n">
        <v>410.28189133</v>
      </c>
      <c r="H67" s="20" t="n">
        <v>2.81548021</v>
      </c>
      <c r="I67" s="18" t="n">
        <v>412.20855983</v>
      </c>
      <c r="J67" s="20" t="n">
        <v>2.88337132</v>
      </c>
      <c r="K67" s="18" t="n">
        <v>396.77300167</v>
      </c>
      <c r="L67" s="20" t="n">
        <v>4.9119239</v>
      </c>
      <c r="M67" s="18" t="s">
        <v>481</v>
      </c>
      <c r="N67" s="20" t="s">
        <v>481</v>
      </c>
      <c r="O67" s="18" t="s">
        <v>481</v>
      </c>
      <c r="P67" s="20" t="s">
        <v>481</v>
      </c>
      <c r="Q67" s="18" t="s">
        <v>481</v>
      </c>
      <c r="R67" s="20" t="s">
        <v>481</v>
      </c>
      <c r="S67" s="18" t="s">
        <v>481</v>
      </c>
      <c r="T67" s="20" t="s">
        <v>481</v>
      </c>
      <c r="U67" s="18" t="n">
        <v>352.10310578</v>
      </c>
      <c r="V67" s="20" t="n">
        <v>4.64136216</v>
      </c>
    </row>
    <row r="68" spans="1:22">
      <c r="A68" s="15" t="s">
        <v>543</v>
      </c>
      <c r="B68" s="17" t="n">
        <v>12083</v>
      </c>
      <c r="C68" s="18">
        <f>(31.0/B68*100)</f>
        <v/>
      </c>
      <c r="D68" s="19" t="n">
        <v>12052</v>
      </c>
      <c r="E68" s="18" t="n">
        <v>461.94865479</v>
      </c>
      <c r="F68" s="20" t="n">
        <v>2.08761668</v>
      </c>
      <c r="G68" s="18" t="n">
        <v>431.87934947</v>
      </c>
      <c r="H68" s="20" t="n">
        <v>1.70146052</v>
      </c>
      <c r="I68" s="18" t="n">
        <v>414.78534645</v>
      </c>
      <c r="J68" s="20" t="n">
        <v>2.10631566</v>
      </c>
      <c r="K68" s="18" t="n">
        <v>393.20513808</v>
      </c>
      <c r="L68" s="20" t="n">
        <v>3.19203841</v>
      </c>
      <c r="M68" s="18" t="s">
        <v>481</v>
      </c>
      <c r="N68" s="20" t="s">
        <v>481</v>
      </c>
      <c r="O68" s="18" t="s">
        <v>481</v>
      </c>
      <c r="P68" s="20" t="s">
        <v>481</v>
      </c>
      <c r="Q68" s="18" t="s">
        <v>481</v>
      </c>
      <c r="R68" s="20" t="s">
        <v>481</v>
      </c>
      <c r="S68" s="18" t="s">
        <v>481</v>
      </c>
      <c r="T68" s="20" t="s">
        <v>481</v>
      </c>
      <c r="U68" s="18" t="n">
        <v>358.67772518</v>
      </c>
      <c r="V68" s="20" t="n">
        <v>1.90217238</v>
      </c>
    </row>
    <row r="69" spans="1:22">
      <c r="A69" s="15" t="s">
        <v>544</v>
      </c>
      <c r="B69" s="17" t="n">
        <v>4876</v>
      </c>
      <c r="C69" s="18">
        <f>(0.0/B69*100)</f>
        <v/>
      </c>
      <c r="D69" s="19" t="n">
        <v>4876</v>
      </c>
      <c r="E69" s="18" t="n">
        <v>433.55467064</v>
      </c>
      <c r="F69" s="20" t="n">
        <v>6.21613782</v>
      </c>
      <c r="G69" s="18" t="n">
        <v>439.50851999</v>
      </c>
      <c r="H69" s="20" t="n">
        <v>3.52722814</v>
      </c>
      <c r="I69" s="18" t="n">
        <v>438.40239527</v>
      </c>
      <c r="J69" s="20" t="n">
        <v>3.32135238</v>
      </c>
      <c r="K69" s="18" t="n">
        <v>423.83708186</v>
      </c>
      <c r="L69" s="20" t="n">
        <v>3.94986628</v>
      </c>
      <c r="M69" s="18" t="s">
        <v>481</v>
      </c>
      <c r="N69" s="20" t="s">
        <v>481</v>
      </c>
      <c r="O69" s="18" t="s">
        <v>481</v>
      </c>
      <c r="P69" s="20" t="s">
        <v>481</v>
      </c>
      <c r="Q69" s="18" t="s">
        <v>481</v>
      </c>
      <c r="R69" s="20" t="s">
        <v>481</v>
      </c>
      <c r="S69" s="18" t="s">
        <v>481</v>
      </c>
      <c r="T69" s="20" t="s">
        <v>481</v>
      </c>
      <c r="U69" s="18" t="n">
        <v>373.28077727</v>
      </c>
      <c r="V69" s="20" t="n">
        <v>14.02469636</v>
      </c>
    </row>
    <row r="70" spans="1:22">
      <c r="A70" s="15" t="s">
        <v>545</v>
      </c>
      <c r="B70" s="17" t="n">
        <v>6036</v>
      </c>
      <c r="C70" s="18">
        <f>(223.0/B70*100)</f>
        <v/>
      </c>
      <c r="D70" s="19" t="n">
        <v>5813</v>
      </c>
      <c r="E70" s="18" t="n">
        <v>505.07949952</v>
      </c>
      <c r="F70" s="20" t="n">
        <v>5.10701562</v>
      </c>
      <c r="G70" s="18" t="n">
        <v>493.88568806</v>
      </c>
      <c r="H70" s="20" t="n">
        <v>3.8395548</v>
      </c>
      <c r="I70" s="18" t="n">
        <v>490.43096119</v>
      </c>
      <c r="J70" s="20" t="n">
        <v>3.11559927</v>
      </c>
      <c r="K70" s="18" t="n">
        <v>477.81374807</v>
      </c>
      <c r="L70" s="20" t="n">
        <v>3.60590953</v>
      </c>
      <c r="M70" s="18" t="s">
        <v>481</v>
      </c>
      <c r="N70" s="20" t="s">
        <v>481</v>
      </c>
      <c r="O70" s="18" t="s">
        <v>481</v>
      </c>
      <c r="P70" s="20" t="s">
        <v>481</v>
      </c>
      <c r="Q70" s="18" t="s">
        <v>481</v>
      </c>
      <c r="R70" s="20" t="s">
        <v>481</v>
      </c>
      <c r="S70" s="18" t="s">
        <v>481</v>
      </c>
      <c r="T70" s="20" t="s">
        <v>481</v>
      </c>
      <c r="U70" s="18" t="n">
        <v>433.55376842</v>
      </c>
      <c r="V70" s="20" t="n">
        <v>6.47097543</v>
      </c>
    </row>
    <row r="71" spans="1:22">
      <c r="A71" s="15" t="s">
        <v>546</v>
      </c>
      <c r="B71" s="17" t="n">
        <v>6115</v>
      </c>
      <c r="C71" s="18">
        <f>(43.0/B71*100)</f>
        <v/>
      </c>
      <c r="D71" s="19" t="n">
        <v>6072</v>
      </c>
      <c r="E71" s="18" t="n">
        <v>604.7690467800001</v>
      </c>
      <c r="F71" s="20" t="n">
        <v>2.25630364</v>
      </c>
      <c r="G71" s="18" t="n">
        <v>549.88712604</v>
      </c>
      <c r="H71" s="20" t="n">
        <v>1.81964874</v>
      </c>
      <c r="I71" s="18" t="n">
        <v>515.99980856</v>
      </c>
      <c r="J71" s="20" t="n">
        <v>3.08446215</v>
      </c>
      <c r="K71" s="18" t="n">
        <v>496.56100023</v>
      </c>
      <c r="L71" s="20" t="n">
        <v>6.28264641</v>
      </c>
      <c r="M71" s="18" t="s">
        <v>481</v>
      </c>
      <c r="N71" s="20" t="s">
        <v>481</v>
      </c>
      <c r="O71" s="18" t="s">
        <v>481</v>
      </c>
      <c r="P71" s="20" t="s">
        <v>481</v>
      </c>
      <c r="Q71" s="18" t="s">
        <v>481</v>
      </c>
      <c r="R71" s="20" t="s">
        <v>481</v>
      </c>
      <c r="S71" s="18" t="s">
        <v>481</v>
      </c>
      <c r="T71" s="20" t="s">
        <v>481</v>
      </c>
      <c r="U71" s="18" t="n">
        <v>431.44553062</v>
      </c>
      <c r="V71" s="20" t="n">
        <v>13.98640563</v>
      </c>
    </row>
    <row r="72" spans="1:22">
      <c r="A72" s="15" t="s">
        <v>547</v>
      </c>
      <c r="B72" s="17" t="n">
        <v>7708</v>
      </c>
      <c r="C72" s="18">
        <f>(7.0/B72*100)</f>
        <v/>
      </c>
      <c r="D72" s="19" t="n">
        <v>7701</v>
      </c>
      <c r="E72" s="18" t="n">
        <v>584.25970556</v>
      </c>
      <c r="F72" s="20" t="n">
        <v>3.80158579</v>
      </c>
      <c r="G72" s="18" t="n">
        <v>532.16827287</v>
      </c>
      <c r="H72" s="20" t="n">
        <v>2.85972109</v>
      </c>
      <c r="I72" s="18" t="n">
        <v>500.57459564</v>
      </c>
      <c r="J72" s="20" t="n">
        <v>3.35770283</v>
      </c>
      <c r="K72" s="18" t="n">
        <v>473.96253048</v>
      </c>
      <c r="L72" s="20" t="n">
        <v>5.7611608</v>
      </c>
      <c r="M72" s="18" t="s">
        <v>481</v>
      </c>
      <c r="N72" s="20" t="s">
        <v>481</v>
      </c>
      <c r="O72" s="18" t="s">
        <v>481</v>
      </c>
      <c r="P72" s="20" t="s">
        <v>481</v>
      </c>
      <c r="Q72" s="18" t="s">
        <v>481</v>
      </c>
      <c r="R72" s="20" t="s">
        <v>481</v>
      </c>
      <c r="S72" s="18" t="s">
        <v>481</v>
      </c>
      <c r="T72" s="20" t="s">
        <v>481</v>
      </c>
      <c r="U72" s="18" t="n">
        <v>466.98211167</v>
      </c>
      <c r="V72" s="20" t="n">
        <v>17.25521627</v>
      </c>
    </row>
    <row r="73" spans="1:22">
      <c r="A73" s="15" t="s">
        <v>548</v>
      </c>
      <c r="B73" s="17" t="n">
        <v>8249</v>
      </c>
      <c r="C73" s="18">
        <f>(205.0/B73*100)</f>
        <v/>
      </c>
      <c r="D73" s="19" t="n">
        <v>8044</v>
      </c>
      <c r="E73" s="18" t="n">
        <v>423.60598313</v>
      </c>
      <c r="F73" s="20" t="n">
        <v>5.39609584</v>
      </c>
      <c r="G73" s="18" t="n">
        <v>427.49374425</v>
      </c>
      <c r="H73" s="20" t="n">
        <v>2.80486701</v>
      </c>
      <c r="I73" s="18" t="n">
        <v>421.06615815</v>
      </c>
      <c r="J73" s="20" t="n">
        <v>3.5058992</v>
      </c>
      <c r="K73" s="18" t="n">
        <v>392.09949007</v>
      </c>
      <c r="L73" s="20" t="n">
        <v>4.96743383</v>
      </c>
      <c r="M73" s="18" t="s">
        <v>481</v>
      </c>
      <c r="N73" s="20" t="s">
        <v>481</v>
      </c>
      <c r="O73" s="18" t="s">
        <v>481</v>
      </c>
      <c r="P73" s="20" t="s">
        <v>481</v>
      </c>
      <c r="Q73" s="18" t="s">
        <v>481</v>
      </c>
      <c r="R73" s="20" t="s">
        <v>481</v>
      </c>
      <c r="S73" s="18" t="s">
        <v>481</v>
      </c>
      <c r="T73" s="20" t="s">
        <v>481</v>
      </c>
      <c r="U73" s="18" t="n">
        <v>369.75767285</v>
      </c>
      <c r="V73" s="20" t="n">
        <v>9.0660235</v>
      </c>
    </row>
    <row r="74" spans="1:22">
      <c r="A74" s="15" t="s">
        <v>549</v>
      </c>
      <c r="B74" s="17" t="n">
        <v>4692</v>
      </c>
      <c r="C74" s="18">
        <f>(82.0/B74*100)</f>
        <v/>
      </c>
      <c r="D74" s="19" t="n">
        <v>4610</v>
      </c>
      <c r="E74" s="18" t="n">
        <v>451.73295846</v>
      </c>
      <c r="F74" s="20" t="n">
        <v>3.26881604</v>
      </c>
      <c r="G74" s="18" t="n">
        <v>438.19399651</v>
      </c>
      <c r="H74" s="20" t="n">
        <v>2.51056093</v>
      </c>
      <c r="I74" s="18" t="n">
        <v>426.37159807</v>
      </c>
      <c r="J74" s="20" t="n">
        <v>3.11907766</v>
      </c>
      <c r="K74" s="18" t="n">
        <v>408.32541115</v>
      </c>
      <c r="L74" s="20" t="n">
        <v>3.61607342</v>
      </c>
      <c r="M74" s="18" t="s">
        <v>481</v>
      </c>
      <c r="N74" s="20" t="s">
        <v>481</v>
      </c>
      <c r="O74" s="18" t="s">
        <v>481</v>
      </c>
      <c r="P74" s="20" t="s">
        <v>481</v>
      </c>
      <c r="Q74" s="18" t="s">
        <v>481</v>
      </c>
      <c r="R74" s="20" t="s">
        <v>481</v>
      </c>
      <c r="S74" s="18" t="n">
        <v>322.40439691</v>
      </c>
      <c r="T74" s="20" t="n">
        <v>29.15520113</v>
      </c>
      <c r="U74" s="18" t="n">
        <v>351.89716132</v>
      </c>
      <c r="V74" s="20" t="n">
        <v>5.54777009</v>
      </c>
    </row>
    <row r="75" spans="1:22">
      <c r="A75" s="15" t="s">
        <v>550</v>
      </c>
      <c r="B75" s="17" t="n">
        <v>5375</v>
      </c>
      <c r="C75" s="18">
        <f>(331.0/B75*100)</f>
        <v/>
      </c>
      <c r="D75" s="19" t="n">
        <v>5044</v>
      </c>
      <c r="E75" s="18" t="n">
        <v>388.9964109</v>
      </c>
      <c r="F75" s="20" t="n">
        <v>3.4676567</v>
      </c>
      <c r="G75" s="18" t="n">
        <v>394.35733727</v>
      </c>
      <c r="H75" s="20" t="n">
        <v>3.12892574</v>
      </c>
      <c r="I75" s="18" t="n">
        <v>398.90240257</v>
      </c>
      <c r="J75" s="20" t="n">
        <v>2.92935828</v>
      </c>
      <c r="K75" s="18" t="n">
        <v>389.55042072</v>
      </c>
      <c r="L75" s="20" t="n">
        <v>3.27097644</v>
      </c>
      <c r="M75" s="18" t="s">
        <v>481</v>
      </c>
      <c r="N75" s="20" t="s">
        <v>481</v>
      </c>
      <c r="O75" s="18" t="s">
        <v>481</v>
      </c>
      <c r="P75" s="20" t="s">
        <v>481</v>
      </c>
      <c r="Q75" s="18" t="s">
        <v>481</v>
      </c>
      <c r="R75" s="20" t="s">
        <v>481</v>
      </c>
      <c r="S75" s="18" t="s">
        <v>481</v>
      </c>
      <c r="T75" s="20" t="s">
        <v>481</v>
      </c>
      <c r="U75" s="18" t="n">
        <v>361.69467468</v>
      </c>
      <c r="V75" s="20" t="n">
        <v>3.38037793</v>
      </c>
    </row>
    <row r="76" spans="1:22">
      <c r="A76" s="15" t="s">
        <v>551</v>
      </c>
      <c r="B76" s="17" t="n">
        <v>14167</v>
      </c>
      <c r="C76" s="18">
        <f>(237.0/B76*100)</f>
        <v/>
      </c>
      <c r="D76" s="19" t="n">
        <v>13930</v>
      </c>
      <c r="E76" s="18" t="n">
        <v>466.9769069</v>
      </c>
      <c r="F76" s="20" t="n">
        <v>3.1785168</v>
      </c>
      <c r="G76" s="18" t="n">
        <v>445.32655573</v>
      </c>
      <c r="H76" s="20" t="n">
        <v>2.44465497</v>
      </c>
      <c r="I76" s="18" t="n">
        <v>424.63695309</v>
      </c>
      <c r="J76" s="20" t="n">
        <v>3.44730166</v>
      </c>
      <c r="K76" s="18" t="n">
        <v>399.35828828</v>
      </c>
      <c r="L76" s="20" t="n">
        <v>4.53361047</v>
      </c>
      <c r="M76" s="18" t="s">
        <v>481</v>
      </c>
      <c r="N76" s="20" t="s">
        <v>481</v>
      </c>
      <c r="O76" s="18" t="s">
        <v>481</v>
      </c>
      <c r="P76" s="20" t="s">
        <v>481</v>
      </c>
      <c r="Q76" s="18" t="s">
        <v>481</v>
      </c>
      <c r="R76" s="20" t="s">
        <v>481</v>
      </c>
      <c r="S76" s="18" t="s">
        <v>481</v>
      </c>
      <c r="T76" s="20" t="s">
        <v>481</v>
      </c>
      <c r="U76" s="18" t="n">
        <v>365.13519566</v>
      </c>
      <c r="V76" s="20" t="n">
        <v>4.58325404</v>
      </c>
    </row>
    <row r="77" spans="1:22">
      <c r="A77" s="15" t="s">
        <v>552</v>
      </c>
      <c r="B77" s="17" t="n">
        <v>6062</v>
      </c>
      <c r="C77" s="18">
        <f>(416.0/B77*100)</f>
        <v/>
      </c>
      <c r="D77" s="19" t="n">
        <v>5646</v>
      </c>
      <c r="E77" s="18" t="n">
        <v>460.04925686</v>
      </c>
      <c r="F77" s="20" t="n">
        <v>4.23196523</v>
      </c>
      <c r="G77" s="18" t="n">
        <v>451.13342407</v>
      </c>
      <c r="H77" s="20" t="n">
        <v>3.11027602</v>
      </c>
      <c r="I77" s="18" t="n">
        <v>452.41978554</v>
      </c>
      <c r="J77" s="20" t="n">
        <v>3.30967299</v>
      </c>
      <c r="K77" s="18" t="n">
        <v>435.65947659</v>
      </c>
      <c r="L77" s="20" t="n">
        <v>3.92555267</v>
      </c>
      <c r="M77" s="18" t="s">
        <v>481</v>
      </c>
      <c r="N77" s="20" t="s">
        <v>481</v>
      </c>
      <c r="O77" s="18" t="s">
        <v>481</v>
      </c>
      <c r="P77" s="20" t="s">
        <v>481</v>
      </c>
      <c r="Q77" s="18" t="s">
        <v>481</v>
      </c>
      <c r="R77" s="20" t="s">
        <v>481</v>
      </c>
      <c r="S77" s="18" t="s">
        <v>481</v>
      </c>
      <c r="T77" s="20" t="s">
        <v>481</v>
      </c>
      <c r="U77" s="18" t="n">
        <v>380.75465163</v>
      </c>
      <c r="V77" s="20" t="n">
        <v>3.18741337</v>
      </c>
    </row>
    <row r="78" spans="1:22">
      <c r="A78" s="15" t="s">
        <v>553</v>
      </c>
      <c r="B78" s="17" t="n">
        <v>5826</v>
      </c>
      <c r="C78" s="18">
        <f>(0.0/B78*100)</f>
        <v/>
      </c>
      <c r="D78" s="19" t="n">
        <v>5826</v>
      </c>
      <c r="E78" s="18" t="n">
        <v>551.91128923</v>
      </c>
      <c r="F78" s="20" t="n">
        <v>6.55301048</v>
      </c>
      <c r="G78" s="18" t="n">
        <v>532.30319658</v>
      </c>
      <c r="H78" s="20" t="n">
        <v>4.83368982</v>
      </c>
      <c r="I78" s="18" t="n">
        <v>520.69082582</v>
      </c>
      <c r="J78" s="20" t="n">
        <v>3.90289723</v>
      </c>
      <c r="K78" s="18" t="n">
        <v>498.55808224</v>
      </c>
      <c r="L78" s="20" t="n">
        <v>4.14868668</v>
      </c>
      <c r="M78" s="18" t="s">
        <v>481</v>
      </c>
      <c r="N78" s="20" t="s">
        <v>481</v>
      </c>
      <c r="O78" s="18" t="s">
        <v>481</v>
      </c>
      <c r="P78" s="20" t="s">
        <v>481</v>
      </c>
      <c r="Q78" s="18" t="n">
        <v>431.126</v>
      </c>
      <c r="R78" s="20" t="n">
        <v>17.85283108</v>
      </c>
      <c r="S78" s="18" t="n">
        <v>474.36538346</v>
      </c>
      <c r="T78" s="20" t="n">
        <v>28.15443961</v>
      </c>
      <c r="U78" s="18" t="n">
        <v>476.06711966</v>
      </c>
      <c r="V78" s="20" t="n">
        <v>15.67569951</v>
      </c>
    </row>
    <row customHeight="1" ht="25" r="79" spans="1:22">
      <c r="A79" s="15" t="s">
        <v>554</v>
      </c>
      <c r="B79" s="17" t="n">
        <v>1657</v>
      </c>
      <c r="C79" s="18">
        <f>(41.0/B79*100)</f>
        <v/>
      </c>
      <c r="D79" s="19" t="n">
        <v>1616</v>
      </c>
      <c r="E79" s="18" t="n">
        <v>502.42941047</v>
      </c>
      <c r="F79" s="20" t="n">
        <v>10.01529082</v>
      </c>
      <c r="G79" s="18" t="n">
        <v>480.13063398</v>
      </c>
      <c r="H79" s="20" t="n">
        <v>7.12508077</v>
      </c>
      <c r="I79" s="18" t="n">
        <v>476.94729159</v>
      </c>
      <c r="J79" s="20" t="n">
        <v>6.79386146</v>
      </c>
      <c r="K79" s="18" t="n">
        <v>456.42907338</v>
      </c>
      <c r="L79" s="20" t="n">
        <v>6.89058753</v>
      </c>
      <c r="M79" s="18" t="s">
        <v>481</v>
      </c>
      <c r="N79" s="20" t="s">
        <v>481</v>
      </c>
      <c r="O79" s="18" t="s">
        <v>481</v>
      </c>
      <c r="P79" s="20" t="s">
        <v>481</v>
      </c>
      <c r="Q79" s="18" t="s">
        <v>481</v>
      </c>
      <c r="R79" s="20" t="s">
        <v>481</v>
      </c>
      <c r="S79" s="18" t="s">
        <v>481</v>
      </c>
      <c r="T79" s="20" t="s">
        <v>481</v>
      </c>
      <c r="U79" s="18" t="n">
        <v>403.10722609</v>
      </c>
      <c r="V79" s="20" t="n">
        <v>17.72277884</v>
      </c>
    </row>
    <row r="80" spans="1:22">
      <c r="A80" s="15" t="s">
        <v>555</v>
      </c>
      <c r="B80" s="17" t="n">
        <v>7841</v>
      </c>
      <c r="C80" s="18">
        <f>(0.0/B80*100)</f>
        <v/>
      </c>
      <c r="D80" s="19" t="n">
        <v>7841</v>
      </c>
      <c r="E80" s="18" t="n">
        <v>458.95839225</v>
      </c>
      <c r="F80" s="20" t="n">
        <v>4.71782164</v>
      </c>
      <c r="G80" s="18" t="n">
        <v>462.86786233</v>
      </c>
      <c r="H80" s="20" t="n">
        <v>4.1736886</v>
      </c>
      <c r="I80" s="18" t="n">
        <v>455.60047586</v>
      </c>
      <c r="J80" s="20" t="n">
        <v>4.12772859</v>
      </c>
      <c r="K80" s="18" t="n">
        <v>432.3549101</v>
      </c>
      <c r="L80" s="20" t="n">
        <v>5.46666303</v>
      </c>
      <c r="M80" s="18" t="s">
        <v>481</v>
      </c>
      <c r="N80" s="20" t="s">
        <v>481</v>
      </c>
      <c r="O80" s="18" t="s">
        <v>481</v>
      </c>
      <c r="P80" s="20" t="s">
        <v>481</v>
      </c>
      <c r="Q80" s="18" t="s">
        <v>481</v>
      </c>
      <c r="R80" s="20" t="s">
        <v>481</v>
      </c>
      <c r="S80" s="18" t="s">
        <v>481</v>
      </c>
      <c r="T80" s="20" t="s">
        <v>481</v>
      </c>
      <c r="U80" s="18" t="n">
        <v>403.1521184</v>
      </c>
      <c r="V80" s="20" t="n">
        <v>22.99925907</v>
      </c>
    </row>
    <row r="81" spans="1:22">
      <c r="A81" s="23" t="s">
        <v>556</v>
      </c>
      <c r="B81" s="17" t="n">
        <v>8861</v>
      </c>
      <c r="C81" s="18">
        <f>(103.0/B81*100)</f>
        <v/>
      </c>
      <c r="D81" s="19" t="n">
        <v>8758</v>
      </c>
      <c r="E81" s="18" t="n">
        <v>462.95591973</v>
      </c>
      <c r="F81" s="20" t="n">
        <v>5.4040556</v>
      </c>
      <c r="G81" s="18" t="n">
        <v>447.40104307</v>
      </c>
      <c r="H81" s="20" t="n">
        <v>2.98034019</v>
      </c>
      <c r="I81" s="18" t="n">
        <v>445.9811976</v>
      </c>
      <c r="J81" s="20" t="n">
        <v>2.88164844</v>
      </c>
      <c r="K81" s="18" t="n">
        <v>402.93321541</v>
      </c>
      <c r="L81" s="20" t="n">
        <v>4.36506161</v>
      </c>
      <c r="M81" s="18" t="s">
        <v>481</v>
      </c>
      <c r="N81" s="20" t="s">
        <v>481</v>
      </c>
      <c r="O81" s="18" t="s">
        <v>481</v>
      </c>
      <c r="P81" s="20" t="s">
        <v>481</v>
      </c>
      <c r="Q81" s="18" t="s">
        <v>481</v>
      </c>
      <c r="R81" s="20" t="s">
        <v>481</v>
      </c>
      <c r="S81" s="18" t="s">
        <v>481</v>
      </c>
      <c r="T81" s="20" t="s">
        <v>481</v>
      </c>
      <c r="U81" s="18" t="n">
        <v>394.00646831</v>
      </c>
      <c r="V81" s="20" t="n">
        <v>11.02748522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873</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(981.0/B7*100)</f>
        <v/>
      </c>
      <c r="D7" s="19" t="n">
        <v>13549</v>
      </c>
      <c r="E7" s="18" t="n">
        <v>432.5142559</v>
      </c>
      <c r="F7" s="20" t="n">
        <v>6.07446579</v>
      </c>
      <c r="G7" s="18" t="n">
        <v>474.27019571</v>
      </c>
      <c r="H7" s="20" t="n">
        <v>4.35153428</v>
      </c>
      <c r="I7" s="18" t="n">
        <v>515.34155964</v>
      </c>
      <c r="J7" s="20" t="n">
        <v>1.84517994</v>
      </c>
      <c r="K7" s="18" t="n">
        <v>539.2677797</v>
      </c>
      <c r="L7" s="20" t="n">
        <v>2.94774432</v>
      </c>
      <c r="M7" s="18" t="s">
        <v>481</v>
      </c>
      <c r="N7" s="20" t="s">
        <v>481</v>
      </c>
      <c r="O7" s="18" t="s">
        <v>481</v>
      </c>
      <c r="P7" s="20" t="s">
        <v>481</v>
      </c>
      <c r="Q7" s="18" t="s">
        <v>481</v>
      </c>
      <c r="R7" s="20" t="s">
        <v>481</v>
      </c>
      <c r="S7" s="18" t="s">
        <v>481</v>
      </c>
      <c r="T7" s="20" t="s">
        <v>481</v>
      </c>
      <c r="U7" s="18" t="n">
        <v>471.39937395</v>
      </c>
      <c r="V7" s="20" t="n">
        <v>4.74972425</v>
      </c>
    </row>
    <row r="8" spans="1:22">
      <c r="A8" s="15" t="s">
        <v>483</v>
      </c>
      <c r="B8" s="17" t="n">
        <v>7007</v>
      </c>
      <c r="C8" s="18">
        <f>(262.0/B8*100)</f>
        <v/>
      </c>
      <c r="D8" s="19" t="n">
        <v>6745</v>
      </c>
      <c r="E8" s="18" t="n">
        <v>431.66572323</v>
      </c>
      <c r="F8" s="20" t="n">
        <v>4.05672176</v>
      </c>
      <c r="G8" s="18" t="n">
        <v>460.78237322</v>
      </c>
      <c r="H8" s="20" t="n">
        <v>3.8716105</v>
      </c>
      <c r="I8" s="18" t="n">
        <v>508.43197152</v>
      </c>
      <c r="J8" s="20" t="n">
        <v>3.14312759</v>
      </c>
      <c r="K8" s="18" t="n">
        <v>535.61924464</v>
      </c>
      <c r="L8" s="20" t="n">
        <v>2.81728578</v>
      </c>
      <c r="M8" s="18" t="s">
        <v>481</v>
      </c>
      <c r="N8" s="20" t="s">
        <v>481</v>
      </c>
      <c r="O8" s="18" t="s">
        <v>481</v>
      </c>
      <c r="P8" s="20" t="s">
        <v>481</v>
      </c>
      <c r="Q8" s="18" t="n">
        <v>368.48347797</v>
      </c>
      <c r="R8" s="20" t="n">
        <v>14.99112476</v>
      </c>
      <c r="S8" s="18" t="s">
        <v>481</v>
      </c>
      <c r="T8" s="20" t="s">
        <v>481</v>
      </c>
      <c r="U8" s="18" t="n">
        <v>420.31026112</v>
      </c>
      <c r="V8" s="20" t="n">
        <v>4.91988537</v>
      </c>
    </row>
    <row r="9" spans="1:22">
      <c r="A9" s="15" t="s">
        <v>484</v>
      </c>
      <c r="B9" s="17" t="n">
        <v>9651</v>
      </c>
      <c r="C9" s="18">
        <f>(344.0/B9*100)</f>
        <v/>
      </c>
      <c r="D9" s="19" t="n">
        <v>9307</v>
      </c>
      <c r="E9" s="18" t="n">
        <v>433.85257088</v>
      </c>
      <c r="F9" s="20" t="n">
        <v>5.08313845</v>
      </c>
      <c r="G9" s="18" t="n">
        <v>455.48478361</v>
      </c>
      <c r="H9" s="20" t="n">
        <v>5.00828794</v>
      </c>
      <c r="I9" s="18" t="n">
        <v>517.07537265</v>
      </c>
      <c r="J9" s="20" t="n">
        <v>2.35909956</v>
      </c>
      <c r="K9" s="18" t="n">
        <v>540.078752</v>
      </c>
      <c r="L9" s="20" t="n">
        <v>2.47358484</v>
      </c>
      <c r="M9" s="18" t="s">
        <v>481</v>
      </c>
      <c r="N9" s="20" t="s">
        <v>481</v>
      </c>
      <c r="O9" s="18" t="s">
        <v>481</v>
      </c>
      <c r="P9" s="20" t="s">
        <v>481</v>
      </c>
      <c r="Q9" s="18" t="n">
        <v>374.78530698</v>
      </c>
      <c r="R9" s="20" t="n">
        <v>11.62763904</v>
      </c>
      <c r="S9" s="18" t="s">
        <v>481</v>
      </c>
      <c r="T9" s="20" t="s">
        <v>481</v>
      </c>
      <c r="U9" s="18" t="n">
        <v>414.47388117</v>
      </c>
      <c r="V9" s="20" t="n">
        <v>5.78820346</v>
      </c>
    </row>
    <row r="10" spans="1:22">
      <c r="A10" s="15" t="s">
        <v>485</v>
      </c>
      <c r="B10" s="17" t="n">
        <v>20058</v>
      </c>
      <c r="C10" s="18">
        <f>(583.0/B10*100)</f>
        <v/>
      </c>
      <c r="D10" s="19" t="n">
        <v>19475</v>
      </c>
      <c r="E10" s="18" t="n">
        <v>477.69307458</v>
      </c>
      <c r="F10" s="20" t="n">
        <v>5.11401755</v>
      </c>
      <c r="G10" s="18" t="n">
        <v>494.23775497</v>
      </c>
      <c r="H10" s="20" t="n">
        <v>5.14822327</v>
      </c>
      <c r="I10" s="18" t="n">
        <v>529.66224235</v>
      </c>
      <c r="J10" s="20" t="n">
        <v>1.8746579</v>
      </c>
      <c r="K10" s="18" t="n">
        <v>554.20618887</v>
      </c>
      <c r="L10" s="20" t="n">
        <v>2.74996682</v>
      </c>
      <c r="M10" s="18" t="s">
        <v>481</v>
      </c>
      <c r="N10" s="20" t="s">
        <v>481</v>
      </c>
      <c r="O10" s="18" t="s">
        <v>481</v>
      </c>
      <c r="P10" s="20" t="s">
        <v>481</v>
      </c>
      <c r="Q10" s="18" t="s">
        <v>481</v>
      </c>
      <c r="R10" s="20" t="s">
        <v>481</v>
      </c>
      <c r="S10" s="18" t="s">
        <v>481</v>
      </c>
      <c r="T10" s="20" t="s">
        <v>481</v>
      </c>
      <c r="U10" s="18" t="n">
        <v>446.39610932</v>
      </c>
      <c r="V10" s="20" t="n">
        <v>6.41837644</v>
      </c>
    </row>
    <row r="11" spans="1:22">
      <c r="A11" s="15" t="s">
        <v>486</v>
      </c>
      <c r="B11" s="17" t="n">
        <v>7053</v>
      </c>
      <c r="C11" s="18">
        <f>(229.0/B11*100)</f>
        <v/>
      </c>
      <c r="D11" s="19" t="n">
        <v>6824</v>
      </c>
      <c r="E11" s="18" t="n">
        <v>414.13121669</v>
      </c>
      <c r="F11" s="20" t="n">
        <v>5.89508881</v>
      </c>
      <c r="G11" s="18" t="n">
        <v>414.53141579</v>
      </c>
      <c r="H11" s="20" t="n">
        <v>4.89189509</v>
      </c>
      <c r="I11" s="18" t="n">
        <v>450.15215099</v>
      </c>
      <c r="J11" s="20" t="n">
        <v>2.68860652</v>
      </c>
      <c r="K11" s="18" t="n">
        <v>486.95705011</v>
      </c>
      <c r="L11" s="20" t="n">
        <v>3.44206654</v>
      </c>
      <c r="M11" s="18" t="s">
        <v>481</v>
      </c>
      <c r="N11" s="20" t="s">
        <v>481</v>
      </c>
      <c r="O11" s="18" t="s">
        <v>481</v>
      </c>
      <c r="P11" s="20" t="s">
        <v>481</v>
      </c>
      <c r="Q11" s="18" t="s">
        <v>481</v>
      </c>
      <c r="R11" s="20" t="s">
        <v>481</v>
      </c>
      <c r="S11" s="18" t="s">
        <v>481</v>
      </c>
      <c r="T11" s="20" t="s">
        <v>481</v>
      </c>
      <c r="U11" s="18" t="n">
        <v>410.69448179</v>
      </c>
      <c r="V11" s="20" t="n">
        <v>5.47788987</v>
      </c>
    </row>
    <row r="12" spans="1:22">
      <c r="A12" s="15" t="s">
        <v>487</v>
      </c>
      <c r="B12" s="17" t="n">
        <v>6894</v>
      </c>
      <c r="C12" s="18">
        <f>(60.0/B12*100)</f>
        <v/>
      </c>
      <c r="D12" s="19" t="n">
        <v>6834</v>
      </c>
      <c r="E12" s="18" t="n">
        <v>428.7971234</v>
      </c>
      <c r="F12" s="20" t="n">
        <v>4.73089856</v>
      </c>
      <c r="G12" s="18" t="n">
        <v>457.13027288</v>
      </c>
      <c r="H12" s="20" t="n">
        <v>4.2276927</v>
      </c>
      <c r="I12" s="18" t="n">
        <v>504.11243067</v>
      </c>
      <c r="J12" s="20" t="n">
        <v>1.77333813</v>
      </c>
      <c r="K12" s="18" t="n">
        <v>539.81496319</v>
      </c>
      <c r="L12" s="20" t="n">
        <v>3.36004294</v>
      </c>
      <c r="M12" s="18" t="s">
        <v>481</v>
      </c>
      <c r="N12" s="20" t="s">
        <v>481</v>
      </c>
      <c r="O12" s="18" t="s">
        <v>481</v>
      </c>
      <c r="P12" s="20" t="s">
        <v>481</v>
      </c>
      <c r="Q12" s="18" t="n">
        <v>366.6777112</v>
      </c>
      <c r="R12" s="20" t="n">
        <v>14.39052153</v>
      </c>
      <c r="S12" s="18" t="s">
        <v>481</v>
      </c>
      <c r="T12" s="20" t="s">
        <v>481</v>
      </c>
      <c r="U12" s="18" t="n">
        <v>403.64427933</v>
      </c>
      <c r="V12" s="20" t="n">
        <v>7.13493047</v>
      </c>
    </row>
    <row r="13" spans="1:22">
      <c r="A13" s="15" t="s">
        <v>488</v>
      </c>
      <c r="B13" s="17" t="n">
        <v>7161</v>
      </c>
      <c r="C13" s="18">
        <f>(318.0/B13*100)</f>
        <v/>
      </c>
      <c r="D13" s="19" t="n">
        <v>6843</v>
      </c>
      <c r="E13" s="18" t="n">
        <v>473.88275515</v>
      </c>
      <c r="F13" s="20" t="n">
        <v>6.59894835</v>
      </c>
      <c r="G13" s="18" t="n">
        <v>444.50980123</v>
      </c>
      <c r="H13" s="20" t="n">
        <v>6.54591488</v>
      </c>
      <c r="I13" s="18" t="n">
        <v>502.97106709</v>
      </c>
      <c r="J13" s="20" t="n">
        <v>2.14554475</v>
      </c>
      <c r="K13" s="18" t="n">
        <v>540.76820846</v>
      </c>
      <c r="L13" s="20" t="n">
        <v>2.70689088</v>
      </c>
      <c r="M13" s="18" t="s">
        <v>481</v>
      </c>
      <c r="N13" s="20" t="s">
        <v>481</v>
      </c>
      <c r="O13" s="18" t="s">
        <v>481</v>
      </c>
      <c r="P13" s="20" t="s">
        <v>481</v>
      </c>
      <c r="Q13" s="18" t="n">
        <v>436.36003517</v>
      </c>
      <c r="R13" s="20" t="n">
        <v>6.43426798</v>
      </c>
      <c r="S13" s="18" t="s">
        <v>481</v>
      </c>
      <c r="T13" s="20" t="s">
        <v>481</v>
      </c>
      <c r="U13" s="18" t="n">
        <v>394.53175039</v>
      </c>
      <c r="V13" s="20" t="n">
        <v>6.31544096</v>
      </c>
    </row>
    <row r="14" spans="1:22">
      <c r="A14" s="15" t="s">
        <v>489</v>
      </c>
      <c r="B14" s="17" t="n">
        <v>5587</v>
      </c>
      <c r="C14" s="18">
        <f>(93.0/B14*100)</f>
        <v/>
      </c>
      <c r="D14" s="19" t="n">
        <v>5494</v>
      </c>
      <c r="E14" s="18" t="n">
        <v>455.03006797</v>
      </c>
      <c r="F14" s="20" t="n">
        <v>7.19625789</v>
      </c>
      <c r="G14" s="18" t="n">
        <v>507.95021746</v>
      </c>
      <c r="H14" s="20" t="n">
        <v>5.39036757</v>
      </c>
      <c r="I14" s="18" t="n">
        <v>538.81459914</v>
      </c>
      <c r="J14" s="20" t="n">
        <v>2.03317861</v>
      </c>
      <c r="K14" s="18" t="n">
        <v>557.24558126</v>
      </c>
      <c r="L14" s="20" t="n">
        <v>3.67545299</v>
      </c>
      <c r="M14" s="18" t="s">
        <v>481</v>
      </c>
      <c r="N14" s="20" t="s">
        <v>481</v>
      </c>
      <c r="O14" s="18" t="s">
        <v>481</v>
      </c>
      <c r="P14" s="20" t="s">
        <v>481</v>
      </c>
      <c r="Q14" s="18" t="s">
        <v>481</v>
      </c>
      <c r="R14" s="20" t="s">
        <v>481</v>
      </c>
      <c r="S14" s="18" t="s">
        <v>481</v>
      </c>
      <c r="T14" s="20" t="s">
        <v>481</v>
      </c>
      <c r="U14" s="18" t="n">
        <v>436.90453714</v>
      </c>
      <c r="V14" s="20" t="n">
        <v>11.59178326</v>
      </c>
    </row>
    <row r="15" spans="1:22">
      <c r="A15" s="15" t="s">
        <v>490</v>
      </c>
      <c r="B15" s="17" t="n">
        <v>5882</v>
      </c>
      <c r="C15" s="18">
        <f>(169.0/B15*100)</f>
        <v/>
      </c>
      <c r="D15" s="19" t="n">
        <v>5713</v>
      </c>
      <c r="E15" s="18" t="n">
        <v>469.73713595</v>
      </c>
      <c r="F15" s="20" t="n">
        <v>7.24291965</v>
      </c>
      <c r="G15" s="18" t="n">
        <v>486.06419898</v>
      </c>
      <c r="H15" s="20" t="n">
        <v>3.56022558</v>
      </c>
      <c r="I15" s="18" t="n">
        <v>537.53218501</v>
      </c>
      <c r="J15" s="20" t="n">
        <v>2.41316587</v>
      </c>
      <c r="K15" s="18" t="n">
        <v>573.57374813</v>
      </c>
      <c r="L15" s="20" t="n">
        <v>3.23722397</v>
      </c>
      <c r="M15" s="18" t="s">
        <v>481</v>
      </c>
      <c r="N15" s="20" t="s">
        <v>481</v>
      </c>
      <c r="O15" s="18" t="s">
        <v>481</v>
      </c>
      <c r="P15" s="20" t="s">
        <v>481</v>
      </c>
      <c r="Q15" s="18" t="n">
        <v>375.95013089</v>
      </c>
      <c r="R15" s="20" t="n">
        <v>17.42774697</v>
      </c>
      <c r="S15" s="18" t="s">
        <v>481</v>
      </c>
      <c r="T15" s="20" t="s">
        <v>481</v>
      </c>
      <c r="U15" s="18" t="n">
        <v>449.49833003</v>
      </c>
      <c r="V15" s="20" t="n">
        <v>7.86120499</v>
      </c>
    </row>
    <row r="16" spans="1:22">
      <c r="A16" s="15" t="s">
        <v>491</v>
      </c>
      <c r="B16" s="17" t="n">
        <v>6108</v>
      </c>
      <c r="C16" s="18">
        <f>(188.0/B16*100)</f>
        <v/>
      </c>
      <c r="D16" s="19" t="n">
        <v>5920</v>
      </c>
      <c r="E16" s="18" t="n">
        <v>413.52801863</v>
      </c>
      <c r="F16" s="20" t="n">
        <v>5.82600607</v>
      </c>
      <c r="G16" s="18" t="n">
        <v>464.74272392</v>
      </c>
      <c r="H16" s="20" t="n">
        <v>4.95044273</v>
      </c>
      <c r="I16" s="18" t="n">
        <v>510.26219609</v>
      </c>
      <c r="J16" s="20" t="n">
        <v>2.25785855</v>
      </c>
      <c r="K16" s="18" t="n">
        <v>523.5660336</v>
      </c>
      <c r="L16" s="20" t="n">
        <v>3.01870403</v>
      </c>
      <c r="M16" s="18" t="s">
        <v>481</v>
      </c>
      <c r="N16" s="20" t="s">
        <v>481</v>
      </c>
      <c r="O16" s="18" t="s">
        <v>481</v>
      </c>
      <c r="P16" s="20" t="s">
        <v>481</v>
      </c>
      <c r="Q16" s="18" t="s">
        <v>481</v>
      </c>
      <c r="R16" s="20" t="s">
        <v>481</v>
      </c>
      <c r="S16" s="18" t="s">
        <v>481</v>
      </c>
      <c r="T16" s="20" t="s">
        <v>481</v>
      </c>
      <c r="U16" s="18" t="n">
        <v>401.24726799</v>
      </c>
      <c r="V16" s="20" t="n">
        <v>8.40707295</v>
      </c>
    </row>
    <row r="17" spans="1:22">
      <c r="A17" s="15" t="s">
        <v>492</v>
      </c>
      <c r="B17" s="17" t="n">
        <v>6504</v>
      </c>
      <c r="C17" s="18">
        <f>(2526.0/B17*100)</f>
        <v/>
      </c>
      <c r="D17" s="19" t="n">
        <v>3978</v>
      </c>
      <c r="E17" s="18" t="n">
        <v>454.01302144</v>
      </c>
      <c r="F17" s="20" t="n">
        <v>6.89050713</v>
      </c>
      <c r="G17" s="18" t="n">
        <v>484.05929013</v>
      </c>
      <c r="H17" s="20" t="n">
        <v>4.40562934</v>
      </c>
      <c r="I17" s="18" t="n">
        <v>528.53076318</v>
      </c>
      <c r="J17" s="20" t="n">
        <v>4.26140033</v>
      </c>
      <c r="K17" s="18" t="n">
        <v>550.60536245</v>
      </c>
      <c r="L17" s="20" t="n">
        <v>4.03738392</v>
      </c>
      <c r="M17" s="18" t="s">
        <v>481</v>
      </c>
      <c r="N17" s="20" t="s">
        <v>481</v>
      </c>
      <c r="O17" s="18" t="s">
        <v>481</v>
      </c>
      <c r="P17" s="20" t="s">
        <v>481</v>
      </c>
      <c r="Q17" s="18" t="n">
        <v>360.48925247</v>
      </c>
      <c r="R17" s="20" t="n">
        <v>12.44339086</v>
      </c>
      <c r="S17" s="18" t="s">
        <v>481</v>
      </c>
      <c r="T17" s="20" t="s">
        <v>481</v>
      </c>
      <c r="U17" s="18" t="n">
        <v>457.89495369</v>
      </c>
      <c r="V17" s="20" t="n">
        <v>7.86515442</v>
      </c>
    </row>
    <row r="18" spans="1:22">
      <c r="A18" s="15" t="s">
        <v>493</v>
      </c>
      <c r="B18" s="17" t="n">
        <v>5532</v>
      </c>
      <c r="C18" s="18">
        <f>(32.0/B18*100)</f>
        <v/>
      </c>
      <c r="D18" s="19" t="n">
        <v>5500</v>
      </c>
      <c r="E18" s="18" t="n">
        <v>385.20027686</v>
      </c>
      <c r="F18" s="20" t="n">
        <v>6.91725054</v>
      </c>
      <c r="G18" s="18" t="n">
        <v>424.59268567</v>
      </c>
      <c r="H18" s="20" t="n">
        <v>4.65203968</v>
      </c>
      <c r="I18" s="18" t="n">
        <v>463.42856672</v>
      </c>
      <c r="J18" s="20" t="n">
        <v>3.60432332</v>
      </c>
      <c r="K18" s="18" t="n">
        <v>495.45743528</v>
      </c>
      <c r="L18" s="20" t="n">
        <v>4.26848035</v>
      </c>
      <c r="M18" s="18" t="s">
        <v>481</v>
      </c>
      <c r="N18" s="20" t="s">
        <v>481</v>
      </c>
      <c r="O18" s="18" t="s">
        <v>481</v>
      </c>
      <c r="P18" s="20" t="s">
        <v>481</v>
      </c>
      <c r="Q18" s="18" t="s">
        <v>481</v>
      </c>
      <c r="R18" s="20" t="s">
        <v>481</v>
      </c>
      <c r="S18" s="18" t="s">
        <v>481</v>
      </c>
      <c r="T18" s="20" t="s">
        <v>481</v>
      </c>
      <c r="U18" s="18" t="n">
        <v>371.13494733</v>
      </c>
      <c r="V18" s="20" t="n">
        <v>7.36109017</v>
      </c>
    </row>
    <row r="19" spans="1:22">
      <c r="A19" s="15" t="s">
        <v>494</v>
      </c>
      <c r="B19" s="17" t="n">
        <v>5658</v>
      </c>
      <c r="C19" s="18">
        <f>(462.0/B19*100)</f>
        <v/>
      </c>
      <c r="D19" s="19" t="n">
        <v>5196</v>
      </c>
      <c r="E19" s="18" t="n">
        <v>406.78094116</v>
      </c>
      <c r="F19" s="20" t="n">
        <v>5.32584382</v>
      </c>
      <c r="G19" s="18" t="n">
        <v>444.4076268</v>
      </c>
      <c r="H19" s="20" t="n">
        <v>4.95093055</v>
      </c>
      <c r="I19" s="18" t="n">
        <v>489.88849563</v>
      </c>
      <c r="J19" s="20" t="n">
        <v>2.63172333</v>
      </c>
      <c r="K19" s="18" t="n">
        <v>527.0053888899999</v>
      </c>
      <c r="L19" s="20" t="n">
        <v>4.1577751</v>
      </c>
      <c r="M19" s="18" t="s">
        <v>481</v>
      </c>
      <c r="N19" s="20" t="s">
        <v>481</v>
      </c>
      <c r="O19" s="18" t="s">
        <v>481</v>
      </c>
      <c r="P19" s="20" t="s">
        <v>481</v>
      </c>
      <c r="Q19" s="18" t="s">
        <v>481</v>
      </c>
      <c r="R19" s="20" t="s">
        <v>481</v>
      </c>
      <c r="S19" s="18" t="s">
        <v>481</v>
      </c>
      <c r="T19" s="20" t="s">
        <v>481</v>
      </c>
      <c r="U19" s="18" t="n">
        <v>400.45861554</v>
      </c>
      <c r="V19" s="20" t="n">
        <v>7.23064352</v>
      </c>
    </row>
    <row r="20" spans="1:22">
      <c r="A20" s="15" t="s">
        <v>495</v>
      </c>
      <c r="B20" s="17" t="n">
        <v>3371</v>
      </c>
      <c r="C20" s="18">
        <f>(75.0/B20*100)</f>
        <v/>
      </c>
      <c r="D20" s="19" t="n">
        <v>3296</v>
      </c>
      <c r="E20" s="18" t="n">
        <v>430.58506735</v>
      </c>
      <c r="F20" s="20" t="n">
        <v>7.76446933</v>
      </c>
      <c r="G20" s="18" t="n">
        <v>412.76611708</v>
      </c>
      <c r="H20" s="20" t="n">
        <v>6.47375228</v>
      </c>
      <c r="I20" s="18" t="n">
        <v>469.20793103</v>
      </c>
      <c r="J20" s="20" t="n">
        <v>2.10537697</v>
      </c>
      <c r="K20" s="18" t="n">
        <v>515.5060638800001</v>
      </c>
      <c r="L20" s="20" t="n">
        <v>2.68972963</v>
      </c>
      <c r="M20" s="18" t="s">
        <v>481</v>
      </c>
      <c r="N20" s="20" t="s">
        <v>481</v>
      </c>
      <c r="O20" s="18" t="s">
        <v>481</v>
      </c>
      <c r="P20" s="20" t="s">
        <v>481</v>
      </c>
      <c r="Q20" s="18" t="s">
        <v>481</v>
      </c>
      <c r="R20" s="20" t="s">
        <v>481</v>
      </c>
      <c r="S20" s="18" t="s">
        <v>481</v>
      </c>
      <c r="T20" s="20" t="s">
        <v>481</v>
      </c>
      <c r="U20" s="18" t="n">
        <v>414.62278628</v>
      </c>
      <c r="V20" s="20" t="n">
        <v>6.62018035</v>
      </c>
    </row>
    <row r="21" spans="1:22">
      <c r="A21" s="15" t="s">
        <v>496</v>
      </c>
      <c r="B21" s="17" t="n">
        <v>5741</v>
      </c>
      <c r="C21" s="18">
        <f>(77.0/B21*100)</f>
        <v/>
      </c>
      <c r="D21" s="19" t="n">
        <v>5664</v>
      </c>
      <c r="E21" s="18" t="n">
        <v>420.63181168</v>
      </c>
      <c r="F21" s="20" t="n">
        <v>10.74732032</v>
      </c>
      <c r="G21" s="18" t="n">
        <v>460.38638527</v>
      </c>
      <c r="H21" s="20" t="n">
        <v>6.11320943</v>
      </c>
      <c r="I21" s="18" t="n">
        <v>500.31110353</v>
      </c>
      <c r="J21" s="20" t="n">
        <v>2.29503027</v>
      </c>
      <c r="K21" s="18" t="n">
        <v>524.35379599</v>
      </c>
      <c r="L21" s="20" t="n">
        <v>2.74535548</v>
      </c>
      <c r="M21" s="18" t="s">
        <v>481</v>
      </c>
      <c r="N21" s="20" t="s">
        <v>481</v>
      </c>
      <c r="O21" s="18" t="s">
        <v>481</v>
      </c>
      <c r="P21" s="20" t="s">
        <v>481</v>
      </c>
      <c r="Q21" s="18" t="s">
        <v>481</v>
      </c>
      <c r="R21" s="20" t="s">
        <v>481</v>
      </c>
      <c r="S21" s="18" t="s">
        <v>481</v>
      </c>
      <c r="T21" s="20" t="s">
        <v>481</v>
      </c>
      <c r="U21" s="18" t="n">
        <v>426.11493043</v>
      </c>
      <c r="V21" s="20" t="n">
        <v>10.40349768</v>
      </c>
    </row>
    <row r="22" spans="1:22">
      <c r="A22" s="15" t="s">
        <v>497</v>
      </c>
      <c r="B22" s="17" t="n">
        <v>6598</v>
      </c>
      <c r="C22" s="18">
        <f>(43.0/B22*100)</f>
        <v/>
      </c>
      <c r="D22" s="19" t="n">
        <v>6555</v>
      </c>
      <c r="E22" s="18" t="n">
        <v>381.3906409</v>
      </c>
      <c r="F22" s="20" t="n">
        <v>4.26043867</v>
      </c>
      <c r="G22" s="18" t="n">
        <v>402.34253593</v>
      </c>
      <c r="H22" s="20" t="n">
        <v>5.72502758</v>
      </c>
      <c r="I22" s="18" t="n">
        <v>476.89919929</v>
      </c>
      <c r="J22" s="20" t="n">
        <v>3.80470943</v>
      </c>
      <c r="K22" s="18" t="n">
        <v>505.58174997</v>
      </c>
      <c r="L22" s="20" t="n">
        <v>2.94982237</v>
      </c>
      <c r="M22" s="18" t="s">
        <v>481</v>
      </c>
      <c r="N22" s="20" t="s">
        <v>481</v>
      </c>
      <c r="O22" s="18" t="s">
        <v>481</v>
      </c>
      <c r="P22" s="20" t="s">
        <v>481</v>
      </c>
      <c r="Q22" s="18" t="s">
        <v>481</v>
      </c>
      <c r="R22" s="20" t="s">
        <v>481</v>
      </c>
      <c r="S22" s="18" t="n">
        <v>364.64849</v>
      </c>
      <c r="T22" s="20" t="n">
        <v>22.01217055</v>
      </c>
      <c r="U22" s="18" t="n">
        <v>350.31253816</v>
      </c>
      <c r="V22" s="20" t="n">
        <v>7.78626964</v>
      </c>
    </row>
    <row r="23" spans="1:22">
      <c r="A23" s="15" t="s">
        <v>498</v>
      </c>
      <c r="B23" s="17" t="n">
        <v>11583</v>
      </c>
      <c r="C23" s="18">
        <f>(295.0/B23*100)</f>
        <v/>
      </c>
      <c r="D23" s="19" t="n">
        <v>11288</v>
      </c>
      <c r="E23" s="18" t="n">
        <v>418.0999445</v>
      </c>
      <c r="F23" s="20" t="n">
        <v>5.92675222</v>
      </c>
      <c r="G23" s="18" t="n">
        <v>438.00811254</v>
      </c>
      <c r="H23" s="20" t="n">
        <v>5.00654839</v>
      </c>
      <c r="I23" s="18" t="n">
        <v>487.05336431</v>
      </c>
      <c r="J23" s="20" t="n">
        <v>2.59321769</v>
      </c>
      <c r="K23" s="18" t="n">
        <v>510.62287476</v>
      </c>
      <c r="L23" s="20" t="n">
        <v>3.76814201</v>
      </c>
      <c r="M23" s="18" t="s">
        <v>481</v>
      </c>
      <c r="N23" s="20" t="s">
        <v>481</v>
      </c>
      <c r="O23" s="18" t="s">
        <v>481</v>
      </c>
      <c r="P23" s="20" t="s">
        <v>481</v>
      </c>
      <c r="Q23" s="18" t="s">
        <v>481</v>
      </c>
      <c r="R23" s="20" t="s">
        <v>481</v>
      </c>
      <c r="S23" s="18" t="s">
        <v>481</v>
      </c>
      <c r="T23" s="20" t="s">
        <v>481</v>
      </c>
      <c r="U23" s="18" t="n">
        <v>412.10593646</v>
      </c>
      <c r="V23" s="20" t="n">
        <v>8.71068738</v>
      </c>
    </row>
    <row r="24" spans="1:22">
      <c r="A24" s="15" t="s">
        <v>499</v>
      </c>
      <c r="B24" s="17" t="n">
        <v>6647</v>
      </c>
      <c r="C24" s="18">
        <f>(16.0/B24*100)</f>
        <v/>
      </c>
      <c r="D24" s="19" t="n">
        <v>6631</v>
      </c>
      <c r="E24" s="18" t="n">
        <v>469.16918366</v>
      </c>
      <c r="F24" s="20" t="n">
        <v>6.04309383</v>
      </c>
      <c r="G24" s="18" t="n">
        <v>516.51631433</v>
      </c>
      <c r="H24" s="20" t="n">
        <v>3.96037022</v>
      </c>
      <c r="I24" s="18" t="n">
        <v>545.80426385</v>
      </c>
      <c r="J24" s="20" t="n">
        <v>2.70061087</v>
      </c>
      <c r="K24" s="18" t="n">
        <v>561.0297419</v>
      </c>
      <c r="L24" s="20" t="n">
        <v>3.88671623</v>
      </c>
      <c r="M24" s="18" t="s">
        <v>481</v>
      </c>
      <c r="N24" s="20" t="s">
        <v>481</v>
      </c>
      <c r="O24" s="18" t="s">
        <v>481</v>
      </c>
      <c r="P24" s="20" t="s">
        <v>481</v>
      </c>
      <c r="Q24" s="18" t="s">
        <v>481</v>
      </c>
      <c r="R24" s="20" t="s">
        <v>481</v>
      </c>
      <c r="S24" s="18" t="s">
        <v>481</v>
      </c>
      <c r="T24" s="20" t="s">
        <v>481</v>
      </c>
      <c r="U24" s="18" t="n">
        <v>450.73785208</v>
      </c>
      <c r="V24" s="20" t="n">
        <v>12.13869315</v>
      </c>
    </row>
    <row r="25" spans="1:22">
      <c r="A25" s="15" t="s">
        <v>500</v>
      </c>
      <c r="B25" s="17" t="n">
        <v>5581</v>
      </c>
      <c r="C25" s="18">
        <f>(26.0/B25*100)</f>
        <v/>
      </c>
      <c r="D25" s="19" t="n">
        <v>5555</v>
      </c>
      <c r="E25" s="18" t="n">
        <v>430.85617289</v>
      </c>
      <c r="F25" s="20" t="n">
        <v>6.69021198</v>
      </c>
      <c r="G25" s="18" t="n">
        <v>468.22881773</v>
      </c>
      <c r="H25" s="20" t="n">
        <v>5.67143686</v>
      </c>
      <c r="I25" s="18" t="n">
        <v>516.63713035</v>
      </c>
      <c r="J25" s="20" t="n">
        <v>2.98285825</v>
      </c>
      <c r="K25" s="18" t="n">
        <v>563.21034456</v>
      </c>
      <c r="L25" s="20" t="n">
        <v>3.41616394</v>
      </c>
      <c r="M25" s="18" t="s">
        <v>481</v>
      </c>
      <c r="N25" s="20" t="s">
        <v>481</v>
      </c>
      <c r="O25" s="18" t="s">
        <v>481</v>
      </c>
      <c r="P25" s="20" t="s">
        <v>481</v>
      </c>
      <c r="Q25" s="18" t="s">
        <v>481</v>
      </c>
      <c r="R25" s="20" t="s">
        <v>481</v>
      </c>
      <c r="S25" s="18" t="s">
        <v>481</v>
      </c>
      <c r="T25" s="20" t="s">
        <v>481</v>
      </c>
      <c r="U25" s="18" t="n">
        <v>417.43662346</v>
      </c>
      <c r="V25" s="20" t="n">
        <v>20.13543136</v>
      </c>
    </row>
    <row r="26" spans="1:22">
      <c r="A26" s="15" t="s">
        <v>501</v>
      </c>
      <c r="B26" s="17" t="n">
        <v>4869</v>
      </c>
      <c r="C26" s="18">
        <f>(96.0/B26*100)</f>
        <v/>
      </c>
      <c r="D26" s="19" t="n">
        <v>4773</v>
      </c>
      <c r="E26" s="18" t="n">
        <v>455.51019348</v>
      </c>
      <c r="F26" s="20" t="n">
        <v>4.22451703</v>
      </c>
      <c r="G26" s="18" t="n">
        <v>458.99661947</v>
      </c>
      <c r="H26" s="20" t="n">
        <v>4.13998971</v>
      </c>
      <c r="I26" s="18" t="n">
        <v>492.30532516</v>
      </c>
      <c r="J26" s="20" t="n">
        <v>2.02410927</v>
      </c>
      <c r="K26" s="18" t="n">
        <v>520.93004143</v>
      </c>
      <c r="L26" s="20" t="n">
        <v>3.097004</v>
      </c>
      <c r="M26" s="18" t="s">
        <v>481</v>
      </c>
      <c r="N26" s="20" t="s">
        <v>481</v>
      </c>
      <c r="O26" s="18" t="s">
        <v>481</v>
      </c>
      <c r="P26" s="20" t="s">
        <v>481</v>
      </c>
      <c r="Q26" s="18" t="s">
        <v>481</v>
      </c>
      <c r="R26" s="20" t="s">
        <v>481</v>
      </c>
      <c r="S26" s="18" t="s">
        <v>481</v>
      </c>
      <c r="T26" s="20" t="s">
        <v>481</v>
      </c>
      <c r="U26" s="18" t="n">
        <v>427.01242742</v>
      </c>
      <c r="V26" s="20" t="n">
        <v>8.41379918</v>
      </c>
    </row>
    <row r="27" spans="1:22">
      <c r="A27" s="15" t="s">
        <v>502</v>
      </c>
      <c r="B27" s="17" t="n">
        <v>5299</v>
      </c>
      <c r="C27" s="18">
        <f>(191.0/B27*100)</f>
        <v/>
      </c>
      <c r="D27" s="19" t="n">
        <v>5108</v>
      </c>
      <c r="E27" s="18" t="n">
        <v>412.62641235</v>
      </c>
      <c r="F27" s="20" t="n">
        <v>4.05118525</v>
      </c>
      <c r="G27" s="18" t="n">
        <v>442.16381465</v>
      </c>
      <c r="H27" s="20" t="n">
        <v>4.22261079</v>
      </c>
      <c r="I27" s="18" t="n">
        <v>494.81894533</v>
      </c>
      <c r="J27" s="20" t="n">
        <v>2.0537917</v>
      </c>
      <c r="K27" s="18" t="n">
        <v>529.73593643</v>
      </c>
      <c r="L27" s="20" t="n">
        <v>2.07580489</v>
      </c>
      <c r="M27" s="18" t="s">
        <v>481</v>
      </c>
      <c r="N27" s="20" t="s">
        <v>481</v>
      </c>
      <c r="O27" s="18" t="s">
        <v>481</v>
      </c>
      <c r="P27" s="20" t="s">
        <v>481</v>
      </c>
      <c r="Q27" s="18" t="s">
        <v>481</v>
      </c>
      <c r="R27" s="20" t="s">
        <v>481</v>
      </c>
      <c r="S27" s="18" t="s">
        <v>481</v>
      </c>
      <c r="T27" s="20" t="s">
        <v>481</v>
      </c>
      <c r="U27" s="18" t="n">
        <v>400.41491004</v>
      </c>
      <c r="V27" s="20" t="n">
        <v>4.10984825</v>
      </c>
    </row>
    <row r="28" spans="1:22">
      <c r="A28" s="15" t="s">
        <v>503</v>
      </c>
      <c r="B28" s="17" t="n">
        <v>7568</v>
      </c>
      <c r="C28" s="18">
        <f>(528.0/B28*100)</f>
        <v/>
      </c>
      <c r="D28" s="19" t="n">
        <v>7040</v>
      </c>
      <c r="E28" s="18" t="n">
        <v>389.67688909</v>
      </c>
      <c r="F28" s="20" t="n">
        <v>4.09241487</v>
      </c>
      <c r="G28" s="18" t="n">
        <v>391.56082312</v>
      </c>
      <c r="H28" s="20" t="n">
        <v>3.86281023</v>
      </c>
      <c r="I28" s="18" t="n">
        <v>415.69311322</v>
      </c>
      <c r="J28" s="20" t="n">
        <v>2.21457677</v>
      </c>
      <c r="K28" s="18" t="n">
        <v>448.70491161</v>
      </c>
      <c r="L28" s="20" t="n">
        <v>3.25918877</v>
      </c>
      <c r="M28" s="18" t="s">
        <v>481</v>
      </c>
      <c r="N28" s="20" t="s">
        <v>481</v>
      </c>
      <c r="O28" s="18" t="s">
        <v>481</v>
      </c>
      <c r="P28" s="20" t="s">
        <v>481</v>
      </c>
      <c r="Q28" s="18" t="s">
        <v>481</v>
      </c>
      <c r="R28" s="20" t="s">
        <v>481</v>
      </c>
      <c r="S28" s="18" t="s">
        <v>481</v>
      </c>
      <c r="T28" s="20" t="s">
        <v>481</v>
      </c>
      <c r="U28" s="18" t="n">
        <v>386.65119385</v>
      </c>
      <c r="V28" s="20" t="n">
        <v>7.21937577</v>
      </c>
    </row>
    <row r="29" spans="1:22">
      <c r="A29" s="15" t="s">
        <v>504</v>
      </c>
      <c r="B29" s="17" t="n">
        <v>5385</v>
      </c>
      <c r="C29" s="18">
        <f>(30.0/B29*100)</f>
        <v/>
      </c>
      <c r="D29" s="19" t="n">
        <v>5355</v>
      </c>
      <c r="E29" s="18" t="n">
        <v>423.44892326</v>
      </c>
      <c r="F29" s="20" t="n">
        <v>5.70554747</v>
      </c>
      <c r="G29" s="18" t="n">
        <v>454.3367422</v>
      </c>
      <c r="H29" s="20" t="n">
        <v>4.79728111</v>
      </c>
      <c r="I29" s="18" t="n">
        <v>522.73198824</v>
      </c>
      <c r="J29" s="20" t="n">
        <v>2.21679665</v>
      </c>
      <c r="K29" s="18" t="n">
        <v>548.72013831</v>
      </c>
      <c r="L29" s="20" t="n">
        <v>3.75825777</v>
      </c>
      <c r="M29" s="18" t="s">
        <v>481</v>
      </c>
      <c r="N29" s="20" t="s">
        <v>481</v>
      </c>
      <c r="O29" s="18" t="s">
        <v>481</v>
      </c>
      <c r="P29" s="20" t="s">
        <v>481</v>
      </c>
      <c r="Q29" s="18" t="n">
        <v>358.28551468</v>
      </c>
      <c r="R29" s="20" t="n">
        <v>8.567023300000001</v>
      </c>
      <c r="S29" s="18" t="s">
        <v>481</v>
      </c>
      <c r="T29" s="20" t="s">
        <v>481</v>
      </c>
      <c r="U29" s="18" t="n">
        <v>391.36765679</v>
      </c>
      <c r="V29" s="20" t="n">
        <v>8.620479489999999</v>
      </c>
    </row>
    <row r="30" spans="1:22">
      <c r="A30" s="15" t="s">
        <v>505</v>
      </c>
      <c r="B30" s="17" t="n">
        <v>4520</v>
      </c>
      <c r="C30" s="18">
        <f>(254.0/B30*100)</f>
        <v/>
      </c>
      <c r="D30" s="19" t="n">
        <v>4266</v>
      </c>
      <c r="E30" s="18" t="n">
        <v>434.04818313</v>
      </c>
      <c r="F30" s="20" t="n">
        <v>8.834671739999999</v>
      </c>
      <c r="G30" s="18" t="n">
        <v>477.81609033</v>
      </c>
      <c r="H30" s="20" t="n">
        <v>7.486517</v>
      </c>
      <c r="I30" s="18" t="n">
        <v>522.1432306299999</v>
      </c>
      <c r="J30" s="20" t="n">
        <v>2.62139622</v>
      </c>
      <c r="K30" s="18" t="n">
        <v>546.2850811</v>
      </c>
      <c r="L30" s="20" t="n">
        <v>3.81699946</v>
      </c>
      <c r="M30" s="18" t="s">
        <v>481</v>
      </c>
      <c r="N30" s="20" t="s">
        <v>481</v>
      </c>
      <c r="O30" s="18" t="s">
        <v>481</v>
      </c>
      <c r="P30" s="20" t="s">
        <v>481</v>
      </c>
      <c r="Q30" s="18" t="s">
        <v>481</v>
      </c>
      <c r="R30" s="20" t="s">
        <v>481</v>
      </c>
      <c r="S30" s="18" t="s">
        <v>481</v>
      </c>
      <c r="T30" s="20" t="s">
        <v>481</v>
      </c>
      <c r="U30" s="18" t="n">
        <v>411.0014726</v>
      </c>
      <c r="V30" s="20" t="n">
        <v>6.20343138</v>
      </c>
    </row>
    <row r="31" spans="1:22">
      <c r="A31" s="15" t="s">
        <v>506</v>
      </c>
      <c r="B31" s="17" t="n">
        <v>5456</v>
      </c>
      <c r="C31" s="18">
        <f>(155.0/B31*100)</f>
        <v/>
      </c>
      <c r="D31" s="19" t="n">
        <v>5301</v>
      </c>
      <c r="E31" s="18" t="n">
        <v>431.82019263</v>
      </c>
      <c r="F31" s="20" t="n">
        <v>5.76212778</v>
      </c>
      <c r="G31" s="18" t="n">
        <v>470.1753453</v>
      </c>
      <c r="H31" s="20" t="n">
        <v>4.63804348</v>
      </c>
      <c r="I31" s="18" t="n">
        <v>507.56336569</v>
      </c>
      <c r="J31" s="20" t="n">
        <v>2.42772752</v>
      </c>
      <c r="K31" s="18" t="n">
        <v>530.98818567</v>
      </c>
      <c r="L31" s="20" t="n">
        <v>3.02940041</v>
      </c>
      <c r="M31" s="18" t="s">
        <v>481</v>
      </c>
      <c r="N31" s="20" t="s">
        <v>481</v>
      </c>
      <c r="O31" s="18" t="s">
        <v>481</v>
      </c>
      <c r="P31" s="20" t="s">
        <v>481</v>
      </c>
      <c r="Q31" s="18" t="s">
        <v>481</v>
      </c>
      <c r="R31" s="20" t="s">
        <v>481</v>
      </c>
      <c r="S31" s="18" t="s">
        <v>481</v>
      </c>
      <c r="T31" s="20" t="s">
        <v>481</v>
      </c>
      <c r="U31" s="18" t="n">
        <v>422.27053427</v>
      </c>
      <c r="V31" s="20" t="n">
        <v>5.68129478</v>
      </c>
    </row>
    <row r="32" spans="1:22">
      <c r="A32" s="15" t="s">
        <v>507</v>
      </c>
      <c r="B32" s="17" t="n">
        <v>4478</v>
      </c>
      <c r="C32" s="18">
        <f>(6.0/B32*100)</f>
        <v/>
      </c>
      <c r="D32" s="19" t="n">
        <v>4472</v>
      </c>
      <c r="E32" s="18" t="n">
        <v>451.24989776</v>
      </c>
      <c r="F32" s="20" t="n">
        <v>5.96294217</v>
      </c>
      <c r="G32" s="18" t="n">
        <v>442.87081451</v>
      </c>
      <c r="H32" s="20" t="n">
        <v>5.07741336</v>
      </c>
      <c r="I32" s="18" t="n">
        <v>498.70928345</v>
      </c>
      <c r="J32" s="20" t="n">
        <v>2.85066411</v>
      </c>
      <c r="K32" s="18" t="n">
        <v>530.8288677199999</v>
      </c>
      <c r="L32" s="20" t="n">
        <v>2.75705667</v>
      </c>
      <c r="M32" s="18" t="s">
        <v>481</v>
      </c>
      <c r="N32" s="20" t="s">
        <v>481</v>
      </c>
      <c r="O32" s="18" t="s">
        <v>481</v>
      </c>
      <c r="P32" s="20" t="s">
        <v>481</v>
      </c>
      <c r="Q32" s="18" t="s">
        <v>481</v>
      </c>
      <c r="R32" s="20" t="s">
        <v>481</v>
      </c>
      <c r="S32" s="18" t="s">
        <v>481</v>
      </c>
      <c r="T32" s="20" t="s">
        <v>481</v>
      </c>
      <c r="U32" s="18" t="n">
        <v>410.0422895</v>
      </c>
      <c r="V32" s="20" t="n">
        <v>13.29358639</v>
      </c>
    </row>
    <row r="33" spans="1:22">
      <c r="A33" s="15" t="s">
        <v>508</v>
      </c>
      <c r="B33" s="17" t="n">
        <v>7325</v>
      </c>
      <c r="C33" s="18">
        <f>(87.0/B33*100)</f>
        <v/>
      </c>
      <c r="D33" s="19" t="n">
        <v>7238</v>
      </c>
      <c r="E33" s="18" t="n">
        <v>443.59607924</v>
      </c>
      <c r="F33" s="20" t="n">
        <v>7.68158941</v>
      </c>
      <c r="G33" s="18" t="n">
        <v>452.01784639</v>
      </c>
      <c r="H33" s="20" t="n">
        <v>5.99155063</v>
      </c>
      <c r="I33" s="18" t="n">
        <v>496.83338725</v>
      </c>
      <c r="J33" s="20" t="n">
        <v>2.57781723</v>
      </c>
      <c r="K33" s="18" t="n">
        <v>538.30456311</v>
      </c>
      <c r="L33" s="20" t="n">
        <v>3.01992859</v>
      </c>
      <c r="M33" s="18" t="s">
        <v>481</v>
      </c>
      <c r="N33" s="20" t="s">
        <v>481</v>
      </c>
      <c r="O33" s="18" t="s">
        <v>481</v>
      </c>
      <c r="P33" s="20" t="s">
        <v>481</v>
      </c>
      <c r="Q33" s="18" t="s">
        <v>481</v>
      </c>
      <c r="R33" s="20" t="s">
        <v>481</v>
      </c>
      <c r="S33" s="18" t="s">
        <v>481</v>
      </c>
      <c r="T33" s="20" t="s">
        <v>481</v>
      </c>
      <c r="U33" s="18" t="n">
        <v>425.3487478</v>
      </c>
      <c r="V33" s="20" t="n">
        <v>7.84686347</v>
      </c>
    </row>
    <row r="34" spans="1:22">
      <c r="A34" s="15" t="s">
        <v>509</v>
      </c>
      <c r="B34" s="17" t="n">
        <v>6350</v>
      </c>
      <c r="C34" s="18">
        <f>(107.0/B34*100)</f>
        <v/>
      </c>
      <c r="D34" s="19" t="n">
        <v>6243</v>
      </c>
      <c r="E34" s="18" t="n">
        <v>406.54371544</v>
      </c>
      <c r="F34" s="20" t="n">
        <v>4.26750373</v>
      </c>
      <c r="G34" s="18" t="n">
        <v>431.13453557</v>
      </c>
      <c r="H34" s="20" t="n">
        <v>4.84100308</v>
      </c>
      <c r="I34" s="18" t="n">
        <v>480.98988975</v>
      </c>
      <c r="J34" s="20" t="n">
        <v>2.34523967</v>
      </c>
      <c r="K34" s="18" t="n">
        <v>508.84369411</v>
      </c>
      <c r="L34" s="20" t="n">
        <v>3.75419833</v>
      </c>
      <c r="M34" s="18" t="s">
        <v>481</v>
      </c>
      <c r="N34" s="20" t="s">
        <v>481</v>
      </c>
      <c r="O34" s="18" t="s">
        <v>481</v>
      </c>
      <c r="P34" s="20" t="s">
        <v>481</v>
      </c>
      <c r="Q34" s="18" t="n">
        <v>306.56969545</v>
      </c>
      <c r="R34" s="20" t="n">
        <v>10.27624616</v>
      </c>
      <c r="S34" s="18" t="s">
        <v>481</v>
      </c>
      <c r="T34" s="20" t="s">
        <v>481</v>
      </c>
      <c r="U34" s="18" t="n">
        <v>396.58929403</v>
      </c>
      <c r="V34" s="20" t="n">
        <v>6.90380054</v>
      </c>
    </row>
    <row r="35" spans="1:22">
      <c r="A35" s="15" t="s">
        <v>510</v>
      </c>
      <c r="B35" s="17" t="n">
        <v>6406</v>
      </c>
      <c r="C35" s="18">
        <f>(78.0/B35*100)</f>
        <v/>
      </c>
      <c r="D35" s="19" t="n">
        <v>6328</v>
      </c>
      <c r="E35" s="18" t="n">
        <v>446.13748871</v>
      </c>
      <c r="F35" s="20" t="n">
        <v>6.33594585</v>
      </c>
      <c r="G35" s="18" t="n">
        <v>490.36910255</v>
      </c>
      <c r="H35" s="20" t="n">
        <v>7.61144439</v>
      </c>
      <c r="I35" s="18" t="n">
        <v>518.70139349</v>
      </c>
      <c r="J35" s="20" t="n">
        <v>2.066648</v>
      </c>
      <c r="K35" s="18" t="n">
        <v>535.86658827</v>
      </c>
      <c r="L35" s="20" t="n">
        <v>2.5729261</v>
      </c>
      <c r="M35" s="18" t="s">
        <v>481</v>
      </c>
      <c r="N35" s="20" t="s">
        <v>481</v>
      </c>
      <c r="O35" s="18" t="s">
        <v>481</v>
      </c>
      <c r="P35" s="20" t="s">
        <v>481</v>
      </c>
      <c r="Q35" s="18" t="n">
        <v>374.85244494</v>
      </c>
      <c r="R35" s="20" t="n">
        <v>5.84040672</v>
      </c>
      <c r="S35" s="18" t="s">
        <v>481</v>
      </c>
      <c r="T35" s="20" t="s">
        <v>481</v>
      </c>
      <c r="U35" s="18" t="n">
        <v>392.04158183</v>
      </c>
      <c r="V35" s="20" t="n">
        <v>6.40579305</v>
      </c>
    </row>
    <row r="36" spans="1:22">
      <c r="A36" s="15" t="s">
        <v>511</v>
      </c>
      <c r="B36" s="17" t="n">
        <v>6736</v>
      </c>
      <c r="C36" s="18">
        <f>(97.0/B36*100)</f>
        <v/>
      </c>
      <c r="D36" s="19" t="n">
        <v>6639</v>
      </c>
      <c r="E36" s="18" t="n">
        <v>440.92387165</v>
      </c>
      <c r="F36" s="20" t="n">
        <v>6.08539157</v>
      </c>
      <c r="G36" s="18" t="n">
        <v>442.51728995</v>
      </c>
      <c r="H36" s="20" t="n">
        <v>4.53124108</v>
      </c>
      <c r="I36" s="18" t="n">
        <v>491.69423894</v>
      </c>
      <c r="J36" s="20" t="n">
        <v>2.21671667</v>
      </c>
      <c r="K36" s="18" t="n">
        <v>531.30068284</v>
      </c>
      <c r="L36" s="20" t="n">
        <v>2.46408332</v>
      </c>
      <c r="M36" s="18" t="s">
        <v>481</v>
      </c>
      <c r="N36" s="20" t="s">
        <v>481</v>
      </c>
      <c r="O36" s="18" t="s">
        <v>481</v>
      </c>
      <c r="P36" s="20" t="s">
        <v>481</v>
      </c>
      <c r="Q36" s="18" t="s">
        <v>481</v>
      </c>
      <c r="R36" s="20" t="s">
        <v>481</v>
      </c>
      <c r="S36" s="18" t="s">
        <v>481</v>
      </c>
      <c r="T36" s="20" t="s">
        <v>481</v>
      </c>
      <c r="U36" s="18" t="n">
        <v>423.82074841</v>
      </c>
      <c r="V36" s="20" t="n">
        <v>6.20213915</v>
      </c>
    </row>
    <row r="37" spans="1:22">
      <c r="A37" s="15" t="s">
        <v>512</v>
      </c>
      <c r="B37" s="17" t="n">
        <v>5458</v>
      </c>
      <c r="C37" s="18">
        <f>(208.0/B37*100)</f>
        <v/>
      </c>
      <c r="D37" s="19" t="n">
        <v>5250</v>
      </c>
      <c r="E37" s="18" t="n">
        <v>433.36694047</v>
      </c>
      <c r="F37" s="20" t="n">
        <v>7.61286199</v>
      </c>
      <c r="G37" s="18" t="n">
        <v>461.13487628</v>
      </c>
      <c r="H37" s="20" t="n">
        <v>5.68812893</v>
      </c>
      <c r="I37" s="18" t="n">
        <v>503.58654436</v>
      </c>
      <c r="J37" s="20" t="n">
        <v>3.55804076</v>
      </c>
      <c r="K37" s="18" t="n">
        <v>540.02249414</v>
      </c>
      <c r="L37" s="20" t="n">
        <v>4.27414297</v>
      </c>
      <c r="M37" s="18" t="s">
        <v>481</v>
      </c>
      <c r="N37" s="20" t="s">
        <v>481</v>
      </c>
      <c r="O37" s="18" t="s">
        <v>481</v>
      </c>
      <c r="P37" s="20" t="s">
        <v>481</v>
      </c>
      <c r="Q37" s="18" t="s">
        <v>481</v>
      </c>
      <c r="R37" s="20" t="s">
        <v>481</v>
      </c>
      <c r="S37" s="18" t="s">
        <v>481</v>
      </c>
      <c r="T37" s="20" t="s">
        <v>481</v>
      </c>
      <c r="U37" s="18" t="n">
        <v>404.88022755</v>
      </c>
      <c r="V37" s="20" t="n">
        <v>5.87206615</v>
      </c>
    </row>
    <row r="38" spans="1:22">
      <c r="A38" s="15" t="s">
        <v>513</v>
      </c>
      <c r="B38" s="17" t="n">
        <v>5860</v>
      </c>
      <c r="C38" s="18">
        <f>(30.0/B38*100)</f>
        <v/>
      </c>
      <c r="D38" s="19" t="n">
        <v>5830</v>
      </c>
      <c r="E38" s="18" t="n">
        <v>417.49222492</v>
      </c>
      <c r="F38" s="20" t="n">
        <v>7.08870155</v>
      </c>
      <c r="G38" s="18" t="n">
        <v>462.59829575</v>
      </c>
      <c r="H38" s="20" t="n">
        <v>5.21953817</v>
      </c>
      <c r="I38" s="18" t="n">
        <v>517.24688432</v>
      </c>
      <c r="J38" s="20" t="n">
        <v>3.2325215</v>
      </c>
      <c r="K38" s="18" t="n">
        <v>538.09649639</v>
      </c>
      <c r="L38" s="20" t="n">
        <v>3.18325231</v>
      </c>
      <c r="M38" s="18" t="s">
        <v>481</v>
      </c>
      <c r="N38" s="20" t="s">
        <v>481</v>
      </c>
      <c r="O38" s="18" t="s">
        <v>481</v>
      </c>
      <c r="P38" s="20" t="s">
        <v>481</v>
      </c>
      <c r="Q38" s="18" t="s">
        <v>481</v>
      </c>
      <c r="R38" s="20" t="s">
        <v>481</v>
      </c>
      <c r="S38" s="18" t="s">
        <v>481</v>
      </c>
      <c r="T38" s="20" t="s">
        <v>481</v>
      </c>
      <c r="U38" s="18" t="n">
        <v>479.54766336</v>
      </c>
      <c r="V38" s="20" t="n">
        <v>6.22203813</v>
      </c>
    </row>
    <row r="39" spans="1:22">
      <c r="A39" s="15" t="s">
        <v>514</v>
      </c>
      <c r="B39" s="17" t="n">
        <v>5895</v>
      </c>
      <c r="C39" s="18">
        <f>(33.0/B39*100)</f>
        <v/>
      </c>
      <c r="D39" s="19" t="n">
        <v>5862</v>
      </c>
      <c r="E39" s="18" t="n">
        <v>394.36104378</v>
      </c>
      <c r="F39" s="20" t="n">
        <v>4.67557319</v>
      </c>
      <c r="G39" s="18" t="n">
        <v>405.49949197</v>
      </c>
      <c r="H39" s="20" t="n">
        <v>5.00816908</v>
      </c>
      <c r="I39" s="18" t="n">
        <v>432.91302498</v>
      </c>
      <c r="J39" s="20" t="n">
        <v>3.99589233</v>
      </c>
      <c r="K39" s="18" t="n">
        <v>446.94377991</v>
      </c>
      <c r="L39" s="20" t="n">
        <v>4.49054136</v>
      </c>
      <c r="M39" s="18" t="s">
        <v>481</v>
      </c>
      <c r="N39" s="20" t="s">
        <v>481</v>
      </c>
      <c r="O39" s="18" t="s">
        <v>481</v>
      </c>
      <c r="P39" s="20" t="s">
        <v>481</v>
      </c>
      <c r="Q39" s="18" t="s">
        <v>481</v>
      </c>
      <c r="R39" s="20" t="s">
        <v>481</v>
      </c>
      <c r="S39" s="18" t="s">
        <v>481</v>
      </c>
      <c r="T39" s="20" t="s">
        <v>481</v>
      </c>
      <c r="U39" s="18" t="n">
        <v>367.46089848</v>
      </c>
      <c r="V39" s="20" t="n">
        <v>8.546362719999999</v>
      </c>
    </row>
    <row r="40" spans="1:22">
      <c r="A40" s="15" t="s">
        <v>515</v>
      </c>
      <c r="B40" s="17" t="n">
        <v>14157</v>
      </c>
      <c r="C40" s="18">
        <f>(430.0/B40*100)</f>
        <v/>
      </c>
      <c r="D40" s="19" t="n">
        <v>13727</v>
      </c>
      <c r="E40" s="18" t="n">
        <v>453.61051865</v>
      </c>
      <c r="F40" s="20" t="n">
        <v>8.965776330000001</v>
      </c>
      <c r="G40" s="18" t="n">
        <v>479.36174992</v>
      </c>
      <c r="H40" s="20" t="n">
        <v>5.32829637</v>
      </c>
      <c r="I40" s="18" t="n">
        <v>516.26298385</v>
      </c>
      <c r="J40" s="20" t="n">
        <v>2.75686432</v>
      </c>
      <c r="K40" s="18" t="n">
        <v>530.46839074</v>
      </c>
      <c r="L40" s="20" t="n">
        <v>3.22718522</v>
      </c>
      <c r="M40" s="18" t="s">
        <v>481</v>
      </c>
      <c r="N40" s="20" t="s">
        <v>481</v>
      </c>
      <c r="O40" s="18" t="s">
        <v>481</v>
      </c>
      <c r="P40" s="20" t="s">
        <v>481</v>
      </c>
      <c r="Q40" s="18" t="s">
        <v>481</v>
      </c>
      <c r="R40" s="20" t="s">
        <v>481</v>
      </c>
      <c r="S40" s="18" t="s">
        <v>481</v>
      </c>
      <c r="T40" s="20" t="s">
        <v>481</v>
      </c>
      <c r="U40" s="18" t="n">
        <v>414.52083507</v>
      </c>
      <c r="V40" s="20" t="n">
        <v>6.63632871</v>
      </c>
    </row>
    <row r="41" spans="1:22">
      <c r="A41" s="15" t="s">
        <v>516</v>
      </c>
      <c r="B41" s="17" t="n">
        <v>5712</v>
      </c>
      <c r="C41" s="18">
        <f>(71.0/B41*100)</f>
        <v/>
      </c>
      <c r="D41" s="19" t="n">
        <v>5641</v>
      </c>
      <c r="E41" s="18" t="n">
        <v>448.28459711</v>
      </c>
      <c r="F41" s="20" t="n">
        <v>6.71058186</v>
      </c>
      <c r="G41" s="18" t="n">
        <v>458.51986324</v>
      </c>
      <c r="H41" s="20" t="n">
        <v>6.23346645</v>
      </c>
      <c r="I41" s="18" t="n">
        <v>498.38921757</v>
      </c>
      <c r="J41" s="20" t="n">
        <v>3.1606245</v>
      </c>
      <c r="K41" s="18" t="n">
        <v>526.58873303</v>
      </c>
      <c r="L41" s="20" t="n">
        <v>3.52377859</v>
      </c>
      <c r="M41" s="18" t="s">
        <v>481</v>
      </c>
      <c r="N41" s="20" t="s">
        <v>481</v>
      </c>
      <c r="O41" s="18" t="s">
        <v>481</v>
      </c>
      <c r="P41" s="20" t="s">
        <v>481</v>
      </c>
      <c r="Q41" s="18" t="n">
        <v>387.44235424</v>
      </c>
      <c r="R41" s="20" t="n">
        <v>14.52510266</v>
      </c>
      <c r="S41" s="18" t="s">
        <v>481</v>
      </c>
      <c r="T41" s="20" t="s">
        <v>481</v>
      </c>
      <c r="U41" s="18" t="n">
        <v>411.68597662</v>
      </c>
      <c r="V41" s="20" t="n">
        <v>12.8740013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351.65936203</v>
      </c>
      <c r="F45" s="20" t="n">
        <v>4.18912349</v>
      </c>
      <c r="G45" s="18" t="n">
        <v>354.1774269</v>
      </c>
      <c r="H45" s="20" t="n">
        <v>4.76800066</v>
      </c>
      <c r="I45" s="18" t="n">
        <v>375.41387665</v>
      </c>
      <c r="J45" s="20" t="n">
        <v>2.59624953</v>
      </c>
      <c r="K45" s="18" t="n">
        <v>401.49404312</v>
      </c>
      <c r="L45" s="20" t="n">
        <v>3.77269601</v>
      </c>
      <c r="M45" s="18" t="s">
        <v>481</v>
      </c>
      <c r="N45" s="20" t="s">
        <v>481</v>
      </c>
      <c r="O45" s="18" t="s">
        <v>481</v>
      </c>
      <c r="P45" s="20" t="s">
        <v>481</v>
      </c>
      <c r="Q45" s="18" t="n">
        <v>334.63106896</v>
      </c>
      <c r="R45" s="20" t="n">
        <v>41.4727959</v>
      </c>
      <c r="S45" s="18" t="n">
        <v>336.37469336</v>
      </c>
      <c r="T45" s="20" t="n">
        <v>17.18409897</v>
      </c>
      <c r="U45" s="18" t="n">
        <v>347.59630277</v>
      </c>
      <c r="V45" s="20" t="n">
        <v>4.87223028</v>
      </c>
    </row>
    <row r="46" spans="1:22">
      <c r="A46" s="15" t="s">
        <v>521</v>
      </c>
      <c r="B46" s="17" t="n">
        <v>23141</v>
      </c>
      <c r="C46" s="18">
        <f>(2327.0/B46*100)</f>
        <v/>
      </c>
      <c r="D46" s="19" t="n">
        <v>20814</v>
      </c>
      <c r="E46" s="18" t="n">
        <v>353.77603233</v>
      </c>
      <c r="F46" s="20" t="n">
        <v>4.96756829</v>
      </c>
      <c r="G46" s="18" t="n">
        <v>397.0866277</v>
      </c>
      <c r="H46" s="20" t="n">
        <v>4.40301839</v>
      </c>
      <c r="I46" s="18" t="n">
        <v>412.78990142</v>
      </c>
      <c r="J46" s="20" t="n">
        <v>3.15488011</v>
      </c>
      <c r="K46" s="18" t="n">
        <v>446.49987516</v>
      </c>
      <c r="L46" s="20" t="n">
        <v>4.02776578</v>
      </c>
      <c r="M46" s="18" t="s">
        <v>481</v>
      </c>
      <c r="N46" s="20" t="s">
        <v>481</v>
      </c>
      <c r="O46" s="18" t="s">
        <v>481</v>
      </c>
      <c r="P46" s="20" t="s">
        <v>481</v>
      </c>
      <c r="Q46" s="18" t="s">
        <v>481</v>
      </c>
      <c r="R46" s="20" t="s">
        <v>481</v>
      </c>
      <c r="S46" s="18" t="s">
        <v>481</v>
      </c>
      <c r="T46" s="20" t="s">
        <v>481</v>
      </c>
      <c r="U46" s="18" t="n">
        <v>380.08383248</v>
      </c>
      <c r="V46" s="20" t="n">
        <v>2.45552052</v>
      </c>
    </row>
    <row r="47" spans="1:22">
      <c r="A47" s="15" t="s">
        <v>522</v>
      </c>
      <c r="B47" s="17" t="n">
        <v>5928</v>
      </c>
      <c r="C47" s="18">
        <f>(456.0/B47*100)</f>
        <v/>
      </c>
      <c r="D47" s="19" t="n">
        <v>5472</v>
      </c>
      <c r="E47" s="18" t="n">
        <v>383.42719741</v>
      </c>
      <c r="F47" s="20" t="n">
        <v>5.02691633</v>
      </c>
      <c r="G47" s="18" t="n">
        <v>395.89303441</v>
      </c>
      <c r="H47" s="20" t="n">
        <v>5.88311752</v>
      </c>
      <c r="I47" s="18" t="n">
        <v>461.43451658</v>
      </c>
      <c r="J47" s="20" t="n">
        <v>3.94174222</v>
      </c>
      <c r="K47" s="18" t="n">
        <v>507.85771527</v>
      </c>
      <c r="L47" s="20" t="n">
        <v>4.88999336</v>
      </c>
      <c r="M47" s="18" t="s">
        <v>481</v>
      </c>
      <c r="N47" s="20" t="s">
        <v>481</v>
      </c>
      <c r="O47" s="18" t="s">
        <v>481</v>
      </c>
      <c r="P47" s="20" t="s">
        <v>481</v>
      </c>
      <c r="Q47" s="18" t="s">
        <v>481</v>
      </c>
      <c r="R47" s="20" t="s">
        <v>481</v>
      </c>
      <c r="S47" s="18" t="s">
        <v>481</v>
      </c>
      <c r="T47" s="20" t="s">
        <v>481</v>
      </c>
      <c r="U47" s="18" t="n">
        <v>381.05711364</v>
      </c>
      <c r="V47" s="20" t="n">
        <v>5.86799537</v>
      </c>
    </row>
    <row r="48" spans="1:22">
      <c r="A48" s="15" t="s">
        <v>523</v>
      </c>
      <c r="B48" s="17" t="n">
        <v>9841</v>
      </c>
      <c r="C48" s="18">
        <f>(8.0/B48*100)</f>
        <v/>
      </c>
      <c r="D48" s="19" t="n">
        <v>9833</v>
      </c>
      <c r="E48" s="18" t="n">
        <v>472.00178326</v>
      </c>
      <c r="F48" s="20" t="n">
        <v>11.93507244</v>
      </c>
      <c r="G48" s="18" t="n">
        <v>459.51261413</v>
      </c>
      <c r="H48" s="20" t="n">
        <v>5.80894759</v>
      </c>
      <c r="I48" s="18" t="n">
        <v>511.59401814</v>
      </c>
      <c r="J48" s="20" t="n">
        <v>4.5501598</v>
      </c>
      <c r="K48" s="18" t="n">
        <v>572.77523029</v>
      </c>
      <c r="L48" s="20" t="n">
        <v>5.03446318</v>
      </c>
      <c r="M48" s="18" t="s">
        <v>481</v>
      </c>
      <c r="N48" s="20" t="s">
        <v>481</v>
      </c>
      <c r="O48" s="18" t="s">
        <v>481</v>
      </c>
      <c r="P48" s="20" t="s">
        <v>481</v>
      </c>
      <c r="Q48" s="18" t="s">
        <v>481</v>
      </c>
      <c r="R48" s="20" t="s">
        <v>481</v>
      </c>
      <c r="S48" s="18" t="s">
        <v>481</v>
      </c>
      <c r="T48" s="20" t="s">
        <v>481</v>
      </c>
      <c r="U48" s="18" t="n">
        <v>449.8690849</v>
      </c>
      <c r="V48" s="20" t="n">
        <v>33.48335047</v>
      </c>
    </row>
    <row r="49" spans="1:22">
      <c r="A49" s="15" t="s">
        <v>524</v>
      </c>
      <c r="B49" s="17" t="n">
        <v>6349</v>
      </c>
      <c r="C49" s="18">
        <f>(56.0/B49*100)</f>
        <v/>
      </c>
      <c r="D49" s="19" t="n">
        <v>6293</v>
      </c>
      <c r="E49" s="18" t="n">
        <v>401.33243243</v>
      </c>
      <c r="F49" s="20" t="n">
        <v>4.83091841</v>
      </c>
      <c r="G49" s="18" t="n">
        <v>406.88760132</v>
      </c>
      <c r="H49" s="20" t="n">
        <v>4.21629091</v>
      </c>
      <c r="I49" s="18" t="n">
        <v>435.19913937</v>
      </c>
      <c r="J49" s="20" t="n">
        <v>2.7673728</v>
      </c>
      <c r="K49" s="18" t="n">
        <v>466.40447845</v>
      </c>
      <c r="L49" s="20" t="n">
        <v>3.92030529</v>
      </c>
      <c r="M49" s="18" t="s">
        <v>481</v>
      </c>
      <c r="N49" s="20" t="s">
        <v>481</v>
      </c>
      <c r="O49" s="18" t="s">
        <v>481</v>
      </c>
      <c r="P49" s="20" t="s">
        <v>481</v>
      </c>
      <c r="Q49" s="18" t="s">
        <v>481</v>
      </c>
      <c r="R49" s="20" t="s">
        <v>481</v>
      </c>
      <c r="S49" s="18" t="n">
        <v>430.76901281</v>
      </c>
      <c r="T49" s="20" t="n">
        <v>27.3493041</v>
      </c>
      <c r="U49" s="18" t="n">
        <v>383.21660347</v>
      </c>
      <c r="V49" s="20" t="n">
        <v>8.7702977</v>
      </c>
    </row>
    <row r="50" spans="1:22">
      <c r="A50" s="15" t="s">
        <v>525</v>
      </c>
      <c r="B50" s="17" t="n">
        <v>11795</v>
      </c>
      <c r="C50" s="18">
        <f>(457.0/B50*100)</f>
        <v/>
      </c>
      <c r="D50" s="19" t="n">
        <v>11338</v>
      </c>
      <c r="E50" s="18" t="n">
        <v>371.91218518</v>
      </c>
      <c r="F50" s="20" t="n">
        <v>4.43698372</v>
      </c>
      <c r="G50" s="18" t="n">
        <v>391.65411867</v>
      </c>
      <c r="H50" s="20" t="n">
        <v>4.23145302</v>
      </c>
      <c r="I50" s="18" t="n">
        <v>419.99358656</v>
      </c>
      <c r="J50" s="20" t="n">
        <v>2.36782289</v>
      </c>
      <c r="K50" s="18" t="n">
        <v>451.32730507</v>
      </c>
      <c r="L50" s="20" t="n">
        <v>3.03498493</v>
      </c>
      <c r="M50" s="18" t="s">
        <v>481</v>
      </c>
      <c r="N50" s="20" t="s">
        <v>481</v>
      </c>
      <c r="O50" s="18" t="s">
        <v>481</v>
      </c>
      <c r="P50" s="20" t="s">
        <v>481</v>
      </c>
      <c r="Q50" s="18" t="s">
        <v>481</v>
      </c>
      <c r="R50" s="20" t="s">
        <v>481</v>
      </c>
      <c r="S50" s="18" t="s">
        <v>481</v>
      </c>
      <c r="T50" s="20" t="s">
        <v>481</v>
      </c>
      <c r="U50" s="18" t="n">
        <v>362.96611839</v>
      </c>
      <c r="V50" s="20" t="n">
        <v>7.18528043</v>
      </c>
    </row>
    <row r="51" spans="1:22">
      <c r="A51" s="15" t="s">
        <v>526</v>
      </c>
      <c r="B51" s="17" t="n">
        <v>6866</v>
      </c>
      <c r="C51" s="18">
        <f>(119.0/B51*100)</f>
        <v/>
      </c>
      <c r="D51" s="19" t="n">
        <v>6747</v>
      </c>
      <c r="E51" s="18" t="n">
        <v>392.44409049</v>
      </c>
      <c r="F51" s="20" t="n">
        <v>3.82873387</v>
      </c>
      <c r="G51" s="18" t="n">
        <v>403.13087797</v>
      </c>
      <c r="H51" s="20" t="n">
        <v>3.3438281</v>
      </c>
      <c r="I51" s="18" t="n">
        <v>424.52513209</v>
      </c>
      <c r="J51" s="20" t="n">
        <v>2.31633019</v>
      </c>
      <c r="K51" s="18" t="n">
        <v>449.49320177</v>
      </c>
      <c r="L51" s="20" t="n">
        <v>3.34371319</v>
      </c>
      <c r="M51" s="18" t="s">
        <v>481</v>
      </c>
      <c r="N51" s="20" t="s">
        <v>481</v>
      </c>
      <c r="O51" s="18" t="s">
        <v>481</v>
      </c>
      <c r="P51" s="20" t="s">
        <v>481</v>
      </c>
      <c r="Q51" s="18" t="n">
        <v>410.85572185</v>
      </c>
      <c r="R51" s="20" t="n">
        <v>3.7997542</v>
      </c>
      <c r="S51" s="18" t="s">
        <v>481</v>
      </c>
      <c r="T51" s="20" t="s">
        <v>481</v>
      </c>
      <c r="U51" s="18" t="n">
        <v>389.07031526</v>
      </c>
      <c r="V51" s="20" t="n">
        <v>6.58737363</v>
      </c>
    </row>
    <row r="52" spans="1:22">
      <c r="A52" s="15" t="s">
        <v>527</v>
      </c>
      <c r="B52" s="17" t="n">
        <v>5809</v>
      </c>
      <c r="C52" s="18">
        <f>(120.0/B52*100)</f>
        <v/>
      </c>
      <c r="D52" s="19" t="n">
        <v>5689</v>
      </c>
      <c r="E52" s="18" t="n">
        <v>396.09203113</v>
      </c>
      <c r="F52" s="20" t="n">
        <v>5.2114662</v>
      </c>
      <c r="G52" s="18" t="n">
        <v>417.77116729</v>
      </c>
      <c r="H52" s="20" t="n">
        <v>5.62353639</v>
      </c>
      <c r="I52" s="18" t="n">
        <v>472.67678658</v>
      </c>
      <c r="J52" s="20" t="n">
        <v>2.71184632</v>
      </c>
      <c r="K52" s="18" t="n">
        <v>512.25515807</v>
      </c>
      <c r="L52" s="20" t="n">
        <v>2.89441536</v>
      </c>
      <c r="M52" s="18" t="s">
        <v>481</v>
      </c>
      <c r="N52" s="20" t="s">
        <v>481</v>
      </c>
      <c r="O52" s="18" t="s">
        <v>481</v>
      </c>
      <c r="P52" s="20" t="s">
        <v>481</v>
      </c>
      <c r="Q52" s="18" t="s">
        <v>481</v>
      </c>
      <c r="R52" s="20" t="s">
        <v>481</v>
      </c>
      <c r="S52" s="18" t="s">
        <v>481</v>
      </c>
      <c r="T52" s="20" t="s">
        <v>481</v>
      </c>
      <c r="U52" s="18" t="n">
        <v>389.97365737</v>
      </c>
      <c r="V52" s="20" t="n">
        <v>7.16440941</v>
      </c>
    </row>
    <row r="53" spans="1:22">
      <c r="A53" s="15" t="s">
        <v>528</v>
      </c>
      <c r="B53" s="17" t="n">
        <v>5571</v>
      </c>
      <c r="C53" s="18">
        <f>(129.0/B53*100)</f>
        <v/>
      </c>
      <c r="D53" s="19" t="n">
        <v>5442</v>
      </c>
      <c r="E53" s="18" t="n">
        <v>372.68070636</v>
      </c>
      <c r="F53" s="20" t="n">
        <v>3.6963345</v>
      </c>
      <c r="G53" s="18" t="n">
        <v>397.73339549</v>
      </c>
      <c r="H53" s="20" t="n">
        <v>4.19512437</v>
      </c>
      <c r="I53" s="18" t="n">
        <v>443.54077107</v>
      </c>
      <c r="J53" s="20" t="n">
        <v>1.84432795</v>
      </c>
      <c r="K53" s="18" t="n">
        <v>482.59997419</v>
      </c>
      <c r="L53" s="20" t="n">
        <v>2.96762842</v>
      </c>
      <c r="M53" s="18" t="s">
        <v>481</v>
      </c>
      <c r="N53" s="20" t="s">
        <v>481</v>
      </c>
      <c r="O53" s="18" t="s">
        <v>481</v>
      </c>
      <c r="P53" s="20" t="s">
        <v>481</v>
      </c>
      <c r="Q53" s="18" t="s">
        <v>481</v>
      </c>
      <c r="R53" s="20" t="s">
        <v>481</v>
      </c>
      <c r="S53" s="18" t="s">
        <v>481</v>
      </c>
      <c r="T53" s="20" t="s">
        <v>481</v>
      </c>
      <c r="U53" s="18" t="n">
        <v>355.53889068</v>
      </c>
      <c r="V53" s="20" t="n">
        <v>4.15503689</v>
      </c>
    </row>
    <row r="54" spans="1:22">
      <c r="A54" s="15" t="s">
        <v>529</v>
      </c>
      <c r="B54" s="17" t="n">
        <v>4740</v>
      </c>
      <c r="C54" s="18">
        <f>(580.0/B54*100)</f>
        <v/>
      </c>
      <c r="D54" s="19" t="n">
        <v>4160</v>
      </c>
      <c r="E54" s="18" t="n">
        <v>308.55138341</v>
      </c>
      <c r="F54" s="20" t="n">
        <v>4.46774507</v>
      </c>
      <c r="G54" s="18" t="n">
        <v>320.29465981</v>
      </c>
      <c r="H54" s="20" t="n">
        <v>5.5832834</v>
      </c>
      <c r="I54" s="18" t="n">
        <v>341.70392271</v>
      </c>
      <c r="J54" s="20" t="n">
        <v>2.93273701</v>
      </c>
      <c r="K54" s="18" t="n">
        <v>366.56939544</v>
      </c>
      <c r="L54" s="20" t="n">
        <v>3.91079388</v>
      </c>
      <c r="M54" s="18" t="s">
        <v>481</v>
      </c>
      <c r="N54" s="20" t="s">
        <v>481</v>
      </c>
      <c r="O54" s="18" t="s">
        <v>481</v>
      </c>
      <c r="P54" s="20" t="s">
        <v>481</v>
      </c>
      <c r="Q54" s="18" t="s">
        <v>481</v>
      </c>
      <c r="R54" s="20" t="s">
        <v>481</v>
      </c>
      <c r="S54" s="18" t="s">
        <v>481</v>
      </c>
      <c r="T54" s="20" t="s">
        <v>481</v>
      </c>
      <c r="U54" s="18" t="n">
        <v>286.20097632</v>
      </c>
      <c r="V54" s="20" t="n">
        <v>3.89126077</v>
      </c>
    </row>
    <row r="55" spans="1:22">
      <c r="A55" s="15" t="s">
        <v>530</v>
      </c>
      <c r="B55" s="17" t="n">
        <v>5316</v>
      </c>
      <c r="C55" s="18">
        <f>(22.0/B55*100)</f>
        <v/>
      </c>
      <c r="D55" s="19" t="n">
        <v>5294</v>
      </c>
      <c r="E55" s="18" t="n">
        <v>345.65575523</v>
      </c>
      <c r="F55" s="20" t="n">
        <v>5.76646776</v>
      </c>
      <c r="G55" s="18" t="n">
        <v>353.07647647</v>
      </c>
      <c r="H55" s="20" t="n">
        <v>5.08592995</v>
      </c>
      <c r="I55" s="18" t="n">
        <v>407.46389106</v>
      </c>
      <c r="J55" s="20" t="n">
        <v>2.59055271</v>
      </c>
      <c r="K55" s="18" t="n">
        <v>458.0025815</v>
      </c>
      <c r="L55" s="20" t="n">
        <v>3.03989242</v>
      </c>
      <c r="M55" s="18" t="s">
        <v>481</v>
      </c>
      <c r="N55" s="20" t="s">
        <v>481</v>
      </c>
      <c r="O55" s="18" t="s">
        <v>481</v>
      </c>
      <c r="P55" s="20" t="s">
        <v>481</v>
      </c>
      <c r="Q55" s="18" t="s">
        <v>481</v>
      </c>
      <c r="R55" s="20" t="s">
        <v>481</v>
      </c>
      <c r="S55" s="18" t="n">
        <v>361.13975532</v>
      </c>
      <c r="T55" s="20" t="n">
        <v>20.17923343</v>
      </c>
      <c r="U55" s="18" t="n">
        <v>337.25362119</v>
      </c>
      <c r="V55" s="20" t="n">
        <v>7.38914286</v>
      </c>
    </row>
    <row r="56" spans="1:22">
      <c r="A56" s="15" t="s">
        <v>531</v>
      </c>
      <c r="B56" s="17" t="n">
        <v>5359</v>
      </c>
      <c r="C56" s="18">
        <f>(77.0/B56*100)</f>
        <v/>
      </c>
      <c r="D56" s="19" t="n">
        <v>5282</v>
      </c>
      <c r="E56" s="18" t="n">
        <v>470.35607632</v>
      </c>
      <c r="F56" s="20" t="n">
        <v>7.44287244</v>
      </c>
      <c r="G56" s="18" t="n">
        <v>502.0577504</v>
      </c>
      <c r="H56" s="20" t="n">
        <v>4.85101126</v>
      </c>
      <c r="I56" s="18" t="n">
        <v>526.16455231</v>
      </c>
      <c r="J56" s="20" t="n">
        <v>2.35913233</v>
      </c>
      <c r="K56" s="18" t="n">
        <v>543.9627558</v>
      </c>
      <c r="L56" s="20" t="n">
        <v>3.48207053</v>
      </c>
      <c r="M56" s="18" t="s">
        <v>481</v>
      </c>
      <c r="N56" s="20" t="s">
        <v>481</v>
      </c>
      <c r="O56" s="18" t="s">
        <v>481</v>
      </c>
      <c r="P56" s="20" t="s">
        <v>481</v>
      </c>
      <c r="Q56" s="18" t="s">
        <v>481</v>
      </c>
      <c r="R56" s="20" t="s">
        <v>481</v>
      </c>
      <c r="S56" s="18" t="s">
        <v>481</v>
      </c>
      <c r="T56" s="20" t="s">
        <v>481</v>
      </c>
      <c r="U56" s="18" t="n">
        <v>438.77701702</v>
      </c>
      <c r="V56" s="20" t="n">
        <v>12.13040923</v>
      </c>
    </row>
    <row r="57" spans="1:22">
      <c r="A57" s="15" t="s">
        <v>532</v>
      </c>
      <c r="B57" s="17" t="n">
        <v>6513</v>
      </c>
      <c r="C57" s="18">
        <f>(0.0/B57*100)</f>
        <v/>
      </c>
      <c r="D57" s="19" t="n">
        <v>6513</v>
      </c>
      <c r="E57" s="18" t="n">
        <v>372.94329727</v>
      </c>
      <c r="F57" s="20" t="n">
        <v>4.95375271</v>
      </c>
      <c r="G57" s="18" t="n">
        <v>366.45919238</v>
      </c>
      <c r="H57" s="20" t="n">
        <v>6.05640728</v>
      </c>
      <c r="I57" s="18" t="n">
        <v>397.79536885</v>
      </c>
      <c r="J57" s="20" t="n">
        <v>2.49467804</v>
      </c>
      <c r="K57" s="18" t="n">
        <v>424.29629347</v>
      </c>
      <c r="L57" s="20" t="n">
        <v>3.35275606</v>
      </c>
      <c r="M57" s="18" t="s">
        <v>481</v>
      </c>
      <c r="N57" s="20" t="s">
        <v>481</v>
      </c>
      <c r="O57" s="18" t="s">
        <v>481</v>
      </c>
      <c r="P57" s="20" t="s">
        <v>481</v>
      </c>
      <c r="Q57" s="18" t="s">
        <v>481</v>
      </c>
      <c r="R57" s="20" t="s">
        <v>481</v>
      </c>
      <c r="S57" s="18" t="n">
        <v>342.80588219</v>
      </c>
      <c r="T57" s="20" t="n">
        <v>22.86057197</v>
      </c>
      <c r="U57" s="18" t="n">
        <v>387.28770472</v>
      </c>
      <c r="V57" s="20" t="n">
        <v>7.84851946</v>
      </c>
    </row>
    <row r="58" spans="1:22">
      <c r="A58" s="15" t="s">
        <v>533</v>
      </c>
      <c r="B58" s="17" t="n">
        <v>7267</v>
      </c>
      <c r="C58" s="18">
        <f>(10.0/B58*100)</f>
        <v/>
      </c>
      <c r="D58" s="19" t="n">
        <v>7257</v>
      </c>
      <c r="E58" s="18" t="n">
        <v>361.16835956</v>
      </c>
      <c r="F58" s="20" t="n">
        <v>4.1580906</v>
      </c>
      <c r="G58" s="18" t="n">
        <v>376.88831121</v>
      </c>
      <c r="H58" s="20" t="n">
        <v>4.36784526</v>
      </c>
      <c r="I58" s="18" t="n">
        <v>408.94228665</v>
      </c>
      <c r="J58" s="20" t="n">
        <v>3.03986665</v>
      </c>
      <c r="K58" s="18" t="n">
        <v>452.62153691</v>
      </c>
      <c r="L58" s="20" t="n">
        <v>2.94081247</v>
      </c>
      <c r="M58" s="18" t="s">
        <v>481</v>
      </c>
      <c r="N58" s="20" t="s">
        <v>481</v>
      </c>
      <c r="O58" s="18" t="s">
        <v>481</v>
      </c>
      <c r="P58" s="20" t="s">
        <v>481</v>
      </c>
      <c r="Q58" s="18" t="n">
        <v>538.23582957</v>
      </c>
      <c r="R58" s="20" t="n">
        <v>15.69656239</v>
      </c>
      <c r="S58" s="18" t="n">
        <v>352.13735734</v>
      </c>
      <c r="T58" s="20" t="n">
        <v>16.96208878</v>
      </c>
      <c r="U58" s="18" t="n">
        <v>339.11773515</v>
      </c>
      <c r="V58" s="20" t="n">
        <v>10.27844057</v>
      </c>
    </row>
    <row r="59" spans="1:22">
      <c r="A59" s="15" t="s">
        <v>534</v>
      </c>
      <c r="B59" s="17" t="n">
        <v>4826</v>
      </c>
      <c r="C59" s="18">
        <f>(26.0/B59*100)</f>
        <v/>
      </c>
      <c r="D59" s="19" t="n">
        <v>4800</v>
      </c>
      <c r="E59" s="18" t="n">
        <v>329.33219301</v>
      </c>
      <c r="F59" s="20" t="n">
        <v>3.92010221</v>
      </c>
      <c r="G59" s="18" t="n">
        <v>343.02823128</v>
      </c>
      <c r="H59" s="20" t="n">
        <v>5.38280094</v>
      </c>
      <c r="I59" s="18" t="n">
        <v>372.44086866</v>
      </c>
      <c r="J59" s="20" t="n">
        <v>2.0806994</v>
      </c>
      <c r="K59" s="18" t="n">
        <v>413.69797814</v>
      </c>
      <c r="L59" s="20" t="n">
        <v>2.49581823</v>
      </c>
      <c r="M59" s="18" t="s">
        <v>481</v>
      </c>
      <c r="N59" s="20" t="s">
        <v>481</v>
      </c>
      <c r="O59" s="18" t="s">
        <v>481</v>
      </c>
      <c r="P59" s="20" t="s">
        <v>481</v>
      </c>
      <c r="Q59" s="18" t="s">
        <v>481</v>
      </c>
      <c r="R59" s="20" t="s">
        <v>481</v>
      </c>
      <c r="S59" s="18" t="n">
        <v>302.03887041</v>
      </c>
      <c r="T59" s="20" t="n">
        <v>12.93541574</v>
      </c>
      <c r="U59" s="18" t="n">
        <v>330.81845361</v>
      </c>
      <c r="V59" s="20" t="n">
        <v>6.53203154</v>
      </c>
    </row>
    <row r="60" spans="1:22">
      <c r="A60" s="15" t="s">
        <v>535</v>
      </c>
      <c r="B60" s="17" t="n">
        <v>4546</v>
      </c>
      <c r="C60" s="18">
        <f>(15.0/B60*100)</f>
        <v/>
      </c>
      <c r="D60" s="19" t="n">
        <v>4531</v>
      </c>
      <c r="E60" s="18" t="n">
        <v>322.3697917</v>
      </c>
      <c r="F60" s="20" t="n">
        <v>4.87696508</v>
      </c>
      <c r="G60" s="18" t="n">
        <v>360.02964011</v>
      </c>
      <c r="H60" s="20" t="n">
        <v>7.74585208</v>
      </c>
      <c r="I60" s="18" t="n">
        <v>389.3850835</v>
      </c>
      <c r="J60" s="20" t="n">
        <v>3.94371555</v>
      </c>
      <c r="K60" s="18" t="n">
        <v>424.46167245</v>
      </c>
      <c r="L60" s="20" t="n">
        <v>4.54312957</v>
      </c>
      <c r="M60" s="18" t="s">
        <v>481</v>
      </c>
      <c r="N60" s="20" t="s">
        <v>481</v>
      </c>
      <c r="O60" s="18" t="s">
        <v>481</v>
      </c>
      <c r="P60" s="20" t="s">
        <v>481</v>
      </c>
      <c r="Q60" s="18" t="n">
        <v>378.5838</v>
      </c>
      <c r="R60" s="20" t="n">
        <v>46.41238837</v>
      </c>
      <c r="S60" s="18" t="n">
        <v>314.19396127</v>
      </c>
      <c r="T60" s="20" t="n">
        <v>17.02688373</v>
      </c>
      <c r="U60" s="18" t="n">
        <v>364.5427202</v>
      </c>
      <c r="V60" s="20" t="n">
        <v>7.00397084</v>
      </c>
    </row>
    <row r="61" spans="1:22">
      <c r="A61" s="15" t="s">
        <v>536</v>
      </c>
      <c r="B61" s="17" t="n">
        <v>6525</v>
      </c>
      <c r="C61" s="18">
        <f>(184.0/B61*100)</f>
        <v/>
      </c>
      <c r="D61" s="19" t="n">
        <v>6341</v>
      </c>
      <c r="E61" s="18" t="n">
        <v>435.83516321</v>
      </c>
      <c r="F61" s="20" t="n">
        <v>4.74591357</v>
      </c>
      <c r="G61" s="18" t="n">
        <v>424.60847202</v>
      </c>
      <c r="H61" s="20" t="n">
        <v>4.67481024</v>
      </c>
      <c r="I61" s="18" t="n">
        <v>471.68120494</v>
      </c>
      <c r="J61" s="20" t="n">
        <v>2.63777609</v>
      </c>
      <c r="K61" s="18" t="n">
        <v>505.74765831</v>
      </c>
      <c r="L61" s="20" t="n">
        <v>3.01508222</v>
      </c>
      <c r="M61" s="18" t="s">
        <v>481</v>
      </c>
      <c r="N61" s="20" t="s">
        <v>481</v>
      </c>
      <c r="O61" s="18" t="s">
        <v>481</v>
      </c>
      <c r="P61" s="20" t="s">
        <v>481</v>
      </c>
      <c r="Q61" s="18" t="s">
        <v>481</v>
      </c>
      <c r="R61" s="20" t="s">
        <v>481</v>
      </c>
      <c r="S61" s="18" t="s">
        <v>481</v>
      </c>
      <c r="T61" s="20" t="s">
        <v>481</v>
      </c>
      <c r="U61" s="18" t="n">
        <v>379.36562265</v>
      </c>
      <c r="V61" s="20" t="n">
        <v>7.54955151</v>
      </c>
    </row>
    <row r="62" spans="1:22">
      <c r="A62" s="15" t="s">
        <v>537</v>
      </c>
      <c r="B62" s="17" t="n">
        <v>4476</v>
      </c>
      <c r="C62" s="18">
        <f>(3.0/B62*100)</f>
        <v/>
      </c>
      <c r="D62" s="19" t="n">
        <v>4473</v>
      </c>
      <c r="E62" s="18" t="n">
        <v>468.65803276</v>
      </c>
      <c r="F62" s="20" t="n">
        <v>8.312357710000001</v>
      </c>
      <c r="G62" s="18" t="n">
        <v>512.59124733</v>
      </c>
      <c r="H62" s="20" t="n">
        <v>3.90075347</v>
      </c>
      <c r="I62" s="18" t="n">
        <v>526.64680527</v>
      </c>
      <c r="J62" s="20" t="n">
        <v>1.33156848</v>
      </c>
      <c r="K62" s="18" t="n">
        <v>552.7178171</v>
      </c>
      <c r="L62" s="20" t="n">
        <v>2.48720289</v>
      </c>
      <c r="M62" s="18" t="s">
        <v>481</v>
      </c>
      <c r="N62" s="20" t="s">
        <v>481</v>
      </c>
      <c r="O62" s="18" t="s">
        <v>481</v>
      </c>
      <c r="P62" s="20" t="s">
        <v>481</v>
      </c>
      <c r="Q62" s="18" t="s">
        <v>481</v>
      </c>
      <c r="R62" s="20" t="s">
        <v>481</v>
      </c>
      <c r="S62" s="18" t="s">
        <v>481</v>
      </c>
      <c r="T62" s="20" t="s">
        <v>481</v>
      </c>
      <c r="U62" s="18" t="n">
        <v>499.06748435</v>
      </c>
      <c r="V62" s="20" t="n">
        <v>31.86693326</v>
      </c>
    </row>
    <row r="63" spans="1:22">
      <c r="A63" s="15" t="s">
        <v>538</v>
      </c>
      <c r="B63" s="17" t="n">
        <v>5324</v>
      </c>
      <c r="C63" s="18">
        <f>(13.0/B63*100)</f>
        <v/>
      </c>
      <c r="D63" s="19" t="n">
        <v>5311</v>
      </c>
      <c r="E63" s="18" t="n">
        <v>332.6132082</v>
      </c>
      <c r="F63" s="20" t="n">
        <v>5.07264812</v>
      </c>
      <c r="G63" s="18" t="n">
        <v>371.18547013</v>
      </c>
      <c r="H63" s="20" t="n">
        <v>3.47982878</v>
      </c>
      <c r="I63" s="18" t="n">
        <v>388.66438325</v>
      </c>
      <c r="J63" s="20" t="n">
        <v>1.57185137</v>
      </c>
      <c r="K63" s="18" t="n">
        <v>414.67797188</v>
      </c>
      <c r="L63" s="20" t="n">
        <v>3.33167661</v>
      </c>
      <c r="M63" s="18" t="s">
        <v>481</v>
      </c>
      <c r="N63" s="20" t="s">
        <v>481</v>
      </c>
      <c r="O63" s="18" t="s">
        <v>481</v>
      </c>
      <c r="P63" s="20" t="s">
        <v>481</v>
      </c>
      <c r="Q63" s="18" t="n">
        <v>371.6813514</v>
      </c>
      <c r="R63" s="20" t="n">
        <v>89.10788073000001</v>
      </c>
      <c r="S63" s="18" t="n">
        <v>333.78086204</v>
      </c>
      <c r="T63" s="20" t="n">
        <v>29.78772737</v>
      </c>
      <c r="U63" s="18" t="n">
        <v>345.36972098</v>
      </c>
      <c r="V63" s="20" t="n">
        <v>4.46902448</v>
      </c>
    </row>
    <row r="64" spans="1:22">
      <c r="A64" s="15" t="s">
        <v>539</v>
      </c>
      <c r="B64" s="17" t="n">
        <v>3634</v>
      </c>
      <c r="C64" s="18">
        <f>(3.0/B64*100)</f>
        <v/>
      </c>
      <c r="D64" s="19" t="n">
        <v>3631</v>
      </c>
      <c r="E64" s="18" t="n">
        <v>358.66743882</v>
      </c>
      <c r="F64" s="20" t="n">
        <v>8.02570242</v>
      </c>
      <c r="G64" s="18" t="n">
        <v>405.77536848</v>
      </c>
      <c r="H64" s="20" t="n">
        <v>6.28044375</v>
      </c>
      <c r="I64" s="18" t="n">
        <v>472.38590119</v>
      </c>
      <c r="J64" s="20" t="n">
        <v>2.33443689</v>
      </c>
      <c r="K64" s="18" t="n">
        <v>509.62839151</v>
      </c>
      <c r="L64" s="20" t="n">
        <v>3.66283536</v>
      </c>
      <c r="M64" s="18" t="s">
        <v>481</v>
      </c>
      <c r="N64" s="20" t="s">
        <v>481</v>
      </c>
      <c r="O64" s="18" t="s">
        <v>481</v>
      </c>
      <c r="P64" s="20" t="s">
        <v>481</v>
      </c>
      <c r="Q64" s="18" t="s">
        <v>481</v>
      </c>
      <c r="R64" s="20" t="s">
        <v>481</v>
      </c>
      <c r="S64" s="18" t="n">
        <v>369.00005437</v>
      </c>
      <c r="T64" s="20" t="n">
        <v>40.15996512</v>
      </c>
      <c r="U64" s="18" t="n">
        <v>335.50050154</v>
      </c>
      <c r="V64" s="20" t="n">
        <v>10.56296137</v>
      </c>
    </row>
    <row r="65" spans="1:22">
      <c r="A65" s="15" t="s">
        <v>540</v>
      </c>
      <c r="B65" s="17" t="n">
        <v>5325</v>
      </c>
      <c r="C65" s="18">
        <f>(14.0/B65*100)</f>
        <v/>
      </c>
      <c r="D65" s="19" t="n">
        <v>5311</v>
      </c>
      <c r="E65" s="18" t="n">
        <v>384.21939213</v>
      </c>
      <c r="F65" s="20" t="n">
        <v>5.71623493</v>
      </c>
      <c r="G65" s="18" t="n">
        <v>399.65141292</v>
      </c>
      <c r="H65" s="20" t="n">
        <v>3.9746478</v>
      </c>
      <c r="I65" s="18" t="n">
        <v>431.01138052</v>
      </c>
      <c r="J65" s="20" t="n">
        <v>2.09436544</v>
      </c>
      <c r="K65" s="18" t="n">
        <v>481.7927502</v>
      </c>
      <c r="L65" s="20" t="n">
        <v>4.46549697</v>
      </c>
      <c r="M65" s="18" t="s">
        <v>481</v>
      </c>
      <c r="N65" s="20" t="s">
        <v>481</v>
      </c>
      <c r="O65" s="18" t="s">
        <v>481</v>
      </c>
      <c r="P65" s="20" t="s">
        <v>481</v>
      </c>
      <c r="Q65" s="18" t="n">
        <v>376.17788117</v>
      </c>
      <c r="R65" s="20" t="n">
        <v>35.26847066</v>
      </c>
      <c r="S65" s="18" t="s">
        <v>481</v>
      </c>
      <c r="T65" s="20" t="s">
        <v>481</v>
      </c>
      <c r="U65" s="18" t="n">
        <v>357.09987385</v>
      </c>
      <c r="V65" s="20" t="n">
        <v>6.074016</v>
      </c>
    </row>
    <row r="66" spans="1:22">
      <c r="A66" s="15" t="s">
        <v>541</v>
      </c>
      <c r="B66" s="17" t="n">
        <v>5665</v>
      </c>
      <c r="C66" s="18">
        <f>(100.0/B66*100)</f>
        <v/>
      </c>
      <c r="D66" s="19" t="n">
        <v>5565</v>
      </c>
      <c r="E66" s="18" t="n">
        <v>381.04988899</v>
      </c>
      <c r="F66" s="20" t="n">
        <v>3.24120133</v>
      </c>
      <c r="G66" s="18" t="n">
        <v>402.46814313</v>
      </c>
      <c r="H66" s="20" t="n">
        <v>3.64750457</v>
      </c>
      <c r="I66" s="18" t="n">
        <v>427.27355751</v>
      </c>
      <c r="J66" s="20" t="n">
        <v>1.57422808</v>
      </c>
      <c r="K66" s="18" t="n">
        <v>454.6839055</v>
      </c>
      <c r="L66" s="20" t="n">
        <v>2.9498398</v>
      </c>
      <c r="M66" s="18" t="s">
        <v>481</v>
      </c>
      <c r="N66" s="20" t="s">
        <v>481</v>
      </c>
      <c r="O66" s="18" t="s">
        <v>481</v>
      </c>
      <c r="P66" s="20" t="s">
        <v>481</v>
      </c>
      <c r="Q66" s="18" t="s">
        <v>481</v>
      </c>
      <c r="R66" s="20" t="s">
        <v>481</v>
      </c>
      <c r="S66" s="18" t="s">
        <v>481</v>
      </c>
      <c r="T66" s="20" t="s">
        <v>481</v>
      </c>
      <c r="U66" s="18" t="n">
        <v>353.62404242</v>
      </c>
      <c r="V66" s="20" t="n">
        <v>3.00560653</v>
      </c>
    </row>
    <row r="67" spans="1:22">
      <c r="A67" s="15" t="s">
        <v>542</v>
      </c>
      <c r="B67" s="17" t="n">
        <v>6971</v>
      </c>
      <c r="C67" s="18">
        <f>(1164.0/B67*100)</f>
        <v/>
      </c>
      <c r="D67" s="19" t="n">
        <v>5807</v>
      </c>
      <c r="E67" s="18" t="n">
        <v>373.42779849</v>
      </c>
      <c r="F67" s="20" t="n">
        <v>4.49406661</v>
      </c>
      <c r="G67" s="18" t="n">
        <v>382.16234897</v>
      </c>
      <c r="H67" s="20" t="n">
        <v>4.33295592</v>
      </c>
      <c r="I67" s="18" t="n">
        <v>407.97030998</v>
      </c>
      <c r="J67" s="20" t="n">
        <v>2.50323097</v>
      </c>
      <c r="K67" s="18" t="n">
        <v>442.21494218</v>
      </c>
      <c r="L67" s="20" t="n">
        <v>3.46145541</v>
      </c>
      <c r="M67" s="18" t="s">
        <v>481</v>
      </c>
      <c r="N67" s="20" t="s">
        <v>481</v>
      </c>
      <c r="O67" s="18" t="s">
        <v>481</v>
      </c>
      <c r="P67" s="20" t="s">
        <v>481</v>
      </c>
      <c r="Q67" s="18" t="s">
        <v>481</v>
      </c>
      <c r="R67" s="20" t="s">
        <v>481</v>
      </c>
      <c r="S67" s="18" t="s">
        <v>481</v>
      </c>
      <c r="T67" s="20" t="s">
        <v>481</v>
      </c>
      <c r="U67" s="18" t="n">
        <v>350.61749942</v>
      </c>
      <c r="V67" s="20" t="n">
        <v>7.06416497</v>
      </c>
    </row>
    <row r="68" spans="1:22">
      <c r="A68" s="15" t="s">
        <v>543</v>
      </c>
      <c r="B68" s="17" t="n">
        <v>12083</v>
      </c>
      <c r="C68" s="18">
        <f>(32.0/B68*100)</f>
        <v/>
      </c>
      <c r="D68" s="19" t="n">
        <v>12051</v>
      </c>
      <c r="E68" s="18" t="n">
        <v>365.87450134</v>
      </c>
      <c r="F68" s="20" t="n">
        <v>3.06537295</v>
      </c>
      <c r="G68" s="18" t="n">
        <v>380.4129287</v>
      </c>
      <c r="H68" s="20" t="n">
        <v>3.19227584</v>
      </c>
      <c r="I68" s="18" t="n">
        <v>435.68009988</v>
      </c>
      <c r="J68" s="20" t="n">
        <v>1.23585033</v>
      </c>
      <c r="K68" s="18" t="n">
        <v>468.85995232</v>
      </c>
      <c r="L68" s="20" t="n">
        <v>2.45998759</v>
      </c>
      <c r="M68" s="18" t="s">
        <v>481</v>
      </c>
      <c r="N68" s="20" t="s">
        <v>481</v>
      </c>
      <c r="O68" s="18" t="s">
        <v>481</v>
      </c>
      <c r="P68" s="20" t="s">
        <v>481</v>
      </c>
      <c r="Q68" s="18" t="s">
        <v>481</v>
      </c>
      <c r="R68" s="20" t="s">
        <v>481</v>
      </c>
      <c r="S68" s="18" t="s">
        <v>481</v>
      </c>
      <c r="T68" s="20" t="s">
        <v>481</v>
      </c>
      <c r="U68" s="18" t="n">
        <v>358.29272901</v>
      </c>
      <c r="V68" s="20" t="n">
        <v>1.96181882</v>
      </c>
    </row>
    <row r="69" spans="1:22">
      <c r="A69" s="15" t="s">
        <v>544</v>
      </c>
      <c r="B69" s="17" t="n">
        <v>4876</v>
      </c>
      <c r="C69" s="18">
        <f>(0.0/B69*100)</f>
        <v/>
      </c>
      <c r="D69" s="19" t="n">
        <v>4876</v>
      </c>
      <c r="E69" s="18" t="n">
        <v>392.00206392</v>
      </c>
      <c r="F69" s="20" t="n">
        <v>7.39503953</v>
      </c>
      <c r="G69" s="18" t="n">
        <v>407.18476089</v>
      </c>
      <c r="H69" s="20" t="n">
        <v>4.173663</v>
      </c>
      <c r="I69" s="18" t="n">
        <v>435.40128909</v>
      </c>
      <c r="J69" s="20" t="n">
        <v>3.1310148</v>
      </c>
      <c r="K69" s="18" t="n">
        <v>485.50960414</v>
      </c>
      <c r="L69" s="20" t="n">
        <v>4.70449561</v>
      </c>
      <c r="M69" s="18" t="s">
        <v>481</v>
      </c>
      <c r="N69" s="20" t="s">
        <v>481</v>
      </c>
      <c r="O69" s="18" t="s">
        <v>481</v>
      </c>
      <c r="P69" s="20" t="s">
        <v>481</v>
      </c>
      <c r="Q69" s="18" t="s">
        <v>481</v>
      </c>
      <c r="R69" s="20" t="s">
        <v>481</v>
      </c>
      <c r="S69" s="18" t="s">
        <v>481</v>
      </c>
      <c r="T69" s="20" t="s">
        <v>481</v>
      </c>
      <c r="U69" s="18" t="n">
        <v>401.3821121</v>
      </c>
      <c r="V69" s="20" t="n">
        <v>17.88337592</v>
      </c>
    </row>
    <row r="70" spans="1:22">
      <c r="A70" s="15" t="s">
        <v>545</v>
      </c>
      <c r="B70" s="17" t="n">
        <v>6036</v>
      </c>
      <c r="C70" s="18">
        <f>(223.0/B70*100)</f>
        <v/>
      </c>
      <c r="D70" s="19" t="n">
        <v>5813</v>
      </c>
      <c r="E70" s="18" t="n">
        <v>452.88459223</v>
      </c>
      <c r="F70" s="20" t="n">
        <v>5.60715474</v>
      </c>
      <c r="G70" s="18" t="n">
        <v>461.03561249</v>
      </c>
      <c r="H70" s="20" t="n">
        <v>3.85284883</v>
      </c>
      <c r="I70" s="18" t="n">
        <v>493.96355088</v>
      </c>
      <c r="J70" s="20" t="n">
        <v>2.64480738</v>
      </c>
      <c r="K70" s="18" t="n">
        <v>526.24636752</v>
      </c>
      <c r="L70" s="20" t="n">
        <v>4.08675873</v>
      </c>
      <c r="M70" s="18" t="s">
        <v>481</v>
      </c>
      <c r="N70" s="20" t="s">
        <v>481</v>
      </c>
      <c r="O70" s="18" t="s">
        <v>481</v>
      </c>
      <c r="P70" s="20" t="s">
        <v>481</v>
      </c>
      <c r="Q70" s="18" t="s">
        <v>481</v>
      </c>
      <c r="R70" s="20" t="s">
        <v>481</v>
      </c>
      <c r="S70" s="18" t="s">
        <v>481</v>
      </c>
      <c r="T70" s="20" t="s">
        <v>481</v>
      </c>
      <c r="U70" s="18" t="n">
        <v>430.13647479</v>
      </c>
      <c r="V70" s="20" t="n">
        <v>7.88240814</v>
      </c>
    </row>
    <row r="71" spans="1:22">
      <c r="A71" s="15" t="s">
        <v>546</v>
      </c>
      <c r="B71" s="17" t="n">
        <v>6115</v>
      </c>
      <c r="C71" s="18">
        <f>(50.0/B71*100)</f>
        <v/>
      </c>
      <c r="D71" s="19" t="n">
        <v>6065</v>
      </c>
      <c r="E71" s="18" t="n">
        <v>493.22743475</v>
      </c>
      <c r="F71" s="20" t="n">
        <v>8.683126809999999</v>
      </c>
      <c r="G71" s="18" t="n">
        <v>524.58038921</v>
      </c>
      <c r="H71" s="20" t="n">
        <v>5.67448072</v>
      </c>
      <c r="I71" s="18" t="n">
        <v>552.43903631</v>
      </c>
      <c r="J71" s="20" t="n">
        <v>1.78684729</v>
      </c>
      <c r="K71" s="18" t="n">
        <v>581.39374873</v>
      </c>
      <c r="L71" s="20" t="n">
        <v>2.47510317</v>
      </c>
      <c r="M71" s="18" t="s">
        <v>481</v>
      </c>
      <c r="N71" s="20" t="s">
        <v>481</v>
      </c>
      <c r="O71" s="18" t="s">
        <v>481</v>
      </c>
      <c r="P71" s="20" t="s">
        <v>481</v>
      </c>
      <c r="Q71" s="18" t="s">
        <v>481</v>
      </c>
      <c r="R71" s="20" t="s">
        <v>481</v>
      </c>
      <c r="S71" s="18" t="s">
        <v>481</v>
      </c>
      <c r="T71" s="20" t="s">
        <v>481</v>
      </c>
      <c r="U71" s="18" t="n">
        <v>419.6789494</v>
      </c>
      <c r="V71" s="20" t="n">
        <v>15.67114544</v>
      </c>
    </row>
    <row r="72" spans="1:22">
      <c r="A72" s="15" t="s">
        <v>547</v>
      </c>
      <c r="B72" s="17" t="n">
        <v>7708</v>
      </c>
      <c r="C72" s="18">
        <f>(8.0/B72*100)</f>
        <v/>
      </c>
      <c r="D72" s="19" t="n">
        <v>7700</v>
      </c>
      <c r="E72" s="18" t="n">
        <v>474.78261533</v>
      </c>
      <c r="F72" s="20" t="n">
        <v>9.50906063</v>
      </c>
      <c r="G72" s="18" t="n">
        <v>500.22412374</v>
      </c>
      <c r="H72" s="20" t="n">
        <v>4.47683748</v>
      </c>
      <c r="I72" s="18" t="n">
        <v>526.2851361</v>
      </c>
      <c r="J72" s="20" t="n">
        <v>2.89149671</v>
      </c>
      <c r="K72" s="18" t="n">
        <v>578.02372005</v>
      </c>
      <c r="L72" s="20" t="n">
        <v>3.86539251</v>
      </c>
      <c r="M72" s="18" t="s">
        <v>481</v>
      </c>
      <c r="N72" s="20" t="s">
        <v>481</v>
      </c>
      <c r="O72" s="18" t="s">
        <v>481</v>
      </c>
      <c r="P72" s="20" t="s">
        <v>481</v>
      </c>
      <c r="Q72" s="18" t="s">
        <v>481</v>
      </c>
      <c r="R72" s="20" t="s">
        <v>481</v>
      </c>
      <c r="S72" s="18" t="s">
        <v>481</v>
      </c>
      <c r="T72" s="20" t="s">
        <v>481</v>
      </c>
      <c r="U72" s="18" t="n">
        <v>420.6531689</v>
      </c>
      <c r="V72" s="20" t="n">
        <v>23.84129093</v>
      </c>
    </row>
    <row r="73" spans="1:22">
      <c r="A73" s="15" t="s">
        <v>548</v>
      </c>
      <c r="B73" s="17" t="n">
        <v>8249</v>
      </c>
      <c r="C73" s="18">
        <f>(209.0/B73*100)</f>
        <v/>
      </c>
      <c r="D73" s="19" t="n">
        <v>8040</v>
      </c>
      <c r="E73" s="18" t="n">
        <v>366.25903225</v>
      </c>
      <c r="F73" s="20" t="n">
        <v>6.99639627</v>
      </c>
      <c r="G73" s="18" t="n">
        <v>381.23235711</v>
      </c>
      <c r="H73" s="20" t="n">
        <v>5.13029567</v>
      </c>
      <c r="I73" s="18" t="n">
        <v>418.5947337</v>
      </c>
      <c r="J73" s="20" t="n">
        <v>2.59373299</v>
      </c>
      <c r="K73" s="18" t="n">
        <v>473.55253909</v>
      </c>
      <c r="L73" s="20" t="n">
        <v>4.89576796</v>
      </c>
      <c r="M73" s="18" t="s">
        <v>481</v>
      </c>
      <c r="N73" s="20" t="s">
        <v>481</v>
      </c>
      <c r="O73" s="18" t="s">
        <v>481</v>
      </c>
      <c r="P73" s="20" t="s">
        <v>481</v>
      </c>
      <c r="Q73" s="18" t="s">
        <v>481</v>
      </c>
      <c r="R73" s="20" t="s">
        <v>481</v>
      </c>
      <c r="S73" s="18" t="s">
        <v>481</v>
      </c>
      <c r="T73" s="20" t="s">
        <v>481</v>
      </c>
      <c r="U73" s="18" t="n">
        <v>366.65881949</v>
      </c>
      <c r="V73" s="20" t="n">
        <v>11.09245438</v>
      </c>
    </row>
    <row r="74" spans="1:22">
      <c r="A74" s="15" t="s">
        <v>549</v>
      </c>
      <c r="B74" s="17" t="n">
        <v>4692</v>
      </c>
      <c r="C74" s="18">
        <f>(82.0/B74*100)</f>
        <v/>
      </c>
      <c r="D74" s="19" t="n">
        <v>4610</v>
      </c>
      <c r="E74" s="18" t="n">
        <v>385.96450368</v>
      </c>
      <c r="F74" s="20" t="n">
        <v>4.97053363</v>
      </c>
      <c r="G74" s="18" t="n">
        <v>393.97439968</v>
      </c>
      <c r="H74" s="20" t="n">
        <v>5.95269522</v>
      </c>
      <c r="I74" s="18" t="n">
        <v>426.08561753</v>
      </c>
      <c r="J74" s="20" t="n">
        <v>2.21969661</v>
      </c>
      <c r="K74" s="18" t="n">
        <v>456.22109275</v>
      </c>
      <c r="L74" s="20" t="n">
        <v>2.40517246</v>
      </c>
      <c r="M74" s="18" t="s">
        <v>481</v>
      </c>
      <c r="N74" s="20" t="s">
        <v>481</v>
      </c>
      <c r="O74" s="18" t="s">
        <v>481</v>
      </c>
      <c r="P74" s="20" t="s">
        <v>481</v>
      </c>
      <c r="Q74" s="18" t="s">
        <v>481</v>
      </c>
      <c r="R74" s="20" t="s">
        <v>481</v>
      </c>
      <c r="S74" s="18" t="n">
        <v>346.63659044</v>
      </c>
      <c r="T74" s="20" t="n">
        <v>37.84263792</v>
      </c>
      <c r="U74" s="18" t="n">
        <v>355.11488819</v>
      </c>
      <c r="V74" s="20" t="n">
        <v>5.50361338</v>
      </c>
    </row>
    <row r="75" spans="1:22">
      <c r="A75" s="15" t="s">
        <v>550</v>
      </c>
      <c r="B75" s="17" t="n">
        <v>5375</v>
      </c>
      <c r="C75" s="18">
        <f>(341.0/B75*100)</f>
        <v/>
      </c>
      <c r="D75" s="19" t="n">
        <v>5034</v>
      </c>
      <c r="E75" s="18" t="n">
        <v>357.02494769</v>
      </c>
      <c r="F75" s="20" t="n">
        <v>4.04704642</v>
      </c>
      <c r="G75" s="18" t="n">
        <v>366.28111171</v>
      </c>
      <c r="H75" s="20" t="n">
        <v>3.46763745</v>
      </c>
      <c r="I75" s="18" t="n">
        <v>391.77754188</v>
      </c>
      <c r="J75" s="20" t="n">
        <v>2.36699284</v>
      </c>
      <c r="K75" s="18" t="n">
        <v>427.73846814</v>
      </c>
      <c r="L75" s="20" t="n">
        <v>4.09672256</v>
      </c>
      <c r="M75" s="18" t="s">
        <v>481</v>
      </c>
      <c r="N75" s="20" t="s">
        <v>481</v>
      </c>
      <c r="O75" s="18" t="s">
        <v>481</v>
      </c>
      <c r="P75" s="20" t="s">
        <v>481</v>
      </c>
      <c r="Q75" s="18" t="s">
        <v>481</v>
      </c>
      <c r="R75" s="20" t="s">
        <v>481</v>
      </c>
      <c r="S75" s="18" t="s">
        <v>481</v>
      </c>
      <c r="T75" s="20" t="s">
        <v>481</v>
      </c>
      <c r="U75" s="18" t="n">
        <v>361.44154144</v>
      </c>
      <c r="V75" s="20" t="n">
        <v>3.87374636</v>
      </c>
    </row>
    <row r="76" spans="1:22">
      <c r="A76" s="15" t="s">
        <v>551</v>
      </c>
      <c r="B76" s="17" t="n">
        <v>14167</v>
      </c>
      <c r="C76" s="18">
        <f>(238.0/B76*100)</f>
        <v/>
      </c>
      <c r="D76" s="19" t="n">
        <v>13929</v>
      </c>
      <c r="E76" s="18" t="n">
        <v>374.31755436</v>
      </c>
      <c r="F76" s="20" t="n">
        <v>4.10059053</v>
      </c>
      <c r="G76" s="18" t="n">
        <v>392.37287201</v>
      </c>
      <c r="H76" s="20" t="n">
        <v>3.72229758</v>
      </c>
      <c r="I76" s="18" t="n">
        <v>441.817495</v>
      </c>
      <c r="J76" s="20" t="n">
        <v>2.5326874</v>
      </c>
      <c r="K76" s="18" t="n">
        <v>478.21184482</v>
      </c>
      <c r="L76" s="20" t="n">
        <v>2.99398832</v>
      </c>
      <c r="M76" s="18" t="s">
        <v>481</v>
      </c>
      <c r="N76" s="20" t="s">
        <v>481</v>
      </c>
      <c r="O76" s="18" t="s">
        <v>481</v>
      </c>
      <c r="P76" s="20" t="s">
        <v>481</v>
      </c>
      <c r="Q76" s="18" t="s">
        <v>481</v>
      </c>
      <c r="R76" s="20" t="s">
        <v>481</v>
      </c>
      <c r="S76" s="18" t="s">
        <v>481</v>
      </c>
      <c r="T76" s="20" t="s">
        <v>481</v>
      </c>
      <c r="U76" s="18" t="n">
        <v>359.55538229</v>
      </c>
      <c r="V76" s="20" t="n">
        <v>4.78590742</v>
      </c>
    </row>
    <row r="77" spans="1:22">
      <c r="A77" s="15" t="s">
        <v>552</v>
      </c>
      <c r="B77" s="17" t="n">
        <v>6062</v>
      </c>
      <c r="C77" s="18">
        <f>(455.0/B77*100)</f>
        <v/>
      </c>
      <c r="D77" s="19" t="n">
        <v>5607</v>
      </c>
      <c r="E77" s="18" t="n">
        <v>392.13022682</v>
      </c>
      <c r="F77" s="20" t="n">
        <v>3.86964205</v>
      </c>
      <c r="G77" s="18" t="n">
        <v>416.66750558</v>
      </c>
      <c r="H77" s="20" t="n">
        <v>4.52116619</v>
      </c>
      <c r="I77" s="18" t="n">
        <v>449.62545382</v>
      </c>
      <c r="J77" s="20" t="n">
        <v>2.32311087</v>
      </c>
      <c r="K77" s="18" t="n">
        <v>483.14962927</v>
      </c>
      <c r="L77" s="20" t="n">
        <v>4.07831972</v>
      </c>
      <c r="M77" s="18" t="s">
        <v>481</v>
      </c>
      <c r="N77" s="20" t="s">
        <v>481</v>
      </c>
      <c r="O77" s="18" t="s">
        <v>481</v>
      </c>
      <c r="P77" s="20" t="s">
        <v>481</v>
      </c>
      <c r="Q77" s="18" t="s">
        <v>481</v>
      </c>
      <c r="R77" s="20" t="s">
        <v>481</v>
      </c>
      <c r="S77" s="18" t="s">
        <v>481</v>
      </c>
      <c r="T77" s="20" t="s">
        <v>481</v>
      </c>
      <c r="U77" s="18" t="n">
        <v>376.76780845</v>
      </c>
      <c r="V77" s="20" t="n">
        <v>3.49998368</v>
      </c>
    </row>
    <row r="78" spans="1:22">
      <c r="A78" s="15" t="s">
        <v>553</v>
      </c>
      <c r="B78" s="17" t="n">
        <v>5826</v>
      </c>
      <c r="C78" s="18">
        <f>(0.0/B78*100)</f>
        <v/>
      </c>
      <c r="D78" s="19" t="n">
        <v>5826</v>
      </c>
      <c r="E78" s="18" t="n">
        <v>503.45741741</v>
      </c>
      <c r="F78" s="20" t="n">
        <v>6.34769349</v>
      </c>
      <c r="G78" s="18" t="n">
        <v>503.19558917</v>
      </c>
      <c r="H78" s="20" t="n">
        <v>5.16472321</v>
      </c>
      <c r="I78" s="18" t="n">
        <v>522.09656409</v>
      </c>
      <c r="J78" s="20" t="n">
        <v>3.76592748</v>
      </c>
      <c r="K78" s="18" t="n">
        <v>557.1810986</v>
      </c>
      <c r="L78" s="20" t="n">
        <v>6.07096861</v>
      </c>
      <c r="M78" s="18" t="s">
        <v>481</v>
      </c>
      <c r="N78" s="20" t="s">
        <v>481</v>
      </c>
      <c r="O78" s="18" t="s">
        <v>481</v>
      </c>
      <c r="P78" s="20" t="s">
        <v>481</v>
      </c>
      <c r="Q78" s="18" t="n">
        <v>431.126</v>
      </c>
      <c r="R78" s="20" t="n">
        <v>17.85283108</v>
      </c>
      <c r="S78" s="18" t="n">
        <v>437.07693605</v>
      </c>
      <c r="T78" s="20" t="n">
        <v>31.04205911</v>
      </c>
      <c r="U78" s="18" t="n">
        <v>514.04359281</v>
      </c>
      <c r="V78" s="20" t="n">
        <v>18.56820379</v>
      </c>
    </row>
    <row customHeight="1" ht="25" r="79" spans="1:22">
      <c r="A79" s="15" t="s">
        <v>554</v>
      </c>
      <c r="B79" s="17" t="n">
        <v>1657</v>
      </c>
      <c r="C79" s="18">
        <f>(41.0/B79*100)</f>
        <v/>
      </c>
      <c r="D79" s="19" t="n">
        <v>1616</v>
      </c>
      <c r="E79" s="18" t="n">
        <v>440.31396498</v>
      </c>
      <c r="F79" s="20" t="n">
        <v>9.7545097</v>
      </c>
      <c r="G79" s="18" t="n">
        <v>428.42455204</v>
      </c>
      <c r="H79" s="20" t="n">
        <v>7.44781968</v>
      </c>
      <c r="I79" s="18" t="n">
        <v>472.31843521</v>
      </c>
      <c r="J79" s="20" t="n">
        <v>6.76387041</v>
      </c>
      <c r="K79" s="18" t="n">
        <v>508.37915051</v>
      </c>
      <c r="L79" s="20" t="n">
        <v>6.80890115</v>
      </c>
      <c r="M79" s="18" t="s">
        <v>481</v>
      </c>
      <c r="N79" s="20" t="s">
        <v>481</v>
      </c>
      <c r="O79" s="18" t="s">
        <v>481</v>
      </c>
      <c r="P79" s="20" t="s">
        <v>481</v>
      </c>
      <c r="Q79" s="18" t="s">
        <v>481</v>
      </c>
      <c r="R79" s="20" t="s">
        <v>481</v>
      </c>
      <c r="S79" s="18" t="s">
        <v>481</v>
      </c>
      <c r="T79" s="20" t="s">
        <v>481</v>
      </c>
      <c r="U79" s="18" t="n">
        <v>398.96680396</v>
      </c>
      <c r="V79" s="20" t="n">
        <v>15.88755948</v>
      </c>
    </row>
    <row r="80" spans="1:22">
      <c r="A80" s="15" t="s">
        <v>555</v>
      </c>
      <c r="B80" s="17" t="n">
        <v>7841</v>
      </c>
      <c r="C80" s="18">
        <f>(0.0/B80*100)</f>
        <v/>
      </c>
      <c r="D80" s="19" t="n">
        <v>7841</v>
      </c>
      <c r="E80" s="18" t="n">
        <v>432.37707606</v>
      </c>
      <c r="F80" s="20" t="n">
        <v>5.18425638</v>
      </c>
      <c r="G80" s="18" t="n">
        <v>430.89187861</v>
      </c>
      <c r="H80" s="20" t="n">
        <v>5.85137708</v>
      </c>
      <c r="I80" s="18" t="n">
        <v>452.68335633</v>
      </c>
      <c r="J80" s="20" t="n">
        <v>3.89127394</v>
      </c>
      <c r="K80" s="18" t="n">
        <v>475.46368902</v>
      </c>
      <c r="L80" s="20" t="n">
        <v>4.15155819</v>
      </c>
      <c r="M80" s="18" t="s">
        <v>481</v>
      </c>
      <c r="N80" s="20" t="s">
        <v>481</v>
      </c>
      <c r="O80" s="18" t="s">
        <v>481</v>
      </c>
      <c r="P80" s="20" t="s">
        <v>481</v>
      </c>
      <c r="Q80" s="18" t="s">
        <v>481</v>
      </c>
      <c r="R80" s="20" t="s">
        <v>481</v>
      </c>
      <c r="S80" s="18" t="s">
        <v>481</v>
      </c>
      <c r="T80" s="20" t="s">
        <v>481</v>
      </c>
      <c r="U80" s="18" t="n">
        <v>414.13210594</v>
      </c>
      <c r="V80" s="20" t="n">
        <v>26.23447922</v>
      </c>
    </row>
    <row r="81" spans="1:22">
      <c r="A81" s="23" t="s">
        <v>556</v>
      </c>
      <c r="B81" s="17" t="n">
        <v>8861</v>
      </c>
      <c r="C81" s="18">
        <f>(113.0/B81*100)</f>
        <v/>
      </c>
      <c r="D81" s="19" t="n">
        <v>8748</v>
      </c>
      <c r="E81" s="18" t="n">
        <v>383.47467615</v>
      </c>
      <c r="F81" s="20" t="n">
        <v>8.7729281</v>
      </c>
      <c r="G81" s="18" t="n">
        <v>379.50766199</v>
      </c>
      <c r="H81" s="20" t="n">
        <v>5.39495847</v>
      </c>
      <c r="I81" s="18" t="n">
        <v>437.24725025</v>
      </c>
      <c r="J81" s="20" t="n">
        <v>3.1459761</v>
      </c>
      <c r="K81" s="18" t="n">
        <v>474.90336043</v>
      </c>
      <c r="L81" s="20" t="n">
        <v>3.06874905</v>
      </c>
      <c r="M81" s="18" t="s">
        <v>481</v>
      </c>
      <c r="N81" s="20" t="s">
        <v>481</v>
      </c>
      <c r="O81" s="18" t="s">
        <v>481</v>
      </c>
      <c r="P81" s="20" t="s">
        <v>481</v>
      </c>
      <c r="Q81" s="18" t="s">
        <v>481</v>
      </c>
      <c r="R81" s="20" t="s">
        <v>481</v>
      </c>
      <c r="S81" s="18" t="s">
        <v>481</v>
      </c>
      <c r="T81" s="20" t="s">
        <v>481</v>
      </c>
      <c r="U81" s="18" t="n">
        <v>389.56684648</v>
      </c>
      <c r="V81" s="20" t="n">
        <v>9.622878650000001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874</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(981.0/B7*100)</f>
        <v/>
      </c>
      <c r="D7" s="19" t="n">
        <v>13549</v>
      </c>
      <c r="E7" s="18" t="n">
        <v>436.33066043</v>
      </c>
      <c r="F7" s="20" t="n">
        <v>7.15094675</v>
      </c>
      <c r="G7" s="18" t="n">
        <v>433.96295331</v>
      </c>
      <c r="H7" s="20" t="n">
        <v>4.56764831</v>
      </c>
      <c r="I7" s="18" t="n">
        <v>503.32213164</v>
      </c>
      <c r="J7" s="20" t="n">
        <v>1.64894473</v>
      </c>
      <c r="K7" s="18" t="n">
        <v>566.15563998</v>
      </c>
      <c r="L7" s="20" t="n">
        <v>2.47333803</v>
      </c>
      <c r="M7" s="18" t="s">
        <v>481</v>
      </c>
      <c r="N7" s="20" t="s">
        <v>481</v>
      </c>
      <c r="O7" s="18" t="s">
        <v>481</v>
      </c>
      <c r="P7" s="20" t="s">
        <v>481</v>
      </c>
      <c r="Q7" s="18" t="s">
        <v>481</v>
      </c>
      <c r="R7" s="20" t="s">
        <v>481</v>
      </c>
      <c r="S7" s="18" t="s">
        <v>481</v>
      </c>
      <c r="T7" s="20" t="s">
        <v>481</v>
      </c>
      <c r="U7" s="18" t="n">
        <v>471.28673837</v>
      </c>
      <c r="V7" s="20" t="n">
        <v>4.70817436</v>
      </c>
    </row>
    <row r="8" spans="1:22">
      <c r="A8" s="15" t="s">
        <v>483</v>
      </c>
      <c r="B8" s="17" t="n">
        <v>7007</v>
      </c>
      <c r="C8" s="18">
        <f>(262.0/B8*100)</f>
        <v/>
      </c>
      <c r="D8" s="19" t="n">
        <v>6745</v>
      </c>
      <c r="E8" s="18" t="n">
        <v>449.86084844</v>
      </c>
      <c r="F8" s="20" t="n">
        <v>4.66007696</v>
      </c>
      <c r="G8" s="18" t="n">
        <v>484.11286288</v>
      </c>
      <c r="H8" s="20" t="n">
        <v>3.43390737</v>
      </c>
      <c r="I8" s="18" t="n">
        <v>510.15021159</v>
      </c>
      <c r="J8" s="20" t="n">
        <v>2.84975488</v>
      </c>
      <c r="K8" s="18" t="n">
        <v>541.1531298899999</v>
      </c>
      <c r="L8" s="20" t="n">
        <v>4.29002204</v>
      </c>
      <c r="M8" s="18" t="s">
        <v>481</v>
      </c>
      <c r="N8" s="20" t="s">
        <v>481</v>
      </c>
      <c r="O8" s="18" t="s">
        <v>481</v>
      </c>
      <c r="P8" s="20" t="s">
        <v>481</v>
      </c>
      <c r="Q8" s="18" t="n">
        <v>368.48347797</v>
      </c>
      <c r="R8" s="20" t="n">
        <v>14.99112476</v>
      </c>
      <c r="S8" s="18" t="s">
        <v>481</v>
      </c>
      <c r="T8" s="20" t="s">
        <v>481</v>
      </c>
      <c r="U8" s="18" t="n">
        <v>427.30138548</v>
      </c>
      <c r="V8" s="20" t="n">
        <v>4.90276732</v>
      </c>
    </row>
    <row r="9" spans="1:22">
      <c r="A9" s="15" t="s">
        <v>484</v>
      </c>
      <c r="B9" s="17" t="n">
        <v>9651</v>
      </c>
      <c r="C9" s="18">
        <f>(344.0/B9*100)</f>
        <v/>
      </c>
      <c r="D9" s="19" t="n">
        <v>9307</v>
      </c>
      <c r="E9" s="18" t="n">
        <v>442.82555853</v>
      </c>
      <c r="F9" s="20" t="n">
        <v>6.20595163</v>
      </c>
      <c r="G9" s="18" t="n">
        <v>481.23362854</v>
      </c>
      <c r="H9" s="20" t="n">
        <v>3.7810409</v>
      </c>
      <c r="I9" s="18" t="n">
        <v>519.49210814</v>
      </c>
      <c r="J9" s="20" t="n">
        <v>2.04625476</v>
      </c>
      <c r="K9" s="18" t="n">
        <v>551.27978724</v>
      </c>
      <c r="L9" s="20" t="n">
        <v>3.37860676</v>
      </c>
      <c r="M9" s="18" t="s">
        <v>481</v>
      </c>
      <c r="N9" s="20" t="s">
        <v>481</v>
      </c>
      <c r="O9" s="18" t="s">
        <v>481</v>
      </c>
      <c r="P9" s="20" t="s">
        <v>481</v>
      </c>
      <c r="Q9" s="18" t="n">
        <v>374.78530698</v>
      </c>
      <c r="R9" s="20" t="n">
        <v>11.62763904</v>
      </c>
      <c r="S9" s="18" t="s">
        <v>481</v>
      </c>
      <c r="T9" s="20" t="s">
        <v>481</v>
      </c>
      <c r="U9" s="18" t="n">
        <v>417.75614293</v>
      </c>
      <c r="V9" s="20" t="n">
        <v>5.50401065</v>
      </c>
    </row>
    <row r="10" spans="1:22">
      <c r="A10" s="15" t="s">
        <v>485</v>
      </c>
      <c r="B10" s="17" t="n">
        <v>20058</v>
      </c>
      <c r="C10" s="18">
        <f>(583.0/B10*100)</f>
        <v/>
      </c>
      <c r="D10" s="19" t="n">
        <v>19475</v>
      </c>
      <c r="E10" s="18" t="n">
        <v>483.85454277</v>
      </c>
      <c r="F10" s="20" t="n">
        <v>7.63924329</v>
      </c>
      <c r="G10" s="18" t="n">
        <v>485.14161368</v>
      </c>
      <c r="H10" s="20" t="n">
        <v>4.15563767</v>
      </c>
      <c r="I10" s="18" t="n">
        <v>520.27299683</v>
      </c>
      <c r="J10" s="20" t="n">
        <v>1.84798241</v>
      </c>
      <c r="K10" s="18" t="n">
        <v>571.24158009</v>
      </c>
      <c r="L10" s="20" t="n">
        <v>2.43724398</v>
      </c>
      <c r="M10" s="18" t="s">
        <v>481</v>
      </c>
      <c r="N10" s="20" t="s">
        <v>481</v>
      </c>
      <c r="O10" s="18" t="s">
        <v>481</v>
      </c>
      <c r="P10" s="20" t="s">
        <v>481</v>
      </c>
      <c r="Q10" s="18" t="s">
        <v>481</v>
      </c>
      <c r="R10" s="20" t="s">
        <v>481</v>
      </c>
      <c r="S10" s="18" t="s">
        <v>481</v>
      </c>
      <c r="T10" s="20" t="s">
        <v>481</v>
      </c>
      <c r="U10" s="18" t="n">
        <v>450.28645055</v>
      </c>
      <c r="V10" s="20" t="n">
        <v>5.88765796</v>
      </c>
    </row>
    <row r="11" spans="1:22">
      <c r="A11" s="15" t="s">
        <v>486</v>
      </c>
      <c r="B11" s="17" t="n">
        <v>7053</v>
      </c>
      <c r="C11" s="18">
        <f>(229.0/B11*100)</f>
        <v/>
      </c>
      <c r="D11" s="19" t="n">
        <v>6824</v>
      </c>
      <c r="E11" s="18" t="n">
        <v>421.05569577</v>
      </c>
      <c r="F11" s="20" t="n">
        <v>5.36848991</v>
      </c>
      <c r="G11" s="18" t="n">
        <v>437.56255799</v>
      </c>
      <c r="H11" s="20" t="n">
        <v>3.98780669</v>
      </c>
      <c r="I11" s="18" t="n">
        <v>453.134565</v>
      </c>
      <c r="J11" s="20" t="n">
        <v>2.81277316</v>
      </c>
      <c r="K11" s="18" t="n">
        <v>480.81818095</v>
      </c>
      <c r="L11" s="20" t="n">
        <v>4.5022981</v>
      </c>
      <c r="M11" s="18" t="s">
        <v>481</v>
      </c>
      <c r="N11" s="20" t="s">
        <v>481</v>
      </c>
      <c r="O11" s="18" t="s">
        <v>481</v>
      </c>
      <c r="P11" s="20" t="s">
        <v>481</v>
      </c>
      <c r="Q11" s="18" t="s">
        <v>481</v>
      </c>
      <c r="R11" s="20" t="s">
        <v>481</v>
      </c>
      <c r="S11" s="18" t="s">
        <v>481</v>
      </c>
      <c r="T11" s="20" t="s">
        <v>481</v>
      </c>
      <c r="U11" s="18" t="n">
        <v>410.68093129</v>
      </c>
      <c r="V11" s="20" t="n">
        <v>5.21223161</v>
      </c>
    </row>
    <row r="12" spans="1:22">
      <c r="A12" s="15" t="s">
        <v>487</v>
      </c>
      <c r="B12" s="17" t="n">
        <v>6894</v>
      </c>
      <c r="C12" s="18">
        <f>(60.0/B12*100)</f>
        <v/>
      </c>
      <c r="D12" s="19" t="n">
        <v>6834</v>
      </c>
      <c r="E12" s="18" t="n">
        <v>444.21688216</v>
      </c>
      <c r="F12" s="20" t="n">
        <v>6.46251006</v>
      </c>
      <c r="G12" s="18" t="n">
        <v>468.08411913</v>
      </c>
      <c r="H12" s="20" t="n">
        <v>3.56693728</v>
      </c>
      <c r="I12" s="18" t="n">
        <v>505.09530459</v>
      </c>
      <c r="J12" s="20" t="n">
        <v>1.97870442</v>
      </c>
      <c r="K12" s="18" t="n">
        <v>544.24751052</v>
      </c>
      <c r="L12" s="20" t="n">
        <v>4.07766335</v>
      </c>
      <c r="M12" s="18" t="s">
        <v>481</v>
      </c>
      <c r="N12" s="20" t="s">
        <v>481</v>
      </c>
      <c r="O12" s="18" t="s">
        <v>481</v>
      </c>
      <c r="P12" s="20" t="s">
        <v>481</v>
      </c>
      <c r="Q12" s="18" t="n">
        <v>366.6777112</v>
      </c>
      <c r="R12" s="20" t="n">
        <v>14.39052153</v>
      </c>
      <c r="S12" s="18" t="s">
        <v>481</v>
      </c>
      <c r="T12" s="20" t="s">
        <v>481</v>
      </c>
      <c r="U12" s="18" t="n">
        <v>407.35922278</v>
      </c>
      <c r="V12" s="20" t="n">
        <v>6.0236706</v>
      </c>
    </row>
    <row r="13" spans="1:22">
      <c r="A13" s="15" t="s">
        <v>488</v>
      </c>
      <c r="B13" s="17" t="n">
        <v>7161</v>
      </c>
      <c r="C13" s="18">
        <f>(318.0/B13*100)</f>
        <v/>
      </c>
      <c r="D13" s="19" t="n">
        <v>6843</v>
      </c>
      <c r="E13" s="18" t="n">
        <v>479.69140365</v>
      </c>
      <c r="F13" s="20" t="n">
        <v>7.15095815</v>
      </c>
      <c r="G13" s="18" t="n">
        <v>462.39670213</v>
      </c>
      <c r="H13" s="20" t="n">
        <v>3.95290493</v>
      </c>
      <c r="I13" s="18" t="n">
        <v>509.08335233</v>
      </c>
      <c r="J13" s="20" t="n">
        <v>2.09245607</v>
      </c>
      <c r="K13" s="18" t="n">
        <v>560.0545727799999</v>
      </c>
      <c r="L13" s="20" t="n">
        <v>3.40022156</v>
      </c>
      <c r="M13" s="18" t="s">
        <v>481</v>
      </c>
      <c r="N13" s="20" t="s">
        <v>481</v>
      </c>
      <c r="O13" s="18" t="s">
        <v>481</v>
      </c>
      <c r="P13" s="20" t="s">
        <v>481</v>
      </c>
      <c r="Q13" s="18" t="n">
        <v>436.36003517</v>
      </c>
      <c r="R13" s="20" t="n">
        <v>6.43426798</v>
      </c>
      <c r="S13" s="18" t="s">
        <v>481</v>
      </c>
      <c r="T13" s="20" t="s">
        <v>481</v>
      </c>
      <c r="U13" s="18" t="n">
        <v>404.45867537</v>
      </c>
      <c r="V13" s="20" t="n">
        <v>7.37439775</v>
      </c>
    </row>
    <row r="14" spans="1:22">
      <c r="A14" s="15" t="s">
        <v>489</v>
      </c>
      <c r="B14" s="17" t="n">
        <v>5587</v>
      </c>
      <c r="C14" s="18">
        <f>(93.0/B14*100)</f>
        <v/>
      </c>
      <c r="D14" s="19" t="n">
        <v>5494</v>
      </c>
      <c r="E14" s="18" t="n">
        <v>463.60827267</v>
      </c>
      <c r="F14" s="20" t="n">
        <v>7.99179448</v>
      </c>
      <c r="G14" s="18" t="n">
        <v>513.22940107</v>
      </c>
      <c r="H14" s="20" t="n">
        <v>5.12755527</v>
      </c>
      <c r="I14" s="18" t="n">
        <v>535.68485961</v>
      </c>
      <c r="J14" s="20" t="n">
        <v>1.98439379</v>
      </c>
      <c r="K14" s="18" t="n">
        <v>577.10253388</v>
      </c>
      <c r="L14" s="20" t="n">
        <v>4.56457684</v>
      </c>
      <c r="M14" s="18" t="s">
        <v>481</v>
      </c>
      <c r="N14" s="20" t="s">
        <v>481</v>
      </c>
      <c r="O14" s="18" t="s">
        <v>481</v>
      </c>
      <c r="P14" s="20" t="s">
        <v>481</v>
      </c>
      <c r="Q14" s="18" t="s">
        <v>481</v>
      </c>
      <c r="R14" s="20" t="s">
        <v>481</v>
      </c>
      <c r="S14" s="18" t="s">
        <v>481</v>
      </c>
      <c r="T14" s="20" t="s">
        <v>481</v>
      </c>
      <c r="U14" s="18" t="n">
        <v>452.62441736</v>
      </c>
      <c r="V14" s="20" t="n">
        <v>11.08798367</v>
      </c>
    </row>
    <row r="15" spans="1:22">
      <c r="A15" s="15" t="s">
        <v>490</v>
      </c>
      <c r="B15" s="17" t="n">
        <v>5882</v>
      </c>
      <c r="C15" s="18">
        <f>(169.0/B15*100)</f>
        <v/>
      </c>
      <c r="D15" s="19" t="n">
        <v>5713</v>
      </c>
      <c r="E15" s="18" t="n">
        <v>474.74925475</v>
      </c>
      <c r="F15" s="20" t="n">
        <v>7.50693852</v>
      </c>
      <c r="G15" s="18" t="n">
        <v>482.3530417</v>
      </c>
      <c r="H15" s="20" t="n">
        <v>4.09949772</v>
      </c>
      <c r="I15" s="18" t="n">
        <v>539.47897815</v>
      </c>
      <c r="J15" s="20" t="n">
        <v>2.14122873</v>
      </c>
      <c r="K15" s="18" t="n">
        <v>587.80374537</v>
      </c>
      <c r="L15" s="20" t="n">
        <v>4.23800624</v>
      </c>
      <c r="M15" s="18" t="s">
        <v>481</v>
      </c>
      <c r="N15" s="20" t="s">
        <v>481</v>
      </c>
      <c r="O15" s="18" t="s">
        <v>481</v>
      </c>
      <c r="P15" s="20" t="s">
        <v>481</v>
      </c>
      <c r="Q15" s="18" t="n">
        <v>375.95013089</v>
      </c>
      <c r="R15" s="20" t="n">
        <v>17.42774697</v>
      </c>
      <c r="S15" s="18" t="s">
        <v>481</v>
      </c>
      <c r="T15" s="20" t="s">
        <v>481</v>
      </c>
      <c r="U15" s="18" t="n">
        <v>445.49888471</v>
      </c>
      <c r="V15" s="20" t="n">
        <v>6.80403714</v>
      </c>
    </row>
    <row r="16" spans="1:22">
      <c r="A16" s="15" t="s">
        <v>491</v>
      </c>
      <c r="B16" s="17" t="n">
        <v>6108</v>
      </c>
      <c r="C16" s="18">
        <f>(188.0/B16*100)</f>
        <v/>
      </c>
      <c r="D16" s="19" t="n">
        <v>5920</v>
      </c>
      <c r="E16" s="18" t="n">
        <v>418.81744038</v>
      </c>
      <c r="F16" s="20" t="n">
        <v>7.16140755</v>
      </c>
      <c r="G16" s="18" t="n">
        <v>471.44264074</v>
      </c>
      <c r="H16" s="20" t="n">
        <v>4.3417667</v>
      </c>
      <c r="I16" s="18" t="n">
        <v>512.1753224300001</v>
      </c>
      <c r="J16" s="20" t="n">
        <v>1.97504414</v>
      </c>
      <c r="K16" s="18" t="n">
        <v>534.86724743</v>
      </c>
      <c r="L16" s="20" t="n">
        <v>4.17260716</v>
      </c>
      <c r="M16" s="18" t="s">
        <v>481</v>
      </c>
      <c r="N16" s="20" t="s">
        <v>481</v>
      </c>
      <c r="O16" s="18" t="s">
        <v>481</v>
      </c>
      <c r="P16" s="20" t="s">
        <v>481</v>
      </c>
      <c r="Q16" s="18" t="s">
        <v>481</v>
      </c>
      <c r="R16" s="20" t="s">
        <v>481</v>
      </c>
      <c r="S16" s="18" t="s">
        <v>481</v>
      </c>
      <c r="T16" s="20" t="s">
        <v>481</v>
      </c>
      <c r="U16" s="18" t="n">
        <v>407.94725083</v>
      </c>
      <c r="V16" s="20" t="n">
        <v>8.120438979999999</v>
      </c>
    </row>
    <row r="17" spans="1:22">
      <c r="A17" s="15" t="s">
        <v>492</v>
      </c>
      <c r="B17" s="17" t="n">
        <v>6504</v>
      </c>
      <c r="C17" s="18">
        <f>(2526.0/B17*100)</f>
        <v/>
      </c>
      <c r="D17" s="19" t="n">
        <v>3978</v>
      </c>
      <c r="E17" s="18" t="n">
        <v>471.70718891</v>
      </c>
      <c r="F17" s="20" t="n">
        <v>8.16785436</v>
      </c>
      <c r="G17" s="18" t="n">
        <v>502.5749776</v>
      </c>
      <c r="H17" s="20" t="n">
        <v>4.37764496</v>
      </c>
      <c r="I17" s="18" t="n">
        <v>526.51771249</v>
      </c>
      <c r="J17" s="20" t="n">
        <v>3.5828394</v>
      </c>
      <c r="K17" s="18" t="n">
        <v>567.35092475</v>
      </c>
      <c r="L17" s="20" t="n">
        <v>5.14099347</v>
      </c>
      <c r="M17" s="18" t="s">
        <v>481</v>
      </c>
      <c r="N17" s="20" t="s">
        <v>481</v>
      </c>
      <c r="O17" s="18" t="s">
        <v>481</v>
      </c>
      <c r="P17" s="20" t="s">
        <v>481</v>
      </c>
      <c r="Q17" s="18" t="n">
        <v>360.48925247</v>
      </c>
      <c r="R17" s="20" t="n">
        <v>12.44339086</v>
      </c>
      <c r="S17" s="18" t="s">
        <v>481</v>
      </c>
      <c r="T17" s="20" t="s">
        <v>481</v>
      </c>
      <c r="U17" s="18" t="n">
        <v>457.06222312</v>
      </c>
      <c r="V17" s="20" t="n">
        <v>7.11428674</v>
      </c>
    </row>
    <row r="18" spans="1:22">
      <c r="A18" s="15" t="s">
        <v>493</v>
      </c>
      <c r="B18" s="17" t="n">
        <v>5532</v>
      </c>
      <c r="C18" s="18">
        <f>(32.0/B18*100)</f>
        <v/>
      </c>
      <c r="D18" s="19" t="n">
        <v>5500</v>
      </c>
      <c r="E18" s="18" t="n">
        <v>408.92122569</v>
      </c>
      <c r="F18" s="20" t="n">
        <v>6.97900518</v>
      </c>
      <c r="G18" s="18" t="n">
        <v>444.23627764</v>
      </c>
      <c r="H18" s="20" t="n">
        <v>4.48967118</v>
      </c>
      <c r="I18" s="18" t="n">
        <v>466.65844543</v>
      </c>
      <c r="J18" s="20" t="n">
        <v>3.47163714</v>
      </c>
      <c r="K18" s="18" t="n">
        <v>492.26209084</v>
      </c>
      <c r="L18" s="20" t="n">
        <v>5.82762129</v>
      </c>
      <c r="M18" s="18" t="s">
        <v>481</v>
      </c>
      <c r="N18" s="20" t="s">
        <v>481</v>
      </c>
      <c r="O18" s="18" t="s">
        <v>481</v>
      </c>
      <c r="P18" s="20" t="s">
        <v>481</v>
      </c>
      <c r="Q18" s="18" t="s">
        <v>481</v>
      </c>
      <c r="R18" s="20" t="s">
        <v>481</v>
      </c>
      <c r="S18" s="18" t="s">
        <v>481</v>
      </c>
      <c r="T18" s="20" t="s">
        <v>481</v>
      </c>
      <c r="U18" s="18" t="n">
        <v>371.34826198</v>
      </c>
      <c r="V18" s="20" t="n">
        <v>6.81047117</v>
      </c>
    </row>
    <row r="19" spans="1:22">
      <c r="A19" s="15" t="s">
        <v>494</v>
      </c>
      <c r="B19" s="17" t="n">
        <v>5658</v>
      </c>
      <c r="C19" s="18">
        <f>(462.0/B19*100)</f>
        <v/>
      </c>
      <c r="D19" s="19" t="n">
        <v>5196</v>
      </c>
      <c r="E19" s="18" t="n">
        <v>425.16224525</v>
      </c>
      <c r="F19" s="20" t="n">
        <v>5.73158587</v>
      </c>
      <c r="G19" s="18" t="n">
        <v>457.11102455</v>
      </c>
      <c r="H19" s="20" t="n">
        <v>3.81203692</v>
      </c>
      <c r="I19" s="18" t="n">
        <v>492.65046039</v>
      </c>
      <c r="J19" s="20" t="n">
        <v>2.72225354</v>
      </c>
      <c r="K19" s="18" t="n">
        <v>522.12658107</v>
      </c>
      <c r="L19" s="20" t="n">
        <v>5.46727986</v>
      </c>
      <c r="M19" s="18" t="s">
        <v>481</v>
      </c>
      <c r="N19" s="20" t="s">
        <v>481</v>
      </c>
      <c r="O19" s="18" t="s">
        <v>481</v>
      </c>
      <c r="P19" s="20" t="s">
        <v>481</v>
      </c>
      <c r="Q19" s="18" t="s">
        <v>481</v>
      </c>
      <c r="R19" s="20" t="s">
        <v>481</v>
      </c>
      <c r="S19" s="18" t="s">
        <v>481</v>
      </c>
      <c r="T19" s="20" t="s">
        <v>481</v>
      </c>
      <c r="U19" s="18" t="n">
        <v>406.45547144</v>
      </c>
      <c r="V19" s="20" t="n">
        <v>6.13891174</v>
      </c>
    </row>
    <row r="20" spans="1:22">
      <c r="A20" s="15" t="s">
        <v>495</v>
      </c>
      <c r="B20" s="17" t="n">
        <v>3371</v>
      </c>
      <c r="C20" s="18">
        <f>(75.0/B20*100)</f>
        <v/>
      </c>
      <c r="D20" s="19" t="n">
        <v>3296</v>
      </c>
      <c r="E20" s="18" t="n">
        <v>445.82266991</v>
      </c>
      <c r="F20" s="20" t="n">
        <v>8.824578349999999</v>
      </c>
      <c r="G20" s="18" t="n">
        <v>417.22011153</v>
      </c>
      <c r="H20" s="20" t="n">
        <v>5.97932492</v>
      </c>
      <c r="I20" s="18" t="n">
        <v>472.99746004</v>
      </c>
      <c r="J20" s="20" t="n">
        <v>1.97117701</v>
      </c>
      <c r="K20" s="18" t="n">
        <v>517.16521736</v>
      </c>
      <c r="L20" s="20" t="n">
        <v>3.36094486</v>
      </c>
      <c r="M20" s="18" t="s">
        <v>481</v>
      </c>
      <c r="N20" s="20" t="s">
        <v>481</v>
      </c>
      <c r="O20" s="18" t="s">
        <v>481</v>
      </c>
      <c r="P20" s="20" t="s">
        <v>481</v>
      </c>
      <c r="Q20" s="18" t="s">
        <v>481</v>
      </c>
      <c r="R20" s="20" t="s">
        <v>481</v>
      </c>
      <c r="S20" s="18" t="s">
        <v>481</v>
      </c>
      <c r="T20" s="20" t="s">
        <v>481</v>
      </c>
      <c r="U20" s="18" t="n">
        <v>415.0721998</v>
      </c>
      <c r="V20" s="20" t="n">
        <v>6.21355739</v>
      </c>
    </row>
    <row r="21" spans="1:22">
      <c r="A21" s="15" t="s">
        <v>496</v>
      </c>
      <c r="B21" s="17" t="n">
        <v>5741</v>
      </c>
      <c r="C21" s="18">
        <f>(77.0/B21*100)</f>
        <v/>
      </c>
      <c r="D21" s="19" t="n">
        <v>5664</v>
      </c>
      <c r="E21" s="18" t="n">
        <v>430.78445495</v>
      </c>
      <c r="F21" s="20" t="n">
        <v>10.3887695</v>
      </c>
      <c r="G21" s="18" t="n">
        <v>459.57856858</v>
      </c>
      <c r="H21" s="20" t="n">
        <v>5.78307336</v>
      </c>
      <c r="I21" s="18" t="n">
        <v>500.00946257</v>
      </c>
      <c r="J21" s="20" t="n">
        <v>2.32822597</v>
      </c>
      <c r="K21" s="18" t="n">
        <v>544.7059432900001</v>
      </c>
      <c r="L21" s="20" t="n">
        <v>3.35201126</v>
      </c>
      <c r="M21" s="18" t="s">
        <v>481</v>
      </c>
      <c r="N21" s="20" t="s">
        <v>481</v>
      </c>
      <c r="O21" s="18" t="s">
        <v>481</v>
      </c>
      <c r="P21" s="20" t="s">
        <v>481</v>
      </c>
      <c r="Q21" s="18" t="s">
        <v>481</v>
      </c>
      <c r="R21" s="20" t="s">
        <v>481</v>
      </c>
      <c r="S21" s="18" t="s">
        <v>481</v>
      </c>
      <c r="T21" s="20" t="s">
        <v>481</v>
      </c>
      <c r="U21" s="18" t="n">
        <v>428.27201491</v>
      </c>
      <c r="V21" s="20" t="n">
        <v>9.223921689999999</v>
      </c>
    </row>
    <row r="22" spans="1:22">
      <c r="A22" s="15" t="s">
        <v>497</v>
      </c>
      <c r="B22" s="17" t="n">
        <v>6598</v>
      </c>
      <c r="C22" s="18">
        <f>(43.0/B22*100)</f>
        <v/>
      </c>
      <c r="D22" s="19" t="n">
        <v>6555</v>
      </c>
      <c r="E22" s="18" t="n">
        <v>386.44037065</v>
      </c>
      <c r="F22" s="20" t="n">
        <v>5.19316919</v>
      </c>
      <c r="G22" s="18" t="n">
        <v>403.5821084</v>
      </c>
      <c r="H22" s="20" t="n">
        <v>4.85765584</v>
      </c>
      <c r="I22" s="18" t="n">
        <v>479.48534705</v>
      </c>
      <c r="J22" s="20" t="n">
        <v>3.14061258</v>
      </c>
      <c r="K22" s="18" t="n">
        <v>518.77611073</v>
      </c>
      <c r="L22" s="20" t="n">
        <v>4.25274799</v>
      </c>
      <c r="M22" s="18" t="s">
        <v>481</v>
      </c>
      <c r="N22" s="20" t="s">
        <v>481</v>
      </c>
      <c r="O22" s="18" t="s">
        <v>481</v>
      </c>
      <c r="P22" s="20" t="s">
        <v>481</v>
      </c>
      <c r="Q22" s="18" t="s">
        <v>481</v>
      </c>
      <c r="R22" s="20" t="s">
        <v>481</v>
      </c>
      <c r="S22" s="18" t="n">
        <v>345.8333</v>
      </c>
      <c r="T22" s="20" t="n">
        <v>20.46506516</v>
      </c>
      <c r="U22" s="18" t="n">
        <v>357.74010377</v>
      </c>
      <c r="V22" s="20" t="n">
        <v>7.27880067</v>
      </c>
    </row>
    <row r="23" spans="1:22">
      <c r="A23" s="15" t="s">
        <v>498</v>
      </c>
      <c r="B23" s="17" t="n">
        <v>11583</v>
      </c>
      <c r="C23" s="18">
        <f>(295.0/B23*100)</f>
        <v/>
      </c>
      <c r="D23" s="19" t="n">
        <v>11288</v>
      </c>
      <c r="E23" s="18" t="n">
        <v>424.10382571</v>
      </c>
      <c r="F23" s="20" t="n">
        <v>7.51404341</v>
      </c>
      <c r="G23" s="18" t="n">
        <v>452.38278628</v>
      </c>
      <c r="H23" s="20" t="n">
        <v>4.41697163</v>
      </c>
      <c r="I23" s="18" t="n">
        <v>490.28850987</v>
      </c>
      <c r="J23" s="20" t="n">
        <v>2.46791345</v>
      </c>
      <c r="K23" s="18" t="n">
        <v>515.29474633</v>
      </c>
      <c r="L23" s="20" t="n">
        <v>4.15323336</v>
      </c>
      <c r="M23" s="18" t="s">
        <v>481</v>
      </c>
      <c r="N23" s="20" t="s">
        <v>481</v>
      </c>
      <c r="O23" s="18" t="s">
        <v>481</v>
      </c>
      <c r="P23" s="20" t="s">
        <v>481</v>
      </c>
      <c r="Q23" s="18" t="s">
        <v>481</v>
      </c>
      <c r="R23" s="20" t="s">
        <v>481</v>
      </c>
      <c r="S23" s="18" t="s">
        <v>481</v>
      </c>
      <c r="T23" s="20" t="s">
        <v>481</v>
      </c>
      <c r="U23" s="18" t="n">
        <v>418.3227234</v>
      </c>
      <c r="V23" s="20" t="n">
        <v>7.27326045</v>
      </c>
    </row>
    <row r="24" spans="1:22">
      <c r="A24" s="15" t="s">
        <v>499</v>
      </c>
      <c r="B24" s="17" t="n">
        <v>6647</v>
      </c>
      <c r="C24" s="18">
        <f>(16.0/B24*100)</f>
        <v/>
      </c>
      <c r="D24" s="19" t="n">
        <v>6631</v>
      </c>
      <c r="E24" s="18" t="n">
        <v>463.93347215</v>
      </c>
      <c r="F24" s="20" t="n">
        <v>5.9265252</v>
      </c>
      <c r="G24" s="18" t="n">
        <v>483.6852687</v>
      </c>
      <c r="H24" s="20" t="n">
        <v>3.45189885</v>
      </c>
      <c r="I24" s="18" t="n">
        <v>543.0805358</v>
      </c>
      <c r="J24" s="20" t="n">
        <v>2.55010382</v>
      </c>
      <c r="K24" s="18" t="n">
        <v>587.3698587600001</v>
      </c>
      <c r="L24" s="20" t="n">
        <v>4.16789123</v>
      </c>
      <c r="M24" s="18" t="s">
        <v>481</v>
      </c>
      <c r="N24" s="20" t="s">
        <v>481</v>
      </c>
      <c r="O24" s="18" t="s">
        <v>481</v>
      </c>
      <c r="P24" s="20" t="s">
        <v>481</v>
      </c>
      <c r="Q24" s="18" t="s">
        <v>481</v>
      </c>
      <c r="R24" s="20" t="s">
        <v>481</v>
      </c>
      <c r="S24" s="18" t="s">
        <v>481</v>
      </c>
      <c r="T24" s="20" t="s">
        <v>481</v>
      </c>
      <c r="U24" s="18" t="n">
        <v>454.2758405</v>
      </c>
      <c r="V24" s="20" t="n">
        <v>11.06934371</v>
      </c>
    </row>
    <row r="25" spans="1:22">
      <c r="A25" s="15" t="s">
        <v>500</v>
      </c>
      <c r="B25" s="17" t="n">
        <v>5581</v>
      </c>
      <c r="C25" s="18">
        <f>(26.0/B25*100)</f>
        <v/>
      </c>
      <c r="D25" s="19" t="n">
        <v>5555</v>
      </c>
      <c r="E25" s="18" t="n">
        <v>421.43915176</v>
      </c>
      <c r="F25" s="20" t="n">
        <v>7.5468549</v>
      </c>
      <c r="G25" s="18" t="n">
        <v>436.65315058</v>
      </c>
      <c r="H25" s="20" t="n">
        <v>5.52211939</v>
      </c>
      <c r="I25" s="18" t="n">
        <v>515.00872051</v>
      </c>
      <c r="J25" s="20" t="n">
        <v>2.87783328</v>
      </c>
      <c r="K25" s="18" t="n">
        <v>565.09985419</v>
      </c>
      <c r="L25" s="20" t="n">
        <v>3.64084279</v>
      </c>
      <c r="M25" s="18" t="s">
        <v>481</v>
      </c>
      <c r="N25" s="20" t="s">
        <v>481</v>
      </c>
      <c r="O25" s="18" t="s">
        <v>481</v>
      </c>
      <c r="P25" s="20" t="s">
        <v>481</v>
      </c>
      <c r="Q25" s="18" t="s">
        <v>481</v>
      </c>
      <c r="R25" s="20" t="s">
        <v>481</v>
      </c>
      <c r="S25" s="18" t="s">
        <v>481</v>
      </c>
      <c r="T25" s="20" t="s">
        <v>481</v>
      </c>
      <c r="U25" s="18" t="n">
        <v>421.20232459</v>
      </c>
      <c r="V25" s="20" t="n">
        <v>23.34197946</v>
      </c>
    </row>
    <row r="26" spans="1:22">
      <c r="A26" s="15" t="s">
        <v>501</v>
      </c>
      <c r="B26" s="17" t="n">
        <v>4869</v>
      </c>
      <c r="C26" s="18">
        <f>(96.0/B26*100)</f>
        <v/>
      </c>
      <c r="D26" s="19" t="n">
        <v>4773</v>
      </c>
      <c r="E26" s="18" t="n">
        <v>459.84216707</v>
      </c>
      <c r="F26" s="20" t="n">
        <v>5.22170315</v>
      </c>
      <c r="G26" s="18" t="n">
        <v>468.04790466</v>
      </c>
      <c r="H26" s="20" t="n">
        <v>3.5116827</v>
      </c>
      <c r="I26" s="18" t="n">
        <v>495.28000485</v>
      </c>
      <c r="J26" s="20" t="n">
        <v>1.9349545</v>
      </c>
      <c r="K26" s="18" t="n">
        <v>526.08245471</v>
      </c>
      <c r="L26" s="20" t="n">
        <v>4.61200158</v>
      </c>
      <c r="M26" s="18" t="s">
        <v>481</v>
      </c>
      <c r="N26" s="20" t="s">
        <v>481</v>
      </c>
      <c r="O26" s="18" t="s">
        <v>481</v>
      </c>
      <c r="P26" s="20" t="s">
        <v>481</v>
      </c>
      <c r="Q26" s="18" t="s">
        <v>481</v>
      </c>
      <c r="R26" s="20" t="s">
        <v>481</v>
      </c>
      <c r="S26" s="18" t="s">
        <v>481</v>
      </c>
      <c r="T26" s="20" t="s">
        <v>481</v>
      </c>
      <c r="U26" s="18" t="n">
        <v>439.57697851</v>
      </c>
      <c r="V26" s="20" t="n">
        <v>7.92779477</v>
      </c>
    </row>
    <row r="27" spans="1:22">
      <c r="A27" s="15" t="s">
        <v>502</v>
      </c>
      <c r="B27" s="17" t="n">
        <v>5299</v>
      </c>
      <c r="C27" s="18">
        <f>(191.0/B27*100)</f>
        <v/>
      </c>
      <c r="D27" s="19" t="n">
        <v>5108</v>
      </c>
      <c r="E27" s="18" t="n">
        <v>437.34267211</v>
      </c>
      <c r="F27" s="20" t="n">
        <v>5.04982466</v>
      </c>
      <c r="G27" s="18" t="n">
        <v>476.90342521</v>
      </c>
      <c r="H27" s="20" t="n">
        <v>2.97481969</v>
      </c>
      <c r="I27" s="18" t="n">
        <v>499.8864549</v>
      </c>
      <c r="J27" s="20" t="n">
        <v>1.97997787</v>
      </c>
      <c r="K27" s="18" t="n">
        <v>528.35110703</v>
      </c>
      <c r="L27" s="20" t="n">
        <v>3.96260274</v>
      </c>
      <c r="M27" s="18" t="s">
        <v>481</v>
      </c>
      <c r="N27" s="20" t="s">
        <v>481</v>
      </c>
      <c r="O27" s="18" t="s">
        <v>481</v>
      </c>
      <c r="P27" s="20" t="s">
        <v>481</v>
      </c>
      <c r="Q27" s="18" t="s">
        <v>481</v>
      </c>
      <c r="R27" s="20" t="s">
        <v>481</v>
      </c>
      <c r="S27" s="18" t="s">
        <v>481</v>
      </c>
      <c r="T27" s="20" t="s">
        <v>481</v>
      </c>
      <c r="U27" s="18" t="n">
        <v>405.93058006</v>
      </c>
      <c r="V27" s="20" t="n">
        <v>4.01670062</v>
      </c>
    </row>
    <row r="28" spans="1:22">
      <c r="A28" s="15" t="s">
        <v>503</v>
      </c>
      <c r="B28" s="17" t="n">
        <v>7568</v>
      </c>
      <c r="C28" s="18">
        <f>(528.0/B28*100)</f>
        <v/>
      </c>
      <c r="D28" s="19" t="n">
        <v>7040</v>
      </c>
      <c r="E28" s="18" t="n">
        <v>403.67994564</v>
      </c>
      <c r="F28" s="20" t="n">
        <v>6.35990737</v>
      </c>
      <c r="G28" s="18" t="n">
        <v>419.05393491</v>
      </c>
      <c r="H28" s="20" t="n">
        <v>2.93861823</v>
      </c>
      <c r="I28" s="18" t="n">
        <v>420.45236143</v>
      </c>
      <c r="J28" s="20" t="n">
        <v>2.31082212</v>
      </c>
      <c r="K28" s="18" t="n">
        <v>430.27822824</v>
      </c>
      <c r="L28" s="20" t="n">
        <v>4.89104057</v>
      </c>
      <c r="M28" s="18" t="s">
        <v>481</v>
      </c>
      <c r="N28" s="20" t="s">
        <v>481</v>
      </c>
      <c r="O28" s="18" t="s">
        <v>481</v>
      </c>
      <c r="P28" s="20" t="s">
        <v>481</v>
      </c>
      <c r="Q28" s="18" t="s">
        <v>481</v>
      </c>
      <c r="R28" s="20" t="s">
        <v>481</v>
      </c>
      <c r="S28" s="18" t="s">
        <v>481</v>
      </c>
      <c r="T28" s="20" t="s">
        <v>481</v>
      </c>
      <c r="U28" s="18" t="n">
        <v>386.58981381</v>
      </c>
      <c r="V28" s="20" t="n">
        <v>6.47824779</v>
      </c>
    </row>
    <row r="29" spans="1:22">
      <c r="A29" s="15" t="s">
        <v>504</v>
      </c>
      <c r="B29" s="17" t="n">
        <v>5385</v>
      </c>
      <c r="C29" s="18">
        <f>(30.0/B29*100)</f>
        <v/>
      </c>
      <c r="D29" s="19" t="n">
        <v>5355</v>
      </c>
      <c r="E29" s="18" t="n">
        <v>432.4538885</v>
      </c>
      <c r="F29" s="20" t="n">
        <v>6.67758294</v>
      </c>
      <c r="G29" s="18" t="n">
        <v>475.58700596</v>
      </c>
      <c r="H29" s="20" t="n">
        <v>4.43699201</v>
      </c>
      <c r="I29" s="18" t="n">
        <v>523.75847552</v>
      </c>
      <c r="J29" s="20" t="n">
        <v>2.22556652</v>
      </c>
      <c r="K29" s="18" t="n">
        <v>565.08615286</v>
      </c>
      <c r="L29" s="20" t="n">
        <v>5.84730112</v>
      </c>
      <c r="M29" s="18" t="s">
        <v>481</v>
      </c>
      <c r="N29" s="20" t="s">
        <v>481</v>
      </c>
      <c r="O29" s="18" t="s">
        <v>481</v>
      </c>
      <c r="P29" s="20" t="s">
        <v>481</v>
      </c>
      <c r="Q29" s="18" t="n">
        <v>358.28551468</v>
      </c>
      <c r="R29" s="20" t="n">
        <v>8.567023300000001</v>
      </c>
      <c r="S29" s="18" t="s">
        <v>481</v>
      </c>
      <c r="T29" s="20" t="s">
        <v>481</v>
      </c>
      <c r="U29" s="18" t="n">
        <v>403.72481055</v>
      </c>
      <c r="V29" s="20" t="n">
        <v>8.219686640000001</v>
      </c>
    </row>
    <row r="30" spans="1:22">
      <c r="A30" s="15" t="s">
        <v>505</v>
      </c>
      <c r="B30" s="17" t="n">
        <v>4520</v>
      </c>
      <c r="C30" s="18">
        <f>(254.0/B30*100)</f>
        <v/>
      </c>
      <c r="D30" s="19" t="n">
        <v>4266</v>
      </c>
      <c r="E30" s="18" t="n">
        <v>436.48237699</v>
      </c>
      <c r="F30" s="20" t="n">
        <v>11.55572094</v>
      </c>
      <c r="G30" s="18" t="n">
        <v>472.23614152</v>
      </c>
      <c r="H30" s="20" t="n">
        <v>6.12162261</v>
      </c>
      <c r="I30" s="18" t="n">
        <v>511.89249564</v>
      </c>
      <c r="J30" s="20" t="n">
        <v>2.50775373</v>
      </c>
      <c r="K30" s="18" t="n">
        <v>573.90175116</v>
      </c>
      <c r="L30" s="20" t="n">
        <v>3.5761704</v>
      </c>
      <c r="M30" s="18" t="s">
        <v>481</v>
      </c>
      <c r="N30" s="20" t="s">
        <v>481</v>
      </c>
      <c r="O30" s="18" t="s">
        <v>481</v>
      </c>
      <c r="P30" s="20" t="s">
        <v>481</v>
      </c>
      <c r="Q30" s="18" t="s">
        <v>481</v>
      </c>
      <c r="R30" s="20" t="s">
        <v>481</v>
      </c>
      <c r="S30" s="18" t="s">
        <v>481</v>
      </c>
      <c r="T30" s="20" t="s">
        <v>481</v>
      </c>
      <c r="U30" s="18" t="n">
        <v>414.6549184</v>
      </c>
      <c r="V30" s="20" t="n">
        <v>5.95018405</v>
      </c>
    </row>
    <row r="31" spans="1:22">
      <c r="A31" s="15" t="s">
        <v>506</v>
      </c>
      <c r="B31" s="17" t="n">
        <v>5456</v>
      </c>
      <c r="C31" s="18">
        <f>(155.0/B31*100)</f>
        <v/>
      </c>
      <c r="D31" s="19" t="n">
        <v>5301</v>
      </c>
      <c r="E31" s="18" t="n">
        <v>433.44965374</v>
      </c>
      <c r="F31" s="20" t="n">
        <v>7.21053245</v>
      </c>
      <c r="G31" s="18" t="n">
        <v>453.66630622</v>
      </c>
      <c r="H31" s="20" t="n">
        <v>4.06748787</v>
      </c>
      <c r="I31" s="18" t="n">
        <v>509.62798321</v>
      </c>
      <c r="J31" s="20" t="n">
        <v>2.15669566</v>
      </c>
      <c r="K31" s="18" t="n">
        <v>549.4647561100001</v>
      </c>
      <c r="L31" s="20" t="n">
        <v>4.2933925</v>
      </c>
      <c r="M31" s="18" t="s">
        <v>481</v>
      </c>
      <c r="N31" s="20" t="s">
        <v>481</v>
      </c>
      <c r="O31" s="18" t="s">
        <v>481</v>
      </c>
      <c r="P31" s="20" t="s">
        <v>481</v>
      </c>
      <c r="Q31" s="18" t="s">
        <v>481</v>
      </c>
      <c r="R31" s="20" t="s">
        <v>481</v>
      </c>
      <c r="S31" s="18" t="s">
        <v>481</v>
      </c>
      <c r="T31" s="20" t="s">
        <v>481</v>
      </c>
      <c r="U31" s="18" t="n">
        <v>423.33051789</v>
      </c>
      <c r="V31" s="20" t="n">
        <v>4.985955</v>
      </c>
    </row>
    <row r="32" spans="1:22">
      <c r="A32" s="15" t="s">
        <v>507</v>
      </c>
      <c r="B32" s="17" t="n">
        <v>4478</v>
      </c>
      <c r="C32" s="18">
        <f>(6.0/B32*100)</f>
        <v/>
      </c>
      <c r="D32" s="19" t="n">
        <v>4472</v>
      </c>
      <c r="E32" s="18" t="n">
        <v>456.17101515</v>
      </c>
      <c r="F32" s="20" t="n">
        <v>6.62697371</v>
      </c>
      <c r="G32" s="18" t="n">
        <v>471.00921309</v>
      </c>
      <c r="H32" s="20" t="n">
        <v>3.82384461</v>
      </c>
      <c r="I32" s="18" t="n">
        <v>511.91166275</v>
      </c>
      <c r="J32" s="20" t="n">
        <v>2.5902125</v>
      </c>
      <c r="K32" s="18" t="n">
        <v>527.17850384</v>
      </c>
      <c r="L32" s="20" t="n">
        <v>5.9933683</v>
      </c>
      <c r="M32" s="18" t="s">
        <v>481</v>
      </c>
      <c r="N32" s="20" t="s">
        <v>481</v>
      </c>
      <c r="O32" s="18" t="s">
        <v>481</v>
      </c>
      <c r="P32" s="20" t="s">
        <v>481</v>
      </c>
      <c r="Q32" s="18" t="s">
        <v>481</v>
      </c>
      <c r="R32" s="20" t="s">
        <v>481</v>
      </c>
      <c r="S32" s="18" t="s">
        <v>481</v>
      </c>
      <c r="T32" s="20" t="s">
        <v>481</v>
      </c>
      <c r="U32" s="18" t="n">
        <v>414.86899009</v>
      </c>
      <c r="V32" s="20" t="n">
        <v>11.66737852</v>
      </c>
    </row>
    <row r="33" spans="1:22">
      <c r="A33" s="15" t="s">
        <v>508</v>
      </c>
      <c r="B33" s="17" t="n">
        <v>7325</v>
      </c>
      <c r="C33" s="18">
        <f>(87.0/B33*100)</f>
        <v/>
      </c>
      <c r="D33" s="19" t="n">
        <v>7238</v>
      </c>
      <c r="E33" s="18" t="n">
        <v>451.55644958</v>
      </c>
      <c r="F33" s="20" t="n">
        <v>8.44568024</v>
      </c>
      <c r="G33" s="18" t="n">
        <v>461.78471638</v>
      </c>
      <c r="H33" s="20" t="n">
        <v>4.91891795</v>
      </c>
      <c r="I33" s="18" t="n">
        <v>490.84919809</v>
      </c>
      <c r="J33" s="20" t="n">
        <v>2.44631147</v>
      </c>
      <c r="K33" s="18" t="n">
        <v>546.92605501</v>
      </c>
      <c r="L33" s="20" t="n">
        <v>3.20733403</v>
      </c>
      <c r="M33" s="18" t="s">
        <v>481</v>
      </c>
      <c r="N33" s="20" t="s">
        <v>481</v>
      </c>
      <c r="O33" s="18" t="s">
        <v>481</v>
      </c>
      <c r="P33" s="20" t="s">
        <v>481</v>
      </c>
      <c r="Q33" s="18" t="s">
        <v>481</v>
      </c>
      <c r="R33" s="20" t="s">
        <v>481</v>
      </c>
      <c r="S33" s="18" t="s">
        <v>481</v>
      </c>
      <c r="T33" s="20" t="s">
        <v>481</v>
      </c>
      <c r="U33" s="18" t="n">
        <v>427.11335289</v>
      </c>
      <c r="V33" s="20" t="n">
        <v>7.83311592</v>
      </c>
    </row>
    <row r="34" spans="1:22">
      <c r="A34" s="15" t="s">
        <v>509</v>
      </c>
      <c r="B34" s="17" t="n">
        <v>6350</v>
      </c>
      <c r="C34" s="18">
        <f>(107.0/B34*100)</f>
        <v/>
      </c>
      <c r="D34" s="19" t="n">
        <v>6243</v>
      </c>
      <c r="E34" s="18" t="n">
        <v>408.28894945</v>
      </c>
      <c r="F34" s="20" t="n">
        <v>4.90987387</v>
      </c>
      <c r="G34" s="18" t="n">
        <v>441.5848336</v>
      </c>
      <c r="H34" s="20" t="n">
        <v>3.54338407</v>
      </c>
      <c r="I34" s="18" t="n">
        <v>482.69379315</v>
      </c>
      <c r="J34" s="20" t="n">
        <v>2.42816843</v>
      </c>
      <c r="K34" s="18" t="n">
        <v>503.34398779</v>
      </c>
      <c r="L34" s="20" t="n">
        <v>4.73828897</v>
      </c>
      <c r="M34" s="18" t="s">
        <v>481</v>
      </c>
      <c r="N34" s="20" t="s">
        <v>481</v>
      </c>
      <c r="O34" s="18" t="s">
        <v>481</v>
      </c>
      <c r="P34" s="20" t="s">
        <v>481</v>
      </c>
      <c r="Q34" s="18" t="n">
        <v>306.56969545</v>
      </c>
      <c r="R34" s="20" t="n">
        <v>10.27624616</v>
      </c>
      <c r="S34" s="18" t="s">
        <v>481</v>
      </c>
      <c r="T34" s="20" t="s">
        <v>481</v>
      </c>
      <c r="U34" s="18" t="n">
        <v>394.13051109</v>
      </c>
      <c r="V34" s="20" t="n">
        <v>6.82894258</v>
      </c>
    </row>
    <row r="35" spans="1:22">
      <c r="A35" s="15" t="s">
        <v>510</v>
      </c>
      <c r="B35" s="17" t="n">
        <v>6406</v>
      </c>
      <c r="C35" s="18">
        <f>(78.0/B35*100)</f>
        <v/>
      </c>
      <c r="D35" s="19" t="n">
        <v>6328</v>
      </c>
      <c r="E35" s="18" t="n">
        <v>455.33715495</v>
      </c>
      <c r="F35" s="20" t="n">
        <v>7.59490578</v>
      </c>
      <c r="G35" s="18" t="n">
        <v>468.01542853</v>
      </c>
      <c r="H35" s="20" t="n">
        <v>5.35082091</v>
      </c>
      <c r="I35" s="18" t="n">
        <v>519.09130375</v>
      </c>
      <c r="J35" s="20" t="n">
        <v>1.63549943</v>
      </c>
      <c r="K35" s="18" t="n">
        <v>556.5295882200001</v>
      </c>
      <c r="L35" s="20" t="n">
        <v>3.79754048</v>
      </c>
      <c r="M35" s="18" t="s">
        <v>481</v>
      </c>
      <c r="N35" s="20" t="s">
        <v>481</v>
      </c>
      <c r="O35" s="18" t="s">
        <v>481</v>
      </c>
      <c r="P35" s="20" t="s">
        <v>481</v>
      </c>
      <c r="Q35" s="18" t="n">
        <v>374.85244494</v>
      </c>
      <c r="R35" s="20" t="n">
        <v>5.84040672</v>
      </c>
      <c r="S35" s="18" t="s">
        <v>481</v>
      </c>
      <c r="T35" s="20" t="s">
        <v>481</v>
      </c>
      <c r="U35" s="18" t="n">
        <v>419.12276963</v>
      </c>
      <c r="V35" s="20" t="n">
        <v>8.94649377</v>
      </c>
    </row>
    <row r="36" spans="1:22">
      <c r="A36" s="15" t="s">
        <v>511</v>
      </c>
      <c r="B36" s="17" t="n">
        <v>6736</v>
      </c>
      <c r="C36" s="18">
        <f>(97.0/B36*100)</f>
        <v/>
      </c>
      <c r="D36" s="19" t="n">
        <v>6639</v>
      </c>
      <c r="E36" s="18" t="n">
        <v>446.75821119</v>
      </c>
      <c r="F36" s="20" t="n">
        <v>6.59042454</v>
      </c>
      <c r="G36" s="18" t="n">
        <v>474.4343133</v>
      </c>
      <c r="H36" s="20" t="n">
        <v>4.73236029</v>
      </c>
      <c r="I36" s="18" t="n">
        <v>497.24436487</v>
      </c>
      <c r="J36" s="20" t="n">
        <v>2.02259008</v>
      </c>
      <c r="K36" s="18" t="n">
        <v>528.38492466</v>
      </c>
      <c r="L36" s="20" t="n">
        <v>2.78355466</v>
      </c>
      <c r="M36" s="18" t="s">
        <v>481</v>
      </c>
      <c r="N36" s="20" t="s">
        <v>481</v>
      </c>
      <c r="O36" s="18" t="s">
        <v>481</v>
      </c>
      <c r="P36" s="20" t="s">
        <v>481</v>
      </c>
      <c r="Q36" s="18" t="s">
        <v>481</v>
      </c>
      <c r="R36" s="20" t="s">
        <v>481</v>
      </c>
      <c r="S36" s="18" t="s">
        <v>481</v>
      </c>
      <c r="T36" s="20" t="s">
        <v>481</v>
      </c>
      <c r="U36" s="18" t="n">
        <v>427.43066871</v>
      </c>
      <c r="V36" s="20" t="n">
        <v>5.7118548</v>
      </c>
    </row>
    <row r="37" spans="1:22">
      <c r="A37" s="15" t="s">
        <v>512</v>
      </c>
      <c r="B37" s="17" t="n">
        <v>5458</v>
      </c>
      <c r="C37" s="18">
        <f>(208.0/B37*100)</f>
        <v/>
      </c>
      <c r="D37" s="19" t="n">
        <v>5250</v>
      </c>
      <c r="E37" s="18" t="n">
        <v>437.16386792</v>
      </c>
      <c r="F37" s="20" t="n">
        <v>7.52366023</v>
      </c>
      <c r="G37" s="18" t="n">
        <v>449.61915372</v>
      </c>
      <c r="H37" s="20" t="n">
        <v>5.66564894</v>
      </c>
      <c r="I37" s="18" t="n">
        <v>501.41121332</v>
      </c>
      <c r="J37" s="20" t="n">
        <v>3.3477636</v>
      </c>
      <c r="K37" s="18" t="n">
        <v>557.41438611</v>
      </c>
      <c r="L37" s="20" t="n">
        <v>5.16441966</v>
      </c>
      <c r="M37" s="18" t="s">
        <v>481</v>
      </c>
      <c r="N37" s="20" t="s">
        <v>481</v>
      </c>
      <c r="O37" s="18" t="s">
        <v>481</v>
      </c>
      <c r="P37" s="20" t="s">
        <v>481</v>
      </c>
      <c r="Q37" s="18" t="s">
        <v>481</v>
      </c>
      <c r="R37" s="20" t="s">
        <v>481</v>
      </c>
      <c r="S37" s="18" t="s">
        <v>481</v>
      </c>
      <c r="T37" s="20" t="s">
        <v>481</v>
      </c>
      <c r="U37" s="18" t="n">
        <v>407.6681531</v>
      </c>
      <c r="V37" s="20" t="n">
        <v>5.51122835</v>
      </c>
    </row>
    <row r="38" spans="1:22">
      <c r="A38" s="15" t="s">
        <v>513</v>
      </c>
      <c r="B38" s="17" t="n">
        <v>5860</v>
      </c>
      <c r="C38" s="18">
        <f>(30.0/B38*100)</f>
        <v/>
      </c>
      <c r="D38" s="19" t="n">
        <v>5830</v>
      </c>
      <c r="E38" s="18" t="n">
        <v>446.37741419</v>
      </c>
      <c r="F38" s="20" t="n">
        <v>6.44519337</v>
      </c>
      <c r="G38" s="18" t="n">
        <v>497.33670471</v>
      </c>
      <c r="H38" s="20" t="n">
        <v>4.34013388</v>
      </c>
      <c r="I38" s="18" t="n">
        <v>517.45307142</v>
      </c>
      <c r="J38" s="20" t="n">
        <v>3.13726034</v>
      </c>
      <c r="K38" s="18" t="n">
        <v>541.28601708</v>
      </c>
      <c r="L38" s="20" t="n">
        <v>5.54081815</v>
      </c>
      <c r="M38" s="18" t="s">
        <v>481</v>
      </c>
      <c r="N38" s="20" t="s">
        <v>481</v>
      </c>
      <c r="O38" s="18" t="s">
        <v>481</v>
      </c>
      <c r="P38" s="20" t="s">
        <v>481</v>
      </c>
      <c r="Q38" s="18" t="s">
        <v>481</v>
      </c>
      <c r="R38" s="20" t="s">
        <v>481</v>
      </c>
      <c r="S38" s="18" t="s">
        <v>481</v>
      </c>
      <c r="T38" s="20" t="s">
        <v>481</v>
      </c>
      <c r="U38" s="18" t="n">
        <v>477.61153243</v>
      </c>
      <c r="V38" s="20" t="n">
        <v>6.01706504</v>
      </c>
    </row>
    <row r="39" spans="1:22">
      <c r="A39" s="15" t="s">
        <v>514</v>
      </c>
      <c r="B39" s="17" t="n">
        <v>5895</v>
      </c>
      <c r="C39" s="18">
        <f>(33.0/B39*100)</f>
        <v/>
      </c>
      <c r="D39" s="19" t="n">
        <v>5862</v>
      </c>
      <c r="E39" s="18" t="n">
        <v>395.65884521</v>
      </c>
      <c r="F39" s="20" t="n">
        <v>5.40411828</v>
      </c>
      <c r="G39" s="18" t="n">
        <v>403.1032974</v>
      </c>
      <c r="H39" s="20" t="n">
        <v>3.88158719</v>
      </c>
      <c r="I39" s="18" t="n">
        <v>435.422466</v>
      </c>
      <c r="J39" s="20" t="n">
        <v>4.04302367</v>
      </c>
      <c r="K39" s="18" t="n">
        <v>450.78892968</v>
      </c>
      <c r="L39" s="20" t="n">
        <v>5.11370707</v>
      </c>
      <c r="M39" s="18" t="s">
        <v>481</v>
      </c>
      <c r="N39" s="20" t="s">
        <v>481</v>
      </c>
      <c r="O39" s="18" t="s">
        <v>481</v>
      </c>
      <c r="P39" s="20" t="s">
        <v>481</v>
      </c>
      <c r="Q39" s="18" t="s">
        <v>481</v>
      </c>
      <c r="R39" s="20" t="s">
        <v>481</v>
      </c>
      <c r="S39" s="18" t="s">
        <v>481</v>
      </c>
      <c r="T39" s="20" t="s">
        <v>481</v>
      </c>
      <c r="U39" s="18" t="n">
        <v>368.85613253</v>
      </c>
      <c r="V39" s="20" t="n">
        <v>7.31817308</v>
      </c>
    </row>
    <row r="40" spans="1:22">
      <c r="A40" s="15" t="s">
        <v>515</v>
      </c>
      <c r="B40" s="17" t="n">
        <v>14157</v>
      </c>
      <c r="C40" s="18">
        <f>(430.0/B40*100)</f>
        <v/>
      </c>
      <c r="D40" s="19" t="n">
        <v>13727</v>
      </c>
      <c r="E40" s="18" t="n">
        <v>461.24942089</v>
      </c>
      <c r="F40" s="20" t="n">
        <v>11.70262689</v>
      </c>
      <c r="G40" s="18" t="n">
        <v>431.63155484</v>
      </c>
      <c r="H40" s="20" t="n">
        <v>5.0953091</v>
      </c>
      <c r="I40" s="18" t="n">
        <v>506.17557654</v>
      </c>
      <c r="J40" s="20" t="n">
        <v>2.17200669</v>
      </c>
      <c r="K40" s="18" t="n">
        <v>565.01704524</v>
      </c>
      <c r="L40" s="20" t="n">
        <v>3.60763153</v>
      </c>
      <c r="M40" s="18" t="s">
        <v>481</v>
      </c>
      <c r="N40" s="20" t="s">
        <v>481</v>
      </c>
      <c r="O40" s="18" t="s">
        <v>481</v>
      </c>
      <c r="P40" s="20" t="s">
        <v>481</v>
      </c>
      <c r="Q40" s="18" t="s">
        <v>481</v>
      </c>
      <c r="R40" s="20" t="s">
        <v>481</v>
      </c>
      <c r="S40" s="18" t="s">
        <v>481</v>
      </c>
      <c r="T40" s="20" t="s">
        <v>481</v>
      </c>
      <c r="U40" s="18" t="n">
        <v>417.33122335</v>
      </c>
      <c r="V40" s="20" t="n">
        <v>6.00879718</v>
      </c>
    </row>
    <row r="41" spans="1:22">
      <c r="A41" s="15" t="s">
        <v>516</v>
      </c>
      <c r="B41" s="17" t="n">
        <v>5712</v>
      </c>
      <c r="C41" s="18">
        <f>(71.0/B41*100)</f>
        <v/>
      </c>
      <c r="D41" s="19" t="n">
        <v>5641</v>
      </c>
      <c r="E41" s="18" t="n">
        <v>454.95374489</v>
      </c>
      <c r="F41" s="20" t="n">
        <v>7.31052348</v>
      </c>
      <c r="G41" s="18" t="n">
        <v>428.91201739</v>
      </c>
      <c r="H41" s="20" t="n">
        <v>6.55789384</v>
      </c>
      <c r="I41" s="18" t="n">
        <v>487.51395816</v>
      </c>
      <c r="J41" s="20" t="n">
        <v>2.78603324</v>
      </c>
      <c r="K41" s="18" t="n">
        <v>548.1254394699999</v>
      </c>
      <c r="L41" s="20" t="n">
        <v>3.69870038</v>
      </c>
      <c r="M41" s="18" t="s">
        <v>481</v>
      </c>
      <c r="N41" s="20" t="s">
        <v>481</v>
      </c>
      <c r="O41" s="18" t="s">
        <v>481</v>
      </c>
      <c r="P41" s="20" t="s">
        <v>481</v>
      </c>
      <c r="Q41" s="18" t="n">
        <v>387.44235424</v>
      </c>
      <c r="R41" s="20" t="n">
        <v>14.52510266</v>
      </c>
      <c r="S41" s="18" t="s">
        <v>481</v>
      </c>
      <c r="T41" s="20" t="s">
        <v>481</v>
      </c>
      <c r="U41" s="18" t="n">
        <v>411.75750887</v>
      </c>
      <c r="V41" s="20" t="n">
        <v>11.70645453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359.12387425</v>
      </c>
      <c r="F45" s="20" t="n">
        <v>5.78362153</v>
      </c>
      <c r="G45" s="18" t="n">
        <v>376.96891597</v>
      </c>
      <c r="H45" s="20" t="n">
        <v>3.29602231</v>
      </c>
      <c r="I45" s="18" t="n">
        <v>380.21434721</v>
      </c>
      <c r="J45" s="20" t="n">
        <v>3.0795757</v>
      </c>
      <c r="K45" s="18" t="n">
        <v>378.09059476</v>
      </c>
      <c r="L45" s="20" t="n">
        <v>3.80958822</v>
      </c>
      <c r="M45" s="18" t="s">
        <v>481</v>
      </c>
      <c r="N45" s="20" t="s">
        <v>481</v>
      </c>
      <c r="O45" s="18" t="s">
        <v>481</v>
      </c>
      <c r="P45" s="20" t="s">
        <v>481</v>
      </c>
      <c r="Q45" s="18" t="n">
        <v>357.6401</v>
      </c>
      <c r="R45" s="20" t="n">
        <v>55.81973476</v>
      </c>
      <c r="S45" s="18" t="n">
        <v>346.50761692</v>
      </c>
      <c r="T45" s="20" t="n">
        <v>14.87897929</v>
      </c>
      <c r="U45" s="18" t="n">
        <v>347.00450291</v>
      </c>
      <c r="V45" s="20" t="n">
        <v>4.88200558</v>
      </c>
    </row>
    <row r="46" spans="1:22">
      <c r="A46" s="15" t="s">
        <v>521</v>
      </c>
      <c r="B46" s="17" t="n">
        <v>23141</v>
      </c>
      <c r="C46" s="18">
        <f>(2327.0/B46*100)</f>
        <v/>
      </c>
      <c r="D46" s="19" t="n">
        <v>20814</v>
      </c>
      <c r="E46" s="18" t="n">
        <v>360.18803021</v>
      </c>
      <c r="F46" s="20" t="n">
        <v>6.96729776</v>
      </c>
      <c r="G46" s="18" t="n">
        <v>388.7179988</v>
      </c>
      <c r="H46" s="20" t="n">
        <v>4.00752222</v>
      </c>
      <c r="I46" s="18" t="n">
        <v>416.97213922</v>
      </c>
      <c r="J46" s="20" t="n">
        <v>2.91319573</v>
      </c>
      <c r="K46" s="18" t="n">
        <v>446.25212052</v>
      </c>
      <c r="L46" s="20" t="n">
        <v>5.00971492</v>
      </c>
      <c r="M46" s="18" t="s">
        <v>481</v>
      </c>
      <c r="N46" s="20" t="s">
        <v>481</v>
      </c>
      <c r="O46" s="18" t="s">
        <v>481</v>
      </c>
      <c r="P46" s="20" t="s">
        <v>481</v>
      </c>
      <c r="Q46" s="18" t="s">
        <v>481</v>
      </c>
      <c r="R46" s="20" t="s">
        <v>481</v>
      </c>
      <c r="S46" s="18" t="s">
        <v>481</v>
      </c>
      <c r="T46" s="20" t="s">
        <v>481</v>
      </c>
      <c r="U46" s="18" t="n">
        <v>378.98199818</v>
      </c>
      <c r="V46" s="20" t="n">
        <v>2.3580271</v>
      </c>
    </row>
    <row r="47" spans="1:22">
      <c r="A47" s="15" t="s">
        <v>522</v>
      </c>
      <c r="B47" s="17" t="n">
        <v>5928</v>
      </c>
      <c r="C47" s="18">
        <f>(456.0/B47*100)</f>
        <v/>
      </c>
      <c r="D47" s="19" t="n">
        <v>5472</v>
      </c>
      <c r="E47" s="18" t="n">
        <v>384.21694712</v>
      </c>
      <c r="F47" s="20" t="n">
        <v>5.96740509</v>
      </c>
      <c r="G47" s="18" t="n">
        <v>426.87092132</v>
      </c>
      <c r="H47" s="20" t="n">
        <v>5.32962598</v>
      </c>
      <c r="I47" s="18" t="n">
        <v>472.93733965</v>
      </c>
      <c r="J47" s="20" t="n">
        <v>4.13722727</v>
      </c>
      <c r="K47" s="18" t="n">
        <v>489.7247003</v>
      </c>
      <c r="L47" s="20" t="n">
        <v>6.41977145</v>
      </c>
      <c r="M47" s="18" t="s">
        <v>481</v>
      </c>
      <c r="N47" s="20" t="s">
        <v>481</v>
      </c>
      <c r="O47" s="18" t="s">
        <v>481</v>
      </c>
      <c r="P47" s="20" t="s">
        <v>481</v>
      </c>
      <c r="Q47" s="18" t="s">
        <v>481</v>
      </c>
      <c r="R47" s="20" t="s">
        <v>481</v>
      </c>
      <c r="S47" s="18" t="s">
        <v>481</v>
      </c>
      <c r="T47" s="20" t="s">
        <v>481</v>
      </c>
      <c r="U47" s="18" t="n">
        <v>381.00257527</v>
      </c>
      <c r="V47" s="20" t="n">
        <v>5.4505331</v>
      </c>
    </row>
    <row r="48" spans="1:22">
      <c r="A48" s="15" t="s">
        <v>523</v>
      </c>
      <c r="B48" s="17" t="n">
        <v>9841</v>
      </c>
      <c r="C48" s="18">
        <f>(8.0/B48*100)</f>
        <v/>
      </c>
      <c r="D48" s="19" t="n">
        <v>9833</v>
      </c>
      <c r="E48" s="18" t="n">
        <v>488.24642556</v>
      </c>
      <c r="F48" s="20" t="n">
        <v>11.17959962</v>
      </c>
      <c r="G48" s="18" t="n">
        <v>487.7448365</v>
      </c>
      <c r="H48" s="20" t="n">
        <v>6.51337076</v>
      </c>
      <c r="I48" s="18" t="n">
        <v>519.9187574699999</v>
      </c>
      <c r="J48" s="20" t="n">
        <v>4.67654939</v>
      </c>
      <c r="K48" s="18" t="n">
        <v>568.11105777</v>
      </c>
      <c r="L48" s="20" t="n">
        <v>6.18655439</v>
      </c>
      <c r="M48" s="18" t="s">
        <v>481</v>
      </c>
      <c r="N48" s="20" t="s">
        <v>481</v>
      </c>
      <c r="O48" s="18" t="s">
        <v>481</v>
      </c>
      <c r="P48" s="20" t="s">
        <v>481</v>
      </c>
      <c r="Q48" s="18" t="s">
        <v>481</v>
      </c>
      <c r="R48" s="20" t="s">
        <v>481</v>
      </c>
      <c r="S48" s="18" t="s">
        <v>481</v>
      </c>
      <c r="T48" s="20" t="s">
        <v>481</v>
      </c>
      <c r="U48" s="18" t="n">
        <v>445.41477383</v>
      </c>
      <c r="V48" s="20" t="n">
        <v>26.05289062</v>
      </c>
    </row>
    <row r="49" spans="1:22">
      <c r="A49" s="15" t="s">
        <v>524</v>
      </c>
      <c r="B49" s="17" t="n">
        <v>6349</v>
      </c>
      <c r="C49" s="18">
        <f>(56.0/B49*100)</f>
        <v/>
      </c>
      <c r="D49" s="19" t="n">
        <v>6293</v>
      </c>
      <c r="E49" s="18" t="n">
        <v>406.90677806</v>
      </c>
      <c r="F49" s="20" t="n">
        <v>6.93578142</v>
      </c>
      <c r="G49" s="18" t="n">
        <v>408.71084751</v>
      </c>
      <c r="H49" s="20" t="n">
        <v>4.76376262</v>
      </c>
      <c r="I49" s="18" t="n">
        <v>437.79469144</v>
      </c>
      <c r="J49" s="20" t="n">
        <v>2.89832016</v>
      </c>
      <c r="K49" s="18" t="n">
        <v>460.32821929</v>
      </c>
      <c r="L49" s="20" t="n">
        <v>4.62070882</v>
      </c>
      <c r="M49" s="18" t="s">
        <v>481</v>
      </c>
      <c r="N49" s="20" t="s">
        <v>481</v>
      </c>
      <c r="O49" s="18" t="s">
        <v>481</v>
      </c>
      <c r="P49" s="20" t="s">
        <v>481</v>
      </c>
      <c r="Q49" s="18" t="s">
        <v>481</v>
      </c>
      <c r="R49" s="20" t="s">
        <v>481</v>
      </c>
      <c r="S49" s="18" t="n">
        <v>395.85384025</v>
      </c>
      <c r="T49" s="20" t="n">
        <v>32.80062432</v>
      </c>
      <c r="U49" s="18" t="n">
        <v>385.67798331</v>
      </c>
      <c r="V49" s="20" t="n">
        <v>7.07855087</v>
      </c>
    </row>
    <row r="50" spans="1:22">
      <c r="A50" s="15" t="s">
        <v>525</v>
      </c>
      <c r="B50" s="17" t="n">
        <v>11795</v>
      </c>
      <c r="C50" s="18">
        <f>(457.0/B50*100)</f>
        <v/>
      </c>
      <c r="D50" s="19" t="n">
        <v>11338</v>
      </c>
      <c r="E50" s="18" t="n">
        <v>381.77304256</v>
      </c>
      <c r="F50" s="20" t="n">
        <v>6.00990066</v>
      </c>
      <c r="G50" s="18" t="n">
        <v>408.37511091</v>
      </c>
      <c r="H50" s="20" t="n">
        <v>3.70781509</v>
      </c>
      <c r="I50" s="18" t="n">
        <v>423.0693658</v>
      </c>
      <c r="J50" s="20" t="n">
        <v>2.30118533</v>
      </c>
      <c r="K50" s="18" t="n">
        <v>439.32530923</v>
      </c>
      <c r="L50" s="20" t="n">
        <v>3.86118502</v>
      </c>
      <c r="M50" s="18" t="s">
        <v>481</v>
      </c>
      <c r="N50" s="20" t="s">
        <v>481</v>
      </c>
      <c r="O50" s="18" t="s">
        <v>481</v>
      </c>
      <c r="P50" s="20" t="s">
        <v>481</v>
      </c>
      <c r="Q50" s="18" t="s">
        <v>481</v>
      </c>
      <c r="R50" s="20" t="s">
        <v>481</v>
      </c>
      <c r="S50" s="18" t="s">
        <v>481</v>
      </c>
      <c r="T50" s="20" t="s">
        <v>481</v>
      </c>
      <c r="U50" s="18" t="n">
        <v>360.18263625</v>
      </c>
      <c r="V50" s="20" t="n">
        <v>6.62482571</v>
      </c>
    </row>
    <row r="51" spans="1:22">
      <c r="A51" s="15" t="s">
        <v>526</v>
      </c>
      <c r="B51" s="17" t="n">
        <v>6866</v>
      </c>
      <c r="C51" s="18">
        <f>(119.0/B51*100)</f>
        <v/>
      </c>
      <c r="D51" s="19" t="n">
        <v>6747</v>
      </c>
      <c r="E51" s="18" t="n">
        <v>394.96242153</v>
      </c>
      <c r="F51" s="20" t="n">
        <v>4.66177177</v>
      </c>
      <c r="G51" s="18" t="n">
        <v>425.24376718</v>
      </c>
      <c r="H51" s="20" t="n">
        <v>3.06969598</v>
      </c>
      <c r="I51" s="18" t="n">
        <v>426.29400241</v>
      </c>
      <c r="J51" s="20" t="n">
        <v>2.06960745</v>
      </c>
      <c r="K51" s="18" t="n">
        <v>435.37864854</v>
      </c>
      <c r="L51" s="20" t="n">
        <v>4.49343324</v>
      </c>
      <c r="M51" s="18" t="s">
        <v>481</v>
      </c>
      <c r="N51" s="20" t="s">
        <v>481</v>
      </c>
      <c r="O51" s="18" t="s">
        <v>481</v>
      </c>
      <c r="P51" s="20" t="s">
        <v>481</v>
      </c>
      <c r="Q51" s="18" t="n">
        <v>410.85572185</v>
      </c>
      <c r="R51" s="20" t="n">
        <v>3.7997542</v>
      </c>
      <c r="S51" s="18" t="s">
        <v>481</v>
      </c>
      <c r="T51" s="20" t="s">
        <v>481</v>
      </c>
      <c r="U51" s="18" t="n">
        <v>388.85507111</v>
      </c>
      <c r="V51" s="20" t="n">
        <v>6.28489281</v>
      </c>
    </row>
    <row r="52" spans="1:22">
      <c r="A52" s="15" t="s">
        <v>527</v>
      </c>
      <c r="B52" s="17" t="n">
        <v>5809</v>
      </c>
      <c r="C52" s="18">
        <f>(120.0/B52*100)</f>
        <v/>
      </c>
      <c r="D52" s="19" t="n">
        <v>5689</v>
      </c>
      <c r="E52" s="18" t="n">
        <v>391.1345971</v>
      </c>
      <c r="F52" s="20" t="n">
        <v>5.13715004</v>
      </c>
      <c r="G52" s="18" t="n">
        <v>442.81854335</v>
      </c>
      <c r="H52" s="20" t="n">
        <v>4.97718423</v>
      </c>
      <c r="I52" s="18" t="n">
        <v>481.69969412</v>
      </c>
      <c r="J52" s="20" t="n">
        <v>2.59376586</v>
      </c>
      <c r="K52" s="18" t="n">
        <v>511.07738939</v>
      </c>
      <c r="L52" s="20" t="n">
        <v>3.84734116</v>
      </c>
      <c r="M52" s="18" t="s">
        <v>481</v>
      </c>
      <c r="N52" s="20" t="s">
        <v>481</v>
      </c>
      <c r="O52" s="18" t="s">
        <v>481</v>
      </c>
      <c r="P52" s="20" t="s">
        <v>481</v>
      </c>
      <c r="Q52" s="18" t="s">
        <v>481</v>
      </c>
      <c r="R52" s="20" t="s">
        <v>481</v>
      </c>
      <c r="S52" s="18" t="s">
        <v>481</v>
      </c>
      <c r="T52" s="20" t="s">
        <v>481</v>
      </c>
      <c r="U52" s="18" t="n">
        <v>398.23519894</v>
      </c>
      <c r="V52" s="20" t="n">
        <v>6.78536155</v>
      </c>
    </row>
    <row r="53" spans="1:22">
      <c r="A53" s="15" t="s">
        <v>528</v>
      </c>
      <c r="B53" s="17" t="n">
        <v>5571</v>
      </c>
      <c r="C53" s="18">
        <f>(129.0/B53*100)</f>
        <v/>
      </c>
      <c r="D53" s="19" t="n">
        <v>5442</v>
      </c>
      <c r="E53" s="18" t="n">
        <v>385.89536259</v>
      </c>
      <c r="F53" s="20" t="n">
        <v>6.02032534</v>
      </c>
      <c r="G53" s="18" t="n">
        <v>419.19055067</v>
      </c>
      <c r="H53" s="20" t="n">
        <v>3.02606856</v>
      </c>
      <c r="I53" s="18" t="n">
        <v>444.36165428</v>
      </c>
      <c r="J53" s="20" t="n">
        <v>1.62585191</v>
      </c>
      <c r="K53" s="18" t="n">
        <v>477.44254636</v>
      </c>
      <c r="L53" s="20" t="n">
        <v>3.53517877</v>
      </c>
      <c r="M53" s="18" t="s">
        <v>481</v>
      </c>
      <c r="N53" s="20" t="s">
        <v>481</v>
      </c>
      <c r="O53" s="18" t="s">
        <v>481</v>
      </c>
      <c r="P53" s="20" t="s">
        <v>481</v>
      </c>
      <c r="Q53" s="18" t="s">
        <v>481</v>
      </c>
      <c r="R53" s="20" t="s">
        <v>481</v>
      </c>
      <c r="S53" s="18" t="s">
        <v>481</v>
      </c>
      <c r="T53" s="20" t="s">
        <v>481</v>
      </c>
      <c r="U53" s="18" t="n">
        <v>358.36138786</v>
      </c>
      <c r="V53" s="20" t="n">
        <v>3.94531144</v>
      </c>
    </row>
    <row r="54" spans="1:22">
      <c r="A54" s="15" t="s">
        <v>529</v>
      </c>
      <c r="B54" s="17" t="n">
        <v>4740</v>
      </c>
      <c r="C54" s="18">
        <f>(580.0/B54*100)</f>
        <v/>
      </c>
      <c r="D54" s="19" t="n">
        <v>4160</v>
      </c>
      <c r="E54" s="18" t="n">
        <v>313.58602787</v>
      </c>
      <c r="F54" s="20" t="n">
        <v>4.81343736</v>
      </c>
      <c r="G54" s="18" t="n">
        <v>325.62817883</v>
      </c>
      <c r="H54" s="20" t="n">
        <v>4.44065208</v>
      </c>
      <c r="I54" s="18" t="n">
        <v>353.59467727</v>
      </c>
      <c r="J54" s="20" t="n">
        <v>3.50529797</v>
      </c>
      <c r="K54" s="18" t="n">
        <v>350.30409862</v>
      </c>
      <c r="L54" s="20" t="n">
        <v>4.08657321</v>
      </c>
      <c r="M54" s="18" t="s">
        <v>481</v>
      </c>
      <c r="N54" s="20" t="s">
        <v>481</v>
      </c>
      <c r="O54" s="18" t="s">
        <v>481</v>
      </c>
      <c r="P54" s="20" t="s">
        <v>481</v>
      </c>
      <c r="Q54" s="18" t="s">
        <v>481</v>
      </c>
      <c r="R54" s="20" t="s">
        <v>481</v>
      </c>
      <c r="S54" s="18" t="s">
        <v>481</v>
      </c>
      <c r="T54" s="20" t="s">
        <v>481</v>
      </c>
      <c r="U54" s="18" t="n">
        <v>287.84080433</v>
      </c>
      <c r="V54" s="20" t="n">
        <v>3.37002273</v>
      </c>
    </row>
    <row r="55" spans="1:22">
      <c r="A55" s="15" t="s">
        <v>530</v>
      </c>
      <c r="B55" s="17" t="n">
        <v>5316</v>
      </c>
      <c r="C55" s="18">
        <f>(22.0/B55*100)</f>
        <v/>
      </c>
      <c r="D55" s="19" t="n">
        <v>5294</v>
      </c>
      <c r="E55" s="18" t="n">
        <v>361.39667698</v>
      </c>
      <c r="F55" s="20" t="n">
        <v>8.276361700000001</v>
      </c>
      <c r="G55" s="18" t="n">
        <v>362.16132295</v>
      </c>
      <c r="H55" s="20" t="n">
        <v>4.54975951</v>
      </c>
      <c r="I55" s="18" t="n">
        <v>413.80663065</v>
      </c>
      <c r="J55" s="20" t="n">
        <v>2.47088597</v>
      </c>
      <c r="K55" s="18" t="n">
        <v>453.87599438</v>
      </c>
      <c r="L55" s="20" t="n">
        <v>4.28174206</v>
      </c>
      <c r="M55" s="18" t="s">
        <v>481</v>
      </c>
      <c r="N55" s="20" t="s">
        <v>481</v>
      </c>
      <c r="O55" s="18" t="s">
        <v>481</v>
      </c>
      <c r="P55" s="20" t="s">
        <v>481</v>
      </c>
      <c r="Q55" s="18" t="s">
        <v>481</v>
      </c>
      <c r="R55" s="20" t="s">
        <v>481</v>
      </c>
      <c r="S55" s="18" t="n">
        <v>321.33516798</v>
      </c>
      <c r="T55" s="20" t="n">
        <v>23.97113798</v>
      </c>
      <c r="U55" s="18" t="n">
        <v>334.00023109</v>
      </c>
      <c r="V55" s="20" t="n">
        <v>6.88588232</v>
      </c>
    </row>
    <row r="56" spans="1:22">
      <c r="A56" s="15" t="s">
        <v>531</v>
      </c>
      <c r="B56" s="17" t="n">
        <v>5359</v>
      </c>
      <c r="C56" s="18">
        <f>(77.0/B56*100)</f>
        <v/>
      </c>
      <c r="D56" s="19" t="n">
        <v>5282</v>
      </c>
      <c r="E56" s="18" t="n">
        <v>469.84197759</v>
      </c>
      <c r="F56" s="20" t="n">
        <v>7.59603868</v>
      </c>
      <c r="G56" s="18" t="n">
        <v>482.17295534</v>
      </c>
      <c r="H56" s="20" t="n">
        <v>5.93885098</v>
      </c>
      <c r="I56" s="18" t="n">
        <v>524.26656551</v>
      </c>
      <c r="J56" s="20" t="n">
        <v>2.35563546</v>
      </c>
      <c r="K56" s="18" t="n">
        <v>553.44846508</v>
      </c>
      <c r="L56" s="20" t="n">
        <v>3.56562087</v>
      </c>
      <c r="M56" s="18" t="s">
        <v>481</v>
      </c>
      <c r="N56" s="20" t="s">
        <v>481</v>
      </c>
      <c r="O56" s="18" t="s">
        <v>481</v>
      </c>
      <c r="P56" s="20" t="s">
        <v>481</v>
      </c>
      <c r="Q56" s="18" t="s">
        <v>481</v>
      </c>
      <c r="R56" s="20" t="s">
        <v>481</v>
      </c>
      <c r="S56" s="18" t="s">
        <v>481</v>
      </c>
      <c r="T56" s="20" t="s">
        <v>481</v>
      </c>
      <c r="U56" s="18" t="n">
        <v>451.22380914</v>
      </c>
      <c r="V56" s="20" t="n">
        <v>12.4378003</v>
      </c>
    </row>
    <row r="57" spans="1:22">
      <c r="A57" s="15" t="s">
        <v>532</v>
      </c>
      <c r="B57" s="17" t="n">
        <v>6513</v>
      </c>
      <c r="C57" s="18">
        <f>(0.0/B57*100)</f>
        <v/>
      </c>
      <c r="D57" s="19" t="n">
        <v>6513</v>
      </c>
      <c r="E57" s="18" t="n">
        <v>378.13862998</v>
      </c>
      <c r="F57" s="20" t="n">
        <v>5.93022577</v>
      </c>
      <c r="G57" s="18" t="n">
        <v>410.73158458</v>
      </c>
      <c r="H57" s="20" t="n">
        <v>3.55215477</v>
      </c>
      <c r="I57" s="18" t="n">
        <v>403.63507485</v>
      </c>
      <c r="J57" s="20" t="n">
        <v>2.56278991</v>
      </c>
      <c r="K57" s="18" t="n">
        <v>379.97339354</v>
      </c>
      <c r="L57" s="20" t="n">
        <v>6.42887139</v>
      </c>
      <c r="M57" s="18" t="s">
        <v>481</v>
      </c>
      <c r="N57" s="20" t="s">
        <v>481</v>
      </c>
      <c r="O57" s="18" t="s">
        <v>481</v>
      </c>
      <c r="P57" s="20" t="s">
        <v>481</v>
      </c>
      <c r="Q57" s="18" t="s">
        <v>481</v>
      </c>
      <c r="R57" s="20" t="s">
        <v>481</v>
      </c>
      <c r="S57" s="18" t="n">
        <v>367.23330039</v>
      </c>
      <c r="T57" s="20" t="n">
        <v>21.32419012</v>
      </c>
      <c r="U57" s="18" t="n">
        <v>381.1178424</v>
      </c>
      <c r="V57" s="20" t="n">
        <v>8.22062167</v>
      </c>
    </row>
    <row r="58" spans="1:22">
      <c r="A58" s="15" t="s">
        <v>533</v>
      </c>
      <c r="B58" s="17" t="n">
        <v>7267</v>
      </c>
      <c r="C58" s="18">
        <f>(10.0/B58*100)</f>
        <v/>
      </c>
      <c r="D58" s="19" t="n">
        <v>7257</v>
      </c>
      <c r="E58" s="18" t="n">
        <v>354.39764521</v>
      </c>
      <c r="F58" s="20" t="n">
        <v>5.2185022</v>
      </c>
      <c r="G58" s="18" t="n">
        <v>383.8282271</v>
      </c>
      <c r="H58" s="20" t="n">
        <v>4.31622839</v>
      </c>
      <c r="I58" s="18" t="n">
        <v>424.16814113</v>
      </c>
      <c r="J58" s="20" t="n">
        <v>2.77990371</v>
      </c>
      <c r="K58" s="18" t="n">
        <v>432.69602972</v>
      </c>
      <c r="L58" s="20" t="n">
        <v>3.89915115</v>
      </c>
      <c r="M58" s="18" t="s">
        <v>481</v>
      </c>
      <c r="N58" s="20" t="s">
        <v>481</v>
      </c>
      <c r="O58" s="18" t="s">
        <v>481</v>
      </c>
      <c r="P58" s="20" t="s">
        <v>481</v>
      </c>
      <c r="Q58" s="18" t="s">
        <v>481</v>
      </c>
      <c r="R58" s="20" t="s">
        <v>481</v>
      </c>
      <c r="S58" s="18" t="n">
        <v>343.84854118</v>
      </c>
      <c r="T58" s="20" t="n">
        <v>14.88764043</v>
      </c>
      <c r="U58" s="18" t="n">
        <v>335.15136418</v>
      </c>
      <c r="V58" s="20" t="n">
        <v>10.12542835</v>
      </c>
    </row>
    <row r="59" spans="1:22">
      <c r="A59" s="15" t="s">
        <v>534</v>
      </c>
      <c r="B59" s="17" t="n">
        <v>4826</v>
      </c>
      <c r="C59" s="18">
        <f>(26.0/B59*100)</f>
        <v/>
      </c>
      <c r="D59" s="19" t="n">
        <v>4800</v>
      </c>
      <c r="E59" s="18" t="n">
        <v>345.44777154</v>
      </c>
      <c r="F59" s="20" t="n">
        <v>7.33468645</v>
      </c>
      <c r="G59" s="18" t="n">
        <v>368.80322419</v>
      </c>
      <c r="H59" s="20" t="n">
        <v>3.72855106</v>
      </c>
      <c r="I59" s="18" t="n">
        <v>385.58308219</v>
      </c>
      <c r="J59" s="20" t="n">
        <v>2.19676527</v>
      </c>
      <c r="K59" s="18" t="n">
        <v>387.48950546</v>
      </c>
      <c r="L59" s="20" t="n">
        <v>3.7804952</v>
      </c>
      <c r="M59" s="18" t="s">
        <v>481</v>
      </c>
      <c r="N59" s="20" t="s">
        <v>481</v>
      </c>
      <c r="O59" s="18" t="s">
        <v>481</v>
      </c>
      <c r="P59" s="20" t="s">
        <v>481</v>
      </c>
      <c r="Q59" s="18" t="s">
        <v>481</v>
      </c>
      <c r="R59" s="20" t="s">
        <v>481</v>
      </c>
      <c r="S59" s="18" t="n">
        <v>311.00774984</v>
      </c>
      <c r="T59" s="20" t="n">
        <v>14.7868759</v>
      </c>
      <c r="U59" s="18" t="n">
        <v>325.41185409</v>
      </c>
      <c r="V59" s="20" t="n">
        <v>5.64292857</v>
      </c>
    </row>
    <row r="60" spans="1:22">
      <c r="A60" s="15" t="s">
        <v>535</v>
      </c>
      <c r="B60" s="17" t="n">
        <v>4546</v>
      </c>
      <c r="C60" s="18">
        <f>(15.0/B60*100)</f>
        <v/>
      </c>
      <c r="D60" s="19" t="n">
        <v>4531</v>
      </c>
      <c r="E60" s="18" t="n">
        <v>361.76822745</v>
      </c>
      <c r="F60" s="20" t="n">
        <v>8.082451069999999</v>
      </c>
      <c r="G60" s="18" t="n">
        <v>366.44176688</v>
      </c>
      <c r="H60" s="20" t="n">
        <v>4.67573999</v>
      </c>
      <c r="I60" s="18" t="n">
        <v>397.78729492</v>
      </c>
      <c r="J60" s="20" t="n">
        <v>3.75924102</v>
      </c>
      <c r="K60" s="18" t="n">
        <v>413.60205585</v>
      </c>
      <c r="L60" s="20" t="n">
        <v>7.18982622</v>
      </c>
      <c r="M60" s="18" t="s">
        <v>481</v>
      </c>
      <c r="N60" s="20" t="s">
        <v>481</v>
      </c>
      <c r="O60" s="18" t="s">
        <v>481</v>
      </c>
      <c r="P60" s="20" t="s">
        <v>481</v>
      </c>
      <c r="Q60" s="18" t="s">
        <v>481</v>
      </c>
      <c r="R60" s="20" t="s">
        <v>481</v>
      </c>
      <c r="S60" s="18" t="n">
        <v>328.27860417</v>
      </c>
      <c r="T60" s="20" t="n">
        <v>22.46156576</v>
      </c>
      <c r="U60" s="18" t="n">
        <v>362.94917049</v>
      </c>
      <c r="V60" s="20" t="n">
        <v>6.40476359</v>
      </c>
    </row>
    <row r="61" spans="1:22">
      <c r="A61" s="15" t="s">
        <v>536</v>
      </c>
      <c r="B61" s="17" t="n">
        <v>6525</v>
      </c>
      <c r="C61" s="18">
        <f>(184.0/B61*100)</f>
        <v/>
      </c>
      <c r="D61" s="19" t="n">
        <v>6341</v>
      </c>
      <c r="E61" s="18" t="n">
        <v>443.61466059</v>
      </c>
      <c r="F61" s="20" t="n">
        <v>6.3968922</v>
      </c>
      <c r="G61" s="18" t="n">
        <v>446.29000706</v>
      </c>
      <c r="H61" s="20" t="n">
        <v>3.51067935</v>
      </c>
      <c r="I61" s="18" t="n">
        <v>486.09046108</v>
      </c>
      <c r="J61" s="20" t="n">
        <v>2.34382455</v>
      </c>
      <c r="K61" s="18" t="n">
        <v>500.54850944</v>
      </c>
      <c r="L61" s="20" t="n">
        <v>3.81362539</v>
      </c>
      <c r="M61" s="18" t="s">
        <v>481</v>
      </c>
      <c r="N61" s="20" t="s">
        <v>481</v>
      </c>
      <c r="O61" s="18" t="s">
        <v>481</v>
      </c>
      <c r="P61" s="20" t="s">
        <v>481</v>
      </c>
      <c r="Q61" s="18" t="s">
        <v>481</v>
      </c>
      <c r="R61" s="20" t="s">
        <v>481</v>
      </c>
      <c r="S61" s="18" t="s">
        <v>481</v>
      </c>
      <c r="T61" s="20" t="s">
        <v>481</v>
      </c>
      <c r="U61" s="18" t="n">
        <v>380.51798018</v>
      </c>
      <c r="V61" s="20" t="n">
        <v>6.91775019</v>
      </c>
    </row>
    <row r="62" spans="1:22">
      <c r="A62" s="15" t="s">
        <v>537</v>
      </c>
      <c r="B62" s="17" t="n">
        <v>4476</v>
      </c>
      <c r="C62" s="18">
        <f>(3.0/B62*100)</f>
        <v/>
      </c>
      <c r="D62" s="19" t="n">
        <v>4473</v>
      </c>
      <c r="E62" s="18" t="n">
        <v>474.01962776</v>
      </c>
      <c r="F62" s="20" t="n">
        <v>8.71290694</v>
      </c>
      <c r="G62" s="18" t="n">
        <v>498.72345903</v>
      </c>
      <c r="H62" s="20" t="n">
        <v>4.45909099</v>
      </c>
      <c r="I62" s="18" t="n">
        <v>529.26703269</v>
      </c>
      <c r="J62" s="20" t="n">
        <v>1.25764837</v>
      </c>
      <c r="K62" s="18" t="n">
        <v>559.00284636</v>
      </c>
      <c r="L62" s="20" t="n">
        <v>3.02479337</v>
      </c>
      <c r="M62" s="18" t="s">
        <v>481</v>
      </c>
      <c r="N62" s="20" t="s">
        <v>481</v>
      </c>
      <c r="O62" s="18" t="s">
        <v>481</v>
      </c>
      <c r="P62" s="20" t="s">
        <v>481</v>
      </c>
      <c r="Q62" s="18" t="s">
        <v>481</v>
      </c>
      <c r="R62" s="20" t="s">
        <v>481</v>
      </c>
      <c r="S62" s="18" t="s">
        <v>481</v>
      </c>
      <c r="T62" s="20" t="s">
        <v>481</v>
      </c>
      <c r="U62" s="18" t="n">
        <v>462.46587619</v>
      </c>
      <c r="V62" s="20" t="n">
        <v>20.36285529</v>
      </c>
    </row>
    <row r="63" spans="1:22">
      <c r="A63" s="15" t="s">
        <v>538</v>
      </c>
      <c r="B63" s="17" t="n">
        <v>5324</v>
      </c>
      <c r="C63" s="18">
        <f>(13.0/B63*100)</f>
        <v/>
      </c>
      <c r="D63" s="19" t="n">
        <v>5311</v>
      </c>
      <c r="E63" s="18" t="n">
        <v>341.36901336</v>
      </c>
      <c r="F63" s="20" t="n">
        <v>5.67408459</v>
      </c>
      <c r="G63" s="18" t="n">
        <v>365.63316168</v>
      </c>
      <c r="H63" s="20" t="n">
        <v>3.8687567</v>
      </c>
      <c r="I63" s="18" t="n">
        <v>394.4366475</v>
      </c>
      <c r="J63" s="20" t="n">
        <v>1.79732954</v>
      </c>
      <c r="K63" s="18" t="n">
        <v>404.64028607</v>
      </c>
      <c r="L63" s="20" t="n">
        <v>4.43360978</v>
      </c>
      <c r="M63" s="18" t="s">
        <v>481</v>
      </c>
      <c r="N63" s="20" t="s">
        <v>481</v>
      </c>
      <c r="O63" s="18" t="s">
        <v>481</v>
      </c>
      <c r="P63" s="20" t="s">
        <v>481</v>
      </c>
      <c r="Q63" s="18" t="n">
        <v>207.93355</v>
      </c>
      <c r="R63" s="20" t="n">
        <v>64.74293806999999</v>
      </c>
      <c r="S63" s="18" t="n">
        <v>335.68693154</v>
      </c>
      <c r="T63" s="20" t="n">
        <v>37.36772023</v>
      </c>
      <c r="U63" s="18" t="n">
        <v>342.10845061</v>
      </c>
      <c r="V63" s="20" t="n">
        <v>4.13081772</v>
      </c>
    </row>
    <row r="64" spans="1:22">
      <c r="A64" s="15" t="s">
        <v>539</v>
      </c>
      <c r="B64" s="17" t="n">
        <v>3634</v>
      </c>
      <c r="C64" s="18">
        <f>(3.0/B64*100)</f>
        <v/>
      </c>
      <c r="D64" s="19" t="n">
        <v>3631</v>
      </c>
      <c r="E64" s="18" t="n">
        <v>356.34622709</v>
      </c>
      <c r="F64" s="20" t="n">
        <v>10.48224685</v>
      </c>
      <c r="G64" s="18" t="n">
        <v>412.62225245</v>
      </c>
      <c r="H64" s="20" t="n">
        <v>6.48601557</v>
      </c>
      <c r="I64" s="18" t="n">
        <v>469.24421326</v>
      </c>
      <c r="J64" s="20" t="n">
        <v>2.39094471</v>
      </c>
      <c r="K64" s="18" t="n">
        <v>524.95087994</v>
      </c>
      <c r="L64" s="20" t="n">
        <v>3.94965091</v>
      </c>
      <c r="M64" s="18" t="s">
        <v>481</v>
      </c>
      <c r="N64" s="20" t="s">
        <v>481</v>
      </c>
      <c r="O64" s="18" t="s">
        <v>481</v>
      </c>
      <c r="P64" s="20" t="s">
        <v>481</v>
      </c>
      <c r="Q64" s="18" t="s">
        <v>481</v>
      </c>
      <c r="R64" s="20" t="s">
        <v>481</v>
      </c>
      <c r="S64" s="18" t="n">
        <v>483.73708381</v>
      </c>
      <c r="T64" s="20" t="n">
        <v>30.33046182</v>
      </c>
      <c r="U64" s="18" t="n">
        <v>333.01586952</v>
      </c>
      <c r="V64" s="20" t="n">
        <v>10.09696635</v>
      </c>
    </row>
    <row r="65" spans="1:22">
      <c r="A65" s="15" t="s">
        <v>540</v>
      </c>
      <c r="B65" s="17" t="n">
        <v>5325</v>
      </c>
      <c r="C65" s="18">
        <f>(14.0/B65*100)</f>
        <v/>
      </c>
      <c r="D65" s="19" t="n">
        <v>5311</v>
      </c>
      <c r="E65" s="18" t="n">
        <v>399.6928349</v>
      </c>
      <c r="F65" s="20" t="n">
        <v>8.18856192</v>
      </c>
      <c r="G65" s="18" t="n">
        <v>412.59549983</v>
      </c>
      <c r="H65" s="20" t="n">
        <v>3.67709104</v>
      </c>
      <c r="I65" s="18" t="n">
        <v>434.34305583</v>
      </c>
      <c r="J65" s="20" t="n">
        <v>2.04098261</v>
      </c>
      <c r="K65" s="18" t="n">
        <v>458.97706199</v>
      </c>
      <c r="L65" s="20" t="n">
        <v>4.84685273</v>
      </c>
      <c r="M65" s="18" t="s">
        <v>481</v>
      </c>
      <c r="N65" s="20" t="s">
        <v>481</v>
      </c>
      <c r="O65" s="18" t="s">
        <v>481</v>
      </c>
      <c r="P65" s="20" t="s">
        <v>481</v>
      </c>
      <c r="Q65" s="18" t="n">
        <v>375.21957989</v>
      </c>
      <c r="R65" s="20" t="n">
        <v>35.13234482</v>
      </c>
      <c r="S65" s="18" t="s">
        <v>481</v>
      </c>
      <c r="T65" s="20" t="s">
        <v>481</v>
      </c>
      <c r="U65" s="18" t="n">
        <v>356.04882743</v>
      </c>
      <c r="V65" s="20" t="n">
        <v>6.32094189</v>
      </c>
    </row>
    <row r="66" spans="1:22">
      <c r="A66" s="15" t="s">
        <v>541</v>
      </c>
      <c r="B66" s="17" t="n">
        <v>5665</v>
      </c>
      <c r="C66" s="18">
        <f>(100.0/B66*100)</f>
        <v/>
      </c>
      <c r="D66" s="19" t="n">
        <v>5565</v>
      </c>
      <c r="E66" s="18" t="n">
        <v>377.36946435</v>
      </c>
      <c r="F66" s="20" t="n">
        <v>4.25372023</v>
      </c>
      <c r="G66" s="18" t="n">
        <v>396.95690484</v>
      </c>
      <c r="H66" s="20" t="n">
        <v>2.92531042</v>
      </c>
      <c r="I66" s="18" t="n">
        <v>430.87716457</v>
      </c>
      <c r="J66" s="20" t="n">
        <v>1.55420921</v>
      </c>
      <c r="K66" s="18" t="n">
        <v>446.96879694</v>
      </c>
      <c r="L66" s="20" t="n">
        <v>4.24529511</v>
      </c>
      <c r="M66" s="18" t="s">
        <v>481</v>
      </c>
      <c r="N66" s="20" t="s">
        <v>481</v>
      </c>
      <c r="O66" s="18" t="s">
        <v>481</v>
      </c>
      <c r="P66" s="20" t="s">
        <v>481</v>
      </c>
      <c r="Q66" s="18" t="s">
        <v>481</v>
      </c>
      <c r="R66" s="20" t="s">
        <v>481</v>
      </c>
      <c r="S66" s="18" t="s">
        <v>481</v>
      </c>
      <c r="T66" s="20" t="s">
        <v>481</v>
      </c>
      <c r="U66" s="18" t="n">
        <v>355.50908455</v>
      </c>
      <c r="V66" s="20" t="n">
        <v>2.79646137</v>
      </c>
    </row>
    <row r="67" spans="1:22">
      <c r="A67" s="15" t="s">
        <v>542</v>
      </c>
      <c r="B67" s="17" t="n">
        <v>6971</v>
      </c>
      <c r="C67" s="18">
        <f>(1164.0/B67*100)</f>
        <v/>
      </c>
      <c r="D67" s="19" t="n">
        <v>5807</v>
      </c>
      <c r="E67" s="18" t="n">
        <v>372.37078345</v>
      </c>
      <c r="F67" s="20" t="n">
        <v>5.61091927</v>
      </c>
      <c r="G67" s="18" t="n">
        <v>391.40943856</v>
      </c>
      <c r="H67" s="20" t="n">
        <v>3.78741559</v>
      </c>
      <c r="I67" s="18" t="n">
        <v>414.38304124</v>
      </c>
      <c r="J67" s="20" t="n">
        <v>2.44906567</v>
      </c>
      <c r="K67" s="18" t="n">
        <v>434.02278565</v>
      </c>
      <c r="L67" s="20" t="n">
        <v>4.68106533</v>
      </c>
      <c r="M67" s="18" t="s">
        <v>481</v>
      </c>
      <c r="N67" s="20" t="s">
        <v>481</v>
      </c>
      <c r="O67" s="18" t="s">
        <v>481</v>
      </c>
      <c r="P67" s="20" t="s">
        <v>481</v>
      </c>
      <c r="Q67" s="18" t="s">
        <v>481</v>
      </c>
      <c r="R67" s="20" t="s">
        <v>481</v>
      </c>
      <c r="S67" s="18" t="s">
        <v>481</v>
      </c>
      <c r="T67" s="20" t="s">
        <v>481</v>
      </c>
      <c r="U67" s="18" t="n">
        <v>352.20500346</v>
      </c>
      <c r="V67" s="20" t="n">
        <v>5.59814859</v>
      </c>
    </row>
    <row r="68" spans="1:22">
      <c r="A68" s="15" t="s">
        <v>543</v>
      </c>
      <c r="B68" s="17" t="n">
        <v>12083</v>
      </c>
      <c r="C68" s="18">
        <f>(32.0/B68*100)</f>
        <v/>
      </c>
      <c r="D68" s="19" t="n">
        <v>12051</v>
      </c>
      <c r="E68" s="18" t="n">
        <v>374.44219709</v>
      </c>
      <c r="F68" s="20" t="n">
        <v>4.08098793</v>
      </c>
      <c r="G68" s="18" t="n">
        <v>389.97168001</v>
      </c>
      <c r="H68" s="20" t="n">
        <v>3.13997873</v>
      </c>
      <c r="I68" s="18" t="n">
        <v>442.04676636</v>
      </c>
      <c r="J68" s="20" t="n">
        <v>1.4029341</v>
      </c>
      <c r="K68" s="18" t="n">
        <v>459.2770381</v>
      </c>
      <c r="L68" s="20" t="n">
        <v>2.76728733</v>
      </c>
      <c r="M68" s="18" t="s">
        <v>481</v>
      </c>
      <c r="N68" s="20" t="s">
        <v>481</v>
      </c>
      <c r="O68" s="18" t="s">
        <v>481</v>
      </c>
      <c r="P68" s="20" t="s">
        <v>481</v>
      </c>
      <c r="Q68" s="18" t="s">
        <v>481</v>
      </c>
      <c r="R68" s="20" t="s">
        <v>481</v>
      </c>
      <c r="S68" s="18" t="s">
        <v>481</v>
      </c>
      <c r="T68" s="20" t="s">
        <v>481</v>
      </c>
      <c r="U68" s="18" t="n">
        <v>359.1315793</v>
      </c>
      <c r="V68" s="20" t="n">
        <v>1.94004821</v>
      </c>
    </row>
    <row r="69" spans="1:22">
      <c r="A69" s="15" t="s">
        <v>544</v>
      </c>
      <c r="B69" s="17" t="n">
        <v>4876</v>
      </c>
      <c r="C69" s="18">
        <f>(0.0/B69*100)</f>
        <v/>
      </c>
      <c r="D69" s="19" t="n">
        <v>4876</v>
      </c>
      <c r="E69" s="18" t="n">
        <v>411.44832619</v>
      </c>
      <c r="F69" s="20" t="n">
        <v>6.54966283</v>
      </c>
      <c r="G69" s="18" t="n">
        <v>435.25253156</v>
      </c>
      <c r="H69" s="20" t="n">
        <v>4.07272303</v>
      </c>
      <c r="I69" s="18" t="n">
        <v>436.82766667</v>
      </c>
      <c r="J69" s="20" t="n">
        <v>3.29897857</v>
      </c>
      <c r="K69" s="18" t="n">
        <v>443.68793433</v>
      </c>
      <c r="L69" s="20" t="n">
        <v>7.28869202</v>
      </c>
      <c r="M69" s="18" t="s">
        <v>481</v>
      </c>
      <c r="N69" s="20" t="s">
        <v>481</v>
      </c>
      <c r="O69" s="18" t="s">
        <v>481</v>
      </c>
      <c r="P69" s="20" t="s">
        <v>481</v>
      </c>
      <c r="Q69" s="18" t="s">
        <v>481</v>
      </c>
      <c r="R69" s="20" t="s">
        <v>481</v>
      </c>
      <c r="S69" s="18" t="s">
        <v>481</v>
      </c>
      <c r="T69" s="20" t="s">
        <v>481</v>
      </c>
      <c r="U69" s="18" t="n">
        <v>390.60183572</v>
      </c>
      <c r="V69" s="20" t="n">
        <v>15.04225932</v>
      </c>
    </row>
    <row r="70" spans="1:22">
      <c r="A70" s="15" t="s">
        <v>545</v>
      </c>
      <c r="B70" s="17" t="n">
        <v>6036</v>
      </c>
      <c r="C70" s="18">
        <f>(223.0/B70*100)</f>
        <v/>
      </c>
      <c r="D70" s="19" t="n">
        <v>5813</v>
      </c>
      <c r="E70" s="18" t="n">
        <v>454.35446483</v>
      </c>
      <c r="F70" s="20" t="n">
        <v>5.64883284</v>
      </c>
      <c r="G70" s="18" t="n">
        <v>461.05719937</v>
      </c>
      <c r="H70" s="20" t="n">
        <v>4.04165189</v>
      </c>
      <c r="I70" s="18" t="n">
        <v>495.00965021</v>
      </c>
      <c r="J70" s="20" t="n">
        <v>2.49169638</v>
      </c>
      <c r="K70" s="18" t="n">
        <v>531.44398813</v>
      </c>
      <c r="L70" s="20" t="n">
        <v>4.87645544</v>
      </c>
      <c r="M70" s="18" t="s">
        <v>481</v>
      </c>
      <c r="N70" s="20" t="s">
        <v>481</v>
      </c>
      <c r="O70" s="18" t="s">
        <v>481</v>
      </c>
      <c r="P70" s="20" t="s">
        <v>481</v>
      </c>
      <c r="Q70" s="18" t="s">
        <v>481</v>
      </c>
      <c r="R70" s="20" t="s">
        <v>481</v>
      </c>
      <c r="S70" s="18" t="s">
        <v>481</v>
      </c>
      <c r="T70" s="20" t="s">
        <v>481</v>
      </c>
      <c r="U70" s="18" t="n">
        <v>432.77809335</v>
      </c>
      <c r="V70" s="20" t="n">
        <v>6.89429522</v>
      </c>
    </row>
    <row r="71" spans="1:22">
      <c r="A71" s="15" t="s">
        <v>546</v>
      </c>
      <c r="B71" s="17" t="n">
        <v>6115</v>
      </c>
      <c r="C71" s="18">
        <f>(50.0/B71*100)</f>
        <v/>
      </c>
      <c r="D71" s="19" t="n">
        <v>6065</v>
      </c>
      <c r="E71" s="18" t="n">
        <v>491.59052289</v>
      </c>
      <c r="F71" s="20" t="n">
        <v>9.181784199999999</v>
      </c>
      <c r="G71" s="18" t="n">
        <v>515.1242683200001</v>
      </c>
      <c r="H71" s="20" t="n">
        <v>4.66285665</v>
      </c>
      <c r="I71" s="18" t="n">
        <v>552.30084129</v>
      </c>
      <c r="J71" s="20" t="n">
        <v>1.48876782</v>
      </c>
      <c r="K71" s="18" t="n">
        <v>602.43682657</v>
      </c>
      <c r="L71" s="20" t="n">
        <v>3.75790583</v>
      </c>
      <c r="M71" s="18" t="s">
        <v>481</v>
      </c>
      <c r="N71" s="20" t="s">
        <v>481</v>
      </c>
      <c r="O71" s="18" t="s">
        <v>481</v>
      </c>
      <c r="P71" s="20" t="s">
        <v>481</v>
      </c>
      <c r="Q71" s="18" t="s">
        <v>481</v>
      </c>
      <c r="R71" s="20" t="s">
        <v>481</v>
      </c>
      <c r="S71" s="18" t="s">
        <v>481</v>
      </c>
      <c r="T71" s="20" t="s">
        <v>481</v>
      </c>
      <c r="U71" s="18" t="n">
        <v>444.19000947</v>
      </c>
      <c r="V71" s="20" t="n">
        <v>10.82969554</v>
      </c>
    </row>
    <row r="72" spans="1:22">
      <c r="A72" s="15" t="s">
        <v>547</v>
      </c>
      <c r="B72" s="17" t="n">
        <v>7708</v>
      </c>
      <c r="C72" s="18">
        <f>(8.0/B72*100)</f>
        <v/>
      </c>
      <c r="D72" s="19" t="n">
        <v>7700</v>
      </c>
      <c r="E72" s="18" t="n">
        <v>475.49405886</v>
      </c>
      <c r="F72" s="20" t="n">
        <v>11.19527409</v>
      </c>
      <c r="G72" s="18" t="n">
        <v>437.78792444</v>
      </c>
      <c r="H72" s="20" t="n">
        <v>6.34150618</v>
      </c>
      <c r="I72" s="18" t="n">
        <v>514.76882482</v>
      </c>
      <c r="J72" s="20" t="n">
        <v>2.49295726</v>
      </c>
      <c r="K72" s="18" t="n">
        <v>587.16567447</v>
      </c>
      <c r="L72" s="20" t="n">
        <v>3.57823308</v>
      </c>
      <c r="M72" s="18" t="s">
        <v>481</v>
      </c>
      <c r="N72" s="20" t="s">
        <v>481</v>
      </c>
      <c r="O72" s="18" t="s">
        <v>481</v>
      </c>
      <c r="P72" s="20" t="s">
        <v>481</v>
      </c>
      <c r="Q72" s="18" t="s">
        <v>481</v>
      </c>
      <c r="R72" s="20" t="s">
        <v>481</v>
      </c>
      <c r="S72" s="18" t="s">
        <v>481</v>
      </c>
      <c r="T72" s="20" t="s">
        <v>481</v>
      </c>
      <c r="U72" s="18" t="n">
        <v>442.61894437</v>
      </c>
      <c r="V72" s="20" t="n">
        <v>24.71149305</v>
      </c>
    </row>
    <row r="73" spans="1:22">
      <c r="A73" s="15" t="s">
        <v>548</v>
      </c>
      <c r="B73" s="17" t="n">
        <v>8249</v>
      </c>
      <c r="C73" s="18">
        <f>(209.0/B73*100)</f>
        <v/>
      </c>
      <c r="D73" s="19" t="n">
        <v>8040</v>
      </c>
      <c r="E73" s="18" t="n">
        <v>373.7460672</v>
      </c>
      <c r="F73" s="20" t="n">
        <v>7.94071999</v>
      </c>
      <c r="G73" s="18" t="n">
        <v>389.78618583</v>
      </c>
      <c r="H73" s="20" t="n">
        <v>4.25292502</v>
      </c>
      <c r="I73" s="18" t="n">
        <v>422.74598264</v>
      </c>
      <c r="J73" s="20" t="n">
        <v>2.62827219</v>
      </c>
      <c r="K73" s="18" t="n">
        <v>463.6581084</v>
      </c>
      <c r="L73" s="20" t="n">
        <v>6.47861625</v>
      </c>
      <c r="M73" s="18" t="s">
        <v>481</v>
      </c>
      <c r="N73" s="20" t="s">
        <v>481</v>
      </c>
      <c r="O73" s="18" t="s">
        <v>481</v>
      </c>
      <c r="P73" s="20" t="s">
        <v>481</v>
      </c>
      <c r="Q73" s="18" t="s">
        <v>481</v>
      </c>
      <c r="R73" s="20" t="s">
        <v>481</v>
      </c>
      <c r="S73" s="18" t="s">
        <v>481</v>
      </c>
      <c r="T73" s="20" t="s">
        <v>481</v>
      </c>
      <c r="U73" s="18" t="n">
        <v>370.84796247</v>
      </c>
      <c r="V73" s="20" t="n">
        <v>9.9775604</v>
      </c>
    </row>
    <row r="74" spans="1:22">
      <c r="A74" s="15" t="s">
        <v>549</v>
      </c>
      <c r="B74" s="17" t="n">
        <v>4692</v>
      </c>
      <c r="C74" s="18">
        <f>(82.0/B74*100)</f>
        <v/>
      </c>
      <c r="D74" s="19" t="n">
        <v>4610</v>
      </c>
      <c r="E74" s="18" t="n">
        <v>395.24944603</v>
      </c>
      <c r="F74" s="20" t="n">
        <v>6.7368622</v>
      </c>
      <c r="G74" s="18" t="n">
        <v>392.40542889</v>
      </c>
      <c r="H74" s="20" t="n">
        <v>4.51049947</v>
      </c>
      <c r="I74" s="18" t="n">
        <v>438.9434301</v>
      </c>
      <c r="J74" s="20" t="n">
        <v>1.70495816</v>
      </c>
      <c r="K74" s="18" t="n">
        <v>457.0907679</v>
      </c>
      <c r="L74" s="20" t="n">
        <v>4.87631418</v>
      </c>
      <c r="M74" s="18" t="s">
        <v>481</v>
      </c>
      <c r="N74" s="20" t="s">
        <v>481</v>
      </c>
      <c r="O74" s="18" t="s">
        <v>481</v>
      </c>
      <c r="P74" s="20" t="s">
        <v>481</v>
      </c>
      <c r="Q74" s="18" t="s">
        <v>481</v>
      </c>
      <c r="R74" s="20" t="s">
        <v>481</v>
      </c>
      <c r="S74" s="18" t="n">
        <v>396.71439004</v>
      </c>
      <c r="T74" s="20" t="n">
        <v>21.85505787</v>
      </c>
      <c r="U74" s="18" t="n">
        <v>359.08617282</v>
      </c>
      <c r="V74" s="20" t="n">
        <v>4.69784932</v>
      </c>
    </row>
    <row r="75" spans="1:22">
      <c r="A75" s="15" t="s">
        <v>550</v>
      </c>
      <c r="B75" s="17" t="n">
        <v>5375</v>
      </c>
      <c r="C75" s="18">
        <f>(341.0/B75*100)</f>
        <v/>
      </c>
      <c r="D75" s="19" t="n">
        <v>5034</v>
      </c>
      <c r="E75" s="18" t="n">
        <v>374.52130648</v>
      </c>
      <c r="F75" s="20" t="n">
        <v>4.43378114</v>
      </c>
      <c r="G75" s="18" t="n">
        <v>384.87316123</v>
      </c>
      <c r="H75" s="20" t="n">
        <v>3.02477775</v>
      </c>
      <c r="I75" s="18" t="n">
        <v>396.18319999</v>
      </c>
      <c r="J75" s="20" t="n">
        <v>2.6087057</v>
      </c>
      <c r="K75" s="18" t="n">
        <v>408.53532635</v>
      </c>
      <c r="L75" s="20" t="n">
        <v>4.17411092</v>
      </c>
      <c r="M75" s="18" t="s">
        <v>481</v>
      </c>
      <c r="N75" s="20" t="s">
        <v>481</v>
      </c>
      <c r="O75" s="18" t="s">
        <v>481</v>
      </c>
      <c r="P75" s="20" t="s">
        <v>481</v>
      </c>
      <c r="Q75" s="18" t="s">
        <v>481</v>
      </c>
      <c r="R75" s="20" t="s">
        <v>481</v>
      </c>
      <c r="S75" s="18" t="s">
        <v>481</v>
      </c>
      <c r="T75" s="20" t="s">
        <v>481</v>
      </c>
      <c r="U75" s="18" t="n">
        <v>362.50981987</v>
      </c>
      <c r="V75" s="20" t="n">
        <v>3.55833566</v>
      </c>
    </row>
    <row r="76" spans="1:22">
      <c r="A76" s="15" t="s">
        <v>551</v>
      </c>
      <c r="B76" s="17" t="n">
        <v>14167</v>
      </c>
      <c r="C76" s="18">
        <f>(238.0/B76*100)</f>
        <v/>
      </c>
      <c r="D76" s="19" t="n">
        <v>13929</v>
      </c>
      <c r="E76" s="18" t="n">
        <v>384.16923822</v>
      </c>
      <c r="F76" s="20" t="n">
        <v>4.91398834</v>
      </c>
      <c r="G76" s="18" t="n">
        <v>402.31209893</v>
      </c>
      <c r="H76" s="20" t="n">
        <v>3.86930167</v>
      </c>
      <c r="I76" s="18" t="n">
        <v>448.82994295</v>
      </c>
      <c r="J76" s="20" t="n">
        <v>2.59869895</v>
      </c>
      <c r="K76" s="18" t="n">
        <v>472.24336912</v>
      </c>
      <c r="L76" s="20" t="n">
        <v>3.71826004</v>
      </c>
      <c r="M76" s="18" t="s">
        <v>481</v>
      </c>
      <c r="N76" s="20" t="s">
        <v>481</v>
      </c>
      <c r="O76" s="18" t="s">
        <v>481</v>
      </c>
      <c r="P76" s="20" t="s">
        <v>481</v>
      </c>
      <c r="Q76" s="18" t="s">
        <v>481</v>
      </c>
      <c r="R76" s="20" t="s">
        <v>481</v>
      </c>
      <c r="S76" s="18" t="s">
        <v>481</v>
      </c>
      <c r="T76" s="20" t="s">
        <v>481</v>
      </c>
      <c r="U76" s="18" t="n">
        <v>362.4899087</v>
      </c>
      <c r="V76" s="20" t="n">
        <v>4.49357491</v>
      </c>
    </row>
    <row r="77" spans="1:22">
      <c r="A77" s="15" t="s">
        <v>552</v>
      </c>
      <c r="B77" s="17" t="n">
        <v>6062</v>
      </c>
      <c r="C77" s="18">
        <f>(455.0/B77*100)</f>
        <v/>
      </c>
      <c r="D77" s="19" t="n">
        <v>5607</v>
      </c>
      <c r="E77" s="18" t="n">
        <v>408.08872669</v>
      </c>
      <c r="F77" s="20" t="n">
        <v>4.96188067</v>
      </c>
      <c r="G77" s="18" t="n">
        <v>412.41719791</v>
      </c>
      <c r="H77" s="20" t="n">
        <v>3.60814655</v>
      </c>
      <c r="I77" s="18" t="n">
        <v>449.56194884</v>
      </c>
      <c r="J77" s="20" t="n">
        <v>2.41388694</v>
      </c>
      <c r="K77" s="18" t="n">
        <v>488.71037419</v>
      </c>
      <c r="L77" s="20" t="n">
        <v>4.4391284</v>
      </c>
      <c r="M77" s="18" t="s">
        <v>481</v>
      </c>
      <c r="N77" s="20" t="s">
        <v>481</v>
      </c>
      <c r="O77" s="18" t="s">
        <v>481</v>
      </c>
      <c r="P77" s="20" t="s">
        <v>481</v>
      </c>
      <c r="Q77" s="18" t="s">
        <v>481</v>
      </c>
      <c r="R77" s="20" t="s">
        <v>481</v>
      </c>
      <c r="S77" s="18" t="s">
        <v>481</v>
      </c>
      <c r="T77" s="20" t="s">
        <v>481</v>
      </c>
      <c r="U77" s="18" t="n">
        <v>375.10968187</v>
      </c>
      <c r="V77" s="20" t="n">
        <v>3.34890326</v>
      </c>
    </row>
    <row r="78" spans="1:22">
      <c r="A78" s="15" t="s">
        <v>553</v>
      </c>
      <c r="B78" s="17" t="n">
        <v>5826</v>
      </c>
      <c r="C78" s="18">
        <f>(0.0/B78*100)</f>
        <v/>
      </c>
      <c r="D78" s="19" t="n">
        <v>5826</v>
      </c>
      <c r="E78" s="18" t="n">
        <v>489.34487132</v>
      </c>
      <c r="F78" s="20" t="n">
        <v>8.06964807</v>
      </c>
      <c r="G78" s="18" t="n">
        <v>506.80071626</v>
      </c>
      <c r="H78" s="20" t="n">
        <v>4.42877959</v>
      </c>
      <c r="I78" s="18" t="n">
        <v>529.04289638</v>
      </c>
      <c r="J78" s="20" t="n">
        <v>4.07963759</v>
      </c>
      <c r="K78" s="18" t="n">
        <v>532.22413453</v>
      </c>
      <c r="L78" s="20" t="n">
        <v>7.11890272</v>
      </c>
      <c r="M78" s="18" t="s">
        <v>481</v>
      </c>
      <c r="N78" s="20" t="s">
        <v>481</v>
      </c>
      <c r="O78" s="18" t="s">
        <v>481</v>
      </c>
      <c r="P78" s="20" t="s">
        <v>481</v>
      </c>
      <c r="Q78" s="18" t="n">
        <v>431.126</v>
      </c>
      <c r="R78" s="20" t="n">
        <v>17.85283108</v>
      </c>
      <c r="S78" s="18" t="n">
        <v>442.4006</v>
      </c>
      <c r="T78" s="20" t="n">
        <v>34.16423723</v>
      </c>
      <c r="U78" s="18" t="n">
        <v>513.36432416</v>
      </c>
      <c r="V78" s="20" t="n">
        <v>15.83087147</v>
      </c>
    </row>
    <row customHeight="1" ht="25" r="79" spans="1:22">
      <c r="A79" s="15" t="s">
        <v>554</v>
      </c>
      <c r="B79" s="17" t="n">
        <v>1657</v>
      </c>
      <c r="C79" s="18">
        <f>(41.0/B79*100)</f>
        <v/>
      </c>
      <c r="D79" s="19" t="n">
        <v>1616</v>
      </c>
      <c r="E79" s="18" t="n">
        <v>441.41448225</v>
      </c>
      <c r="F79" s="20" t="n">
        <v>12.16259887</v>
      </c>
      <c r="G79" s="18" t="n">
        <v>442.40420676</v>
      </c>
      <c r="H79" s="20" t="n">
        <v>7.20710064</v>
      </c>
      <c r="I79" s="18" t="n">
        <v>473.01625131</v>
      </c>
      <c r="J79" s="20" t="n">
        <v>6.66878179</v>
      </c>
      <c r="K79" s="18" t="n">
        <v>512.18064923</v>
      </c>
      <c r="L79" s="20" t="n">
        <v>7.65533921</v>
      </c>
      <c r="M79" s="18" t="s">
        <v>481</v>
      </c>
      <c r="N79" s="20" t="s">
        <v>481</v>
      </c>
      <c r="O79" s="18" t="s">
        <v>481</v>
      </c>
      <c r="P79" s="20" t="s">
        <v>481</v>
      </c>
      <c r="Q79" s="18" t="s">
        <v>481</v>
      </c>
      <c r="R79" s="20" t="s">
        <v>481</v>
      </c>
      <c r="S79" s="18" t="n">
        <v>445.6753</v>
      </c>
      <c r="T79" s="20" t="n">
        <v>43.95421798</v>
      </c>
      <c r="U79" s="18" t="n">
        <v>396.60984282</v>
      </c>
      <c r="V79" s="20" t="n">
        <v>15.52366398</v>
      </c>
    </row>
    <row r="80" spans="1:22">
      <c r="A80" s="15" t="s">
        <v>555</v>
      </c>
      <c r="B80" s="17" t="n">
        <v>7841</v>
      </c>
      <c r="C80" s="18">
        <f>(0.0/B80*100)</f>
        <v/>
      </c>
      <c r="D80" s="19" t="n">
        <v>7841</v>
      </c>
      <c r="E80" s="18" t="n">
        <v>442.65380505</v>
      </c>
      <c r="F80" s="20" t="n">
        <v>6.46849937</v>
      </c>
      <c r="G80" s="18" t="n">
        <v>447.2957556</v>
      </c>
      <c r="H80" s="20" t="n">
        <v>4.85548318</v>
      </c>
      <c r="I80" s="18" t="n">
        <v>459.63970171</v>
      </c>
      <c r="J80" s="20" t="n">
        <v>3.90875222</v>
      </c>
      <c r="K80" s="18" t="n">
        <v>458.22660617</v>
      </c>
      <c r="L80" s="20" t="n">
        <v>5.10569423</v>
      </c>
      <c r="M80" s="18" t="s">
        <v>481</v>
      </c>
      <c r="N80" s="20" t="s">
        <v>481</v>
      </c>
      <c r="O80" s="18" t="s">
        <v>481</v>
      </c>
      <c r="P80" s="20" t="s">
        <v>481</v>
      </c>
      <c r="Q80" s="18" t="s">
        <v>481</v>
      </c>
      <c r="R80" s="20" t="s">
        <v>481</v>
      </c>
      <c r="S80" s="18" t="s">
        <v>481</v>
      </c>
      <c r="T80" s="20" t="s">
        <v>481</v>
      </c>
      <c r="U80" s="18" t="n">
        <v>407.75080785</v>
      </c>
      <c r="V80" s="20" t="n">
        <v>26.99506869</v>
      </c>
    </row>
    <row r="81" spans="1:22">
      <c r="A81" s="23" t="s">
        <v>556</v>
      </c>
      <c r="B81" s="17" t="n">
        <v>8861</v>
      </c>
      <c r="C81" s="18">
        <f>(113.0/B81*100)</f>
        <v/>
      </c>
      <c r="D81" s="19" t="n">
        <v>8748</v>
      </c>
      <c r="E81" s="18" t="n">
        <v>399.95149342</v>
      </c>
      <c r="F81" s="20" t="n">
        <v>9.275492249999999</v>
      </c>
      <c r="G81" s="18" t="n">
        <v>418.50260036</v>
      </c>
      <c r="H81" s="20" t="n">
        <v>4.5859002</v>
      </c>
      <c r="I81" s="18" t="n">
        <v>446.50239839</v>
      </c>
      <c r="J81" s="20" t="n">
        <v>2.79097076</v>
      </c>
      <c r="K81" s="18" t="n">
        <v>464.87043241</v>
      </c>
      <c r="L81" s="20" t="n">
        <v>5.18088976</v>
      </c>
      <c r="M81" s="18" t="s">
        <v>481</v>
      </c>
      <c r="N81" s="20" t="s">
        <v>481</v>
      </c>
      <c r="O81" s="18" t="s">
        <v>481</v>
      </c>
      <c r="P81" s="20" t="s">
        <v>481</v>
      </c>
      <c r="Q81" s="18" t="s">
        <v>481</v>
      </c>
      <c r="R81" s="20" t="s">
        <v>481</v>
      </c>
      <c r="S81" s="18" t="s">
        <v>481</v>
      </c>
      <c r="T81" s="20" t="s">
        <v>481</v>
      </c>
      <c r="U81" s="18" t="n">
        <v>394.89234739</v>
      </c>
      <c r="V81" s="20" t="n">
        <v>9.81500011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875</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(981.0/B7*100)</f>
        <v/>
      </c>
      <c r="D7" s="19" t="n">
        <v>13549</v>
      </c>
      <c r="E7" s="18" t="n">
        <v>437.49548623</v>
      </c>
      <c r="F7" s="20" t="n">
        <v>7.18609266</v>
      </c>
      <c r="G7" s="18" t="n">
        <v>438.80070493</v>
      </c>
      <c r="H7" s="20" t="n">
        <v>5.23814864</v>
      </c>
      <c r="I7" s="18" t="n">
        <v>499.03276219</v>
      </c>
      <c r="J7" s="20" t="n">
        <v>1.88992768</v>
      </c>
      <c r="K7" s="18" t="n">
        <v>559.63798317</v>
      </c>
      <c r="L7" s="20" t="n">
        <v>2.2216395</v>
      </c>
      <c r="M7" s="18" t="s">
        <v>481</v>
      </c>
      <c r="N7" s="20" t="s">
        <v>481</v>
      </c>
      <c r="O7" s="18" t="s">
        <v>481</v>
      </c>
      <c r="P7" s="20" t="s">
        <v>481</v>
      </c>
      <c r="Q7" s="18" t="s">
        <v>481</v>
      </c>
      <c r="R7" s="20" t="s">
        <v>481</v>
      </c>
      <c r="S7" s="18" t="s">
        <v>481</v>
      </c>
      <c r="T7" s="20" t="s">
        <v>481</v>
      </c>
      <c r="U7" s="18" t="n">
        <v>470.87526992</v>
      </c>
      <c r="V7" s="20" t="n">
        <v>4.60112366</v>
      </c>
    </row>
    <row r="8" spans="1:22">
      <c r="A8" s="15" t="s">
        <v>483</v>
      </c>
      <c r="B8" s="17" t="n">
        <v>7007</v>
      </c>
      <c r="C8" s="18">
        <f>(262.0/B8*100)</f>
        <v/>
      </c>
      <c r="D8" s="19" t="n">
        <v>6745</v>
      </c>
      <c r="E8" s="18" t="n">
        <v>437.1821502</v>
      </c>
      <c r="F8" s="20" t="n">
        <v>4.54422276</v>
      </c>
      <c r="G8" s="18" t="n">
        <v>450.68206735</v>
      </c>
      <c r="H8" s="20" t="n">
        <v>4.54422487</v>
      </c>
      <c r="I8" s="18" t="n">
        <v>496.37327647</v>
      </c>
      <c r="J8" s="20" t="n">
        <v>2.88993524</v>
      </c>
      <c r="K8" s="18" t="n">
        <v>546.16633719</v>
      </c>
      <c r="L8" s="20" t="n">
        <v>2.84034074</v>
      </c>
      <c r="M8" s="18" t="s">
        <v>481</v>
      </c>
      <c r="N8" s="20" t="s">
        <v>481</v>
      </c>
      <c r="O8" s="18" t="s">
        <v>481</v>
      </c>
      <c r="P8" s="20" t="s">
        <v>481</v>
      </c>
      <c r="Q8" s="18" t="n">
        <v>368.48347797</v>
      </c>
      <c r="R8" s="20" t="n">
        <v>14.99112476</v>
      </c>
      <c r="S8" s="18" t="s">
        <v>481</v>
      </c>
      <c r="T8" s="20" t="s">
        <v>481</v>
      </c>
      <c r="U8" s="18" t="n">
        <v>426.38316192</v>
      </c>
      <c r="V8" s="20" t="n">
        <v>4.87091951</v>
      </c>
    </row>
    <row r="9" spans="1:22">
      <c r="A9" s="15" t="s">
        <v>484</v>
      </c>
      <c r="B9" s="17" t="n">
        <v>9651</v>
      </c>
      <c r="C9" s="18">
        <f>(344.0/B9*100)</f>
        <v/>
      </c>
      <c r="D9" s="19" t="n">
        <v>9307</v>
      </c>
      <c r="E9" s="18" t="n">
        <v>434.19899456</v>
      </c>
      <c r="F9" s="20" t="n">
        <v>6.04822176</v>
      </c>
      <c r="G9" s="18" t="n">
        <v>454.04316673</v>
      </c>
      <c r="H9" s="20" t="n">
        <v>4.60670016</v>
      </c>
      <c r="I9" s="18" t="n">
        <v>513.94690336</v>
      </c>
      <c r="J9" s="20" t="n">
        <v>2.08212384</v>
      </c>
      <c r="K9" s="18" t="n">
        <v>551.15709407</v>
      </c>
      <c r="L9" s="20" t="n">
        <v>2.7965111</v>
      </c>
      <c r="M9" s="18" t="s">
        <v>481</v>
      </c>
      <c r="N9" s="20" t="s">
        <v>481</v>
      </c>
      <c r="O9" s="18" t="s">
        <v>481</v>
      </c>
      <c r="P9" s="20" t="s">
        <v>481</v>
      </c>
      <c r="Q9" s="18" t="n">
        <v>374.78530698</v>
      </c>
      <c r="R9" s="20" t="n">
        <v>11.62763904</v>
      </c>
      <c r="S9" s="18" t="s">
        <v>481</v>
      </c>
      <c r="T9" s="20" t="s">
        <v>481</v>
      </c>
      <c r="U9" s="18" t="n">
        <v>420.43485156</v>
      </c>
      <c r="V9" s="20" t="n">
        <v>5.33773058</v>
      </c>
    </row>
    <row r="10" spans="1:22">
      <c r="A10" s="15" t="s">
        <v>485</v>
      </c>
      <c r="B10" s="17" t="n">
        <v>20058</v>
      </c>
      <c r="C10" s="18">
        <f>(583.0/B10*100)</f>
        <v/>
      </c>
      <c r="D10" s="19" t="n">
        <v>19475</v>
      </c>
      <c r="E10" s="18" t="n">
        <v>480.39968515</v>
      </c>
      <c r="F10" s="20" t="n">
        <v>6.68966637</v>
      </c>
      <c r="G10" s="18" t="n">
        <v>466.51428493</v>
      </c>
      <c r="H10" s="20" t="n">
        <v>4.28497268</v>
      </c>
      <c r="I10" s="18" t="n">
        <v>517.42862791</v>
      </c>
      <c r="J10" s="20" t="n">
        <v>1.89581976</v>
      </c>
      <c r="K10" s="18" t="n">
        <v>568.48821793</v>
      </c>
      <c r="L10" s="20" t="n">
        <v>2.26322818</v>
      </c>
      <c r="M10" s="18" t="s">
        <v>481</v>
      </c>
      <c r="N10" s="20" t="s">
        <v>481</v>
      </c>
      <c r="O10" s="18" t="s">
        <v>481</v>
      </c>
      <c r="P10" s="20" t="s">
        <v>481</v>
      </c>
      <c r="Q10" s="18" t="s">
        <v>481</v>
      </c>
      <c r="R10" s="20" t="s">
        <v>481</v>
      </c>
      <c r="S10" s="18" t="s">
        <v>481</v>
      </c>
      <c r="T10" s="20" t="s">
        <v>481</v>
      </c>
      <c r="U10" s="18" t="n">
        <v>451.37051324</v>
      </c>
      <c r="V10" s="20" t="n">
        <v>5.33651993</v>
      </c>
    </row>
    <row r="11" spans="1:22">
      <c r="A11" s="15" t="s">
        <v>486</v>
      </c>
      <c r="B11" s="17" t="n">
        <v>7053</v>
      </c>
      <c r="C11" s="18">
        <f>(229.0/B11*100)</f>
        <v/>
      </c>
      <c r="D11" s="19" t="n">
        <v>6824</v>
      </c>
      <c r="E11" s="18" t="n">
        <v>421.71337779</v>
      </c>
      <c r="F11" s="20" t="n">
        <v>5.8213121</v>
      </c>
      <c r="G11" s="18" t="n">
        <v>408.41951177</v>
      </c>
      <c r="H11" s="20" t="n">
        <v>3.9813508</v>
      </c>
      <c r="I11" s="18" t="n">
        <v>446.91934347</v>
      </c>
      <c r="J11" s="20" t="n">
        <v>2.5715679</v>
      </c>
      <c r="K11" s="18" t="n">
        <v>490.27895444</v>
      </c>
      <c r="L11" s="20" t="n">
        <v>3.44160015</v>
      </c>
      <c r="M11" s="18" t="s">
        <v>481</v>
      </c>
      <c r="N11" s="20" t="s">
        <v>481</v>
      </c>
      <c r="O11" s="18" t="s">
        <v>481</v>
      </c>
      <c r="P11" s="20" t="s">
        <v>481</v>
      </c>
      <c r="Q11" s="18" t="s">
        <v>481</v>
      </c>
      <c r="R11" s="20" t="s">
        <v>481</v>
      </c>
      <c r="S11" s="18" t="s">
        <v>481</v>
      </c>
      <c r="T11" s="20" t="s">
        <v>481</v>
      </c>
      <c r="U11" s="18" t="n">
        <v>410.27851665</v>
      </c>
      <c r="V11" s="20" t="n">
        <v>5.33036788</v>
      </c>
    </row>
    <row r="12" spans="1:22">
      <c r="A12" s="15" t="s">
        <v>487</v>
      </c>
      <c r="B12" s="17" t="n">
        <v>6894</v>
      </c>
      <c r="C12" s="18">
        <f>(60.0/B12*100)</f>
        <v/>
      </c>
      <c r="D12" s="19" t="n">
        <v>6834</v>
      </c>
      <c r="E12" s="18" t="n">
        <v>432.82431343</v>
      </c>
      <c r="F12" s="20" t="n">
        <v>6.48727128</v>
      </c>
      <c r="G12" s="18" t="n">
        <v>451.74895608</v>
      </c>
      <c r="H12" s="20" t="n">
        <v>4.52156324</v>
      </c>
      <c r="I12" s="18" t="n">
        <v>501.42341272</v>
      </c>
      <c r="J12" s="20" t="n">
        <v>1.90997072</v>
      </c>
      <c r="K12" s="18" t="n">
        <v>549.2821067899999</v>
      </c>
      <c r="L12" s="20" t="n">
        <v>3.74441516</v>
      </c>
      <c r="M12" s="18" t="s">
        <v>481</v>
      </c>
      <c r="N12" s="20" t="s">
        <v>481</v>
      </c>
      <c r="O12" s="18" t="s">
        <v>481</v>
      </c>
      <c r="P12" s="20" t="s">
        <v>481</v>
      </c>
      <c r="Q12" s="18" t="n">
        <v>366.6777112</v>
      </c>
      <c r="R12" s="20" t="n">
        <v>14.39052153</v>
      </c>
      <c r="S12" s="18" t="s">
        <v>481</v>
      </c>
      <c r="T12" s="20" t="s">
        <v>481</v>
      </c>
      <c r="U12" s="18" t="n">
        <v>404.49138493</v>
      </c>
      <c r="V12" s="20" t="n">
        <v>6.44322497</v>
      </c>
    </row>
    <row r="13" spans="1:22">
      <c r="A13" s="15" t="s">
        <v>488</v>
      </c>
      <c r="B13" s="17" t="n">
        <v>7161</v>
      </c>
      <c r="C13" s="18">
        <f>(318.0/B13*100)</f>
        <v/>
      </c>
      <c r="D13" s="19" t="n">
        <v>6843</v>
      </c>
      <c r="E13" s="18" t="n">
        <v>490.27942427</v>
      </c>
      <c r="F13" s="20" t="n">
        <v>6.42251664</v>
      </c>
      <c r="G13" s="18" t="n">
        <v>448.37580653</v>
      </c>
      <c r="H13" s="20" t="n">
        <v>5.89137292</v>
      </c>
      <c r="I13" s="18" t="n">
        <v>494.75280529</v>
      </c>
      <c r="J13" s="20" t="n">
        <v>2.23820286</v>
      </c>
      <c r="K13" s="18" t="n">
        <v>550.11552205</v>
      </c>
      <c r="L13" s="20" t="n">
        <v>2.82049482</v>
      </c>
      <c r="M13" s="18" t="s">
        <v>481</v>
      </c>
      <c r="N13" s="20" t="s">
        <v>481</v>
      </c>
      <c r="O13" s="18" t="s">
        <v>481</v>
      </c>
      <c r="P13" s="20" t="s">
        <v>481</v>
      </c>
      <c r="Q13" s="18" t="n">
        <v>436.36003517</v>
      </c>
      <c r="R13" s="20" t="n">
        <v>6.43426798</v>
      </c>
      <c r="S13" s="18" t="s">
        <v>481</v>
      </c>
      <c r="T13" s="20" t="s">
        <v>481</v>
      </c>
      <c r="U13" s="18" t="n">
        <v>403.38945199</v>
      </c>
      <c r="V13" s="20" t="n">
        <v>6.72452229</v>
      </c>
    </row>
    <row r="14" spans="1:22">
      <c r="A14" s="15" t="s">
        <v>489</v>
      </c>
      <c r="B14" s="17" t="n">
        <v>5587</v>
      </c>
      <c r="C14" s="18">
        <f>(93.0/B14*100)</f>
        <v/>
      </c>
      <c r="D14" s="19" t="n">
        <v>5494</v>
      </c>
      <c r="E14" s="18" t="n">
        <v>467.32248141</v>
      </c>
      <c r="F14" s="20" t="n">
        <v>6.71575687</v>
      </c>
      <c r="G14" s="18" t="n">
        <v>481.02740953</v>
      </c>
      <c r="H14" s="20" t="n">
        <v>5.43556473</v>
      </c>
      <c r="I14" s="18" t="n">
        <v>528.89689449</v>
      </c>
      <c r="J14" s="20" t="n">
        <v>2.03866749</v>
      </c>
      <c r="K14" s="18" t="n">
        <v>579.0953512</v>
      </c>
      <c r="L14" s="20" t="n">
        <v>2.91234531</v>
      </c>
      <c r="M14" s="18" t="s">
        <v>481</v>
      </c>
      <c r="N14" s="20" t="s">
        <v>481</v>
      </c>
      <c r="O14" s="18" t="s">
        <v>481</v>
      </c>
      <c r="P14" s="20" t="s">
        <v>481</v>
      </c>
      <c r="Q14" s="18" t="s">
        <v>481</v>
      </c>
      <c r="R14" s="20" t="s">
        <v>481</v>
      </c>
      <c r="S14" s="18" t="s">
        <v>481</v>
      </c>
      <c r="T14" s="20" t="s">
        <v>481</v>
      </c>
      <c r="U14" s="18" t="n">
        <v>459.78723484</v>
      </c>
      <c r="V14" s="20" t="n">
        <v>9.447934289999999</v>
      </c>
    </row>
    <row r="15" spans="1:22">
      <c r="A15" s="15" t="s">
        <v>490</v>
      </c>
      <c r="B15" s="17" t="n">
        <v>5882</v>
      </c>
      <c r="C15" s="18">
        <f>(169.0/B15*100)</f>
        <v/>
      </c>
      <c r="D15" s="19" t="n">
        <v>5713</v>
      </c>
      <c r="E15" s="18" t="n">
        <v>470.55492861</v>
      </c>
      <c r="F15" s="20" t="n">
        <v>7.89876934</v>
      </c>
      <c r="G15" s="18" t="n">
        <v>472.67468383</v>
      </c>
      <c r="H15" s="20" t="n">
        <v>4.68180175</v>
      </c>
      <c r="I15" s="18" t="n">
        <v>527.03123763</v>
      </c>
      <c r="J15" s="20" t="n">
        <v>2.21346744</v>
      </c>
      <c r="K15" s="18" t="n">
        <v>590.19030651</v>
      </c>
      <c r="L15" s="20" t="n">
        <v>2.76335357</v>
      </c>
      <c r="M15" s="18" t="s">
        <v>481</v>
      </c>
      <c r="N15" s="20" t="s">
        <v>481</v>
      </c>
      <c r="O15" s="18" t="s">
        <v>481</v>
      </c>
      <c r="P15" s="20" t="s">
        <v>481</v>
      </c>
      <c r="Q15" s="18" t="n">
        <v>375.95013089</v>
      </c>
      <c r="R15" s="20" t="n">
        <v>17.42774697</v>
      </c>
      <c r="S15" s="18" t="s">
        <v>481</v>
      </c>
      <c r="T15" s="20" t="s">
        <v>481</v>
      </c>
      <c r="U15" s="18" t="n">
        <v>452.5955412</v>
      </c>
      <c r="V15" s="20" t="n">
        <v>6.56130095</v>
      </c>
    </row>
    <row r="16" spans="1:22">
      <c r="A16" s="15" t="s">
        <v>491</v>
      </c>
      <c r="B16" s="17" t="n">
        <v>6108</v>
      </c>
      <c r="C16" s="18">
        <f>(188.0/B16*100)</f>
        <v/>
      </c>
      <c r="D16" s="19" t="n">
        <v>5920</v>
      </c>
      <c r="E16" s="18" t="n">
        <v>416.16149384</v>
      </c>
      <c r="F16" s="20" t="n">
        <v>5.81508278</v>
      </c>
      <c r="G16" s="18" t="n">
        <v>459.1333496</v>
      </c>
      <c r="H16" s="20" t="n">
        <v>5.25823242</v>
      </c>
      <c r="I16" s="18" t="n">
        <v>507.77845217</v>
      </c>
      <c r="J16" s="20" t="n">
        <v>2.04402853</v>
      </c>
      <c r="K16" s="18" t="n">
        <v>536.19236768</v>
      </c>
      <c r="L16" s="20" t="n">
        <v>3.27631057</v>
      </c>
      <c r="M16" s="18" t="s">
        <v>481</v>
      </c>
      <c r="N16" s="20" t="s">
        <v>481</v>
      </c>
      <c r="O16" s="18" t="s">
        <v>481</v>
      </c>
      <c r="P16" s="20" t="s">
        <v>481</v>
      </c>
      <c r="Q16" s="18" t="s">
        <v>481</v>
      </c>
      <c r="R16" s="20" t="s">
        <v>481</v>
      </c>
      <c r="S16" s="18" t="s">
        <v>481</v>
      </c>
      <c r="T16" s="20" t="s">
        <v>481</v>
      </c>
      <c r="U16" s="18" t="n">
        <v>410.00077556</v>
      </c>
      <c r="V16" s="20" t="n">
        <v>7.90599979</v>
      </c>
    </row>
    <row r="17" spans="1:22">
      <c r="A17" s="15" t="s">
        <v>492</v>
      </c>
      <c r="B17" s="17" t="n">
        <v>6504</v>
      </c>
      <c r="C17" s="18">
        <f>(2526.0/B17*100)</f>
        <v/>
      </c>
      <c r="D17" s="19" t="n">
        <v>3978</v>
      </c>
      <c r="E17" s="18" t="n">
        <v>466.63462462</v>
      </c>
      <c r="F17" s="20" t="n">
        <v>8.53744799</v>
      </c>
      <c r="G17" s="18" t="n">
        <v>463.21729969</v>
      </c>
      <c r="H17" s="20" t="n">
        <v>4.83093464</v>
      </c>
      <c r="I17" s="18" t="n">
        <v>523.18251593</v>
      </c>
      <c r="J17" s="20" t="n">
        <v>3.82742088</v>
      </c>
      <c r="K17" s="18" t="n">
        <v>570.16271349</v>
      </c>
      <c r="L17" s="20" t="n">
        <v>4.47701781</v>
      </c>
      <c r="M17" s="18" t="s">
        <v>481</v>
      </c>
      <c r="N17" s="20" t="s">
        <v>481</v>
      </c>
      <c r="O17" s="18" t="s">
        <v>481</v>
      </c>
      <c r="P17" s="20" t="s">
        <v>481</v>
      </c>
      <c r="Q17" s="18" t="n">
        <v>360.48925247</v>
      </c>
      <c r="R17" s="20" t="n">
        <v>12.44339086</v>
      </c>
      <c r="S17" s="18" t="s">
        <v>481</v>
      </c>
      <c r="T17" s="20" t="s">
        <v>481</v>
      </c>
      <c r="U17" s="18" t="n">
        <v>460.32637553</v>
      </c>
      <c r="V17" s="20" t="n">
        <v>6.86643826</v>
      </c>
    </row>
    <row r="18" spans="1:22">
      <c r="A18" s="15" t="s">
        <v>493</v>
      </c>
      <c r="B18" s="17" t="n">
        <v>5532</v>
      </c>
      <c r="C18" s="18">
        <f>(32.0/B18*100)</f>
        <v/>
      </c>
      <c r="D18" s="19" t="n">
        <v>5500</v>
      </c>
      <c r="E18" s="18" t="n">
        <v>376.54065986</v>
      </c>
      <c r="F18" s="20" t="n">
        <v>7.51979645</v>
      </c>
      <c r="G18" s="18" t="n">
        <v>409.02501011</v>
      </c>
      <c r="H18" s="20" t="n">
        <v>5.01912515</v>
      </c>
      <c r="I18" s="18" t="n">
        <v>456.1115536</v>
      </c>
      <c r="J18" s="20" t="n">
        <v>3.53797011</v>
      </c>
      <c r="K18" s="18" t="n">
        <v>503.85979388</v>
      </c>
      <c r="L18" s="20" t="n">
        <v>3.55724416</v>
      </c>
      <c r="M18" s="18" t="s">
        <v>481</v>
      </c>
      <c r="N18" s="20" t="s">
        <v>481</v>
      </c>
      <c r="O18" s="18" t="s">
        <v>481</v>
      </c>
      <c r="P18" s="20" t="s">
        <v>481</v>
      </c>
      <c r="Q18" s="18" t="s">
        <v>481</v>
      </c>
      <c r="R18" s="20" t="s">
        <v>481</v>
      </c>
      <c r="S18" s="18" t="s">
        <v>481</v>
      </c>
      <c r="T18" s="20" t="s">
        <v>481</v>
      </c>
      <c r="U18" s="18" t="n">
        <v>371.76947255</v>
      </c>
      <c r="V18" s="20" t="n">
        <v>6.47913494</v>
      </c>
    </row>
    <row r="19" spans="1:22">
      <c r="A19" s="15" t="s">
        <v>494</v>
      </c>
      <c r="B19" s="17" t="n">
        <v>5658</v>
      </c>
      <c r="C19" s="18">
        <f>(462.0/B19*100)</f>
        <v/>
      </c>
      <c r="D19" s="19" t="n">
        <v>5196</v>
      </c>
      <c r="E19" s="18" t="n">
        <v>417.88484672</v>
      </c>
      <c r="F19" s="20" t="n">
        <v>6.25706958</v>
      </c>
      <c r="G19" s="18" t="n">
        <v>440.71906129</v>
      </c>
      <c r="H19" s="20" t="n">
        <v>4.32108698</v>
      </c>
      <c r="I19" s="18" t="n">
        <v>488.1240835</v>
      </c>
      <c r="J19" s="20" t="n">
        <v>2.71100775</v>
      </c>
      <c r="K19" s="18" t="n">
        <v>526.9729575</v>
      </c>
      <c r="L19" s="20" t="n">
        <v>4.53030908</v>
      </c>
      <c r="M19" s="18" t="s">
        <v>481</v>
      </c>
      <c r="N19" s="20" t="s">
        <v>481</v>
      </c>
      <c r="O19" s="18" t="s">
        <v>481</v>
      </c>
      <c r="P19" s="20" t="s">
        <v>481</v>
      </c>
      <c r="Q19" s="18" t="s">
        <v>481</v>
      </c>
      <c r="R19" s="20" t="s">
        <v>481</v>
      </c>
      <c r="S19" s="18" t="s">
        <v>481</v>
      </c>
      <c r="T19" s="20" t="s">
        <v>481</v>
      </c>
      <c r="U19" s="18" t="n">
        <v>407.17162641</v>
      </c>
      <c r="V19" s="20" t="n">
        <v>6.38449992</v>
      </c>
    </row>
    <row r="20" spans="1:22">
      <c r="A20" s="15" t="s">
        <v>495</v>
      </c>
      <c r="B20" s="17" t="n">
        <v>3371</v>
      </c>
      <c r="C20" s="18">
        <f>(75.0/B20*100)</f>
        <v/>
      </c>
      <c r="D20" s="19" t="n">
        <v>3296</v>
      </c>
      <c r="E20" s="18" t="n">
        <v>448.16133508</v>
      </c>
      <c r="F20" s="20" t="n">
        <v>9.1756887</v>
      </c>
      <c r="G20" s="18" t="n">
        <v>404.06986253</v>
      </c>
      <c r="H20" s="20" t="n">
        <v>6.62818516</v>
      </c>
      <c r="I20" s="18" t="n">
        <v>458.16024428</v>
      </c>
      <c r="J20" s="20" t="n">
        <v>2.22425934</v>
      </c>
      <c r="K20" s="18" t="n">
        <v>520.57981164</v>
      </c>
      <c r="L20" s="20" t="n">
        <v>2.63316941</v>
      </c>
      <c r="M20" s="18" t="s">
        <v>481</v>
      </c>
      <c r="N20" s="20" t="s">
        <v>481</v>
      </c>
      <c r="O20" s="18" t="s">
        <v>481</v>
      </c>
      <c r="P20" s="20" t="s">
        <v>481</v>
      </c>
      <c r="Q20" s="18" t="s">
        <v>481</v>
      </c>
      <c r="R20" s="20" t="s">
        <v>481</v>
      </c>
      <c r="S20" s="18" t="s">
        <v>481</v>
      </c>
      <c r="T20" s="20" t="s">
        <v>481</v>
      </c>
      <c r="U20" s="18" t="n">
        <v>412.7700342</v>
      </c>
      <c r="V20" s="20" t="n">
        <v>6.06607812</v>
      </c>
    </row>
    <row r="21" spans="1:22">
      <c r="A21" s="15" t="s">
        <v>496</v>
      </c>
      <c r="B21" s="17" t="n">
        <v>5741</v>
      </c>
      <c r="C21" s="18">
        <f>(77.0/B21*100)</f>
        <v/>
      </c>
      <c r="D21" s="19" t="n">
        <v>5664</v>
      </c>
      <c r="E21" s="18" t="n">
        <v>430.06059576</v>
      </c>
      <c r="F21" s="20" t="n">
        <v>9.84732691</v>
      </c>
      <c r="G21" s="18" t="n">
        <v>453.55052958</v>
      </c>
      <c r="H21" s="20" t="n">
        <v>6.49764159</v>
      </c>
      <c r="I21" s="18" t="n">
        <v>490.7065727</v>
      </c>
      <c r="J21" s="20" t="n">
        <v>2.38479481</v>
      </c>
      <c r="K21" s="18" t="n">
        <v>539.23970889</v>
      </c>
      <c r="L21" s="20" t="n">
        <v>2.42505188</v>
      </c>
      <c r="M21" s="18" t="s">
        <v>481</v>
      </c>
      <c r="N21" s="20" t="s">
        <v>481</v>
      </c>
      <c r="O21" s="18" t="s">
        <v>481</v>
      </c>
      <c r="P21" s="20" t="s">
        <v>481</v>
      </c>
      <c r="Q21" s="18" t="s">
        <v>481</v>
      </c>
      <c r="R21" s="20" t="s">
        <v>481</v>
      </c>
      <c r="S21" s="18" t="s">
        <v>481</v>
      </c>
      <c r="T21" s="20" t="s">
        <v>481</v>
      </c>
      <c r="U21" s="18" t="n">
        <v>430.54620886</v>
      </c>
      <c r="V21" s="20" t="n">
        <v>8.708341839999999</v>
      </c>
    </row>
    <row r="22" spans="1:22">
      <c r="A22" s="15" t="s">
        <v>497</v>
      </c>
      <c r="B22" s="17" t="n">
        <v>6598</v>
      </c>
      <c r="C22" s="18">
        <f>(43.0/B22*100)</f>
        <v/>
      </c>
      <c r="D22" s="19" t="n">
        <v>6555</v>
      </c>
      <c r="E22" s="18" t="n">
        <v>386.12730282</v>
      </c>
      <c r="F22" s="20" t="n">
        <v>5.31905888</v>
      </c>
      <c r="G22" s="18" t="n">
        <v>397.47220107</v>
      </c>
      <c r="H22" s="20" t="n">
        <v>5.1075609</v>
      </c>
      <c r="I22" s="18" t="n">
        <v>469.04081296</v>
      </c>
      <c r="J22" s="20" t="n">
        <v>3.62640618</v>
      </c>
      <c r="K22" s="18" t="n">
        <v>517.65790606</v>
      </c>
      <c r="L22" s="20" t="n">
        <v>3.26363595</v>
      </c>
      <c r="M22" s="18" t="s">
        <v>481</v>
      </c>
      <c r="N22" s="20" t="s">
        <v>481</v>
      </c>
      <c r="O22" s="18" t="s">
        <v>481</v>
      </c>
      <c r="P22" s="20" t="s">
        <v>481</v>
      </c>
      <c r="Q22" s="18" t="s">
        <v>481</v>
      </c>
      <c r="R22" s="20" t="s">
        <v>481</v>
      </c>
      <c r="S22" s="18" t="n">
        <v>423.41363624</v>
      </c>
      <c r="T22" s="20" t="n">
        <v>53.81594874</v>
      </c>
      <c r="U22" s="18" t="n">
        <v>358.07724739</v>
      </c>
      <c r="V22" s="20" t="n">
        <v>7.59950175</v>
      </c>
    </row>
    <row r="23" spans="1:22">
      <c r="A23" s="15" t="s">
        <v>498</v>
      </c>
      <c r="B23" s="17" t="n">
        <v>11583</v>
      </c>
      <c r="C23" s="18">
        <f>(295.0/B23*100)</f>
        <v/>
      </c>
      <c r="D23" s="19" t="n">
        <v>11288</v>
      </c>
      <c r="E23" s="18" t="n">
        <v>420.38937273</v>
      </c>
      <c r="F23" s="20" t="n">
        <v>8.98068114</v>
      </c>
      <c r="G23" s="18" t="n">
        <v>432.43623118</v>
      </c>
      <c r="H23" s="20" t="n">
        <v>3.74413235</v>
      </c>
      <c r="I23" s="18" t="n">
        <v>482.61913786</v>
      </c>
      <c r="J23" s="20" t="n">
        <v>2.48318221</v>
      </c>
      <c r="K23" s="18" t="n">
        <v>526.12805452</v>
      </c>
      <c r="L23" s="20" t="n">
        <v>3.62616568</v>
      </c>
      <c r="M23" s="18" t="s">
        <v>481</v>
      </c>
      <c r="N23" s="20" t="s">
        <v>481</v>
      </c>
      <c r="O23" s="18" t="s">
        <v>481</v>
      </c>
      <c r="P23" s="20" t="s">
        <v>481</v>
      </c>
      <c r="Q23" s="18" t="s">
        <v>481</v>
      </c>
      <c r="R23" s="20" t="s">
        <v>481</v>
      </c>
      <c r="S23" s="18" t="s">
        <v>481</v>
      </c>
      <c r="T23" s="20" t="s">
        <v>481</v>
      </c>
      <c r="U23" s="18" t="n">
        <v>418.15111441</v>
      </c>
      <c r="V23" s="20" t="n">
        <v>7.86868543</v>
      </c>
    </row>
    <row r="24" spans="1:22">
      <c r="A24" s="15" t="s">
        <v>499</v>
      </c>
      <c r="B24" s="17" t="n">
        <v>6647</v>
      </c>
      <c r="C24" s="18">
        <f>(16.0/B24*100)</f>
        <v/>
      </c>
      <c r="D24" s="19" t="n">
        <v>6631</v>
      </c>
      <c r="E24" s="18" t="n">
        <v>466.82358745</v>
      </c>
      <c r="F24" s="20" t="n">
        <v>6.48154151</v>
      </c>
      <c r="G24" s="18" t="n">
        <v>490.08964571</v>
      </c>
      <c r="H24" s="20" t="n">
        <v>4.39276481</v>
      </c>
      <c r="I24" s="18" t="n">
        <v>541.23826349</v>
      </c>
      <c r="J24" s="20" t="n">
        <v>2.64489221</v>
      </c>
      <c r="K24" s="18" t="n">
        <v>576.24391041</v>
      </c>
      <c r="L24" s="20" t="n">
        <v>3.58889872</v>
      </c>
      <c r="M24" s="18" t="s">
        <v>481</v>
      </c>
      <c r="N24" s="20" t="s">
        <v>481</v>
      </c>
      <c r="O24" s="18" t="s">
        <v>481</v>
      </c>
      <c r="P24" s="20" t="s">
        <v>481</v>
      </c>
      <c r="Q24" s="18" t="s">
        <v>481</v>
      </c>
      <c r="R24" s="20" t="s">
        <v>481</v>
      </c>
      <c r="S24" s="18" t="s">
        <v>481</v>
      </c>
      <c r="T24" s="20" t="s">
        <v>481</v>
      </c>
      <c r="U24" s="18" t="n">
        <v>457.60428755</v>
      </c>
      <c r="V24" s="20" t="n">
        <v>11.68860875</v>
      </c>
    </row>
    <row r="25" spans="1:22">
      <c r="A25" s="15" t="s">
        <v>500</v>
      </c>
      <c r="B25" s="17" t="n">
        <v>5581</v>
      </c>
      <c r="C25" s="18">
        <f>(26.0/B25*100)</f>
        <v/>
      </c>
      <c r="D25" s="19" t="n">
        <v>5555</v>
      </c>
      <c r="E25" s="18" t="n">
        <v>431.26116302</v>
      </c>
      <c r="F25" s="20" t="n">
        <v>7.77254141</v>
      </c>
      <c r="G25" s="18" t="n">
        <v>467.49357274</v>
      </c>
      <c r="H25" s="20" t="n">
        <v>6.2312076</v>
      </c>
      <c r="I25" s="18" t="n">
        <v>513.99011583</v>
      </c>
      <c r="J25" s="20" t="n">
        <v>2.72428759</v>
      </c>
      <c r="K25" s="18" t="n">
        <v>567.0718445700001</v>
      </c>
      <c r="L25" s="20" t="n">
        <v>3.44226166</v>
      </c>
      <c r="M25" s="18" t="s">
        <v>481</v>
      </c>
      <c r="N25" s="20" t="s">
        <v>481</v>
      </c>
      <c r="O25" s="18" t="s">
        <v>481</v>
      </c>
      <c r="P25" s="20" t="s">
        <v>481</v>
      </c>
      <c r="Q25" s="18" t="s">
        <v>481</v>
      </c>
      <c r="R25" s="20" t="s">
        <v>481</v>
      </c>
      <c r="S25" s="18" t="s">
        <v>481</v>
      </c>
      <c r="T25" s="20" t="s">
        <v>481</v>
      </c>
      <c r="U25" s="18" t="n">
        <v>407.8867481</v>
      </c>
      <c r="V25" s="20" t="n">
        <v>16.57566264</v>
      </c>
    </row>
    <row r="26" spans="1:22">
      <c r="A26" s="15" t="s">
        <v>501</v>
      </c>
      <c r="B26" s="17" t="n">
        <v>4869</v>
      </c>
      <c r="C26" s="18">
        <f>(96.0/B26*100)</f>
        <v/>
      </c>
      <c r="D26" s="19" t="n">
        <v>4773</v>
      </c>
      <c r="E26" s="18" t="n">
        <v>469.96093314</v>
      </c>
      <c r="F26" s="20" t="n">
        <v>4.53696521</v>
      </c>
      <c r="G26" s="18" t="n">
        <v>451.79499515</v>
      </c>
      <c r="H26" s="20" t="n">
        <v>4.29745867</v>
      </c>
      <c r="I26" s="18" t="n">
        <v>493.1706321</v>
      </c>
      <c r="J26" s="20" t="n">
        <v>1.96074574</v>
      </c>
      <c r="K26" s="18" t="n">
        <v>526.09272077</v>
      </c>
      <c r="L26" s="20" t="n">
        <v>2.86625205</v>
      </c>
      <c r="M26" s="18" t="s">
        <v>481</v>
      </c>
      <c r="N26" s="20" t="s">
        <v>481</v>
      </c>
      <c r="O26" s="18" t="s">
        <v>481</v>
      </c>
      <c r="P26" s="20" t="s">
        <v>481</v>
      </c>
      <c r="Q26" s="18" t="s">
        <v>481</v>
      </c>
      <c r="R26" s="20" t="s">
        <v>481</v>
      </c>
      <c r="S26" s="18" t="s">
        <v>481</v>
      </c>
      <c r="T26" s="20" t="s">
        <v>481</v>
      </c>
      <c r="U26" s="18" t="n">
        <v>435.22427595</v>
      </c>
      <c r="V26" s="20" t="n">
        <v>7.00023456</v>
      </c>
    </row>
    <row r="27" spans="1:22">
      <c r="A27" s="15" t="s">
        <v>502</v>
      </c>
      <c r="B27" s="17" t="n">
        <v>5299</v>
      </c>
      <c r="C27" s="18">
        <f>(191.0/B27*100)</f>
        <v/>
      </c>
      <c r="D27" s="19" t="n">
        <v>5108</v>
      </c>
      <c r="E27" s="18" t="n">
        <v>419.61796811</v>
      </c>
      <c r="F27" s="20" t="n">
        <v>4.54894642</v>
      </c>
      <c r="G27" s="18" t="n">
        <v>432.61752988</v>
      </c>
      <c r="H27" s="20" t="n">
        <v>3.55515677</v>
      </c>
      <c r="I27" s="18" t="n">
        <v>486.61724232</v>
      </c>
      <c r="J27" s="20" t="n">
        <v>2.15387736</v>
      </c>
      <c r="K27" s="18" t="n">
        <v>542.10773969</v>
      </c>
      <c r="L27" s="20" t="n">
        <v>2.12109569</v>
      </c>
      <c r="M27" s="18" t="s">
        <v>481</v>
      </c>
      <c r="N27" s="20" t="s">
        <v>481</v>
      </c>
      <c r="O27" s="18" t="s">
        <v>481</v>
      </c>
      <c r="P27" s="20" t="s">
        <v>481</v>
      </c>
      <c r="Q27" s="18" t="s">
        <v>481</v>
      </c>
      <c r="R27" s="20" t="s">
        <v>481</v>
      </c>
      <c r="S27" s="18" t="s">
        <v>481</v>
      </c>
      <c r="T27" s="20" t="s">
        <v>481</v>
      </c>
      <c r="U27" s="18" t="n">
        <v>405.70105449</v>
      </c>
      <c r="V27" s="20" t="n">
        <v>3.96675038</v>
      </c>
    </row>
    <row r="28" spans="1:22">
      <c r="A28" s="15" t="s">
        <v>503</v>
      </c>
      <c r="B28" s="17" t="n">
        <v>7568</v>
      </c>
      <c r="C28" s="18">
        <f>(528.0/B28*100)</f>
        <v/>
      </c>
      <c r="D28" s="19" t="n">
        <v>7040</v>
      </c>
      <c r="E28" s="18" t="n">
        <v>390.52446403</v>
      </c>
      <c r="F28" s="20" t="n">
        <v>5.18614684</v>
      </c>
      <c r="G28" s="18" t="n">
        <v>392.93602051</v>
      </c>
      <c r="H28" s="20" t="n">
        <v>3.50626439</v>
      </c>
      <c r="I28" s="18" t="n">
        <v>415.23749459</v>
      </c>
      <c r="J28" s="20" t="n">
        <v>2.2988206</v>
      </c>
      <c r="K28" s="18" t="n">
        <v>451.77902769</v>
      </c>
      <c r="L28" s="20" t="n">
        <v>3.24049433</v>
      </c>
      <c r="M28" s="18" t="s">
        <v>481</v>
      </c>
      <c r="N28" s="20" t="s">
        <v>481</v>
      </c>
      <c r="O28" s="18" t="s">
        <v>481</v>
      </c>
      <c r="P28" s="20" t="s">
        <v>481</v>
      </c>
      <c r="Q28" s="18" t="s">
        <v>481</v>
      </c>
      <c r="R28" s="20" t="s">
        <v>481</v>
      </c>
      <c r="S28" s="18" t="s">
        <v>481</v>
      </c>
      <c r="T28" s="20" t="s">
        <v>481</v>
      </c>
      <c r="U28" s="18" t="n">
        <v>386.92156101</v>
      </c>
      <c r="V28" s="20" t="n">
        <v>6.37880468</v>
      </c>
    </row>
    <row r="29" spans="1:22">
      <c r="A29" s="15" t="s">
        <v>504</v>
      </c>
      <c r="B29" s="17" t="n">
        <v>5385</v>
      </c>
      <c r="C29" s="18">
        <f>(30.0/B29*100)</f>
        <v/>
      </c>
      <c r="D29" s="19" t="n">
        <v>5355</v>
      </c>
      <c r="E29" s="18" t="n">
        <v>426.87596552</v>
      </c>
      <c r="F29" s="20" t="n">
        <v>6.82971752</v>
      </c>
      <c r="G29" s="18" t="n">
        <v>450.73174937</v>
      </c>
      <c r="H29" s="20" t="n">
        <v>4.25358347</v>
      </c>
      <c r="I29" s="18" t="n">
        <v>517.04353816</v>
      </c>
      <c r="J29" s="20" t="n">
        <v>2.19698891</v>
      </c>
      <c r="K29" s="18" t="n">
        <v>568.17150097</v>
      </c>
      <c r="L29" s="20" t="n">
        <v>3.46104829</v>
      </c>
      <c r="M29" s="18" t="s">
        <v>481</v>
      </c>
      <c r="N29" s="20" t="s">
        <v>481</v>
      </c>
      <c r="O29" s="18" t="s">
        <v>481</v>
      </c>
      <c r="P29" s="20" t="s">
        <v>481</v>
      </c>
      <c r="Q29" s="18" t="n">
        <v>358.28551468</v>
      </c>
      <c r="R29" s="20" t="n">
        <v>8.567023300000001</v>
      </c>
      <c r="S29" s="18" t="s">
        <v>481</v>
      </c>
      <c r="T29" s="20" t="s">
        <v>481</v>
      </c>
      <c r="U29" s="18" t="n">
        <v>411.15507448</v>
      </c>
      <c r="V29" s="20" t="n">
        <v>8.24814503</v>
      </c>
    </row>
    <row r="30" spans="1:22">
      <c r="A30" s="15" t="s">
        <v>505</v>
      </c>
      <c r="B30" s="17" t="n">
        <v>4520</v>
      </c>
      <c r="C30" s="18">
        <f>(254.0/B30*100)</f>
        <v/>
      </c>
      <c r="D30" s="19" t="n">
        <v>4266</v>
      </c>
      <c r="E30" s="18" t="n">
        <v>438.9260173</v>
      </c>
      <c r="F30" s="20" t="n">
        <v>9.67271229</v>
      </c>
      <c r="G30" s="18" t="n">
        <v>447.57448819</v>
      </c>
      <c r="H30" s="20" t="n">
        <v>6.92047379</v>
      </c>
      <c r="I30" s="18" t="n">
        <v>508.95538315</v>
      </c>
      <c r="J30" s="20" t="n">
        <v>2.75049576</v>
      </c>
      <c r="K30" s="18" t="n">
        <v>565.0811165699999</v>
      </c>
      <c r="L30" s="20" t="n">
        <v>3.03472587</v>
      </c>
      <c r="M30" s="18" t="s">
        <v>481</v>
      </c>
      <c r="N30" s="20" t="s">
        <v>481</v>
      </c>
      <c r="O30" s="18" t="s">
        <v>481</v>
      </c>
      <c r="P30" s="20" t="s">
        <v>481</v>
      </c>
      <c r="Q30" s="18" t="s">
        <v>481</v>
      </c>
      <c r="R30" s="20" t="s">
        <v>481</v>
      </c>
      <c r="S30" s="18" t="s">
        <v>481</v>
      </c>
      <c r="T30" s="20" t="s">
        <v>481</v>
      </c>
      <c r="U30" s="18" t="n">
        <v>416.02370823</v>
      </c>
      <c r="V30" s="20" t="n">
        <v>5.91089824</v>
      </c>
    </row>
    <row r="31" spans="1:22">
      <c r="A31" s="15" t="s">
        <v>506</v>
      </c>
      <c r="B31" s="17" t="n">
        <v>5456</v>
      </c>
      <c r="C31" s="18">
        <f>(155.0/B31*100)</f>
        <v/>
      </c>
      <c r="D31" s="19" t="n">
        <v>5301</v>
      </c>
      <c r="E31" s="18" t="n">
        <v>435.23957361</v>
      </c>
      <c r="F31" s="20" t="n">
        <v>6.30103417</v>
      </c>
      <c r="G31" s="18" t="n">
        <v>440.07964776</v>
      </c>
      <c r="H31" s="20" t="n">
        <v>4.10039116</v>
      </c>
      <c r="I31" s="18" t="n">
        <v>495.30967319</v>
      </c>
      <c r="J31" s="20" t="n">
        <v>2.39866731</v>
      </c>
      <c r="K31" s="18" t="n">
        <v>556.4477265</v>
      </c>
      <c r="L31" s="20" t="n">
        <v>2.71885377</v>
      </c>
      <c r="M31" s="18" t="s">
        <v>481</v>
      </c>
      <c r="N31" s="20" t="s">
        <v>481</v>
      </c>
      <c r="O31" s="18" t="s">
        <v>481</v>
      </c>
      <c r="P31" s="20" t="s">
        <v>481</v>
      </c>
      <c r="Q31" s="18" t="s">
        <v>481</v>
      </c>
      <c r="R31" s="20" t="s">
        <v>481</v>
      </c>
      <c r="S31" s="18" t="s">
        <v>481</v>
      </c>
      <c r="T31" s="20" t="s">
        <v>481</v>
      </c>
      <c r="U31" s="18" t="n">
        <v>423.90286031</v>
      </c>
      <c r="V31" s="20" t="n">
        <v>5.44153991</v>
      </c>
    </row>
    <row r="32" spans="1:22">
      <c r="A32" s="15" t="s">
        <v>507</v>
      </c>
      <c r="B32" s="17" t="n">
        <v>4478</v>
      </c>
      <c r="C32" s="18">
        <f>(6.0/B32*100)</f>
        <v/>
      </c>
      <c r="D32" s="19" t="n">
        <v>4472</v>
      </c>
      <c r="E32" s="18" t="n">
        <v>457.47760555</v>
      </c>
      <c r="F32" s="20" t="n">
        <v>7.62506899</v>
      </c>
      <c r="G32" s="18" t="n">
        <v>461.14249474</v>
      </c>
      <c r="H32" s="20" t="n">
        <v>5.19976859</v>
      </c>
      <c r="I32" s="18" t="n">
        <v>501.94562265</v>
      </c>
      <c r="J32" s="20" t="n">
        <v>2.48137597</v>
      </c>
      <c r="K32" s="18" t="n">
        <v>538.51451284</v>
      </c>
      <c r="L32" s="20" t="n">
        <v>3.66307107</v>
      </c>
      <c r="M32" s="18" t="s">
        <v>481</v>
      </c>
      <c r="N32" s="20" t="s">
        <v>481</v>
      </c>
      <c r="O32" s="18" t="s">
        <v>481</v>
      </c>
      <c r="P32" s="20" t="s">
        <v>481</v>
      </c>
      <c r="Q32" s="18" t="s">
        <v>481</v>
      </c>
      <c r="R32" s="20" t="s">
        <v>481</v>
      </c>
      <c r="S32" s="18" t="s">
        <v>481</v>
      </c>
      <c r="T32" s="20" t="s">
        <v>481</v>
      </c>
      <c r="U32" s="18" t="n">
        <v>419.31455538</v>
      </c>
      <c r="V32" s="20" t="n">
        <v>11.04577998</v>
      </c>
    </row>
    <row r="33" spans="1:22">
      <c r="A33" s="15" t="s">
        <v>508</v>
      </c>
      <c r="B33" s="17" t="n">
        <v>7325</v>
      </c>
      <c r="C33" s="18">
        <f>(87.0/B33*100)</f>
        <v/>
      </c>
      <c r="D33" s="19" t="n">
        <v>7238</v>
      </c>
      <c r="E33" s="18" t="n">
        <v>454.32725205</v>
      </c>
      <c r="F33" s="20" t="n">
        <v>9.9133835</v>
      </c>
      <c r="G33" s="18" t="n">
        <v>452.96458183</v>
      </c>
      <c r="H33" s="20" t="n">
        <v>5.7855492</v>
      </c>
      <c r="I33" s="18" t="n">
        <v>491.92484117</v>
      </c>
      <c r="J33" s="20" t="n">
        <v>2.44929668</v>
      </c>
      <c r="K33" s="18" t="n">
        <v>548.52681273</v>
      </c>
      <c r="L33" s="20" t="n">
        <v>3.07619361</v>
      </c>
      <c r="M33" s="18" t="s">
        <v>481</v>
      </c>
      <c r="N33" s="20" t="s">
        <v>481</v>
      </c>
      <c r="O33" s="18" t="s">
        <v>481</v>
      </c>
      <c r="P33" s="20" t="s">
        <v>481</v>
      </c>
      <c r="Q33" s="18" t="s">
        <v>481</v>
      </c>
      <c r="R33" s="20" t="s">
        <v>481</v>
      </c>
      <c r="S33" s="18" t="s">
        <v>481</v>
      </c>
      <c r="T33" s="20" t="s">
        <v>481</v>
      </c>
      <c r="U33" s="18" t="n">
        <v>427.06667223</v>
      </c>
      <c r="V33" s="20" t="n">
        <v>7.76889364</v>
      </c>
    </row>
    <row r="34" spans="1:22">
      <c r="A34" s="15" t="s">
        <v>509</v>
      </c>
      <c r="B34" s="17" t="n">
        <v>6350</v>
      </c>
      <c r="C34" s="18">
        <f>(107.0/B34*100)</f>
        <v/>
      </c>
      <c r="D34" s="19" t="n">
        <v>6243</v>
      </c>
      <c r="E34" s="18" t="n">
        <v>407.48049139</v>
      </c>
      <c r="F34" s="20" t="n">
        <v>5.2930216</v>
      </c>
      <c r="G34" s="18" t="n">
        <v>417.67026144</v>
      </c>
      <c r="H34" s="20" t="n">
        <v>3.71791564</v>
      </c>
      <c r="I34" s="18" t="n">
        <v>475.87816994</v>
      </c>
      <c r="J34" s="20" t="n">
        <v>2.48335487</v>
      </c>
      <c r="K34" s="18" t="n">
        <v>519.97281524</v>
      </c>
      <c r="L34" s="20" t="n">
        <v>3.63953107</v>
      </c>
      <c r="M34" s="18" t="s">
        <v>481</v>
      </c>
      <c r="N34" s="20" t="s">
        <v>481</v>
      </c>
      <c r="O34" s="18" t="s">
        <v>481</v>
      </c>
      <c r="P34" s="20" t="s">
        <v>481</v>
      </c>
      <c r="Q34" s="18" t="n">
        <v>306.56969545</v>
      </c>
      <c r="R34" s="20" t="n">
        <v>10.27624616</v>
      </c>
      <c r="S34" s="18" t="s">
        <v>481</v>
      </c>
      <c r="T34" s="20" t="s">
        <v>481</v>
      </c>
      <c r="U34" s="18" t="n">
        <v>399.41069454</v>
      </c>
      <c r="V34" s="20" t="n">
        <v>6.93426421</v>
      </c>
    </row>
    <row r="35" spans="1:22">
      <c r="A35" s="15" t="s">
        <v>510</v>
      </c>
      <c r="B35" s="17" t="n">
        <v>6406</v>
      </c>
      <c r="C35" s="18">
        <f>(78.0/B35*100)</f>
        <v/>
      </c>
      <c r="D35" s="19" t="n">
        <v>6328</v>
      </c>
      <c r="E35" s="18" t="n">
        <v>462.57753491</v>
      </c>
      <c r="F35" s="20" t="n">
        <v>7.8661062</v>
      </c>
      <c r="G35" s="18" t="n">
        <v>452.79421525</v>
      </c>
      <c r="H35" s="20" t="n">
        <v>5.11102763</v>
      </c>
      <c r="I35" s="18" t="n">
        <v>502.07219162</v>
      </c>
      <c r="J35" s="20" t="n">
        <v>1.92526646</v>
      </c>
      <c r="K35" s="18" t="n">
        <v>559.12703215</v>
      </c>
      <c r="L35" s="20" t="n">
        <v>2.49782872</v>
      </c>
      <c r="M35" s="18" t="s">
        <v>481</v>
      </c>
      <c r="N35" s="20" t="s">
        <v>481</v>
      </c>
      <c r="O35" s="18" t="s">
        <v>481</v>
      </c>
      <c r="P35" s="20" t="s">
        <v>481</v>
      </c>
      <c r="Q35" s="18" t="n">
        <v>374.85244494</v>
      </c>
      <c r="R35" s="20" t="n">
        <v>5.84040672</v>
      </c>
      <c r="S35" s="18" t="s">
        <v>481</v>
      </c>
      <c r="T35" s="20" t="s">
        <v>481</v>
      </c>
      <c r="U35" s="18" t="n">
        <v>415.03656278</v>
      </c>
      <c r="V35" s="20" t="n">
        <v>7.49453302</v>
      </c>
    </row>
    <row r="36" spans="1:22">
      <c r="A36" s="15" t="s">
        <v>511</v>
      </c>
      <c r="B36" s="17" t="n">
        <v>6736</v>
      </c>
      <c r="C36" s="18">
        <f>(97.0/B36*100)</f>
        <v/>
      </c>
      <c r="D36" s="19" t="n">
        <v>6639</v>
      </c>
      <c r="E36" s="18" t="n">
        <v>450.42647647</v>
      </c>
      <c r="F36" s="20" t="n">
        <v>6.98534556</v>
      </c>
      <c r="G36" s="18" t="n">
        <v>451.06983112</v>
      </c>
      <c r="H36" s="20" t="n">
        <v>4.1892714</v>
      </c>
      <c r="I36" s="18" t="n">
        <v>486.42313987</v>
      </c>
      <c r="J36" s="20" t="n">
        <v>2.28745297</v>
      </c>
      <c r="K36" s="18" t="n">
        <v>532.07325633</v>
      </c>
      <c r="L36" s="20" t="n">
        <v>2.23618375</v>
      </c>
      <c r="M36" s="18" t="s">
        <v>481</v>
      </c>
      <c r="N36" s="20" t="s">
        <v>481</v>
      </c>
      <c r="O36" s="18" t="s">
        <v>481</v>
      </c>
      <c r="P36" s="20" t="s">
        <v>481</v>
      </c>
      <c r="Q36" s="18" t="s">
        <v>481</v>
      </c>
      <c r="R36" s="20" t="s">
        <v>481</v>
      </c>
      <c r="S36" s="18" t="s">
        <v>481</v>
      </c>
      <c r="T36" s="20" t="s">
        <v>481</v>
      </c>
      <c r="U36" s="18" t="n">
        <v>422.18805405</v>
      </c>
      <c r="V36" s="20" t="n">
        <v>5.76562243</v>
      </c>
    </row>
    <row r="37" spans="1:22">
      <c r="A37" s="15" t="s">
        <v>512</v>
      </c>
      <c r="B37" s="17" t="n">
        <v>5458</v>
      </c>
      <c r="C37" s="18">
        <f>(208.0/B37*100)</f>
        <v/>
      </c>
      <c r="D37" s="19" t="n">
        <v>5250</v>
      </c>
      <c r="E37" s="18" t="n">
        <v>431.91345596</v>
      </c>
      <c r="F37" s="20" t="n">
        <v>7.38878392</v>
      </c>
      <c r="G37" s="18" t="n">
        <v>444.04332388</v>
      </c>
      <c r="H37" s="20" t="n">
        <v>5.41599854</v>
      </c>
      <c r="I37" s="18" t="n">
        <v>490.90837339</v>
      </c>
      <c r="J37" s="20" t="n">
        <v>2.9450568</v>
      </c>
      <c r="K37" s="18" t="n">
        <v>557.94432436</v>
      </c>
      <c r="L37" s="20" t="n">
        <v>4.14458151</v>
      </c>
      <c r="M37" s="18" t="s">
        <v>481</v>
      </c>
      <c r="N37" s="20" t="s">
        <v>481</v>
      </c>
      <c r="O37" s="18" t="s">
        <v>481</v>
      </c>
      <c r="P37" s="20" t="s">
        <v>481</v>
      </c>
      <c r="Q37" s="18" t="s">
        <v>481</v>
      </c>
      <c r="R37" s="20" t="s">
        <v>481</v>
      </c>
      <c r="S37" s="18" t="s">
        <v>481</v>
      </c>
      <c r="T37" s="20" t="s">
        <v>481</v>
      </c>
      <c r="U37" s="18" t="n">
        <v>408.6612034</v>
      </c>
      <c r="V37" s="20" t="n">
        <v>5.53013206</v>
      </c>
    </row>
    <row r="38" spans="1:22">
      <c r="A38" s="15" t="s">
        <v>513</v>
      </c>
      <c r="B38" s="17" t="n">
        <v>5860</v>
      </c>
      <c r="C38" s="18">
        <f>(30.0/B38*100)</f>
        <v/>
      </c>
      <c r="D38" s="19" t="n">
        <v>5830</v>
      </c>
      <c r="E38" s="18" t="n">
        <v>421.98150021</v>
      </c>
      <c r="F38" s="20" t="n">
        <v>6.88577982</v>
      </c>
      <c r="G38" s="18" t="n">
        <v>454.4613204</v>
      </c>
      <c r="H38" s="20" t="n">
        <v>4.79172521</v>
      </c>
      <c r="I38" s="18" t="n">
        <v>508.53161746</v>
      </c>
      <c r="J38" s="20" t="n">
        <v>3.11686539</v>
      </c>
      <c r="K38" s="18" t="n">
        <v>551.27223035</v>
      </c>
      <c r="L38" s="20" t="n">
        <v>3.64305808</v>
      </c>
      <c r="M38" s="18" t="s">
        <v>481</v>
      </c>
      <c r="N38" s="20" t="s">
        <v>481</v>
      </c>
      <c r="O38" s="18" t="s">
        <v>481</v>
      </c>
      <c r="P38" s="20" t="s">
        <v>481</v>
      </c>
      <c r="Q38" s="18" t="s">
        <v>481</v>
      </c>
      <c r="R38" s="20" t="s">
        <v>481</v>
      </c>
      <c r="S38" s="18" t="s">
        <v>481</v>
      </c>
      <c r="T38" s="20" t="s">
        <v>481</v>
      </c>
      <c r="U38" s="18" t="n">
        <v>478.44119374</v>
      </c>
      <c r="V38" s="20" t="n">
        <v>6.05790419</v>
      </c>
    </row>
    <row r="39" spans="1:22">
      <c r="A39" s="15" t="s">
        <v>514</v>
      </c>
      <c r="B39" s="17" t="n">
        <v>5895</v>
      </c>
      <c r="C39" s="18">
        <f>(33.0/B39*100)</f>
        <v/>
      </c>
      <c r="D39" s="19" t="n">
        <v>5862</v>
      </c>
      <c r="E39" s="18" t="n">
        <v>401.38011639</v>
      </c>
      <c r="F39" s="20" t="n">
        <v>5.24019643</v>
      </c>
      <c r="G39" s="18" t="n">
        <v>399.03852592</v>
      </c>
      <c r="H39" s="20" t="n">
        <v>4.84942801</v>
      </c>
      <c r="I39" s="18" t="n">
        <v>427.61815672</v>
      </c>
      <c r="J39" s="20" t="n">
        <v>3.64641308</v>
      </c>
      <c r="K39" s="18" t="n">
        <v>456.17494202</v>
      </c>
      <c r="L39" s="20" t="n">
        <v>4.77761023</v>
      </c>
      <c r="M39" s="18" t="s">
        <v>481</v>
      </c>
      <c r="N39" s="20" t="s">
        <v>481</v>
      </c>
      <c r="O39" s="18" t="s">
        <v>481</v>
      </c>
      <c r="P39" s="20" t="s">
        <v>481</v>
      </c>
      <c r="Q39" s="18" t="s">
        <v>481</v>
      </c>
      <c r="R39" s="20" t="s">
        <v>481</v>
      </c>
      <c r="S39" s="18" t="s">
        <v>481</v>
      </c>
      <c r="T39" s="20" t="s">
        <v>481</v>
      </c>
      <c r="U39" s="18" t="n">
        <v>372.36919557</v>
      </c>
      <c r="V39" s="20" t="n">
        <v>6.95003144</v>
      </c>
    </row>
    <row r="40" spans="1:22">
      <c r="A40" s="15" t="s">
        <v>515</v>
      </c>
      <c r="B40" s="17" t="n">
        <v>14157</v>
      </c>
      <c r="C40" s="18">
        <f>(430.0/B40*100)</f>
        <v/>
      </c>
      <c r="D40" s="19" t="n">
        <v>13727</v>
      </c>
      <c r="E40" s="18" t="n">
        <v>463.64346377</v>
      </c>
      <c r="F40" s="20" t="n">
        <v>10.61113043</v>
      </c>
      <c r="G40" s="18" t="n">
        <v>450.97857858</v>
      </c>
      <c r="H40" s="20" t="n">
        <v>6.02584093</v>
      </c>
      <c r="I40" s="18" t="n">
        <v>503.83575479</v>
      </c>
      <c r="J40" s="20" t="n">
        <v>2.38426456</v>
      </c>
      <c r="K40" s="18" t="n">
        <v>557.43676134</v>
      </c>
      <c r="L40" s="20" t="n">
        <v>3.35997044</v>
      </c>
      <c r="M40" s="18" t="s">
        <v>481</v>
      </c>
      <c r="N40" s="20" t="s">
        <v>481</v>
      </c>
      <c r="O40" s="18" t="s">
        <v>481</v>
      </c>
      <c r="P40" s="20" t="s">
        <v>481</v>
      </c>
      <c r="Q40" s="18" t="s">
        <v>481</v>
      </c>
      <c r="R40" s="20" t="s">
        <v>481</v>
      </c>
      <c r="S40" s="18" t="s">
        <v>481</v>
      </c>
      <c r="T40" s="20" t="s">
        <v>481</v>
      </c>
      <c r="U40" s="18" t="n">
        <v>419.91225232</v>
      </c>
      <c r="V40" s="20" t="n">
        <v>6.31182449</v>
      </c>
    </row>
    <row r="41" spans="1:22">
      <c r="A41" s="15" t="s">
        <v>516</v>
      </c>
      <c r="B41" s="17" t="n">
        <v>5712</v>
      </c>
      <c r="C41" s="18">
        <f>(71.0/B41*100)</f>
        <v/>
      </c>
      <c r="D41" s="19" t="n">
        <v>5641</v>
      </c>
      <c r="E41" s="18" t="n">
        <v>456.11945054</v>
      </c>
      <c r="F41" s="20" t="n">
        <v>6.61910883</v>
      </c>
      <c r="G41" s="18" t="n">
        <v>434.30129942</v>
      </c>
      <c r="H41" s="20" t="n">
        <v>5.40094145</v>
      </c>
      <c r="I41" s="18" t="n">
        <v>485.78555886</v>
      </c>
      <c r="J41" s="20" t="n">
        <v>2.99004933</v>
      </c>
      <c r="K41" s="18" t="n">
        <v>542.61261916</v>
      </c>
      <c r="L41" s="20" t="n">
        <v>3.56188587</v>
      </c>
      <c r="M41" s="18" t="s">
        <v>481</v>
      </c>
      <c r="N41" s="20" t="s">
        <v>481</v>
      </c>
      <c r="O41" s="18" t="s">
        <v>481</v>
      </c>
      <c r="P41" s="20" t="s">
        <v>481</v>
      </c>
      <c r="Q41" s="18" t="n">
        <v>387.44235424</v>
      </c>
      <c r="R41" s="20" t="n">
        <v>14.52510266</v>
      </c>
      <c r="S41" s="18" t="s">
        <v>481</v>
      </c>
      <c r="T41" s="20" t="s">
        <v>481</v>
      </c>
      <c r="U41" s="18" t="n">
        <v>413.55073863</v>
      </c>
      <c r="V41" s="20" t="n">
        <v>10.94308951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351.58766441</v>
      </c>
      <c r="F45" s="20" t="n">
        <v>5.35722524</v>
      </c>
      <c r="G45" s="18" t="n">
        <v>362.40612181</v>
      </c>
      <c r="H45" s="20" t="n">
        <v>3.59405008</v>
      </c>
      <c r="I45" s="18" t="n">
        <v>377.23754498</v>
      </c>
      <c r="J45" s="20" t="n">
        <v>2.58705853</v>
      </c>
      <c r="K45" s="18" t="n">
        <v>398.9141232</v>
      </c>
      <c r="L45" s="20" t="n">
        <v>3.85177707</v>
      </c>
      <c r="M45" s="18" t="s">
        <v>481</v>
      </c>
      <c r="N45" s="20" t="s">
        <v>481</v>
      </c>
      <c r="O45" s="18" t="s">
        <v>481</v>
      </c>
      <c r="P45" s="20" t="s">
        <v>481</v>
      </c>
      <c r="Q45" s="18" t="n">
        <v>355.23458117</v>
      </c>
      <c r="R45" s="20" t="n">
        <v>32.4605204</v>
      </c>
      <c r="S45" s="18" t="n">
        <v>346.12312668</v>
      </c>
      <c r="T45" s="20" t="n">
        <v>17.91792038</v>
      </c>
      <c r="U45" s="18" t="n">
        <v>346.77332008</v>
      </c>
      <c r="V45" s="20" t="n">
        <v>4.57131832</v>
      </c>
    </row>
    <row r="46" spans="1:22">
      <c r="A46" s="15" t="s">
        <v>521</v>
      </c>
      <c r="B46" s="17" t="n">
        <v>23141</v>
      </c>
      <c r="C46" s="18">
        <f>(2327.0/B46*100)</f>
        <v/>
      </c>
      <c r="D46" s="19" t="n">
        <v>20814</v>
      </c>
      <c r="E46" s="18" t="n">
        <v>353.8549107</v>
      </c>
      <c r="F46" s="20" t="n">
        <v>6.18935118</v>
      </c>
      <c r="G46" s="18" t="n">
        <v>378.66887896</v>
      </c>
      <c r="H46" s="20" t="n">
        <v>4.56590687</v>
      </c>
      <c r="I46" s="18" t="n">
        <v>413.0241061</v>
      </c>
      <c r="J46" s="20" t="n">
        <v>2.98219213</v>
      </c>
      <c r="K46" s="18" t="n">
        <v>455.88551543</v>
      </c>
      <c r="L46" s="20" t="n">
        <v>4.55725506</v>
      </c>
      <c r="M46" s="18" t="s">
        <v>481</v>
      </c>
      <c r="N46" s="20" t="s">
        <v>481</v>
      </c>
      <c r="O46" s="18" t="s">
        <v>481</v>
      </c>
      <c r="P46" s="20" t="s">
        <v>481</v>
      </c>
      <c r="Q46" s="18" t="s">
        <v>481</v>
      </c>
      <c r="R46" s="20" t="s">
        <v>481</v>
      </c>
      <c r="S46" s="18" t="s">
        <v>481</v>
      </c>
      <c r="T46" s="20" t="s">
        <v>481</v>
      </c>
      <c r="U46" s="18" t="n">
        <v>378.38817254</v>
      </c>
      <c r="V46" s="20" t="n">
        <v>2.37876944</v>
      </c>
    </row>
    <row r="47" spans="1:22">
      <c r="A47" s="15" t="s">
        <v>522</v>
      </c>
      <c r="B47" s="17" t="n">
        <v>5928</v>
      </c>
      <c r="C47" s="18">
        <f>(456.0/B47*100)</f>
        <v/>
      </c>
      <c r="D47" s="19" t="n">
        <v>5472</v>
      </c>
      <c r="E47" s="18" t="n">
        <v>382.4948535</v>
      </c>
      <c r="F47" s="20" t="n">
        <v>5.60839321</v>
      </c>
      <c r="G47" s="18" t="n">
        <v>400.62701763</v>
      </c>
      <c r="H47" s="20" t="n">
        <v>5.55303264</v>
      </c>
      <c r="I47" s="18" t="n">
        <v>460.3742986</v>
      </c>
      <c r="J47" s="20" t="n">
        <v>3.88192229</v>
      </c>
      <c r="K47" s="18" t="n">
        <v>510.28841287</v>
      </c>
      <c r="L47" s="20" t="n">
        <v>4.80612281</v>
      </c>
      <c r="M47" s="18" t="s">
        <v>481</v>
      </c>
      <c r="N47" s="20" t="s">
        <v>481</v>
      </c>
      <c r="O47" s="18" t="s">
        <v>481</v>
      </c>
      <c r="P47" s="20" t="s">
        <v>481</v>
      </c>
      <c r="Q47" s="18" t="s">
        <v>481</v>
      </c>
      <c r="R47" s="20" t="s">
        <v>481</v>
      </c>
      <c r="S47" s="18" t="s">
        <v>481</v>
      </c>
      <c r="T47" s="20" t="s">
        <v>481</v>
      </c>
      <c r="U47" s="18" t="n">
        <v>380.87609962</v>
      </c>
      <c r="V47" s="20" t="n">
        <v>5.33149485</v>
      </c>
    </row>
    <row r="48" spans="1:22">
      <c r="A48" s="15" t="s">
        <v>523</v>
      </c>
      <c r="B48" s="17" t="n">
        <v>9841</v>
      </c>
      <c r="C48" s="18">
        <f>(8.0/B48*100)</f>
        <v/>
      </c>
      <c r="D48" s="19" t="n">
        <v>9833</v>
      </c>
      <c r="E48" s="18" t="n">
        <v>474.01544507</v>
      </c>
      <c r="F48" s="20" t="n">
        <v>12.10437357</v>
      </c>
      <c r="G48" s="18" t="n">
        <v>414.30224036</v>
      </c>
      <c r="H48" s="20" t="n">
        <v>7.308414</v>
      </c>
      <c r="I48" s="18" t="n">
        <v>507.47362615</v>
      </c>
      <c r="J48" s="20" t="n">
        <v>4.21220909</v>
      </c>
      <c r="K48" s="18" t="n">
        <v>574.53927881</v>
      </c>
      <c r="L48" s="20" t="n">
        <v>4.82733423</v>
      </c>
      <c r="M48" s="18" t="s">
        <v>481</v>
      </c>
      <c r="N48" s="20" t="s">
        <v>481</v>
      </c>
      <c r="O48" s="18" t="s">
        <v>481</v>
      </c>
      <c r="P48" s="20" t="s">
        <v>481</v>
      </c>
      <c r="Q48" s="18" t="s">
        <v>481</v>
      </c>
      <c r="R48" s="20" t="s">
        <v>481</v>
      </c>
      <c r="S48" s="18" t="s">
        <v>481</v>
      </c>
      <c r="T48" s="20" t="s">
        <v>481</v>
      </c>
      <c r="U48" s="18" t="n">
        <v>459.16918708</v>
      </c>
      <c r="V48" s="20" t="n">
        <v>22.68737498</v>
      </c>
    </row>
    <row r="49" spans="1:22">
      <c r="A49" s="15" t="s">
        <v>524</v>
      </c>
      <c r="B49" s="17" t="n">
        <v>6349</v>
      </c>
      <c r="C49" s="18">
        <f>(56.0/B49*100)</f>
        <v/>
      </c>
      <c r="D49" s="19" t="n">
        <v>6293</v>
      </c>
      <c r="E49" s="18" t="n">
        <v>404.12322579</v>
      </c>
      <c r="F49" s="20" t="n">
        <v>5.3469015</v>
      </c>
      <c r="G49" s="18" t="n">
        <v>403.99458878</v>
      </c>
      <c r="H49" s="20" t="n">
        <v>4.09213453</v>
      </c>
      <c r="I49" s="18" t="n">
        <v>435.05415279</v>
      </c>
      <c r="J49" s="20" t="n">
        <v>2.86162669</v>
      </c>
      <c r="K49" s="18" t="n">
        <v>467.76490951</v>
      </c>
      <c r="L49" s="20" t="n">
        <v>4.24157496</v>
      </c>
      <c r="M49" s="18" t="s">
        <v>481</v>
      </c>
      <c r="N49" s="20" t="s">
        <v>481</v>
      </c>
      <c r="O49" s="18" t="s">
        <v>481</v>
      </c>
      <c r="P49" s="20" t="s">
        <v>481</v>
      </c>
      <c r="Q49" s="18" t="s">
        <v>481</v>
      </c>
      <c r="R49" s="20" t="s">
        <v>481</v>
      </c>
      <c r="S49" s="18" t="n">
        <v>344.02865891</v>
      </c>
      <c r="T49" s="20" t="n">
        <v>24.19987875</v>
      </c>
      <c r="U49" s="18" t="n">
        <v>384.2922796</v>
      </c>
      <c r="V49" s="20" t="n">
        <v>6.84933319</v>
      </c>
    </row>
    <row r="50" spans="1:22">
      <c r="A50" s="15" t="s">
        <v>525</v>
      </c>
      <c r="B50" s="17" t="n">
        <v>11795</v>
      </c>
      <c r="C50" s="18">
        <f>(457.0/B50*100)</f>
        <v/>
      </c>
      <c r="D50" s="19" t="n">
        <v>11338</v>
      </c>
      <c r="E50" s="18" t="n">
        <v>375.59202092</v>
      </c>
      <c r="F50" s="20" t="n">
        <v>5.03599885</v>
      </c>
      <c r="G50" s="18" t="n">
        <v>388.777003</v>
      </c>
      <c r="H50" s="20" t="n">
        <v>3.70456424</v>
      </c>
      <c r="I50" s="18" t="n">
        <v>419.65375056</v>
      </c>
      <c r="J50" s="20" t="n">
        <v>2.20750055</v>
      </c>
      <c r="K50" s="18" t="n">
        <v>449.84454349</v>
      </c>
      <c r="L50" s="20" t="n">
        <v>3.29431893</v>
      </c>
      <c r="M50" s="18" t="s">
        <v>481</v>
      </c>
      <c r="N50" s="20" t="s">
        <v>481</v>
      </c>
      <c r="O50" s="18" t="s">
        <v>481</v>
      </c>
      <c r="P50" s="20" t="s">
        <v>481</v>
      </c>
      <c r="Q50" s="18" t="s">
        <v>481</v>
      </c>
      <c r="R50" s="20" t="s">
        <v>481</v>
      </c>
      <c r="S50" s="18" t="s">
        <v>481</v>
      </c>
      <c r="T50" s="20" t="s">
        <v>481</v>
      </c>
      <c r="U50" s="18" t="n">
        <v>366.96874005</v>
      </c>
      <c r="V50" s="20" t="n">
        <v>5.89748511</v>
      </c>
    </row>
    <row r="51" spans="1:22">
      <c r="A51" s="15" t="s">
        <v>526</v>
      </c>
      <c r="B51" s="17" t="n">
        <v>6866</v>
      </c>
      <c r="C51" s="18">
        <f>(119.0/B51*100)</f>
        <v/>
      </c>
      <c r="D51" s="19" t="n">
        <v>6747</v>
      </c>
      <c r="E51" s="18" t="n">
        <v>390.12870574</v>
      </c>
      <c r="F51" s="20" t="n">
        <v>3.81187148</v>
      </c>
      <c r="G51" s="18" t="n">
        <v>400.51087411</v>
      </c>
      <c r="H51" s="20" t="n">
        <v>3.57718145</v>
      </c>
      <c r="I51" s="18" t="n">
        <v>420.15972301</v>
      </c>
      <c r="J51" s="20" t="n">
        <v>1.95715069</v>
      </c>
      <c r="K51" s="18" t="n">
        <v>456.722582</v>
      </c>
      <c r="L51" s="20" t="n">
        <v>3.65218145</v>
      </c>
      <c r="M51" s="18" t="s">
        <v>481</v>
      </c>
      <c r="N51" s="20" t="s">
        <v>481</v>
      </c>
      <c r="O51" s="18" t="s">
        <v>481</v>
      </c>
      <c r="P51" s="20" t="s">
        <v>481</v>
      </c>
      <c r="Q51" s="18" t="n">
        <v>410.85572185</v>
      </c>
      <c r="R51" s="20" t="n">
        <v>3.7997542</v>
      </c>
      <c r="S51" s="18" t="s">
        <v>481</v>
      </c>
      <c r="T51" s="20" t="s">
        <v>481</v>
      </c>
      <c r="U51" s="18" t="n">
        <v>389.82565816</v>
      </c>
      <c r="V51" s="20" t="n">
        <v>5.89326968</v>
      </c>
    </row>
    <row r="52" spans="1:22">
      <c r="A52" s="15" t="s">
        <v>527</v>
      </c>
      <c r="B52" s="17" t="n">
        <v>5809</v>
      </c>
      <c r="C52" s="18">
        <f>(120.0/B52*100)</f>
        <v/>
      </c>
      <c r="D52" s="19" t="n">
        <v>5689</v>
      </c>
      <c r="E52" s="18" t="n">
        <v>391.4148896</v>
      </c>
      <c r="F52" s="20" t="n">
        <v>5.28489468</v>
      </c>
      <c r="G52" s="18" t="n">
        <v>426.50163291</v>
      </c>
      <c r="H52" s="20" t="n">
        <v>5.05130523</v>
      </c>
      <c r="I52" s="18" t="n">
        <v>473.20500498</v>
      </c>
      <c r="J52" s="20" t="n">
        <v>2.7724991</v>
      </c>
      <c r="K52" s="18" t="n">
        <v>515.85735322</v>
      </c>
      <c r="L52" s="20" t="n">
        <v>2.78824749</v>
      </c>
      <c r="M52" s="18" t="s">
        <v>481</v>
      </c>
      <c r="N52" s="20" t="s">
        <v>481</v>
      </c>
      <c r="O52" s="18" t="s">
        <v>481</v>
      </c>
      <c r="P52" s="20" t="s">
        <v>481</v>
      </c>
      <c r="Q52" s="18" t="s">
        <v>481</v>
      </c>
      <c r="R52" s="20" t="s">
        <v>481</v>
      </c>
      <c r="S52" s="18" t="s">
        <v>481</v>
      </c>
      <c r="T52" s="20" t="s">
        <v>481</v>
      </c>
      <c r="U52" s="18" t="n">
        <v>395.93474611</v>
      </c>
      <c r="V52" s="20" t="n">
        <v>6.33669991</v>
      </c>
    </row>
    <row r="53" spans="1:22">
      <c r="A53" s="15" t="s">
        <v>528</v>
      </c>
      <c r="B53" s="17" t="n">
        <v>5571</v>
      </c>
      <c r="C53" s="18">
        <f>(129.0/B53*100)</f>
        <v/>
      </c>
      <c r="D53" s="19" t="n">
        <v>5442</v>
      </c>
      <c r="E53" s="18" t="n">
        <v>372.72886334</v>
      </c>
      <c r="F53" s="20" t="n">
        <v>5.84961979</v>
      </c>
      <c r="G53" s="18" t="n">
        <v>394.6672817</v>
      </c>
      <c r="H53" s="20" t="n">
        <v>3.65600262</v>
      </c>
      <c r="I53" s="18" t="n">
        <v>434.96451756</v>
      </c>
      <c r="J53" s="20" t="n">
        <v>1.68945488</v>
      </c>
      <c r="K53" s="18" t="n">
        <v>489.54531559</v>
      </c>
      <c r="L53" s="20" t="n">
        <v>2.6106857</v>
      </c>
      <c r="M53" s="18" t="s">
        <v>481</v>
      </c>
      <c r="N53" s="20" t="s">
        <v>481</v>
      </c>
      <c r="O53" s="18" t="s">
        <v>481</v>
      </c>
      <c r="P53" s="20" t="s">
        <v>481</v>
      </c>
      <c r="Q53" s="18" t="s">
        <v>481</v>
      </c>
      <c r="R53" s="20" t="s">
        <v>481</v>
      </c>
      <c r="S53" s="18" t="s">
        <v>481</v>
      </c>
      <c r="T53" s="20" t="s">
        <v>481</v>
      </c>
      <c r="U53" s="18" t="n">
        <v>358.67159278</v>
      </c>
      <c r="V53" s="20" t="n">
        <v>3.99516343</v>
      </c>
    </row>
    <row r="54" spans="1:22">
      <c r="A54" s="15" t="s">
        <v>529</v>
      </c>
      <c r="B54" s="17" t="n">
        <v>4740</v>
      </c>
      <c r="C54" s="18">
        <f>(580.0/B54*100)</f>
        <v/>
      </c>
      <c r="D54" s="19" t="n">
        <v>4160</v>
      </c>
      <c r="E54" s="18" t="n">
        <v>314.08804508</v>
      </c>
      <c r="F54" s="20" t="n">
        <v>4.99876077</v>
      </c>
      <c r="G54" s="18" t="n">
        <v>317.39102223</v>
      </c>
      <c r="H54" s="20" t="n">
        <v>4.92083417</v>
      </c>
      <c r="I54" s="18" t="n">
        <v>343.84719788</v>
      </c>
      <c r="J54" s="20" t="n">
        <v>3.25439334</v>
      </c>
      <c r="K54" s="18" t="n">
        <v>367.4247112</v>
      </c>
      <c r="L54" s="20" t="n">
        <v>3.75821998</v>
      </c>
      <c r="M54" s="18" t="s">
        <v>481</v>
      </c>
      <c r="N54" s="20" t="s">
        <v>481</v>
      </c>
      <c r="O54" s="18" t="s">
        <v>481</v>
      </c>
      <c r="P54" s="20" t="s">
        <v>481</v>
      </c>
      <c r="Q54" s="18" t="s">
        <v>481</v>
      </c>
      <c r="R54" s="20" t="s">
        <v>481</v>
      </c>
      <c r="S54" s="18" t="s">
        <v>481</v>
      </c>
      <c r="T54" s="20" t="s">
        <v>481</v>
      </c>
      <c r="U54" s="18" t="n">
        <v>287.46009512</v>
      </c>
      <c r="V54" s="20" t="n">
        <v>3.69320055</v>
      </c>
    </row>
    <row r="55" spans="1:22">
      <c r="A55" s="15" t="s">
        <v>530</v>
      </c>
      <c r="B55" s="17" t="n">
        <v>5316</v>
      </c>
      <c r="C55" s="18">
        <f>(22.0/B55*100)</f>
        <v/>
      </c>
      <c r="D55" s="19" t="n">
        <v>5294</v>
      </c>
      <c r="E55" s="18" t="n">
        <v>350.99305354</v>
      </c>
      <c r="F55" s="20" t="n">
        <v>6.063224</v>
      </c>
      <c r="G55" s="18" t="n">
        <v>363.878638</v>
      </c>
      <c r="H55" s="20" t="n">
        <v>5.02353459</v>
      </c>
      <c r="I55" s="18" t="n">
        <v>405.12418561</v>
      </c>
      <c r="J55" s="20" t="n">
        <v>2.39228424</v>
      </c>
      <c r="K55" s="18" t="n">
        <v>459.40751318</v>
      </c>
      <c r="L55" s="20" t="n">
        <v>3.39302354</v>
      </c>
      <c r="M55" s="18" t="s">
        <v>481</v>
      </c>
      <c r="N55" s="20" t="s">
        <v>481</v>
      </c>
      <c r="O55" s="18" t="s">
        <v>481</v>
      </c>
      <c r="P55" s="20" t="s">
        <v>481</v>
      </c>
      <c r="Q55" s="18" t="s">
        <v>481</v>
      </c>
      <c r="R55" s="20" t="s">
        <v>481</v>
      </c>
      <c r="S55" s="18" t="n">
        <v>318.80111752</v>
      </c>
      <c r="T55" s="20" t="n">
        <v>15.89931444</v>
      </c>
      <c r="U55" s="18" t="n">
        <v>335.00821393</v>
      </c>
      <c r="V55" s="20" t="n">
        <v>6.6859876</v>
      </c>
    </row>
    <row r="56" spans="1:22">
      <c r="A56" s="15" t="s">
        <v>531</v>
      </c>
      <c r="B56" s="17" t="n">
        <v>5359</v>
      </c>
      <c r="C56" s="18">
        <f>(77.0/B56*100)</f>
        <v/>
      </c>
      <c r="D56" s="19" t="n">
        <v>5282</v>
      </c>
      <c r="E56" s="18" t="n">
        <v>465.20112122</v>
      </c>
      <c r="F56" s="20" t="n">
        <v>7.43634096</v>
      </c>
      <c r="G56" s="18" t="n">
        <v>466.16957492</v>
      </c>
      <c r="H56" s="20" t="n">
        <v>6.24037684</v>
      </c>
      <c r="I56" s="18" t="n">
        <v>521.69128247</v>
      </c>
      <c r="J56" s="20" t="n">
        <v>2.41273312</v>
      </c>
      <c r="K56" s="18" t="n">
        <v>554.56801143</v>
      </c>
      <c r="L56" s="20" t="n">
        <v>3.18029604</v>
      </c>
      <c r="M56" s="18" t="s">
        <v>481</v>
      </c>
      <c r="N56" s="20" t="s">
        <v>481</v>
      </c>
      <c r="O56" s="18" t="s">
        <v>481</v>
      </c>
      <c r="P56" s="20" t="s">
        <v>481</v>
      </c>
      <c r="Q56" s="18" t="s">
        <v>481</v>
      </c>
      <c r="R56" s="20" t="s">
        <v>481</v>
      </c>
      <c r="S56" s="18" t="s">
        <v>481</v>
      </c>
      <c r="T56" s="20" t="s">
        <v>481</v>
      </c>
      <c r="U56" s="18" t="n">
        <v>456.78514074</v>
      </c>
      <c r="V56" s="20" t="n">
        <v>13.629857</v>
      </c>
    </row>
    <row r="57" spans="1:22">
      <c r="A57" s="15" t="s">
        <v>532</v>
      </c>
      <c r="B57" s="17" t="n">
        <v>6513</v>
      </c>
      <c r="C57" s="18">
        <f>(0.0/B57*100)</f>
        <v/>
      </c>
      <c r="D57" s="19" t="n">
        <v>6513</v>
      </c>
      <c r="E57" s="18" t="n">
        <v>371.33826486</v>
      </c>
      <c r="F57" s="20" t="n">
        <v>5.75735292</v>
      </c>
      <c r="G57" s="18" t="n">
        <v>373.18881418</v>
      </c>
      <c r="H57" s="20" t="n">
        <v>3.72656416</v>
      </c>
      <c r="I57" s="18" t="n">
        <v>403.69021133</v>
      </c>
      <c r="J57" s="20" t="n">
        <v>2.51331742</v>
      </c>
      <c r="K57" s="18" t="n">
        <v>430.63337026</v>
      </c>
      <c r="L57" s="20" t="n">
        <v>3.72166134</v>
      </c>
      <c r="M57" s="18" t="s">
        <v>481</v>
      </c>
      <c r="N57" s="20" t="s">
        <v>481</v>
      </c>
      <c r="O57" s="18" t="s">
        <v>481</v>
      </c>
      <c r="P57" s="20" t="s">
        <v>481</v>
      </c>
      <c r="Q57" s="18" t="s">
        <v>481</v>
      </c>
      <c r="R57" s="20" t="s">
        <v>481</v>
      </c>
      <c r="S57" s="18" t="n">
        <v>343.69867017</v>
      </c>
      <c r="T57" s="20" t="n">
        <v>23.72646272</v>
      </c>
      <c r="U57" s="18" t="n">
        <v>383.21688942</v>
      </c>
      <c r="V57" s="20" t="n">
        <v>8.126100989999999</v>
      </c>
    </row>
    <row r="58" spans="1:22">
      <c r="A58" s="15" t="s">
        <v>533</v>
      </c>
      <c r="B58" s="17" t="n">
        <v>7267</v>
      </c>
      <c r="C58" s="18">
        <f>(10.0/B58*100)</f>
        <v/>
      </c>
      <c r="D58" s="19" t="n">
        <v>7257</v>
      </c>
      <c r="E58" s="18" t="n">
        <v>358.65317517</v>
      </c>
      <c r="F58" s="20" t="n">
        <v>5.64055701</v>
      </c>
      <c r="G58" s="18" t="n">
        <v>377.50587348</v>
      </c>
      <c r="H58" s="20" t="n">
        <v>4.55867638</v>
      </c>
      <c r="I58" s="18" t="n">
        <v>411.03605557</v>
      </c>
      <c r="J58" s="20" t="n">
        <v>2.81653303</v>
      </c>
      <c r="K58" s="18" t="n">
        <v>449.31521907</v>
      </c>
      <c r="L58" s="20" t="n">
        <v>3.2687513</v>
      </c>
      <c r="M58" s="18" t="s">
        <v>481</v>
      </c>
      <c r="N58" s="20" t="s">
        <v>481</v>
      </c>
      <c r="O58" s="18" t="s">
        <v>481</v>
      </c>
      <c r="P58" s="20" t="s">
        <v>481</v>
      </c>
      <c r="Q58" s="18" t="s">
        <v>481</v>
      </c>
      <c r="R58" s="20" t="s">
        <v>481</v>
      </c>
      <c r="S58" s="18" t="n">
        <v>349.68895915</v>
      </c>
      <c r="T58" s="20" t="n">
        <v>12.79278336</v>
      </c>
      <c r="U58" s="18" t="n">
        <v>341.56769134</v>
      </c>
      <c r="V58" s="20" t="n">
        <v>9.349498820000001</v>
      </c>
    </row>
    <row r="59" spans="1:22">
      <c r="A59" s="15" t="s">
        <v>534</v>
      </c>
      <c r="B59" s="17" t="n">
        <v>4826</v>
      </c>
      <c r="C59" s="18">
        <f>(26.0/B59*100)</f>
        <v/>
      </c>
      <c r="D59" s="19" t="n">
        <v>4800</v>
      </c>
      <c r="E59" s="18" t="n">
        <v>332.82980647</v>
      </c>
      <c r="F59" s="20" t="n">
        <v>5.69394644</v>
      </c>
      <c r="G59" s="18" t="n">
        <v>355.38987323</v>
      </c>
      <c r="H59" s="20" t="n">
        <v>4.3083323</v>
      </c>
      <c r="I59" s="18" t="n">
        <v>374.01921376</v>
      </c>
      <c r="J59" s="20" t="n">
        <v>1.94021309</v>
      </c>
      <c r="K59" s="18" t="n">
        <v>407.20041597</v>
      </c>
      <c r="L59" s="20" t="n">
        <v>2.72666329</v>
      </c>
      <c r="M59" s="18" t="s">
        <v>481</v>
      </c>
      <c r="N59" s="20" t="s">
        <v>481</v>
      </c>
      <c r="O59" s="18" t="s">
        <v>481</v>
      </c>
      <c r="P59" s="20" t="s">
        <v>481</v>
      </c>
      <c r="Q59" s="18" t="s">
        <v>481</v>
      </c>
      <c r="R59" s="20" t="s">
        <v>481</v>
      </c>
      <c r="S59" s="18" t="n">
        <v>311.82744612</v>
      </c>
      <c r="T59" s="20" t="n">
        <v>15.80803607</v>
      </c>
      <c r="U59" s="18" t="n">
        <v>334.421449</v>
      </c>
      <c r="V59" s="20" t="n">
        <v>5.75327203</v>
      </c>
    </row>
    <row r="60" spans="1:22">
      <c r="A60" s="15" t="s">
        <v>535</v>
      </c>
      <c r="B60" s="17" t="n">
        <v>4546</v>
      </c>
      <c r="C60" s="18">
        <f>(15.0/B60*100)</f>
        <v/>
      </c>
      <c r="D60" s="19" t="n">
        <v>4531</v>
      </c>
      <c r="E60" s="18" t="n">
        <v>337.60702311</v>
      </c>
      <c r="F60" s="20" t="n">
        <v>5.15129633</v>
      </c>
      <c r="G60" s="18" t="n">
        <v>346.36891454</v>
      </c>
      <c r="H60" s="20" t="n">
        <v>5.15707937</v>
      </c>
      <c r="I60" s="18" t="n">
        <v>383.37252615</v>
      </c>
      <c r="J60" s="20" t="n">
        <v>3.70658921</v>
      </c>
      <c r="K60" s="18" t="n">
        <v>423.35114548</v>
      </c>
      <c r="L60" s="20" t="n">
        <v>4.75532521</v>
      </c>
      <c r="M60" s="18" t="s">
        <v>481</v>
      </c>
      <c r="N60" s="20" t="s">
        <v>481</v>
      </c>
      <c r="O60" s="18" t="s">
        <v>481</v>
      </c>
      <c r="P60" s="20" t="s">
        <v>481</v>
      </c>
      <c r="Q60" s="18" t="s">
        <v>481</v>
      </c>
      <c r="R60" s="20" t="s">
        <v>481</v>
      </c>
      <c r="S60" s="18" t="n">
        <v>327.54123392</v>
      </c>
      <c r="T60" s="20" t="n">
        <v>19.62412835</v>
      </c>
      <c r="U60" s="18" t="n">
        <v>364.95737696</v>
      </c>
      <c r="V60" s="20" t="n">
        <v>6.35082794</v>
      </c>
    </row>
    <row r="61" spans="1:22">
      <c r="A61" s="15" t="s">
        <v>536</v>
      </c>
      <c r="B61" s="17" t="n">
        <v>6525</v>
      </c>
      <c r="C61" s="18">
        <f>(184.0/B61*100)</f>
        <v/>
      </c>
      <c r="D61" s="19" t="n">
        <v>6341</v>
      </c>
      <c r="E61" s="18" t="n">
        <v>447.02378177</v>
      </c>
      <c r="F61" s="20" t="n">
        <v>6.46391075</v>
      </c>
      <c r="G61" s="18" t="n">
        <v>432.70462288</v>
      </c>
      <c r="H61" s="20" t="n">
        <v>4.06710885</v>
      </c>
      <c r="I61" s="18" t="n">
        <v>468.63744206</v>
      </c>
      <c r="J61" s="20" t="n">
        <v>2.46363058</v>
      </c>
      <c r="K61" s="18" t="n">
        <v>513.33205924</v>
      </c>
      <c r="L61" s="20" t="n">
        <v>3.06814673</v>
      </c>
      <c r="M61" s="18" t="s">
        <v>481</v>
      </c>
      <c r="N61" s="20" t="s">
        <v>481</v>
      </c>
      <c r="O61" s="18" t="s">
        <v>481</v>
      </c>
      <c r="P61" s="20" t="s">
        <v>481</v>
      </c>
      <c r="Q61" s="18" t="s">
        <v>481</v>
      </c>
      <c r="R61" s="20" t="s">
        <v>481</v>
      </c>
      <c r="S61" s="18" t="s">
        <v>481</v>
      </c>
      <c r="T61" s="20" t="s">
        <v>481</v>
      </c>
      <c r="U61" s="18" t="n">
        <v>395.9971766</v>
      </c>
      <c r="V61" s="20" t="n">
        <v>7.68751215</v>
      </c>
    </row>
    <row r="62" spans="1:22">
      <c r="A62" s="15" t="s">
        <v>537</v>
      </c>
      <c r="B62" s="17" t="n">
        <v>4476</v>
      </c>
      <c r="C62" s="18">
        <f>(3.0/B62*100)</f>
        <v/>
      </c>
      <c r="D62" s="19" t="n">
        <v>4473</v>
      </c>
      <c r="E62" s="18" t="n">
        <v>475.70526848</v>
      </c>
      <c r="F62" s="20" t="n">
        <v>8.516229320000001</v>
      </c>
      <c r="G62" s="18" t="n">
        <v>466.69743948</v>
      </c>
      <c r="H62" s="20" t="n">
        <v>4.96592142</v>
      </c>
      <c r="I62" s="18" t="n">
        <v>523.47421141</v>
      </c>
      <c r="J62" s="20" t="n">
        <v>1.30448351</v>
      </c>
      <c r="K62" s="18" t="n">
        <v>565.40363269</v>
      </c>
      <c r="L62" s="20" t="n">
        <v>2.3228044</v>
      </c>
      <c r="M62" s="18" t="s">
        <v>481</v>
      </c>
      <c r="N62" s="20" t="s">
        <v>481</v>
      </c>
      <c r="O62" s="18" t="s">
        <v>481</v>
      </c>
      <c r="P62" s="20" t="s">
        <v>481</v>
      </c>
      <c r="Q62" s="18" t="s">
        <v>481</v>
      </c>
      <c r="R62" s="20" t="s">
        <v>481</v>
      </c>
      <c r="S62" s="18" t="s">
        <v>481</v>
      </c>
      <c r="T62" s="20" t="s">
        <v>481</v>
      </c>
      <c r="U62" s="18" t="n">
        <v>495.90651477</v>
      </c>
      <c r="V62" s="20" t="n">
        <v>21.29816885</v>
      </c>
    </row>
    <row r="63" spans="1:22">
      <c r="A63" s="15" t="s">
        <v>538</v>
      </c>
      <c r="B63" s="17" t="n">
        <v>5324</v>
      </c>
      <c r="C63" s="18">
        <f>(13.0/B63*100)</f>
        <v/>
      </c>
      <c r="D63" s="19" t="n">
        <v>5311</v>
      </c>
      <c r="E63" s="18" t="n">
        <v>332.04121267</v>
      </c>
      <c r="F63" s="20" t="n">
        <v>6.15961297</v>
      </c>
      <c r="G63" s="18" t="n">
        <v>352.83425162</v>
      </c>
      <c r="H63" s="20" t="n">
        <v>3.57261568</v>
      </c>
      <c r="I63" s="18" t="n">
        <v>384.28934836</v>
      </c>
      <c r="J63" s="20" t="n">
        <v>1.71919741</v>
      </c>
      <c r="K63" s="18" t="n">
        <v>427.62131518</v>
      </c>
      <c r="L63" s="20" t="n">
        <v>2.77142672</v>
      </c>
      <c r="M63" s="18" t="s">
        <v>481</v>
      </c>
      <c r="N63" s="20" t="s">
        <v>481</v>
      </c>
      <c r="O63" s="18" t="s">
        <v>481</v>
      </c>
      <c r="P63" s="20" t="s">
        <v>481</v>
      </c>
      <c r="Q63" s="18" t="n">
        <v>304.84354883</v>
      </c>
      <c r="R63" s="20" t="n">
        <v>67.96230645999999</v>
      </c>
      <c r="S63" s="18" t="n">
        <v>353.47645629</v>
      </c>
      <c r="T63" s="20" t="n">
        <v>37.97495477</v>
      </c>
      <c r="U63" s="18" t="n">
        <v>344.89567322</v>
      </c>
      <c r="V63" s="20" t="n">
        <v>4.09005288</v>
      </c>
    </row>
    <row r="64" spans="1:22">
      <c r="A64" s="15" t="s">
        <v>539</v>
      </c>
      <c r="B64" s="17" t="n">
        <v>3634</v>
      </c>
      <c r="C64" s="18">
        <f>(3.0/B64*100)</f>
        <v/>
      </c>
      <c r="D64" s="19" t="n">
        <v>3631</v>
      </c>
      <c r="E64" s="18" t="n">
        <v>356.64978197</v>
      </c>
      <c r="F64" s="20" t="n">
        <v>9.549790809999999</v>
      </c>
      <c r="G64" s="18" t="n">
        <v>384.52196303</v>
      </c>
      <c r="H64" s="20" t="n">
        <v>7.62109763</v>
      </c>
      <c r="I64" s="18" t="n">
        <v>455.91893849</v>
      </c>
      <c r="J64" s="20" t="n">
        <v>2.62042594</v>
      </c>
      <c r="K64" s="18" t="n">
        <v>521.0721458</v>
      </c>
      <c r="L64" s="20" t="n">
        <v>3.15869684</v>
      </c>
      <c r="M64" s="18" t="s">
        <v>481</v>
      </c>
      <c r="N64" s="20" t="s">
        <v>481</v>
      </c>
      <c r="O64" s="18" t="s">
        <v>481</v>
      </c>
      <c r="P64" s="20" t="s">
        <v>481</v>
      </c>
      <c r="Q64" s="18" t="s">
        <v>481</v>
      </c>
      <c r="R64" s="20" t="s">
        <v>481</v>
      </c>
      <c r="S64" s="18" t="n">
        <v>330.93231916</v>
      </c>
      <c r="T64" s="20" t="n">
        <v>35.60926926</v>
      </c>
      <c r="U64" s="18" t="n">
        <v>338.23290225</v>
      </c>
      <c r="V64" s="20" t="n">
        <v>10.29934278</v>
      </c>
    </row>
    <row r="65" spans="1:22">
      <c r="A65" s="15" t="s">
        <v>540</v>
      </c>
      <c r="B65" s="17" t="n">
        <v>5325</v>
      </c>
      <c r="C65" s="18">
        <f>(14.0/B65*100)</f>
        <v/>
      </c>
      <c r="D65" s="19" t="n">
        <v>5311</v>
      </c>
      <c r="E65" s="18" t="n">
        <v>391.45487486</v>
      </c>
      <c r="F65" s="20" t="n">
        <v>7.2751226</v>
      </c>
      <c r="G65" s="18" t="n">
        <v>384.31722051</v>
      </c>
      <c r="H65" s="20" t="n">
        <v>3.97770373</v>
      </c>
      <c r="I65" s="18" t="n">
        <v>423.60847303</v>
      </c>
      <c r="J65" s="20" t="n">
        <v>2.19450261</v>
      </c>
      <c r="K65" s="18" t="n">
        <v>469.46027191</v>
      </c>
      <c r="L65" s="20" t="n">
        <v>2.83365739</v>
      </c>
      <c r="M65" s="18" t="s">
        <v>481</v>
      </c>
      <c r="N65" s="20" t="s">
        <v>481</v>
      </c>
      <c r="O65" s="18" t="s">
        <v>481</v>
      </c>
      <c r="P65" s="20" t="s">
        <v>481</v>
      </c>
      <c r="Q65" s="18" t="n">
        <v>382.37050507</v>
      </c>
      <c r="R65" s="20" t="n">
        <v>36.59681686</v>
      </c>
      <c r="S65" s="18" t="n">
        <v>362.9603999</v>
      </c>
      <c r="T65" s="20" t="n">
        <v>41.02370423</v>
      </c>
      <c r="U65" s="18" t="n">
        <v>354.08854509</v>
      </c>
      <c r="V65" s="20" t="n">
        <v>5.82029607</v>
      </c>
    </row>
    <row r="66" spans="1:22">
      <c r="A66" s="15" t="s">
        <v>541</v>
      </c>
      <c r="B66" s="17" t="n">
        <v>5665</v>
      </c>
      <c r="C66" s="18">
        <f>(100.0/B66*100)</f>
        <v/>
      </c>
      <c r="D66" s="19" t="n">
        <v>5565</v>
      </c>
      <c r="E66" s="18" t="n">
        <v>382.08711955</v>
      </c>
      <c r="F66" s="20" t="n">
        <v>4.36714438</v>
      </c>
      <c r="G66" s="18" t="n">
        <v>395.57709046</v>
      </c>
      <c r="H66" s="20" t="n">
        <v>3.46386261</v>
      </c>
      <c r="I66" s="18" t="n">
        <v>426.06009421</v>
      </c>
      <c r="J66" s="20" t="n">
        <v>1.4988453</v>
      </c>
      <c r="K66" s="18" t="n">
        <v>454.49772365</v>
      </c>
      <c r="L66" s="20" t="n">
        <v>3.18546403</v>
      </c>
      <c r="M66" s="18" t="s">
        <v>481</v>
      </c>
      <c r="N66" s="20" t="s">
        <v>481</v>
      </c>
      <c r="O66" s="18" t="s">
        <v>481</v>
      </c>
      <c r="P66" s="20" t="s">
        <v>481</v>
      </c>
      <c r="Q66" s="18" t="s">
        <v>481</v>
      </c>
      <c r="R66" s="20" t="s">
        <v>481</v>
      </c>
      <c r="S66" s="18" t="s">
        <v>481</v>
      </c>
      <c r="T66" s="20" t="s">
        <v>481</v>
      </c>
      <c r="U66" s="18" t="n">
        <v>355.67455556</v>
      </c>
      <c r="V66" s="20" t="n">
        <v>2.71113688</v>
      </c>
    </row>
    <row r="67" spans="1:22">
      <c r="A67" s="15" t="s">
        <v>542</v>
      </c>
      <c r="B67" s="17" t="n">
        <v>6971</v>
      </c>
      <c r="C67" s="18">
        <f>(1164.0/B67*100)</f>
        <v/>
      </c>
      <c r="D67" s="19" t="n">
        <v>5807</v>
      </c>
      <c r="E67" s="18" t="n">
        <v>382.18998029</v>
      </c>
      <c r="F67" s="20" t="n">
        <v>5.50371189</v>
      </c>
      <c r="G67" s="18" t="n">
        <v>372.70767659</v>
      </c>
      <c r="H67" s="20" t="n">
        <v>3.47811809</v>
      </c>
      <c r="I67" s="18" t="n">
        <v>409.05825484</v>
      </c>
      <c r="J67" s="20" t="n">
        <v>2.31607843</v>
      </c>
      <c r="K67" s="18" t="n">
        <v>444.77960177</v>
      </c>
      <c r="L67" s="20" t="n">
        <v>3.48972575</v>
      </c>
      <c r="M67" s="18" t="s">
        <v>481</v>
      </c>
      <c r="N67" s="20" t="s">
        <v>481</v>
      </c>
      <c r="O67" s="18" t="s">
        <v>481</v>
      </c>
      <c r="P67" s="20" t="s">
        <v>481</v>
      </c>
      <c r="Q67" s="18" t="s">
        <v>481</v>
      </c>
      <c r="R67" s="20" t="s">
        <v>481</v>
      </c>
      <c r="S67" s="18" t="s">
        <v>481</v>
      </c>
      <c r="T67" s="20" t="s">
        <v>481</v>
      </c>
      <c r="U67" s="18" t="n">
        <v>350.3495941</v>
      </c>
      <c r="V67" s="20" t="n">
        <v>6.02913746</v>
      </c>
    </row>
    <row r="68" spans="1:22">
      <c r="A68" s="15" t="s">
        <v>543</v>
      </c>
      <c r="B68" s="17" t="n">
        <v>12083</v>
      </c>
      <c r="C68" s="18">
        <f>(32.0/B68*100)</f>
        <v/>
      </c>
      <c r="D68" s="19" t="n">
        <v>12051</v>
      </c>
      <c r="E68" s="18" t="n">
        <v>371.69699301</v>
      </c>
      <c r="F68" s="20" t="n">
        <v>4.12695185</v>
      </c>
      <c r="G68" s="18" t="n">
        <v>372.98675773</v>
      </c>
      <c r="H68" s="20" t="n">
        <v>2.98856001</v>
      </c>
      <c r="I68" s="18" t="n">
        <v>426.7931987</v>
      </c>
      <c r="J68" s="20" t="n">
        <v>1.26189999</v>
      </c>
      <c r="K68" s="18" t="n">
        <v>481.74927044</v>
      </c>
      <c r="L68" s="20" t="n">
        <v>2.13793011</v>
      </c>
      <c r="M68" s="18" t="s">
        <v>481</v>
      </c>
      <c r="N68" s="20" t="s">
        <v>481</v>
      </c>
      <c r="O68" s="18" t="s">
        <v>481</v>
      </c>
      <c r="P68" s="20" t="s">
        <v>481</v>
      </c>
      <c r="Q68" s="18" t="s">
        <v>481</v>
      </c>
      <c r="R68" s="20" t="s">
        <v>481</v>
      </c>
      <c r="S68" s="18" t="s">
        <v>481</v>
      </c>
      <c r="T68" s="20" t="s">
        <v>481</v>
      </c>
      <c r="U68" s="18" t="n">
        <v>359.3408781</v>
      </c>
      <c r="V68" s="20" t="n">
        <v>1.86962155</v>
      </c>
    </row>
    <row r="69" spans="1:22">
      <c r="A69" s="15" t="s">
        <v>544</v>
      </c>
      <c r="B69" s="17" t="n">
        <v>4876</v>
      </c>
      <c r="C69" s="18">
        <f>(0.0/B69*100)</f>
        <v/>
      </c>
      <c r="D69" s="19" t="n">
        <v>4876</v>
      </c>
      <c r="E69" s="18" t="n">
        <v>392.27099024</v>
      </c>
      <c r="F69" s="20" t="n">
        <v>9.427876299999999</v>
      </c>
      <c r="G69" s="18" t="n">
        <v>407.19282814</v>
      </c>
      <c r="H69" s="20" t="n">
        <v>4.49995508</v>
      </c>
      <c r="I69" s="18" t="n">
        <v>433.3511995</v>
      </c>
      <c r="J69" s="20" t="n">
        <v>3.29305243</v>
      </c>
      <c r="K69" s="18" t="n">
        <v>461.0390098</v>
      </c>
      <c r="L69" s="20" t="n">
        <v>4.12614006</v>
      </c>
      <c r="M69" s="18" t="s">
        <v>481</v>
      </c>
      <c r="N69" s="20" t="s">
        <v>481</v>
      </c>
      <c r="O69" s="18" t="s">
        <v>481</v>
      </c>
      <c r="P69" s="20" t="s">
        <v>481</v>
      </c>
      <c r="Q69" s="18" t="s">
        <v>481</v>
      </c>
      <c r="R69" s="20" t="s">
        <v>481</v>
      </c>
      <c r="S69" s="18" t="s">
        <v>481</v>
      </c>
      <c r="T69" s="20" t="s">
        <v>481</v>
      </c>
      <c r="U69" s="18" t="n">
        <v>395.64466269</v>
      </c>
      <c r="V69" s="20" t="n">
        <v>16.97969522</v>
      </c>
    </row>
    <row r="70" spans="1:22">
      <c r="A70" s="15" t="s">
        <v>545</v>
      </c>
      <c r="B70" s="17" t="n">
        <v>6036</v>
      </c>
      <c r="C70" s="18">
        <f>(223.0/B70*100)</f>
        <v/>
      </c>
      <c r="D70" s="19" t="n">
        <v>5813</v>
      </c>
      <c r="E70" s="18" t="n">
        <v>455.13507893</v>
      </c>
      <c r="F70" s="20" t="n">
        <v>6.19733266</v>
      </c>
      <c r="G70" s="18" t="n">
        <v>447.20264988</v>
      </c>
      <c r="H70" s="20" t="n">
        <v>4.09494264</v>
      </c>
      <c r="I70" s="18" t="n">
        <v>492.80076441</v>
      </c>
      <c r="J70" s="20" t="n">
        <v>2.82528301</v>
      </c>
      <c r="K70" s="18" t="n">
        <v>528.37797259</v>
      </c>
      <c r="L70" s="20" t="n">
        <v>3.66537961</v>
      </c>
      <c r="M70" s="18" t="s">
        <v>481</v>
      </c>
      <c r="N70" s="20" t="s">
        <v>481</v>
      </c>
      <c r="O70" s="18" t="s">
        <v>481</v>
      </c>
      <c r="P70" s="20" t="s">
        <v>481</v>
      </c>
      <c r="Q70" s="18" t="s">
        <v>481</v>
      </c>
      <c r="R70" s="20" t="s">
        <v>481</v>
      </c>
      <c r="S70" s="18" t="s">
        <v>481</v>
      </c>
      <c r="T70" s="20" t="s">
        <v>481</v>
      </c>
      <c r="U70" s="18" t="n">
        <v>432.03797324</v>
      </c>
      <c r="V70" s="20" t="n">
        <v>7.69794944</v>
      </c>
    </row>
    <row r="71" spans="1:22">
      <c r="A71" s="15" t="s">
        <v>546</v>
      </c>
      <c r="B71" s="17" t="n">
        <v>6115</v>
      </c>
      <c r="C71" s="18">
        <f>(50.0/B71*100)</f>
        <v/>
      </c>
      <c r="D71" s="19" t="n">
        <v>6065</v>
      </c>
      <c r="E71" s="18" t="n">
        <v>490.01282086</v>
      </c>
      <c r="F71" s="20" t="n">
        <v>9.531604209999999</v>
      </c>
      <c r="G71" s="18" t="n">
        <v>482.35466567</v>
      </c>
      <c r="H71" s="20" t="n">
        <v>7.65669315</v>
      </c>
      <c r="I71" s="18" t="n">
        <v>541.69578021</v>
      </c>
      <c r="J71" s="20" t="n">
        <v>1.719049</v>
      </c>
      <c r="K71" s="18" t="n">
        <v>596.46642324</v>
      </c>
      <c r="L71" s="20" t="n">
        <v>2.42071573</v>
      </c>
      <c r="M71" s="18" t="s">
        <v>481</v>
      </c>
      <c r="N71" s="20" t="s">
        <v>481</v>
      </c>
      <c r="O71" s="18" t="s">
        <v>481</v>
      </c>
      <c r="P71" s="20" t="s">
        <v>481</v>
      </c>
      <c r="Q71" s="18" t="s">
        <v>481</v>
      </c>
      <c r="R71" s="20" t="s">
        <v>481</v>
      </c>
      <c r="S71" s="18" t="s">
        <v>481</v>
      </c>
      <c r="T71" s="20" t="s">
        <v>481</v>
      </c>
      <c r="U71" s="18" t="n">
        <v>440.46549743</v>
      </c>
      <c r="V71" s="20" t="n">
        <v>12.62189806</v>
      </c>
    </row>
    <row r="72" spans="1:22">
      <c r="A72" s="15" t="s">
        <v>547</v>
      </c>
      <c r="B72" s="17" t="n">
        <v>7708</v>
      </c>
      <c r="C72" s="18">
        <f>(8.0/B72*100)</f>
        <v/>
      </c>
      <c r="D72" s="19" t="n">
        <v>7700</v>
      </c>
      <c r="E72" s="18" t="n">
        <v>475.75305778</v>
      </c>
      <c r="F72" s="20" t="n">
        <v>11.45167332</v>
      </c>
      <c r="G72" s="18" t="n">
        <v>441.84468239</v>
      </c>
      <c r="H72" s="20" t="n">
        <v>7.67552274</v>
      </c>
      <c r="I72" s="18" t="n">
        <v>513.06840224</v>
      </c>
      <c r="J72" s="20" t="n">
        <v>2.66351113</v>
      </c>
      <c r="K72" s="18" t="n">
        <v>579.32885397</v>
      </c>
      <c r="L72" s="20" t="n">
        <v>3.20845569</v>
      </c>
      <c r="M72" s="18" t="s">
        <v>481</v>
      </c>
      <c r="N72" s="20" t="s">
        <v>481</v>
      </c>
      <c r="O72" s="18" t="s">
        <v>481</v>
      </c>
      <c r="P72" s="20" t="s">
        <v>481</v>
      </c>
      <c r="Q72" s="18" t="s">
        <v>481</v>
      </c>
      <c r="R72" s="20" t="s">
        <v>481</v>
      </c>
      <c r="S72" s="18" t="s">
        <v>481</v>
      </c>
      <c r="T72" s="20" t="s">
        <v>481</v>
      </c>
      <c r="U72" s="18" t="n">
        <v>449.08935139</v>
      </c>
      <c r="V72" s="20" t="n">
        <v>29.56264368</v>
      </c>
    </row>
    <row r="73" spans="1:22">
      <c r="A73" s="15" t="s">
        <v>548</v>
      </c>
      <c r="B73" s="17" t="n">
        <v>8249</v>
      </c>
      <c r="C73" s="18">
        <f>(209.0/B73*100)</f>
        <v/>
      </c>
      <c r="D73" s="19" t="n">
        <v>8040</v>
      </c>
      <c r="E73" s="18" t="n">
        <v>366.82257967</v>
      </c>
      <c r="F73" s="20" t="n">
        <v>7.76855134</v>
      </c>
      <c r="G73" s="18" t="n">
        <v>385.28236602</v>
      </c>
      <c r="H73" s="20" t="n">
        <v>4.19032988</v>
      </c>
      <c r="I73" s="18" t="n">
        <v>418.7240366</v>
      </c>
      <c r="J73" s="20" t="n">
        <v>2.48359693</v>
      </c>
      <c r="K73" s="18" t="n">
        <v>467.44181526</v>
      </c>
      <c r="L73" s="20" t="n">
        <v>4.93915589</v>
      </c>
      <c r="M73" s="18" t="s">
        <v>481</v>
      </c>
      <c r="N73" s="20" t="s">
        <v>481</v>
      </c>
      <c r="O73" s="18" t="s">
        <v>481</v>
      </c>
      <c r="P73" s="20" t="s">
        <v>481</v>
      </c>
      <c r="Q73" s="18" t="s">
        <v>481</v>
      </c>
      <c r="R73" s="20" t="s">
        <v>481</v>
      </c>
      <c r="S73" s="18" t="s">
        <v>481</v>
      </c>
      <c r="T73" s="20" t="s">
        <v>481</v>
      </c>
      <c r="U73" s="18" t="n">
        <v>372.46653546</v>
      </c>
      <c r="V73" s="20" t="n">
        <v>9.63575621</v>
      </c>
    </row>
    <row r="74" spans="1:22">
      <c r="A74" s="15" t="s">
        <v>549</v>
      </c>
      <c r="B74" s="17" t="n">
        <v>4692</v>
      </c>
      <c r="C74" s="18">
        <f>(82.0/B74*100)</f>
        <v/>
      </c>
      <c r="D74" s="19" t="n">
        <v>4610</v>
      </c>
      <c r="E74" s="18" t="n">
        <v>387.64970613</v>
      </c>
      <c r="F74" s="20" t="n">
        <v>5.71757783</v>
      </c>
      <c r="G74" s="18" t="n">
        <v>390.38994417</v>
      </c>
      <c r="H74" s="20" t="n">
        <v>6.26830195</v>
      </c>
      <c r="I74" s="18" t="n">
        <v>423.87845678</v>
      </c>
      <c r="J74" s="20" t="n">
        <v>2.01911321</v>
      </c>
      <c r="K74" s="18" t="n">
        <v>462.01740331</v>
      </c>
      <c r="L74" s="20" t="n">
        <v>2.81354626</v>
      </c>
      <c r="M74" s="18" t="s">
        <v>481</v>
      </c>
      <c r="N74" s="20" t="s">
        <v>481</v>
      </c>
      <c r="O74" s="18" t="s">
        <v>481</v>
      </c>
      <c r="P74" s="20" t="s">
        <v>481</v>
      </c>
      <c r="Q74" s="18" t="s">
        <v>481</v>
      </c>
      <c r="R74" s="20" t="s">
        <v>481</v>
      </c>
      <c r="S74" s="18" t="n">
        <v>353.01357591</v>
      </c>
      <c r="T74" s="20" t="n">
        <v>19.59110704</v>
      </c>
      <c r="U74" s="18" t="n">
        <v>351.31423298</v>
      </c>
      <c r="V74" s="20" t="n">
        <v>4.63394799</v>
      </c>
    </row>
    <row r="75" spans="1:22">
      <c r="A75" s="15" t="s">
        <v>550</v>
      </c>
      <c r="B75" s="17" t="n">
        <v>5375</v>
      </c>
      <c r="C75" s="18">
        <f>(341.0/B75*100)</f>
        <v/>
      </c>
      <c r="D75" s="19" t="n">
        <v>5034</v>
      </c>
      <c r="E75" s="18" t="n">
        <v>359.75962434</v>
      </c>
      <c r="F75" s="20" t="n">
        <v>4.90541664</v>
      </c>
      <c r="G75" s="18" t="n">
        <v>370.75060301</v>
      </c>
      <c r="H75" s="20" t="n">
        <v>3.17075662</v>
      </c>
      <c r="I75" s="18" t="n">
        <v>394.16804996</v>
      </c>
      <c r="J75" s="20" t="n">
        <v>2.84643341</v>
      </c>
      <c r="K75" s="18" t="n">
        <v>415.8643887</v>
      </c>
      <c r="L75" s="20" t="n">
        <v>3.89780222</v>
      </c>
      <c r="M75" s="18" t="s">
        <v>481</v>
      </c>
      <c r="N75" s="20" t="s">
        <v>481</v>
      </c>
      <c r="O75" s="18" t="s">
        <v>481</v>
      </c>
      <c r="P75" s="20" t="s">
        <v>481</v>
      </c>
      <c r="Q75" s="18" t="s">
        <v>481</v>
      </c>
      <c r="R75" s="20" t="s">
        <v>481</v>
      </c>
      <c r="S75" s="18" t="s">
        <v>481</v>
      </c>
      <c r="T75" s="20" t="s">
        <v>481</v>
      </c>
      <c r="U75" s="18" t="n">
        <v>363.18575969</v>
      </c>
      <c r="V75" s="20" t="n">
        <v>3.47786967</v>
      </c>
    </row>
    <row r="76" spans="1:22">
      <c r="A76" s="15" t="s">
        <v>551</v>
      </c>
      <c r="B76" s="17" t="n">
        <v>14167</v>
      </c>
      <c r="C76" s="18">
        <f>(238.0/B76*100)</f>
        <v/>
      </c>
      <c r="D76" s="19" t="n">
        <v>13929</v>
      </c>
      <c r="E76" s="18" t="n">
        <v>383.25862592</v>
      </c>
      <c r="F76" s="20" t="n">
        <v>4.82213688</v>
      </c>
      <c r="G76" s="18" t="n">
        <v>381.00120302</v>
      </c>
      <c r="H76" s="20" t="n">
        <v>3.69543956</v>
      </c>
      <c r="I76" s="18" t="n">
        <v>435.88022361</v>
      </c>
      <c r="J76" s="20" t="n">
        <v>2.64960195</v>
      </c>
      <c r="K76" s="18" t="n">
        <v>490.18460576</v>
      </c>
      <c r="L76" s="20" t="n">
        <v>3.10004488</v>
      </c>
      <c r="M76" s="18" t="s">
        <v>481</v>
      </c>
      <c r="N76" s="20" t="s">
        <v>481</v>
      </c>
      <c r="O76" s="18" t="s">
        <v>481</v>
      </c>
      <c r="P76" s="20" t="s">
        <v>481</v>
      </c>
      <c r="Q76" s="18" t="s">
        <v>481</v>
      </c>
      <c r="R76" s="20" t="s">
        <v>481</v>
      </c>
      <c r="S76" s="18" t="s">
        <v>481</v>
      </c>
      <c r="T76" s="20" t="s">
        <v>481</v>
      </c>
      <c r="U76" s="18" t="n">
        <v>363.03803073</v>
      </c>
      <c r="V76" s="20" t="n">
        <v>3.99687093</v>
      </c>
    </row>
    <row r="77" spans="1:22">
      <c r="A77" s="15" t="s">
        <v>552</v>
      </c>
      <c r="B77" s="17" t="n">
        <v>6062</v>
      </c>
      <c r="C77" s="18">
        <f>(455.0/B77*100)</f>
        <v/>
      </c>
      <c r="D77" s="19" t="n">
        <v>5607</v>
      </c>
      <c r="E77" s="18" t="n">
        <v>401.52235493</v>
      </c>
      <c r="F77" s="20" t="n">
        <v>4.3685722</v>
      </c>
      <c r="G77" s="18" t="n">
        <v>409.60029635</v>
      </c>
      <c r="H77" s="20" t="n">
        <v>3.82945586</v>
      </c>
      <c r="I77" s="18" t="n">
        <v>446.55775352</v>
      </c>
      <c r="J77" s="20" t="n">
        <v>2.33461567</v>
      </c>
      <c r="K77" s="18" t="n">
        <v>489.05154518</v>
      </c>
      <c r="L77" s="20" t="n">
        <v>3.59578589</v>
      </c>
      <c r="M77" s="18" t="s">
        <v>481</v>
      </c>
      <c r="N77" s="20" t="s">
        <v>481</v>
      </c>
      <c r="O77" s="18" t="s">
        <v>481</v>
      </c>
      <c r="P77" s="20" t="s">
        <v>481</v>
      </c>
      <c r="Q77" s="18" t="s">
        <v>481</v>
      </c>
      <c r="R77" s="20" t="s">
        <v>481</v>
      </c>
      <c r="S77" s="18" t="s">
        <v>481</v>
      </c>
      <c r="T77" s="20" t="s">
        <v>481</v>
      </c>
      <c r="U77" s="18" t="n">
        <v>377.38438065</v>
      </c>
      <c r="V77" s="20" t="n">
        <v>3.47705278</v>
      </c>
    </row>
    <row r="78" spans="1:22">
      <c r="A78" s="15" t="s">
        <v>553</v>
      </c>
      <c r="B78" s="17" t="n">
        <v>5826</v>
      </c>
      <c r="C78" s="18">
        <f>(0.0/B78*100)</f>
        <v/>
      </c>
      <c r="D78" s="19" t="n">
        <v>5826</v>
      </c>
      <c r="E78" s="18" t="n">
        <v>507.10498863</v>
      </c>
      <c r="F78" s="20" t="n">
        <v>8.00391392</v>
      </c>
      <c r="G78" s="18" t="n">
        <v>485.20254395</v>
      </c>
      <c r="H78" s="20" t="n">
        <v>6.16873092</v>
      </c>
      <c r="I78" s="18" t="n">
        <v>516.70026063</v>
      </c>
      <c r="J78" s="20" t="n">
        <v>3.54009388</v>
      </c>
      <c r="K78" s="18" t="n">
        <v>552.90246237</v>
      </c>
      <c r="L78" s="20" t="n">
        <v>5.03158417</v>
      </c>
      <c r="M78" s="18" t="s">
        <v>481</v>
      </c>
      <c r="N78" s="20" t="s">
        <v>481</v>
      </c>
      <c r="O78" s="18" t="s">
        <v>481</v>
      </c>
      <c r="P78" s="20" t="s">
        <v>481</v>
      </c>
      <c r="Q78" s="18" t="n">
        <v>431.126</v>
      </c>
      <c r="R78" s="20" t="n">
        <v>17.85283108</v>
      </c>
      <c r="S78" s="18" t="n">
        <v>465.32387867</v>
      </c>
      <c r="T78" s="20" t="n">
        <v>30.25279171</v>
      </c>
      <c r="U78" s="18" t="n">
        <v>504.19185164</v>
      </c>
      <c r="V78" s="20" t="n">
        <v>15.17164788</v>
      </c>
    </row>
    <row customHeight="1" ht="25" r="79" spans="1:22">
      <c r="A79" s="15" t="s">
        <v>554</v>
      </c>
      <c r="B79" s="17" t="n">
        <v>1657</v>
      </c>
      <c r="C79" s="18">
        <f>(41.0/B79*100)</f>
        <v/>
      </c>
      <c r="D79" s="19" t="n">
        <v>1616</v>
      </c>
      <c r="E79" s="18" t="n">
        <v>452.33656306</v>
      </c>
      <c r="F79" s="20" t="n">
        <v>12.60896562</v>
      </c>
      <c r="G79" s="18" t="n">
        <v>426.00008273</v>
      </c>
      <c r="H79" s="20" t="n">
        <v>7.63540637</v>
      </c>
      <c r="I79" s="18" t="n">
        <v>468.17520834</v>
      </c>
      <c r="J79" s="20" t="n">
        <v>6.30092403</v>
      </c>
      <c r="K79" s="18" t="n">
        <v>513.61686635</v>
      </c>
      <c r="L79" s="20" t="n">
        <v>6.62641726</v>
      </c>
      <c r="M79" s="18" t="s">
        <v>481</v>
      </c>
      <c r="N79" s="20" t="s">
        <v>481</v>
      </c>
      <c r="O79" s="18" t="s">
        <v>481</v>
      </c>
      <c r="P79" s="20" t="s">
        <v>481</v>
      </c>
      <c r="Q79" s="18" t="s">
        <v>481</v>
      </c>
      <c r="R79" s="20" t="s">
        <v>481</v>
      </c>
      <c r="S79" s="18" t="n">
        <v>334.2486</v>
      </c>
      <c r="T79" s="20" t="n">
        <v>51.13244365</v>
      </c>
      <c r="U79" s="18" t="n">
        <v>397.87472961</v>
      </c>
      <c r="V79" s="20" t="n">
        <v>16.85144787</v>
      </c>
    </row>
    <row r="80" spans="1:22">
      <c r="A80" s="15" t="s">
        <v>555</v>
      </c>
      <c r="B80" s="17" t="n">
        <v>7841</v>
      </c>
      <c r="C80" s="18">
        <f>(0.0/B80*100)</f>
        <v/>
      </c>
      <c r="D80" s="19" t="n">
        <v>7841</v>
      </c>
      <c r="E80" s="18" t="n">
        <v>433.50063017</v>
      </c>
      <c r="F80" s="20" t="n">
        <v>5.94940814</v>
      </c>
      <c r="G80" s="18" t="n">
        <v>421.99732477</v>
      </c>
      <c r="H80" s="20" t="n">
        <v>5.68985591</v>
      </c>
      <c r="I80" s="18" t="n">
        <v>451.43699344</v>
      </c>
      <c r="J80" s="20" t="n">
        <v>3.71114932</v>
      </c>
      <c r="K80" s="18" t="n">
        <v>477.64251449</v>
      </c>
      <c r="L80" s="20" t="n">
        <v>4.48311724</v>
      </c>
      <c r="M80" s="18" t="s">
        <v>481</v>
      </c>
      <c r="N80" s="20" t="s">
        <v>481</v>
      </c>
      <c r="O80" s="18" t="s">
        <v>481</v>
      </c>
      <c r="P80" s="20" t="s">
        <v>481</v>
      </c>
      <c r="Q80" s="18" t="s">
        <v>481</v>
      </c>
      <c r="R80" s="20" t="s">
        <v>481</v>
      </c>
      <c r="S80" s="18" t="s">
        <v>481</v>
      </c>
      <c r="T80" s="20" t="s">
        <v>481</v>
      </c>
      <c r="U80" s="18" t="n">
        <v>422.82465559</v>
      </c>
      <c r="V80" s="20" t="n">
        <v>26.76110959</v>
      </c>
    </row>
    <row r="81" spans="1:22">
      <c r="A81" s="23" t="s">
        <v>556</v>
      </c>
      <c r="B81" s="17" t="n">
        <v>8861</v>
      </c>
      <c r="C81" s="18">
        <f>(113.0/B81*100)</f>
        <v/>
      </c>
      <c r="D81" s="19" t="n">
        <v>8748</v>
      </c>
      <c r="E81" s="18" t="n">
        <v>398.76561309</v>
      </c>
      <c r="F81" s="20" t="n">
        <v>11.34390037</v>
      </c>
      <c r="G81" s="18" t="n">
        <v>385.53924913</v>
      </c>
      <c r="H81" s="20" t="n">
        <v>5.57405517</v>
      </c>
      <c r="I81" s="18" t="n">
        <v>435.79205836</v>
      </c>
      <c r="J81" s="20" t="n">
        <v>3.03995449</v>
      </c>
      <c r="K81" s="18" t="n">
        <v>476.50892052</v>
      </c>
      <c r="L81" s="20" t="n">
        <v>2.94563439</v>
      </c>
      <c r="M81" s="18" t="s">
        <v>481</v>
      </c>
      <c r="N81" s="20" t="s">
        <v>481</v>
      </c>
      <c r="O81" s="18" t="s">
        <v>481</v>
      </c>
      <c r="P81" s="20" t="s">
        <v>481</v>
      </c>
      <c r="Q81" s="18" t="s">
        <v>481</v>
      </c>
      <c r="R81" s="20" t="s">
        <v>481</v>
      </c>
      <c r="S81" s="18" t="s">
        <v>481</v>
      </c>
      <c r="T81" s="20" t="s">
        <v>481</v>
      </c>
      <c r="U81" s="18" t="n">
        <v>393.19508205</v>
      </c>
      <c r="V81" s="20" t="n">
        <v>8.5894675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876</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(981.0/B7*100)</f>
        <v/>
      </c>
      <c r="D7" s="19" t="n">
        <v>13549</v>
      </c>
      <c r="E7" s="18" t="n">
        <v>435.12334485</v>
      </c>
      <c r="F7" s="20" t="n">
        <v>7.08195251</v>
      </c>
      <c r="G7" s="18" t="n">
        <v>424.72068808</v>
      </c>
      <c r="H7" s="20" t="n">
        <v>5.20086206</v>
      </c>
      <c r="I7" s="18" t="n">
        <v>494.28605485</v>
      </c>
      <c r="J7" s="20" t="n">
        <v>1.81224023</v>
      </c>
      <c r="K7" s="18" t="n">
        <v>554.7123384400001</v>
      </c>
      <c r="L7" s="20" t="n">
        <v>2.15466783</v>
      </c>
      <c r="M7" s="18" t="s">
        <v>481</v>
      </c>
      <c r="N7" s="20" t="s">
        <v>481</v>
      </c>
      <c r="O7" s="18" t="s">
        <v>481</v>
      </c>
      <c r="P7" s="20" t="s">
        <v>481</v>
      </c>
      <c r="Q7" s="18" t="s">
        <v>481</v>
      </c>
      <c r="R7" s="20" t="s">
        <v>481</v>
      </c>
      <c r="S7" s="18" t="s">
        <v>481</v>
      </c>
      <c r="T7" s="20" t="s">
        <v>481</v>
      </c>
      <c r="U7" s="18" t="n">
        <v>470.80999479</v>
      </c>
      <c r="V7" s="20" t="n">
        <v>4.64934105</v>
      </c>
    </row>
    <row r="8" spans="1:22">
      <c r="A8" s="15" t="s">
        <v>483</v>
      </c>
      <c r="B8" s="17" t="n">
        <v>7007</v>
      </c>
      <c r="C8" s="18">
        <f>(262.0/B8*100)</f>
        <v/>
      </c>
      <c r="D8" s="19" t="n">
        <v>6745</v>
      </c>
      <c r="E8" s="18" t="n">
        <v>435.88474341</v>
      </c>
      <c r="F8" s="20" t="n">
        <v>4.96263696</v>
      </c>
      <c r="G8" s="18" t="n">
        <v>453.64526347</v>
      </c>
      <c r="H8" s="20" t="n">
        <v>3.87885393</v>
      </c>
      <c r="I8" s="18" t="n">
        <v>491.14922065</v>
      </c>
      <c r="J8" s="20" t="n">
        <v>3.20541043</v>
      </c>
      <c r="K8" s="18" t="n">
        <v>541.1060954</v>
      </c>
      <c r="L8" s="20" t="n">
        <v>2.68289524</v>
      </c>
      <c r="M8" s="18" t="s">
        <v>481</v>
      </c>
      <c r="N8" s="20" t="s">
        <v>481</v>
      </c>
      <c r="O8" s="18" t="s">
        <v>481</v>
      </c>
      <c r="P8" s="20" t="s">
        <v>481</v>
      </c>
      <c r="Q8" s="18" t="n">
        <v>368.48347797</v>
      </c>
      <c r="R8" s="20" t="n">
        <v>14.99112476</v>
      </c>
      <c r="S8" s="18" t="s">
        <v>481</v>
      </c>
      <c r="T8" s="20" t="s">
        <v>481</v>
      </c>
      <c r="U8" s="18" t="n">
        <v>423.49671077</v>
      </c>
      <c r="V8" s="20" t="n">
        <v>5.05118421</v>
      </c>
    </row>
    <row r="9" spans="1:22">
      <c r="A9" s="15" t="s">
        <v>484</v>
      </c>
      <c r="B9" s="17" t="n">
        <v>9651</v>
      </c>
      <c r="C9" s="18">
        <f>(344.0/B9*100)</f>
        <v/>
      </c>
      <c r="D9" s="19" t="n">
        <v>9307</v>
      </c>
      <c r="E9" s="18" t="n">
        <v>439.55433101</v>
      </c>
      <c r="F9" s="20" t="n">
        <v>5.80095517</v>
      </c>
      <c r="G9" s="18" t="n">
        <v>465.22479481</v>
      </c>
      <c r="H9" s="20" t="n">
        <v>3.9306204</v>
      </c>
      <c r="I9" s="18" t="n">
        <v>511.81810275</v>
      </c>
      <c r="J9" s="20" t="n">
        <v>2.28435247</v>
      </c>
      <c r="K9" s="18" t="n">
        <v>547.7383320500001</v>
      </c>
      <c r="L9" s="20" t="n">
        <v>2.51391646</v>
      </c>
      <c r="M9" s="18" t="s">
        <v>481</v>
      </c>
      <c r="N9" s="20" t="s">
        <v>481</v>
      </c>
      <c r="O9" s="18" t="s">
        <v>481</v>
      </c>
      <c r="P9" s="20" t="s">
        <v>481</v>
      </c>
      <c r="Q9" s="18" t="n">
        <v>374.78530698</v>
      </c>
      <c r="R9" s="20" t="n">
        <v>11.62763904</v>
      </c>
      <c r="S9" s="18" t="s">
        <v>481</v>
      </c>
      <c r="T9" s="20" t="s">
        <v>481</v>
      </c>
      <c r="U9" s="18" t="n">
        <v>417.46289055</v>
      </c>
      <c r="V9" s="20" t="n">
        <v>5.45804014</v>
      </c>
    </row>
    <row r="10" spans="1:22">
      <c r="A10" s="15" t="s">
        <v>485</v>
      </c>
      <c r="B10" s="17" t="n">
        <v>20058</v>
      </c>
      <c r="C10" s="18">
        <f>(583.0/B10*100)</f>
        <v/>
      </c>
      <c r="D10" s="19" t="n">
        <v>19475</v>
      </c>
      <c r="E10" s="18" t="n">
        <v>478.79183786</v>
      </c>
      <c r="F10" s="20" t="n">
        <v>7.04557615</v>
      </c>
      <c r="G10" s="18" t="n">
        <v>470.36251179</v>
      </c>
      <c r="H10" s="20" t="n">
        <v>5.02718282</v>
      </c>
      <c r="I10" s="18" t="n">
        <v>516.9466582699999</v>
      </c>
      <c r="J10" s="20" t="n">
        <v>1.98789175</v>
      </c>
      <c r="K10" s="18" t="n">
        <v>565.42027534</v>
      </c>
      <c r="L10" s="20" t="n">
        <v>2.31647028</v>
      </c>
      <c r="M10" s="18" t="s">
        <v>481</v>
      </c>
      <c r="N10" s="20" t="s">
        <v>481</v>
      </c>
      <c r="O10" s="18" t="s">
        <v>481</v>
      </c>
      <c r="P10" s="20" t="s">
        <v>481</v>
      </c>
      <c r="Q10" s="18" t="s">
        <v>481</v>
      </c>
      <c r="R10" s="20" t="s">
        <v>481</v>
      </c>
      <c r="S10" s="18" t="s">
        <v>481</v>
      </c>
      <c r="T10" s="20" t="s">
        <v>481</v>
      </c>
      <c r="U10" s="18" t="n">
        <v>452.33997918</v>
      </c>
      <c r="V10" s="20" t="n">
        <v>5.6309214</v>
      </c>
    </row>
    <row r="11" spans="1:22">
      <c r="A11" s="15" t="s">
        <v>486</v>
      </c>
      <c r="B11" s="17" t="n">
        <v>7053</v>
      </c>
      <c r="C11" s="18">
        <f>(229.0/B11*100)</f>
        <v/>
      </c>
      <c r="D11" s="19" t="n">
        <v>6824</v>
      </c>
      <c r="E11" s="18" t="n">
        <v>419.12539166</v>
      </c>
      <c r="F11" s="20" t="n">
        <v>5.67609549</v>
      </c>
      <c r="G11" s="18" t="n">
        <v>406.80986081</v>
      </c>
      <c r="H11" s="20" t="n">
        <v>4.43080716</v>
      </c>
      <c r="I11" s="18" t="n">
        <v>443.92825116</v>
      </c>
      <c r="J11" s="20" t="n">
        <v>2.73583889</v>
      </c>
      <c r="K11" s="18" t="n">
        <v>490.40367107</v>
      </c>
      <c r="L11" s="20" t="n">
        <v>3.61915704</v>
      </c>
      <c r="M11" s="18" t="s">
        <v>481</v>
      </c>
      <c r="N11" s="20" t="s">
        <v>481</v>
      </c>
      <c r="O11" s="18" t="s">
        <v>481</v>
      </c>
      <c r="P11" s="20" t="s">
        <v>481</v>
      </c>
      <c r="Q11" s="18" t="s">
        <v>481</v>
      </c>
      <c r="R11" s="20" t="s">
        <v>481</v>
      </c>
      <c r="S11" s="18" t="s">
        <v>481</v>
      </c>
      <c r="T11" s="20" t="s">
        <v>481</v>
      </c>
      <c r="U11" s="18" t="n">
        <v>411.00982378</v>
      </c>
      <c r="V11" s="20" t="n">
        <v>5.24915695</v>
      </c>
    </row>
    <row r="12" spans="1:22">
      <c r="A12" s="15" t="s">
        <v>487</v>
      </c>
      <c r="B12" s="17" t="n">
        <v>6894</v>
      </c>
      <c r="C12" s="18">
        <f>(60.0/B12*100)</f>
        <v/>
      </c>
      <c r="D12" s="19" t="n">
        <v>6834</v>
      </c>
      <c r="E12" s="18" t="n">
        <v>437.8806293</v>
      </c>
      <c r="F12" s="20" t="n">
        <v>6.16816869</v>
      </c>
      <c r="G12" s="18" t="n">
        <v>456.393402</v>
      </c>
      <c r="H12" s="20" t="n">
        <v>4.39122634</v>
      </c>
      <c r="I12" s="18" t="n">
        <v>499.7086173</v>
      </c>
      <c r="J12" s="20" t="n">
        <v>2.00293591</v>
      </c>
      <c r="K12" s="18" t="n">
        <v>542.05757928</v>
      </c>
      <c r="L12" s="20" t="n">
        <v>3.34168693</v>
      </c>
      <c r="M12" s="18" t="s">
        <v>481</v>
      </c>
      <c r="N12" s="20" t="s">
        <v>481</v>
      </c>
      <c r="O12" s="18" t="s">
        <v>481</v>
      </c>
      <c r="P12" s="20" t="s">
        <v>481</v>
      </c>
      <c r="Q12" s="18" t="n">
        <v>366.6777112</v>
      </c>
      <c r="R12" s="20" t="n">
        <v>14.39052153</v>
      </c>
      <c r="S12" s="18" t="s">
        <v>481</v>
      </c>
      <c r="T12" s="20" t="s">
        <v>481</v>
      </c>
      <c r="U12" s="18" t="n">
        <v>408.43781571</v>
      </c>
      <c r="V12" s="20" t="n">
        <v>6.17078108</v>
      </c>
    </row>
    <row r="13" spans="1:22">
      <c r="A13" s="15" t="s">
        <v>488</v>
      </c>
      <c r="B13" s="17" t="n">
        <v>7161</v>
      </c>
      <c r="C13" s="18">
        <f>(318.0/B13*100)</f>
        <v/>
      </c>
      <c r="D13" s="19" t="n">
        <v>6843</v>
      </c>
      <c r="E13" s="18" t="n">
        <v>488.49874208</v>
      </c>
      <c r="F13" s="20" t="n">
        <v>7.14331645</v>
      </c>
      <c r="G13" s="18" t="n">
        <v>458.41360662</v>
      </c>
      <c r="H13" s="20" t="n">
        <v>5.27288237</v>
      </c>
      <c r="I13" s="18" t="n">
        <v>496.64542658</v>
      </c>
      <c r="J13" s="20" t="n">
        <v>2.7074809</v>
      </c>
      <c r="K13" s="18" t="n">
        <v>543.90482992</v>
      </c>
      <c r="L13" s="20" t="n">
        <v>2.58217804</v>
      </c>
      <c r="M13" s="18" t="s">
        <v>481</v>
      </c>
      <c r="N13" s="20" t="s">
        <v>481</v>
      </c>
      <c r="O13" s="18" t="s">
        <v>481</v>
      </c>
      <c r="P13" s="20" t="s">
        <v>481</v>
      </c>
      <c r="Q13" s="18" t="n">
        <v>436.36003517</v>
      </c>
      <c r="R13" s="20" t="n">
        <v>6.43426798</v>
      </c>
      <c r="S13" s="18" t="s">
        <v>481</v>
      </c>
      <c r="T13" s="20" t="s">
        <v>481</v>
      </c>
      <c r="U13" s="18" t="n">
        <v>405.13711988</v>
      </c>
      <c r="V13" s="20" t="n">
        <v>6.53896846</v>
      </c>
    </row>
    <row r="14" spans="1:22">
      <c r="A14" s="15" t="s">
        <v>489</v>
      </c>
      <c r="B14" s="17" t="n">
        <v>5587</v>
      </c>
      <c r="C14" s="18">
        <f>(93.0/B14*100)</f>
        <v/>
      </c>
      <c r="D14" s="19" t="n">
        <v>5494</v>
      </c>
      <c r="E14" s="18" t="n">
        <v>465.19747448</v>
      </c>
      <c r="F14" s="20" t="n">
        <v>7.78556358</v>
      </c>
      <c r="G14" s="18" t="n">
        <v>479.36257178</v>
      </c>
      <c r="H14" s="20" t="n">
        <v>4.26801922</v>
      </c>
      <c r="I14" s="18" t="n">
        <v>526.36759522</v>
      </c>
      <c r="J14" s="20" t="n">
        <v>2.00012385</v>
      </c>
      <c r="K14" s="18" t="n">
        <v>571.33530107</v>
      </c>
      <c r="L14" s="20" t="n">
        <v>3.06840003</v>
      </c>
      <c r="M14" s="18" t="s">
        <v>481</v>
      </c>
      <c r="N14" s="20" t="s">
        <v>481</v>
      </c>
      <c r="O14" s="18" t="s">
        <v>481</v>
      </c>
      <c r="P14" s="20" t="s">
        <v>481</v>
      </c>
      <c r="Q14" s="18" t="s">
        <v>481</v>
      </c>
      <c r="R14" s="20" t="s">
        <v>481</v>
      </c>
      <c r="S14" s="18" t="s">
        <v>481</v>
      </c>
      <c r="T14" s="20" t="s">
        <v>481</v>
      </c>
      <c r="U14" s="18" t="n">
        <v>450.71720746</v>
      </c>
      <c r="V14" s="20" t="n">
        <v>11.45408151</v>
      </c>
    </row>
    <row r="15" spans="1:22">
      <c r="A15" s="15" t="s">
        <v>490</v>
      </c>
      <c r="B15" s="17" t="n">
        <v>5882</v>
      </c>
      <c r="C15" s="18">
        <f>(169.0/B15*100)</f>
        <v/>
      </c>
      <c r="D15" s="19" t="n">
        <v>5713</v>
      </c>
      <c r="E15" s="18" t="n">
        <v>471.54663311</v>
      </c>
      <c r="F15" s="20" t="n">
        <v>8.03813128</v>
      </c>
      <c r="G15" s="18" t="n">
        <v>461.82546205</v>
      </c>
      <c r="H15" s="20" t="n">
        <v>4.47032945</v>
      </c>
      <c r="I15" s="18" t="n">
        <v>529.30631742</v>
      </c>
      <c r="J15" s="20" t="n">
        <v>2.14576005</v>
      </c>
      <c r="K15" s="18" t="n">
        <v>581.21581784</v>
      </c>
      <c r="L15" s="20" t="n">
        <v>2.67551391</v>
      </c>
      <c r="M15" s="18" t="s">
        <v>481</v>
      </c>
      <c r="N15" s="20" t="s">
        <v>481</v>
      </c>
      <c r="O15" s="18" t="s">
        <v>481</v>
      </c>
      <c r="P15" s="20" t="s">
        <v>481</v>
      </c>
      <c r="Q15" s="18" t="n">
        <v>375.95013089</v>
      </c>
      <c r="R15" s="20" t="n">
        <v>17.42774697</v>
      </c>
      <c r="S15" s="18" t="s">
        <v>481</v>
      </c>
      <c r="T15" s="20" t="s">
        <v>481</v>
      </c>
      <c r="U15" s="18" t="n">
        <v>452.8318385</v>
      </c>
      <c r="V15" s="20" t="n">
        <v>6.76520009</v>
      </c>
    </row>
    <row r="16" spans="1:22">
      <c r="A16" s="15" t="s">
        <v>491</v>
      </c>
      <c r="B16" s="17" t="n">
        <v>6108</v>
      </c>
      <c r="C16" s="18">
        <f>(188.0/B16*100)</f>
        <v/>
      </c>
      <c r="D16" s="19" t="n">
        <v>5920</v>
      </c>
      <c r="E16" s="18" t="n">
        <v>419.67123619</v>
      </c>
      <c r="F16" s="20" t="n">
        <v>6.89029545</v>
      </c>
      <c r="G16" s="18" t="n">
        <v>474.60015563</v>
      </c>
      <c r="H16" s="20" t="n">
        <v>4.28174651</v>
      </c>
      <c r="I16" s="18" t="n">
        <v>506.9412894</v>
      </c>
      <c r="J16" s="20" t="n">
        <v>2.13675442</v>
      </c>
      <c r="K16" s="18" t="n">
        <v>531.32304516</v>
      </c>
      <c r="L16" s="20" t="n">
        <v>3.47965043</v>
      </c>
      <c r="M16" s="18" t="s">
        <v>481</v>
      </c>
      <c r="N16" s="20" t="s">
        <v>481</v>
      </c>
      <c r="O16" s="18" t="s">
        <v>481</v>
      </c>
      <c r="P16" s="20" t="s">
        <v>481</v>
      </c>
      <c r="Q16" s="18" t="s">
        <v>481</v>
      </c>
      <c r="R16" s="20" t="s">
        <v>481</v>
      </c>
      <c r="S16" s="18" t="s">
        <v>481</v>
      </c>
      <c r="T16" s="20" t="s">
        <v>481</v>
      </c>
      <c r="U16" s="18" t="n">
        <v>405.64910923</v>
      </c>
      <c r="V16" s="20" t="n">
        <v>8.092794359999999</v>
      </c>
    </row>
    <row r="17" spans="1:22">
      <c r="A17" s="15" t="s">
        <v>492</v>
      </c>
      <c r="B17" s="17" t="n">
        <v>6504</v>
      </c>
      <c r="C17" s="18">
        <f>(2526.0/B17*100)</f>
        <v/>
      </c>
      <c r="D17" s="19" t="n">
        <v>3978</v>
      </c>
      <c r="E17" s="18" t="n">
        <v>477.02840739</v>
      </c>
      <c r="F17" s="20" t="n">
        <v>8.25937259</v>
      </c>
      <c r="G17" s="18" t="n">
        <v>481.50658338</v>
      </c>
      <c r="H17" s="20" t="n">
        <v>5.01849353</v>
      </c>
      <c r="I17" s="18" t="n">
        <v>518.1410777900001</v>
      </c>
      <c r="J17" s="20" t="n">
        <v>3.94087089</v>
      </c>
      <c r="K17" s="18" t="n">
        <v>564.16870097</v>
      </c>
      <c r="L17" s="20" t="n">
        <v>3.98559083</v>
      </c>
      <c r="M17" s="18" t="s">
        <v>481</v>
      </c>
      <c r="N17" s="20" t="s">
        <v>481</v>
      </c>
      <c r="O17" s="18" t="s">
        <v>481</v>
      </c>
      <c r="P17" s="20" t="s">
        <v>481</v>
      </c>
      <c r="Q17" s="18" t="n">
        <v>360.48925247</v>
      </c>
      <c r="R17" s="20" t="n">
        <v>12.44339086</v>
      </c>
      <c r="S17" s="18" t="s">
        <v>481</v>
      </c>
      <c r="T17" s="20" t="s">
        <v>481</v>
      </c>
      <c r="U17" s="18" t="n">
        <v>460.33249059</v>
      </c>
      <c r="V17" s="20" t="n">
        <v>7.09446321</v>
      </c>
    </row>
    <row r="18" spans="1:22">
      <c r="A18" s="15" t="s">
        <v>493</v>
      </c>
      <c r="B18" s="17" t="n">
        <v>5532</v>
      </c>
      <c r="C18" s="18">
        <f>(32.0/B18*100)</f>
        <v/>
      </c>
      <c r="D18" s="19" t="n">
        <v>5500</v>
      </c>
      <c r="E18" s="18" t="n">
        <v>388.73429963</v>
      </c>
      <c r="F18" s="20" t="n">
        <v>7.67779581</v>
      </c>
      <c r="G18" s="18" t="n">
        <v>412.46322819</v>
      </c>
      <c r="H18" s="20" t="n">
        <v>5.01204835</v>
      </c>
      <c r="I18" s="18" t="n">
        <v>457.39361748</v>
      </c>
      <c r="J18" s="20" t="n">
        <v>3.37083815</v>
      </c>
      <c r="K18" s="18" t="n">
        <v>493.69068801</v>
      </c>
      <c r="L18" s="20" t="n">
        <v>3.90249</v>
      </c>
      <c r="M18" s="18" t="s">
        <v>481</v>
      </c>
      <c r="N18" s="20" t="s">
        <v>481</v>
      </c>
      <c r="O18" s="18" t="s">
        <v>481</v>
      </c>
      <c r="P18" s="20" t="s">
        <v>481</v>
      </c>
      <c r="Q18" s="18" t="s">
        <v>481</v>
      </c>
      <c r="R18" s="20" t="s">
        <v>481</v>
      </c>
      <c r="S18" s="18" t="s">
        <v>481</v>
      </c>
      <c r="T18" s="20" t="s">
        <v>481</v>
      </c>
      <c r="U18" s="18" t="n">
        <v>376.10950537</v>
      </c>
      <c r="V18" s="20" t="n">
        <v>7.10850191</v>
      </c>
    </row>
    <row r="19" spans="1:22">
      <c r="A19" s="15" t="s">
        <v>494</v>
      </c>
      <c r="B19" s="17" t="n">
        <v>5658</v>
      </c>
      <c r="C19" s="18">
        <f>(462.0/B19*100)</f>
        <v/>
      </c>
      <c r="D19" s="19" t="n">
        <v>5196</v>
      </c>
      <c r="E19" s="18" t="n">
        <v>421.00045984</v>
      </c>
      <c r="F19" s="20" t="n">
        <v>5.32220924</v>
      </c>
      <c r="G19" s="18" t="n">
        <v>449.93738341</v>
      </c>
      <c r="H19" s="20" t="n">
        <v>4.14050558</v>
      </c>
      <c r="I19" s="18" t="n">
        <v>484.11169172</v>
      </c>
      <c r="J19" s="20" t="n">
        <v>2.92365154</v>
      </c>
      <c r="K19" s="18" t="n">
        <v>519.22436985</v>
      </c>
      <c r="L19" s="20" t="n">
        <v>4.1579798</v>
      </c>
      <c r="M19" s="18" t="s">
        <v>481</v>
      </c>
      <c r="N19" s="20" t="s">
        <v>481</v>
      </c>
      <c r="O19" s="18" t="s">
        <v>481</v>
      </c>
      <c r="P19" s="20" t="s">
        <v>481</v>
      </c>
      <c r="Q19" s="18" t="s">
        <v>481</v>
      </c>
      <c r="R19" s="20" t="s">
        <v>481</v>
      </c>
      <c r="S19" s="18" t="s">
        <v>481</v>
      </c>
      <c r="T19" s="20" t="s">
        <v>481</v>
      </c>
      <c r="U19" s="18" t="n">
        <v>407.19343381</v>
      </c>
      <c r="V19" s="20" t="n">
        <v>6.89883431</v>
      </c>
    </row>
    <row r="20" spans="1:22">
      <c r="A20" s="15" t="s">
        <v>495</v>
      </c>
      <c r="B20" s="17" t="n">
        <v>3371</v>
      </c>
      <c r="C20" s="18">
        <f>(75.0/B20*100)</f>
        <v/>
      </c>
      <c r="D20" s="19" t="n">
        <v>3296</v>
      </c>
      <c r="E20" s="18" t="n">
        <v>448.43709044</v>
      </c>
      <c r="F20" s="20" t="n">
        <v>9.008250390000001</v>
      </c>
      <c r="G20" s="18" t="n">
        <v>402.41962225</v>
      </c>
      <c r="H20" s="20" t="n">
        <v>6.70724105</v>
      </c>
      <c r="I20" s="18" t="n">
        <v>455.780971</v>
      </c>
      <c r="J20" s="20" t="n">
        <v>2.13220142</v>
      </c>
      <c r="K20" s="18" t="n">
        <v>515.32421038</v>
      </c>
      <c r="L20" s="20" t="n">
        <v>2.72604016</v>
      </c>
      <c r="M20" s="18" t="s">
        <v>481</v>
      </c>
      <c r="N20" s="20" t="s">
        <v>481</v>
      </c>
      <c r="O20" s="18" t="s">
        <v>481</v>
      </c>
      <c r="P20" s="20" t="s">
        <v>481</v>
      </c>
      <c r="Q20" s="18" t="s">
        <v>481</v>
      </c>
      <c r="R20" s="20" t="s">
        <v>481</v>
      </c>
      <c r="S20" s="18" t="s">
        <v>481</v>
      </c>
      <c r="T20" s="20" t="s">
        <v>481</v>
      </c>
      <c r="U20" s="18" t="n">
        <v>416.26667005</v>
      </c>
      <c r="V20" s="20" t="n">
        <v>6.09295603</v>
      </c>
    </row>
    <row r="21" spans="1:22">
      <c r="A21" s="15" t="s">
        <v>496</v>
      </c>
      <c r="B21" s="17" t="n">
        <v>5741</v>
      </c>
      <c r="C21" s="18">
        <f>(77.0/B21*100)</f>
        <v/>
      </c>
      <c r="D21" s="19" t="n">
        <v>5664</v>
      </c>
      <c r="E21" s="18" t="n">
        <v>436.63333337</v>
      </c>
      <c r="F21" s="20" t="n">
        <v>9.608033949999999</v>
      </c>
      <c r="G21" s="18" t="n">
        <v>451.75113942</v>
      </c>
      <c r="H21" s="20" t="n">
        <v>7.48125258</v>
      </c>
      <c r="I21" s="18" t="n">
        <v>484.96751953</v>
      </c>
      <c r="J21" s="20" t="n">
        <v>2.74971514</v>
      </c>
      <c r="K21" s="18" t="n">
        <v>535.0916977000001</v>
      </c>
      <c r="L21" s="20" t="n">
        <v>2.27785816</v>
      </c>
      <c r="M21" s="18" t="s">
        <v>481</v>
      </c>
      <c r="N21" s="20" t="s">
        <v>481</v>
      </c>
      <c r="O21" s="18" t="s">
        <v>481</v>
      </c>
      <c r="P21" s="20" t="s">
        <v>481</v>
      </c>
      <c r="Q21" s="18" t="s">
        <v>481</v>
      </c>
      <c r="R21" s="20" t="s">
        <v>481</v>
      </c>
      <c r="S21" s="18" t="s">
        <v>481</v>
      </c>
      <c r="T21" s="20" t="s">
        <v>481</v>
      </c>
      <c r="U21" s="18" t="n">
        <v>442.08221989</v>
      </c>
      <c r="V21" s="20" t="n">
        <v>9.122000999999999</v>
      </c>
    </row>
    <row r="22" spans="1:22">
      <c r="A22" s="15" t="s">
        <v>497</v>
      </c>
      <c r="B22" s="17" t="n">
        <v>6598</v>
      </c>
      <c r="C22" s="18">
        <f>(43.0/B22*100)</f>
        <v/>
      </c>
      <c r="D22" s="19" t="n">
        <v>6555</v>
      </c>
      <c r="E22" s="18" t="n">
        <v>380.70959123</v>
      </c>
      <c r="F22" s="20" t="n">
        <v>5.87475136</v>
      </c>
      <c r="G22" s="18" t="n">
        <v>402.06360934</v>
      </c>
      <c r="H22" s="20" t="n">
        <v>4.34016946</v>
      </c>
      <c r="I22" s="18" t="n">
        <v>461.08680271</v>
      </c>
      <c r="J22" s="20" t="n">
        <v>3.94401394</v>
      </c>
      <c r="K22" s="18" t="n">
        <v>514.60468145</v>
      </c>
      <c r="L22" s="20" t="n">
        <v>3.29789295</v>
      </c>
      <c r="M22" s="18" t="s">
        <v>481</v>
      </c>
      <c r="N22" s="20" t="s">
        <v>481</v>
      </c>
      <c r="O22" s="18" t="s">
        <v>481</v>
      </c>
      <c r="P22" s="20" t="s">
        <v>481</v>
      </c>
      <c r="Q22" s="18" t="s">
        <v>481</v>
      </c>
      <c r="R22" s="20" t="s">
        <v>481</v>
      </c>
      <c r="S22" s="18" t="n">
        <v>391.79180192</v>
      </c>
      <c r="T22" s="20" t="n">
        <v>30.67337749</v>
      </c>
      <c r="U22" s="18" t="n">
        <v>355.71652726</v>
      </c>
      <c r="V22" s="20" t="n">
        <v>7.03650528</v>
      </c>
    </row>
    <row r="23" spans="1:22">
      <c r="A23" s="15" t="s">
        <v>498</v>
      </c>
      <c r="B23" s="17" t="n">
        <v>11583</v>
      </c>
      <c r="C23" s="18">
        <f>(295.0/B23*100)</f>
        <v/>
      </c>
      <c r="D23" s="19" t="n">
        <v>11288</v>
      </c>
      <c r="E23" s="18" t="n">
        <v>423.15964578</v>
      </c>
      <c r="F23" s="20" t="n">
        <v>7.86500146</v>
      </c>
      <c r="G23" s="18" t="n">
        <v>427.80137492</v>
      </c>
      <c r="H23" s="20" t="n">
        <v>4.145127</v>
      </c>
      <c r="I23" s="18" t="n">
        <v>478.68595177</v>
      </c>
      <c r="J23" s="20" t="n">
        <v>2.41760422</v>
      </c>
      <c r="K23" s="18" t="n">
        <v>519.11388261</v>
      </c>
      <c r="L23" s="20" t="n">
        <v>3.31150922</v>
      </c>
      <c r="M23" s="18" t="s">
        <v>481</v>
      </c>
      <c r="N23" s="20" t="s">
        <v>481</v>
      </c>
      <c r="O23" s="18" t="s">
        <v>481</v>
      </c>
      <c r="P23" s="20" t="s">
        <v>481</v>
      </c>
      <c r="Q23" s="18" t="s">
        <v>481</v>
      </c>
      <c r="R23" s="20" t="s">
        <v>481</v>
      </c>
      <c r="S23" s="18" t="s">
        <v>481</v>
      </c>
      <c r="T23" s="20" t="s">
        <v>481</v>
      </c>
      <c r="U23" s="18" t="n">
        <v>420.27824214</v>
      </c>
      <c r="V23" s="20" t="n">
        <v>7.68738703</v>
      </c>
    </row>
    <row r="24" spans="1:22">
      <c r="A24" s="15" t="s">
        <v>499</v>
      </c>
      <c r="B24" s="17" t="n">
        <v>6647</v>
      </c>
      <c r="C24" s="18">
        <f>(16.0/B24*100)</f>
        <v/>
      </c>
      <c r="D24" s="19" t="n">
        <v>6631</v>
      </c>
      <c r="E24" s="18" t="n">
        <v>464.80787289</v>
      </c>
      <c r="F24" s="20" t="n">
        <v>5.31657043</v>
      </c>
      <c r="G24" s="18" t="n">
        <v>485.67366936</v>
      </c>
      <c r="H24" s="20" t="n">
        <v>3.13819476</v>
      </c>
      <c r="I24" s="18" t="n">
        <v>539.80596843</v>
      </c>
      <c r="J24" s="20" t="n">
        <v>2.83822415</v>
      </c>
      <c r="K24" s="18" t="n">
        <v>580.59051932</v>
      </c>
      <c r="L24" s="20" t="n">
        <v>3.5746026</v>
      </c>
      <c r="M24" s="18" t="s">
        <v>481</v>
      </c>
      <c r="N24" s="20" t="s">
        <v>481</v>
      </c>
      <c r="O24" s="18" t="s">
        <v>481</v>
      </c>
      <c r="P24" s="20" t="s">
        <v>481</v>
      </c>
      <c r="Q24" s="18" t="s">
        <v>481</v>
      </c>
      <c r="R24" s="20" t="s">
        <v>481</v>
      </c>
      <c r="S24" s="18" t="s">
        <v>481</v>
      </c>
      <c r="T24" s="20" t="s">
        <v>481</v>
      </c>
      <c r="U24" s="18" t="n">
        <v>456.61664672</v>
      </c>
      <c r="V24" s="20" t="n">
        <v>10.91046265</v>
      </c>
    </row>
    <row r="25" spans="1:22">
      <c r="A25" s="15" t="s">
        <v>500</v>
      </c>
      <c r="B25" s="17" t="n">
        <v>5581</v>
      </c>
      <c r="C25" s="18">
        <f>(26.0/B25*100)</f>
        <v/>
      </c>
      <c r="D25" s="19" t="n">
        <v>5555</v>
      </c>
      <c r="E25" s="18" t="n">
        <v>428.60616945</v>
      </c>
      <c r="F25" s="20" t="n">
        <v>7.80123654</v>
      </c>
      <c r="G25" s="18" t="n">
        <v>454.69874937</v>
      </c>
      <c r="H25" s="20" t="n">
        <v>5.41448858</v>
      </c>
      <c r="I25" s="18" t="n">
        <v>510.32608763</v>
      </c>
      <c r="J25" s="20" t="n">
        <v>2.79212096</v>
      </c>
      <c r="K25" s="18" t="n">
        <v>568.11469633</v>
      </c>
      <c r="L25" s="20" t="n">
        <v>3.51194047</v>
      </c>
      <c r="M25" s="18" t="s">
        <v>481</v>
      </c>
      <c r="N25" s="20" t="s">
        <v>481</v>
      </c>
      <c r="O25" s="18" t="s">
        <v>481</v>
      </c>
      <c r="P25" s="20" t="s">
        <v>481</v>
      </c>
      <c r="Q25" s="18" t="s">
        <v>481</v>
      </c>
      <c r="R25" s="20" t="s">
        <v>481</v>
      </c>
      <c r="S25" s="18" t="s">
        <v>481</v>
      </c>
      <c r="T25" s="20" t="s">
        <v>481</v>
      </c>
      <c r="U25" s="18" t="n">
        <v>450.93728936</v>
      </c>
      <c r="V25" s="20" t="n">
        <v>21.01317691</v>
      </c>
    </row>
    <row r="26" spans="1:22">
      <c r="A26" s="15" t="s">
        <v>501</v>
      </c>
      <c r="B26" s="17" t="n">
        <v>4869</v>
      </c>
      <c r="C26" s="18">
        <f>(96.0/B26*100)</f>
        <v/>
      </c>
      <c r="D26" s="19" t="n">
        <v>4773</v>
      </c>
      <c r="E26" s="18" t="n">
        <v>468.08770996</v>
      </c>
      <c r="F26" s="20" t="n">
        <v>5.13772637</v>
      </c>
      <c r="G26" s="18" t="n">
        <v>467.82992257</v>
      </c>
      <c r="H26" s="20" t="n">
        <v>3.70480752</v>
      </c>
      <c r="I26" s="18" t="n">
        <v>488.48648161</v>
      </c>
      <c r="J26" s="20" t="n">
        <v>2.13023951</v>
      </c>
      <c r="K26" s="18" t="n">
        <v>527.71135052</v>
      </c>
      <c r="L26" s="20" t="n">
        <v>2.95963639</v>
      </c>
      <c r="M26" s="18" t="s">
        <v>481</v>
      </c>
      <c r="N26" s="20" t="s">
        <v>481</v>
      </c>
      <c r="O26" s="18" t="s">
        <v>481</v>
      </c>
      <c r="P26" s="20" t="s">
        <v>481</v>
      </c>
      <c r="Q26" s="18" t="s">
        <v>481</v>
      </c>
      <c r="R26" s="20" t="s">
        <v>481</v>
      </c>
      <c r="S26" s="18" t="s">
        <v>481</v>
      </c>
      <c r="T26" s="20" t="s">
        <v>481</v>
      </c>
      <c r="U26" s="18" t="n">
        <v>438.13697518</v>
      </c>
      <c r="V26" s="20" t="n">
        <v>8.92287569</v>
      </c>
    </row>
    <row r="27" spans="1:22">
      <c r="A27" s="15" t="s">
        <v>502</v>
      </c>
      <c r="B27" s="17" t="n">
        <v>5299</v>
      </c>
      <c r="C27" s="18">
        <f>(191.0/B27*100)</f>
        <v/>
      </c>
      <c r="D27" s="19" t="n">
        <v>5108</v>
      </c>
      <c r="E27" s="18" t="n">
        <v>416.0012578</v>
      </c>
      <c r="F27" s="20" t="n">
        <v>4.80275551</v>
      </c>
      <c r="G27" s="18" t="n">
        <v>454.3940006</v>
      </c>
      <c r="H27" s="20" t="n">
        <v>3.60826164</v>
      </c>
      <c r="I27" s="18" t="n">
        <v>487.13719386</v>
      </c>
      <c r="J27" s="20" t="n">
        <v>2.15446274</v>
      </c>
      <c r="K27" s="18" t="n">
        <v>532.74484431</v>
      </c>
      <c r="L27" s="20" t="n">
        <v>2.16509238</v>
      </c>
      <c r="M27" s="18" t="s">
        <v>481</v>
      </c>
      <c r="N27" s="20" t="s">
        <v>481</v>
      </c>
      <c r="O27" s="18" t="s">
        <v>481</v>
      </c>
      <c r="P27" s="20" t="s">
        <v>481</v>
      </c>
      <c r="Q27" s="18" t="s">
        <v>481</v>
      </c>
      <c r="R27" s="20" t="s">
        <v>481</v>
      </c>
      <c r="S27" s="18" t="s">
        <v>481</v>
      </c>
      <c r="T27" s="20" t="s">
        <v>481</v>
      </c>
      <c r="U27" s="18" t="n">
        <v>407.5687577</v>
      </c>
      <c r="V27" s="20" t="n">
        <v>3.79578531</v>
      </c>
    </row>
    <row r="28" spans="1:22">
      <c r="A28" s="15" t="s">
        <v>503</v>
      </c>
      <c r="B28" s="17" t="n">
        <v>7568</v>
      </c>
      <c r="C28" s="18">
        <f>(528.0/B28*100)</f>
        <v/>
      </c>
      <c r="D28" s="19" t="n">
        <v>7040</v>
      </c>
      <c r="E28" s="18" t="n">
        <v>394.67852172</v>
      </c>
      <c r="F28" s="20" t="n">
        <v>5.28101177</v>
      </c>
      <c r="G28" s="18" t="n">
        <v>398.5406963</v>
      </c>
      <c r="H28" s="20" t="n">
        <v>3.413892</v>
      </c>
      <c r="I28" s="18" t="n">
        <v>417.31116809</v>
      </c>
      <c r="J28" s="20" t="n">
        <v>2.20908761</v>
      </c>
      <c r="K28" s="18" t="n">
        <v>446.91381703</v>
      </c>
      <c r="L28" s="20" t="n">
        <v>3.06871567</v>
      </c>
      <c r="M28" s="18" t="s">
        <v>481</v>
      </c>
      <c r="N28" s="20" t="s">
        <v>481</v>
      </c>
      <c r="O28" s="18" t="s">
        <v>481</v>
      </c>
      <c r="P28" s="20" t="s">
        <v>481</v>
      </c>
      <c r="Q28" s="18" t="s">
        <v>481</v>
      </c>
      <c r="R28" s="20" t="s">
        <v>481</v>
      </c>
      <c r="S28" s="18" t="s">
        <v>481</v>
      </c>
      <c r="T28" s="20" t="s">
        <v>481</v>
      </c>
      <c r="U28" s="18" t="n">
        <v>388.97032678</v>
      </c>
      <c r="V28" s="20" t="n">
        <v>6.5656023</v>
      </c>
    </row>
    <row r="29" spans="1:22">
      <c r="A29" s="15" t="s">
        <v>504</v>
      </c>
      <c r="B29" s="17" t="n">
        <v>5385</v>
      </c>
      <c r="C29" s="18">
        <f>(30.0/B29*100)</f>
        <v/>
      </c>
      <c r="D29" s="19" t="n">
        <v>5355</v>
      </c>
      <c r="E29" s="18" t="n">
        <v>427.91033338</v>
      </c>
      <c r="F29" s="20" t="n">
        <v>6.98068094</v>
      </c>
      <c r="G29" s="18" t="n">
        <v>451.11473012</v>
      </c>
      <c r="H29" s="20" t="n">
        <v>4.22502676</v>
      </c>
      <c r="I29" s="18" t="n">
        <v>508.98995323</v>
      </c>
      <c r="J29" s="20" t="n">
        <v>2.39861852</v>
      </c>
      <c r="K29" s="18" t="n">
        <v>567.39752422</v>
      </c>
      <c r="L29" s="20" t="n">
        <v>2.95989932</v>
      </c>
      <c r="M29" s="18" t="s">
        <v>481</v>
      </c>
      <c r="N29" s="20" t="s">
        <v>481</v>
      </c>
      <c r="O29" s="18" t="s">
        <v>481</v>
      </c>
      <c r="P29" s="20" t="s">
        <v>481</v>
      </c>
      <c r="Q29" s="18" t="n">
        <v>358.28551468</v>
      </c>
      <c r="R29" s="20" t="n">
        <v>8.567023300000001</v>
      </c>
      <c r="S29" s="18" t="s">
        <v>481</v>
      </c>
      <c r="T29" s="20" t="s">
        <v>481</v>
      </c>
      <c r="U29" s="18" t="n">
        <v>403.41517428</v>
      </c>
      <c r="V29" s="20" t="n">
        <v>8.0311378</v>
      </c>
    </row>
    <row r="30" spans="1:22">
      <c r="A30" s="15" t="s">
        <v>505</v>
      </c>
      <c r="B30" s="17" t="n">
        <v>4520</v>
      </c>
      <c r="C30" s="18">
        <f>(254.0/B30*100)</f>
        <v/>
      </c>
      <c r="D30" s="19" t="n">
        <v>4266</v>
      </c>
      <c r="E30" s="18" t="n">
        <v>435.83764934</v>
      </c>
      <c r="F30" s="20" t="n">
        <v>9.520559909999999</v>
      </c>
      <c r="G30" s="18" t="n">
        <v>427.51310395</v>
      </c>
      <c r="H30" s="20" t="n">
        <v>6.72097618</v>
      </c>
      <c r="I30" s="18" t="n">
        <v>499.49531479</v>
      </c>
      <c r="J30" s="20" t="n">
        <v>3.01736284</v>
      </c>
      <c r="K30" s="18" t="n">
        <v>561.70597014</v>
      </c>
      <c r="L30" s="20" t="n">
        <v>2.81404692</v>
      </c>
      <c r="M30" s="18" t="s">
        <v>481</v>
      </c>
      <c r="N30" s="20" t="s">
        <v>481</v>
      </c>
      <c r="O30" s="18" t="s">
        <v>481</v>
      </c>
      <c r="P30" s="20" t="s">
        <v>481</v>
      </c>
      <c r="Q30" s="18" t="s">
        <v>481</v>
      </c>
      <c r="R30" s="20" t="s">
        <v>481</v>
      </c>
      <c r="S30" s="18" t="s">
        <v>481</v>
      </c>
      <c r="T30" s="20" t="s">
        <v>481</v>
      </c>
      <c r="U30" s="18" t="n">
        <v>416.32773346</v>
      </c>
      <c r="V30" s="20" t="n">
        <v>5.86948584</v>
      </c>
    </row>
    <row r="31" spans="1:22">
      <c r="A31" s="15" t="s">
        <v>506</v>
      </c>
      <c r="B31" s="17" t="n">
        <v>5456</v>
      </c>
      <c r="C31" s="18">
        <f>(155.0/B31*100)</f>
        <v/>
      </c>
      <c r="D31" s="19" t="n">
        <v>5301</v>
      </c>
      <c r="E31" s="18" t="n">
        <v>435.49282224</v>
      </c>
      <c r="F31" s="20" t="n">
        <v>7.36161296</v>
      </c>
      <c r="G31" s="18" t="n">
        <v>453.82383428</v>
      </c>
      <c r="H31" s="20" t="n">
        <v>4.74731616</v>
      </c>
      <c r="I31" s="18" t="n">
        <v>496.58058773</v>
      </c>
      <c r="J31" s="20" t="n">
        <v>2.22495355</v>
      </c>
      <c r="K31" s="18" t="n">
        <v>546.56574911</v>
      </c>
      <c r="L31" s="20" t="n">
        <v>3.11121437</v>
      </c>
      <c r="M31" s="18" t="s">
        <v>481</v>
      </c>
      <c r="N31" s="20" t="s">
        <v>481</v>
      </c>
      <c r="O31" s="18" t="s">
        <v>481</v>
      </c>
      <c r="P31" s="20" t="s">
        <v>481</v>
      </c>
      <c r="Q31" s="18" t="s">
        <v>481</v>
      </c>
      <c r="R31" s="20" t="s">
        <v>481</v>
      </c>
      <c r="S31" s="18" t="s">
        <v>481</v>
      </c>
      <c r="T31" s="20" t="s">
        <v>481</v>
      </c>
      <c r="U31" s="18" t="n">
        <v>424.92935296</v>
      </c>
      <c r="V31" s="20" t="n">
        <v>5.48505133</v>
      </c>
    </row>
    <row r="32" spans="1:22">
      <c r="A32" s="15" t="s">
        <v>507</v>
      </c>
      <c r="B32" s="17" t="n">
        <v>4478</v>
      </c>
      <c r="C32" s="18">
        <f>(6.0/B32*100)</f>
        <v/>
      </c>
      <c r="D32" s="19" t="n">
        <v>4472</v>
      </c>
      <c r="E32" s="18" t="n">
        <v>458.49569802</v>
      </c>
      <c r="F32" s="20" t="n">
        <v>6.89951624</v>
      </c>
      <c r="G32" s="18" t="n">
        <v>473.34673312</v>
      </c>
      <c r="H32" s="20" t="n">
        <v>4.42369207</v>
      </c>
      <c r="I32" s="18" t="n">
        <v>500.01002179</v>
      </c>
      <c r="J32" s="20" t="n">
        <v>2.89826089</v>
      </c>
      <c r="K32" s="18" t="n">
        <v>533.1247588700001</v>
      </c>
      <c r="L32" s="20" t="n">
        <v>3.45043428</v>
      </c>
      <c r="M32" s="18" t="s">
        <v>481</v>
      </c>
      <c r="N32" s="20" t="s">
        <v>481</v>
      </c>
      <c r="O32" s="18" t="s">
        <v>481</v>
      </c>
      <c r="P32" s="20" t="s">
        <v>481</v>
      </c>
      <c r="Q32" s="18" t="s">
        <v>481</v>
      </c>
      <c r="R32" s="20" t="s">
        <v>481</v>
      </c>
      <c r="S32" s="18" t="s">
        <v>481</v>
      </c>
      <c r="T32" s="20" t="s">
        <v>481</v>
      </c>
      <c r="U32" s="18" t="n">
        <v>424.29695249</v>
      </c>
      <c r="V32" s="20" t="n">
        <v>10.1084733</v>
      </c>
    </row>
    <row r="33" spans="1:22">
      <c r="A33" s="15" t="s">
        <v>508</v>
      </c>
      <c r="B33" s="17" t="n">
        <v>7325</v>
      </c>
      <c r="C33" s="18">
        <f>(87.0/B33*100)</f>
        <v/>
      </c>
      <c r="D33" s="19" t="n">
        <v>7238</v>
      </c>
      <c r="E33" s="18" t="n">
        <v>450.83426871</v>
      </c>
      <c r="F33" s="20" t="n">
        <v>10.10857336</v>
      </c>
      <c r="G33" s="18" t="n">
        <v>442.10737433</v>
      </c>
      <c r="H33" s="20" t="n">
        <v>7.31656212</v>
      </c>
      <c r="I33" s="18" t="n">
        <v>485.50936732</v>
      </c>
      <c r="J33" s="20" t="n">
        <v>2.61571612</v>
      </c>
      <c r="K33" s="18" t="n">
        <v>543.52477492</v>
      </c>
      <c r="L33" s="20" t="n">
        <v>2.58959102</v>
      </c>
      <c r="M33" s="18" t="s">
        <v>481</v>
      </c>
      <c r="N33" s="20" t="s">
        <v>481</v>
      </c>
      <c r="O33" s="18" t="s">
        <v>481</v>
      </c>
      <c r="P33" s="20" t="s">
        <v>481</v>
      </c>
      <c r="Q33" s="18" t="s">
        <v>481</v>
      </c>
      <c r="R33" s="20" t="s">
        <v>481</v>
      </c>
      <c r="S33" s="18" t="s">
        <v>481</v>
      </c>
      <c r="T33" s="20" t="s">
        <v>481</v>
      </c>
      <c r="U33" s="18" t="n">
        <v>429.75481519</v>
      </c>
      <c r="V33" s="20" t="n">
        <v>7.73499208</v>
      </c>
    </row>
    <row r="34" spans="1:22">
      <c r="A34" s="15" t="s">
        <v>509</v>
      </c>
      <c r="B34" s="17" t="n">
        <v>6350</v>
      </c>
      <c r="C34" s="18">
        <f>(107.0/B34*100)</f>
        <v/>
      </c>
      <c r="D34" s="19" t="n">
        <v>6243</v>
      </c>
      <c r="E34" s="18" t="n">
        <v>410.00306563</v>
      </c>
      <c r="F34" s="20" t="n">
        <v>5.42075009</v>
      </c>
      <c r="G34" s="18" t="n">
        <v>430.86305469</v>
      </c>
      <c r="H34" s="20" t="n">
        <v>4.30093413</v>
      </c>
      <c r="I34" s="18" t="n">
        <v>476.08941613</v>
      </c>
      <c r="J34" s="20" t="n">
        <v>2.38111474</v>
      </c>
      <c r="K34" s="18" t="n">
        <v>509.47026833</v>
      </c>
      <c r="L34" s="20" t="n">
        <v>3.93844129</v>
      </c>
      <c r="M34" s="18" t="s">
        <v>481</v>
      </c>
      <c r="N34" s="20" t="s">
        <v>481</v>
      </c>
      <c r="O34" s="18" t="s">
        <v>481</v>
      </c>
      <c r="P34" s="20" t="s">
        <v>481</v>
      </c>
      <c r="Q34" s="18" t="n">
        <v>306.56969545</v>
      </c>
      <c r="R34" s="20" t="n">
        <v>10.27624616</v>
      </c>
      <c r="S34" s="18" t="s">
        <v>481</v>
      </c>
      <c r="T34" s="20" t="s">
        <v>481</v>
      </c>
      <c r="U34" s="18" t="n">
        <v>399.0822192</v>
      </c>
      <c r="V34" s="20" t="n">
        <v>6.89000042</v>
      </c>
    </row>
    <row r="35" spans="1:22">
      <c r="A35" s="15" t="s">
        <v>510</v>
      </c>
      <c r="B35" s="17" t="n">
        <v>6406</v>
      </c>
      <c r="C35" s="18">
        <f>(78.0/B35*100)</f>
        <v/>
      </c>
      <c r="D35" s="19" t="n">
        <v>6328</v>
      </c>
      <c r="E35" s="18" t="n">
        <v>456.57747379</v>
      </c>
      <c r="F35" s="20" t="n">
        <v>8.125002650000001</v>
      </c>
      <c r="G35" s="18" t="n">
        <v>473.13123251</v>
      </c>
      <c r="H35" s="20" t="n">
        <v>6.44727624</v>
      </c>
      <c r="I35" s="18" t="n">
        <v>503.84005511</v>
      </c>
      <c r="J35" s="20" t="n">
        <v>2.09790067</v>
      </c>
      <c r="K35" s="18" t="n">
        <v>551.81096271</v>
      </c>
      <c r="L35" s="20" t="n">
        <v>2.51721616</v>
      </c>
      <c r="M35" s="18" t="s">
        <v>481</v>
      </c>
      <c r="N35" s="20" t="s">
        <v>481</v>
      </c>
      <c r="O35" s="18" t="s">
        <v>481</v>
      </c>
      <c r="P35" s="20" t="s">
        <v>481</v>
      </c>
      <c r="Q35" s="18" t="n">
        <v>374.85244494</v>
      </c>
      <c r="R35" s="20" t="n">
        <v>5.84040672</v>
      </c>
      <c r="S35" s="18" t="s">
        <v>481</v>
      </c>
      <c r="T35" s="20" t="s">
        <v>481</v>
      </c>
      <c r="U35" s="18" t="n">
        <v>411.19437299</v>
      </c>
      <c r="V35" s="20" t="n">
        <v>7.27640146</v>
      </c>
    </row>
    <row r="36" spans="1:22">
      <c r="A36" s="15" t="s">
        <v>511</v>
      </c>
      <c r="B36" s="17" t="n">
        <v>6736</v>
      </c>
      <c r="C36" s="18">
        <f>(97.0/B36*100)</f>
        <v/>
      </c>
      <c r="D36" s="19" t="n">
        <v>6639</v>
      </c>
      <c r="E36" s="18" t="n">
        <v>449.00932922</v>
      </c>
      <c r="F36" s="20" t="n">
        <v>6.97593003</v>
      </c>
      <c r="G36" s="18" t="n">
        <v>438.04463167</v>
      </c>
      <c r="H36" s="20" t="n">
        <v>4.70036448</v>
      </c>
      <c r="I36" s="18" t="n">
        <v>484.43869643</v>
      </c>
      <c r="J36" s="20" t="n">
        <v>2.33487047</v>
      </c>
      <c r="K36" s="18" t="n">
        <v>527.5359036</v>
      </c>
      <c r="L36" s="20" t="n">
        <v>2.17199514</v>
      </c>
      <c r="M36" s="18" t="s">
        <v>481</v>
      </c>
      <c r="N36" s="20" t="s">
        <v>481</v>
      </c>
      <c r="O36" s="18" t="s">
        <v>481</v>
      </c>
      <c r="P36" s="20" t="s">
        <v>481</v>
      </c>
      <c r="Q36" s="18" t="s">
        <v>481</v>
      </c>
      <c r="R36" s="20" t="s">
        <v>481</v>
      </c>
      <c r="S36" s="18" t="s">
        <v>481</v>
      </c>
      <c r="T36" s="20" t="s">
        <v>481</v>
      </c>
      <c r="U36" s="18" t="n">
        <v>429.1297972</v>
      </c>
      <c r="V36" s="20" t="n">
        <v>5.61469289</v>
      </c>
    </row>
    <row r="37" spans="1:22">
      <c r="A37" s="15" t="s">
        <v>512</v>
      </c>
      <c r="B37" s="17" t="n">
        <v>5458</v>
      </c>
      <c r="C37" s="18">
        <f>(208.0/B37*100)</f>
        <v/>
      </c>
      <c r="D37" s="19" t="n">
        <v>5250</v>
      </c>
      <c r="E37" s="18" t="n">
        <v>433.81868029</v>
      </c>
      <c r="F37" s="20" t="n">
        <v>7.83007819</v>
      </c>
      <c r="G37" s="18" t="n">
        <v>432.47639786</v>
      </c>
      <c r="H37" s="20" t="n">
        <v>6.2469711</v>
      </c>
      <c r="I37" s="18" t="n">
        <v>488.32591515</v>
      </c>
      <c r="J37" s="20" t="n">
        <v>3.27957591</v>
      </c>
      <c r="K37" s="18" t="n">
        <v>550.24031321</v>
      </c>
      <c r="L37" s="20" t="n">
        <v>3.78993484</v>
      </c>
      <c r="M37" s="18" t="s">
        <v>481</v>
      </c>
      <c r="N37" s="20" t="s">
        <v>481</v>
      </c>
      <c r="O37" s="18" t="s">
        <v>481</v>
      </c>
      <c r="P37" s="20" t="s">
        <v>481</v>
      </c>
      <c r="Q37" s="18" t="s">
        <v>481</v>
      </c>
      <c r="R37" s="20" t="s">
        <v>481</v>
      </c>
      <c r="S37" s="18" t="s">
        <v>481</v>
      </c>
      <c r="T37" s="20" t="s">
        <v>481</v>
      </c>
      <c r="U37" s="18" t="n">
        <v>407.43350622</v>
      </c>
      <c r="V37" s="20" t="n">
        <v>5.56356134</v>
      </c>
    </row>
    <row r="38" spans="1:22">
      <c r="A38" s="15" t="s">
        <v>513</v>
      </c>
      <c r="B38" s="17" t="n">
        <v>5860</v>
      </c>
      <c r="C38" s="18">
        <f>(30.0/B38*100)</f>
        <v/>
      </c>
      <c r="D38" s="19" t="n">
        <v>5830</v>
      </c>
      <c r="E38" s="18" t="n">
        <v>440.63371114</v>
      </c>
      <c r="F38" s="20" t="n">
        <v>6.74883153</v>
      </c>
      <c r="G38" s="18" t="n">
        <v>465.9919828</v>
      </c>
      <c r="H38" s="20" t="n">
        <v>4.96073813</v>
      </c>
      <c r="I38" s="18" t="n">
        <v>505.07595857</v>
      </c>
      <c r="J38" s="20" t="n">
        <v>3.55770055</v>
      </c>
      <c r="K38" s="18" t="n">
        <v>550.35643265</v>
      </c>
      <c r="L38" s="20" t="n">
        <v>3.60167509</v>
      </c>
      <c r="M38" s="18" t="s">
        <v>481</v>
      </c>
      <c r="N38" s="20" t="s">
        <v>481</v>
      </c>
      <c r="O38" s="18" t="s">
        <v>481</v>
      </c>
      <c r="P38" s="20" t="s">
        <v>481</v>
      </c>
      <c r="Q38" s="18" t="s">
        <v>481</v>
      </c>
      <c r="R38" s="20" t="s">
        <v>481</v>
      </c>
      <c r="S38" s="18" t="s">
        <v>481</v>
      </c>
      <c r="T38" s="20" t="s">
        <v>481</v>
      </c>
      <c r="U38" s="18" t="n">
        <v>477.70167656</v>
      </c>
      <c r="V38" s="20" t="n">
        <v>5.92065313</v>
      </c>
    </row>
    <row r="39" spans="1:22">
      <c r="A39" s="15" t="s">
        <v>514</v>
      </c>
      <c r="B39" s="17" t="n">
        <v>5895</v>
      </c>
      <c r="C39" s="18">
        <f>(33.0/B39*100)</f>
        <v/>
      </c>
      <c r="D39" s="19" t="n">
        <v>5862</v>
      </c>
      <c r="E39" s="18" t="n">
        <v>400.25282156</v>
      </c>
      <c r="F39" s="20" t="n">
        <v>5.49290378</v>
      </c>
      <c r="G39" s="18" t="n">
        <v>393.00910485</v>
      </c>
      <c r="H39" s="20" t="n">
        <v>4.41570007</v>
      </c>
      <c r="I39" s="18" t="n">
        <v>427.06364713</v>
      </c>
      <c r="J39" s="20" t="n">
        <v>4.06886116</v>
      </c>
      <c r="K39" s="18" t="n">
        <v>456.04247841</v>
      </c>
      <c r="L39" s="20" t="n">
        <v>4.74881605</v>
      </c>
      <c r="M39" s="18" t="s">
        <v>481</v>
      </c>
      <c r="N39" s="20" t="s">
        <v>481</v>
      </c>
      <c r="O39" s="18" t="s">
        <v>481</v>
      </c>
      <c r="P39" s="20" t="s">
        <v>481</v>
      </c>
      <c r="Q39" s="18" t="s">
        <v>481</v>
      </c>
      <c r="R39" s="20" t="s">
        <v>481</v>
      </c>
      <c r="S39" s="18" t="s">
        <v>481</v>
      </c>
      <c r="T39" s="20" t="s">
        <v>481</v>
      </c>
      <c r="U39" s="18" t="n">
        <v>373.69733898</v>
      </c>
      <c r="V39" s="20" t="n">
        <v>8.37927876</v>
      </c>
    </row>
    <row r="40" spans="1:22">
      <c r="A40" s="15" t="s">
        <v>515</v>
      </c>
      <c r="B40" s="17" t="n">
        <v>14157</v>
      </c>
      <c r="C40" s="18">
        <f>(430.0/B40*100)</f>
        <v/>
      </c>
      <c r="D40" s="19" t="n">
        <v>13727</v>
      </c>
      <c r="E40" s="18" t="n">
        <v>462.71034491</v>
      </c>
      <c r="F40" s="20" t="n">
        <v>11.76830831</v>
      </c>
      <c r="G40" s="18" t="n">
        <v>425.66993746</v>
      </c>
      <c r="H40" s="20" t="n">
        <v>6.34071837</v>
      </c>
      <c r="I40" s="18" t="n">
        <v>494.21552281</v>
      </c>
      <c r="J40" s="20" t="n">
        <v>2.72695161</v>
      </c>
      <c r="K40" s="18" t="n">
        <v>552.32757514</v>
      </c>
      <c r="L40" s="20" t="n">
        <v>2.85872521</v>
      </c>
      <c r="M40" s="18" t="s">
        <v>481</v>
      </c>
      <c r="N40" s="20" t="s">
        <v>481</v>
      </c>
      <c r="O40" s="18" t="s">
        <v>481</v>
      </c>
      <c r="P40" s="20" t="s">
        <v>481</v>
      </c>
      <c r="Q40" s="18" t="s">
        <v>481</v>
      </c>
      <c r="R40" s="20" t="s">
        <v>481</v>
      </c>
      <c r="S40" s="18" t="s">
        <v>481</v>
      </c>
      <c r="T40" s="20" t="s">
        <v>481</v>
      </c>
      <c r="U40" s="18" t="n">
        <v>418.54804568</v>
      </c>
      <c r="V40" s="20" t="n">
        <v>6.05625117</v>
      </c>
    </row>
    <row r="41" spans="1:22">
      <c r="A41" s="15" t="s">
        <v>516</v>
      </c>
      <c r="B41" s="17" t="n">
        <v>5712</v>
      </c>
      <c r="C41" s="18">
        <f>(71.0/B41*100)</f>
        <v/>
      </c>
      <c r="D41" s="19" t="n">
        <v>5641</v>
      </c>
      <c r="E41" s="18" t="n">
        <v>454.47027494</v>
      </c>
      <c r="F41" s="20" t="n">
        <v>6.78164058</v>
      </c>
      <c r="G41" s="18" t="n">
        <v>426.34245529</v>
      </c>
      <c r="H41" s="20" t="n">
        <v>6.97845795</v>
      </c>
      <c r="I41" s="18" t="n">
        <v>480.59434476</v>
      </c>
      <c r="J41" s="20" t="n">
        <v>3.02694461</v>
      </c>
      <c r="K41" s="18" t="n">
        <v>542.07735547</v>
      </c>
      <c r="L41" s="20" t="n">
        <v>3.19386903</v>
      </c>
      <c r="M41" s="18" t="s">
        <v>481</v>
      </c>
      <c r="N41" s="20" t="s">
        <v>481</v>
      </c>
      <c r="O41" s="18" t="s">
        <v>481</v>
      </c>
      <c r="P41" s="20" t="s">
        <v>481</v>
      </c>
      <c r="Q41" s="18" t="n">
        <v>387.44235424</v>
      </c>
      <c r="R41" s="20" t="n">
        <v>14.52510266</v>
      </c>
      <c r="S41" s="18" t="s">
        <v>481</v>
      </c>
      <c r="T41" s="20" t="s">
        <v>481</v>
      </c>
      <c r="U41" s="18" t="n">
        <v>413.16334178</v>
      </c>
      <c r="V41" s="20" t="n">
        <v>11.74326522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355.7421422</v>
      </c>
      <c r="F45" s="20" t="n">
        <v>5.41955013</v>
      </c>
      <c r="G45" s="18" t="n">
        <v>362.61209862</v>
      </c>
      <c r="H45" s="20" t="n">
        <v>3.78326224</v>
      </c>
      <c r="I45" s="18" t="n">
        <v>376.26462425</v>
      </c>
      <c r="J45" s="20" t="n">
        <v>2.94412587</v>
      </c>
      <c r="K45" s="18" t="n">
        <v>392.22887212</v>
      </c>
      <c r="L45" s="20" t="n">
        <v>2.97298093</v>
      </c>
      <c r="M45" s="18" t="s">
        <v>481</v>
      </c>
      <c r="N45" s="20" t="s">
        <v>481</v>
      </c>
      <c r="O45" s="18" t="s">
        <v>481</v>
      </c>
      <c r="P45" s="20" t="s">
        <v>481</v>
      </c>
      <c r="Q45" s="18" t="n">
        <v>331.86918806</v>
      </c>
      <c r="R45" s="20" t="n">
        <v>37.34571173</v>
      </c>
      <c r="S45" s="18" t="n">
        <v>347.87634968</v>
      </c>
      <c r="T45" s="20" t="n">
        <v>15.21101973</v>
      </c>
      <c r="U45" s="18" t="n">
        <v>346.24710852</v>
      </c>
      <c r="V45" s="20" t="n">
        <v>4.64076574</v>
      </c>
    </row>
    <row r="46" spans="1:22">
      <c r="A46" s="15" t="s">
        <v>521</v>
      </c>
      <c r="B46" s="17" t="n">
        <v>23141</v>
      </c>
      <c r="C46" s="18">
        <f>(2327.0/B46*100)</f>
        <v/>
      </c>
      <c r="D46" s="19" t="n">
        <v>20814</v>
      </c>
      <c r="E46" s="18" t="n">
        <v>365.43447951</v>
      </c>
      <c r="F46" s="20" t="n">
        <v>5.92000598</v>
      </c>
      <c r="G46" s="18" t="n">
        <v>369.84890885</v>
      </c>
      <c r="H46" s="20" t="n">
        <v>4.72391445</v>
      </c>
      <c r="I46" s="18" t="n">
        <v>412.01661285</v>
      </c>
      <c r="J46" s="20" t="n">
        <v>2.94884285</v>
      </c>
      <c r="K46" s="18" t="n">
        <v>449.90232453</v>
      </c>
      <c r="L46" s="20" t="n">
        <v>4.32185734</v>
      </c>
      <c r="M46" s="18" t="s">
        <v>481</v>
      </c>
      <c r="N46" s="20" t="s">
        <v>481</v>
      </c>
      <c r="O46" s="18" t="s">
        <v>481</v>
      </c>
      <c r="P46" s="20" t="s">
        <v>481</v>
      </c>
      <c r="Q46" s="18" t="s">
        <v>481</v>
      </c>
      <c r="R46" s="20" t="s">
        <v>481</v>
      </c>
      <c r="S46" s="18" t="s">
        <v>481</v>
      </c>
      <c r="T46" s="20" t="s">
        <v>481</v>
      </c>
      <c r="U46" s="18" t="n">
        <v>378.72086834</v>
      </c>
      <c r="V46" s="20" t="n">
        <v>2.27420017</v>
      </c>
    </row>
    <row r="47" spans="1:22">
      <c r="A47" s="15" t="s">
        <v>522</v>
      </c>
      <c r="B47" s="17" t="n">
        <v>5928</v>
      </c>
      <c r="C47" s="18">
        <f>(456.0/B47*100)</f>
        <v/>
      </c>
      <c r="D47" s="19" t="n">
        <v>5472</v>
      </c>
      <c r="E47" s="18" t="n">
        <v>384.45959341</v>
      </c>
      <c r="F47" s="20" t="n">
        <v>6.45346646</v>
      </c>
      <c r="G47" s="18" t="n">
        <v>431.62214848</v>
      </c>
      <c r="H47" s="20" t="n">
        <v>5.90485934</v>
      </c>
      <c r="I47" s="18" t="n">
        <v>462.75631644</v>
      </c>
      <c r="J47" s="20" t="n">
        <v>4.25942505</v>
      </c>
      <c r="K47" s="18" t="n">
        <v>494.63801512</v>
      </c>
      <c r="L47" s="20" t="n">
        <v>4.96814371</v>
      </c>
      <c r="M47" s="18" t="s">
        <v>481</v>
      </c>
      <c r="N47" s="20" t="s">
        <v>481</v>
      </c>
      <c r="O47" s="18" t="s">
        <v>481</v>
      </c>
      <c r="P47" s="20" t="s">
        <v>481</v>
      </c>
      <c r="Q47" s="18" t="s">
        <v>481</v>
      </c>
      <c r="R47" s="20" t="s">
        <v>481</v>
      </c>
      <c r="S47" s="18" t="s">
        <v>481</v>
      </c>
      <c r="T47" s="20" t="s">
        <v>481</v>
      </c>
      <c r="U47" s="18" t="n">
        <v>380.25469748</v>
      </c>
      <c r="V47" s="20" t="n">
        <v>5.55614938</v>
      </c>
    </row>
    <row r="48" spans="1:22">
      <c r="A48" s="15" t="s">
        <v>523</v>
      </c>
      <c r="B48" s="17" t="n">
        <v>9841</v>
      </c>
      <c r="C48" s="18">
        <f>(8.0/B48*100)</f>
        <v/>
      </c>
      <c r="D48" s="19" t="n">
        <v>9833</v>
      </c>
      <c r="E48" s="18" t="n">
        <v>517.86819272</v>
      </c>
      <c r="F48" s="20" t="n">
        <v>9.074666349999999</v>
      </c>
      <c r="G48" s="18" t="n">
        <v>469.51176095</v>
      </c>
      <c r="H48" s="20" t="n">
        <v>6.166533</v>
      </c>
      <c r="I48" s="18" t="n">
        <v>505.40552903</v>
      </c>
      <c r="J48" s="20" t="n">
        <v>4.41187896</v>
      </c>
      <c r="K48" s="18" t="n">
        <v>572.2007998399999</v>
      </c>
      <c r="L48" s="20" t="n">
        <v>5.40039706</v>
      </c>
      <c r="M48" s="18" t="s">
        <v>481</v>
      </c>
      <c r="N48" s="20" t="s">
        <v>481</v>
      </c>
      <c r="O48" s="18" t="s">
        <v>481</v>
      </c>
      <c r="P48" s="20" t="s">
        <v>481</v>
      </c>
      <c r="Q48" s="18" t="s">
        <v>481</v>
      </c>
      <c r="R48" s="20" t="s">
        <v>481</v>
      </c>
      <c r="S48" s="18" t="s">
        <v>481</v>
      </c>
      <c r="T48" s="20" t="s">
        <v>481</v>
      </c>
      <c r="U48" s="18" t="n">
        <v>457.26871591</v>
      </c>
      <c r="V48" s="20" t="n">
        <v>23.59426646</v>
      </c>
    </row>
    <row r="49" spans="1:22">
      <c r="A49" s="15" t="s">
        <v>524</v>
      </c>
      <c r="B49" s="17" t="n">
        <v>6349</v>
      </c>
      <c r="C49" s="18">
        <f>(56.0/B49*100)</f>
        <v/>
      </c>
      <c r="D49" s="19" t="n">
        <v>6293</v>
      </c>
      <c r="E49" s="18" t="n">
        <v>407.35031195</v>
      </c>
      <c r="F49" s="20" t="n">
        <v>4.78775924</v>
      </c>
      <c r="G49" s="18" t="n">
        <v>398.78534618</v>
      </c>
      <c r="H49" s="20" t="n">
        <v>4.33126339</v>
      </c>
      <c r="I49" s="18" t="n">
        <v>433.28677532</v>
      </c>
      <c r="J49" s="20" t="n">
        <v>2.84235422</v>
      </c>
      <c r="K49" s="18" t="n">
        <v>460.12558321</v>
      </c>
      <c r="L49" s="20" t="n">
        <v>3.7864287</v>
      </c>
      <c r="M49" s="18" t="s">
        <v>481</v>
      </c>
      <c r="N49" s="20" t="s">
        <v>481</v>
      </c>
      <c r="O49" s="18" t="s">
        <v>481</v>
      </c>
      <c r="P49" s="20" t="s">
        <v>481</v>
      </c>
      <c r="Q49" s="18" t="s">
        <v>481</v>
      </c>
      <c r="R49" s="20" t="s">
        <v>481</v>
      </c>
      <c r="S49" s="18" t="n">
        <v>366.58963228</v>
      </c>
      <c r="T49" s="20" t="n">
        <v>29.02941575</v>
      </c>
      <c r="U49" s="18" t="n">
        <v>383.29472931</v>
      </c>
      <c r="V49" s="20" t="n">
        <v>7.99637049</v>
      </c>
    </row>
    <row r="50" spans="1:22">
      <c r="A50" s="15" t="s">
        <v>525</v>
      </c>
      <c r="B50" s="17" t="n">
        <v>11795</v>
      </c>
      <c r="C50" s="18">
        <f>(457.0/B50*100)</f>
        <v/>
      </c>
      <c r="D50" s="19" t="n">
        <v>11338</v>
      </c>
      <c r="E50" s="18" t="n">
        <v>379.14004783</v>
      </c>
      <c r="F50" s="20" t="n">
        <v>4.59827028</v>
      </c>
      <c r="G50" s="18" t="n">
        <v>388.85828517</v>
      </c>
      <c r="H50" s="20" t="n">
        <v>4.58190588</v>
      </c>
      <c r="I50" s="18" t="n">
        <v>418.10002902</v>
      </c>
      <c r="J50" s="20" t="n">
        <v>2.32358866</v>
      </c>
      <c r="K50" s="18" t="n">
        <v>445.73530589</v>
      </c>
      <c r="L50" s="20" t="n">
        <v>3.22313443</v>
      </c>
      <c r="M50" s="18" t="s">
        <v>481</v>
      </c>
      <c r="N50" s="20" t="s">
        <v>481</v>
      </c>
      <c r="O50" s="18" t="s">
        <v>481</v>
      </c>
      <c r="P50" s="20" t="s">
        <v>481</v>
      </c>
      <c r="Q50" s="18" t="s">
        <v>481</v>
      </c>
      <c r="R50" s="20" t="s">
        <v>481</v>
      </c>
      <c r="S50" s="18" t="s">
        <v>481</v>
      </c>
      <c r="T50" s="20" t="s">
        <v>481</v>
      </c>
      <c r="U50" s="18" t="n">
        <v>366.2037073</v>
      </c>
      <c r="V50" s="20" t="n">
        <v>5.78370947</v>
      </c>
    </row>
    <row r="51" spans="1:22">
      <c r="A51" s="15" t="s">
        <v>526</v>
      </c>
      <c r="B51" s="17" t="n">
        <v>6866</v>
      </c>
      <c r="C51" s="18">
        <f>(119.0/B51*100)</f>
        <v/>
      </c>
      <c r="D51" s="19" t="n">
        <v>6747</v>
      </c>
      <c r="E51" s="18" t="n">
        <v>394.35321618</v>
      </c>
      <c r="F51" s="20" t="n">
        <v>3.93101806</v>
      </c>
      <c r="G51" s="18" t="n">
        <v>399.36595874</v>
      </c>
      <c r="H51" s="20" t="n">
        <v>3.65888553</v>
      </c>
      <c r="I51" s="18" t="n">
        <v>421.07583077</v>
      </c>
      <c r="J51" s="20" t="n">
        <v>2.11446206</v>
      </c>
      <c r="K51" s="18" t="n">
        <v>449.17782909</v>
      </c>
      <c r="L51" s="20" t="n">
        <v>3.4773097</v>
      </c>
      <c r="M51" s="18" t="s">
        <v>481</v>
      </c>
      <c r="N51" s="20" t="s">
        <v>481</v>
      </c>
      <c r="O51" s="18" t="s">
        <v>481</v>
      </c>
      <c r="P51" s="20" t="s">
        <v>481</v>
      </c>
      <c r="Q51" s="18" t="n">
        <v>410.85572185</v>
      </c>
      <c r="R51" s="20" t="n">
        <v>3.7997542</v>
      </c>
      <c r="S51" s="18" t="s">
        <v>481</v>
      </c>
      <c r="T51" s="20" t="s">
        <v>481</v>
      </c>
      <c r="U51" s="18" t="n">
        <v>389.51989284</v>
      </c>
      <c r="V51" s="20" t="n">
        <v>6.0905109</v>
      </c>
    </row>
    <row r="52" spans="1:22">
      <c r="A52" s="15" t="s">
        <v>527</v>
      </c>
      <c r="B52" s="17" t="n">
        <v>5809</v>
      </c>
      <c r="C52" s="18">
        <f>(120.0/B52*100)</f>
        <v/>
      </c>
      <c r="D52" s="19" t="n">
        <v>5689</v>
      </c>
      <c r="E52" s="18" t="n">
        <v>402.01501225</v>
      </c>
      <c r="F52" s="20" t="n">
        <v>6.58105425</v>
      </c>
      <c r="G52" s="18" t="n">
        <v>451.75640364</v>
      </c>
      <c r="H52" s="20" t="n">
        <v>4.37991078</v>
      </c>
      <c r="I52" s="18" t="n">
        <v>474.75820222</v>
      </c>
      <c r="J52" s="20" t="n">
        <v>2.81272843</v>
      </c>
      <c r="K52" s="18" t="n">
        <v>508.56700892</v>
      </c>
      <c r="L52" s="20" t="n">
        <v>2.97245555</v>
      </c>
      <c r="M52" s="18" t="s">
        <v>481</v>
      </c>
      <c r="N52" s="20" t="s">
        <v>481</v>
      </c>
      <c r="O52" s="18" t="s">
        <v>481</v>
      </c>
      <c r="P52" s="20" t="s">
        <v>481</v>
      </c>
      <c r="Q52" s="18" t="s">
        <v>481</v>
      </c>
      <c r="R52" s="20" t="s">
        <v>481</v>
      </c>
      <c r="S52" s="18" t="s">
        <v>481</v>
      </c>
      <c r="T52" s="20" t="s">
        <v>481</v>
      </c>
      <c r="U52" s="18" t="n">
        <v>400.9494589</v>
      </c>
      <c r="V52" s="20" t="n">
        <v>5.68326392</v>
      </c>
    </row>
    <row r="53" spans="1:22">
      <c r="A53" s="15" t="s">
        <v>528</v>
      </c>
      <c r="B53" s="17" t="n">
        <v>5571</v>
      </c>
      <c r="C53" s="18">
        <f>(129.0/B53*100)</f>
        <v/>
      </c>
      <c r="D53" s="19" t="n">
        <v>5442</v>
      </c>
      <c r="E53" s="18" t="n">
        <v>378.38471242</v>
      </c>
      <c r="F53" s="20" t="n">
        <v>5.53675231</v>
      </c>
      <c r="G53" s="18" t="n">
        <v>396.35512471</v>
      </c>
      <c r="H53" s="20" t="n">
        <v>3.41698769</v>
      </c>
      <c r="I53" s="18" t="n">
        <v>433.9073644</v>
      </c>
      <c r="J53" s="20" t="n">
        <v>1.76543842</v>
      </c>
      <c r="K53" s="18" t="n">
        <v>485.13774677</v>
      </c>
      <c r="L53" s="20" t="n">
        <v>2.57758558</v>
      </c>
      <c r="M53" s="18" t="s">
        <v>481</v>
      </c>
      <c r="N53" s="20" t="s">
        <v>481</v>
      </c>
      <c r="O53" s="18" t="s">
        <v>481</v>
      </c>
      <c r="P53" s="20" t="s">
        <v>481</v>
      </c>
      <c r="Q53" s="18" t="s">
        <v>481</v>
      </c>
      <c r="R53" s="20" t="s">
        <v>481</v>
      </c>
      <c r="S53" s="18" t="s">
        <v>481</v>
      </c>
      <c r="T53" s="20" t="s">
        <v>481</v>
      </c>
      <c r="U53" s="18" t="n">
        <v>359.10268459</v>
      </c>
      <c r="V53" s="20" t="n">
        <v>3.92311707</v>
      </c>
    </row>
    <row r="54" spans="1:22">
      <c r="A54" s="15" t="s">
        <v>529</v>
      </c>
      <c r="B54" s="17" t="n">
        <v>4740</v>
      </c>
      <c r="C54" s="18">
        <f>(580.0/B54*100)</f>
        <v/>
      </c>
      <c r="D54" s="19" t="n">
        <v>4160</v>
      </c>
      <c r="E54" s="18" t="n">
        <v>312.66518085</v>
      </c>
      <c r="F54" s="20" t="n">
        <v>5.01234826</v>
      </c>
      <c r="G54" s="18" t="n">
        <v>315.45146388</v>
      </c>
      <c r="H54" s="20" t="n">
        <v>4.23661706</v>
      </c>
      <c r="I54" s="18" t="n">
        <v>343.06433854</v>
      </c>
      <c r="J54" s="20" t="n">
        <v>3.22098432</v>
      </c>
      <c r="K54" s="18" t="n">
        <v>368.81711633</v>
      </c>
      <c r="L54" s="20" t="n">
        <v>4.27581962</v>
      </c>
      <c r="M54" s="18" t="s">
        <v>481</v>
      </c>
      <c r="N54" s="20" t="s">
        <v>481</v>
      </c>
      <c r="O54" s="18" t="s">
        <v>481</v>
      </c>
      <c r="P54" s="20" t="s">
        <v>481</v>
      </c>
      <c r="Q54" s="18" t="s">
        <v>481</v>
      </c>
      <c r="R54" s="20" t="s">
        <v>481</v>
      </c>
      <c r="S54" s="18" t="s">
        <v>481</v>
      </c>
      <c r="T54" s="20" t="s">
        <v>481</v>
      </c>
      <c r="U54" s="18" t="n">
        <v>286.06999681</v>
      </c>
      <c r="V54" s="20" t="n">
        <v>3.64978962</v>
      </c>
    </row>
    <row r="55" spans="1:22">
      <c r="A55" s="15" t="s">
        <v>530</v>
      </c>
      <c r="B55" s="17" t="n">
        <v>5316</v>
      </c>
      <c r="C55" s="18">
        <f>(22.0/B55*100)</f>
        <v/>
      </c>
      <c r="D55" s="19" t="n">
        <v>5294</v>
      </c>
      <c r="E55" s="18" t="n">
        <v>354.10296551</v>
      </c>
      <c r="F55" s="20" t="n">
        <v>7.06308553</v>
      </c>
      <c r="G55" s="18" t="n">
        <v>367.19461864</v>
      </c>
      <c r="H55" s="20" t="n">
        <v>5.20531807</v>
      </c>
      <c r="I55" s="18" t="n">
        <v>402.45578802</v>
      </c>
      <c r="J55" s="20" t="n">
        <v>2.55504359</v>
      </c>
      <c r="K55" s="18" t="n">
        <v>450.84924797</v>
      </c>
      <c r="L55" s="20" t="n">
        <v>2.82071729</v>
      </c>
      <c r="M55" s="18" t="s">
        <v>481</v>
      </c>
      <c r="N55" s="20" t="s">
        <v>481</v>
      </c>
      <c r="O55" s="18" t="s">
        <v>481</v>
      </c>
      <c r="P55" s="20" t="s">
        <v>481</v>
      </c>
      <c r="Q55" s="18" t="s">
        <v>481</v>
      </c>
      <c r="R55" s="20" t="s">
        <v>481</v>
      </c>
      <c r="S55" s="18" t="n">
        <v>313.19181532</v>
      </c>
      <c r="T55" s="20" t="n">
        <v>15.94760135</v>
      </c>
      <c r="U55" s="18" t="n">
        <v>331.37708607</v>
      </c>
      <c r="V55" s="20" t="n">
        <v>6.93665934</v>
      </c>
    </row>
    <row r="56" spans="1:22">
      <c r="A56" s="15" t="s">
        <v>531</v>
      </c>
      <c r="B56" s="17" t="n">
        <v>5359</v>
      </c>
      <c r="C56" s="18">
        <f>(77.0/B56*100)</f>
        <v/>
      </c>
      <c r="D56" s="19" t="n">
        <v>5282</v>
      </c>
      <c r="E56" s="18" t="n">
        <v>472.59037776</v>
      </c>
      <c r="F56" s="20" t="n">
        <v>7.14478222</v>
      </c>
      <c r="G56" s="18" t="n">
        <v>470.58656278</v>
      </c>
      <c r="H56" s="20" t="n">
        <v>6.02995777</v>
      </c>
      <c r="I56" s="18" t="n">
        <v>519.8781233</v>
      </c>
      <c r="J56" s="20" t="n">
        <v>2.43508736</v>
      </c>
      <c r="K56" s="18" t="n">
        <v>554.5931561800001</v>
      </c>
      <c r="L56" s="20" t="n">
        <v>2.87612484</v>
      </c>
      <c r="M56" s="18" t="s">
        <v>481</v>
      </c>
      <c r="N56" s="20" t="s">
        <v>481</v>
      </c>
      <c r="O56" s="18" t="s">
        <v>481</v>
      </c>
      <c r="P56" s="20" t="s">
        <v>481</v>
      </c>
      <c r="Q56" s="18" t="s">
        <v>481</v>
      </c>
      <c r="R56" s="20" t="s">
        <v>481</v>
      </c>
      <c r="S56" s="18" t="s">
        <v>481</v>
      </c>
      <c r="T56" s="20" t="s">
        <v>481</v>
      </c>
      <c r="U56" s="18" t="n">
        <v>454.12884304</v>
      </c>
      <c r="V56" s="20" t="n">
        <v>12.99766955</v>
      </c>
    </row>
    <row r="57" spans="1:22">
      <c r="A57" s="15" t="s">
        <v>532</v>
      </c>
      <c r="B57" s="17" t="n">
        <v>6513</v>
      </c>
      <c r="C57" s="18">
        <f>(0.0/B57*100)</f>
        <v/>
      </c>
      <c r="D57" s="19" t="n">
        <v>6513</v>
      </c>
      <c r="E57" s="18" t="n">
        <v>380.80992016</v>
      </c>
      <c r="F57" s="20" t="n">
        <v>6.07372455</v>
      </c>
      <c r="G57" s="18" t="n">
        <v>358.88986477</v>
      </c>
      <c r="H57" s="20" t="n">
        <v>4.59205585</v>
      </c>
      <c r="I57" s="18" t="n">
        <v>397.45864958</v>
      </c>
      <c r="J57" s="20" t="n">
        <v>2.42700623</v>
      </c>
      <c r="K57" s="18" t="n">
        <v>429.74715294</v>
      </c>
      <c r="L57" s="20" t="n">
        <v>3.44084557</v>
      </c>
      <c r="M57" s="18" t="s">
        <v>481</v>
      </c>
      <c r="N57" s="20" t="s">
        <v>481</v>
      </c>
      <c r="O57" s="18" t="s">
        <v>481</v>
      </c>
      <c r="P57" s="20" t="s">
        <v>481</v>
      </c>
      <c r="Q57" s="18" t="s">
        <v>481</v>
      </c>
      <c r="R57" s="20" t="s">
        <v>481</v>
      </c>
      <c r="S57" s="18" t="n">
        <v>327.91834825</v>
      </c>
      <c r="T57" s="20" t="n">
        <v>25.70109629</v>
      </c>
      <c r="U57" s="18" t="n">
        <v>382.39717292</v>
      </c>
      <c r="V57" s="20" t="n">
        <v>7.90943048</v>
      </c>
    </row>
    <row r="58" spans="1:22">
      <c r="A58" s="15" t="s">
        <v>533</v>
      </c>
      <c r="B58" s="17" t="n">
        <v>7267</v>
      </c>
      <c r="C58" s="18">
        <f>(10.0/B58*100)</f>
        <v/>
      </c>
      <c r="D58" s="19" t="n">
        <v>7257</v>
      </c>
      <c r="E58" s="18" t="n">
        <v>358.78645735</v>
      </c>
      <c r="F58" s="20" t="n">
        <v>5.02245502</v>
      </c>
      <c r="G58" s="18" t="n">
        <v>379.52480814</v>
      </c>
      <c r="H58" s="20" t="n">
        <v>4.70107816</v>
      </c>
      <c r="I58" s="18" t="n">
        <v>409.37272126</v>
      </c>
      <c r="J58" s="20" t="n">
        <v>2.883245</v>
      </c>
      <c r="K58" s="18" t="n">
        <v>439.90585577</v>
      </c>
      <c r="L58" s="20" t="n">
        <v>3.00174144</v>
      </c>
      <c r="M58" s="18" t="s">
        <v>481</v>
      </c>
      <c r="N58" s="20" t="s">
        <v>481</v>
      </c>
      <c r="O58" s="18" t="s">
        <v>481</v>
      </c>
      <c r="P58" s="20" t="s">
        <v>481</v>
      </c>
      <c r="Q58" s="18" t="n">
        <v>318.876</v>
      </c>
      <c r="R58" s="20" t="n">
        <v>43.8091351</v>
      </c>
      <c r="S58" s="18" t="n">
        <v>345.02529946</v>
      </c>
      <c r="T58" s="20" t="n">
        <v>14.07851779</v>
      </c>
      <c r="U58" s="18" t="n">
        <v>335.24058385</v>
      </c>
      <c r="V58" s="20" t="n">
        <v>10.18673739</v>
      </c>
    </row>
    <row r="59" spans="1:22">
      <c r="A59" s="15" t="s">
        <v>534</v>
      </c>
      <c r="B59" s="17" t="n">
        <v>4826</v>
      </c>
      <c r="C59" s="18">
        <f>(26.0/B59*100)</f>
        <v/>
      </c>
      <c r="D59" s="19" t="n">
        <v>4800</v>
      </c>
      <c r="E59" s="18" t="n">
        <v>332.36295987</v>
      </c>
      <c r="F59" s="20" t="n">
        <v>5.70241319</v>
      </c>
      <c r="G59" s="18" t="n">
        <v>354.29261872</v>
      </c>
      <c r="H59" s="20" t="n">
        <v>5.12019728</v>
      </c>
      <c r="I59" s="18" t="n">
        <v>373.96314256</v>
      </c>
      <c r="J59" s="20" t="n">
        <v>2.26380579</v>
      </c>
      <c r="K59" s="18" t="n">
        <v>398.39413432</v>
      </c>
      <c r="L59" s="20" t="n">
        <v>2.47484589</v>
      </c>
      <c r="M59" s="18" t="s">
        <v>481</v>
      </c>
      <c r="N59" s="20" t="s">
        <v>481</v>
      </c>
      <c r="O59" s="18" t="s">
        <v>481</v>
      </c>
      <c r="P59" s="20" t="s">
        <v>481</v>
      </c>
      <c r="Q59" s="18" t="s">
        <v>481</v>
      </c>
      <c r="R59" s="20" t="s">
        <v>481</v>
      </c>
      <c r="S59" s="18" t="n">
        <v>311.55320597</v>
      </c>
      <c r="T59" s="20" t="n">
        <v>12.84508709</v>
      </c>
      <c r="U59" s="18" t="n">
        <v>327.29354356</v>
      </c>
      <c r="V59" s="20" t="n">
        <v>5.92649375</v>
      </c>
    </row>
    <row r="60" spans="1:22">
      <c r="A60" s="15" t="s">
        <v>535</v>
      </c>
      <c r="B60" s="17" t="n">
        <v>4546</v>
      </c>
      <c r="C60" s="18">
        <f>(15.0/B60*100)</f>
        <v/>
      </c>
      <c r="D60" s="19" t="n">
        <v>4531</v>
      </c>
      <c r="E60" s="18" t="n">
        <v>337.94841777</v>
      </c>
      <c r="F60" s="20" t="n">
        <v>5.567237</v>
      </c>
      <c r="G60" s="18" t="n">
        <v>359.64446465</v>
      </c>
      <c r="H60" s="20" t="n">
        <v>6.23728529</v>
      </c>
      <c r="I60" s="18" t="n">
        <v>384.4959307</v>
      </c>
      <c r="J60" s="20" t="n">
        <v>3.96830403</v>
      </c>
      <c r="K60" s="18" t="n">
        <v>411.59564519</v>
      </c>
      <c r="L60" s="20" t="n">
        <v>4.64964856</v>
      </c>
      <c r="M60" s="18" t="s">
        <v>481</v>
      </c>
      <c r="N60" s="20" t="s">
        <v>481</v>
      </c>
      <c r="O60" s="18" t="s">
        <v>481</v>
      </c>
      <c r="P60" s="20" t="s">
        <v>481</v>
      </c>
      <c r="Q60" s="18" t="s">
        <v>481</v>
      </c>
      <c r="R60" s="20" t="s">
        <v>481</v>
      </c>
      <c r="S60" s="18" t="n">
        <v>326.94808704</v>
      </c>
      <c r="T60" s="20" t="n">
        <v>16.25374682</v>
      </c>
      <c r="U60" s="18" t="n">
        <v>365.08230092</v>
      </c>
      <c r="V60" s="20" t="n">
        <v>6.72046057</v>
      </c>
    </row>
    <row r="61" spans="1:22">
      <c r="A61" s="15" t="s">
        <v>536</v>
      </c>
      <c r="B61" s="17" t="n">
        <v>6525</v>
      </c>
      <c r="C61" s="18">
        <f>(184.0/B61*100)</f>
        <v/>
      </c>
      <c r="D61" s="19" t="n">
        <v>6341</v>
      </c>
      <c r="E61" s="18" t="n">
        <v>448.99613532</v>
      </c>
      <c r="F61" s="20" t="n">
        <v>6.15799602</v>
      </c>
      <c r="G61" s="18" t="n">
        <v>445.48217966</v>
      </c>
      <c r="H61" s="20" t="n">
        <v>3.80331272</v>
      </c>
      <c r="I61" s="18" t="n">
        <v>469.88851368</v>
      </c>
      <c r="J61" s="20" t="n">
        <v>2.56686039</v>
      </c>
      <c r="K61" s="18" t="n">
        <v>509.66837263</v>
      </c>
      <c r="L61" s="20" t="n">
        <v>3.21237319</v>
      </c>
      <c r="M61" s="18" t="s">
        <v>481</v>
      </c>
      <c r="N61" s="20" t="s">
        <v>481</v>
      </c>
      <c r="O61" s="18" t="s">
        <v>481</v>
      </c>
      <c r="P61" s="20" t="s">
        <v>481</v>
      </c>
      <c r="Q61" s="18" t="s">
        <v>481</v>
      </c>
      <c r="R61" s="20" t="s">
        <v>481</v>
      </c>
      <c r="S61" s="18" t="s">
        <v>481</v>
      </c>
      <c r="T61" s="20" t="s">
        <v>481</v>
      </c>
      <c r="U61" s="18" t="n">
        <v>388.59547459</v>
      </c>
      <c r="V61" s="20" t="n">
        <v>7.22715733</v>
      </c>
    </row>
    <row r="62" spans="1:22">
      <c r="A62" s="15" t="s">
        <v>537</v>
      </c>
      <c r="B62" s="17" t="n">
        <v>4476</v>
      </c>
      <c r="C62" s="18">
        <f>(3.0/B62*100)</f>
        <v/>
      </c>
      <c r="D62" s="19" t="n">
        <v>4473</v>
      </c>
      <c r="E62" s="18" t="n">
        <v>482.76901653</v>
      </c>
      <c r="F62" s="20" t="n">
        <v>9.18188303</v>
      </c>
      <c r="G62" s="18" t="n">
        <v>518.9982066600001</v>
      </c>
      <c r="H62" s="20" t="n">
        <v>3.0802735</v>
      </c>
      <c r="I62" s="18" t="n">
        <v>525.19319719</v>
      </c>
      <c r="J62" s="20" t="n">
        <v>1.51816461</v>
      </c>
      <c r="K62" s="18" t="n">
        <v>554.00047737</v>
      </c>
      <c r="L62" s="20" t="n">
        <v>2.62166004</v>
      </c>
      <c r="M62" s="18" t="s">
        <v>481</v>
      </c>
      <c r="N62" s="20" t="s">
        <v>481</v>
      </c>
      <c r="O62" s="18" t="s">
        <v>481</v>
      </c>
      <c r="P62" s="20" t="s">
        <v>481</v>
      </c>
      <c r="Q62" s="18" t="s">
        <v>481</v>
      </c>
      <c r="R62" s="20" t="s">
        <v>481</v>
      </c>
      <c r="S62" s="18" t="s">
        <v>481</v>
      </c>
      <c r="T62" s="20" t="s">
        <v>481</v>
      </c>
      <c r="U62" s="18" t="n">
        <v>497.39591189</v>
      </c>
      <c r="V62" s="20" t="n">
        <v>18.04218886</v>
      </c>
    </row>
    <row r="63" spans="1:22">
      <c r="A63" s="15" t="s">
        <v>538</v>
      </c>
      <c r="B63" s="17" t="n">
        <v>5324</v>
      </c>
      <c r="C63" s="18">
        <f>(13.0/B63*100)</f>
        <v/>
      </c>
      <c r="D63" s="19" t="n">
        <v>5311</v>
      </c>
      <c r="E63" s="18" t="n">
        <v>335.6526909</v>
      </c>
      <c r="F63" s="20" t="n">
        <v>5.76158229</v>
      </c>
      <c r="G63" s="18" t="n">
        <v>357.13634142</v>
      </c>
      <c r="H63" s="20" t="n">
        <v>4.01491196</v>
      </c>
      <c r="I63" s="18" t="n">
        <v>382.28302644</v>
      </c>
      <c r="J63" s="20" t="n">
        <v>1.77615426</v>
      </c>
      <c r="K63" s="18" t="n">
        <v>415.26053687</v>
      </c>
      <c r="L63" s="20" t="n">
        <v>2.92652473</v>
      </c>
      <c r="M63" s="18" t="s">
        <v>481</v>
      </c>
      <c r="N63" s="20" t="s">
        <v>481</v>
      </c>
      <c r="O63" s="18" t="s">
        <v>481</v>
      </c>
      <c r="P63" s="20" t="s">
        <v>481</v>
      </c>
      <c r="Q63" s="18" t="n">
        <v>311.71052916</v>
      </c>
      <c r="R63" s="20" t="n">
        <v>50.54829946</v>
      </c>
      <c r="S63" s="18" t="n">
        <v>277.79030414</v>
      </c>
      <c r="T63" s="20" t="n">
        <v>38.80518294</v>
      </c>
      <c r="U63" s="18" t="n">
        <v>344.14968712</v>
      </c>
      <c r="V63" s="20" t="n">
        <v>4.2718005</v>
      </c>
    </row>
    <row r="64" spans="1:22">
      <c r="A64" s="15" t="s">
        <v>539</v>
      </c>
      <c r="B64" s="17" t="n">
        <v>3634</v>
      </c>
      <c r="C64" s="18">
        <f>(3.0/B64*100)</f>
        <v/>
      </c>
      <c r="D64" s="19" t="n">
        <v>3631</v>
      </c>
      <c r="E64" s="18" t="n">
        <v>357.05044982</v>
      </c>
      <c r="F64" s="20" t="n">
        <v>11.12000466</v>
      </c>
      <c r="G64" s="18" t="n">
        <v>380.99311668</v>
      </c>
      <c r="H64" s="20" t="n">
        <v>6.4995342</v>
      </c>
      <c r="I64" s="18" t="n">
        <v>444.42485178</v>
      </c>
      <c r="J64" s="20" t="n">
        <v>3.05915063</v>
      </c>
      <c r="K64" s="18" t="n">
        <v>514.88557158</v>
      </c>
      <c r="L64" s="20" t="n">
        <v>2.77723511</v>
      </c>
      <c r="M64" s="18" t="s">
        <v>481</v>
      </c>
      <c r="N64" s="20" t="s">
        <v>481</v>
      </c>
      <c r="O64" s="18" t="s">
        <v>481</v>
      </c>
      <c r="P64" s="20" t="s">
        <v>481</v>
      </c>
      <c r="Q64" s="18" t="s">
        <v>481</v>
      </c>
      <c r="R64" s="20" t="s">
        <v>481</v>
      </c>
      <c r="S64" s="18" t="n">
        <v>329.93514344</v>
      </c>
      <c r="T64" s="20" t="n">
        <v>48.37170749</v>
      </c>
      <c r="U64" s="18" t="n">
        <v>333.73474767</v>
      </c>
      <c r="V64" s="20" t="n">
        <v>10.3077431</v>
      </c>
    </row>
    <row r="65" spans="1:22">
      <c r="A65" s="15" t="s">
        <v>540</v>
      </c>
      <c r="B65" s="17" t="n">
        <v>5325</v>
      </c>
      <c r="C65" s="18">
        <f>(14.0/B65*100)</f>
        <v/>
      </c>
      <c r="D65" s="19" t="n">
        <v>5311</v>
      </c>
      <c r="E65" s="18" t="n">
        <v>388.11064764</v>
      </c>
      <c r="F65" s="20" t="n">
        <v>7.4430153</v>
      </c>
      <c r="G65" s="18" t="n">
        <v>398.90789228</v>
      </c>
      <c r="H65" s="20" t="n">
        <v>5.05832694</v>
      </c>
      <c r="I65" s="18" t="n">
        <v>423.53128135</v>
      </c>
      <c r="J65" s="20" t="n">
        <v>2.02630471</v>
      </c>
      <c r="K65" s="18" t="n">
        <v>466.44978298</v>
      </c>
      <c r="L65" s="20" t="n">
        <v>2.95888496</v>
      </c>
      <c r="M65" s="18" t="s">
        <v>481</v>
      </c>
      <c r="N65" s="20" t="s">
        <v>481</v>
      </c>
      <c r="O65" s="18" t="s">
        <v>481</v>
      </c>
      <c r="P65" s="20" t="s">
        <v>481</v>
      </c>
      <c r="Q65" s="18" t="n">
        <v>378.70733539</v>
      </c>
      <c r="R65" s="20" t="n">
        <v>21.78545898</v>
      </c>
      <c r="S65" s="18" t="n">
        <v>494.5712</v>
      </c>
      <c r="T65" s="20" t="n">
        <v>28.64394075</v>
      </c>
      <c r="U65" s="18" t="n">
        <v>352.53716815</v>
      </c>
      <c r="V65" s="20" t="n">
        <v>6.30925969</v>
      </c>
    </row>
    <row r="66" spans="1:22">
      <c r="A66" s="15" t="s">
        <v>541</v>
      </c>
      <c r="B66" s="17" t="n">
        <v>5665</v>
      </c>
      <c r="C66" s="18">
        <f>(100.0/B66*100)</f>
        <v/>
      </c>
      <c r="D66" s="19" t="n">
        <v>5565</v>
      </c>
      <c r="E66" s="18" t="n">
        <v>382.3154165</v>
      </c>
      <c r="F66" s="20" t="n">
        <v>4.97861576</v>
      </c>
      <c r="G66" s="18" t="n">
        <v>388.74146977</v>
      </c>
      <c r="H66" s="20" t="n">
        <v>3.75885332</v>
      </c>
      <c r="I66" s="18" t="n">
        <v>423.5653573</v>
      </c>
      <c r="J66" s="20" t="n">
        <v>1.69108003</v>
      </c>
      <c r="K66" s="18" t="n">
        <v>455.55000087</v>
      </c>
      <c r="L66" s="20" t="n">
        <v>2.78119624</v>
      </c>
      <c r="M66" s="18" t="s">
        <v>481</v>
      </c>
      <c r="N66" s="20" t="s">
        <v>481</v>
      </c>
      <c r="O66" s="18" t="s">
        <v>481</v>
      </c>
      <c r="P66" s="20" t="s">
        <v>481</v>
      </c>
      <c r="Q66" s="18" t="s">
        <v>481</v>
      </c>
      <c r="R66" s="20" t="s">
        <v>481</v>
      </c>
      <c r="S66" s="18" t="s">
        <v>481</v>
      </c>
      <c r="T66" s="20" t="s">
        <v>481</v>
      </c>
      <c r="U66" s="18" t="n">
        <v>354.52758452</v>
      </c>
      <c r="V66" s="20" t="n">
        <v>2.50535207</v>
      </c>
    </row>
    <row r="67" spans="1:22">
      <c r="A67" s="15" t="s">
        <v>542</v>
      </c>
      <c r="B67" s="17" t="n">
        <v>6971</v>
      </c>
      <c r="C67" s="18">
        <f>(1164.0/B67*100)</f>
        <v/>
      </c>
      <c r="D67" s="19" t="n">
        <v>5807</v>
      </c>
      <c r="E67" s="18" t="n">
        <v>387.97689856</v>
      </c>
      <c r="F67" s="20" t="n">
        <v>5.5054816</v>
      </c>
      <c r="G67" s="18" t="n">
        <v>367.2727259</v>
      </c>
      <c r="H67" s="20" t="n">
        <v>3.5418889</v>
      </c>
      <c r="I67" s="18" t="n">
        <v>403.77178393</v>
      </c>
      <c r="J67" s="20" t="n">
        <v>2.49119399</v>
      </c>
      <c r="K67" s="18" t="n">
        <v>443.15397813</v>
      </c>
      <c r="L67" s="20" t="n">
        <v>2.96707196</v>
      </c>
      <c r="M67" s="18" t="s">
        <v>481</v>
      </c>
      <c r="N67" s="20" t="s">
        <v>481</v>
      </c>
      <c r="O67" s="18" t="s">
        <v>481</v>
      </c>
      <c r="P67" s="20" t="s">
        <v>481</v>
      </c>
      <c r="Q67" s="18" t="s">
        <v>481</v>
      </c>
      <c r="R67" s="20" t="s">
        <v>481</v>
      </c>
      <c r="S67" s="18" t="s">
        <v>481</v>
      </c>
      <c r="T67" s="20" t="s">
        <v>481</v>
      </c>
      <c r="U67" s="18" t="n">
        <v>355.78309714</v>
      </c>
      <c r="V67" s="20" t="n">
        <v>5.8250608</v>
      </c>
    </row>
    <row r="68" spans="1:22">
      <c r="A68" s="15" t="s">
        <v>543</v>
      </c>
      <c r="B68" s="17" t="n">
        <v>12083</v>
      </c>
      <c r="C68" s="18">
        <f>(32.0/B68*100)</f>
        <v/>
      </c>
      <c r="D68" s="19" t="n">
        <v>12051</v>
      </c>
      <c r="E68" s="18" t="n">
        <v>372.34721804</v>
      </c>
      <c r="F68" s="20" t="n">
        <v>4.10977089</v>
      </c>
      <c r="G68" s="18" t="n">
        <v>368.63660147</v>
      </c>
      <c r="H68" s="20" t="n">
        <v>2.93171913</v>
      </c>
      <c r="I68" s="18" t="n">
        <v>423.16336405</v>
      </c>
      <c r="J68" s="20" t="n">
        <v>1.38762701</v>
      </c>
      <c r="K68" s="18" t="n">
        <v>477.62938961</v>
      </c>
      <c r="L68" s="20" t="n">
        <v>1.97249176</v>
      </c>
      <c r="M68" s="18" t="s">
        <v>481</v>
      </c>
      <c r="N68" s="20" t="s">
        <v>481</v>
      </c>
      <c r="O68" s="18" t="s">
        <v>481</v>
      </c>
      <c r="P68" s="20" t="s">
        <v>481</v>
      </c>
      <c r="Q68" s="18" t="s">
        <v>481</v>
      </c>
      <c r="R68" s="20" t="s">
        <v>481</v>
      </c>
      <c r="S68" s="18" t="s">
        <v>481</v>
      </c>
      <c r="T68" s="20" t="s">
        <v>481</v>
      </c>
      <c r="U68" s="18" t="n">
        <v>360.18043808</v>
      </c>
      <c r="V68" s="20" t="n">
        <v>1.93871087</v>
      </c>
    </row>
    <row r="69" spans="1:22">
      <c r="A69" s="15" t="s">
        <v>544</v>
      </c>
      <c r="B69" s="17" t="n">
        <v>4876</v>
      </c>
      <c r="C69" s="18">
        <f>(0.0/B69*100)</f>
        <v/>
      </c>
      <c r="D69" s="19" t="n">
        <v>4876</v>
      </c>
      <c r="E69" s="18" t="n">
        <v>400.87806664</v>
      </c>
      <c r="F69" s="20" t="n">
        <v>6.91068225</v>
      </c>
      <c r="G69" s="18" t="n">
        <v>414.01767041</v>
      </c>
      <c r="H69" s="20" t="n">
        <v>4.21778318</v>
      </c>
      <c r="I69" s="18" t="n">
        <v>433.28552789</v>
      </c>
      <c r="J69" s="20" t="n">
        <v>3.24867809</v>
      </c>
      <c r="K69" s="18" t="n">
        <v>458.1542214</v>
      </c>
      <c r="L69" s="20" t="n">
        <v>4.51888215</v>
      </c>
      <c r="M69" s="18" t="s">
        <v>481</v>
      </c>
      <c r="N69" s="20" t="s">
        <v>481</v>
      </c>
      <c r="O69" s="18" t="s">
        <v>481</v>
      </c>
      <c r="P69" s="20" t="s">
        <v>481</v>
      </c>
      <c r="Q69" s="18" t="s">
        <v>481</v>
      </c>
      <c r="R69" s="20" t="s">
        <v>481</v>
      </c>
      <c r="S69" s="18" t="s">
        <v>481</v>
      </c>
      <c r="T69" s="20" t="s">
        <v>481</v>
      </c>
      <c r="U69" s="18" t="n">
        <v>394.37072534</v>
      </c>
      <c r="V69" s="20" t="n">
        <v>17.28049555</v>
      </c>
    </row>
    <row r="70" spans="1:22">
      <c r="A70" s="15" t="s">
        <v>545</v>
      </c>
      <c r="B70" s="17" t="n">
        <v>6036</v>
      </c>
      <c r="C70" s="18">
        <f>(223.0/B70*100)</f>
        <v/>
      </c>
      <c r="D70" s="19" t="n">
        <v>5813</v>
      </c>
      <c r="E70" s="18" t="n">
        <v>454.32087293</v>
      </c>
      <c r="F70" s="20" t="n">
        <v>6.26453971</v>
      </c>
      <c r="G70" s="18" t="n">
        <v>458.00169248</v>
      </c>
      <c r="H70" s="20" t="n">
        <v>4.18103391</v>
      </c>
      <c r="I70" s="18" t="n">
        <v>489.95191681</v>
      </c>
      <c r="J70" s="20" t="n">
        <v>2.86478928</v>
      </c>
      <c r="K70" s="18" t="n">
        <v>527.22609361</v>
      </c>
      <c r="L70" s="20" t="n">
        <v>3.45816349</v>
      </c>
      <c r="M70" s="18" t="s">
        <v>481</v>
      </c>
      <c r="N70" s="20" t="s">
        <v>481</v>
      </c>
      <c r="O70" s="18" t="s">
        <v>481</v>
      </c>
      <c r="P70" s="20" t="s">
        <v>481</v>
      </c>
      <c r="Q70" s="18" t="s">
        <v>481</v>
      </c>
      <c r="R70" s="20" t="s">
        <v>481</v>
      </c>
      <c r="S70" s="18" t="s">
        <v>481</v>
      </c>
      <c r="T70" s="20" t="s">
        <v>481</v>
      </c>
      <c r="U70" s="18" t="n">
        <v>431.86274558</v>
      </c>
      <c r="V70" s="20" t="n">
        <v>7.13126114</v>
      </c>
    </row>
    <row r="71" spans="1:22">
      <c r="A71" s="15" t="s">
        <v>546</v>
      </c>
      <c r="B71" s="17" t="n">
        <v>6115</v>
      </c>
      <c r="C71" s="18">
        <f>(50.0/B71*100)</f>
        <v/>
      </c>
      <c r="D71" s="19" t="n">
        <v>6065</v>
      </c>
      <c r="E71" s="18" t="n">
        <v>493.45650834</v>
      </c>
      <c r="F71" s="20" t="n">
        <v>9.204572519999999</v>
      </c>
      <c r="G71" s="18" t="n">
        <v>454.14261447</v>
      </c>
      <c r="H71" s="20" t="n">
        <v>7.37393795</v>
      </c>
      <c r="I71" s="18" t="n">
        <v>532.20379539</v>
      </c>
      <c r="J71" s="20" t="n">
        <v>1.75338882</v>
      </c>
      <c r="K71" s="18" t="n">
        <v>597.72599151</v>
      </c>
      <c r="L71" s="20" t="n">
        <v>2.00421138</v>
      </c>
      <c r="M71" s="18" t="s">
        <v>481</v>
      </c>
      <c r="N71" s="20" t="s">
        <v>481</v>
      </c>
      <c r="O71" s="18" t="s">
        <v>481</v>
      </c>
      <c r="P71" s="20" t="s">
        <v>481</v>
      </c>
      <c r="Q71" s="18" t="s">
        <v>481</v>
      </c>
      <c r="R71" s="20" t="s">
        <v>481</v>
      </c>
      <c r="S71" s="18" t="s">
        <v>481</v>
      </c>
      <c r="T71" s="20" t="s">
        <v>481</v>
      </c>
      <c r="U71" s="18" t="n">
        <v>476.13349526</v>
      </c>
      <c r="V71" s="20" t="n">
        <v>11.53920557</v>
      </c>
    </row>
    <row r="72" spans="1:22">
      <c r="A72" s="15" t="s">
        <v>547</v>
      </c>
      <c r="B72" s="17" t="n">
        <v>7708</v>
      </c>
      <c r="C72" s="18">
        <f>(8.0/B72*100)</f>
        <v/>
      </c>
      <c r="D72" s="19" t="n">
        <v>7700</v>
      </c>
      <c r="E72" s="18" t="n">
        <v>470.07897108</v>
      </c>
      <c r="F72" s="20" t="n">
        <v>11.15724467</v>
      </c>
      <c r="G72" s="18" t="n">
        <v>445.98933607</v>
      </c>
      <c r="H72" s="20" t="n">
        <v>6.79175732</v>
      </c>
      <c r="I72" s="18" t="n">
        <v>515.90128563</v>
      </c>
      <c r="J72" s="20" t="n">
        <v>2.71087667</v>
      </c>
      <c r="K72" s="18" t="n">
        <v>580.32557615</v>
      </c>
      <c r="L72" s="20" t="n">
        <v>3.21378092</v>
      </c>
      <c r="M72" s="18" t="s">
        <v>481</v>
      </c>
      <c r="N72" s="20" t="s">
        <v>481</v>
      </c>
      <c r="O72" s="18" t="s">
        <v>481</v>
      </c>
      <c r="P72" s="20" t="s">
        <v>481</v>
      </c>
      <c r="Q72" s="18" t="s">
        <v>481</v>
      </c>
      <c r="R72" s="20" t="s">
        <v>481</v>
      </c>
      <c r="S72" s="18" t="s">
        <v>481</v>
      </c>
      <c r="T72" s="20" t="s">
        <v>481</v>
      </c>
      <c r="U72" s="18" t="n">
        <v>478.36468865</v>
      </c>
      <c r="V72" s="20" t="n">
        <v>18.45122476</v>
      </c>
    </row>
    <row r="73" spans="1:22">
      <c r="A73" s="15" t="s">
        <v>548</v>
      </c>
      <c r="B73" s="17" t="n">
        <v>8249</v>
      </c>
      <c r="C73" s="18">
        <f>(209.0/B73*100)</f>
        <v/>
      </c>
      <c r="D73" s="19" t="n">
        <v>8040</v>
      </c>
      <c r="E73" s="18" t="n">
        <v>373.18746027</v>
      </c>
      <c r="F73" s="20" t="n">
        <v>8.171597739999999</v>
      </c>
      <c r="G73" s="18" t="n">
        <v>385.03814028</v>
      </c>
      <c r="H73" s="20" t="n">
        <v>4.38090835</v>
      </c>
      <c r="I73" s="18" t="n">
        <v>415.44982791</v>
      </c>
      <c r="J73" s="20" t="n">
        <v>2.42914319</v>
      </c>
      <c r="K73" s="18" t="n">
        <v>467.23525534</v>
      </c>
      <c r="L73" s="20" t="n">
        <v>4.63953448</v>
      </c>
      <c r="M73" s="18" t="s">
        <v>481</v>
      </c>
      <c r="N73" s="20" t="s">
        <v>481</v>
      </c>
      <c r="O73" s="18" t="s">
        <v>481</v>
      </c>
      <c r="P73" s="20" t="s">
        <v>481</v>
      </c>
      <c r="Q73" s="18" t="s">
        <v>481</v>
      </c>
      <c r="R73" s="20" t="s">
        <v>481</v>
      </c>
      <c r="S73" s="18" t="s">
        <v>481</v>
      </c>
      <c r="T73" s="20" t="s">
        <v>481</v>
      </c>
      <c r="U73" s="18" t="n">
        <v>374.76229937</v>
      </c>
      <c r="V73" s="20" t="n">
        <v>9.66396926</v>
      </c>
    </row>
    <row r="74" spans="1:22">
      <c r="A74" s="15" t="s">
        <v>549</v>
      </c>
      <c r="B74" s="17" t="n">
        <v>4692</v>
      </c>
      <c r="C74" s="18">
        <f>(82.0/B74*100)</f>
        <v/>
      </c>
      <c r="D74" s="19" t="n">
        <v>4610</v>
      </c>
      <c r="E74" s="18" t="n">
        <v>393.74506892</v>
      </c>
      <c r="F74" s="20" t="n">
        <v>5.85026997</v>
      </c>
      <c r="G74" s="18" t="n">
        <v>375.02032381</v>
      </c>
      <c r="H74" s="20" t="n">
        <v>7.2174941</v>
      </c>
      <c r="I74" s="18" t="n">
        <v>419.5783402</v>
      </c>
      <c r="J74" s="20" t="n">
        <v>2.46527259</v>
      </c>
      <c r="K74" s="18" t="n">
        <v>458.39028256</v>
      </c>
      <c r="L74" s="20" t="n">
        <v>2.51902305</v>
      </c>
      <c r="M74" s="18" t="s">
        <v>481</v>
      </c>
      <c r="N74" s="20" t="s">
        <v>481</v>
      </c>
      <c r="O74" s="18" t="s">
        <v>481</v>
      </c>
      <c r="P74" s="20" t="s">
        <v>481</v>
      </c>
      <c r="Q74" s="18" t="s">
        <v>481</v>
      </c>
      <c r="R74" s="20" t="s">
        <v>481</v>
      </c>
      <c r="S74" s="18" t="n">
        <v>352.38440912</v>
      </c>
      <c r="T74" s="20" t="n">
        <v>20.59742735</v>
      </c>
      <c r="U74" s="18" t="n">
        <v>353.30593802</v>
      </c>
      <c r="V74" s="20" t="n">
        <v>5.21413598</v>
      </c>
    </row>
    <row r="75" spans="1:22">
      <c r="A75" s="15" t="s">
        <v>550</v>
      </c>
      <c r="B75" s="17" t="n">
        <v>5375</v>
      </c>
      <c r="C75" s="18">
        <f>(341.0/B75*100)</f>
        <v/>
      </c>
      <c r="D75" s="19" t="n">
        <v>5034</v>
      </c>
      <c r="E75" s="18" t="n">
        <v>360.76407057</v>
      </c>
      <c r="F75" s="20" t="n">
        <v>5.18806577</v>
      </c>
      <c r="G75" s="18" t="n">
        <v>374.33537999</v>
      </c>
      <c r="H75" s="20" t="n">
        <v>4.1538278</v>
      </c>
      <c r="I75" s="18" t="n">
        <v>393.92066496</v>
      </c>
      <c r="J75" s="20" t="n">
        <v>2.56908142</v>
      </c>
      <c r="K75" s="18" t="n">
        <v>406.54302941</v>
      </c>
      <c r="L75" s="20" t="n">
        <v>3.1605428</v>
      </c>
      <c r="M75" s="18" t="s">
        <v>481</v>
      </c>
      <c r="N75" s="20" t="s">
        <v>481</v>
      </c>
      <c r="O75" s="18" t="s">
        <v>481</v>
      </c>
      <c r="P75" s="20" t="s">
        <v>481</v>
      </c>
      <c r="Q75" s="18" t="s">
        <v>481</v>
      </c>
      <c r="R75" s="20" t="s">
        <v>481</v>
      </c>
      <c r="S75" s="18" t="s">
        <v>481</v>
      </c>
      <c r="T75" s="20" t="s">
        <v>481</v>
      </c>
      <c r="U75" s="18" t="n">
        <v>362.45599596</v>
      </c>
      <c r="V75" s="20" t="n">
        <v>3.62469761</v>
      </c>
    </row>
    <row r="76" spans="1:22">
      <c r="A76" s="15" t="s">
        <v>551</v>
      </c>
      <c r="B76" s="17" t="n">
        <v>14167</v>
      </c>
      <c r="C76" s="18">
        <f>(238.0/B76*100)</f>
        <v/>
      </c>
      <c r="D76" s="19" t="n">
        <v>13929</v>
      </c>
      <c r="E76" s="18" t="n">
        <v>382.77672531</v>
      </c>
      <c r="F76" s="20" t="n">
        <v>5.71272029</v>
      </c>
      <c r="G76" s="18" t="n">
        <v>373.03949352</v>
      </c>
      <c r="H76" s="20" t="n">
        <v>3.56068039</v>
      </c>
      <c r="I76" s="18" t="n">
        <v>431.26992835</v>
      </c>
      <c r="J76" s="20" t="n">
        <v>2.46625874</v>
      </c>
      <c r="K76" s="18" t="n">
        <v>483.88133812</v>
      </c>
      <c r="L76" s="20" t="n">
        <v>2.81037374</v>
      </c>
      <c r="M76" s="18" t="s">
        <v>481</v>
      </c>
      <c r="N76" s="20" t="s">
        <v>481</v>
      </c>
      <c r="O76" s="18" t="s">
        <v>481</v>
      </c>
      <c r="P76" s="20" t="s">
        <v>481</v>
      </c>
      <c r="Q76" s="18" t="s">
        <v>481</v>
      </c>
      <c r="R76" s="20" t="s">
        <v>481</v>
      </c>
      <c r="S76" s="18" t="s">
        <v>481</v>
      </c>
      <c r="T76" s="20" t="s">
        <v>481</v>
      </c>
      <c r="U76" s="18" t="n">
        <v>364.83182829</v>
      </c>
      <c r="V76" s="20" t="n">
        <v>4.2675061</v>
      </c>
    </row>
    <row r="77" spans="1:22">
      <c r="A77" s="15" t="s">
        <v>552</v>
      </c>
      <c r="B77" s="17" t="n">
        <v>6062</v>
      </c>
      <c r="C77" s="18">
        <f>(455.0/B77*100)</f>
        <v/>
      </c>
      <c r="D77" s="19" t="n">
        <v>5607</v>
      </c>
      <c r="E77" s="18" t="n">
        <v>401.72181396</v>
      </c>
      <c r="F77" s="20" t="n">
        <v>4.50463115</v>
      </c>
      <c r="G77" s="18" t="n">
        <v>414.69991445</v>
      </c>
      <c r="H77" s="20" t="n">
        <v>4.26119067</v>
      </c>
      <c r="I77" s="18" t="n">
        <v>446.88826771</v>
      </c>
      <c r="J77" s="20" t="n">
        <v>2.52811085</v>
      </c>
      <c r="K77" s="18" t="n">
        <v>479.38555033</v>
      </c>
      <c r="L77" s="20" t="n">
        <v>3.69560595</v>
      </c>
      <c r="M77" s="18" t="s">
        <v>481</v>
      </c>
      <c r="N77" s="20" t="s">
        <v>481</v>
      </c>
      <c r="O77" s="18" t="s">
        <v>481</v>
      </c>
      <c r="P77" s="20" t="s">
        <v>481</v>
      </c>
      <c r="Q77" s="18" t="s">
        <v>481</v>
      </c>
      <c r="R77" s="20" t="s">
        <v>481</v>
      </c>
      <c r="S77" s="18" t="s">
        <v>481</v>
      </c>
      <c r="T77" s="20" t="s">
        <v>481</v>
      </c>
      <c r="U77" s="18" t="n">
        <v>377.32875719</v>
      </c>
      <c r="V77" s="20" t="n">
        <v>3.49619183</v>
      </c>
    </row>
    <row r="78" spans="1:22">
      <c r="A78" s="15" t="s">
        <v>553</v>
      </c>
      <c r="B78" s="17" t="n">
        <v>5826</v>
      </c>
      <c r="C78" s="18">
        <f>(0.0/B78*100)</f>
        <v/>
      </c>
      <c r="D78" s="19" t="n">
        <v>5826</v>
      </c>
      <c r="E78" s="18" t="n">
        <v>519.18371465</v>
      </c>
      <c r="F78" s="20" t="n">
        <v>6.29572448</v>
      </c>
      <c r="G78" s="18" t="n">
        <v>491.00692875</v>
      </c>
      <c r="H78" s="20" t="n">
        <v>4.20205104</v>
      </c>
      <c r="I78" s="18" t="n">
        <v>510.7378451</v>
      </c>
      <c r="J78" s="20" t="n">
        <v>3.41378769</v>
      </c>
      <c r="K78" s="18" t="n">
        <v>557.47819413</v>
      </c>
      <c r="L78" s="20" t="n">
        <v>5.13788376</v>
      </c>
      <c r="M78" s="18" t="s">
        <v>481</v>
      </c>
      <c r="N78" s="20" t="s">
        <v>481</v>
      </c>
      <c r="O78" s="18" t="s">
        <v>481</v>
      </c>
      <c r="P78" s="20" t="s">
        <v>481</v>
      </c>
      <c r="Q78" s="18" t="n">
        <v>431.126</v>
      </c>
      <c r="R78" s="20" t="n">
        <v>17.85283108</v>
      </c>
      <c r="S78" s="18" t="n">
        <v>515.12299148</v>
      </c>
      <c r="T78" s="20" t="n">
        <v>41.75806361</v>
      </c>
      <c r="U78" s="18" t="n">
        <v>510.64787329</v>
      </c>
      <c r="V78" s="20" t="n">
        <v>16.25972196</v>
      </c>
    </row>
    <row customHeight="1" ht="25" r="79" spans="1:22">
      <c r="A79" s="15" t="s">
        <v>554</v>
      </c>
      <c r="B79" s="17" t="n">
        <v>1657</v>
      </c>
      <c r="C79" s="18">
        <f>(41.0/B79*100)</f>
        <v/>
      </c>
      <c r="D79" s="19" t="n">
        <v>1616</v>
      </c>
      <c r="E79" s="18" t="n">
        <v>445.13037797</v>
      </c>
      <c r="F79" s="20" t="n">
        <v>13.04529041</v>
      </c>
      <c r="G79" s="18" t="n">
        <v>430.06262563</v>
      </c>
      <c r="H79" s="20" t="n">
        <v>10.24048561</v>
      </c>
      <c r="I79" s="18" t="n">
        <v>465.3842529</v>
      </c>
      <c r="J79" s="20" t="n">
        <v>6.2103061</v>
      </c>
      <c r="K79" s="18" t="n">
        <v>502.99015421</v>
      </c>
      <c r="L79" s="20" t="n">
        <v>6.66333047</v>
      </c>
      <c r="M79" s="18" t="s">
        <v>481</v>
      </c>
      <c r="N79" s="20" t="s">
        <v>481</v>
      </c>
      <c r="O79" s="18" t="s">
        <v>481</v>
      </c>
      <c r="P79" s="20" t="s">
        <v>481</v>
      </c>
      <c r="Q79" s="18" t="s">
        <v>481</v>
      </c>
      <c r="R79" s="20" t="s">
        <v>481</v>
      </c>
      <c r="S79" s="18" t="s">
        <v>481</v>
      </c>
      <c r="T79" s="20" t="s">
        <v>481</v>
      </c>
      <c r="U79" s="18" t="n">
        <v>389.93341806</v>
      </c>
      <c r="V79" s="20" t="n">
        <v>16.69446372</v>
      </c>
    </row>
    <row r="80" spans="1:22">
      <c r="A80" s="15" t="s">
        <v>555</v>
      </c>
      <c r="B80" s="17" t="n">
        <v>7841</v>
      </c>
      <c r="C80" s="18">
        <f>(0.0/B80*100)</f>
        <v/>
      </c>
      <c r="D80" s="19" t="n">
        <v>7841</v>
      </c>
      <c r="E80" s="18" t="n">
        <v>435.87710108</v>
      </c>
      <c r="F80" s="20" t="n">
        <v>5.66522288</v>
      </c>
      <c r="G80" s="18" t="n">
        <v>449.16072978</v>
      </c>
      <c r="H80" s="20" t="n">
        <v>5.84072375</v>
      </c>
      <c r="I80" s="18" t="n">
        <v>450.45306312</v>
      </c>
      <c r="J80" s="20" t="n">
        <v>3.87314513</v>
      </c>
      <c r="K80" s="18" t="n">
        <v>471.5054322</v>
      </c>
      <c r="L80" s="20" t="n">
        <v>4.58927534</v>
      </c>
      <c r="M80" s="18" t="s">
        <v>481</v>
      </c>
      <c r="N80" s="20" t="s">
        <v>481</v>
      </c>
      <c r="O80" s="18" t="s">
        <v>481</v>
      </c>
      <c r="P80" s="20" t="s">
        <v>481</v>
      </c>
      <c r="Q80" s="18" t="s">
        <v>481</v>
      </c>
      <c r="R80" s="20" t="s">
        <v>481</v>
      </c>
      <c r="S80" s="18" t="s">
        <v>481</v>
      </c>
      <c r="T80" s="20" t="s">
        <v>481</v>
      </c>
      <c r="U80" s="18" t="n">
        <v>407.79936389</v>
      </c>
      <c r="V80" s="20" t="n">
        <v>25.35860037</v>
      </c>
    </row>
    <row r="81" spans="1:22">
      <c r="A81" s="23" t="s">
        <v>556</v>
      </c>
      <c r="B81" s="17" t="n">
        <v>8861</v>
      </c>
      <c r="C81" s="18">
        <f>(113.0/B81*100)</f>
        <v/>
      </c>
      <c r="D81" s="19" t="n">
        <v>8748</v>
      </c>
      <c r="E81" s="18" t="n">
        <v>411.20006268</v>
      </c>
      <c r="F81" s="20" t="n">
        <v>10.26438128</v>
      </c>
      <c r="G81" s="18" t="n">
        <v>386.1320521</v>
      </c>
      <c r="H81" s="20" t="n">
        <v>4.9362781</v>
      </c>
      <c r="I81" s="18" t="n">
        <v>433.00284145</v>
      </c>
      <c r="J81" s="20" t="n">
        <v>3.06715814</v>
      </c>
      <c r="K81" s="18" t="n">
        <v>479.66330351</v>
      </c>
      <c r="L81" s="20" t="n">
        <v>2.9674469</v>
      </c>
      <c r="M81" s="18" t="s">
        <v>481</v>
      </c>
      <c r="N81" s="20" t="s">
        <v>481</v>
      </c>
      <c r="O81" s="18" t="s">
        <v>481</v>
      </c>
      <c r="P81" s="20" t="s">
        <v>481</v>
      </c>
      <c r="Q81" s="18" t="s">
        <v>481</v>
      </c>
      <c r="R81" s="20" t="s">
        <v>481</v>
      </c>
      <c r="S81" s="18" t="s">
        <v>481</v>
      </c>
      <c r="T81" s="20" t="s">
        <v>481</v>
      </c>
      <c r="U81" s="18" t="n">
        <v>395.91072383</v>
      </c>
      <c r="V81" s="20" t="n">
        <v>8.2564884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877</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(981.0/B7*100)</f>
        <v/>
      </c>
      <c r="D7" s="19" t="n">
        <v>13549</v>
      </c>
      <c r="E7" s="18" t="n">
        <v>441.52097926</v>
      </c>
      <c r="F7" s="20" t="n">
        <v>7.20396161</v>
      </c>
      <c r="G7" s="18" t="n">
        <v>473.53783639</v>
      </c>
      <c r="H7" s="20" t="n">
        <v>3.96696005</v>
      </c>
      <c r="I7" s="18" t="n">
        <v>510.03273352</v>
      </c>
      <c r="J7" s="20" t="n">
        <v>1.69431773</v>
      </c>
      <c r="K7" s="18" t="n">
        <v>555.85706069</v>
      </c>
      <c r="L7" s="20" t="n">
        <v>2.58846578</v>
      </c>
      <c r="M7" s="18" t="s">
        <v>481</v>
      </c>
      <c r="N7" s="20" t="s">
        <v>481</v>
      </c>
      <c r="O7" s="18" t="s">
        <v>481</v>
      </c>
      <c r="P7" s="20" t="s">
        <v>481</v>
      </c>
      <c r="Q7" s="18" t="s">
        <v>481</v>
      </c>
      <c r="R7" s="20" t="s">
        <v>481</v>
      </c>
      <c r="S7" s="18" t="s">
        <v>481</v>
      </c>
      <c r="T7" s="20" t="s">
        <v>481</v>
      </c>
      <c r="U7" s="18" t="n">
        <v>469.86493535</v>
      </c>
      <c r="V7" s="20" t="n">
        <v>4.47390101</v>
      </c>
    </row>
    <row r="8" spans="1:22">
      <c r="A8" s="15" t="s">
        <v>483</v>
      </c>
      <c r="B8" s="17" t="n">
        <v>7007</v>
      </c>
      <c r="C8" s="18">
        <f>(262.0/B8*100)</f>
        <v/>
      </c>
      <c r="D8" s="19" t="n">
        <v>6745</v>
      </c>
      <c r="E8" s="18" t="n">
        <v>438.25383003</v>
      </c>
      <c r="F8" s="20" t="n">
        <v>4.7725539</v>
      </c>
      <c r="G8" s="18" t="n">
        <v>481.97342285</v>
      </c>
      <c r="H8" s="20" t="n">
        <v>3.31745881</v>
      </c>
      <c r="I8" s="18" t="n">
        <v>508.74491436</v>
      </c>
      <c r="J8" s="20" t="n">
        <v>2.84719523</v>
      </c>
      <c r="K8" s="18" t="n">
        <v>540.0762382</v>
      </c>
      <c r="L8" s="20" t="n">
        <v>3.96017212</v>
      </c>
      <c r="M8" s="18" t="s">
        <v>481</v>
      </c>
      <c r="N8" s="20" t="s">
        <v>481</v>
      </c>
      <c r="O8" s="18" t="s">
        <v>481</v>
      </c>
      <c r="P8" s="20" t="s">
        <v>481</v>
      </c>
      <c r="Q8" s="18" t="n">
        <v>368.48347797</v>
      </c>
      <c r="R8" s="20" t="n">
        <v>14.99112476</v>
      </c>
      <c r="S8" s="18" t="s">
        <v>481</v>
      </c>
      <c r="T8" s="20" t="s">
        <v>481</v>
      </c>
      <c r="U8" s="18" t="n">
        <v>426.45155244</v>
      </c>
      <c r="V8" s="20" t="n">
        <v>4.38320313</v>
      </c>
    </row>
    <row r="9" spans="1:22">
      <c r="A9" s="15" t="s">
        <v>484</v>
      </c>
      <c r="B9" s="17" t="n">
        <v>9651</v>
      </c>
      <c r="C9" s="18">
        <f>(344.0/B9*100)</f>
        <v/>
      </c>
      <c r="D9" s="19" t="n">
        <v>9307</v>
      </c>
      <c r="E9" s="18" t="n">
        <v>442.70953183</v>
      </c>
      <c r="F9" s="20" t="n">
        <v>6.63981695</v>
      </c>
      <c r="G9" s="18" t="n">
        <v>486.84739618</v>
      </c>
      <c r="H9" s="20" t="n">
        <v>3.61350371</v>
      </c>
      <c r="I9" s="18" t="n">
        <v>520.68380969</v>
      </c>
      <c r="J9" s="20" t="n">
        <v>2.14779257</v>
      </c>
      <c r="K9" s="18" t="n">
        <v>544.31090655</v>
      </c>
      <c r="L9" s="20" t="n">
        <v>3.33235636</v>
      </c>
      <c r="M9" s="18" t="s">
        <v>481</v>
      </c>
      <c r="N9" s="20" t="s">
        <v>481</v>
      </c>
      <c r="O9" s="18" t="s">
        <v>481</v>
      </c>
      <c r="P9" s="20" t="s">
        <v>481</v>
      </c>
      <c r="Q9" s="18" t="n">
        <v>374.78530698</v>
      </c>
      <c r="R9" s="20" t="n">
        <v>11.62763904</v>
      </c>
      <c r="S9" s="18" t="s">
        <v>481</v>
      </c>
      <c r="T9" s="20" t="s">
        <v>481</v>
      </c>
      <c r="U9" s="18" t="n">
        <v>419.31964016</v>
      </c>
      <c r="V9" s="20" t="n">
        <v>5.27783198</v>
      </c>
    </row>
    <row r="10" spans="1:22">
      <c r="A10" s="15" t="s">
        <v>485</v>
      </c>
      <c r="B10" s="17" t="n">
        <v>20058</v>
      </c>
      <c r="C10" s="18">
        <f>(583.0/B10*100)</f>
        <v/>
      </c>
      <c r="D10" s="19" t="n">
        <v>19475</v>
      </c>
      <c r="E10" s="18" t="n">
        <v>484.48808576</v>
      </c>
      <c r="F10" s="20" t="n">
        <v>6.56824525</v>
      </c>
      <c r="G10" s="18" t="n">
        <v>493.29849277</v>
      </c>
      <c r="H10" s="20" t="n">
        <v>3.57624599</v>
      </c>
      <c r="I10" s="18" t="n">
        <v>527.46869964</v>
      </c>
      <c r="J10" s="20" t="n">
        <v>1.94812917</v>
      </c>
      <c r="K10" s="18" t="n">
        <v>561.73395064</v>
      </c>
      <c r="L10" s="20" t="n">
        <v>2.88467344</v>
      </c>
      <c r="M10" s="18" t="s">
        <v>481</v>
      </c>
      <c r="N10" s="20" t="s">
        <v>481</v>
      </c>
      <c r="O10" s="18" t="s">
        <v>481</v>
      </c>
      <c r="P10" s="20" t="s">
        <v>481</v>
      </c>
      <c r="Q10" s="18" t="s">
        <v>481</v>
      </c>
      <c r="R10" s="20" t="s">
        <v>481</v>
      </c>
      <c r="S10" s="18" t="s">
        <v>481</v>
      </c>
      <c r="T10" s="20" t="s">
        <v>481</v>
      </c>
      <c r="U10" s="18" t="n">
        <v>449.33917626</v>
      </c>
      <c r="V10" s="20" t="n">
        <v>5.76937838</v>
      </c>
    </row>
    <row r="11" spans="1:22">
      <c r="A11" s="15" t="s">
        <v>486</v>
      </c>
      <c r="B11" s="17" t="n">
        <v>7053</v>
      </c>
      <c r="C11" s="18">
        <f>(229.0/B11*100)</f>
        <v/>
      </c>
      <c r="D11" s="19" t="n">
        <v>6824</v>
      </c>
      <c r="E11" s="18" t="n">
        <v>427.35689678</v>
      </c>
      <c r="F11" s="20" t="n">
        <v>5.69562305</v>
      </c>
      <c r="G11" s="18" t="n">
        <v>441.05337003</v>
      </c>
      <c r="H11" s="20" t="n">
        <v>3.87814024</v>
      </c>
      <c r="I11" s="18" t="n">
        <v>454.09165478</v>
      </c>
      <c r="J11" s="20" t="n">
        <v>2.74946623</v>
      </c>
      <c r="K11" s="18" t="n">
        <v>470.5216257</v>
      </c>
      <c r="L11" s="20" t="n">
        <v>4.1322633</v>
      </c>
      <c r="M11" s="18" t="s">
        <v>481</v>
      </c>
      <c r="N11" s="20" t="s">
        <v>481</v>
      </c>
      <c r="O11" s="18" t="s">
        <v>481</v>
      </c>
      <c r="P11" s="20" t="s">
        <v>481</v>
      </c>
      <c r="Q11" s="18" t="s">
        <v>481</v>
      </c>
      <c r="R11" s="20" t="s">
        <v>481</v>
      </c>
      <c r="S11" s="18" t="s">
        <v>481</v>
      </c>
      <c r="T11" s="20" t="s">
        <v>481</v>
      </c>
      <c r="U11" s="18" t="n">
        <v>411.16580823</v>
      </c>
      <c r="V11" s="20" t="n">
        <v>4.99196689</v>
      </c>
    </row>
    <row r="12" spans="1:22">
      <c r="A12" s="15" t="s">
        <v>487</v>
      </c>
      <c r="B12" s="17" t="n">
        <v>6894</v>
      </c>
      <c r="C12" s="18">
        <f>(60.0/B12*100)</f>
        <v/>
      </c>
      <c r="D12" s="19" t="n">
        <v>6834</v>
      </c>
      <c r="E12" s="18" t="n">
        <v>429.3721589</v>
      </c>
      <c r="F12" s="20" t="n">
        <v>6.43986108</v>
      </c>
      <c r="G12" s="18" t="n">
        <v>459.01173233</v>
      </c>
      <c r="H12" s="20" t="n">
        <v>3.46570552</v>
      </c>
      <c r="I12" s="18" t="n">
        <v>506.53539198</v>
      </c>
      <c r="J12" s="20" t="n">
        <v>2.03660925</v>
      </c>
      <c r="K12" s="18" t="n">
        <v>542.50477004</v>
      </c>
      <c r="L12" s="20" t="n">
        <v>4.11918667</v>
      </c>
      <c r="M12" s="18" t="s">
        <v>481</v>
      </c>
      <c r="N12" s="20" t="s">
        <v>481</v>
      </c>
      <c r="O12" s="18" t="s">
        <v>481</v>
      </c>
      <c r="P12" s="20" t="s">
        <v>481</v>
      </c>
      <c r="Q12" s="18" t="n">
        <v>366.6777112</v>
      </c>
      <c r="R12" s="20" t="n">
        <v>14.39052153</v>
      </c>
      <c r="S12" s="18" t="s">
        <v>481</v>
      </c>
      <c r="T12" s="20" t="s">
        <v>481</v>
      </c>
      <c r="U12" s="18" t="n">
        <v>410.7749387</v>
      </c>
      <c r="V12" s="20" t="n">
        <v>6.91506043</v>
      </c>
    </row>
    <row r="13" spans="1:22">
      <c r="A13" s="15" t="s">
        <v>488</v>
      </c>
      <c r="B13" s="17" t="n">
        <v>7161</v>
      </c>
      <c r="C13" s="18">
        <f>(318.0/B13*100)</f>
        <v/>
      </c>
      <c r="D13" s="19" t="n">
        <v>6843</v>
      </c>
      <c r="E13" s="18" t="n">
        <v>489.48570061</v>
      </c>
      <c r="F13" s="20" t="n">
        <v>6.5424403</v>
      </c>
      <c r="G13" s="18" t="n">
        <v>440.58136743</v>
      </c>
      <c r="H13" s="20" t="n">
        <v>4.9232013</v>
      </c>
      <c r="I13" s="18" t="n">
        <v>496.179137</v>
      </c>
      <c r="J13" s="20" t="n">
        <v>2.38397631</v>
      </c>
      <c r="K13" s="18" t="n">
        <v>550.60886056</v>
      </c>
      <c r="L13" s="20" t="n">
        <v>2.50721859</v>
      </c>
      <c r="M13" s="18" t="s">
        <v>481</v>
      </c>
      <c r="N13" s="20" t="s">
        <v>481</v>
      </c>
      <c r="O13" s="18" t="s">
        <v>481</v>
      </c>
      <c r="P13" s="20" t="s">
        <v>481</v>
      </c>
      <c r="Q13" s="18" t="n">
        <v>436.36003517</v>
      </c>
      <c r="R13" s="20" t="n">
        <v>6.43426798</v>
      </c>
      <c r="S13" s="18" t="s">
        <v>481</v>
      </c>
      <c r="T13" s="20" t="s">
        <v>481</v>
      </c>
      <c r="U13" s="18" t="n">
        <v>403.74387844</v>
      </c>
      <c r="V13" s="20" t="n">
        <v>6.62839202</v>
      </c>
    </row>
    <row r="14" spans="1:22">
      <c r="A14" s="15" t="s">
        <v>489</v>
      </c>
      <c r="B14" s="17" t="n">
        <v>5587</v>
      </c>
      <c r="C14" s="18">
        <f>(93.0/B14*100)</f>
        <v/>
      </c>
      <c r="D14" s="19" t="n">
        <v>5494</v>
      </c>
      <c r="E14" s="18" t="n">
        <v>466.76367695</v>
      </c>
      <c r="F14" s="20" t="n">
        <v>8.06933448</v>
      </c>
      <c r="G14" s="18" t="n">
        <v>515.05931088</v>
      </c>
      <c r="H14" s="20" t="n">
        <v>3.91066934</v>
      </c>
      <c r="I14" s="18" t="n">
        <v>537.74146234</v>
      </c>
      <c r="J14" s="20" t="n">
        <v>2.04032002</v>
      </c>
      <c r="K14" s="18" t="n">
        <v>568.07950649</v>
      </c>
      <c r="L14" s="20" t="n">
        <v>4.5966923</v>
      </c>
      <c r="M14" s="18" t="s">
        <v>481</v>
      </c>
      <c r="N14" s="20" t="s">
        <v>481</v>
      </c>
      <c r="O14" s="18" t="s">
        <v>481</v>
      </c>
      <c r="P14" s="20" t="s">
        <v>481</v>
      </c>
      <c r="Q14" s="18" t="s">
        <v>481</v>
      </c>
      <c r="R14" s="20" t="s">
        <v>481</v>
      </c>
      <c r="S14" s="18" t="s">
        <v>481</v>
      </c>
      <c r="T14" s="20" t="s">
        <v>481</v>
      </c>
      <c r="U14" s="18" t="n">
        <v>468.10948786</v>
      </c>
      <c r="V14" s="20" t="n">
        <v>9.22532687</v>
      </c>
    </row>
    <row r="15" spans="1:22">
      <c r="A15" s="15" t="s">
        <v>490</v>
      </c>
      <c r="B15" s="17" t="n">
        <v>5882</v>
      </c>
      <c r="C15" s="18">
        <f>(169.0/B15*100)</f>
        <v/>
      </c>
      <c r="D15" s="19" t="n">
        <v>5713</v>
      </c>
      <c r="E15" s="18" t="n">
        <v>475.95530131</v>
      </c>
      <c r="F15" s="20" t="n">
        <v>7.14184512</v>
      </c>
      <c r="G15" s="18" t="n">
        <v>511.62393942</v>
      </c>
      <c r="H15" s="20" t="n">
        <v>3.98373219</v>
      </c>
      <c r="I15" s="18" t="n">
        <v>540.36405471</v>
      </c>
      <c r="J15" s="20" t="n">
        <v>2.21321008</v>
      </c>
      <c r="K15" s="18" t="n">
        <v>576.20452983</v>
      </c>
      <c r="L15" s="20" t="n">
        <v>5.25453698</v>
      </c>
      <c r="M15" s="18" t="s">
        <v>481</v>
      </c>
      <c r="N15" s="20" t="s">
        <v>481</v>
      </c>
      <c r="O15" s="18" t="s">
        <v>481</v>
      </c>
      <c r="P15" s="20" t="s">
        <v>481</v>
      </c>
      <c r="Q15" s="18" t="n">
        <v>375.95013089</v>
      </c>
      <c r="R15" s="20" t="n">
        <v>17.42774697</v>
      </c>
      <c r="S15" s="18" t="s">
        <v>481</v>
      </c>
      <c r="T15" s="20" t="s">
        <v>481</v>
      </c>
      <c r="U15" s="18" t="n">
        <v>454.60353996</v>
      </c>
      <c r="V15" s="20" t="n">
        <v>6.46712595</v>
      </c>
    </row>
    <row r="16" spans="1:22">
      <c r="A16" s="15" t="s">
        <v>491</v>
      </c>
      <c r="B16" s="17" t="n">
        <v>6108</v>
      </c>
      <c r="C16" s="18">
        <f>(188.0/B16*100)</f>
        <v/>
      </c>
      <c r="D16" s="19" t="n">
        <v>5920</v>
      </c>
      <c r="E16" s="18" t="n">
        <v>426.26202377</v>
      </c>
      <c r="F16" s="20" t="n">
        <v>7.10365182</v>
      </c>
      <c r="G16" s="18" t="n">
        <v>477.05190413</v>
      </c>
      <c r="H16" s="20" t="n">
        <v>3.59750973</v>
      </c>
      <c r="I16" s="18" t="n">
        <v>511.42686349</v>
      </c>
      <c r="J16" s="20" t="n">
        <v>2.02702571</v>
      </c>
      <c r="K16" s="18" t="n">
        <v>533.89944812</v>
      </c>
      <c r="L16" s="20" t="n">
        <v>3.89908472</v>
      </c>
      <c r="M16" s="18" t="s">
        <v>481</v>
      </c>
      <c r="N16" s="20" t="s">
        <v>481</v>
      </c>
      <c r="O16" s="18" t="s">
        <v>481</v>
      </c>
      <c r="P16" s="20" t="s">
        <v>481</v>
      </c>
      <c r="Q16" s="18" t="s">
        <v>481</v>
      </c>
      <c r="R16" s="20" t="s">
        <v>481</v>
      </c>
      <c r="S16" s="18" t="s">
        <v>481</v>
      </c>
      <c r="T16" s="20" t="s">
        <v>481</v>
      </c>
      <c r="U16" s="18" t="n">
        <v>411.41654195</v>
      </c>
      <c r="V16" s="20" t="n">
        <v>7.96643589</v>
      </c>
    </row>
    <row r="17" spans="1:22">
      <c r="A17" s="15" t="s">
        <v>492</v>
      </c>
      <c r="B17" s="17" t="n">
        <v>6504</v>
      </c>
      <c r="C17" s="18">
        <f>(2526.0/B17*100)</f>
        <v/>
      </c>
      <c r="D17" s="19" t="n">
        <v>3978</v>
      </c>
      <c r="E17" s="18" t="n">
        <v>480.52326405</v>
      </c>
      <c r="F17" s="20" t="n">
        <v>8.395026680000001</v>
      </c>
      <c r="G17" s="18" t="n">
        <v>512.18299013</v>
      </c>
      <c r="H17" s="20" t="n">
        <v>4.40772709</v>
      </c>
      <c r="I17" s="18" t="n">
        <v>528.3737232</v>
      </c>
      <c r="J17" s="20" t="n">
        <v>3.90207173</v>
      </c>
      <c r="K17" s="18" t="n">
        <v>553.60977329</v>
      </c>
      <c r="L17" s="20" t="n">
        <v>5.29582161</v>
      </c>
      <c r="M17" s="18" t="s">
        <v>481</v>
      </c>
      <c r="N17" s="20" t="s">
        <v>481</v>
      </c>
      <c r="O17" s="18" t="s">
        <v>481</v>
      </c>
      <c r="P17" s="20" t="s">
        <v>481</v>
      </c>
      <c r="Q17" s="18" t="n">
        <v>360.48925247</v>
      </c>
      <c r="R17" s="20" t="n">
        <v>12.44339086</v>
      </c>
      <c r="S17" s="18" t="s">
        <v>481</v>
      </c>
      <c r="T17" s="20" t="s">
        <v>481</v>
      </c>
      <c r="U17" s="18" t="n">
        <v>461.36036398</v>
      </c>
      <c r="V17" s="20" t="n">
        <v>6.70836661</v>
      </c>
    </row>
    <row r="18" spans="1:22">
      <c r="A18" s="15" t="s">
        <v>493</v>
      </c>
      <c r="B18" s="17" t="n">
        <v>5532</v>
      </c>
      <c r="C18" s="18">
        <f>(32.0/B18*100)</f>
        <v/>
      </c>
      <c r="D18" s="19" t="n">
        <v>5500</v>
      </c>
      <c r="E18" s="18" t="n">
        <v>402.34532069</v>
      </c>
      <c r="F18" s="20" t="n">
        <v>7.22992586</v>
      </c>
      <c r="G18" s="18" t="n">
        <v>448.29807452</v>
      </c>
      <c r="H18" s="20" t="n">
        <v>4.01016834</v>
      </c>
      <c r="I18" s="18" t="n">
        <v>463.90174177</v>
      </c>
      <c r="J18" s="20" t="n">
        <v>3.7369463</v>
      </c>
      <c r="K18" s="18" t="n">
        <v>483.58719992</v>
      </c>
      <c r="L18" s="20" t="n">
        <v>5.63828567</v>
      </c>
      <c r="M18" s="18" t="s">
        <v>481</v>
      </c>
      <c r="N18" s="20" t="s">
        <v>481</v>
      </c>
      <c r="O18" s="18" t="s">
        <v>481</v>
      </c>
      <c r="P18" s="20" t="s">
        <v>481</v>
      </c>
      <c r="Q18" s="18" t="s">
        <v>481</v>
      </c>
      <c r="R18" s="20" t="s">
        <v>481</v>
      </c>
      <c r="S18" s="18" t="s">
        <v>481</v>
      </c>
      <c r="T18" s="20" t="s">
        <v>481</v>
      </c>
      <c r="U18" s="18" t="n">
        <v>371.80324525</v>
      </c>
      <c r="V18" s="20" t="n">
        <v>6.70146032</v>
      </c>
    </row>
    <row r="19" spans="1:22">
      <c r="A19" s="15" t="s">
        <v>494</v>
      </c>
      <c r="B19" s="17" t="n">
        <v>5658</v>
      </c>
      <c r="C19" s="18">
        <f>(462.0/B19*100)</f>
        <v/>
      </c>
      <c r="D19" s="19" t="n">
        <v>5196</v>
      </c>
      <c r="E19" s="18" t="n">
        <v>440.81411224</v>
      </c>
      <c r="F19" s="20" t="n">
        <v>6.34268394</v>
      </c>
      <c r="G19" s="18" t="n">
        <v>477.94027889</v>
      </c>
      <c r="H19" s="20" t="n">
        <v>3.66142102</v>
      </c>
      <c r="I19" s="18" t="n">
        <v>488.95016599</v>
      </c>
      <c r="J19" s="20" t="n">
        <v>2.70976927</v>
      </c>
      <c r="K19" s="18" t="n">
        <v>493.22292988</v>
      </c>
      <c r="L19" s="20" t="n">
        <v>6.34160245</v>
      </c>
      <c r="M19" s="18" t="s">
        <v>481</v>
      </c>
      <c r="N19" s="20" t="s">
        <v>481</v>
      </c>
      <c r="O19" s="18" t="s">
        <v>481</v>
      </c>
      <c r="P19" s="20" t="s">
        <v>481</v>
      </c>
      <c r="Q19" s="18" t="s">
        <v>481</v>
      </c>
      <c r="R19" s="20" t="s">
        <v>481</v>
      </c>
      <c r="S19" s="18" t="s">
        <v>481</v>
      </c>
      <c r="T19" s="20" t="s">
        <v>481</v>
      </c>
      <c r="U19" s="18" t="n">
        <v>406.20546184</v>
      </c>
      <c r="V19" s="20" t="n">
        <v>6.95208881</v>
      </c>
    </row>
    <row r="20" spans="1:22">
      <c r="A20" s="15" t="s">
        <v>495</v>
      </c>
      <c r="B20" s="17" t="n">
        <v>3371</v>
      </c>
      <c r="C20" s="18">
        <f>(75.0/B20*100)</f>
        <v/>
      </c>
      <c r="D20" s="19" t="n">
        <v>3296</v>
      </c>
      <c r="E20" s="18" t="n">
        <v>452.24175426</v>
      </c>
      <c r="F20" s="20" t="n">
        <v>8.73161842</v>
      </c>
      <c r="G20" s="18" t="n">
        <v>444.66922639</v>
      </c>
      <c r="H20" s="20" t="n">
        <v>6.02881156</v>
      </c>
      <c r="I20" s="18" t="n">
        <v>471.20753156</v>
      </c>
      <c r="J20" s="20" t="n">
        <v>1.96290633</v>
      </c>
      <c r="K20" s="18" t="n">
        <v>513.6828604</v>
      </c>
      <c r="L20" s="20" t="n">
        <v>3.56326715</v>
      </c>
      <c r="M20" s="18" t="s">
        <v>481</v>
      </c>
      <c r="N20" s="20" t="s">
        <v>481</v>
      </c>
      <c r="O20" s="18" t="s">
        <v>481</v>
      </c>
      <c r="P20" s="20" t="s">
        <v>481</v>
      </c>
      <c r="Q20" s="18" t="s">
        <v>481</v>
      </c>
      <c r="R20" s="20" t="s">
        <v>481</v>
      </c>
      <c r="S20" s="18" t="s">
        <v>481</v>
      </c>
      <c r="T20" s="20" t="s">
        <v>481</v>
      </c>
      <c r="U20" s="18" t="n">
        <v>415.08773921</v>
      </c>
      <c r="V20" s="20" t="n">
        <v>6.04828573</v>
      </c>
    </row>
    <row r="21" spans="1:22">
      <c r="A21" s="15" t="s">
        <v>496</v>
      </c>
      <c r="B21" s="17" t="n">
        <v>5741</v>
      </c>
      <c r="C21" s="18">
        <f>(77.0/B21*100)</f>
        <v/>
      </c>
      <c r="D21" s="19" t="n">
        <v>5664</v>
      </c>
      <c r="E21" s="18" t="n">
        <v>449.59838912</v>
      </c>
      <c r="F21" s="20" t="n">
        <v>9.709396180000001</v>
      </c>
      <c r="G21" s="18" t="n">
        <v>486.10545193</v>
      </c>
      <c r="H21" s="20" t="n">
        <v>4.22077467</v>
      </c>
      <c r="I21" s="18" t="n">
        <v>505.27472989</v>
      </c>
      <c r="J21" s="20" t="n">
        <v>2.44947911</v>
      </c>
      <c r="K21" s="18" t="n">
        <v>532.41909579</v>
      </c>
      <c r="L21" s="20" t="n">
        <v>3.20657998</v>
      </c>
      <c r="M21" s="18" t="s">
        <v>481</v>
      </c>
      <c r="N21" s="20" t="s">
        <v>481</v>
      </c>
      <c r="O21" s="18" t="s">
        <v>481</v>
      </c>
      <c r="P21" s="20" t="s">
        <v>481</v>
      </c>
      <c r="Q21" s="18" t="s">
        <v>481</v>
      </c>
      <c r="R21" s="20" t="s">
        <v>481</v>
      </c>
      <c r="S21" s="18" t="s">
        <v>481</v>
      </c>
      <c r="T21" s="20" t="s">
        <v>481</v>
      </c>
      <c r="U21" s="18" t="n">
        <v>427.68886449</v>
      </c>
      <c r="V21" s="20" t="n">
        <v>8.738868249999999</v>
      </c>
    </row>
    <row r="22" spans="1:22">
      <c r="A22" s="15" t="s">
        <v>497</v>
      </c>
      <c r="B22" s="17" t="n">
        <v>6598</v>
      </c>
      <c r="C22" s="18">
        <f>(43.0/B22*100)</f>
        <v/>
      </c>
      <c r="D22" s="19" t="n">
        <v>6555</v>
      </c>
      <c r="E22" s="18" t="n">
        <v>392.3584198</v>
      </c>
      <c r="F22" s="20" t="n">
        <v>5.43349948</v>
      </c>
      <c r="G22" s="18" t="n">
        <v>443.4945301</v>
      </c>
      <c r="H22" s="20" t="n">
        <v>4.76876311</v>
      </c>
      <c r="I22" s="18" t="n">
        <v>479.49019275</v>
      </c>
      <c r="J22" s="20" t="n">
        <v>3.40124563</v>
      </c>
      <c r="K22" s="18" t="n">
        <v>505.17458629</v>
      </c>
      <c r="L22" s="20" t="n">
        <v>4.47878151</v>
      </c>
      <c r="M22" s="18" t="s">
        <v>481</v>
      </c>
      <c r="N22" s="20" t="s">
        <v>481</v>
      </c>
      <c r="O22" s="18" t="s">
        <v>481</v>
      </c>
      <c r="P22" s="20" t="s">
        <v>481</v>
      </c>
      <c r="Q22" s="18" t="s">
        <v>481</v>
      </c>
      <c r="R22" s="20" t="s">
        <v>481</v>
      </c>
      <c r="S22" s="18" t="n">
        <v>370.41253066</v>
      </c>
      <c r="T22" s="20" t="n">
        <v>24.58515305</v>
      </c>
      <c r="U22" s="18" t="n">
        <v>358.55545354</v>
      </c>
      <c r="V22" s="20" t="n">
        <v>7.09628211</v>
      </c>
    </row>
    <row r="23" spans="1:22">
      <c r="A23" s="15" t="s">
        <v>498</v>
      </c>
      <c r="B23" s="17" t="n">
        <v>11583</v>
      </c>
      <c r="C23" s="18">
        <f>(295.0/B23*100)</f>
        <v/>
      </c>
      <c r="D23" s="19" t="n">
        <v>11288</v>
      </c>
      <c r="E23" s="18" t="n">
        <v>432.19127422</v>
      </c>
      <c r="F23" s="20" t="n">
        <v>7.96999655</v>
      </c>
      <c r="G23" s="18" t="n">
        <v>470.5374501</v>
      </c>
      <c r="H23" s="20" t="n">
        <v>3.76477782</v>
      </c>
      <c r="I23" s="18" t="n">
        <v>489.52069754</v>
      </c>
      <c r="J23" s="20" t="n">
        <v>2.61410881</v>
      </c>
      <c r="K23" s="18" t="n">
        <v>504.37154411</v>
      </c>
      <c r="L23" s="20" t="n">
        <v>4.17346287</v>
      </c>
      <c r="M23" s="18" t="s">
        <v>481</v>
      </c>
      <c r="N23" s="20" t="s">
        <v>481</v>
      </c>
      <c r="O23" s="18" t="s">
        <v>481</v>
      </c>
      <c r="P23" s="20" t="s">
        <v>481</v>
      </c>
      <c r="Q23" s="18" t="s">
        <v>481</v>
      </c>
      <c r="R23" s="20" t="s">
        <v>481</v>
      </c>
      <c r="S23" s="18" t="s">
        <v>481</v>
      </c>
      <c r="T23" s="20" t="s">
        <v>481</v>
      </c>
      <c r="U23" s="18" t="n">
        <v>420.03287408</v>
      </c>
      <c r="V23" s="20" t="n">
        <v>6.94706912</v>
      </c>
    </row>
    <row r="24" spans="1:22">
      <c r="A24" s="15" t="s">
        <v>499</v>
      </c>
      <c r="B24" s="17" t="n">
        <v>6647</v>
      </c>
      <c r="C24" s="18">
        <f>(16.0/B24*100)</f>
        <v/>
      </c>
      <c r="D24" s="19" t="n">
        <v>6631</v>
      </c>
      <c r="E24" s="18" t="n">
        <v>463.16300525</v>
      </c>
      <c r="F24" s="20" t="n">
        <v>5.71196261</v>
      </c>
      <c r="G24" s="18" t="n">
        <v>502.50668725</v>
      </c>
      <c r="H24" s="20" t="n">
        <v>2.8547367</v>
      </c>
      <c r="I24" s="18" t="n">
        <v>547.15542877</v>
      </c>
      <c r="J24" s="20" t="n">
        <v>2.76689856</v>
      </c>
      <c r="K24" s="18" t="n">
        <v>582.5856837</v>
      </c>
      <c r="L24" s="20" t="n">
        <v>4.35270918</v>
      </c>
      <c r="M24" s="18" t="s">
        <v>481</v>
      </c>
      <c r="N24" s="20" t="s">
        <v>481</v>
      </c>
      <c r="O24" s="18" t="s">
        <v>481</v>
      </c>
      <c r="P24" s="20" t="s">
        <v>481</v>
      </c>
      <c r="Q24" s="18" t="s">
        <v>481</v>
      </c>
      <c r="R24" s="20" t="s">
        <v>481</v>
      </c>
      <c r="S24" s="18" t="s">
        <v>481</v>
      </c>
      <c r="T24" s="20" t="s">
        <v>481</v>
      </c>
      <c r="U24" s="18" t="n">
        <v>459.04207666</v>
      </c>
      <c r="V24" s="20" t="n">
        <v>10.00357169</v>
      </c>
    </row>
    <row r="25" spans="1:22">
      <c r="A25" s="15" t="s">
        <v>500</v>
      </c>
      <c r="B25" s="17" t="n">
        <v>5581</v>
      </c>
      <c r="C25" s="18">
        <f>(26.0/B25*100)</f>
        <v/>
      </c>
      <c r="D25" s="19" t="n">
        <v>5555</v>
      </c>
      <c r="E25" s="18" t="n">
        <v>425.74334084</v>
      </c>
      <c r="F25" s="20" t="n">
        <v>7.89215407</v>
      </c>
      <c r="G25" s="18" t="n">
        <v>446.17037596</v>
      </c>
      <c r="H25" s="20" t="n">
        <v>5.19972116</v>
      </c>
      <c r="I25" s="18" t="n">
        <v>514.71848446</v>
      </c>
      <c r="J25" s="20" t="n">
        <v>2.77798168</v>
      </c>
      <c r="K25" s="18" t="n">
        <v>567.84508844</v>
      </c>
      <c r="L25" s="20" t="n">
        <v>3.64317432</v>
      </c>
      <c r="M25" s="18" t="s">
        <v>481</v>
      </c>
      <c r="N25" s="20" t="s">
        <v>481</v>
      </c>
      <c r="O25" s="18" t="s">
        <v>481</v>
      </c>
      <c r="P25" s="20" t="s">
        <v>481</v>
      </c>
      <c r="Q25" s="18" t="s">
        <v>481</v>
      </c>
      <c r="R25" s="20" t="s">
        <v>481</v>
      </c>
      <c r="S25" s="18" t="s">
        <v>481</v>
      </c>
      <c r="T25" s="20" t="s">
        <v>481</v>
      </c>
      <c r="U25" s="18" t="n">
        <v>429.29914841</v>
      </c>
      <c r="V25" s="20" t="n">
        <v>19.68370016</v>
      </c>
    </row>
    <row r="26" spans="1:22">
      <c r="A26" s="15" t="s">
        <v>501</v>
      </c>
      <c r="B26" s="17" t="n">
        <v>4869</v>
      </c>
      <c r="C26" s="18">
        <f>(96.0/B26*100)</f>
        <v/>
      </c>
      <c r="D26" s="19" t="n">
        <v>4773</v>
      </c>
      <c r="E26" s="18" t="n">
        <v>468.74052889</v>
      </c>
      <c r="F26" s="20" t="n">
        <v>4.85478956</v>
      </c>
      <c r="G26" s="18" t="n">
        <v>465.9871974</v>
      </c>
      <c r="H26" s="20" t="n">
        <v>3.14915898</v>
      </c>
      <c r="I26" s="18" t="n">
        <v>494.75003752</v>
      </c>
      <c r="J26" s="20" t="n">
        <v>2.07543704</v>
      </c>
      <c r="K26" s="18" t="n">
        <v>521.71914306</v>
      </c>
      <c r="L26" s="20" t="n">
        <v>4.87163933</v>
      </c>
      <c r="M26" s="18" t="s">
        <v>481</v>
      </c>
      <c r="N26" s="20" t="s">
        <v>481</v>
      </c>
      <c r="O26" s="18" t="s">
        <v>481</v>
      </c>
      <c r="P26" s="20" t="s">
        <v>481</v>
      </c>
      <c r="Q26" s="18" t="s">
        <v>481</v>
      </c>
      <c r="R26" s="20" t="s">
        <v>481</v>
      </c>
      <c r="S26" s="18" t="s">
        <v>481</v>
      </c>
      <c r="T26" s="20" t="s">
        <v>481</v>
      </c>
      <c r="U26" s="18" t="n">
        <v>433.42217535</v>
      </c>
      <c r="V26" s="20" t="n">
        <v>7.78019882</v>
      </c>
    </row>
    <row r="27" spans="1:22">
      <c r="A27" s="15" t="s">
        <v>502</v>
      </c>
      <c r="B27" s="17" t="n">
        <v>5299</v>
      </c>
      <c r="C27" s="18">
        <f>(191.0/B27*100)</f>
        <v/>
      </c>
      <c r="D27" s="19" t="n">
        <v>5108</v>
      </c>
      <c r="E27" s="18" t="n">
        <v>436.40134425</v>
      </c>
      <c r="F27" s="20" t="n">
        <v>4.36984793</v>
      </c>
      <c r="G27" s="18" t="n">
        <v>480.44193953</v>
      </c>
      <c r="H27" s="20" t="n">
        <v>2.97901335</v>
      </c>
      <c r="I27" s="18" t="n">
        <v>500.20653677</v>
      </c>
      <c r="J27" s="20" t="n">
        <v>2.08108759</v>
      </c>
      <c r="K27" s="18" t="n">
        <v>521.18067006</v>
      </c>
      <c r="L27" s="20" t="n">
        <v>3.76519682</v>
      </c>
      <c r="M27" s="18" t="s">
        <v>481</v>
      </c>
      <c r="N27" s="20" t="s">
        <v>481</v>
      </c>
      <c r="O27" s="18" t="s">
        <v>481</v>
      </c>
      <c r="P27" s="20" t="s">
        <v>481</v>
      </c>
      <c r="Q27" s="18" t="s">
        <v>481</v>
      </c>
      <c r="R27" s="20" t="s">
        <v>481</v>
      </c>
      <c r="S27" s="18" t="s">
        <v>481</v>
      </c>
      <c r="T27" s="20" t="s">
        <v>481</v>
      </c>
      <c r="U27" s="18" t="n">
        <v>409.2591942</v>
      </c>
      <c r="V27" s="20" t="n">
        <v>3.90922366</v>
      </c>
    </row>
    <row r="28" spans="1:22">
      <c r="A28" s="15" t="s">
        <v>503</v>
      </c>
      <c r="B28" s="17" t="n">
        <v>7568</v>
      </c>
      <c r="C28" s="18">
        <f>(528.0/B28*100)</f>
        <v/>
      </c>
      <c r="D28" s="19" t="n">
        <v>7040</v>
      </c>
      <c r="E28" s="18" t="n">
        <v>392.66192949</v>
      </c>
      <c r="F28" s="20" t="n">
        <v>6.82252252</v>
      </c>
      <c r="G28" s="18" t="n">
        <v>414.30048301</v>
      </c>
      <c r="H28" s="20" t="n">
        <v>2.85534104</v>
      </c>
      <c r="I28" s="18" t="n">
        <v>422.15166639</v>
      </c>
      <c r="J28" s="20" t="n">
        <v>2.34789354</v>
      </c>
      <c r="K28" s="18" t="n">
        <v>431.78738122</v>
      </c>
      <c r="L28" s="20" t="n">
        <v>3.95792406</v>
      </c>
      <c r="M28" s="18" t="s">
        <v>481</v>
      </c>
      <c r="N28" s="20" t="s">
        <v>481</v>
      </c>
      <c r="O28" s="18" t="s">
        <v>481</v>
      </c>
      <c r="P28" s="20" t="s">
        <v>481</v>
      </c>
      <c r="Q28" s="18" t="s">
        <v>481</v>
      </c>
      <c r="R28" s="20" t="s">
        <v>481</v>
      </c>
      <c r="S28" s="18" t="s">
        <v>481</v>
      </c>
      <c r="T28" s="20" t="s">
        <v>481</v>
      </c>
      <c r="U28" s="18" t="n">
        <v>387.72604174</v>
      </c>
      <c r="V28" s="20" t="n">
        <v>6.59944937</v>
      </c>
    </row>
    <row r="29" spans="1:22">
      <c r="A29" s="15" t="s">
        <v>504</v>
      </c>
      <c r="B29" s="17" t="n">
        <v>5385</v>
      </c>
      <c r="C29" s="18">
        <f>(30.0/B29*100)</f>
        <v/>
      </c>
      <c r="D29" s="19" t="n">
        <v>5355</v>
      </c>
      <c r="E29" s="18" t="n">
        <v>431.13754047</v>
      </c>
      <c r="F29" s="20" t="n">
        <v>7.06534559</v>
      </c>
      <c r="G29" s="18" t="n">
        <v>488.30010588</v>
      </c>
      <c r="H29" s="20" t="n">
        <v>3.55851563</v>
      </c>
      <c r="I29" s="18" t="n">
        <v>523.9827269800001</v>
      </c>
      <c r="J29" s="20" t="n">
        <v>2.14371052</v>
      </c>
      <c r="K29" s="18" t="n">
        <v>558.8428245</v>
      </c>
      <c r="L29" s="20" t="n">
        <v>5.71461433</v>
      </c>
      <c r="M29" s="18" t="s">
        <v>481</v>
      </c>
      <c r="N29" s="20" t="s">
        <v>481</v>
      </c>
      <c r="O29" s="18" t="s">
        <v>481</v>
      </c>
      <c r="P29" s="20" t="s">
        <v>481</v>
      </c>
      <c r="Q29" s="18" t="n">
        <v>358.28551468</v>
      </c>
      <c r="R29" s="20" t="n">
        <v>8.567023300000001</v>
      </c>
      <c r="S29" s="18" t="s">
        <v>481</v>
      </c>
      <c r="T29" s="20" t="s">
        <v>481</v>
      </c>
      <c r="U29" s="18" t="n">
        <v>406.46568788</v>
      </c>
      <c r="V29" s="20" t="n">
        <v>8.74678857</v>
      </c>
    </row>
    <row r="30" spans="1:22">
      <c r="A30" s="15" t="s">
        <v>505</v>
      </c>
      <c r="B30" s="17" t="n">
        <v>4520</v>
      </c>
      <c r="C30" s="18">
        <f>(254.0/B30*100)</f>
        <v/>
      </c>
      <c r="D30" s="19" t="n">
        <v>4266</v>
      </c>
      <c r="E30" s="18" t="n">
        <v>459.30268549</v>
      </c>
      <c r="F30" s="20" t="n">
        <v>10.36006836</v>
      </c>
      <c r="G30" s="18" t="n">
        <v>495.16675954</v>
      </c>
      <c r="H30" s="20" t="n">
        <v>5.20031063</v>
      </c>
      <c r="I30" s="18" t="n">
        <v>514.85549273</v>
      </c>
      <c r="J30" s="20" t="n">
        <v>2.57314203</v>
      </c>
      <c r="K30" s="18" t="n">
        <v>566.20357297</v>
      </c>
      <c r="L30" s="20" t="n">
        <v>4.25824786</v>
      </c>
      <c r="M30" s="18" t="s">
        <v>481</v>
      </c>
      <c r="N30" s="20" t="s">
        <v>481</v>
      </c>
      <c r="O30" s="18" t="s">
        <v>481</v>
      </c>
      <c r="P30" s="20" t="s">
        <v>481</v>
      </c>
      <c r="Q30" s="18" t="s">
        <v>481</v>
      </c>
      <c r="R30" s="20" t="s">
        <v>481</v>
      </c>
      <c r="S30" s="18" t="s">
        <v>481</v>
      </c>
      <c r="T30" s="20" t="s">
        <v>481</v>
      </c>
      <c r="U30" s="18" t="n">
        <v>416.86800717</v>
      </c>
      <c r="V30" s="20" t="n">
        <v>5.92468815</v>
      </c>
    </row>
    <row r="31" spans="1:22">
      <c r="A31" s="15" t="s">
        <v>506</v>
      </c>
      <c r="B31" s="17" t="n">
        <v>5456</v>
      </c>
      <c r="C31" s="18">
        <f>(155.0/B31*100)</f>
        <v/>
      </c>
      <c r="D31" s="19" t="n">
        <v>5301</v>
      </c>
      <c r="E31" s="18" t="n">
        <v>429.98003747</v>
      </c>
      <c r="F31" s="20" t="n">
        <v>7.34734451</v>
      </c>
      <c r="G31" s="18" t="n">
        <v>460.67619485</v>
      </c>
      <c r="H31" s="20" t="n">
        <v>4.44682426</v>
      </c>
      <c r="I31" s="18" t="n">
        <v>505.99120406</v>
      </c>
      <c r="J31" s="20" t="n">
        <v>2.34106918</v>
      </c>
      <c r="K31" s="18" t="n">
        <v>550.67975953</v>
      </c>
      <c r="L31" s="20" t="n">
        <v>3.95743097</v>
      </c>
      <c r="M31" s="18" t="s">
        <v>481</v>
      </c>
      <c r="N31" s="20" t="s">
        <v>481</v>
      </c>
      <c r="O31" s="18" t="s">
        <v>481</v>
      </c>
      <c r="P31" s="20" t="s">
        <v>481</v>
      </c>
      <c r="Q31" s="18" t="s">
        <v>481</v>
      </c>
      <c r="R31" s="20" t="s">
        <v>481</v>
      </c>
      <c r="S31" s="18" t="s">
        <v>481</v>
      </c>
      <c r="T31" s="20" t="s">
        <v>481</v>
      </c>
      <c r="U31" s="18" t="n">
        <v>424.49349005</v>
      </c>
      <c r="V31" s="20" t="n">
        <v>5.41792162</v>
      </c>
    </row>
    <row r="32" spans="1:22">
      <c r="A32" s="15" t="s">
        <v>507</v>
      </c>
      <c r="B32" s="17" t="n">
        <v>4478</v>
      </c>
      <c r="C32" s="18">
        <f>(6.0/B32*100)</f>
        <v/>
      </c>
      <c r="D32" s="19" t="n">
        <v>4472</v>
      </c>
      <c r="E32" s="18" t="n">
        <v>464.82962769</v>
      </c>
      <c r="F32" s="20" t="n">
        <v>5.77422109</v>
      </c>
      <c r="G32" s="18" t="n">
        <v>483.97575372</v>
      </c>
      <c r="H32" s="20" t="n">
        <v>4.11092125</v>
      </c>
      <c r="I32" s="18" t="n">
        <v>508.3633463</v>
      </c>
      <c r="J32" s="20" t="n">
        <v>2.5619668</v>
      </c>
      <c r="K32" s="18" t="n">
        <v>518.80981901</v>
      </c>
      <c r="L32" s="20" t="n">
        <v>4.75038144</v>
      </c>
      <c r="M32" s="18" t="s">
        <v>481</v>
      </c>
      <c r="N32" s="20" t="s">
        <v>481</v>
      </c>
      <c r="O32" s="18" t="s">
        <v>481</v>
      </c>
      <c r="P32" s="20" t="s">
        <v>481</v>
      </c>
      <c r="Q32" s="18" t="s">
        <v>481</v>
      </c>
      <c r="R32" s="20" t="s">
        <v>481</v>
      </c>
      <c r="S32" s="18" t="s">
        <v>481</v>
      </c>
      <c r="T32" s="20" t="s">
        <v>481</v>
      </c>
      <c r="U32" s="18" t="n">
        <v>421.52372728</v>
      </c>
      <c r="V32" s="20" t="n">
        <v>11.13755579</v>
      </c>
    </row>
    <row r="33" spans="1:22">
      <c r="A33" s="15" t="s">
        <v>508</v>
      </c>
      <c r="B33" s="17" t="n">
        <v>7325</v>
      </c>
      <c r="C33" s="18">
        <f>(87.0/B33*100)</f>
        <v/>
      </c>
      <c r="D33" s="19" t="n">
        <v>7238</v>
      </c>
      <c r="E33" s="18" t="n">
        <v>466.90099139</v>
      </c>
      <c r="F33" s="20" t="n">
        <v>11.880113</v>
      </c>
      <c r="G33" s="18" t="n">
        <v>473.28811343</v>
      </c>
      <c r="H33" s="20" t="n">
        <v>5.42644633</v>
      </c>
      <c r="I33" s="18" t="n">
        <v>492.32839849</v>
      </c>
      <c r="J33" s="20" t="n">
        <v>2.43007536</v>
      </c>
      <c r="K33" s="18" t="n">
        <v>542.83478035</v>
      </c>
      <c r="L33" s="20" t="n">
        <v>3.26129907</v>
      </c>
      <c r="M33" s="18" t="s">
        <v>481</v>
      </c>
      <c r="N33" s="20" t="s">
        <v>481</v>
      </c>
      <c r="O33" s="18" t="s">
        <v>481</v>
      </c>
      <c r="P33" s="20" t="s">
        <v>481</v>
      </c>
      <c r="Q33" s="18" t="s">
        <v>481</v>
      </c>
      <c r="R33" s="20" t="s">
        <v>481</v>
      </c>
      <c r="S33" s="18" t="s">
        <v>481</v>
      </c>
      <c r="T33" s="20" t="s">
        <v>481</v>
      </c>
      <c r="U33" s="18" t="n">
        <v>429.66870926</v>
      </c>
      <c r="V33" s="20" t="n">
        <v>7.41804752</v>
      </c>
    </row>
    <row r="34" spans="1:22">
      <c r="A34" s="15" t="s">
        <v>509</v>
      </c>
      <c r="B34" s="17" t="n">
        <v>6350</v>
      </c>
      <c r="C34" s="18">
        <f>(107.0/B34*100)</f>
        <v/>
      </c>
      <c r="D34" s="19" t="n">
        <v>6243</v>
      </c>
      <c r="E34" s="18" t="n">
        <v>406.90419482</v>
      </c>
      <c r="F34" s="20" t="n">
        <v>5.28566912</v>
      </c>
      <c r="G34" s="18" t="n">
        <v>439.91943854</v>
      </c>
      <c r="H34" s="20" t="n">
        <v>3.77203744</v>
      </c>
      <c r="I34" s="18" t="n">
        <v>482.701979</v>
      </c>
      <c r="J34" s="20" t="n">
        <v>2.49444034</v>
      </c>
      <c r="K34" s="18" t="n">
        <v>492.81882711</v>
      </c>
      <c r="L34" s="20" t="n">
        <v>4.79495529</v>
      </c>
      <c r="M34" s="18" t="s">
        <v>481</v>
      </c>
      <c r="N34" s="20" t="s">
        <v>481</v>
      </c>
      <c r="O34" s="18" t="s">
        <v>481</v>
      </c>
      <c r="P34" s="20" t="s">
        <v>481</v>
      </c>
      <c r="Q34" s="18" t="n">
        <v>306.56969545</v>
      </c>
      <c r="R34" s="20" t="n">
        <v>10.27624616</v>
      </c>
      <c r="S34" s="18" t="s">
        <v>481</v>
      </c>
      <c r="T34" s="20" t="s">
        <v>481</v>
      </c>
      <c r="U34" s="18" t="n">
        <v>398.62907264</v>
      </c>
      <c r="V34" s="20" t="n">
        <v>7.43639596</v>
      </c>
    </row>
    <row r="35" spans="1:22">
      <c r="A35" s="15" t="s">
        <v>510</v>
      </c>
      <c r="B35" s="17" t="n">
        <v>6406</v>
      </c>
      <c r="C35" s="18">
        <f>(78.0/B35*100)</f>
        <v/>
      </c>
      <c r="D35" s="19" t="n">
        <v>6328</v>
      </c>
      <c r="E35" s="18" t="n">
        <v>468.787582</v>
      </c>
      <c r="F35" s="20" t="n">
        <v>8.29022623</v>
      </c>
      <c r="G35" s="18" t="n">
        <v>503.38694592</v>
      </c>
      <c r="H35" s="20" t="n">
        <v>4.09411395</v>
      </c>
      <c r="I35" s="18" t="n">
        <v>519.33106905</v>
      </c>
      <c r="J35" s="20" t="n">
        <v>1.76978991</v>
      </c>
      <c r="K35" s="18" t="n">
        <v>543.78749758</v>
      </c>
      <c r="L35" s="20" t="n">
        <v>4.05729898</v>
      </c>
      <c r="M35" s="18" t="s">
        <v>481</v>
      </c>
      <c r="N35" s="20" t="s">
        <v>481</v>
      </c>
      <c r="O35" s="18" t="s">
        <v>481</v>
      </c>
      <c r="P35" s="20" t="s">
        <v>481</v>
      </c>
      <c r="Q35" s="18" t="n">
        <v>374.85244494</v>
      </c>
      <c r="R35" s="20" t="n">
        <v>5.84040672</v>
      </c>
      <c r="S35" s="18" t="s">
        <v>481</v>
      </c>
      <c r="T35" s="20" t="s">
        <v>481</v>
      </c>
      <c r="U35" s="18" t="n">
        <v>400.3372215</v>
      </c>
      <c r="V35" s="20" t="n">
        <v>5.61896265</v>
      </c>
    </row>
    <row r="36" spans="1:22">
      <c r="A36" s="15" t="s">
        <v>511</v>
      </c>
      <c r="B36" s="17" t="n">
        <v>6736</v>
      </c>
      <c r="C36" s="18">
        <f>(97.0/B36*100)</f>
        <v/>
      </c>
      <c r="D36" s="19" t="n">
        <v>6639</v>
      </c>
      <c r="E36" s="18" t="n">
        <v>450.73282326</v>
      </c>
      <c r="F36" s="20" t="n">
        <v>7.05755684</v>
      </c>
      <c r="G36" s="18" t="n">
        <v>477.65256165</v>
      </c>
      <c r="H36" s="20" t="n">
        <v>4.23898851</v>
      </c>
      <c r="I36" s="18" t="n">
        <v>498.23538006</v>
      </c>
      <c r="J36" s="20" t="n">
        <v>1.97749655</v>
      </c>
      <c r="K36" s="18" t="n">
        <v>523.55909501</v>
      </c>
      <c r="L36" s="20" t="n">
        <v>3.01133384</v>
      </c>
      <c r="M36" s="18" t="s">
        <v>481</v>
      </c>
      <c r="N36" s="20" t="s">
        <v>481</v>
      </c>
      <c r="O36" s="18" t="s">
        <v>481</v>
      </c>
      <c r="P36" s="20" t="s">
        <v>481</v>
      </c>
      <c r="Q36" s="18" t="s">
        <v>481</v>
      </c>
      <c r="R36" s="20" t="s">
        <v>481</v>
      </c>
      <c r="S36" s="18" t="s">
        <v>481</v>
      </c>
      <c r="T36" s="20" t="s">
        <v>481</v>
      </c>
      <c r="U36" s="18" t="n">
        <v>423.45179994</v>
      </c>
      <c r="V36" s="20" t="n">
        <v>6.16474631</v>
      </c>
    </row>
    <row r="37" spans="1:22">
      <c r="A37" s="15" t="s">
        <v>512</v>
      </c>
      <c r="B37" s="17" t="n">
        <v>5458</v>
      </c>
      <c r="C37" s="18">
        <f>(208.0/B37*100)</f>
        <v/>
      </c>
      <c r="D37" s="19" t="n">
        <v>5250</v>
      </c>
      <c r="E37" s="18" t="n">
        <v>430.35239886</v>
      </c>
      <c r="F37" s="20" t="n">
        <v>8.42488672</v>
      </c>
      <c r="G37" s="18" t="n">
        <v>449.19018773</v>
      </c>
      <c r="H37" s="20" t="n">
        <v>4.7128108</v>
      </c>
      <c r="I37" s="18" t="n">
        <v>502.69585736</v>
      </c>
      <c r="J37" s="20" t="n">
        <v>3.31874594</v>
      </c>
      <c r="K37" s="18" t="n">
        <v>552.05456064</v>
      </c>
      <c r="L37" s="20" t="n">
        <v>4.64923063</v>
      </c>
      <c r="M37" s="18" t="s">
        <v>481</v>
      </c>
      <c r="N37" s="20" t="s">
        <v>481</v>
      </c>
      <c r="O37" s="18" t="s">
        <v>481</v>
      </c>
      <c r="P37" s="20" t="s">
        <v>481</v>
      </c>
      <c r="Q37" s="18" t="s">
        <v>481</v>
      </c>
      <c r="R37" s="20" t="s">
        <v>481</v>
      </c>
      <c r="S37" s="18" t="s">
        <v>481</v>
      </c>
      <c r="T37" s="20" t="s">
        <v>481</v>
      </c>
      <c r="U37" s="18" t="n">
        <v>408.55832971</v>
      </c>
      <c r="V37" s="20" t="n">
        <v>5.59690974</v>
      </c>
    </row>
    <row r="38" spans="1:22">
      <c r="A38" s="15" t="s">
        <v>513</v>
      </c>
      <c r="B38" s="17" t="n">
        <v>5860</v>
      </c>
      <c r="C38" s="18">
        <f>(30.0/B38*100)</f>
        <v/>
      </c>
      <c r="D38" s="19" t="n">
        <v>5830</v>
      </c>
      <c r="E38" s="18" t="n">
        <v>441.59399608</v>
      </c>
      <c r="F38" s="20" t="n">
        <v>7.30656755</v>
      </c>
      <c r="G38" s="18" t="n">
        <v>493.09481893</v>
      </c>
      <c r="H38" s="20" t="n">
        <v>4.18261528</v>
      </c>
      <c r="I38" s="18" t="n">
        <v>519.5082341</v>
      </c>
      <c r="J38" s="20" t="n">
        <v>3.45328198</v>
      </c>
      <c r="K38" s="18" t="n">
        <v>537.12658401</v>
      </c>
      <c r="L38" s="20" t="n">
        <v>4.96812626</v>
      </c>
      <c r="M38" s="18" t="s">
        <v>481</v>
      </c>
      <c r="N38" s="20" t="s">
        <v>481</v>
      </c>
      <c r="O38" s="18" t="s">
        <v>481</v>
      </c>
      <c r="P38" s="20" t="s">
        <v>481</v>
      </c>
      <c r="Q38" s="18" t="s">
        <v>481</v>
      </c>
      <c r="R38" s="20" t="s">
        <v>481</v>
      </c>
      <c r="S38" s="18" t="s">
        <v>481</v>
      </c>
      <c r="T38" s="20" t="s">
        <v>481</v>
      </c>
      <c r="U38" s="18" t="n">
        <v>478.88159374</v>
      </c>
      <c r="V38" s="20" t="n">
        <v>5.89235403</v>
      </c>
    </row>
    <row r="39" spans="1:22">
      <c r="A39" s="15" t="s">
        <v>514</v>
      </c>
      <c r="B39" s="17" t="n">
        <v>5895</v>
      </c>
      <c r="C39" s="18">
        <f>(33.0/B39*100)</f>
        <v/>
      </c>
      <c r="D39" s="19" t="n">
        <v>5862</v>
      </c>
      <c r="E39" s="18" t="n">
        <v>398.61470487</v>
      </c>
      <c r="F39" s="20" t="n">
        <v>5.3018271</v>
      </c>
      <c r="G39" s="18" t="n">
        <v>402.29630045</v>
      </c>
      <c r="H39" s="20" t="n">
        <v>4.02475836</v>
      </c>
      <c r="I39" s="18" t="n">
        <v>434.17362522</v>
      </c>
      <c r="J39" s="20" t="n">
        <v>4.07918472</v>
      </c>
      <c r="K39" s="18" t="n">
        <v>451.01043845</v>
      </c>
      <c r="L39" s="20" t="n">
        <v>4.68444586</v>
      </c>
      <c r="M39" s="18" t="s">
        <v>481</v>
      </c>
      <c r="N39" s="20" t="s">
        <v>481</v>
      </c>
      <c r="O39" s="18" t="s">
        <v>481</v>
      </c>
      <c r="P39" s="20" t="s">
        <v>481</v>
      </c>
      <c r="Q39" s="18" t="s">
        <v>481</v>
      </c>
      <c r="R39" s="20" t="s">
        <v>481</v>
      </c>
      <c r="S39" s="18" t="s">
        <v>481</v>
      </c>
      <c r="T39" s="20" t="s">
        <v>481</v>
      </c>
      <c r="U39" s="18" t="n">
        <v>368.93206888</v>
      </c>
      <c r="V39" s="20" t="n">
        <v>8.081993990000001</v>
      </c>
    </row>
    <row r="40" spans="1:22">
      <c r="A40" s="15" t="s">
        <v>515</v>
      </c>
      <c r="B40" s="17" t="n">
        <v>14157</v>
      </c>
      <c r="C40" s="18">
        <f>(430.0/B40*100)</f>
        <v/>
      </c>
      <c r="D40" s="19" t="n">
        <v>13727</v>
      </c>
      <c r="E40" s="18" t="n">
        <v>461.39901865</v>
      </c>
      <c r="F40" s="20" t="n">
        <v>10.70496358</v>
      </c>
      <c r="G40" s="18" t="n">
        <v>471.71617506</v>
      </c>
      <c r="H40" s="20" t="n">
        <v>5.06662955</v>
      </c>
      <c r="I40" s="18" t="n">
        <v>512.61050023</v>
      </c>
      <c r="J40" s="20" t="n">
        <v>2.55237296</v>
      </c>
      <c r="K40" s="18" t="n">
        <v>552.87398195</v>
      </c>
      <c r="L40" s="20" t="n">
        <v>3.74551999</v>
      </c>
      <c r="M40" s="18" t="s">
        <v>481</v>
      </c>
      <c r="N40" s="20" t="s">
        <v>481</v>
      </c>
      <c r="O40" s="18" t="s">
        <v>481</v>
      </c>
      <c r="P40" s="20" t="s">
        <v>481</v>
      </c>
      <c r="Q40" s="18" t="s">
        <v>481</v>
      </c>
      <c r="R40" s="20" t="s">
        <v>481</v>
      </c>
      <c r="S40" s="18" t="s">
        <v>481</v>
      </c>
      <c r="T40" s="20" t="s">
        <v>481</v>
      </c>
      <c r="U40" s="18" t="n">
        <v>420.94312819</v>
      </c>
      <c r="V40" s="20" t="n">
        <v>5.7951129</v>
      </c>
    </row>
    <row r="41" spans="1:22">
      <c r="A41" s="15" t="s">
        <v>516</v>
      </c>
      <c r="B41" s="17" t="n">
        <v>5712</v>
      </c>
      <c r="C41" s="18">
        <f>(71.0/B41*100)</f>
        <v/>
      </c>
      <c r="D41" s="19" t="n">
        <v>5641</v>
      </c>
      <c r="E41" s="18" t="n">
        <v>458.88133694</v>
      </c>
      <c r="F41" s="20" t="n">
        <v>7.15591468</v>
      </c>
      <c r="G41" s="18" t="n">
        <v>473.94021445</v>
      </c>
      <c r="H41" s="20" t="n">
        <v>5.38458724</v>
      </c>
      <c r="I41" s="18" t="n">
        <v>495.94595365</v>
      </c>
      <c r="J41" s="20" t="n">
        <v>3.1132383</v>
      </c>
      <c r="K41" s="18" t="n">
        <v>534.60002264</v>
      </c>
      <c r="L41" s="20" t="n">
        <v>3.7630948</v>
      </c>
      <c r="M41" s="18" t="s">
        <v>481</v>
      </c>
      <c r="N41" s="20" t="s">
        <v>481</v>
      </c>
      <c r="O41" s="18" t="s">
        <v>481</v>
      </c>
      <c r="P41" s="20" t="s">
        <v>481</v>
      </c>
      <c r="Q41" s="18" t="n">
        <v>387.44235424</v>
      </c>
      <c r="R41" s="20" t="n">
        <v>14.52510266</v>
      </c>
      <c r="S41" s="18" t="s">
        <v>481</v>
      </c>
      <c r="T41" s="20" t="s">
        <v>481</v>
      </c>
      <c r="U41" s="18" t="n">
        <v>413.69024546</v>
      </c>
      <c r="V41" s="20" t="n">
        <v>11.13811705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366.31267759</v>
      </c>
      <c r="F45" s="20" t="n">
        <v>4.13372509</v>
      </c>
      <c r="G45" s="18" t="n">
        <v>375.3848654</v>
      </c>
      <c r="H45" s="20" t="n">
        <v>3.31609991</v>
      </c>
      <c r="I45" s="18" t="n">
        <v>382.94393893</v>
      </c>
      <c r="J45" s="20" t="n">
        <v>3.3822331</v>
      </c>
      <c r="K45" s="18" t="n">
        <v>375.7765405</v>
      </c>
      <c r="L45" s="20" t="n">
        <v>3.69640685</v>
      </c>
      <c r="M45" s="18" t="s">
        <v>481</v>
      </c>
      <c r="N45" s="20" t="s">
        <v>481</v>
      </c>
      <c r="O45" s="18" t="s">
        <v>481</v>
      </c>
      <c r="P45" s="20" t="s">
        <v>481</v>
      </c>
      <c r="Q45" s="18" t="n">
        <v>331.86918806</v>
      </c>
      <c r="R45" s="20" t="n">
        <v>37.34571173</v>
      </c>
      <c r="S45" s="18" t="n">
        <v>348.48377397</v>
      </c>
      <c r="T45" s="20" t="n">
        <v>17.00647201</v>
      </c>
      <c r="U45" s="18" t="n">
        <v>346.93120482</v>
      </c>
      <c r="V45" s="20" t="n">
        <v>4.69681479</v>
      </c>
    </row>
    <row r="46" spans="1:22">
      <c r="A46" s="15" t="s">
        <v>521</v>
      </c>
      <c r="B46" s="17" t="n">
        <v>23141</v>
      </c>
      <c r="C46" s="18">
        <f>(2327.0/B46*100)</f>
        <v/>
      </c>
      <c r="D46" s="19" t="n">
        <v>20814</v>
      </c>
      <c r="E46" s="18" t="n">
        <v>368.32218402</v>
      </c>
      <c r="F46" s="20" t="n">
        <v>6.64075547</v>
      </c>
      <c r="G46" s="18" t="n">
        <v>399.0581099</v>
      </c>
      <c r="H46" s="20" t="n">
        <v>4.07404487</v>
      </c>
      <c r="I46" s="18" t="n">
        <v>415.80597797</v>
      </c>
      <c r="J46" s="20" t="n">
        <v>2.91300369</v>
      </c>
      <c r="K46" s="18" t="n">
        <v>445.65251646</v>
      </c>
      <c r="L46" s="20" t="n">
        <v>4.78954269</v>
      </c>
      <c r="M46" s="18" t="s">
        <v>481</v>
      </c>
      <c r="N46" s="20" t="s">
        <v>481</v>
      </c>
      <c r="O46" s="18" t="s">
        <v>481</v>
      </c>
      <c r="P46" s="20" t="s">
        <v>481</v>
      </c>
      <c r="Q46" s="18" t="s">
        <v>481</v>
      </c>
      <c r="R46" s="20" t="s">
        <v>481</v>
      </c>
      <c r="S46" s="18" t="s">
        <v>481</v>
      </c>
      <c r="T46" s="20" t="s">
        <v>481</v>
      </c>
      <c r="U46" s="18" t="n">
        <v>378.39284271</v>
      </c>
      <c r="V46" s="20" t="n">
        <v>2.31416657</v>
      </c>
    </row>
    <row r="47" spans="1:22">
      <c r="A47" s="15" t="s">
        <v>522</v>
      </c>
      <c r="B47" s="17" t="n">
        <v>5928</v>
      </c>
      <c r="C47" s="18">
        <f>(456.0/B47*100)</f>
        <v/>
      </c>
      <c r="D47" s="19" t="n">
        <v>5472</v>
      </c>
      <c r="E47" s="18" t="n">
        <v>391.81051468</v>
      </c>
      <c r="F47" s="20" t="n">
        <v>6.68905228</v>
      </c>
      <c r="G47" s="18" t="n">
        <v>443.85148419</v>
      </c>
      <c r="H47" s="20" t="n">
        <v>5.56452798</v>
      </c>
      <c r="I47" s="18" t="n">
        <v>468.83463524</v>
      </c>
      <c r="J47" s="20" t="n">
        <v>4.07993202</v>
      </c>
      <c r="K47" s="18" t="n">
        <v>481.10938829</v>
      </c>
      <c r="L47" s="20" t="n">
        <v>6.45013243</v>
      </c>
      <c r="M47" s="18" t="s">
        <v>481</v>
      </c>
      <c r="N47" s="20" t="s">
        <v>481</v>
      </c>
      <c r="O47" s="18" t="s">
        <v>481</v>
      </c>
      <c r="P47" s="20" t="s">
        <v>481</v>
      </c>
      <c r="Q47" s="18" t="s">
        <v>481</v>
      </c>
      <c r="R47" s="20" t="s">
        <v>481</v>
      </c>
      <c r="S47" s="18" t="s">
        <v>481</v>
      </c>
      <c r="T47" s="20" t="s">
        <v>481</v>
      </c>
      <c r="U47" s="18" t="n">
        <v>381.40392422</v>
      </c>
      <c r="V47" s="20" t="n">
        <v>5.56011951</v>
      </c>
    </row>
    <row r="48" spans="1:22">
      <c r="A48" s="15" t="s">
        <v>523</v>
      </c>
      <c r="B48" s="17" t="n">
        <v>9841</v>
      </c>
      <c r="C48" s="18">
        <f>(8.0/B48*100)</f>
        <v/>
      </c>
      <c r="D48" s="19" t="n">
        <v>9833</v>
      </c>
      <c r="E48" s="18" t="n">
        <v>486.47884724</v>
      </c>
      <c r="F48" s="20" t="n">
        <v>10.63186552</v>
      </c>
      <c r="G48" s="18" t="n">
        <v>494.66617769</v>
      </c>
      <c r="H48" s="20" t="n">
        <v>6.50983806</v>
      </c>
      <c r="I48" s="18" t="n">
        <v>518.93171676</v>
      </c>
      <c r="J48" s="20" t="n">
        <v>4.68798777</v>
      </c>
      <c r="K48" s="18" t="n">
        <v>555.71261553</v>
      </c>
      <c r="L48" s="20" t="n">
        <v>6.65795835</v>
      </c>
      <c r="M48" s="18" t="s">
        <v>481</v>
      </c>
      <c r="N48" s="20" t="s">
        <v>481</v>
      </c>
      <c r="O48" s="18" t="s">
        <v>481</v>
      </c>
      <c r="P48" s="20" t="s">
        <v>481</v>
      </c>
      <c r="Q48" s="18" t="s">
        <v>481</v>
      </c>
      <c r="R48" s="20" t="s">
        <v>481</v>
      </c>
      <c r="S48" s="18" t="s">
        <v>481</v>
      </c>
      <c r="T48" s="20" t="s">
        <v>481</v>
      </c>
      <c r="U48" s="18" t="n">
        <v>456.1128099</v>
      </c>
      <c r="V48" s="20" t="n">
        <v>23.59036806</v>
      </c>
    </row>
    <row r="49" spans="1:22">
      <c r="A49" s="15" t="s">
        <v>524</v>
      </c>
      <c r="B49" s="17" t="n">
        <v>6349</v>
      </c>
      <c r="C49" s="18">
        <f>(56.0/B49*100)</f>
        <v/>
      </c>
      <c r="D49" s="19" t="n">
        <v>6293</v>
      </c>
      <c r="E49" s="18" t="n">
        <v>408.09562893</v>
      </c>
      <c r="F49" s="20" t="n">
        <v>5.52426591</v>
      </c>
      <c r="G49" s="18" t="n">
        <v>417.16185008</v>
      </c>
      <c r="H49" s="20" t="n">
        <v>3.97491432</v>
      </c>
      <c r="I49" s="18" t="n">
        <v>438.81050749</v>
      </c>
      <c r="J49" s="20" t="n">
        <v>3.17796483</v>
      </c>
      <c r="K49" s="18" t="n">
        <v>449.60844114</v>
      </c>
      <c r="L49" s="20" t="n">
        <v>4.00845739</v>
      </c>
      <c r="M49" s="18" t="s">
        <v>481</v>
      </c>
      <c r="N49" s="20" t="s">
        <v>481</v>
      </c>
      <c r="O49" s="18" t="s">
        <v>481</v>
      </c>
      <c r="P49" s="20" t="s">
        <v>481</v>
      </c>
      <c r="Q49" s="18" t="s">
        <v>481</v>
      </c>
      <c r="R49" s="20" t="s">
        <v>481</v>
      </c>
      <c r="S49" s="18" t="n">
        <v>346.68925367</v>
      </c>
      <c r="T49" s="20" t="n">
        <v>31.22908837</v>
      </c>
      <c r="U49" s="18" t="n">
        <v>380.89535247</v>
      </c>
      <c r="V49" s="20" t="n">
        <v>7.70046549</v>
      </c>
    </row>
    <row r="50" spans="1:22">
      <c r="A50" s="15" t="s">
        <v>525</v>
      </c>
      <c r="B50" s="17" t="n">
        <v>11795</v>
      </c>
      <c r="C50" s="18">
        <f>(457.0/B50*100)</f>
        <v/>
      </c>
      <c r="D50" s="19" t="n">
        <v>11338</v>
      </c>
      <c r="E50" s="18" t="n">
        <v>380.85386217</v>
      </c>
      <c r="F50" s="20" t="n">
        <v>5.90167656</v>
      </c>
      <c r="G50" s="18" t="n">
        <v>413.64587215</v>
      </c>
      <c r="H50" s="20" t="n">
        <v>3.51342864</v>
      </c>
      <c r="I50" s="18" t="n">
        <v>423.38763176</v>
      </c>
      <c r="J50" s="20" t="n">
        <v>2.33696766</v>
      </c>
      <c r="K50" s="18" t="n">
        <v>432.66113353</v>
      </c>
      <c r="L50" s="20" t="n">
        <v>3.44630859</v>
      </c>
      <c r="M50" s="18" t="s">
        <v>481</v>
      </c>
      <c r="N50" s="20" t="s">
        <v>481</v>
      </c>
      <c r="O50" s="18" t="s">
        <v>481</v>
      </c>
      <c r="P50" s="20" t="s">
        <v>481</v>
      </c>
      <c r="Q50" s="18" t="s">
        <v>481</v>
      </c>
      <c r="R50" s="20" t="s">
        <v>481</v>
      </c>
      <c r="S50" s="18" t="s">
        <v>481</v>
      </c>
      <c r="T50" s="20" t="s">
        <v>481</v>
      </c>
      <c r="U50" s="18" t="n">
        <v>362.93292293</v>
      </c>
      <c r="V50" s="20" t="n">
        <v>6.14040733</v>
      </c>
    </row>
    <row r="51" spans="1:22">
      <c r="A51" s="15" t="s">
        <v>526</v>
      </c>
      <c r="B51" s="17" t="n">
        <v>6866</v>
      </c>
      <c r="C51" s="18">
        <f>(119.0/B51*100)</f>
        <v/>
      </c>
      <c r="D51" s="19" t="n">
        <v>6747</v>
      </c>
      <c r="E51" s="18" t="n">
        <v>390.19246616</v>
      </c>
      <c r="F51" s="20" t="n">
        <v>3.64100761</v>
      </c>
      <c r="G51" s="18" t="n">
        <v>417.13944898</v>
      </c>
      <c r="H51" s="20" t="n">
        <v>2.97001899</v>
      </c>
      <c r="I51" s="18" t="n">
        <v>427.53008067</v>
      </c>
      <c r="J51" s="20" t="n">
        <v>2.28387259</v>
      </c>
      <c r="K51" s="18" t="n">
        <v>437.0090807</v>
      </c>
      <c r="L51" s="20" t="n">
        <v>4.39354501</v>
      </c>
      <c r="M51" s="18" t="s">
        <v>481</v>
      </c>
      <c r="N51" s="20" t="s">
        <v>481</v>
      </c>
      <c r="O51" s="18" t="s">
        <v>481</v>
      </c>
      <c r="P51" s="20" t="s">
        <v>481</v>
      </c>
      <c r="Q51" s="18" t="n">
        <v>410.85572185</v>
      </c>
      <c r="R51" s="20" t="n">
        <v>3.7997542</v>
      </c>
      <c r="S51" s="18" t="s">
        <v>481</v>
      </c>
      <c r="T51" s="20" t="s">
        <v>481</v>
      </c>
      <c r="U51" s="18" t="n">
        <v>389.77381533</v>
      </c>
      <c r="V51" s="20" t="n">
        <v>6.16548561</v>
      </c>
    </row>
    <row r="52" spans="1:22">
      <c r="A52" s="15" t="s">
        <v>527</v>
      </c>
      <c r="B52" s="17" t="n">
        <v>5809</v>
      </c>
      <c r="C52" s="18">
        <f>(120.0/B52*100)</f>
        <v/>
      </c>
      <c r="D52" s="19" t="n">
        <v>5689</v>
      </c>
      <c r="E52" s="18" t="n">
        <v>406.50052667</v>
      </c>
      <c r="F52" s="20" t="n">
        <v>5.94430731</v>
      </c>
      <c r="G52" s="18" t="n">
        <v>455.6832424</v>
      </c>
      <c r="H52" s="20" t="n">
        <v>4.437366</v>
      </c>
      <c r="I52" s="18" t="n">
        <v>483.00301182</v>
      </c>
      <c r="J52" s="20" t="n">
        <v>2.53401336</v>
      </c>
      <c r="K52" s="18" t="n">
        <v>501.82289861</v>
      </c>
      <c r="L52" s="20" t="n">
        <v>4.36933441</v>
      </c>
      <c r="M52" s="18" t="s">
        <v>481</v>
      </c>
      <c r="N52" s="20" t="s">
        <v>481</v>
      </c>
      <c r="O52" s="18" t="s">
        <v>481</v>
      </c>
      <c r="P52" s="20" t="s">
        <v>481</v>
      </c>
      <c r="Q52" s="18" t="s">
        <v>481</v>
      </c>
      <c r="R52" s="20" t="s">
        <v>481</v>
      </c>
      <c r="S52" s="18" t="s">
        <v>481</v>
      </c>
      <c r="T52" s="20" t="s">
        <v>481</v>
      </c>
      <c r="U52" s="18" t="n">
        <v>399.73915504</v>
      </c>
      <c r="V52" s="20" t="n">
        <v>5.88431368</v>
      </c>
    </row>
    <row r="53" spans="1:22">
      <c r="A53" s="15" t="s">
        <v>528</v>
      </c>
      <c r="B53" s="17" t="n">
        <v>5571</v>
      </c>
      <c r="C53" s="18">
        <f>(129.0/B53*100)</f>
        <v/>
      </c>
      <c r="D53" s="19" t="n">
        <v>5442</v>
      </c>
      <c r="E53" s="18" t="n">
        <v>384.70944201</v>
      </c>
      <c r="F53" s="20" t="n">
        <v>5.41030713</v>
      </c>
      <c r="G53" s="18" t="n">
        <v>426.97922409</v>
      </c>
      <c r="H53" s="20" t="n">
        <v>3.2529036</v>
      </c>
      <c r="I53" s="18" t="n">
        <v>442.63619051</v>
      </c>
      <c r="J53" s="20" t="n">
        <v>1.69057636</v>
      </c>
      <c r="K53" s="18" t="n">
        <v>471.99422041</v>
      </c>
      <c r="L53" s="20" t="n">
        <v>3.76070222</v>
      </c>
      <c r="M53" s="18" t="s">
        <v>481</v>
      </c>
      <c r="N53" s="20" t="s">
        <v>481</v>
      </c>
      <c r="O53" s="18" t="s">
        <v>481</v>
      </c>
      <c r="P53" s="20" t="s">
        <v>481</v>
      </c>
      <c r="Q53" s="18" t="s">
        <v>481</v>
      </c>
      <c r="R53" s="20" t="s">
        <v>481</v>
      </c>
      <c r="S53" s="18" t="s">
        <v>481</v>
      </c>
      <c r="T53" s="20" t="s">
        <v>481</v>
      </c>
      <c r="U53" s="18" t="n">
        <v>359.2608099</v>
      </c>
      <c r="V53" s="20" t="n">
        <v>3.95537877</v>
      </c>
    </row>
    <row r="54" spans="1:22">
      <c r="A54" s="15" t="s">
        <v>529</v>
      </c>
      <c r="B54" s="17" t="n">
        <v>4740</v>
      </c>
      <c r="C54" s="18">
        <f>(580.0/B54*100)</f>
        <v/>
      </c>
      <c r="D54" s="19" t="n">
        <v>4160</v>
      </c>
      <c r="E54" s="18" t="n">
        <v>315.94053797</v>
      </c>
      <c r="F54" s="20" t="n">
        <v>5.2733641</v>
      </c>
      <c r="G54" s="18" t="n">
        <v>340.65778834</v>
      </c>
      <c r="H54" s="20" t="n">
        <v>4.45471851</v>
      </c>
      <c r="I54" s="18" t="n">
        <v>352.44508712</v>
      </c>
      <c r="J54" s="20" t="n">
        <v>3.43022062</v>
      </c>
      <c r="K54" s="18" t="n">
        <v>346.98908622</v>
      </c>
      <c r="L54" s="20" t="n">
        <v>3.73890601</v>
      </c>
      <c r="M54" s="18" t="s">
        <v>481</v>
      </c>
      <c r="N54" s="20" t="s">
        <v>481</v>
      </c>
      <c r="O54" s="18" t="s">
        <v>481</v>
      </c>
      <c r="P54" s="20" t="s">
        <v>481</v>
      </c>
      <c r="Q54" s="18" t="s">
        <v>481</v>
      </c>
      <c r="R54" s="20" t="s">
        <v>481</v>
      </c>
      <c r="S54" s="18" t="s">
        <v>481</v>
      </c>
      <c r="T54" s="20" t="s">
        <v>481</v>
      </c>
      <c r="U54" s="18" t="n">
        <v>286.2833662</v>
      </c>
      <c r="V54" s="20" t="n">
        <v>3.42431145</v>
      </c>
    </row>
    <row r="55" spans="1:22">
      <c r="A55" s="15" t="s">
        <v>530</v>
      </c>
      <c r="B55" s="17" t="n">
        <v>5316</v>
      </c>
      <c r="C55" s="18">
        <f>(22.0/B55*100)</f>
        <v/>
      </c>
      <c r="D55" s="19" t="n">
        <v>5294</v>
      </c>
      <c r="E55" s="18" t="n">
        <v>357.31770274</v>
      </c>
      <c r="F55" s="20" t="n">
        <v>8.42091224</v>
      </c>
      <c r="G55" s="18" t="n">
        <v>381.15615781</v>
      </c>
      <c r="H55" s="20" t="n">
        <v>3.56062643</v>
      </c>
      <c r="I55" s="18" t="n">
        <v>414.99343457</v>
      </c>
      <c r="J55" s="20" t="n">
        <v>2.62730582</v>
      </c>
      <c r="K55" s="18" t="n">
        <v>448.74889725</v>
      </c>
      <c r="L55" s="20" t="n">
        <v>3.65600911</v>
      </c>
      <c r="M55" s="18" t="s">
        <v>481</v>
      </c>
      <c r="N55" s="20" t="s">
        <v>481</v>
      </c>
      <c r="O55" s="18" t="s">
        <v>481</v>
      </c>
      <c r="P55" s="20" t="s">
        <v>481</v>
      </c>
      <c r="Q55" s="18" t="s">
        <v>481</v>
      </c>
      <c r="R55" s="20" t="s">
        <v>481</v>
      </c>
      <c r="S55" s="18" t="n">
        <v>313.62582788</v>
      </c>
      <c r="T55" s="20" t="n">
        <v>19.86790795</v>
      </c>
      <c r="U55" s="18" t="n">
        <v>332.62711266</v>
      </c>
      <c r="V55" s="20" t="n">
        <v>7.19197198</v>
      </c>
    </row>
    <row r="56" spans="1:22">
      <c r="A56" s="15" t="s">
        <v>531</v>
      </c>
      <c r="B56" s="17" t="n">
        <v>5359</v>
      </c>
      <c r="C56" s="18">
        <f>(77.0/B56*100)</f>
        <v/>
      </c>
      <c r="D56" s="19" t="n">
        <v>5282</v>
      </c>
      <c r="E56" s="18" t="n">
        <v>469.84343373</v>
      </c>
      <c r="F56" s="20" t="n">
        <v>6.95074636</v>
      </c>
      <c r="G56" s="18" t="n">
        <v>489.32497048</v>
      </c>
      <c r="H56" s="20" t="n">
        <v>6.22734444</v>
      </c>
      <c r="I56" s="18" t="n">
        <v>524.78941816</v>
      </c>
      <c r="J56" s="20" t="n">
        <v>2.27480162</v>
      </c>
      <c r="K56" s="18" t="n">
        <v>548.2032537699999</v>
      </c>
      <c r="L56" s="20" t="n">
        <v>3.4919936</v>
      </c>
      <c r="M56" s="18" t="s">
        <v>481</v>
      </c>
      <c r="N56" s="20" t="s">
        <v>481</v>
      </c>
      <c r="O56" s="18" t="s">
        <v>481</v>
      </c>
      <c r="P56" s="20" t="s">
        <v>481</v>
      </c>
      <c r="Q56" s="18" t="s">
        <v>481</v>
      </c>
      <c r="R56" s="20" t="s">
        <v>481</v>
      </c>
      <c r="S56" s="18" t="s">
        <v>481</v>
      </c>
      <c r="T56" s="20" t="s">
        <v>481</v>
      </c>
      <c r="U56" s="18" t="n">
        <v>441.23019516</v>
      </c>
      <c r="V56" s="20" t="n">
        <v>13.82460023</v>
      </c>
    </row>
    <row r="57" spans="1:22">
      <c r="A57" s="15" t="s">
        <v>532</v>
      </c>
      <c r="B57" s="17" t="n">
        <v>6513</v>
      </c>
      <c r="C57" s="18">
        <f>(0.0/B57*100)</f>
        <v/>
      </c>
      <c r="D57" s="19" t="n">
        <v>6513</v>
      </c>
      <c r="E57" s="18" t="n">
        <v>387.78264776</v>
      </c>
      <c r="F57" s="20" t="n">
        <v>5.86040378</v>
      </c>
      <c r="G57" s="18" t="n">
        <v>408.36549942</v>
      </c>
      <c r="H57" s="20" t="n">
        <v>3.27341726</v>
      </c>
      <c r="I57" s="18" t="n">
        <v>405.8045975</v>
      </c>
      <c r="J57" s="20" t="n">
        <v>2.67862374</v>
      </c>
      <c r="K57" s="18" t="n">
        <v>386.3818485</v>
      </c>
      <c r="L57" s="20" t="n">
        <v>4.07414507</v>
      </c>
      <c r="M57" s="18" t="s">
        <v>481</v>
      </c>
      <c r="N57" s="20" t="s">
        <v>481</v>
      </c>
      <c r="O57" s="18" t="s">
        <v>481</v>
      </c>
      <c r="P57" s="20" t="s">
        <v>481</v>
      </c>
      <c r="Q57" s="18" t="s">
        <v>481</v>
      </c>
      <c r="R57" s="20" t="s">
        <v>481</v>
      </c>
      <c r="S57" s="18" t="n">
        <v>351.212</v>
      </c>
      <c r="T57" s="20" t="n">
        <v>21.0643667</v>
      </c>
      <c r="U57" s="18" t="n">
        <v>382.81472269</v>
      </c>
      <c r="V57" s="20" t="n">
        <v>7.53386856</v>
      </c>
    </row>
    <row r="58" spans="1:22">
      <c r="A58" s="15" t="s">
        <v>533</v>
      </c>
      <c r="B58" s="17" t="n">
        <v>7267</v>
      </c>
      <c r="C58" s="18">
        <f>(10.0/B58*100)</f>
        <v/>
      </c>
      <c r="D58" s="19" t="n">
        <v>7257</v>
      </c>
      <c r="E58" s="18" t="n">
        <v>367.99622971</v>
      </c>
      <c r="F58" s="20" t="n">
        <v>5.55010673</v>
      </c>
      <c r="G58" s="18" t="n">
        <v>403.76132325</v>
      </c>
      <c r="H58" s="20" t="n">
        <v>3.51158262</v>
      </c>
      <c r="I58" s="18" t="n">
        <v>419.06714822</v>
      </c>
      <c r="J58" s="20" t="n">
        <v>2.87862024</v>
      </c>
      <c r="K58" s="18" t="n">
        <v>430.40285409</v>
      </c>
      <c r="L58" s="20" t="n">
        <v>3.33736221</v>
      </c>
      <c r="M58" s="18" t="s">
        <v>481</v>
      </c>
      <c r="N58" s="20" t="s">
        <v>481</v>
      </c>
      <c r="O58" s="18" t="s">
        <v>481</v>
      </c>
      <c r="P58" s="20" t="s">
        <v>481</v>
      </c>
      <c r="Q58" s="18" t="s">
        <v>481</v>
      </c>
      <c r="R58" s="20" t="s">
        <v>481</v>
      </c>
      <c r="S58" s="18" t="n">
        <v>347.66651144</v>
      </c>
      <c r="T58" s="20" t="n">
        <v>17.84282418</v>
      </c>
      <c r="U58" s="18" t="n">
        <v>332.75086764</v>
      </c>
      <c r="V58" s="20" t="n">
        <v>10.08018664</v>
      </c>
    </row>
    <row r="59" spans="1:22">
      <c r="A59" s="15" t="s">
        <v>534</v>
      </c>
      <c r="B59" s="17" t="n">
        <v>4826</v>
      </c>
      <c r="C59" s="18">
        <f>(26.0/B59*100)</f>
        <v/>
      </c>
      <c r="D59" s="19" t="n">
        <v>4800</v>
      </c>
      <c r="E59" s="18" t="n">
        <v>354.40225473</v>
      </c>
      <c r="F59" s="20" t="n">
        <v>5.3900402</v>
      </c>
      <c r="G59" s="18" t="n">
        <v>381.58158678</v>
      </c>
      <c r="H59" s="20" t="n">
        <v>3.60354776</v>
      </c>
      <c r="I59" s="18" t="n">
        <v>383.53768747</v>
      </c>
      <c r="J59" s="20" t="n">
        <v>2.07825759</v>
      </c>
      <c r="K59" s="18" t="n">
        <v>384.81898674</v>
      </c>
      <c r="L59" s="20" t="n">
        <v>3.22991601</v>
      </c>
      <c r="M59" s="18" t="s">
        <v>481</v>
      </c>
      <c r="N59" s="20" t="s">
        <v>481</v>
      </c>
      <c r="O59" s="18" t="s">
        <v>481</v>
      </c>
      <c r="P59" s="20" t="s">
        <v>481</v>
      </c>
      <c r="Q59" s="18" t="s">
        <v>481</v>
      </c>
      <c r="R59" s="20" t="s">
        <v>481</v>
      </c>
      <c r="S59" s="18" t="n">
        <v>308.67073486</v>
      </c>
      <c r="T59" s="20" t="n">
        <v>15.26858774</v>
      </c>
      <c r="U59" s="18" t="n">
        <v>325.75183568</v>
      </c>
      <c r="V59" s="20" t="n">
        <v>5.57285827</v>
      </c>
    </row>
    <row r="60" spans="1:22">
      <c r="A60" s="15" t="s">
        <v>535</v>
      </c>
      <c r="B60" s="17" t="n">
        <v>4546</v>
      </c>
      <c r="C60" s="18">
        <f>(15.0/B60*100)</f>
        <v/>
      </c>
      <c r="D60" s="19" t="n">
        <v>4531</v>
      </c>
      <c r="E60" s="18" t="n">
        <v>354.26865596</v>
      </c>
      <c r="F60" s="20" t="n">
        <v>5.43365595</v>
      </c>
      <c r="G60" s="18" t="n">
        <v>383.94858476</v>
      </c>
      <c r="H60" s="20" t="n">
        <v>4.43589496</v>
      </c>
      <c r="I60" s="18" t="n">
        <v>391.17847636</v>
      </c>
      <c r="J60" s="20" t="n">
        <v>4.11120829</v>
      </c>
      <c r="K60" s="18" t="n">
        <v>404.4269584</v>
      </c>
      <c r="L60" s="20" t="n">
        <v>6.41391377</v>
      </c>
      <c r="M60" s="18" t="s">
        <v>481</v>
      </c>
      <c r="N60" s="20" t="s">
        <v>481</v>
      </c>
      <c r="O60" s="18" t="s">
        <v>481</v>
      </c>
      <c r="P60" s="20" t="s">
        <v>481</v>
      </c>
      <c r="Q60" s="18" t="s">
        <v>481</v>
      </c>
      <c r="R60" s="20" t="s">
        <v>481</v>
      </c>
      <c r="S60" s="18" t="n">
        <v>315.28676595</v>
      </c>
      <c r="T60" s="20" t="n">
        <v>16.40235621</v>
      </c>
      <c r="U60" s="18" t="n">
        <v>368.56355693</v>
      </c>
      <c r="V60" s="20" t="n">
        <v>6.69658241</v>
      </c>
    </row>
    <row r="61" spans="1:22">
      <c r="A61" s="15" t="s">
        <v>536</v>
      </c>
      <c r="B61" s="17" t="n">
        <v>6525</v>
      </c>
      <c r="C61" s="18">
        <f>(184.0/B61*100)</f>
        <v/>
      </c>
      <c r="D61" s="19" t="n">
        <v>6341</v>
      </c>
      <c r="E61" s="18" t="n">
        <v>449.28983802</v>
      </c>
      <c r="F61" s="20" t="n">
        <v>5.86358832</v>
      </c>
      <c r="G61" s="18" t="n">
        <v>454.80478136</v>
      </c>
      <c r="H61" s="20" t="n">
        <v>4.12878538</v>
      </c>
      <c r="I61" s="18" t="n">
        <v>482.36516326</v>
      </c>
      <c r="J61" s="20" t="n">
        <v>2.79009721</v>
      </c>
      <c r="K61" s="18" t="n">
        <v>499.1235207</v>
      </c>
      <c r="L61" s="20" t="n">
        <v>3.04329295</v>
      </c>
      <c r="M61" s="18" t="s">
        <v>481</v>
      </c>
      <c r="N61" s="20" t="s">
        <v>481</v>
      </c>
      <c r="O61" s="18" t="s">
        <v>481</v>
      </c>
      <c r="P61" s="20" t="s">
        <v>481</v>
      </c>
      <c r="Q61" s="18" t="s">
        <v>481</v>
      </c>
      <c r="R61" s="20" t="s">
        <v>481</v>
      </c>
      <c r="S61" s="18" t="s">
        <v>481</v>
      </c>
      <c r="T61" s="20" t="s">
        <v>481</v>
      </c>
      <c r="U61" s="18" t="n">
        <v>387.08482524</v>
      </c>
      <c r="V61" s="20" t="n">
        <v>6.91051612</v>
      </c>
    </row>
    <row r="62" spans="1:22">
      <c r="A62" s="15" t="s">
        <v>537</v>
      </c>
      <c r="B62" s="17" t="n">
        <v>4476</v>
      </c>
      <c r="C62" s="18">
        <f>(3.0/B62*100)</f>
        <v/>
      </c>
      <c r="D62" s="19" t="n">
        <v>4473</v>
      </c>
      <c r="E62" s="18" t="n">
        <v>473.24329572</v>
      </c>
      <c r="F62" s="20" t="n">
        <v>9.139858670000001</v>
      </c>
      <c r="G62" s="18" t="n">
        <v>504.68334338</v>
      </c>
      <c r="H62" s="20" t="n">
        <v>4.24208812</v>
      </c>
      <c r="I62" s="18" t="n">
        <v>529.4367109999999</v>
      </c>
      <c r="J62" s="20" t="n">
        <v>1.38282283</v>
      </c>
      <c r="K62" s="18" t="n">
        <v>554.01143197</v>
      </c>
      <c r="L62" s="20" t="n">
        <v>3.71748422</v>
      </c>
      <c r="M62" s="18" t="s">
        <v>481</v>
      </c>
      <c r="N62" s="20" t="s">
        <v>481</v>
      </c>
      <c r="O62" s="18" t="s">
        <v>481</v>
      </c>
      <c r="P62" s="20" t="s">
        <v>481</v>
      </c>
      <c r="Q62" s="18" t="s">
        <v>481</v>
      </c>
      <c r="R62" s="20" t="s">
        <v>481</v>
      </c>
      <c r="S62" s="18" t="s">
        <v>481</v>
      </c>
      <c r="T62" s="20" t="s">
        <v>481</v>
      </c>
      <c r="U62" s="18" t="n">
        <v>486.3607367</v>
      </c>
      <c r="V62" s="20" t="n">
        <v>20.46358075</v>
      </c>
    </row>
    <row r="63" spans="1:22">
      <c r="A63" s="15" t="s">
        <v>538</v>
      </c>
      <c r="B63" s="17" t="n">
        <v>5324</v>
      </c>
      <c r="C63" s="18">
        <f>(13.0/B63*100)</f>
        <v/>
      </c>
      <c r="D63" s="19" t="n">
        <v>5311</v>
      </c>
      <c r="E63" s="18" t="n">
        <v>345.68117472</v>
      </c>
      <c r="F63" s="20" t="n">
        <v>6.06520452</v>
      </c>
      <c r="G63" s="18" t="n">
        <v>375.67346918</v>
      </c>
      <c r="H63" s="20" t="n">
        <v>3.21770818</v>
      </c>
      <c r="I63" s="18" t="n">
        <v>392.19069711</v>
      </c>
      <c r="J63" s="20" t="n">
        <v>1.79475507</v>
      </c>
      <c r="K63" s="18" t="n">
        <v>402.18140439</v>
      </c>
      <c r="L63" s="20" t="n">
        <v>4.19440688</v>
      </c>
      <c r="M63" s="18" t="s">
        <v>481</v>
      </c>
      <c r="N63" s="20" t="s">
        <v>481</v>
      </c>
      <c r="O63" s="18" t="s">
        <v>481</v>
      </c>
      <c r="P63" s="20" t="s">
        <v>481</v>
      </c>
      <c r="Q63" s="18" t="n">
        <v>207.93355</v>
      </c>
      <c r="R63" s="20" t="n">
        <v>64.74293806999999</v>
      </c>
      <c r="S63" s="18" t="n">
        <v>346.21477426</v>
      </c>
      <c r="T63" s="20" t="n">
        <v>32.04952763</v>
      </c>
      <c r="U63" s="18" t="n">
        <v>344.06339154</v>
      </c>
      <c r="V63" s="20" t="n">
        <v>3.98087502</v>
      </c>
    </row>
    <row r="64" spans="1:22">
      <c r="A64" s="15" t="s">
        <v>539</v>
      </c>
      <c r="B64" s="17" t="n">
        <v>3634</v>
      </c>
      <c r="C64" s="18">
        <f>(3.0/B64*100)</f>
        <v/>
      </c>
      <c r="D64" s="19" t="n">
        <v>3631</v>
      </c>
      <c r="E64" s="18" t="n">
        <v>383.82939971</v>
      </c>
      <c r="F64" s="20" t="n">
        <v>10.13070852</v>
      </c>
      <c r="G64" s="18" t="n">
        <v>452.40298271</v>
      </c>
      <c r="H64" s="20" t="n">
        <v>4.03926319</v>
      </c>
      <c r="I64" s="18" t="n">
        <v>475.67875808</v>
      </c>
      <c r="J64" s="20" t="n">
        <v>2.39611887</v>
      </c>
      <c r="K64" s="18" t="n">
        <v>499.22013269</v>
      </c>
      <c r="L64" s="20" t="n">
        <v>4.74255526</v>
      </c>
      <c r="M64" s="18" t="s">
        <v>481</v>
      </c>
      <c r="N64" s="20" t="s">
        <v>481</v>
      </c>
      <c r="O64" s="18" t="s">
        <v>481</v>
      </c>
      <c r="P64" s="20" t="s">
        <v>481</v>
      </c>
      <c r="Q64" s="18" t="s">
        <v>481</v>
      </c>
      <c r="R64" s="20" t="s">
        <v>481</v>
      </c>
      <c r="S64" s="18" t="n">
        <v>358.81575818</v>
      </c>
      <c r="T64" s="20" t="n">
        <v>31.03082737</v>
      </c>
      <c r="U64" s="18" t="n">
        <v>335.36013258</v>
      </c>
      <c r="V64" s="20" t="n">
        <v>9.99342891</v>
      </c>
    </row>
    <row r="65" spans="1:22">
      <c r="A65" s="15" t="s">
        <v>540</v>
      </c>
      <c r="B65" s="17" t="n">
        <v>5325</v>
      </c>
      <c r="C65" s="18">
        <f>(14.0/B65*100)</f>
        <v/>
      </c>
      <c r="D65" s="19" t="n">
        <v>5311</v>
      </c>
      <c r="E65" s="18" t="n">
        <v>385.55579834</v>
      </c>
      <c r="F65" s="20" t="n">
        <v>6.26343931</v>
      </c>
      <c r="G65" s="18" t="n">
        <v>421.38245208</v>
      </c>
      <c r="H65" s="20" t="n">
        <v>3.88684149</v>
      </c>
      <c r="I65" s="18" t="n">
        <v>434.17454624</v>
      </c>
      <c r="J65" s="20" t="n">
        <v>2.11934742</v>
      </c>
      <c r="K65" s="18" t="n">
        <v>451.79082005</v>
      </c>
      <c r="L65" s="20" t="n">
        <v>3.59502912</v>
      </c>
      <c r="M65" s="18" t="s">
        <v>481</v>
      </c>
      <c r="N65" s="20" t="s">
        <v>481</v>
      </c>
      <c r="O65" s="18" t="s">
        <v>481</v>
      </c>
      <c r="P65" s="20" t="s">
        <v>481</v>
      </c>
      <c r="Q65" s="18" t="n">
        <v>354.07444367</v>
      </c>
      <c r="R65" s="20" t="n">
        <v>26.40413617</v>
      </c>
      <c r="S65" s="18" t="s">
        <v>481</v>
      </c>
      <c r="T65" s="20" t="s">
        <v>481</v>
      </c>
      <c r="U65" s="18" t="n">
        <v>352.74820333</v>
      </c>
      <c r="V65" s="20" t="n">
        <v>6.40010713</v>
      </c>
    </row>
    <row r="66" spans="1:22">
      <c r="A66" s="15" t="s">
        <v>541</v>
      </c>
      <c r="B66" s="17" t="n">
        <v>5665</v>
      </c>
      <c r="C66" s="18">
        <f>(100.0/B66*100)</f>
        <v/>
      </c>
      <c r="D66" s="19" t="n">
        <v>5565</v>
      </c>
      <c r="E66" s="18" t="n">
        <v>380.95318007</v>
      </c>
      <c r="F66" s="20" t="n">
        <v>4.15928068</v>
      </c>
      <c r="G66" s="18" t="n">
        <v>406.44113697</v>
      </c>
      <c r="H66" s="20" t="n">
        <v>3.11996825</v>
      </c>
      <c r="I66" s="18" t="n">
        <v>428.39590398</v>
      </c>
      <c r="J66" s="20" t="n">
        <v>1.48363306</v>
      </c>
      <c r="K66" s="18" t="n">
        <v>441.89620371</v>
      </c>
      <c r="L66" s="20" t="n">
        <v>3.98632696</v>
      </c>
      <c r="M66" s="18" t="s">
        <v>481</v>
      </c>
      <c r="N66" s="20" t="s">
        <v>481</v>
      </c>
      <c r="O66" s="18" t="s">
        <v>481</v>
      </c>
      <c r="P66" s="20" t="s">
        <v>481</v>
      </c>
      <c r="Q66" s="18" t="s">
        <v>481</v>
      </c>
      <c r="R66" s="20" t="s">
        <v>481</v>
      </c>
      <c r="S66" s="18" t="s">
        <v>481</v>
      </c>
      <c r="T66" s="20" t="s">
        <v>481</v>
      </c>
      <c r="U66" s="18" t="n">
        <v>355.59156205</v>
      </c>
      <c r="V66" s="20" t="n">
        <v>2.74954551</v>
      </c>
    </row>
    <row r="67" spans="1:22">
      <c r="A67" s="15" t="s">
        <v>542</v>
      </c>
      <c r="B67" s="17" t="n">
        <v>6971</v>
      </c>
      <c r="C67" s="18">
        <f>(1164.0/B67*100)</f>
        <v/>
      </c>
      <c r="D67" s="19" t="n">
        <v>5807</v>
      </c>
      <c r="E67" s="18" t="n">
        <v>379.04626036</v>
      </c>
      <c r="F67" s="20" t="n">
        <v>5.57692539</v>
      </c>
      <c r="G67" s="18" t="n">
        <v>399.89885311</v>
      </c>
      <c r="H67" s="20" t="n">
        <v>3.47862793</v>
      </c>
      <c r="I67" s="18" t="n">
        <v>414.00267344</v>
      </c>
      <c r="J67" s="20" t="n">
        <v>2.60103308</v>
      </c>
      <c r="K67" s="18" t="n">
        <v>425.36478741</v>
      </c>
      <c r="L67" s="20" t="n">
        <v>3.69518778</v>
      </c>
      <c r="M67" s="18" t="s">
        <v>481</v>
      </c>
      <c r="N67" s="20" t="s">
        <v>481</v>
      </c>
      <c r="O67" s="18" t="s">
        <v>481</v>
      </c>
      <c r="P67" s="20" t="s">
        <v>481</v>
      </c>
      <c r="Q67" s="18" t="s">
        <v>481</v>
      </c>
      <c r="R67" s="20" t="s">
        <v>481</v>
      </c>
      <c r="S67" s="18" t="s">
        <v>481</v>
      </c>
      <c r="T67" s="20" t="s">
        <v>481</v>
      </c>
      <c r="U67" s="18" t="n">
        <v>355.85128931</v>
      </c>
      <c r="V67" s="20" t="n">
        <v>4.96743071</v>
      </c>
    </row>
    <row r="68" spans="1:22">
      <c r="A68" s="15" t="s">
        <v>543</v>
      </c>
      <c r="B68" s="17" t="n">
        <v>12083</v>
      </c>
      <c r="C68" s="18">
        <f>(32.0/B68*100)</f>
        <v/>
      </c>
      <c r="D68" s="19" t="n">
        <v>12051</v>
      </c>
      <c r="E68" s="18" t="n">
        <v>372.05644861</v>
      </c>
      <c r="F68" s="20" t="n">
        <v>4.18877298</v>
      </c>
      <c r="G68" s="18" t="n">
        <v>408.20194689</v>
      </c>
      <c r="H68" s="20" t="n">
        <v>2.68857124</v>
      </c>
      <c r="I68" s="18" t="n">
        <v>439.5244125</v>
      </c>
      <c r="J68" s="20" t="n">
        <v>1.25996779</v>
      </c>
      <c r="K68" s="18" t="n">
        <v>453.93110902</v>
      </c>
      <c r="L68" s="20" t="n">
        <v>2.89442826</v>
      </c>
      <c r="M68" s="18" t="s">
        <v>481</v>
      </c>
      <c r="N68" s="20" t="s">
        <v>481</v>
      </c>
      <c r="O68" s="18" t="s">
        <v>481</v>
      </c>
      <c r="P68" s="20" t="s">
        <v>481</v>
      </c>
      <c r="Q68" s="18" t="s">
        <v>481</v>
      </c>
      <c r="R68" s="20" t="s">
        <v>481</v>
      </c>
      <c r="S68" s="18" t="s">
        <v>481</v>
      </c>
      <c r="T68" s="20" t="s">
        <v>481</v>
      </c>
      <c r="U68" s="18" t="n">
        <v>360.14517516</v>
      </c>
      <c r="V68" s="20" t="n">
        <v>1.8965658</v>
      </c>
    </row>
    <row r="69" spans="1:22">
      <c r="A69" s="15" t="s">
        <v>544</v>
      </c>
      <c r="B69" s="17" t="n">
        <v>4876</v>
      </c>
      <c r="C69" s="18">
        <f>(0.0/B69*100)</f>
        <v/>
      </c>
      <c r="D69" s="19" t="n">
        <v>4876</v>
      </c>
      <c r="E69" s="18" t="n">
        <v>408.57402982</v>
      </c>
      <c r="F69" s="20" t="n">
        <v>6.26148191</v>
      </c>
      <c r="G69" s="18" t="n">
        <v>427.75166749</v>
      </c>
      <c r="H69" s="20" t="n">
        <v>3.69738544</v>
      </c>
      <c r="I69" s="18" t="n">
        <v>441.6157389</v>
      </c>
      <c r="J69" s="20" t="n">
        <v>3.25561823</v>
      </c>
      <c r="K69" s="18" t="n">
        <v>439.48231551</v>
      </c>
      <c r="L69" s="20" t="n">
        <v>6.17224862</v>
      </c>
      <c r="M69" s="18" t="s">
        <v>481</v>
      </c>
      <c r="N69" s="20" t="s">
        <v>481</v>
      </c>
      <c r="O69" s="18" t="s">
        <v>481</v>
      </c>
      <c r="P69" s="20" t="s">
        <v>481</v>
      </c>
      <c r="Q69" s="18" t="s">
        <v>481</v>
      </c>
      <c r="R69" s="20" t="s">
        <v>481</v>
      </c>
      <c r="S69" s="18" t="s">
        <v>481</v>
      </c>
      <c r="T69" s="20" t="s">
        <v>481</v>
      </c>
      <c r="U69" s="18" t="n">
        <v>384.38383422</v>
      </c>
      <c r="V69" s="20" t="n">
        <v>18.51588933</v>
      </c>
    </row>
    <row r="70" spans="1:22">
      <c r="A70" s="15" t="s">
        <v>545</v>
      </c>
      <c r="B70" s="17" t="n">
        <v>6036</v>
      </c>
      <c r="C70" s="18">
        <f>(223.0/B70*100)</f>
        <v/>
      </c>
      <c r="D70" s="19" t="n">
        <v>5813</v>
      </c>
      <c r="E70" s="18" t="n">
        <v>453.77833751</v>
      </c>
      <c r="F70" s="20" t="n">
        <v>5.61152158</v>
      </c>
      <c r="G70" s="18" t="n">
        <v>464.17169065</v>
      </c>
      <c r="H70" s="20" t="n">
        <v>4.82247572</v>
      </c>
      <c r="I70" s="18" t="n">
        <v>494.94766973</v>
      </c>
      <c r="J70" s="20" t="n">
        <v>2.84284942</v>
      </c>
      <c r="K70" s="18" t="n">
        <v>517.62604728</v>
      </c>
      <c r="L70" s="20" t="n">
        <v>4.2350818</v>
      </c>
      <c r="M70" s="18" t="s">
        <v>481</v>
      </c>
      <c r="N70" s="20" t="s">
        <v>481</v>
      </c>
      <c r="O70" s="18" t="s">
        <v>481</v>
      </c>
      <c r="P70" s="20" t="s">
        <v>481</v>
      </c>
      <c r="Q70" s="18" t="s">
        <v>481</v>
      </c>
      <c r="R70" s="20" t="s">
        <v>481</v>
      </c>
      <c r="S70" s="18" t="s">
        <v>481</v>
      </c>
      <c r="T70" s="20" t="s">
        <v>481</v>
      </c>
      <c r="U70" s="18" t="n">
        <v>434.95982745</v>
      </c>
      <c r="V70" s="20" t="n">
        <v>7.59737901</v>
      </c>
    </row>
    <row r="71" spans="1:22">
      <c r="A71" s="15" t="s">
        <v>546</v>
      </c>
      <c r="B71" s="17" t="n">
        <v>6115</v>
      </c>
      <c r="C71" s="18">
        <f>(50.0/B71*100)</f>
        <v/>
      </c>
      <c r="D71" s="19" t="n">
        <v>6065</v>
      </c>
      <c r="E71" s="18" t="n">
        <v>508.31450918</v>
      </c>
      <c r="F71" s="20" t="n">
        <v>10.25183322</v>
      </c>
      <c r="G71" s="18" t="n">
        <v>543.3013385100001</v>
      </c>
      <c r="H71" s="20" t="n">
        <v>4.67430766</v>
      </c>
      <c r="I71" s="18" t="n">
        <v>551.52000234</v>
      </c>
      <c r="J71" s="20" t="n">
        <v>1.35063914</v>
      </c>
      <c r="K71" s="18" t="n">
        <v>590.62061182</v>
      </c>
      <c r="L71" s="20" t="n">
        <v>3.17789653</v>
      </c>
      <c r="M71" s="18" t="s">
        <v>481</v>
      </c>
      <c r="N71" s="20" t="s">
        <v>481</v>
      </c>
      <c r="O71" s="18" t="s">
        <v>481</v>
      </c>
      <c r="P71" s="20" t="s">
        <v>481</v>
      </c>
      <c r="Q71" s="18" t="s">
        <v>481</v>
      </c>
      <c r="R71" s="20" t="s">
        <v>481</v>
      </c>
      <c r="S71" s="18" t="s">
        <v>481</v>
      </c>
      <c r="T71" s="20" t="s">
        <v>481</v>
      </c>
      <c r="U71" s="18" t="n">
        <v>449.6364849</v>
      </c>
      <c r="V71" s="20" t="n">
        <v>13.07161879</v>
      </c>
    </row>
    <row r="72" spans="1:22">
      <c r="A72" s="15" t="s">
        <v>547</v>
      </c>
      <c r="B72" s="17" t="n">
        <v>7708</v>
      </c>
      <c r="C72" s="18">
        <f>(8.0/B72*100)</f>
        <v/>
      </c>
      <c r="D72" s="19" t="n">
        <v>7700</v>
      </c>
      <c r="E72" s="18" t="n">
        <v>477.28813454</v>
      </c>
      <c r="F72" s="20" t="n">
        <v>11.61311983</v>
      </c>
      <c r="G72" s="18" t="n">
        <v>451.17127884</v>
      </c>
      <c r="H72" s="20" t="n">
        <v>6.69545113</v>
      </c>
      <c r="I72" s="18" t="n">
        <v>519.66034878</v>
      </c>
      <c r="J72" s="20" t="n">
        <v>2.47221045</v>
      </c>
      <c r="K72" s="18" t="n">
        <v>582.9407055</v>
      </c>
      <c r="L72" s="20" t="n">
        <v>3.97305531</v>
      </c>
      <c r="M72" s="18" t="s">
        <v>481</v>
      </c>
      <c r="N72" s="20" t="s">
        <v>481</v>
      </c>
      <c r="O72" s="18" t="s">
        <v>481</v>
      </c>
      <c r="P72" s="20" t="s">
        <v>481</v>
      </c>
      <c r="Q72" s="18" t="s">
        <v>481</v>
      </c>
      <c r="R72" s="20" t="s">
        <v>481</v>
      </c>
      <c r="S72" s="18" t="s">
        <v>481</v>
      </c>
      <c r="T72" s="20" t="s">
        <v>481</v>
      </c>
      <c r="U72" s="18" t="n">
        <v>456.63193922</v>
      </c>
      <c r="V72" s="20" t="n">
        <v>24.27681717</v>
      </c>
    </row>
    <row r="73" spans="1:22">
      <c r="A73" s="15" t="s">
        <v>548</v>
      </c>
      <c r="B73" s="17" t="n">
        <v>8249</v>
      </c>
      <c r="C73" s="18">
        <f>(209.0/B73*100)</f>
        <v/>
      </c>
      <c r="D73" s="19" t="n">
        <v>8040</v>
      </c>
      <c r="E73" s="18" t="n">
        <v>382.9215967</v>
      </c>
      <c r="F73" s="20" t="n">
        <v>9.321080719999999</v>
      </c>
      <c r="G73" s="18" t="n">
        <v>397.20805995</v>
      </c>
      <c r="H73" s="20" t="n">
        <v>4.0221069</v>
      </c>
      <c r="I73" s="18" t="n">
        <v>422.65057828</v>
      </c>
      <c r="J73" s="20" t="n">
        <v>2.6986197</v>
      </c>
      <c r="K73" s="18" t="n">
        <v>454.10599201</v>
      </c>
      <c r="L73" s="20" t="n">
        <v>6.05536647</v>
      </c>
      <c r="M73" s="18" t="s">
        <v>481</v>
      </c>
      <c r="N73" s="20" t="s">
        <v>481</v>
      </c>
      <c r="O73" s="18" t="s">
        <v>481</v>
      </c>
      <c r="P73" s="20" t="s">
        <v>481</v>
      </c>
      <c r="Q73" s="18" t="s">
        <v>481</v>
      </c>
      <c r="R73" s="20" t="s">
        <v>481</v>
      </c>
      <c r="S73" s="18" t="s">
        <v>481</v>
      </c>
      <c r="T73" s="20" t="s">
        <v>481</v>
      </c>
      <c r="U73" s="18" t="n">
        <v>368.66793871</v>
      </c>
      <c r="V73" s="20" t="n">
        <v>10.30176858</v>
      </c>
    </row>
    <row r="74" spans="1:22">
      <c r="A74" s="15" t="s">
        <v>549</v>
      </c>
      <c r="B74" s="17" t="n">
        <v>4692</v>
      </c>
      <c r="C74" s="18">
        <f>(82.0/B74*100)</f>
        <v/>
      </c>
      <c r="D74" s="19" t="n">
        <v>4610</v>
      </c>
      <c r="E74" s="18" t="n">
        <v>390.81434018</v>
      </c>
      <c r="F74" s="20" t="n">
        <v>5.97634017</v>
      </c>
      <c r="G74" s="18" t="n">
        <v>418.23568266</v>
      </c>
      <c r="H74" s="20" t="n">
        <v>3.69578076</v>
      </c>
      <c r="I74" s="18" t="n">
        <v>438.61863978</v>
      </c>
      <c r="J74" s="20" t="n">
        <v>1.99086225</v>
      </c>
      <c r="K74" s="18" t="n">
        <v>439.18262174</v>
      </c>
      <c r="L74" s="20" t="n">
        <v>3.52241507</v>
      </c>
      <c r="M74" s="18" t="s">
        <v>481</v>
      </c>
      <c r="N74" s="20" t="s">
        <v>481</v>
      </c>
      <c r="O74" s="18" t="s">
        <v>481</v>
      </c>
      <c r="P74" s="20" t="s">
        <v>481</v>
      </c>
      <c r="Q74" s="18" t="s">
        <v>481</v>
      </c>
      <c r="R74" s="20" t="s">
        <v>481</v>
      </c>
      <c r="S74" s="18" t="n">
        <v>353.74601302</v>
      </c>
      <c r="T74" s="20" t="n">
        <v>21.96945681</v>
      </c>
      <c r="U74" s="18" t="n">
        <v>359.40727705</v>
      </c>
      <c r="V74" s="20" t="n">
        <v>5.06821955</v>
      </c>
    </row>
    <row r="75" spans="1:22">
      <c r="A75" s="15" t="s">
        <v>550</v>
      </c>
      <c r="B75" s="17" t="n">
        <v>5375</v>
      </c>
      <c r="C75" s="18">
        <f>(341.0/B75*100)</f>
        <v/>
      </c>
      <c r="D75" s="19" t="n">
        <v>5034</v>
      </c>
      <c r="E75" s="18" t="n">
        <v>376.84231029</v>
      </c>
      <c r="F75" s="20" t="n">
        <v>4.15175804</v>
      </c>
      <c r="G75" s="18" t="n">
        <v>388.43636169</v>
      </c>
      <c r="H75" s="20" t="n">
        <v>3.19551488</v>
      </c>
      <c r="I75" s="18" t="n">
        <v>394.4195487</v>
      </c>
      <c r="J75" s="20" t="n">
        <v>2.84746911</v>
      </c>
      <c r="K75" s="18" t="n">
        <v>405.18022688</v>
      </c>
      <c r="L75" s="20" t="n">
        <v>3.72760464</v>
      </c>
      <c r="M75" s="18" t="s">
        <v>481</v>
      </c>
      <c r="N75" s="20" t="s">
        <v>481</v>
      </c>
      <c r="O75" s="18" t="s">
        <v>481</v>
      </c>
      <c r="P75" s="20" t="s">
        <v>481</v>
      </c>
      <c r="Q75" s="18" t="s">
        <v>481</v>
      </c>
      <c r="R75" s="20" t="s">
        <v>481</v>
      </c>
      <c r="S75" s="18" t="s">
        <v>481</v>
      </c>
      <c r="T75" s="20" t="s">
        <v>481</v>
      </c>
      <c r="U75" s="18" t="n">
        <v>362.05232359</v>
      </c>
      <c r="V75" s="20" t="n">
        <v>3.66126507</v>
      </c>
    </row>
    <row r="76" spans="1:22">
      <c r="A76" s="15" t="s">
        <v>551</v>
      </c>
      <c r="B76" s="17" t="n">
        <v>14167</v>
      </c>
      <c r="C76" s="18">
        <f>(238.0/B76*100)</f>
        <v/>
      </c>
      <c r="D76" s="19" t="n">
        <v>13929</v>
      </c>
      <c r="E76" s="18" t="n">
        <v>389.72861541</v>
      </c>
      <c r="F76" s="20" t="n">
        <v>5.36583857</v>
      </c>
      <c r="G76" s="18" t="n">
        <v>421.25678312</v>
      </c>
      <c r="H76" s="20" t="n">
        <v>4.12375107</v>
      </c>
      <c r="I76" s="18" t="n">
        <v>445.75790416</v>
      </c>
      <c r="J76" s="20" t="n">
        <v>2.70656366</v>
      </c>
      <c r="K76" s="18" t="n">
        <v>465.06246991</v>
      </c>
      <c r="L76" s="20" t="n">
        <v>3.39195885</v>
      </c>
      <c r="M76" s="18" t="s">
        <v>481</v>
      </c>
      <c r="N76" s="20" t="s">
        <v>481</v>
      </c>
      <c r="O76" s="18" t="s">
        <v>481</v>
      </c>
      <c r="P76" s="20" t="s">
        <v>481</v>
      </c>
      <c r="Q76" s="18" t="s">
        <v>481</v>
      </c>
      <c r="R76" s="20" t="s">
        <v>481</v>
      </c>
      <c r="S76" s="18" t="s">
        <v>481</v>
      </c>
      <c r="T76" s="20" t="s">
        <v>481</v>
      </c>
      <c r="U76" s="18" t="n">
        <v>366.98149427</v>
      </c>
      <c r="V76" s="20" t="n">
        <v>4.27426648</v>
      </c>
    </row>
    <row r="77" spans="1:22">
      <c r="A77" s="15" t="s">
        <v>552</v>
      </c>
      <c r="B77" s="17" t="n">
        <v>6062</v>
      </c>
      <c r="C77" s="18">
        <f>(455.0/B77*100)</f>
        <v/>
      </c>
      <c r="D77" s="19" t="n">
        <v>5607</v>
      </c>
      <c r="E77" s="18" t="n">
        <v>406.69272333</v>
      </c>
      <c r="F77" s="20" t="n">
        <v>4.1619397</v>
      </c>
      <c r="G77" s="18" t="n">
        <v>432.39005557</v>
      </c>
      <c r="H77" s="20" t="n">
        <v>3.47541606</v>
      </c>
      <c r="I77" s="18" t="n">
        <v>450.47926737</v>
      </c>
      <c r="J77" s="20" t="n">
        <v>2.77838541</v>
      </c>
      <c r="K77" s="18" t="n">
        <v>478.25090122</v>
      </c>
      <c r="L77" s="20" t="n">
        <v>4.37017082</v>
      </c>
      <c r="M77" s="18" t="s">
        <v>481</v>
      </c>
      <c r="N77" s="20" t="s">
        <v>481</v>
      </c>
      <c r="O77" s="18" t="s">
        <v>481</v>
      </c>
      <c r="P77" s="20" t="s">
        <v>481</v>
      </c>
      <c r="Q77" s="18" t="s">
        <v>481</v>
      </c>
      <c r="R77" s="20" t="s">
        <v>481</v>
      </c>
      <c r="S77" s="18" t="s">
        <v>481</v>
      </c>
      <c r="T77" s="20" t="s">
        <v>481</v>
      </c>
      <c r="U77" s="18" t="n">
        <v>377.06613859</v>
      </c>
      <c r="V77" s="20" t="n">
        <v>3.33264437</v>
      </c>
    </row>
    <row r="78" spans="1:22">
      <c r="A78" s="15" t="s">
        <v>553</v>
      </c>
      <c r="B78" s="17" t="n">
        <v>5826</v>
      </c>
      <c r="C78" s="18">
        <f>(0.0/B78*100)</f>
        <v/>
      </c>
      <c r="D78" s="19" t="n">
        <v>5826</v>
      </c>
      <c r="E78" s="18" t="n">
        <v>506.02038075</v>
      </c>
      <c r="F78" s="20" t="n">
        <v>6.49242671</v>
      </c>
      <c r="G78" s="18" t="n">
        <v>512.9097052</v>
      </c>
      <c r="H78" s="20" t="n">
        <v>4.81236089</v>
      </c>
      <c r="I78" s="18" t="n">
        <v>527.84594271</v>
      </c>
      <c r="J78" s="20" t="n">
        <v>3.87986622</v>
      </c>
      <c r="K78" s="18" t="n">
        <v>532.0988505</v>
      </c>
      <c r="L78" s="20" t="n">
        <v>6.32022395</v>
      </c>
      <c r="M78" s="18" t="s">
        <v>481</v>
      </c>
      <c r="N78" s="20" t="s">
        <v>481</v>
      </c>
      <c r="O78" s="18" t="s">
        <v>481</v>
      </c>
      <c r="P78" s="20" t="s">
        <v>481</v>
      </c>
      <c r="Q78" s="18" t="n">
        <v>431.126</v>
      </c>
      <c r="R78" s="20" t="n">
        <v>17.85283108</v>
      </c>
      <c r="S78" s="18" t="n">
        <v>481.34436407</v>
      </c>
      <c r="T78" s="20" t="n">
        <v>39.08683285</v>
      </c>
      <c r="U78" s="18" t="n">
        <v>513.04791802</v>
      </c>
      <c r="V78" s="20" t="n">
        <v>16.3700038</v>
      </c>
    </row>
    <row customHeight="1" ht="25" r="79" spans="1:22">
      <c r="A79" s="15" t="s">
        <v>554</v>
      </c>
      <c r="B79" s="17" t="n">
        <v>1657</v>
      </c>
      <c r="C79" s="18">
        <f>(41.0/B79*100)</f>
        <v/>
      </c>
      <c r="D79" s="19" t="n">
        <v>1616</v>
      </c>
      <c r="E79" s="18" t="n">
        <v>448.53824987</v>
      </c>
      <c r="F79" s="20" t="n">
        <v>12.32052993</v>
      </c>
      <c r="G79" s="18" t="n">
        <v>453.53706059</v>
      </c>
      <c r="H79" s="20" t="n">
        <v>6.71303325</v>
      </c>
      <c r="I79" s="18" t="n">
        <v>477.89213709</v>
      </c>
      <c r="J79" s="20" t="n">
        <v>6.48153486</v>
      </c>
      <c r="K79" s="18" t="n">
        <v>502.19443685</v>
      </c>
      <c r="L79" s="20" t="n">
        <v>9.200050559999999</v>
      </c>
      <c r="M79" s="18" t="s">
        <v>481</v>
      </c>
      <c r="N79" s="20" t="s">
        <v>481</v>
      </c>
      <c r="O79" s="18" t="s">
        <v>481</v>
      </c>
      <c r="P79" s="20" t="s">
        <v>481</v>
      </c>
      <c r="Q79" s="18" t="s">
        <v>481</v>
      </c>
      <c r="R79" s="20" t="s">
        <v>481</v>
      </c>
      <c r="S79" s="18" t="s">
        <v>481</v>
      </c>
      <c r="T79" s="20" t="s">
        <v>481</v>
      </c>
      <c r="U79" s="18" t="n">
        <v>392.66622979</v>
      </c>
      <c r="V79" s="20" t="n">
        <v>16.74587121</v>
      </c>
    </row>
    <row r="80" spans="1:22">
      <c r="A80" s="15" t="s">
        <v>555</v>
      </c>
      <c r="B80" s="17" t="n">
        <v>7841</v>
      </c>
      <c r="C80" s="18">
        <f>(0.0/B80*100)</f>
        <v/>
      </c>
      <c r="D80" s="19" t="n">
        <v>7841</v>
      </c>
      <c r="E80" s="18" t="n">
        <v>436.46841709</v>
      </c>
      <c r="F80" s="20" t="n">
        <v>6.62112835</v>
      </c>
      <c r="G80" s="18" t="n">
        <v>445.98739776</v>
      </c>
      <c r="H80" s="20" t="n">
        <v>4.45515637</v>
      </c>
      <c r="I80" s="18" t="n">
        <v>459.24557129</v>
      </c>
      <c r="J80" s="20" t="n">
        <v>3.76048459</v>
      </c>
      <c r="K80" s="18" t="n">
        <v>462.14473774</v>
      </c>
      <c r="L80" s="20" t="n">
        <v>5.50381667</v>
      </c>
      <c r="M80" s="18" t="s">
        <v>481</v>
      </c>
      <c r="N80" s="20" t="s">
        <v>481</v>
      </c>
      <c r="O80" s="18" t="s">
        <v>481</v>
      </c>
      <c r="P80" s="20" t="s">
        <v>481</v>
      </c>
      <c r="Q80" s="18" t="s">
        <v>481</v>
      </c>
      <c r="R80" s="20" t="s">
        <v>481</v>
      </c>
      <c r="S80" s="18" t="s">
        <v>481</v>
      </c>
      <c r="T80" s="20" t="s">
        <v>481</v>
      </c>
      <c r="U80" s="18" t="n">
        <v>420.5080584</v>
      </c>
      <c r="V80" s="20" t="n">
        <v>26.34832348</v>
      </c>
    </row>
    <row r="81" spans="1:22">
      <c r="A81" s="23" t="s">
        <v>556</v>
      </c>
      <c r="B81" s="17" t="n">
        <v>8861</v>
      </c>
      <c r="C81" s="18">
        <f>(113.0/B81*100)</f>
        <v/>
      </c>
      <c r="D81" s="19" t="n">
        <v>8748</v>
      </c>
      <c r="E81" s="18" t="n">
        <v>406.72223808</v>
      </c>
      <c r="F81" s="20" t="n">
        <v>9.78139513</v>
      </c>
      <c r="G81" s="18" t="n">
        <v>426.04033018</v>
      </c>
      <c r="H81" s="20" t="n">
        <v>4.80408227</v>
      </c>
      <c r="I81" s="18" t="n">
        <v>443.02837977</v>
      </c>
      <c r="J81" s="20" t="n">
        <v>2.88374809</v>
      </c>
      <c r="K81" s="18" t="n">
        <v>466.87911022</v>
      </c>
      <c r="L81" s="20" t="n">
        <v>3.64857267</v>
      </c>
      <c r="M81" s="18" t="s">
        <v>481</v>
      </c>
      <c r="N81" s="20" t="s">
        <v>481</v>
      </c>
      <c r="O81" s="18" t="s">
        <v>481</v>
      </c>
      <c r="P81" s="20" t="s">
        <v>481</v>
      </c>
      <c r="Q81" s="18" t="s">
        <v>481</v>
      </c>
      <c r="R81" s="20" t="s">
        <v>481</v>
      </c>
      <c r="S81" s="18" t="s">
        <v>481</v>
      </c>
      <c r="T81" s="20" t="s">
        <v>481</v>
      </c>
      <c r="U81" s="18" t="n">
        <v>395.01130235</v>
      </c>
      <c r="V81" s="20" t="n">
        <v>8.405647439999999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7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878</v>
      </c>
    </row>
    <row customHeight="1" ht="30" r="4" spans="1:22">
      <c r="A4" s="6" t="n"/>
      <c r="B4" s="7" t="s">
        <v>462</v>
      </c>
      <c r="C4" s="7" t="s">
        <v>463</v>
      </c>
      <c r="D4" s="8" t="s">
        <v>462</v>
      </c>
      <c r="E4" s="9" t="s">
        <v>641</v>
      </c>
      <c r="F4" s="10" t="n"/>
      <c r="G4" s="9" t="s">
        <v>642</v>
      </c>
      <c r="H4" s="10" t="n"/>
      <c r="I4" s="9" t="s">
        <v>643</v>
      </c>
      <c r="J4" s="10" t="n"/>
      <c r="K4" s="9" t="s">
        <v>644</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(981.0/B7*100)</f>
        <v/>
      </c>
      <c r="D7" s="19" t="n">
        <v>13549</v>
      </c>
      <c r="E7" s="18" t="n">
        <v>440.13815806</v>
      </c>
      <c r="F7" s="20" t="n">
        <v>6.38741632</v>
      </c>
      <c r="G7" s="18" t="n">
        <v>467.70501351</v>
      </c>
      <c r="H7" s="20" t="n">
        <v>3.74632998</v>
      </c>
      <c r="I7" s="18" t="n">
        <v>511.08985713</v>
      </c>
      <c r="J7" s="20" t="n">
        <v>1.66030452</v>
      </c>
      <c r="K7" s="18" t="n">
        <v>561.68658582</v>
      </c>
      <c r="L7" s="20" t="n">
        <v>2.97314388</v>
      </c>
      <c r="M7" s="18" t="s">
        <v>481</v>
      </c>
      <c r="N7" s="20" t="s">
        <v>481</v>
      </c>
      <c r="O7" s="18" t="s">
        <v>481</v>
      </c>
      <c r="P7" s="20" t="s">
        <v>481</v>
      </c>
      <c r="Q7" s="18" t="s">
        <v>481</v>
      </c>
      <c r="R7" s="20" t="s">
        <v>481</v>
      </c>
      <c r="S7" s="18" t="s">
        <v>481</v>
      </c>
      <c r="T7" s="20" t="s">
        <v>481</v>
      </c>
      <c r="U7" s="18" t="n">
        <v>468.59061555</v>
      </c>
      <c r="V7" s="20" t="n">
        <v>4.36198945</v>
      </c>
    </row>
    <row r="8" spans="1:22">
      <c r="A8" s="15" t="s">
        <v>483</v>
      </c>
      <c r="B8" s="17" t="n">
        <v>7007</v>
      </c>
      <c r="C8" s="18">
        <f>(262.0/B8*100)</f>
        <v/>
      </c>
      <c r="D8" s="19" t="n">
        <v>6745</v>
      </c>
      <c r="E8" s="18" t="n">
        <v>442.46863816</v>
      </c>
      <c r="F8" s="20" t="n">
        <v>4.80853216</v>
      </c>
      <c r="G8" s="18" t="n">
        <v>480.00389053</v>
      </c>
      <c r="H8" s="20" t="n">
        <v>3.30187384</v>
      </c>
      <c r="I8" s="18" t="n">
        <v>508.78027522</v>
      </c>
      <c r="J8" s="20" t="n">
        <v>2.93041393</v>
      </c>
      <c r="K8" s="18" t="n">
        <v>538.79886938</v>
      </c>
      <c r="L8" s="20" t="n">
        <v>3.74266528</v>
      </c>
      <c r="M8" s="18" t="s">
        <v>481</v>
      </c>
      <c r="N8" s="20" t="s">
        <v>481</v>
      </c>
      <c r="O8" s="18" t="s">
        <v>481</v>
      </c>
      <c r="P8" s="20" t="s">
        <v>481</v>
      </c>
      <c r="Q8" s="18" t="n">
        <v>368.48347797</v>
      </c>
      <c r="R8" s="20" t="n">
        <v>14.99112476</v>
      </c>
      <c r="S8" s="18" t="s">
        <v>481</v>
      </c>
      <c r="T8" s="20" t="s">
        <v>481</v>
      </c>
      <c r="U8" s="18" t="n">
        <v>425.52293708</v>
      </c>
      <c r="V8" s="20" t="n">
        <v>4.57855648</v>
      </c>
    </row>
    <row r="9" spans="1:22">
      <c r="A9" s="15" t="s">
        <v>484</v>
      </c>
      <c r="B9" s="17" t="n">
        <v>9651</v>
      </c>
      <c r="C9" s="18">
        <f>(344.0/B9*100)</f>
        <v/>
      </c>
      <c r="D9" s="19" t="n">
        <v>9307</v>
      </c>
      <c r="E9" s="18" t="n">
        <v>445.57951379</v>
      </c>
      <c r="F9" s="20" t="n">
        <v>5.89248423</v>
      </c>
      <c r="G9" s="18" t="n">
        <v>489.86480681</v>
      </c>
      <c r="H9" s="20" t="n">
        <v>3.13033728</v>
      </c>
      <c r="I9" s="18" t="n">
        <v>523.62636037</v>
      </c>
      <c r="J9" s="20" t="n">
        <v>2.21787413</v>
      </c>
      <c r="K9" s="18" t="n">
        <v>539.58954443</v>
      </c>
      <c r="L9" s="20" t="n">
        <v>3.55949986</v>
      </c>
      <c r="M9" s="18" t="s">
        <v>481</v>
      </c>
      <c r="N9" s="20" t="s">
        <v>481</v>
      </c>
      <c r="O9" s="18" t="s">
        <v>481</v>
      </c>
      <c r="P9" s="20" t="s">
        <v>481</v>
      </c>
      <c r="Q9" s="18" t="n">
        <v>374.78530698</v>
      </c>
      <c r="R9" s="20" t="n">
        <v>11.62763904</v>
      </c>
      <c r="S9" s="18" t="s">
        <v>481</v>
      </c>
      <c r="T9" s="20" t="s">
        <v>481</v>
      </c>
      <c r="U9" s="18" t="n">
        <v>419.70974664</v>
      </c>
      <c r="V9" s="20" t="n">
        <v>5.08027045</v>
      </c>
    </row>
    <row r="10" spans="1:22">
      <c r="A10" s="15" t="s">
        <v>485</v>
      </c>
      <c r="B10" s="17" t="n">
        <v>20058</v>
      </c>
      <c r="C10" s="18">
        <f>(583.0/B10*100)</f>
        <v/>
      </c>
      <c r="D10" s="19" t="n">
        <v>19475</v>
      </c>
      <c r="E10" s="18" t="n">
        <v>482.31683215</v>
      </c>
      <c r="F10" s="20" t="n">
        <v>6.81655947</v>
      </c>
      <c r="G10" s="18" t="n">
        <v>489.61981832</v>
      </c>
      <c r="H10" s="20" t="n">
        <v>3.63665525</v>
      </c>
      <c r="I10" s="18" t="n">
        <v>526.45044964</v>
      </c>
      <c r="J10" s="20" t="n">
        <v>1.84382812</v>
      </c>
      <c r="K10" s="18" t="n">
        <v>564.98714665</v>
      </c>
      <c r="L10" s="20" t="n">
        <v>2.8775002</v>
      </c>
      <c r="M10" s="18" t="s">
        <v>481</v>
      </c>
      <c r="N10" s="20" t="s">
        <v>481</v>
      </c>
      <c r="O10" s="18" t="s">
        <v>481</v>
      </c>
      <c r="P10" s="20" t="s">
        <v>481</v>
      </c>
      <c r="Q10" s="18" t="s">
        <v>481</v>
      </c>
      <c r="R10" s="20" t="s">
        <v>481</v>
      </c>
      <c r="S10" s="18" t="s">
        <v>481</v>
      </c>
      <c r="T10" s="20" t="s">
        <v>481</v>
      </c>
      <c r="U10" s="18" t="n">
        <v>452.21272044</v>
      </c>
      <c r="V10" s="20" t="n">
        <v>5.4165229</v>
      </c>
    </row>
    <row r="11" spans="1:22">
      <c r="A11" s="15" t="s">
        <v>486</v>
      </c>
      <c r="B11" s="17" t="n">
        <v>7053</v>
      </c>
      <c r="C11" s="18">
        <f>(229.0/B11*100)</f>
        <v/>
      </c>
      <c r="D11" s="19" t="n">
        <v>6824</v>
      </c>
      <c r="E11" s="18" t="n">
        <v>423.74758788</v>
      </c>
      <c r="F11" s="20" t="n">
        <v>6.81027427</v>
      </c>
      <c r="G11" s="18" t="n">
        <v>450.11261203</v>
      </c>
      <c r="H11" s="20" t="n">
        <v>3.32168463</v>
      </c>
      <c r="I11" s="18" t="n">
        <v>452.46109078</v>
      </c>
      <c r="J11" s="20" t="n">
        <v>2.78377391</v>
      </c>
      <c r="K11" s="18" t="n">
        <v>468.91538588</v>
      </c>
      <c r="L11" s="20" t="n">
        <v>4.63533779</v>
      </c>
      <c r="M11" s="18" t="s">
        <v>481</v>
      </c>
      <c r="N11" s="20" t="s">
        <v>481</v>
      </c>
      <c r="O11" s="18" t="s">
        <v>481</v>
      </c>
      <c r="P11" s="20" t="s">
        <v>481</v>
      </c>
      <c r="Q11" s="18" t="s">
        <v>481</v>
      </c>
      <c r="R11" s="20" t="s">
        <v>481</v>
      </c>
      <c r="S11" s="18" t="s">
        <v>481</v>
      </c>
      <c r="T11" s="20" t="s">
        <v>481</v>
      </c>
      <c r="U11" s="18" t="n">
        <v>413.27637295</v>
      </c>
      <c r="V11" s="20" t="n">
        <v>5.15097367</v>
      </c>
    </row>
    <row r="12" spans="1:22">
      <c r="A12" s="15" t="s">
        <v>487</v>
      </c>
      <c r="B12" s="17" t="n">
        <v>6894</v>
      </c>
      <c r="C12" s="18">
        <f>(60.0/B12*100)</f>
        <v/>
      </c>
      <c r="D12" s="19" t="n">
        <v>6834</v>
      </c>
      <c r="E12" s="18" t="n">
        <v>440.19539767</v>
      </c>
      <c r="F12" s="20" t="n">
        <v>6.00210242</v>
      </c>
      <c r="G12" s="18" t="n">
        <v>472.41256309</v>
      </c>
      <c r="H12" s="20" t="n">
        <v>3.44177109</v>
      </c>
      <c r="I12" s="18" t="n">
        <v>507.44476216</v>
      </c>
      <c r="J12" s="20" t="n">
        <v>1.91961511</v>
      </c>
      <c r="K12" s="18" t="n">
        <v>534.04275317</v>
      </c>
      <c r="L12" s="20" t="n">
        <v>4.45605953</v>
      </c>
      <c r="M12" s="18" t="s">
        <v>481</v>
      </c>
      <c r="N12" s="20" t="s">
        <v>481</v>
      </c>
      <c r="O12" s="18" t="s">
        <v>481</v>
      </c>
      <c r="P12" s="20" t="s">
        <v>481</v>
      </c>
      <c r="Q12" s="18" t="n">
        <v>366.6777112</v>
      </c>
      <c r="R12" s="20" t="n">
        <v>14.39052153</v>
      </c>
      <c r="S12" s="18" t="s">
        <v>481</v>
      </c>
      <c r="T12" s="20" t="s">
        <v>481</v>
      </c>
      <c r="U12" s="18" t="n">
        <v>406.75222969</v>
      </c>
      <c r="V12" s="20" t="n">
        <v>6.49999849</v>
      </c>
    </row>
    <row r="13" spans="1:22">
      <c r="A13" s="15" t="s">
        <v>488</v>
      </c>
      <c r="B13" s="17" t="n">
        <v>7161</v>
      </c>
      <c r="C13" s="18">
        <f>(318.0/B13*100)</f>
        <v/>
      </c>
      <c r="D13" s="19" t="n">
        <v>6843</v>
      </c>
      <c r="E13" s="18" t="n">
        <v>478.56192815</v>
      </c>
      <c r="F13" s="20" t="n">
        <v>8.0552259</v>
      </c>
      <c r="G13" s="18" t="n">
        <v>479.08044681</v>
      </c>
      <c r="H13" s="20" t="n">
        <v>3.56945754</v>
      </c>
      <c r="I13" s="18" t="n">
        <v>508.31227379</v>
      </c>
      <c r="J13" s="20" t="n">
        <v>2.29296246</v>
      </c>
      <c r="K13" s="18" t="n">
        <v>552.29859603</v>
      </c>
      <c r="L13" s="20" t="n">
        <v>3.54912342</v>
      </c>
      <c r="M13" s="18" t="s">
        <v>481</v>
      </c>
      <c r="N13" s="20" t="s">
        <v>481</v>
      </c>
      <c r="O13" s="18" t="s">
        <v>481</v>
      </c>
      <c r="P13" s="20" t="s">
        <v>481</v>
      </c>
      <c r="Q13" s="18" t="n">
        <v>436.36003517</v>
      </c>
      <c r="R13" s="20" t="n">
        <v>6.43426798</v>
      </c>
      <c r="S13" s="18" t="s">
        <v>481</v>
      </c>
      <c r="T13" s="20" t="s">
        <v>481</v>
      </c>
      <c r="U13" s="18" t="n">
        <v>403.93705831</v>
      </c>
      <c r="V13" s="20" t="n">
        <v>6.39294122</v>
      </c>
    </row>
    <row r="14" spans="1:22">
      <c r="A14" s="15" t="s">
        <v>489</v>
      </c>
      <c r="B14" s="17" t="n">
        <v>5587</v>
      </c>
      <c r="C14" s="18">
        <f>(93.0/B14*100)</f>
        <v/>
      </c>
      <c r="D14" s="19" t="n">
        <v>5494</v>
      </c>
      <c r="E14" s="18" t="n">
        <v>468.75484534</v>
      </c>
      <c r="F14" s="20" t="n">
        <v>7.95628842</v>
      </c>
      <c r="G14" s="18" t="n">
        <v>506.61465236</v>
      </c>
      <c r="H14" s="20" t="n">
        <v>4.52538179</v>
      </c>
      <c r="I14" s="18" t="n">
        <v>537.65917586</v>
      </c>
      <c r="J14" s="20" t="n">
        <v>1.98831042</v>
      </c>
      <c r="K14" s="18" t="n">
        <v>569.23810384</v>
      </c>
      <c r="L14" s="20" t="n">
        <v>4.58675378</v>
      </c>
      <c r="M14" s="18" t="s">
        <v>481</v>
      </c>
      <c r="N14" s="20" t="s">
        <v>481</v>
      </c>
      <c r="O14" s="18" t="s">
        <v>481</v>
      </c>
      <c r="P14" s="20" t="s">
        <v>481</v>
      </c>
      <c r="Q14" s="18" t="s">
        <v>481</v>
      </c>
      <c r="R14" s="20" t="s">
        <v>481</v>
      </c>
      <c r="S14" s="18" t="s">
        <v>481</v>
      </c>
      <c r="T14" s="20" t="s">
        <v>481</v>
      </c>
      <c r="U14" s="18" t="n">
        <v>449.62121066</v>
      </c>
      <c r="V14" s="20" t="n">
        <v>9.82203033</v>
      </c>
    </row>
    <row r="15" spans="1:22">
      <c r="A15" s="15" t="s">
        <v>490</v>
      </c>
      <c r="B15" s="17" t="n">
        <v>5882</v>
      </c>
      <c r="C15" s="18">
        <f>(169.0/B15*100)</f>
        <v/>
      </c>
      <c r="D15" s="19" t="n">
        <v>5713</v>
      </c>
      <c r="E15" s="18" t="n">
        <v>477.79699297</v>
      </c>
      <c r="F15" s="20" t="n">
        <v>7.4163817</v>
      </c>
      <c r="G15" s="18" t="n">
        <v>502.91206886</v>
      </c>
      <c r="H15" s="20" t="n">
        <v>4.28619172</v>
      </c>
      <c r="I15" s="18" t="n">
        <v>541.57297045</v>
      </c>
      <c r="J15" s="20" t="n">
        <v>2.13136946</v>
      </c>
      <c r="K15" s="18" t="n">
        <v>574.61362723</v>
      </c>
      <c r="L15" s="20" t="n">
        <v>4.86912294</v>
      </c>
      <c r="M15" s="18" t="s">
        <v>481</v>
      </c>
      <c r="N15" s="20" t="s">
        <v>481</v>
      </c>
      <c r="O15" s="18" t="s">
        <v>481</v>
      </c>
      <c r="P15" s="20" t="s">
        <v>481</v>
      </c>
      <c r="Q15" s="18" t="n">
        <v>375.95013089</v>
      </c>
      <c r="R15" s="20" t="n">
        <v>17.42774697</v>
      </c>
      <c r="S15" s="18" t="s">
        <v>481</v>
      </c>
      <c r="T15" s="20" t="s">
        <v>481</v>
      </c>
      <c r="U15" s="18" t="n">
        <v>453.5186301</v>
      </c>
      <c r="V15" s="20" t="n">
        <v>5.99306782</v>
      </c>
    </row>
    <row r="16" spans="1:22">
      <c r="A16" s="15" t="s">
        <v>491</v>
      </c>
      <c r="B16" s="17" t="n">
        <v>6108</v>
      </c>
      <c r="C16" s="18">
        <f>(188.0/B16*100)</f>
        <v/>
      </c>
      <c r="D16" s="19" t="n">
        <v>5920</v>
      </c>
      <c r="E16" s="18" t="n">
        <v>426.12796946</v>
      </c>
      <c r="F16" s="20" t="n">
        <v>6.14314968</v>
      </c>
      <c r="G16" s="18" t="n">
        <v>484.70759777</v>
      </c>
      <c r="H16" s="20" t="n">
        <v>3.69876249</v>
      </c>
      <c r="I16" s="18" t="n">
        <v>512.27846257</v>
      </c>
      <c r="J16" s="20" t="n">
        <v>2.13278711</v>
      </c>
      <c r="K16" s="18" t="n">
        <v>528.33565347</v>
      </c>
      <c r="L16" s="20" t="n">
        <v>3.65012604</v>
      </c>
      <c r="M16" s="18" t="s">
        <v>481</v>
      </c>
      <c r="N16" s="20" t="s">
        <v>481</v>
      </c>
      <c r="O16" s="18" t="s">
        <v>481</v>
      </c>
      <c r="P16" s="20" t="s">
        <v>481</v>
      </c>
      <c r="Q16" s="18" t="s">
        <v>481</v>
      </c>
      <c r="R16" s="20" t="s">
        <v>481</v>
      </c>
      <c r="S16" s="18" t="s">
        <v>481</v>
      </c>
      <c r="T16" s="20" t="s">
        <v>481</v>
      </c>
      <c r="U16" s="18" t="n">
        <v>413.09132442</v>
      </c>
      <c r="V16" s="20" t="n">
        <v>7.76397474</v>
      </c>
    </row>
    <row r="17" spans="1:22">
      <c r="A17" s="15" t="s">
        <v>492</v>
      </c>
      <c r="B17" s="17" t="n">
        <v>6504</v>
      </c>
      <c r="C17" s="18">
        <f>(2526.0/B17*100)</f>
        <v/>
      </c>
      <c r="D17" s="19" t="n">
        <v>3978</v>
      </c>
      <c r="E17" s="18" t="n">
        <v>474.32233453</v>
      </c>
      <c r="F17" s="20" t="n">
        <v>6.35940555</v>
      </c>
      <c r="G17" s="18" t="n">
        <v>508.56888956</v>
      </c>
      <c r="H17" s="20" t="n">
        <v>4.64212382</v>
      </c>
      <c r="I17" s="18" t="n">
        <v>528.95835148</v>
      </c>
      <c r="J17" s="20" t="n">
        <v>3.91979654</v>
      </c>
      <c r="K17" s="18" t="n">
        <v>557.81494173</v>
      </c>
      <c r="L17" s="20" t="n">
        <v>5.14862719</v>
      </c>
      <c r="M17" s="18" t="s">
        <v>481</v>
      </c>
      <c r="N17" s="20" t="s">
        <v>481</v>
      </c>
      <c r="O17" s="18" t="s">
        <v>481</v>
      </c>
      <c r="P17" s="20" t="s">
        <v>481</v>
      </c>
      <c r="Q17" s="18" t="n">
        <v>360.48925247</v>
      </c>
      <c r="R17" s="20" t="n">
        <v>12.44339086</v>
      </c>
      <c r="S17" s="18" t="s">
        <v>481</v>
      </c>
      <c r="T17" s="20" t="s">
        <v>481</v>
      </c>
      <c r="U17" s="18" t="n">
        <v>463.545231</v>
      </c>
      <c r="V17" s="20" t="n">
        <v>6.74330429</v>
      </c>
    </row>
    <row r="18" spans="1:22">
      <c r="A18" s="15" t="s">
        <v>493</v>
      </c>
      <c r="B18" s="17" t="n">
        <v>5532</v>
      </c>
      <c r="C18" s="18">
        <f>(32.0/B18*100)</f>
        <v/>
      </c>
      <c r="D18" s="19" t="n">
        <v>5500</v>
      </c>
      <c r="E18" s="18" t="n">
        <v>413.33447952</v>
      </c>
      <c r="F18" s="20" t="n">
        <v>7.27175514</v>
      </c>
      <c r="G18" s="18" t="n">
        <v>454.03322807</v>
      </c>
      <c r="H18" s="20" t="n">
        <v>3.7560749</v>
      </c>
      <c r="I18" s="18" t="n">
        <v>466.67092835</v>
      </c>
      <c r="J18" s="20" t="n">
        <v>4.04550985</v>
      </c>
      <c r="K18" s="18" t="n">
        <v>467.37554282</v>
      </c>
      <c r="L18" s="20" t="n">
        <v>5.94440644</v>
      </c>
      <c r="M18" s="18" t="s">
        <v>481</v>
      </c>
      <c r="N18" s="20" t="s">
        <v>481</v>
      </c>
      <c r="O18" s="18" t="s">
        <v>481</v>
      </c>
      <c r="P18" s="20" t="s">
        <v>481</v>
      </c>
      <c r="Q18" s="18" t="s">
        <v>481</v>
      </c>
      <c r="R18" s="20" t="s">
        <v>481</v>
      </c>
      <c r="S18" s="18" t="s">
        <v>481</v>
      </c>
      <c r="T18" s="20" t="s">
        <v>481</v>
      </c>
      <c r="U18" s="18" t="n">
        <v>373.46650365</v>
      </c>
      <c r="V18" s="20" t="n">
        <v>7.15184589</v>
      </c>
    </row>
    <row r="19" spans="1:22">
      <c r="A19" s="15" t="s">
        <v>494</v>
      </c>
      <c r="B19" s="17" t="n">
        <v>5658</v>
      </c>
      <c r="C19" s="18">
        <f>(462.0/B19*100)</f>
        <v/>
      </c>
      <c r="D19" s="19" t="n">
        <v>5196</v>
      </c>
      <c r="E19" s="18" t="n">
        <v>435.77577825</v>
      </c>
      <c r="F19" s="20" t="n">
        <v>5.89302991</v>
      </c>
      <c r="G19" s="18" t="n">
        <v>472.29832901</v>
      </c>
      <c r="H19" s="20" t="n">
        <v>3.93762227</v>
      </c>
      <c r="I19" s="18" t="n">
        <v>491.89777198</v>
      </c>
      <c r="J19" s="20" t="n">
        <v>2.9888251</v>
      </c>
      <c r="K19" s="18" t="n">
        <v>487.47910407</v>
      </c>
      <c r="L19" s="20" t="n">
        <v>5.57143902</v>
      </c>
      <c r="M19" s="18" t="s">
        <v>481</v>
      </c>
      <c r="N19" s="20" t="s">
        <v>481</v>
      </c>
      <c r="O19" s="18" t="s">
        <v>481</v>
      </c>
      <c r="P19" s="20" t="s">
        <v>481</v>
      </c>
      <c r="Q19" s="18" t="s">
        <v>481</v>
      </c>
      <c r="R19" s="20" t="s">
        <v>481</v>
      </c>
      <c r="S19" s="18" t="s">
        <v>481</v>
      </c>
      <c r="T19" s="20" t="s">
        <v>481</v>
      </c>
      <c r="U19" s="18" t="n">
        <v>412.16075722</v>
      </c>
      <c r="V19" s="20" t="n">
        <v>6.97964258</v>
      </c>
    </row>
    <row r="20" spans="1:22">
      <c r="A20" s="15" t="s">
        <v>495</v>
      </c>
      <c r="B20" s="17" t="n">
        <v>3371</v>
      </c>
      <c r="C20" s="18">
        <f>(75.0/B20*100)</f>
        <v/>
      </c>
      <c r="D20" s="19" t="n">
        <v>3296</v>
      </c>
      <c r="E20" s="18" t="n">
        <v>447.85316776</v>
      </c>
      <c r="F20" s="20" t="n">
        <v>8.63915663</v>
      </c>
      <c r="G20" s="18" t="n">
        <v>441.86690822</v>
      </c>
      <c r="H20" s="20" t="n">
        <v>5.27736502</v>
      </c>
      <c r="I20" s="18" t="n">
        <v>470.89237179</v>
      </c>
      <c r="J20" s="20" t="n">
        <v>2.00442307</v>
      </c>
      <c r="K20" s="18" t="n">
        <v>518.98452284</v>
      </c>
      <c r="L20" s="20" t="n">
        <v>3.35846108</v>
      </c>
      <c r="M20" s="18" t="s">
        <v>481</v>
      </c>
      <c r="N20" s="20" t="s">
        <v>481</v>
      </c>
      <c r="O20" s="18" t="s">
        <v>481</v>
      </c>
      <c r="P20" s="20" t="s">
        <v>481</v>
      </c>
      <c r="Q20" s="18" t="s">
        <v>481</v>
      </c>
      <c r="R20" s="20" t="s">
        <v>481</v>
      </c>
      <c r="S20" s="18" t="s">
        <v>481</v>
      </c>
      <c r="T20" s="20" t="s">
        <v>481</v>
      </c>
      <c r="U20" s="18" t="n">
        <v>416.52351675</v>
      </c>
      <c r="V20" s="20" t="n">
        <v>5.88398662</v>
      </c>
    </row>
    <row r="21" spans="1:22">
      <c r="A21" s="15" t="s">
        <v>496</v>
      </c>
      <c r="B21" s="17" t="n">
        <v>5741</v>
      </c>
      <c r="C21" s="18">
        <f>(77.0/B21*100)</f>
        <v/>
      </c>
      <c r="D21" s="19" t="n">
        <v>5664</v>
      </c>
      <c r="E21" s="18" t="n">
        <v>448.80375273</v>
      </c>
      <c r="F21" s="20" t="n">
        <v>10.57520574</v>
      </c>
      <c r="G21" s="18" t="n">
        <v>488.81237445</v>
      </c>
      <c r="H21" s="20" t="n">
        <v>3.42461827</v>
      </c>
      <c r="I21" s="18" t="n">
        <v>504.62133706</v>
      </c>
      <c r="J21" s="20" t="n">
        <v>2.38462906</v>
      </c>
      <c r="K21" s="18" t="n">
        <v>532.65956059</v>
      </c>
      <c r="L21" s="20" t="n">
        <v>3.67428871</v>
      </c>
      <c r="M21" s="18" t="s">
        <v>481</v>
      </c>
      <c r="N21" s="20" t="s">
        <v>481</v>
      </c>
      <c r="O21" s="18" t="s">
        <v>481</v>
      </c>
      <c r="P21" s="20" t="s">
        <v>481</v>
      </c>
      <c r="Q21" s="18" t="s">
        <v>481</v>
      </c>
      <c r="R21" s="20" t="s">
        <v>481</v>
      </c>
      <c r="S21" s="18" t="s">
        <v>481</v>
      </c>
      <c r="T21" s="20" t="s">
        <v>481</v>
      </c>
      <c r="U21" s="18" t="n">
        <v>426.00647789</v>
      </c>
      <c r="V21" s="20" t="n">
        <v>8.244352790000001</v>
      </c>
    </row>
    <row r="22" spans="1:22">
      <c r="A22" s="15" t="s">
        <v>497</v>
      </c>
      <c r="B22" s="17" t="n">
        <v>6598</v>
      </c>
      <c r="C22" s="18">
        <f>(43.0/B22*100)</f>
        <v/>
      </c>
      <c r="D22" s="19" t="n">
        <v>6555</v>
      </c>
      <c r="E22" s="18" t="n">
        <v>395.28689541</v>
      </c>
      <c r="F22" s="20" t="n">
        <v>5.49435676</v>
      </c>
      <c r="G22" s="18" t="n">
        <v>449.55690088</v>
      </c>
      <c r="H22" s="20" t="n">
        <v>4.57513606</v>
      </c>
      <c r="I22" s="18" t="n">
        <v>478.97191456</v>
      </c>
      <c r="J22" s="20" t="n">
        <v>3.43425306</v>
      </c>
      <c r="K22" s="18" t="n">
        <v>506.58518868</v>
      </c>
      <c r="L22" s="20" t="n">
        <v>4.56774319</v>
      </c>
      <c r="M22" s="18" t="s">
        <v>481</v>
      </c>
      <c r="N22" s="20" t="s">
        <v>481</v>
      </c>
      <c r="O22" s="18" t="s">
        <v>481</v>
      </c>
      <c r="P22" s="20" t="s">
        <v>481</v>
      </c>
      <c r="Q22" s="18" t="s">
        <v>481</v>
      </c>
      <c r="R22" s="20" t="s">
        <v>481</v>
      </c>
      <c r="S22" s="18" t="n">
        <v>450.70965308</v>
      </c>
      <c r="T22" s="20" t="n">
        <v>25.71991259</v>
      </c>
      <c r="U22" s="18" t="n">
        <v>361.1216138</v>
      </c>
      <c r="V22" s="20" t="n">
        <v>7.16517525</v>
      </c>
    </row>
    <row r="23" spans="1:22">
      <c r="A23" s="15" t="s">
        <v>498</v>
      </c>
      <c r="B23" s="17" t="n">
        <v>11583</v>
      </c>
      <c r="C23" s="18">
        <f>(295.0/B23*100)</f>
        <v/>
      </c>
      <c r="D23" s="19" t="n">
        <v>11288</v>
      </c>
      <c r="E23" s="18" t="n">
        <v>435.04997034</v>
      </c>
      <c r="F23" s="20" t="n">
        <v>6.34424538</v>
      </c>
      <c r="G23" s="18" t="n">
        <v>470.52879697</v>
      </c>
      <c r="H23" s="20" t="n">
        <v>3.90281057</v>
      </c>
      <c r="I23" s="18" t="n">
        <v>490.82290641</v>
      </c>
      <c r="J23" s="20" t="n">
        <v>2.61946019</v>
      </c>
      <c r="K23" s="18" t="n">
        <v>497.89203574</v>
      </c>
      <c r="L23" s="20" t="n">
        <v>4.65426155</v>
      </c>
      <c r="M23" s="18" t="s">
        <v>481</v>
      </c>
      <c r="N23" s="20" t="s">
        <v>481</v>
      </c>
      <c r="O23" s="18" t="s">
        <v>481</v>
      </c>
      <c r="P23" s="20" t="s">
        <v>481</v>
      </c>
      <c r="Q23" s="18" t="s">
        <v>481</v>
      </c>
      <c r="R23" s="20" t="s">
        <v>481</v>
      </c>
      <c r="S23" s="18" t="s">
        <v>481</v>
      </c>
      <c r="T23" s="20" t="s">
        <v>481</v>
      </c>
      <c r="U23" s="18" t="n">
        <v>417.4303991</v>
      </c>
      <c r="V23" s="20" t="n">
        <v>6.84483121</v>
      </c>
    </row>
    <row r="24" spans="1:22">
      <c r="A24" s="15" t="s">
        <v>499</v>
      </c>
      <c r="B24" s="17" t="n">
        <v>6647</v>
      </c>
      <c r="C24" s="18">
        <f>(16.0/B24*100)</f>
        <v/>
      </c>
      <c r="D24" s="19" t="n">
        <v>6631</v>
      </c>
      <c r="E24" s="18" t="n">
        <v>465.38202366</v>
      </c>
      <c r="F24" s="20" t="n">
        <v>5.3699223</v>
      </c>
      <c r="G24" s="18" t="n">
        <v>500.34464549</v>
      </c>
      <c r="H24" s="20" t="n">
        <v>2.85618234</v>
      </c>
      <c r="I24" s="18" t="n">
        <v>546.14832425</v>
      </c>
      <c r="J24" s="20" t="n">
        <v>2.81647804</v>
      </c>
      <c r="K24" s="18" t="n">
        <v>584.5668194</v>
      </c>
      <c r="L24" s="20" t="n">
        <v>4.04556795</v>
      </c>
      <c r="M24" s="18" t="s">
        <v>481</v>
      </c>
      <c r="N24" s="20" t="s">
        <v>481</v>
      </c>
      <c r="O24" s="18" t="s">
        <v>481</v>
      </c>
      <c r="P24" s="20" t="s">
        <v>481</v>
      </c>
      <c r="Q24" s="18" t="s">
        <v>481</v>
      </c>
      <c r="R24" s="20" t="s">
        <v>481</v>
      </c>
      <c r="S24" s="18" t="s">
        <v>481</v>
      </c>
      <c r="T24" s="20" t="s">
        <v>481</v>
      </c>
      <c r="U24" s="18" t="n">
        <v>456.62234594</v>
      </c>
      <c r="V24" s="20" t="n">
        <v>10.27353035</v>
      </c>
    </row>
    <row r="25" spans="1:22">
      <c r="A25" s="15" t="s">
        <v>500</v>
      </c>
      <c r="B25" s="17" t="n">
        <v>5581</v>
      </c>
      <c r="C25" s="18">
        <f>(26.0/B25*100)</f>
        <v/>
      </c>
      <c r="D25" s="19" t="n">
        <v>5555</v>
      </c>
      <c r="E25" s="18" t="n">
        <v>430.13589754</v>
      </c>
      <c r="F25" s="20" t="n">
        <v>7.35742936</v>
      </c>
      <c r="G25" s="18" t="n">
        <v>464.12633575</v>
      </c>
      <c r="H25" s="20" t="n">
        <v>5.22740965</v>
      </c>
      <c r="I25" s="18" t="n">
        <v>516.10283234</v>
      </c>
      <c r="J25" s="20" t="n">
        <v>2.76152526</v>
      </c>
      <c r="K25" s="18" t="n">
        <v>566.48841086</v>
      </c>
      <c r="L25" s="20" t="n">
        <v>3.8855307</v>
      </c>
      <c r="M25" s="18" t="s">
        <v>481</v>
      </c>
      <c r="N25" s="20" t="s">
        <v>481</v>
      </c>
      <c r="O25" s="18" t="s">
        <v>481</v>
      </c>
      <c r="P25" s="20" t="s">
        <v>481</v>
      </c>
      <c r="Q25" s="18" t="s">
        <v>481</v>
      </c>
      <c r="R25" s="20" t="s">
        <v>481</v>
      </c>
      <c r="S25" s="18" t="s">
        <v>481</v>
      </c>
      <c r="T25" s="20" t="s">
        <v>481</v>
      </c>
      <c r="U25" s="18" t="n">
        <v>425.27556526</v>
      </c>
      <c r="V25" s="20" t="n">
        <v>20.11092213</v>
      </c>
    </row>
    <row r="26" spans="1:22">
      <c r="A26" s="15" t="s">
        <v>501</v>
      </c>
      <c r="B26" s="17" t="n">
        <v>4869</v>
      </c>
      <c r="C26" s="18">
        <f>(96.0/B26*100)</f>
        <v/>
      </c>
      <c r="D26" s="19" t="n">
        <v>4773</v>
      </c>
      <c r="E26" s="18" t="n">
        <v>460.9687218</v>
      </c>
      <c r="F26" s="20" t="n">
        <v>5.31976177</v>
      </c>
      <c r="G26" s="18" t="n">
        <v>471.90184412</v>
      </c>
      <c r="H26" s="20" t="n">
        <v>3.17920998</v>
      </c>
      <c r="I26" s="18" t="n">
        <v>496.3920132</v>
      </c>
      <c r="J26" s="20" t="n">
        <v>1.82252013</v>
      </c>
      <c r="K26" s="18" t="n">
        <v>513.65521986</v>
      </c>
      <c r="L26" s="20" t="n">
        <v>4.34387771</v>
      </c>
      <c r="M26" s="18" t="s">
        <v>481</v>
      </c>
      <c r="N26" s="20" t="s">
        <v>481</v>
      </c>
      <c r="O26" s="18" t="s">
        <v>481</v>
      </c>
      <c r="P26" s="20" t="s">
        <v>481</v>
      </c>
      <c r="Q26" s="18" t="s">
        <v>481</v>
      </c>
      <c r="R26" s="20" t="s">
        <v>481</v>
      </c>
      <c r="S26" s="18" t="s">
        <v>481</v>
      </c>
      <c r="T26" s="20" t="s">
        <v>481</v>
      </c>
      <c r="U26" s="18" t="n">
        <v>437.9596988</v>
      </c>
      <c r="V26" s="20" t="n">
        <v>6.70453201</v>
      </c>
    </row>
    <row r="27" spans="1:22">
      <c r="A27" s="15" t="s">
        <v>502</v>
      </c>
      <c r="B27" s="17" t="n">
        <v>5299</v>
      </c>
      <c r="C27" s="18">
        <f>(191.0/B27*100)</f>
        <v/>
      </c>
      <c r="D27" s="19" t="n">
        <v>5108</v>
      </c>
      <c r="E27" s="18" t="n">
        <v>433.52968389</v>
      </c>
      <c r="F27" s="20" t="n">
        <v>4.5040638</v>
      </c>
      <c r="G27" s="18" t="n">
        <v>476.19870719</v>
      </c>
      <c r="H27" s="20" t="n">
        <v>2.89519023</v>
      </c>
      <c r="I27" s="18" t="n">
        <v>501.63658562</v>
      </c>
      <c r="J27" s="20" t="n">
        <v>1.99073432</v>
      </c>
      <c r="K27" s="18" t="n">
        <v>521.18646025</v>
      </c>
      <c r="L27" s="20" t="n">
        <v>3.85460445</v>
      </c>
      <c r="M27" s="18" t="s">
        <v>481</v>
      </c>
      <c r="N27" s="20" t="s">
        <v>481</v>
      </c>
      <c r="O27" s="18" t="s">
        <v>481</v>
      </c>
      <c r="P27" s="20" t="s">
        <v>481</v>
      </c>
      <c r="Q27" s="18" t="s">
        <v>481</v>
      </c>
      <c r="R27" s="20" t="s">
        <v>481</v>
      </c>
      <c r="S27" s="18" t="s">
        <v>481</v>
      </c>
      <c r="T27" s="20" t="s">
        <v>481</v>
      </c>
      <c r="U27" s="18" t="n">
        <v>411.9360869</v>
      </c>
      <c r="V27" s="20" t="n">
        <v>3.89702095</v>
      </c>
    </row>
    <row r="28" spans="1:22">
      <c r="A28" s="15" t="s">
        <v>503</v>
      </c>
      <c r="B28" s="17" t="n">
        <v>7568</v>
      </c>
      <c r="C28" s="18">
        <f>(528.0/B28*100)</f>
        <v/>
      </c>
      <c r="D28" s="19" t="n">
        <v>7040</v>
      </c>
      <c r="E28" s="18" t="n">
        <v>396.20388871</v>
      </c>
      <c r="F28" s="20" t="n">
        <v>5.60325162</v>
      </c>
      <c r="G28" s="18" t="n">
        <v>417.13291872</v>
      </c>
      <c r="H28" s="20" t="n">
        <v>2.88949017</v>
      </c>
      <c r="I28" s="18" t="n">
        <v>419.04097736</v>
      </c>
      <c r="J28" s="20" t="n">
        <v>2.34283896</v>
      </c>
      <c r="K28" s="18" t="n">
        <v>436.81177057</v>
      </c>
      <c r="L28" s="20" t="n">
        <v>3.87701326</v>
      </c>
      <c r="M28" s="18" t="s">
        <v>481</v>
      </c>
      <c r="N28" s="20" t="s">
        <v>481</v>
      </c>
      <c r="O28" s="18" t="s">
        <v>481</v>
      </c>
      <c r="P28" s="20" t="s">
        <v>481</v>
      </c>
      <c r="Q28" s="18" t="s">
        <v>481</v>
      </c>
      <c r="R28" s="20" t="s">
        <v>481</v>
      </c>
      <c r="S28" s="18" t="s">
        <v>481</v>
      </c>
      <c r="T28" s="20" t="s">
        <v>481</v>
      </c>
      <c r="U28" s="18" t="n">
        <v>387.51061996</v>
      </c>
      <c r="V28" s="20" t="n">
        <v>6.60365193</v>
      </c>
    </row>
    <row r="29" spans="1:22">
      <c r="A29" s="15" t="s">
        <v>504</v>
      </c>
      <c r="B29" s="17" t="n">
        <v>5385</v>
      </c>
      <c r="C29" s="18">
        <f>(30.0/B29*100)</f>
        <v/>
      </c>
      <c r="D29" s="19" t="n">
        <v>5355</v>
      </c>
      <c r="E29" s="18" t="n">
        <v>437.03571768</v>
      </c>
      <c r="F29" s="20" t="n">
        <v>6.75283084</v>
      </c>
      <c r="G29" s="18" t="n">
        <v>500.72034673</v>
      </c>
      <c r="H29" s="20" t="n">
        <v>2.98062171</v>
      </c>
      <c r="I29" s="18" t="n">
        <v>524.7046964899999</v>
      </c>
      <c r="J29" s="20" t="n">
        <v>2.28663995</v>
      </c>
      <c r="K29" s="18" t="n">
        <v>544.65345433</v>
      </c>
      <c r="L29" s="20" t="n">
        <v>6.44828744</v>
      </c>
      <c r="M29" s="18" t="s">
        <v>481</v>
      </c>
      <c r="N29" s="20" t="s">
        <v>481</v>
      </c>
      <c r="O29" s="18" t="s">
        <v>481</v>
      </c>
      <c r="P29" s="20" t="s">
        <v>481</v>
      </c>
      <c r="Q29" s="18" t="n">
        <v>358.28551468</v>
      </c>
      <c r="R29" s="20" t="n">
        <v>8.567023300000001</v>
      </c>
      <c r="S29" s="18" t="s">
        <v>481</v>
      </c>
      <c r="T29" s="20" t="s">
        <v>481</v>
      </c>
      <c r="U29" s="18" t="n">
        <v>402.46344293</v>
      </c>
      <c r="V29" s="20" t="n">
        <v>8.43369358</v>
      </c>
    </row>
    <row r="30" spans="1:22">
      <c r="A30" s="15" t="s">
        <v>505</v>
      </c>
      <c r="B30" s="17" t="n">
        <v>4520</v>
      </c>
      <c r="C30" s="18">
        <f>(254.0/B30*100)</f>
        <v/>
      </c>
      <c r="D30" s="19" t="n">
        <v>4266</v>
      </c>
      <c r="E30" s="18" t="n">
        <v>463.01921502</v>
      </c>
      <c r="F30" s="20" t="n">
        <v>9.51438113</v>
      </c>
      <c r="G30" s="18" t="n">
        <v>491.19351623</v>
      </c>
      <c r="H30" s="20" t="n">
        <v>4.19664067</v>
      </c>
      <c r="I30" s="18" t="n">
        <v>516.89566783</v>
      </c>
      <c r="J30" s="20" t="n">
        <v>2.98186889</v>
      </c>
      <c r="K30" s="18" t="n">
        <v>565.3864360699999</v>
      </c>
      <c r="L30" s="20" t="n">
        <v>4.36356876</v>
      </c>
      <c r="M30" s="18" t="s">
        <v>481</v>
      </c>
      <c r="N30" s="20" t="s">
        <v>481</v>
      </c>
      <c r="O30" s="18" t="s">
        <v>481</v>
      </c>
      <c r="P30" s="20" t="s">
        <v>481</v>
      </c>
      <c r="Q30" s="18" t="s">
        <v>481</v>
      </c>
      <c r="R30" s="20" t="s">
        <v>481</v>
      </c>
      <c r="S30" s="18" t="s">
        <v>481</v>
      </c>
      <c r="T30" s="20" t="s">
        <v>481</v>
      </c>
      <c r="U30" s="18" t="n">
        <v>417.75810649</v>
      </c>
      <c r="V30" s="20" t="n">
        <v>5.42522053</v>
      </c>
    </row>
    <row r="31" spans="1:22">
      <c r="A31" s="15" t="s">
        <v>506</v>
      </c>
      <c r="B31" s="17" t="n">
        <v>5456</v>
      </c>
      <c r="C31" s="18">
        <f>(155.0/B31*100)</f>
        <v/>
      </c>
      <c r="D31" s="19" t="n">
        <v>5301</v>
      </c>
      <c r="E31" s="18" t="n">
        <v>439.46176687</v>
      </c>
      <c r="F31" s="20" t="n">
        <v>6.77095489</v>
      </c>
      <c r="G31" s="18" t="n">
        <v>474.78524252</v>
      </c>
      <c r="H31" s="20" t="n">
        <v>3.77793013</v>
      </c>
      <c r="I31" s="18" t="n">
        <v>508.18832103</v>
      </c>
      <c r="J31" s="20" t="n">
        <v>2.23920069</v>
      </c>
      <c r="K31" s="18" t="n">
        <v>545.24433234</v>
      </c>
      <c r="L31" s="20" t="n">
        <v>4.12433465</v>
      </c>
      <c r="M31" s="18" t="s">
        <v>481</v>
      </c>
      <c r="N31" s="20" t="s">
        <v>481</v>
      </c>
      <c r="O31" s="18" t="s">
        <v>481</v>
      </c>
      <c r="P31" s="20" t="s">
        <v>481</v>
      </c>
      <c r="Q31" s="18" t="s">
        <v>481</v>
      </c>
      <c r="R31" s="20" t="s">
        <v>481</v>
      </c>
      <c r="S31" s="18" t="s">
        <v>481</v>
      </c>
      <c r="T31" s="20" t="s">
        <v>481</v>
      </c>
      <c r="U31" s="18" t="n">
        <v>430.08061153</v>
      </c>
      <c r="V31" s="20" t="n">
        <v>4.98577578</v>
      </c>
    </row>
    <row r="32" spans="1:22">
      <c r="A32" s="15" t="s">
        <v>507</v>
      </c>
      <c r="B32" s="17" t="n">
        <v>4478</v>
      </c>
      <c r="C32" s="18">
        <f>(6.0/B32*100)</f>
        <v/>
      </c>
      <c r="D32" s="19" t="n">
        <v>4472</v>
      </c>
      <c r="E32" s="18" t="n">
        <v>465.18408944</v>
      </c>
      <c r="F32" s="20" t="n">
        <v>6.11605976</v>
      </c>
      <c r="G32" s="18" t="n">
        <v>461.87850111</v>
      </c>
      <c r="H32" s="20" t="n">
        <v>4.77618559</v>
      </c>
      <c r="I32" s="18" t="n">
        <v>508.63978005</v>
      </c>
      <c r="J32" s="20" t="n">
        <v>2.4871436</v>
      </c>
      <c r="K32" s="18" t="n">
        <v>525.4403735</v>
      </c>
      <c r="L32" s="20" t="n">
        <v>3.87317329</v>
      </c>
      <c r="M32" s="18" t="s">
        <v>481</v>
      </c>
      <c r="N32" s="20" t="s">
        <v>481</v>
      </c>
      <c r="O32" s="18" t="s">
        <v>481</v>
      </c>
      <c r="P32" s="20" t="s">
        <v>481</v>
      </c>
      <c r="Q32" s="18" t="s">
        <v>481</v>
      </c>
      <c r="R32" s="20" t="s">
        <v>481</v>
      </c>
      <c r="S32" s="18" t="s">
        <v>481</v>
      </c>
      <c r="T32" s="20" t="s">
        <v>481</v>
      </c>
      <c r="U32" s="18" t="n">
        <v>418.59674566</v>
      </c>
      <c r="V32" s="20" t="n">
        <v>11.0446959</v>
      </c>
    </row>
    <row r="33" spans="1:22">
      <c r="A33" s="15" t="s">
        <v>508</v>
      </c>
      <c r="B33" s="17" t="n">
        <v>7325</v>
      </c>
      <c r="C33" s="18">
        <f>(87.0/B33*100)</f>
        <v/>
      </c>
      <c r="D33" s="19" t="n">
        <v>7238</v>
      </c>
      <c r="E33" s="18" t="n">
        <v>455.56641286</v>
      </c>
      <c r="F33" s="20" t="n">
        <v>10.35752188</v>
      </c>
      <c r="G33" s="18" t="n">
        <v>461.79389172</v>
      </c>
      <c r="H33" s="20" t="n">
        <v>4.78767268</v>
      </c>
      <c r="I33" s="18" t="n">
        <v>492.90406098</v>
      </c>
      <c r="J33" s="20" t="n">
        <v>2.4938132</v>
      </c>
      <c r="K33" s="18" t="n">
        <v>542.60418599</v>
      </c>
      <c r="L33" s="20" t="n">
        <v>3.06025031</v>
      </c>
      <c r="M33" s="18" t="s">
        <v>481</v>
      </c>
      <c r="N33" s="20" t="s">
        <v>481</v>
      </c>
      <c r="O33" s="18" t="s">
        <v>481</v>
      </c>
      <c r="P33" s="20" t="s">
        <v>481</v>
      </c>
      <c r="Q33" s="18" t="s">
        <v>481</v>
      </c>
      <c r="R33" s="20" t="s">
        <v>481</v>
      </c>
      <c r="S33" s="18" t="s">
        <v>481</v>
      </c>
      <c r="T33" s="20" t="s">
        <v>481</v>
      </c>
      <c r="U33" s="18" t="n">
        <v>429.84034254</v>
      </c>
      <c r="V33" s="20" t="n">
        <v>6.9211317</v>
      </c>
    </row>
    <row r="34" spans="1:22">
      <c r="A34" s="15" t="s">
        <v>509</v>
      </c>
      <c r="B34" s="17" t="n">
        <v>6350</v>
      </c>
      <c r="C34" s="18">
        <f>(107.0/B34*100)</f>
        <v/>
      </c>
      <c r="D34" s="19" t="n">
        <v>6243</v>
      </c>
      <c r="E34" s="18" t="n">
        <v>411.9573967</v>
      </c>
      <c r="F34" s="20" t="n">
        <v>6.02160471</v>
      </c>
      <c r="G34" s="18" t="n">
        <v>449.86536314</v>
      </c>
      <c r="H34" s="20" t="n">
        <v>3.56578522</v>
      </c>
      <c r="I34" s="18" t="n">
        <v>483.75008332</v>
      </c>
      <c r="J34" s="20" t="n">
        <v>2.42701707</v>
      </c>
      <c r="K34" s="18" t="n">
        <v>481.47978061</v>
      </c>
      <c r="L34" s="20" t="n">
        <v>4.83945593</v>
      </c>
      <c r="M34" s="18" t="s">
        <v>481</v>
      </c>
      <c r="N34" s="20" t="s">
        <v>481</v>
      </c>
      <c r="O34" s="18" t="s">
        <v>481</v>
      </c>
      <c r="P34" s="20" t="s">
        <v>481</v>
      </c>
      <c r="Q34" s="18" t="n">
        <v>306.56969545</v>
      </c>
      <c r="R34" s="20" t="n">
        <v>10.27624616</v>
      </c>
      <c r="S34" s="18" t="s">
        <v>481</v>
      </c>
      <c r="T34" s="20" t="s">
        <v>481</v>
      </c>
      <c r="U34" s="18" t="n">
        <v>395.33107272</v>
      </c>
      <c r="V34" s="20" t="n">
        <v>6.59366225</v>
      </c>
    </row>
    <row r="35" spans="1:22">
      <c r="A35" s="15" t="s">
        <v>510</v>
      </c>
      <c r="B35" s="17" t="n">
        <v>6406</v>
      </c>
      <c r="C35" s="18">
        <f>(78.0/B35*100)</f>
        <v/>
      </c>
      <c r="D35" s="19" t="n">
        <v>6328</v>
      </c>
      <c r="E35" s="18" t="n">
        <v>468.85104711</v>
      </c>
      <c r="F35" s="20" t="n">
        <v>6.98161031</v>
      </c>
      <c r="G35" s="18" t="n">
        <v>502.45088843</v>
      </c>
      <c r="H35" s="20" t="n">
        <v>3.71747565</v>
      </c>
      <c r="I35" s="18" t="n">
        <v>519.54815019</v>
      </c>
      <c r="J35" s="20" t="n">
        <v>1.88238208</v>
      </c>
      <c r="K35" s="18" t="n">
        <v>546.50710326</v>
      </c>
      <c r="L35" s="20" t="n">
        <v>3.96644712</v>
      </c>
      <c r="M35" s="18" t="s">
        <v>481</v>
      </c>
      <c r="N35" s="20" t="s">
        <v>481</v>
      </c>
      <c r="O35" s="18" t="s">
        <v>481</v>
      </c>
      <c r="P35" s="20" t="s">
        <v>481</v>
      </c>
      <c r="Q35" s="18" t="n">
        <v>374.85244494</v>
      </c>
      <c r="R35" s="20" t="n">
        <v>5.84040672</v>
      </c>
      <c r="S35" s="18" t="s">
        <v>481</v>
      </c>
      <c r="T35" s="20" t="s">
        <v>481</v>
      </c>
      <c r="U35" s="18" t="n">
        <v>402.57646156</v>
      </c>
      <c r="V35" s="20" t="n">
        <v>6.64653453</v>
      </c>
    </row>
    <row r="36" spans="1:22">
      <c r="A36" s="15" t="s">
        <v>511</v>
      </c>
      <c r="B36" s="17" t="n">
        <v>6736</v>
      </c>
      <c r="C36" s="18">
        <f>(97.0/B36*100)</f>
        <v/>
      </c>
      <c r="D36" s="19" t="n">
        <v>6639</v>
      </c>
      <c r="E36" s="18" t="n">
        <v>452.42939738</v>
      </c>
      <c r="F36" s="20" t="n">
        <v>6.58540266</v>
      </c>
      <c r="G36" s="18" t="n">
        <v>476.66814759</v>
      </c>
      <c r="H36" s="20" t="n">
        <v>3.85952656</v>
      </c>
      <c r="I36" s="18" t="n">
        <v>496.84874299</v>
      </c>
      <c r="J36" s="20" t="n">
        <v>2.14158164</v>
      </c>
      <c r="K36" s="18" t="n">
        <v>523.85126709</v>
      </c>
      <c r="L36" s="20" t="n">
        <v>2.71889382</v>
      </c>
      <c r="M36" s="18" t="s">
        <v>481</v>
      </c>
      <c r="N36" s="20" t="s">
        <v>481</v>
      </c>
      <c r="O36" s="18" t="s">
        <v>481</v>
      </c>
      <c r="P36" s="20" t="s">
        <v>481</v>
      </c>
      <c r="Q36" s="18" t="s">
        <v>481</v>
      </c>
      <c r="R36" s="20" t="s">
        <v>481</v>
      </c>
      <c r="S36" s="18" t="s">
        <v>481</v>
      </c>
      <c r="T36" s="20" t="s">
        <v>481</v>
      </c>
      <c r="U36" s="18" t="n">
        <v>425.40454315</v>
      </c>
      <c r="V36" s="20" t="n">
        <v>5.76740783</v>
      </c>
    </row>
    <row r="37" spans="1:22">
      <c r="A37" s="15" t="s">
        <v>512</v>
      </c>
      <c r="B37" s="17" t="n">
        <v>5458</v>
      </c>
      <c r="C37" s="18">
        <f>(208.0/B37*100)</f>
        <v/>
      </c>
      <c r="D37" s="19" t="n">
        <v>5250</v>
      </c>
      <c r="E37" s="18" t="n">
        <v>438.82881635</v>
      </c>
      <c r="F37" s="20" t="n">
        <v>8.250817550000001</v>
      </c>
      <c r="G37" s="18" t="n">
        <v>457.76837752</v>
      </c>
      <c r="H37" s="20" t="n">
        <v>5.18199053</v>
      </c>
      <c r="I37" s="18" t="n">
        <v>502.92265396</v>
      </c>
      <c r="J37" s="20" t="n">
        <v>3.36821904</v>
      </c>
      <c r="K37" s="18" t="n">
        <v>549.9648719100001</v>
      </c>
      <c r="L37" s="20" t="n">
        <v>4.76067515</v>
      </c>
      <c r="M37" s="18" t="s">
        <v>481</v>
      </c>
      <c r="N37" s="20" t="s">
        <v>481</v>
      </c>
      <c r="O37" s="18" t="s">
        <v>481</v>
      </c>
      <c r="P37" s="20" t="s">
        <v>481</v>
      </c>
      <c r="Q37" s="18" t="s">
        <v>481</v>
      </c>
      <c r="R37" s="20" t="s">
        <v>481</v>
      </c>
      <c r="S37" s="18" t="s">
        <v>481</v>
      </c>
      <c r="T37" s="20" t="s">
        <v>481</v>
      </c>
      <c r="U37" s="18" t="n">
        <v>409.72387851</v>
      </c>
      <c r="V37" s="20" t="n">
        <v>5.35723512</v>
      </c>
    </row>
    <row r="38" spans="1:22">
      <c r="A38" s="15" t="s">
        <v>513</v>
      </c>
      <c r="B38" s="17" t="n">
        <v>5860</v>
      </c>
      <c r="C38" s="18">
        <f>(30.0/B38*100)</f>
        <v/>
      </c>
      <c r="D38" s="19" t="n">
        <v>5830</v>
      </c>
      <c r="E38" s="18" t="n">
        <v>442.48942359</v>
      </c>
      <c r="F38" s="20" t="n">
        <v>7.02791181</v>
      </c>
      <c r="G38" s="18" t="n">
        <v>490.94074287</v>
      </c>
      <c r="H38" s="20" t="n">
        <v>3.99815615</v>
      </c>
      <c r="I38" s="18" t="n">
        <v>518.14358885</v>
      </c>
      <c r="J38" s="20" t="n">
        <v>3.46065623</v>
      </c>
      <c r="K38" s="18" t="n">
        <v>540.33643449</v>
      </c>
      <c r="L38" s="20" t="n">
        <v>4.93533464</v>
      </c>
      <c r="M38" s="18" t="s">
        <v>481</v>
      </c>
      <c r="N38" s="20" t="s">
        <v>481</v>
      </c>
      <c r="O38" s="18" t="s">
        <v>481</v>
      </c>
      <c r="P38" s="20" t="s">
        <v>481</v>
      </c>
      <c r="Q38" s="18" t="s">
        <v>481</v>
      </c>
      <c r="R38" s="20" t="s">
        <v>481</v>
      </c>
      <c r="S38" s="18" t="s">
        <v>481</v>
      </c>
      <c r="T38" s="20" t="s">
        <v>481</v>
      </c>
      <c r="U38" s="18" t="n">
        <v>478.49658674</v>
      </c>
      <c r="V38" s="20" t="n">
        <v>5.84228369</v>
      </c>
    </row>
    <row r="39" spans="1:22">
      <c r="A39" s="15" t="s">
        <v>514</v>
      </c>
      <c r="B39" s="17" t="n">
        <v>5895</v>
      </c>
      <c r="C39" s="18">
        <f>(33.0/B39*100)</f>
        <v/>
      </c>
      <c r="D39" s="19" t="n">
        <v>5862</v>
      </c>
      <c r="E39" s="18" t="n">
        <v>397.28901637</v>
      </c>
      <c r="F39" s="20" t="n">
        <v>4.94667285</v>
      </c>
      <c r="G39" s="18" t="n">
        <v>409.72073246</v>
      </c>
      <c r="H39" s="20" t="n">
        <v>4.3050446</v>
      </c>
      <c r="I39" s="18" t="n">
        <v>433.1015267</v>
      </c>
      <c r="J39" s="20" t="n">
        <v>4.25219399</v>
      </c>
      <c r="K39" s="18" t="n">
        <v>449.36051903</v>
      </c>
      <c r="L39" s="20" t="n">
        <v>4.57205037</v>
      </c>
      <c r="M39" s="18" t="s">
        <v>481</v>
      </c>
      <c r="N39" s="20" t="s">
        <v>481</v>
      </c>
      <c r="O39" s="18" t="s">
        <v>481</v>
      </c>
      <c r="P39" s="20" t="s">
        <v>481</v>
      </c>
      <c r="Q39" s="18" t="s">
        <v>481</v>
      </c>
      <c r="R39" s="20" t="s">
        <v>481</v>
      </c>
      <c r="S39" s="18" t="s">
        <v>481</v>
      </c>
      <c r="T39" s="20" t="s">
        <v>481</v>
      </c>
      <c r="U39" s="18" t="n">
        <v>369.43058714</v>
      </c>
      <c r="V39" s="20" t="n">
        <v>7.21496851</v>
      </c>
    </row>
    <row r="40" spans="1:22">
      <c r="A40" s="15" t="s">
        <v>515</v>
      </c>
      <c r="B40" s="17" t="n">
        <v>14157</v>
      </c>
      <c r="C40" s="18">
        <f>(430.0/B40*100)</f>
        <v/>
      </c>
      <c r="D40" s="19" t="n">
        <v>13727</v>
      </c>
      <c r="E40" s="18" t="n">
        <v>457.64835277</v>
      </c>
      <c r="F40" s="20" t="n">
        <v>10.09617799</v>
      </c>
      <c r="G40" s="18" t="n">
        <v>474.81591984</v>
      </c>
      <c r="H40" s="20" t="n">
        <v>4.56338317</v>
      </c>
      <c r="I40" s="18" t="n">
        <v>512.90099818</v>
      </c>
      <c r="J40" s="20" t="n">
        <v>2.52394595</v>
      </c>
      <c r="K40" s="18" t="n">
        <v>555.18382115</v>
      </c>
      <c r="L40" s="20" t="n">
        <v>3.86074682</v>
      </c>
      <c r="M40" s="18" t="s">
        <v>481</v>
      </c>
      <c r="N40" s="20" t="s">
        <v>481</v>
      </c>
      <c r="O40" s="18" t="s">
        <v>481</v>
      </c>
      <c r="P40" s="20" t="s">
        <v>481</v>
      </c>
      <c r="Q40" s="18" t="s">
        <v>481</v>
      </c>
      <c r="R40" s="20" t="s">
        <v>481</v>
      </c>
      <c r="S40" s="18" t="s">
        <v>481</v>
      </c>
      <c r="T40" s="20" t="s">
        <v>481</v>
      </c>
      <c r="U40" s="18" t="n">
        <v>424.08802407</v>
      </c>
      <c r="V40" s="20" t="n">
        <v>5.93613081</v>
      </c>
    </row>
    <row r="41" spans="1:22">
      <c r="A41" s="15" t="s">
        <v>516</v>
      </c>
      <c r="B41" s="17" t="n">
        <v>5712</v>
      </c>
      <c r="C41" s="18">
        <f>(71.0/B41*100)</f>
        <v/>
      </c>
      <c r="D41" s="19" t="n">
        <v>5641</v>
      </c>
      <c r="E41" s="18" t="n">
        <v>456.13826077</v>
      </c>
      <c r="F41" s="20" t="n">
        <v>6.6921439</v>
      </c>
      <c r="G41" s="18" t="n">
        <v>459.05363493</v>
      </c>
      <c r="H41" s="20" t="n">
        <v>5.19562594</v>
      </c>
      <c r="I41" s="18" t="n">
        <v>493.8837544</v>
      </c>
      <c r="J41" s="20" t="n">
        <v>3.03625328</v>
      </c>
      <c r="K41" s="18" t="n">
        <v>543.72793667</v>
      </c>
      <c r="L41" s="20" t="n">
        <v>3.97712777</v>
      </c>
      <c r="M41" s="18" t="s">
        <v>481</v>
      </c>
      <c r="N41" s="20" t="s">
        <v>481</v>
      </c>
      <c r="O41" s="18" t="s">
        <v>481</v>
      </c>
      <c r="P41" s="20" t="s">
        <v>481</v>
      </c>
      <c r="Q41" s="18" t="n">
        <v>387.44235424</v>
      </c>
      <c r="R41" s="20" t="n">
        <v>14.52510266</v>
      </c>
      <c r="S41" s="18" t="s">
        <v>481</v>
      </c>
      <c r="T41" s="20" t="s">
        <v>481</v>
      </c>
      <c r="U41" s="18" t="n">
        <v>415.11640233</v>
      </c>
      <c r="V41" s="20" t="n">
        <v>10.04969289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366.87299362</v>
      </c>
      <c r="F45" s="20" t="n">
        <v>4.5788178</v>
      </c>
      <c r="G45" s="18" t="n">
        <v>379.09516276</v>
      </c>
      <c r="H45" s="20" t="n">
        <v>3.35000155</v>
      </c>
      <c r="I45" s="18" t="n">
        <v>381.54725967</v>
      </c>
      <c r="J45" s="20" t="n">
        <v>3.22783835</v>
      </c>
      <c r="K45" s="18" t="n">
        <v>373.78881396</v>
      </c>
      <c r="L45" s="20" t="n">
        <v>3.41825559</v>
      </c>
      <c r="M45" s="18" t="s">
        <v>481</v>
      </c>
      <c r="N45" s="20" t="s">
        <v>481</v>
      </c>
      <c r="O45" s="18" t="s">
        <v>481</v>
      </c>
      <c r="P45" s="20" t="s">
        <v>481</v>
      </c>
      <c r="Q45" s="18" t="n">
        <v>391.58600918</v>
      </c>
      <c r="R45" s="20" t="n">
        <v>41.96234856</v>
      </c>
      <c r="S45" s="18" t="n">
        <v>353.04095627</v>
      </c>
      <c r="T45" s="20" t="n">
        <v>18.73716311</v>
      </c>
      <c r="U45" s="18" t="n">
        <v>345.74302828</v>
      </c>
      <c r="V45" s="20" t="n">
        <v>5.16535033</v>
      </c>
    </row>
    <row r="46" spans="1:22">
      <c r="A46" s="15" t="s">
        <v>521</v>
      </c>
      <c r="B46" s="17" t="n">
        <v>23141</v>
      </c>
      <c r="C46" s="18">
        <f>(2327.0/B46*100)</f>
        <v/>
      </c>
      <c r="D46" s="19" t="n">
        <v>20814</v>
      </c>
      <c r="E46" s="18" t="n">
        <v>365.30880336</v>
      </c>
      <c r="F46" s="20" t="n">
        <v>6.41071439</v>
      </c>
      <c r="G46" s="18" t="n">
        <v>407.0913646</v>
      </c>
      <c r="H46" s="20" t="n">
        <v>3.84285177</v>
      </c>
      <c r="I46" s="18" t="n">
        <v>418.28542472</v>
      </c>
      <c r="J46" s="20" t="n">
        <v>3.12133823</v>
      </c>
      <c r="K46" s="18" t="n">
        <v>432.16329108</v>
      </c>
      <c r="L46" s="20" t="n">
        <v>4.7987182</v>
      </c>
      <c r="M46" s="18" t="s">
        <v>481</v>
      </c>
      <c r="N46" s="20" t="s">
        <v>481</v>
      </c>
      <c r="O46" s="18" t="s">
        <v>481</v>
      </c>
      <c r="P46" s="20" t="s">
        <v>481</v>
      </c>
      <c r="Q46" s="18" t="s">
        <v>481</v>
      </c>
      <c r="R46" s="20" t="s">
        <v>481</v>
      </c>
      <c r="S46" s="18" t="s">
        <v>481</v>
      </c>
      <c r="T46" s="20" t="s">
        <v>481</v>
      </c>
      <c r="U46" s="18" t="n">
        <v>378.82712916</v>
      </c>
      <c r="V46" s="20" t="n">
        <v>2.32043159</v>
      </c>
    </row>
    <row r="47" spans="1:22">
      <c r="A47" s="15" t="s">
        <v>522</v>
      </c>
      <c r="B47" s="17" t="n">
        <v>5928</v>
      </c>
      <c r="C47" s="18">
        <f>(456.0/B47*100)</f>
        <v/>
      </c>
      <c r="D47" s="19" t="n">
        <v>5472</v>
      </c>
      <c r="E47" s="18" t="n">
        <v>392.86895919</v>
      </c>
      <c r="F47" s="20" t="n">
        <v>5.68171404</v>
      </c>
      <c r="G47" s="18" t="n">
        <v>443.94942642</v>
      </c>
      <c r="H47" s="20" t="n">
        <v>5.24013876</v>
      </c>
      <c r="I47" s="18" t="n">
        <v>471.0000257</v>
      </c>
      <c r="J47" s="20" t="n">
        <v>4.12199198</v>
      </c>
      <c r="K47" s="18" t="n">
        <v>471.55058119</v>
      </c>
      <c r="L47" s="20" t="n">
        <v>6.59166098</v>
      </c>
      <c r="M47" s="18" t="s">
        <v>481</v>
      </c>
      <c r="N47" s="20" t="s">
        <v>481</v>
      </c>
      <c r="O47" s="18" t="s">
        <v>481</v>
      </c>
      <c r="P47" s="20" t="s">
        <v>481</v>
      </c>
      <c r="Q47" s="18" t="s">
        <v>481</v>
      </c>
      <c r="R47" s="20" t="s">
        <v>481</v>
      </c>
      <c r="S47" s="18" t="s">
        <v>481</v>
      </c>
      <c r="T47" s="20" t="s">
        <v>481</v>
      </c>
      <c r="U47" s="18" t="n">
        <v>383.1558251</v>
      </c>
      <c r="V47" s="20" t="n">
        <v>5.33774444</v>
      </c>
    </row>
    <row r="48" spans="1:22">
      <c r="A48" s="15" t="s">
        <v>523</v>
      </c>
      <c r="B48" s="17" t="n">
        <v>9841</v>
      </c>
      <c r="C48" s="18">
        <f>(8.0/B48*100)</f>
        <v/>
      </c>
      <c r="D48" s="19" t="n">
        <v>9833</v>
      </c>
      <c r="E48" s="18" t="n">
        <v>490.77831442</v>
      </c>
      <c r="F48" s="20" t="n">
        <v>10.91576703</v>
      </c>
      <c r="G48" s="18" t="n">
        <v>503.11442007</v>
      </c>
      <c r="H48" s="20" t="n">
        <v>6.25027347</v>
      </c>
      <c r="I48" s="18" t="n">
        <v>518.21797751</v>
      </c>
      <c r="J48" s="20" t="n">
        <v>4.57087609</v>
      </c>
      <c r="K48" s="18" t="n">
        <v>553.6485285</v>
      </c>
      <c r="L48" s="20" t="n">
        <v>7.5848017</v>
      </c>
      <c r="M48" s="18" t="s">
        <v>481</v>
      </c>
      <c r="N48" s="20" t="s">
        <v>481</v>
      </c>
      <c r="O48" s="18" t="s">
        <v>481</v>
      </c>
      <c r="P48" s="20" t="s">
        <v>481</v>
      </c>
      <c r="Q48" s="18" t="s">
        <v>481</v>
      </c>
      <c r="R48" s="20" t="s">
        <v>481</v>
      </c>
      <c r="S48" s="18" t="s">
        <v>481</v>
      </c>
      <c r="T48" s="20" t="s">
        <v>481</v>
      </c>
      <c r="U48" s="18" t="n">
        <v>438.9453086</v>
      </c>
      <c r="V48" s="20" t="n">
        <v>27.01430737</v>
      </c>
    </row>
    <row r="49" spans="1:22">
      <c r="A49" s="15" t="s">
        <v>524</v>
      </c>
      <c r="B49" s="17" t="n">
        <v>6349</v>
      </c>
      <c r="C49" s="18">
        <f>(56.0/B49*100)</f>
        <v/>
      </c>
      <c r="D49" s="19" t="n">
        <v>6293</v>
      </c>
      <c r="E49" s="18" t="n">
        <v>414.26548786</v>
      </c>
      <c r="F49" s="20" t="n">
        <v>5.23643499</v>
      </c>
      <c r="G49" s="18" t="n">
        <v>426.80244137</v>
      </c>
      <c r="H49" s="20" t="n">
        <v>4.09561145</v>
      </c>
      <c r="I49" s="18" t="n">
        <v>436.63952657</v>
      </c>
      <c r="J49" s="20" t="n">
        <v>2.83111846</v>
      </c>
      <c r="K49" s="18" t="n">
        <v>445.60452497</v>
      </c>
      <c r="L49" s="20" t="n">
        <v>4.42492145</v>
      </c>
      <c r="M49" s="18" t="s">
        <v>481</v>
      </c>
      <c r="N49" s="20" t="s">
        <v>481</v>
      </c>
      <c r="O49" s="18" t="s">
        <v>481</v>
      </c>
      <c r="P49" s="20" t="s">
        <v>481</v>
      </c>
      <c r="Q49" s="18" t="s">
        <v>481</v>
      </c>
      <c r="R49" s="20" t="s">
        <v>481</v>
      </c>
      <c r="S49" s="18" t="n">
        <v>397.22990799</v>
      </c>
      <c r="T49" s="20" t="n">
        <v>51.66596138</v>
      </c>
      <c r="U49" s="18" t="n">
        <v>383.3671253</v>
      </c>
      <c r="V49" s="20" t="n">
        <v>8.11209092</v>
      </c>
    </row>
    <row r="50" spans="1:22">
      <c r="A50" s="15" t="s">
        <v>525</v>
      </c>
      <c r="B50" s="17" t="n">
        <v>11795</v>
      </c>
      <c r="C50" s="18">
        <f>(457.0/B50*100)</f>
        <v/>
      </c>
      <c r="D50" s="19" t="n">
        <v>11338</v>
      </c>
      <c r="E50" s="18" t="n">
        <v>388.56128094</v>
      </c>
      <c r="F50" s="20" t="n">
        <v>5.1324752</v>
      </c>
      <c r="G50" s="18" t="n">
        <v>420.46030191</v>
      </c>
      <c r="H50" s="20" t="n">
        <v>3.3128507</v>
      </c>
      <c r="I50" s="18" t="n">
        <v>421.78218191</v>
      </c>
      <c r="J50" s="20" t="n">
        <v>2.33559449</v>
      </c>
      <c r="K50" s="18" t="n">
        <v>427.35893753</v>
      </c>
      <c r="L50" s="20" t="n">
        <v>4.01626472</v>
      </c>
      <c r="M50" s="18" t="s">
        <v>481</v>
      </c>
      <c r="N50" s="20" t="s">
        <v>481</v>
      </c>
      <c r="O50" s="18" t="s">
        <v>481</v>
      </c>
      <c r="P50" s="20" t="s">
        <v>481</v>
      </c>
      <c r="Q50" s="18" t="s">
        <v>481</v>
      </c>
      <c r="R50" s="20" t="s">
        <v>481</v>
      </c>
      <c r="S50" s="18" t="s">
        <v>481</v>
      </c>
      <c r="T50" s="20" t="s">
        <v>481</v>
      </c>
      <c r="U50" s="18" t="n">
        <v>366.22333246</v>
      </c>
      <c r="V50" s="20" t="n">
        <v>6.27561172</v>
      </c>
    </row>
    <row r="51" spans="1:22">
      <c r="A51" s="15" t="s">
        <v>526</v>
      </c>
      <c r="B51" s="17" t="n">
        <v>6866</v>
      </c>
      <c r="C51" s="18">
        <f>(119.0/B51*100)</f>
        <v/>
      </c>
      <c r="D51" s="19" t="n">
        <v>6747</v>
      </c>
      <c r="E51" s="18" t="n">
        <v>399.01029615</v>
      </c>
      <c r="F51" s="20" t="n">
        <v>3.80328614</v>
      </c>
      <c r="G51" s="18" t="n">
        <v>416.36168729</v>
      </c>
      <c r="H51" s="20" t="n">
        <v>3.44409956</v>
      </c>
      <c r="I51" s="18" t="n">
        <v>427.23132307</v>
      </c>
      <c r="J51" s="20" t="n">
        <v>2.19994639</v>
      </c>
      <c r="K51" s="18" t="n">
        <v>436.74586709</v>
      </c>
      <c r="L51" s="20" t="n">
        <v>4.27378061</v>
      </c>
      <c r="M51" s="18" t="s">
        <v>481</v>
      </c>
      <c r="N51" s="20" t="s">
        <v>481</v>
      </c>
      <c r="O51" s="18" t="s">
        <v>481</v>
      </c>
      <c r="P51" s="20" t="s">
        <v>481</v>
      </c>
      <c r="Q51" s="18" t="n">
        <v>410.85572185</v>
      </c>
      <c r="R51" s="20" t="n">
        <v>3.7997542</v>
      </c>
      <c r="S51" s="18" t="s">
        <v>481</v>
      </c>
      <c r="T51" s="20" t="s">
        <v>481</v>
      </c>
      <c r="U51" s="18" t="n">
        <v>389.21347006</v>
      </c>
      <c r="V51" s="20" t="n">
        <v>5.97130667</v>
      </c>
    </row>
    <row r="52" spans="1:22">
      <c r="A52" s="15" t="s">
        <v>527</v>
      </c>
      <c r="B52" s="17" t="n">
        <v>5809</v>
      </c>
      <c r="C52" s="18">
        <f>(120.0/B52*100)</f>
        <v/>
      </c>
      <c r="D52" s="19" t="n">
        <v>5689</v>
      </c>
      <c r="E52" s="18" t="n">
        <v>401.10018713</v>
      </c>
      <c r="F52" s="20" t="n">
        <v>5.9170905</v>
      </c>
      <c r="G52" s="18" t="n">
        <v>462.84206764</v>
      </c>
      <c r="H52" s="20" t="n">
        <v>4.02588683</v>
      </c>
      <c r="I52" s="18" t="n">
        <v>481.83219352</v>
      </c>
      <c r="J52" s="20" t="n">
        <v>2.68357269</v>
      </c>
      <c r="K52" s="18" t="n">
        <v>500.95784601</v>
      </c>
      <c r="L52" s="20" t="n">
        <v>3.956196</v>
      </c>
      <c r="M52" s="18" t="s">
        <v>481</v>
      </c>
      <c r="N52" s="20" t="s">
        <v>481</v>
      </c>
      <c r="O52" s="18" t="s">
        <v>481</v>
      </c>
      <c r="P52" s="20" t="s">
        <v>481</v>
      </c>
      <c r="Q52" s="18" t="s">
        <v>481</v>
      </c>
      <c r="R52" s="20" t="s">
        <v>481</v>
      </c>
      <c r="S52" s="18" t="s">
        <v>481</v>
      </c>
      <c r="T52" s="20" t="s">
        <v>481</v>
      </c>
      <c r="U52" s="18" t="n">
        <v>396.07932787</v>
      </c>
      <c r="V52" s="20" t="n">
        <v>6.38103191</v>
      </c>
    </row>
    <row r="53" spans="1:22">
      <c r="A53" s="15" t="s">
        <v>528</v>
      </c>
      <c r="B53" s="17" t="n">
        <v>5571</v>
      </c>
      <c r="C53" s="18">
        <f>(129.0/B53*100)</f>
        <v/>
      </c>
      <c r="D53" s="19" t="n">
        <v>5442</v>
      </c>
      <c r="E53" s="18" t="n">
        <v>393.41881176</v>
      </c>
      <c r="F53" s="20" t="n">
        <v>5.76696758</v>
      </c>
      <c r="G53" s="18" t="n">
        <v>425.28847837</v>
      </c>
      <c r="H53" s="20" t="n">
        <v>3.19250407</v>
      </c>
      <c r="I53" s="18" t="n">
        <v>444.01272694</v>
      </c>
      <c r="J53" s="20" t="n">
        <v>1.70994484</v>
      </c>
      <c r="K53" s="18" t="n">
        <v>463.40331697</v>
      </c>
      <c r="L53" s="20" t="n">
        <v>3.32900827</v>
      </c>
      <c r="M53" s="18" t="s">
        <v>481</v>
      </c>
      <c r="N53" s="20" t="s">
        <v>481</v>
      </c>
      <c r="O53" s="18" t="s">
        <v>481</v>
      </c>
      <c r="P53" s="20" t="s">
        <v>481</v>
      </c>
      <c r="Q53" s="18" t="s">
        <v>481</v>
      </c>
      <c r="R53" s="20" t="s">
        <v>481</v>
      </c>
      <c r="S53" s="18" t="s">
        <v>481</v>
      </c>
      <c r="T53" s="20" t="s">
        <v>481</v>
      </c>
      <c r="U53" s="18" t="n">
        <v>358.58730111</v>
      </c>
      <c r="V53" s="20" t="n">
        <v>3.84894155</v>
      </c>
    </row>
    <row r="54" spans="1:22">
      <c r="A54" s="15" t="s">
        <v>529</v>
      </c>
      <c r="B54" s="17" t="n">
        <v>4740</v>
      </c>
      <c r="C54" s="18">
        <f>(580.0/B54*100)</f>
        <v/>
      </c>
      <c r="D54" s="19" t="n">
        <v>4160</v>
      </c>
      <c r="E54" s="18" t="n">
        <v>321.3403158</v>
      </c>
      <c r="F54" s="20" t="n">
        <v>5.23728788</v>
      </c>
      <c r="G54" s="18" t="n">
        <v>348.19510894</v>
      </c>
      <c r="H54" s="20" t="n">
        <v>4.37615799</v>
      </c>
      <c r="I54" s="18" t="n">
        <v>348.57861352</v>
      </c>
      <c r="J54" s="20" t="n">
        <v>3.37717847</v>
      </c>
      <c r="K54" s="18" t="n">
        <v>347.80155457</v>
      </c>
      <c r="L54" s="20" t="n">
        <v>4.18370373</v>
      </c>
      <c r="M54" s="18" t="s">
        <v>481</v>
      </c>
      <c r="N54" s="20" t="s">
        <v>481</v>
      </c>
      <c r="O54" s="18" t="s">
        <v>481</v>
      </c>
      <c r="P54" s="20" t="s">
        <v>481</v>
      </c>
      <c r="Q54" s="18" t="s">
        <v>481</v>
      </c>
      <c r="R54" s="20" t="s">
        <v>481</v>
      </c>
      <c r="S54" s="18" t="s">
        <v>481</v>
      </c>
      <c r="T54" s="20" t="s">
        <v>481</v>
      </c>
      <c r="U54" s="18" t="n">
        <v>288.35217276</v>
      </c>
      <c r="V54" s="20" t="n">
        <v>3.49828091</v>
      </c>
    </row>
    <row r="55" spans="1:22">
      <c r="A55" s="15" t="s">
        <v>530</v>
      </c>
      <c r="B55" s="17" t="n">
        <v>5316</v>
      </c>
      <c r="C55" s="18">
        <f>(22.0/B55*100)</f>
        <v/>
      </c>
      <c r="D55" s="19" t="n">
        <v>5294</v>
      </c>
      <c r="E55" s="18" t="n">
        <v>368.57985643</v>
      </c>
      <c r="F55" s="20" t="n">
        <v>6.79248656</v>
      </c>
      <c r="G55" s="18" t="n">
        <v>385.53071038</v>
      </c>
      <c r="H55" s="20" t="n">
        <v>3.71355356</v>
      </c>
      <c r="I55" s="18" t="n">
        <v>417.93336594</v>
      </c>
      <c r="J55" s="20" t="n">
        <v>2.59012</v>
      </c>
      <c r="K55" s="18" t="n">
        <v>442.77900747</v>
      </c>
      <c r="L55" s="20" t="n">
        <v>4.15420405</v>
      </c>
      <c r="M55" s="18" t="s">
        <v>481</v>
      </c>
      <c r="N55" s="20" t="s">
        <v>481</v>
      </c>
      <c r="O55" s="18" t="s">
        <v>481</v>
      </c>
      <c r="P55" s="20" t="s">
        <v>481</v>
      </c>
      <c r="Q55" s="18" t="s">
        <v>481</v>
      </c>
      <c r="R55" s="20" t="s">
        <v>481</v>
      </c>
      <c r="S55" s="18" t="n">
        <v>320.99759526</v>
      </c>
      <c r="T55" s="20" t="n">
        <v>29.18852736</v>
      </c>
      <c r="U55" s="18" t="n">
        <v>331.55953632</v>
      </c>
      <c r="V55" s="20" t="n">
        <v>6.61968814</v>
      </c>
    </row>
    <row r="56" spans="1:22">
      <c r="A56" s="15" t="s">
        <v>531</v>
      </c>
      <c r="B56" s="17" t="n">
        <v>5359</v>
      </c>
      <c r="C56" s="18">
        <f>(77.0/B56*100)</f>
        <v/>
      </c>
      <c r="D56" s="19" t="n">
        <v>5282</v>
      </c>
      <c r="E56" s="18" t="n">
        <v>469.93850328</v>
      </c>
      <c r="F56" s="20" t="n">
        <v>6.63237095</v>
      </c>
      <c r="G56" s="18" t="n">
        <v>496.81007557</v>
      </c>
      <c r="H56" s="20" t="n">
        <v>4.63148862</v>
      </c>
      <c r="I56" s="18" t="n">
        <v>525.10393806</v>
      </c>
      <c r="J56" s="20" t="n">
        <v>2.53674291</v>
      </c>
      <c r="K56" s="18" t="n">
        <v>547.95341047</v>
      </c>
      <c r="L56" s="20" t="n">
        <v>3.3549265</v>
      </c>
      <c r="M56" s="18" t="s">
        <v>481</v>
      </c>
      <c r="N56" s="20" t="s">
        <v>481</v>
      </c>
      <c r="O56" s="18" t="s">
        <v>481</v>
      </c>
      <c r="P56" s="20" t="s">
        <v>481</v>
      </c>
      <c r="Q56" s="18" t="s">
        <v>481</v>
      </c>
      <c r="R56" s="20" t="s">
        <v>481</v>
      </c>
      <c r="S56" s="18" t="s">
        <v>481</v>
      </c>
      <c r="T56" s="20" t="s">
        <v>481</v>
      </c>
      <c r="U56" s="18" t="n">
        <v>459.71772351</v>
      </c>
      <c r="V56" s="20" t="n">
        <v>14.06760549</v>
      </c>
    </row>
    <row r="57" spans="1:22">
      <c r="A57" s="15" t="s">
        <v>532</v>
      </c>
      <c r="B57" s="17" t="n">
        <v>6513</v>
      </c>
      <c r="C57" s="18">
        <f>(0.0/B57*100)</f>
        <v/>
      </c>
      <c r="D57" s="19" t="n">
        <v>6513</v>
      </c>
      <c r="E57" s="18" t="n">
        <v>391.67714372</v>
      </c>
      <c r="F57" s="20" t="n">
        <v>5.29696358</v>
      </c>
      <c r="G57" s="18" t="n">
        <v>405.9574524</v>
      </c>
      <c r="H57" s="20" t="n">
        <v>3.33539363</v>
      </c>
      <c r="I57" s="18" t="n">
        <v>406.59324764</v>
      </c>
      <c r="J57" s="20" t="n">
        <v>2.41984986</v>
      </c>
      <c r="K57" s="18" t="n">
        <v>379.32564709</v>
      </c>
      <c r="L57" s="20" t="n">
        <v>5.43544322</v>
      </c>
      <c r="M57" s="18" t="s">
        <v>481</v>
      </c>
      <c r="N57" s="20" t="s">
        <v>481</v>
      </c>
      <c r="O57" s="18" t="s">
        <v>481</v>
      </c>
      <c r="P57" s="20" t="s">
        <v>481</v>
      </c>
      <c r="Q57" s="18" t="s">
        <v>481</v>
      </c>
      <c r="R57" s="20" t="s">
        <v>481</v>
      </c>
      <c r="S57" s="18" t="n">
        <v>370.83594754</v>
      </c>
      <c r="T57" s="20" t="n">
        <v>30.05451834</v>
      </c>
      <c r="U57" s="18" t="n">
        <v>384.25904747</v>
      </c>
      <c r="V57" s="20" t="n">
        <v>7.64335968</v>
      </c>
    </row>
    <row r="58" spans="1:22">
      <c r="A58" s="15" t="s">
        <v>533</v>
      </c>
      <c r="B58" s="17" t="n">
        <v>7267</v>
      </c>
      <c r="C58" s="18">
        <f>(11.0/B58*100)</f>
        <v/>
      </c>
      <c r="D58" s="19" t="n">
        <v>7256</v>
      </c>
      <c r="E58" s="18" t="n">
        <v>373.69073764</v>
      </c>
      <c r="F58" s="20" t="n">
        <v>5.05392641</v>
      </c>
      <c r="G58" s="18" t="n">
        <v>403.77358167</v>
      </c>
      <c r="H58" s="20" t="n">
        <v>3.87060848</v>
      </c>
      <c r="I58" s="18" t="n">
        <v>420.85554972</v>
      </c>
      <c r="J58" s="20" t="n">
        <v>2.80639347</v>
      </c>
      <c r="K58" s="18" t="n">
        <v>423.68688017</v>
      </c>
      <c r="L58" s="20" t="n">
        <v>3.65724902</v>
      </c>
      <c r="M58" s="18" t="s">
        <v>481</v>
      </c>
      <c r="N58" s="20" t="s">
        <v>481</v>
      </c>
      <c r="O58" s="18" t="s">
        <v>481</v>
      </c>
      <c r="P58" s="20" t="s">
        <v>481</v>
      </c>
      <c r="Q58" s="18" t="s">
        <v>481</v>
      </c>
      <c r="R58" s="20" t="s">
        <v>481</v>
      </c>
      <c r="S58" s="18" t="n">
        <v>320.97793368</v>
      </c>
      <c r="T58" s="20" t="n">
        <v>20.64420898</v>
      </c>
      <c r="U58" s="18" t="n">
        <v>333.35329144</v>
      </c>
      <c r="V58" s="20" t="n">
        <v>10.48708798</v>
      </c>
    </row>
    <row r="59" spans="1:22">
      <c r="A59" s="15" t="s">
        <v>534</v>
      </c>
      <c r="B59" s="17" t="n">
        <v>4826</v>
      </c>
      <c r="C59" s="18">
        <f>(26.0/B59*100)</f>
        <v/>
      </c>
      <c r="D59" s="19" t="n">
        <v>4800</v>
      </c>
      <c r="E59" s="18" t="n">
        <v>349.85090885</v>
      </c>
      <c r="F59" s="20" t="n">
        <v>4.97524551</v>
      </c>
      <c r="G59" s="18" t="n">
        <v>380.38206331</v>
      </c>
      <c r="H59" s="20" t="n">
        <v>3.98113498</v>
      </c>
      <c r="I59" s="18" t="n">
        <v>384.76359648</v>
      </c>
      <c r="J59" s="20" t="n">
        <v>2.02206635</v>
      </c>
      <c r="K59" s="18" t="n">
        <v>382.59155094</v>
      </c>
      <c r="L59" s="20" t="n">
        <v>3.04789766</v>
      </c>
      <c r="M59" s="18" t="s">
        <v>481</v>
      </c>
      <c r="N59" s="20" t="s">
        <v>481</v>
      </c>
      <c r="O59" s="18" t="s">
        <v>481</v>
      </c>
      <c r="P59" s="20" t="s">
        <v>481</v>
      </c>
      <c r="Q59" s="18" t="s">
        <v>481</v>
      </c>
      <c r="R59" s="20" t="s">
        <v>481</v>
      </c>
      <c r="S59" s="18" t="n">
        <v>310.50949252</v>
      </c>
      <c r="T59" s="20" t="n">
        <v>15.84139289</v>
      </c>
      <c r="U59" s="18" t="n">
        <v>325.82853088</v>
      </c>
      <c r="V59" s="20" t="n">
        <v>6.32927597</v>
      </c>
    </row>
    <row r="60" spans="1:22">
      <c r="A60" s="15" t="s">
        <v>535</v>
      </c>
      <c r="B60" s="17" t="n">
        <v>4546</v>
      </c>
      <c r="C60" s="18">
        <f>(15.0/B60*100)</f>
        <v/>
      </c>
      <c r="D60" s="19" t="n">
        <v>4531</v>
      </c>
      <c r="E60" s="18" t="n">
        <v>355.3352648</v>
      </c>
      <c r="F60" s="20" t="n">
        <v>5.92859832</v>
      </c>
      <c r="G60" s="18" t="n">
        <v>385.10076499</v>
      </c>
      <c r="H60" s="20" t="n">
        <v>4.78078906</v>
      </c>
      <c r="I60" s="18" t="n">
        <v>394.49300144</v>
      </c>
      <c r="J60" s="20" t="n">
        <v>3.94946378</v>
      </c>
      <c r="K60" s="18" t="n">
        <v>393.46125589</v>
      </c>
      <c r="L60" s="20" t="n">
        <v>6.6776766</v>
      </c>
      <c r="M60" s="18" t="s">
        <v>481</v>
      </c>
      <c r="N60" s="20" t="s">
        <v>481</v>
      </c>
      <c r="O60" s="18" t="s">
        <v>481</v>
      </c>
      <c r="P60" s="20" t="s">
        <v>481</v>
      </c>
      <c r="Q60" s="18" t="s">
        <v>481</v>
      </c>
      <c r="R60" s="20" t="s">
        <v>481</v>
      </c>
      <c r="S60" s="18" t="n">
        <v>300.31048948</v>
      </c>
      <c r="T60" s="20" t="n">
        <v>15.35682182</v>
      </c>
      <c r="U60" s="18" t="n">
        <v>365.20017503</v>
      </c>
      <c r="V60" s="20" t="n">
        <v>7.0901418</v>
      </c>
    </row>
    <row r="61" spans="1:22">
      <c r="A61" s="15" t="s">
        <v>536</v>
      </c>
      <c r="B61" s="17" t="n">
        <v>6525</v>
      </c>
      <c r="C61" s="18">
        <f>(184.0/B61*100)</f>
        <v/>
      </c>
      <c r="D61" s="19" t="n">
        <v>6341</v>
      </c>
      <c r="E61" s="18" t="n">
        <v>451.22838012</v>
      </c>
      <c r="F61" s="20" t="n">
        <v>6.48852464</v>
      </c>
      <c r="G61" s="18" t="n">
        <v>461.85917663</v>
      </c>
      <c r="H61" s="20" t="n">
        <v>3.79217976</v>
      </c>
      <c r="I61" s="18" t="n">
        <v>480.43599054</v>
      </c>
      <c r="J61" s="20" t="n">
        <v>2.702123</v>
      </c>
      <c r="K61" s="18" t="n">
        <v>497.08432114</v>
      </c>
      <c r="L61" s="20" t="n">
        <v>3.50618793</v>
      </c>
      <c r="M61" s="18" t="s">
        <v>481</v>
      </c>
      <c r="N61" s="20" t="s">
        <v>481</v>
      </c>
      <c r="O61" s="18" t="s">
        <v>481</v>
      </c>
      <c r="P61" s="20" t="s">
        <v>481</v>
      </c>
      <c r="Q61" s="18" t="s">
        <v>481</v>
      </c>
      <c r="R61" s="20" t="s">
        <v>481</v>
      </c>
      <c r="S61" s="18" t="s">
        <v>481</v>
      </c>
      <c r="T61" s="20" t="s">
        <v>481</v>
      </c>
      <c r="U61" s="18" t="n">
        <v>392.20662931</v>
      </c>
      <c r="V61" s="20" t="n">
        <v>7.38587319</v>
      </c>
    </row>
    <row r="62" spans="1:22">
      <c r="A62" s="15" t="s">
        <v>537</v>
      </c>
      <c r="B62" s="17" t="n">
        <v>4476</v>
      </c>
      <c r="C62" s="18">
        <f>(3.0/B62*100)</f>
        <v/>
      </c>
      <c r="D62" s="19" t="n">
        <v>4473</v>
      </c>
      <c r="E62" s="18" t="n">
        <v>479.58735388</v>
      </c>
      <c r="F62" s="20" t="n">
        <v>8.942864480000001</v>
      </c>
      <c r="G62" s="18" t="n">
        <v>513.69923137</v>
      </c>
      <c r="H62" s="20" t="n">
        <v>3.8045606</v>
      </c>
      <c r="I62" s="18" t="n">
        <v>527.73536011</v>
      </c>
      <c r="J62" s="20" t="n">
        <v>1.40471252</v>
      </c>
      <c r="K62" s="18" t="n">
        <v>554.64582067</v>
      </c>
      <c r="L62" s="20" t="n">
        <v>3.25185098</v>
      </c>
      <c r="M62" s="18" t="s">
        <v>481</v>
      </c>
      <c r="N62" s="20" t="s">
        <v>481</v>
      </c>
      <c r="O62" s="18" t="s">
        <v>481</v>
      </c>
      <c r="P62" s="20" t="s">
        <v>481</v>
      </c>
      <c r="Q62" s="18" t="s">
        <v>481</v>
      </c>
      <c r="R62" s="20" t="s">
        <v>481</v>
      </c>
      <c r="S62" s="18" t="s">
        <v>481</v>
      </c>
      <c r="T62" s="20" t="s">
        <v>481</v>
      </c>
      <c r="U62" s="18" t="n">
        <v>474.84589874</v>
      </c>
      <c r="V62" s="20" t="n">
        <v>24.11327002</v>
      </c>
    </row>
    <row r="63" spans="1:22">
      <c r="A63" s="15" t="s">
        <v>538</v>
      </c>
      <c r="B63" s="17" t="n">
        <v>5324</v>
      </c>
      <c r="C63" s="18">
        <f>(13.0/B63*100)</f>
        <v/>
      </c>
      <c r="D63" s="19" t="n">
        <v>5311</v>
      </c>
      <c r="E63" s="18" t="n">
        <v>338.43381219</v>
      </c>
      <c r="F63" s="20" t="n">
        <v>5.86355655</v>
      </c>
      <c r="G63" s="18" t="n">
        <v>383.52264596</v>
      </c>
      <c r="H63" s="20" t="n">
        <v>3.49695311</v>
      </c>
      <c r="I63" s="18" t="n">
        <v>392.25694351</v>
      </c>
      <c r="J63" s="20" t="n">
        <v>1.73480801</v>
      </c>
      <c r="K63" s="18" t="n">
        <v>396.27205962</v>
      </c>
      <c r="L63" s="20" t="n">
        <v>4.26921302</v>
      </c>
      <c r="M63" s="18" t="s">
        <v>481</v>
      </c>
      <c r="N63" s="20" t="s">
        <v>481</v>
      </c>
      <c r="O63" s="18" t="s">
        <v>481</v>
      </c>
      <c r="P63" s="20" t="s">
        <v>481</v>
      </c>
      <c r="Q63" s="18" t="n">
        <v>232.54913816</v>
      </c>
      <c r="R63" s="20" t="n">
        <v>49.98305077</v>
      </c>
      <c r="S63" s="18" t="n">
        <v>317.06913442</v>
      </c>
      <c r="T63" s="20" t="n">
        <v>31.85596015</v>
      </c>
      <c r="U63" s="18" t="n">
        <v>343.39773699</v>
      </c>
      <c r="V63" s="20" t="n">
        <v>4.158949</v>
      </c>
    </row>
    <row r="64" spans="1:22">
      <c r="A64" s="15" t="s">
        <v>539</v>
      </c>
      <c r="B64" s="17" t="n">
        <v>3634</v>
      </c>
      <c r="C64" s="18">
        <f>(3.0/B64*100)</f>
        <v/>
      </c>
      <c r="D64" s="19" t="n">
        <v>3631</v>
      </c>
      <c r="E64" s="18" t="n">
        <v>378.51348278</v>
      </c>
      <c r="F64" s="20" t="n">
        <v>9.03753126</v>
      </c>
      <c r="G64" s="18" t="n">
        <v>447.53874614</v>
      </c>
      <c r="H64" s="20" t="n">
        <v>4.49879722</v>
      </c>
      <c r="I64" s="18" t="n">
        <v>476.33771646</v>
      </c>
      <c r="J64" s="20" t="n">
        <v>2.67002312</v>
      </c>
      <c r="K64" s="18" t="n">
        <v>499.85007354</v>
      </c>
      <c r="L64" s="20" t="n">
        <v>5.07793477</v>
      </c>
      <c r="M64" s="18" t="s">
        <v>481</v>
      </c>
      <c r="N64" s="20" t="s">
        <v>481</v>
      </c>
      <c r="O64" s="18" t="s">
        <v>481</v>
      </c>
      <c r="P64" s="20" t="s">
        <v>481</v>
      </c>
      <c r="Q64" s="18" t="s">
        <v>481</v>
      </c>
      <c r="R64" s="20" t="s">
        <v>481</v>
      </c>
      <c r="S64" s="18" t="n">
        <v>426.23559514</v>
      </c>
      <c r="T64" s="20" t="n">
        <v>50.83591169</v>
      </c>
      <c r="U64" s="18" t="n">
        <v>335.98930633</v>
      </c>
      <c r="V64" s="20" t="n">
        <v>10.22301982</v>
      </c>
    </row>
    <row r="65" spans="1:22">
      <c r="A65" s="15" t="s">
        <v>540</v>
      </c>
      <c r="B65" s="17" t="n">
        <v>5325</v>
      </c>
      <c r="C65" s="18">
        <f>(14.0/B65*100)</f>
        <v/>
      </c>
      <c r="D65" s="19" t="n">
        <v>5311</v>
      </c>
      <c r="E65" s="18" t="n">
        <v>400.79359157</v>
      </c>
      <c r="F65" s="20" t="n">
        <v>7.01307855</v>
      </c>
      <c r="G65" s="18" t="n">
        <v>432.07292002</v>
      </c>
      <c r="H65" s="20" t="n">
        <v>3.09722621</v>
      </c>
      <c r="I65" s="18" t="n">
        <v>433.58167873</v>
      </c>
      <c r="J65" s="20" t="n">
        <v>2.21531031</v>
      </c>
      <c r="K65" s="18" t="n">
        <v>439.912776</v>
      </c>
      <c r="L65" s="20" t="n">
        <v>4.17579038</v>
      </c>
      <c r="M65" s="18" t="s">
        <v>481</v>
      </c>
      <c r="N65" s="20" t="s">
        <v>481</v>
      </c>
      <c r="O65" s="18" t="s">
        <v>481</v>
      </c>
      <c r="P65" s="20" t="s">
        <v>481</v>
      </c>
      <c r="Q65" s="18" t="n">
        <v>360.41680879</v>
      </c>
      <c r="R65" s="20" t="n">
        <v>29.83576031</v>
      </c>
      <c r="S65" s="18" t="s">
        <v>481</v>
      </c>
      <c r="T65" s="20" t="s">
        <v>481</v>
      </c>
      <c r="U65" s="18" t="n">
        <v>352.7897656</v>
      </c>
      <c r="V65" s="20" t="n">
        <v>6.15001111</v>
      </c>
    </row>
    <row r="66" spans="1:22">
      <c r="A66" s="15" t="s">
        <v>541</v>
      </c>
      <c r="B66" s="17" t="n">
        <v>5665</v>
      </c>
      <c r="C66" s="18">
        <f>(100.0/B66*100)</f>
        <v/>
      </c>
      <c r="D66" s="19" t="n">
        <v>5565</v>
      </c>
      <c r="E66" s="18" t="n">
        <v>387.01817321</v>
      </c>
      <c r="F66" s="20" t="n">
        <v>4.61832918</v>
      </c>
      <c r="G66" s="18" t="n">
        <v>410.11896863</v>
      </c>
      <c r="H66" s="20" t="n">
        <v>3.261373</v>
      </c>
      <c r="I66" s="18" t="n">
        <v>428.78515467</v>
      </c>
      <c r="J66" s="20" t="n">
        <v>1.46350216</v>
      </c>
      <c r="K66" s="18" t="n">
        <v>431.37705053</v>
      </c>
      <c r="L66" s="20" t="n">
        <v>4.07035319</v>
      </c>
      <c r="M66" s="18" t="s">
        <v>481</v>
      </c>
      <c r="N66" s="20" t="s">
        <v>481</v>
      </c>
      <c r="O66" s="18" t="s">
        <v>481</v>
      </c>
      <c r="P66" s="20" t="s">
        <v>481</v>
      </c>
      <c r="Q66" s="18" t="s">
        <v>481</v>
      </c>
      <c r="R66" s="20" t="s">
        <v>481</v>
      </c>
      <c r="S66" s="18" t="s">
        <v>481</v>
      </c>
      <c r="T66" s="20" t="s">
        <v>481</v>
      </c>
      <c r="U66" s="18" t="n">
        <v>355.185873</v>
      </c>
      <c r="V66" s="20" t="n">
        <v>2.73837007</v>
      </c>
    </row>
    <row r="67" spans="1:22">
      <c r="A67" s="15" t="s">
        <v>542</v>
      </c>
      <c r="B67" s="17" t="n">
        <v>6971</v>
      </c>
      <c r="C67" s="18">
        <f>(1164.0/B67*100)</f>
        <v/>
      </c>
      <c r="D67" s="19" t="n">
        <v>5807</v>
      </c>
      <c r="E67" s="18" t="n">
        <v>383.07673871</v>
      </c>
      <c r="F67" s="20" t="n">
        <v>6.09032044</v>
      </c>
      <c r="G67" s="18" t="n">
        <v>403.13733001</v>
      </c>
      <c r="H67" s="20" t="n">
        <v>3.47848186</v>
      </c>
      <c r="I67" s="18" t="n">
        <v>414.0579236</v>
      </c>
      <c r="J67" s="20" t="n">
        <v>2.49480758</v>
      </c>
      <c r="K67" s="18" t="n">
        <v>421.93813487</v>
      </c>
      <c r="L67" s="20" t="n">
        <v>4.01473128</v>
      </c>
      <c r="M67" s="18" t="s">
        <v>481</v>
      </c>
      <c r="N67" s="20" t="s">
        <v>481</v>
      </c>
      <c r="O67" s="18" t="s">
        <v>481</v>
      </c>
      <c r="P67" s="20" t="s">
        <v>481</v>
      </c>
      <c r="Q67" s="18" t="s">
        <v>481</v>
      </c>
      <c r="R67" s="20" t="s">
        <v>481</v>
      </c>
      <c r="S67" s="18" t="s">
        <v>481</v>
      </c>
      <c r="T67" s="20" t="s">
        <v>481</v>
      </c>
      <c r="U67" s="18" t="n">
        <v>350.93357693</v>
      </c>
      <c r="V67" s="20" t="n">
        <v>5.31324785</v>
      </c>
    </row>
    <row r="68" spans="1:22">
      <c r="A68" s="15" t="s">
        <v>543</v>
      </c>
      <c r="B68" s="17" t="n">
        <v>12083</v>
      </c>
      <c r="C68" s="18">
        <f>(32.0/B68*100)</f>
        <v/>
      </c>
      <c r="D68" s="19" t="n">
        <v>12051</v>
      </c>
      <c r="E68" s="18" t="n">
        <v>371.8274627</v>
      </c>
      <c r="F68" s="20" t="n">
        <v>3.84133264</v>
      </c>
      <c r="G68" s="18" t="n">
        <v>411.34799971</v>
      </c>
      <c r="H68" s="20" t="n">
        <v>3.07337884</v>
      </c>
      <c r="I68" s="18" t="n">
        <v>440.76221136</v>
      </c>
      <c r="J68" s="20" t="n">
        <v>1.24277222</v>
      </c>
      <c r="K68" s="18" t="n">
        <v>448.1064696</v>
      </c>
      <c r="L68" s="20" t="n">
        <v>2.63237169</v>
      </c>
      <c r="M68" s="18" t="s">
        <v>481</v>
      </c>
      <c r="N68" s="20" t="s">
        <v>481</v>
      </c>
      <c r="O68" s="18" t="s">
        <v>481</v>
      </c>
      <c r="P68" s="20" t="s">
        <v>481</v>
      </c>
      <c r="Q68" s="18" t="s">
        <v>481</v>
      </c>
      <c r="R68" s="20" t="s">
        <v>481</v>
      </c>
      <c r="S68" s="18" t="s">
        <v>481</v>
      </c>
      <c r="T68" s="20" t="s">
        <v>481</v>
      </c>
      <c r="U68" s="18" t="n">
        <v>360.91869226</v>
      </c>
      <c r="V68" s="20" t="n">
        <v>1.95560661</v>
      </c>
    </row>
    <row r="69" spans="1:22">
      <c r="A69" s="15" t="s">
        <v>544</v>
      </c>
      <c r="B69" s="17" t="n">
        <v>4876</v>
      </c>
      <c r="C69" s="18">
        <f>(0.0/B69*100)</f>
        <v/>
      </c>
      <c r="D69" s="19" t="n">
        <v>4876</v>
      </c>
      <c r="E69" s="18" t="n">
        <v>417.89914963</v>
      </c>
      <c r="F69" s="20" t="n">
        <v>6.3181589</v>
      </c>
      <c r="G69" s="18" t="n">
        <v>442.31894137</v>
      </c>
      <c r="H69" s="20" t="n">
        <v>3.65218431</v>
      </c>
      <c r="I69" s="18" t="n">
        <v>435.38351719</v>
      </c>
      <c r="J69" s="20" t="n">
        <v>3.44206647</v>
      </c>
      <c r="K69" s="18" t="n">
        <v>432.00603731</v>
      </c>
      <c r="L69" s="20" t="n">
        <v>5.8916164</v>
      </c>
      <c r="M69" s="18" t="s">
        <v>481</v>
      </c>
      <c r="N69" s="20" t="s">
        <v>481</v>
      </c>
      <c r="O69" s="18" t="s">
        <v>481</v>
      </c>
      <c r="P69" s="20" t="s">
        <v>481</v>
      </c>
      <c r="Q69" s="18" t="s">
        <v>481</v>
      </c>
      <c r="R69" s="20" t="s">
        <v>481</v>
      </c>
      <c r="S69" s="18" t="s">
        <v>481</v>
      </c>
      <c r="T69" s="20" t="s">
        <v>481</v>
      </c>
      <c r="U69" s="18" t="n">
        <v>389.80003172</v>
      </c>
      <c r="V69" s="20" t="n">
        <v>17.91280697</v>
      </c>
    </row>
    <row r="70" spans="1:22">
      <c r="A70" s="15" t="s">
        <v>545</v>
      </c>
      <c r="B70" s="17" t="n">
        <v>6036</v>
      </c>
      <c r="C70" s="18">
        <f>(223.0/B70*100)</f>
        <v/>
      </c>
      <c r="D70" s="19" t="n">
        <v>5813</v>
      </c>
      <c r="E70" s="18" t="n">
        <v>457.76547887</v>
      </c>
      <c r="F70" s="20" t="n">
        <v>5.67791575</v>
      </c>
      <c r="G70" s="18" t="n">
        <v>478.79603584</v>
      </c>
      <c r="H70" s="20" t="n">
        <v>3.85194149</v>
      </c>
      <c r="I70" s="18" t="n">
        <v>493.6993351</v>
      </c>
      <c r="J70" s="20" t="n">
        <v>2.80398405</v>
      </c>
      <c r="K70" s="18" t="n">
        <v>510.41997502</v>
      </c>
      <c r="L70" s="20" t="n">
        <v>4.74943518</v>
      </c>
      <c r="M70" s="18" t="s">
        <v>481</v>
      </c>
      <c r="N70" s="20" t="s">
        <v>481</v>
      </c>
      <c r="O70" s="18" t="s">
        <v>481</v>
      </c>
      <c r="P70" s="20" t="s">
        <v>481</v>
      </c>
      <c r="Q70" s="18" t="s">
        <v>481</v>
      </c>
      <c r="R70" s="20" t="s">
        <v>481</v>
      </c>
      <c r="S70" s="18" t="s">
        <v>481</v>
      </c>
      <c r="T70" s="20" t="s">
        <v>481</v>
      </c>
      <c r="U70" s="18" t="n">
        <v>436.30053683</v>
      </c>
      <c r="V70" s="20" t="n">
        <v>6.87567876</v>
      </c>
    </row>
    <row r="71" spans="1:22">
      <c r="A71" s="15" t="s">
        <v>546</v>
      </c>
      <c r="B71" s="17" t="n">
        <v>6115</v>
      </c>
      <c r="C71" s="18">
        <f>(50.0/B71*100)</f>
        <v/>
      </c>
      <c r="D71" s="19" t="n">
        <v>6065</v>
      </c>
      <c r="E71" s="18" t="n">
        <v>506.77691454</v>
      </c>
      <c r="F71" s="20" t="n">
        <v>9.83115158</v>
      </c>
      <c r="G71" s="18" t="n">
        <v>540.92714875</v>
      </c>
      <c r="H71" s="20" t="n">
        <v>3.67818084</v>
      </c>
      <c r="I71" s="18" t="n">
        <v>551.69868035</v>
      </c>
      <c r="J71" s="20" t="n">
        <v>1.5190658</v>
      </c>
      <c r="K71" s="18" t="n">
        <v>593.6451747900001</v>
      </c>
      <c r="L71" s="20" t="n">
        <v>3.15639661</v>
      </c>
      <c r="M71" s="18" t="s">
        <v>481</v>
      </c>
      <c r="N71" s="20" t="s">
        <v>481</v>
      </c>
      <c r="O71" s="18" t="s">
        <v>481</v>
      </c>
      <c r="P71" s="20" t="s">
        <v>481</v>
      </c>
      <c r="Q71" s="18" t="s">
        <v>481</v>
      </c>
      <c r="R71" s="20" t="s">
        <v>481</v>
      </c>
      <c r="S71" s="18" t="s">
        <v>481</v>
      </c>
      <c r="T71" s="20" t="s">
        <v>481</v>
      </c>
      <c r="U71" s="18" t="n">
        <v>443.54856887</v>
      </c>
      <c r="V71" s="20" t="n">
        <v>14.03447221</v>
      </c>
    </row>
    <row r="72" spans="1:22">
      <c r="A72" s="15" t="s">
        <v>547</v>
      </c>
      <c r="B72" s="17" t="n">
        <v>7708</v>
      </c>
      <c r="C72" s="18">
        <f>(8.0/B72*100)</f>
        <v/>
      </c>
      <c r="D72" s="19" t="n">
        <v>7700</v>
      </c>
      <c r="E72" s="18" t="n">
        <v>467.09350089</v>
      </c>
      <c r="F72" s="20" t="n">
        <v>11.42473934</v>
      </c>
      <c r="G72" s="18" t="n">
        <v>446.10609177</v>
      </c>
      <c r="H72" s="20" t="n">
        <v>6.71944088</v>
      </c>
      <c r="I72" s="18" t="n">
        <v>517.2859678</v>
      </c>
      <c r="J72" s="20" t="n">
        <v>2.44513305</v>
      </c>
      <c r="K72" s="18" t="n">
        <v>584.84729778</v>
      </c>
      <c r="L72" s="20" t="n">
        <v>3.76328953</v>
      </c>
      <c r="M72" s="18" t="s">
        <v>481</v>
      </c>
      <c r="N72" s="20" t="s">
        <v>481</v>
      </c>
      <c r="O72" s="18" t="s">
        <v>481</v>
      </c>
      <c r="P72" s="20" t="s">
        <v>481</v>
      </c>
      <c r="Q72" s="18" t="s">
        <v>481</v>
      </c>
      <c r="R72" s="20" t="s">
        <v>481</v>
      </c>
      <c r="S72" s="18" t="s">
        <v>481</v>
      </c>
      <c r="T72" s="20" t="s">
        <v>481</v>
      </c>
      <c r="U72" s="18" t="n">
        <v>431.84706165</v>
      </c>
      <c r="V72" s="20" t="n">
        <v>25.26682328</v>
      </c>
    </row>
    <row r="73" spans="1:22">
      <c r="A73" s="15" t="s">
        <v>548</v>
      </c>
      <c r="B73" s="17" t="n">
        <v>8249</v>
      </c>
      <c r="C73" s="18">
        <f>(209.0/B73*100)</f>
        <v/>
      </c>
      <c r="D73" s="19" t="n">
        <v>8040</v>
      </c>
      <c r="E73" s="18" t="n">
        <v>372.18897234</v>
      </c>
      <c r="F73" s="20" t="n">
        <v>7.50042687</v>
      </c>
      <c r="G73" s="18" t="n">
        <v>402.59613091</v>
      </c>
      <c r="H73" s="20" t="n">
        <v>4.90590141</v>
      </c>
      <c r="I73" s="18" t="n">
        <v>421.39368043</v>
      </c>
      <c r="J73" s="20" t="n">
        <v>2.52545929</v>
      </c>
      <c r="K73" s="18" t="n">
        <v>457.10669694</v>
      </c>
      <c r="L73" s="20" t="n">
        <v>5.49260922</v>
      </c>
      <c r="M73" s="18" t="s">
        <v>481</v>
      </c>
      <c r="N73" s="20" t="s">
        <v>481</v>
      </c>
      <c r="O73" s="18" t="s">
        <v>481</v>
      </c>
      <c r="P73" s="20" t="s">
        <v>481</v>
      </c>
      <c r="Q73" s="18" t="s">
        <v>481</v>
      </c>
      <c r="R73" s="20" t="s">
        <v>481</v>
      </c>
      <c r="S73" s="18" t="s">
        <v>481</v>
      </c>
      <c r="T73" s="20" t="s">
        <v>481</v>
      </c>
      <c r="U73" s="18" t="n">
        <v>367.94962871</v>
      </c>
      <c r="V73" s="20" t="n">
        <v>9.20215301</v>
      </c>
    </row>
    <row r="74" spans="1:22">
      <c r="A74" s="15" t="s">
        <v>549</v>
      </c>
      <c r="B74" s="17" t="n">
        <v>4692</v>
      </c>
      <c r="C74" s="18">
        <f>(82.0/B74*100)</f>
        <v/>
      </c>
      <c r="D74" s="19" t="n">
        <v>4610</v>
      </c>
      <c r="E74" s="18" t="n">
        <v>389.32042823</v>
      </c>
      <c r="F74" s="20" t="n">
        <v>5.95414211</v>
      </c>
      <c r="G74" s="18" t="n">
        <v>416.57387542</v>
      </c>
      <c r="H74" s="20" t="n">
        <v>4.16522346</v>
      </c>
      <c r="I74" s="18" t="n">
        <v>438.88596716</v>
      </c>
      <c r="J74" s="20" t="n">
        <v>2.03211887</v>
      </c>
      <c r="K74" s="18" t="n">
        <v>439.47790175</v>
      </c>
      <c r="L74" s="20" t="n">
        <v>3.95232728</v>
      </c>
      <c r="M74" s="18" t="s">
        <v>481</v>
      </c>
      <c r="N74" s="20" t="s">
        <v>481</v>
      </c>
      <c r="O74" s="18" t="s">
        <v>481</v>
      </c>
      <c r="P74" s="20" t="s">
        <v>481</v>
      </c>
      <c r="Q74" s="18" t="s">
        <v>481</v>
      </c>
      <c r="R74" s="20" t="s">
        <v>481</v>
      </c>
      <c r="S74" s="18" t="n">
        <v>372.88178469</v>
      </c>
      <c r="T74" s="20" t="n">
        <v>30.13912023</v>
      </c>
      <c r="U74" s="18" t="n">
        <v>358.78882951</v>
      </c>
      <c r="V74" s="20" t="n">
        <v>4.8278715</v>
      </c>
    </row>
    <row r="75" spans="1:22">
      <c r="A75" s="15" t="s">
        <v>550</v>
      </c>
      <c r="B75" s="17" t="n">
        <v>5375</v>
      </c>
      <c r="C75" s="18">
        <f>(341.0/B75*100)</f>
        <v/>
      </c>
      <c r="D75" s="19" t="n">
        <v>5034</v>
      </c>
      <c r="E75" s="18" t="n">
        <v>382.37316114</v>
      </c>
      <c r="F75" s="20" t="n">
        <v>4.17079718</v>
      </c>
      <c r="G75" s="18" t="n">
        <v>389.58974396</v>
      </c>
      <c r="H75" s="20" t="n">
        <v>3.09045232</v>
      </c>
      <c r="I75" s="18" t="n">
        <v>394.92085942</v>
      </c>
      <c r="J75" s="20" t="n">
        <v>2.84029739</v>
      </c>
      <c r="K75" s="18" t="n">
        <v>399.14307307</v>
      </c>
      <c r="L75" s="20" t="n">
        <v>3.87945222</v>
      </c>
      <c r="M75" s="18" t="s">
        <v>481</v>
      </c>
      <c r="N75" s="20" t="s">
        <v>481</v>
      </c>
      <c r="O75" s="18" t="s">
        <v>481</v>
      </c>
      <c r="P75" s="20" t="s">
        <v>481</v>
      </c>
      <c r="Q75" s="18" t="s">
        <v>481</v>
      </c>
      <c r="R75" s="20" t="s">
        <v>481</v>
      </c>
      <c r="S75" s="18" t="s">
        <v>481</v>
      </c>
      <c r="T75" s="20" t="s">
        <v>481</v>
      </c>
      <c r="U75" s="18" t="n">
        <v>362.50618786</v>
      </c>
      <c r="V75" s="20" t="n">
        <v>3.39154091</v>
      </c>
    </row>
    <row r="76" spans="1:22">
      <c r="A76" s="15" t="s">
        <v>551</v>
      </c>
      <c r="B76" s="17" t="n">
        <v>14167</v>
      </c>
      <c r="C76" s="18">
        <f>(238.0/B76*100)</f>
        <v/>
      </c>
      <c r="D76" s="19" t="n">
        <v>13929</v>
      </c>
      <c r="E76" s="18" t="n">
        <v>390.31199478</v>
      </c>
      <c r="F76" s="20" t="n">
        <v>4.97014088</v>
      </c>
      <c r="G76" s="18" t="n">
        <v>424.21284444</v>
      </c>
      <c r="H76" s="20" t="n">
        <v>3.83356014</v>
      </c>
      <c r="I76" s="18" t="n">
        <v>448.10716322</v>
      </c>
      <c r="J76" s="20" t="n">
        <v>2.51638005</v>
      </c>
      <c r="K76" s="18" t="n">
        <v>457.68975786</v>
      </c>
      <c r="L76" s="20" t="n">
        <v>3.65629739</v>
      </c>
      <c r="M76" s="18" t="s">
        <v>481</v>
      </c>
      <c r="N76" s="20" t="s">
        <v>481</v>
      </c>
      <c r="O76" s="18" t="s">
        <v>481</v>
      </c>
      <c r="P76" s="20" t="s">
        <v>481</v>
      </c>
      <c r="Q76" s="18" t="s">
        <v>481</v>
      </c>
      <c r="R76" s="20" t="s">
        <v>481</v>
      </c>
      <c r="S76" s="18" t="s">
        <v>481</v>
      </c>
      <c r="T76" s="20" t="s">
        <v>481</v>
      </c>
      <c r="U76" s="18" t="n">
        <v>365.18136375</v>
      </c>
      <c r="V76" s="20" t="n">
        <v>4.00745391</v>
      </c>
    </row>
    <row r="77" spans="1:22">
      <c r="A77" s="15" t="s">
        <v>552</v>
      </c>
      <c r="B77" s="17" t="n">
        <v>6062</v>
      </c>
      <c r="C77" s="18">
        <f>(455.0/B77*100)</f>
        <v/>
      </c>
      <c r="D77" s="19" t="n">
        <v>5607</v>
      </c>
      <c r="E77" s="18" t="n">
        <v>408.19851282</v>
      </c>
      <c r="F77" s="20" t="n">
        <v>5.04677081</v>
      </c>
      <c r="G77" s="18" t="n">
        <v>421.27355237</v>
      </c>
      <c r="H77" s="20" t="n">
        <v>4.04386623</v>
      </c>
      <c r="I77" s="18" t="n">
        <v>452.11093016</v>
      </c>
      <c r="J77" s="20" t="n">
        <v>2.64276879</v>
      </c>
      <c r="K77" s="18" t="n">
        <v>475.05356068</v>
      </c>
      <c r="L77" s="20" t="n">
        <v>4.50997934</v>
      </c>
      <c r="M77" s="18" t="s">
        <v>481</v>
      </c>
      <c r="N77" s="20" t="s">
        <v>481</v>
      </c>
      <c r="O77" s="18" t="s">
        <v>481</v>
      </c>
      <c r="P77" s="20" t="s">
        <v>481</v>
      </c>
      <c r="Q77" s="18" t="s">
        <v>481</v>
      </c>
      <c r="R77" s="20" t="s">
        <v>481</v>
      </c>
      <c r="S77" s="18" t="s">
        <v>481</v>
      </c>
      <c r="T77" s="20" t="s">
        <v>481</v>
      </c>
      <c r="U77" s="18" t="n">
        <v>378.33525631</v>
      </c>
      <c r="V77" s="20" t="n">
        <v>3.42403051</v>
      </c>
    </row>
    <row r="78" spans="1:22">
      <c r="A78" s="15" t="s">
        <v>553</v>
      </c>
      <c r="B78" s="17" t="n">
        <v>5826</v>
      </c>
      <c r="C78" s="18">
        <f>(0.0/B78*100)</f>
        <v/>
      </c>
      <c r="D78" s="19" t="n">
        <v>5826</v>
      </c>
      <c r="E78" s="18" t="n">
        <v>496.90765117</v>
      </c>
      <c r="F78" s="20" t="n">
        <v>7.81434509</v>
      </c>
      <c r="G78" s="18" t="n">
        <v>520.74622444</v>
      </c>
      <c r="H78" s="20" t="n">
        <v>4.69448646</v>
      </c>
      <c r="I78" s="18" t="n">
        <v>527.59554064</v>
      </c>
      <c r="J78" s="20" t="n">
        <v>3.92836357</v>
      </c>
      <c r="K78" s="18" t="n">
        <v>523.70156114</v>
      </c>
      <c r="L78" s="20" t="n">
        <v>6.49528874</v>
      </c>
      <c r="M78" s="18" t="s">
        <v>481</v>
      </c>
      <c r="N78" s="20" t="s">
        <v>481</v>
      </c>
      <c r="O78" s="18" t="s">
        <v>481</v>
      </c>
      <c r="P78" s="20" t="s">
        <v>481</v>
      </c>
      <c r="Q78" s="18" t="n">
        <v>431.126</v>
      </c>
      <c r="R78" s="20" t="n">
        <v>17.85283108</v>
      </c>
      <c r="S78" s="18" t="n">
        <v>497.51071814</v>
      </c>
      <c r="T78" s="20" t="n">
        <v>34.71013696</v>
      </c>
      <c r="U78" s="18" t="n">
        <v>506.38364328</v>
      </c>
      <c r="V78" s="20" t="n">
        <v>14.46451662</v>
      </c>
    </row>
    <row customHeight="1" ht="25" r="79" spans="1:22">
      <c r="A79" s="15" t="s">
        <v>554</v>
      </c>
      <c r="B79" s="17" t="n">
        <v>1657</v>
      </c>
      <c r="C79" s="18">
        <f>(41.0/B79*100)</f>
        <v/>
      </c>
      <c r="D79" s="19" t="n">
        <v>1616</v>
      </c>
      <c r="E79" s="18" t="n">
        <v>457.47358765</v>
      </c>
      <c r="F79" s="20" t="n">
        <v>10.67633735</v>
      </c>
      <c r="G79" s="18" t="n">
        <v>466.13545625</v>
      </c>
      <c r="H79" s="20" t="n">
        <v>6.69699108</v>
      </c>
      <c r="I79" s="18" t="n">
        <v>474.69045606</v>
      </c>
      <c r="J79" s="20" t="n">
        <v>6.74392711</v>
      </c>
      <c r="K79" s="18" t="n">
        <v>499.72818099</v>
      </c>
      <c r="L79" s="20" t="n">
        <v>9.09272517</v>
      </c>
      <c r="M79" s="18" t="s">
        <v>481</v>
      </c>
      <c r="N79" s="20" t="s">
        <v>481</v>
      </c>
      <c r="O79" s="18" t="s">
        <v>481</v>
      </c>
      <c r="P79" s="20" t="s">
        <v>481</v>
      </c>
      <c r="Q79" s="18" t="s">
        <v>481</v>
      </c>
      <c r="R79" s="20" t="s">
        <v>481</v>
      </c>
      <c r="S79" s="18" t="n">
        <v>479.81441425</v>
      </c>
      <c r="T79" s="20" t="n">
        <v>32.52892489</v>
      </c>
      <c r="U79" s="18" t="n">
        <v>400.55135207</v>
      </c>
      <c r="V79" s="20" t="n">
        <v>16.0855302</v>
      </c>
    </row>
    <row r="80" spans="1:22">
      <c r="A80" s="15" t="s">
        <v>555</v>
      </c>
      <c r="B80" s="17" t="n">
        <v>7841</v>
      </c>
      <c r="C80" s="18">
        <f>(0.0/B80*100)</f>
        <v/>
      </c>
      <c r="D80" s="19" t="n">
        <v>7841</v>
      </c>
      <c r="E80" s="18" t="n">
        <v>436.34850787</v>
      </c>
      <c r="F80" s="20" t="n">
        <v>5.87183808</v>
      </c>
      <c r="G80" s="18" t="n">
        <v>458.52850424</v>
      </c>
      <c r="H80" s="20" t="n">
        <v>4.1763642</v>
      </c>
      <c r="I80" s="18" t="n">
        <v>456.6280985</v>
      </c>
      <c r="J80" s="20" t="n">
        <v>4.02336602</v>
      </c>
      <c r="K80" s="18" t="n">
        <v>460.97643513</v>
      </c>
      <c r="L80" s="20" t="n">
        <v>5.28362237</v>
      </c>
      <c r="M80" s="18" t="s">
        <v>481</v>
      </c>
      <c r="N80" s="20" t="s">
        <v>481</v>
      </c>
      <c r="O80" s="18" t="s">
        <v>481</v>
      </c>
      <c r="P80" s="20" t="s">
        <v>481</v>
      </c>
      <c r="Q80" s="18" t="s">
        <v>481</v>
      </c>
      <c r="R80" s="20" t="s">
        <v>481</v>
      </c>
      <c r="S80" s="18" t="s">
        <v>481</v>
      </c>
      <c r="T80" s="20" t="s">
        <v>481</v>
      </c>
      <c r="U80" s="18" t="n">
        <v>416.38331269</v>
      </c>
      <c r="V80" s="20" t="n">
        <v>25.88716664</v>
      </c>
    </row>
    <row r="81" spans="1:22">
      <c r="A81" s="23" t="s">
        <v>556</v>
      </c>
      <c r="B81" s="17" t="n">
        <v>8861</v>
      </c>
      <c r="C81" s="18">
        <f>(113.0/B81*100)</f>
        <v/>
      </c>
      <c r="D81" s="19" t="n">
        <v>8748</v>
      </c>
      <c r="E81" s="18" t="n">
        <v>411.17062595</v>
      </c>
      <c r="F81" s="20" t="n">
        <v>8.464206259999999</v>
      </c>
      <c r="G81" s="18" t="n">
        <v>436.62729215</v>
      </c>
      <c r="H81" s="20" t="n">
        <v>4.2173289</v>
      </c>
      <c r="I81" s="18" t="n">
        <v>445.10214974</v>
      </c>
      <c r="J81" s="20" t="n">
        <v>2.95298603</v>
      </c>
      <c r="K81" s="18" t="n">
        <v>455.05134448</v>
      </c>
      <c r="L81" s="20" t="n">
        <v>4.26261564</v>
      </c>
      <c r="M81" s="18" t="s">
        <v>481</v>
      </c>
      <c r="N81" s="20" t="s">
        <v>481</v>
      </c>
      <c r="O81" s="18" t="s">
        <v>481</v>
      </c>
      <c r="P81" s="20" t="s">
        <v>481</v>
      </c>
      <c r="Q81" s="18" t="s">
        <v>481</v>
      </c>
      <c r="R81" s="20" t="s">
        <v>481</v>
      </c>
      <c r="S81" s="18" t="s">
        <v>481</v>
      </c>
      <c r="T81" s="20" t="s">
        <v>481</v>
      </c>
      <c r="U81" s="18" t="n">
        <v>394.81939607</v>
      </c>
      <c r="V81" s="20" t="n">
        <v>9.264789929999999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879</v>
      </c>
    </row>
    <row customHeight="1" ht="30" r="4" spans="1:22">
      <c r="A4" s="6" t="n"/>
      <c r="B4" s="7" t="s">
        <v>462</v>
      </c>
      <c r="C4" s="7" t="s">
        <v>463</v>
      </c>
      <c r="D4" s="8" t="s">
        <v>462</v>
      </c>
      <c r="E4" s="9" t="s">
        <v>880</v>
      </c>
      <c r="F4" s="10" t="n"/>
      <c r="G4" s="9" t="s">
        <v>881</v>
      </c>
      <c r="H4" s="10" t="n"/>
      <c r="I4" s="9" t="s">
        <v>882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507.10119212</v>
      </c>
      <c r="F7" s="20" t="n">
        <v>5.72723836</v>
      </c>
      <c r="G7" s="18" t="n">
        <v>542.48234568</v>
      </c>
      <c r="H7" s="20" t="n">
        <v>3.72590642</v>
      </c>
      <c r="I7" s="18" t="n">
        <v>532.3090806599999</v>
      </c>
      <c r="J7" s="20" t="n">
        <v>1.94070488</v>
      </c>
      <c r="K7" s="18" t="n">
        <v>487.8990801</v>
      </c>
      <c r="L7" s="20" t="n">
        <v>2.01573827</v>
      </c>
      <c r="M7" s="18" t="s">
        <v>481</v>
      </c>
      <c r="N7" s="20" t="s">
        <v>481</v>
      </c>
      <c r="O7" s="18" t="s">
        <v>481</v>
      </c>
      <c r="P7" s="20" t="s">
        <v>481</v>
      </c>
      <c r="Q7" s="18" t="s">
        <v>481</v>
      </c>
      <c r="R7" s="20" t="s">
        <v>481</v>
      </c>
      <c r="S7" s="18" t="s">
        <v>481</v>
      </c>
      <c r="T7" s="20" t="s">
        <v>481</v>
      </c>
      <c r="U7" s="18" t="n">
        <v>474.44109047</v>
      </c>
      <c r="V7" s="20" t="n">
        <v>4.69171096</v>
      </c>
    </row>
    <row r="8" spans="1:22">
      <c r="A8" s="15" t="s">
        <v>483</v>
      </c>
      <c r="B8" s="17" t="n">
        <v>7007</v>
      </c>
      <c r="C8" s="18">
        <f>(299.0/B8*100)</f>
        <v/>
      </c>
      <c r="D8" s="19" t="n">
        <v>6708</v>
      </c>
      <c r="E8" s="18" t="n">
        <v>471.7009693</v>
      </c>
      <c r="F8" s="20" t="n">
        <v>7.17910145</v>
      </c>
      <c r="G8" s="18" t="n">
        <v>521.83865715</v>
      </c>
      <c r="H8" s="20" t="n">
        <v>5.67064994</v>
      </c>
      <c r="I8" s="18" t="n">
        <v>515.41268136</v>
      </c>
      <c r="J8" s="20" t="n">
        <v>2.67324798</v>
      </c>
      <c r="K8" s="18" t="n">
        <v>483.4970022</v>
      </c>
      <c r="L8" s="20" t="n">
        <v>2.99656742</v>
      </c>
      <c r="M8" s="18" t="s">
        <v>481</v>
      </c>
      <c r="N8" s="20" t="s">
        <v>481</v>
      </c>
      <c r="O8" s="18" t="s">
        <v>481</v>
      </c>
      <c r="P8" s="20" t="s">
        <v>481</v>
      </c>
      <c r="Q8" s="18" t="n">
        <v>368.48347797</v>
      </c>
      <c r="R8" s="20" t="n">
        <v>14.99112476</v>
      </c>
      <c r="S8" s="18" t="s">
        <v>481</v>
      </c>
      <c r="T8" s="20" t="s">
        <v>481</v>
      </c>
      <c r="U8" s="18" t="n">
        <v>420.82624616</v>
      </c>
      <c r="V8" s="20" t="n">
        <v>6.63467779</v>
      </c>
    </row>
    <row r="9" spans="1:22">
      <c r="A9" s="15" t="s">
        <v>484</v>
      </c>
      <c r="B9" s="17" t="n">
        <v>9651</v>
      </c>
      <c r="C9" s="18">
        <f>(357.0/B9*100)</f>
        <v/>
      </c>
      <c r="D9" s="19" t="n">
        <v>9294</v>
      </c>
      <c r="E9" s="18" t="n">
        <v>505.76857686</v>
      </c>
      <c r="F9" s="20" t="n">
        <v>4.62370981</v>
      </c>
      <c r="G9" s="18" t="n">
        <v>538.54985116</v>
      </c>
      <c r="H9" s="20" t="n">
        <v>3.28638942</v>
      </c>
      <c r="I9" s="18" t="n">
        <v>521.96483381</v>
      </c>
      <c r="J9" s="20" t="n">
        <v>2.51614599</v>
      </c>
      <c r="K9" s="18" t="n">
        <v>488.09379511</v>
      </c>
      <c r="L9" s="20" t="n">
        <v>2.7745189</v>
      </c>
      <c r="M9" s="18" t="s">
        <v>481</v>
      </c>
      <c r="N9" s="20" t="s">
        <v>481</v>
      </c>
      <c r="O9" s="18" t="s">
        <v>481</v>
      </c>
      <c r="P9" s="20" t="s">
        <v>481</v>
      </c>
      <c r="Q9" s="18" t="n">
        <v>374.78530698</v>
      </c>
      <c r="R9" s="20" t="n">
        <v>11.62763904</v>
      </c>
      <c r="S9" s="18" t="s">
        <v>481</v>
      </c>
      <c r="T9" s="20" t="s">
        <v>481</v>
      </c>
      <c r="U9" s="18" t="n">
        <v>415.85821514</v>
      </c>
      <c r="V9" s="20" t="n">
        <v>7.16202071</v>
      </c>
    </row>
    <row r="10" spans="1:22">
      <c r="A10" s="15" t="s">
        <v>485</v>
      </c>
      <c r="B10" s="17" t="n">
        <v>20058</v>
      </c>
      <c r="C10" s="18">
        <f>(585.0/B10*100)</f>
        <v/>
      </c>
      <c r="D10" s="19" t="n">
        <v>19473</v>
      </c>
      <c r="E10" s="18" t="n">
        <v>518.46243409</v>
      </c>
      <c r="F10" s="20" t="n">
        <v>4.58917425</v>
      </c>
      <c r="G10" s="18" t="n">
        <v>547.9410659599999</v>
      </c>
      <c r="H10" s="20" t="n">
        <v>3.63672885</v>
      </c>
      <c r="I10" s="18" t="n">
        <v>542.32128479</v>
      </c>
      <c r="J10" s="20" t="n">
        <v>2.43316074</v>
      </c>
      <c r="K10" s="18" t="n">
        <v>513.28104407</v>
      </c>
      <c r="L10" s="20" t="n">
        <v>2.22130403</v>
      </c>
      <c r="M10" s="18" t="s">
        <v>481</v>
      </c>
      <c r="N10" s="20" t="s">
        <v>481</v>
      </c>
      <c r="O10" s="18" t="s">
        <v>481</v>
      </c>
      <c r="P10" s="20" t="s">
        <v>481</v>
      </c>
      <c r="Q10" s="18" t="s">
        <v>481</v>
      </c>
      <c r="R10" s="20" t="s">
        <v>481</v>
      </c>
      <c r="S10" s="18" t="s">
        <v>481</v>
      </c>
      <c r="T10" s="20" t="s">
        <v>481</v>
      </c>
      <c r="U10" s="18" t="n">
        <v>450.38143291</v>
      </c>
      <c r="V10" s="20" t="n">
        <v>6.10078273</v>
      </c>
    </row>
    <row r="11" spans="1:22">
      <c r="A11" s="15" t="s">
        <v>486</v>
      </c>
      <c r="B11" s="17" t="n">
        <v>7053</v>
      </c>
      <c r="C11" s="18">
        <f>(242.0/B11*100)</f>
        <v/>
      </c>
      <c r="D11" s="19" t="n">
        <v>6811</v>
      </c>
      <c r="E11" s="18" t="n">
        <v>440.13900831</v>
      </c>
      <c r="F11" s="20" t="n">
        <v>5.31908334</v>
      </c>
      <c r="G11" s="18" t="n">
        <v>460.30884132</v>
      </c>
      <c r="H11" s="20" t="n">
        <v>3.57064299</v>
      </c>
      <c r="I11" s="18" t="n">
        <v>455.75375867</v>
      </c>
      <c r="J11" s="20" t="n">
        <v>3.34179072</v>
      </c>
      <c r="K11" s="18" t="n">
        <v>440.89845581</v>
      </c>
      <c r="L11" s="20" t="n">
        <v>3.08318706</v>
      </c>
      <c r="M11" s="18" t="s">
        <v>481</v>
      </c>
      <c r="N11" s="20" t="s">
        <v>481</v>
      </c>
      <c r="O11" s="18" t="s">
        <v>481</v>
      </c>
      <c r="P11" s="20" t="s">
        <v>481</v>
      </c>
      <c r="Q11" s="18" t="s">
        <v>481</v>
      </c>
      <c r="R11" s="20" t="s">
        <v>481</v>
      </c>
      <c r="S11" s="18" t="s">
        <v>481</v>
      </c>
      <c r="T11" s="20" t="s">
        <v>481</v>
      </c>
      <c r="U11" s="18" t="n">
        <v>416.32377904</v>
      </c>
      <c r="V11" s="20" t="n">
        <v>5.36844704</v>
      </c>
    </row>
    <row r="12" spans="1:22">
      <c r="A12" s="15" t="s">
        <v>487</v>
      </c>
      <c r="B12" s="17" t="n">
        <v>6894</v>
      </c>
      <c r="C12" s="18">
        <f>(60.0/B12*100)</f>
        <v/>
      </c>
      <c r="D12" s="19" t="n">
        <v>6834</v>
      </c>
      <c r="E12" s="18" t="n">
        <v>469.78065583</v>
      </c>
      <c r="F12" s="20" t="n">
        <v>4.79437902</v>
      </c>
      <c r="G12" s="18" t="n">
        <v>510.64079762</v>
      </c>
      <c r="H12" s="20" t="n">
        <v>5.76806044</v>
      </c>
      <c r="I12" s="18" t="n">
        <v>507.57130759</v>
      </c>
      <c r="J12" s="20" t="n">
        <v>2.01051424</v>
      </c>
      <c r="K12" s="18" t="n">
        <v>487.36415464</v>
      </c>
      <c r="L12" s="20" t="n">
        <v>3.07001441</v>
      </c>
      <c r="M12" s="18" t="s">
        <v>481</v>
      </c>
      <c r="N12" s="20" t="s">
        <v>481</v>
      </c>
      <c r="O12" s="18" t="s">
        <v>481</v>
      </c>
      <c r="P12" s="20" t="s">
        <v>481</v>
      </c>
      <c r="Q12" s="18" t="n">
        <v>366.6777112</v>
      </c>
      <c r="R12" s="20" t="n">
        <v>14.39052153</v>
      </c>
      <c r="S12" s="18" t="s">
        <v>481</v>
      </c>
      <c r="T12" s="20" t="s">
        <v>481</v>
      </c>
      <c r="U12" s="18" t="n">
        <v>393.24340858</v>
      </c>
      <c r="V12" s="20" t="n">
        <v>6.75724883</v>
      </c>
    </row>
    <row r="13" spans="1:22">
      <c r="A13" s="15" t="s">
        <v>488</v>
      </c>
      <c r="B13" s="17" t="n">
        <v>7161</v>
      </c>
      <c r="C13" s="18">
        <f>(340.0/B13*100)</f>
        <v/>
      </c>
      <c r="D13" s="19" t="n">
        <v>6821</v>
      </c>
      <c r="E13" s="18" t="n">
        <v>505.65544029</v>
      </c>
      <c r="F13" s="20" t="n">
        <v>8.06744338</v>
      </c>
      <c r="G13" s="18" t="n">
        <v>530.4427471</v>
      </c>
      <c r="H13" s="20" t="n">
        <v>4.45068849</v>
      </c>
      <c r="I13" s="18" t="n">
        <v>516.94414661</v>
      </c>
      <c r="J13" s="20" t="n">
        <v>2.27376676</v>
      </c>
      <c r="K13" s="18" t="n">
        <v>486.24824293</v>
      </c>
      <c r="L13" s="20" t="n">
        <v>2.76466534</v>
      </c>
      <c r="M13" s="18" t="s">
        <v>481</v>
      </c>
      <c r="N13" s="20" t="s">
        <v>481</v>
      </c>
      <c r="O13" s="18" t="s">
        <v>481</v>
      </c>
      <c r="P13" s="20" t="s">
        <v>481</v>
      </c>
      <c r="Q13" s="18" t="n">
        <v>436.36003517</v>
      </c>
      <c r="R13" s="20" t="n">
        <v>6.43426798</v>
      </c>
      <c r="S13" s="18" t="s">
        <v>481</v>
      </c>
      <c r="T13" s="20" t="s">
        <v>481</v>
      </c>
      <c r="U13" s="18" t="n">
        <v>393.86249602</v>
      </c>
      <c r="V13" s="20" t="n">
        <v>6.50926228</v>
      </c>
    </row>
    <row r="14" spans="1:22">
      <c r="A14" s="15" t="s">
        <v>489</v>
      </c>
      <c r="B14" s="17" t="n">
        <v>5587</v>
      </c>
      <c r="C14" s="18">
        <f>(93.0/B14*100)</f>
        <v/>
      </c>
      <c r="D14" s="19" t="n">
        <v>5494</v>
      </c>
      <c r="E14" s="18" t="n">
        <v>519.2100877300001</v>
      </c>
      <c r="F14" s="20" t="n">
        <v>5.87798733</v>
      </c>
      <c r="G14" s="18" t="n">
        <v>544.0189205</v>
      </c>
      <c r="H14" s="20" t="n">
        <v>3.76897908</v>
      </c>
      <c r="I14" s="18" t="n">
        <v>537.7671623799999</v>
      </c>
      <c r="J14" s="20" t="n">
        <v>2.17055162</v>
      </c>
      <c r="K14" s="18" t="n">
        <v>528.07864496</v>
      </c>
      <c r="L14" s="20" t="n">
        <v>4.21847499</v>
      </c>
      <c r="M14" s="18" t="s">
        <v>481</v>
      </c>
      <c r="N14" s="20" t="s">
        <v>481</v>
      </c>
      <c r="O14" s="18" t="s">
        <v>481</v>
      </c>
      <c r="P14" s="20" t="s">
        <v>481</v>
      </c>
      <c r="Q14" s="18" t="s">
        <v>481</v>
      </c>
      <c r="R14" s="20" t="s">
        <v>481</v>
      </c>
      <c r="S14" s="18" t="s">
        <v>481</v>
      </c>
      <c r="T14" s="20" t="s">
        <v>481</v>
      </c>
      <c r="U14" s="18" t="n">
        <v>447.05258581</v>
      </c>
      <c r="V14" s="20" t="n">
        <v>10.62994131</v>
      </c>
    </row>
    <row r="15" spans="1:22">
      <c r="A15" s="15" t="s">
        <v>490</v>
      </c>
      <c r="B15" s="17" t="n">
        <v>5882</v>
      </c>
      <c r="C15" s="18">
        <f>(186.0/B15*100)</f>
        <v/>
      </c>
      <c r="D15" s="19" t="n">
        <v>5696</v>
      </c>
      <c r="E15" s="18" t="n">
        <v>513.09342011</v>
      </c>
      <c r="F15" s="20" t="n">
        <v>8.226545740000001</v>
      </c>
      <c r="G15" s="18" t="n">
        <v>539.38425338</v>
      </c>
      <c r="H15" s="20" t="n">
        <v>6.3219235</v>
      </c>
      <c r="I15" s="18" t="n">
        <v>546.90228534</v>
      </c>
      <c r="J15" s="20" t="n">
        <v>2.38063916</v>
      </c>
      <c r="K15" s="18" t="n">
        <v>519.5027364600001</v>
      </c>
      <c r="L15" s="20" t="n">
        <v>2.92758795</v>
      </c>
      <c r="M15" s="18" t="s">
        <v>481</v>
      </c>
      <c r="N15" s="20" t="s">
        <v>481</v>
      </c>
      <c r="O15" s="18" t="s">
        <v>481</v>
      </c>
      <c r="P15" s="20" t="s">
        <v>481</v>
      </c>
      <c r="Q15" s="18" t="n">
        <v>375.95013089</v>
      </c>
      <c r="R15" s="20" t="n">
        <v>17.42774697</v>
      </c>
      <c r="S15" s="18" t="s">
        <v>481</v>
      </c>
      <c r="T15" s="20" t="s">
        <v>481</v>
      </c>
      <c r="U15" s="18" t="n">
        <v>450.6668737</v>
      </c>
      <c r="V15" s="20" t="n">
        <v>8.445136489999999</v>
      </c>
    </row>
    <row r="16" spans="1:22">
      <c r="A16" s="15" t="s">
        <v>491</v>
      </c>
      <c r="B16" s="17" t="n">
        <v>6108</v>
      </c>
      <c r="C16" s="18">
        <f>(198.0/B16*100)</f>
        <v/>
      </c>
      <c r="D16" s="19" t="n">
        <v>5910</v>
      </c>
      <c r="E16" s="18" t="n">
        <v>474.71456823</v>
      </c>
      <c r="F16" s="20" t="n">
        <v>5.94960298</v>
      </c>
      <c r="G16" s="18" t="n">
        <v>525.76116956</v>
      </c>
      <c r="H16" s="20" t="n">
        <v>4.12499446</v>
      </c>
      <c r="I16" s="18" t="n">
        <v>521.2423787</v>
      </c>
      <c r="J16" s="20" t="n">
        <v>2.54124783</v>
      </c>
      <c r="K16" s="18" t="n">
        <v>485.3029855</v>
      </c>
      <c r="L16" s="20" t="n">
        <v>2.74170482</v>
      </c>
      <c r="M16" s="18" t="s">
        <v>481</v>
      </c>
      <c r="N16" s="20" t="s">
        <v>481</v>
      </c>
      <c r="O16" s="18" t="s">
        <v>481</v>
      </c>
      <c r="P16" s="20" t="s">
        <v>481</v>
      </c>
      <c r="Q16" s="18" t="s">
        <v>481</v>
      </c>
      <c r="R16" s="20" t="s">
        <v>481</v>
      </c>
      <c r="S16" s="18" t="s">
        <v>481</v>
      </c>
      <c r="T16" s="20" t="s">
        <v>481</v>
      </c>
      <c r="U16" s="18" t="n">
        <v>400.85813604</v>
      </c>
      <c r="V16" s="20" t="n">
        <v>8.75781572</v>
      </c>
    </row>
    <row r="17" spans="1:22">
      <c r="A17" s="15" t="s">
        <v>492</v>
      </c>
      <c r="B17" s="17" t="n">
        <v>6504</v>
      </c>
      <c r="C17" s="18">
        <f>(2634.0/B17*100)</f>
        <v/>
      </c>
      <c r="D17" s="19" t="n">
        <v>3870</v>
      </c>
      <c r="E17" s="18" t="n">
        <v>516.27024622</v>
      </c>
      <c r="F17" s="20" t="n">
        <v>10.53096528</v>
      </c>
      <c r="G17" s="18" t="n">
        <v>533.5116053199999</v>
      </c>
      <c r="H17" s="20" t="n">
        <v>6.98435813</v>
      </c>
      <c r="I17" s="18" t="n">
        <v>532.6939213000001</v>
      </c>
      <c r="J17" s="20" t="n">
        <v>3.7420879</v>
      </c>
      <c r="K17" s="18" t="n">
        <v>506.98030519</v>
      </c>
      <c r="L17" s="20" t="n">
        <v>4.11129236</v>
      </c>
      <c r="M17" s="18" t="s">
        <v>481</v>
      </c>
      <c r="N17" s="20" t="s">
        <v>481</v>
      </c>
      <c r="O17" s="18" t="s">
        <v>481</v>
      </c>
      <c r="P17" s="20" t="s">
        <v>481</v>
      </c>
      <c r="Q17" s="18" t="n">
        <v>360.48925247</v>
      </c>
      <c r="R17" s="20" t="n">
        <v>12.44339086</v>
      </c>
      <c r="S17" s="18" t="s">
        <v>481</v>
      </c>
      <c r="T17" s="20" t="s">
        <v>481</v>
      </c>
      <c r="U17" s="18" t="n">
        <v>456.81704991</v>
      </c>
      <c r="V17" s="20" t="n">
        <v>8.60217945</v>
      </c>
    </row>
    <row r="18" spans="1:22">
      <c r="A18" s="15" t="s">
        <v>493</v>
      </c>
      <c r="B18" s="17" t="n">
        <v>5532</v>
      </c>
      <c r="C18" s="18">
        <f>(33.0/B18*100)</f>
        <v/>
      </c>
      <c r="D18" s="19" t="n">
        <v>5499</v>
      </c>
      <c r="E18" s="18" t="n">
        <v>429.06457326</v>
      </c>
      <c r="F18" s="20" t="n">
        <v>6.61421832</v>
      </c>
      <c r="G18" s="18" t="n">
        <v>463.42374454</v>
      </c>
      <c r="H18" s="20" t="n">
        <v>6.14331562</v>
      </c>
      <c r="I18" s="18" t="n">
        <v>475.60439038</v>
      </c>
      <c r="J18" s="20" t="n">
        <v>3.78571212</v>
      </c>
      <c r="K18" s="18" t="n">
        <v>452.93848097</v>
      </c>
      <c r="L18" s="20" t="n">
        <v>3.4294259</v>
      </c>
      <c r="M18" s="18" t="s">
        <v>481</v>
      </c>
      <c r="N18" s="20" t="s">
        <v>481</v>
      </c>
      <c r="O18" s="18" t="s">
        <v>481</v>
      </c>
      <c r="P18" s="20" t="s">
        <v>481</v>
      </c>
      <c r="Q18" s="18" t="s">
        <v>481</v>
      </c>
      <c r="R18" s="20" t="s">
        <v>481</v>
      </c>
      <c r="S18" s="18" t="s">
        <v>481</v>
      </c>
      <c r="T18" s="20" t="s">
        <v>481</v>
      </c>
      <c r="U18" s="18" t="n">
        <v>366.3946814</v>
      </c>
      <c r="V18" s="20" t="n">
        <v>6.77186145</v>
      </c>
    </row>
    <row r="19" spans="1:22">
      <c r="A19" s="15" t="s">
        <v>494</v>
      </c>
      <c r="B19" s="17" t="n">
        <v>5658</v>
      </c>
      <c r="C19" s="18">
        <f>(493.0/B19*100)</f>
        <v/>
      </c>
      <c r="D19" s="19" t="n">
        <v>5165</v>
      </c>
      <c r="E19" s="18" t="n">
        <v>444.49000078</v>
      </c>
      <c r="F19" s="20" t="n">
        <v>5.40371063</v>
      </c>
      <c r="G19" s="18" t="n">
        <v>501.15808706</v>
      </c>
      <c r="H19" s="20" t="n">
        <v>4.88575057</v>
      </c>
      <c r="I19" s="18" t="n">
        <v>490.34838205</v>
      </c>
      <c r="J19" s="20" t="n">
        <v>2.71552925</v>
      </c>
      <c r="K19" s="18" t="n">
        <v>475.47532289</v>
      </c>
      <c r="L19" s="20" t="n">
        <v>3.83286852</v>
      </c>
      <c r="M19" s="18" t="s">
        <v>481</v>
      </c>
      <c r="N19" s="20" t="s">
        <v>481</v>
      </c>
      <c r="O19" s="18" t="s">
        <v>481</v>
      </c>
      <c r="P19" s="20" t="s">
        <v>481</v>
      </c>
      <c r="Q19" s="18" t="s">
        <v>481</v>
      </c>
      <c r="R19" s="20" t="s">
        <v>481</v>
      </c>
      <c r="S19" s="18" t="s">
        <v>481</v>
      </c>
      <c r="T19" s="20" t="s">
        <v>481</v>
      </c>
      <c r="U19" s="18" t="n">
        <v>398.05558462</v>
      </c>
      <c r="V19" s="20" t="n">
        <v>7.17950199</v>
      </c>
    </row>
    <row r="20" spans="1:22">
      <c r="A20" s="15" t="s">
        <v>495</v>
      </c>
      <c r="B20" s="17" t="n">
        <v>3371</v>
      </c>
      <c r="C20" s="18">
        <f>(75.0/B20*100)</f>
        <v/>
      </c>
      <c r="D20" s="19" t="n">
        <v>3296</v>
      </c>
      <c r="E20" s="18" t="n">
        <v>478.06880997</v>
      </c>
      <c r="F20" s="20" t="n">
        <v>8.258965760000001</v>
      </c>
      <c r="G20" s="18" t="n">
        <v>494.8954765</v>
      </c>
      <c r="H20" s="20" t="n">
        <v>4.27760451</v>
      </c>
      <c r="I20" s="18" t="n">
        <v>486.50936589</v>
      </c>
      <c r="J20" s="20" t="n">
        <v>2.59905687</v>
      </c>
      <c r="K20" s="18" t="n">
        <v>457.41238194</v>
      </c>
      <c r="L20" s="20" t="n">
        <v>2.77356995</v>
      </c>
      <c r="M20" s="18" t="s">
        <v>481</v>
      </c>
      <c r="N20" s="20" t="s">
        <v>481</v>
      </c>
      <c r="O20" s="18" t="s">
        <v>481</v>
      </c>
      <c r="P20" s="20" t="s">
        <v>481</v>
      </c>
      <c r="Q20" s="18" t="s">
        <v>481</v>
      </c>
      <c r="R20" s="20" t="s">
        <v>481</v>
      </c>
      <c r="S20" s="18" t="s">
        <v>481</v>
      </c>
      <c r="T20" s="20" t="s">
        <v>481</v>
      </c>
      <c r="U20" s="18" t="n">
        <v>423.80294918</v>
      </c>
      <c r="V20" s="20" t="n">
        <v>7.35398503</v>
      </c>
    </row>
    <row r="21" spans="1:22">
      <c r="A21" s="15" t="s">
        <v>496</v>
      </c>
      <c r="B21" s="17" t="n">
        <v>5741</v>
      </c>
      <c r="C21" s="18">
        <f>(83.0/B21*100)</f>
        <v/>
      </c>
      <c r="D21" s="19" t="n">
        <v>5658</v>
      </c>
      <c r="E21" s="18" t="n">
        <v>516.52580683</v>
      </c>
      <c r="F21" s="20" t="n">
        <v>7.66521471</v>
      </c>
      <c r="G21" s="18" t="n">
        <v>543.15967702</v>
      </c>
      <c r="H21" s="20" t="n">
        <v>4.39733228</v>
      </c>
      <c r="I21" s="18" t="n">
        <v>520.63818468</v>
      </c>
      <c r="J21" s="20" t="n">
        <v>2.18504099</v>
      </c>
      <c r="K21" s="18" t="n">
        <v>472.83233757</v>
      </c>
      <c r="L21" s="20" t="n">
        <v>2.8117879</v>
      </c>
      <c r="M21" s="18" t="s">
        <v>481</v>
      </c>
      <c r="N21" s="20" t="s">
        <v>481</v>
      </c>
      <c r="O21" s="18" t="s">
        <v>481</v>
      </c>
      <c r="P21" s="20" t="s">
        <v>481</v>
      </c>
      <c r="Q21" s="18" t="s">
        <v>481</v>
      </c>
      <c r="R21" s="20" t="s">
        <v>481</v>
      </c>
      <c r="S21" s="18" t="s">
        <v>481</v>
      </c>
      <c r="T21" s="20" t="s">
        <v>481</v>
      </c>
      <c r="U21" s="18" t="n">
        <v>438.75242836</v>
      </c>
      <c r="V21" s="20" t="n">
        <v>12.99113704</v>
      </c>
    </row>
    <row r="22" spans="1:22">
      <c r="A22" s="15" t="s">
        <v>497</v>
      </c>
      <c r="B22" s="17" t="n">
        <v>6598</v>
      </c>
      <c r="C22" s="18">
        <f>(44.0/B22*100)</f>
        <v/>
      </c>
      <c r="D22" s="19" t="n">
        <v>6554</v>
      </c>
      <c r="E22" s="18" t="n">
        <v>435.71681047</v>
      </c>
      <c r="F22" s="20" t="n">
        <v>5.63726771</v>
      </c>
      <c r="G22" s="18" t="n">
        <v>457.26828814</v>
      </c>
      <c r="H22" s="20" t="n">
        <v>5.44621937</v>
      </c>
      <c r="I22" s="18" t="n">
        <v>492.91323489</v>
      </c>
      <c r="J22" s="20" t="n">
        <v>3.99095437</v>
      </c>
      <c r="K22" s="18" t="n">
        <v>486.92380404</v>
      </c>
      <c r="L22" s="20" t="n">
        <v>4.8897647</v>
      </c>
      <c r="M22" s="18" t="s">
        <v>481</v>
      </c>
      <c r="N22" s="20" t="s">
        <v>481</v>
      </c>
      <c r="O22" s="18" t="s">
        <v>481</v>
      </c>
      <c r="P22" s="20" t="s">
        <v>481</v>
      </c>
      <c r="Q22" s="18" t="n">
        <v>448.28166515</v>
      </c>
      <c r="R22" s="20" t="n">
        <v>8.782882710000001</v>
      </c>
      <c r="S22" s="18" t="s">
        <v>481</v>
      </c>
      <c r="T22" s="20" t="s">
        <v>481</v>
      </c>
      <c r="U22" s="18" t="n">
        <v>346.25962967</v>
      </c>
      <c r="V22" s="20" t="n">
        <v>7.94395293</v>
      </c>
    </row>
    <row r="23" spans="1:22">
      <c r="A23" s="15" t="s">
        <v>498</v>
      </c>
      <c r="B23" s="17" t="n">
        <v>11583</v>
      </c>
      <c r="C23" s="18">
        <f>(307.0/B23*100)</f>
        <v/>
      </c>
      <c r="D23" s="19" t="n">
        <v>11276</v>
      </c>
      <c r="E23" s="18" t="n">
        <v>464.02155875</v>
      </c>
      <c r="F23" s="20" t="n">
        <v>5.20012062</v>
      </c>
      <c r="G23" s="18" t="n">
        <v>498.17923905</v>
      </c>
      <c r="H23" s="20" t="n">
        <v>4.1767057</v>
      </c>
      <c r="I23" s="18" t="n">
        <v>493.94919782</v>
      </c>
      <c r="J23" s="20" t="n">
        <v>2.89385098</v>
      </c>
      <c r="K23" s="18" t="n">
        <v>465.85715055</v>
      </c>
      <c r="L23" s="20" t="n">
        <v>3.50486232</v>
      </c>
      <c r="M23" s="18" t="s">
        <v>481</v>
      </c>
      <c r="N23" s="20" t="s">
        <v>481</v>
      </c>
      <c r="O23" s="18" t="s">
        <v>481</v>
      </c>
      <c r="P23" s="20" t="s">
        <v>481</v>
      </c>
      <c r="Q23" s="18" t="s">
        <v>481</v>
      </c>
      <c r="R23" s="20" t="s">
        <v>481</v>
      </c>
      <c r="S23" s="18" t="s">
        <v>481</v>
      </c>
      <c r="T23" s="20" t="s">
        <v>481</v>
      </c>
      <c r="U23" s="18" t="n">
        <v>412.9420387</v>
      </c>
      <c r="V23" s="20" t="n">
        <v>7.34373777</v>
      </c>
    </row>
    <row r="24" spans="1:22">
      <c r="A24" s="15" t="s">
        <v>499</v>
      </c>
      <c r="B24" s="17" t="n">
        <v>6647</v>
      </c>
      <c r="C24" s="18">
        <f>(18.0/B24*100)</f>
        <v/>
      </c>
      <c r="D24" s="19" t="n">
        <v>6629</v>
      </c>
      <c r="E24" s="18" t="n">
        <v>557.72712036</v>
      </c>
      <c r="F24" s="20" t="n">
        <v>8.946548140000001</v>
      </c>
      <c r="G24" s="18" t="n">
        <v>556.88830754</v>
      </c>
      <c r="H24" s="20" t="n">
        <v>5.80206419</v>
      </c>
      <c r="I24" s="18" t="n">
        <v>553.22080111</v>
      </c>
      <c r="J24" s="20" t="n">
        <v>2.9006358</v>
      </c>
      <c r="K24" s="18" t="n">
        <v>517.82592917</v>
      </c>
      <c r="L24" s="20" t="n">
        <v>2.76293563</v>
      </c>
      <c r="M24" s="18" t="s">
        <v>481</v>
      </c>
      <c r="N24" s="20" t="s">
        <v>481</v>
      </c>
      <c r="O24" s="18" t="s">
        <v>481</v>
      </c>
      <c r="P24" s="20" t="s">
        <v>481</v>
      </c>
      <c r="Q24" s="18" t="s">
        <v>481</v>
      </c>
      <c r="R24" s="20" t="s">
        <v>481</v>
      </c>
      <c r="S24" s="18" t="s">
        <v>481</v>
      </c>
      <c r="T24" s="20" t="s">
        <v>481</v>
      </c>
      <c r="U24" s="18" t="n">
        <v>454.30248223</v>
      </c>
      <c r="V24" s="20" t="n">
        <v>11.98539156</v>
      </c>
    </row>
    <row r="25" spans="1:22">
      <c r="A25" s="15" t="s">
        <v>500</v>
      </c>
      <c r="B25" s="17" t="n">
        <v>5581</v>
      </c>
      <c r="C25" s="18">
        <f>(26.0/B25*100)</f>
        <v/>
      </c>
      <c r="D25" s="19" t="n">
        <v>5555</v>
      </c>
      <c r="E25" s="18" t="n">
        <v>531.88389713</v>
      </c>
      <c r="F25" s="20" t="n">
        <v>12.39388323</v>
      </c>
      <c r="G25" s="18" t="n">
        <v>539.30253578</v>
      </c>
      <c r="H25" s="20" t="n">
        <v>6.63093207</v>
      </c>
      <c r="I25" s="18" t="n">
        <v>529.6966713</v>
      </c>
      <c r="J25" s="20" t="n">
        <v>3.2169217</v>
      </c>
      <c r="K25" s="18" t="n">
        <v>499.08263276</v>
      </c>
      <c r="L25" s="20" t="n">
        <v>3.46354232</v>
      </c>
      <c r="M25" s="18" t="s">
        <v>481</v>
      </c>
      <c r="N25" s="20" t="s">
        <v>481</v>
      </c>
      <c r="O25" s="18" t="s">
        <v>481</v>
      </c>
      <c r="P25" s="20" t="s">
        <v>481</v>
      </c>
      <c r="Q25" s="18" t="s">
        <v>481</v>
      </c>
      <c r="R25" s="20" t="s">
        <v>481</v>
      </c>
      <c r="S25" s="18" t="s">
        <v>481</v>
      </c>
      <c r="T25" s="20" t="s">
        <v>481</v>
      </c>
      <c r="U25" s="18" t="n">
        <v>423.59959008</v>
      </c>
      <c r="V25" s="20" t="n">
        <v>22.26833044</v>
      </c>
    </row>
    <row r="26" spans="1:22">
      <c r="A26" s="15" t="s">
        <v>501</v>
      </c>
      <c r="B26" s="17" t="n">
        <v>4869</v>
      </c>
      <c r="C26" s="18">
        <f>(97.0/B26*100)</f>
        <v/>
      </c>
      <c r="D26" s="19" t="n">
        <v>4772</v>
      </c>
      <c r="E26" s="18" t="n">
        <v>467.34264072</v>
      </c>
      <c r="F26" s="20" t="n">
        <v>4.92483268</v>
      </c>
      <c r="G26" s="18" t="n">
        <v>503.90719716</v>
      </c>
      <c r="H26" s="20" t="n">
        <v>3.62192805</v>
      </c>
      <c r="I26" s="18" t="n">
        <v>493.67590459</v>
      </c>
      <c r="J26" s="20" t="n">
        <v>1.85932172</v>
      </c>
      <c r="K26" s="18" t="n">
        <v>488.78612086</v>
      </c>
      <c r="L26" s="20" t="n">
        <v>3.44091547</v>
      </c>
      <c r="M26" s="18" t="s">
        <v>481</v>
      </c>
      <c r="N26" s="20" t="s">
        <v>481</v>
      </c>
      <c r="O26" s="18" t="s">
        <v>481</v>
      </c>
      <c r="P26" s="20" t="s">
        <v>481</v>
      </c>
      <c r="Q26" s="18" t="s">
        <v>481</v>
      </c>
      <c r="R26" s="20" t="s">
        <v>481</v>
      </c>
      <c r="S26" s="18" t="s">
        <v>481</v>
      </c>
      <c r="T26" s="20" t="s">
        <v>481</v>
      </c>
      <c r="U26" s="18" t="n">
        <v>443.13464022</v>
      </c>
      <c r="V26" s="20" t="n">
        <v>10.96819418</v>
      </c>
    </row>
    <row r="27" spans="1:22">
      <c r="A27" s="15" t="s">
        <v>502</v>
      </c>
      <c r="B27" s="17" t="n">
        <v>5299</v>
      </c>
      <c r="C27" s="18">
        <f>(208.0/B27*100)</f>
        <v/>
      </c>
      <c r="D27" s="19" t="n">
        <v>5091</v>
      </c>
      <c r="E27" s="18" t="n">
        <v>466.91935522</v>
      </c>
      <c r="F27" s="20" t="n">
        <v>5.13652641</v>
      </c>
      <c r="G27" s="18" t="n">
        <v>505.03665433</v>
      </c>
      <c r="H27" s="20" t="n">
        <v>4.36925791</v>
      </c>
      <c r="I27" s="18" t="n">
        <v>502.42102848</v>
      </c>
      <c r="J27" s="20" t="n">
        <v>2.09974436</v>
      </c>
      <c r="K27" s="18" t="n">
        <v>478.31401954</v>
      </c>
      <c r="L27" s="20" t="n">
        <v>2.54560808</v>
      </c>
      <c r="M27" s="18" t="s">
        <v>481</v>
      </c>
      <c r="N27" s="20" t="s">
        <v>481</v>
      </c>
      <c r="O27" s="18" t="s">
        <v>481</v>
      </c>
      <c r="P27" s="20" t="s">
        <v>481</v>
      </c>
      <c r="Q27" s="18" t="s">
        <v>481</v>
      </c>
      <c r="R27" s="20" t="s">
        <v>481</v>
      </c>
      <c r="S27" s="18" t="s">
        <v>481</v>
      </c>
      <c r="T27" s="20" t="s">
        <v>481</v>
      </c>
      <c r="U27" s="18" t="n">
        <v>399.36452588</v>
      </c>
      <c r="V27" s="20" t="n">
        <v>4.31257125</v>
      </c>
    </row>
    <row r="28" spans="1:22">
      <c r="A28" s="15" t="s">
        <v>503</v>
      </c>
      <c r="B28" s="17" t="n">
        <v>7568</v>
      </c>
      <c r="C28" s="18">
        <f>(562.0/B28*100)</f>
        <v/>
      </c>
      <c r="D28" s="19" t="n">
        <v>7006</v>
      </c>
      <c r="E28" s="18" t="n">
        <v>418.69819704</v>
      </c>
      <c r="F28" s="20" t="n">
        <v>4.26011149</v>
      </c>
      <c r="G28" s="18" t="n">
        <v>426.35365618</v>
      </c>
      <c r="H28" s="20" t="n">
        <v>2.82815036</v>
      </c>
      <c r="I28" s="18" t="n">
        <v>420.6552583</v>
      </c>
      <c r="J28" s="20" t="n">
        <v>2.56870812</v>
      </c>
      <c r="K28" s="18" t="n">
        <v>409.94617566</v>
      </c>
      <c r="L28" s="20" t="n">
        <v>3.47180336</v>
      </c>
      <c r="M28" s="18" t="s">
        <v>481</v>
      </c>
      <c r="N28" s="20" t="s">
        <v>481</v>
      </c>
      <c r="O28" s="18" t="s">
        <v>481</v>
      </c>
      <c r="P28" s="20" t="s">
        <v>481</v>
      </c>
      <c r="Q28" s="18" t="s">
        <v>481</v>
      </c>
      <c r="R28" s="20" t="s">
        <v>481</v>
      </c>
      <c r="S28" s="18" t="s">
        <v>481</v>
      </c>
      <c r="T28" s="20" t="s">
        <v>481</v>
      </c>
      <c r="U28" s="18" t="n">
        <v>390.66238532</v>
      </c>
      <c r="V28" s="20" t="n">
        <v>7.20325518</v>
      </c>
    </row>
    <row r="29" spans="1:22">
      <c r="A29" s="15" t="s">
        <v>504</v>
      </c>
      <c r="B29" s="17" t="n">
        <v>5385</v>
      </c>
      <c r="C29" s="18">
        <f>(30.0/B29*100)</f>
        <v/>
      </c>
      <c r="D29" s="19" t="n">
        <v>5355</v>
      </c>
      <c r="E29" s="18" t="n">
        <v>523.4834349</v>
      </c>
      <c r="F29" s="20" t="n">
        <v>7.02751852</v>
      </c>
      <c r="G29" s="18" t="n">
        <v>530.97608953</v>
      </c>
      <c r="H29" s="20" t="n">
        <v>3.61932837</v>
      </c>
      <c r="I29" s="18" t="n">
        <v>531.3013945500001</v>
      </c>
      <c r="J29" s="20" t="n">
        <v>2.93736493</v>
      </c>
      <c r="K29" s="18" t="n">
        <v>492.83647935</v>
      </c>
      <c r="L29" s="20" t="n">
        <v>2.81232399</v>
      </c>
      <c r="M29" s="18" t="s">
        <v>481</v>
      </c>
      <c r="N29" s="20" t="s">
        <v>481</v>
      </c>
      <c r="O29" s="18" t="s">
        <v>481</v>
      </c>
      <c r="P29" s="20" t="s">
        <v>481</v>
      </c>
      <c r="Q29" s="18" t="n">
        <v>358.28551468</v>
      </c>
      <c r="R29" s="20" t="n">
        <v>8.567023300000001</v>
      </c>
      <c r="S29" s="18" t="s">
        <v>481</v>
      </c>
      <c r="T29" s="20" t="s">
        <v>481</v>
      </c>
      <c r="U29" s="18" t="n">
        <v>397.11508403</v>
      </c>
      <c r="V29" s="20" t="n">
        <v>10.24836249</v>
      </c>
    </row>
    <row r="30" spans="1:22">
      <c r="A30" s="15" t="s">
        <v>505</v>
      </c>
      <c r="B30" s="17" t="n">
        <v>4520</v>
      </c>
      <c r="C30" s="18">
        <f>(266.0/B30*100)</f>
        <v/>
      </c>
      <c r="D30" s="19" t="n">
        <v>4254</v>
      </c>
      <c r="E30" s="18" t="n">
        <v>515.44829892</v>
      </c>
      <c r="F30" s="20" t="n">
        <v>8.56865408</v>
      </c>
      <c r="G30" s="18" t="n">
        <v>536.90721526</v>
      </c>
      <c r="H30" s="20" t="n">
        <v>6.25696337</v>
      </c>
      <c r="I30" s="18" t="n">
        <v>539.73141989</v>
      </c>
      <c r="J30" s="20" t="n">
        <v>3.51216825</v>
      </c>
      <c r="K30" s="18" t="n">
        <v>493.58976094</v>
      </c>
      <c r="L30" s="20" t="n">
        <v>3.01361128</v>
      </c>
      <c r="M30" s="18" t="s">
        <v>481</v>
      </c>
      <c r="N30" s="20" t="s">
        <v>481</v>
      </c>
      <c r="O30" s="18" t="s">
        <v>481</v>
      </c>
      <c r="P30" s="20" t="s">
        <v>481</v>
      </c>
      <c r="Q30" s="18" t="s">
        <v>481</v>
      </c>
      <c r="R30" s="20" t="s">
        <v>481</v>
      </c>
      <c r="S30" s="18" t="s">
        <v>481</v>
      </c>
      <c r="T30" s="20" t="s">
        <v>481</v>
      </c>
      <c r="U30" s="18" t="n">
        <v>420.11735062</v>
      </c>
      <c r="V30" s="20" t="n">
        <v>6.77264287</v>
      </c>
    </row>
    <row r="31" spans="1:22">
      <c r="A31" s="15" t="s">
        <v>506</v>
      </c>
      <c r="B31" s="17" t="n">
        <v>5456</v>
      </c>
      <c r="C31" s="18">
        <f>(158.0/B31*100)</f>
        <v/>
      </c>
      <c r="D31" s="19" t="n">
        <v>5298</v>
      </c>
      <c r="E31" s="18" t="n">
        <v>488.37825136</v>
      </c>
      <c r="F31" s="20" t="n">
        <v>7.31487591</v>
      </c>
      <c r="G31" s="18" t="n">
        <v>517.54560656</v>
      </c>
      <c r="H31" s="20" t="n">
        <v>4.45805361</v>
      </c>
      <c r="I31" s="18" t="n">
        <v>518.43633097</v>
      </c>
      <c r="J31" s="20" t="n">
        <v>2.47066418</v>
      </c>
      <c r="K31" s="18" t="n">
        <v>479.83411519</v>
      </c>
      <c r="L31" s="20" t="n">
        <v>2.96600981</v>
      </c>
      <c r="M31" s="18" t="s">
        <v>481</v>
      </c>
      <c r="N31" s="20" t="s">
        <v>481</v>
      </c>
      <c r="O31" s="18" t="s">
        <v>481</v>
      </c>
      <c r="P31" s="20" t="s">
        <v>481</v>
      </c>
      <c r="Q31" s="18" t="s">
        <v>481</v>
      </c>
      <c r="R31" s="20" t="s">
        <v>481</v>
      </c>
      <c r="S31" s="18" t="s">
        <v>481</v>
      </c>
      <c r="T31" s="20" t="s">
        <v>481</v>
      </c>
      <c r="U31" s="18" t="n">
        <v>414.65714898</v>
      </c>
      <c r="V31" s="20" t="n">
        <v>6.38114548</v>
      </c>
    </row>
    <row r="32" spans="1:22">
      <c r="A32" s="15" t="s">
        <v>507</v>
      </c>
      <c r="B32" s="17" t="n">
        <v>4478</v>
      </c>
      <c r="C32" s="18">
        <f>(6.0/B32*100)</f>
        <v/>
      </c>
      <c r="D32" s="19" t="n">
        <v>4472</v>
      </c>
      <c r="E32" s="18" t="n">
        <v>497.93651196</v>
      </c>
      <c r="F32" s="20" t="n">
        <v>5.0786231</v>
      </c>
      <c r="G32" s="18" t="n">
        <v>518.13784328</v>
      </c>
      <c r="H32" s="20" t="n">
        <v>3.88261461</v>
      </c>
      <c r="I32" s="18" t="n">
        <v>498.44044664</v>
      </c>
      <c r="J32" s="20" t="n">
        <v>2.63131791</v>
      </c>
      <c r="K32" s="18" t="n">
        <v>492.67531895</v>
      </c>
      <c r="L32" s="20" t="n">
        <v>5.29048382</v>
      </c>
      <c r="M32" s="18" t="s">
        <v>481</v>
      </c>
      <c r="N32" s="20" t="s">
        <v>481</v>
      </c>
      <c r="O32" s="18" t="s">
        <v>481</v>
      </c>
      <c r="P32" s="20" t="s">
        <v>481</v>
      </c>
      <c r="Q32" s="18" t="s">
        <v>481</v>
      </c>
      <c r="R32" s="20" t="s">
        <v>481</v>
      </c>
      <c r="S32" s="18" t="s">
        <v>481</v>
      </c>
      <c r="T32" s="20" t="s">
        <v>481</v>
      </c>
      <c r="U32" s="18" t="n">
        <v>409.53008741</v>
      </c>
      <c r="V32" s="20" t="n">
        <v>15.07851305</v>
      </c>
    </row>
    <row r="33" spans="1:22">
      <c r="A33" s="15" t="s">
        <v>508</v>
      </c>
      <c r="B33" s="17" t="n">
        <v>7325</v>
      </c>
      <c r="C33" s="18">
        <f>(88.0/B33*100)</f>
        <v/>
      </c>
      <c r="D33" s="19" t="n">
        <v>7237</v>
      </c>
      <c r="E33" s="18" t="n">
        <v>510.76185761</v>
      </c>
      <c r="F33" s="20" t="n">
        <v>4.78140105</v>
      </c>
      <c r="G33" s="18" t="n">
        <v>526.29558249</v>
      </c>
      <c r="H33" s="20" t="n">
        <v>4.18259083</v>
      </c>
      <c r="I33" s="18" t="n">
        <v>502.63337927</v>
      </c>
      <c r="J33" s="20" t="n">
        <v>2.55516626</v>
      </c>
      <c r="K33" s="18" t="n">
        <v>475.15040612</v>
      </c>
      <c r="L33" s="20" t="n">
        <v>3.08067114</v>
      </c>
      <c r="M33" s="18" t="s">
        <v>481</v>
      </c>
      <c r="N33" s="20" t="s">
        <v>481</v>
      </c>
      <c r="O33" s="18" t="s">
        <v>481</v>
      </c>
      <c r="P33" s="20" t="s">
        <v>481</v>
      </c>
      <c r="Q33" s="18" t="s">
        <v>481</v>
      </c>
      <c r="R33" s="20" t="s">
        <v>481</v>
      </c>
      <c r="S33" s="18" t="s">
        <v>481</v>
      </c>
      <c r="T33" s="20" t="s">
        <v>481</v>
      </c>
      <c r="U33" s="18" t="n">
        <v>424.34587919</v>
      </c>
      <c r="V33" s="20" t="n">
        <v>9.612535599999999</v>
      </c>
    </row>
    <row r="34" spans="1:22">
      <c r="A34" s="15" t="s">
        <v>509</v>
      </c>
      <c r="B34" s="17" t="n">
        <v>6350</v>
      </c>
      <c r="C34" s="18">
        <f>(113.0/B34*100)</f>
        <v/>
      </c>
      <c r="D34" s="19" t="n">
        <v>6237</v>
      </c>
      <c r="E34" s="18" t="n">
        <v>428.43421835</v>
      </c>
      <c r="F34" s="20" t="n">
        <v>4.24943961</v>
      </c>
      <c r="G34" s="18" t="n">
        <v>467.6458769</v>
      </c>
      <c r="H34" s="20" t="n">
        <v>4.93399387</v>
      </c>
      <c r="I34" s="18" t="n">
        <v>484.17788889</v>
      </c>
      <c r="J34" s="20" t="n">
        <v>2.62158184</v>
      </c>
      <c r="K34" s="18" t="n">
        <v>460.66088115</v>
      </c>
      <c r="L34" s="20" t="n">
        <v>3.60940707</v>
      </c>
      <c r="M34" s="18" t="s">
        <v>481</v>
      </c>
      <c r="N34" s="20" t="s">
        <v>481</v>
      </c>
      <c r="O34" s="18" t="s">
        <v>481</v>
      </c>
      <c r="P34" s="20" t="s">
        <v>481</v>
      </c>
      <c r="Q34" s="18" t="n">
        <v>306.56969545</v>
      </c>
      <c r="R34" s="20" t="n">
        <v>10.27624616</v>
      </c>
      <c r="S34" s="18" t="s">
        <v>481</v>
      </c>
      <c r="T34" s="20" t="s">
        <v>481</v>
      </c>
      <c r="U34" s="18" t="n">
        <v>395.28710179</v>
      </c>
      <c r="V34" s="20" t="n">
        <v>7.39266849</v>
      </c>
    </row>
    <row r="35" spans="1:22">
      <c r="A35" s="15" t="s">
        <v>510</v>
      </c>
      <c r="B35" s="17" t="n">
        <v>6406</v>
      </c>
      <c r="C35" s="18">
        <f>(80.0/B35*100)</f>
        <v/>
      </c>
      <c r="D35" s="19" t="n">
        <v>6326</v>
      </c>
      <c r="E35" s="18" t="n">
        <v>507.08124275</v>
      </c>
      <c r="F35" s="20" t="n">
        <v>5.37355279</v>
      </c>
      <c r="G35" s="18" t="n">
        <v>535.47417367</v>
      </c>
      <c r="H35" s="20" t="n">
        <v>3.76574746</v>
      </c>
      <c r="I35" s="18" t="n">
        <v>522.28565991</v>
      </c>
      <c r="J35" s="20" t="n">
        <v>1.95174285</v>
      </c>
      <c r="K35" s="18" t="n">
        <v>493.06297665</v>
      </c>
      <c r="L35" s="20" t="n">
        <v>2.95144829</v>
      </c>
      <c r="M35" s="18" t="s">
        <v>481</v>
      </c>
      <c r="N35" s="20" t="s">
        <v>481</v>
      </c>
      <c r="O35" s="18" t="s">
        <v>481</v>
      </c>
      <c r="P35" s="20" t="s">
        <v>481</v>
      </c>
      <c r="Q35" s="18" t="n">
        <v>374.85244494</v>
      </c>
      <c r="R35" s="20" t="n">
        <v>5.84040672</v>
      </c>
      <c r="S35" s="18" t="s">
        <v>481</v>
      </c>
      <c r="T35" s="20" t="s">
        <v>481</v>
      </c>
      <c r="U35" s="18" t="n">
        <v>398.44971359</v>
      </c>
      <c r="V35" s="20" t="n">
        <v>9.54770321</v>
      </c>
    </row>
    <row r="36" spans="1:22">
      <c r="A36" s="15" t="s">
        <v>511</v>
      </c>
      <c r="B36" s="17" t="n">
        <v>6736</v>
      </c>
      <c r="C36" s="18">
        <f>(107.0/B36*100)</f>
        <v/>
      </c>
      <c r="D36" s="19" t="n">
        <v>6629</v>
      </c>
      <c r="E36" s="18" t="n">
        <v>486.08818004</v>
      </c>
      <c r="F36" s="20" t="n">
        <v>5.52505942</v>
      </c>
      <c r="G36" s="18" t="n">
        <v>517.27732817</v>
      </c>
      <c r="H36" s="20" t="n">
        <v>4.48728182</v>
      </c>
      <c r="I36" s="18" t="n">
        <v>509.56655241</v>
      </c>
      <c r="J36" s="20" t="n">
        <v>2.37666848</v>
      </c>
      <c r="K36" s="18" t="n">
        <v>481.41978721</v>
      </c>
      <c r="L36" s="20" t="n">
        <v>2.34741663</v>
      </c>
      <c r="M36" s="18" t="s">
        <v>481</v>
      </c>
      <c r="N36" s="20" t="s">
        <v>481</v>
      </c>
      <c r="O36" s="18" t="s">
        <v>481</v>
      </c>
      <c r="P36" s="20" t="s">
        <v>481</v>
      </c>
      <c r="Q36" s="18" t="s">
        <v>481</v>
      </c>
      <c r="R36" s="20" t="s">
        <v>481</v>
      </c>
      <c r="S36" s="18" t="s">
        <v>481</v>
      </c>
      <c r="T36" s="20" t="s">
        <v>481</v>
      </c>
      <c r="U36" s="18" t="n">
        <v>419.58282484</v>
      </c>
      <c r="V36" s="20" t="n">
        <v>6.95304582</v>
      </c>
    </row>
    <row r="37" spans="1:22">
      <c r="A37" s="15" t="s">
        <v>512</v>
      </c>
      <c r="B37" s="17" t="n">
        <v>5458</v>
      </c>
      <c r="C37" s="18">
        <f>(222.0/B37*100)</f>
        <v/>
      </c>
      <c r="D37" s="19" t="n">
        <v>5236</v>
      </c>
      <c r="E37" s="18" t="n">
        <v>481.54247123</v>
      </c>
      <c r="F37" s="20" t="n">
        <v>9.83179065</v>
      </c>
      <c r="G37" s="18" t="n">
        <v>530.01173724</v>
      </c>
      <c r="H37" s="20" t="n">
        <v>7.30003222</v>
      </c>
      <c r="I37" s="18" t="n">
        <v>519.51840641</v>
      </c>
      <c r="J37" s="20" t="n">
        <v>3.61660986</v>
      </c>
      <c r="K37" s="18" t="n">
        <v>478.57713421</v>
      </c>
      <c r="L37" s="20" t="n">
        <v>3.22036848</v>
      </c>
      <c r="M37" s="18" t="s">
        <v>481</v>
      </c>
      <c r="N37" s="20" t="s">
        <v>481</v>
      </c>
      <c r="O37" s="18" t="s">
        <v>481</v>
      </c>
      <c r="P37" s="20" t="s">
        <v>481</v>
      </c>
      <c r="Q37" s="18" t="s">
        <v>481</v>
      </c>
      <c r="R37" s="20" t="s">
        <v>481</v>
      </c>
      <c r="S37" s="18" t="s">
        <v>481</v>
      </c>
      <c r="T37" s="20" t="s">
        <v>481</v>
      </c>
      <c r="U37" s="18" t="n">
        <v>408.52950492</v>
      </c>
      <c r="V37" s="20" t="n">
        <v>7.03440184</v>
      </c>
    </row>
    <row r="38" spans="1:22">
      <c r="A38" s="15" t="s">
        <v>513</v>
      </c>
      <c r="B38" s="17" t="n">
        <v>5860</v>
      </c>
      <c r="C38" s="18">
        <f>(34.0/B38*100)</f>
        <v/>
      </c>
      <c r="D38" s="19" t="n">
        <v>5826</v>
      </c>
      <c r="E38" s="18" t="n">
        <v>462.41120128</v>
      </c>
      <c r="F38" s="20" t="n">
        <v>8.60057274</v>
      </c>
      <c r="G38" s="18" t="n">
        <v>519.0260852599999</v>
      </c>
      <c r="H38" s="20" t="n">
        <v>5.66504968</v>
      </c>
      <c r="I38" s="18" t="n">
        <v>526.39288841</v>
      </c>
      <c r="J38" s="20" t="n">
        <v>3.28495722</v>
      </c>
      <c r="K38" s="18" t="n">
        <v>496.21772715</v>
      </c>
      <c r="L38" s="20" t="n">
        <v>3.45062852</v>
      </c>
      <c r="M38" s="18" t="s">
        <v>481</v>
      </c>
      <c r="N38" s="20" t="s">
        <v>481</v>
      </c>
      <c r="O38" s="18" t="s">
        <v>481</v>
      </c>
      <c r="P38" s="20" t="s">
        <v>481</v>
      </c>
      <c r="Q38" s="18" t="s">
        <v>481</v>
      </c>
      <c r="R38" s="20" t="s">
        <v>481</v>
      </c>
      <c r="S38" s="18" t="s">
        <v>481</v>
      </c>
      <c r="T38" s="20" t="s">
        <v>481</v>
      </c>
      <c r="U38" s="18" t="n">
        <v>485.08242138</v>
      </c>
      <c r="V38" s="20" t="n">
        <v>5.83522125</v>
      </c>
    </row>
    <row r="39" spans="1:22">
      <c r="A39" s="15" t="s">
        <v>514</v>
      </c>
      <c r="B39" s="17" t="n">
        <v>5895</v>
      </c>
      <c r="C39" s="18">
        <f>(34.0/B39*100)</f>
        <v/>
      </c>
      <c r="D39" s="19" t="n">
        <v>5861</v>
      </c>
      <c r="E39" s="18" t="n">
        <v>410.5298716</v>
      </c>
      <c r="F39" s="20" t="n">
        <v>5.77265659</v>
      </c>
      <c r="G39" s="18" t="n">
        <v>423.2226843</v>
      </c>
      <c r="H39" s="20" t="n">
        <v>5.03737663</v>
      </c>
      <c r="I39" s="18" t="n">
        <v>435.39367752</v>
      </c>
      <c r="J39" s="20" t="n">
        <v>4.31196782</v>
      </c>
      <c r="K39" s="18" t="n">
        <v>426.70507726</v>
      </c>
      <c r="L39" s="20" t="n">
        <v>4.02469295</v>
      </c>
      <c r="M39" s="18" t="s">
        <v>481</v>
      </c>
      <c r="N39" s="20" t="s">
        <v>481</v>
      </c>
      <c r="O39" s="18" t="s">
        <v>481</v>
      </c>
      <c r="P39" s="20" t="s">
        <v>481</v>
      </c>
      <c r="Q39" s="18" t="s">
        <v>481</v>
      </c>
      <c r="R39" s="20" t="s">
        <v>481</v>
      </c>
      <c r="S39" s="18" t="s">
        <v>481</v>
      </c>
      <c r="T39" s="20" t="s">
        <v>481</v>
      </c>
      <c r="U39" s="18" t="n">
        <v>372.99621303</v>
      </c>
      <c r="V39" s="20" t="n">
        <v>8.50343161</v>
      </c>
    </row>
    <row r="40" spans="1:22">
      <c r="A40" s="15" t="s">
        <v>515</v>
      </c>
      <c r="B40" s="17" t="n">
        <v>14157</v>
      </c>
      <c r="C40" s="18">
        <f>(437.0/B40*100)</f>
        <v/>
      </c>
      <c r="D40" s="19" t="n">
        <v>13720</v>
      </c>
      <c r="E40" s="18" t="n">
        <v>505.94673132</v>
      </c>
      <c r="F40" s="20" t="n">
        <v>7.1733906</v>
      </c>
      <c r="G40" s="18" t="n">
        <v>544.45489875</v>
      </c>
      <c r="H40" s="20" t="n">
        <v>4.5979756</v>
      </c>
      <c r="I40" s="18" t="n">
        <v>533.65266571</v>
      </c>
      <c r="J40" s="20" t="n">
        <v>2.8226745</v>
      </c>
      <c r="K40" s="18" t="n">
        <v>482.18292229</v>
      </c>
      <c r="L40" s="20" t="n">
        <v>2.62631533</v>
      </c>
      <c r="M40" s="18" t="s">
        <v>481</v>
      </c>
      <c r="N40" s="20" t="s">
        <v>481</v>
      </c>
      <c r="O40" s="18" t="s">
        <v>481</v>
      </c>
      <c r="P40" s="20" t="s">
        <v>481</v>
      </c>
      <c r="Q40" s="18" t="s">
        <v>481</v>
      </c>
      <c r="R40" s="20" t="s">
        <v>481</v>
      </c>
      <c r="S40" s="18" t="s">
        <v>481</v>
      </c>
      <c r="T40" s="20" t="s">
        <v>481</v>
      </c>
      <c r="U40" s="18" t="n">
        <v>417.60950976</v>
      </c>
      <c r="V40" s="20" t="n">
        <v>7.57103221</v>
      </c>
    </row>
    <row r="41" spans="1:22">
      <c r="A41" s="15" t="s">
        <v>516</v>
      </c>
      <c r="B41" s="17" t="n">
        <v>5712</v>
      </c>
      <c r="C41" s="18">
        <f>(76.0/B41*100)</f>
        <v/>
      </c>
      <c r="D41" s="19" t="n">
        <v>5636</v>
      </c>
      <c r="E41" s="18" t="n">
        <v>486.73253091</v>
      </c>
      <c r="F41" s="20" t="n">
        <v>6.30882514</v>
      </c>
      <c r="G41" s="18" t="n">
        <v>501.69217829</v>
      </c>
      <c r="H41" s="20" t="n">
        <v>7.21669238</v>
      </c>
      <c r="I41" s="18" t="n">
        <v>514.33554177</v>
      </c>
      <c r="J41" s="20" t="n">
        <v>3.48556216</v>
      </c>
      <c r="K41" s="18" t="n">
        <v>486.10790087</v>
      </c>
      <c r="L41" s="20" t="n">
        <v>2.9829851</v>
      </c>
      <c r="M41" s="18" t="s">
        <v>481</v>
      </c>
      <c r="N41" s="20" t="s">
        <v>481</v>
      </c>
      <c r="O41" s="18" t="s">
        <v>481</v>
      </c>
      <c r="P41" s="20" t="s">
        <v>481</v>
      </c>
      <c r="Q41" s="18" t="n">
        <v>387.44235424</v>
      </c>
      <c r="R41" s="20" t="n">
        <v>14.52510266</v>
      </c>
      <c r="S41" s="18" t="s">
        <v>481</v>
      </c>
      <c r="T41" s="20" t="s">
        <v>481</v>
      </c>
      <c r="U41" s="18" t="n">
        <v>417.4301807</v>
      </c>
      <c r="V41" s="20" t="n">
        <v>11.34451729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(2365.0/B46*100)</f>
        <v/>
      </c>
      <c r="D46" s="19" t="n">
        <v>20776</v>
      </c>
      <c r="E46" s="18" t="n">
        <v>392.19548137</v>
      </c>
      <c r="F46" s="20" t="n">
        <v>3.86351229</v>
      </c>
      <c r="G46" s="18" t="n">
        <v>419.86769073</v>
      </c>
      <c r="H46" s="20" t="n">
        <v>3.93962516</v>
      </c>
      <c r="I46" s="18" t="n">
        <v>424.53411299</v>
      </c>
      <c r="J46" s="20" t="n">
        <v>3.65294375</v>
      </c>
      <c r="K46" s="18" t="n">
        <v>411.53633548</v>
      </c>
      <c r="L46" s="20" t="n">
        <v>3.32923287</v>
      </c>
      <c r="M46" s="18" t="s">
        <v>481</v>
      </c>
      <c r="N46" s="20" t="s">
        <v>481</v>
      </c>
      <c r="O46" s="18" t="s">
        <v>481</v>
      </c>
      <c r="P46" s="20" t="s">
        <v>481</v>
      </c>
      <c r="Q46" s="18" t="s">
        <v>481</v>
      </c>
      <c r="R46" s="20" t="s">
        <v>481</v>
      </c>
      <c r="S46" s="18" t="s">
        <v>481</v>
      </c>
      <c r="T46" s="20" t="s">
        <v>481</v>
      </c>
      <c r="U46" s="18" t="n">
        <v>379.86117196</v>
      </c>
      <c r="V46" s="20" t="n">
        <v>2.33691467</v>
      </c>
    </row>
    <row r="47" spans="1:22">
      <c r="A47" s="15" t="s">
        <v>522</v>
      </c>
      <c r="B47" s="17" t="n">
        <v>5928</v>
      </c>
      <c r="C47" s="18">
        <f>(471.0/B47*100)</f>
        <v/>
      </c>
      <c r="D47" s="19" t="n">
        <v>5457</v>
      </c>
      <c r="E47" s="18" t="n">
        <v>447.6853906</v>
      </c>
      <c r="F47" s="20" t="n">
        <v>5.84211869</v>
      </c>
      <c r="G47" s="18" t="n">
        <v>465.28974048</v>
      </c>
      <c r="H47" s="20" t="n">
        <v>5.52808629</v>
      </c>
      <c r="I47" s="18" t="n">
        <v>466.91924532</v>
      </c>
      <c r="J47" s="20" t="n">
        <v>3.6836682</v>
      </c>
      <c r="K47" s="18" t="n">
        <v>442.61915242</v>
      </c>
      <c r="L47" s="20" t="n">
        <v>6.91834337</v>
      </c>
      <c r="M47" s="18" t="s">
        <v>481</v>
      </c>
      <c r="N47" s="20" t="s">
        <v>481</v>
      </c>
      <c r="O47" s="18" t="s">
        <v>481</v>
      </c>
      <c r="P47" s="20" t="s">
        <v>481</v>
      </c>
      <c r="Q47" s="18" t="s">
        <v>481</v>
      </c>
      <c r="R47" s="20" t="s">
        <v>481</v>
      </c>
      <c r="S47" s="18" t="s">
        <v>481</v>
      </c>
      <c r="T47" s="20" t="s">
        <v>481</v>
      </c>
      <c r="U47" s="18" t="n">
        <v>379.2441817</v>
      </c>
      <c r="V47" s="20" t="n">
        <v>5.08014998</v>
      </c>
    </row>
    <row r="48" spans="1:22">
      <c r="A48" s="15" t="s">
        <v>523</v>
      </c>
      <c r="B48" s="17" t="n">
        <v>9841</v>
      </c>
      <c r="C48" s="18">
        <f>(8.0/B48*100)</f>
        <v/>
      </c>
      <c r="D48" s="19" t="n">
        <v>9833</v>
      </c>
      <c r="E48" s="18" t="n">
        <v>538.2293797900001</v>
      </c>
      <c r="F48" s="20" t="n">
        <v>9.55006099</v>
      </c>
      <c r="G48" s="18" t="n">
        <v>528.70847551</v>
      </c>
      <c r="H48" s="20" t="n">
        <v>5.80672432</v>
      </c>
      <c r="I48" s="18" t="n">
        <v>516.21195858</v>
      </c>
      <c r="J48" s="20" t="n">
        <v>4.40134358</v>
      </c>
      <c r="K48" s="18" t="n">
        <v>503.70500369</v>
      </c>
      <c r="L48" s="20" t="n">
        <v>6.36453166</v>
      </c>
      <c r="M48" s="18" t="s">
        <v>481</v>
      </c>
      <c r="N48" s="20" t="s">
        <v>481</v>
      </c>
      <c r="O48" s="18" t="s">
        <v>481</v>
      </c>
      <c r="P48" s="20" t="s">
        <v>481</v>
      </c>
      <c r="Q48" s="18" t="s">
        <v>481</v>
      </c>
      <c r="R48" s="20" t="s">
        <v>481</v>
      </c>
      <c r="S48" s="18" t="s">
        <v>481</v>
      </c>
      <c r="T48" s="20" t="s">
        <v>481</v>
      </c>
      <c r="U48" s="18" t="n">
        <v>447.76929509</v>
      </c>
      <c r="V48" s="20" t="n">
        <v>31.93310495</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(468.0/B50*100)</f>
        <v/>
      </c>
      <c r="D50" s="19" t="n">
        <v>11327</v>
      </c>
      <c r="E50" s="18" t="n">
        <v>407.33278114</v>
      </c>
      <c r="F50" s="20" t="n">
        <v>3.52411784</v>
      </c>
      <c r="G50" s="18" t="n">
        <v>430.57601105</v>
      </c>
      <c r="H50" s="20" t="n">
        <v>2.71504686</v>
      </c>
      <c r="I50" s="18" t="n">
        <v>421.21122168</v>
      </c>
      <c r="J50" s="20" t="n">
        <v>2.79305002</v>
      </c>
      <c r="K50" s="18" t="n">
        <v>409.14642151</v>
      </c>
      <c r="L50" s="20" t="n">
        <v>3.75260976</v>
      </c>
      <c r="M50" s="18" t="s">
        <v>481</v>
      </c>
      <c r="N50" s="20" t="s">
        <v>481</v>
      </c>
      <c r="O50" s="18" t="s">
        <v>481</v>
      </c>
      <c r="P50" s="20" t="s">
        <v>481</v>
      </c>
      <c r="Q50" s="18" t="s">
        <v>481</v>
      </c>
      <c r="R50" s="20" t="s">
        <v>481</v>
      </c>
      <c r="S50" s="18" t="s">
        <v>481</v>
      </c>
      <c r="T50" s="20" t="s">
        <v>481</v>
      </c>
      <c r="U50" s="18" t="n">
        <v>360.61960402</v>
      </c>
      <c r="V50" s="20" t="n">
        <v>7.5992588</v>
      </c>
    </row>
    <row r="51" spans="1:22">
      <c r="A51" s="15" t="s">
        <v>526</v>
      </c>
      <c r="B51" s="17" t="n">
        <v>6866</v>
      </c>
      <c r="C51" s="18">
        <f>(115.0/B51*100)</f>
        <v/>
      </c>
      <c r="D51" s="19" t="n">
        <v>6751</v>
      </c>
      <c r="E51" s="18" t="n">
        <v>416.45048753</v>
      </c>
      <c r="F51" s="20" t="n">
        <v>3.77500974</v>
      </c>
      <c r="G51" s="18" t="n">
        <v>429.4283324</v>
      </c>
      <c r="H51" s="20" t="n">
        <v>2.93290458</v>
      </c>
      <c r="I51" s="18" t="n">
        <v>429.02322008</v>
      </c>
      <c r="J51" s="20" t="n">
        <v>2.44745931</v>
      </c>
      <c r="K51" s="18" t="n">
        <v>414.28152079</v>
      </c>
      <c r="L51" s="20" t="n">
        <v>3.25758035</v>
      </c>
      <c r="M51" s="18" t="s">
        <v>481</v>
      </c>
      <c r="N51" s="20" t="s">
        <v>481</v>
      </c>
      <c r="O51" s="18" t="s">
        <v>481</v>
      </c>
      <c r="P51" s="20" t="s">
        <v>481</v>
      </c>
      <c r="Q51" s="18" t="n">
        <v>410.85572185</v>
      </c>
      <c r="R51" s="20" t="n">
        <v>3.7997542</v>
      </c>
      <c r="S51" s="18" t="s">
        <v>481</v>
      </c>
      <c r="T51" s="20" t="s">
        <v>481</v>
      </c>
      <c r="U51" s="18" t="n">
        <v>393.78568654</v>
      </c>
      <c r="V51" s="20" t="n">
        <v>6.7166576</v>
      </c>
    </row>
    <row r="52" spans="1:22">
      <c r="A52" s="15" t="s">
        <v>527</v>
      </c>
      <c r="B52" s="17" t="n">
        <v>5809</v>
      </c>
      <c r="C52" s="18">
        <f>(120.0/B52*100)</f>
        <v/>
      </c>
      <c r="D52" s="19" t="n">
        <v>5689</v>
      </c>
      <c r="E52" s="18" t="n">
        <v>476.5753683</v>
      </c>
      <c r="F52" s="20" t="n">
        <v>4.83017729</v>
      </c>
      <c r="G52" s="18" t="n">
        <v>500.59612286</v>
      </c>
      <c r="H52" s="20" t="n">
        <v>3.90390601</v>
      </c>
      <c r="I52" s="18" t="n">
        <v>482.64433296</v>
      </c>
      <c r="J52" s="20" t="n">
        <v>2.63308388</v>
      </c>
      <c r="K52" s="18" t="n">
        <v>451.91683336</v>
      </c>
      <c r="L52" s="20" t="n">
        <v>3.4247786</v>
      </c>
      <c r="M52" s="18" t="s">
        <v>481</v>
      </c>
      <c r="N52" s="20" t="s">
        <v>481</v>
      </c>
      <c r="O52" s="18" t="s">
        <v>481</v>
      </c>
      <c r="P52" s="20" t="s">
        <v>481</v>
      </c>
      <c r="Q52" s="18" t="s">
        <v>481</v>
      </c>
      <c r="R52" s="20" t="s">
        <v>481</v>
      </c>
      <c r="S52" s="18" t="s">
        <v>481</v>
      </c>
      <c r="T52" s="20" t="s">
        <v>481</v>
      </c>
      <c r="U52" s="18" t="n">
        <v>391.0756293</v>
      </c>
      <c r="V52" s="20" t="n">
        <v>6.49655226</v>
      </c>
    </row>
    <row r="53" spans="1:22">
      <c r="A53" s="15" t="s">
        <v>528</v>
      </c>
      <c r="B53" s="17" t="n">
        <v>5571</v>
      </c>
      <c r="C53" s="18">
        <f>(136.0/B53*100)</f>
        <v/>
      </c>
      <c r="D53" s="19" t="n">
        <v>5435</v>
      </c>
      <c r="E53" s="18" t="n">
        <v>421.83200397</v>
      </c>
      <c r="F53" s="20" t="n">
        <v>4.17006926</v>
      </c>
      <c r="G53" s="18" t="n">
        <v>440.89134749</v>
      </c>
      <c r="H53" s="20" t="n">
        <v>3.46588323</v>
      </c>
      <c r="I53" s="18" t="n">
        <v>454.304616</v>
      </c>
      <c r="J53" s="20" t="n">
        <v>2.17020144</v>
      </c>
      <c r="K53" s="18" t="n">
        <v>428.32873141</v>
      </c>
      <c r="L53" s="20" t="n">
        <v>2.40251625</v>
      </c>
      <c r="M53" s="18" t="s">
        <v>481</v>
      </c>
      <c r="N53" s="20" t="s">
        <v>481</v>
      </c>
      <c r="O53" s="18" t="s">
        <v>481</v>
      </c>
      <c r="P53" s="20" t="s">
        <v>481</v>
      </c>
      <c r="Q53" s="18" t="s">
        <v>481</v>
      </c>
      <c r="R53" s="20" t="s">
        <v>481</v>
      </c>
      <c r="S53" s="18" t="s">
        <v>481</v>
      </c>
      <c r="T53" s="20" t="s">
        <v>481</v>
      </c>
      <c r="U53" s="18" t="n">
        <v>359.87560608</v>
      </c>
      <c r="V53" s="20" t="n">
        <v>4.33283236</v>
      </c>
    </row>
    <row r="54" spans="1:22">
      <c r="A54" s="15" t="s">
        <v>529</v>
      </c>
      <c r="B54" s="17" t="n">
        <v>4740</v>
      </c>
      <c r="C54" s="18">
        <f>(606.0/B54*100)</f>
        <v/>
      </c>
      <c r="D54" s="19" t="n">
        <v>4134</v>
      </c>
      <c r="E54" s="18" t="n">
        <v>331.35617402</v>
      </c>
      <c r="F54" s="20" t="n">
        <v>3.89701484</v>
      </c>
      <c r="G54" s="18" t="n">
        <v>357.61954788</v>
      </c>
      <c r="H54" s="20" t="n">
        <v>3.53699706</v>
      </c>
      <c r="I54" s="18" t="n">
        <v>344.47757795</v>
      </c>
      <c r="J54" s="20" t="n">
        <v>3.49409685</v>
      </c>
      <c r="K54" s="18" t="n">
        <v>340.48810358</v>
      </c>
      <c r="L54" s="20" t="n">
        <v>4.92782405</v>
      </c>
      <c r="M54" s="18" t="s">
        <v>481</v>
      </c>
      <c r="N54" s="20" t="s">
        <v>481</v>
      </c>
      <c r="O54" s="18" t="s">
        <v>481</v>
      </c>
      <c r="P54" s="20" t="s">
        <v>481</v>
      </c>
      <c r="Q54" s="18" t="s">
        <v>481</v>
      </c>
      <c r="R54" s="20" t="s">
        <v>481</v>
      </c>
      <c r="S54" s="18" t="s">
        <v>481</v>
      </c>
      <c r="T54" s="20" t="s">
        <v>481</v>
      </c>
      <c r="U54" s="18" t="n">
        <v>288.69616554</v>
      </c>
      <c r="V54" s="20" t="n">
        <v>4.16689424</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(77.0/B56*100)</f>
        <v/>
      </c>
      <c r="D56" s="19" t="n">
        <v>5282</v>
      </c>
      <c r="E56" s="18" t="n">
        <v>538.65064727</v>
      </c>
      <c r="F56" s="20" t="n">
        <v>5.07367817</v>
      </c>
      <c r="G56" s="18" t="n">
        <v>546.86596602</v>
      </c>
      <c r="H56" s="20" t="n">
        <v>3.87281178</v>
      </c>
      <c r="I56" s="18" t="n">
        <v>527.01081564</v>
      </c>
      <c r="J56" s="20" t="n">
        <v>2.48896949</v>
      </c>
      <c r="K56" s="18" t="n">
        <v>493.62461025</v>
      </c>
      <c r="L56" s="20" t="n">
        <v>3.49596864</v>
      </c>
      <c r="M56" s="18" t="s">
        <v>481</v>
      </c>
      <c r="N56" s="20" t="s">
        <v>481</v>
      </c>
      <c r="O56" s="18" t="s">
        <v>481</v>
      </c>
      <c r="P56" s="20" t="s">
        <v>481</v>
      </c>
      <c r="Q56" s="18" t="s">
        <v>481</v>
      </c>
      <c r="R56" s="20" t="s">
        <v>481</v>
      </c>
      <c r="S56" s="18" t="s">
        <v>481</v>
      </c>
      <c r="T56" s="20" t="s">
        <v>481</v>
      </c>
      <c r="U56" s="18" t="n">
        <v>438.49066448</v>
      </c>
      <c r="V56" s="20" t="n">
        <v>14.9282947</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(189.0/B61*100)</f>
        <v/>
      </c>
      <c r="D61" s="19" t="n">
        <v>6336</v>
      </c>
      <c r="E61" s="18" t="n">
        <v>444.47505229</v>
      </c>
      <c r="F61" s="20" t="n">
        <v>4.99713031</v>
      </c>
      <c r="G61" s="18" t="n">
        <v>469.63228507</v>
      </c>
      <c r="H61" s="20" t="n">
        <v>3.58136518</v>
      </c>
      <c r="I61" s="18" t="n">
        <v>487.85148412</v>
      </c>
      <c r="J61" s="20" t="n">
        <v>2.61425838</v>
      </c>
      <c r="K61" s="18" t="n">
        <v>486.522948</v>
      </c>
      <c r="L61" s="20" t="n">
        <v>4.47860264</v>
      </c>
      <c r="M61" s="18" t="s">
        <v>481</v>
      </c>
      <c r="N61" s="20" t="s">
        <v>481</v>
      </c>
      <c r="O61" s="18" t="s">
        <v>481</v>
      </c>
      <c r="P61" s="20" t="s">
        <v>481</v>
      </c>
      <c r="Q61" s="18" t="s">
        <v>481</v>
      </c>
      <c r="R61" s="20" t="s">
        <v>481</v>
      </c>
      <c r="S61" s="18" t="s">
        <v>481</v>
      </c>
      <c r="T61" s="20" t="s">
        <v>481</v>
      </c>
      <c r="U61" s="18" t="n">
        <v>383.34988803</v>
      </c>
      <c r="V61" s="20" t="n">
        <v>7.24569241</v>
      </c>
    </row>
    <row r="62" spans="1:22">
      <c r="A62" s="15" t="s">
        <v>537</v>
      </c>
      <c r="B62" s="17" t="n">
        <v>4476</v>
      </c>
      <c r="C62" s="18">
        <f>(3.0/B62*100)</f>
        <v/>
      </c>
      <c r="D62" s="19" t="n">
        <v>4473</v>
      </c>
      <c r="E62" s="18" t="n">
        <v>527.53130573</v>
      </c>
      <c r="F62" s="20" t="n">
        <v>4.64189784</v>
      </c>
      <c r="G62" s="18" t="n">
        <v>539.97126868</v>
      </c>
      <c r="H62" s="20" t="n">
        <v>3.89848847</v>
      </c>
      <c r="I62" s="18" t="n">
        <v>532.23616075</v>
      </c>
      <c r="J62" s="20" t="n">
        <v>1.54611126</v>
      </c>
      <c r="K62" s="18" t="n">
        <v>509.28242352</v>
      </c>
      <c r="L62" s="20" t="n">
        <v>3.01398553</v>
      </c>
      <c r="M62" s="18" t="s">
        <v>481</v>
      </c>
      <c r="N62" s="20" t="s">
        <v>481</v>
      </c>
      <c r="O62" s="18" t="s">
        <v>481</v>
      </c>
      <c r="P62" s="20" t="s">
        <v>481</v>
      </c>
      <c r="Q62" s="18" t="s">
        <v>481</v>
      </c>
      <c r="R62" s="20" t="s">
        <v>481</v>
      </c>
      <c r="S62" s="18" t="s">
        <v>481</v>
      </c>
      <c r="T62" s="20" t="s">
        <v>481</v>
      </c>
      <c r="U62" s="18" t="n">
        <v>433.95647978</v>
      </c>
      <c r="V62" s="20" t="n">
        <v>41.62570396</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(103.0/B66*100)</f>
        <v/>
      </c>
      <c r="D66" s="19" t="n">
        <v>5562</v>
      </c>
      <c r="E66" s="18" t="n">
        <v>411.40715823</v>
      </c>
      <c r="F66" s="20" t="n">
        <v>2.05389109</v>
      </c>
      <c r="G66" s="18" t="n">
        <v>417.20521423</v>
      </c>
      <c r="H66" s="20" t="n">
        <v>3.01005208</v>
      </c>
      <c r="I66" s="18" t="n">
        <v>427.68537107</v>
      </c>
      <c r="J66" s="20" t="n">
        <v>1.61745407</v>
      </c>
      <c r="K66" s="18" t="n">
        <v>406.79052312</v>
      </c>
      <c r="L66" s="20" t="n">
        <v>4.60413868</v>
      </c>
      <c r="M66" s="18" t="s">
        <v>481</v>
      </c>
      <c r="N66" s="20" t="s">
        <v>481</v>
      </c>
      <c r="O66" s="18" t="s">
        <v>481</v>
      </c>
      <c r="P66" s="20" t="s">
        <v>481</v>
      </c>
      <c r="Q66" s="18" t="s">
        <v>481</v>
      </c>
      <c r="R66" s="20" t="s">
        <v>481</v>
      </c>
      <c r="S66" s="18" t="s">
        <v>481</v>
      </c>
      <c r="T66" s="20" t="s">
        <v>481</v>
      </c>
      <c r="U66" s="18" t="n">
        <v>356.28252576</v>
      </c>
      <c r="V66" s="20" t="n">
        <v>3.57272054</v>
      </c>
    </row>
    <row r="67" spans="1:22">
      <c r="A67" s="15" t="s">
        <v>542</v>
      </c>
      <c r="B67" s="17" t="n">
        <v>6971</v>
      </c>
      <c r="C67" s="18">
        <f>(1233.0/B67*100)</f>
        <v/>
      </c>
      <c r="D67" s="19" t="n">
        <v>5738</v>
      </c>
      <c r="E67" s="18" t="n">
        <v>380.10962037</v>
      </c>
      <c r="F67" s="20" t="n">
        <v>3.64895272</v>
      </c>
      <c r="G67" s="18" t="n">
        <v>421.40568797</v>
      </c>
      <c r="H67" s="20" t="n">
        <v>2.76085285</v>
      </c>
      <c r="I67" s="18" t="n">
        <v>414.22228873</v>
      </c>
      <c r="J67" s="20" t="n">
        <v>2.97952145</v>
      </c>
      <c r="K67" s="18" t="n">
        <v>409.82056525</v>
      </c>
      <c r="L67" s="20" t="n">
        <v>5.15284252</v>
      </c>
      <c r="M67" s="18" t="s">
        <v>481</v>
      </c>
      <c r="N67" s="20" t="s">
        <v>481</v>
      </c>
      <c r="O67" s="18" t="s">
        <v>481</v>
      </c>
      <c r="P67" s="20" t="s">
        <v>481</v>
      </c>
      <c r="Q67" s="18" t="s">
        <v>481</v>
      </c>
      <c r="R67" s="20" t="s">
        <v>481</v>
      </c>
      <c r="S67" s="18" t="s">
        <v>481</v>
      </c>
      <c r="T67" s="20" t="s">
        <v>481</v>
      </c>
      <c r="U67" s="18" t="n">
        <v>346.70235069</v>
      </c>
      <c r="V67" s="20" t="n">
        <v>7.49356495</v>
      </c>
    </row>
    <row r="68" spans="1:22">
      <c r="A68" s="15" t="s">
        <v>543</v>
      </c>
      <c r="B68" s="17" t="n">
        <v>12083</v>
      </c>
      <c r="C68" s="18">
        <f>(32.0/B68*100)</f>
        <v/>
      </c>
      <c r="D68" s="19" t="n">
        <v>12051</v>
      </c>
      <c r="E68" s="18" t="n">
        <v>408.11157031</v>
      </c>
      <c r="F68" s="20" t="n">
        <v>2.48862396</v>
      </c>
      <c r="G68" s="18" t="n">
        <v>430.64725056</v>
      </c>
      <c r="H68" s="20" t="n">
        <v>2.83374792</v>
      </c>
      <c r="I68" s="18" t="n">
        <v>445.30743356</v>
      </c>
      <c r="J68" s="20" t="n">
        <v>1.48697071</v>
      </c>
      <c r="K68" s="18" t="n">
        <v>419.16933844</v>
      </c>
      <c r="L68" s="20" t="n">
        <v>2.45444066</v>
      </c>
      <c r="M68" s="18" t="s">
        <v>481</v>
      </c>
      <c r="N68" s="20" t="s">
        <v>481</v>
      </c>
      <c r="O68" s="18" t="s">
        <v>481</v>
      </c>
      <c r="P68" s="20" t="s">
        <v>481</v>
      </c>
      <c r="Q68" s="18" t="s">
        <v>481</v>
      </c>
      <c r="R68" s="20" t="s">
        <v>481</v>
      </c>
      <c r="S68" s="18" t="s">
        <v>481</v>
      </c>
      <c r="T68" s="20" t="s">
        <v>481</v>
      </c>
      <c r="U68" s="18" t="n">
        <v>358.3133974</v>
      </c>
      <c r="V68" s="20" t="n">
        <v>1.93095244</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474.13895618</v>
      </c>
      <c r="F70" s="20" t="n">
        <v>4.73476293</v>
      </c>
      <c r="G70" s="18" t="n">
        <v>499.86286421</v>
      </c>
      <c r="H70" s="20" t="n">
        <v>3.86206055</v>
      </c>
      <c r="I70" s="18" t="n">
        <v>490.87220746</v>
      </c>
      <c r="J70" s="20" t="n">
        <v>2.8432746</v>
      </c>
      <c r="K70" s="18" t="n">
        <v>482.31811374</v>
      </c>
      <c r="L70" s="20" t="n">
        <v>4.94805531</v>
      </c>
      <c r="M70" s="18" t="s">
        <v>481</v>
      </c>
      <c r="N70" s="20" t="s">
        <v>481</v>
      </c>
      <c r="O70" s="18" t="s">
        <v>481</v>
      </c>
      <c r="P70" s="20" t="s">
        <v>481</v>
      </c>
      <c r="Q70" s="18" t="s">
        <v>481</v>
      </c>
      <c r="R70" s="20" t="s">
        <v>481</v>
      </c>
      <c r="S70" s="18" t="s">
        <v>481</v>
      </c>
      <c r="T70" s="20" t="s">
        <v>481</v>
      </c>
      <c r="U70" s="18" t="n">
        <v>434.95532281</v>
      </c>
      <c r="V70" s="20" t="n">
        <v>9.395332590000001</v>
      </c>
    </row>
    <row r="71" spans="1:22">
      <c r="A71" s="15" t="s">
        <v>546</v>
      </c>
      <c r="B71" s="17" t="n">
        <v>6115</v>
      </c>
      <c r="C71" s="18">
        <f>(55.0/B71*100)</f>
        <v/>
      </c>
      <c r="D71" s="19" t="n">
        <v>6060</v>
      </c>
      <c r="E71" s="18" t="n">
        <v>560.70313999</v>
      </c>
      <c r="F71" s="20" t="n">
        <v>6.05623497</v>
      </c>
      <c r="G71" s="18" t="n">
        <v>575.47949297</v>
      </c>
      <c r="H71" s="20" t="n">
        <v>3.25338897</v>
      </c>
      <c r="I71" s="18" t="n">
        <v>560.21347014</v>
      </c>
      <c r="J71" s="20" t="n">
        <v>1.90298048</v>
      </c>
      <c r="K71" s="18" t="n">
        <v>540.03713052</v>
      </c>
      <c r="L71" s="20" t="n">
        <v>2.48757724</v>
      </c>
      <c r="M71" s="18" t="s">
        <v>481</v>
      </c>
      <c r="N71" s="20" t="s">
        <v>481</v>
      </c>
      <c r="O71" s="18" t="s">
        <v>481</v>
      </c>
      <c r="P71" s="20" t="s">
        <v>481</v>
      </c>
      <c r="Q71" s="18" t="s">
        <v>481</v>
      </c>
      <c r="R71" s="20" t="s">
        <v>481</v>
      </c>
      <c r="S71" s="18" t="s">
        <v>481</v>
      </c>
      <c r="T71" s="20" t="s">
        <v>481</v>
      </c>
      <c r="U71" s="18" t="n">
        <v>459.62635092</v>
      </c>
      <c r="V71" s="20" t="n">
        <v>18.0620587</v>
      </c>
    </row>
    <row r="72" spans="1:22">
      <c r="A72" s="15" t="s">
        <v>547</v>
      </c>
      <c r="B72" s="17" t="n">
        <v>7708</v>
      </c>
      <c r="C72" s="18">
        <f>(9.0/B72*100)</f>
        <v/>
      </c>
      <c r="D72" s="19" t="n">
        <v>7699</v>
      </c>
      <c r="E72" s="18" t="n">
        <v>535.9027551299999</v>
      </c>
      <c r="F72" s="20" t="n">
        <v>6.62439234</v>
      </c>
      <c r="G72" s="18" t="n">
        <v>543.8573965099999</v>
      </c>
      <c r="H72" s="20" t="n">
        <v>4.59488139</v>
      </c>
      <c r="I72" s="18" t="n">
        <v>536.37948396</v>
      </c>
      <c r="J72" s="20" t="n">
        <v>2.81276685</v>
      </c>
      <c r="K72" s="18" t="n">
        <v>506.30651402</v>
      </c>
      <c r="L72" s="20" t="n">
        <v>3.84221726</v>
      </c>
      <c r="M72" s="18" t="s">
        <v>481</v>
      </c>
      <c r="N72" s="20" t="s">
        <v>481</v>
      </c>
      <c r="O72" s="18" t="s">
        <v>481</v>
      </c>
      <c r="P72" s="20" t="s">
        <v>481</v>
      </c>
      <c r="Q72" s="18" t="s">
        <v>481</v>
      </c>
      <c r="R72" s="20" t="s">
        <v>481</v>
      </c>
      <c r="S72" s="18" t="s">
        <v>481</v>
      </c>
      <c r="T72" s="20" t="s">
        <v>481</v>
      </c>
      <c r="U72" s="18" t="n">
        <v>435.66762615</v>
      </c>
      <c r="V72" s="20" t="n">
        <v>35.77236294</v>
      </c>
    </row>
    <row r="73" spans="1:22">
      <c r="A73" s="15" t="s">
        <v>548</v>
      </c>
      <c r="B73" s="17" t="n">
        <v>8249</v>
      </c>
      <c r="C73" s="18">
        <f>(212.0/B73*100)</f>
        <v/>
      </c>
      <c r="D73" s="19" t="n">
        <v>8037</v>
      </c>
      <c r="E73" s="18" t="n">
        <v>418.87676258</v>
      </c>
      <c r="F73" s="20" t="n">
        <v>4.44333474</v>
      </c>
      <c r="G73" s="18" t="n">
        <v>433.93496491</v>
      </c>
      <c r="H73" s="20" t="n">
        <v>4.00387693</v>
      </c>
      <c r="I73" s="18" t="n">
        <v>420.81907605</v>
      </c>
      <c r="J73" s="20" t="n">
        <v>2.91541485</v>
      </c>
      <c r="K73" s="18" t="n">
        <v>404.64595809</v>
      </c>
      <c r="L73" s="20" t="n">
        <v>4.88316762</v>
      </c>
      <c r="M73" s="18" t="s">
        <v>481</v>
      </c>
      <c r="N73" s="20" t="s">
        <v>481</v>
      </c>
      <c r="O73" s="18" t="s">
        <v>481</v>
      </c>
      <c r="P73" s="20" t="s">
        <v>481</v>
      </c>
      <c r="Q73" s="18" t="s">
        <v>481</v>
      </c>
      <c r="R73" s="20" t="s">
        <v>481</v>
      </c>
      <c r="S73" s="18" t="s">
        <v>481</v>
      </c>
      <c r="T73" s="20" t="s">
        <v>481</v>
      </c>
      <c r="U73" s="18" t="n">
        <v>373.39758544</v>
      </c>
      <c r="V73" s="20" t="n">
        <v>11.26652395</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(345.0/B75*100)</f>
        <v/>
      </c>
      <c r="D75" s="19" t="n">
        <v>5030</v>
      </c>
      <c r="E75" s="18" t="n">
        <v>384.8441014</v>
      </c>
      <c r="F75" s="20" t="n">
        <v>2.58240863</v>
      </c>
      <c r="G75" s="18" t="n">
        <v>391.46223687</v>
      </c>
      <c r="H75" s="20" t="n">
        <v>3.4930341</v>
      </c>
      <c r="I75" s="18" t="n">
        <v>399.70910055</v>
      </c>
      <c r="J75" s="20" t="n">
        <v>3.08026239</v>
      </c>
      <c r="K75" s="18" t="n">
        <v>383.81311046</v>
      </c>
      <c r="L75" s="20" t="n">
        <v>5.65773408</v>
      </c>
      <c r="M75" s="18" t="s">
        <v>481</v>
      </c>
      <c r="N75" s="20" t="s">
        <v>481</v>
      </c>
      <c r="O75" s="18" t="s">
        <v>481</v>
      </c>
      <c r="P75" s="20" t="s">
        <v>481</v>
      </c>
      <c r="Q75" s="18" t="s">
        <v>481</v>
      </c>
      <c r="R75" s="20" t="s">
        <v>481</v>
      </c>
      <c r="S75" s="18" t="s">
        <v>481</v>
      </c>
      <c r="T75" s="20" t="s">
        <v>481</v>
      </c>
      <c r="U75" s="18" t="n">
        <v>361.82033574</v>
      </c>
      <c r="V75" s="20" t="n">
        <v>3.97794006</v>
      </c>
    </row>
    <row r="76" spans="1:22">
      <c r="A76" s="15" t="s">
        <v>551</v>
      </c>
      <c r="B76" s="17" t="n">
        <v>14167</v>
      </c>
      <c r="C76" s="18">
        <f>(238.0/B76*100)</f>
        <v/>
      </c>
      <c r="D76" s="19" t="n">
        <v>13929</v>
      </c>
      <c r="E76" s="18" t="n">
        <v>419.40257258</v>
      </c>
      <c r="F76" s="20" t="n">
        <v>3.2756169</v>
      </c>
      <c r="G76" s="18" t="n">
        <v>432.76954532</v>
      </c>
      <c r="H76" s="20" t="n">
        <v>3.90019238</v>
      </c>
      <c r="I76" s="18" t="n">
        <v>453.41319031</v>
      </c>
      <c r="J76" s="20" t="n">
        <v>2.7893879</v>
      </c>
      <c r="K76" s="18" t="n">
        <v>455.46769288</v>
      </c>
      <c r="L76" s="20" t="n">
        <v>3.87917524</v>
      </c>
      <c r="M76" s="18" t="s">
        <v>481</v>
      </c>
      <c r="N76" s="20" t="s">
        <v>481</v>
      </c>
      <c r="O76" s="18" t="s">
        <v>481</v>
      </c>
      <c r="P76" s="20" t="s">
        <v>481</v>
      </c>
      <c r="Q76" s="18" t="s">
        <v>481</v>
      </c>
      <c r="R76" s="20" t="s">
        <v>481</v>
      </c>
      <c r="S76" s="18" t="s">
        <v>481</v>
      </c>
      <c r="T76" s="20" t="s">
        <v>481</v>
      </c>
      <c r="U76" s="18" t="n">
        <v>357.3022251</v>
      </c>
      <c r="V76" s="20" t="n">
        <v>4.57568844</v>
      </c>
    </row>
    <row r="77" spans="1:22">
      <c r="A77" s="15" t="s">
        <v>552</v>
      </c>
      <c r="B77" s="17" t="n">
        <v>6062</v>
      </c>
      <c r="C77" s="18">
        <f>(480.0/B77*100)</f>
        <v/>
      </c>
      <c r="D77" s="19" t="n">
        <v>5582</v>
      </c>
      <c r="E77" s="18" t="n">
        <v>419.05575344</v>
      </c>
      <c r="F77" s="20" t="n">
        <v>4.00090016</v>
      </c>
      <c r="G77" s="18" t="n">
        <v>467.39644882</v>
      </c>
      <c r="H77" s="20" t="n">
        <v>3.92466875</v>
      </c>
      <c r="I77" s="18" t="n">
        <v>451.40269055</v>
      </c>
      <c r="J77" s="20" t="n">
        <v>2.84896914</v>
      </c>
      <c r="K77" s="18" t="n">
        <v>434.59790539</v>
      </c>
      <c r="L77" s="20" t="n">
        <v>3.22387325</v>
      </c>
      <c r="M77" s="18" t="s">
        <v>481</v>
      </c>
      <c r="N77" s="20" t="s">
        <v>481</v>
      </c>
      <c r="O77" s="18" t="s">
        <v>481</v>
      </c>
      <c r="P77" s="20" t="s">
        <v>481</v>
      </c>
      <c r="Q77" s="18" t="s">
        <v>481</v>
      </c>
      <c r="R77" s="20" t="s">
        <v>481</v>
      </c>
      <c r="S77" s="18" t="s">
        <v>481</v>
      </c>
      <c r="T77" s="20" t="s">
        <v>481</v>
      </c>
      <c r="U77" s="18" t="n">
        <v>375.11602277</v>
      </c>
      <c r="V77" s="20" t="n">
        <v>3.90216802</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(118.0/B81*100)</f>
        <v/>
      </c>
      <c r="D81" s="19" t="n">
        <v>8743</v>
      </c>
      <c r="E81" s="18" t="n">
        <v>436.41415169</v>
      </c>
      <c r="F81" s="20" t="n">
        <v>5.25427784</v>
      </c>
      <c r="G81" s="18" t="n">
        <v>456.13696019</v>
      </c>
      <c r="H81" s="20" t="n">
        <v>3.81010658</v>
      </c>
      <c r="I81" s="18" t="n">
        <v>444.78391839</v>
      </c>
      <c r="J81" s="20" t="n">
        <v>3.0327571</v>
      </c>
      <c r="K81" s="18" t="n">
        <v>422.68149327</v>
      </c>
      <c r="L81" s="20" t="n">
        <v>5.07244746</v>
      </c>
      <c r="M81" s="18" t="s">
        <v>481</v>
      </c>
      <c r="N81" s="20" t="s">
        <v>481</v>
      </c>
      <c r="O81" s="18" t="s">
        <v>481</v>
      </c>
      <c r="P81" s="20" t="s">
        <v>481</v>
      </c>
      <c r="Q81" s="18" t="s">
        <v>481</v>
      </c>
      <c r="R81" s="20" t="s">
        <v>481</v>
      </c>
      <c r="S81" s="18" t="s">
        <v>481</v>
      </c>
      <c r="T81" s="20" t="s">
        <v>481</v>
      </c>
      <c r="U81" s="18" t="n">
        <v>387.51114533</v>
      </c>
      <c r="V81" s="20" t="n">
        <v>11.49135812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883</v>
      </c>
    </row>
    <row customHeight="1" ht="30" r="4" spans="1:22">
      <c r="A4" s="6" t="n"/>
      <c r="B4" s="7" t="s">
        <v>462</v>
      </c>
      <c r="C4" s="7" t="s">
        <v>463</v>
      </c>
      <c r="D4" s="8" t="s">
        <v>462</v>
      </c>
      <c r="E4" s="9" t="s">
        <v>880</v>
      </c>
      <c r="F4" s="10" t="n"/>
      <c r="G4" s="9" t="s">
        <v>881</v>
      </c>
      <c r="H4" s="10" t="n"/>
      <c r="I4" s="9" t="s">
        <v>882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508.55891635</v>
      </c>
      <c r="F7" s="20" t="n">
        <v>9.902908979999999</v>
      </c>
      <c r="G7" s="18" t="n">
        <v>508.64662374</v>
      </c>
      <c r="H7" s="20" t="n">
        <v>6.32111949</v>
      </c>
      <c r="I7" s="18" t="n">
        <v>541.0101432500001</v>
      </c>
      <c r="J7" s="20" t="n">
        <v>2.8247291</v>
      </c>
      <c r="K7" s="18" t="n">
        <v>506.83604606</v>
      </c>
      <c r="L7" s="20" t="n">
        <v>1.66174076</v>
      </c>
      <c r="M7" s="18" t="s">
        <v>481</v>
      </c>
      <c r="N7" s="20" t="s">
        <v>481</v>
      </c>
      <c r="O7" s="18" t="s">
        <v>481</v>
      </c>
      <c r="P7" s="20" t="s">
        <v>481</v>
      </c>
      <c r="Q7" s="18" t="s">
        <v>481</v>
      </c>
      <c r="R7" s="20" t="s">
        <v>481</v>
      </c>
      <c r="S7" s="18" t="s">
        <v>481</v>
      </c>
      <c r="T7" s="20" t="s">
        <v>481</v>
      </c>
      <c r="U7" s="18" t="n">
        <v>474.86887514</v>
      </c>
      <c r="V7" s="20" t="n">
        <v>4.61864825</v>
      </c>
    </row>
    <row r="8" spans="1:22">
      <c r="A8" s="15" t="s">
        <v>483</v>
      </c>
      <c r="B8" s="17" t="n">
        <v>7007</v>
      </c>
      <c r="C8" s="18">
        <f>(299.0/B8*100)</f>
        <v/>
      </c>
      <c r="D8" s="19" t="n">
        <v>6708</v>
      </c>
      <c r="E8" s="18" t="n">
        <v>467.42708667</v>
      </c>
      <c r="F8" s="20" t="n">
        <v>10.92416301</v>
      </c>
      <c r="G8" s="18" t="n">
        <v>482.64042971</v>
      </c>
      <c r="H8" s="20" t="n">
        <v>8.1224016</v>
      </c>
      <c r="I8" s="18" t="n">
        <v>512.8860564</v>
      </c>
      <c r="J8" s="20" t="n">
        <v>4.19053664</v>
      </c>
      <c r="K8" s="18" t="n">
        <v>499.76040533</v>
      </c>
      <c r="L8" s="20" t="n">
        <v>2.39819585</v>
      </c>
      <c r="M8" s="18" t="s">
        <v>481</v>
      </c>
      <c r="N8" s="20" t="s">
        <v>481</v>
      </c>
      <c r="O8" s="18" t="s">
        <v>481</v>
      </c>
      <c r="P8" s="20" t="s">
        <v>481</v>
      </c>
      <c r="Q8" s="18" t="n">
        <v>368.48347797</v>
      </c>
      <c r="R8" s="20" t="n">
        <v>14.99112476</v>
      </c>
      <c r="S8" s="18" t="s">
        <v>481</v>
      </c>
      <c r="T8" s="20" t="s">
        <v>481</v>
      </c>
      <c r="U8" s="18" t="n">
        <v>420.23537065</v>
      </c>
      <c r="V8" s="20" t="n">
        <v>6.38318772</v>
      </c>
    </row>
    <row r="9" spans="1:22">
      <c r="A9" s="15" t="s">
        <v>484</v>
      </c>
      <c r="B9" s="17" t="n">
        <v>9651</v>
      </c>
      <c r="C9" s="18">
        <f>(357.0/B9*100)</f>
        <v/>
      </c>
      <c r="D9" s="19" t="n">
        <v>9294</v>
      </c>
      <c r="E9" s="18" t="n">
        <v>487.88708072</v>
      </c>
      <c r="F9" s="20" t="n">
        <v>8.85096686</v>
      </c>
      <c r="G9" s="18" t="n">
        <v>501.01010859</v>
      </c>
      <c r="H9" s="20" t="n">
        <v>5.46252878</v>
      </c>
      <c r="I9" s="18" t="n">
        <v>530.09228269</v>
      </c>
      <c r="J9" s="20" t="n">
        <v>3.19548935</v>
      </c>
      <c r="K9" s="18" t="n">
        <v>511.68521785</v>
      </c>
      <c r="L9" s="20" t="n">
        <v>2.12460301</v>
      </c>
      <c r="M9" s="18" t="s">
        <v>481</v>
      </c>
      <c r="N9" s="20" t="s">
        <v>481</v>
      </c>
      <c r="O9" s="18" t="s">
        <v>481</v>
      </c>
      <c r="P9" s="20" t="s">
        <v>481</v>
      </c>
      <c r="Q9" s="18" t="n">
        <v>374.78530698</v>
      </c>
      <c r="R9" s="20" t="n">
        <v>11.62763904</v>
      </c>
      <c r="S9" s="18" t="s">
        <v>481</v>
      </c>
      <c r="T9" s="20" t="s">
        <v>481</v>
      </c>
      <c r="U9" s="18" t="n">
        <v>416.19222794</v>
      </c>
      <c r="V9" s="20" t="n">
        <v>6.710025</v>
      </c>
    </row>
    <row r="10" spans="1:22">
      <c r="A10" s="15" t="s">
        <v>485</v>
      </c>
      <c r="B10" s="17" t="n">
        <v>20058</v>
      </c>
      <c r="C10" s="18">
        <f>(585.0/B10*100)</f>
        <v/>
      </c>
      <c r="D10" s="19" t="n">
        <v>19473</v>
      </c>
      <c r="E10" s="18" t="n">
        <v>505.51698905</v>
      </c>
      <c r="F10" s="20" t="n">
        <v>6.32451227</v>
      </c>
      <c r="G10" s="18" t="n">
        <v>528.69229393</v>
      </c>
      <c r="H10" s="20" t="n">
        <v>5.31011278</v>
      </c>
      <c r="I10" s="18" t="n">
        <v>547.80776168</v>
      </c>
      <c r="J10" s="20" t="n">
        <v>2.73603966</v>
      </c>
      <c r="K10" s="18" t="n">
        <v>525.45841768</v>
      </c>
      <c r="L10" s="20" t="n">
        <v>1.96247562</v>
      </c>
      <c r="M10" s="18" t="s">
        <v>481</v>
      </c>
      <c r="N10" s="20" t="s">
        <v>481</v>
      </c>
      <c r="O10" s="18" t="s">
        <v>481</v>
      </c>
      <c r="P10" s="20" t="s">
        <v>481</v>
      </c>
      <c r="Q10" s="18" t="s">
        <v>481</v>
      </c>
      <c r="R10" s="20" t="s">
        <v>481</v>
      </c>
      <c r="S10" s="18" t="s">
        <v>481</v>
      </c>
      <c r="T10" s="20" t="s">
        <v>481</v>
      </c>
      <c r="U10" s="18" t="n">
        <v>455.44606477</v>
      </c>
      <c r="V10" s="20" t="n">
        <v>5.46949779</v>
      </c>
    </row>
    <row r="11" spans="1:22">
      <c r="A11" s="15" t="s">
        <v>486</v>
      </c>
      <c r="B11" s="17" t="n">
        <v>7053</v>
      </c>
      <c r="C11" s="18">
        <f>(242.0/B11*100)</f>
        <v/>
      </c>
      <c r="D11" s="19" t="n">
        <v>6811</v>
      </c>
      <c r="E11" s="18" t="n">
        <v>408.71429775</v>
      </c>
      <c r="F11" s="20" t="n">
        <v>7.84382181</v>
      </c>
      <c r="G11" s="18" t="n">
        <v>429.98687577</v>
      </c>
      <c r="H11" s="20" t="n">
        <v>5.33790358</v>
      </c>
      <c r="I11" s="18" t="n">
        <v>447.39041655</v>
      </c>
      <c r="J11" s="20" t="n">
        <v>3.37890137</v>
      </c>
      <c r="K11" s="18" t="n">
        <v>459.57702026</v>
      </c>
      <c r="L11" s="20" t="n">
        <v>2.69374783</v>
      </c>
      <c r="M11" s="18" t="s">
        <v>481</v>
      </c>
      <c r="N11" s="20" t="s">
        <v>481</v>
      </c>
      <c r="O11" s="18" t="s">
        <v>481</v>
      </c>
      <c r="P11" s="20" t="s">
        <v>481</v>
      </c>
      <c r="Q11" s="18" t="s">
        <v>481</v>
      </c>
      <c r="R11" s="20" t="s">
        <v>481</v>
      </c>
      <c r="S11" s="18" t="s">
        <v>481</v>
      </c>
      <c r="T11" s="20" t="s">
        <v>481</v>
      </c>
      <c r="U11" s="18" t="n">
        <v>417.34658002</v>
      </c>
      <c r="V11" s="20" t="n">
        <v>5.31437427</v>
      </c>
    </row>
    <row r="12" spans="1:22">
      <c r="A12" s="15" t="s">
        <v>487</v>
      </c>
      <c r="B12" s="17" t="n">
        <v>6894</v>
      </c>
      <c r="C12" s="18">
        <f>(60.0/B12*100)</f>
        <v/>
      </c>
      <c r="D12" s="19" t="n">
        <v>6834</v>
      </c>
      <c r="E12" s="18" t="n">
        <v>463.9100192</v>
      </c>
      <c r="F12" s="20" t="n">
        <v>8.50831749</v>
      </c>
      <c r="G12" s="18" t="n">
        <v>468.31145184</v>
      </c>
      <c r="H12" s="20" t="n">
        <v>6.75895183</v>
      </c>
      <c r="I12" s="18" t="n">
        <v>505.12617225</v>
      </c>
      <c r="J12" s="20" t="n">
        <v>3.14606522</v>
      </c>
      <c r="K12" s="18" t="n">
        <v>502.98256629</v>
      </c>
      <c r="L12" s="20" t="n">
        <v>2.02312362</v>
      </c>
      <c r="M12" s="18" t="s">
        <v>481</v>
      </c>
      <c r="N12" s="20" t="s">
        <v>481</v>
      </c>
      <c r="O12" s="18" t="s">
        <v>481</v>
      </c>
      <c r="P12" s="20" t="s">
        <v>481</v>
      </c>
      <c r="Q12" s="18" t="n">
        <v>366.6777112</v>
      </c>
      <c r="R12" s="20" t="n">
        <v>14.39052153</v>
      </c>
      <c r="S12" s="18" t="s">
        <v>481</v>
      </c>
      <c r="T12" s="20" t="s">
        <v>481</v>
      </c>
      <c r="U12" s="18" t="n">
        <v>395.01385706</v>
      </c>
      <c r="V12" s="20" t="n">
        <v>6.21759494</v>
      </c>
    </row>
    <row r="13" spans="1:22">
      <c r="A13" s="15" t="s">
        <v>488</v>
      </c>
      <c r="B13" s="17" t="n">
        <v>7161</v>
      </c>
      <c r="C13" s="18">
        <f>(340.0/B13*100)</f>
        <v/>
      </c>
      <c r="D13" s="19" t="n">
        <v>6821</v>
      </c>
      <c r="E13" s="18" t="n">
        <v>478.73718162</v>
      </c>
      <c r="F13" s="20" t="n">
        <v>12.58748505</v>
      </c>
      <c r="G13" s="18" t="n">
        <v>489.07425539</v>
      </c>
      <c r="H13" s="20" t="n">
        <v>8.25040177</v>
      </c>
      <c r="I13" s="18" t="n">
        <v>523.05092574</v>
      </c>
      <c r="J13" s="20" t="n">
        <v>3.88664797</v>
      </c>
      <c r="K13" s="18" t="n">
        <v>508.17121212</v>
      </c>
      <c r="L13" s="20" t="n">
        <v>1.98752164</v>
      </c>
      <c r="M13" s="18" t="s">
        <v>481</v>
      </c>
      <c r="N13" s="20" t="s">
        <v>481</v>
      </c>
      <c r="O13" s="18" t="s">
        <v>481</v>
      </c>
      <c r="P13" s="20" t="s">
        <v>481</v>
      </c>
      <c r="Q13" s="18" t="n">
        <v>436.36003517</v>
      </c>
      <c r="R13" s="20" t="n">
        <v>6.43426798</v>
      </c>
      <c r="S13" s="18" t="s">
        <v>481</v>
      </c>
      <c r="T13" s="20" t="s">
        <v>481</v>
      </c>
      <c r="U13" s="18" t="n">
        <v>409.09415767</v>
      </c>
      <c r="V13" s="20" t="n">
        <v>7.44246904</v>
      </c>
    </row>
    <row r="14" spans="1:22">
      <c r="A14" s="15" t="s">
        <v>489</v>
      </c>
      <c r="B14" s="17" t="n">
        <v>5587</v>
      </c>
      <c r="C14" s="18">
        <f>(93.0/B14*100)</f>
        <v/>
      </c>
      <c r="D14" s="19" t="n">
        <v>5494</v>
      </c>
      <c r="E14" s="18" t="n">
        <v>501.88255509</v>
      </c>
      <c r="F14" s="20" t="n">
        <v>10.2285136</v>
      </c>
      <c r="G14" s="18" t="n">
        <v>512.92451078</v>
      </c>
      <c r="H14" s="20" t="n">
        <v>5.59877606</v>
      </c>
      <c r="I14" s="18" t="n">
        <v>539.01094188</v>
      </c>
      <c r="J14" s="20" t="n">
        <v>2.67671058</v>
      </c>
      <c r="K14" s="18" t="n">
        <v>540.01233401</v>
      </c>
      <c r="L14" s="20" t="n">
        <v>2.33380411</v>
      </c>
      <c r="M14" s="18" t="s">
        <v>481</v>
      </c>
      <c r="N14" s="20" t="s">
        <v>481</v>
      </c>
      <c r="O14" s="18" t="s">
        <v>481</v>
      </c>
      <c r="P14" s="20" t="s">
        <v>481</v>
      </c>
      <c r="Q14" s="18" t="s">
        <v>481</v>
      </c>
      <c r="R14" s="20" t="s">
        <v>481</v>
      </c>
      <c r="S14" s="18" t="s">
        <v>481</v>
      </c>
      <c r="T14" s="20" t="s">
        <v>481</v>
      </c>
      <c r="U14" s="18" t="n">
        <v>466.98662777</v>
      </c>
      <c r="V14" s="20" t="n">
        <v>12.4004086</v>
      </c>
    </row>
    <row r="15" spans="1:22">
      <c r="A15" s="15" t="s">
        <v>490</v>
      </c>
      <c r="B15" s="17" t="n">
        <v>5882</v>
      </c>
      <c r="C15" s="18">
        <f>(186.0/B15*100)</f>
        <v/>
      </c>
      <c r="D15" s="19" t="n">
        <v>5696</v>
      </c>
      <c r="E15" s="18" t="n">
        <v>478.51442714</v>
      </c>
      <c r="F15" s="20" t="n">
        <v>14.08398868</v>
      </c>
      <c r="G15" s="18" t="n">
        <v>528.05850857</v>
      </c>
      <c r="H15" s="20" t="n">
        <v>11.16933885</v>
      </c>
      <c r="I15" s="18" t="n">
        <v>547.9142153400001</v>
      </c>
      <c r="J15" s="20" t="n">
        <v>4.22490858</v>
      </c>
      <c r="K15" s="18" t="n">
        <v>534.74938677</v>
      </c>
      <c r="L15" s="20" t="n">
        <v>2.28856656</v>
      </c>
      <c r="M15" s="18" t="s">
        <v>481</v>
      </c>
      <c r="N15" s="20" t="s">
        <v>481</v>
      </c>
      <c r="O15" s="18" t="s">
        <v>481</v>
      </c>
      <c r="P15" s="20" t="s">
        <v>481</v>
      </c>
      <c r="Q15" s="18" t="n">
        <v>375.95013089</v>
      </c>
      <c r="R15" s="20" t="n">
        <v>17.42774697</v>
      </c>
      <c r="S15" s="18" t="s">
        <v>481</v>
      </c>
      <c r="T15" s="20" t="s">
        <v>481</v>
      </c>
      <c r="U15" s="18" t="n">
        <v>454.17129433</v>
      </c>
      <c r="V15" s="20" t="n">
        <v>7.71141671</v>
      </c>
    </row>
    <row r="16" spans="1:22">
      <c r="A16" s="15" t="s">
        <v>491</v>
      </c>
      <c r="B16" s="17" t="n">
        <v>6108</v>
      </c>
      <c r="C16" s="18">
        <f>(198.0/B16*100)</f>
        <v/>
      </c>
      <c r="D16" s="19" t="n">
        <v>5910</v>
      </c>
      <c r="E16" s="18" t="n">
        <v>485.91795805</v>
      </c>
      <c r="F16" s="20" t="n">
        <v>10.9536123</v>
      </c>
      <c r="G16" s="18" t="n">
        <v>504.95930189</v>
      </c>
      <c r="H16" s="20" t="n">
        <v>6.9701674</v>
      </c>
      <c r="I16" s="18" t="n">
        <v>528.51824458</v>
      </c>
      <c r="J16" s="20" t="n">
        <v>3.38512273</v>
      </c>
      <c r="K16" s="18" t="n">
        <v>499.01683391</v>
      </c>
      <c r="L16" s="20" t="n">
        <v>2.05448942</v>
      </c>
      <c r="M16" s="18" t="s">
        <v>481</v>
      </c>
      <c r="N16" s="20" t="s">
        <v>481</v>
      </c>
      <c r="O16" s="18" t="s">
        <v>481</v>
      </c>
      <c r="P16" s="20" t="s">
        <v>481</v>
      </c>
      <c r="Q16" s="18" t="s">
        <v>481</v>
      </c>
      <c r="R16" s="20" t="s">
        <v>481</v>
      </c>
      <c r="S16" s="18" t="s">
        <v>481</v>
      </c>
      <c r="T16" s="20" t="s">
        <v>481</v>
      </c>
      <c r="U16" s="18" t="n">
        <v>405.75825774</v>
      </c>
      <c r="V16" s="20" t="n">
        <v>8.175895710000001</v>
      </c>
    </row>
    <row r="17" spans="1:22">
      <c r="A17" s="15" t="s">
        <v>492</v>
      </c>
      <c r="B17" s="17" t="n">
        <v>6504</v>
      </c>
      <c r="C17" s="18">
        <f>(2634.0/B17*100)</f>
        <v/>
      </c>
      <c r="D17" s="19" t="n">
        <v>3870</v>
      </c>
      <c r="E17" s="18" t="n">
        <v>505.97601308</v>
      </c>
      <c r="F17" s="20" t="n">
        <v>16.59656696</v>
      </c>
      <c r="G17" s="18" t="n">
        <v>507.6464133</v>
      </c>
      <c r="H17" s="20" t="n">
        <v>9.43822555</v>
      </c>
      <c r="I17" s="18" t="n">
        <v>537.28732135</v>
      </c>
      <c r="J17" s="20" t="n">
        <v>5.40884093</v>
      </c>
      <c r="K17" s="18" t="n">
        <v>519.03053273</v>
      </c>
      <c r="L17" s="20" t="n">
        <v>3.14999363</v>
      </c>
      <c r="M17" s="18" t="s">
        <v>481</v>
      </c>
      <c r="N17" s="20" t="s">
        <v>481</v>
      </c>
      <c r="O17" s="18" t="s">
        <v>481</v>
      </c>
      <c r="P17" s="20" t="s">
        <v>481</v>
      </c>
      <c r="Q17" s="18" t="n">
        <v>360.48925247</v>
      </c>
      <c r="R17" s="20" t="n">
        <v>12.44339086</v>
      </c>
      <c r="S17" s="18" t="s">
        <v>481</v>
      </c>
      <c r="T17" s="20" t="s">
        <v>481</v>
      </c>
      <c r="U17" s="18" t="n">
        <v>459.89885918</v>
      </c>
      <c r="V17" s="20" t="n">
        <v>8.28022028</v>
      </c>
    </row>
    <row r="18" spans="1:22">
      <c r="A18" s="15" t="s">
        <v>493</v>
      </c>
      <c r="B18" s="17" t="n">
        <v>5532</v>
      </c>
      <c r="C18" s="18">
        <f>(33.0/B18*100)</f>
        <v/>
      </c>
      <c r="D18" s="19" t="n">
        <v>5499</v>
      </c>
      <c r="E18" s="18" t="n">
        <v>430.20038648</v>
      </c>
      <c r="F18" s="20" t="n">
        <v>8.201155679999999</v>
      </c>
      <c r="G18" s="18" t="n">
        <v>435.88037997</v>
      </c>
      <c r="H18" s="20" t="n">
        <v>7.6603315</v>
      </c>
      <c r="I18" s="18" t="n">
        <v>471.87789961</v>
      </c>
      <c r="J18" s="20" t="n">
        <v>4.45287257</v>
      </c>
      <c r="K18" s="18" t="n">
        <v>464.32293799</v>
      </c>
      <c r="L18" s="20" t="n">
        <v>3.29727663</v>
      </c>
      <c r="M18" s="18" t="s">
        <v>481</v>
      </c>
      <c r="N18" s="20" t="s">
        <v>481</v>
      </c>
      <c r="O18" s="18" t="s">
        <v>481</v>
      </c>
      <c r="P18" s="20" t="s">
        <v>481</v>
      </c>
      <c r="Q18" s="18" t="s">
        <v>481</v>
      </c>
      <c r="R18" s="20" t="s">
        <v>481</v>
      </c>
      <c r="S18" s="18" t="s">
        <v>481</v>
      </c>
      <c r="T18" s="20" t="s">
        <v>481</v>
      </c>
      <c r="U18" s="18" t="n">
        <v>373.89520973</v>
      </c>
      <c r="V18" s="20" t="n">
        <v>6.79030495</v>
      </c>
    </row>
    <row r="19" spans="1:22">
      <c r="A19" s="15" t="s">
        <v>494</v>
      </c>
      <c r="B19" s="17" t="n">
        <v>5658</v>
      </c>
      <c r="C19" s="18">
        <f>(493.0/B19*100)</f>
        <v/>
      </c>
      <c r="D19" s="19" t="n">
        <v>5165</v>
      </c>
      <c r="E19" s="18" t="n">
        <v>421.51827487</v>
      </c>
      <c r="F19" s="20" t="n">
        <v>6.52595849</v>
      </c>
      <c r="G19" s="18" t="n">
        <v>450.11131139</v>
      </c>
      <c r="H19" s="20" t="n">
        <v>6.05330707</v>
      </c>
      <c r="I19" s="18" t="n">
        <v>490.39604672</v>
      </c>
      <c r="J19" s="20" t="n">
        <v>3.70554091</v>
      </c>
      <c r="K19" s="18" t="n">
        <v>494.23324372</v>
      </c>
      <c r="L19" s="20" t="n">
        <v>2.56147632</v>
      </c>
      <c r="M19" s="18" t="s">
        <v>481</v>
      </c>
      <c r="N19" s="20" t="s">
        <v>481</v>
      </c>
      <c r="O19" s="18" t="s">
        <v>481</v>
      </c>
      <c r="P19" s="20" t="s">
        <v>481</v>
      </c>
      <c r="Q19" s="18" t="s">
        <v>481</v>
      </c>
      <c r="R19" s="20" t="s">
        <v>481</v>
      </c>
      <c r="S19" s="18" t="s">
        <v>481</v>
      </c>
      <c r="T19" s="20" t="s">
        <v>481</v>
      </c>
      <c r="U19" s="18" t="n">
        <v>399.65997108</v>
      </c>
      <c r="V19" s="20" t="n">
        <v>6.6723684</v>
      </c>
    </row>
    <row r="20" spans="1:22">
      <c r="A20" s="15" t="s">
        <v>495</v>
      </c>
      <c r="B20" s="17" t="n">
        <v>3371</v>
      </c>
      <c r="C20" s="18">
        <f>(75.0/B20*100)</f>
        <v/>
      </c>
      <c r="D20" s="19" t="n">
        <v>3296</v>
      </c>
      <c r="E20" s="18" t="n">
        <v>460.36106981</v>
      </c>
      <c r="F20" s="20" t="n">
        <v>13.49719442</v>
      </c>
      <c r="G20" s="18" t="n">
        <v>469.88373691</v>
      </c>
      <c r="H20" s="20" t="n">
        <v>8.017741389999999</v>
      </c>
      <c r="I20" s="18" t="n">
        <v>496.70681692</v>
      </c>
      <c r="J20" s="20" t="n">
        <v>3.94119754</v>
      </c>
      <c r="K20" s="18" t="n">
        <v>473.38469668</v>
      </c>
      <c r="L20" s="20" t="n">
        <v>1.87491081</v>
      </c>
      <c r="M20" s="18" t="s">
        <v>481</v>
      </c>
      <c r="N20" s="20" t="s">
        <v>481</v>
      </c>
      <c r="O20" s="18" t="s">
        <v>481</v>
      </c>
      <c r="P20" s="20" t="s">
        <v>481</v>
      </c>
      <c r="Q20" s="18" t="s">
        <v>481</v>
      </c>
      <c r="R20" s="20" t="s">
        <v>481</v>
      </c>
      <c r="S20" s="18" t="s">
        <v>481</v>
      </c>
      <c r="T20" s="20" t="s">
        <v>481</v>
      </c>
      <c r="U20" s="18" t="n">
        <v>427.87232079</v>
      </c>
      <c r="V20" s="20" t="n">
        <v>6.68613142</v>
      </c>
    </row>
    <row r="21" spans="1:22">
      <c r="A21" s="15" t="s">
        <v>496</v>
      </c>
      <c r="B21" s="17" t="n">
        <v>5741</v>
      </c>
      <c r="C21" s="18">
        <f>(83.0/B21*100)</f>
        <v/>
      </c>
      <c r="D21" s="19" t="n">
        <v>5658</v>
      </c>
      <c r="E21" s="18" t="n">
        <v>518.92257547</v>
      </c>
      <c r="F21" s="20" t="n">
        <v>10.95984799</v>
      </c>
      <c r="G21" s="18" t="n">
        <v>546.01133321</v>
      </c>
      <c r="H21" s="20" t="n">
        <v>9.19183797</v>
      </c>
      <c r="I21" s="18" t="n">
        <v>533.43935743</v>
      </c>
      <c r="J21" s="20" t="n">
        <v>2.95998654</v>
      </c>
      <c r="K21" s="18" t="n">
        <v>492.19960992</v>
      </c>
      <c r="L21" s="20" t="n">
        <v>2.39327005</v>
      </c>
      <c r="M21" s="18" t="s">
        <v>481</v>
      </c>
      <c r="N21" s="20" t="s">
        <v>481</v>
      </c>
      <c r="O21" s="18" t="s">
        <v>481</v>
      </c>
      <c r="P21" s="20" t="s">
        <v>481</v>
      </c>
      <c r="Q21" s="18" t="s">
        <v>481</v>
      </c>
      <c r="R21" s="20" t="s">
        <v>481</v>
      </c>
      <c r="S21" s="18" t="s">
        <v>481</v>
      </c>
      <c r="T21" s="20" t="s">
        <v>481</v>
      </c>
      <c r="U21" s="18" t="n">
        <v>444.2590897</v>
      </c>
      <c r="V21" s="20" t="n">
        <v>10.60665253</v>
      </c>
    </row>
    <row r="22" spans="1:22">
      <c r="A22" s="15" t="s">
        <v>497</v>
      </c>
      <c r="B22" s="17" t="n">
        <v>6598</v>
      </c>
      <c r="C22" s="18">
        <f>(44.0/B22*100)</f>
        <v/>
      </c>
      <c r="D22" s="19" t="n">
        <v>6554</v>
      </c>
      <c r="E22" s="18" t="n">
        <v>419.27339433</v>
      </c>
      <c r="F22" s="20" t="n">
        <v>6.41735142</v>
      </c>
      <c r="G22" s="18" t="n">
        <v>424.75023575</v>
      </c>
      <c r="H22" s="20" t="n">
        <v>4.54930055</v>
      </c>
      <c r="I22" s="18" t="n">
        <v>477.57437144</v>
      </c>
      <c r="J22" s="20" t="n">
        <v>4.4045816</v>
      </c>
      <c r="K22" s="18" t="n">
        <v>492.48673279</v>
      </c>
      <c r="L22" s="20" t="n">
        <v>3.4165329</v>
      </c>
      <c r="M22" s="18" t="s">
        <v>481</v>
      </c>
      <c r="N22" s="20" t="s">
        <v>481</v>
      </c>
      <c r="O22" s="18" t="s">
        <v>481</v>
      </c>
      <c r="P22" s="20" t="s">
        <v>481</v>
      </c>
      <c r="Q22" s="18" t="s">
        <v>481</v>
      </c>
      <c r="R22" s="20" t="s">
        <v>481</v>
      </c>
      <c r="S22" s="18" t="n">
        <v>472.2015528</v>
      </c>
      <c r="T22" s="20" t="n">
        <v>17.39569513</v>
      </c>
      <c r="U22" s="18" t="n">
        <v>354.73142235</v>
      </c>
      <c r="V22" s="20" t="n">
        <v>7.95975543</v>
      </c>
    </row>
    <row r="23" spans="1:22">
      <c r="A23" s="15" t="s">
        <v>498</v>
      </c>
      <c r="B23" s="17" t="n">
        <v>11583</v>
      </c>
      <c r="C23" s="18">
        <f>(307.0/B23*100)</f>
        <v/>
      </c>
      <c r="D23" s="19" t="n">
        <v>11276</v>
      </c>
      <c r="E23" s="18" t="n">
        <v>445.90855501</v>
      </c>
      <c r="F23" s="20" t="n">
        <v>7.90688455</v>
      </c>
      <c r="G23" s="18" t="n">
        <v>466.82534927</v>
      </c>
      <c r="H23" s="20" t="n">
        <v>5.14238818</v>
      </c>
      <c r="I23" s="18" t="n">
        <v>496.33614065</v>
      </c>
      <c r="J23" s="20" t="n">
        <v>3.35677511</v>
      </c>
      <c r="K23" s="18" t="n">
        <v>483.70490078</v>
      </c>
      <c r="L23" s="20" t="n">
        <v>2.82182011</v>
      </c>
      <c r="M23" s="18" t="s">
        <v>481</v>
      </c>
      <c r="N23" s="20" t="s">
        <v>481</v>
      </c>
      <c r="O23" s="18" t="s">
        <v>481</v>
      </c>
      <c r="P23" s="20" t="s">
        <v>481</v>
      </c>
      <c r="Q23" s="18" t="s">
        <v>481</v>
      </c>
      <c r="R23" s="20" t="s">
        <v>481</v>
      </c>
      <c r="S23" s="18" t="s">
        <v>481</v>
      </c>
      <c r="T23" s="20" t="s">
        <v>481</v>
      </c>
      <c r="U23" s="18" t="n">
        <v>419.03114519</v>
      </c>
      <c r="V23" s="20" t="n">
        <v>6.7715388</v>
      </c>
    </row>
    <row r="24" spans="1:22">
      <c r="A24" s="15" t="s">
        <v>499</v>
      </c>
      <c r="B24" s="17" t="n">
        <v>6647</v>
      </c>
      <c r="C24" s="18">
        <f>(18.0/B24*100)</f>
        <v/>
      </c>
      <c r="D24" s="19" t="n">
        <v>6629</v>
      </c>
      <c r="E24" s="18" t="n">
        <v>552.94751812</v>
      </c>
      <c r="F24" s="20" t="n">
        <v>12.48270642</v>
      </c>
      <c r="G24" s="18" t="n">
        <v>559.56234001</v>
      </c>
      <c r="H24" s="20" t="n">
        <v>11.36123401</v>
      </c>
      <c r="I24" s="18" t="n">
        <v>561.30832875</v>
      </c>
      <c r="J24" s="20" t="n">
        <v>4.39351203</v>
      </c>
      <c r="K24" s="18" t="n">
        <v>533.79709825</v>
      </c>
      <c r="L24" s="20" t="n">
        <v>2.54187177</v>
      </c>
      <c r="M24" s="18" t="s">
        <v>481</v>
      </c>
      <c r="N24" s="20" t="s">
        <v>481</v>
      </c>
      <c r="O24" s="18" t="s">
        <v>481</v>
      </c>
      <c r="P24" s="20" t="s">
        <v>481</v>
      </c>
      <c r="Q24" s="18" t="s">
        <v>481</v>
      </c>
      <c r="R24" s="20" t="s">
        <v>481</v>
      </c>
      <c r="S24" s="18" t="s">
        <v>481</v>
      </c>
      <c r="T24" s="20" t="s">
        <v>481</v>
      </c>
      <c r="U24" s="18" t="n">
        <v>462.82793664</v>
      </c>
      <c r="V24" s="20" t="n">
        <v>11.11327209</v>
      </c>
    </row>
    <row r="25" spans="1:22">
      <c r="A25" s="15" t="s">
        <v>500</v>
      </c>
      <c r="B25" s="17" t="n">
        <v>5581</v>
      </c>
      <c r="C25" s="18">
        <f>(26.0/B25*100)</f>
        <v/>
      </c>
      <c r="D25" s="19" t="n">
        <v>5555</v>
      </c>
      <c r="E25" s="18" t="n">
        <v>552.40174043</v>
      </c>
      <c r="F25" s="20" t="n">
        <v>11.68131354</v>
      </c>
      <c r="G25" s="18" t="n">
        <v>565.4886683</v>
      </c>
      <c r="H25" s="20" t="n">
        <v>6.74002842</v>
      </c>
      <c r="I25" s="18" t="n">
        <v>532.6730492299999</v>
      </c>
      <c r="J25" s="20" t="n">
        <v>3.36057714</v>
      </c>
      <c r="K25" s="18" t="n">
        <v>498.58010418</v>
      </c>
      <c r="L25" s="20" t="n">
        <v>2.98597552</v>
      </c>
      <c r="M25" s="18" t="s">
        <v>481</v>
      </c>
      <c r="N25" s="20" t="s">
        <v>481</v>
      </c>
      <c r="O25" s="18" t="s">
        <v>481</v>
      </c>
      <c r="P25" s="20" t="s">
        <v>481</v>
      </c>
      <c r="Q25" s="18" t="s">
        <v>481</v>
      </c>
      <c r="R25" s="20" t="s">
        <v>481</v>
      </c>
      <c r="S25" s="18" t="s">
        <v>481</v>
      </c>
      <c r="T25" s="20" t="s">
        <v>481</v>
      </c>
      <c r="U25" s="18" t="n">
        <v>433.56866942</v>
      </c>
      <c r="V25" s="20" t="n">
        <v>21.68588983</v>
      </c>
    </row>
    <row r="26" spans="1:22">
      <c r="A26" s="15" t="s">
        <v>501</v>
      </c>
      <c r="B26" s="17" t="n">
        <v>4869</v>
      </c>
      <c r="C26" s="18">
        <f>(97.0/B26*100)</f>
        <v/>
      </c>
      <c r="D26" s="19" t="n">
        <v>4772</v>
      </c>
      <c r="E26" s="18" t="n">
        <v>460.70352788</v>
      </c>
      <c r="F26" s="20" t="n">
        <v>8.738413189999999</v>
      </c>
      <c r="G26" s="18" t="n">
        <v>481.18759787</v>
      </c>
      <c r="H26" s="20" t="n">
        <v>5.91185238</v>
      </c>
      <c r="I26" s="18" t="n">
        <v>493.72929854</v>
      </c>
      <c r="J26" s="20" t="n">
        <v>2.31912483</v>
      </c>
      <c r="K26" s="18" t="n">
        <v>494.8831745</v>
      </c>
      <c r="L26" s="20" t="n">
        <v>2.17232957</v>
      </c>
      <c r="M26" s="18" t="s">
        <v>481</v>
      </c>
      <c r="N26" s="20" t="s">
        <v>481</v>
      </c>
      <c r="O26" s="18" t="s">
        <v>481</v>
      </c>
      <c r="P26" s="20" t="s">
        <v>481</v>
      </c>
      <c r="Q26" s="18" t="s">
        <v>481</v>
      </c>
      <c r="R26" s="20" t="s">
        <v>481</v>
      </c>
      <c r="S26" s="18" t="s">
        <v>481</v>
      </c>
      <c r="T26" s="20" t="s">
        <v>481</v>
      </c>
      <c r="U26" s="18" t="n">
        <v>444.21568472</v>
      </c>
      <c r="V26" s="20" t="n">
        <v>9.13352976</v>
      </c>
    </row>
    <row r="27" spans="1:22">
      <c r="A27" s="15" t="s">
        <v>502</v>
      </c>
      <c r="B27" s="17" t="n">
        <v>5299</v>
      </c>
      <c r="C27" s="18">
        <f>(208.0/B27*100)</f>
        <v/>
      </c>
      <c r="D27" s="19" t="n">
        <v>5091</v>
      </c>
      <c r="E27" s="18" t="n">
        <v>465.83191855</v>
      </c>
      <c r="F27" s="20" t="n">
        <v>7.8603824</v>
      </c>
      <c r="G27" s="18" t="n">
        <v>467.26308744</v>
      </c>
      <c r="H27" s="20" t="n">
        <v>5.57080054</v>
      </c>
      <c r="I27" s="18" t="n">
        <v>503.49791323</v>
      </c>
      <c r="J27" s="20" t="n">
        <v>3.22607677</v>
      </c>
      <c r="K27" s="18" t="n">
        <v>492.22956793</v>
      </c>
      <c r="L27" s="20" t="n">
        <v>1.77594277</v>
      </c>
      <c r="M27" s="18" t="s">
        <v>481</v>
      </c>
      <c r="N27" s="20" t="s">
        <v>481</v>
      </c>
      <c r="O27" s="18" t="s">
        <v>481</v>
      </c>
      <c r="P27" s="20" t="s">
        <v>481</v>
      </c>
      <c r="Q27" s="18" t="s">
        <v>481</v>
      </c>
      <c r="R27" s="20" t="s">
        <v>481</v>
      </c>
      <c r="S27" s="18" t="s">
        <v>481</v>
      </c>
      <c r="T27" s="20" t="s">
        <v>481</v>
      </c>
      <c r="U27" s="18" t="n">
        <v>403.13271893</v>
      </c>
      <c r="V27" s="20" t="n">
        <v>4.31872046</v>
      </c>
    </row>
    <row r="28" spans="1:22">
      <c r="A28" s="15" t="s">
        <v>503</v>
      </c>
      <c r="B28" s="17" t="n">
        <v>7568</v>
      </c>
      <c r="C28" s="18">
        <f>(562.0/B28*100)</f>
        <v/>
      </c>
      <c r="D28" s="19" t="n">
        <v>7006</v>
      </c>
      <c r="E28" s="18" t="n">
        <v>398.84799156</v>
      </c>
      <c r="F28" s="20" t="n">
        <v>5.29594485</v>
      </c>
      <c r="G28" s="18" t="n">
        <v>412.70775896</v>
      </c>
      <c r="H28" s="20" t="n">
        <v>3.40306223</v>
      </c>
      <c r="I28" s="18" t="n">
        <v>420.87286577</v>
      </c>
      <c r="J28" s="20" t="n">
        <v>2.6889574</v>
      </c>
      <c r="K28" s="18" t="n">
        <v>426.20899844</v>
      </c>
      <c r="L28" s="20" t="n">
        <v>2.66063388</v>
      </c>
      <c r="M28" s="18" t="s">
        <v>481</v>
      </c>
      <c r="N28" s="20" t="s">
        <v>481</v>
      </c>
      <c r="O28" s="18" t="s">
        <v>481</v>
      </c>
      <c r="P28" s="20" t="s">
        <v>481</v>
      </c>
      <c r="Q28" s="18" t="s">
        <v>481</v>
      </c>
      <c r="R28" s="20" t="s">
        <v>481</v>
      </c>
      <c r="S28" s="18" t="s">
        <v>481</v>
      </c>
      <c r="T28" s="20" t="s">
        <v>481</v>
      </c>
      <c r="U28" s="18" t="n">
        <v>388.51234666</v>
      </c>
      <c r="V28" s="20" t="n">
        <v>6.68687087</v>
      </c>
    </row>
    <row r="29" spans="1:22">
      <c r="A29" s="15" t="s">
        <v>504</v>
      </c>
      <c r="B29" s="17" t="n">
        <v>5385</v>
      </c>
      <c r="C29" s="18">
        <f>(30.0/B29*100)</f>
        <v/>
      </c>
      <c r="D29" s="19" t="n">
        <v>5355</v>
      </c>
      <c r="E29" s="18" t="n">
        <v>444.72572503</v>
      </c>
      <c r="F29" s="20" t="n">
        <v>15.00110736</v>
      </c>
      <c r="G29" s="18" t="n">
        <v>475.27175717</v>
      </c>
      <c r="H29" s="20" t="n">
        <v>8.320896319999999</v>
      </c>
      <c r="I29" s="18" t="n">
        <v>530.532771</v>
      </c>
      <c r="J29" s="20" t="n">
        <v>4.81258449</v>
      </c>
      <c r="K29" s="18" t="n">
        <v>517.58174477</v>
      </c>
      <c r="L29" s="20" t="n">
        <v>2.2382552</v>
      </c>
      <c r="M29" s="18" t="s">
        <v>481</v>
      </c>
      <c r="N29" s="20" t="s">
        <v>481</v>
      </c>
      <c r="O29" s="18" t="s">
        <v>481</v>
      </c>
      <c r="P29" s="20" t="s">
        <v>481</v>
      </c>
      <c r="Q29" s="18" t="n">
        <v>358.28551468</v>
      </c>
      <c r="R29" s="20" t="n">
        <v>8.567023300000001</v>
      </c>
      <c r="S29" s="18" t="s">
        <v>481</v>
      </c>
      <c r="T29" s="20" t="s">
        <v>481</v>
      </c>
      <c r="U29" s="18" t="n">
        <v>399.6648509</v>
      </c>
      <c r="V29" s="20" t="n">
        <v>9.238531050000001</v>
      </c>
    </row>
    <row r="30" spans="1:22">
      <c r="A30" s="15" t="s">
        <v>505</v>
      </c>
      <c r="B30" s="17" t="n">
        <v>4520</v>
      </c>
      <c r="C30" s="18">
        <f>(266.0/B30*100)</f>
        <v/>
      </c>
      <c r="D30" s="19" t="n">
        <v>4254</v>
      </c>
      <c r="E30" s="18" t="n">
        <v>497.03503854</v>
      </c>
      <c r="F30" s="20" t="n">
        <v>11.3669428</v>
      </c>
      <c r="G30" s="18" t="n">
        <v>510.78261572</v>
      </c>
      <c r="H30" s="20" t="n">
        <v>8.188439929999999</v>
      </c>
      <c r="I30" s="18" t="n">
        <v>546.29445457</v>
      </c>
      <c r="J30" s="20" t="n">
        <v>4.32884617</v>
      </c>
      <c r="K30" s="18" t="n">
        <v>512.95860641</v>
      </c>
      <c r="L30" s="20" t="n">
        <v>2.79654497</v>
      </c>
      <c r="M30" s="18" t="s">
        <v>481</v>
      </c>
      <c r="N30" s="20" t="s">
        <v>481</v>
      </c>
      <c r="O30" s="18" t="s">
        <v>481</v>
      </c>
      <c r="P30" s="20" t="s">
        <v>481</v>
      </c>
      <c r="Q30" s="18" t="s">
        <v>481</v>
      </c>
      <c r="R30" s="20" t="s">
        <v>481</v>
      </c>
      <c r="S30" s="18" t="s">
        <v>481</v>
      </c>
      <c r="T30" s="20" t="s">
        <v>481</v>
      </c>
      <c r="U30" s="18" t="n">
        <v>422.87344938</v>
      </c>
      <c r="V30" s="20" t="n">
        <v>6.36662465</v>
      </c>
    </row>
    <row r="31" spans="1:22">
      <c r="A31" s="15" t="s">
        <v>506</v>
      </c>
      <c r="B31" s="17" t="n">
        <v>5456</v>
      </c>
      <c r="C31" s="18">
        <f>(158.0/B31*100)</f>
        <v/>
      </c>
      <c r="D31" s="19" t="n">
        <v>5298</v>
      </c>
      <c r="E31" s="18" t="n">
        <v>470.05113173</v>
      </c>
      <c r="F31" s="20" t="n">
        <v>10.25152943</v>
      </c>
      <c r="G31" s="18" t="n">
        <v>467.12315846</v>
      </c>
      <c r="H31" s="20" t="n">
        <v>7.42264974</v>
      </c>
      <c r="I31" s="18" t="n">
        <v>519.91788191</v>
      </c>
      <c r="J31" s="20" t="n">
        <v>3.72166404</v>
      </c>
      <c r="K31" s="18" t="n">
        <v>504.34434525</v>
      </c>
      <c r="L31" s="20" t="n">
        <v>2.20877156</v>
      </c>
      <c r="M31" s="18" t="s">
        <v>481</v>
      </c>
      <c r="N31" s="20" t="s">
        <v>481</v>
      </c>
      <c r="O31" s="18" t="s">
        <v>481</v>
      </c>
      <c r="P31" s="20" t="s">
        <v>481</v>
      </c>
      <c r="Q31" s="18" t="s">
        <v>481</v>
      </c>
      <c r="R31" s="20" t="s">
        <v>481</v>
      </c>
      <c r="S31" s="18" t="s">
        <v>481</v>
      </c>
      <c r="T31" s="20" t="s">
        <v>481</v>
      </c>
      <c r="U31" s="18" t="n">
        <v>416.24597142</v>
      </c>
      <c r="V31" s="20" t="n">
        <v>6.29986448</v>
      </c>
    </row>
    <row r="32" spans="1:22">
      <c r="A32" s="15" t="s">
        <v>507</v>
      </c>
      <c r="B32" s="17" t="n">
        <v>4478</v>
      </c>
      <c r="C32" s="18">
        <f>(6.0/B32*100)</f>
        <v/>
      </c>
      <c r="D32" s="19" t="n">
        <v>4472</v>
      </c>
      <c r="E32" s="18" t="n">
        <v>474.7160163</v>
      </c>
      <c r="F32" s="20" t="n">
        <v>8.3980865</v>
      </c>
      <c r="G32" s="18" t="n">
        <v>494.21983065</v>
      </c>
      <c r="H32" s="20" t="n">
        <v>5.56268478</v>
      </c>
      <c r="I32" s="18" t="n">
        <v>510.72932125</v>
      </c>
      <c r="J32" s="20" t="n">
        <v>3.2742366</v>
      </c>
      <c r="K32" s="18" t="n">
        <v>501.83683271</v>
      </c>
      <c r="L32" s="20" t="n">
        <v>2.63765942</v>
      </c>
      <c r="M32" s="18" t="s">
        <v>481</v>
      </c>
      <c r="N32" s="20" t="s">
        <v>481</v>
      </c>
      <c r="O32" s="18" t="s">
        <v>481</v>
      </c>
      <c r="P32" s="20" t="s">
        <v>481</v>
      </c>
      <c r="Q32" s="18" t="s">
        <v>481</v>
      </c>
      <c r="R32" s="20" t="s">
        <v>481</v>
      </c>
      <c r="S32" s="18" t="s">
        <v>481</v>
      </c>
      <c r="T32" s="20" t="s">
        <v>481</v>
      </c>
      <c r="U32" s="18" t="n">
        <v>421.55134273</v>
      </c>
      <c r="V32" s="20" t="n">
        <v>11.90061037</v>
      </c>
    </row>
    <row r="33" spans="1:22">
      <c r="A33" s="15" t="s">
        <v>508</v>
      </c>
      <c r="B33" s="17" t="n">
        <v>7325</v>
      </c>
      <c r="C33" s="18">
        <f>(88.0/B33*100)</f>
        <v/>
      </c>
      <c r="D33" s="19" t="n">
        <v>7237</v>
      </c>
      <c r="E33" s="18" t="n">
        <v>480.0338563</v>
      </c>
      <c r="F33" s="20" t="n">
        <v>8.964180750000001</v>
      </c>
      <c r="G33" s="18" t="n">
        <v>494.46525735</v>
      </c>
      <c r="H33" s="20" t="n">
        <v>5.41331675</v>
      </c>
      <c r="I33" s="18" t="n">
        <v>514.75608178</v>
      </c>
      <c r="J33" s="20" t="n">
        <v>3.24776304</v>
      </c>
      <c r="K33" s="18" t="n">
        <v>500.33028355</v>
      </c>
      <c r="L33" s="20" t="n">
        <v>2.41913713</v>
      </c>
      <c r="M33" s="18" t="s">
        <v>481</v>
      </c>
      <c r="N33" s="20" t="s">
        <v>481</v>
      </c>
      <c r="O33" s="18" t="s">
        <v>481</v>
      </c>
      <c r="P33" s="20" t="s">
        <v>481</v>
      </c>
      <c r="Q33" s="18" t="s">
        <v>481</v>
      </c>
      <c r="R33" s="20" t="s">
        <v>481</v>
      </c>
      <c r="S33" s="18" t="s">
        <v>481</v>
      </c>
      <c r="T33" s="20" t="s">
        <v>481</v>
      </c>
      <c r="U33" s="18" t="n">
        <v>431.46436627</v>
      </c>
      <c r="V33" s="20" t="n">
        <v>8.9077447</v>
      </c>
    </row>
    <row r="34" spans="1:22">
      <c r="A34" s="15" t="s">
        <v>509</v>
      </c>
      <c r="B34" s="17" t="n">
        <v>6350</v>
      </c>
      <c r="C34" s="18">
        <f>(113.0/B34*100)</f>
        <v/>
      </c>
      <c r="D34" s="19" t="n">
        <v>6237</v>
      </c>
      <c r="E34" s="18" t="n">
        <v>424.02949141</v>
      </c>
      <c r="F34" s="20" t="n">
        <v>6.67326882</v>
      </c>
      <c r="G34" s="18" t="n">
        <v>429.57129562</v>
      </c>
      <c r="H34" s="20" t="n">
        <v>4.93465453</v>
      </c>
      <c r="I34" s="18" t="n">
        <v>483.73012108</v>
      </c>
      <c r="J34" s="20" t="n">
        <v>3.2163083</v>
      </c>
      <c r="K34" s="18" t="n">
        <v>475.98469606</v>
      </c>
      <c r="L34" s="20" t="n">
        <v>2.84448673</v>
      </c>
      <c r="M34" s="18" t="s">
        <v>481</v>
      </c>
      <c r="N34" s="20" t="s">
        <v>481</v>
      </c>
      <c r="O34" s="18" t="s">
        <v>481</v>
      </c>
      <c r="P34" s="20" t="s">
        <v>481</v>
      </c>
      <c r="Q34" s="18" t="n">
        <v>306.56969545</v>
      </c>
      <c r="R34" s="20" t="n">
        <v>10.27624616</v>
      </c>
      <c r="S34" s="18" t="s">
        <v>481</v>
      </c>
      <c r="T34" s="20" t="s">
        <v>481</v>
      </c>
      <c r="U34" s="18" t="n">
        <v>388.65413479</v>
      </c>
      <c r="V34" s="20" t="n">
        <v>7.09422136</v>
      </c>
    </row>
    <row r="35" spans="1:22">
      <c r="A35" s="15" t="s">
        <v>510</v>
      </c>
      <c r="B35" s="17" t="n">
        <v>6406</v>
      </c>
      <c r="C35" s="18">
        <f>(80.0/B35*100)</f>
        <v/>
      </c>
      <c r="D35" s="19" t="n">
        <v>6326</v>
      </c>
      <c r="E35" s="18" t="n">
        <v>486.98410924</v>
      </c>
      <c r="F35" s="20" t="n">
        <v>11.02695875</v>
      </c>
      <c r="G35" s="18" t="n">
        <v>509.25102454</v>
      </c>
      <c r="H35" s="20" t="n">
        <v>6.82317727</v>
      </c>
      <c r="I35" s="18" t="n">
        <v>528.86689907</v>
      </c>
      <c r="J35" s="20" t="n">
        <v>2.95001401</v>
      </c>
      <c r="K35" s="18" t="n">
        <v>514.67565565</v>
      </c>
      <c r="L35" s="20" t="n">
        <v>1.96128645</v>
      </c>
      <c r="M35" s="18" t="s">
        <v>481</v>
      </c>
      <c r="N35" s="20" t="s">
        <v>481</v>
      </c>
      <c r="O35" s="18" t="s">
        <v>481</v>
      </c>
      <c r="P35" s="20" t="s">
        <v>481</v>
      </c>
      <c r="Q35" s="18" t="n">
        <v>374.85244494</v>
      </c>
      <c r="R35" s="20" t="n">
        <v>5.84040672</v>
      </c>
      <c r="S35" s="18" t="s">
        <v>481</v>
      </c>
      <c r="T35" s="20" t="s">
        <v>481</v>
      </c>
      <c r="U35" s="18" t="n">
        <v>399.32220912</v>
      </c>
      <c r="V35" s="20" t="n">
        <v>7.05138737</v>
      </c>
    </row>
    <row r="36" spans="1:22">
      <c r="A36" s="15" t="s">
        <v>511</v>
      </c>
      <c r="B36" s="17" t="n">
        <v>6736</v>
      </c>
      <c r="C36" s="18">
        <f>(107.0/B36*100)</f>
        <v/>
      </c>
      <c r="D36" s="19" t="n">
        <v>6629</v>
      </c>
      <c r="E36" s="18" t="n">
        <v>474.82269265</v>
      </c>
      <c r="F36" s="20" t="n">
        <v>8.76919037</v>
      </c>
      <c r="G36" s="18" t="n">
        <v>479.72295868</v>
      </c>
      <c r="H36" s="20" t="n">
        <v>6.69892273</v>
      </c>
      <c r="I36" s="18" t="n">
        <v>514.87153999</v>
      </c>
      <c r="J36" s="20" t="n">
        <v>3.27039741</v>
      </c>
      <c r="K36" s="18" t="n">
        <v>493.60285447</v>
      </c>
      <c r="L36" s="20" t="n">
        <v>2.06239865</v>
      </c>
      <c r="M36" s="18" t="s">
        <v>481</v>
      </c>
      <c r="N36" s="20" t="s">
        <v>481</v>
      </c>
      <c r="O36" s="18" t="s">
        <v>481</v>
      </c>
      <c r="P36" s="20" t="s">
        <v>481</v>
      </c>
      <c r="Q36" s="18" t="s">
        <v>481</v>
      </c>
      <c r="R36" s="20" t="s">
        <v>481</v>
      </c>
      <c r="S36" s="18" t="s">
        <v>481</v>
      </c>
      <c r="T36" s="20" t="s">
        <v>481</v>
      </c>
      <c r="U36" s="18" t="n">
        <v>422.91244321</v>
      </c>
      <c r="V36" s="20" t="n">
        <v>6.53096889</v>
      </c>
    </row>
    <row r="37" spans="1:22">
      <c r="A37" s="15" t="s">
        <v>512</v>
      </c>
      <c r="B37" s="17" t="n">
        <v>5458</v>
      </c>
      <c r="C37" s="18">
        <f>(222.0/B37*100)</f>
        <v/>
      </c>
      <c r="D37" s="19" t="n">
        <v>5236</v>
      </c>
      <c r="E37" s="18" t="n">
        <v>444.51321163</v>
      </c>
      <c r="F37" s="20" t="n">
        <v>12.07287249</v>
      </c>
      <c r="G37" s="18" t="n">
        <v>485.99669866</v>
      </c>
      <c r="H37" s="20" t="n">
        <v>10.2487078</v>
      </c>
      <c r="I37" s="18" t="n">
        <v>517.69073378</v>
      </c>
      <c r="J37" s="20" t="n">
        <v>5.8874479</v>
      </c>
      <c r="K37" s="18" t="n">
        <v>501.79691883</v>
      </c>
      <c r="L37" s="20" t="n">
        <v>3.0950718</v>
      </c>
      <c r="M37" s="18" t="s">
        <v>481</v>
      </c>
      <c r="N37" s="20" t="s">
        <v>481</v>
      </c>
      <c r="O37" s="18" t="s">
        <v>481</v>
      </c>
      <c r="P37" s="20" t="s">
        <v>481</v>
      </c>
      <c r="Q37" s="18" t="s">
        <v>481</v>
      </c>
      <c r="R37" s="20" t="s">
        <v>481</v>
      </c>
      <c r="S37" s="18" t="s">
        <v>481</v>
      </c>
      <c r="T37" s="20" t="s">
        <v>481</v>
      </c>
      <c r="U37" s="18" t="n">
        <v>411.13523465</v>
      </c>
      <c r="V37" s="20" t="n">
        <v>6.96652089</v>
      </c>
    </row>
    <row r="38" spans="1:22">
      <c r="A38" s="15" t="s">
        <v>513</v>
      </c>
      <c r="B38" s="17" t="n">
        <v>5860</v>
      </c>
      <c r="C38" s="18">
        <f>(34.0/B38*100)</f>
        <v/>
      </c>
      <c r="D38" s="19" t="n">
        <v>5826</v>
      </c>
      <c r="E38" s="18" t="n">
        <v>446.33914962</v>
      </c>
      <c r="F38" s="20" t="n">
        <v>13.3126983</v>
      </c>
      <c r="G38" s="18" t="n">
        <v>481.32705259</v>
      </c>
      <c r="H38" s="20" t="n">
        <v>9.143251449999999</v>
      </c>
      <c r="I38" s="18" t="n">
        <v>524.01970608</v>
      </c>
      <c r="J38" s="20" t="n">
        <v>4.30979175</v>
      </c>
      <c r="K38" s="18" t="n">
        <v>511.00929464</v>
      </c>
      <c r="L38" s="20" t="n">
        <v>2.91964454</v>
      </c>
      <c r="M38" s="18" t="s">
        <v>481</v>
      </c>
      <c r="N38" s="20" t="s">
        <v>481</v>
      </c>
      <c r="O38" s="18" t="s">
        <v>481</v>
      </c>
      <c r="P38" s="20" t="s">
        <v>481</v>
      </c>
      <c r="Q38" s="18" t="s">
        <v>481</v>
      </c>
      <c r="R38" s="20" t="s">
        <v>481</v>
      </c>
      <c r="S38" s="18" t="s">
        <v>481</v>
      </c>
      <c r="T38" s="20" t="s">
        <v>481</v>
      </c>
      <c r="U38" s="18" t="n">
        <v>484.34665223</v>
      </c>
      <c r="V38" s="20" t="n">
        <v>5.7859772</v>
      </c>
    </row>
    <row r="39" spans="1:22">
      <c r="A39" s="15" t="s">
        <v>514</v>
      </c>
      <c r="B39" s="17" t="n">
        <v>5895</v>
      </c>
      <c r="C39" s="18">
        <f>(34.0/B39*100)</f>
        <v/>
      </c>
      <c r="D39" s="19" t="n">
        <v>5861</v>
      </c>
      <c r="E39" s="18" t="n">
        <v>409.59822799</v>
      </c>
      <c r="F39" s="20" t="n">
        <v>6.18502966</v>
      </c>
      <c r="G39" s="18" t="n">
        <v>415.6906909</v>
      </c>
      <c r="H39" s="20" t="n">
        <v>5.05953401</v>
      </c>
      <c r="I39" s="18" t="n">
        <v>432.58948901</v>
      </c>
      <c r="J39" s="20" t="n">
        <v>4.31124337</v>
      </c>
      <c r="K39" s="18" t="n">
        <v>435.80644211</v>
      </c>
      <c r="L39" s="20" t="n">
        <v>3.9592737</v>
      </c>
      <c r="M39" s="18" t="s">
        <v>481</v>
      </c>
      <c r="N39" s="20" t="s">
        <v>481</v>
      </c>
      <c r="O39" s="18" t="s">
        <v>481</v>
      </c>
      <c r="P39" s="20" t="s">
        <v>481</v>
      </c>
      <c r="Q39" s="18" t="s">
        <v>481</v>
      </c>
      <c r="R39" s="20" t="s">
        <v>481</v>
      </c>
      <c r="S39" s="18" t="s">
        <v>481</v>
      </c>
      <c r="T39" s="20" t="s">
        <v>481</v>
      </c>
      <c r="U39" s="18" t="n">
        <v>373.6044422</v>
      </c>
      <c r="V39" s="20" t="n">
        <v>7.78478612</v>
      </c>
    </row>
    <row r="40" spans="1:22">
      <c r="A40" s="15" t="s">
        <v>515</v>
      </c>
      <c r="B40" s="17" t="n">
        <v>14157</v>
      </c>
      <c r="C40" s="18">
        <f>(437.0/B40*100)</f>
        <v/>
      </c>
      <c r="D40" s="19" t="n">
        <v>13720</v>
      </c>
      <c r="E40" s="18" t="n">
        <v>494.99712095</v>
      </c>
      <c r="F40" s="20" t="n">
        <v>9.27295226</v>
      </c>
      <c r="G40" s="18" t="n">
        <v>520.1755020000001</v>
      </c>
      <c r="H40" s="20" t="n">
        <v>6.4153161</v>
      </c>
      <c r="I40" s="18" t="n">
        <v>530.60106389</v>
      </c>
      <c r="J40" s="20" t="n">
        <v>3.72092453</v>
      </c>
      <c r="K40" s="18" t="n">
        <v>506.96919281</v>
      </c>
      <c r="L40" s="20" t="n">
        <v>2.55897654</v>
      </c>
      <c r="M40" s="18" t="s">
        <v>481</v>
      </c>
      <c r="N40" s="20" t="s">
        <v>481</v>
      </c>
      <c r="O40" s="18" t="s">
        <v>481</v>
      </c>
      <c r="P40" s="20" t="s">
        <v>481</v>
      </c>
      <c r="Q40" s="18" t="s">
        <v>481</v>
      </c>
      <c r="R40" s="20" t="s">
        <v>481</v>
      </c>
      <c r="S40" s="18" t="s">
        <v>481</v>
      </c>
      <c r="T40" s="20" t="s">
        <v>481</v>
      </c>
      <c r="U40" s="18" t="n">
        <v>421.47840843</v>
      </c>
      <c r="V40" s="20" t="n">
        <v>7.28244088</v>
      </c>
    </row>
    <row r="41" spans="1:22">
      <c r="A41" s="15" t="s">
        <v>516</v>
      </c>
      <c r="B41" s="17" t="n">
        <v>5712</v>
      </c>
      <c r="C41" s="18">
        <f>(76.0/B41*100)</f>
        <v/>
      </c>
      <c r="D41" s="19" t="n">
        <v>5636</v>
      </c>
      <c r="E41" s="18" t="n">
        <v>468.32436806</v>
      </c>
      <c r="F41" s="20" t="n">
        <v>9.3677484</v>
      </c>
      <c r="G41" s="18" t="n">
        <v>478.95451557</v>
      </c>
      <c r="H41" s="20" t="n">
        <v>9.827057999999999</v>
      </c>
      <c r="I41" s="18" t="n">
        <v>511.02504622</v>
      </c>
      <c r="J41" s="20" t="n">
        <v>3.63504729</v>
      </c>
      <c r="K41" s="18" t="n">
        <v>500.86845584</v>
      </c>
      <c r="L41" s="20" t="n">
        <v>2.79355439</v>
      </c>
      <c r="M41" s="18" t="s">
        <v>481</v>
      </c>
      <c r="N41" s="20" t="s">
        <v>481</v>
      </c>
      <c r="O41" s="18" t="s">
        <v>481</v>
      </c>
      <c r="P41" s="20" t="s">
        <v>481</v>
      </c>
      <c r="Q41" s="18" t="n">
        <v>387.44235424</v>
      </c>
      <c r="R41" s="20" t="n">
        <v>14.52510266</v>
      </c>
      <c r="S41" s="18" t="s">
        <v>481</v>
      </c>
      <c r="T41" s="20" t="s">
        <v>481</v>
      </c>
      <c r="U41" s="18" t="n">
        <v>419.24324632</v>
      </c>
      <c r="V41" s="20" t="n">
        <v>10.77806914</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(2365.0/B46*100)</f>
        <v/>
      </c>
      <c r="D46" s="19" t="n">
        <v>20776</v>
      </c>
      <c r="E46" s="18" t="n">
        <v>379.67819004</v>
      </c>
      <c r="F46" s="20" t="n">
        <v>4.63739092</v>
      </c>
      <c r="G46" s="18" t="n">
        <v>398.65661412</v>
      </c>
      <c r="H46" s="20" t="n">
        <v>4.29236641</v>
      </c>
      <c r="I46" s="18" t="n">
        <v>422.54276995</v>
      </c>
      <c r="J46" s="20" t="n">
        <v>3.64577573</v>
      </c>
      <c r="K46" s="18" t="n">
        <v>427.77003203</v>
      </c>
      <c r="L46" s="20" t="n">
        <v>3.27829476</v>
      </c>
      <c r="M46" s="18" t="s">
        <v>481</v>
      </c>
      <c r="N46" s="20" t="s">
        <v>481</v>
      </c>
      <c r="O46" s="18" t="s">
        <v>481</v>
      </c>
      <c r="P46" s="20" t="s">
        <v>481</v>
      </c>
      <c r="Q46" s="18" t="s">
        <v>481</v>
      </c>
      <c r="R46" s="20" t="s">
        <v>481</v>
      </c>
      <c r="S46" s="18" t="s">
        <v>481</v>
      </c>
      <c r="T46" s="20" t="s">
        <v>481</v>
      </c>
      <c r="U46" s="18" t="n">
        <v>378.81405089</v>
      </c>
      <c r="V46" s="20" t="n">
        <v>2.29874396</v>
      </c>
    </row>
    <row r="47" spans="1:22">
      <c r="A47" s="15" t="s">
        <v>522</v>
      </c>
      <c r="B47" s="17" t="n">
        <v>5928</v>
      </c>
      <c r="C47" s="18">
        <f>(471.0/B47*100)</f>
        <v/>
      </c>
      <c r="D47" s="19" t="n">
        <v>5457</v>
      </c>
      <c r="E47" s="18" t="n">
        <v>422.56905161</v>
      </c>
      <c r="F47" s="20" t="n">
        <v>5.7882677</v>
      </c>
      <c r="G47" s="18" t="n">
        <v>421.87312361</v>
      </c>
      <c r="H47" s="20" t="n">
        <v>5.83921366</v>
      </c>
      <c r="I47" s="18" t="n">
        <v>472.98835117</v>
      </c>
      <c r="J47" s="20" t="n">
        <v>4.16278016</v>
      </c>
      <c r="K47" s="18" t="n">
        <v>474.69542189</v>
      </c>
      <c r="L47" s="20" t="n">
        <v>4.50897085</v>
      </c>
      <c r="M47" s="18" t="s">
        <v>481</v>
      </c>
      <c r="N47" s="20" t="s">
        <v>481</v>
      </c>
      <c r="O47" s="18" t="s">
        <v>481</v>
      </c>
      <c r="P47" s="20" t="s">
        <v>481</v>
      </c>
      <c r="Q47" s="18" t="s">
        <v>481</v>
      </c>
      <c r="R47" s="20" t="s">
        <v>481</v>
      </c>
      <c r="S47" s="18" t="s">
        <v>481</v>
      </c>
      <c r="T47" s="20" t="s">
        <v>481</v>
      </c>
      <c r="U47" s="18" t="n">
        <v>377.1817455</v>
      </c>
      <c r="V47" s="20" t="n">
        <v>5.56762178</v>
      </c>
    </row>
    <row r="48" spans="1:22">
      <c r="A48" s="15" t="s">
        <v>523</v>
      </c>
      <c r="B48" s="17" t="n">
        <v>9841</v>
      </c>
      <c r="C48" s="18">
        <f>(8.0/B48*100)</f>
        <v/>
      </c>
      <c r="D48" s="19" t="n">
        <v>9833</v>
      </c>
      <c r="E48" s="18" t="n">
        <v>532.60114636</v>
      </c>
      <c r="F48" s="20" t="n">
        <v>11.3846689</v>
      </c>
      <c r="G48" s="18" t="n">
        <v>528.06511063</v>
      </c>
      <c r="H48" s="20" t="n">
        <v>6.59101503</v>
      </c>
      <c r="I48" s="18" t="n">
        <v>520.2542572900001</v>
      </c>
      <c r="J48" s="20" t="n">
        <v>4.5230935</v>
      </c>
      <c r="K48" s="18" t="n">
        <v>509.70428861</v>
      </c>
      <c r="L48" s="20" t="n">
        <v>5.50500966</v>
      </c>
      <c r="M48" s="18" t="s">
        <v>481</v>
      </c>
      <c r="N48" s="20" t="s">
        <v>481</v>
      </c>
      <c r="O48" s="18" t="s">
        <v>481</v>
      </c>
      <c r="P48" s="20" t="s">
        <v>481</v>
      </c>
      <c r="Q48" s="18" t="s">
        <v>481</v>
      </c>
      <c r="R48" s="20" t="s">
        <v>481</v>
      </c>
      <c r="S48" s="18" t="s">
        <v>481</v>
      </c>
      <c r="T48" s="20" t="s">
        <v>481</v>
      </c>
      <c r="U48" s="18" t="n">
        <v>444.07644984</v>
      </c>
      <c r="V48" s="20" t="n">
        <v>30.22268689</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(468.0/B50*100)</f>
        <v/>
      </c>
      <c r="D50" s="19" t="n">
        <v>11327</v>
      </c>
      <c r="E50" s="18" t="n">
        <v>367.77028828</v>
      </c>
      <c r="F50" s="20" t="n">
        <v>4.9316443</v>
      </c>
      <c r="G50" s="18" t="n">
        <v>400.17805231</v>
      </c>
      <c r="H50" s="20" t="n">
        <v>3.61589662</v>
      </c>
      <c r="I50" s="18" t="n">
        <v>422.99085508</v>
      </c>
      <c r="J50" s="20" t="n">
        <v>3.03171165</v>
      </c>
      <c r="K50" s="18" t="n">
        <v>435.11618308</v>
      </c>
      <c r="L50" s="20" t="n">
        <v>2.49176529</v>
      </c>
      <c r="M50" s="18" t="s">
        <v>481</v>
      </c>
      <c r="N50" s="20" t="s">
        <v>481</v>
      </c>
      <c r="O50" s="18" t="s">
        <v>481</v>
      </c>
      <c r="P50" s="20" t="s">
        <v>481</v>
      </c>
      <c r="Q50" s="18" t="s">
        <v>481</v>
      </c>
      <c r="R50" s="20" t="s">
        <v>481</v>
      </c>
      <c r="S50" s="18" t="s">
        <v>481</v>
      </c>
      <c r="T50" s="20" t="s">
        <v>481</v>
      </c>
      <c r="U50" s="18" t="n">
        <v>361.65657233</v>
      </c>
      <c r="V50" s="20" t="n">
        <v>7.07299848</v>
      </c>
    </row>
    <row r="51" spans="1:22">
      <c r="A51" s="15" t="s">
        <v>526</v>
      </c>
      <c r="B51" s="17" t="n">
        <v>6866</v>
      </c>
      <c r="C51" s="18">
        <f>(115.0/B51*100)</f>
        <v/>
      </c>
      <c r="D51" s="19" t="n">
        <v>6751</v>
      </c>
      <c r="E51" s="18" t="n">
        <v>393.64630347</v>
      </c>
      <c r="F51" s="20" t="n">
        <v>5.79906154</v>
      </c>
      <c r="G51" s="18" t="n">
        <v>404.61326794</v>
      </c>
      <c r="H51" s="20" t="n">
        <v>4.37690207</v>
      </c>
      <c r="I51" s="18" t="n">
        <v>424.74900615</v>
      </c>
      <c r="J51" s="20" t="n">
        <v>2.85095441</v>
      </c>
      <c r="K51" s="18" t="n">
        <v>432.03585005</v>
      </c>
      <c r="L51" s="20" t="n">
        <v>2.40712621</v>
      </c>
      <c r="M51" s="18" t="s">
        <v>481</v>
      </c>
      <c r="N51" s="20" t="s">
        <v>481</v>
      </c>
      <c r="O51" s="18" t="s">
        <v>481</v>
      </c>
      <c r="P51" s="20" t="s">
        <v>481</v>
      </c>
      <c r="Q51" s="18" t="n">
        <v>410.85572185</v>
      </c>
      <c r="R51" s="20" t="n">
        <v>3.7997542</v>
      </c>
      <c r="S51" s="18" t="s">
        <v>481</v>
      </c>
      <c r="T51" s="20" t="s">
        <v>481</v>
      </c>
      <c r="U51" s="18" t="n">
        <v>392.1888589</v>
      </c>
      <c r="V51" s="20" t="n">
        <v>6.3482836</v>
      </c>
    </row>
    <row r="52" spans="1:22">
      <c r="A52" s="15" t="s">
        <v>527</v>
      </c>
      <c r="B52" s="17" t="n">
        <v>5809</v>
      </c>
      <c r="C52" s="18">
        <f>(120.0/B52*100)</f>
        <v/>
      </c>
      <c r="D52" s="19" t="n">
        <v>5689</v>
      </c>
      <c r="E52" s="18" t="n">
        <v>452.87120382</v>
      </c>
      <c r="F52" s="20" t="n">
        <v>6.8164901</v>
      </c>
      <c r="G52" s="18" t="n">
        <v>474.42425463</v>
      </c>
      <c r="H52" s="20" t="n">
        <v>7.35304953</v>
      </c>
      <c r="I52" s="18" t="n">
        <v>486.82267795</v>
      </c>
      <c r="J52" s="20" t="n">
        <v>3.42687713</v>
      </c>
      <c r="K52" s="18" t="n">
        <v>476.85592724</v>
      </c>
      <c r="L52" s="20" t="n">
        <v>2.72182187</v>
      </c>
      <c r="M52" s="18" t="s">
        <v>481</v>
      </c>
      <c r="N52" s="20" t="s">
        <v>481</v>
      </c>
      <c r="O52" s="18" t="s">
        <v>481</v>
      </c>
      <c r="P52" s="20" t="s">
        <v>481</v>
      </c>
      <c r="Q52" s="18" t="s">
        <v>481</v>
      </c>
      <c r="R52" s="20" t="s">
        <v>481</v>
      </c>
      <c r="S52" s="18" t="s">
        <v>481</v>
      </c>
      <c r="T52" s="20" t="s">
        <v>481</v>
      </c>
      <c r="U52" s="18" t="n">
        <v>398.89001026</v>
      </c>
      <c r="V52" s="20" t="n">
        <v>6.90788837</v>
      </c>
    </row>
    <row r="53" spans="1:22">
      <c r="A53" s="15" t="s">
        <v>528</v>
      </c>
      <c r="B53" s="17" t="n">
        <v>5571</v>
      </c>
      <c r="C53" s="18">
        <f>(136.0/B53*100)</f>
        <v/>
      </c>
      <c r="D53" s="19" t="n">
        <v>5435</v>
      </c>
      <c r="E53" s="18" t="n">
        <v>418.50955935</v>
      </c>
      <c r="F53" s="20" t="n">
        <v>5.65900583</v>
      </c>
      <c r="G53" s="18" t="n">
        <v>416.5008408</v>
      </c>
      <c r="H53" s="20" t="n">
        <v>3.66203873</v>
      </c>
      <c r="I53" s="18" t="n">
        <v>445.72405547</v>
      </c>
      <c r="J53" s="20" t="n">
        <v>2.27834589</v>
      </c>
      <c r="K53" s="18" t="n">
        <v>448.9685563</v>
      </c>
      <c r="L53" s="20" t="n">
        <v>2.07467581</v>
      </c>
      <c r="M53" s="18" t="s">
        <v>481</v>
      </c>
      <c r="N53" s="20" t="s">
        <v>481</v>
      </c>
      <c r="O53" s="18" t="s">
        <v>481</v>
      </c>
      <c r="P53" s="20" t="s">
        <v>481</v>
      </c>
      <c r="Q53" s="18" t="s">
        <v>481</v>
      </c>
      <c r="R53" s="20" t="s">
        <v>481</v>
      </c>
      <c r="S53" s="18" t="s">
        <v>481</v>
      </c>
      <c r="T53" s="20" t="s">
        <v>481</v>
      </c>
      <c r="U53" s="18" t="n">
        <v>361.67888693</v>
      </c>
      <c r="V53" s="20" t="n">
        <v>4.04944056</v>
      </c>
    </row>
    <row r="54" spans="1:22">
      <c r="A54" s="15" t="s">
        <v>529</v>
      </c>
      <c r="B54" s="17" t="n">
        <v>4740</v>
      </c>
      <c r="C54" s="18">
        <f>(606.0/B54*100)</f>
        <v/>
      </c>
      <c r="D54" s="19" t="n">
        <v>4134</v>
      </c>
      <c r="E54" s="18" t="n">
        <v>312.45905464</v>
      </c>
      <c r="F54" s="20" t="n">
        <v>3.46673622</v>
      </c>
      <c r="G54" s="18" t="n">
        <v>339.45272934</v>
      </c>
      <c r="H54" s="20" t="n">
        <v>4.13716086</v>
      </c>
      <c r="I54" s="18" t="n">
        <v>348.26387617</v>
      </c>
      <c r="J54" s="20" t="n">
        <v>3.8031366</v>
      </c>
      <c r="K54" s="18" t="n">
        <v>363.1651224</v>
      </c>
      <c r="L54" s="20" t="n">
        <v>4.77295975</v>
      </c>
      <c r="M54" s="18" t="s">
        <v>481</v>
      </c>
      <c r="N54" s="20" t="s">
        <v>481</v>
      </c>
      <c r="O54" s="18" t="s">
        <v>481</v>
      </c>
      <c r="P54" s="20" t="s">
        <v>481</v>
      </c>
      <c r="Q54" s="18" t="s">
        <v>481</v>
      </c>
      <c r="R54" s="20" t="s">
        <v>481</v>
      </c>
      <c r="S54" s="18" t="s">
        <v>481</v>
      </c>
      <c r="T54" s="20" t="s">
        <v>481</v>
      </c>
      <c r="U54" s="18" t="n">
        <v>287.52773924</v>
      </c>
      <c r="V54" s="20" t="n">
        <v>3.54678363</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(77.0/B56*100)</f>
        <v/>
      </c>
      <c r="D56" s="19" t="n">
        <v>5282</v>
      </c>
      <c r="E56" s="18" t="n">
        <v>525.19008636</v>
      </c>
      <c r="F56" s="20" t="n">
        <v>6.63699328</v>
      </c>
      <c r="G56" s="18" t="n">
        <v>542.8250837000001</v>
      </c>
      <c r="H56" s="20" t="n">
        <v>4.10439751</v>
      </c>
      <c r="I56" s="18" t="n">
        <v>530.85004836</v>
      </c>
      <c r="J56" s="20" t="n">
        <v>2.7176746</v>
      </c>
      <c r="K56" s="18" t="n">
        <v>512.55778722</v>
      </c>
      <c r="L56" s="20" t="n">
        <v>2.91272658</v>
      </c>
      <c r="M56" s="18" t="s">
        <v>481</v>
      </c>
      <c r="N56" s="20" t="s">
        <v>481</v>
      </c>
      <c r="O56" s="18" t="s">
        <v>481</v>
      </c>
      <c r="P56" s="20" t="s">
        <v>481</v>
      </c>
      <c r="Q56" s="18" t="s">
        <v>481</v>
      </c>
      <c r="R56" s="20" t="s">
        <v>481</v>
      </c>
      <c r="S56" s="18" t="s">
        <v>481</v>
      </c>
      <c r="T56" s="20" t="s">
        <v>481</v>
      </c>
      <c r="U56" s="18" t="n">
        <v>454.14623609</v>
      </c>
      <c r="V56" s="20" t="n">
        <v>14.56632512</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(189.0/B61*100)</f>
        <v/>
      </c>
      <c r="D61" s="19" t="n">
        <v>6336</v>
      </c>
      <c r="E61" s="18" t="n">
        <v>443.45480565</v>
      </c>
      <c r="F61" s="20" t="n">
        <v>6.88543074</v>
      </c>
      <c r="G61" s="18" t="n">
        <v>450.88803222</v>
      </c>
      <c r="H61" s="20" t="n">
        <v>5.39861778</v>
      </c>
      <c r="I61" s="18" t="n">
        <v>487.74138847</v>
      </c>
      <c r="J61" s="20" t="n">
        <v>3.14431294</v>
      </c>
      <c r="K61" s="18" t="n">
        <v>485.91734765</v>
      </c>
      <c r="L61" s="20" t="n">
        <v>2.72695158</v>
      </c>
      <c r="M61" s="18" t="s">
        <v>481</v>
      </c>
      <c r="N61" s="20" t="s">
        <v>481</v>
      </c>
      <c r="O61" s="18" t="s">
        <v>481</v>
      </c>
      <c r="P61" s="20" t="s">
        <v>481</v>
      </c>
      <c r="Q61" s="18" t="s">
        <v>481</v>
      </c>
      <c r="R61" s="20" t="s">
        <v>481</v>
      </c>
      <c r="S61" s="18" t="s">
        <v>481</v>
      </c>
      <c r="T61" s="20" t="s">
        <v>481</v>
      </c>
      <c r="U61" s="18" t="n">
        <v>389.24883705</v>
      </c>
      <c r="V61" s="20" t="n">
        <v>7.03000677</v>
      </c>
    </row>
    <row r="62" spans="1:22">
      <c r="A62" s="15" t="s">
        <v>537</v>
      </c>
      <c r="B62" s="17" t="n">
        <v>4476</v>
      </c>
      <c r="C62" s="18">
        <f>(3.0/B62*100)</f>
        <v/>
      </c>
      <c r="D62" s="19" t="n">
        <v>4473</v>
      </c>
      <c r="E62" s="18" t="n">
        <v>530.87947999</v>
      </c>
      <c r="F62" s="20" t="n">
        <v>7.89364624</v>
      </c>
      <c r="G62" s="18" t="n">
        <v>528.52447848</v>
      </c>
      <c r="H62" s="20" t="n">
        <v>5.97415696</v>
      </c>
      <c r="I62" s="18" t="n">
        <v>537.75091416</v>
      </c>
      <c r="J62" s="20" t="n">
        <v>1.78089942</v>
      </c>
      <c r="K62" s="18" t="n">
        <v>521.1334263799999</v>
      </c>
      <c r="L62" s="20" t="n">
        <v>1.76820923</v>
      </c>
      <c r="M62" s="18" t="s">
        <v>481</v>
      </c>
      <c r="N62" s="20" t="s">
        <v>481</v>
      </c>
      <c r="O62" s="18" t="s">
        <v>481</v>
      </c>
      <c r="P62" s="20" t="s">
        <v>481</v>
      </c>
      <c r="Q62" s="18" t="s">
        <v>481</v>
      </c>
      <c r="R62" s="20" t="s">
        <v>481</v>
      </c>
      <c r="S62" s="18" t="s">
        <v>481</v>
      </c>
      <c r="T62" s="20" t="s">
        <v>481</v>
      </c>
      <c r="U62" s="18" t="n">
        <v>468.97236734</v>
      </c>
      <c r="V62" s="20" t="n">
        <v>22.93407191</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(103.0/B66*100)</f>
        <v/>
      </c>
      <c r="D66" s="19" t="n">
        <v>5562</v>
      </c>
      <c r="E66" s="18" t="n">
        <v>399.65030874</v>
      </c>
      <c r="F66" s="20" t="n">
        <v>3.26814793</v>
      </c>
      <c r="G66" s="18" t="n">
        <v>408.34270105</v>
      </c>
      <c r="H66" s="20" t="n">
        <v>3.09623344</v>
      </c>
      <c r="I66" s="18" t="n">
        <v>431.21484202</v>
      </c>
      <c r="J66" s="20" t="n">
        <v>1.87842215</v>
      </c>
      <c r="K66" s="18" t="n">
        <v>422.51672256</v>
      </c>
      <c r="L66" s="20" t="n">
        <v>2.20019306</v>
      </c>
      <c r="M66" s="18" t="s">
        <v>481</v>
      </c>
      <c r="N66" s="20" t="s">
        <v>481</v>
      </c>
      <c r="O66" s="18" t="s">
        <v>481</v>
      </c>
      <c r="P66" s="20" t="s">
        <v>481</v>
      </c>
      <c r="Q66" s="18" t="s">
        <v>481</v>
      </c>
      <c r="R66" s="20" t="s">
        <v>481</v>
      </c>
      <c r="S66" s="18" t="s">
        <v>481</v>
      </c>
      <c r="T66" s="20" t="s">
        <v>481</v>
      </c>
      <c r="U66" s="18" t="n">
        <v>354.38189384</v>
      </c>
      <c r="V66" s="20" t="n">
        <v>3.33730619</v>
      </c>
    </row>
    <row r="67" spans="1:22">
      <c r="A67" s="15" t="s">
        <v>542</v>
      </c>
      <c r="B67" s="17" t="n">
        <v>6971</v>
      </c>
      <c r="C67" s="18">
        <f>(1233.0/B67*100)</f>
        <v/>
      </c>
      <c r="D67" s="19" t="n">
        <v>5738</v>
      </c>
      <c r="E67" s="18" t="n">
        <v>369.79927692</v>
      </c>
      <c r="F67" s="20" t="n">
        <v>3.81928503</v>
      </c>
      <c r="G67" s="18" t="n">
        <v>403.27971041</v>
      </c>
      <c r="H67" s="20" t="n">
        <v>3.51432838</v>
      </c>
      <c r="I67" s="18" t="n">
        <v>411.93441547</v>
      </c>
      <c r="J67" s="20" t="n">
        <v>2.77007946</v>
      </c>
      <c r="K67" s="18" t="n">
        <v>427.89194616</v>
      </c>
      <c r="L67" s="20" t="n">
        <v>3.73253991</v>
      </c>
      <c r="M67" s="18" t="s">
        <v>481</v>
      </c>
      <c r="N67" s="20" t="s">
        <v>481</v>
      </c>
      <c r="O67" s="18" t="s">
        <v>481</v>
      </c>
      <c r="P67" s="20" t="s">
        <v>481</v>
      </c>
      <c r="Q67" s="18" t="s">
        <v>481</v>
      </c>
      <c r="R67" s="20" t="s">
        <v>481</v>
      </c>
      <c r="S67" s="18" t="s">
        <v>481</v>
      </c>
      <c r="T67" s="20" t="s">
        <v>481</v>
      </c>
      <c r="U67" s="18" t="n">
        <v>349.29204669</v>
      </c>
      <c r="V67" s="20" t="n">
        <v>5.94520305</v>
      </c>
    </row>
    <row r="68" spans="1:22">
      <c r="A68" s="15" t="s">
        <v>543</v>
      </c>
      <c r="B68" s="17" t="n">
        <v>12083</v>
      </c>
      <c r="C68" s="18">
        <f>(32.0/B68*100)</f>
        <v/>
      </c>
      <c r="D68" s="19" t="n">
        <v>12051</v>
      </c>
      <c r="E68" s="18" t="n">
        <v>408.42834312</v>
      </c>
      <c r="F68" s="20" t="n">
        <v>3.09278146</v>
      </c>
      <c r="G68" s="18" t="n">
        <v>409.73684989</v>
      </c>
      <c r="H68" s="20" t="n">
        <v>2.74879122</v>
      </c>
      <c r="I68" s="18" t="n">
        <v>443.84796528</v>
      </c>
      <c r="J68" s="20" t="n">
        <v>1.71970395</v>
      </c>
      <c r="K68" s="18" t="n">
        <v>437.86937487</v>
      </c>
      <c r="L68" s="20" t="n">
        <v>1.79213293</v>
      </c>
      <c r="M68" s="18" t="s">
        <v>481</v>
      </c>
      <c r="N68" s="20" t="s">
        <v>481</v>
      </c>
      <c r="O68" s="18" t="s">
        <v>481</v>
      </c>
      <c r="P68" s="20" t="s">
        <v>481</v>
      </c>
      <c r="Q68" s="18" t="s">
        <v>481</v>
      </c>
      <c r="R68" s="20" t="s">
        <v>481</v>
      </c>
      <c r="S68" s="18" t="s">
        <v>481</v>
      </c>
      <c r="T68" s="20" t="s">
        <v>481</v>
      </c>
      <c r="U68" s="18" t="n">
        <v>358.45512777</v>
      </c>
      <c r="V68" s="20" t="n">
        <v>1.99006739</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475.92328845</v>
      </c>
      <c r="F70" s="20" t="n">
        <v>5.93856788</v>
      </c>
      <c r="G70" s="18" t="n">
        <v>486.32077554</v>
      </c>
      <c r="H70" s="20" t="n">
        <v>4.11768358</v>
      </c>
      <c r="I70" s="18" t="n">
        <v>490.27938341</v>
      </c>
      <c r="J70" s="20" t="n">
        <v>3.21198965</v>
      </c>
      <c r="K70" s="18" t="n">
        <v>497.24983966</v>
      </c>
      <c r="L70" s="20" t="n">
        <v>3.2026075</v>
      </c>
      <c r="M70" s="18" t="s">
        <v>481</v>
      </c>
      <c r="N70" s="20" t="s">
        <v>481</v>
      </c>
      <c r="O70" s="18" t="s">
        <v>481</v>
      </c>
      <c r="P70" s="20" t="s">
        <v>481</v>
      </c>
      <c r="Q70" s="18" t="s">
        <v>481</v>
      </c>
      <c r="R70" s="20" t="s">
        <v>481</v>
      </c>
      <c r="S70" s="18" t="s">
        <v>481</v>
      </c>
      <c r="T70" s="20" t="s">
        <v>481</v>
      </c>
      <c r="U70" s="18" t="n">
        <v>439.83618933</v>
      </c>
      <c r="V70" s="20" t="n">
        <v>7.31536225</v>
      </c>
    </row>
    <row r="71" spans="1:22">
      <c r="A71" s="15" t="s">
        <v>546</v>
      </c>
      <c r="B71" s="17" t="n">
        <v>6115</v>
      </c>
      <c r="C71" s="18">
        <f>(55.0/B71*100)</f>
        <v/>
      </c>
      <c r="D71" s="19" t="n">
        <v>6060</v>
      </c>
      <c r="E71" s="18" t="n">
        <v>578.2386099399999</v>
      </c>
      <c r="F71" s="20" t="n">
        <v>9.18275918</v>
      </c>
      <c r="G71" s="18" t="n">
        <v>558.86061827</v>
      </c>
      <c r="H71" s="20" t="n">
        <v>5.07488256</v>
      </c>
      <c r="I71" s="18" t="n">
        <v>563.712776</v>
      </c>
      <c r="J71" s="20" t="n">
        <v>2.54975113</v>
      </c>
      <c r="K71" s="18" t="n">
        <v>550.03811969</v>
      </c>
      <c r="L71" s="20" t="n">
        <v>1.7079775</v>
      </c>
      <c r="M71" s="18" t="s">
        <v>481</v>
      </c>
      <c r="N71" s="20" t="s">
        <v>481</v>
      </c>
      <c r="O71" s="18" t="s">
        <v>481</v>
      </c>
      <c r="P71" s="20" t="s">
        <v>481</v>
      </c>
      <c r="Q71" s="18" t="s">
        <v>481</v>
      </c>
      <c r="R71" s="20" t="s">
        <v>481</v>
      </c>
      <c r="S71" s="18" t="s">
        <v>481</v>
      </c>
      <c r="T71" s="20" t="s">
        <v>481</v>
      </c>
      <c r="U71" s="18" t="n">
        <v>471.81124343</v>
      </c>
      <c r="V71" s="20" t="n">
        <v>12.70073835</v>
      </c>
    </row>
    <row r="72" spans="1:22">
      <c r="A72" s="15" t="s">
        <v>547</v>
      </c>
      <c r="B72" s="17" t="n">
        <v>7708</v>
      </c>
      <c r="C72" s="18">
        <f>(9.0/B72*100)</f>
        <v/>
      </c>
      <c r="D72" s="19" t="n">
        <v>7699</v>
      </c>
      <c r="E72" s="18" t="n">
        <v>553.23359013</v>
      </c>
      <c r="F72" s="20" t="n">
        <v>10.9559563</v>
      </c>
      <c r="G72" s="18" t="n">
        <v>555.51265693</v>
      </c>
      <c r="H72" s="20" t="n">
        <v>7.69268932</v>
      </c>
      <c r="I72" s="18" t="n">
        <v>543.90681423</v>
      </c>
      <c r="J72" s="20" t="n">
        <v>3.02851216</v>
      </c>
      <c r="K72" s="18" t="n">
        <v>517.49684852</v>
      </c>
      <c r="L72" s="20" t="n">
        <v>2.58086531</v>
      </c>
      <c r="M72" s="18" t="s">
        <v>481</v>
      </c>
      <c r="N72" s="20" t="s">
        <v>481</v>
      </c>
      <c r="O72" s="18" t="s">
        <v>481</v>
      </c>
      <c r="P72" s="20" t="s">
        <v>481</v>
      </c>
      <c r="Q72" s="18" t="s">
        <v>481</v>
      </c>
      <c r="R72" s="20" t="s">
        <v>481</v>
      </c>
      <c r="S72" s="18" t="s">
        <v>481</v>
      </c>
      <c r="T72" s="20" t="s">
        <v>481</v>
      </c>
      <c r="U72" s="18" t="n">
        <v>488.106462</v>
      </c>
      <c r="V72" s="20" t="n">
        <v>25.93282966</v>
      </c>
    </row>
    <row r="73" spans="1:22">
      <c r="A73" s="15" t="s">
        <v>548</v>
      </c>
      <c r="B73" s="17" t="n">
        <v>8249</v>
      </c>
      <c r="C73" s="18">
        <f>(212.0/B73*100)</f>
        <v/>
      </c>
      <c r="D73" s="19" t="n">
        <v>8037</v>
      </c>
      <c r="E73" s="18" t="n">
        <v>426.67820275</v>
      </c>
      <c r="F73" s="20" t="n">
        <v>7.46171143</v>
      </c>
      <c r="G73" s="18" t="n">
        <v>427.30105005</v>
      </c>
      <c r="H73" s="20" t="n">
        <v>4.61572458</v>
      </c>
      <c r="I73" s="18" t="n">
        <v>421.893886</v>
      </c>
      <c r="J73" s="20" t="n">
        <v>2.73668459</v>
      </c>
      <c r="K73" s="18" t="n">
        <v>420.55140778</v>
      </c>
      <c r="L73" s="20" t="n">
        <v>4.06006508</v>
      </c>
      <c r="M73" s="18" t="s">
        <v>481</v>
      </c>
      <c r="N73" s="20" t="s">
        <v>481</v>
      </c>
      <c r="O73" s="18" t="s">
        <v>481</v>
      </c>
      <c r="P73" s="20" t="s">
        <v>481</v>
      </c>
      <c r="Q73" s="18" t="s">
        <v>481</v>
      </c>
      <c r="R73" s="20" t="s">
        <v>481</v>
      </c>
      <c r="S73" s="18" t="s">
        <v>481</v>
      </c>
      <c r="T73" s="20" t="s">
        <v>481</v>
      </c>
      <c r="U73" s="18" t="n">
        <v>381.16320352</v>
      </c>
      <c r="V73" s="20" t="n">
        <v>9.871517920000001</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(345.0/B75*100)</f>
        <v/>
      </c>
      <c r="D75" s="19" t="n">
        <v>5030</v>
      </c>
      <c r="E75" s="18" t="n">
        <v>379.27078502</v>
      </c>
      <c r="F75" s="20" t="n">
        <v>3.03011587</v>
      </c>
      <c r="G75" s="18" t="n">
        <v>376.87412328</v>
      </c>
      <c r="H75" s="20" t="n">
        <v>3.39535026</v>
      </c>
      <c r="I75" s="18" t="n">
        <v>403.54858417</v>
      </c>
      <c r="J75" s="20" t="n">
        <v>2.68158053</v>
      </c>
      <c r="K75" s="18" t="n">
        <v>401.24180629</v>
      </c>
      <c r="L75" s="20" t="n">
        <v>3.96625356</v>
      </c>
      <c r="M75" s="18" t="s">
        <v>481</v>
      </c>
      <c r="N75" s="20" t="s">
        <v>481</v>
      </c>
      <c r="O75" s="18" t="s">
        <v>481</v>
      </c>
      <c r="P75" s="20" t="s">
        <v>481</v>
      </c>
      <c r="Q75" s="18" t="s">
        <v>481</v>
      </c>
      <c r="R75" s="20" t="s">
        <v>481</v>
      </c>
      <c r="S75" s="18" t="s">
        <v>481</v>
      </c>
      <c r="T75" s="20" t="s">
        <v>481</v>
      </c>
      <c r="U75" s="18" t="n">
        <v>362.0305044</v>
      </c>
      <c r="V75" s="20" t="n">
        <v>3.64706138</v>
      </c>
    </row>
    <row r="76" spans="1:22">
      <c r="A76" s="15" t="s">
        <v>551</v>
      </c>
      <c r="B76" s="17" t="n">
        <v>14167</v>
      </c>
      <c r="C76" s="18">
        <f>(238.0/B76*100)</f>
        <v/>
      </c>
      <c r="D76" s="19" t="n">
        <v>13929</v>
      </c>
      <c r="E76" s="18" t="n">
        <v>414.57678422</v>
      </c>
      <c r="F76" s="20" t="n">
        <v>3.93017834</v>
      </c>
      <c r="G76" s="18" t="n">
        <v>417.2683298</v>
      </c>
      <c r="H76" s="20" t="n">
        <v>3.86210245</v>
      </c>
      <c r="I76" s="18" t="n">
        <v>451.74942286</v>
      </c>
      <c r="J76" s="20" t="n">
        <v>2.8857511</v>
      </c>
      <c r="K76" s="18" t="n">
        <v>460.63151237</v>
      </c>
      <c r="L76" s="20" t="n">
        <v>3.03093886</v>
      </c>
      <c r="M76" s="18" t="s">
        <v>481</v>
      </c>
      <c r="N76" s="20" t="s">
        <v>481</v>
      </c>
      <c r="O76" s="18" t="s">
        <v>481</v>
      </c>
      <c r="P76" s="20" t="s">
        <v>481</v>
      </c>
      <c r="Q76" s="18" t="s">
        <v>481</v>
      </c>
      <c r="R76" s="20" t="s">
        <v>481</v>
      </c>
      <c r="S76" s="18" t="s">
        <v>481</v>
      </c>
      <c r="T76" s="20" t="s">
        <v>481</v>
      </c>
      <c r="U76" s="18" t="n">
        <v>361.85368487</v>
      </c>
      <c r="V76" s="20" t="n">
        <v>4.19249208</v>
      </c>
    </row>
    <row r="77" spans="1:22">
      <c r="A77" s="15" t="s">
        <v>552</v>
      </c>
      <c r="B77" s="17" t="n">
        <v>6062</v>
      </c>
      <c r="C77" s="18">
        <f>(480.0/B77*100)</f>
        <v/>
      </c>
      <c r="D77" s="19" t="n">
        <v>5582</v>
      </c>
      <c r="E77" s="18" t="n">
        <v>412.36129269</v>
      </c>
      <c r="F77" s="20" t="n">
        <v>6.0449096</v>
      </c>
      <c r="G77" s="18" t="n">
        <v>434.15870958</v>
      </c>
      <c r="H77" s="20" t="n">
        <v>4.28264837</v>
      </c>
      <c r="I77" s="18" t="n">
        <v>447.45092215</v>
      </c>
      <c r="J77" s="20" t="n">
        <v>3.15327798</v>
      </c>
      <c r="K77" s="18" t="n">
        <v>454.49937995</v>
      </c>
      <c r="L77" s="20" t="n">
        <v>2.8779365</v>
      </c>
      <c r="M77" s="18" t="s">
        <v>481</v>
      </c>
      <c r="N77" s="20" t="s">
        <v>481</v>
      </c>
      <c r="O77" s="18" t="s">
        <v>481</v>
      </c>
      <c r="P77" s="20" t="s">
        <v>481</v>
      </c>
      <c r="Q77" s="18" t="s">
        <v>481</v>
      </c>
      <c r="R77" s="20" t="s">
        <v>481</v>
      </c>
      <c r="S77" s="18" t="s">
        <v>481</v>
      </c>
      <c r="T77" s="20" t="s">
        <v>481</v>
      </c>
      <c r="U77" s="18" t="n">
        <v>373.48805869</v>
      </c>
      <c r="V77" s="20" t="n">
        <v>3.47421085</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(118.0/B81*100)</f>
        <v/>
      </c>
      <c r="D81" s="19" t="n">
        <v>8743</v>
      </c>
      <c r="E81" s="18" t="n">
        <v>425.56770604</v>
      </c>
      <c r="F81" s="20" t="n">
        <v>6.02520631</v>
      </c>
      <c r="G81" s="18" t="n">
        <v>444.69175767</v>
      </c>
      <c r="H81" s="20" t="n">
        <v>4.50067835</v>
      </c>
      <c r="I81" s="18" t="n">
        <v>448.81189516</v>
      </c>
      <c r="J81" s="20" t="n">
        <v>2.93221563</v>
      </c>
      <c r="K81" s="18" t="n">
        <v>436.96956768</v>
      </c>
      <c r="L81" s="20" t="n">
        <v>4.01416339</v>
      </c>
      <c r="M81" s="18" t="s">
        <v>481</v>
      </c>
      <c r="N81" s="20" t="s">
        <v>481</v>
      </c>
      <c r="O81" s="18" t="s">
        <v>481</v>
      </c>
      <c r="P81" s="20" t="s">
        <v>481</v>
      </c>
      <c r="Q81" s="18" t="s">
        <v>481</v>
      </c>
      <c r="R81" s="20" t="s">
        <v>481</v>
      </c>
      <c r="S81" s="18" t="s">
        <v>481</v>
      </c>
      <c r="T81" s="20" t="s">
        <v>481</v>
      </c>
      <c r="U81" s="18" t="n">
        <v>394.10493204</v>
      </c>
      <c r="V81" s="20" t="n">
        <v>10.19549202</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884</v>
      </c>
    </row>
    <row customHeight="1" ht="30" r="4" spans="1:22">
      <c r="A4" s="6" t="n"/>
      <c r="B4" s="7" t="s">
        <v>462</v>
      </c>
      <c r="C4" s="7" t="s">
        <v>463</v>
      </c>
      <c r="D4" s="8" t="s">
        <v>462</v>
      </c>
      <c r="E4" s="9" t="s">
        <v>880</v>
      </c>
      <c r="F4" s="10" t="n"/>
      <c r="G4" s="9" t="s">
        <v>881</v>
      </c>
      <c r="H4" s="10" t="n"/>
      <c r="I4" s="9" t="s">
        <v>882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551.19974187</v>
      </c>
      <c r="F7" s="20" t="n">
        <v>5.39898774</v>
      </c>
      <c r="G7" s="18" t="n">
        <v>555.0077444</v>
      </c>
      <c r="H7" s="20" t="n">
        <v>3.76765869</v>
      </c>
      <c r="I7" s="18" t="n">
        <v>529.46843394</v>
      </c>
      <c r="J7" s="20" t="n">
        <v>1.88424172</v>
      </c>
      <c r="K7" s="18" t="n">
        <v>487.35339179</v>
      </c>
      <c r="L7" s="20" t="n">
        <v>1.93171219</v>
      </c>
      <c r="M7" s="18" t="s">
        <v>481</v>
      </c>
      <c r="N7" s="20" t="s">
        <v>481</v>
      </c>
      <c r="O7" s="18" t="s">
        <v>481</v>
      </c>
      <c r="P7" s="20" t="s">
        <v>481</v>
      </c>
      <c r="Q7" s="18" t="s">
        <v>481</v>
      </c>
      <c r="R7" s="20" t="s">
        <v>481</v>
      </c>
      <c r="S7" s="18" t="s">
        <v>481</v>
      </c>
      <c r="T7" s="20" t="s">
        <v>481</v>
      </c>
      <c r="U7" s="18" t="n">
        <v>473.40940288</v>
      </c>
      <c r="V7" s="20" t="n">
        <v>4.73765521</v>
      </c>
    </row>
    <row r="8" spans="1:22">
      <c r="A8" s="15" t="s">
        <v>483</v>
      </c>
      <c r="B8" s="17" t="n">
        <v>7007</v>
      </c>
      <c r="C8" s="18">
        <f>(299.0/B8*100)</f>
        <v/>
      </c>
      <c r="D8" s="19" t="n">
        <v>6708</v>
      </c>
      <c r="E8" s="18" t="n">
        <v>512.26469482</v>
      </c>
      <c r="F8" s="20" t="n">
        <v>8.24781939</v>
      </c>
      <c r="G8" s="18" t="n">
        <v>518.88699803</v>
      </c>
      <c r="H8" s="20" t="n">
        <v>5.77742295</v>
      </c>
      <c r="I8" s="18" t="n">
        <v>515.23510801</v>
      </c>
      <c r="J8" s="20" t="n">
        <v>3.38613639</v>
      </c>
      <c r="K8" s="18" t="n">
        <v>487.33411438</v>
      </c>
      <c r="L8" s="20" t="n">
        <v>2.51104088</v>
      </c>
      <c r="M8" s="18" t="s">
        <v>481</v>
      </c>
      <c r="N8" s="20" t="s">
        <v>481</v>
      </c>
      <c r="O8" s="18" t="s">
        <v>481</v>
      </c>
      <c r="P8" s="20" t="s">
        <v>481</v>
      </c>
      <c r="Q8" s="18" t="n">
        <v>368.48347797</v>
      </c>
      <c r="R8" s="20" t="n">
        <v>14.99112476</v>
      </c>
      <c r="S8" s="18" t="s">
        <v>481</v>
      </c>
      <c r="T8" s="20" t="s">
        <v>481</v>
      </c>
      <c r="U8" s="18" t="n">
        <v>423.3776348</v>
      </c>
      <c r="V8" s="20" t="n">
        <v>6.33922356</v>
      </c>
    </row>
    <row r="9" spans="1:22">
      <c r="A9" s="15" t="s">
        <v>484</v>
      </c>
      <c r="B9" s="17" t="n">
        <v>9651</v>
      </c>
      <c r="C9" s="18">
        <f>(357.0/B9*100)</f>
        <v/>
      </c>
      <c r="D9" s="19" t="n">
        <v>9294</v>
      </c>
      <c r="E9" s="18" t="n">
        <v>514.0789435</v>
      </c>
      <c r="F9" s="20" t="n">
        <v>6.42540356</v>
      </c>
      <c r="G9" s="18" t="n">
        <v>525.35235426</v>
      </c>
      <c r="H9" s="20" t="n">
        <v>4.45007463</v>
      </c>
      <c r="I9" s="18" t="n">
        <v>525.84768055</v>
      </c>
      <c r="J9" s="20" t="n">
        <v>2.52362401</v>
      </c>
      <c r="K9" s="18" t="n">
        <v>505.24082418</v>
      </c>
      <c r="L9" s="20" t="n">
        <v>2.32985783</v>
      </c>
      <c r="M9" s="18" t="s">
        <v>481</v>
      </c>
      <c r="N9" s="20" t="s">
        <v>481</v>
      </c>
      <c r="O9" s="18" t="s">
        <v>481</v>
      </c>
      <c r="P9" s="20" t="s">
        <v>481</v>
      </c>
      <c r="Q9" s="18" t="n">
        <v>374.78530698</v>
      </c>
      <c r="R9" s="20" t="n">
        <v>11.62763904</v>
      </c>
      <c r="S9" s="18" t="s">
        <v>481</v>
      </c>
      <c r="T9" s="20" t="s">
        <v>481</v>
      </c>
      <c r="U9" s="18" t="n">
        <v>419.84267473</v>
      </c>
      <c r="V9" s="20" t="n">
        <v>6.22227874</v>
      </c>
    </row>
    <row r="10" spans="1:22">
      <c r="A10" s="15" t="s">
        <v>485</v>
      </c>
      <c r="B10" s="17" t="n">
        <v>20058</v>
      </c>
      <c r="C10" s="18">
        <f>(585.0/B10*100)</f>
        <v/>
      </c>
      <c r="D10" s="19" t="n">
        <v>19473</v>
      </c>
      <c r="E10" s="18" t="n">
        <v>551.1001935199999</v>
      </c>
      <c r="F10" s="20" t="n">
        <v>4.65068953</v>
      </c>
      <c r="G10" s="18" t="n">
        <v>553.27808237</v>
      </c>
      <c r="H10" s="20" t="n">
        <v>3.9904875</v>
      </c>
      <c r="I10" s="18" t="n">
        <v>540.30131625</v>
      </c>
      <c r="J10" s="20" t="n">
        <v>2.36983668</v>
      </c>
      <c r="K10" s="18" t="n">
        <v>514.4597384</v>
      </c>
      <c r="L10" s="20" t="n">
        <v>2.10684838</v>
      </c>
      <c r="M10" s="18" t="s">
        <v>481</v>
      </c>
      <c r="N10" s="20" t="s">
        <v>481</v>
      </c>
      <c r="O10" s="18" t="s">
        <v>481</v>
      </c>
      <c r="P10" s="20" t="s">
        <v>481</v>
      </c>
      <c r="Q10" s="18" t="s">
        <v>481</v>
      </c>
      <c r="R10" s="20" t="s">
        <v>481</v>
      </c>
      <c r="S10" s="18" t="s">
        <v>481</v>
      </c>
      <c r="T10" s="20" t="s">
        <v>481</v>
      </c>
      <c r="U10" s="18" t="n">
        <v>451.77438111</v>
      </c>
      <c r="V10" s="20" t="n">
        <v>5.84722339</v>
      </c>
    </row>
    <row r="11" spans="1:22">
      <c r="A11" s="15" t="s">
        <v>486</v>
      </c>
      <c r="B11" s="17" t="n">
        <v>7053</v>
      </c>
      <c r="C11" s="18">
        <f>(242.0/B11*100)</f>
        <v/>
      </c>
      <c r="D11" s="19" t="n">
        <v>6811</v>
      </c>
      <c r="E11" s="18" t="n">
        <v>463.85884897</v>
      </c>
      <c r="F11" s="20" t="n">
        <v>6.23010626</v>
      </c>
      <c r="G11" s="18" t="n">
        <v>461.17021434</v>
      </c>
      <c r="H11" s="20" t="n">
        <v>4.16745903</v>
      </c>
      <c r="I11" s="18" t="n">
        <v>455.94431291</v>
      </c>
      <c r="J11" s="20" t="n">
        <v>3.04951248</v>
      </c>
      <c r="K11" s="18" t="n">
        <v>438.75178957</v>
      </c>
      <c r="L11" s="20" t="n">
        <v>2.75334232</v>
      </c>
      <c r="M11" s="18" t="s">
        <v>481</v>
      </c>
      <c r="N11" s="20" t="s">
        <v>481</v>
      </c>
      <c r="O11" s="18" t="s">
        <v>481</v>
      </c>
      <c r="P11" s="20" t="s">
        <v>481</v>
      </c>
      <c r="Q11" s="18" t="s">
        <v>481</v>
      </c>
      <c r="R11" s="20" t="s">
        <v>481</v>
      </c>
      <c r="S11" s="18" t="s">
        <v>481</v>
      </c>
      <c r="T11" s="20" t="s">
        <v>481</v>
      </c>
      <c r="U11" s="18" t="n">
        <v>414.56967501</v>
      </c>
      <c r="V11" s="20" t="n">
        <v>5.37221813</v>
      </c>
    </row>
    <row r="12" spans="1:22">
      <c r="A12" s="15" t="s">
        <v>487</v>
      </c>
      <c r="B12" s="17" t="n">
        <v>6894</v>
      </c>
      <c r="C12" s="18">
        <f>(60.0/B12*100)</f>
        <v/>
      </c>
      <c r="D12" s="19" t="n">
        <v>6834</v>
      </c>
      <c r="E12" s="18" t="n">
        <v>489.29775627</v>
      </c>
      <c r="F12" s="20" t="n">
        <v>7.86847823</v>
      </c>
      <c r="G12" s="18" t="n">
        <v>494.64079386</v>
      </c>
      <c r="H12" s="20" t="n">
        <v>6.75130971</v>
      </c>
      <c r="I12" s="18" t="n">
        <v>509.89496388</v>
      </c>
      <c r="J12" s="20" t="n">
        <v>2.58405774</v>
      </c>
      <c r="K12" s="18" t="n">
        <v>495.14602846</v>
      </c>
      <c r="L12" s="20" t="n">
        <v>2.23238153</v>
      </c>
      <c r="M12" s="18" t="s">
        <v>481</v>
      </c>
      <c r="N12" s="20" t="s">
        <v>481</v>
      </c>
      <c r="O12" s="18" t="s">
        <v>481</v>
      </c>
      <c r="P12" s="20" t="s">
        <v>481</v>
      </c>
      <c r="Q12" s="18" t="n">
        <v>366.6777112</v>
      </c>
      <c r="R12" s="20" t="n">
        <v>14.39052153</v>
      </c>
      <c r="S12" s="18" t="s">
        <v>481</v>
      </c>
      <c r="T12" s="20" t="s">
        <v>481</v>
      </c>
      <c r="U12" s="18" t="n">
        <v>400.90348669</v>
      </c>
      <c r="V12" s="20" t="n">
        <v>6.01429695</v>
      </c>
    </row>
    <row r="13" spans="1:22">
      <c r="A13" s="15" t="s">
        <v>488</v>
      </c>
      <c r="B13" s="17" t="n">
        <v>7161</v>
      </c>
      <c r="C13" s="18">
        <f>(340.0/B13*100)</f>
        <v/>
      </c>
      <c r="D13" s="19" t="n">
        <v>6821</v>
      </c>
      <c r="E13" s="18" t="n">
        <v>541.3688944</v>
      </c>
      <c r="F13" s="20" t="n">
        <v>7.40971568</v>
      </c>
      <c r="G13" s="18" t="n">
        <v>530.40884561</v>
      </c>
      <c r="H13" s="20" t="n">
        <v>4.81608156</v>
      </c>
      <c r="I13" s="18" t="n">
        <v>519.37098564</v>
      </c>
      <c r="J13" s="20" t="n">
        <v>2.44134327</v>
      </c>
      <c r="K13" s="18" t="n">
        <v>488.6447205</v>
      </c>
      <c r="L13" s="20" t="n">
        <v>2.1653092</v>
      </c>
      <c r="M13" s="18" t="s">
        <v>481</v>
      </c>
      <c r="N13" s="20" t="s">
        <v>481</v>
      </c>
      <c r="O13" s="18" t="s">
        <v>481</v>
      </c>
      <c r="P13" s="20" t="s">
        <v>481</v>
      </c>
      <c r="Q13" s="18" t="n">
        <v>436.36003517</v>
      </c>
      <c r="R13" s="20" t="n">
        <v>6.43426798</v>
      </c>
      <c r="S13" s="18" t="s">
        <v>481</v>
      </c>
      <c r="T13" s="20" t="s">
        <v>481</v>
      </c>
      <c r="U13" s="18" t="n">
        <v>403.30109743</v>
      </c>
      <c r="V13" s="20" t="n">
        <v>7.12605478</v>
      </c>
    </row>
    <row r="14" spans="1:22">
      <c r="A14" s="15" t="s">
        <v>489</v>
      </c>
      <c r="B14" s="17" t="n">
        <v>5587</v>
      </c>
      <c r="C14" s="18">
        <f>(93.0/B14*100)</f>
        <v/>
      </c>
      <c r="D14" s="19" t="n">
        <v>5494</v>
      </c>
      <c r="E14" s="18" t="n">
        <v>541.43068067</v>
      </c>
      <c r="F14" s="20" t="n">
        <v>6.73145693</v>
      </c>
      <c r="G14" s="18" t="n">
        <v>545.23453546</v>
      </c>
      <c r="H14" s="20" t="n">
        <v>3.98625368</v>
      </c>
      <c r="I14" s="18" t="n">
        <v>537.8961463099999</v>
      </c>
      <c r="J14" s="20" t="n">
        <v>2.31685108</v>
      </c>
      <c r="K14" s="18" t="n">
        <v>525.9823066599999</v>
      </c>
      <c r="L14" s="20" t="n">
        <v>2.93781927</v>
      </c>
      <c r="M14" s="18" t="s">
        <v>481</v>
      </c>
      <c r="N14" s="20" t="s">
        <v>481</v>
      </c>
      <c r="O14" s="18" t="s">
        <v>481</v>
      </c>
      <c r="P14" s="20" t="s">
        <v>481</v>
      </c>
      <c r="Q14" s="18" t="s">
        <v>481</v>
      </c>
      <c r="R14" s="20" t="s">
        <v>481</v>
      </c>
      <c r="S14" s="18" t="s">
        <v>481</v>
      </c>
      <c r="T14" s="20" t="s">
        <v>481</v>
      </c>
      <c r="U14" s="18" t="n">
        <v>475.77200959</v>
      </c>
      <c r="V14" s="20" t="n">
        <v>10.80481228</v>
      </c>
    </row>
    <row r="15" spans="1:22">
      <c r="A15" s="15" t="s">
        <v>490</v>
      </c>
      <c r="B15" s="17" t="n">
        <v>5882</v>
      </c>
      <c r="C15" s="18">
        <f>(186.0/B15*100)</f>
        <v/>
      </c>
      <c r="D15" s="19" t="n">
        <v>5696</v>
      </c>
      <c r="E15" s="18" t="n">
        <v>527.0951747300001</v>
      </c>
      <c r="F15" s="20" t="n">
        <v>11.01406748</v>
      </c>
      <c r="G15" s="18" t="n">
        <v>545.6174812199999</v>
      </c>
      <c r="H15" s="20" t="n">
        <v>6.99383166</v>
      </c>
      <c r="I15" s="18" t="n">
        <v>555.10943504</v>
      </c>
      <c r="J15" s="20" t="n">
        <v>3.64456366</v>
      </c>
      <c r="K15" s="18" t="n">
        <v>527.79533937</v>
      </c>
      <c r="L15" s="20" t="n">
        <v>2.39632483</v>
      </c>
      <c r="M15" s="18" t="s">
        <v>481</v>
      </c>
      <c r="N15" s="20" t="s">
        <v>481</v>
      </c>
      <c r="O15" s="18" t="s">
        <v>481</v>
      </c>
      <c r="P15" s="20" t="s">
        <v>481</v>
      </c>
      <c r="Q15" s="18" t="n">
        <v>375.95013089</v>
      </c>
      <c r="R15" s="20" t="n">
        <v>17.42774697</v>
      </c>
      <c r="S15" s="18" t="s">
        <v>481</v>
      </c>
      <c r="T15" s="20" t="s">
        <v>481</v>
      </c>
      <c r="U15" s="18" t="n">
        <v>451.45524361</v>
      </c>
      <c r="V15" s="20" t="n">
        <v>7.24557347</v>
      </c>
    </row>
    <row r="16" spans="1:22">
      <c r="A16" s="15" t="s">
        <v>491</v>
      </c>
      <c r="B16" s="17" t="n">
        <v>6108</v>
      </c>
      <c r="C16" s="18">
        <f>(198.0/B16*100)</f>
        <v/>
      </c>
      <c r="D16" s="19" t="n">
        <v>5910</v>
      </c>
      <c r="E16" s="18" t="n">
        <v>530.24812611</v>
      </c>
      <c r="F16" s="20" t="n">
        <v>6.41610318</v>
      </c>
      <c r="G16" s="18" t="n">
        <v>534.81537593</v>
      </c>
      <c r="H16" s="20" t="n">
        <v>3.95431599</v>
      </c>
      <c r="I16" s="18" t="n">
        <v>517.88099081</v>
      </c>
      <c r="J16" s="20" t="n">
        <v>2.4439316</v>
      </c>
      <c r="K16" s="18" t="n">
        <v>476.54895549</v>
      </c>
      <c r="L16" s="20" t="n">
        <v>2.65153618</v>
      </c>
      <c r="M16" s="18" t="s">
        <v>481</v>
      </c>
      <c r="N16" s="20" t="s">
        <v>481</v>
      </c>
      <c r="O16" s="18" t="s">
        <v>481</v>
      </c>
      <c r="P16" s="20" t="s">
        <v>481</v>
      </c>
      <c r="Q16" s="18" t="s">
        <v>481</v>
      </c>
      <c r="R16" s="20" t="s">
        <v>481</v>
      </c>
      <c r="S16" s="18" t="s">
        <v>481</v>
      </c>
      <c r="T16" s="20" t="s">
        <v>481</v>
      </c>
      <c r="U16" s="18" t="n">
        <v>405.3343056</v>
      </c>
      <c r="V16" s="20" t="n">
        <v>8.38735602</v>
      </c>
    </row>
    <row r="17" spans="1:22">
      <c r="A17" s="15" t="s">
        <v>492</v>
      </c>
      <c r="B17" s="17" t="n">
        <v>6504</v>
      </c>
      <c r="C17" s="18">
        <f>(2634.0/B17*100)</f>
        <v/>
      </c>
      <c r="D17" s="19" t="n">
        <v>3870</v>
      </c>
      <c r="E17" s="18" t="n">
        <v>537.42175922</v>
      </c>
      <c r="F17" s="20" t="n">
        <v>13.48955183</v>
      </c>
      <c r="G17" s="18" t="n">
        <v>544.95913405</v>
      </c>
      <c r="H17" s="20" t="n">
        <v>6.78089607</v>
      </c>
      <c r="I17" s="18" t="n">
        <v>535.31494835</v>
      </c>
      <c r="J17" s="20" t="n">
        <v>4.2229585</v>
      </c>
      <c r="K17" s="18" t="n">
        <v>505.92004501</v>
      </c>
      <c r="L17" s="20" t="n">
        <v>3.42986719</v>
      </c>
      <c r="M17" s="18" t="s">
        <v>481</v>
      </c>
      <c r="N17" s="20" t="s">
        <v>481</v>
      </c>
      <c r="O17" s="18" t="s">
        <v>481</v>
      </c>
      <c r="P17" s="20" t="s">
        <v>481</v>
      </c>
      <c r="Q17" s="18" t="n">
        <v>360.48925247</v>
      </c>
      <c r="R17" s="20" t="n">
        <v>12.44339086</v>
      </c>
      <c r="S17" s="18" t="s">
        <v>481</v>
      </c>
      <c r="T17" s="20" t="s">
        <v>481</v>
      </c>
      <c r="U17" s="18" t="n">
        <v>462.91245354</v>
      </c>
      <c r="V17" s="20" t="n">
        <v>8.12877039</v>
      </c>
    </row>
    <row r="18" spans="1:22">
      <c r="A18" s="15" t="s">
        <v>493</v>
      </c>
      <c r="B18" s="17" t="n">
        <v>5532</v>
      </c>
      <c r="C18" s="18">
        <f>(33.0/B18*100)</f>
        <v/>
      </c>
      <c r="D18" s="19" t="n">
        <v>5499</v>
      </c>
      <c r="E18" s="18" t="n">
        <v>471.19719873</v>
      </c>
      <c r="F18" s="20" t="n">
        <v>7.80975035</v>
      </c>
      <c r="G18" s="18" t="n">
        <v>468.43252359</v>
      </c>
      <c r="H18" s="20" t="n">
        <v>5.24285318</v>
      </c>
      <c r="I18" s="18" t="n">
        <v>465.01438721</v>
      </c>
      <c r="J18" s="20" t="n">
        <v>4.35200617</v>
      </c>
      <c r="K18" s="18" t="n">
        <v>453.21856636</v>
      </c>
      <c r="L18" s="20" t="n">
        <v>3.4016629</v>
      </c>
      <c r="M18" s="18" t="s">
        <v>481</v>
      </c>
      <c r="N18" s="20" t="s">
        <v>481</v>
      </c>
      <c r="O18" s="18" t="s">
        <v>481</v>
      </c>
      <c r="P18" s="20" t="s">
        <v>481</v>
      </c>
      <c r="Q18" s="18" t="s">
        <v>481</v>
      </c>
      <c r="R18" s="20" t="s">
        <v>481</v>
      </c>
      <c r="S18" s="18" t="s">
        <v>481</v>
      </c>
      <c r="T18" s="20" t="s">
        <v>481</v>
      </c>
      <c r="U18" s="18" t="n">
        <v>378.56383475</v>
      </c>
      <c r="V18" s="20" t="n">
        <v>7.1730312</v>
      </c>
    </row>
    <row r="19" spans="1:22">
      <c r="A19" s="15" t="s">
        <v>494</v>
      </c>
      <c r="B19" s="17" t="n">
        <v>5658</v>
      </c>
      <c r="C19" s="18">
        <f>(493.0/B19*100)</f>
        <v/>
      </c>
      <c r="D19" s="19" t="n">
        <v>5165</v>
      </c>
      <c r="E19" s="18" t="n">
        <v>445.7109262</v>
      </c>
      <c r="F19" s="20" t="n">
        <v>6.53800643</v>
      </c>
      <c r="G19" s="18" t="n">
        <v>487.71949761</v>
      </c>
      <c r="H19" s="20" t="n">
        <v>6.27050702</v>
      </c>
      <c r="I19" s="18" t="n">
        <v>491.13834021</v>
      </c>
      <c r="J19" s="20" t="n">
        <v>3.41200049</v>
      </c>
      <c r="K19" s="18" t="n">
        <v>482.19727725</v>
      </c>
      <c r="L19" s="20" t="n">
        <v>2.850143</v>
      </c>
      <c r="M19" s="18" t="s">
        <v>481</v>
      </c>
      <c r="N19" s="20" t="s">
        <v>481</v>
      </c>
      <c r="O19" s="18" t="s">
        <v>481</v>
      </c>
      <c r="P19" s="20" t="s">
        <v>481</v>
      </c>
      <c r="Q19" s="18" t="s">
        <v>481</v>
      </c>
      <c r="R19" s="20" t="s">
        <v>481</v>
      </c>
      <c r="S19" s="18" t="s">
        <v>481</v>
      </c>
      <c r="T19" s="20" t="s">
        <v>481</v>
      </c>
      <c r="U19" s="18" t="n">
        <v>399.84540023</v>
      </c>
      <c r="V19" s="20" t="n">
        <v>6.26082277</v>
      </c>
    </row>
    <row r="20" spans="1:22">
      <c r="A20" s="15" t="s">
        <v>495</v>
      </c>
      <c r="B20" s="17" t="n">
        <v>3371</v>
      </c>
      <c r="C20" s="18">
        <f>(75.0/B20*100)</f>
        <v/>
      </c>
      <c r="D20" s="19" t="n">
        <v>3296</v>
      </c>
      <c r="E20" s="18" t="n">
        <v>511.16658328</v>
      </c>
      <c r="F20" s="20" t="n">
        <v>6.73699389</v>
      </c>
      <c r="G20" s="18" t="n">
        <v>508.16902308</v>
      </c>
      <c r="H20" s="20" t="n">
        <v>5.95613142</v>
      </c>
      <c r="I20" s="18" t="n">
        <v>479.80035324</v>
      </c>
      <c r="J20" s="20" t="n">
        <v>2.51109376</v>
      </c>
      <c r="K20" s="18" t="n">
        <v>457.60817127</v>
      </c>
      <c r="L20" s="20" t="n">
        <v>2.56154058</v>
      </c>
      <c r="M20" s="18" t="s">
        <v>481</v>
      </c>
      <c r="N20" s="20" t="s">
        <v>481</v>
      </c>
      <c r="O20" s="18" t="s">
        <v>481</v>
      </c>
      <c r="P20" s="20" t="s">
        <v>481</v>
      </c>
      <c r="Q20" s="18" t="s">
        <v>481</v>
      </c>
      <c r="R20" s="20" t="s">
        <v>481</v>
      </c>
      <c r="S20" s="18" t="s">
        <v>481</v>
      </c>
      <c r="T20" s="20" t="s">
        <v>481</v>
      </c>
      <c r="U20" s="18" t="n">
        <v>427.9630633</v>
      </c>
      <c r="V20" s="20" t="n">
        <v>7.17728199</v>
      </c>
    </row>
    <row r="21" spans="1:22">
      <c r="A21" s="15" t="s">
        <v>496</v>
      </c>
      <c r="B21" s="17" t="n">
        <v>5741</v>
      </c>
      <c r="C21" s="18">
        <f>(83.0/B21*100)</f>
        <v/>
      </c>
      <c r="D21" s="19" t="n">
        <v>5658</v>
      </c>
      <c r="E21" s="18" t="n">
        <v>554.57696708</v>
      </c>
      <c r="F21" s="20" t="n">
        <v>7.49645815</v>
      </c>
      <c r="G21" s="18" t="n">
        <v>546.68150378</v>
      </c>
      <c r="H21" s="20" t="n">
        <v>4.48606494</v>
      </c>
      <c r="I21" s="18" t="n">
        <v>522.36400855</v>
      </c>
      <c r="J21" s="20" t="n">
        <v>2.57922767</v>
      </c>
      <c r="K21" s="18" t="n">
        <v>482.98635372</v>
      </c>
      <c r="L21" s="20" t="n">
        <v>2.6812887</v>
      </c>
      <c r="M21" s="18" t="s">
        <v>481</v>
      </c>
      <c r="N21" s="20" t="s">
        <v>481</v>
      </c>
      <c r="O21" s="18" t="s">
        <v>481</v>
      </c>
      <c r="P21" s="20" t="s">
        <v>481</v>
      </c>
      <c r="Q21" s="18" t="s">
        <v>481</v>
      </c>
      <c r="R21" s="20" t="s">
        <v>481</v>
      </c>
      <c r="S21" s="18" t="s">
        <v>481</v>
      </c>
      <c r="T21" s="20" t="s">
        <v>481</v>
      </c>
      <c r="U21" s="18" t="n">
        <v>447.92042047</v>
      </c>
      <c r="V21" s="20" t="n">
        <v>10.82505142</v>
      </c>
    </row>
    <row r="22" spans="1:22">
      <c r="A22" s="15" t="s">
        <v>497</v>
      </c>
      <c r="B22" s="17" t="n">
        <v>6598</v>
      </c>
      <c r="C22" s="18">
        <f>(44.0/B22*100)</f>
        <v/>
      </c>
      <c r="D22" s="19" t="n">
        <v>6554</v>
      </c>
      <c r="E22" s="18" t="n">
        <v>456.82317216</v>
      </c>
      <c r="F22" s="20" t="n">
        <v>6.62355164</v>
      </c>
      <c r="G22" s="18" t="n">
        <v>449.4281995</v>
      </c>
      <c r="H22" s="20" t="n">
        <v>5.23128437</v>
      </c>
      <c r="I22" s="18" t="n">
        <v>485.77316749</v>
      </c>
      <c r="J22" s="20" t="n">
        <v>4.63761906</v>
      </c>
      <c r="K22" s="18" t="n">
        <v>486.47982678</v>
      </c>
      <c r="L22" s="20" t="n">
        <v>3.96021307</v>
      </c>
      <c r="M22" s="18" t="s">
        <v>481</v>
      </c>
      <c r="N22" s="20" t="s">
        <v>481</v>
      </c>
      <c r="O22" s="18" t="s">
        <v>481</v>
      </c>
      <c r="P22" s="20" t="s">
        <v>481</v>
      </c>
      <c r="Q22" s="18" t="n">
        <v>448.28166515</v>
      </c>
      <c r="R22" s="20" t="n">
        <v>8.782882710000001</v>
      </c>
      <c r="S22" s="18" t="s">
        <v>481</v>
      </c>
      <c r="T22" s="20" t="s">
        <v>481</v>
      </c>
      <c r="U22" s="18" t="n">
        <v>351.28960569</v>
      </c>
      <c r="V22" s="20" t="n">
        <v>7.71388929</v>
      </c>
    </row>
    <row r="23" spans="1:22">
      <c r="A23" s="15" t="s">
        <v>498</v>
      </c>
      <c r="B23" s="17" t="n">
        <v>11583</v>
      </c>
      <c r="C23" s="18">
        <f>(307.0/B23*100)</f>
        <v/>
      </c>
      <c r="D23" s="19" t="n">
        <v>11276</v>
      </c>
      <c r="E23" s="18" t="n">
        <v>487.20945335</v>
      </c>
      <c r="F23" s="20" t="n">
        <v>6.67321443</v>
      </c>
      <c r="G23" s="18" t="n">
        <v>498.14416575</v>
      </c>
      <c r="H23" s="20" t="n">
        <v>4.12799787</v>
      </c>
      <c r="I23" s="18" t="n">
        <v>493.85736154</v>
      </c>
      <c r="J23" s="20" t="n">
        <v>2.72205965</v>
      </c>
      <c r="K23" s="18" t="n">
        <v>463.42726642</v>
      </c>
      <c r="L23" s="20" t="n">
        <v>3.21864689</v>
      </c>
      <c r="M23" s="18" t="s">
        <v>481</v>
      </c>
      <c r="N23" s="20" t="s">
        <v>481</v>
      </c>
      <c r="O23" s="18" t="s">
        <v>481</v>
      </c>
      <c r="P23" s="20" t="s">
        <v>481</v>
      </c>
      <c r="Q23" s="18" t="s">
        <v>481</v>
      </c>
      <c r="R23" s="20" t="s">
        <v>481</v>
      </c>
      <c r="S23" s="18" t="s">
        <v>481</v>
      </c>
      <c r="T23" s="20" t="s">
        <v>481</v>
      </c>
      <c r="U23" s="18" t="n">
        <v>418.28502421</v>
      </c>
      <c r="V23" s="20" t="n">
        <v>6.75858835</v>
      </c>
    </row>
    <row r="24" spans="1:22">
      <c r="A24" s="15" t="s">
        <v>499</v>
      </c>
      <c r="B24" s="17" t="n">
        <v>6647</v>
      </c>
      <c r="C24" s="18">
        <f>(18.0/B24*100)</f>
        <v/>
      </c>
      <c r="D24" s="19" t="n">
        <v>6629</v>
      </c>
      <c r="E24" s="18" t="n">
        <v>572.28744955</v>
      </c>
      <c r="F24" s="20" t="n">
        <v>9.20033531</v>
      </c>
      <c r="G24" s="18" t="n">
        <v>575.57923755</v>
      </c>
      <c r="H24" s="20" t="n">
        <v>7.38633808</v>
      </c>
      <c r="I24" s="18" t="n">
        <v>559.5017324</v>
      </c>
      <c r="J24" s="20" t="n">
        <v>3.61871606</v>
      </c>
      <c r="K24" s="18" t="n">
        <v>525.75049158</v>
      </c>
      <c r="L24" s="20" t="n">
        <v>2.56292239</v>
      </c>
      <c r="M24" s="18" t="s">
        <v>481</v>
      </c>
      <c r="N24" s="20" t="s">
        <v>481</v>
      </c>
      <c r="O24" s="18" t="s">
        <v>481</v>
      </c>
      <c r="P24" s="20" t="s">
        <v>481</v>
      </c>
      <c r="Q24" s="18" t="s">
        <v>481</v>
      </c>
      <c r="R24" s="20" t="s">
        <v>481</v>
      </c>
      <c r="S24" s="18" t="s">
        <v>481</v>
      </c>
      <c r="T24" s="20" t="s">
        <v>481</v>
      </c>
      <c r="U24" s="18" t="n">
        <v>463.78936101</v>
      </c>
      <c r="V24" s="20" t="n">
        <v>10.04516228</v>
      </c>
    </row>
    <row r="25" spans="1:22">
      <c r="A25" s="15" t="s">
        <v>500</v>
      </c>
      <c r="B25" s="17" t="n">
        <v>5581</v>
      </c>
      <c r="C25" s="18">
        <f>(26.0/B25*100)</f>
        <v/>
      </c>
      <c r="D25" s="19" t="n">
        <v>5555</v>
      </c>
      <c r="E25" s="18" t="n">
        <v>545.16457513</v>
      </c>
      <c r="F25" s="20" t="n">
        <v>12.30733824</v>
      </c>
      <c r="G25" s="18" t="n">
        <v>540.68481918</v>
      </c>
      <c r="H25" s="20" t="n">
        <v>7.86017409</v>
      </c>
      <c r="I25" s="18" t="n">
        <v>529.78926096</v>
      </c>
      <c r="J25" s="20" t="n">
        <v>3.94501985</v>
      </c>
      <c r="K25" s="18" t="n">
        <v>508.08462354</v>
      </c>
      <c r="L25" s="20" t="n">
        <v>3.03238497</v>
      </c>
      <c r="M25" s="18" t="s">
        <v>481</v>
      </c>
      <c r="N25" s="20" t="s">
        <v>481</v>
      </c>
      <c r="O25" s="18" t="s">
        <v>481</v>
      </c>
      <c r="P25" s="20" t="s">
        <v>481</v>
      </c>
      <c r="Q25" s="18" t="s">
        <v>481</v>
      </c>
      <c r="R25" s="20" t="s">
        <v>481</v>
      </c>
      <c r="S25" s="18" t="s">
        <v>481</v>
      </c>
      <c r="T25" s="20" t="s">
        <v>481</v>
      </c>
      <c r="U25" s="18" t="n">
        <v>467.07167764</v>
      </c>
      <c r="V25" s="20" t="n">
        <v>20.54890911</v>
      </c>
    </row>
    <row r="26" spans="1:22">
      <c r="A26" s="15" t="s">
        <v>501</v>
      </c>
      <c r="B26" s="17" t="n">
        <v>4869</v>
      </c>
      <c r="C26" s="18">
        <f>(97.0/B26*100)</f>
        <v/>
      </c>
      <c r="D26" s="19" t="n">
        <v>4772</v>
      </c>
      <c r="E26" s="18" t="n">
        <v>487.72133314</v>
      </c>
      <c r="F26" s="20" t="n">
        <v>6.48118177</v>
      </c>
      <c r="G26" s="18" t="n">
        <v>499.4908225</v>
      </c>
      <c r="H26" s="20" t="n">
        <v>4.24430275</v>
      </c>
      <c r="I26" s="18" t="n">
        <v>495.19180238</v>
      </c>
      <c r="J26" s="20" t="n">
        <v>2.34841927</v>
      </c>
      <c r="K26" s="18" t="n">
        <v>487.48018055</v>
      </c>
      <c r="L26" s="20" t="n">
        <v>2.36835617</v>
      </c>
      <c r="M26" s="18" t="s">
        <v>481</v>
      </c>
      <c r="N26" s="20" t="s">
        <v>481</v>
      </c>
      <c r="O26" s="18" t="s">
        <v>481</v>
      </c>
      <c r="P26" s="20" t="s">
        <v>481</v>
      </c>
      <c r="Q26" s="18" t="s">
        <v>481</v>
      </c>
      <c r="R26" s="20" t="s">
        <v>481</v>
      </c>
      <c r="S26" s="18" t="s">
        <v>481</v>
      </c>
      <c r="T26" s="20" t="s">
        <v>481</v>
      </c>
      <c r="U26" s="18" t="n">
        <v>441.94446063</v>
      </c>
      <c r="V26" s="20" t="n">
        <v>8.861716230000001</v>
      </c>
    </row>
    <row r="27" spans="1:22">
      <c r="A27" s="15" t="s">
        <v>502</v>
      </c>
      <c r="B27" s="17" t="n">
        <v>5299</v>
      </c>
      <c r="C27" s="18">
        <f>(208.0/B27*100)</f>
        <v/>
      </c>
      <c r="D27" s="19" t="n">
        <v>5091</v>
      </c>
      <c r="E27" s="18" t="n">
        <v>495.11178475</v>
      </c>
      <c r="F27" s="20" t="n">
        <v>6.19243681</v>
      </c>
      <c r="G27" s="18" t="n">
        <v>508.61522625</v>
      </c>
      <c r="H27" s="20" t="n">
        <v>3.90613243</v>
      </c>
      <c r="I27" s="18" t="n">
        <v>497.2143703</v>
      </c>
      <c r="J27" s="20" t="n">
        <v>2.54415853</v>
      </c>
      <c r="K27" s="18" t="n">
        <v>481.91650942</v>
      </c>
      <c r="L27" s="20" t="n">
        <v>1.97702098</v>
      </c>
      <c r="M27" s="18" t="s">
        <v>481</v>
      </c>
      <c r="N27" s="20" t="s">
        <v>481</v>
      </c>
      <c r="O27" s="18" t="s">
        <v>481</v>
      </c>
      <c r="P27" s="20" t="s">
        <v>481</v>
      </c>
      <c r="Q27" s="18" t="s">
        <v>481</v>
      </c>
      <c r="R27" s="20" t="s">
        <v>481</v>
      </c>
      <c r="S27" s="18" t="s">
        <v>481</v>
      </c>
      <c r="T27" s="20" t="s">
        <v>481</v>
      </c>
      <c r="U27" s="18" t="n">
        <v>402.42723895</v>
      </c>
      <c r="V27" s="20" t="n">
        <v>4.23240454</v>
      </c>
    </row>
    <row r="28" spans="1:22">
      <c r="A28" s="15" t="s">
        <v>503</v>
      </c>
      <c r="B28" s="17" t="n">
        <v>7568</v>
      </c>
      <c r="C28" s="18">
        <f>(562.0/B28*100)</f>
        <v/>
      </c>
      <c r="D28" s="19" t="n">
        <v>7006</v>
      </c>
      <c r="E28" s="18" t="n">
        <v>424.91783212</v>
      </c>
      <c r="F28" s="20" t="n">
        <v>4.83368602</v>
      </c>
      <c r="G28" s="18" t="n">
        <v>427.33369038</v>
      </c>
      <c r="H28" s="20" t="n">
        <v>3.1091496</v>
      </c>
      <c r="I28" s="18" t="n">
        <v>419.05577056</v>
      </c>
      <c r="J28" s="20" t="n">
        <v>2.49921284</v>
      </c>
      <c r="K28" s="18" t="n">
        <v>414.48816645</v>
      </c>
      <c r="L28" s="20" t="n">
        <v>2.84728778</v>
      </c>
      <c r="M28" s="18" t="s">
        <v>481</v>
      </c>
      <c r="N28" s="20" t="s">
        <v>481</v>
      </c>
      <c r="O28" s="18" t="s">
        <v>481</v>
      </c>
      <c r="P28" s="20" t="s">
        <v>481</v>
      </c>
      <c r="Q28" s="18" t="s">
        <v>481</v>
      </c>
      <c r="R28" s="20" t="s">
        <v>481</v>
      </c>
      <c r="S28" s="18" t="s">
        <v>481</v>
      </c>
      <c r="T28" s="20" t="s">
        <v>481</v>
      </c>
      <c r="U28" s="18" t="n">
        <v>390.26666361</v>
      </c>
      <c r="V28" s="20" t="n">
        <v>6.73355245</v>
      </c>
    </row>
    <row r="29" spans="1:22">
      <c r="A29" s="15" t="s">
        <v>504</v>
      </c>
      <c r="B29" s="17" t="n">
        <v>5385</v>
      </c>
      <c r="C29" s="18">
        <f>(30.0/B29*100)</f>
        <v/>
      </c>
      <c r="D29" s="19" t="n">
        <v>5355</v>
      </c>
      <c r="E29" s="18" t="n">
        <v>514.14231879</v>
      </c>
      <c r="F29" s="20" t="n">
        <v>13.27738909</v>
      </c>
      <c r="G29" s="18" t="n">
        <v>532.99581507</v>
      </c>
      <c r="H29" s="20" t="n">
        <v>5.90177941</v>
      </c>
      <c r="I29" s="18" t="n">
        <v>540.0200567099999</v>
      </c>
      <c r="J29" s="20" t="n">
        <v>3.71269953</v>
      </c>
      <c r="K29" s="18" t="n">
        <v>504.97739115</v>
      </c>
      <c r="L29" s="20" t="n">
        <v>2.11304569</v>
      </c>
      <c r="M29" s="18" t="s">
        <v>481</v>
      </c>
      <c r="N29" s="20" t="s">
        <v>481</v>
      </c>
      <c r="O29" s="18" t="s">
        <v>481</v>
      </c>
      <c r="P29" s="20" t="s">
        <v>481</v>
      </c>
      <c r="Q29" s="18" t="n">
        <v>358.28551468</v>
      </c>
      <c r="R29" s="20" t="n">
        <v>8.567023300000001</v>
      </c>
      <c r="S29" s="18" t="s">
        <v>481</v>
      </c>
      <c r="T29" s="20" t="s">
        <v>481</v>
      </c>
      <c r="U29" s="18" t="n">
        <v>416.26373899</v>
      </c>
      <c r="V29" s="20" t="n">
        <v>9.207809340000001</v>
      </c>
    </row>
    <row r="30" spans="1:22">
      <c r="A30" s="15" t="s">
        <v>505</v>
      </c>
      <c r="B30" s="17" t="n">
        <v>4520</v>
      </c>
      <c r="C30" s="18">
        <f>(266.0/B30*100)</f>
        <v/>
      </c>
      <c r="D30" s="19" t="n">
        <v>4254</v>
      </c>
      <c r="E30" s="18" t="n">
        <v>553.31840904</v>
      </c>
      <c r="F30" s="20" t="n">
        <v>7.8881907</v>
      </c>
      <c r="G30" s="18" t="n">
        <v>546.87818868</v>
      </c>
      <c r="H30" s="20" t="n">
        <v>4.99675508</v>
      </c>
      <c r="I30" s="18" t="n">
        <v>533.94832636</v>
      </c>
      <c r="J30" s="20" t="n">
        <v>3.42934989</v>
      </c>
      <c r="K30" s="18" t="n">
        <v>500.13379249</v>
      </c>
      <c r="L30" s="20" t="n">
        <v>2.98774472</v>
      </c>
      <c r="M30" s="18" t="s">
        <v>481</v>
      </c>
      <c r="N30" s="20" t="s">
        <v>481</v>
      </c>
      <c r="O30" s="18" t="s">
        <v>481</v>
      </c>
      <c r="P30" s="20" t="s">
        <v>481</v>
      </c>
      <c r="Q30" s="18" t="s">
        <v>481</v>
      </c>
      <c r="R30" s="20" t="s">
        <v>481</v>
      </c>
      <c r="S30" s="18" t="s">
        <v>481</v>
      </c>
      <c r="T30" s="20" t="s">
        <v>481</v>
      </c>
      <c r="U30" s="18" t="n">
        <v>420.18401079</v>
      </c>
      <c r="V30" s="20" t="n">
        <v>6.52584836</v>
      </c>
    </row>
    <row r="31" spans="1:22">
      <c r="A31" s="15" t="s">
        <v>506</v>
      </c>
      <c r="B31" s="17" t="n">
        <v>5456</v>
      </c>
      <c r="C31" s="18">
        <f>(158.0/B31*100)</f>
        <v/>
      </c>
      <c r="D31" s="19" t="n">
        <v>5298</v>
      </c>
      <c r="E31" s="18" t="n">
        <v>524.29191315</v>
      </c>
      <c r="F31" s="20" t="n">
        <v>6.91728328</v>
      </c>
      <c r="G31" s="18" t="n">
        <v>525.6314565500001</v>
      </c>
      <c r="H31" s="20" t="n">
        <v>4.12322352</v>
      </c>
      <c r="I31" s="18" t="n">
        <v>514.7211995599999</v>
      </c>
      <c r="J31" s="20" t="n">
        <v>2.61829845</v>
      </c>
      <c r="K31" s="18" t="n">
        <v>483.4527647</v>
      </c>
      <c r="L31" s="20" t="n">
        <v>2.94111323</v>
      </c>
      <c r="M31" s="18" t="s">
        <v>481</v>
      </c>
      <c r="N31" s="20" t="s">
        <v>481</v>
      </c>
      <c r="O31" s="18" t="s">
        <v>481</v>
      </c>
      <c r="P31" s="20" t="s">
        <v>481</v>
      </c>
      <c r="Q31" s="18" t="s">
        <v>481</v>
      </c>
      <c r="R31" s="20" t="s">
        <v>481</v>
      </c>
      <c r="S31" s="18" t="s">
        <v>481</v>
      </c>
      <c r="T31" s="20" t="s">
        <v>481</v>
      </c>
      <c r="U31" s="18" t="n">
        <v>422.44317406</v>
      </c>
      <c r="V31" s="20" t="n">
        <v>6.5614635</v>
      </c>
    </row>
    <row r="32" spans="1:22">
      <c r="A32" s="15" t="s">
        <v>507</v>
      </c>
      <c r="B32" s="17" t="n">
        <v>4478</v>
      </c>
      <c r="C32" s="18">
        <f>(6.0/B32*100)</f>
        <v/>
      </c>
      <c r="D32" s="19" t="n">
        <v>4472</v>
      </c>
      <c r="E32" s="18" t="n">
        <v>506.62498072</v>
      </c>
      <c r="F32" s="20" t="n">
        <v>7.11396047</v>
      </c>
      <c r="G32" s="18" t="n">
        <v>518.50099038</v>
      </c>
      <c r="H32" s="20" t="n">
        <v>4.64888302</v>
      </c>
      <c r="I32" s="18" t="n">
        <v>503.71381615</v>
      </c>
      <c r="J32" s="20" t="n">
        <v>2.9543711</v>
      </c>
      <c r="K32" s="18" t="n">
        <v>494.17444298</v>
      </c>
      <c r="L32" s="20" t="n">
        <v>2.88823775</v>
      </c>
      <c r="M32" s="18" t="s">
        <v>481</v>
      </c>
      <c r="N32" s="20" t="s">
        <v>481</v>
      </c>
      <c r="O32" s="18" t="s">
        <v>481</v>
      </c>
      <c r="P32" s="20" t="s">
        <v>481</v>
      </c>
      <c r="Q32" s="18" t="s">
        <v>481</v>
      </c>
      <c r="R32" s="20" t="s">
        <v>481</v>
      </c>
      <c r="S32" s="18" t="s">
        <v>481</v>
      </c>
      <c r="T32" s="20" t="s">
        <v>481</v>
      </c>
      <c r="U32" s="18" t="n">
        <v>427.850791</v>
      </c>
      <c r="V32" s="20" t="n">
        <v>11.16721673</v>
      </c>
    </row>
    <row r="33" spans="1:22">
      <c r="A33" s="15" t="s">
        <v>508</v>
      </c>
      <c r="B33" s="17" t="n">
        <v>7325</v>
      </c>
      <c r="C33" s="18">
        <f>(88.0/B33*100)</f>
        <v/>
      </c>
      <c r="D33" s="19" t="n">
        <v>7237</v>
      </c>
      <c r="E33" s="18" t="n">
        <v>515.78747083</v>
      </c>
      <c r="F33" s="20" t="n">
        <v>7.4294624</v>
      </c>
      <c r="G33" s="18" t="n">
        <v>517.93489798</v>
      </c>
      <c r="H33" s="20" t="n">
        <v>4.73926616</v>
      </c>
      <c r="I33" s="18" t="n">
        <v>507.40541873</v>
      </c>
      <c r="J33" s="20" t="n">
        <v>2.97470346</v>
      </c>
      <c r="K33" s="18" t="n">
        <v>492.60942236</v>
      </c>
      <c r="L33" s="20" t="n">
        <v>2.65193463</v>
      </c>
      <c r="M33" s="18" t="s">
        <v>481</v>
      </c>
      <c r="N33" s="20" t="s">
        <v>481</v>
      </c>
      <c r="O33" s="18" t="s">
        <v>481</v>
      </c>
      <c r="P33" s="20" t="s">
        <v>481</v>
      </c>
      <c r="Q33" s="18" t="s">
        <v>481</v>
      </c>
      <c r="R33" s="20" t="s">
        <v>481</v>
      </c>
      <c r="S33" s="18" t="s">
        <v>481</v>
      </c>
      <c r="T33" s="20" t="s">
        <v>481</v>
      </c>
      <c r="U33" s="18" t="n">
        <v>437.41849337</v>
      </c>
      <c r="V33" s="20" t="n">
        <v>9.58553596</v>
      </c>
    </row>
    <row r="34" spans="1:22">
      <c r="A34" s="15" t="s">
        <v>509</v>
      </c>
      <c r="B34" s="17" t="n">
        <v>6350</v>
      </c>
      <c r="C34" s="18">
        <f>(113.0/B34*100)</f>
        <v/>
      </c>
      <c r="D34" s="19" t="n">
        <v>6237</v>
      </c>
      <c r="E34" s="18" t="n">
        <v>445.05201362</v>
      </c>
      <c r="F34" s="20" t="n">
        <v>7.79800904</v>
      </c>
      <c r="G34" s="18" t="n">
        <v>462.40973684</v>
      </c>
      <c r="H34" s="20" t="n">
        <v>4.58641931</v>
      </c>
      <c r="I34" s="18" t="n">
        <v>478.49111456</v>
      </c>
      <c r="J34" s="20" t="n">
        <v>2.79131399</v>
      </c>
      <c r="K34" s="18" t="n">
        <v>470.87113811</v>
      </c>
      <c r="L34" s="20" t="n">
        <v>2.98604661</v>
      </c>
      <c r="M34" s="18" t="s">
        <v>481</v>
      </c>
      <c r="N34" s="20" t="s">
        <v>481</v>
      </c>
      <c r="O34" s="18" t="s">
        <v>481</v>
      </c>
      <c r="P34" s="20" t="s">
        <v>481</v>
      </c>
      <c r="Q34" s="18" t="n">
        <v>306.56969545</v>
      </c>
      <c r="R34" s="20" t="n">
        <v>10.27624616</v>
      </c>
      <c r="S34" s="18" t="s">
        <v>481</v>
      </c>
      <c r="T34" s="20" t="s">
        <v>481</v>
      </c>
      <c r="U34" s="18" t="n">
        <v>393.89379984</v>
      </c>
      <c r="V34" s="20" t="n">
        <v>7.11669836</v>
      </c>
    </row>
    <row r="35" spans="1:22">
      <c r="A35" s="15" t="s">
        <v>510</v>
      </c>
      <c r="B35" s="17" t="n">
        <v>6406</v>
      </c>
      <c r="C35" s="18">
        <f>(80.0/B35*100)</f>
        <v/>
      </c>
      <c r="D35" s="19" t="n">
        <v>6326</v>
      </c>
      <c r="E35" s="18" t="n">
        <v>538.30529081</v>
      </c>
      <c r="F35" s="20" t="n">
        <v>9.59067849</v>
      </c>
      <c r="G35" s="18" t="n">
        <v>530.42097763</v>
      </c>
      <c r="H35" s="20" t="n">
        <v>5.1107377</v>
      </c>
      <c r="I35" s="18" t="n">
        <v>528.1042195799999</v>
      </c>
      <c r="J35" s="20" t="n">
        <v>2.45515655</v>
      </c>
      <c r="K35" s="18" t="n">
        <v>502.88203064</v>
      </c>
      <c r="L35" s="20" t="n">
        <v>1.98199777</v>
      </c>
      <c r="M35" s="18" t="s">
        <v>481</v>
      </c>
      <c r="N35" s="20" t="s">
        <v>481</v>
      </c>
      <c r="O35" s="18" t="s">
        <v>481</v>
      </c>
      <c r="P35" s="20" t="s">
        <v>481</v>
      </c>
      <c r="Q35" s="18" t="n">
        <v>374.85244494</v>
      </c>
      <c r="R35" s="20" t="n">
        <v>5.84040672</v>
      </c>
      <c r="S35" s="18" t="s">
        <v>481</v>
      </c>
      <c r="T35" s="20" t="s">
        <v>481</v>
      </c>
      <c r="U35" s="18" t="n">
        <v>409.66867544</v>
      </c>
      <c r="V35" s="20" t="n">
        <v>7.72233538</v>
      </c>
    </row>
    <row r="36" spans="1:22">
      <c r="A36" s="15" t="s">
        <v>511</v>
      </c>
      <c r="B36" s="17" t="n">
        <v>6736</v>
      </c>
      <c r="C36" s="18">
        <f>(107.0/B36*100)</f>
        <v/>
      </c>
      <c r="D36" s="19" t="n">
        <v>6629</v>
      </c>
      <c r="E36" s="18" t="n">
        <v>513.99657127</v>
      </c>
      <c r="F36" s="20" t="n">
        <v>5.79699349</v>
      </c>
      <c r="G36" s="18" t="n">
        <v>525.56493548</v>
      </c>
      <c r="H36" s="20" t="n">
        <v>4.99820487</v>
      </c>
      <c r="I36" s="18" t="n">
        <v>511.36194412</v>
      </c>
      <c r="J36" s="20" t="n">
        <v>2.58504923</v>
      </c>
      <c r="K36" s="18" t="n">
        <v>482.07353312</v>
      </c>
      <c r="L36" s="20" t="n">
        <v>2.26764168</v>
      </c>
      <c r="M36" s="18" t="s">
        <v>481</v>
      </c>
      <c r="N36" s="20" t="s">
        <v>481</v>
      </c>
      <c r="O36" s="18" t="s">
        <v>481</v>
      </c>
      <c r="P36" s="20" t="s">
        <v>481</v>
      </c>
      <c r="Q36" s="18" t="s">
        <v>481</v>
      </c>
      <c r="R36" s="20" t="s">
        <v>481</v>
      </c>
      <c r="S36" s="18" t="s">
        <v>481</v>
      </c>
      <c r="T36" s="20" t="s">
        <v>481</v>
      </c>
      <c r="U36" s="18" t="n">
        <v>426.27664963</v>
      </c>
      <c r="V36" s="20" t="n">
        <v>6.56576364</v>
      </c>
    </row>
    <row r="37" spans="1:22">
      <c r="A37" s="15" t="s">
        <v>512</v>
      </c>
      <c r="B37" s="17" t="n">
        <v>5458</v>
      </c>
      <c r="C37" s="18">
        <f>(222.0/B37*100)</f>
        <v/>
      </c>
      <c r="D37" s="19" t="n">
        <v>5236</v>
      </c>
      <c r="E37" s="18" t="n">
        <v>505.99421961</v>
      </c>
      <c r="F37" s="20" t="n">
        <v>12.16412468</v>
      </c>
      <c r="G37" s="18" t="n">
        <v>543.09446152</v>
      </c>
      <c r="H37" s="20" t="n">
        <v>7.11393126</v>
      </c>
      <c r="I37" s="18" t="n">
        <v>515.58263549</v>
      </c>
      <c r="J37" s="20" t="n">
        <v>4.00427621</v>
      </c>
      <c r="K37" s="18" t="n">
        <v>485.63512928</v>
      </c>
      <c r="L37" s="20" t="n">
        <v>3.20431452</v>
      </c>
      <c r="M37" s="18" t="s">
        <v>481</v>
      </c>
      <c r="N37" s="20" t="s">
        <v>481</v>
      </c>
      <c r="O37" s="18" t="s">
        <v>481</v>
      </c>
      <c r="P37" s="20" t="s">
        <v>481</v>
      </c>
      <c r="Q37" s="18" t="s">
        <v>481</v>
      </c>
      <c r="R37" s="20" t="s">
        <v>481</v>
      </c>
      <c r="S37" s="18" t="s">
        <v>481</v>
      </c>
      <c r="T37" s="20" t="s">
        <v>481</v>
      </c>
      <c r="U37" s="18" t="n">
        <v>411.43319287</v>
      </c>
      <c r="V37" s="20" t="n">
        <v>6.87516806</v>
      </c>
    </row>
    <row r="38" spans="1:22">
      <c r="A38" s="15" t="s">
        <v>513</v>
      </c>
      <c r="B38" s="17" t="n">
        <v>5860</v>
      </c>
      <c r="C38" s="18">
        <f>(34.0/B38*100)</f>
        <v/>
      </c>
      <c r="D38" s="19" t="n">
        <v>5826</v>
      </c>
      <c r="E38" s="18" t="n">
        <v>496.44954665</v>
      </c>
      <c r="F38" s="20" t="n">
        <v>10.3439661</v>
      </c>
      <c r="G38" s="18" t="n">
        <v>520.62734269</v>
      </c>
      <c r="H38" s="20" t="n">
        <v>8.930879900000001</v>
      </c>
      <c r="I38" s="18" t="n">
        <v>528.81872866</v>
      </c>
      <c r="J38" s="20" t="n">
        <v>3.63792445</v>
      </c>
      <c r="K38" s="18" t="n">
        <v>498.04994951</v>
      </c>
      <c r="L38" s="20" t="n">
        <v>3.14587644</v>
      </c>
      <c r="M38" s="18" t="s">
        <v>481</v>
      </c>
      <c r="N38" s="20" t="s">
        <v>481</v>
      </c>
      <c r="O38" s="18" t="s">
        <v>481</v>
      </c>
      <c r="P38" s="20" t="s">
        <v>481</v>
      </c>
      <c r="Q38" s="18" t="s">
        <v>481</v>
      </c>
      <c r="R38" s="20" t="s">
        <v>481</v>
      </c>
      <c r="S38" s="18" t="s">
        <v>481</v>
      </c>
      <c r="T38" s="20" t="s">
        <v>481</v>
      </c>
      <c r="U38" s="18" t="n">
        <v>483.40630931</v>
      </c>
      <c r="V38" s="20" t="n">
        <v>5.78360628</v>
      </c>
    </row>
    <row r="39" spans="1:22">
      <c r="A39" s="15" t="s">
        <v>514</v>
      </c>
      <c r="B39" s="17" t="n">
        <v>5895</v>
      </c>
      <c r="C39" s="18">
        <f>(34.0/B39*100)</f>
        <v/>
      </c>
      <c r="D39" s="19" t="n">
        <v>5861</v>
      </c>
      <c r="E39" s="18" t="n">
        <v>430.73264871</v>
      </c>
      <c r="F39" s="20" t="n">
        <v>7.39709427</v>
      </c>
      <c r="G39" s="18" t="n">
        <v>424.25079571</v>
      </c>
      <c r="H39" s="20" t="n">
        <v>4.60084473</v>
      </c>
      <c r="I39" s="18" t="n">
        <v>432.53760706</v>
      </c>
      <c r="J39" s="20" t="n">
        <v>4.24050988</v>
      </c>
      <c r="K39" s="18" t="n">
        <v>423.87120785</v>
      </c>
      <c r="L39" s="20" t="n">
        <v>3.7943333</v>
      </c>
      <c r="M39" s="18" t="s">
        <v>481</v>
      </c>
      <c r="N39" s="20" t="s">
        <v>481</v>
      </c>
      <c r="O39" s="18" t="s">
        <v>481</v>
      </c>
      <c r="P39" s="20" t="s">
        <v>481</v>
      </c>
      <c r="Q39" s="18" t="s">
        <v>481</v>
      </c>
      <c r="R39" s="20" t="s">
        <v>481</v>
      </c>
      <c r="S39" s="18" t="s">
        <v>481</v>
      </c>
      <c r="T39" s="20" t="s">
        <v>481</v>
      </c>
      <c r="U39" s="18" t="n">
        <v>372.00900725</v>
      </c>
      <c r="V39" s="20" t="n">
        <v>7.67055145</v>
      </c>
    </row>
    <row r="40" spans="1:22">
      <c r="A40" s="15" t="s">
        <v>515</v>
      </c>
      <c r="B40" s="17" t="n">
        <v>14157</v>
      </c>
      <c r="C40" s="18">
        <f>(437.0/B40*100)</f>
        <v/>
      </c>
      <c r="D40" s="19" t="n">
        <v>13720</v>
      </c>
      <c r="E40" s="18" t="n">
        <v>528.87844437</v>
      </c>
      <c r="F40" s="20" t="n">
        <v>7.75199681</v>
      </c>
      <c r="G40" s="18" t="n">
        <v>542.65009329</v>
      </c>
      <c r="H40" s="20" t="n">
        <v>4.40493609</v>
      </c>
      <c r="I40" s="18" t="n">
        <v>522.48360016</v>
      </c>
      <c r="J40" s="20" t="n">
        <v>2.85356631</v>
      </c>
      <c r="K40" s="18" t="n">
        <v>492.57670361</v>
      </c>
      <c r="L40" s="20" t="n">
        <v>2.75067261</v>
      </c>
      <c r="M40" s="18" t="s">
        <v>481</v>
      </c>
      <c r="N40" s="20" t="s">
        <v>481</v>
      </c>
      <c r="O40" s="18" t="s">
        <v>481</v>
      </c>
      <c r="P40" s="20" t="s">
        <v>481</v>
      </c>
      <c r="Q40" s="18" t="s">
        <v>481</v>
      </c>
      <c r="R40" s="20" t="s">
        <v>481</v>
      </c>
      <c r="S40" s="18" t="s">
        <v>481</v>
      </c>
      <c r="T40" s="20" t="s">
        <v>481</v>
      </c>
      <c r="U40" s="18" t="n">
        <v>421.25732783</v>
      </c>
      <c r="V40" s="20" t="n">
        <v>6.40008728</v>
      </c>
    </row>
    <row r="41" spans="1:22">
      <c r="A41" s="15" t="s">
        <v>516</v>
      </c>
      <c r="B41" s="17" t="n">
        <v>5712</v>
      </c>
      <c r="C41" s="18">
        <f>(76.0/B41*100)</f>
        <v/>
      </c>
      <c r="D41" s="19" t="n">
        <v>5636</v>
      </c>
      <c r="E41" s="18" t="n">
        <v>512.82167042</v>
      </c>
      <c r="F41" s="20" t="n">
        <v>7.92220977</v>
      </c>
      <c r="G41" s="18" t="n">
        <v>515.11048325</v>
      </c>
      <c r="H41" s="20" t="n">
        <v>6.34114259</v>
      </c>
      <c r="I41" s="18" t="n">
        <v>510.55159582</v>
      </c>
      <c r="J41" s="20" t="n">
        <v>3.60958991</v>
      </c>
      <c r="K41" s="18" t="n">
        <v>488.19491233</v>
      </c>
      <c r="L41" s="20" t="n">
        <v>2.8810814</v>
      </c>
      <c r="M41" s="18" t="s">
        <v>481</v>
      </c>
      <c r="N41" s="20" t="s">
        <v>481</v>
      </c>
      <c r="O41" s="18" t="s">
        <v>481</v>
      </c>
      <c r="P41" s="20" t="s">
        <v>481</v>
      </c>
      <c r="Q41" s="18" t="n">
        <v>387.44235424</v>
      </c>
      <c r="R41" s="20" t="n">
        <v>14.52510266</v>
      </c>
      <c r="S41" s="18" t="s">
        <v>481</v>
      </c>
      <c r="T41" s="20" t="s">
        <v>481</v>
      </c>
      <c r="U41" s="18" t="n">
        <v>420.62709859</v>
      </c>
      <c r="V41" s="20" t="n">
        <v>12.71327321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(2365.0/B46*100)</f>
        <v/>
      </c>
      <c r="D46" s="19" t="n">
        <v>20776</v>
      </c>
      <c r="E46" s="18" t="n">
        <v>419.26425482</v>
      </c>
      <c r="F46" s="20" t="n">
        <v>4.86281885</v>
      </c>
      <c r="G46" s="18" t="n">
        <v>419.37078168</v>
      </c>
      <c r="H46" s="20" t="n">
        <v>4.75706728</v>
      </c>
      <c r="I46" s="18" t="n">
        <v>425.64821073</v>
      </c>
      <c r="J46" s="20" t="n">
        <v>3.56050926</v>
      </c>
      <c r="K46" s="18" t="n">
        <v>407.22032112</v>
      </c>
      <c r="L46" s="20" t="n">
        <v>2.69945601</v>
      </c>
      <c r="M46" s="18" t="s">
        <v>481</v>
      </c>
      <c r="N46" s="20" t="s">
        <v>481</v>
      </c>
      <c r="O46" s="18" t="s">
        <v>481</v>
      </c>
      <c r="P46" s="20" t="s">
        <v>481</v>
      </c>
      <c r="Q46" s="18" t="s">
        <v>481</v>
      </c>
      <c r="R46" s="20" t="s">
        <v>481</v>
      </c>
      <c r="S46" s="18" t="s">
        <v>481</v>
      </c>
      <c r="T46" s="20" t="s">
        <v>481</v>
      </c>
      <c r="U46" s="18" t="n">
        <v>378.01986754</v>
      </c>
      <c r="V46" s="20" t="n">
        <v>2.2845528</v>
      </c>
    </row>
    <row r="47" spans="1:22">
      <c r="A47" s="15" t="s">
        <v>522</v>
      </c>
      <c r="B47" s="17" t="n">
        <v>5928</v>
      </c>
      <c r="C47" s="18">
        <f>(471.0/B47*100)</f>
        <v/>
      </c>
      <c r="D47" s="19" t="n">
        <v>5457</v>
      </c>
      <c r="E47" s="18" t="n">
        <v>440.21794546</v>
      </c>
      <c r="F47" s="20" t="n">
        <v>5.94736919</v>
      </c>
      <c r="G47" s="18" t="n">
        <v>451.88591246</v>
      </c>
      <c r="H47" s="20" t="n">
        <v>5.90400542</v>
      </c>
      <c r="I47" s="18" t="n">
        <v>471.15396395</v>
      </c>
      <c r="J47" s="20" t="n">
        <v>4.08876409</v>
      </c>
      <c r="K47" s="18" t="n">
        <v>463.86516284</v>
      </c>
      <c r="L47" s="20" t="n">
        <v>5.00493079</v>
      </c>
      <c r="M47" s="18" t="s">
        <v>481</v>
      </c>
      <c r="N47" s="20" t="s">
        <v>481</v>
      </c>
      <c r="O47" s="18" t="s">
        <v>481</v>
      </c>
      <c r="P47" s="20" t="s">
        <v>481</v>
      </c>
      <c r="Q47" s="18" t="s">
        <v>481</v>
      </c>
      <c r="R47" s="20" t="s">
        <v>481</v>
      </c>
      <c r="S47" s="18" t="s">
        <v>481</v>
      </c>
      <c r="T47" s="20" t="s">
        <v>481</v>
      </c>
      <c r="U47" s="18" t="n">
        <v>378.55389695</v>
      </c>
      <c r="V47" s="20" t="n">
        <v>5.43958074</v>
      </c>
    </row>
    <row r="48" spans="1:22">
      <c r="A48" s="15" t="s">
        <v>523</v>
      </c>
      <c r="B48" s="17" t="n">
        <v>9841</v>
      </c>
      <c r="C48" s="18">
        <f>(8.0/B48*100)</f>
        <v/>
      </c>
      <c r="D48" s="19" t="n">
        <v>9833</v>
      </c>
      <c r="E48" s="18" t="n">
        <v>531.93610596</v>
      </c>
      <c r="F48" s="20" t="n">
        <v>11.53383834</v>
      </c>
      <c r="G48" s="18" t="n">
        <v>519.91425313</v>
      </c>
      <c r="H48" s="20" t="n">
        <v>7.65294357</v>
      </c>
      <c r="I48" s="18" t="n">
        <v>519.42847167</v>
      </c>
      <c r="J48" s="20" t="n">
        <v>4.1633889</v>
      </c>
      <c r="K48" s="18" t="n">
        <v>515.88402366</v>
      </c>
      <c r="L48" s="20" t="n">
        <v>5.75922551</v>
      </c>
      <c r="M48" s="18" t="s">
        <v>481</v>
      </c>
      <c r="N48" s="20" t="s">
        <v>481</v>
      </c>
      <c r="O48" s="18" t="s">
        <v>481</v>
      </c>
      <c r="P48" s="20" t="s">
        <v>481</v>
      </c>
      <c r="Q48" s="18" t="s">
        <v>481</v>
      </c>
      <c r="R48" s="20" t="s">
        <v>481</v>
      </c>
      <c r="S48" s="18" t="s">
        <v>481</v>
      </c>
      <c r="T48" s="20" t="s">
        <v>481</v>
      </c>
      <c r="U48" s="18" t="n">
        <v>462.07416197</v>
      </c>
      <c r="V48" s="20" t="n">
        <v>21.65179494</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(468.0/B50*100)</f>
        <v/>
      </c>
      <c r="D50" s="19" t="n">
        <v>11327</v>
      </c>
      <c r="E50" s="18" t="n">
        <v>408.71764139</v>
      </c>
      <c r="F50" s="20" t="n">
        <v>4.33723238</v>
      </c>
      <c r="G50" s="18" t="n">
        <v>419.48486644</v>
      </c>
      <c r="H50" s="20" t="n">
        <v>3.59884956</v>
      </c>
      <c r="I50" s="18" t="n">
        <v>423.76879752</v>
      </c>
      <c r="J50" s="20" t="n">
        <v>2.70412138</v>
      </c>
      <c r="K50" s="18" t="n">
        <v>421.70983982</v>
      </c>
      <c r="L50" s="20" t="n">
        <v>2.69483749</v>
      </c>
      <c r="M50" s="18" t="s">
        <v>481</v>
      </c>
      <c r="N50" s="20" t="s">
        <v>481</v>
      </c>
      <c r="O50" s="18" t="s">
        <v>481</v>
      </c>
      <c r="P50" s="20" t="s">
        <v>481</v>
      </c>
      <c r="Q50" s="18" t="s">
        <v>481</v>
      </c>
      <c r="R50" s="20" t="s">
        <v>481</v>
      </c>
      <c r="S50" s="18" t="s">
        <v>481</v>
      </c>
      <c r="T50" s="20" t="s">
        <v>481</v>
      </c>
      <c r="U50" s="18" t="n">
        <v>361.7158293</v>
      </c>
      <c r="V50" s="20" t="n">
        <v>6.69029386</v>
      </c>
    </row>
    <row r="51" spans="1:22">
      <c r="A51" s="15" t="s">
        <v>526</v>
      </c>
      <c r="B51" s="17" t="n">
        <v>6866</v>
      </c>
      <c r="C51" s="18">
        <f>(115.0/B51*100)</f>
        <v/>
      </c>
      <c r="D51" s="19" t="n">
        <v>6751</v>
      </c>
      <c r="E51" s="18" t="n">
        <v>414.35184382</v>
      </c>
      <c r="F51" s="20" t="n">
        <v>5.51931195</v>
      </c>
      <c r="G51" s="18" t="n">
        <v>422.46246481</v>
      </c>
      <c r="H51" s="20" t="n">
        <v>3.86597107</v>
      </c>
      <c r="I51" s="18" t="n">
        <v>427.77234708</v>
      </c>
      <c r="J51" s="20" t="n">
        <v>2.9931934</v>
      </c>
      <c r="K51" s="18" t="n">
        <v>425.37907102</v>
      </c>
      <c r="L51" s="20" t="n">
        <v>2.33893821</v>
      </c>
      <c r="M51" s="18" t="s">
        <v>481</v>
      </c>
      <c r="N51" s="20" t="s">
        <v>481</v>
      </c>
      <c r="O51" s="18" t="s">
        <v>481</v>
      </c>
      <c r="P51" s="20" t="s">
        <v>481</v>
      </c>
      <c r="Q51" s="18" t="n">
        <v>410.85572185</v>
      </c>
      <c r="R51" s="20" t="n">
        <v>3.7997542</v>
      </c>
      <c r="S51" s="18" t="s">
        <v>481</v>
      </c>
      <c r="T51" s="20" t="s">
        <v>481</v>
      </c>
      <c r="U51" s="18" t="n">
        <v>392.93110048</v>
      </c>
      <c r="V51" s="20" t="n">
        <v>5.99998796</v>
      </c>
    </row>
    <row r="52" spans="1:22">
      <c r="A52" s="15" t="s">
        <v>527</v>
      </c>
      <c r="B52" s="17" t="n">
        <v>5809</v>
      </c>
      <c r="C52" s="18">
        <f>(120.0/B52*100)</f>
        <v/>
      </c>
      <c r="D52" s="19" t="n">
        <v>5689</v>
      </c>
      <c r="E52" s="18" t="n">
        <v>471.85980701</v>
      </c>
      <c r="F52" s="20" t="n">
        <v>7.00433704</v>
      </c>
      <c r="G52" s="18" t="n">
        <v>490.77497075</v>
      </c>
      <c r="H52" s="20" t="n">
        <v>4.92354887</v>
      </c>
      <c r="I52" s="18" t="n">
        <v>487.65419069</v>
      </c>
      <c r="J52" s="20" t="n">
        <v>2.92029891</v>
      </c>
      <c r="K52" s="18" t="n">
        <v>468.59551959</v>
      </c>
      <c r="L52" s="20" t="n">
        <v>2.73027366</v>
      </c>
      <c r="M52" s="18" t="s">
        <v>481</v>
      </c>
      <c r="N52" s="20" t="s">
        <v>481</v>
      </c>
      <c r="O52" s="18" t="s">
        <v>481</v>
      </c>
      <c r="P52" s="20" t="s">
        <v>481</v>
      </c>
      <c r="Q52" s="18" t="s">
        <v>481</v>
      </c>
      <c r="R52" s="20" t="s">
        <v>481</v>
      </c>
      <c r="S52" s="18" t="s">
        <v>481</v>
      </c>
      <c r="T52" s="20" t="s">
        <v>481</v>
      </c>
      <c r="U52" s="18" t="n">
        <v>399.52513386</v>
      </c>
      <c r="V52" s="20" t="n">
        <v>6.13314933</v>
      </c>
    </row>
    <row r="53" spans="1:22">
      <c r="A53" s="15" t="s">
        <v>528</v>
      </c>
      <c r="B53" s="17" t="n">
        <v>5571</v>
      </c>
      <c r="C53" s="18">
        <f>(136.0/B53*100)</f>
        <v/>
      </c>
      <c r="D53" s="19" t="n">
        <v>5435</v>
      </c>
      <c r="E53" s="18" t="n">
        <v>448.01821188</v>
      </c>
      <c r="F53" s="20" t="n">
        <v>4.58826521</v>
      </c>
      <c r="G53" s="18" t="n">
        <v>436.96004098</v>
      </c>
      <c r="H53" s="20" t="n">
        <v>3.5035679</v>
      </c>
      <c r="I53" s="18" t="n">
        <v>444.78672068</v>
      </c>
      <c r="J53" s="20" t="n">
        <v>2.46429784</v>
      </c>
      <c r="K53" s="18" t="n">
        <v>434.68729019</v>
      </c>
      <c r="L53" s="20" t="n">
        <v>2.44883049</v>
      </c>
      <c r="M53" s="18" t="s">
        <v>481</v>
      </c>
      <c r="N53" s="20" t="s">
        <v>481</v>
      </c>
      <c r="O53" s="18" t="s">
        <v>481</v>
      </c>
      <c r="P53" s="20" t="s">
        <v>481</v>
      </c>
      <c r="Q53" s="18" t="s">
        <v>481</v>
      </c>
      <c r="R53" s="20" t="s">
        <v>481</v>
      </c>
      <c r="S53" s="18" t="s">
        <v>481</v>
      </c>
      <c r="T53" s="20" t="s">
        <v>481</v>
      </c>
      <c r="U53" s="18" t="n">
        <v>365.37946727</v>
      </c>
      <c r="V53" s="20" t="n">
        <v>3.94106526</v>
      </c>
    </row>
    <row r="54" spans="1:22">
      <c r="A54" s="15" t="s">
        <v>529</v>
      </c>
      <c r="B54" s="17" t="n">
        <v>4740</v>
      </c>
      <c r="C54" s="18">
        <f>(606.0/B54*100)</f>
        <v/>
      </c>
      <c r="D54" s="19" t="n">
        <v>4134</v>
      </c>
      <c r="E54" s="18" t="n">
        <v>326.09225985</v>
      </c>
      <c r="F54" s="20" t="n">
        <v>3.84346823</v>
      </c>
      <c r="G54" s="18" t="n">
        <v>345.12361657</v>
      </c>
      <c r="H54" s="20" t="n">
        <v>4.41851885</v>
      </c>
      <c r="I54" s="18" t="n">
        <v>351.25785283</v>
      </c>
      <c r="J54" s="20" t="n">
        <v>3.99746699</v>
      </c>
      <c r="K54" s="18" t="n">
        <v>353.59763603</v>
      </c>
      <c r="L54" s="20" t="n">
        <v>4.38121943</v>
      </c>
      <c r="M54" s="18" t="s">
        <v>481</v>
      </c>
      <c r="N54" s="20" t="s">
        <v>481</v>
      </c>
      <c r="O54" s="18" t="s">
        <v>481</v>
      </c>
      <c r="P54" s="20" t="s">
        <v>481</v>
      </c>
      <c r="Q54" s="18" t="s">
        <v>481</v>
      </c>
      <c r="R54" s="20" t="s">
        <v>481</v>
      </c>
      <c r="S54" s="18" t="s">
        <v>481</v>
      </c>
      <c r="T54" s="20" t="s">
        <v>481</v>
      </c>
      <c r="U54" s="18" t="n">
        <v>288.39418344</v>
      </c>
      <c r="V54" s="20" t="n">
        <v>3.55359881</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(77.0/B56*100)</f>
        <v/>
      </c>
      <c r="D56" s="19" t="n">
        <v>5282</v>
      </c>
      <c r="E56" s="18" t="n">
        <v>535.04401362</v>
      </c>
      <c r="F56" s="20" t="n">
        <v>6.47773023</v>
      </c>
      <c r="G56" s="18" t="n">
        <v>536.72584579</v>
      </c>
      <c r="H56" s="20" t="n">
        <v>4.4471627</v>
      </c>
      <c r="I56" s="18" t="n">
        <v>531.02609667</v>
      </c>
      <c r="J56" s="20" t="n">
        <v>2.82084898</v>
      </c>
      <c r="K56" s="18" t="n">
        <v>512.33753627</v>
      </c>
      <c r="L56" s="20" t="n">
        <v>3.08989214</v>
      </c>
      <c r="M56" s="18" t="s">
        <v>481</v>
      </c>
      <c r="N56" s="20" t="s">
        <v>481</v>
      </c>
      <c r="O56" s="18" t="s">
        <v>481</v>
      </c>
      <c r="P56" s="20" t="s">
        <v>481</v>
      </c>
      <c r="Q56" s="18" t="s">
        <v>481</v>
      </c>
      <c r="R56" s="20" t="s">
        <v>481</v>
      </c>
      <c r="S56" s="18" t="s">
        <v>481</v>
      </c>
      <c r="T56" s="20" t="s">
        <v>481</v>
      </c>
      <c r="U56" s="18" t="n">
        <v>458.40322761</v>
      </c>
      <c r="V56" s="20" t="n">
        <v>13.23671624</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(189.0/B61*100)</f>
        <v/>
      </c>
      <c r="D61" s="19" t="n">
        <v>6336</v>
      </c>
      <c r="E61" s="18" t="n">
        <v>487.18680096</v>
      </c>
      <c r="F61" s="20" t="n">
        <v>4.27601345</v>
      </c>
      <c r="G61" s="18" t="n">
        <v>477.29758013</v>
      </c>
      <c r="H61" s="20" t="n">
        <v>4.22929231</v>
      </c>
      <c r="I61" s="18" t="n">
        <v>484.4510899</v>
      </c>
      <c r="J61" s="20" t="n">
        <v>2.87714473</v>
      </c>
      <c r="K61" s="18" t="n">
        <v>470.73579987</v>
      </c>
      <c r="L61" s="20" t="n">
        <v>3.08514483</v>
      </c>
      <c r="M61" s="18" t="s">
        <v>481</v>
      </c>
      <c r="N61" s="20" t="s">
        <v>481</v>
      </c>
      <c r="O61" s="18" t="s">
        <v>481</v>
      </c>
      <c r="P61" s="20" t="s">
        <v>481</v>
      </c>
      <c r="Q61" s="18" t="s">
        <v>481</v>
      </c>
      <c r="R61" s="20" t="s">
        <v>481</v>
      </c>
      <c r="S61" s="18" t="s">
        <v>481</v>
      </c>
      <c r="T61" s="20" t="s">
        <v>481</v>
      </c>
      <c r="U61" s="18" t="n">
        <v>389.24549547</v>
      </c>
      <c r="V61" s="20" t="n">
        <v>7.59067711</v>
      </c>
    </row>
    <row r="62" spans="1:22">
      <c r="A62" s="15" t="s">
        <v>537</v>
      </c>
      <c r="B62" s="17" t="n">
        <v>4476</v>
      </c>
      <c r="C62" s="18">
        <f>(3.0/B62*100)</f>
        <v/>
      </c>
      <c r="D62" s="19" t="n">
        <v>4473</v>
      </c>
      <c r="E62" s="18" t="n">
        <v>541.36973635</v>
      </c>
      <c r="F62" s="20" t="n">
        <v>6.20957313</v>
      </c>
      <c r="G62" s="18" t="n">
        <v>542.93303517</v>
      </c>
      <c r="H62" s="20" t="n">
        <v>4.55601689</v>
      </c>
      <c r="I62" s="18" t="n">
        <v>534.27757016</v>
      </c>
      <c r="J62" s="20" t="n">
        <v>1.9338161</v>
      </c>
      <c r="K62" s="18" t="n">
        <v>518.0758736400001</v>
      </c>
      <c r="L62" s="20" t="n">
        <v>2.04309839</v>
      </c>
      <c r="M62" s="18" t="s">
        <v>481</v>
      </c>
      <c r="N62" s="20" t="s">
        <v>481</v>
      </c>
      <c r="O62" s="18" t="s">
        <v>481</v>
      </c>
      <c r="P62" s="20" t="s">
        <v>481</v>
      </c>
      <c r="Q62" s="18" t="s">
        <v>481</v>
      </c>
      <c r="R62" s="20" t="s">
        <v>481</v>
      </c>
      <c r="S62" s="18" t="s">
        <v>481</v>
      </c>
      <c r="T62" s="20" t="s">
        <v>481</v>
      </c>
      <c r="U62" s="18" t="n">
        <v>476.50210358</v>
      </c>
      <c r="V62" s="20" t="n">
        <v>21.55085635</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(103.0/B66*100)</f>
        <v/>
      </c>
      <c r="D66" s="19" t="n">
        <v>5562</v>
      </c>
      <c r="E66" s="18" t="n">
        <v>409.53921058</v>
      </c>
      <c r="F66" s="20" t="n">
        <v>2.79054337</v>
      </c>
      <c r="G66" s="18" t="n">
        <v>420.28113665</v>
      </c>
      <c r="H66" s="20" t="n">
        <v>3.31335247</v>
      </c>
      <c r="I66" s="18" t="n">
        <v>427.31964238</v>
      </c>
      <c r="J66" s="20" t="n">
        <v>2.07409892</v>
      </c>
      <c r="K66" s="18" t="n">
        <v>417.42251052</v>
      </c>
      <c r="L66" s="20" t="n">
        <v>2.86367813</v>
      </c>
      <c r="M66" s="18" t="s">
        <v>481</v>
      </c>
      <c r="N66" s="20" t="s">
        <v>481</v>
      </c>
      <c r="O66" s="18" t="s">
        <v>481</v>
      </c>
      <c r="P66" s="20" t="s">
        <v>481</v>
      </c>
      <c r="Q66" s="18" t="s">
        <v>481</v>
      </c>
      <c r="R66" s="20" t="s">
        <v>481</v>
      </c>
      <c r="S66" s="18" t="s">
        <v>481</v>
      </c>
      <c r="T66" s="20" t="s">
        <v>481</v>
      </c>
      <c r="U66" s="18" t="n">
        <v>356.07116217</v>
      </c>
      <c r="V66" s="20" t="n">
        <v>3.23603705</v>
      </c>
    </row>
    <row r="67" spans="1:22">
      <c r="A67" s="15" t="s">
        <v>542</v>
      </c>
      <c r="B67" s="17" t="n">
        <v>6971</v>
      </c>
      <c r="C67" s="18">
        <f>(1233.0/B67*100)</f>
        <v/>
      </c>
      <c r="D67" s="19" t="n">
        <v>5738</v>
      </c>
      <c r="E67" s="18" t="n">
        <v>392.08248631</v>
      </c>
      <c r="F67" s="20" t="n">
        <v>3.88238828</v>
      </c>
      <c r="G67" s="18" t="n">
        <v>416.20418305</v>
      </c>
      <c r="H67" s="20" t="n">
        <v>3.30958361</v>
      </c>
      <c r="I67" s="18" t="n">
        <v>414.49719105</v>
      </c>
      <c r="J67" s="20" t="n">
        <v>2.53322577</v>
      </c>
      <c r="K67" s="18" t="n">
        <v>412.11536938</v>
      </c>
      <c r="L67" s="20" t="n">
        <v>3.64681102</v>
      </c>
      <c r="M67" s="18" t="s">
        <v>481</v>
      </c>
      <c r="N67" s="20" t="s">
        <v>481</v>
      </c>
      <c r="O67" s="18" t="s">
        <v>481</v>
      </c>
      <c r="P67" s="20" t="s">
        <v>481</v>
      </c>
      <c r="Q67" s="18" t="s">
        <v>481</v>
      </c>
      <c r="R67" s="20" t="s">
        <v>481</v>
      </c>
      <c r="S67" s="18" t="s">
        <v>481</v>
      </c>
      <c r="T67" s="20" t="s">
        <v>481</v>
      </c>
      <c r="U67" s="18" t="n">
        <v>347.11389127</v>
      </c>
      <c r="V67" s="20" t="n">
        <v>5.44954499</v>
      </c>
    </row>
    <row r="68" spans="1:22">
      <c r="A68" s="15" t="s">
        <v>543</v>
      </c>
      <c r="B68" s="17" t="n">
        <v>12083</v>
      </c>
      <c r="C68" s="18">
        <f>(32.0/B68*100)</f>
        <v/>
      </c>
      <c r="D68" s="19" t="n">
        <v>12051</v>
      </c>
      <c r="E68" s="18" t="n">
        <v>427.20483646</v>
      </c>
      <c r="F68" s="20" t="n">
        <v>2.99779738</v>
      </c>
      <c r="G68" s="18" t="n">
        <v>434.75595408</v>
      </c>
      <c r="H68" s="20" t="n">
        <v>2.46453604</v>
      </c>
      <c r="I68" s="18" t="n">
        <v>437.80314765</v>
      </c>
      <c r="J68" s="20" t="n">
        <v>1.50387519</v>
      </c>
      <c r="K68" s="18" t="n">
        <v>421.66176886</v>
      </c>
      <c r="L68" s="20" t="n">
        <v>2.11033973</v>
      </c>
      <c r="M68" s="18" t="s">
        <v>481</v>
      </c>
      <c r="N68" s="20" t="s">
        <v>481</v>
      </c>
      <c r="O68" s="18" t="s">
        <v>481</v>
      </c>
      <c r="P68" s="20" t="s">
        <v>481</v>
      </c>
      <c r="Q68" s="18" t="s">
        <v>481</v>
      </c>
      <c r="R68" s="20" t="s">
        <v>481</v>
      </c>
      <c r="S68" s="18" t="s">
        <v>481</v>
      </c>
      <c r="T68" s="20" t="s">
        <v>481</v>
      </c>
      <c r="U68" s="18" t="n">
        <v>358.53785442</v>
      </c>
      <c r="V68" s="20" t="n">
        <v>1.92861293</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481.47591726</v>
      </c>
      <c r="F70" s="20" t="n">
        <v>4.52799945</v>
      </c>
      <c r="G70" s="18" t="n">
        <v>496.78921534</v>
      </c>
      <c r="H70" s="20" t="n">
        <v>3.68922493</v>
      </c>
      <c r="I70" s="18" t="n">
        <v>490.07807075</v>
      </c>
      <c r="J70" s="20" t="n">
        <v>3.44332194</v>
      </c>
      <c r="K70" s="18" t="n">
        <v>487.20461077</v>
      </c>
      <c r="L70" s="20" t="n">
        <v>3.02158229</v>
      </c>
      <c r="M70" s="18" t="s">
        <v>481</v>
      </c>
      <c r="N70" s="20" t="s">
        <v>481</v>
      </c>
      <c r="O70" s="18" t="s">
        <v>481</v>
      </c>
      <c r="P70" s="20" t="s">
        <v>481</v>
      </c>
      <c r="Q70" s="18" t="s">
        <v>481</v>
      </c>
      <c r="R70" s="20" t="s">
        <v>481</v>
      </c>
      <c r="S70" s="18" t="s">
        <v>481</v>
      </c>
      <c r="T70" s="20" t="s">
        <v>481</v>
      </c>
      <c r="U70" s="18" t="n">
        <v>435.47044866</v>
      </c>
      <c r="V70" s="20" t="n">
        <v>8.41193071</v>
      </c>
    </row>
    <row r="71" spans="1:22">
      <c r="A71" s="15" t="s">
        <v>546</v>
      </c>
      <c r="B71" s="17" t="n">
        <v>6115</v>
      </c>
      <c r="C71" s="18">
        <f>(55.0/B71*100)</f>
        <v/>
      </c>
      <c r="D71" s="19" t="n">
        <v>6060</v>
      </c>
      <c r="E71" s="18" t="n">
        <v>599.4994989</v>
      </c>
      <c r="F71" s="20" t="n">
        <v>5.73367342</v>
      </c>
      <c r="G71" s="18" t="n">
        <v>584.4491587700001</v>
      </c>
      <c r="H71" s="20" t="n">
        <v>3.91037577</v>
      </c>
      <c r="I71" s="18" t="n">
        <v>562.08225577</v>
      </c>
      <c r="J71" s="20" t="n">
        <v>2.58274652</v>
      </c>
      <c r="K71" s="18" t="n">
        <v>530.5891438800001</v>
      </c>
      <c r="L71" s="20" t="n">
        <v>2.27367283</v>
      </c>
      <c r="M71" s="18" t="s">
        <v>481</v>
      </c>
      <c r="N71" s="20" t="s">
        <v>481</v>
      </c>
      <c r="O71" s="18" t="s">
        <v>481</v>
      </c>
      <c r="P71" s="20" t="s">
        <v>481</v>
      </c>
      <c r="Q71" s="18" t="s">
        <v>481</v>
      </c>
      <c r="R71" s="20" t="s">
        <v>481</v>
      </c>
      <c r="S71" s="18" t="s">
        <v>481</v>
      </c>
      <c r="T71" s="20" t="s">
        <v>481</v>
      </c>
      <c r="U71" s="18" t="n">
        <v>479.17564589</v>
      </c>
      <c r="V71" s="20" t="n">
        <v>13.22433011</v>
      </c>
    </row>
    <row r="72" spans="1:22">
      <c r="A72" s="15" t="s">
        <v>547</v>
      </c>
      <c r="B72" s="17" t="n">
        <v>7708</v>
      </c>
      <c r="C72" s="18">
        <f>(9.0/B72*100)</f>
        <v/>
      </c>
      <c r="D72" s="19" t="n">
        <v>7699</v>
      </c>
      <c r="E72" s="18" t="n">
        <v>558.17659163</v>
      </c>
      <c r="F72" s="20" t="n">
        <v>9.390010800000001</v>
      </c>
      <c r="G72" s="18" t="n">
        <v>555.27603257</v>
      </c>
      <c r="H72" s="20" t="n">
        <v>4.8257557</v>
      </c>
      <c r="I72" s="18" t="n">
        <v>539.9176228699999</v>
      </c>
      <c r="J72" s="20" t="n">
        <v>2.88569507</v>
      </c>
      <c r="K72" s="18" t="n">
        <v>508.62511075</v>
      </c>
      <c r="L72" s="20" t="n">
        <v>2.82386335</v>
      </c>
      <c r="M72" s="18" t="s">
        <v>481</v>
      </c>
      <c r="N72" s="20" t="s">
        <v>481</v>
      </c>
      <c r="O72" s="18" t="s">
        <v>481</v>
      </c>
      <c r="P72" s="20" t="s">
        <v>481</v>
      </c>
      <c r="Q72" s="18" t="s">
        <v>481</v>
      </c>
      <c r="R72" s="20" t="s">
        <v>481</v>
      </c>
      <c r="S72" s="18" t="s">
        <v>481</v>
      </c>
      <c r="T72" s="20" t="s">
        <v>481</v>
      </c>
      <c r="U72" s="18" t="n">
        <v>494.84212203</v>
      </c>
      <c r="V72" s="20" t="n">
        <v>23.0503593</v>
      </c>
    </row>
    <row r="73" spans="1:22">
      <c r="A73" s="15" t="s">
        <v>548</v>
      </c>
      <c r="B73" s="17" t="n">
        <v>8249</v>
      </c>
      <c r="C73" s="18">
        <f>(212.0/B73*100)</f>
        <v/>
      </c>
      <c r="D73" s="19" t="n">
        <v>8037</v>
      </c>
      <c r="E73" s="18" t="n">
        <v>427.09061512</v>
      </c>
      <c r="F73" s="20" t="n">
        <v>6.99982785</v>
      </c>
      <c r="G73" s="18" t="n">
        <v>422.19355466</v>
      </c>
      <c r="H73" s="20" t="n">
        <v>4.01443206</v>
      </c>
      <c r="I73" s="18" t="n">
        <v>424.09681033</v>
      </c>
      <c r="J73" s="20" t="n">
        <v>2.79804986</v>
      </c>
      <c r="K73" s="18" t="n">
        <v>417.47631328</v>
      </c>
      <c r="L73" s="20" t="n">
        <v>4.21461086</v>
      </c>
      <c r="M73" s="18" t="s">
        <v>481</v>
      </c>
      <c r="N73" s="20" t="s">
        <v>481</v>
      </c>
      <c r="O73" s="18" t="s">
        <v>481</v>
      </c>
      <c r="P73" s="20" t="s">
        <v>481</v>
      </c>
      <c r="Q73" s="18" t="s">
        <v>481</v>
      </c>
      <c r="R73" s="20" t="s">
        <v>481</v>
      </c>
      <c r="S73" s="18" t="s">
        <v>481</v>
      </c>
      <c r="T73" s="20" t="s">
        <v>481</v>
      </c>
      <c r="U73" s="18" t="n">
        <v>376.90476712</v>
      </c>
      <c r="V73" s="20" t="n">
        <v>9.87315205</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(345.0/B75*100)</f>
        <v/>
      </c>
      <c r="D75" s="19" t="n">
        <v>5030</v>
      </c>
      <c r="E75" s="18" t="n">
        <v>394.17035474</v>
      </c>
      <c r="F75" s="20" t="n">
        <v>2.78525696</v>
      </c>
      <c r="G75" s="18" t="n">
        <v>386.48554726</v>
      </c>
      <c r="H75" s="20" t="n">
        <v>3.60568667</v>
      </c>
      <c r="I75" s="18" t="n">
        <v>399.58410885</v>
      </c>
      <c r="J75" s="20" t="n">
        <v>2.6627756</v>
      </c>
      <c r="K75" s="18" t="n">
        <v>383.677841</v>
      </c>
      <c r="L75" s="20" t="n">
        <v>4.21360635</v>
      </c>
      <c r="M75" s="18" t="s">
        <v>481</v>
      </c>
      <c r="N75" s="20" t="s">
        <v>481</v>
      </c>
      <c r="O75" s="18" t="s">
        <v>481</v>
      </c>
      <c r="P75" s="20" t="s">
        <v>481</v>
      </c>
      <c r="Q75" s="18" t="s">
        <v>481</v>
      </c>
      <c r="R75" s="20" t="s">
        <v>481</v>
      </c>
      <c r="S75" s="18" t="s">
        <v>481</v>
      </c>
      <c r="T75" s="20" t="s">
        <v>481</v>
      </c>
      <c r="U75" s="18" t="n">
        <v>361.34219543</v>
      </c>
      <c r="V75" s="20" t="n">
        <v>3.6292231</v>
      </c>
    </row>
    <row r="76" spans="1:22">
      <c r="A76" s="15" t="s">
        <v>551</v>
      </c>
      <c r="B76" s="17" t="n">
        <v>14167</v>
      </c>
      <c r="C76" s="18">
        <f>(238.0/B76*100)</f>
        <v/>
      </c>
      <c r="D76" s="19" t="n">
        <v>13929</v>
      </c>
      <c r="E76" s="18" t="n">
        <v>437.71029696</v>
      </c>
      <c r="F76" s="20" t="n">
        <v>3.56335143</v>
      </c>
      <c r="G76" s="18" t="n">
        <v>437.13891764</v>
      </c>
      <c r="H76" s="20" t="n">
        <v>3.1582491</v>
      </c>
      <c r="I76" s="18" t="n">
        <v>447.7757643</v>
      </c>
      <c r="J76" s="20" t="n">
        <v>3.03755189</v>
      </c>
      <c r="K76" s="18" t="n">
        <v>445.70156677</v>
      </c>
      <c r="L76" s="20" t="n">
        <v>3.24319117</v>
      </c>
      <c r="M76" s="18" t="s">
        <v>481</v>
      </c>
      <c r="N76" s="20" t="s">
        <v>481</v>
      </c>
      <c r="O76" s="18" t="s">
        <v>481</v>
      </c>
      <c r="P76" s="20" t="s">
        <v>481</v>
      </c>
      <c r="Q76" s="18" t="s">
        <v>481</v>
      </c>
      <c r="R76" s="20" t="s">
        <v>481</v>
      </c>
      <c r="S76" s="18" t="s">
        <v>481</v>
      </c>
      <c r="T76" s="20" t="s">
        <v>481</v>
      </c>
      <c r="U76" s="18" t="n">
        <v>363.25432654</v>
      </c>
      <c r="V76" s="20" t="n">
        <v>4.08848537</v>
      </c>
    </row>
    <row r="77" spans="1:22">
      <c r="A77" s="15" t="s">
        <v>552</v>
      </c>
      <c r="B77" s="17" t="n">
        <v>6062</v>
      </c>
      <c r="C77" s="18">
        <f>(480.0/B77*100)</f>
        <v/>
      </c>
      <c r="D77" s="19" t="n">
        <v>5582</v>
      </c>
      <c r="E77" s="18" t="n">
        <v>421.40381858</v>
      </c>
      <c r="F77" s="20" t="n">
        <v>6.2085899</v>
      </c>
      <c r="G77" s="18" t="n">
        <v>456.13474743</v>
      </c>
      <c r="H77" s="20" t="n">
        <v>4.32812686</v>
      </c>
      <c r="I77" s="18" t="n">
        <v>450.2097294</v>
      </c>
      <c r="J77" s="20" t="n">
        <v>3.20493293</v>
      </c>
      <c r="K77" s="18" t="n">
        <v>446.94079232</v>
      </c>
      <c r="L77" s="20" t="n">
        <v>2.95580625</v>
      </c>
      <c r="M77" s="18" t="s">
        <v>481</v>
      </c>
      <c r="N77" s="20" t="s">
        <v>481</v>
      </c>
      <c r="O77" s="18" t="s">
        <v>481</v>
      </c>
      <c r="P77" s="20" t="s">
        <v>481</v>
      </c>
      <c r="Q77" s="18" t="s">
        <v>481</v>
      </c>
      <c r="R77" s="20" t="s">
        <v>481</v>
      </c>
      <c r="S77" s="18" t="s">
        <v>481</v>
      </c>
      <c r="T77" s="20" t="s">
        <v>481</v>
      </c>
      <c r="U77" s="18" t="n">
        <v>373.59644097</v>
      </c>
      <c r="V77" s="20" t="n">
        <v>3.51815856</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(118.0/B81*100)</f>
        <v/>
      </c>
      <c r="D81" s="19" t="n">
        <v>8743</v>
      </c>
      <c r="E81" s="18" t="n">
        <v>436.92640281</v>
      </c>
      <c r="F81" s="20" t="n">
        <v>5.47775494</v>
      </c>
      <c r="G81" s="18" t="n">
        <v>453.42308744</v>
      </c>
      <c r="H81" s="20" t="n">
        <v>3.62642663</v>
      </c>
      <c r="I81" s="18" t="n">
        <v>446.66611559</v>
      </c>
      <c r="J81" s="20" t="n">
        <v>2.90984973</v>
      </c>
      <c r="K81" s="18" t="n">
        <v>430.84368399</v>
      </c>
      <c r="L81" s="20" t="n">
        <v>3.78040159</v>
      </c>
      <c r="M81" s="18" t="s">
        <v>481</v>
      </c>
      <c r="N81" s="20" t="s">
        <v>481</v>
      </c>
      <c r="O81" s="18" t="s">
        <v>481</v>
      </c>
      <c r="P81" s="20" t="s">
        <v>481</v>
      </c>
      <c r="Q81" s="18" t="s">
        <v>481</v>
      </c>
      <c r="R81" s="20" t="s">
        <v>481</v>
      </c>
      <c r="S81" s="18" t="s">
        <v>481</v>
      </c>
      <c r="T81" s="20" t="s">
        <v>481</v>
      </c>
      <c r="U81" s="18" t="n">
        <v>384.25215172</v>
      </c>
      <c r="V81" s="20" t="n">
        <v>9.57508367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885</v>
      </c>
    </row>
    <row customHeight="1" ht="30" r="4" spans="1:22">
      <c r="A4" s="6" t="n"/>
      <c r="B4" s="7" t="s">
        <v>462</v>
      </c>
      <c r="C4" s="7" t="s">
        <v>463</v>
      </c>
      <c r="D4" s="8" t="s">
        <v>462</v>
      </c>
      <c r="E4" s="9" t="s">
        <v>880</v>
      </c>
      <c r="F4" s="10" t="n"/>
      <c r="G4" s="9" t="s">
        <v>881</v>
      </c>
      <c r="H4" s="10" t="n"/>
      <c r="I4" s="9" t="s">
        <v>882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516.9848022899999</v>
      </c>
      <c r="F7" s="20" t="n">
        <v>9.485990620000001</v>
      </c>
      <c r="G7" s="18" t="n">
        <v>539.80638124</v>
      </c>
      <c r="H7" s="20" t="n">
        <v>5.82606887</v>
      </c>
      <c r="I7" s="18" t="n">
        <v>538.3068699</v>
      </c>
      <c r="J7" s="20" t="n">
        <v>2.46484108</v>
      </c>
      <c r="K7" s="18" t="n">
        <v>503.26203361</v>
      </c>
      <c r="L7" s="20" t="n">
        <v>1.69992156</v>
      </c>
      <c r="M7" s="18" t="s">
        <v>481</v>
      </c>
      <c r="N7" s="20" t="s">
        <v>481</v>
      </c>
      <c r="O7" s="18" t="s">
        <v>481</v>
      </c>
      <c r="P7" s="20" t="s">
        <v>481</v>
      </c>
      <c r="Q7" s="18" t="s">
        <v>481</v>
      </c>
      <c r="R7" s="20" t="s">
        <v>481</v>
      </c>
      <c r="S7" s="18" t="s">
        <v>481</v>
      </c>
      <c r="T7" s="20" t="s">
        <v>481</v>
      </c>
      <c r="U7" s="18" t="n">
        <v>473.06171132</v>
      </c>
      <c r="V7" s="20" t="n">
        <v>4.5675605</v>
      </c>
    </row>
    <row r="8" spans="1:22">
      <c r="A8" s="15" t="s">
        <v>483</v>
      </c>
      <c r="B8" s="17" t="n">
        <v>7007</v>
      </c>
      <c r="C8" s="18">
        <f>(299.0/B8*100)</f>
        <v/>
      </c>
      <c r="D8" s="19" t="n">
        <v>6708</v>
      </c>
      <c r="E8" s="18" t="n">
        <v>500.69105585</v>
      </c>
      <c r="F8" s="20" t="n">
        <v>9.34220661</v>
      </c>
      <c r="G8" s="18" t="n">
        <v>529.8009017099999</v>
      </c>
      <c r="H8" s="20" t="n">
        <v>5.79130774</v>
      </c>
      <c r="I8" s="18" t="n">
        <v>514.33964888</v>
      </c>
      <c r="J8" s="20" t="n">
        <v>3.64443344</v>
      </c>
      <c r="K8" s="18" t="n">
        <v>487.3301693</v>
      </c>
      <c r="L8" s="20" t="n">
        <v>2.54573385</v>
      </c>
      <c r="M8" s="18" t="s">
        <v>481</v>
      </c>
      <c r="N8" s="20" t="s">
        <v>481</v>
      </c>
      <c r="O8" s="18" t="s">
        <v>481</v>
      </c>
      <c r="P8" s="20" t="s">
        <v>481</v>
      </c>
      <c r="Q8" s="18" t="n">
        <v>368.48347797</v>
      </c>
      <c r="R8" s="20" t="n">
        <v>14.99112476</v>
      </c>
      <c r="S8" s="18" t="s">
        <v>481</v>
      </c>
      <c r="T8" s="20" t="s">
        <v>481</v>
      </c>
      <c r="U8" s="18" t="n">
        <v>422.93040262</v>
      </c>
      <c r="V8" s="20" t="n">
        <v>6.36075717</v>
      </c>
    </row>
    <row r="9" spans="1:22">
      <c r="A9" s="15" t="s">
        <v>484</v>
      </c>
      <c r="B9" s="17" t="n">
        <v>9651</v>
      </c>
      <c r="C9" s="18">
        <f>(357.0/B9*100)</f>
        <v/>
      </c>
      <c r="D9" s="19" t="n">
        <v>9294</v>
      </c>
      <c r="E9" s="18" t="n">
        <v>516.4841814599999</v>
      </c>
      <c r="F9" s="20" t="n">
        <v>7.09039686</v>
      </c>
      <c r="G9" s="18" t="n">
        <v>535.46168273</v>
      </c>
      <c r="H9" s="20" t="n">
        <v>5.02497915</v>
      </c>
      <c r="I9" s="18" t="n">
        <v>529.27968589</v>
      </c>
      <c r="J9" s="20" t="n">
        <v>2.92001424</v>
      </c>
      <c r="K9" s="18" t="n">
        <v>501.10900274</v>
      </c>
      <c r="L9" s="20" t="n">
        <v>2.16527259</v>
      </c>
      <c r="M9" s="18" t="s">
        <v>481</v>
      </c>
      <c r="N9" s="20" t="s">
        <v>481</v>
      </c>
      <c r="O9" s="18" t="s">
        <v>481</v>
      </c>
      <c r="P9" s="20" t="s">
        <v>481</v>
      </c>
      <c r="Q9" s="18" t="n">
        <v>374.78530698</v>
      </c>
      <c r="R9" s="20" t="n">
        <v>11.62763904</v>
      </c>
      <c r="S9" s="18" t="s">
        <v>481</v>
      </c>
      <c r="T9" s="20" t="s">
        <v>481</v>
      </c>
      <c r="U9" s="18" t="n">
        <v>416.34784826</v>
      </c>
      <c r="V9" s="20" t="n">
        <v>6.48777525</v>
      </c>
    </row>
    <row r="10" spans="1:22">
      <c r="A10" s="15" t="s">
        <v>485</v>
      </c>
      <c r="B10" s="17" t="n">
        <v>20058</v>
      </c>
      <c r="C10" s="18">
        <f>(585.0/B10*100)</f>
        <v/>
      </c>
      <c r="D10" s="19" t="n">
        <v>19473</v>
      </c>
      <c r="E10" s="18" t="n">
        <v>530.67618528</v>
      </c>
      <c r="F10" s="20" t="n">
        <v>6.51890226</v>
      </c>
      <c r="G10" s="18" t="n">
        <v>547.17631767</v>
      </c>
      <c r="H10" s="20" t="n">
        <v>4.24491537</v>
      </c>
      <c r="I10" s="18" t="n">
        <v>545.5762777</v>
      </c>
      <c r="J10" s="20" t="n">
        <v>2.51643935</v>
      </c>
      <c r="K10" s="18" t="n">
        <v>520.36035845</v>
      </c>
      <c r="L10" s="20" t="n">
        <v>1.98011633</v>
      </c>
      <c r="M10" s="18" t="s">
        <v>481</v>
      </c>
      <c r="N10" s="20" t="s">
        <v>481</v>
      </c>
      <c r="O10" s="18" t="s">
        <v>481</v>
      </c>
      <c r="P10" s="20" t="s">
        <v>481</v>
      </c>
      <c r="Q10" s="18" t="s">
        <v>481</v>
      </c>
      <c r="R10" s="20" t="s">
        <v>481</v>
      </c>
      <c r="S10" s="18" t="s">
        <v>481</v>
      </c>
      <c r="T10" s="20" t="s">
        <v>481</v>
      </c>
      <c r="U10" s="18" t="n">
        <v>451.86769582</v>
      </c>
      <c r="V10" s="20" t="n">
        <v>5.72703468</v>
      </c>
    </row>
    <row r="11" spans="1:22">
      <c r="A11" s="15" t="s">
        <v>486</v>
      </c>
      <c r="B11" s="17" t="n">
        <v>7053</v>
      </c>
      <c r="C11" s="18">
        <f>(242.0/B11*100)</f>
        <v/>
      </c>
      <c r="D11" s="19" t="n">
        <v>6811</v>
      </c>
      <c r="E11" s="18" t="n">
        <v>428.23558091</v>
      </c>
      <c r="F11" s="20" t="n">
        <v>7.75130733</v>
      </c>
      <c r="G11" s="18" t="n">
        <v>452.59188724</v>
      </c>
      <c r="H11" s="20" t="n">
        <v>4.23531358</v>
      </c>
      <c r="I11" s="18" t="n">
        <v>454.28130028</v>
      </c>
      <c r="J11" s="20" t="n">
        <v>3.67204354</v>
      </c>
      <c r="K11" s="18" t="n">
        <v>452.86457031</v>
      </c>
      <c r="L11" s="20" t="n">
        <v>2.80077906</v>
      </c>
      <c r="M11" s="18" t="s">
        <v>481</v>
      </c>
      <c r="N11" s="20" t="s">
        <v>481</v>
      </c>
      <c r="O11" s="18" t="s">
        <v>481</v>
      </c>
      <c r="P11" s="20" t="s">
        <v>481</v>
      </c>
      <c r="Q11" s="18" t="s">
        <v>481</v>
      </c>
      <c r="R11" s="20" t="s">
        <v>481</v>
      </c>
      <c r="S11" s="18" t="s">
        <v>481</v>
      </c>
      <c r="T11" s="20" t="s">
        <v>481</v>
      </c>
      <c r="U11" s="18" t="n">
        <v>415.33571204</v>
      </c>
      <c r="V11" s="20" t="n">
        <v>5.30226529</v>
      </c>
    </row>
    <row r="12" spans="1:22">
      <c r="A12" s="15" t="s">
        <v>487</v>
      </c>
      <c r="B12" s="17" t="n">
        <v>6894</v>
      </c>
      <c r="C12" s="18">
        <f>(60.0/B12*100)</f>
        <v/>
      </c>
      <c r="D12" s="19" t="n">
        <v>6834</v>
      </c>
      <c r="E12" s="18" t="n">
        <v>494.58174331</v>
      </c>
      <c r="F12" s="20" t="n">
        <v>7.06906501</v>
      </c>
      <c r="G12" s="18" t="n">
        <v>504.69346103</v>
      </c>
      <c r="H12" s="20" t="n">
        <v>5.98445057</v>
      </c>
      <c r="I12" s="18" t="n">
        <v>510.28304286</v>
      </c>
      <c r="J12" s="20" t="n">
        <v>2.79052954</v>
      </c>
      <c r="K12" s="18" t="n">
        <v>492.38801802</v>
      </c>
      <c r="L12" s="20" t="n">
        <v>2.21232532</v>
      </c>
      <c r="M12" s="18" t="s">
        <v>481</v>
      </c>
      <c r="N12" s="20" t="s">
        <v>481</v>
      </c>
      <c r="O12" s="18" t="s">
        <v>481</v>
      </c>
      <c r="P12" s="20" t="s">
        <v>481</v>
      </c>
      <c r="Q12" s="18" t="n">
        <v>366.6777112</v>
      </c>
      <c r="R12" s="20" t="n">
        <v>14.39052153</v>
      </c>
      <c r="S12" s="18" t="s">
        <v>481</v>
      </c>
      <c r="T12" s="20" t="s">
        <v>481</v>
      </c>
      <c r="U12" s="18" t="n">
        <v>398.99827594</v>
      </c>
      <c r="V12" s="20" t="n">
        <v>6.23612817</v>
      </c>
    </row>
    <row r="13" spans="1:22">
      <c r="A13" s="15" t="s">
        <v>488</v>
      </c>
      <c r="B13" s="17" t="n">
        <v>7161</v>
      </c>
      <c r="C13" s="18">
        <f>(340.0/B13*100)</f>
        <v/>
      </c>
      <c r="D13" s="19" t="n">
        <v>6821</v>
      </c>
      <c r="E13" s="18" t="n">
        <v>539.93059764</v>
      </c>
      <c r="F13" s="20" t="n">
        <v>9.24231077</v>
      </c>
      <c r="G13" s="18" t="n">
        <v>527.3002969299999</v>
      </c>
      <c r="H13" s="20" t="n">
        <v>4.80500742</v>
      </c>
      <c r="I13" s="18" t="n">
        <v>523.28684512</v>
      </c>
      <c r="J13" s="20" t="n">
        <v>3.11012088</v>
      </c>
      <c r="K13" s="18" t="n">
        <v>496.82203176</v>
      </c>
      <c r="L13" s="20" t="n">
        <v>2.01744117</v>
      </c>
      <c r="M13" s="18" t="s">
        <v>481</v>
      </c>
      <c r="N13" s="20" t="s">
        <v>481</v>
      </c>
      <c r="O13" s="18" t="s">
        <v>481</v>
      </c>
      <c r="P13" s="20" t="s">
        <v>481</v>
      </c>
      <c r="Q13" s="18" t="n">
        <v>436.36003517</v>
      </c>
      <c r="R13" s="20" t="n">
        <v>6.43426798</v>
      </c>
      <c r="S13" s="18" t="s">
        <v>481</v>
      </c>
      <c r="T13" s="20" t="s">
        <v>481</v>
      </c>
      <c r="U13" s="18" t="n">
        <v>396.16358465</v>
      </c>
      <c r="V13" s="20" t="n">
        <v>6.3582324</v>
      </c>
    </row>
    <row r="14" spans="1:22">
      <c r="A14" s="15" t="s">
        <v>489</v>
      </c>
      <c r="B14" s="17" t="n">
        <v>5587</v>
      </c>
      <c r="C14" s="18">
        <f>(93.0/B14*100)</f>
        <v/>
      </c>
      <c r="D14" s="19" t="n">
        <v>5494</v>
      </c>
      <c r="E14" s="18" t="n">
        <v>550.9789647699999</v>
      </c>
      <c r="F14" s="20" t="n">
        <v>8.100950279999999</v>
      </c>
      <c r="G14" s="18" t="n">
        <v>554.18169123</v>
      </c>
      <c r="H14" s="20" t="n">
        <v>4.45697967</v>
      </c>
      <c r="I14" s="18" t="n">
        <v>537.6307538900001</v>
      </c>
      <c r="J14" s="20" t="n">
        <v>2.25909856</v>
      </c>
      <c r="K14" s="18" t="n">
        <v>522.8196256700001</v>
      </c>
      <c r="L14" s="20" t="n">
        <v>2.93904358</v>
      </c>
      <c r="M14" s="18" t="s">
        <v>481</v>
      </c>
      <c r="N14" s="20" t="s">
        <v>481</v>
      </c>
      <c r="O14" s="18" t="s">
        <v>481</v>
      </c>
      <c r="P14" s="20" t="s">
        <v>481</v>
      </c>
      <c r="Q14" s="18" t="s">
        <v>481</v>
      </c>
      <c r="R14" s="20" t="s">
        <v>481</v>
      </c>
      <c r="S14" s="18" t="s">
        <v>481</v>
      </c>
      <c r="T14" s="20" t="s">
        <v>481</v>
      </c>
      <c r="U14" s="18" t="n">
        <v>464.87560881</v>
      </c>
      <c r="V14" s="20" t="n">
        <v>11.59472359</v>
      </c>
    </row>
    <row r="15" spans="1:22">
      <c r="A15" s="15" t="s">
        <v>490</v>
      </c>
      <c r="B15" s="17" t="n">
        <v>5882</v>
      </c>
      <c r="C15" s="18">
        <f>(186.0/B15*100)</f>
        <v/>
      </c>
      <c r="D15" s="19" t="n">
        <v>5696</v>
      </c>
      <c r="E15" s="18" t="n">
        <v>543.0936417299999</v>
      </c>
      <c r="F15" s="20" t="n">
        <v>10.13303149</v>
      </c>
      <c r="G15" s="18" t="n">
        <v>565.4862586199999</v>
      </c>
      <c r="H15" s="20" t="n">
        <v>7.32969493</v>
      </c>
      <c r="I15" s="18" t="n">
        <v>557.2544461799999</v>
      </c>
      <c r="J15" s="20" t="n">
        <v>3.00997505</v>
      </c>
      <c r="K15" s="18" t="n">
        <v>521.06011283</v>
      </c>
      <c r="L15" s="20" t="n">
        <v>2.33749977</v>
      </c>
      <c r="M15" s="18" t="s">
        <v>481</v>
      </c>
      <c r="N15" s="20" t="s">
        <v>481</v>
      </c>
      <c r="O15" s="18" t="s">
        <v>481</v>
      </c>
      <c r="P15" s="20" t="s">
        <v>481</v>
      </c>
      <c r="Q15" s="18" t="n">
        <v>375.95013089</v>
      </c>
      <c r="R15" s="20" t="n">
        <v>17.42774697</v>
      </c>
      <c r="S15" s="18" t="s">
        <v>481</v>
      </c>
      <c r="T15" s="20" t="s">
        <v>481</v>
      </c>
      <c r="U15" s="18" t="n">
        <v>451.9042136</v>
      </c>
      <c r="V15" s="20" t="n">
        <v>7.32245272</v>
      </c>
    </row>
    <row r="16" spans="1:22">
      <c r="A16" s="15" t="s">
        <v>491</v>
      </c>
      <c r="B16" s="17" t="n">
        <v>6108</v>
      </c>
      <c r="C16" s="18">
        <f>(198.0/B16*100)</f>
        <v/>
      </c>
      <c r="D16" s="19" t="n">
        <v>5910</v>
      </c>
      <c r="E16" s="18" t="n">
        <v>524.12351742</v>
      </c>
      <c r="F16" s="20" t="n">
        <v>8.622534480000001</v>
      </c>
      <c r="G16" s="18" t="n">
        <v>526.60953609</v>
      </c>
      <c r="H16" s="20" t="n">
        <v>5.01245087</v>
      </c>
      <c r="I16" s="18" t="n">
        <v>525.7858353300001</v>
      </c>
      <c r="J16" s="20" t="n">
        <v>2.87101191</v>
      </c>
      <c r="K16" s="18" t="n">
        <v>490.51837191</v>
      </c>
      <c r="L16" s="20" t="n">
        <v>2.19135599</v>
      </c>
      <c r="M16" s="18" t="s">
        <v>481</v>
      </c>
      <c r="N16" s="20" t="s">
        <v>481</v>
      </c>
      <c r="O16" s="18" t="s">
        <v>481</v>
      </c>
      <c r="P16" s="20" t="s">
        <v>481</v>
      </c>
      <c r="Q16" s="18" t="s">
        <v>481</v>
      </c>
      <c r="R16" s="20" t="s">
        <v>481</v>
      </c>
      <c r="S16" s="18" t="s">
        <v>481</v>
      </c>
      <c r="T16" s="20" t="s">
        <v>481</v>
      </c>
      <c r="U16" s="18" t="n">
        <v>405.83668641</v>
      </c>
      <c r="V16" s="20" t="n">
        <v>8.20390649</v>
      </c>
    </row>
    <row r="17" spans="1:22">
      <c r="A17" s="15" t="s">
        <v>492</v>
      </c>
      <c r="B17" s="17" t="n">
        <v>6504</v>
      </c>
      <c r="C17" s="18">
        <f>(2634.0/B17*100)</f>
        <v/>
      </c>
      <c r="D17" s="19" t="n">
        <v>3870</v>
      </c>
      <c r="E17" s="18" t="n">
        <v>523.84996645</v>
      </c>
      <c r="F17" s="20" t="n">
        <v>16.36749962</v>
      </c>
      <c r="G17" s="18" t="n">
        <v>549.91569339</v>
      </c>
      <c r="H17" s="20" t="n">
        <v>8.33113253</v>
      </c>
      <c r="I17" s="18" t="n">
        <v>537.44656132</v>
      </c>
      <c r="J17" s="20" t="n">
        <v>4.65896253</v>
      </c>
      <c r="K17" s="18" t="n">
        <v>510.28137495</v>
      </c>
      <c r="L17" s="20" t="n">
        <v>3.32310906</v>
      </c>
      <c r="M17" s="18" t="s">
        <v>481</v>
      </c>
      <c r="N17" s="20" t="s">
        <v>481</v>
      </c>
      <c r="O17" s="18" t="s">
        <v>481</v>
      </c>
      <c r="P17" s="20" t="s">
        <v>481</v>
      </c>
      <c r="Q17" s="18" t="n">
        <v>360.48925247</v>
      </c>
      <c r="R17" s="20" t="n">
        <v>12.44339086</v>
      </c>
      <c r="S17" s="18" t="s">
        <v>481</v>
      </c>
      <c r="T17" s="20" t="s">
        <v>481</v>
      </c>
      <c r="U17" s="18" t="n">
        <v>462.47806899</v>
      </c>
      <c r="V17" s="20" t="n">
        <v>8.023176490000001</v>
      </c>
    </row>
    <row r="18" spans="1:22">
      <c r="A18" s="15" t="s">
        <v>493</v>
      </c>
      <c r="B18" s="17" t="n">
        <v>5532</v>
      </c>
      <c r="C18" s="18">
        <f>(33.0/B18*100)</f>
        <v/>
      </c>
      <c r="D18" s="19" t="n">
        <v>5499</v>
      </c>
      <c r="E18" s="18" t="n">
        <v>455.93094819</v>
      </c>
      <c r="F18" s="20" t="n">
        <v>7.24732673</v>
      </c>
      <c r="G18" s="18" t="n">
        <v>455.38697848</v>
      </c>
      <c r="H18" s="20" t="n">
        <v>7.36331667</v>
      </c>
      <c r="I18" s="18" t="n">
        <v>474.13735941</v>
      </c>
      <c r="J18" s="20" t="n">
        <v>3.87881441</v>
      </c>
      <c r="K18" s="18" t="n">
        <v>454.29715101</v>
      </c>
      <c r="L18" s="20" t="n">
        <v>3.4040894</v>
      </c>
      <c r="M18" s="18" t="s">
        <v>481</v>
      </c>
      <c r="N18" s="20" t="s">
        <v>481</v>
      </c>
      <c r="O18" s="18" t="s">
        <v>481</v>
      </c>
      <c r="P18" s="20" t="s">
        <v>481</v>
      </c>
      <c r="Q18" s="18" t="s">
        <v>481</v>
      </c>
      <c r="R18" s="20" t="s">
        <v>481</v>
      </c>
      <c r="S18" s="18" t="s">
        <v>481</v>
      </c>
      <c r="T18" s="20" t="s">
        <v>481</v>
      </c>
      <c r="U18" s="18" t="n">
        <v>374.60101744</v>
      </c>
      <c r="V18" s="20" t="n">
        <v>6.73253208</v>
      </c>
    </row>
    <row r="19" spans="1:22">
      <c r="A19" s="15" t="s">
        <v>494</v>
      </c>
      <c r="B19" s="17" t="n">
        <v>5658</v>
      </c>
      <c r="C19" s="18">
        <f>(493.0/B19*100)</f>
        <v/>
      </c>
      <c r="D19" s="19" t="n">
        <v>5165</v>
      </c>
      <c r="E19" s="18" t="n">
        <v>447.58290518</v>
      </c>
      <c r="F19" s="20" t="n">
        <v>7.12522666</v>
      </c>
      <c r="G19" s="18" t="n">
        <v>474.94883428</v>
      </c>
      <c r="H19" s="20" t="n">
        <v>5.83675767</v>
      </c>
      <c r="I19" s="18" t="n">
        <v>490.77570634</v>
      </c>
      <c r="J19" s="20" t="n">
        <v>3.31704056</v>
      </c>
      <c r="K19" s="18" t="n">
        <v>484.40468628</v>
      </c>
      <c r="L19" s="20" t="n">
        <v>2.91815126</v>
      </c>
      <c r="M19" s="18" t="s">
        <v>481</v>
      </c>
      <c r="N19" s="20" t="s">
        <v>481</v>
      </c>
      <c r="O19" s="18" t="s">
        <v>481</v>
      </c>
      <c r="P19" s="20" t="s">
        <v>481</v>
      </c>
      <c r="Q19" s="18" t="s">
        <v>481</v>
      </c>
      <c r="R19" s="20" t="s">
        <v>481</v>
      </c>
      <c r="S19" s="18" t="s">
        <v>481</v>
      </c>
      <c r="T19" s="20" t="s">
        <v>481</v>
      </c>
      <c r="U19" s="18" t="n">
        <v>406.72349108</v>
      </c>
      <c r="V19" s="20" t="n">
        <v>7.02124684</v>
      </c>
    </row>
    <row r="20" spans="1:22">
      <c r="A20" s="15" t="s">
        <v>495</v>
      </c>
      <c r="B20" s="17" t="n">
        <v>3371</v>
      </c>
      <c r="C20" s="18">
        <f>(75.0/B20*100)</f>
        <v/>
      </c>
      <c r="D20" s="19" t="n">
        <v>3296</v>
      </c>
      <c r="E20" s="18" t="n">
        <v>501.86377749</v>
      </c>
      <c r="F20" s="20" t="n">
        <v>8.07710099</v>
      </c>
      <c r="G20" s="18" t="n">
        <v>508.8870463</v>
      </c>
      <c r="H20" s="20" t="n">
        <v>5.54697365</v>
      </c>
      <c r="I20" s="18" t="n">
        <v>487.8464857</v>
      </c>
      <c r="J20" s="20" t="n">
        <v>2.86380198</v>
      </c>
      <c r="K20" s="18" t="n">
        <v>460.54685637</v>
      </c>
      <c r="L20" s="20" t="n">
        <v>2.13906067</v>
      </c>
      <c r="M20" s="18" t="s">
        <v>481</v>
      </c>
      <c r="N20" s="20" t="s">
        <v>481</v>
      </c>
      <c r="O20" s="18" t="s">
        <v>481</v>
      </c>
      <c r="P20" s="20" t="s">
        <v>481</v>
      </c>
      <c r="Q20" s="18" t="s">
        <v>481</v>
      </c>
      <c r="R20" s="20" t="s">
        <v>481</v>
      </c>
      <c r="S20" s="18" t="s">
        <v>481</v>
      </c>
      <c r="T20" s="20" t="s">
        <v>481</v>
      </c>
      <c r="U20" s="18" t="n">
        <v>425.98294352</v>
      </c>
      <c r="V20" s="20" t="n">
        <v>7.02093015</v>
      </c>
    </row>
    <row r="21" spans="1:22">
      <c r="A21" s="15" t="s">
        <v>496</v>
      </c>
      <c r="B21" s="17" t="n">
        <v>5741</v>
      </c>
      <c r="C21" s="18">
        <f>(83.0/B21*100)</f>
        <v/>
      </c>
      <c r="D21" s="19" t="n">
        <v>5658</v>
      </c>
      <c r="E21" s="18" t="n">
        <v>534.8175026599999</v>
      </c>
      <c r="F21" s="20" t="n">
        <v>9.58222155</v>
      </c>
      <c r="G21" s="18" t="n">
        <v>551.02599917</v>
      </c>
      <c r="H21" s="20" t="n">
        <v>5.31111051</v>
      </c>
      <c r="I21" s="18" t="n">
        <v>537.91924475</v>
      </c>
      <c r="J21" s="20" t="n">
        <v>3.06064383</v>
      </c>
      <c r="K21" s="18" t="n">
        <v>488.12194958</v>
      </c>
      <c r="L21" s="20" t="n">
        <v>2.39282455</v>
      </c>
      <c r="M21" s="18" t="s">
        <v>481</v>
      </c>
      <c r="N21" s="20" t="s">
        <v>481</v>
      </c>
      <c r="O21" s="18" t="s">
        <v>481</v>
      </c>
      <c r="P21" s="20" t="s">
        <v>481</v>
      </c>
      <c r="Q21" s="18" t="s">
        <v>481</v>
      </c>
      <c r="R21" s="20" t="s">
        <v>481</v>
      </c>
      <c r="S21" s="18" t="s">
        <v>481</v>
      </c>
      <c r="T21" s="20" t="s">
        <v>481</v>
      </c>
      <c r="U21" s="18" t="n">
        <v>447.70401397</v>
      </c>
      <c r="V21" s="20" t="n">
        <v>11.33028546</v>
      </c>
    </row>
    <row r="22" spans="1:22">
      <c r="A22" s="15" t="s">
        <v>497</v>
      </c>
      <c r="B22" s="17" t="n">
        <v>6598</v>
      </c>
      <c r="C22" s="18">
        <f>(44.0/B22*100)</f>
        <v/>
      </c>
      <c r="D22" s="19" t="n">
        <v>6554</v>
      </c>
      <c r="E22" s="18" t="n">
        <v>439.23070452</v>
      </c>
      <c r="F22" s="20" t="n">
        <v>6.76080856</v>
      </c>
      <c r="G22" s="18" t="n">
        <v>451.56237018</v>
      </c>
      <c r="H22" s="20" t="n">
        <v>4.86964349</v>
      </c>
      <c r="I22" s="18" t="n">
        <v>484.43388389</v>
      </c>
      <c r="J22" s="20" t="n">
        <v>4.67690457</v>
      </c>
      <c r="K22" s="18" t="n">
        <v>482.96117441</v>
      </c>
      <c r="L22" s="20" t="n">
        <v>3.64841595</v>
      </c>
      <c r="M22" s="18" t="s">
        <v>481</v>
      </c>
      <c r="N22" s="20" t="s">
        <v>481</v>
      </c>
      <c r="O22" s="18" t="s">
        <v>481</v>
      </c>
      <c r="P22" s="20" t="s">
        <v>481</v>
      </c>
      <c r="Q22" s="18" t="s">
        <v>481</v>
      </c>
      <c r="R22" s="20" t="s">
        <v>481</v>
      </c>
      <c r="S22" s="18" t="n">
        <v>479.4986</v>
      </c>
      <c r="T22" s="20" t="n">
        <v>10.3463767</v>
      </c>
      <c r="U22" s="18" t="n">
        <v>353.79625981</v>
      </c>
      <c r="V22" s="20" t="n">
        <v>7.8098869</v>
      </c>
    </row>
    <row r="23" spans="1:22">
      <c r="A23" s="15" t="s">
        <v>498</v>
      </c>
      <c r="B23" s="17" t="n">
        <v>11583</v>
      </c>
      <c r="C23" s="18">
        <f>(307.0/B23*100)</f>
        <v/>
      </c>
      <c r="D23" s="19" t="n">
        <v>11276</v>
      </c>
      <c r="E23" s="18" t="n">
        <v>473.87375919</v>
      </c>
      <c r="F23" s="20" t="n">
        <v>7.55572185</v>
      </c>
      <c r="G23" s="18" t="n">
        <v>495.80890284</v>
      </c>
      <c r="H23" s="20" t="n">
        <v>4.37137447</v>
      </c>
      <c r="I23" s="18" t="n">
        <v>494.08350194</v>
      </c>
      <c r="J23" s="20" t="n">
        <v>2.95739674</v>
      </c>
      <c r="K23" s="18" t="n">
        <v>473.83624611</v>
      </c>
      <c r="L23" s="20" t="n">
        <v>3.00397254</v>
      </c>
      <c r="M23" s="18" t="s">
        <v>481</v>
      </c>
      <c r="N23" s="20" t="s">
        <v>481</v>
      </c>
      <c r="O23" s="18" t="s">
        <v>481</v>
      </c>
      <c r="P23" s="20" t="s">
        <v>481</v>
      </c>
      <c r="Q23" s="18" t="s">
        <v>481</v>
      </c>
      <c r="R23" s="20" t="s">
        <v>481</v>
      </c>
      <c r="S23" s="18" t="s">
        <v>481</v>
      </c>
      <c r="T23" s="20" t="s">
        <v>481</v>
      </c>
      <c r="U23" s="18" t="n">
        <v>415.58460064</v>
      </c>
      <c r="V23" s="20" t="n">
        <v>6.57499286</v>
      </c>
    </row>
    <row r="24" spans="1:22">
      <c r="A24" s="15" t="s">
        <v>499</v>
      </c>
      <c r="B24" s="17" t="n">
        <v>6647</v>
      </c>
      <c r="C24" s="18">
        <f>(18.0/B24*100)</f>
        <v/>
      </c>
      <c r="D24" s="19" t="n">
        <v>6629</v>
      </c>
      <c r="E24" s="18" t="n">
        <v>567.66928386</v>
      </c>
      <c r="F24" s="20" t="n">
        <v>10.69374153</v>
      </c>
      <c r="G24" s="18" t="n">
        <v>573.65089719</v>
      </c>
      <c r="H24" s="20" t="n">
        <v>8.69551016</v>
      </c>
      <c r="I24" s="18" t="n">
        <v>561.52996095</v>
      </c>
      <c r="J24" s="20" t="n">
        <v>3.77045447</v>
      </c>
      <c r="K24" s="18" t="n">
        <v>529.21823087</v>
      </c>
      <c r="L24" s="20" t="n">
        <v>2.57954442</v>
      </c>
      <c r="M24" s="18" t="s">
        <v>481</v>
      </c>
      <c r="N24" s="20" t="s">
        <v>481</v>
      </c>
      <c r="O24" s="18" t="s">
        <v>481</v>
      </c>
      <c r="P24" s="20" t="s">
        <v>481</v>
      </c>
      <c r="Q24" s="18" t="s">
        <v>481</v>
      </c>
      <c r="R24" s="20" t="s">
        <v>481</v>
      </c>
      <c r="S24" s="18" t="s">
        <v>481</v>
      </c>
      <c r="T24" s="20" t="s">
        <v>481</v>
      </c>
      <c r="U24" s="18" t="n">
        <v>461.69774634</v>
      </c>
      <c r="V24" s="20" t="n">
        <v>10.45001712</v>
      </c>
    </row>
    <row r="25" spans="1:22">
      <c r="A25" s="15" t="s">
        <v>500</v>
      </c>
      <c r="B25" s="17" t="n">
        <v>5581</v>
      </c>
      <c r="C25" s="18">
        <f>(26.0/B25*100)</f>
        <v/>
      </c>
      <c r="D25" s="19" t="n">
        <v>5555</v>
      </c>
      <c r="E25" s="18" t="n">
        <v>561.95733008</v>
      </c>
      <c r="F25" s="20" t="n">
        <v>10.41461898</v>
      </c>
      <c r="G25" s="18" t="n">
        <v>563.74151697</v>
      </c>
      <c r="H25" s="20" t="n">
        <v>6.74525749</v>
      </c>
      <c r="I25" s="18" t="n">
        <v>530.92241203</v>
      </c>
      <c r="J25" s="20" t="n">
        <v>3.1046142</v>
      </c>
      <c r="K25" s="18" t="n">
        <v>498.99307567</v>
      </c>
      <c r="L25" s="20" t="n">
        <v>3.10135817</v>
      </c>
      <c r="M25" s="18" t="s">
        <v>481</v>
      </c>
      <c r="N25" s="20" t="s">
        <v>481</v>
      </c>
      <c r="O25" s="18" t="s">
        <v>481</v>
      </c>
      <c r="P25" s="20" t="s">
        <v>481</v>
      </c>
      <c r="Q25" s="18" t="s">
        <v>481</v>
      </c>
      <c r="R25" s="20" t="s">
        <v>481</v>
      </c>
      <c r="S25" s="18" t="s">
        <v>481</v>
      </c>
      <c r="T25" s="20" t="s">
        <v>481</v>
      </c>
      <c r="U25" s="18" t="n">
        <v>447.52455535</v>
      </c>
      <c r="V25" s="20" t="n">
        <v>22.24224474</v>
      </c>
    </row>
    <row r="26" spans="1:22">
      <c r="A26" s="15" t="s">
        <v>501</v>
      </c>
      <c r="B26" s="17" t="n">
        <v>4869</v>
      </c>
      <c r="C26" s="18">
        <f>(97.0/B26*100)</f>
        <v/>
      </c>
      <c r="D26" s="19" t="n">
        <v>4772</v>
      </c>
      <c r="E26" s="18" t="n">
        <v>483.24573467</v>
      </c>
      <c r="F26" s="20" t="n">
        <v>6.2837297</v>
      </c>
      <c r="G26" s="18" t="n">
        <v>505.21355938</v>
      </c>
      <c r="H26" s="20" t="n">
        <v>4.18274628</v>
      </c>
      <c r="I26" s="18" t="n">
        <v>495.42575396</v>
      </c>
      <c r="J26" s="20" t="n">
        <v>2.1889681</v>
      </c>
      <c r="K26" s="18" t="n">
        <v>485.29624483</v>
      </c>
      <c r="L26" s="20" t="n">
        <v>2.26693602</v>
      </c>
      <c r="M26" s="18" t="s">
        <v>481</v>
      </c>
      <c r="N26" s="20" t="s">
        <v>481</v>
      </c>
      <c r="O26" s="18" t="s">
        <v>481</v>
      </c>
      <c r="P26" s="20" t="s">
        <v>481</v>
      </c>
      <c r="Q26" s="18" t="s">
        <v>481</v>
      </c>
      <c r="R26" s="20" t="s">
        <v>481</v>
      </c>
      <c r="S26" s="18" t="s">
        <v>481</v>
      </c>
      <c r="T26" s="20" t="s">
        <v>481</v>
      </c>
      <c r="U26" s="18" t="n">
        <v>433.95985835</v>
      </c>
      <c r="V26" s="20" t="n">
        <v>9.16571525</v>
      </c>
    </row>
    <row r="27" spans="1:22">
      <c r="A27" s="15" t="s">
        <v>502</v>
      </c>
      <c r="B27" s="17" t="n">
        <v>5299</v>
      </c>
      <c r="C27" s="18">
        <f>(208.0/B27*100)</f>
        <v/>
      </c>
      <c r="D27" s="19" t="n">
        <v>5091</v>
      </c>
      <c r="E27" s="18" t="n">
        <v>485.77800858</v>
      </c>
      <c r="F27" s="20" t="n">
        <v>6.7522444</v>
      </c>
      <c r="G27" s="18" t="n">
        <v>506.28832956</v>
      </c>
      <c r="H27" s="20" t="n">
        <v>4.7781735</v>
      </c>
      <c r="I27" s="18" t="n">
        <v>501.68954355</v>
      </c>
      <c r="J27" s="20" t="n">
        <v>2.45426399</v>
      </c>
      <c r="K27" s="18" t="n">
        <v>482.57460184</v>
      </c>
      <c r="L27" s="20" t="n">
        <v>1.99431523</v>
      </c>
      <c r="M27" s="18" t="s">
        <v>481</v>
      </c>
      <c r="N27" s="20" t="s">
        <v>481</v>
      </c>
      <c r="O27" s="18" t="s">
        <v>481</v>
      </c>
      <c r="P27" s="20" t="s">
        <v>481</v>
      </c>
      <c r="Q27" s="18" t="s">
        <v>481</v>
      </c>
      <c r="R27" s="20" t="s">
        <v>481</v>
      </c>
      <c r="S27" s="18" t="s">
        <v>481</v>
      </c>
      <c r="T27" s="20" t="s">
        <v>481</v>
      </c>
      <c r="U27" s="18" t="n">
        <v>402.39531748</v>
      </c>
      <c r="V27" s="20" t="n">
        <v>4.20661831</v>
      </c>
    </row>
    <row r="28" spans="1:22">
      <c r="A28" s="15" t="s">
        <v>503</v>
      </c>
      <c r="B28" s="17" t="n">
        <v>7568</v>
      </c>
      <c r="C28" s="18">
        <f>(562.0/B28*100)</f>
        <v/>
      </c>
      <c r="D28" s="19" t="n">
        <v>7006</v>
      </c>
      <c r="E28" s="18" t="n">
        <v>418.22595239</v>
      </c>
      <c r="F28" s="20" t="n">
        <v>4.56830581</v>
      </c>
      <c r="G28" s="18" t="n">
        <v>424.73767676</v>
      </c>
      <c r="H28" s="20" t="n">
        <v>3.36855077</v>
      </c>
      <c r="I28" s="18" t="n">
        <v>421.88079114</v>
      </c>
      <c r="J28" s="20" t="n">
        <v>2.4094353</v>
      </c>
      <c r="K28" s="18" t="n">
        <v>415.45698903</v>
      </c>
      <c r="L28" s="20" t="n">
        <v>2.67278225</v>
      </c>
      <c r="M28" s="18" t="s">
        <v>481</v>
      </c>
      <c r="N28" s="20" t="s">
        <v>481</v>
      </c>
      <c r="O28" s="18" t="s">
        <v>481</v>
      </c>
      <c r="P28" s="20" t="s">
        <v>481</v>
      </c>
      <c r="Q28" s="18" t="s">
        <v>481</v>
      </c>
      <c r="R28" s="20" t="s">
        <v>481</v>
      </c>
      <c r="S28" s="18" t="s">
        <v>481</v>
      </c>
      <c r="T28" s="20" t="s">
        <v>481</v>
      </c>
      <c r="U28" s="18" t="n">
        <v>391.16602464</v>
      </c>
      <c r="V28" s="20" t="n">
        <v>6.554542</v>
      </c>
    </row>
    <row r="29" spans="1:22">
      <c r="A29" s="15" t="s">
        <v>504</v>
      </c>
      <c r="B29" s="17" t="n">
        <v>5385</v>
      </c>
      <c r="C29" s="18">
        <f>(30.0/B29*100)</f>
        <v/>
      </c>
      <c r="D29" s="19" t="n">
        <v>5355</v>
      </c>
      <c r="E29" s="18" t="n">
        <v>504.40656382</v>
      </c>
      <c r="F29" s="20" t="n">
        <v>11.33557864</v>
      </c>
      <c r="G29" s="18" t="n">
        <v>536.72340331</v>
      </c>
      <c r="H29" s="20" t="n">
        <v>6.29102571</v>
      </c>
      <c r="I29" s="18" t="n">
        <v>536.3761552</v>
      </c>
      <c r="J29" s="20" t="n">
        <v>4.01497691</v>
      </c>
      <c r="K29" s="18" t="n">
        <v>507.25847944</v>
      </c>
      <c r="L29" s="20" t="n">
        <v>2.24862757</v>
      </c>
      <c r="M29" s="18" t="s">
        <v>481</v>
      </c>
      <c r="N29" s="20" t="s">
        <v>481</v>
      </c>
      <c r="O29" s="18" t="s">
        <v>481</v>
      </c>
      <c r="P29" s="20" t="s">
        <v>481</v>
      </c>
      <c r="Q29" s="18" t="n">
        <v>358.28551468</v>
      </c>
      <c r="R29" s="20" t="n">
        <v>8.567023300000001</v>
      </c>
      <c r="S29" s="18" t="s">
        <v>481</v>
      </c>
      <c r="T29" s="20" t="s">
        <v>481</v>
      </c>
      <c r="U29" s="18" t="n">
        <v>399.46262961</v>
      </c>
      <c r="V29" s="20" t="n">
        <v>10.18965219</v>
      </c>
    </row>
    <row r="30" spans="1:22">
      <c r="A30" s="15" t="s">
        <v>505</v>
      </c>
      <c r="B30" s="17" t="n">
        <v>4520</v>
      </c>
      <c r="C30" s="18">
        <f>(266.0/B30*100)</f>
        <v/>
      </c>
      <c r="D30" s="19" t="n">
        <v>4254</v>
      </c>
      <c r="E30" s="18" t="n">
        <v>518.71804937</v>
      </c>
      <c r="F30" s="20" t="n">
        <v>11.96395881</v>
      </c>
      <c r="G30" s="18" t="n">
        <v>539.18948443</v>
      </c>
      <c r="H30" s="20" t="n">
        <v>8.6704375</v>
      </c>
      <c r="I30" s="18" t="n">
        <v>542.01346282</v>
      </c>
      <c r="J30" s="20" t="n">
        <v>3.90268507</v>
      </c>
      <c r="K30" s="18" t="n">
        <v>509.72120315</v>
      </c>
      <c r="L30" s="20" t="n">
        <v>2.5199447</v>
      </c>
      <c r="M30" s="18" t="s">
        <v>481</v>
      </c>
      <c r="N30" s="20" t="s">
        <v>481</v>
      </c>
      <c r="O30" s="18" t="s">
        <v>481</v>
      </c>
      <c r="P30" s="20" t="s">
        <v>481</v>
      </c>
      <c r="Q30" s="18" t="s">
        <v>481</v>
      </c>
      <c r="R30" s="20" t="s">
        <v>481</v>
      </c>
      <c r="S30" s="18" t="s">
        <v>481</v>
      </c>
      <c r="T30" s="20" t="s">
        <v>481</v>
      </c>
      <c r="U30" s="18" t="n">
        <v>423.92480864</v>
      </c>
      <c r="V30" s="20" t="n">
        <v>6.25944169</v>
      </c>
    </row>
    <row r="31" spans="1:22">
      <c r="A31" s="15" t="s">
        <v>506</v>
      </c>
      <c r="B31" s="17" t="n">
        <v>5456</v>
      </c>
      <c r="C31" s="18">
        <f>(158.0/B31*100)</f>
        <v/>
      </c>
      <c r="D31" s="19" t="n">
        <v>5298</v>
      </c>
      <c r="E31" s="18" t="n">
        <v>509.12513948</v>
      </c>
      <c r="F31" s="20" t="n">
        <v>8.723941290000001</v>
      </c>
      <c r="G31" s="18" t="n">
        <v>513.49251</v>
      </c>
      <c r="H31" s="20" t="n">
        <v>4.80357163</v>
      </c>
      <c r="I31" s="18" t="n">
        <v>521.2871331699999</v>
      </c>
      <c r="J31" s="20" t="n">
        <v>2.97803869</v>
      </c>
      <c r="K31" s="18" t="n">
        <v>492.7855249</v>
      </c>
      <c r="L31" s="20" t="n">
        <v>2.46956648</v>
      </c>
      <c r="M31" s="18" t="s">
        <v>481</v>
      </c>
      <c r="N31" s="20" t="s">
        <v>481</v>
      </c>
      <c r="O31" s="18" t="s">
        <v>481</v>
      </c>
      <c r="P31" s="20" t="s">
        <v>481</v>
      </c>
      <c r="Q31" s="18" t="s">
        <v>481</v>
      </c>
      <c r="R31" s="20" t="s">
        <v>481</v>
      </c>
      <c r="S31" s="18" t="s">
        <v>481</v>
      </c>
      <c r="T31" s="20" t="s">
        <v>481</v>
      </c>
      <c r="U31" s="18" t="n">
        <v>418.42395349</v>
      </c>
      <c r="V31" s="20" t="n">
        <v>6.20826144</v>
      </c>
    </row>
    <row r="32" spans="1:22">
      <c r="A32" s="15" t="s">
        <v>507</v>
      </c>
      <c r="B32" s="17" t="n">
        <v>4478</v>
      </c>
      <c r="C32" s="18">
        <f>(6.0/B32*100)</f>
        <v/>
      </c>
      <c r="D32" s="19" t="n">
        <v>4472</v>
      </c>
      <c r="E32" s="18" t="n">
        <v>508.39847059</v>
      </c>
      <c r="F32" s="20" t="n">
        <v>7.26137073</v>
      </c>
      <c r="G32" s="18" t="n">
        <v>513.74384308</v>
      </c>
      <c r="H32" s="20" t="n">
        <v>4.32262531</v>
      </c>
      <c r="I32" s="18" t="n">
        <v>508.07115228</v>
      </c>
      <c r="J32" s="20" t="n">
        <v>2.9769847</v>
      </c>
      <c r="K32" s="18" t="n">
        <v>493.34312913</v>
      </c>
      <c r="L32" s="20" t="n">
        <v>2.93018896</v>
      </c>
      <c r="M32" s="18" t="s">
        <v>481</v>
      </c>
      <c r="N32" s="20" t="s">
        <v>481</v>
      </c>
      <c r="O32" s="18" t="s">
        <v>481</v>
      </c>
      <c r="P32" s="20" t="s">
        <v>481</v>
      </c>
      <c r="Q32" s="18" t="s">
        <v>481</v>
      </c>
      <c r="R32" s="20" t="s">
        <v>481</v>
      </c>
      <c r="S32" s="18" t="s">
        <v>481</v>
      </c>
      <c r="T32" s="20" t="s">
        <v>481</v>
      </c>
      <c r="U32" s="18" t="n">
        <v>421.72571414</v>
      </c>
      <c r="V32" s="20" t="n">
        <v>12.95376137</v>
      </c>
    </row>
    <row r="33" spans="1:22">
      <c r="A33" s="15" t="s">
        <v>508</v>
      </c>
      <c r="B33" s="17" t="n">
        <v>7325</v>
      </c>
      <c r="C33" s="18">
        <f>(88.0/B33*100)</f>
        <v/>
      </c>
      <c r="D33" s="19" t="n">
        <v>7237</v>
      </c>
      <c r="E33" s="18" t="n">
        <v>510.87441851</v>
      </c>
      <c r="F33" s="20" t="n">
        <v>6.32228597</v>
      </c>
      <c r="G33" s="18" t="n">
        <v>520.64066657</v>
      </c>
      <c r="H33" s="20" t="n">
        <v>4.50015928</v>
      </c>
      <c r="I33" s="18" t="n">
        <v>510.22955566</v>
      </c>
      <c r="J33" s="20" t="n">
        <v>2.89537395</v>
      </c>
      <c r="K33" s="18" t="n">
        <v>488.35957305</v>
      </c>
      <c r="L33" s="20" t="n">
        <v>2.8027996</v>
      </c>
      <c r="M33" s="18" t="s">
        <v>481</v>
      </c>
      <c r="N33" s="20" t="s">
        <v>481</v>
      </c>
      <c r="O33" s="18" t="s">
        <v>481</v>
      </c>
      <c r="P33" s="20" t="s">
        <v>481</v>
      </c>
      <c r="Q33" s="18" t="s">
        <v>481</v>
      </c>
      <c r="R33" s="20" t="s">
        <v>481</v>
      </c>
      <c r="S33" s="18" t="s">
        <v>481</v>
      </c>
      <c r="T33" s="20" t="s">
        <v>481</v>
      </c>
      <c r="U33" s="18" t="n">
        <v>422.84579893</v>
      </c>
      <c r="V33" s="20" t="n">
        <v>8.496640129999999</v>
      </c>
    </row>
    <row r="34" spans="1:22">
      <c r="A34" s="15" t="s">
        <v>509</v>
      </c>
      <c r="B34" s="17" t="n">
        <v>6350</v>
      </c>
      <c r="C34" s="18">
        <f>(113.0/B34*100)</f>
        <v/>
      </c>
      <c r="D34" s="19" t="n">
        <v>6237</v>
      </c>
      <c r="E34" s="18" t="n">
        <v>446.74933386</v>
      </c>
      <c r="F34" s="20" t="n">
        <v>7.15357357</v>
      </c>
      <c r="G34" s="18" t="n">
        <v>470.74386737</v>
      </c>
      <c r="H34" s="20" t="n">
        <v>4.955661</v>
      </c>
      <c r="I34" s="18" t="n">
        <v>481.70667313</v>
      </c>
      <c r="J34" s="20" t="n">
        <v>2.82242865</v>
      </c>
      <c r="K34" s="18" t="n">
        <v>465.62803516</v>
      </c>
      <c r="L34" s="20" t="n">
        <v>2.72284757</v>
      </c>
      <c r="M34" s="18" t="s">
        <v>481</v>
      </c>
      <c r="N34" s="20" t="s">
        <v>481</v>
      </c>
      <c r="O34" s="18" t="s">
        <v>481</v>
      </c>
      <c r="P34" s="20" t="s">
        <v>481</v>
      </c>
      <c r="Q34" s="18" t="n">
        <v>306.56969545</v>
      </c>
      <c r="R34" s="20" t="n">
        <v>10.27624616</v>
      </c>
      <c r="S34" s="18" t="s">
        <v>481</v>
      </c>
      <c r="T34" s="20" t="s">
        <v>481</v>
      </c>
      <c r="U34" s="18" t="n">
        <v>389.03131482</v>
      </c>
      <c r="V34" s="20" t="n">
        <v>6.97598965</v>
      </c>
    </row>
    <row r="35" spans="1:22">
      <c r="A35" s="15" t="s">
        <v>510</v>
      </c>
      <c r="B35" s="17" t="n">
        <v>6406</v>
      </c>
      <c r="C35" s="18">
        <f>(80.0/B35*100)</f>
        <v/>
      </c>
      <c r="D35" s="19" t="n">
        <v>6326</v>
      </c>
      <c r="E35" s="18" t="n">
        <v>530.31335369</v>
      </c>
      <c r="F35" s="20" t="n">
        <v>9.583931339999999</v>
      </c>
      <c r="G35" s="18" t="n">
        <v>535.83254586</v>
      </c>
      <c r="H35" s="20" t="n">
        <v>4.81175587</v>
      </c>
      <c r="I35" s="18" t="n">
        <v>527.96560583</v>
      </c>
      <c r="J35" s="20" t="n">
        <v>2.52697768</v>
      </c>
      <c r="K35" s="18" t="n">
        <v>503.60911423</v>
      </c>
      <c r="L35" s="20" t="n">
        <v>1.83051192</v>
      </c>
      <c r="M35" s="18" t="s">
        <v>481</v>
      </c>
      <c r="N35" s="20" t="s">
        <v>481</v>
      </c>
      <c r="O35" s="18" t="s">
        <v>481</v>
      </c>
      <c r="P35" s="20" t="s">
        <v>481</v>
      </c>
      <c r="Q35" s="18" t="n">
        <v>374.85244494</v>
      </c>
      <c r="R35" s="20" t="n">
        <v>5.84040672</v>
      </c>
      <c r="S35" s="18" t="s">
        <v>481</v>
      </c>
      <c r="T35" s="20" t="s">
        <v>481</v>
      </c>
      <c r="U35" s="18" t="n">
        <v>397.55567266</v>
      </c>
      <c r="V35" s="20" t="n">
        <v>6.66631665</v>
      </c>
    </row>
    <row r="36" spans="1:22">
      <c r="A36" s="15" t="s">
        <v>511</v>
      </c>
      <c r="B36" s="17" t="n">
        <v>6736</v>
      </c>
      <c r="C36" s="18">
        <f>(107.0/B36*100)</f>
        <v/>
      </c>
      <c r="D36" s="19" t="n">
        <v>6629</v>
      </c>
      <c r="E36" s="18" t="n">
        <v>503.96752484</v>
      </c>
      <c r="F36" s="20" t="n">
        <v>7.29939315</v>
      </c>
      <c r="G36" s="18" t="n">
        <v>516.01359376</v>
      </c>
      <c r="H36" s="20" t="n">
        <v>5.12599154</v>
      </c>
      <c r="I36" s="18" t="n">
        <v>515.71188302</v>
      </c>
      <c r="J36" s="20" t="n">
        <v>2.92592403</v>
      </c>
      <c r="K36" s="18" t="n">
        <v>486.19545036</v>
      </c>
      <c r="L36" s="20" t="n">
        <v>2.03915769</v>
      </c>
      <c r="M36" s="18" t="s">
        <v>481</v>
      </c>
      <c r="N36" s="20" t="s">
        <v>481</v>
      </c>
      <c r="O36" s="18" t="s">
        <v>481</v>
      </c>
      <c r="P36" s="20" t="s">
        <v>481</v>
      </c>
      <c r="Q36" s="18" t="s">
        <v>481</v>
      </c>
      <c r="R36" s="20" t="s">
        <v>481</v>
      </c>
      <c r="S36" s="18" t="s">
        <v>481</v>
      </c>
      <c r="T36" s="20" t="s">
        <v>481</v>
      </c>
      <c r="U36" s="18" t="n">
        <v>422.23574001</v>
      </c>
      <c r="V36" s="20" t="n">
        <v>6.54691731</v>
      </c>
    </row>
    <row r="37" spans="1:22">
      <c r="A37" s="15" t="s">
        <v>512</v>
      </c>
      <c r="B37" s="17" t="n">
        <v>5458</v>
      </c>
      <c r="C37" s="18">
        <f>(222.0/B37*100)</f>
        <v/>
      </c>
      <c r="D37" s="19" t="n">
        <v>5236</v>
      </c>
      <c r="E37" s="18" t="n">
        <v>505.69918844</v>
      </c>
      <c r="F37" s="20" t="n">
        <v>11.60325153</v>
      </c>
      <c r="G37" s="18" t="n">
        <v>537.6862804800001</v>
      </c>
      <c r="H37" s="20" t="n">
        <v>8.92841671</v>
      </c>
      <c r="I37" s="18" t="n">
        <v>523.6306391099999</v>
      </c>
      <c r="J37" s="20" t="n">
        <v>4.38591487</v>
      </c>
      <c r="K37" s="18" t="n">
        <v>486.68137754</v>
      </c>
      <c r="L37" s="20" t="n">
        <v>2.93787949</v>
      </c>
      <c r="M37" s="18" t="s">
        <v>481</v>
      </c>
      <c r="N37" s="20" t="s">
        <v>481</v>
      </c>
      <c r="O37" s="18" t="s">
        <v>481</v>
      </c>
      <c r="P37" s="20" t="s">
        <v>481</v>
      </c>
      <c r="Q37" s="18" t="s">
        <v>481</v>
      </c>
      <c r="R37" s="20" t="s">
        <v>481</v>
      </c>
      <c r="S37" s="18" t="s">
        <v>481</v>
      </c>
      <c r="T37" s="20" t="s">
        <v>481</v>
      </c>
      <c r="U37" s="18" t="n">
        <v>408.7943801</v>
      </c>
      <c r="V37" s="20" t="n">
        <v>7.1645889</v>
      </c>
    </row>
    <row r="38" spans="1:22">
      <c r="A38" s="15" t="s">
        <v>513</v>
      </c>
      <c r="B38" s="17" t="n">
        <v>5860</v>
      </c>
      <c r="C38" s="18">
        <f>(34.0/B38*100)</f>
        <v/>
      </c>
      <c r="D38" s="19" t="n">
        <v>5826</v>
      </c>
      <c r="E38" s="18" t="n">
        <v>500.34195756</v>
      </c>
      <c r="F38" s="20" t="n">
        <v>10.1331762</v>
      </c>
      <c r="G38" s="18" t="n">
        <v>529.49835266</v>
      </c>
      <c r="H38" s="20" t="n">
        <v>7.55768354</v>
      </c>
      <c r="I38" s="18" t="n">
        <v>528.90653706</v>
      </c>
      <c r="J38" s="20" t="n">
        <v>3.78429476</v>
      </c>
      <c r="K38" s="18" t="n">
        <v>494.15529084</v>
      </c>
      <c r="L38" s="20" t="n">
        <v>3.33906988</v>
      </c>
      <c r="M38" s="18" t="s">
        <v>481</v>
      </c>
      <c r="N38" s="20" t="s">
        <v>481</v>
      </c>
      <c r="O38" s="18" t="s">
        <v>481</v>
      </c>
      <c r="P38" s="20" t="s">
        <v>481</v>
      </c>
      <c r="Q38" s="18" t="s">
        <v>481</v>
      </c>
      <c r="R38" s="20" t="s">
        <v>481</v>
      </c>
      <c r="S38" s="18" t="s">
        <v>481</v>
      </c>
      <c r="T38" s="20" t="s">
        <v>481</v>
      </c>
      <c r="U38" s="18" t="n">
        <v>484.27817502</v>
      </c>
      <c r="V38" s="20" t="n">
        <v>5.66461991</v>
      </c>
    </row>
    <row r="39" spans="1:22">
      <c r="A39" s="15" t="s">
        <v>514</v>
      </c>
      <c r="B39" s="17" t="n">
        <v>5895</v>
      </c>
      <c r="C39" s="18">
        <f>(34.0/B39*100)</f>
        <v/>
      </c>
      <c r="D39" s="19" t="n">
        <v>5861</v>
      </c>
      <c r="E39" s="18" t="n">
        <v>418.63546454</v>
      </c>
      <c r="F39" s="20" t="n">
        <v>6.35929743</v>
      </c>
      <c r="G39" s="18" t="n">
        <v>421.40367793</v>
      </c>
      <c r="H39" s="20" t="n">
        <v>5.39053128</v>
      </c>
      <c r="I39" s="18" t="n">
        <v>431.48702352</v>
      </c>
      <c r="J39" s="20" t="n">
        <v>4.33470032</v>
      </c>
      <c r="K39" s="18" t="n">
        <v>432.41040298</v>
      </c>
      <c r="L39" s="20" t="n">
        <v>4.10010383</v>
      </c>
      <c r="M39" s="18" t="s">
        <v>481</v>
      </c>
      <c r="N39" s="20" t="s">
        <v>481</v>
      </c>
      <c r="O39" s="18" t="s">
        <v>481</v>
      </c>
      <c r="P39" s="20" t="s">
        <v>481</v>
      </c>
      <c r="Q39" s="18" t="s">
        <v>481</v>
      </c>
      <c r="R39" s="20" t="s">
        <v>481</v>
      </c>
      <c r="S39" s="18" t="s">
        <v>481</v>
      </c>
      <c r="T39" s="20" t="s">
        <v>481</v>
      </c>
      <c r="U39" s="18" t="n">
        <v>372.39430392</v>
      </c>
      <c r="V39" s="20" t="n">
        <v>7.67406816</v>
      </c>
    </row>
    <row r="40" spans="1:22">
      <c r="A40" s="15" t="s">
        <v>515</v>
      </c>
      <c r="B40" s="17" t="n">
        <v>14157</v>
      </c>
      <c r="C40" s="18">
        <f>(437.0/B40*100)</f>
        <v/>
      </c>
      <c r="D40" s="19" t="n">
        <v>13720</v>
      </c>
      <c r="E40" s="18" t="n">
        <v>520.68433175</v>
      </c>
      <c r="F40" s="20" t="n">
        <v>10.39624032</v>
      </c>
      <c r="G40" s="18" t="n">
        <v>538.11913738</v>
      </c>
      <c r="H40" s="20" t="n">
        <v>6.0129488</v>
      </c>
      <c r="I40" s="18" t="n">
        <v>538.69774954</v>
      </c>
      <c r="J40" s="20" t="n">
        <v>3.85332867</v>
      </c>
      <c r="K40" s="18" t="n">
        <v>502.74107974</v>
      </c>
      <c r="L40" s="20" t="n">
        <v>2.25087813</v>
      </c>
      <c r="M40" s="18" t="s">
        <v>481</v>
      </c>
      <c r="N40" s="20" t="s">
        <v>481</v>
      </c>
      <c r="O40" s="18" t="s">
        <v>481</v>
      </c>
      <c r="P40" s="20" t="s">
        <v>481</v>
      </c>
      <c r="Q40" s="18" t="s">
        <v>481</v>
      </c>
      <c r="R40" s="20" t="s">
        <v>481</v>
      </c>
      <c r="S40" s="18" t="s">
        <v>481</v>
      </c>
      <c r="T40" s="20" t="s">
        <v>481</v>
      </c>
      <c r="U40" s="18" t="n">
        <v>419.86609924</v>
      </c>
      <c r="V40" s="20" t="n">
        <v>6.81704135</v>
      </c>
    </row>
    <row r="41" spans="1:22">
      <c r="A41" s="15" t="s">
        <v>516</v>
      </c>
      <c r="B41" s="17" t="n">
        <v>5712</v>
      </c>
      <c r="C41" s="18">
        <f>(76.0/B41*100)</f>
        <v/>
      </c>
      <c r="D41" s="19" t="n">
        <v>5636</v>
      </c>
      <c r="E41" s="18" t="n">
        <v>485.84935815</v>
      </c>
      <c r="F41" s="20" t="n">
        <v>8.71093973</v>
      </c>
      <c r="G41" s="18" t="n">
        <v>503.42816568</v>
      </c>
      <c r="H41" s="20" t="n">
        <v>8.150095609999999</v>
      </c>
      <c r="I41" s="18" t="n">
        <v>513.09788595</v>
      </c>
      <c r="J41" s="20" t="n">
        <v>3.8369227</v>
      </c>
      <c r="K41" s="18" t="n">
        <v>495.12921642</v>
      </c>
      <c r="L41" s="20" t="n">
        <v>2.79554709</v>
      </c>
      <c r="M41" s="18" t="s">
        <v>481</v>
      </c>
      <c r="N41" s="20" t="s">
        <v>481</v>
      </c>
      <c r="O41" s="18" t="s">
        <v>481</v>
      </c>
      <c r="P41" s="20" t="s">
        <v>481</v>
      </c>
      <c r="Q41" s="18" t="n">
        <v>387.44235424</v>
      </c>
      <c r="R41" s="20" t="n">
        <v>14.52510266</v>
      </c>
      <c r="S41" s="18" t="s">
        <v>481</v>
      </c>
      <c r="T41" s="20" t="s">
        <v>481</v>
      </c>
      <c r="U41" s="18" t="n">
        <v>414.32953294</v>
      </c>
      <c r="V41" s="20" t="n">
        <v>12.11486815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(2365.0/B46*100)</f>
        <v/>
      </c>
      <c r="D46" s="19" t="n">
        <v>20776</v>
      </c>
      <c r="E46" s="18" t="n">
        <v>395.86393035</v>
      </c>
      <c r="F46" s="20" t="n">
        <v>4.69275481</v>
      </c>
      <c r="G46" s="18" t="n">
        <v>413.4050075</v>
      </c>
      <c r="H46" s="20" t="n">
        <v>4.64157838</v>
      </c>
      <c r="I46" s="18" t="n">
        <v>425.57104078</v>
      </c>
      <c r="J46" s="20" t="n">
        <v>3.4895905</v>
      </c>
      <c r="K46" s="18" t="n">
        <v>418.43239662</v>
      </c>
      <c r="L46" s="20" t="n">
        <v>3.15664376</v>
      </c>
      <c r="M46" s="18" t="s">
        <v>481</v>
      </c>
      <c r="N46" s="20" t="s">
        <v>481</v>
      </c>
      <c r="O46" s="18" t="s">
        <v>481</v>
      </c>
      <c r="P46" s="20" t="s">
        <v>481</v>
      </c>
      <c r="Q46" s="18" t="s">
        <v>481</v>
      </c>
      <c r="R46" s="20" t="s">
        <v>481</v>
      </c>
      <c r="S46" s="18" t="s">
        <v>481</v>
      </c>
      <c r="T46" s="20" t="s">
        <v>481</v>
      </c>
      <c r="U46" s="18" t="n">
        <v>378.13736702</v>
      </c>
      <c r="V46" s="20" t="n">
        <v>2.27593454</v>
      </c>
    </row>
    <row r="47" spans="1:22">
      <c r="A47" s="15" t="s">
        <v>522</v>
      </c>
      <c r="B47" s="17" t="n">
        <v>5928</v>
      </c>
      <c r="C47" s="18">
        <f>(471.0/B47*100)</f>
        <v/>
      </c>
      <c r="D47" s="19" t="n">
        <v>5457</v>
      </c>
      <c r="E47" s="18" t="n">
        <v>433.12639312</v>
      </c>
      <c r="F47" s="20" t="n">
        <v>5.87957324</v>
      </c>
      <c r="G47" s="18" t="n">
        <v>446.807779</v>
      </c>
      <c r="H47" s="20" t="n">
        <v>5.59051752</v>
      </c>
      <c r="I47" s="18" t="n">
        <v>470.86940561</v>
      </c>
      <c r="J47" s="20" t="n">
        <v>4.43153898</v>
      </c>
      <c r="K47" s="18" t="n">
        <v>468.7542246</v>
      </c>
      <c r="L47" s="20" t="n">
        <v>4.53009392</v>
      </c>
      <c r="M47" s="18" t="s">
        <v>481</v>
      </c>
      <c r="N47" s="20" t="s">
        <v>481</v>
      </c>
      <c r="O47" s="18" t="s">
        <v>481</v>
      </c>
      <c r="P47" s="20" t="s">
        <v>481</v>
      </c>
      <c r="Q47" s="18" t="s">
        <v>481</v>
      </c>
      <c r="R47" s="20" t="s">
        <v>481</v>
      </c>
      <c r="S47" s="18" t="s">
        <v>481</v>
      </c>
      <c r="T47" s="20" t="s">
        <v>481</v>
      </c>
      <c r="U47" s="18" t="n">
        <v>377.28614023</v>
      </c>
      <c r="V47" s="20" t="n">
        <v>5.59144585</v>
      </c>
    </row>
    <row r="48" spans="1:22">
      <c r="A48" s="15" t="s">
        <v>523</v>
      </c>
      <c r="B48" s="17" t="n">
        <v>9841</v>
      </c>
      <c r="C48" s="18">
        <f>(8.0/B48*100)</f>
        <v/>
      </c>
      <c r="D48" s="19" t="n">
        <v>9833</v>
      </c>
      <c r="E48" s="18" t="n">
        <v>546.91160787</v>
      </c>
      <c r="F48" s="20" t="n">
        <v>9.63407934</v>
      </c>
      <c r="G48" s="18" t="n">
        <v>536.02037962</v>
      </c>
      <c r="H48" s="20" t="n">
        <v>6.18348683</v>
      </c>
      <c r="I48" s="18" t="n">
        <v>519.77039753</v>
      </c>
      <c r="J48" s="20" t="n">
        <v>4.38293663</v>
      </c>
      <c r="K48" s="18" t="n">
        <v>500.72882173</v>
      </c>
      <c r="L48" s="20" t="n">
        <v>5.71531872</v>
      </c>
      <c r="M48" s="18" t="s">
        <v>481</v>
      </c>
      <c r="N48" s="20" t="s">
        <v>481</v>
      </c>
      <c r="O48" s="18" t="s">
        <v>481</v>
      </c>
      <c r="P48" s="20" t="s">
        <v>481</v>
      </c>
      <c r="Q48" s="18" t="s">
        <v>481</v>
      </c>
      <c r="R48" s="20" t="s">
        <v>481</v>
      </c>
      <c r="S48" s="18" t="s">
        <v>481</v>
      </c>
      <c r="T48" s="20" t="s">
        <v>481</v>
      </c>
      <c r="U48" s="18" t="n">
        <v>437.15818013</v>
      </c>
      <c r="V48" s="20" t="n">
        <v>27.79466285</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(468.0/B50*100)</f>
        <v/>
      </c>
      <c r="D50" s="19" t="n">
        <v>11327</v>
      </c>
      <c r="E50" s="18" t="n">
        <v>394.17106349</v>
      </c>
      <c r="F50" s="20" t="n">
        <v>4.92708104</v>
      </c>
      <c r="G50" s="18" t="n">
        <v>413.29440905</v>
      </c>
      <c r="H50" s="20" t="n">
        <v>3.40780896</v>
      </c>
      <c r="I50" s="18" t="n">
        <v>424.70008199</v>
      </c>
      <c r="J50" s="20" t="n">
        <v>2.70857477</v>
      </c>
      <c r="K50" s="18" t="n">
        <v>428.75905169</v>
      </c>
      <c r="L50" s="20" t="n">
        <v>2.56300931</v>
      </c>
      <c r="M50" s="18" t="s">
        <v>481</v>
      </c>
      <c r="N50" s="20" t="s">
        <v>481</v>
      </c>
      <c r="O50" s="18" t="s">
        <v>481</v>
      </c>
      <c r="P50" s="20" t="s">
        <v>481</v>
      </c>
      <c r="Q50" s="18" t="s">
        <v>481</v>
      </c>
      <c r="R50" s="20" t="s">
        <v>481</v>
      </c>
      <c r="S50" s="18" t="s">
        <v>481</v>
      </c>
      <c r="T50" s="20" t="s">
        <v>481</v>
      </c>
      <c r="U50" s="18" t="n">
        <v>356.70552763</v>
      </c>
      <c r="V50" s="20" t="n">
        <v>7.10255764</v>
      </c>
    </row>
    <row r="51" spans="1:22">
      <c r="A51" s="15" t="s">
        <v>526</v>
      </c>
      <c r="B51" s="17" t="n">
        <v>6866</v>
      </c>
      <c r="C51" s="18">
        <f>(115.0/B51*100)</f>
        <v/>
      </c>
      <c r="D51" s="19" t="n">
        <v>6751</v>
      </c>
      <c r="E51" s="18" t="n">
        <v>415.55054552</v>
      </c>
      <c r="F51" s="20" t="n">
        <v>5.94211373</v>
      </c>
      <c r="G51" s="18" t="n">
        <v>423.21838122</v>
      </c>
      <c r="H51" s="20" t="n">
        <v>3.6650964</v>
      </c>
      <c r="I51" s="18" t="n">
        <v>429.27574855</v>
      </c>
      <c r="J51" s="20" t="n">
        <v>2.67795802</v>
      </c>
      <c r="K51" s="18" t="n">
        <v>423.61529034</v>
      </c>
      <c r="L51" s="20" t="n">
        <v>2.48844923</v>
      </c>
      <c r="M51" s="18" t="s">
        <v>481</v>
      </c>
      <c r="N51" s="20" t="s">
        <v>481</v>
      </c>
      <c r="O51" s="18" t="s">
        <v>481</v>
      </c>
      <c r="P51" s="20" t="s">
        <v>481</v>
      </c>
      <c r="Q51" s="18" t="n">
        <v>410.85572185</v>
      </c>
      <c r="R51" s="20" t="n">
        <v>3.7997542</v>
      </c>
      <c r="S51" s="18" t="s">
        <v>481</v>
      </c>
      <c r="T51" s="20" t="s">
        <v>481</v>
      </c>
      <c r="U51" s="18" t="n">
        <v>392.0919918</v>
      </c>
      <c r="V51" s="20" t="n">
        <v>6.42501547</v>
      </c>
    </row>
    <row r="52" spans="1:22">
      <c r="A52" s="15" t="s">
        <v>527</v>
      </c>
      <c r="B52" s="17" t="n">
        <v>5809</v>
      </c>
      <c r="C52" s="18">
        <f>(120.0/B52*100)</f>
        <v/>
      </c>
      <c r="D52" s="19" t="n">
        <v>5689</v>
      </c>
      <c r="E52" s="18" t="n">
        <v>469.77188462</v>
      </c>
      <c r="F52" s="20" t="n">
        <v>6.39456857</v>
      </c>
      <c r="G52" s="18" t="n">
        <v>496.04020235</v>
      </c>
      <c r="H52" s="20" t="n">
        <v>5.0882952</v>
      </c>
      <c r="I52" s="18" t="n">
        <v>486.97554518</v>
      </c>
      <c r="J52" s="20" t="n">
        <v>2.7720234</v>
      </c>
      <c r="K52" s="18" t="n">
        <v>468.83438768</v>
      </c>
      <c r="L52" s="20" t="n">
        <v>3.0882483</v>
      </c>
      <c r="M52" s="18" t="s">
        <v>481</v>
      </c>
      <c r="N52" s="20" t="s">
        <v>481</v>
      </c>
      <c r="O52" s="18" t="s">
        <v>481</v>
      </c>
      <c r="P52" s="20" t="s">
        <v>481</v>
      </c>
      <c r="Q52" s="18" t="s">
        <v>481</v>
      </c>
      <c r="R52" s="20" t="s">
        <v>481</v>
      </c>
      <c r="S52" s="18" t="s">
        <v>481</v>
      </c>
      <c r="T52" s="20" t="s">
        <v>481</v>
      </c>
      <c r="U52" s="18" t="n">
        <v>396.71303773</v>
      </c>
      <c r="V52" s="20" t="n">
        <v>5.93273518</v>
      </c>
    </row>
    <row r="53" spans="1:22">
      <c r="A53" s="15" t="s">
        <v>528</v>
      </c>
      <c r="B53" s="17" t="n">
        <v>5571</v>
      </c>
      <c r="C53" s="18">
        <f>(136.0/B53*100)</f>
        <v/>
      </c>
      <c r="D53" s="19" t="n">
        <v>5435</v>
      </c>
      <c r="E53" s="18" t="n">
        <v>426.50349823</v>
      </c>
      <c r="F53" s="20" t="n">
        <v>4.61134258</v>
      </c>
      <c r="G53" s="18" t="n">
        <v>430.72774675</v>
      </c>
      <c r="H53" s="20" t="n">
        <v>3.6458075</v>
      </c>
      <c r="I53" s="18" t="n">
        <v>446.90105628</v>
      </c>
      <c r="J53" s="20" t="n">
        <v>2.42063315</v>
      </c>
      <c r="K53" s="18" t="n">
        <v>442.14855043</v>
      </c>
      <c r="L53" s="20" t="n">
        <v>2.20573867</v>
      </c>
      <c r="M53" s="18" t="s">
        <v>481</v>
      </c>
      <c r="N53" s="20" t="s">
        <v>481</v>
      </c>
      <c r="O53" s="18" t="s">
        <v>481</v>
      </c>
      <c r="P53" s="20" t="s">
        <v>481</v>
      </c>
      <c r="Q53" s="18" t="s">
        <v>481</v>
      </c>
      <c r="R53" s="20" t="s">
        <v>481</v>
      </c>
      <c r="S53" s="18" t="s">
        <v>481</v>
      </c>
      <c r="T53" s="20" t="s">
        <v>481</v>
      </c>
      <c r="U53" s="18" t="n">
        <v>364.50991308</v>
      </c>
      <c r="V53" s="20" t="n">
        <v>4.21942897</v>
      </c>
    </row>
    <row r="54" spans="1:22">
      <c r="A54" s="15" t="s">
        <v>529</v>
      </c>
      <c r="B54" s="17" t="n">
        <v>4740</v>
      </c>
      <c r="C54" s="18">
        <f>(606.0/B54*100)</f>
        <v/>
      </c>
      <c r="D54" s="19" t="n">
        <v>4134</v>
      </c>
      <c r="E54" s="18" t="n">
        <v>321.99206414</v>
      </c>
      <c r="F54" s="20" t="n">
        <v>3.56574996</v>
      </c>
      <c r="G54" s="18" t="n">
        <v>340.32826889</v>
      </c>
      <c r="H54" s="20" t="n">
        <v>4.85284624</v>
      </c>
      <c r="I54" s="18" t="n">
        <v>349.35133022</v>
      </c>
      <c r="J54" s="20" t="n">
        <v>3.77924272</v>
      </c>
      <c r="K54" s="18" t="n">
        <v>361.66329011</v>
      </c>
      <c r="L54" s="20" t="n">
        <v>4.57768006</v>
      </c>
      <c r="M54" s="18" t="s">
        <v>481</v>
      </c>
      <c r="N54" s="20" t="s">
        <v>481</v>
      </c>
      <c r="O54" s="18" t="s">
        <v>481</v>
      </c>
      <c r="P54" s="20" t="s">
        <v>481</v>
      </c>
      <c r="Q54" s="18" t="s">
        <v>481</v>
      </c>
      <c r="R54" s="20" t="s">
        <v>481</v>
      </c>
      <c r="S54" s="18" t="s">
        <v>481</v>
      </c>
      <c r="T54" s="20" t="s">
        <v>481</v>
      </c>
      <c r="U54" s="18" t="n">
        <v>288.23274481</v>
      </c>
      <c r="V54" s="20" t="n">
        <v>3.4708975</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(77.0/B56*100)</f>
        <v/>
      </c>
      <c r="D56" s="19" t="n">
        <v>5282</v>
      </c>
      <c r="E56" s="18" t="n">
        <v>527.1139874</v>
      </c>
      <c r="F56" s="20" t="n">
        <v>7.10045677</v>
      </c>
      <c r="G56" s="18" t="n">
        <v>539.2350734300001</v>
      </c>
      <c r="H56" s="20" t="n">
        <v>4.2311423</v>
      </c>
      <c r="I56" s="18" t="n">
        <v>530.70746075</v>
      </c>
      <c r="J56" s="20" t="n">
        <v>2.38523783</v>
      </c>
      <c r="K56" s="18" t="n">
        <v>511.64243778</v>
      </c>
      <c r="L56" s="20" t="n">
        <v>3.24363061</v>
      </c>
      <c r="M56" s="18" t="s">
        <v>481</v>
      </c>
      <c r="N56" s="20" t="s">
        <v>481</v>
      </c>
      <c r="O56" s="18" t="s">
        <v>481</v>
      </c>
      <c r="P56" s="20" t="s">
        <v>481</v>
      </c>
      <c r="Q56" s="18" t="s">
        <v>481</v>
      </c>
      <c r="R56" s="20" t="s">
        <v>481</v>
      </c>
      <c r="S56" s="18" t="s">
        <v>481</v>
      </c>
      <c r="T56" s="20" t="s">
        <v>481</v>
      </c>
      <c r="U56" s="18" t="n">
        <v>458.09416324</v>
      </c>
      <c r="V56" s="20" t="n">
        <v>14.87397533</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(189.0/B61*100)</f>
        <v/>
      </c>
      <c r="D61" s="19" t="n">
        <v>6336</v>
      </c>
      <c r="E61" s="18" t="n">
        <v>480.07755585</v>
      </c>
      <c r="F61" s="20" t="n">
        <v>5.25976145</v>
      </c>
      <c r="G61" s="18" t="n">
        <v>478.65781147</v>
      </c>
      <c r="H61" s="20" t="n">
        <v>5.0975009</v>
      </c>
      <c r="I61" s="18" t="n">
        <v>487.14158679</v>
      </c>
      <c r="J61" s="20" t="n">
        <v>2.78240646</v>
      </c>
      <c r="K61" s="18" t="n">
        <v>471.76148687</v>
      </c>
      <c r="L61" s="20" t="n">
        <v>2.79842853</v>
      </c>
      <c r="M61" s="18" t="s">
        <v>481</v>
      </c>
      <c r="N61" s="20" t="s">
        <v>481</v>
      </c>
      <c r="O61" s="18" t="s">
        <v>481</v>
      </c>
      <c r="P61" s="20" t="s">
        <v>481</v>
      </c>
      <c r="Q61" s="18" t="s">
        <v>481</v>
      </c>
      <c r="R61" s="20" t="s">
        <v>481</v>
      </c>
      <c r="S61" s="18" t="s">
        <v>481</v>
      </c>
      <c r="T61" s="20" t="s">
        <v>481</v>
      </c>
      <c r="U61" s="18" t="n">
        <v>387.51460489</v>
      </c>
      <c r="V61" s="20" t="n">
        <v>7.91862034</v>
      </c>
    </row>
    <row r="62" spans="1:22">
      <c r="A62" s="15" t="s">
        <v>537</v>
      </c>
      <c r="B62" s="17" t="n">
        <v>4476</v>
      </c>
      <c r="C62" s="18">
        <f>(3.0/B62*100)</f>
        <v/>
      </c>
      <c r="D62" s="19" t="n">
        <v>4473</v>
      </c>
      <c r="E62" s="18" t="n">
        <v>536.43720331</v>
      </c>
      <c r="F62" s="20" t="n">
        <v>7.04299773</v>
      </c>
      <c r="G62" s="18" t="n">
        <v>535.4686918899999</v>
      </c>
      <c r="H62" s="20" t="n">
        <v>5.32209375</v>
      </c>
      <c r="I62" s="18" t="n">
        <v>537.18778133</v>
      </c>
      <c r="J62" s="20" t="n">
        <v>1.96966847</v>
      </c>
      <c r="K62" s="18" t="n">
        <v>517.5984321</v>
      </c>
      <c r="L62" s="20" t="n">
        <v>1.95669504</v>
      </c>
      <c r="M62" s="18" t="s">
        <v>481</v>
      </c>
      <c r="N62" s="20" t="s">
        <v>481</v>
      </c>
      <c r="O62" s="18" t="s">
        <v>481</v>
      </c>
      <c r="P62" s="20" t="s">
        <v>481</v>
      </c>
      <c r="Q62" s="18" t="s">
        <v>481</v>
      </c>
      <c r="R62" s="20" t="s">
        <v>481</v>
      </c>
      <c r="S62" s="18" t="s">
        <v>481</v>
      </c>
      <c r="T62" s="20" t="s">
        <v>481</v>
      </c>
      <c r="U62" s="18" t="n">
        <v>490.1485333</v>
      </c>
      <c r="V62" s="20" t="n">
        <v>22.72898874</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(103.0/B66*100)</f>
        <v/>
      </c>
      <c r="D66" s="19" t="n">
        <v>5562</v>
      </c>
      <c r="E66" s="18" t="n">
        <v>410.49929777</v>
      </c>
      <c r="F66" s="20" t="n">
        <v>3.1557115</v>
      </c>
      <c r="G66" s="18" t="n">
        <v>415.12856241</v>
      </c>
      <c r="H66" s="20" t="n">
        <v>2.69184027</v>
      </c>
      <c r="I66" s="18" t="n">
        <v>427.76356691</v>
      </c>
      <c r="J66" s="20" t="n">
        <v>1.99706112</v>
      </c>
      <c r="K66" s="18" t="n">
        <v>418.81280895</v>
      </c>
      <c r="L66" s="20" t="n">
        <v>2.66326333</v>
      </c>
      <c r="M66" s="18" t="s">
        <v>481</v>
      </c>
      <c r="N66" s="20" t="s">
        <v>481</v>
      </c>
      <c r="O66" s="18" t="s">
        <v>481</v>
      </c>
      <c r="P66" s="20" t="s">
        <v>481</v>
      </c>
      <c r="Q66" s="18" t="s">
        <v>481</v>
      </c>
      <c r="R66" s="20" t="s">
        <v>481</v>
      </c>
      <c r="S66" s="18" t="s">
        <v>481</v>
      </c>
      <c r="T66" s="20" t="s">
        <v>481</v>
      </c>
      <c r="U66" s="18" t="n">
        <v>357.22002718</v>
      </c>
      <c r="V66" s="20" t="n">
        <v>3.33903002</v>
      </c>
    </row>
    <row r="67" spans="1:22">
      <c r="A67" s="15" t="s">
        <v>542</v>
      </c>
      <c r="B67" s="17" t="n">
        <v>6971</v>
      </c>
      <c r="C67" s="18">
        <f>(1233.0/B67*100)</f>
        <v/>
      </c>
      <c r="D67" s="19" t="n">
        <v>5738</v>
      </c>
      <c r="E67" s="18" t="n">
        <v>383.82159407</v>
      </c>
      <c r="F67" s="20" t="n">
        <v>4.40539828</v>
      </c>
      <c r="G67" s="18" t="n">
        <v>413.37757059</v>
      </c>
      <c r="H67" s="20" t="n">
        <v>3.29424045</v>
      </c>
      <c r="I67" s="18" t="n">
        <v>414.42692621</v>
      </c>
      <c r="J67" s="20" t="n">
        <v>2.70892324</v>
      </c>
      <c r="K67" s="18" t="n">
        <v>418.45356532</v>
      </c>
      <c r="L67" s="20" t="n">
        <v>3.64102194</v>
      </c>
      <c r="M67" s="18" t="s">
        <v>481</v>
      </c>
      <c r="N67" s="20" t="s">
        <v>481</v>
      </c>
      <c r="O67" s="18" t="s">
        <v>481</v>
      </c>
      <c r="P67" s="20" t="s">
        <v>481</v>
      </c>
      <c r="Q67" s="18" t="s">
        <v>481</v>
      </c>
      <c r="R67" s="20" t="s">
        <v>481</v>
      </c>
      <c r="S67" s="18" t="s">
        <v>481</v>
      </c>
      <c r="T67" s="20" t="s">
        <v>481</v>
      </c>
      <c r="U67" s="18" t="n">
        <v>348.69108242</v>
      </c>
      <c r="V67" s="20" t="n">
        <v>5.78089211</v>
      </c>
    </row>
    <row r="68" spans="1:22">
      <c r="A68" s="15" t="s">
        <v>543</v>
      </c>
      <c r="B68" s="17" t="n">
        <v>12083</v>
      </c>
      <c r="C68" s="18">
        <f>(32.0/B68*100)</f>
        <v/>
      </c>
      <c r="D68" s="19" t="n">
        <v>12051</v>
      </c>
      <c r="E68" s="18" t="n">
        <v>413.25286594</v>
      </c>
      <c r="F68" s="20" t="n">
        <v>2.93056993</v>
      </c>
      <c r="G68" s="18" t="n">
        <v>420.17598074</v>
      </c>
      <c r="H68" s="20" t="n">
        <v>2.91557482</v>
      </c>
      <c r="I68" s="18" t="n">
        <v>440.87779848</v>
      </c>
      <c r="J68" s="20" t="n">
        <v>1.78822048</v>
      </c>
      <c r="K68" s="18" t="n">
        <v>435.78897489</v>
      </c>
      <c r="L68" s="20" t="n">
        <v>1.76657931</v>
      </c>
      <c r="M68" s="18" t="s">
        <v>481</v>
      </c>
      <c r="N68" s="20" t="s">
        <v>481</v>
      </c>
      <c r="O68" s="18" t="s">
        <v>481</v>
      </c>
      <c r="P68" s="20" t="s">
        <v>481</v>
      </c>
      <c r="Q68" s="18" t="s">
        <v>481</v>
      </c>
      <c r="R68" s="20" t="s">
        <v>481</v>
      </c>
      <c r="S68" s="18" t="s">
        <v>481</v>
      </c>
      <c r="T68" s="20" t="s">
        <v>481</v>
      </c>
      <c r="U68" s="18" t="n">
        <v>357.84060999</v>
      </c>
      <c r="V68" s="20" t="n">
        <v>1.89593327</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467.70202539</v>
      </c>
      <c r="F70" s="20" t="n">
        <v>3.97799338</v>
      </c>
      <c r="G70" s="18" t="n">
        <v>490.47297738</v>
      </c>
      <c r="H70" s="20" t="n">
        <v>3.45975264</v>
      </c>
      <c r="I70" s="18" t="n">
        <v>492.75690813</v>
      </c>
      <c r="J70" s="20" t="n">
        <v>3.56056941</v>
      </c>
      <c r="K70" s="18" t="n">
        <v>493.62674864</v>
      </c>
      <c r="L70" s="20" t="n">
        <v>3.40539424</v>
      </c>
      <c r="M70" s="18" t="s">
        <v>481</v>
      </c>
      <c r="N70" s="20" t="s">
        <v>481</v>
      </c>
      <c r="O70" s="18" t="s">
        <v>481</v>
      </c>
      <c r="P70" s="20" t="s">
        <v>481</v>
      </c>
      <c r="Q70" s="18" t="s">
        <v>481</v>
      </c>
      <c r="R70" s="20" t="s">
        <v>481</v>
      </c>
      <c r="S70" s="18" t="s">
        <v>481</v>
      </c>
      <c r="T70" s="20" t="s">
        <v>481</v>
      </c>
      <c r="U70" s="18" t="n">
        <v>433.3866744</v>
      </c>
      <c r="V70" s="20" t="n">
        <v>7.79660617</v>
      </c>
    </row>
    <row r="71" spans="1:22">
      <c r="A71" s="15" t="s">
        <v>546</v>
      </c>
      <c r="B71" s="17" t="n">
        <v>6115</v>
      </c>
      <c r="C71" s="18">
        <f>(55.0/B71*100)</f>
        <v/>
      </c>
      <c r="D71" s="19" t="n">
        <v>6060</v>
      </c>
      <c r="E71" s="18" t="n">
        <v>581.0428773899999</v>
      </c>
      <c r="F71" s="20" t="n">
        <v>7.26206826</v>
      </c>
      <c r="G71" s="18" t="n">
        <v>585.90177305</v>
      </c>
      <c r="H71" s="20" t="n">
        <v>3.97704116</v>
      </c>
      <c r="I71" s="18" t="n">
        <v>560.20698793</v>
      </c>
      <c r="J71" s="20" t="n">
        <v>2.25216031</v>
      </c>
      <c r="K71" s="18" t="n">
        <v>539.7849118</v>
      </c>
      <c r="L71" s="20" t="n">
        <v>2.12775053</v>
      </c>
      <c r="M71" s="18" t="s">
        <v>481</v>
      </c>
      <c r="N71" s="20" t="s">
        <v>481</v>
      </c>
      <c r="O71" s="18" t="s">
        <v>481</v>
      </c>
      <c r="P71" s="20" t="s">
        <v>481</v>
      </c>
      <c r="Q71" s="18" t="s">
        <v>481</v>
      </c>
      <c r="R71" s="20" t="s">
        <v>481</v>
      </c>
      <c r="S71" s="18" t="s">
        <v>481</v>
      </c>
      <c r="T71" s="20" t="s">
        <v>481</v>
      </c>
      <c r="U71" s="18" t="n">
        <v>479.32321955</v>
      </c>
      <c r="V71" s="20" t="n">
        <v>16.15588719</v>
      </c>
    </row>
    <row r="72" spans="1:22">
      <c r="A72" s="15" t="s">
        <v>547</v>
      </c>
      <c r="B72" s="17" t="n">
        <v>7708</v>
      </c>
      <c r="C72" s="18">
        <f>(9.0/B72*100)</f>
        <v/>
      </c>
      <c r="D72" s="19" t="n">
        <v>7699</v>
      </c>
      <c r="E72" s="18" t="n">
        <v>559.27354091</v>
      </c>
      <c r="F72" s="20" t="n">
        <v>8.695453110000001</v>
      </c>
      <c r="G72" s="18" t="n">
        <v>565.83640612</v>
      </c>
      <c r="H72" s="20" t="n">
        <v>5.51974383</v>
      </c>
      <c r="I72" s="18" t="n">
        <v>541.94334861</v>
      </c>
      <c r="J72" s="20" t="n">
        <v>2.73360165</v>
      </c>
      <c r="K72" s="18" t="n">
        <v>505.97376832</v>
      </c>
      <c r="L72" s="20" t="n">
        <v>2.62672611</v>
      </c>
      <c r="M72" s="18" t="s">
        <v>481</v>
      </c>
      <c r="N72" s="20" t="s">
        <v>481</v>
      </c>
      <c r="O72" s="18" t="s">
        <v>481</v>
      </c>
      <c r="P72" s="20" t="s">
        <v>481</v>
      </c>
      <c r="Q72" s="18" t="s">
        <v>481</v>
      </c>
      <c r="R72" s="20" t="s">
        <v>481</v>
      </c>
      <c r="S72" s="18" t="s">
        <v>481</v>
      </c>
      <c r="T72" s="20" t="s">
        <v>481</v>
      </c>
      <c r="U72" s="18" t="n">
        <v>466.75980846</v>
      </c>
      <c r="V72" s="20" t="n">
        <v>23.30690652</v>
      </c>
    </row>
    <row r="73" spans="1:22">
      <c r="A73" s="15" t="s">
        <v>548</v>
      </c>
      <c r="B73" s="17" t="n">
        <v>8249</v>
      </c>
      <c r="C73" s="18">
        <f>(212.0/B73*100)</f>
        <v/>
      </c>
      <c r="D73" s="19" t="n">
        <v>8037</v>
      </c>
      <c r="E73" s="18" t="n">
        <v>421.31103356</v>
      </c>
      <c r="F73" s="20" t="n">
        <v>6.81423278</v>
      </c>
      <c r="G73" s="18" t="n">
        <v>422.0437405</v>
      </c>
      <c r="H73" s="20" t="n">
        <v>4.49172095</v>
      </c>
      <c r="I73" s="18" t="n">
        <v>422.34937145</v>
      </c>
      <c r="J73" s="20" t="n">
        <v>2.67893395</v>
      </c>
      <c r="K73" s="18" t="n">
        <v>426.67311314</v>
      </c>
      <c r="L73" s="20" t="n">
        <v>4.19359239</v>
      </c>
      <c r="M73" s="18" t="s">
        <v>481</v>
      </c>
      <c r="N73" s="20" t="s">
        <v>481</v>
      </c>
      <c r="O73" s="18" t="s">
        <v>481</v>
      </c>
      <c r="P73" s="20" t="s">
        <v>481</v>
      </c>
      <c r="Q73" s="18" t="s">
        <v>481</v>
      </c>
      <c r="R73" s="20" t="s">
        <v>481</v>
      </c>
      <c r="S73" s="18" t="s">
        <v>481</v>
      </c>
      <c r="T73" s="20" t="s">
        <v>481</v>
      </c>
      <c r="U73" s="18" t="n">
        <v>376.30364299</v>
      </c>
      <c r="V73" s="20" t="n">
        <v>8.75987439</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(345.0/B75*100)</f>
        <v/>
      </c>
      <c r="D75" s="19" t="n">
        <v>5030</v>
      </c>
      <c r="E75" s="18" t="n">
        <v>384.74978168</v>
      </c>
      <c r="F75" s="20" t="n">
        <v>2.92317927</v>
      </c>
      <c r="G75" s="18" t="n">
        <v>383.11481026</v>
      </c>
      <c r="H75" s="20" t="n">
        <v>3.87734501</v>
      </c>
      <c r="I75" s="18" t="n">
        <v>401.79535252</v>
      </c>
      <c r="J75" s="20" t="n">
        <v>2.65472982</v>
      </c>
      <c r="K75" s="18" t="n">
        <v>394.47302618</v>
      </c>
      <c r="L75" s="20" t="n">
        <v>3.65399828</v>
      </c>
      <c r="M75" s="18" t="s">
        <v>481</v>
      </c>
      <c r="N75" s="20" t="s">
        <v>481</v>
      </c>
      <c r="O75" s="18" t="s">
        <v>481</v>
      </c>
      <c r="P75" s="20" t="s">
        <v>481</v>
      </c>
      <c r="Q75" s="18" t="s">
        <v>481</v>
      </c>
      <c r="R75" s="20" t="s">
        <v>481</v>
      </c>
      <c r="S75" s="18" t="s">
        <v>481</v>
      </c>
      <c r="T75" s="20" t="s">
        <v>481</v>
      </c>
      <c r="U75" s="18" t="n">
        <v>362.53739592</v>
      </c>
      <c r="V75" s="20" t="n">
        <v>3.78453297</v>
      </c>
    </row>
    <row r="76" spans="1:22">
      <c r="A76" s="15" t="s">
        <v>551</v>
      </c>
      <c r="B76" s="17" t="n">
        <v>14167</v>
      </c>
      <c r="C76" s="18">
        <f>(238.0/B76*100)</f>
        <v/>
      </c>
      <c r="D76" s="19" t="n">
        <v>13929</v>
      </c>
      <c r="E76" s="18" t="n">
        <v>423.9045735</v>
      </c>
      <c r="F76" s="20" t="n">
        <v>4.04555613</v>
      </c>
      <c r="G76" s="18" t="n">
        <v>427.17540056</v>
      </c>
      <c r="H76" s="20" t="n">
        <v>2.92956273</v>
      </c>
      <c r="I76" s="18" t="n">
        <v>450.62459519</v>
      </c>
      <c r="J76" s="20" t="n">
        <v>3.10152936</v>
      </c>
      <c r="K76" s="18" t="n">
        <v>456.4635226</v>
      </c>
      <c r="L76" s="20" t="n">
        <v>3.36064955</v>
      </c>
      <c r="M76" s="18" t="s">
        <v>481</v>
      </c>
      <c r="N76" s="20" t="s">
        <v>481</v>
      </c>
      <c r="O76" s="18" t="s">
        <v>481</v>
      </c>
      <c r="P76" s="20" t="s">
        <v>481</v>
      </c>
      <c r="Q76" s="18" t="s">
        <v>481</v>
      </c>
      <c r="R76" s="20" t="s">
        <v>481</v>
      </c>
      <c r="S76" s="18" t="s">
        <v>481</v>
      </c>
      <c r="T76" s="20" t="s">
        <v>481</v>
      </c>
      <c r="U76" s="18" t="n">
        <v>360.91440946</v>
      </c>
      <c r="V76" s="20" t="n">
        <v>4.12595673</v>
      </c>
    </row>
    <row r="77" spans="1:22">
      <c r="A77" s="15" t="s">
        <v>552</v>
      </c>
      <c r="B77" s="17" t="n">
        <v>6062</v>
      </c>
      <c r="C77" s="18">
        <f>(480.0/B77*100)</f>
        <v/>
      </c>
      <c r="D77" s="19" t="n">
        <v>5582</v>
      </c>
      <c r="E77" s="18" t="n">
        <v>417.83334679</v>
      </c>
      <c r="F77" s="20" t="n">
        <v>6.23148467</v>
      </c>
      <c r="G77" s="18" t="n">
        <v>444.96325303</v>
      </c>
      <c r="H77" s="20" t="n">
        <v>4.70996573</v>
      </c>
      <c r="I77" s="18" t="n">
        <v>452.93277001</v>
      </c>
      <c r="J77" s="20" t="n">
        <v>3.91622211</v>
      </c>
      <c r="K77" s="18" t="n">
        <v>449.53251149</v>
      </c>
      <c r="L77" s="20" t="n">
        <v>2.54990801</v>
      </c>
      <c r="M77" s="18" t="s">
        <v>481</v>
      </c>
      <c r="N77" s="20" t="s">
        <v>481</v>
      </c>
      <c r="O77" s="18" t="s">
        <v>481</v>
      </c>
      <c r="P77" s="20" t="s">
        <v>481</v>
      </c>
      <c r="Q77" s="18" t="s">
        <v>481</v>
      </c>
      <c r="R77" s="20" t="s">
        <v>481</v>
      </c>
      <c r="S77" s="18" t="s">
        <v>481</v>
      </c>
      <c r="T77" s="20" t="s">
        <v>481</v>
      </c>
      <c r="U77" s="18" t="n">
        <v>374.12364042</v>
      </c>
      <c r="V77" s="20" t="n">
        <v>3.40081357</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(118.0/B81*100)</f>
        <v/>
      </c>
      <c r="D81" s="19" t="n">
        <v>8743</v>
      </c>
      <c r="E81" s="18" t="n">
        <v>437.70496122</v>
      </c>
      <c r="F81" s="20" t="n">
        <v>5.41760773</v>
      </c>
      <c r="G81" s="18" t="n">
        <v>454.04702918</v>
      </c>
      <c r="H81" s="20" t="n">
        <v>3.71219424</v>
      </c>
      <c r="I81" s="18" t="n">
        <v>444.88255563</v>
      </c>
      <c r="J81" s="20" t="n">
        <v>2.97493525</v>
      </c>
      <c r="K81" s="18" t="n">
        <v>431.98520894</v>
      </c>
      <c r="L81" s="20" t="n">
        <v>4.2765414</v>
      </c>
      <c r="M81" s="18" t="s">
        <v>481</v>
      </c>
      <c r="N81" s="20" t="s">
        <v>481</v>
      </c>
      <c r="O81" s="18" t="s">
        <v>481</v>
      </c>
      <c r="P81" s="20" t="s">
        <v>481</v>
      </c>
      <c r="Q81" s="18" t="s">
        <v>481</v>
      </c>
      <c r="R81" s="20" t="s">
        <v>481</v>
      </c>
      <c r="S81" s="18" t="s">
        <v>481</v>
      </c>
      <c r="T81" s="20" t="s">
        <v>481</v>
      </c>
      <c r="U81" s="18" t="n">
        <v>389.15343339</v>
      </c>
      <c r="V81" s="20" t="n">
        <v>8.931193840000001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886</v>
      </c>
    </row>
    <row customHeight="1" ht="30" r="4" spans="1:22">
      <c r="A4" s="6" t="n"/>
      <c r="B4" s="7" t="s">
        <v>462</v>
      </c>
      <c r="C4" s="7" t="s">
        <v>463</v>
      </c>
      <c r="D4" s="8" t="s">
        <v>462</v>
      </c>
      <c r="E4" s="9" t="s">
        <v>880</v>
      </c>
      <c r="F4" s="10" t="n"/>
      <c r="G4" s="9" t="s">
        <v>881</v>
      </c>
      <c r="H4" s="10" t="n"/>
      <c r="I4" s="9" t="s">
        <v>882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464.97475498</v>
      </c>
      <c r="F7" s="20" t="n">
        <v>11.26599704</v>
      </c>
      <c r="G7" s="18" t="n">
        <v>446.61697115</v>
      </c>
      <c r="H7" s="20" t="n">
        <v>8.73131478</v>
      </c>
      <c r="I7" s="18" t="n">
        <v>493.89498103</v>
      </c>
      <c r="J7" s="20" t="n">
        <v>4.54797385</v>
      </c>
      <c r="K7" s="18" t="n">
        <v>519.20531356</v>
      </c>
      <c r="L7" s="20" t="n">
        <v>1.75434039</v>
      </c>
      <c r="M7" s="18" t="s">
        <v>481</v>
      </c>
      <c r="N7" s="20" t="s">
        <v>481</v>
      </c>
      <c r="O7" s="18" t="s">
        <v>481</v>
      </c>
      <c r="P7" s="20" t="s">
        <v>481</v>
      </c>
      <c r="Q7" s="18" t="s">
        <v>481</v>
      </c>
      <c r="R7" s="20" t="s">
        <v>481</v>
      </c>
      <c r="S7" s="18" t="s">
        <v>481</v>
      </c>
      <c r="T7" s="20" t="s">
        <v>481</v>
      </c>
      <c r="U7" s="18" t="n">
        <v>474.46195471</v>
      </c>
      <c r="V7" s="20" t="n">
        <v>4.70301199</v>
      </c>
    </row>
    <row r="8" spans="1:22">
      <c r="A8" s="15" t="s">
        <v>483</v>
      </c>
      <c r="B8" s="17" t="n">
        <v>7007</v>
      </c>
      <c r="C8" s="18">
        <f>(299.0/B8*100)</f>
        <v/>
      </c>
      <c r="D8" s="19" t="n">
        <v>6708</v>
      </c>
      <c r="E8" s="18" t="n">
        <v>451.4699772</v>
      </c>
      <c r="F8" s="20" t="n">
        <v>13.52024775</v>
      </c>
      <c r="G8" s="18" t="n">
        <v>460.56958241</v>
      </c>
      <c r="H8" s="20" t="n">
        <v>8.307434990000001</v>
      </c>
      <c r="I8" s="18" t="n">
        <v>468.8654778</v>
      </c>
      <c r="J8" s="20" t="n">
        <v>5.8109707</v>
      </c>
      <c r="K8" s="18" t="n">
        <v>508.35868302</v>
      </c>
      <c r="L8" s="20" t="n">
        <v>2.34275707</v>
      </c>
      <c r="M8" s="18" t="s">
        <v>481</v>
      </c>
      <c r="N8" s="20" t="s">
        <v>481</v>
      </c>
      <c r="O8" s="18" t="s">
        <v>481</v>
      </c>
      <c r="P8" s="20" t="s">
        <v>481</v>
      </c>
      <c r="Q8" s="18" t="n">
        <v>368.48347797</v>
      </c>
      <c r="R8" s="20" t="n">
        <v>14.99112476</v>
      </c>
      <c r="S8" s="18" t="s">
        <v>481</v>
      </c>
      <c r="T8" s="20" t="s">
        <v>481</v>
      </c>
      <c r="U8" s="18" t="n">
        <v>423.41944837</v>
      </c>
      <c r="V8" s="20" t="n">
        <v>6.44773881</v>
      </c>
    </row>
    <row r="9" spans="1:22">
      <c r="A9" s="15" t="s">
        <v>484</v>
      </c>
      <c r="B9" s="17" t="n">
        <v>9651</v>
      </c>
      <c r="C9" s="18">
        <f>(357.0/B9*100)</f>
        <v/>
      </c>
      <c r="D9" s="19" t="n">
        <v>9294</v>
      </c>
      <c r="E9" s="18" t="n">
        <v>443.5489045</v>
      </c>
      <c r="F9" s="20" t="n">
        <v>9.324672659999999</v>
      </c>
      <c r="G9" s="18" t="n">
        <v>447.93924384</v>
      </c>
      <c r="H9" s="20" t="n">
        <v>6.92241896</v>
      </c>
      <c r="I9" s="18" t="n">
        <v>469.33135821</v>
      </c>
      <c r="J9" s="20" t="n">
        <v>4.67493372</v>
      </c>
      <c r="K9" s="18" t="n">
        <v>523.76222347</v>
      </c>
      <c r="L9" s="20" t="n">
        <v>2.06177391</v>
      </c>
      <c r="M9" s="18" t="s">
        <v>481</v>
      </c>
      <c r="N9" s="20" t="s">
        <v>481</v>
      </c>
      <c r="O9" s="18" t="s">
        <v>481</v>
      </c>
      <c r="P9" s="20" t="s">
        <v>481</v>
      </c>
      <c r="Q9" s="18" t="n">
        <v>374.78530698</v>
      </c>
      <c r="R9" s="20" t="n">
        <v>11.62763904</v>
      </c>
      <c r="S9" s="18" t="s">
        <v>481</v>
      </c>
      <c r="T9" s="20" t="s">
        <v>481</v>
      </c>
      <c r="U9" s="18" t="n">
        <v>414.9064103</v>
      </c>
      <c r="V9" s="20" t="n">
        <v>6.48324997</v>
      </c>
    </row>
    <row r="10" spans="1:22">
      <c r="A10" s="15" t="s">
        <v>485</v>
      </c>
      <c r="B10" s="17" t="n">
        <v>20058</v>
      </c>
      <c r="C10" s="18">
        <f>(585.0/B10*100)</f>
        <v/>
      </c>
      <c r="D10" s="19" t="n">
        <v>19473</v>
      </c>
      <c r="E10" s="18" t="n">
        <v>467.35558873</v>
      </c>
      <c r="F10" s="20" t="n">
        <v>9.92347927</v>
      </c>
      <c r="G10" s="18" t="n">
        <v>489.32174183</v>
      </c>
      <c r="H10" s="20" t="n">
        <v>5.67823713</v>
      </c>
      <c r="I10" s="18" t="n">
        <v>511.88647929</v>
      </c>
      <c r="J10" s="20" t="n">
        <v>3.78393286</v>
      </c>
      <c r="K10" s="18" t="n">
        <v>539.22485611</v>
      </c>
      <c r="L10" s="20" t="n">
        <v>1.89850021</v>
      </c>
      <c r="M10" s="18" t="s">
        <v>481</v>
      </c>
      <c r="N10" s="20" t="s">
        <v>481</v>
      </c>
      <c r="O10" s="18" t="s">
        <v>481</v>
      </c>
      <c r="P10" s="20" t="s">
        <v>481</v>
      </c>
      <c r="Q10" s="18" t="s">
        <v>481</v>
      </c>
      <c r="R10" s="20" t="s">
        <v>481</v>
      </c>
      <c r="S10" s="18" t="s">
        <v>481</v>
      </c>
      <c r="T10" s="20" t="s">
        <v>481</v>
      </c>
      <c r="U10" s="18" t="n">
        <v>453.54981806</v>
      </c>
      <c r="V10" s="20" t="n">
        <v>5.34642757</v>
      </c>
    </row>
    <row r="11" spans="1:22">
      <c r="A11" s="15" t="s">
        <v>486</v>
      </c>
      <c r="B11" s="17" t="n">
        <v>7053</v>
      </c>
      <c r="C11" s="18">
        <f>(242.0/B11*100)</f>
        <v/>
      </c>
      <c r="D11" s="19" t="n">
        <v>6811</v>
      </c>
      <c r="E11" s="18" t="n">
        <v>412.84147287</v>
      </c>
      <c r="F11" s="20" t="n">
        <v>9.91244075</v>
      </c>
      <c r="G11" s="18" t="n">
        <v>403.82401066</v>
      </c>
      <c r="H11" s="20" t="n">
        <v>6.34951212</v>
      </c>
      <c r="I11" s="18" t="n">
        <v>423.23791229</v>
      </c>
      <c r="J11" s="20" t="n">
        <v>4.56491564</v>
      </c>
      <c r="K11" s="18" t="n">
        <v>462.45328073</v>
      </c>
      <c r="L11" s="20" t="n">
        <v>2.57333086</v>
      </c>
      <c r="M11" s="18" t="s">
        <v>481</v>
      </c>
      <c r="N11" s="20" t="s">
        <v>481</v>
      </c>
      <c r="O11" s="18" t="s">
        <v>481</v>
      </c>
      <c r="P11" s="20" t="s">
        <v>481</v>
      </c>
      <c r="Q11" s="18" t="s">
        <v>481</v>
      </c>
      <c r="R11" s="20" t="s">
        <v>481</v>
      </c>
      <c r="S11" s="18" t="s">
        <v>481</v>
      </c>
      <c r="T11" s="20" t="s">
        <v>481</v>
      </c>
      <c r="U11" s="18" t="n">
        <v>414.40646901</v>
      </c>
      <c r="V11" s="20" t="n">
        <v>5.43239188</v>
      </c>
    </row>
    <row r="12" spans="1:22">
      <c r="A12" s="15" t="s">
        <v>487</v>
      </c>
      <c r="B12" s="17" t="n">
        <v>6894</v>
      </c>
      <c r="C12" s="18">
        <f>(60.0/B12*100)</f>
        <v/>
      </c>
      <c r="D12" s="19" t="n">
        <v>6834</v>
      </c>
      <c r="E12" s="18" t="n">
        <v>452.36197473</v>
      </c>
      <c r="F12" s="20" t="n">
        <v>9.467243829999999</v>
      </c>
      <c r="G12" s="18" t="n">
        <v>470.50840713</v>
      </c>
      <c r="H12" s="20" t="n">
        <v>7.5614628</v>
      </c>
      <c r="I12" s="18" t="n">
        <v>473.78644846</v>
      </c>
      <c r="J12" s="20" t="n">
        <v>4.38668901</v>
      </c>
      <c r="K12" s="18" t="n">
        <v>508.59863086</v>
      </c>
      <c r="L12" s="20" t="n">
        <v>1.76881086</v>
      </c>
      <c r="M12" s="18" t="s">
        <v>481</v>
      </c>
      <c r="N12" s="20" t="s">
        <v>481</v>
      </c>
      <c r="O12" s="18" t="s">
        <v>481</v>
      </c>
      <c r="P12" s="20" t="s">
        <v>481</v>
      </c>
      <c r="Q12" s="18" t="n">
        <v>366.6777112</v>
      </c>
      <c r="R12" s="20" t="n">
        <v>14.39052153</v>
      </c>
      <c r="S12" s="18" t="s">
        <v>481</v>
      </c>
      <c r="T12" s="20" t="s">
        <v>481</v>
      </c>
      <c r="U12" s="18" t="n">
        <v>397.06909233</v>
      </c>
      <c r="V12" s="20" t="n">
        <v>6.48497382</v>
      </c>
    </row>
    <row r="13" spans="1:22">
      <c r="A13" s="15" t="s">
        <v>488</v>
      </c>
      <c r="B13" s="17" t="n">
        <v>7161</v>
      </c>
      <c r="C13" s="18">
        <f>(340.0/B13*100)</f>
        <v/>
      </c>
      <c r="D13" s="19" t="n">
        <v>6821</v>
      </c>
      <c r="E13" s="18" t="n">
        <v>441.29854122</v>
      </c>
      <c r="F13" s="20" t="n">
        <v>13.0121861</v>
      </c>
      <c r="G13" s="18" t="n">
        <v>453.21180011</v>
      </c>
      <c r="H13" s="20" t="n">
        <v>10.19405166</v>
      </c>
      <c r="I13" s="18" t="n">
        <v>470.27296681</v>
      </c>
      <c r="J13" s="20" t="n">
        <v>6.24935901</v>
      </c>
      <c r="K13" s="18" t="n">
        <v>514.96646689</v>
      </c>
      <c r="L13" s="20" t="n">
        <v>2.05114345</v>
      </c>
      <c r="M13" s="18" t="s">
        <v>481</v>
      </c>
      <c r="N13" s="20" t="s">
        <v>481</v>
      </c>
      <c r="O13" s="18" t="s">
        <v>481</v>
      </c>
      <c r="P13" s="20" t="s">
        <v>481</v>
      </c>
      <c r="Q13" s="18" t="n">
        <v>436.36003517</v>
      </c>
      <c r="R13" s="20" t="n">
        <v>6.43426798</v>
      </c>
      <c r="S13" s="18" t="s">
        <v>481</v>
      </c>
      <c r="T13" s="20" t="s">
        <v>481</v>
      </c>
      <c r="U13" s="18" t="n">
        <v>398.13086001</v>
      </c>
      <c r="V13" s="20" t="n">
        <v>6.25006529</v>
      </c>
    </row>
    <row r="14" spans="1:22">
      <c r="A14" s="15" t="s">
        <v>489</v>
      </c>
      <c r="B14" s="17" t="n">
        <v>5587</v>
      </c>
      <c r="C14" s="18">
        <f>(93.0/B14*100)</f>
        <v/>
      </c>
      <c r="D14" s="19" t="n">
        <v>5494</v>
      </c>
      <c r="E14" s="18" t="n">
        <v>503.1077679</v>
      </c>
      <c r="F14" s="20" t="n">
        <v>9.41951532</v>
      </c>
      <c r="G14" s="18" t="n">
        <v>520.60252445</v>
      </c>
      <c r="H14" s="20" t="n">
        <v>5.14686482</v>
      </c>
      <c r="I14" s="18" t="n">
        <v>523.57631258</v>
      </c>
      <c r="J14" s="20" t="n">
        <v>2.83897057</v>
      </c>
      <c r="K14" s="18" t="n">
        <v>544.95096511</v>
      </c>
      <c r="L14" s="20" t="n">
        <v>2.25367909</v>
      </c>
      <c r="M14" s="18" t="s">
        <v>481</v>
      </c>
      <c r="N14" s="20" t="s">
        <v>481</v>
      </c>
      <c r="O14" s="18" t="s">
        <v>481</v>
      </c>
      <c r="P14" s="20" t="s">
        <v>481</v>
      </c>
      <c r="Q14" s="18" t="s">
        <v>481</v>
      </c>
      <c r="R14" s="20" t="s">
        <v>481</v>
      </c>
      <c r="S14" s="18" t="s">
        <v>481</v>
      </c>
      <c r="T14" s="20" t="s">
        <v>481</v>
      </c>
      <c r="U14" s="18" t="n">
        <v>465.04381816</v>
      </c>
      <c r="V14" s="20" t="n">
        <v>11.85607894</v>
      </c>
    </row>
    <row r="15" spans="1:22">
      <c r="A15" s="15" t="s">
        <v>490</v>
      </c>
      <c r="B15" s="17" t="n">
        <v>5882</v>
      </c>
      <c r="C15" s="18">
        <f>(186.0/B15*100)</f>
        <v/>
      </c>
      <c r="D15" s="19" t="n">
        <v>5696</v>
      </c>
      <c r="E15" s="18" t="n">
        <v>452.33512123</v>
      </c>
      <c r="F15" s="20" t="n">
        <v>12.72431245</v>
      </c>
      <c r="G15" s="18" t="n">
        <v>441.04786317</v>
      </c>
      <c r="H15" s="20" t="n">
        <v>12.77402818</v>
      </c>
      <c r="I15" s="18" t="n">
        <v>489.26969201</v>
      </c>
      <c r="J15" s="20" t="n">
        <v>5.66170557</v>
      </c>
      <c r="K15" s="18" t="n">
        <v>542.16381302</v>
      </c>
      <c r="L15" s="20" t="n">
        <v>2.08287794</v>
      </c>
      <c r="M15" s="18" t="s">
        <v>481</v>
      </c>
      <c r="N15" s="20" t="s">
        <v>481</v>
      </c>
      <c r="O15" s="18" t="s">
        <v>481</v>
      </c>
      <c r="P15" s="20" t="s">
        <v>481</v>
      </c>
      <c r="Q15" s="18" t="n">
        <v>375.95013089</v>
      </c>
      <c r="R15" s="20" t="n">
        <v>17.42774697</v>
      </c>
      <c r="S15" s="18" t="s">
        <v>481</v>
      </c>
      <c r="T15" s="20" t="s">
        <v>481</v>
      </c>
      <c r="U15" s="18" t="n">
        <v>450.63671876</v>
      </c>
      <c r="V15" s="20" t="n">
        <v>7.55183206</v>
      </c>
    </row>
    <row r="16" spans="1:22">
      <c r="A16" s="15" t="s">
        <v>491</v>
      </c>
      <c r="B16" s="17" t="n">
        <v>6108</v>
      </c>
      <c r="C16" s="18">
        <f>(198.0/B16*100)</f>
        <v/>
      </c>
      <c r="D16" s="19" t="n">
        <v>5910</v>
      </c>
      <c r="E16" s="18" t="n">
        <v>440.5067867</v>
      </c>
      <c r="F16" s="20" t="n">
        <v>10.44570298</v>
      </c>
      <c r="G16" s="18" t="n">
        <v>443.79430629</v>
      </c>
      <c r="H16" s="20" t="n">
        <v>9.239661140000001</v>
      </c>
      <c r="I16" s="18" t="n">
        <v>470.10206883</v>
      </c>
      <c r="J16" s="20" t="n">
        <v>6.46634975</v>
      </c>
      <c r="K16" s="18" t="n">
        <v>512.60850142</v>
      </c>
      <c r="L16" s="20" t="n">
        <v>2.07655344</v>
      </c>
      <c r="M16" s="18" t="s">
        <v>481</v>
      </c>
      <c r="N16" s="20" t="s">
        <v>481</v>
      </c>
      <c r="O16" s="18" t="s">
        <v>481</v>
      </c>
      <c r="P16" s="20" t="s">
        <v>481</v>
      </c>
      <c r="Q16" s="18" t="s">
        <v>481</v>
      </c>
      <c r="R16" s="20" t="s">
        <v>481</v>
      </c>
      <c r="S16" s="18" t="s">
        <v>481</v>
      </c>
      <c r="T16" s="20" t="s">
        <v>481</v>
      </c>
      <c r="U16" s="18" t="n">
        <v>404.31697009</v>
      </c>
      <c r="V16" s="20" t="n">
        <v>8.39468164</v>
      </c>
    </row>
    <row r="17" spans="1:22">
      <c r="A17" s="15" t="s">
        <v>492</v>
      </c>
      <c r="B17" s="17" t="n">
        <v>6504</v>
      </c>
      <c r="C17" s="18">
        <f>(2634.0/B17*100)</f>
        <v/>
      </c>
      <c r="D17" s="19" t="n">
        <v>3870</v>
      </c>
      <c r="E17" s="18" t="n">
        <v>479.63961413</v>
      </c>
      <c r="F17" s="20" t="n">
        <v>16.11120451</v>
      </c>
      <c r="G17" s="18" t="n">
        <v>479.7842047</v>
      </c>
      <c r="H17" s="20" t="n">
        <v>9.93774067</v>
      </c>
      <c r="I17" s="18" t="n">
        <v>509.18158328</v>
      </c>
      <c r="J17" s="20" t="n">
        <v>7.04384518</v>
      </c>
      <c r="K17" s="18" t="n">
        <v>527.5096056899999</v>
      </c>
      <c r="L17" s="20" t="n">
        <v>3.1522936</v>
      </c>
      <c r="M17" s="18" t="s">
        <v>481</v>
      </c>
      <c r="N17" s="20" t="s">
        <v>481</v>
      </c>
      <c r="O17" s="18" t="s">
        <v>481</v>
      </c>
      <c r="P17" s="20" t="s">
        <v>481</v>
      </c>
      <c r="Q17" s="18" t="n">
        <v>360.48925247</v>
      </c>
      <c r="R17" s="20" t="n">
        <v>12.44339086</v>
      </c>
      <c r="S17" s="18" t="s">
        <v>481</v>
      </c>
      <c r="T17" s="20" t="s">
        <v>481</v>
      </c>
      <c r="U17" s="18" t="n">
        <v>463.6377118</v>
      </c>
      <c r="V17" s="20" t="n">
        <v>7.94001863</v>
      </c>
    </row>
    <row r="18" spans="1:22">
      <c r="A18" s="15" t="s">
        <v>493</v>
      </c>
      <c r="B18" s="17" t="n">
        <v>5532</v>
      </c>
      <c r="C18" s="18">
        <f>(33.0/B18*100)</f>
        <v/>
      </c>
      <c r="D18" s="19" t="n">
        <v>5499</v>
      </c>
      <c r="E18" s="18" t="n">
        <v>436.3420872</v>
      </c>
      <c r="F18" s="20" t="n">
        <v>11.69516055</v>
      </c>
      <c r="G18" s="18" t="n">
        <v>425.47294698</v>
      </c>
      <c r="H18" s="20" t="n">
        <v>7.82979477</v>
      </c>
      <c r="I18" s="18" t="n">
        <v>435.14028755</v>
      </c>
      <c r="J18" s="20" t="n">
        <v>5.93830323</v>
      </c>
      <c r="K18" s="18" t="n">
        <v>472.57954399</v>
      </c>
      <c r="L18" s="20" t="n">
        <v>2.91533276</v>
      </c>
      <c r="M18" s="18" t="s">
        <v>481</v>
      </c>
      <c r="N18" s="20" t="s">
        <v>481</v>
      </c>
      <c r="O18" s="18" t="s">
        <v>481</v>
      </c>
      <c r="P18" s="20" t="s">
        <v>481</v>
      </c>
      <c r="Q18" s="18" t="s">
        <v>481</v>
      </c>
      <c r="R18" s="20" t="s">
        <v>481</v>
      </c>
      <c r="S18" s="18" t="s">
        <v>481</v>
      </c>
      <c r="T18" s="20" t="s">
        <v>481</v>
      </c>
      <c r="U18" s="18" t="n">
        <v>373.63432327</v>
      </c>
      <c r="V18" s="20" t="n">
        <v>7.05126529</v>
      </c>
    </row>
    <row r="19" spans="1:22">
      <c r="A19" s="15" t="s">
        <v>494</v>
      </c>
      <c r="B19" s="17" t="n">
        <v>5658</v>
      </c>
      <c r="C19" s="18">
        <f>(493.0/B19*100)</f>
        <v/>
      </c>
      <c r="D19" s="19" t="n">
        <v>5165</v>
      </c>
      <c r="E19" s="18" t="n">
        <v>443.86350724</v>
      </c>
      <c r="F19" s="20" t="n">
        <v>8.15670128</v>
      </c>
      <c r="G19" s="18" t="n">
        <v>460.42770897</v>
      </c>
      <c r="H19" s="20" t="n">
        <v>6.8484261</v>
      </c>
      <c r="I19" s="18" t="n">
        <v>469.25073222</v>
      </c>
      <c r="J19" s="20" t="n">
        <v>4.09464429</v>
      </c>
      <c r="K19" s="18" t="n">
        <v>498.46682648</v>
      </c>
      <c r="L19" s="20" t="n">
        <v>2.43449031</v>
      </c>
      <c r="M19" s="18" t="s">
        <v>481</v>
      </c>
      <c r="N19" s="20" t="s">
        <v>481</v>
      </c>
      <c r="O19" s="18" t="s">
        <v>481</v>
      </c>
      <c r="P19" s="20" t="s">
        <v>481</v>
      </c>
      <c r="Q19" s="18" t="s">
        <v>481</v>
      </c>
      <c r="R19" s="20" t="s">
        <v>481</v>
      </c>
      <c r="S19" s="18" t="s">
        <v>481</v>
      </c>
      <c r="T19" s="20" t="s">
        <v>481</v>
      </c>
      <c r="U19" s="18" t="n">
        <v>404.55455203</v>
      </c>
      <c r="V19" s="20" t="n">
        <v>6.89030993</v>
      </c>
    </row>
    <row r="20" spans="1:22">
      <c r="A20" s="15" t="s">
        <v>495</v>
      </c>
      <c r="B20" s="17" t="n">
        <v>3371</v>
      </c>
      <c r="C20" s="18">
        <f>(75.0/B20*100)</f>
        <v/>
      </c>
      <c r="D20" s="19" t="n">
        <v>3296</v>
      </c>
      <c r="E20" s="18" t="n">
        <v>428.69581146</v>
      </c>
      <c r="F20" s="20" t="n">
        <v>10.31572457</v>
      </c>
      <c r="G20" s="18" t="n">
        <v>415.13331433</v>
      </c>
      <c r="H20" s="20" t="n">
        <v>10.92424239</v>
      </c>
      <c r="I20" s="18" t="n">
        <v>417.17715752</v>
      </c>
      <c r="J20" s="20" t="n">
        <v>6.44298843</v>
      </c>
      <c r="K20" s="18" t="n">
        <v>483.85141153</v>
      </c>
      <c r="L20" s="20" t="n">
        <v>1.71357278</v>
      </c>
      <c r="M20" s="18" t="s">
        <v>481</v>
      </c>
      <c r="N20" s="20" t="s">
        <v>481</v>
      </c>
      <c r="O20" s="18" t="s">
        <v>481</v>
      </c>
      <c r="P20" s="20" t="s">
        <v>481</v>
      </c>
      <c r="Q20" s="18" t="s">
        <v>481</v>
      </c>
      <c r="R20" s="20" t="s">
        <v>481</v>
      </c>
      <c r="S20" s="18" t="s">
        <v>481</v>
      </c>
      <c r="T20" s="20" t="s">
        <v>481</v>
      </c>
      <c r="U20" s="18" t="n">
        <v>424.44461811</v>
      </c>
      <c r="V20" s="20" t="n">
        <v>7.07703428</v>
      </c>
    </row>
    <row r="21" spans="1:22">
      <c r="A21" s="15" t="s">
        <v>496</v>
      </c>
      <c r="B21" s="17" t="n">
        <v>5741</v>
      </c>
      <c r="C21" s="18">
        <f>(83.0/B21*100)</f>
        <v/>
      </c>
      <c r="D21" s="19" t="n">
        <v>5658</v>
      </c>
      <c r="E21" s="18" t="n">
        <v>442.75560246</v>
      </c>
      <c r="F21" s="20" t="n">
        <v>17.73297914</v>
      </c>
      <c r="G21" s="18" t="n">
        <v>468.19830445</v>
      </c>
      <c r="H21" s="20" t="n">
        <v>16.29994644</v>
      </c>
      <c r="I21" s="18" t="n">
        <v>504.60592703</v>
      </c>
      <c r="J21" s="20" t="n">
        <v>8.5418425</v>
      </c>
      <c r="K21" s="18" t="n">
        <v>504.94464863</v>
      </c>
      <c r="L21" s="20" t="n">
        <v>2.25673818</v>
      </c>
      <c r="M21" s="18" t="s">
        <v>481</v>
      </c>
      <c r="N21" s="20" t="s">
        <v>481</v>
      </c>
      <c r="O21" s="18" t="s">
        <v>481</v>
      </c>
      <c r="P21" s="20" t="s">
        <v>481</v>
      </c>
      <c r="Q21" s="18" t="s">
        <v>481</v>
      </c>
      <c r="R21" s="20" t="s">
        <v>481</v>
      </c>
      <c r="S21" s="18" t="s">
        <v>481</v>
      </c>
      <c r="T21" s="20" t="s">
        <v>481</v>
      </c>
      <c r="U21" s="18" t="n">
        <v>452.2251192</v>
      </c>
      <c r="V21" s="20" t="n">
        <v>10.81401759</v>
      </c>
    </row>
    <row r="22" spans="1:22">
      <c r="A22" s="15" t="s">
        <v>497</v>
      </c>
      <c r="B22" s="17" t="n">
        <v>6598</v>
      </c>
      <c r="C22" s="18">
        <f>(44.0/B22*100)</f>
        <v/>
      </c>
      <c r="D22" s="19" t="n">
        <v>6554</v>
      </c>
      <c r="E22" s="18" t="n">
        <v>428.89004543</v>
      </c>
      <c r="F22" s="20" t="n">
        <v>7.0140106</v>
      </c>
      <c r="G22" s="18" t="n">
        <v>419.81824898</v>
      </c>
      <c r="H22" s="20" t="n">
        <v>5.92169075</v>
      </c>
      <c r="I22" s="18" t="n">
        <v>442.21780832</v>
      </c>
      <c r="J22" s="20" t="n">
        <v>5.18658476</v>
      </c>
      <c r="K22" s="18" t="n">
        <v>493.87008807</v>
      </c>
      <c r="L22" s="20" t="n">
        <v>3.24158469</v>
      </c>
      <c r="M22" s="18" t="s">
        <v>481</v>
      </c>
      <c r="N22" s="20" t="s">
        <v>481</v>
      </c>
      <c r="O22" s="18" t="s">
        <v>481</v>
      </c>
      <c r="P22" s="20" t="s">
        <v>481</v>
      </c>
      <c r="Q22" s="18" t="s">
        <v>481</v>
      </c>
      <c r="R22" s="20" t="s">
        <v>481</v>
      </c>
      <c r="S22" s="18" t="n">
        <v>377.09140711</v>
      </c>
      <c r="T22" s="20" t="n">
        <v>74.12856013</v>
      </c>
      <c r="U22" s="18" t="n">
        <v>355.27731099</v>
      </c>
      <c r="V22" s="20" t="n">
        <v>7.94562704</v>
      </c>
    </row>
    <row r="23" spans="1:22">
      <c r="A23" s="15" t="s">
        <v>498</v>
      </c>
      <c r="B23" s="17" t="n">
        <v>11583</v>
      </c>
      <c r="C23" s="18">
        <f>(307.0/B23*100)</f>
        <v/>
      </c>
      <c r="D23" s="19" t="n">
        <v>11276</v>
      </c>
      <c r="E23" s="18" t="n">
        <v>432.07521499</v>
      </c>
      <c r="F23" s="20" t="n">
        <v>7.49191909</v>
      </c>
      <c r="G23" s="18" t="n">
        <v>443.93735623</v>
      </c>
      <c r="H23" s="20" t="n">
        <v>4.84273865</v>
      </c>
      <c r="I23" s="18" t="n">
        <v>466.24431907</v>
      </c>
      <c r="J23" s="20" t="n">
        <v>3.86474859</v>
      </c>
      <c r="K23" s="18" t="n">
        <v>495.7492617</v>
      </c>
      <c r="L23" s="20" t="n">
        <v>2.6998665</v>
      </c>
      <c r="M23" s="18" t="s">
        <v>481</v>
      </c>
      <c r="N23" s="20" t="s">
        <v>481</v>
      </c>
      <c r="O23" s="18" t="s">
        <v>481</v>
      </c>
      <c r="P23" s="20" t="s">
        <v>481</v>
      </c>
      <c r="Q23" s="18" t="s">
        <v>481</v>
      </c>
      <c r="R23" s="20" t="s">
        <v>481</v>
      </c>
      <c r="S23" s="18" t="s">
        <v>481</v>
      </c>
      <c r="T23" s="20" t="s">
        <v>481</v>
      </c>
      <c r="U23" s="18" t="n">
        <v>414.45877112</v>
      </c>
      <c r="V23" s="20" t="n">
        <v>6.47198312</v>
      </c>
    </row>
    <row r="24" spans="1:22">
      <c r="A24" s="15" t="s">
        <v>499</v>
      </c>
      <c r="B24" s="17" t="n">
        <v>6647</v>
      </c>
      <c r="C24" s="18">
        <f>(18.0/B24*100)</f>
        <v/>
      </c>
      <c r="D24" s="19" t="n">
        <v>6629</v>
      </c>
      <c r="E24" s="18" t="n">
        <v>539.19377374</v>
      </c>
      <c r="F24" s="20" t="n">
        <v>19.14295506</v>
      </c>
      <c r="G24" s="18" t="n">
        <v>533.34207341</v>
      </c>
      <c r="H24" s="20" t="n">
        <v>15.02641833</v>
      </c>
      <c r="I24" s="18" t="n">
        <v>518.70280296</v>
      </c>
      <c r="J24" s="20" t="n">
        <v>6.19332917</v>
      </c>
      <c r="K24" s="18" t="n">
        <v>543.1291872100001</v>
      </c>
      <c r="L24" s="20" t="n">
        <v>2.65419276</v>
      </c>
      <c r="M24" s="18" t="s">
        <v>481</v>
      </c>
      <c r="N24" s="20" t="s">
        <v>481</v>
      </c>
      <c r="O24" s="18" t="s">
        <v>481</v>
      </c>
      <c r="P24" s="20" t="s">
        <v>481</v>
      </c>
      <c r="Q24" s="18" t="s">
        <v>481</v>
      </c>
      <c r="R24" s="20" t="s">
        <v>481</v>
      </c>
      <c r="S24" s="18" t="s">
        <v>481</v>
      </c>
      <c r="T24" s="20" t="s">
        <v>481</v>
      </c>
      <c r="U24" s="18" t="n">
        <v>460.55663957</v>
      </c>
      <c r="V24" s="20" t="n">
        <v>11.70192891</v>
      </c>
    </row>
    <row r="25" spans="1:22">
      <c r="A25" s="15" t="s">
        <v>500</v>
      </c>
      <c r="B25" s="17" t="n">
        <v>5581</v>
      </c>
      <c r="C25" s="18">
        <f>(26.0/B25*100)</f>
        <v/>
      </c>
      <c r="D25" s="19" t="n">
        <v>5555</v>
      </c>
      <c r="E25" s="18" t="n">
        <v>571.9276251700001</v>
      </c>
      <c r="F25" s="20" t="n">
        <v>9.46068402</v>
      </c>
      <c r="G25" s="18" t="n">
        <v>563.96410416</v>
      </c>
      <c r="H25" s="20" t="n">
        <v>5.49123119</v>
      </c>
      <c r="I25" s="18" t="n">
        <v>510.5319201</v>
      </c>
      <c r="J25" s="20" t="n">
        <v>4.15178937</v>
      </c>
      <c r="K25" s="18" t="n">
        <v>509.09123222</v>
      </c>
      <c r="L25" s="20" t="n">
        <v>3.15813418</v>
      </c>
      <c r="M25" s="18" t="s">
        <v>481</v>
      </c>
      <c r="N25" s="20" t="s">
        <v>481</v>
      </c>
      <c r="O25" s="18" t="s">
        <v>481</v>
      </c>
      <c r="P25" s="20" t="s">
        <v>481</v>
      </c>
      <c r="Q25" s="18" t="s">
        <v>481</v>
      </c>
      <c r="R25" s="20" t="s">
        <v>481</v>
      </c>
      <c r="S25" s="18" t="s">
        <v>481</v>
      </c>
      <c r="T25" s="20" t="s">
        <v>481</v>
      </c>
      <c r="U25" s="18" t="n">
        <v>432.11000119</v>
      </c>
      <c r="V25" s="20" t="n">
        <v>19.14068718</v>
      </c>
    </row>
    <row r="26" spans="1:22">
      <c r="A26" s="15" t="s">
        <v>501</v>
      </c>
      <c r="B26" s="17" t="n">
        <v>4869</v>
      </c>
      <c r="C26" s="18">
        <f>(97.0/B26*100)</f>
        <v/>
      </c>
      <c r="D26" s="19" t="n">
        <v>4772</v>
      </c>
      <c r="E26" s="18" t="n">
        <v>447.88525212</v>
      </c>
      <c r="F26" s="20" t="n">
        <v>9.82984795</v>
      </c>
      <c r="G26" s="18" t="n">
        <v>461.2597839</v>
      </c>
      <c r="H26" s="20" t="n">
        <v>7.35086053</v>
      </c>
      <c r="I26" s="18" t="n">
        <v>467.38538794</v>
      </c>
      <c r="J26" s="20" t="n">
        <v>3.5957133</v>
      </c>
      <c r="K26" s="18" t="n">
        <v>501.22325207</v>
      </c>
      <c r="L26" s="20" t="n">
        <v>1.86552998</v>
      </c>
      <c r="M26" s="18" t="s">
        <v>481</v>
      </c>
      <c r="N26" s="20" t="s">
        <v>481</v>
      </c>
      <c r="O26" s="18" t="s">
        <v>481</v>
      </c>
      <c r="P26" s="20" t="s">
        <v>481</v>
      </c>
      <c r="Q26" s="18" t="s">
        <v>481</v>
      </c>
      <c r="R26" s="20" t="s">
        <v>481</v>
      </c>
      <c r="S26" s="18" t="s">
        <v>481</v>
      </c>
      <c r="T26" s="20" t="s">
        <v>481</v>
      </c>
      <c r="U26" s="18" t="n">
        <v>434.79308983</v>
      </c>
      <c r="V26" s="20" t="n">
        <v>9.35746232</v>
      </c>
    </row>
    <row r="27" spans="1:22">
      <c r="A27" s="15" t="s">
        <v>502</v>
      </c>
      <c r="B27" s="17" t="n">
        <v>5299</v>
      </c>
      <c r="C27" s="18">
        <f>(208.0/B27*100)</f>
        <v/>
      </c>
      <c r="D27" s="19" t="n">
        <v>5091</v>
      </c>
      <c r="E27" s="18" t="n">
        <v>433.711221</v>
      </c>
      <c r="F27" s="20" t="n">
        <v>7.32016342</v>
      </c>
      <c r="G27" s="18" t="n">
        <v>428.14356195</v>
      </c>
      <c r="H27" s="20" t="n">
        <v>6.6872562</v>
      </c>
      <c r="I27" s="18" t="n">
        <v>455.82541589</v>
      </c>
      <c r="J27" s="20" t="n">
        <v>3.61672178</v>
      </c>
      <c r="K27" s="18" t="n">
        <v>505.16549869</v>
      </c>
      <c r="L27" s="20" t="n">
        <v>1.27782746</v>
      </c>
      <c r="M27" s="18" t="s">
        <v>481</v>
      </c>
      <c r="N27" s="20" t="s">
        <v>481</v>
      </c>
      <c r="O27" s="18" t="s">
        <v>481</v>
      </c>
      <c r="P27" s="20" t="s">
        <v>481</v>
      </c>
      <c r="Q27" s="18" t="s">
        <v>481</v>
      </c>
      <c r="R27" s="20" t="s">
        <v>481</v>
      </c>
      <c r="S27" s="18" t="s">
        <v>481</v>
      </c>
      <c r="T27" s="20" t="s">
        <v>481</v>
      </c>
      <c r="U27" s="18" t="n">
        <v>402.36371639</v>
      </c>
      <c r="V27" s="20" t="n">
        <v>4.14940396</v>
      </c>
    </row>
    <row r="28" spans="1:22">
      <c r="A28" s="15" t="s">
        <v>503</v>
      </c>
      <c r="B28" s="17" t="n">
        <v>7568</v>
      </c>
      <c r="C28" s="18">
        <f>(562.0/B28*100)</f>
        <v/>
      </c>
      <c r="D28" s="19" t="n">
        <v>7006</v>
      </c>
      <c r="E28" s="18" t="n">
        <v>380.09916117</v>
      </c>
      <c r="F28" s="20" t="n">
        <v>7.38280887</v>
      </c>
      <c r="G28" s="18" t="n">
        <v>385.58272826</v>
      </c>
      <c r="H28" s="20" t="n">
        <v>4.22025568</v>
      </c>
      <c r="I28" s="18" t="n">
        <v>404.48528255</v>
      </c>
      <c r="J28" s="20" t="n">
        <v>2.91658149</v>
      </c>
      <c r="K28" s="18" t="n">
        <v>431.10474576</v>
      </c>
      <c r="L28" s="20" t="n">
        <v>2.21584969</v>
      </c>
      <c r="M28" s="18" t="s">
        <v>481</v>
      </c>
      <c r="N28" s="20" t="s">
        <v>481</v>
      </c>
      <c r="O28" s="18" t="s">
        <v>481</v>
      </c>
      <c r="P28" s="20" t="s">
        <v>481</v>
      </c>
      <c r="Q28" s="18" t="s">
        <v>481</v>
      </c>
      <c r="R28" s="20" t="s">
        <v>481</v>
      </c>
      <c r="S28" s="18" t="s">
        <v>481</v>
      </c>
      <c r="T28" s="20" t="s">
        <v>481</v>
      </c>
      <c r="U28" s="18" t="n">
        <v>389.01283013</v>
      </c>
      <c r="V28" s="20" t="n">
        <v>6.59010582</v>
      </c>
    </row>
    <row r="29" spans="1:22">
      <c r="A29" s="15" t="s">
        <v>504</v>
      </c>
      <c r="B29" s="17" t="n">
        <v>5385</v>
      </c>
      <c r="C29" s="18">
        <f>(30.0/B29*100)</f>
        <v/>
      </c>
      <c r="D29" s="19" t="n">
        <v>5355</v>
      </c>
      <c r="E29" s="18" t="n">
        <v>435.20140547</v>
      </c>
      <c r="F29" s="20" t="n">
        <v>19.46687594</v>
      </c>
      <c r="G29" s="18" t="n">
        <v>424.21902532</v>
      </c>
      <c r="H29" s="20" t="n">
        <v>7.82967026</v>
      </c>
      <c r="I29" s="18" t="n">
        <v>461.12007694</v>
      </c>
      <c r="J29" s="20" t="n">
        <v>6.42004029</v>
      </c>
      <c r="K29" s="18" t="n">
        <v>524.64533851</v>
      </c>
      <c r="L29" s="20" t="n">
        <v>2.13149293</v>
      </c>
      <c r="M29" s="18" t="s">
        <v>481</v>
      </c>
      <c r="N29" s="20" t="s">
        <v>481</v>
      </c>
      <c r="O29" s="18" t="s">
        <v>481</v>
      </c>
      <c r="P29" s="20" t="s">
        <v>481</v>
      </c>
      <c r="Q29" s="18" t="n">
        <v>358.28551468</v>
      </c>
      <c r="R29" s="20" t="n">
        <v>8.567023300000001</v>
      </c>
      <c r="S29" s="18" t="s">
        <v>481</v>
      </c>
      <c r="T29" s="20" t="s">
        <v>481</v>
      </c>
      <c r="U29" s="18" t="n">
        <v>398.0641845</v>
      </c>
      <c r="V29" s="20" t="n">
        <v>9.34126917</v>
      </c>
    </row>
    <row r="30" spans="1:22">
      <c r="A30" s="15" t="s">
        <v>505</v>
      </c>
      <c r="B30" s="17" t="n">
        <v>4520</v>
      </c>
      <c r="C30" s="18">
        <f>(266.0/B30*100)</f>
        <v/>
      </c>
      <c r="D30" s="19" t="n">
        <v>4254</v>
      </c>
      <c r="E30" s="18" t="n">
        <v>466.64901337</v>
      </c>
      <c r="F30" s="20" t="n">
        <v>14.13629741</v>
      </c>
      <c r="G30" s="18" t="n">
        <v>465.80352979</v>
      </c>
      <c r="H30" s="20" t="n">
        <v>11.94330278</v>
      </c>
      <c r="I30" s="18" t="n">
        <v>493.09057862</v>
      </c>
      <c r="J30" s="20" t="n">
        <v>5.7724947</v>
      </c>
      <c r="K30" s="18" t="n">
        <v>527.18094274</v>
      </c>
      <c r="L30" s="20" t="n">
        <v>2.52584071</v>
      </c>
      <c r="M30" s="18" t="s">
        <v>481</v>
      </c>
      <c r="N30" s="20" t="s">
        <v>481</v>
      </c>
      <c r="O30" s="18" t="s">
        <v>481</v>
      </c>
      <c r="P30" s="20" t="s">
        <v>481</v>
      </c>
      <c r="Q30" s="18" t="s">
        <v>481</v>
      </c>
      <c r="R30" s="20" t="s">
        <v>481</v>
      </c>
      <c r="S30" s="18" t="s">
        <v>481</v>
      </c>
      <c r="T30" s="20" t="s">
        <v>481</v>
      </c>
      <c r="U30" s="18" t="n">
        <v>419.12718823</v>
      </c>
      <c r="V30" s="20" t="n">
        <v>6.11450907</v>
      </c>
    </row>
    <row r="31" spans="1:22">
      <c r="A31" s="15" t="s">
        <v>506</v>
      </c>
      <c r="B31" s="17" t="n">
        <v>5456</v>
      </c>
      <c r="C31" s="18">
        <f>(158.0/B31*100)</f>
        <v/>
      </c>
      <c r="D31" s="19" t="n">
        <v>5298</v>
      </c>
      <c r="E31" s="18" t="n">
        <v>471.40642536</v>
      </c>
      <c r="F31" s="20" t="n">
        <v>11.06945457</v>
      </c>
      <c r="G31" s="18" t="n">
        <v>461.9461716</v>
      </c>
      <c r="H31" s="20" t="n">
        <v>5.73101384</v>
      </c>
      <c r="I31" s="18" t="n">
        <v>482.35207671</v>
      </c>
      <c r="J31" s="20" t="n">
        <v>3.36885181</v>
      </c>
      <c r="K31" s="18" t="n">
        <v>514.46304403</v>
      </c>
      <c r="L31" s="20" t="n">
        <v>2.30153736</v>
      </c>
      <c r="M31" s="18" t="s">
        <v>481</v>
      </c>
      <c r="N31" s="20" t="s">
        <v>481</v>
      </c>
      <c r="O31" s="18" t="s">
        <v>481</v>
      </c>
      <c r="P31" s="20" t="s">
        <v>481</v>
      </c>
      <c r="Q31" s="18" t="s">
        <v>481</v>
      </c>
      <c r="R31" s="20" t="s">
        <v>481</v>
      </c>
      <c r="S31" s="18" t="s">
        <v>481</v>
      </c>
      <c r="T31" s="20" t="s">
        <v>481</v>
      </c>
      <c r="U31" s="18" t="n">
        <v>418.23998245</v>
      </c>
      <c r="V31" s="20" t="n">
        <v>6.50340486</v>
      </c>
    </row>
    <row r="32" spans="1:22">
      <c r="A32" s="15" t="s">
        <v>507</v>
      </c>
      <c r="B32" s="17" t="n">
        <v>4478</v>
      </c>
      <c r="C32" s="18">
        <f>(6.0/B32*100)</f>
        <v/>
      </c>
      <c r="D32" s="19" t="n">
        <v>4472</v>
      </c>
      <c r="E32" s="18" t="n">
        <v>505.18373031</v>
      </c>
      <c r="F32" s="20" t="n">
        <v>10.23300906</v>
      </c>
      <c r="G32" s="18" t="n">
        <v>500.38700348</v>
      </c>
      <c r="H32" s="20" t="n">
        <v>5.56235322</v>
      </c>
      <c r="I32" s="18" t="n">
        <v>489.17384594</v>
      </c>
      <c r="J32" s="20" t="n">
        <v>3.743149</v>
      </c>
      <c r="K32" s="18" t="n">
        <v>509.54750946</v>
      </c>
      <c r="L32" s="20" t="n">
        <v>2.4790254</v>
      </c>
      <c r="M32" s="18" t="s">
        <v>481</v>
      </c>
      <c r="N32" s="20" t="s">
        <v>481</v>
      </c>
      <c r="O32" s="18" t="s">
        <v>481</v>
      </c>
      <c r="P32" s="20" t="s">
        <v>481</v>
      </c>
      <c r="Q32" s="18" t="s">
        <v>481</v>
      </c>
      <c r="R32" s="20" t="s">
        <v>481</v>
      </c>
      <c r="S32" s="18" t="s">
        <v>481</v>
      </c>
      <c r="T32" s="20" t="s">
        <v>481</v>
      </c>
      <c r="U32" s="18" t="n">
        <v>413.43208461</v>
      </c>
      <c r="V32" s="20" t="n">
        <v>13.00042163</v>
      </c>
    </row>
    <row r="33" spans="1:22">
      <c r="A33" s="15" t="s">
        <v>508</v>
      </c>
      <c r="B33" s="17" t="n">
        <v>7325</v>
      </c>
      <c r="C33" s="18">
        <f>(88.0/B33*100)</f>
        <v/>
      </c>
      <c r="D33" s="19" t="n">
        <v>7237</v>
      </c>
      <c r="E33" s="18" t="n">
        <v>447.37586889</v>
      </c>
      <c r="F33" s="20" t="n">
        <v>9.19615188</v>
      </c>
      <c r="G33" s="18" t="n">
        <v>467.9054719</v>
      </c>
      <c r="H33" s="20" t="n">
        <v>6.89042676</v>
      </c>
      <c r="I33" s="18" t="n">
        <v>476.05698014</v>
      </c>
      <c r="J33" s="20" t="n">
        <v>4.47406883</v>
      </c>
      <c r="K33" s="18" t="n">
        <v>512.50012853</v>
      </c>
      <c r="L33" s="20" t="n">
        <v>2.31037856</v>
      </c>
      <c r="M33" s="18" t="s">
        <v>481</v>
      </c>
      <c r="N33" s="20" t="s">
        <v>481</v>
      </c>
      <c r="O33" s="18" t="s">
        <v>481</v>
      </c>
      <c r="P33" s="20" t="s">
        <v>481</v>
      </c>
      <c r="Q33" s="18" t="s">
        <v>481</v>
      </c>
      <c r="R33" s="20" t="s">
        <v>481</v>
      </c>
      <c r="S33" s="18" t="s">
        <v>481</v>
      </c>
      <c r="T33" s="20" t="s">
        <v>481</v>
      </c>
      <c r="U33" s="18" t="n">
        <v>428.89387359</v>
      </c>
      <c r="V33" s="20" t="n">
        <v>9.339080409999999</v>
      </c>
    </row>
    <row r="34" spans="1:22">
      <c r="A34" s="15" t="s">
        <v>509</v>
      </c>
      <c r="B34" s="17" t="n">
        <v>6350</v>
      </c>
      <c r="C34" s="18">
        <f>(113.0/B34*100)</f>
        <v/>
      </c>
      <c r="D34" s="19" t="n">
        <v>6237</v>
      </c>
      <c r="E34" s="18" t="n">
        <v>416.84159898</v>
      </c>
      <c r="F34" s="20" t="n">
        <v>6.46752103</v>
      </c>
      <c r="G34" s="18" t="n">
        <v>431.17435744</v>
      </c>
      <c r="H34" s="20" t="n">
        <v>5.75137681</v>
      </c>
      <c r="I34" s="18" t="n">
        <v>447.47640754</v>
      </c>
      <c r="J34" s="20" t="n">
        <v>3.87157226</v>
      </c>
      <c r="K34" s="18" t="n">
        <v>485.13359711</v>
      </c>
      <c r="L34" s="20" t="n">
        <v>2.63539955</v>
      </c>
      <c r="M34" s="18" t="s">
        <v>481</v>
      </c>
      <c r="N34" s="20" t="s">
        <v>481</v>
      </c>
      <c r="O34" s="18" t="s">
        <v>481</v>
      </c>
      <c r="P34" s="20" t="s">
        <v>481</v>
      </c>
      <c r="Q34" s="18" t="n">
        <v>306.56969545</v>
      </c>
      <c r="R34" s="20" t="n">
        <v>10.27624616</v>
      </c>
      <c r="S34" s="18" t="s">
        <v>481</v>
      </c>
      <c r="T34" s="20" t="s">
        <v>481</v>
      </c>
      <c r="U34" s="18" t="n">
        <v>388.86426324</v>
      </c>
      <c r="V34" s="20" t="n">
        <v>7.54288239</v>
      </c>
    </row>
    <row r="35" spans="1:22">
      <c r="A35" s="15" t="s">
        <v>510</v>
      </c>
      <c r="B35" s="17" t="n">
        <v>6406</v>
      </c>
      <c r="C35" s="18">
        <f>(80.0/B35*100)</f>
        <v/>
      </c>
      <c r="D35" s="19" t="n">
        <v>6326</v>
      </c>
      <c r="E35" s="18" t="n">
        <v>498.2005814</v>
      </c>
      <c r="F35" s="20" t="n">
        <v>13.10111141</v>
      </c>
      <c r="G35" s="18" t="n">
        <v>503.57741799</v>
      </c>
      <c r="H35" s="20" t="n">
        <v>6.78580167</v>
      </c>
      <c r="I35" s="18" t="n">
        <v>531.97618434</v>
      </c>
      <c r="J35" s="20" t="n">
        <v>2.89834049</v>
      </c>
      <c r="K35" s="18" t="n">
        <v>514.1274028399999</v>
      </c>
      <c r="L35" s="20" t="n">
        <v>1.91631614</v>
      </c>
      <c r="M35" s="18" t="s">
        <v>481</v>
      </c>
      <c r="N35" s="20" t="s">
        <v>481</v>
      </c>
      <c r="O35" s="18" t="s">
        <v>481</v>
      </c>
      <c r="P35" s="20" t="s">
        <v>481</v>
      </c>
      <c r="Q35" s="18" t="n">
        <v>374.85244494</v>
      </c>
      <c r="R35" s="20" t="n">
        <v>5.84040672</v>
      </c>
      <c r="S35" s="18" t="s">
        <v>481</v>
      </c>
      <c r="T35" s="20" t="s">
        <v>481</v>
      </c>
      <c r="U35" s="18" t="n">
        <v>400.05202632</v>
      </c>
      <c r="V35" s="20" t="n">
        <v>8.565960430000001</v>
      </c>
    </row>
    <row r="36" spans="1:22">
      <c r="A36" s="15" t="s">
        <v>511</v>
      </c>
      <c r="B36" s="17" t="n">
        <v>6736</v>
      </c>
      <c r="C36" s="18">
        <f>(107.0/B36*100)</f>
        <v/>
      </c>
      <c r="D36" s="19" t="n">
        <v>6629</v>
      </c>
      <c r="E36" s="18" t="n">
        <v>467.59083445</v>
      </c>
      <c r="F36" s="20" t="n">
        <v>8.927083570000001</v>
      </c>
      <c r="G36" s="18" t="n">
        <v>468.87429292</v>
      </c>
      <c r="H36" s="20" t="n">
        <v>6.96476459</v>
      </c>
      <c r="I36" s="18" t="n">
        <v>503.34135356</v>
      </c>
      <c r="J36" s="20" t="n">
        <v>3.65828983</v>
      </c>
      <c r="K36" s="18" t="n">
        <v>498.42461498</v>
      </c>
      <c r="L36" s="20" t="n">
        <v>2.01858888</v>
      </c>
      <c r="M36" s="18" t="s">
        <v>481</v>
      </c>
      <c r="N36" s="20" t="s">
        <v>481</v>
      </c>
      <c r="O36" s="18" t="s">
        <v>481</v>
      </c>
      <c r="P36" s="20" t="s">
        <v>481</v>
      </c>
      <c r="Q36" s="18" t="s">
        <v>481</v>
      </c>
      <c r="R36" s="20" t="s">
        <v>481</v>
      </c>
      <c r="S36" s="18" t="s">
        <v>481</v>
      </c>
      <c r="T36" s="20" t="s">
        <v>481</v>
      </c>
      <c r="U36" s="18" t="n">
        <v>422.85173843</v>
      </c>
      <c r="V36" s="20" t="n">
        <v>6.15960634</v>
      </c>
    </row>
    <row r="37" spans="1:22">
      <c r="A37" s="15" t="s">
        <v>512</v>
      </c>
      <c r="B37" s="17" t="n">
        <v>5458</v>
      </c>
      <c r="C37" s="18">
        <f>(222.0/B37*100)</f>
        <v/>
      </c>
      <c r="D37" s="19" t="n">
        <v>5236</v>
      </c>
      <c r="E37" s="18" t="n">
        <v>429.75436884</v>
      </c>
      <c r="F37" s="20" t="n">
        <v>10.51701311</v>
      </c>
      <c r="G37" s="18" t="n">
        <v>435.50127497</v>
      </c>
      <c r="H37" s="20" t="n">
        <v>9.320385630000001</v>
      </c>
      <c r="I37" s="18" t="n">
        <v>490.2210057</v>
      </c>
      <c r="J37" s="20" t="n">
        <v>5.24116519</v>
      </c>
      <c r="K37" s="18" t="n">
        <v>509.34334647</v>
      </c>
      <c r="L37" s="20" t="n">
        <v>3.15584905</v>
      </c>
      <c r="M37" s="18" t="s">
        <v>481</v>
      </c>
      <c r="N37" s="20" t="s">
        <v>481</v>
      </c>
      <c r="O37" s="18" t="s">
        <v>481</v>
      </c>
      <c r="P37" s="20" t="s">
        <v>481</v>
      </c>
      <c r="Q37" s="18" t="s">
        <v>481</v>
      </c>
      <c r="R37" s="20" t="s">
        <v>481</v>
      </c>
      <c r="S37" s="18" t="s">
        <v>481</v>
      </c>
      <c r="T37" s="20" t="s">
        <v>481</v>
      </c>
      <c r="U37" s="18" t="n">
        <v>409.68840989</v>
      </c>
      <c r="V37" s="20" t="n">
        <v>6.88349695</v>
      </c>
    </row>
    <row r="38" spans="1:22">
      <c r="A38" s="15" t="s">
        <v>513</v>
      </c>
      <c r="B38" s="17" t="n">
        <v>5860</v>
      </c>
      <c r="C38" s="18">
        <f>(34.0/B38*100)</f>
        <v/>
      </c>
      <c r="D38" s="19" t="n">
        <v>5826</v>
      </c>
      <c r="E38" s="18" t="n">
        <v>436.56927334</v>
      </c>
      <c r="F38" s="20" t="n">
        <v>12.21758587</v>
      </c>
      <c r="G38" s="18" t="n">
        <v>459.2385809</v>
      </c>
      <c r="H38" s="20" t="n">
        <v>9.45933647</v>
      </c>
      <c r="I38" s="18" t="n">
        <v>494.67643762</v>
      </c>
      <c r="J38" s="20" t="n">
        <v>4.78481495</v>
      </c>
      <c r="K38" s="18" t="n">
        <v>519.41124991</v>
      </c>
      <c r="L38" s="20" t="n">
        <v>2.81479285</v>
      </c>
      <c r="M38" s="18" t="s">
        <v>481</v>
      </c>
      <c r="N38" s="20" t="s">
        <v>481</v>
      </c>
      <c r="O38" s="18" t="s">
        <v>481</v>
      </c>
      <c r="P38" s="20" t="s">
        <v>481</v>
      </c>
      <c r="Q38" s="18" t="s">
        <v>481</v>
      </c>
      <c r="R38" s="20" t="s">
        <v>481</v>
      </c>
      <c r="S38" s="18" t="s">
        <v>481</v>
      </c>
      <c r="T38" s="20" t="s">
        <v>481</v>
      </c>
      <c r="U38" s="18" t="n">
        <v>484.66382791</v>
      </c>
      <c r="V38" s="20" t="n">
        <v>5.66961135</v>
      </c>
    </row>
    <row r="39" spans="1:22">
      <c r="A39" s="15" t="s">
        <v>514</v>
      </c>
      <c r="B39" s="17" t="n">
        <v>5895</v>
      </c>
      <c r="C39" s="18">
        <f>(34.0/B39*100)</f>
        <v/>
      </c>
      <c r="D39" s="19" t="n">
        <v>5861</v>
      </c>
      <c r="E39" s="18" t="n">
        <v>404.54932509</v>
      </c>
      <c r="F39" s="20" t="n">
        <v>6.23960331</v>
      </c>
      <c r="G39" s="18" t="n">
        <v>408.81133466</v>
      </c>
      <c r="H39" s="20" t="n">
        <v>4.91345082</v>
      </c>
      <c r="I39" s="18" t="n">
        <v>421.49559127</v>
      </c>
      <c r="J39" s="20" t="n">
        <v>4.22267885</v>
      </c>
      <c r="K39" s="18" t="n">
        <v>445.0046426</v>
      </c>
      <c r="L39" s="20" t="n">
        <v>4.30949021</v>
      </c>
      <c r="M39" s="18" t="s">
        <v>481</v>
      </c>
      <c r="N39" s="20" t="s">
        <v>481</v>
      </c>
      <c r="O39" s="18" t="s">
        <v>481</v>
      </c>
      <c r="P39" s="20" t="s">
        <v>481</v>
      </c>
      <c r="Q39" s="18" t="s">
        <v>481</v>
      </c>
      <c r="R39" s="20" t="s">
        <v>481</v>
      </c>
      <c r="S39" s="18" t="s">
        <v>481</v>
      </c>
      <c r="T39" s="20" t="s">
        <v>481</v>
      </c>
      <c r="U39" s="18" t="n">
        <v>371.04759222</v>
      </c>
      <c r="V39" s="20" t="n">
        <v>8.00847632</v>
      </c>
    </row>
    <row r="40" spans="1:22">
      <c r="A40" s="15" t="s">
        <v>515</v>
      </c>
      <c r="B40" s="17" t="n">
        <v>14157</v>
      </c>
      <c r="C40" s="18">
        <f>(437.0/B40*100)</f>
        <v/>
      </c>
      <c r="D40" s="19" t="n">
        <v>13720</v>
      </c>
      <c r="E40" s="18" t="n">
        <v>478.83925459</v>
      </c>
      <c r="F40" s="20" t="n">
        <v>10.35550174</v>
      </c>
      <c r="G40" s="18" t="n">
        <v>500.46061524</v>
      </c>
      <c r="H40" s="20" t="n">
        <v>6.83088782</v>
      </c>
      <c r="I40" s="18" t="n">
        <v>504.34284977</v>
      </c>
      <c r="J40" s="20" t="n">
        <v>4.04821562</v>
      </c>
      <c r="K40" s="18" t="n">
        <v>518.61647829</v>
      </c>
      <c r="L40" s="20" t="n">
        <v>2.66175604</v>
      </c>
      <c r="M40" s="18" t="s">
        <v>481</v>
      </c>
      <c r="N40" s="20" t="s">
        <v>481</v>
      </c>
      <c r="O40" s="18" t="s">
        <v>481</v>
      </c>
      <c r="P40" s="20" t="s">
        <v>481</v>
      </c>
      <c r="Q40" s="18" t="s">
        <v>481</v>
      </c>
      <c r="R40" s="20" t="s">
        <v>481</v>
      </c>
      <c r="S40" s="18" t="s">
        <v>481</v>
      </c>
      <c r="T40" s="20" t="s">
        <v>481</v>
      </c>
      <c r="U40" s="18" t="n">
        <v>420.65512148</v>
      </c>
      <c r="V40" s="20" t="n">
        <v>7.33667598</v>
      </c>
    </row>
    <row r="41" spans="1:22">
      <c r="A41" s="15" t="s">
        <v>516</v>
      </c>
      <c r="B41" s="17" t="n">
        <v>5712</v>
      </c>
      <c r="C41" s="18">
        <f>(76.0/B41*100)</f>
        <v/>
      </c>
      <c r="D41" s="19" t="n">
        <v>5636</v>
      </c>
      <c r="E41" s="18" t="n">
        <v>470.15324862</v>
      </c>
      <c r="F41" s="20" t="n">
        <v>11.80677539</v>
      </c>
      <c r="G41" s="18" t="n">
        <v>466.97828952</v>
      </c>
      <c r="H41" s="20" t="n">
        <v>10.71222972</v>
      </c>
      <c r="I41" s="18" t="n">
        <v>478.7120109</v>
      </c>
      <c r="J41" s="20" t="n">
        <v>5.15537961</v>
      </c>
      <c r="K41" s="18" t="n">
        <v>508.8019227</v>
      </c>
      <c r="L41" s="20" t="n">
        <v>2.63423248</v>
      </c>
      <c r="M41" s="18" t="s">
        <v>481</v>
      </c>
      <c r="N41" s="20" t="s">
        <v>481</v>
      </c>
      <c r="O41" s="18" t="s">
        <v>481</v>
      </c>
      <c r="P41" s="20" t="s">
        <v>481</v>
      </c>
      <c r="Q41" s="18" t="n">
        <v>387.44235424</v>
      </c>
      <c r="R41" s="20" t="n">
        <v>14.52510266</v>
      </c>
      <c r="S41" s="18" t="s">
        <v>481</v>
      </c>
      <c r="T41" s="20" t="s">
        <v>481</v>
      </c>
      <c r="U41" s="18" t="n">
        <v>418.09106516</v>
      </c>
      <c r="V41" s="20" t="n">
        <v>11.65443709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(2365.0/B46*100)</f>
        <v/>
      </c>
      <c r="D46" s="19" t="n">
        <v>20776</v>
      </c>
      <c r="E46" s="18" t="n">
        <v>361.5272194</v>
      </c>
      <c r="F46" s="20" t="n">
        <v>4.2047969</v>
      </c>
      <c r="G46" s="18" t="n">
        <v>382.62673152</v>
      </c>
      <c r="H46" s="20" t="n">
        <v>4.54173917</v>
      </c>
      <c r="I46" s="18" t="n">
        <v>405.01635388</v>
      </c>
      <c r="J46" s="20" t="n">
        <v>3.41947887</v>
      </c>
      <c r="K46" s="18" t="n">
        <v>435.25438923</v>
      </c>
      <c r="L46" s="20" t="n">
        <v>3.22254003</v>
      </c>
      <c r="M46" s="18" t="s">
        <v>481</v>
      </c>
      <c r="N46" s="20" t="s">
        <v>481</v>
      </c>
      <c r="O46" s="18" t="s">
        <v>481</v>
      </c>
      <c r="P46" s="20" t="s">
        <v>481</v>
      </c>
      <c r="Q46" s="18" t="s">
        <v>481</v>
      </c>
      <c r="R46" s="20" t="s">
        <v>481</v>
      </c>
      <c r="S46" s="18" t="s">
        <v>481</v>
      </c>
      <c r="T46" s="20" t="s">
        <v>481</v>
      </c>
      <c r="U46" s="18" t="n">
        <v>378.39959701</v>
      </c>
      <c r="V46" s="20" t="n">
        <v>2.26923219</v>
      </c>
    </row>
    <row r="47" spans="1:22">
      <c r="A47" s="15" t="s">
        <v>522</v>
      </c>
      <c r="B47" s="17" t="n">
        <v>5928</v>
      </c>
      <c r="C47" s="18">
        <f>(471.0/B47*100)</f>
        <v/>
      </c>
      <c r="D47" s="19" t="n">
        <v>5457</v>
      </c>
      <c r="E47" s="18" t="n">
        <v>419.70872075</v>
      </c>
      <c r="F47" s="20" t="n">
        <v>7.5921444</v>
      </c>
      <c r="G47" s="18" t="n">
        <v>420.62121914</v>
      </c>
      <c r="H47" s="20" t="n">
        <v>5.80745932</v>
      </c>
      <c r="I47" s="18" t="n">
        <v>441.64447708</v>
      </c>
      <c r="J47" s="20" t="n">
        <v>4.54845181</v>
      </c>
      <c r="K47" s="18" t="n">
        <v>488.68494286</v>
      </c>
      <c r="L47" s="20" t="n">
        <v>3.99787555</v>
      </c>
      <c r="M47" s="18" t="s">
        <v>481</v>
      </c>
      <c r="N47" s="20" t="s">
        <v>481</v>
      </c>
      <c r="O47" s="18" t="s">
        <v>481</v>
      </c>
      <c r="P47" s="20" t="s">
        <v>481</v>
      </c>
      <c r="Q47" s="18" t="s">
        <v>481</v>
      </c>
      <c r="R47" s="20" t="s">
        <v>481</v>
      </c>
      <c r="S47" s="18" t="s">
        <v>481</v>
      </c>
      <c r="T47" s="20" t="s">
        <v>481</v>
      </c>
      <c r="U47" s="18" t="n">
        <v>377.1167075</v>
      </c>
      <c r="V47" s="20" t="n">
        <v>5.27895839</v>
      </c>
    </row>
    <row r="48" spans="1:22">
      <c r="A48" s="15" t="s">
        <v>523</v>
      </c>
      <c r="B48" s="17" t="n">
        <v>9841</v>
      </c>
      <c r="C48" s="18">
        <f>(8.0/B48*100)</f>
        <v/>
      </c>
      <c r="D48" s="19" t="n">
        <v>9833</v>
      </c>
      <c r="E48" s="18" t="n">
        <v>505.72993305</v>
      </c>
      <c r="F48" s="20" t="n">
        <v>8.225515120000001</v>
      </c>
      <c r="G48" s="18" t="n">
        <v>476.9683326</v>
      </c>
      <c r="H48" s="20" t="n">
        <v>7.97045897</v>
      </c>
      <c r="I48" s="18" t="n">
        <v>504.13548155</v>
      </c>
      <c r="J48" s="20" t="n">
        <v>5.68433659</v>
      </c>
      <c r="K48" s="18" t="n">
        <v>532.65196205</v>
      </c>
      <c r="L48" s="20" t="n">
        <v>4.46991934</v>
      </c>
      <c r="M48" s="18" t="s">
        <v>481</v>
      </c>
      <c r="N48" s="20" t="s">
        <v>481</v>
      </c>
      <c r="O48" s="18" t="s">
        <v>481</v>
      </c>
      <c r="P48" s="20" t="s">
        <v>481</v>
      </c>
      <c r="Q48" s="18" t="s">
        <v>481</v>
      </c>
      <c r="R48" s="20" t="s">
        <v>481</v>
      </c>
      <c r="S48" s="18" t="s">
        <v>481</v>
      </c>
      <c r="T48" s="20" t="s">
        <v>481</v>
      </c>
      <c r="U48" s="18" t="n">
        <v>443.9791471</v>
      </c>
      <c r="V48" s="20" t="n">
        <v>29.98806754</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(468.0/B50*100)</f>
        <v/>
      </c>
      <c r="D50" s="19" t="n">
        <v>11327</v>
      </c>
      <c r="E50" s="18" t="n">
        <v>367.77095878</v>
      </c>
      <c r="F50" s="20" t="n">
        <v>4.57360471</v>
      </c>
      <c r="G50" s="18" t="n">
        <v>380.82909798</v>
      </c>
      <c r="H50" s="20" t="n">
        <v>4.06379852</v>
      </c>
      <c r="I50" s="18" t="n">
        <v>401.8068894</v>
      </c>
      <c r="J50" s="20" t="n">
        <v>3.01269323</v>
      </c>
      <c r="K50" s="18" t="n">
        <v>439.43873845</v>
      </c>
      <c r="L50" s="20" t="n">
        <v>2.22454521</v>
      </c>
      <c r="M50" s="18" t="s">
        <v>481</v>
      </c>
      <c r="N50" s="20" t="s">
        <v>481</v>
      </c>
      <c r="O50" s="18" t="s">
        <v>481</v>
      </c>
      <c r="P50" s="20" t="s">
        <v>481</v>
      </c>
      <c r="Q50" s="18" t="s">
        <v>481</v>
      </c>
      <c r="R50" s="20" t="s">
        <v>481</v>
      </c>
      <c r="S50" s="18" t="s">
        <v>481</v>
      </c>
      <c r="T50" s="20" t="s">
        <v>481</v>
      </c>
      <c r="U50" s="18" t="n">
        <v>357.09044792</v>
      </c>
      <c r="V50" s="20" t="n">
        <v>6.72048309</v>
      </c>
    </row>
    <row r="51" spans="1:22">
      <c r="A51" s="15" t="s">
        <v>526</v>
      </c>
      <c r="B51" s="17" t="n">
        <v>6866</v>
      </c>
      <c r="C51" s="18">
        <f>(115.0/B51*100)</f>
        <v/>
      </c>
      <c r="D51" s="19" t="n">
        <v>6751</v>
      </c>
      <c r="E51" s="18" t="n">
        <v>388.25514326</v>
      </c>
      <c r="F51" s="20" t="n">
        <v>6.52288539</v>
      </c>
      <c r="G51" s="18" t="n">
        <v>392.79016667</v>
      </c>
      <c r="H51" s="20" t="n">
        <v>5.21441335</v>
      </c>
      <c r="I51" s="18" t="n">
        <v>408.60340388</v>
      </c>
      <c r="J51" s="20" t="n">
        <v>3.83277369</v>
      </c>
      <c r="K51" s="18" t="n">
        <v>433.1213853</v>
      </c>
      <c r="L51" s="20" t="n">
        <v>2.18487373</v>
      </c>
      <c r="M51" s="18" t="s">
        <v>481</v>
      </c>
      <c r="N51" s="20" t="s">
        <v>481</v>
      </c>
      <c r="O51" s="18" t="s">
        <v>481</v>
      </c>
      <c r="P51" s="20" t="s">
        <v>481</v>
      </c>
      <c r="Q51" s="18" t="n">
        <v>410.85572185</v>
      </c>
      <c r="R51" s="20" t="n">
        <v>3.7997542</v>
      </c>
      <c r="S51" s="18" t="s">
        <v>481</v>
      </c>
      <c r="T51" s="20" t="s">
        <v>481</v>
      </c>
      <c r="U51" s="18" t="n">
        <v>392.19244078</v>
      </c>
      <c r="V51" s="20" t="n">
        <v>6.35483643</v>
      </c>
    </row>
    <row r="52" spans="1:22">
      <c r="A52" s="15" t="s">
        <v>527</v>
      </c>
      <c r="B52" s="17" t="n">
        <v>5809</v>
      </c>
      <c r="C52" s="18">
        <f>(120.0/B52*100)</f>
        <v/>
      </c>
      <c r="D52" s="19" t="n">
        <v>5689</v>
      </c>
      <c r="E52" s="18" t="n">
        <v>411.15017873</v>
      </c>
      <c r="F52" s="20" t="n">
        <v>7.64951504</v>
      </c>
      <c r="G52" s="18" t="n">
        <v>434.3481411</v>
      </c>
      <c r="H52" s="20" t="n">
        <v>6.59848379</v>
      </c>
      <c r="I52" s="18" t="n">
        <v>459.5324799</v>
      </c>
      <c r="J52" s="20" t="n">
        <v>3.83254699</v>
      </c>
      <c r="K52" s="18" t="n">
        <v>488.09857851</v>
      </c>
      <c r="L52" s="20" t="n">
        <v>2.61799727</v>
      </c>
      <c r="M52" s="18" t="s">
        <v>481</v>
      </c>
      <c r="N52" s="20" t="s">
        <v>481</v>
      </c>
      <c r="O52" s="18" t="s">
        <v>481</v>
      </c>
      <c r="P52" s="20" t="s">
        <v>481</v>
      </c>
      <c r="Q52" s="18" t="s">
        <v>481</v>
      </c>
      <c r="R52" s="20" t="s">
        <v>481</v>
      </c>
      <c r="S52" s="18" t="s">
        <v>481</v>
      </c>
      <c r="T52" s="20" t="s">
        <v>481</v>
      </c>
      <c r="U52" s="18" t="n">
        <v>398.71059173</v>
      </c>
      <c r="V52" s="20" t="n">
        <v>6.1715763</v>
      </c>
    </row>
    <row r="53" spans="1:22">
      <c r="A53" s="15" t="s">
        <v>528</v>
      </c>
      <c r="B53" s="17" t="n">
        <v>5571</v>
      </c>
      <c r="C53" s="18">
        <f>(136.0/B53*100)</f>
        <v/>
      </c>
      <c r="D53" s="19" t="n">
        <v>5435</v>
      </c>
      <c r="E53" s="18" t="n">
        <v>423.58962527</v>
      </c>
      <c r="F53" s="20" t="n">
        <v>5.53950178</v>
      </c>
      <c r="G53" s="18" t="n">
        <v>417.84502236</v>
      </c>
      <c r="H53" s="20" t="n">
        <v>4.22767389</v>
      </c>
      <c r="I53" s="18" t="n">
        <v>427.58962634</v>
      </c>
      <c r="J53" s="20" t="n">
        <v>2.60325007</v>
      </c>
      <c r="K53" s="18" t="n">
        <v>455.07080569</v>
      </c>
      <c r="L53" s="20" t="n">
        <v>2.01083249</v>
      </c>
      <c r="M53" s="18" t="s">
        <v>481</v>
      </c>
      <c r="N53" s="20" t="s">
        <v>481</v>
      </c>
      <c r="O53" s="18" t="s">
        <v>481</v>
      </c>
      <c r="P53" s="20" t="s">
        <v>481</v>
      </c>
      <c r="Q53" s="18" t="s">
        <v>481</v>
      </c>
      <c r="R53" s="20" t="s">
        <v>481</v>
      </c>
      <c r="S53" s="18" t="s">
        <v>481</v>
      </c>
      <c r="T53" s="20" t="s">
        <v>481</v>
      </c>
      <c r="U53" s="18" t="n">
        <v>364.7820749</v>
      </c>
      <c r="V53" s="20" t="n">
        <v>4.19175812</v>
      </c>
    </row>
    <row r="54" spans="1:22">
      <c r="A54" s="15" t="s">
        <v>529</v>
      </c>
      <c r="B54" s="17" t="n">
        <v>4740</v>
      </c>
      <c r="C54" s="18">
        <f>(606.0/B54*100)</f>
        <v/>
      </c>
      <c r="D54" s="19" t="n">
        <v>4134</v>
      </c>
      <c r="E54" s="18" t="n">
        <v>304.39554137</v>
      </c>
      <c r="F54" s="20" t="n">
        <v>3.86020598</v>
      </c>
      <c r="G54" s="18" t="n">
        <v>318.49647512</v>
      </c>
      <c r="H54" s="20" t="n">
        <v>3.8207615</v>
      </c>
      <c r="I54" s="18" t="n">
        <v>328.08709566</v>
      </c>
      <c r="J54" s="20" t="n">
        <v>3.75018986</v>
      </c>
      <c r="K54" s="18" t="n">
        <v>368.5255097</v>
      </c>
      <c r="L54" s="20" t="n">
        <v>3.80687878</v>
      </c>
      <c r="M54" s="18" t="s">
        <v>481</v>
      </c>
      <c r="N54" s="20" t="s">
        <v>481</v>
      </c>
      <c r="O54" s="18" t="s">
        <v>481</v>
      </c>
      <c r="P54" s="20" t="s">
        <v>481</v>
      </c>
      <c r="Q54" s="18" t="s">
        <v>481</v>
      </c>
      <c r="R54" s="20" t="s">
        <v>481</v>
      </c>
      <c r="S54" s="18" t="s">
        <v>481</v>
      </c>
      <c r="T54" s="20" t="s">
        <v>481</v>
      </c>
      <c r="U54" s="18" t="n">
        <v>288.68229738</v>
      </c>
      <c r="V54" s="20" t="n">
        <v>3.50948568</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(77.0/B56*100)</f>
        <v/>
      </c>
      <c r="D56" s="19" t="n">
        <v>5282</v>
      </c>
      <c r="E56" s="18" t="n">
        <v>516.77150799</v>
      </c>
      <c r="F56" s="20" t="n">
        <v>8.236524899999999</v>
      </c>
      <c r="G56" s="18" t="n">
        <v>527.85358692</v>
      </c>
      <c r="H56" s="20" t="n">
        <v>5.57286164</v>
      </c>
      <c r="I56" s="18" t="n">
        <v>523.16824005</v>
      </c>
      <c r="J56" s="20" t="n">
        <v>2.74467419</v>
      </c>
      <c r="K56" s="18" t="n">
        <v>525.3532576699999</v>
      </c>
      <c r="L56" s="20" t="n">
        <v>2.90805581</v>
      </c>
      <c r="M56" s="18" t="s">
        <v>481</v>
      </c>
      <c r="N56" s="20" t="s">
        <v>481</v>
      </c>
      <c r="O56" s="18" t="s">
        <v>481</v>
      </c>
      <c r="P56" s="20" t="s">
        <v>481</v>
      </c>
      <c r="Q56" s="18" t="s">
        <v>481</v>
      </c>
      <c r="R56" s="20" t="s">
        <v>481</v>
      </c>
      <c r="S56" s="18" t="s">
        <v>481</v>
      </c>
      <c r="T56" s="20" t="s">
        <v>481</v>
      </c>
      <c r="U56" s="18" t="n">
        <v>453.80741293</v>
      </c>
      <c r="V56" s="20" t="n">
        <v>12.891642</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(189.0/B61*100)</f>
        <v/>
      </c>
      <c r="D61" s="19" t="n">
        <v>6336</v>
      </c>
      <c r="E61" s="18" t="n">
        <v>440.36553772</v>
      </c>
      <c r="F61" s="20" t="n">
        <v>8.58101154</v>
      </c>
      <c r="G61" s="18" t="n">
        <v>449.76098587</v>
      </c>
      <c r="H61" s="20" t="n">
        <v>5.67883291</v>
      </c>
      <c r="I61" s="18" t="n">
        <v>461.25393443</v>
      </c>
      <c r="J61" s="20" t="n">
        <v>4.08865729</v>
      </c>
      <c r="K61" s="18" t="n">
        <v>490.44807986</v>
      </c>
      <c r="L61" s="20" t="n">
        <v>2.55958845</v>
      </c>
      <c r="M61" s="18" t="s">
        <v>481</v>
      </c>
      <c r="N61" s="20" t="s">
        <v>481</v>
      </c>
      <c r="O61" s="18" t="s">
        <v>481</v>
      </c>
      <c r="P61" s="20" t="s">
        <v>481</v>
      </c>
      <c r="Q61" s="18" t="s">
        <v>481</v>
      </c>
      <c r="R61" s="20" t="s">
        <v>481</v>
      </c>
      <c r="S61" s="18" t="s">
        <v>481</v>
      </c>
      <c r="T61" s="20" t="s">
        <v>481</v>
      </c>
      <c r="U61" s="18" t="n">
        <v>385.95544559</v>
      </c>
      <c r="V61" s="20" t="n">
        <v>7.83431815</v>
      </c>
    </row>
    <row r="62" spans="1:22">
      <c r="A62" s="15" t="s">
        <v>537</v>
      </c>
      <c r="B62" s="17" t="n">
        <v>4476</v>
      </c>
      <c r="C62" s="18">
        <f>(3.0/B62*100)</f>
        <v/>
      </c>
      <c r="D62" s="19" t="n">
        <v>4473</v>
      </c>
      <c r="E62" s="18" t="n">
        <v>519.99620719</v>
      </c>
      <c r="F62" s="20" t="n">
        <v>10.50254956</v>
      </c>
      <c r="G62" s="18" t="n">
        <v>532.0634223</v>
      </c>
      <c r="H62" s="20" t="n">
        <v>7.08931154</v>
      </c>
      <c r="I62" s="18" t="n">
        <v>522.74972388</v>
      </c>
      <c r="J62" s="20" t="n">
        <v>2.79466226</v>
      </c>
      <c r="K62" s="18" t="n">
        <v>531.03144394</v>
      </c>
      <c r="L62" s="20" t="n">
        <v>1.32786088</v>
      </c>
      <c r="M62" s="18" t="s">
        <v>481</v>
      </c>
      <c r="N62" s="20" t="s">
        <v>481</v>
      </c>
      <c r="O62" s="18" t="s">
        <v>481</v>
      </c>
      <c r="P62" s="20" t="s">
        <v>481</v>
      </c>
      <c r="Q62" s="18" t="s">
        <v>481</v>
      </c>
      <c r="R62" s="20" t="s">
        <v>481</v>
      </c>
      <c r="S62" s="18" t="s">
        <v>481</v>
      </c>
      <c r="T62" s="20" t="s">
        <v>481</v>
      </c>
      <c r="U62" s="18" t="n">
        <v>442.83087246</v>
      </c>
      <c r="V62" s="20" t="n">
        <v>21.76331376</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(103.0/B66*100)</f>
        <v/>
      </c>
      <c r="D66" s="19" t="n">
        <v>5562</v>
      </c>
      <c r="E66" s="18" t="n">
        <v>383.99287257</v>
      </c>
      <c r="F66" s="20" t="n">
        <v>4.10417672</v>
      </c>
      <c r="G66" s="18" t="n">
        <v>388.69099212</v>
      </c>
      <c r="H66" s="20" t="n">
        <v>4.05849044</v>
      </c>
      <c r="I66" s="18" t="n">
        <v>406.8286686</v>
      </c>
      <c r="J66" s="20" t="n">
        <v>2.60845526</v>
      </c>
      <c r="K66" s="18" t="n">
        <v>439.36349267</v>
      </c>
      <c r="L66" s="20" t="n">
        <v>1.62081502</v>
      </c>
      <c r="M66" s="18" t="s">
        <v>481</v>
      </c>
      <c r="N66" s="20" t="s">
        <v>481</v>
      </c>
      <c r="O66" s="18" t="s">
        <v>481</v>
      </c>
      <c r="P66" s="20" t="s">
        <v>481</v>
      </c>
      <c r="Q66" s="18" t="s">
        <v>481</v>
      </c>
      <c r="R66" s="20" t="s">
        <v>481</v>
      </c>
      <c r="S66" s="18" t="s">
        <v>481</v>
      </c>
      <c r="T66" s="20" t="s">
        <v>481</v>
      </c>
      <c r="U66" s="18" t="n">
        <v>355.03775771</v>
      </c>
      <c r="V66" s="20" t="n">
        <v>3.1585385</v>
      </c>
    </row>
    <row r="67" spans="1:22">
      <c r="A67" s="15" t="s">
        <v>542</v>
      </c>
      <c r="B67" s="17" t="n">
        <v>6971</v>
      </c>
      <c r="C67" s="18">
        <f>(1233.0/B67*100)</f>
        <v/>
      </c>
      <c r="D67" s="19" t="n">
        <v>5738</v>
      </c>
      <c r="E67" s="18" t="n">
        <v>356.87165425</v>
      </c>
      <c r="F67" s="20" t="n">
        <v>5.21361465</v>
      </c>
      <c r="G67" s="18" t="n">
        <v>372.19238042</v>
      </c>
      <c r="H67" s="20" t="n">
        <v>3.8230018</v>
      </c>
      <c r="I67" s="18" t="n">
        <v>392.9899425</v>
      </c>
      <c r="J67" s="20" t="n">
        <v>3.99873838</v>
      </c>
      <c r="K67" s="18" t="n">
        <v>427.81058102</v>
      </c>
      <c r="L67" s="20" t="n">
        <v>2.78093378</v>
      </c>
      <c r="M67" s="18" t="s">
        <v>481</v>
      </c>
      <c r="N67" s="20" t="s">
        <v>481</v>
      </c>
      <c r="O67" s="18" t="s">
        <v>481</v>
      </c>
      <c r="P67" s="20" t="s">
        <v>481</v>
      </c>
      <c r="Q67" s="18" t="s">
        <v>481</v>
      </c>
      <c r="R67" s="20" t="s">
        <v>481</v>
      </c>
      <c r="S67" s="18" t="s">
        <v>481</v>
      </c>
      <c r="T67" s="20" t="s">
        <v>481</v>
      </c>
      <c r="U67" s="18" t="n">
        <v>344.07997245</v>
      </c>
      <c r="V67" s="20" t="n">
        <v>5.23167964</v>
      </c>
    </row>
    <row r="68" spans="1:22">
      <c r="A68" s="15" t="s">
        <v>543</v>
      </c>
      <c r="B68" s="17" t="n">
        <v>12083</v>
      </c>
      <c r="C68" s="18">
        <f>(32.0/B68*100)</f>
        <v/>
      </c>
      <c r="D68" s="19" t="n">
        <v>12051</v>
      </c>
      <c r="E68" s="18" t="n">
        <v>388.06394007</v>
      </c>
      <c r="F68" s="20" t="n">
        <v>2.94294149</v>
      </c>
      <c r="G68" s="18" t="n">
        <v>389.87787103</v>
      </c>
      <c r="H68" s="20" t="n">
        <v>2.93926932</v>
      </c>
      <c r="I68" s="18" t="n">
        <v>423.84264449</v>
      </c>
      <c r="J68" s="20" t="n">
        <v>1.71080082</v>
      </c>
      <c r="K68" s="18" t="n">
        <v>457.19525298</v>
      </c>
      <c r="L68" s="20" t="n">
        <v>1.65996407</v>
      </c>
      <c r="M68" s="18" t="s">
        <v>481</v>
      </c>
      <c r="N68" s="20" t="s">
        <v>481</v>
      </c>
      <c r="O68" s="18" t="s">
        <v>481</v>
      </c>
      <c r="P68" s="20" t="s">
        <v>481</v>
      </c>
      <c r="Q68" s="18" t="s">
        <v>481</v>
      </c>
      <c r="R68" s="20" t="s">
        <v>481</v>
      </c>
      <c r="S68" s="18" t="s">
        <v>481</v>
      </c>
      <c r="T68" s="20" t="s">
        <v>481</v>
      </c>
      <c r="U68" s="18" t="n">
        <v>358.58206853</v>
      </c>
      <c r="V68" s="20" t="n">
        <v>1.92075982</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465.59631267</v>
      </c>
      <c r="F70" s="20" t="n">
        <v>5.59389744</v>
      </c>
      <c r="G70" s="18" t="n">
        <v>485.55880434</v>
      </c>
      <c r="H70" s="20" t="n">
        <v>5.26068654</v>
      </c>
      <c r="I70" s="18" t="n">
        <v>482.81675069</v>
      </c>
      <c r="J70" s="20" t="n">
        <v>3.66803291</v>
      </c>
      <c r="K70" s="18" t="n">
        <v>498.84596174</v>
      </c>
      <c r="L70" s="20" t="n">
        <v>2.59534594</v>
      </c>
      <c r="M70" s="18" t="s">
        <v>481</v>
      </c>
      <c r="N70" s="20" t="s">
        <v>481</v>
      </c>
      <c r="O70" s="18" t="s">
        <v>481</v>
      </c>
      <c r="P70" s="20" t="s">
        <v>481</v>
      </c>
      <c r="Q70" s="18" t="s">
        <v>481</v>
      </c>
      <c r="R70" s="20" t="s">
        <v>481</v>
      </c>
      <c r="S70" s="18" t="s">
        <v>481</v>
      </c>
      <c r="T70" s="20" t="s">
        <v>481</v>
      </c>
      <c r="U70" s="18" t="n">
        <v>432.73268294</v>
      </c>
      <c r="V70" s="20" t="n">
        <v>7.94841975</v>
      </c>
    </row>
    <row r="71" spans="1:22">
      <c r="A71" s="15" t="s">
        <v>546</v>
      </c>
      <c r="B71" s="17" t="n">
        <v>6115</v>
      </c>
      <c r="C71" s="18">
        <f>(55.0/B71*100)</f>
        <v/>
      </c>
      <c r="D71" s="19" t="n">
        <v>6060</v>
      </c>
      <c r="E71" s="18" t="n">
        <v>539.67669444</v>
      </c>
      <c r="F71" s="20" t="n">
        <v>12.91092777</v>
      </c>
      <c r="G71" s="18" t="n">
        <v>516.52689502</v>
      </c>
      <c r="H71" s="20" t="n">
        <v>8.239330089999999</v>
      </c>
      <c r="I71" s="18" t="n">
        <v>540.75827867</v>
      </c>
      <c r="J71" s="20" t="n">
        <v>2.91610497</v>
      </c>
      <c r="K71" s="18" t="n">
        <v>565.7859772</v>
      </c>
      <c r="L71" s="20" t="n">
        <v>1.57869822</v>
      </c>
      <c r="M71" s="18" t="s">
        <v>481</v>
      </c>
      <c r="N71" s="20" t="s">
        <v>481</v>
      </c>
      <c r="O71" s="18" t="s">
        <v>481</v>
      </c>
      <c r="P71" s="20" t="s">
        <v>481</v>
      </c>
      <c r="Q71" s="18" t="s">
        <v>481</v>
      </c>
      <c r="R71" s="20" t="s">
        <v>481</v>
      </c>
      <c r="S71" s="18" t="s">
        <v>481</v>
      </c>
      <c r="T71" s="20" t="s">
        <v>481</v>
      </c>
      <c r="U71" s="18" t="n">
        <v>476.44725295</v>
      </c>
      <c r="V71" s="20" t="n">
        <v>13.75943229</v>
      </c>
    </row>
    <row r="72" spans="1:22">
      <c r="A72" s="15" t="s">
        <v>547</v>
      </c>
      <c r="B72" s="17" t="n">
        <v>7708</v>
      </c>
      <c r="C72" s="18">
        <f>(9.0/B72*100)</f>
        <v/>
      </c>
      <c r="D72" s="19" t="n">
        <v>7699</v>
      </c>
      <c r="E72" s="18" t="n">
        <v>540.26964894</v>
      </c>
      <c r="F72" s="20" t="n">
        <v>13.063758</v>
      </c>
      <c r="G72" s="18" t="n">
        <v>519.4668840000001</v>
      </c>
      <c r="H72" s="20" t="n">
        <v>8.4336269</v>
      </c>
      <c r="I72" s="18" t="n">
        <v>532.45600887</v>
      </c>
      <c r="J72" s="20" t="n">
        <v>3.49547707</v>
      </c>
      <c r="K72" s="18" t="n">
        <v>533.49663004</v>
      </c>
      <c r="L72" s="20" t="n">
        <v>2.58787381</v>
      </c>
      <c r="M72" s="18" t="s">
        <v>481</v>
      </c>
      <c r="N72" s="20" t="s">
        <v>481</v>
      </c>
      <c r="O72" s="18" t="s">
        <v>481</v>
      </c>
      <c r="P72" s="20" t="s">
        <v>481</v>
      </c>
      <c r="Q72" s="18" t="s">
        <v>481</v>
      </c>
      <c r="R72" s="20" t="s">
        <v>481</v>
      </c>
      <c r="S72" s="18" t="s">
        <v>481</v>
      </c>
      <c r="T72" s="20" t="s">
        <v>481</v>
      </c>
      <c r="U72" s="18" t="n">
        <v>445.12223227</v>
      </c>
      <c r="V72" s="20" t="n">
        <v>26.17017811</v>
      </c>
    </row>
    <row r="73" spans="1:22">
      <c r="A73" s="15" t="s">
        <v>548</v>
      </c>
      <c r="B73" s="17" t="n">
        <v>8249</v>
      </c>
      <c r="C73" s="18">
        <f>(212.0/B73*100)</f>
        <v/>
      </c>
      <c r="D73" s="19" t="n">
        <v>8037</v>
      </c>
      <c r="E73" s="18" t="n">
        <v>419.67621378</v>
      </c>
      <c r="F73" s="20" t="n">
        <v>5.21085384</v>
      </c>
      <c r="G73" s="18" t="n">
        <v>418.65315477</v>
      </c>
      <c r="H73" s="20" t="n">
        <v>3.64240463</v>
      </c>
      <c r="I73" s="18" t="n">
        <v>419.13908243</v>
      </c>
      <c r="J73" s="20" t="n">
        <v>2.72091764</v>
      </c>
      <c r="K73" s="18" t="n">
        <v>440.15796817</v>
      </c>
      <c r="L73" s="20" t="n">
        <v>4.76558143</v>
      </c>
      <c r="M73" s="18" t="s">
        <v>481</v>
      </c>
      <c r="N73" s="20" t="s">
        <v>481</v>
      </c>
      <c r="O73" s="18" t="s">
        <v>481</v>
      </c>
      <c r="P73" s="20" t="s">
        <v>481</v>
      </c>
      <c r="Q73" s="18" t="s">
        <v>481</v>
      </c>
      <c r="R73" s="20" t="s">
        <v>481</v>
      </c>
      <c r="S73" s="18" t="s">
        <v>481</v>
      </c>
      <c r="T73" s="20" t="s">
        <v>481</v>
      </c>
      <c r="U73" s="18" t="n">
        <v>366.99101368</v>
      </c>
      <c r="V73" s="20" t="n">
        <v>10.68815069</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(345.0/B75*100)</f>
        <v/>
      </c>
      <c r="D75" s="19" t="n">
        <v>5030</v>
      </c>
      <c r="E75" s="18" t="n">
        <v>369.07776393</v>
      </c>
      <c r="F75" s="20" t="n">
        <v>3.18943786</v>
      </c>
      <c r="G75" s="18" t="n">
        <v>370.17316385</v>
      </c>
      <c r="H75" s="20" t="n">
        <v>3.59777862</v>
      </c>
      <c r="I75" s="18" t="n">
        <v>388.09104379</v>
      </c>
      <c r="J75" s="20" t="n">
        <v>2.41938395</v>
      </c>
      <c r="K75" s="18" t="n">
        <v>417.13235343</v>
      </c>
      <c r="L75" s="20" t="n">
        <v>3.42392416</v>
      </c>
      <c r="M75" s="18" t="s">
        <v>481</v>
      </c>
      <c r="N75" s="20" t="s">
        <v>481</v>
      </c>
      <c r="O75" s="18" t="s">
        <v>481</v>
      </c>
      <c r="P75" s="20" t="s">
        <v>481</v>
      </c>
      <c r="Q75" s="18" t="s">
        <v>481</v>
      </c>
      <c r="R75" s="20" t="s">
        <v>481</v>
      </c>
      <c r="S75" s="18" t="s">
        <v>481</v>
      </c>
      <c r="T75" s="20" t="s">
        <v>481</v>
      </c>
      <c r="U75" s="18" t="n">
        <v>362.19003831</v>
      </c>
      <c r="V75" s="20" t="n">
        <v>3.73855149</v>
      </c>
    </row>
    <row r="76" spans="1:22">
      <c r="A76" s="15" t="s">
        <v>551</v>
      </c>
      <c r="B76" s="17" t="n">
        <v>14167</v>
      </c>
      <c r="C76" s="18">
        <f>(238.0/B76*100)</f>
        <v/>
      </c>
      <c r="D76" s="19" t="n">
        <v>13929</v>
      </c>
      <c r="E76" s="18" t="n">
        <v>395.08169506</v>
      </c>
      <c r="F76" s="20" t="n">
        <v>3.41914402</v>
      </c>
      <c r="G76" s="18" t="n">
        <v>402.2490083</v>
      </c>
      <c r="H76" s="20" t="n">
        <v>3.62176025</v>
      </c>
      <c r="I76" s="18" t="n">
        <v>434.39405586</v>
      </c>
      <c r="J76" s="20" t="n">
        <v>3.03715888</v>
      </c>
      <c r="K76" s="18" t="n">
        <v>473.90962871</v>
      </c>
      <c r="L76" s="20" t="n">
        <v>2.52249241</v>
      </c>
      <c r="M76" s="18" t="s">
        <v>481</v>
      </c>
      <c r="N76" s="20" t="s">
        <v>481</v>
      </c>
      <c r="O76" s="18" t="s">
        <v>481</v>
      </c>
      <c r="P76" s="20" t="s">
        <v>481</v>
      </c>
      <c r="Q76" s="18" t="s">
        <v>481</v>
      </c>
      <c r="R76" s="20" t="s">
        <v>481</v>
      </c>
      <c r="S76" s="18" t="s">
        <v>481</v>
      </c>
      <c r="T76" s="20" t="s">
        <v>481</v>
      </c>
      <c r="U76" s="18" t="n">
        <v>361.11045251</v>
      </c>
      <c r="V76" s="20" t="n">
        <v>4.2735873</v>
      </c>
    </row>
    <row r="77" spans="1:22">
      <c r="A77" s="15" t="s">
        <v>552</v>
      </c>
      <c r="B77" s="17" t="n">
        <v>6062</v>
      </c>
      <c r="C77" s="18">
        <f>(480.0/B77*100)</f>
        <v/>
      </c>
      <c r="D77" s="19" t="n">
        <v>5582</v>
      </c>
      <c r="E77" s="18" t="n">
        <v>404.12030225</v>
      </c>
      <c r="F77" s="20" t="n">
        <v>8.05946359</v>
      </c>
      <c r="G77" s="18" t="n">
        <v>423.66652378</v>
      </c>
      <c r="H77" s="20" t="n">
        <v>5.73664681</v>
      </c>
      <c r="I77" s="18" t="n">
        <v>424.51251696</v>
      </c>
      <c r="J77" s="20" t="n">
        <v>3.33667619</v>
      </c>
      <c r="K77" s="18" t="n">
        <v>458.95969245</v>
      </c>
      <c r="L77" s="20" t="n">
        <v>2.81216864</v>
      </c>
      <c r="M77" s="18" t="s">
        <v>481</v>
      </c>
      <c r="N77" s="20" t="s">
        <v>481</v>
      </c>
      <c r="O77" s="18" t="s">
        <v>481</v>
      </c>
      <c r="P77" s="20" t="s">
        <v>481</v>
      </c>
      <c r="Q77" s="18" t="s">
        <v>481</v>
      </c>
      <c r="R77" s="20" t="s">
        <v>481</v>
      </c>
      <c r="S77" s="18" t="s">
        <v>481</v>
      </c>
      <c r="T77" s="20" t="s">
        <v>481</v>
      </c>
      <c r="U77" s="18" t="n">
        <v>373.02971648</v>
      </c>
      <c r="V77" s="20" t="n">
        <v>3.31419563</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(118.0/B81*100)</f>
        <v/>
      </c>
      <c r="D81" s="19" t="n">
        <v>8743</v>
      </c>
      <c r="E81" s="18" t="n">
        <v>429.12495893</v>
      </c>
      <c r="F81" s="20" t="n">
        <v>5.29262236</v>
      </c>
      <c r="G81" s="18" t="n">
        <v>435.32833518</v>
      </c>
      <c r="H81" s="20" t="n">
        <v>4.3981009</v>
      </c>
      <c r="I81" s="18" t="n">
        <v>442.07081839</v>
      </c>
      <c r="J81" s="20" t="n">
        <v>2.76431939</v>
      </c>
      <c r="K81" s="18" t="n">
        <v>454.6624552</v>
      </c>
      <c r="L81" s="20" t="n">
        <v>3.81436935</v>
      </c>
      <c r="M81" s="18" t="s">
        <v>481</v>
      </c>
      <c r="N81" s="20" t="s">
        <v>481</v>
      </c>
      <c r="O81" s="18" t="s">
        <v>481</v>
      </c>
      <c r="P81" s="20" t="s">
        <v>481</v>
      </c>
      <c r="Q81" s="18" t="s">
        <v>481</v>
      </c>
      <c r="R81" s="20" t="s">
        <v>481</v>
      </c>
      <c r="S81" s="18" t="s">
        <v>481</v>
      </c>
      <c r="T81" s="20" t="s">
        <v>481</v>
      </c>
      <c r="U81" s="18" t="n">
        <v>387.12951326</v>
      </c>
      <c r="V81" s="20" t="n">
        <v>8.631601809999999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887</v>
      </c>
    </row>
    <row customHeight="1" ht="30" r="4" spans="1:22">
      <c r="A4" s="6" t="n"/>
      <c r="B4" s="7" t="s">
        <v>462</v>
      </c>
      <c r="C4" s="7" t="s">
        <v>463</v>
      </c>
      <c r="D4" s="8" t="s">
        <v>462</v>
      </c>
      <c r="E4" s="9" t="s">
        <v>880</v>
      </c>
      <c r="F4" s="10" t="n"/>
      <c r="G4" s="9" t="s">
        <v>881</v>
      </c>
      <c r="H4" s="10" t="n"/>
      <c r="I4" s="9" t="s">
        <v>882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485.96616494</v>
      </c>
      <c r="F7" s="20" t="n">
        <v>9.65286468</v>
      </c>
      <c r="G7" s="18" t="n">
        <v>492.40326543</v>
      </c>
      <c r="H7" s="20" t="n">
        <v>8.46217833</v>
      </c>
      <c r="I7" s="18" t="n">
        <v>523.31249127</v>
      </c>
      <c r="J7" s="20" t="n">
        <v>3.82840543</v>
      </c>
      <c r="K7" s="18" t="n">
        <v>515.54429337</v>
      </c>
      <c r="L7" s="20" t="n">
        <v>1.5951342</v>
      </c>
      <c r="M7" s="18" t="s">
        <v>481</v>
      </c>
      <c r="N7" s="20" t="s">
        <v>481</v>
      </c>
      <c r="O7" s="18" t="s">
        <v>481</v>
      </c>
      <c r="P7" s="20" t="s">
        <v>481</v>
      </c>
      <c r="Q7" s="18" t="s">
        <v>481</v>
      </c>
      <c r="R7" s="20" t="s">
        <v>481</v>
      </c>
      <c r="S7" s="18" t="s">
        <v>481</v>
      </c>
      <c r="T7" s="20" t="s">
        <v>481</v>
      </c>
      <c r="U7" s="18" t="n">
        <v>472.26820423</v>
      </c>
      <c r="V7" s="20" t="n">
        <v>4.71619691</v>
      </c>
    </row>
    <row r="8" spans="1:22">
      <c r="A8" s="15" t="s">
        <v>483</v>
      </c>
      <c r="B8" s="17" t="n">
        <v>7007</v>
      </c>
      <c r="C8" s="18">
        <f>(299.0/B8*100)</f>
        <v/>
      </c>
      <c r="D8" s="19" t="n">
        <v>6708</v>
      </c>
      <c r="E8" s="18" t="n">
        <v>456.67849106</v>
      </c>
      <c r="F8" s="20" t="n">
        <v>12.33328015</v>
      </c>
      <c r="G8" s="18" t="n">
        <v>468.13187617</v>
      </c>
      <c r="H8" s="20" t="n">
        <v>6.98889937</v>
      </c>
      <c r="I8" s="18" t="n">
        <v>488.27338676</v>
      </c>
      <c r="J8" s="20" t="n">
        <v>4.89192604</v>
      </c>
      <c r="K8" s="18" t="n">
        <v>507.11251047</v>
      </c>
      <c r="L8" s="20" t="n">
        <v>2.353588</v>
      </c>
      <c r="M8" s="18" t="s">
        <v>481</v>
      </c>
      <c r="N8" s="20" t="s">
        <v>481</v>
      </c>
      <c r="O8" s="18" t="s">
        <v>481</v>
      </c>
      <c r="P8" s="20" t="s">
        <v>481</v>
      </c>
      <c r="Q8" s="18" t="n">
        <v>368.48347797</v>
      </c>
      <c r="R8" s="20" t="n">
        <v>14.99112476</v>
      </c>
      <c r="S8" s="18" t="s">
        <v>481</v>
      </c>
      <c r="T8" s="20" t="s">
        <v>481</v>
      </c>
      <c r="U8" s="18" t="n">
        <v>423.29281945</v>
      </c>
      <c r="V8" s="20" t="n">
        <v>6.28154367</v>
      </c>
    </row>
    <row r="9" spans="1:22">
      <c r="A9" s="15" t="s">
        <v>484</v>
      </c>
      <c r="B9" s="17" t="n">
        <v>9651</v>
      </c>
      <c r="C9" s="18">
        <f>(357.0/B9*100)</f>
        <v/>
      </c>
      <c r="D9" s="19" t="n">
        <v>9294</v>
      </c>
      <c r="E9" s="18" t="n">
        <v>470.11868746</v>
      </c>
      <c r="F9" s="20" t="n">
        <v>9.038897990000001</v>
      </c>
      <c r="G9" s="18" t="n">
        <v>468.11458519</v>
      </c>
      <c r="H9" s="20" t="n">
        <v>5.28878854</v>
      </c>
      <c r="I9" s="18" t="n">
        <v>496.99566019</v>
      </c>
      <c r="J9" s="20" t="n">
        <v>4.08614762</v>
      </c>
      <c r="K9" s="18" t="n">
        <v>523.23715121</v>
      </c>
      <c r="L9" s="20" t="n">
        <v>2.13077478</v>
      </c>
      <c r="M9" s="18" t="s">
        <v>481</v>
      </c>
      <c r="N9" s="20" t="s">
        <v>481</v>
      </c>
      <c r="O9" s="18" t="s">
        <v>481</v>
      </c>
      <c r="P9" s="20" t="s">
        <v>481</v>
      </c>
      <c r="Q9" s="18" t="n">
        <v>374.78530698</v>
      </c>
      <c r="R9" s="20" t="n">
        <v>11.62763904</v>
      </c>
      <c r="S9" s="18" t="s">
        <v>481</v>
      </c>
      <c r="T9" s="20" t="s">
        <v>481</v>
      </c>
      <c r="U9" s="18" t="n">
        <v>415.33189175</v>
      </c>
      <c r="V9" s="20" t="n">
        <v>6.43569412</v>
      </c>
    </row>
    <row r="10" spans="1:22">
      <c r="A10" s="15" t="s">
        <v>485</v>
      </c>
      <c r="B10" s="17" t="n">
        <v>20058</v>
      </c>
      <c r="C10" s="18">
        <f>(585.0/B10*100)</f>
        <v/>
      </c>
      <c r="D10" s="19" t="n">
        <v>19473</v>
      </c>
      <c r="E10" s="18" t="n">
        <v>496.28652937</v>
      </c>
      <c r="F10" s="20" t="n">
        <v>7.998481</v>
      </c>
      <c r="G10" s="18" t="n">
        <v>505.12060633</v>
      </c>
      <c r="H10" s="20" t="n">
        <v>4.55957984</v>
      </c>
      <c r="I10" s="18" t="n">
        <v>532.07193072</v>
      </c>
      <c r="J10" s="20" t="n">
        <v>3.00818376</v>
      </c>
      <c r="K10" s="18" t="n">
        <v>536.33302536</v>
      </c>
      <c r="L10" s="20" t="n">
        <v>2.0024379</v>
      </c>
      <c r="M10" s="18" t="s">
        <v>481</v>
      </c>
      <c r="N10" s="20" t="s">
        <v>481</v>
      </c>
      <c r="O10" s="18" t="s">
        <v>481</v>
      </c>
      <c r="P10" s="20" t="s">
        <v>481</v>
      </c>
      <c r="Q10" s="18" t="s">
        <v>481</v>
      </c>
      <c r="R10" s="20" t="s">
        <v>481</v>
      </c>
      <c r="S10" s="18" t="s">
        <v>481</v>
      </c>
      <c r="T10" s="20" t="s">
        <v>481</v>
      </c>
      <c r="U10" s="18" t="n">
        <v>449.95053527</v>
      </c>
      <c r="V10" s="20" t="n">
        <v>5.77620561</v>
      </c>
    </row>
    <row r="11" spans="1:22">
      <c r="A11" s="15" t="s">
        <v>486</v>
      </c>
      <c r="B11" s="17" t="n">
        <v>7053</v>
      </c>
      <c r="C11" s="18">
        <f>(242.0/B11*100)</f>
        <v/>
      </c>
      <c r="D11" s="19" t="n">
        <v>6811</v>
      </c>
      <c r="E11" s="18" t="n">
        <v>406.46963943</v>
      </c>
      <c r="F11" s="20" t="n">
        <v>7.21974611</v>
      </c>
      <c r="G11" s="18" t="n">
        <v>419.94809226</v>
      </c>
      <c r="H11" s="20" t="n">
        <v>5.22394323</v>
      </c>
      <c r="I11" s="18" t="n">
        <v>433.66811604</v>
      </c>
      <c r="J11" s="20" t="n">
        <v>3.7505323</v>
      </c>
      <c r="K11" s="18" t="n">
        <v>464.65335275</v>
      </c>
      <c r="L11" s="20" t="n">
        <v>2.7619579</v>
      </c>
      <c r="M11" s="18" t="s">
        <v>481</v>
      </c>
      <c r="N11" s="20" t="s">
        <v>481</v>
      </c>
      <c r="O11" s="18" t="s">
        <v>481</v>
      </c>
      <c r="P11" s="20" t="s">
        <v>481</v>
      </c>
      <c r="Q11" s="18" t="s">
        <v>481</v>
      </c>
      <c r="R11" s="20" t="s">
        <v>481</v>
      </c>
      <c r="S11" s="18" t="s">
        <v>481</v>
      </c>
      <c r="T11" s="20" t="s">
        <v>481</v>
      </c>
      <c r="U11" s="18" t="n">
        <v>415.37550124</v>
      </c>
      <c r="V11" s="20" t="n">
        <v>5.65699256</v>
      </c>
    </row>
    <row r="12" spans="1:22">
      <c r="A12" s="15" t="s">
        <v>487</v>
      </c>
      <c r="B12" s="17" t="n">
        <v>6894</v>
      </c>
      <c r="C12" s="18">
        <f>(60.0/B12*100)</f>
        <v/>
      </c>
      <c r="D12" s="19" t="n">
        <v>6834</v>
      </c>
      <c r="E12" s="18" t="n">
        <v>449.09729379</v>
      </c>
      <c r="F12" s="20" t="n">
        <v>9.37509305</v>
      </c>
      <c r="G12" s="18" t="n">
        <v>446.99686088</v>
      </c>
      <c r="H12" s="20" t="n">
        <v>5.98868162</v>
      </c>
      <c r="I12" s="18" t="n">
        <v>484.97429494</v>
      </c>
      <c r="J12" s="20" t="n">
        <v>4.33892321</v>
      </c>
      <c r="K12" s="18" t="n">
        <v>509.14333139</v>
      </c>
      <c r="L12" s="20" t="n">
        <v>1.8913344</v>
      </c>
      <c r="M12" s="18" t="s">
        <v>481</v>
      </c>
      <c r="N12" s="20" t="s">
        <v>481</v>
      </c>
      <c r="O12" s="18" t="s">
        <v>481</v>
      </c>
      <c r="P12" s="20" t="s">
        <v>481</v>
      </c>
      <c r="Q12" s="18" t="n">
        <v>366.6777112</v>
      </c>
      <c r="R12" s="20" t="n">
        <v>14.39052153</v>
      </c>
      <c r="S12" s="18" t="s">
        <v>481</v>
      </c>
      <c r="T12" s="20" t="s">
        <v>481</v>
      </c>
      <c r="U12" s="18" t="n">
        <v>403.39182478</v>
      </c>
      <c r="V12" s="20" t="n">
        <v>6.82081833</v>
      </c>
    </row>
    <row r="13" spans="1:22">
      <c r="A13" s="15" t="s">
        <v>488</v>
      </c>
      <c r="B13" s="17" t="n">
        <v>7161</v>
      </c>
      <c r="C13" s="18">
        <f>(340.0/B13*100)</f>
        <v/>
      </c>
      <c r="D13" s="19" t="n">
        <v>6821</v>
      </c>
      <c r="E13" s="18" t="n">
        <v>467.13806092</v>
      </c>
      <c r="F13" s="20" t="n">
        <v>11.66402431</v>
      </c>
      <c r="G13" s="18" t="n">
        <v>482.68137115</v>
      </c>
      <c r="H13" s="20" t="n">
        <v>6.52078534</v>
      </c>
      <c r="I13" s="18" t="n">
        <v>505.64566675</v>
      </c>
      <c r="J13" s="20" t="n">
        <v>3.852008</v>
      </c>
      <c r="K13" s="18" t="n">
        <v>513.22653791</v>
      </c>
      <c r="L13" s="20" t="n">
        <v>2.14192452</v>
      </c>
      <c r="M13" s="18" t="s">
        <v>481</v>
      </c>
      <c r="N13" s="20" t="s">
        <v>481</v>
      </c>
      <c r="O13" s="18" t="s">
        <v>481</v>
      </c>
      <c r="P13" s="20" t="s">
        <v>481</v>
      </c>
      <c r="Q13" s="18" t="n">
        <v>436.36003517</v>
      </c>
      <c r="R13" s="20" t="n">
        <v>6.43426798</v>
      </c>
      <c r="S13" s="18" t="s">
        <v>481</v>
      </c>
      <c r="T13" s="20" t="s">
        <v>481</v>
      </c>
      <c r="U13" s="18" t="n">
        <v>402.7971501</v>
      </c>
      <c r="V13" s="20" t="n">
        <v>6.85114728</v>
      </c>
    </row>
    <row r="14" spans="1:22">
      <c r="A14" s="15" t="s">
        <v>489</v>
      </c>
      <c r="B14" s="17" t="n">
        <v>5587</v>
      </c>
      <c r="C14" s="18">
        <f>(93.0/B14*100)</f>
        <v/>
      </c>
      <c r="D14" s="19" t="n">
        <v>5494</v>
      </c>
      <c r="E14" s="18" t="n">
        <v>477.51348881</v>
      </c>
      <c r="F14" s="20" t="n">
        <v>9.65771309</v>
      </c>
      <c r="G14" s="18" t="n">
        <v>500.96410558</v>
      </c>
      <c r="H14" s="20" t="n">
        <v>6.17686168</v>
      </c>
      <c r="I14" s="18" t="n">
        <v>521.73490674</v>
      </c>
      <c r="J14" s="20" t="n">
        <v>3.22361204</v>
      </c>
      <c r="K14" s="18" t="n">
        <v>548.29530909</v>
      </c>
      <c r="L14" s="20" t="n">
        <v>2.19012653</v>
      </c>
      <c r="M14" s="18" t="s">
        <v>481</v>
      </c>
      <c r="N14" s="20" t="s">
        <v>481</v>
      </c>
      <c r="O14" s="18" t="s">
        <v>481</v>
      </c>
      <c r="P14" s="20" t="s">
        <v>481</v>
      </c>
      <c r="Q14" s="18" t="s">
        <v>481</v>
      </c>
      <c r="R14" s="20" t="s">
        <v>481</v>
      </c>
      <c r="S14" s="18" t="s">
        <v>481</v>
      </c>
      <c r="T14" s="20" t="s">
        <v>481</v>
      </c>
      <c r="U14" s="18" t="n">
        <v>457.46691905</v>
      </c>
      <c r="V14" s="20" t="n">
        <v>10.44841664</v>
      </c>
    </row>
    <row r="15" spans="1:22">
      <c r="A15" s="15" t="s">
        <v>490</v>
      </c>
      <c r="B15" s="17" t="n">
        <v>5882</v>
      </c>
      <c r="C15" s="18">
        <f>(186.0/B15*100)</f>
        <v/>
      </c>
      <c r="D15" s="19" t="n">
        <v>5696</v>
      </c>
      <c r="E15" s="18" t="n">
        <v>475.84275865</v>
      </c>
      <c r="F15" s="20" t="n">
        <v>10.832015</v>
      </c>
      <c r="G15" s="18" t="n">
        <v>462.01387644</v>
      </c>
      <c r="H15" s="20" t="n">
        <v>12.83794163</v>
      </c>
      <c r="I15" s="18" t="n">
        <v>520.34061485</v>
      </c>
      <c r="J15" s="20" t="n">
        <v>5.57981956</v>
      </c>
      <c r="K15" s="18" t="n">
        <v>540.49906122</v>
      </c>
      <c r="L15" s="20" t="n">
        <v>2.20706387</v>
      </c>
      <c r="M15" s="18" t="s">
        <v>481</v>
      </c>
      <c r="N15" s="20" t="s">
        <v>481</v>
      </c>
      <c r="O15" s="18" t="s">
        <v>481</v>
      </c>
      <c r="P15" s="20" t="s">
        <v>481</v>
      </c>
      <c r="Q15" s="18" t="n">
        <v>375.95013089</v>
      </c>
      <c r="R15" s="20" t="n">
        <v>17.42774697</v>
      </c>
      <c r="S15" s="18" t="s">
        <v>481</v>
      </c>
      <c r="T15" s="20" t="s">
        <v>481</v>
      </c>
      <c r="U15" s="18" t="n">
        <v>453.09035852</v>
      </c>
      <c r="V15" s="20" t="n">
        <v>7.2668216</v>
      </c>
    </row>
    <row r="16" spans="1:22">
      <c r="A16" s="15" t="s">
        <v>491</v>
      </c>
      <c r="B16" s="17" t="n">
        <v>6108</v>
      </c>
      <c r="C16" s="18">
        <f>(198.0/B16*100)</f>
        <v/>
      </c>
      <c r="D16" s="19" t="n">
        <v>5910</v>
      </c>
      <c r="E16" s="18" t="n">
        <v>463.83557831</v>
      </c>
      <c r="F16" s="20" t="n">
        <v>10.27927533</v>
      </c>
      <c r="G16" s="18" t="n">
        <v>481.54587764</v>
      </c>
      <c r="H16" s="20" t="n">
        <v>7.15934805</v>
      </c>
      <c r="I16" s="18" t="n">
        <v>520.42967573</v>
      </c>
      <c r="J16" s="20" t="n">
        <v>3.87165277</v>
      </c>
      <c r="K16" s="18" t="n">
        <v>505.82035834</v>
      </c>
      <c r="L16" s="20" t="n">
        <v>2.1803205</v>
      </c>
      <c r="M16" s="18" t="s">
        <v>481</v>
      </c>
      <c r="N16" s="20" t="s">
        <v>481</v>
      </c>
      <c r="O16" s="18" t="s">
        <v>481</v>
      </c>
      <c r="P16" s="20" t="s">
        <v>481</v>
      </c>
      <c r="Q16" s="18" t="s">
        <v>481</v>
      </c>
      <c r="R16" s="20" t="s">
        <v>481</v>
      </c>
      <c r="S16" s="18" t="s">
        <v>481</v>
      </c>
      <c r="T16" s="20" t="s">
        <v>481</v>
      </c>
      <c r="U16" s="18" t="n">
        <v>403.13492067</v>
      </c>
      <c r="V16" s="20" t="n">
        <v>8.19619483</v>
      </c>
    </row>
    <row r="17" spans="1:22">
      <c r="A17" s="15" t="s">
        <v>492</v>
      </c>
      <c r="B17" s="17" t="n">
        <v>6504</v>
      </c>
      <c r="C17" s="18">
        <f>(2634.0/B17*100)</f>
        <v/>
      </c>
      <c r="D17" s="19" t="n">
        <v>3870</v>
      </c>
      <c r="E17" s="18" t="n">
        <v>493.2954959</v>
      </c>
      <c r="F17" s="20" t="n">
        <v>15.46590032</v>
      </c>
      <c r="G17" s="18" t="n">
        <v>482.93497331</v>
      </c>
      <c r="H17" s="20" t="n">
        <v>9.05309183</v>
      </c>
      <c r="I17" s="18" t="n">
        <v>516.65861034</v>
      </c>
      <c r="J17" s="20" t="n">
        <v>6.12328027</v>
      </c>
      <c r="K17" s="18" t="n">
        <v>527.41770705</v>
      </c>
      <c r="L17" s="20" t="n">
        <v>3.26575975</v>
      </c>
      <c r="M17" s="18" t="s">
        <v>481</v>
      </c>
      <c r="N17" s="20" t="s">
        <v>481</v>
      </c>
      <c r="O17" s="18" t="s">
        <v>481</v>
      </c>
      <c r="P17" s="20" t="s">
        <v>481</v>
      </c>
      <c r="Q17" s="18" t="n">
        <v>360.48925247</v>
      </c>
      <c r="R17" s="20" t="n">
        <v>12.44339086</v>
      </c>
      <c r="S17" s="18" t="s">
        <v>481</v>
      </c>
      <c r="T17" s="20" t="s">
        <v>481</v>
      </c>
      <c r="U17" s="18" t="n">
        <v>464.4874077</v>
      </c>
      <c r="V17" s="20" t="n">
        <v>8.13360952</v>
      </c>
    </row>
    <row r="18" spans="1:22">
      <c r="A18" s="15" t="s">
        <v>493</v>
      </c>
      <c r="B18" s="17" t="n">
        <v>5532</v>
      </c>
      <c r="C18" s="18">
        <f>(33.0/B18*100)</f>
        <v/>
      </c>
      <c r="D18" s="19" t="n">
        <v>5499</v>
      </c>
      <c r="E18" s="18" t="n">
        <v>434.41688689</v>
      </c>
      <c r="F18" s="20" t="n">
        <v>7.34358977</v>
      </c>
      <c r="G18" s="18" t="n">
        <v>425.62307638</v>
      </c>
      <c r="H18" s="20" t="n">
        <v>7.6853294</v>
      </c>
      <c r="I18" s="18" t="n">
        <v>451.94721042</v>
      </c>
      <c r="J18" s="20" t="n">
        <v>4.93058963</v>
      </c>
      <c r="K18" s="18" t="n">
        <v>471.62486808</v>
      </c>
      <c r="L18" s="20" t="n">
        <v>3.15651822</v>
      </c>
      <c r="M18" s="18" t="s">
        <v>481</v>
      </c>
      <c r="N18" s="20" t="s">
        <v>481</v>
      </c>
      <c r="O18" s="18" t="s">
        <v>481</v>
      </c>
      <c r="P18" s="20" t="s">
        <v>481</v>
      </c>
      <c r="Q18" s="18" t="s">
        <v>481</v>
      </c>
      <c r="R18" s="20" t="s">
        <v>481</v>
      </c>
      <c r="S18" s="18" t="s">
        <v>481</v>
      </c>
      <c r="T18" s="20" t="s">
        <v>481</v>
      </c>
      <c r="U18" s="18" t="n">
        <v>373.03881488</v>
      </c>
      <c r="V18" s="20" t="n">
        <v>6.63648943</v>
      </c>
    </row>
    <row r="19" spans="1:22">
      <c r="A19" s="15" t="s">
        <v>494</v>
      </c>
      <c r="B19" s="17" t="n">
        <v>5658</v>
      </c>
      <c r="C19" s="18">
        <f>(493.0/B19*100)</f>
        <v/>
      </c>
      <c r="D19" s="19" t="n">
        <v>5165</v>
      </c>
      <c r="E19" s="18" t="n">
        <v>418.58827849</v>
      </c>
      <c r="F19" s="20" t="n">
        <v>5.73323806</v>
      </c>
      <c r="G19" s="18" t="n">
        <v>440.43117073</v>
      </c>
      <c r="H19" s="20" t="n">
        <v>6.82537729</v>
      </c>
      <c r="I19" s="18" t="n">
        <v>468.35723561</v>
      </c>
      <c r="J19" s="20" t="n">
        <v>3.94345535</v>
      </c>
      <c r="K19" s="18" t="n">
        <v>501.95469755</v>
      </c>
      <c r="L19" s="20" t="n">
        <v>2.69108007</v>
      </c>
      <c r="M19" s="18" t="s">
        <v>481</v>
      </c>
      <c r="N19" s="20" t="s">
        <v>481</v>
      </c>
      <c r="O19" s="18" t="s">
        <v>481</v>
      </c>
      <c r="P19" s="20" t="s">
        <v>481</v>
      </c>
      <c r="Q19" s="18" t="s">
        <v>481</v>
      </c>
      <c r="R19" s="20" t="s">
        <v>481</v>
      </c>
      <c r="S19" s="18" t="s">
        <v>481</v>
      </c>
      <c r="T19" s="20" t="s">
        <v>481</v>
      </c>
      <c r="U19" s="18" t="n">
        <v>406.61604536</v>
      </c>
      <c r="V19" s="20" t="n">
        <v>7.05373478</v>
      </c>
    </row>
    <row r="20" spans="1:22">
      <c r="A20" s="15" t="s">
        <v>495</v>
      </c>
      <c r="B20" s="17" t="n">
        <v>3371</v>
      </c>
      <c r="C20" s="18">
        <f>(75.0/B20*100)</f>
        <v/>
      </c>
      <c r="D20" s="19" t="n">
        <v>3296</v>
      </c>
      <c r="E20" s="18" t="n">
        <v>449.19876711</v>
      </c>
      <c r="F20" s="20" t="n">
        <v>10.62740687</v>
      </c>
      <c r="G20" s="18" t="n">
        <v>448.71275313</v>
      </c>
      <c r="H20" s="20" t="n">
        <v>9.968469880000001</v>
      </c>
      <c r="I20" s="18" t="n">
        <v>468.01767462</v>
      </c>
      <c r="J20" s="20" t="n">
        <v>5.61595561</v>
      </c>
      <c r="K20" s="18" t="n">
        <v>480.81646498</v>
      </c>
      <c r="L20" s="20" t="n">
        <v>1.73503904</v>
      </c>
      <c r="M20" s="18" t="s">
        <v>481</v>
      </c>
      <c r="N20" s="20" t="s">
        <v>481</v>
      </c>
      <c r="O20" s="18" t="s">
        <v>481</v>
      </c>
      <c r="P20" s="20" t="s">
        <v>481</v>
      </c>
      <c r="Q20" s="18" t="s">
        <v>481</v>
      </c>
      <c r="R20" s="20" t="s">
        <v>481</v>
      </c>
      <c r="S20" s="18" t="s">
        <v>481</v>
      </c>
      <c r="T20" s="20" t="s">
        <v>481</v>
      </c>
      <c r="U20" s="18" t="n">
        <v>425.97871362</v>
      </c>
      <c r="V20" s="20" t="n">
        <v>6.92453253</v>
      </c>
    </row>
    <row r="21" spans="1:22">
      <c r="A21" s="15" t="s">
        <v>496</v>
      </c>
      <c r="B21" s="17" t="n">
        <v>5741</v>
      </c>
      <c r="C21" s="18">
        <f>(83.0/B21*100)</f>
        <v/>
      </c>
      <c r="D21" s="19" t="n">
        <v>5658</v>
      </c>
      <c r="E21" s="18" t="n">
        <v>517.54616937</v>
      </c>
      <c r="F21" s="20" t="n">
        <v>11.05674262</v>
      </c>
      <c r="G21" s="18" t="n">
        <v>527.33009176</v>
      </c>
      <c r="H21" s="20" t="n">
        <v>7.93410761</v>
      </c>
      <c r="I21" s="18" t="n">
        <v>527.81740858</v>
      </c>
      <c r="J21" s="20" t="n">
        <v>3.74570133</v>
      </c>
      <c r="K21" s="18" t="n">
        <v>498.96774224</v>
      </c>
      <c r="L21" s="20" t="n">
        <v>2.3641825</v>
      </c>
      <c r="M21" s="18" t="s">
        <v>481</v>
      </c>
      <c r="N21" s="20" t="s">
        <v>481</v>
      </c>
      <c r="O21" s="18" t="s">
        <v>481</v>
      </c>
      <c r="P21" s="20" t="s">
        <v>481</v>
      </c>
      <c r="Q21" s="18" t="s">
        <v>481</v>
      </c>
      <c r="R21" s="20" t="s">
        <v>481</v>
      </c>
      <c r="S21" s="18" t="s">
        <v>481</v>
      </c>
      <c r="T21" s="20" t="s">
        <v>481</v>
      </c>
      <c r="U21" s="18" t="n">
        <v>449.48843909</v>
      </c>
      <c r="V21" s="20" t="n">
        <v>11.06159953</v>
      </c>
    </row>
    <row r="22" spans="1:22">
      <c r="A22" s="15" t="s">
        <v>497</v>
      </c>
      <c r="B22" s="17" t="n">
        <v>6598</v>
      </c>
      <c r="C22" s="18">
        <f>(44.0/B22*100)</f>
        <v/>
      </c>
      <c r="D22" s="19" t="n">
        <v>6554</v>
      </c>
      <c r="E22" s="18" t="n">
        <v>409.17510766</v>
      </c>
      <c r="F22" s="20" t="n">
        <v>5.78124285</v>
      </c>
      <c r="G22" s="18" t="n">
        <v>413.6862628</v>
      </c>
      <c r="H22" s="20" t="n">
        <v>5.07782726</v>
      </c>
      <c r="I22" s="18" t="n">
        <v>453.22905551</v>
      </c>
      <c r="J22" s="20" t="n">
        <v>5.41486601</v>
      </c>
      <c r="K22" s="18" t="n">
        <v>501.31380039</v>
      </c>
      <c r="L22" s="20" t="n">
        <v>3.50260741</v>
      </c>
      <c r="M22" s="18" t="s">
        <v>481</v>
      </c>
      <c r="N22" s="20" t="s">
        <v>481</v>
      </c>
      <c r="O22" s="18" t="s">
        <v>481</v>
      </c>
      <c r="P22" s="20" t="s">
        <v>481</v>
      </c>
      <c r="Q22" s="18" t="n">
        <v>448.28166515</v>
      </c>
      <c r="R22" s="20" t="n">
        <v>8.782882710000001</v>
      </c>
      <c r="S22" s="18" t="s">
        <v>481</v>
      </c>
      <c r="T22" s="20" t="s">
        <v>481</v>
      </c>
      <c r="U22" s="18" t="n">
        <v>347.90468529</v>
      </c>
      <c r="V22" s="20" t="n">
        <v>7.54773691</v>
      </c>
    </row>
    <row r="23" spans="1:22">
      <c r="A23" s="15" t="s">
        <v>498</v>
      </c>
      <c r="B23" s="17" t="n">
        <v>11583</v>
      </c>
      <c r="C23" s="18">
        <f>(307.0/B23*100)</f>
        <v/>
      </c>
      <c r="D23" s="19" t="n">
        <v>11276</v>
      </c>
      <c r="E23" s="18" t="n">
        <v>448.52475537</v>
      </c>
      <c r="F23" s="20" t="n">
        <v>7.07480389</v>
      </c>
      <c r="G23" s="18" t="n">
        <v>453.92967889</v>
      </c>
      <c r="H23" s="20" t="n">
        <v>5.25253107</v>
      </c>
      <c r="I23" s="18" t="n">
        <v>466.92189481</v>
      </c>
      <c r="J23" s="20" t="n">
        <v>3.85993071</v>
      </c>
      <c r="K23" s="18" t="n">
        <v>496.39818138</v>
      </c>
      <c r="L23" s="20" t="n">
        <v>2.77213543</v>
      </c>
      <c r="M23" s="18" t="s">
        <v>481</v>
      </c>
      <c r="N23" s="20" t="s">
        <v>481</v>
      </c>
      <c r="O23" s="18" t="s">
        <v>481</v>
      </c>
      <c r="P23" s="20" t="s">
        <v>481</v>
      </c>
      <c r="Q23" s="18" t="s">
        <v>481</v>
      </c>
      <c r="R23" s="20" t="s">
        <v>481</v>
      </c>
      <c r="S23" s="18" t="s">
        <v>481</v>
      </c>
      <c r="T23" s="20" t="s">
        <v>481</v>
      </c>
      <c r="U23" s="18" t="n">
        <v>413.37955969</v>
      </c>
      <c r="V23" s="20" t="n">
        <v>6.38113346</v>
      </c>
    </row>
    <row r="24" spans="1:22">
      <c r="A24" s="15" t="s">
        <v>499</v>
      </c>
      <c r="B24" s="17" t="n">
        <v>6647</v>
      </c>
      <c r="C24" s="18">
        <f>(18.0/B24*100)</f>
        <v/>
      </c>
      <c r="D24" s="19" t="n">
        <v>6629</v>
      </c>
      <c r="E24" s="18" t="n">
        <v>489.30911621</v>
      </c>
      <c r="F24" s="20" t="n">
        <v>13.57772711</v>
      </c>
      <c r="G24" s="18" t="n">
        <v>492.47539763</v>
      </c>
      <c r="H24" s="20" t="n">
        <v>13.61041769</v>
      </c>
      <c r="I24" s="18" t="n">
        <v>515.20811987</v>
      </c>
      <c r="J24" s="20" t="n">
        <v>6.0449036</v>
      </c>
      <c r="K24" s="18" t="n">
        <v>544.53848046</v>
      </c>
      <c r="L24" s="20" t="n">
        <v>2.71658546</v>
      </c>
      <c r="M24" s="18" t="s">
        <v>481</v>
      </c>
      <c r="N24" s="20" t="s">
        <v>481</v>
      </c>
      <c r="O24" s="18" t="s">
        <v>481</v>
      </c>
      <c r="P24" s="20" t="s">
        <v>481</v>
      </c>
      <c r="Q24" s="18" t="s">
        <v>481</v>
      </c>
      <c r="R24" s="20" t="s">
        <v>481</v>
      </c>
      <c r="S24" s="18" t="s">
        <v>481</v>
      </c>
      <c r="T24" s="20" t="s">
        <v>481</v>
      </c>
      <c r="U24" s="18" t="n">
        <v>463.32202959</v>
      </c>
      <c r="V24" s="20" t="n">
        <v>12.20959943</v>
      </c>
    </row>
    <row r="25" spans="1:22">
      <c r="A25" s="15" t="s">
        <v>500</v>
      </c>
      <c r="B25" s="17" t="n">
        <v>5581</v>
      </c>
      <c r="C25" s="18">
        <f>(26.0/B25*100)</f>
        <v/>
      </c>
      <c r="D25" s="19" t="n">
        <v>5555</v>
      </c>
      <c r="E25" s="18" t="n">
        <v>498.1690903</v>
      </c>
      <c r="F25" s="20" t="n">
        <v>15.59439229</v>
      </c>
      <c r="G25" s="18" t="n">
        <v>499.72586911</v>
      </c>
      <c r="H25" s="20" t="n">
        <v>9.0631307</v>
      </c>
      <c r="I25" s="18" t="n">
        <v>514.7286907</v>
      </c>
      <c r="J25" s="20" t="n">
        <v>4.23152544</v>
      </c>
      <c r="K25" s="18" t="n">
        <v>518.15082124</v>
      </c>
      <c r="L25" s="20" t="n">
        <v>3.14660138</v>
      </c>
      <c r="M25" s="18" t="s">
        <v>481</v>
      </c>
      <c r="N25" s="20" t="s">
        <v>481</v>
      </c>
      <c r="O25" s="18" t="s">
        <v>481</v>
      </c>
      <c r="P25" s="20" t="s">
        <v>481</v>
      </c>
      <c r="Q25" s="18" t="s">
        <v>481</v>
      </c>
      <c r="R25" s="20" t="s">
        <v>481</v>
      </c>
      <c r="S25" s="18" t="s">
        <v>481</v>
      </c>
      <c r="T25" s="20" t="s">
        <v>481</v>
      </c>
      <c r="U25" s="18" t="n">
        <v>424.65985913</v>
      </c>
      <c r="V25" s="20" t="n">
        <v>24.25435359</v>
      </c>
    </row>
    <row r="26" spans="1:22">
      <c r="A26" s="15" t="s">
        <v>501</v>
      </c>
      <c r="B26" s="17" t="n">
        <v>4869</v>
      </c>
      <c r="C26" s="18">
        <f>(97.0/B26*100)</f>
        <v/>
      </c>
      <c r="D26" s="19" t="n">
        <v>4772</v>
      </c>
      <c r="E26" s="18" t="n">
        <v>455.27124308</v>
      </c>
      <c r="F26" s="20" t="n">
        <v>6.89846379</v>
      </c>
      <c r="G26" s="18" t="n">
        <v>459.60449199</v>
      </c>
      <c r="H26" s="20" t="n">
        <v>5.63211865</v>
      </c>
      <c r="I26" s="18" t="n">
        <v>478.16950428</v>
      </c>
      <c r="J26" s="20" t="n">
        <v>2.91851751</v>
      </c>
      <c r="K26" s="18" t="n">
        <v>502.93414482</v>
      </c>
      <c r="L26" s="20" t="n">
        <v>1.90094038</v>
      </c>
      <c r="M26" s="18" t="s">
        <v>481</v>
      </c>
      <c r="N26" s="20" t="s">
        <v>481</v>
      </c>
      <c r="O26" s="18" t="s">
        <v>481</v>
      </c>
      <c r="P26" s="20" t="s">
        <v>481</v>
      </c>
      <c r="Q26" s="18" t="s">
        <v>481</v>
      </c>
      <c r="R26" s="20" t="s">
        <v>481</v>
      </c>
      <c r="S26" s="18" t="s">
        <v>481</v>
      </c>
      <c r="T26" s="20" t="s">
        <v>481</v>
      </c>
      <c r="U26" s="18" t="n">
        <v>435.21240443</v>
      </c>
      <c r="V26" s="20" t="n">
        <v>9.8328088</v>
      </c>
    </row>
    <row r="27" spans="1:22">
      <c r="A27" s="15" t="s">
        <v>502</v>
      </c>
      <c r="B27" s="17" t="n">
        <v>5299</v>
      </c>
      <c r="C27" s="18">
        <f>(208.0/B27*100)</f>
        <v/>
      </c>
      <c r="D27" s="19" t="n">
        <v>5091</v>
      </c>
      <c r="E27" s="18" t="n">
        <v>448.99455282</v>
      </c>
      <c r="F27" s="20" t="n">
        <v>7.4103252</v>
      </c>
      <c r="G27" s="18" t="n">
        <v>447.2723902</v>
      </c>
      <c r="H27" s="20" t="n">
        <v>6.00488706</v>
      </c>
      <c r="I27" s="18" t="n">
        <v>473.47231796</v>
      </c>
      <c r="J27" s="20" t="n">
        <v>3.19519819</v>
      </c>
      <c r="K27" s="18" t="n">
        <v>504.67172453</v>
      </c>
      <c r="L27" s="20" t="n">
        <v>1.29658735</v>
      </c>
      <c r="M27" s="18" t="s">
        <v>481</v>
      </c>
      <c r="N27" s="20" t="s">
        <v>481</v>
      </c>
      <c r="O27" s="18" t="s">
        <v>481</v>
      </c>
      <c r="P27" s="20" t="s">
        <v>481</v>
      </c>
      <c r="Q27" s="18" t="s">
        <v>481</v>
      </c>
      <c r="R27" s="20" t="s">
        <v>481</v>
      </c>
      <c r="S27" s="18" t="s">
        <v>481</v>
      </c>
      <c r="T27" s="20" t="s">
        <v>481</v>
      </c>
      <c r="U27" s="18" t="n">
        <v>403.81214741</v>
      </c>
      <c r="V27" s="20" t="n">
        <v>4.16785404</v>
      </c>
    </row>
    <row r="28" spans="1:22">
      <c r="A28" s="15" t="s">
        <v>503</v>
      </c>
      <c r="B28" s="17" t="n">
        <v>7568</v>
      </c>
      <c r="C28" s="18">
        <f>(562.0/B28*100)</f>
        <v/>
      </c>
      <c r="D28" s="19" t="n">
        <v>7006</v>
      </c>
      <c r="E28" s="18" t="n">
        <v>392.36809187</v>
      </c>
      <c r="F28" s="20" t="n">
        <v>6.18922131</v>
      </c>
      <c r="G28" s="18" t="n">
        <v>399.04077061</v>
      </c>
      <c r="H28" s="20" t="n">
        <v>3.82950924</v>
      </c>
      <c r="I28" s="18" t="n">
        <v>409.32039626</v>
      </c>
      <c r="J28" s="20" t="n">
        <v>2.78970015</v>
      </c>
      <c r="K28" s="18" t="n">
        <v>433.18093575</v>
      </c>
      <c r="L28" s="20" t="n">
        <v>2.44224321</v>
      </c>
      <c r="M28" s="18" t="s">
        <v>481</v>
      </c>
      <c r="N28" s="20" t="s">
        <v>481</v>
      </c>
      <c r="O28" s="18" t="s">
        <v>481</v>
      </c>
      <c r="P28" s="20" t="s">
        <v>481</v>
      </c>
      <c r="Q28" s="18" t="s">
        <v>481</v>
      </c>
      <c r="R28" s="20" t="s">
        <v>481</v>
      </c>
      <c r="S28" s="18" t="s">
        <v>481</v>
      </c>
      <c r="T28" s="20" t="s">
        <v>481</v>
      </c>
      <c r="U28" s="18" t="n">
        <v>390.39894168</v>
      </c>
      <c r="V28" s="20" t="n">
        <v>6.74040588</v>
      </c>
    </row>
    <row r="29" spans="1:22">
      <c r="A29" s="15" t="s">
        <v>504</v>
      </c>
      <c r="B29" s="17" t="n">
        <v>5385</v>
      </c>
      <c r="C29" s="18">
        <f>(30.0/B29*100)</f>
        <v/>
      </c>
      <c r="D29" s="19" t="n">
        <v>5355</v>
      </c>
      <c r="E29" s="18" t="n">
        <v>458.92672062</v>
      </c>
      <c r="F29" s="20" t="n">
        <v>14.4238798</v>
      </c>
      <c r="G29" s="18" t="n">
        <v>467.4748101</v>
      </c>
      <c r="H29" s="20" t="n">
        <v>7.77506114</v>
      </c>
      <c r="I29" s="18" t="n">
        <v>504.47903781</v>
      </c>
      <c r="J29" s="20" t="n">
        <v>5.51084129</v>
      </c>
      <c r="K29" s="18" t="n">
        <v>521.6368529</v>
      </c>
      <c r="L29" s="20" t="n">
        <v>2.20690505</v>
      </c>
      <c r="M29" s="18" t="s">
        <v>481</v>
      </c>
      <c r="N29" s="20" t="s">
        <v>481</v>
      </c>
      <c r="O29" s="18" t="s">
        <v>481</v>
      </c>
      <c r="P29" s="20" t="s">
        <v>481</v>
      </c>
      <c r="Q29" s="18" t="n">
        <v>358.28551468</v>
      </c>
      <c r="R29" s="20" t="n">
        <v>8.567023300000001</v>
      </c>
      <c r="S29" s="18" t="s">
        <v>481</v>
      </c>
      <c r="T29" s="20" t="s">
        <v>481</v>
      </c>
      <c r="U29" s="18" t="n">
        <v>402.86316802</v>
      </c>
      <c r="V29" s="20" t="n">
        <v>9.337218679999999</v>
      </c>
    </row>
    <row r="30" spans="1:22">
      <c r="A30" s="15" t="s">
        <v>505</v>
      </c>
      <c r="B30" s="17" t="n">
        <v>4520</v>
      </c>
      <c r="C30" s="18">
        <f>(266.0/B30*100)</f>
        <v/>
      </c>
      <c r="D30" s="19" t="n">
        <v>4254</v>
      </c>
      <c r="E30" s="18" t="n">
        <v>489.73739896</v>
      </c>
      <c r="F30" s="20" t="n">
        <v>14.32616448</v>
      </c>
      <c r="G30" s="18" t="n">
        <v>489.97666927</v>
      </c>
      <c r="H30" s="20" t="n">
        <v>9.3517779</v>
      </c>
      <c r="I30" s="18" t="n">
        <v>523.79070305</v>
      </c>
      <c r="J30" s="20" t="n">
        <v>5.06794501</v>
      </c>
      <c r="K30" s="18" t="n">
        <v>523.38690317</v>
      </c>
      <c r="L30" s="20" t="n">
        <v>2.59684444</v>
      </c>
      <c r="M30" s="18" t="s">
        <v>481</v>
      </c>
      <c r="N30" s="20" t="s">
        <v>481</v>
      </c>
      <c r="O30" s="18" t="s">
        <v>481</v>
      </c>
      <c r="P30" s="20" t="s">
        <v>481</v>
      </c>
      <c r="Q30" s="18" t="s">
        <v>481</v>
      </c>
      <c r="R30" s="20" t="s">
        <v>481</v>
      </c>
      <c r="S30" s="18" t="s">
        <v>481</v>
      </c>
      <c r="T30" s="20" t="s">
        <v>481</v>
      </c>
      <c r="U30" s="18" t="n">
        <v>418.73556933</v>
      </c>
      <c r="V30" s="20" t="n">
        <v>6.18318727</v>
      </c>
    </row>
    <row r="31" spans="1:22">
      <c r="A31" s="15" t="s">
        <v>506</v>
      </c>
      <c r="B31" s="17" t="n">
        <v>5456</v>
      </c>
      <c r="C31" s="18">
        <f>(158.0/B31*100)</f>
        <v/>
      </c>
      <c r="D31" s="19" t="n">
        <v>5298</v>
      </c>
      <c r="E31" s="18" t="n">
        <v>460.5314205</v>
      </c>
      <c r="F31" s="20" t="n">
        <v>8.60516116</v>
      </c>
      <c r="G31" s="18" t="n">
        <v>465.761347</v>
      </c>
      <c r="H31" s="20" t="n">
        <v>6.49802097</v>
      </c>
      <c r="I31" s="18" t="n">
        <v>500.34242438</v>
      </c>
      <c r="J31" s="20" t="n">
        <v>3.73696207</v>
      </c>
      <c r="K31" s="18" t="n">
        <v>511.590971</v>
      </c>
      <c r="L31" s="20" t="n">
        <v>2.24274677</v>
      </c>
      <c r="M31" s="18" t="s">
        <v>481</v>
      </c>
      <c r="N31" s="20" t="s">
        <v>481</v>
      </c>
      <c r="O31" s="18" t="s">
        <v>481</v>
      </c>
      <c r="P31" s="20" t="s">
        <v>481</v>
      </c>
      <c r="Q31" s="18" t="s">
        <v>481</v>
      </c>
      <c r="R31" s="20" t="s">
        <v>481</v>
      </c>
      <c r="S31" s="18" t="s">
        <v>481</v>
      </c>
      <c r="T31" s="20" t="s">
        <v>481</v>
      </c>
      <c r="U31" s="18" t="n">
        <v>417.0975791</v>
      </c>
      <c r="V31" s="20" t="n">
        <v>6.25428182</v>
      </c>
    </row>
    <row r="32" spans="1:22">
      <c r="A32" s="15" t="s">
        <v>507</v>
      </c>
      <c r="B32" s="17" t="n">
        <v>4478</v>
      </c>
      <c r="C32" s="18">
        <f>(6.0/B32*100)</f>
        <v/>
      </c>
      <c r="D32" s="19" t="n">
        <v>4472</v>
      </c>
      <c r="E32" s="18" t="n">
        <v>471.16312176</v>
      </c>
      <c r="F32" s="20" t="n">
        <v>9.63743708</v>
      </c>
      <c r="G32" s="18" t="n">
        <v>477.87272375</v>
      </c>
      <c r="H32" s="20" t="n">
        <v>5.25185183</v>
      </c>
      <c r="I32" s="18" t="n">
        <v>489.9328861</v>
      </c>
      <c r="J32" s="20" t="n">
        <v>3.67006814</v>
      </c>
      <c r="K32" s="18" t="n">
        <v>513.07690092</v>
      </c>
      <c r="L32" s="20" t="n">
        <v>2.81034838</v>
      </c>
      <c r="M32" s="18" t="s">
        <v>481</v>
      </c>
      <c r="N32" s="20" t="s">
        <v>481</v>
      </c>
      <c r="O32" s="18" t="s">
        <v>481</v>
      </c>
      <c r="P32" s="20" t="s">
        <v>481</v>
      </c>
      <c r="Q32" s="18" t="s">
        <v>481</v>
      </c>
      <c r="R32" s="20" t="s">
        <v>481</v>
      </c>
      <c r="S32" s="18" t="s">
        <v>481</v>
      </c>
      <c r="T32" s="20" t="s">
        <v>481</v>
      </c>
      <c r="U32" s="18" t="n">
        <v>416.31528205</v>
      </c>
      <c r="V32" s="20" t="n">
        <v>11.47235478</v>
      </c>
    </row>
    <row r="33" spans="1:22">
      <c r="A33" s="15" t="s">
        <v>508</v>
      </c>
      <c r="B33" s="17" t="n">
        <v>7325</v>
      </c>
      <c r="C33" s="18">
        <f>(88.0/B33*100)</f>
        <v/>
      </c>
      <c r="D33" s="19" t="n">
        <v>7237</v>
      </c>
      <c r="E33" s="18" t="n">
        <v>474.19242072</v>
      </c>
      <c r="F33" s="20" t="n">
        <v>7.66616754</v>
      </c>
      <c r="G33" s="18" t="n">
        <v>485.2021364</v>
      </c>
      <c r="H33" s="20" t="n">
        <v>6.43405339</v>
      </c>
      <c r="I33" s="18" t="n">
        <v>501.37849479</v>
      </c>
      <c r="J33" s="20" t="n">
        <v>3.81583854</v>
      </c>
      <c r="K33" s="18" t="n">
        <v>508.67121005</v>
      </c>
      <c r="L33" s="20" t="n">
        <v>2.46583107</v>
      </c>
      <c r="M33" s="18" t="s">
        <v>481</v>
      </c>
      <c r="N33" s="20" t="s">
        <v>481</v>
      </c>
      <c r="O33" s="18" t="s">
        <v>481</v>
      </c>
      <c r="P33" s="20" t="s">
        <v>481</v>
      </c>
      <c r="Q33" s="18" t="s">
        <v>481</v>
      </c>
      <c r="R33" s="20" t="s">
        <v>481</v>
      </c>
      <c r="S33" s="18" t="s">
        <v>481</v>
      </c>
      <c r="T33" s="20" t="s">
        <v>481</v>
      </c>
      <c r="U33" s="18" t="n">
        <v>421.34452544</v>
      </c>
      <c r="V33" s="20" t="n">
        <v>8.6656304</v>
      </c>
    </row>
    <row r="34" spans="1:22">
      <c r="A34" s="15" t="s">
        <v>509</v>
      </c>
      <c r="B34" s="17" t="n">
        <v>6350</v>
      </c>
      <c r="C34" s="18">
        <f>(113.0/B34*100)</f>
        <v/>
      </c>
      <c r="D34" s="19" t="n">
        <v>6237</v>
      </c>
      <c r="E34" s="18" t="n">
        <v>407.12434972</v>
      </c>
      <c r="F34" s="20" t="n">
        <v>6.91575841</v>
      </c>
      <c r="G34" s="18" t="n">
        <v>425.12748844</v>
      </c>
      <c r="H34" s="20" t="n">
        <v>4.62195275</v>
      </c>
      <c r="I34" s="18" t="n">
        <v>450.28911622</v>
      </c>
      <c r="J34" s="20" t="n">
        <v>4.28533046</v>
      </c>
      <c r="K34" s="18" t="n">
        <v>486.43124569</v>
      </c>
      <c r="L34" s="20" t="n">
        <v>2.5265046</v>
      </c>
      <c r="M34" s="18" t="s">
        <v>481</v>
      </c>
      <c r="N34" s="20" t="s">
        <v>481</v>
      </c>
      <c r="O34" s="18" t="s">
        <v>481</v>
      </c>
      <c r="P34" s="20" t="s">
        <v>481</v>
      </c>
      <c r="Q34" s="18" t="n">
        <v>306.56969545</v>
      </c>
      <c r="R34" s="20" t="n">
        <v>10.27624616</v>
      </c>
      <c r="S34" s="18" t="s">
        <v>481</v>
      </c>
      <c r="T34" s="20" t="s">
        <v>481</v>
      </c>
      <c r="U34" s="18" t="n">
        <v>390.76156081</v>
      </c>
      <c r="V34" s="20" t="n">
        <v>7.05414389</v>
      </c>
    </row>
    <row r="35" spans="1:22">
      <c r="A35" s="15" t="s">
        <v>510</v>
      </c>
      <c r="B35" s="17" t="n">
        <v>6406</v>
      </c>
      <c r="C35" s="18">
        <f>(80.0/B35*100)</f>
        <v/>
      </c>
      <c r="D35" s="19" t="n">
        <v>6326</v>
      </c>
      <c r="E35" s="18" t="n">
        <v>478.16600298</v>
      </c>
      <c r="F35" s="20" t="n">
        <v>10.54947281</v>
      </c>
      <c r="G35" s="18" t="n">
        <v>484.61671367</v>
      </c>
      <c r="H35" s="20" t="n">
        <v>6.29180471</v>
      </c>
      <c r="I35" s="18" t="n">
        <v>508.87005002</v>
      </c>
      <c r="J35" s="20" t="n">
        <v>3.20601629</v>
      </c>
      <c r="K35" s="18" t="n">
        <v>524.8962594</v>
      </c>
      <c r="L35" s="20" t="n">
        <v>1.65505376</v>
      </c>
      <c r="M35" s="18" t="s">
        <v>481</v>
      </c>
      <c r="N35" s="20" t="s">
        <v>481</v>
      </c>
      <c r="O35" s="18" t="s">
        <v>481</v>
      </c>
      <c r="P35" s="20" t="s">
        <v>481</v>
      </c>
      <c r="Q35" s="18" t="n">
        <v>374.85244494</v>
      </c>
      <c r="R35" s="20" t="n">
        <v>5.84040672</v>
      </c>
      <c r="S35" s="18" t="s">
        <v>481</v>
      </c>
      <c r="T35" s="20" t="s">
        <v>481</v>
      </c>
      <c r="U35" s="18" t="n">
        <v>403.83754538</v>
      </c>
      <c r="V35" s="20" t="n">
        <v>8.447791309999999</v>
      </c>
    </row>
    <row r="36" spans="1:22">
      <c r="A36" s="15" t="s">
        <v>511</v>
      </c>
      <c r="B36" s="17" t="n">
        <v>6736</v>
      </c>
      <c r="C36" s="18">
        <f>(107.0/B36*100)</f>
        <v/>
      </c>
      <c r="D36" s="19" t="n">
        <v>6629</v>
      </c>
      <c r="E36" s="18" t="n">
        <v>476.27275997</v>
      </c>
      <c r="F36" s="20" t="n">
        <v>9.279121030000001</v>
      </c>
      <c r="G36" s="18" t="n">
        <v>488.58606624</v>
      </c>
      <c r="H36" s="20" t="n">
        <v>5.78037546</v>
      </c>
      <c r="I36" s="18" t="n">
        <v>495.11144419</v>
      </c>
      <c r="J36" s="20" t="n">
        <v>3.1637753</v>
      </c>
      <c r="K36" s="18" t="n">
        <v>499.34568308</v>
      </c>
      <c r="L36" s="20" t="n">
        <v>2.07164704</v>
      </c>
      <c r="M36" s="18" t="s">
        <v>481</v>
      </c>
      <c r="N36" s="20" t="s">
        <v>481</v>
      </c>
      <c r="O36" s="18" t="s">
        <v>481</v>
      </c>
      <c r="P36" s="20" t="s">
        <v>481</v>
      </c>
      <c r="Q36" s="18" t="s">
        <v>481</v>
      </c>
      <c r="R36" s="20" t="s">
        <v>481</v>
      </c>
      <c r="S36" s="18" t="s">
        <v>481</v>
      </c>
      <c r="T36" s="20" t="s">
        <v>481</v>
      </c>
      <c r="U36" s="18" t="n">
        <v>422.8025667</v>
      </c>
      <c r="V36" s="20" t="n">
        <v>6.46254308</v>
      </c>
    </row>
    <row r="37" spans="1:22">
      <c r="A37" s="15" t="s">
        <v>512</v>
      </c>
      <c r="B37" s="17" t="n">
        <v>5458</v>
      </c>
      <c r="C37" s="18">
        <f>(222.0/B37*100)</f>
        <v/>
      </c>
      <c r="D37" s="19" t="n">
        <v>5236</v>
      </c>
      <c r="E37" s="18" t="n">
        <v>445.74474936</v>
      </c>
      <c r="F37" s="20" t="n">
        <v>10.96062372</v>
      </c>
      <c r="G37" s="18" t="n">
        <v>467.40308081</v>
      </c>
      <c r="H37" s="20" t="n">
        <v>8.943603619999999</v>
      </c>
      <c r="I37" s="18" t="n">
        <v>493.27534035</v>
      </c>
      <c r="J37" s="20" t="n">
        <v>4.4265682</v>
      </c>
      <c r="K37" s="18" t="n">
        <v>508.74467726</v>
      </c>
      <c r="L37" s="20" t="n">
        <v>3.40285819</v>
      </c>
      <c r="M37" s="18" t="s">
        <v>481</v>
      </c>
      <c r="N37" s="20" t="s">
        <v>481</v>
      </c>
      <c r="O37" s="18" t="s">
        <v>481</v>
      </c>
      <c r="P37" s="20" t="s">
        <v>481</v>
      </c>
      <c r="Q37" s="18" t="s">
        <v>481</v>
      </c>
      <c r="R37" s="20" t="s">
        <v>481</v>
      </c>
      <c r="S37" s="18" t="s">
        <v>481</v>
      </c>
      <c r="T37" s="20" t="s">
        <v>481</v>
      </c>
      <c r="U37" s="18" t="n">
        <v>411.5739244</v>
      </c>
      <c r="V37" s="20" t="n">
        <v>6.96111089</v>
      </c>
    </row>
    <row r="38" spans="1:22">
      <c r="A38" s="15" t="s">
        <v>513</v>
      </c>
      <c r="B38" s="17" t="n">
        <v>5860</v>
      </c>
      <c r="C38" s="18">
        <f>(34.0/B38*100)</f>
        <v/>
      </c>
      <c r="D38" s="19" t="n">
        <v>5826</v>
      </c>
      <c r="E38" s="18" t="n">
        <v>437.45687025</v>
      </c>
      <c r="F38" s="20" t="n">
        <v>12.50478152</v>
      </c>
      <c r="G38" s="18" t="n">
        <v>469.34657999</v>
      </c>
      <c r="H38" s="20" t="n">
        <v>8.35884478</v>
      </c>
      <c r="I38" s="18" t="n">
        <v>491.67671804</v>
      </c>
      <c r="J38" s="20" t="n">
        <v>4.53088495</v>
      </c>
      <c r="K38" s="18" t="n">
        <v>519.53406939</v>
      </c>
      <c r="L38" s="20" t="n">
        <v>2.97937009</v>
      </c>
      <c r="M38" s="18" t="s">
        <v>481</v>
      </c>
      <c r="N38" s="20" t="s">
        <v>481</v>
      </c>
      <c r="O38" s="18" t="s">
        <v>481</v>
      </c>
      <c r="P38" s="20" t="s">
        <v>481</v>
      </c>
      <c r="Q38" s="18" t="s">
        <v>481</v>
      </c>
      <c r="R38" s="20" t="s">
        <v>481</v>
      </c>
      <c r="S38" s="18" t="s">
        <v>481</v>
      </c>
      <c r="T38" s="20" t="s">
        <v>481</v>
      </c>
      <c r="U38" s="18" t="n">
        <v>484.92207508</v>
      </c>
      <c r="V38" s="20" t="n">
        <v>5.74680495</v>
      </c>
    </row>
    <row r="39" spans="1:22">
      <c r="A39" s="15" t="s">
        <v>514</v>
      </c>
      <c r="B39" s="17" t="n">
        <v>5895</v>
      </c>
      <c r="C39" s="18">
        <f>(34.0/B39*100)</f>
        <v/>
      </c>
      <c r="D39" s="19" t="n">
        <v>5861</v>
      </c>
      <c r="E39" s="18" t="n">
        <v>414.24444458</v>
      </c>
      <c r="F39" s="20" t="n">
        <v>6.44720552</v>
      </c>
      <c r="G39" s="18" t="n">
        <v>414.62792976</v>
      </c>
      <c r="H39" s="20" t="n">
        <v>4.516062</v>
      </c>
      <c r="I39" s="18" t="n">
        <v>424.24778702</v>
      </c>
      <c r="J39" s="20" t="n">
        <v>4.74844224</v>
      </c>
      <c r="K39" s="18" t="n">
        <v>442.5571551</v>
      </c>
      <c r="L39" s="20" t="n">
        <v>4.12507186</v>
      </c>
      <c r="M39" s="18" t="s">
        <v>481</v>
      </c>
      <c r="N39" s="20" t="s">
        <v>481</v>
      </c>
      <c r="O39" s="18" t="s">
        <v>481</v>
      </c>
      <c r="P39" s="20" t="s">
        <v>481</v>
      </c>
      <c r="Q39" s="18" t="s">
        <v>481</v>
      </c>
      <c r="R39" s="20" t="s">
        <v>481</v>
      </c>
      <c r="S39" s="18" t="s">
        <v>481</v>
      </c>
      <c r="T39" s="20" t="s">
        <v>481</v>
      </c>
      <c r="U39" s="18" t="n">
        <v>369.88983946</v>
      </c>
      <c r="V39" s="20" t="n">
        <v>7.97952342</v>
      </c>
    </row>
    <row r="40" spans="1:22">
      <c r="A40" s="15" t="s">
        <v>515</v>
      </c>
      <c r="B40" s="17" t="n">
        <v>14157</v>
      </c>
      <c r="C40" s="18">
        <f>(437.0/B40*100)</f>
        <v/>
      </c>
      <c r="D40" s="19" t="n">
        <v>13720</v>
      </c>
      <c r="E40" s="18" t="n">
        <v>465.31871923</v>
      </c>
      <c r="F40" s="20" t="n">
        <v>13.6868386</v>
      </c>
      <c r="G40" s="18" t="n">
        <v>495.98649969</v>
      </c>
      <c r="H40" s="20" t="n">
        <v>8.159007300000001</v>
      </c>
      <c r="I40" s="18" t="n">
        <v>518.92253148</v>
      </c>
      <c r="J40" s="20" t="n">
        <v>4.6230852</v>
      </c>
      <c r="K40" s="18" t="n">
        <v>516.11490424</v>
      </c>
      <c r="L40" s="20" t="n">
        <v>2.58583521</v>
      </c>
      <c r="M40" s="18" t="s">
        <v>481</v>
      </c>
      <c r="N40" s="20" t="s">
        <v>481</v>
      </c>
      <c r="O40" s="18" t="s">
        <v>481</v>
      </c>
      <c r="P40" s="20" t="s">
        <v>481</v>
      </c>
      <c r="Q40" s="18" t="s">
        <v>481</v>
      </c>
      <c r="R40" s="20" t="s">
        <v>481</v>
      </c>
      <c r="S40" s="18" t="s">
        <v>481</v>
      </c>
      <c r="T40" s="20" t="s">
        <v>481</v>
      </c>
      <c r="U40" s="18" t="n">
        <v>421.01301072</v>
      </c>
      <c r="V40" s="20" t="n">
        <v>7.01067705</v>
      </c>
    </row>
    <row r="41" spans="1:22">
      <c r="A41" s="15" t="s">
        <v>516</v>
      </c>
      <c r="B41" s="17" t="n">
        <v>5712</v>
      </c>
      <c r="C41" s="18">
        <f>(76.0/B41*100)</f>
        <v/>
      </c>
      <c r="D41" s="19" t="n">
        <v>5636</v>
      </c>
      <c r="E41" s="18" t="n">
        <v>476.95427376</v>
      </c>
      <c r="F41" s="20" t="n">
        <v>9.76431511</v>
      </c>
      <c r="G41" s="18" t="n">
        <v>473.15398253</v>
      </c>
      <c r="H41" s="20" t="n">
        <v>8.47393153</v>
      </c>
      <c r="I41" s="18" t="n">
        <v>504.84451227</v>
      </c>
      <c r="J41" s="20" t="n">
        <v>4.15540747</v>
      </c>
      <c r="K41" s="18" t="n">
        <v>504.67550552</v>
      </c>
      <c r="L41" s="20" t="n">
        <v>2.68968136</v>
      </c>
      <c r="M41" s="18" t="s">
        <v>481</v>
      </c>
      <c r="N41" s="20" t="s">
        <v>481</v>
      </c>
      <c r="O41" s="18" t="s">
        <v>481</v>
      </c>
      <c r="P41" s="20" t="s">
        <v>481</v>
      </c>
      <c r="Q41" s="18" t="n">
        <v>387.44235424</v>
      </c>
      <c r="R41" s="20" t="n">
        <v>14.52510266</v>
      </c>
      <c r="S41" s="18" t="s">
        <v>481</v>
      </c>
      <c r="T41" s="20" t="s">
        <v>481</v>
      </c>
      <c r="U41" s="18" t="n">
        <v>416.2069793</v>
      </c>
      <c r="V41" s="20" t="n">
        <v>11.21876348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(2365.0/B46*100)</f>
        <v/>
      </c>
      <c r="D46" s="19" t="n">
        <v>20776</v>
      </c>
      <c r="E46" s="18" t="n">
        <v>375.56258124</v>
      </c>
      <c r="F46" s="20" t="n">
        <v>4.22621449</v>
      </c>
      <c r="G46" s="18" t="n">
        <v>388.35885914</v>
      </c>
      <c r="H46" s="20" t="n">
        <v>4.24744564</v>
      </c>
      <c r="I46" s="18" t="n">
        <v>409.88186122</v>
      </c>
      <c r="J46" s="20" t="n">
        <v>3.84224121</v>
      </c>
      <c r="K46" s="18" t="n">
        <v>435.19324735</v>
      </c>
      <c r="L46" s="20" t="n">
        <v>3.27344066</v>
      </c>
      <c r="M46" s="18" t="s">
        <v>481</v>
      </c>
      <c r="N46" s="20" t="s">
        <v>481</v>
      </c>
      <c r="O46" s="18" t="s">
        <v>481</v>
      </c>
      <c r="P46" s="20" t="s">
        <v>481</v>
      </c>
      <c r="Q46" s="18" t="s">
        <v>481</v>
      </c>
      <c r="R46" s="20" t="s">
        <v>481</v>
      </c>
      <c r="S46" s="18" t="s">
        <v>481</v>
      </c>
      <c r="T46" s="20" t="s">
        <v>481</v>
      </c>
      <c r="U46" s="18" t="n">
        <v>378.24761699</v>
      </c>
      <c r="V46" s="20" t="n">
        <v>2.1941421</v>
      </c>
    </row>
    <row r="47" spans="1:22">
      <c r="A47" s="15" t="s">
        <v>522</v>
      </c>
      <c r="B47" s="17" t="n">
        <v>5928</v>
      </c>
      <c r="C47" s="18">
        <f>(471.0/B47*100)</f>
        <v/>
      </c>
      <c r="D47" s="19" t="n">
        <v>5457</v>
      </c>
      <c r="E47" s="18" t="n">
        <v>413.90694371</v>
      </c>
      <c r="F47" s="20" t="n">
        <v>5.88652973</v>
      </c>
      <c r="G47" s="18" t="n">
        <v>414.34831063</v>
      </c>
      <c r="H47" s="20" t="n">
        <v>5.73910223</v>
      </c>
      <c r="I47" s="18" t="n">
        <v>444.08636095</v>
      </c>
      <c r="J47" s="20" t="n">
        <v>4.85324967</v>
      </c>
      <c r="K47" s="18" t="n">
        <v>495.72529517</v>
      </c>
      <c r="L47" s="20" t="n">
        <v>3.96660704</v>
      </c>
      <c r="M47" s="18" t="s">
        <v>481</v>
      </c>
      <c r="N47" s="20" t="s">
        <v>481</v>
      </c>
      <c r="O47" s="18" t="s">
        <v>481</v>
      </c>
      <c r="P47" s="20" t="s">
        <v>481</v>
      </c>
      <c r="Q47" s="18" t="s">
        <v>481</v>
      </c>
      <c r="R47" s="20" t="s">
        <v>481</v>
      </c>
      <c r="S47" s="18" t="s">
        <v>481</v>
      </c>
      <c r="T47" s="20" t="s">
        <v>481</v>
      </c>
      <c r="U47" s="18" t="n">
        <v>379.46909367</v>
      </c>
      <c r="V47" s="20" t="n">
        <v>5.70072606</v>
      </c>
    </row>
    <row r="48" spans="1:22">
      <c r="A48" s="15" t="s">
        <v>523</v>
      </c>
      <c r="B48" s="17" t="n">
        <v>9841</v>
      </c>
      <c r="C48" s="18">
        <f>(8.0/B48*100)</f>
        <v/>
      </c>
      <c r="D48" s="19" t="n">
        <v>9833</v>
      </c>
      <c r="E48" s="18" t="n">
        <v>510.15769316</v>
      </c>
      <c r="F48" s="20" t="n">
        <v>8.013498029999999</v>
      </c>
      <c r="G48" s="18" t="n">
        <v>498.78509323</v>
      </c>
      <c r="H48" s="20" t="n">
        <v>7.90083729</v>
      </c>
      <c r="I48" s="18" t="n">
        <v>504.21349159</v>
      </c>
      <c r="J48" s="20" t="n">
        <v>5.41616911</v>
      </c>
      <c r="K48" s="18" t="n">
        <v>533.48227748</v>
      </c>
      <c r="L48" s="20" t="n">
        <v>4.51997379</v>
      </c>
      <c r="M48" s="18" t="s">
        <v>481</v>
      </c>
      <c r="N48" s="20" t="s">
        <v>481</v>
      </c>
      <c r="O48" s="18" t="s">
        <v>481</v>
      </c>
      <c r="P48" s="20" t="s">
        <v>481</v>
      </c>
      <c r="Q48" s="18" t="s">
        <v>481</v>
      </c>
      <c r="R48" s="20" t="s">
        <v>481</v>
      </c>
      <c r="S48" s="18" t="s">
        <v>481</v>
      </c>
      <c r="T48" s="20" t="s">
        <v>481</v>
      </c>
      <c r="U48" s="18" t="n">
        <v>435.92836939</v>
      </c>
      <c r="V48" s="20" t="n">
        <v>32.12379765</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(468.0/B50*100)</f>
        <v/>
      </c>
      <c r="D50" s="19" t="n">
        <v>11327</v>
      </c>
      <c r="E50" s="18" t="n">
        <v>370.59356532</v>
      </c>
      <c r="F50" s="20" t="n">
        <v>4.80460714</v>
      </c>
      <c r="G50" s="18" t="n">
        <v>385.61816303</v>
      </c>
      <c r="H50" s="20" t="n">
        <v>3.45367876</v>
      </c>
      <c r="I50" s="18" t="n">
        <v>409.43989467</v>
      </c>
      <c r="J50" s="20" t="n">
        <v>3.09322895</v>
      </c>
      <c r="K50" s="18" t="n">
        <v>440.81911641</v>
      </c>
      <c r="L50" s="20" t="n">
        <v>2.31826478</v>
      </c>
      <c r="M50" s="18" t="s">
        <v>481</v>
      </c>
      <c r="N50" s="20" t="s">
        <v>481</v>
      </c>
      <c r="O50" s="18" t="s">
        <v>481</v>
      </c>
      <c r="P50" s="20" t="s">
        <v>481</v>
      </c>
      <c r="Q50" s="18" t="s">
        <v>481</v>
      </c>
      <c r="R50" s="20" t="s">
        <v>481</v>
      </c>
      <c r="S50" s="18" t="s">
        <v>481</v>
      </c>
      <c r="T50" s="20" t="s">
        <v>481</v>
      </c>
      <c r="U50" s="18" t="n">
        <v>362.85410131</v>
      </c>
      <c r="V50" s="20" t="n">
        <v>6.64702465</v>
      </c>
    </row>
    <row r="51" spans="1:22">
      <c r="A51" s="15" t="s">
        <v>526</v>
      </c>
      <c r="B51" s="17" t="n">
        <v>6866</v>
      </c>
      <c r="C51" s="18">
        <f>(115.0/B51*100)</f>
        <v/>
      </c>
      <c r="D51" s="19" t="n">
        <v>6751</v>
      </c>
      <c r="E51" s="18" t="n">
        <v>390.06759476</v>
      </c>
      <c r="F51" s="20" t="n">
        <v>5.49475593</v>
      </c>
      <c r="G51" s="18" t="n">
        <v>399.14060086</v>
      </c>
      <c r="H51" s="20" t="n">
        <v>3.95228447</v>
      </c>
      <c r="I51" s="18" t="n">
        <v>412.10728158</v>
      </c>
      <c r="J51" s="20" t="n">
        <v>3.27447458</v>
      </c>
      <c r="K51" s="18" t="n">
        <v>434.65964027</v>
      </c>
      <c r="L51" s="20" t="n">
        <v>2.29599303</v>
      </c>
      <c r="M51" s="18" t="s">
        <v>481</v>
      </c>
      <c r="N51" s="20" t="s">
        <v>481</v>
      </c>
      <c r="O51" s="18" t="s">
        <v>481</v>
      </c>
      <c r="P51" s="20" t="s">
        <v>481</v>
      </c>
      <c r="Q51" s="18" t="n">
        <v>410.85572185</v>
      </c>
      <c r="R51" s="20" t="n">
        <v>3.7997542</v>
      </c>
      <c r="S51" s="18" t="s">
        <v>481</v>
      </c>
      <c r="T51" s="20" t="s">
        <v>481</v>
      </c>
      <c r="U51" s="18" t="n">
        <v>392.46945259</v>
      </c>
      <c r="V51" s="20" t="n">
        <v>6.388378</v>
      </c>
    </row>
    <row r="52" spans="1:22">
      <c r="A52" s="15" t="s">
        <v>527</v>
      </c>
      <c r="B52" s="17" t="n">
        <v>5809</v>
      </c>
      <c r="C52" s="18">
        <f>(120.0/B52*100)</f>
        <v/>
      </c>
      <c r="D52" s="19" t="n">
        <v>5689</v>
      </c>
      <c r="E52" s="18" t="n">
        <v>442.51839125</v>
      </c>
      <c r="F52" s="20" t="n">
        <v>8.306241780000001</v>
      </c>
      <c r="G52" s="18" t="n">
        <v>460.83866192</v>
      </c>
      <c r="H52" s="20" t="n">
        <v>5.84236806</v>
      </c>
      <c r="I52" s="18" t="n">
        <v>471.57707789</v>
      </c>
      <c r="J52" s="20" t="n">
        <v>3.758673</v>
      </c>
      <c r="K52" s="18" t="n">
        <v>484.2572006</v>
      </c>
      <c r="L52" s="20" t="n">
        <v>2.66961932</v>
      </c>
      <c r="M52" s="18" t="s">
        <v>481</v>
      </c>
      <c r="N52" s="20" t="s">
        <v>481</v>
      </c>
      <c r="O52" s="18" t="s">
        <v>481</v>
      </c>
      <c r="P52" s="20" t="s">
        <v>481</v>
      </c>
      <c r="Q52" s="18" t="s">
        <v>481</v>
      </c>
      <c r="R52" s="20" t="s">
        <v>481</v>
      </c>
      <c r="S52" s="18" t="s">
        <v>481</v>
      </c>
      <c r="T52" s="20" t="s">
        <v>481</v>
      </c>
      <c r="U52" s="18" t="n">
        <v>397.61058272</v>
      </c>
      <c r="V52" s="20" t="n">
        <v>6.12804978</v>
      </c>
    </row>
    <row r="53" spans="1:22">
      <c r="A53" s="15" t="s">
        <v>528</v>
      </c>
      <c r="B53" s="17" t="n">
        <v>5571</v>
      </c>
      <c r="C53" s="18">
        <f>(136.0/B53*100)</f>
        <v/>
      </c>
      <c r="D53" s="19" t="n">
        <v>5435</v>
      </c>
      <c r="E53" s="18" t="n">
        <v>408.47547357</v>
      </c>
      <c r="F53" s="20" t="n">
        <v>4.97207515</v>
      </c>
      <c r="G53" s="18" t="n">
        <v>412.66219457</v>
      </c>
      <c r="H53" s="20" t="n">
        <v>3.98861171</v>
      </c>
      <c r="I53" s="18" t="n">
        <v>431.06441942</v>
      </c>
      <c r="J53" s="20" t="n">
        <v>2.66531339</v>
      </c>
      <c r="K53" s="18" t="n">
        <v>458.47281476</v>
      </c>
      <c r="L53" s="20" t="n">
        <v>2.28189307</v>
      </c>
      <c r="M53" s="18" t="s">
        <v>481</v>
      </c>
      <c r="N53" s="20" t="s">
        <v>481</v>
      </c>
      <c r="O53" s="18" t="s">
        <v>481</v>
      </c>
      <c r="P53" s="20" t="s">
        <v>481</v>
      </c>
      <c r="Q53" s="18" t="s">
        <v>481</v>
      </c>
      <c r="R53" s="20" t="s">
        <v>481</v>
      </c>
      <c r="S53" s="18" t="s">
        <v>481</v>
      </c>
      <c r="T53" s="20" t="s">
        <v>481</v>
      </c>
      <c r="U53" s="18" t="n">
        <v>364.21405823</v>
      </c>
      <c r="V53" s="20" t="n">
        <v>4.44673266</v>
      </c>
    </row>
    <row r="54" spans="1:22">
      <c r="A54" s="15" t="s">
        <v>529</v>
      </c>
      <c r="B54" s="17" t="n">
        <v>4740</v>
      </c>
      <c r="C54" s="18">
        <f>(606.0/B54*100)</f>
        <v/>
      </c>
      <c r="D54" s="19" t="n">
        <v>4134</v>
      </c>
      <c r="E54" s="18" t="n">
        <v>316.01606056</v>
      </c>
      <c r="F54" s="20" t="n">
        <v>4.37627771</v>
      </c>
      <c r="G54" s="18" t="n">
        <v>326.99663755</v>
      </c>
      <c r="H54" s="20" t="n">
        <v>3.79503427</v>
      </c>
      <c r="I54" s="18" t="n">
        <v>337.38380831</v>
      </c>
      <c r="J54" s="20" t="n">
        <v>3.9486468</v>
      </c>
      <c r="K54" s="18" t="n">
        <v>370.93721385</v>
      </c>
      <c r="L54" s="20" t="n">
        <v>3.91605101</v>
      </c>
      <c r="M54" s="18" t="s">
        <v>481</v>
      </c>
      <c r="N54" s="20" t="s">
        <v>481</v>
      </c>
      <c r="O54" s="18" t="s">
        <v>481</v>
      </c>
      <c r="P54" s="20" t="s">
        <v>481</v>
      </c>
      <c r="Q54" s="18" t="s">
        <v>481</v>
      </c>
      <c r="R54" s="20" t="s">
        <v>481</v>
      </c>
      <c r="S54" s="18" t="s">
        <v>481</v>
      </c>
      <c r="T54" s="20" t="s">
        <v>481</v>
      </c>
      <c r="U54" s="18" t="n">
        <v>287.65003906</v>
      </c>
      <c r="V54" s="20" t="n">
        <v>3.56069554</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(77.0/B56*100)</f>
        <v/>
      </c>
      <c r="D56" s="19" t="n">
        <v>5282</v>
      </c>
      <c r="E56" s="18" t="n">
        <v>497.80941143</v>
      </c>
      <c r="F56" s="20" t="n">
        <v>7.69172794</v>
      </c>
      <c r="G56" s="18" t="n">
        <v>518.57569262</v>
      </c>
      <c r="H56" s="20" t="n">
        <v>5.53348287</v>
      </c>
      <c r="I56" s="18" t="n">
        <v>519.96092624</v>
      </c>
      <c r="J56" s="20" t="n">
        <v>3.11557676</v>
      </c>
      <c r="K56" s="18" t="n">
        <v>528.82605167</v>
      </c>
      <c r="L56" s="20" t="n">
        <v>2.7283569</v>
      </c>
      <c r="M56" s="18" t="s">
        <v>481</v>
      </c>
      <c r="N56" s="20" t="s">
        <v>481</v>
      </c>
      <c r="O56" s="18" t="s">
        <v>481</v>
      </c>
      <c r="P56" s="20" t="s">
        <v>481</v>
      </c>
      <c r="Q56" s="18" t="s">
        <v>481</v>
      </c>
      <c r="R56" s="20" t="s">
        <v>481</v>
      </c>
      <c r="S56" s="18" t="s">
        <v>481</v>
      </c>
      <c r="T56" s="20" t="s">
        <v>481</v>
      </c>
      <c r="U56" s="18" t="n">
        <v>455.09928556</v>
      </c>
      <c r="V56" s="20" t="n">
        <v>14.05709758</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(189.0/B61*100)</f>
        <v/>
      </c>
      <c r="D61" s="19" t="n">
        <v>6336</v>
      </c>
      <c r="E61" s="18" t="n">
        <v>445.08234231</v>
      </c>
      <c r="F61" s="20" t="n">
        <v>6.13314174</v>
      </c>
      <c r="G61" s="18" t="n">
        <v>438.72662529</v>
      </c>
      <c r="H61" s="20" t="n">
        <v>4.98477561</v>
      </c>
      <c r="I61" s="18" t="n">
        <v>469.28070563</v>
      </c>
      <c r="J61" s="20" t="n">
        <v>2.62185114</v>
      </c>
      <c r="K61" s="18" t="n">
        <v>495.57923997</v>
      </c>
      <c r="L61" s="20" t="n">
        <v>2.93927507</v>
      </c>
      <c r="M61" s="18" t="s">
        <v>481</v>
      </c>
      <c r="N61" s="20" t="s">
        <v>481</v>
      </c>
      <c r="O61" s="18" t="s">
        <v>481</v>
      </c>
      <c r="P61" s="20" t="s">
        <v>481</v>
      </c>
      <c r="Q61" s="18" t="s">
        <v>481</v>
      </c>
      <c r="R61" s="20" t="s">
        <v>481</v>
      </c>
      <c r="S61" s="18" t="s">
        <v>481</v>
      </c>
      <c r="T61" s="20" t="s">
        <v>481</v>
      </c>
      <c r="U61" s="18" t="n">
        <v>383.6408008</v>
      </c>
      <c r="V61" s="20" t="n">
        <v>7.69571295</v>
      </c>
    </row>
    <row r="62" spans="1:22">
      <c r="A62" s="15" t="s">
        <v>537</v>
      </c>
      <c r="B62" s="17" t="n">
        <v>4476</v>
      </c>
      <c r="C62" s="18">
        <f>(3.0/B62*100)</f>
        <v/>
      </c>
      <c r="D62" s="19" t="n">
        <v>4473</v>
      </c>
      <c r="E62" s="18" t="n">
        <v>493.839785</v>
      </c>
      <c r="F62" s="20" t="n">
        <v>8.791687</v>
      </c>
      <c r="G62" s="18" t="n">
        <v>508.70939617</v>
      </c>
      <c r="H62" s="20" t="n">
        <v>6.65203813</v>
      </c>
      <c r="I62" s="18" t="n">
        <v>518.2418758699999</v>
      </c>
      <c r="J62" s="20" t="n">
        <v>2.57139966</v>
      </c>
      <c r="K62" s="18" t="n">
        <v>535.64272107</v>
      </c>
      <c r="L62" s="20" t="n">
        <v>1.42300614</v>
      </c>
      <c r="M62" s="18" t="s">
        <v>481</v>
      </c>
      <c r="N62" s="20" t="s">
        <v>481</v>
      </c>
      <c r="O62" s="18" t="s">
        <v>481</v>
      </c>
      <c r="P62" s="20" t="s">
        <v>481</v>
      </c>
      <c r="Q62" s="18" t="s">
        <v>481</v>
      </c>
      <c r="R62" s="20" t="s">
        <v>481</v>
      </c>
      <c r="S62" s="18" t="s">
        <v>481</v>
      </c>
      <c r="T62" s="20" t="s">
        <v>481</v>
      </c>
      <c r="U62" s="18" t="n">
        <v>472.48302457</v>
      </c>
      <c r="V62" s="20" t="n">
        <v>21.20954579</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(103.0/B66*100)</f>
        <v/>
      </c>
      <c r="D66" s="19" t="n">
        <v>5562</v>
      </c>
      <c r="E66" s="18" t="n">
        <v>389.23753082</v>
      </c>
      <c r="F66" s="20" t="n">
        <v>3.47834185</v>
      </c>
      <c r="G66" s="18" t="n">
        <v>398.92972901</v>
      </c>
      <c r="H66" s="20" t="n">
        <v>3.657412</v>
      </c>
      <c r="I66" s="18" t="n">
        <v>413.32906538</v>
      </c>
      <c r="J66" s="20" t="n">
        <v>2.40653443</v>
      </c>
      <c r="K66" s="18" t="n">
        <v>438.74298299</v>
      </c>
      <c r="L66" s="20" t="n">
        <v>1.57775118</v>
      </c>
      <c r="M66" s="18" t="s">
        <v>481</v>
      </c>
      <c r="N66" s="20" t="s">
        <v>481</v>
      </c>
      <c r="O66" s="18" t="s">
        <v>481</v>
      </c>
      <c r="P66" s="20" t="s">
        <v>481</v>
      </c>
      <c r="Q66" s="18" t="s">
        <v>481</v>
      </c>
      <c r="R66" s="20" t="s">
        <v>481</v>
      </c>
      <c r="S66" s="18" t="s">
        <v>481</v>
      </c>
      <c r="T66" s="20" t="s">
        <v>481</v>
      </c>
      <c r="U66" s="18" t="n">
        <v>354.49223597</v>
      </c>
      <c r="V66" s="20" t="n">
        <v>3.2200943</v>
      </c>
    </row>
    <row r="67" spans="1:22">
      <c r="A67" s="15" t="s">
        <v>542</v>
      </c>
      <c r="B67" s="17" t="n">
        <v>6971</v>
      </c>
      <c r="C67" s="18">
        <f>(1233.0/B67*100)</f>
        <v/>
      </c>
      <c r="D67" s="19" t="n">
        <v>5738</v>
      </c>
      <c r="E67" s="18" t="n">
        <v>373.80464199</v>
      </c>
      <c r="F67" s="20" t="n">
        <v>4.89301828</v>
      </c>
      <c r="G67" s="18" t="n">
        <v>382.74788819</v>
      </c>
      <c r="H67" s="20" t="n">
        <v>3.66465858</v>
      </c>
      <c r="I67" s="18" t="n">
        <v>397.55468864</v>
      </c>
      <c r="J67" s="20" t="n">
        <v>3.14918104</v>
      </c>
      <c r="K67" s="18" t="n">
        <v>432.4118203</v>
      </c>
      <c r="L67" s="20" t="n">
        <v>2.92600949</v>
      </c>
      <c r="M67" s="18" t="s">
        <v>481</v>
      </c>
      <c r="N67" s="20" t="s">
        <v>481</v>
      </c>
      <c r="O67" s="18" t="s">
        <v>481</v>
      </c>
      <c r="P67" s="20" t="s">
        <v>481</v>
      </c>
      <c r="Q67" s="18" t="s">
        <v>481</v>
      </c>
      <c r="R67" s="20" t="s">
        <v>481</v>
      </c>
      <c r="S67" s="18" t="s">
        <v>481</v>
      </c>
      <c r="T67" s="20" t="s">
        <v>481</v>
      </c>
      <c r="U67" s="18" t="n">
        <v>349.67594086</v>
      </c>
      <c r="V67" s="20" t="n">
        <v>5.56684163</v>
      </c>
    </row>
    <row r="68" spans="1:22">
      <c r="A68" s="15" t="s">
        <v>543</v>
      </c>
      <c r="B68" s="17" t="n">
        <v>12083</v>
      </c>
      <c r="C68" s="18">
        <f>(32.0/B68*100)</f>
        <v/>
      </c>
      <c r="D68" s="19" t="n">
        <v>12051</v>
      </c>
      <c r="E68" s="18" t="n">
        <v>397.44533692</v>
      </c>
      <c r="F68" s="20" t="n">
        <v>2.76098034</v>
      </c>
      <c r="G68" s="18" t="n">
        <v>397.7034363</v>
      </c>
      <c r="H68" s="20" t="n">
        <v>2.80951542</v>
      </c>
      <c r="I68" s="18" t="n">
        <v>427.88218902</v>
      </c>
      <c r="J68" s="20" t="n">
        <v>1.85520897</v>
      </c>
      <c r="K68" s="18" t="n">
        <v>459.27647029</v>
      </c>
      <c r="L68" s="20" t="n">
        <v>1.67544757</v>
      </c>
      <c r="M68" s="18" t="s">
        <v>481</v>
      </c>
      <c r="N68" s="20" t="s">
        <v>481</v>
      </c>
      <c r="O68" s="18" t="s">
        <v>481</v>
      </c>
      <c r="P68" s="20" t="s">
        <v>481</v>
      </c>
      <c r="Q68" s="18" t="s">
        <v>481</v>
      </c>
      <c r="R68" s="20" t="s">
        <v>481</v>
      </c>
      <c r="S68" s="18" t="s">
        <v>481</v>
      </c>
      <c r="T68" s="20" t="s">
        <v>481</v>
      </c>
      <c r="U68" s="18" t="n">
        <v>359.7891036</v>
      </c>
      <c r="V68" s="20" t="n">
        <v>1.92174783</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460.51681399</v>
      </c>
      <c r="F70" s="20" t="n">
        <v>5.14090255</v>
      </c>
      <c r="G70" s="18" t="n">
        <v>471.41937463</v>
      </c>
      <c r="H70" s="20" t="n">
        <v>4.61265665</v>
      </c>
      <c r="I70" s="18" t="n">
        <v>480.62296941</v>
      </c>
      <c r="J70" s="20" t="n">
        <v>3.54925938</v>
      </c>
      <c r="K70" s="18" t="n">
        <v>505.65517181</v>
      </c>
      <c r="L70" s="20" t="n">
        <v>2.83561848</v>
      </c>
      <c r="M70" s="18" t="s">
        <v>481</v>
      </c>
      <c r="N70" s="20" t="s">
        <v>481</v>
      </c>
      <c r="O70" s="18" t="s">
        <v>481</v>
      </c>
      <c r="P70" s="20" t="s">
        <v>481</v>
      </c>
      <c r="Q70" s="18" t="s">
        <v>481</v>
      </c>
      <c r="R70" s="20" t="s">
        <v>481</v>
      </c>
      <c r="S70" s="18" t="s">
        <v>481</v>
      </c>
      <c r="T70" s="20" t="s">
        <v>481</v>
      </c>
      <c r="U70" s="18" t="n">
        <v>436.07473239</v>
      </c>
      <c r="V70" s="20" t="n">
        <v>7.4168395</v>
      </c>
    </row>
    <row r="71" spans="1:22">
      <c r="A71" s="15" t="s">
        <v>546</v>
      </c>
      <c r="B71" s="17" t="n">
        <v>6115</v>
      </c>
      <c r="C71" s="18">
        <f>(55.0/B71*100)</f>
        <v/>
      </c>
      <c r="D71" s="19" t="n">
        <v>6060</v>
      </c>
      <c r="E71" s="18" t="n">
        <v>536.5511189600001</v>
      </c>
      <c r="F71" s="20" t="n">
        <v>9.376199679999999</v>
      </c>
      <c r="G71" s="18" t="n">
        <v>536.84181291</v>
      </c>
      <c r="H71" s="20" t="n">
        <v>5.50120083</v>
      </c>
      <c r="I71" s="18" t="n">
        <v>549.5965533</v>
      </c>
      <c r="J71" s="20" t="n">
        <v>2.95227847</v>
      </c>
      <c r="K71" s="18" t="n">
        <v>563.24316279</v>
      </c>
      <c r="L71" s="20" t="n">
        <v>1.69503666</v>
      </c>
      <c r="M71" s="18" t="s">
        <v>481</v>
      </c>
      <c r="N71" s="20" t="s">
        <v>481</v>
      </c>
      <c r="O71" s="18" t="s">
        <v>481</v>
      </c>
      <c r="P71" s="20" t="s">
        <v>481</v>
      </c>
      <c r="Q71" s="18" t="s">
        <v>481</v>
      </c>
      <c r="R71" s="20" t="s">
        <v>481</v>
      </c>
      <c r="S71" s="18" t="s">
        <v>481</v>
      </c>
      <c r="T71" s="20" t="s">
        <v>481</v>
      </c>
      <c r="U71" s="18" t="n">
        <v>464.98505694</v>
      </c>
      <c r="V71" s="20" t="n">
        <v>14.79472211</v>
      </c>
    </row>
    <row r="72" spans="1:22">
      <c r="A72" s="15" t="s">
        <v>547</v>
      </c>
      <c r="B72" s="17" t="n">
        <v>7708</v>
      </c>
      <c r="C72" s="18">
        <f>(9.0/B72*100)</f>
        <v/>
      </c>
      <c r="D72" s="19" t="n">
        <v>7699</v>
      </c>
      <c r="E72" s="18" t="n">
        <v>500.32060342</v>
      </c>
      <c r="F72" s="20" t="n">
        <v>12.17317339</v>
      </c>
      <c r="G72" s="18" t="n">
        <v>512.43516947</v>
      </c>
      <c r="H72" s="20" t="n">
        <v>7.58878254</v>
      </c>
      <c r="I72" s="18" t="n">
        <v>523.39770358</v>
      </c>
      <c r="J72" s="20" t="n">
        <v>3.41797723</v>
      </c>
      <c r="K72" s="18" t="n">
        <v>538.8504521</v>
      </c>
      <c r="L72" s="20" t="n">
        <v>2.8975432</v>
      </c>
      <c r="M72" s="18" t="s">
        <v>481</v>
      </c>
      <c r="N72" s="20" t="s">
        <v>481</v>
      </c>
      <c r="O72" s="18" t="s">
        <v>481</v>
      </c>
      <c r="P72" s="20" t="s">
        <v>481</v>
      </c>
      <c r="Q72" s="18" t="s">
        <v>481</v>
      </c>
      <c r="R72" s="20" t="s">
        <v>481</v>
      </c>
      <c r="S72" s="18" t="s">
        <v>481</v>
      </c>
      <c r="T72" s="20" t="s">
        <v>481</v>
      </c>
      <c r="U72" s="18" t="n">
        <v>448.58678161</v>
      </c>
      <c r="V72" s="20" t="n">
        <v>19.53493405</v>
      </c>
    </row>
    <row r="73" spans="1:22">
      <c r="A73" s="15" t="s">
        <v>548</v>
      </c>
      <c r="B73" s="17" t="n">
        <v>8249</v>
      </c>
      <c r="C73" s="18">
        <f>(212.0/B73*100)</f>
        <v/>
      </c>
      <c r="D73" s="19" t="n">
        <v>8037</v>
      </c>
      <c r="E73" s="18" t="n">
        <v>404.09181546</v>
      </c>
      <c r="F73" s="20" t="n">
        <v>5.38598888</v>
      </c>
      <c r="G73" s="18" t="n">
        <v>411.59986378</v>
      </c>
      <c r="H73" s="20" t="n">
        <v>4.08013215</v>
      </c>
      <c r="I73" s="18" t="n">
        <v>416.94682802</v>
      </c>
      <c r="J73" s="20" t="n">
        <v>2.86635984</v>
      </c>
      <c r="K73" s="18" t="n">
        <v>445.12188943</v>
      </c>
      <c r="L73" s="20" t="n">
        <v>3.71170242</v>
      </c>
      <c r="M73" s="18" t="s">
        <v>481</v>
      </c>
      <c r="N73" s="20" t="s">
        <v>481</v>
      </c>
      <c r="O73" s="18" t="s">
        <v>481</v>
      </c>
      <c r="P73" s="20" t="s">
        <v>481</v>
      </c>
      <c r="Q73" s="18" t="s">
        <v>481</v>
      </c>
      <c r="R73" s="20" t="s">
        <v>481</v>
      </c>
      <c r="S73" s="18" t="s">
        <v>481</v>
      </c>
      <c r="T73" s="20" t="s">
        <v>481</v>
      </c>
      <c r="U73" s="18" t="n">
        <v>375.96466196</v>
      </c>
      <c r="V73" s="20" t="n">
        <v>9.2275326</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(345.0/B75*100)</f>
        <v/>
      </c>
      <c r="D75" s="19" t="n">
        <v>5030</v>
      </c>
      <c r="E75" s="18" t="n">
        <v>375.97247395</v>
      </c>
      <c r="F75" s="20" t="n">
        <v>2.95659628</v>
      </c>
      <c r="G75" s="18" t="n">
        <v>371.45982861</v>
      </c>
      <c r="H75" s="20" t="n">
        <v>2.98072082</v>
      </c>
      <c r="I75" s="18" t="n">
        <v>389.56336117</v>
      </c>
      <c r="J75" s="20" t="n">
        <v>2.44314197</v>
      </c>
      <c r="K75" s="18" t="n">
        <v>415.70150108</v>
      </c>
      <c r="L75" s="20" t="n">
        <v>3.50553545</v>
      </c>
      <c r="M75" s="18" t="s">
        <v>481</v>
      </c>
      <c r="N75" s="20" t="s">
        <v>481</v>
      </c>
      <c r="O75" s="18" t="s">
        <v>481</v>
      </c>
      <c r="P75" s="20" t="s">
        <v>481</v>
      </c>
      <c r="Q75" s="18" t="s">
        <v>481</v>
      </c>
      <c r="R75" s="20" t="s">
        <v>481</v>
      </c>
      <c r="S75" s="18" t="s">
        <v>481</v>
      </c>
      <c r="T75" s="20" t="s">
        <v>481</v>
      </c>
      <c r="U75" s="18" t="n">
        <v>362.59199938</v>
      </c>
      <c r="V75" s="20" t="n">
        <v>3.52618922</v>
      </c>
    </row>
    <row r="76" spans="1:22">
      <c r="A76" s="15" t="s">
        <v>551</v>
      </c>
      <c r="B76" s="17" t="n">
        <v>14167</v>
      </c>
      <c r="C76" s="18">
        <f>(238.0/B76*100)</f>
        <v/>
      </c>
      <c r="D76" s="19" t="n">
        <v>13929</v>
      </c>
      <c r="E76" s="18" t="n">
        <v>411.74709932</v>
      </c>
      <c r="F76" s="20" t="n">
        <v>3.47095715</v>
      </c>
      <c r="G76" s="18" t="n">
        <v>408.17816988</v>
      </c>
      <c r="H76" s="20" t="n">
        <v>3.46357671</v>
      </c>
      <c r="I76" s="18" t="n">
        <v>438.23369728</v>
      </c>
      <c r="J76" s="20" t="n">
        <v>2.46126304</v>
      </c>
      <c r="K76" s="18" t="n">
        <v>475.2028845</v>
      </c>
      <c r="L76" s="20" t="n">
        <v>3.00761887</v>
      </c>
      <c r="M76" s="18" t="s">
        <v>481</v>
      </c>
      <c r="N76" s="20" t="s">
        <v>481</v>
      </c>
      <c r="O76" s="18" t="s">
        <v>481</v>
      </c>
      <c r="P76" s="20" t="s">
        <v>481</v>
      </c>
      <c r="Q76" s="18" t="s">
        <v>481</v>
      </c>
      <c r="R76" s="20" t="s">
        <v>481</v>
      </c>
      <c r="S76" s="18" t="s">
        <v>481</v>
      </c>
      <c r="T76" s="20" t="s">
        <v>481</v>
      </c>
      <c r="U76" s="18" t="n">
        <v>361.38615974</v>
      </c>
      <c r="V76" s="20" t="n">
        <v>3.93828809</v>
      </c>
    </row>
    <row r="77" spans="1:22">
      <c r="A77" s="15" t="s">
        <v>552</v>
      </c>
      <c r="B77" s="17" t="n">
        <v>6062</v>
      </c>
      <c r="C77" s="18">
        <f>(480.0/B77*100)</f>
        <v/>
      </c>
      <c r="D77" s="19" t="n">
        <v>5582</v>
      </c>
      <c r="E77" s="18" t="n">
        <v>398.48586899</v>
      </c>
      <c r="F77" s="20" t="n">
        <v>7.30325664</v>
      </c>
      <c r="G77" s="18" t="n">
        <v>427.16843777</v>
      </c>
      <c r="H77" s="20" t="n">
        <v>5.20696266</v>
      </c>
      <c r="I77" s="18" t="n">
        <v>436.46939246</v>
      </c>
      <c r="J77" s="20" t="n">
        <v>3.35368223</v>
      </c>
      <c r="K77" s="18" t="n">
        <v>459.0604387</v>
      </c>
      <c r="L77" s="20" t="n">
        <v>2.68070386</v>
      </c>
      <c r="M77" s="18" t="s">
        <v>481</v>
      </c>
      <c r="N77" s="20" t="s">
        <v>481</v>
      </c>
      <c r="O77" s="18" t="s">
        <v>481</v>
      </c>
      <c r="P77" s="20" t="s">
        <v>481</v>
      </c>
      <c r="Q77" s="18" t="s">
        <v>481</v>
      </c>
      <c r="R77" s="20" t="s">
        <v>481</v>
      </c>
      <c r="S77" s="18" t="s">
        <v>481</v>
      </c>
      <c r="T77" s="20" t="s">
        <v>481</v>
      </c>
      <c r="U77" s="18" t="n">
        <v>373.05310341</v>
      </c>
      <c r="V77" s="20" t="n">
        <v>3.33318733</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(118.0/B81*100)</f>
        <v/>
      </c>
      <c r="D81" s="19" t="n">
        <v>8743</v>
      </c>
      <c r="E81" s="18" t="n">
        <v>423.0041202</v>
      </c>
      <c r="F81" s="20" t="n">
        <v>5.72844484</v>
      </c>
      <c r="G81" s="18" t="n">
        <v>437.1689071</v>
      </c>
      <c r="H81" s="20" t="n">
        <v>3.94736687</v>
      </c>
      <c r="I81" s="18" t="n">
        <v>441.38722866</v>
      </c>
      <c r="J81" s="20" t="n">
        <v>2.98106298</v>
      </c>
      <c r="K81" s="18" t="n">
        <v>456.3462225</v>
      </c>
      <c r="L81" s="20" t="n">
        <v>3.95931845</v>
      </c>
      <c r="M81" s="18" t="s">
        <v>481</v>
      </c>
      <c r="N81" s="20" t="s">
        <v>481</v>
      </c>
      <c r="O81" s="18" t="s">
        <v>481</v>
      </c>
      <c r="P81" s="20" t="s">
        <v>481</v>
      </c>
      <c r="Q81" s="18" t="s">
        <v>481</v>
      </c>
      <c r="R81" s="20" t="s">
        <v>481</v>
      </c>
      <c r="S81" s="18" t="s">
        <v>481</v>
      </c>
      <c r="T81" s="20" t="s">
        <v>481</v>
      </c>
      <c r="U81" s="18" t="n">
        <v>395.02042607</v>
      </c>
      <c r="V81" s="20" t="n">
        <v>9.8414698</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888</v>
      </c>
    </row>
    <row customHeight="1" ht="30" r="4" spans="1:22">
      <c r="A4" s="6" t="n"/>
      <c r="B4" s="7" t="s">
        <v>462</v>
      </c>
      <c r="C4" s="7" t="s">
        <v>463</v>
      </c>
      <c r="D4" s="8" t="s">
        <v>462</v>
      </c>
      <c r="E4" s="9" t="s">
        <v>880</v>
      </c>
      <c r="F4" s="10" t="n"/>
      <c r="G4" s="9" t="s">
        <v>881</v>
      </c>
      <c r="H4" s="10" t="n"/>
      <c r="I4" s="9" t="s">
        <v>882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475.49025474</v>
      </c>
      <c r="F7" s="20" t="n">
        <v>9.391995530000001</v>
      </c>
      <c r="G7" s="18" t="n">
        <v>508.11620066</v>
      </c>
      <c r="H7" s="20" t="n">
        <v>7.33737027</v>
      </c>
      <c r="I7" s="18" t="n">
        <v>521.48264634</v>
      </c>
      <c r="J7" s="20" t="n">
        <v>3.48944839</v>
      </c>
      <c r="K7" s="18" t="n">
        <v>515.2352292100001</v>
      </c>
      <c r="L7" s="20" t="n">
        <v>1.63165813</v>
      </c>
      <c r="M7" s="18" t="s">
        <v>481</v>
      </c>
      <c r="N7" s="20" t="s">
        <v>481</v>
      </c>
      <c r="O7" s="18" t="s">
        <v>481</v>
      </c>
      <c r="P7" s="20" t="s">
        <v>481</v>
      </c>
      <c r="Q7" s="18" t="s">
        <v>481</v>
      </c>
      <c r="R7" s="20" t="s">
        <v>481</v>
      </c>
      <c r="S7" s="18" t="s">
        <v>481</v>
      </c>
      <c r="T7" s="20" t="s">
        <v>481</v>
      </c>
      <c r="U7" s="18" t="n">
        <v>475.24145704</v>
      </c>
      <c r="V7" s="20" t="n">
        <v>4.62360602</v>
      </c>
    </row>
    <row r="8" spans="1:22">
      <c r="A8" s="15" t="s">
        <v>483</v>
      </c>
      <c r="B8" s="17" t="n">
        <v>7007</v>
      </c>
      <c r="C8" s="18">
        <f>(299.0/B8*100)</f>
        <v/>
      </c>
      <c r="D8" s="19" t="n">
        <v>6708</v>
      </c>
      <c r="E8" s="18" t="n">
        <v>455.66191991</v>
      </c>
      <c r="F8" s="20" t="n">
        <v>9.6932238</v>
      </c>
      <c r="G8" s="18" t="n">
        <v>491.96517421</v>
      </c>
      <c r="H8" s="20" t="n">
        <v>7.80457602</v>
      </c>
      <c r="I8" s="18" t="n">
        <v>493.11939553</v>
      </c>
      <c r="J8" s="20" t="n">
        <v>5.06819889</v>
      </c>
      <c r="K8" s="18" t="n">
        <v>505.28182663</v>
      </c>
      <c r="L8" s="20" t="n">
        <v>2.3433492</v>
      </c>
      <c r="M8" s="18" t="s">
        <v>481</v>
      </c>
      <c r="N8" s="20" t="s">
        <v>481</v>
      </c>
      <c r="O8" s="18" t="s">
        <v>481</v>
      </c>
      <c r="P8" s="20" t="s">
        <v>481</v>
      </c>
      <c r="Q8" s="18" t="n">
        <v>368.48347797</v>
      </c>
      <c r="R8" s="20" t="n">
        <v>14.99112476</v>
      </c>
      <c r="S8" s="18" t="s">
        <v>481</v>
      </c>
      <c r="T8" s="20" t="s">
        <v>481</v>
      </c>
      <c r="U8" s="18" t="n">
        <v>427.4375074</v>
      </c>
      <c r="V8" s="20" t="n">
        <v>6.28357217</v>
      </c>
    </row>
    <row r="9" spans="1:22">
      <c r="A9" s="15" t="s">
        <v>484</v>
      </c>
      <c r="B9" s="17" t="n">
        <v>9651</v>
      </c>
      <c r="C9" s="18">
        <f>(357.0/B9*100)</f>
        <v/>
      </c>
      <c r="D9" s="19" t="n">
        <v>9294</v>
      </c>
      <c r="E9" s="18" t="n">
        <v>455.59305996</v>
      </c>
      <c r="F9" s="20" t="n">
        <v>8.793325660000001</v>
      </c>
      <c r="G9" s="18" t="n">
        <v>472.60158736</v>
      </c>
      <c r="H9" s="20" t="n">
        <v>6.18379698</v>
      </c>
      <c r="I9" s="18" t="n">
        <v>497.51556844</v>
      </c>
      <c r="J9" s="20" t="n">
        <v>3.78473322</v>
      </c>
      <c r="K9" s="18" t="n">
        <v>523.12301638</v>
      </c>
      <c r="L9" s="20" t="n">
        <v>2.16144163</v>
      </c>
      <c r="M9" s="18" t="s">
        <v>481</v>
      </c>
      <c r="N9" s="20" t="s">
        <v>481</v>
      </c>
      <c r="O9" s="18" t="s">
        <v>481</v>
      </c>
      <c r="P9" s="20" t="s">
        <v>481</v>
      </c>
      <c r="Q9" s="18" t="n">
        <v>374.78530698</v>
      </c>
      <c r="R9" s="20" t="n">
        <v>11.62763904</v>
      </c>
      <c r="S9" s="18" t="s">
        <v>481</v>
      </c>
      <c r="T9" s="20" t="s">
        <v>481</v>
      </c>
      <c r="U9" s="18" t="n">
        <v>416.24688578</v>
      </c>
      <c r="V9" s="20" t="n">
        <v>6.28855875</v>
      </c>
    </row>
    <row r="10" spans="1:22">
      <c r="A10" s="15" t="s">
        <v>485</v>
      </c>
      <c r="B10" s="17" t="n">
        <v>20058</v>
      </c>
      <c r="C10" s="18">
        <f>(585.0/B10*100)</f>
        <v/>
      </c>
      <c r="D10" s="19" t="n">
        <v>19473</v>
      </c>
      <c r="E10" s="18" t="n">
        <v>493.53681628</v>
      </c>
      <c r="F10" s="20" t="n">
        <v>6.95462889</v>
      </c>
      <c r="G10" s="18" t="n">
        <v>515.53219661</v>
      </c>
      <c r="H10" s="20" t="n">
        <v>4.66338879</v>
      </c>
      <c r="I10" s="18" t="n">
        <v>530.38523791</v>
      </c>
      <c r="J10" s="20" t="n">
        <v>2.67103385</v>
      </c>
      <c r="K10" s="18" t="n">
        <v>535.97633482</v>
      </c>
      <c r="L10" s="20" t="n">
        <v>2.05747642</v>
      </c>
      <c r="M10" s="18" t="s">
        <v>481</v>
      </c>
      <c r="N10" s="20" t="s">
        <v>481</v>
      </c>
      <c r="O10" s="18" t="s">
        <v>481</v>
      </c>
      <c r="P10" s="20" t="s">
        <v>481</v>
      </c>
      <c r="Q10" s="18" t="s">
        <v>481</v>
      </c>
      <c r="R10" s="20" t="s">
        <v>481</v>
      </c>
      <c r="S10" s="18" t="s">
        <v>481</v>
      </c>
      <c r="T10" s="20" t="s">
        <v>481</v>
      </c>
      <c r="U10" s="18" t="n">
        <v>457.09201213</v>
      </c>
      <c r="V10" s="20" t="n">
        <v>5.9897403</v>
      </c>
    </row>
    <row r="11" spans="1:22">
      <c r="A11" s="15" t="s">
        <v>486</v>
      </c>
      <c r="B11" s="17" t="n">
        <v>7053</v>
      </c>
      <c r="C11" s="18">
        <f>(242.0/B11*100)</f>
        <v/>
      </c>
      <c r="D11" s="19" t="n">
        <v>6811</v>
      </c>
      <c r="E11" s="18" t="n">
        <v>401.58489092</v>
      </c>
      <c r="F11" s="20" t="n">
        <v>7.67825974</v>
      </c>
      <c r="G11" s="18" t="n">
        <v>415.52115192</v>
      </c>
      <c r="H11" s="20" t="n">
        <v>5.27059444</v>
      </c>
      <c r="I11" s="18" t="n">
        <v>431.98585561</v>
      </c>
      <c r="J11" s="20" t="n">
        <v>3.79635218</v>
      </c>
      <c r="K11" s="18" t="n">
        <v>464.82673038</v>
      </c>
      <c r="L11" s="20" t="n">
        <v>2.75844808</v>
      </c>
      <c r="M11" s="18" t="s">
        <v>481</v>
      </c>
      <c r="N11" s="20" t="s">
        <v>481</v>
      </c>
      <c r="O11" s="18" t="s">
        <v>481</v>
      </c>
      <c r="P11" s="20" t="s">
        <v>481</v>
      </c>
      <c r="Q11" s="18" t="s">
        <v>481</v>
      </c>
      <c r="R11" s="20" t="s">
        <v>481</v>
      </c>
      <c r="S11" s="18" t="s">
        <v>481</v>
      </c>
      <c r="T11" s="20" t="s">
        <v>481</v>
      </c>
      <c r="U11" s="18" t="n">
        <v>416.47037922</v>
      </c>
      <c r="V11" s="20" t="n">
        <v>5.30354931</v>
      </c>
    </row>
    <row r="12" spans="1:22">
      <c r="A12" s="15" t="s">
        <v>487</v>
      </c>
      <c r="B12" s="17" t="n">
        <v>6894</v>
      </c>
      <c r="C12" s="18">
        <f>(60.0/B12*100)</f>
        <v/>
      </c>
      <c r="D12" s="19" t="n">
        <v>6834</v>
      </c>
      <c r="E12" s="18" t="n">
        <v>440.74272029</v>
      </c>
      <c r="F12" s="20" t="n">
        <v>8.61018269</v>
      </c>
      <c r="G12" s="18" t="n">
        <v>464.48776457</v>
      </c>
      <c r="H12" s="20" t="n">
        <v>6.14170413</v>
      </c>
      <c r="I12" s="18" t="n">
        <v>484.82231757</v>
      </c>
      <c r="J12" s="20" t="n">
        <v>3.99431343</v>
      </c>
      <c r="K12" s="18" t="n">
        <v>509.08771831</v>
      </c>
      <c r="L12" s="20" t="n">
        <v>1.8842002</v>
      </c>
      <c r="M12" s="18" t="s">
        <v>481</v>
      </c>
      <c r="N12" s="20" t="s">
        <v>481</v>
      </c>
      <c r="O12" s="18" t="s">
        <v>481</v>
      </c>
      <c r="P12" s="20" t="s">
        <v>481</v>
      </c>
      <c r="Q12" s="18" t="n">
        <v>366.6777112</v>
      </c>
      <c r="R12" s="20" t="n">
        <v>14.39052153</v>
      </c>
      <c r="S12" s="18" t="s">
        <v>481</v>
      </c>
      <c r="T12" s="20" t="s">
        <v>481</v>
      </c>
      <c r="U12" s="18" t="n">
        <v>399.37659845</v>
      </c>
      <c r="V12" s="20" t="n">
        <v>6.00104672</v>
      </c>
    </row>
    <row r="13" spans="1:22">
      <c r="A13" s="15" t="s">
        <v>488</v>
      </c>
      <c r="B13" s="17" t="n">
        <v>7161</v>
      </c>
      <c r="C13" s="18">
        <f>(340.0/B13*100)</f>
        <v/>
      </c>
      <c r="D13" s="19" t="n">
        <v>6821</v>
      </c>
      <c r="E13" s="18" t="n">
        <v>482.89315862</v>
      </c>
      <c r="F13" s="20" t="n">
        <v>11.10886998</v>
      </c>
      <c r="G13" s="18" t="n">
        <v>486.13607254</v>
      </c>
      <c r="H13" s="20" t="n">
        <v>8.129548720000001</v>
      </c>
      <c r="I13" s="18" t="n">
        <v>502.47233508</v>
      </c>
      <c r="J13" s="20" t="n">
        <v>4.18419278</v>
      </c>
      <c r="K13" s="18" t="n">
        <v>513.16473962</v>
      </c>
      <c r="L13" s="20" t="n">
        <v>2.15648976</v>
      </c>
      <c r="M13" s="18" t="s">
        <v>481</v>
      </c>
      <c r="N13" s="20" t="s">
        <v>481</v>
      </c>
      <c r="O13" s="18" t="s">
        <v>481</v>
      </c>
      <c r="P13" s="20" t="s">
        <v>481</v>
      </c>
      <c r="Q13" s="18" t="n">
        <v>436.36003517</v>
      </c>
      <c r="R13" s="20" t="n">
        <v>6.43426798</v>
      </c>
      <c r="S13" s="18" t="s">
        <v>481</v>
      </c>
      <c r="T13" s="20" t="s">
        <v>481</v>
      </c>
      <c r="U13" s="18" t="n">
        <v>406.18324239</v>
      </c>
      <c r="V13" s="20" t="n">
        <v>7.45733793</v>
      </c>
    </row>
    <row r="14" spans="1:22">
      <c r="A14" s="15" t="s">
        <v>489</v>
      </c>
      <c r="B14" s="17" t="n">
        <v>5587</v>
      </c>
      <c r="C14" s="18">
        <f>(93.0/B14*100)</f>
        <v/>
      </c>
      <c r="D14" s="19" t="n">
        <v>5494</v>
      </c>
      <c r="E14" s="18" t="n">
        <v>482.28257452</v>
      </c>
      <c r="F14" s="20" t="n">
        <v>9.76323783</v>
      </c>
      <c r="G14" s="18" t="n">
        <v>507.94571758</v>
      </c>
      <c r="H14" s="20" t="n">
        <v>6.08612759</v>
      </c>
      <c r="I14" s="18" t="n">
        <v>522.36476414</v>
      </c>
      <c r="J14" s="20" t="n">
        <v>3.37096924</v>
      </c>
      <c r="K14" s="18" t="n">
        <v>547.2845025399999</v>
      </c>
      <c r="L14" s="20" t="n">
        <v>2.11196704</v>
      </c>
      <c r="M14" s="18" t="s">
        <v>481</v>
      </c>
      <c r="N14" s="20" t="s">
        <v>481</v>
      </c>
      <c r="O14" s="18" t="s">
        <v>481</v>
      </c>
      <c r="P14" s="20" t="s">
        <v>481</v>
      </c>
      <c r="Q14" s="18" t="s">
        <v>481</v>
      </c>
      <c r="R14" s="20" t="s">
        <v>481</v>
      </c>
      <c r="S14" s="18" t="s">
        <v>481</v>
      </c>
      <c r="T14" s="20" t="s">
        <v>481</v>
      </c>
      <c r="U14" s="18" t="n">
        <v>458.74494802</v>
      </c>
      <c r="V14" s="20" t="n">
        <v>10.53720913</v>
      </c>
    </row>
    <row r="15" spans="1:22">
      <c r="A15" s="15" t="s">
        <v>490</v>
      </c>
      <c r="B15" s="17" t="n">
        <v>5882</v>
      </c>
      <c r="C15" s="18">
        <f>(186.0/B15*100)</f>
        <v/>
      </c>
      <c r="D15" s="19" t="n">
        <v>5696</v>
      </c>
      <c r="E15" s="18" t="n">
        <v>477.27948151</v>
      </c>
      <c r="F15" s="20" t="n">
        <v>11.52675483</v>
      </c>
      <c r="G15" s="18" t="n">
        <v>484.33579377</v>
      </c>
      <c r="H15" s="20" t="n">
        <v>11.40679513</v>
      </c>
      <c r="I15" s="18" t="n">
        <v>517.5920955300001</v>
      </c>
      <c r="J15" s="20" t="n">
        <v>5.2902419</v>
      </c>
      <c r="K15" s="18" t="n">
        <v>540.48350606</v>
      </c>
      <c r="L15" s="20" t="n">
        <v>2.19459826</v>
      </c>
      <c r="M15" s="18" t="s">
        <v>481</v>
      </c>
      <c r="N15" s="20" t="s">
        <v>481</v>
      </c>
      <c r="O15" s="18" t="s">
        <v>481</v>
      </c>
      <c r="P15" s="20" t="s">
        <v>481</v>
      </c>
      <c r="Q15" s="18" t="n">
        <v>375.95013089</v>
      </c>
      <c r="R15" s="20" t="n">
        <v>17.42774697</v>
      </c>
      <c r="S15" s="18" t="s">
        <v>481</v>
      </c>
      <c r="T15" s="20" t="s">
        <v>481</v>
      </c>
      <c r="U15" s="18" t="n">
        <v>456.24145638</v>
      </c>
      <c r="V15" s="20" t="n">
        <v>8.43492996</v>
      </c>
    </row>
    <row r="16" spans="1:22">
      <c r="A16" s="15" t="s">
        <v>491</v>
      </c>
      <c r="B16" s="17" t="n">
        <v>6108</v>
      </c>
      <c r="C16" s="18">
        <f>(198.0/B16*100)</f>
        <v/>
      </c>
      <c r="D16" s="19" t="n">
        <v>5910</v>
      </c>
      <c r="E16" s="18" t="n">
        <v>469.6617001</v>
      </c>
      <c r="F16" s="20" t="n">
        <v>9.202628880000001</v>
      </c>
      <c r="G16" s="18" t="n">
        <v>485.32880294</v>
      </c>
      <c r="H16" s="20" t="n">
        <v>7.88644949</v>
      </c>
      <c r="I16" s="18" t="n">
        <v>517.3740122299999</v>
      </c>
      <c r="J16" s="20" t="n">
        <v>3.91907405</v>
      </c>
      <c r="K16" s="18" t="n">
        <v>506.5745256</v>
      </c>
      <c r="L16" s="20" t="n">
        <v>2.24447126</v>
      </c>
      <c r="M16" s="18" t="s">
        <v>481</v>
      </c>
      <c r="N16" s="20" t="s">
        <v>481</v>
      </c>
      <c r="O16" s="18" t="s">
        <v>481</v>
      </c>
      <c r="P16" s="20" t="s">
        <v>481</v>
      </c>
      <c r="Q16" s="18" t="s">
        <v>481</v>
      </c>
      <c r="R16" s="20" t="s">
        <v>481</v>
      </c>
      <c r="S16" s="18" t="s">
        <v>481</v>
      </c>
      <c r="T16" s="20" t="s">
        <v>481</v>
      </c>
      <c r="U16" s="18" t="n">
        <v>405.45753716</v>
      </c>
      <c r="V16" s="20" t="n">
        <v>7.92244592</v>
      </c>
    </row>
    <row r="17" spans="1:22">
      <c r="A17" s="15" t="s">
        <v>492</v>
      </c>
      <c r="B17" s="17" t="n">
        <v>6504</v>
      </c>
      <c r="C17" s="18">
        <f>(2634.0/B17*100)</f>
        <v/>
      </c>
      <c r="D17" s="19" t="n">
        <v>3870</v>
      </c>
      <c r="E17" s="18" t="n">
        <v>487.11220331</v>
      </c>
      <c r="F17" s="20" t="n">
        <v>13.22601497</v>
      </c>
      <c r="G17" s="18" t="n">
        <v>505.21486169</v>
      </c>
      <c r="H17" s="20" t="n">
        <v>9.8862997</v>
      </c>
      <c r="I17" s="18" t="n">
        <v>511.36207043</v>
      </c>
      <c r="J17" s="20" t="n">
        <v>6.01645949</v>
      </c>
      <c r="K17" s="18" t="n">
        <v>526.9655205400001</v>
      </c>
      <c r="L17" s="20" t="n">
        <v>3.33255002</v>
      </c>
      <c r="M17" s="18" t="s">
        <v>481</v>
      </c>
      <c r="N17" s="20" t="s">
        <v>481</v>
      </c>
      <c r="O17" s="18" t="s">
        <v>481</v>
      </c>
      <c r="P17" s="20" t="s">
        <v>481</v>
      </c>
      <c r="Q17" s="18" t="n">
        <v>360.48925247</v>
      </c>
      <c r="R17" s="20" t="n">
        <v>12.44339086</v>
      </c>
      <c r="S17" s="18" t="s">
        <v>481</v>
      </c>
      <c r="T17" s="20" t="s">
        <v>481</v>
      </c>
      <c r="U17" s="18" t="n">
        <v>468.0338341</v>
      </c>
      <c r="V17" s="20" t="n">
        <v>8.17187856</v>
      </c>
    </row>
    <row r="18" spans="1:22">
      <c r="A18" s="15" t="s">
        <v>493</v>
      </c>
      <c r="B18" s="17" t="n">
        <v>5532</v>
      </c>
      <c r="C18" s="18">
        <f>(33.0/B18*100)</f>
        <v/>
      </c>
      <c r="D18" s="19" t="n">
        <v>5499</v>
      </c>
      <c r="E18" s="18" t="n">
        <v>420.11266589</v>
      </c>
      <c r="F18" s="20" t="n">
        <v>7.12734644</v>
      </c>
      <c r="G18" s="18" t="n">
        <v>430.480564</v>
      </c>
      <c r="H18" s="20" t="n">
        <v>7.6583143</v>
      </c>
      <c r="I18" s="18" t="n">
        <v>449.69931667</v>
      </c>
      <c r="J18" s="20" t="n">
        <v>5.24650792</v>
      </c>
      <c r="K18" s="18" t="n">
        <v>472.94571229</v>
      </c>
      <c r="L18" s="20" t="n">
        <v>3.10915495</v>
      </c>
      <c r="M18" s="18" t="s">
        <v>481</v>
      </c>
      <c r="N18" s="20" t="s">
        <v>481</v>
      </c>
      <c r="O18" s="18" t="s">
        <v>481</v>
      </c>
      <c r="P18" s="20" t="s">
        <v>481</v>
      </c>
      <c r="Q18" s="18" t="s">
        <v>481</v>
      </c>
      <c r="R18" s="20" t="s">
        <v>481</v>
      </c>
      <c r="S18" s="18" t="s">
        <v>481</v>
      </c>
      <c r="T18" s="20" t="s">
        <v>481</v>
      </c>
      <c r="U18" s="18" t="n">
        <v>374.2906567</v>
      </c>
      <c r="V18" s="20" t="n">
        <v>6.37606051</v>
      </c>
    </row>
    <row r="19" spans="1:22">
      <c r="A19" s="15" t="s">
        <v>494</v>
      </c>
      <c r="B19" s="17" t="n">
        <v>5658</v>
      </c>
      <c r="C19" s="18">
        <f>(493.0/B19*100)</f>
        <v/>
      </c>
      <c r="D19" s="19" t="n">
        <v>5165</v>
      </c>
      <c r="E19" s="18" t="n">
        <v>417.95169194</v>
      </c>
      <c r="F19" s="20" t="n">
        <v>7.06148235</v>
      </c>
      <c r="G19" s="18" t="n">
        <v>446.94130029</v>
      </c>
      <c r="H19" s="20" t="n">
        <v>5.65823112</v>
      </c>
      <c r="I19" s="18" t="n">
        <v>466.66006945</v>
      </c>
      <c r="J19" s="20" t="n">
        <v>3.94955811</v>
      </c>
      <c r="K19" s="18" t="n">
        <v>502.97471464</v>
      </c>
      <c r="L19" s="20" t="n">
        <v>2.76053875</v>
      </c>
      <c r="M19" s="18" t="s">
        <v>481</v>
      </c>
      <c r="N19" s="20" t="s">
        <v>481</v>
      </c>
      <c r="O19" s="18" t="s">
        <v>481</v>
      </c>
      <c r="P19" s="20" t="s">
        <v>481</v>
      </c>
      <c r="Q19" s="18" t="s">
        <v>481</v>
      </c>
      <c r="R19" s="20" t="s">
        <v>481</v>
      </c>
      <c r="S19" s="18" t="s">
        <v>481</v>
      </c>
      <c r="T19" s="20" t="s">
        <v>481</v>
      </c>
      <c r="U19" s="18" t="n">
        <v>403.24340702</v>
      </c>
      <c r="V19" s="20" t="n">
        <v>6.44467166</v>
      </c>
    </row>
    <row r="20" spans="1:22">
      <c r="A20" s="15" t="s">
        <v>495</v>
      </c>
      <c r="B20" s="17" t="n">
        <v>3371</v>
      </c>
      <c r="C20" s="18">
        <f>(75.0/B20*100)</f>
        <v/>
      </c>
      <c r="D20" s="19" t="n">
        <v>3296</v>
      </c>
      <c r="E20" s="18" t="n">
        <v>441.37808209</v>
      </c>
      <c r="F20" s="20" t="n">
        <v>11.95687948</v>
      </c>
      <c r="G20" s="18" t="n">
        <v>449.59143658</v>
      </c>
      <c r="H20" s="20" t="n">
        <v>9.82276446</v>
      </c>
      <c r="I20" s="18" t="n">
        <v>465.47048532</v>
      </c>
      <c r="J20" s="20" t="n">
        <v>5.52958297</v>
      </c>
      <c r="K20" s="18" t="n">
        <v>481.30916039</v>
      </c>
      <c r="L20" s="20" t="n">
        <v>1.68239706</v>
      </c>
      <c r="M20" s="18" t="s">
        <v>481</v>
      </c>
      <c r="N20" s="20" t="s">
        <v>481</v>
      </c>
      <c r="O20" s="18" t="s">
        <v>481</v>
      </c>
      <c r="P20" s="20" t="s">
        <v>481</v>
      </c>
      <c r="Q20" s="18" t="s">
        <v>481</v>
      </c>
      <c r="R20" s="20" t="s">
        <v>481</v>
      </c>
      <c r="S20" s="18" t="s">
        <v>481</v>
      </c>
      <c r="T20" s="20" t="s">
        <v>481</v>
      </c>
      <c r="U20" s="18" t="n">
        <v>431.41462498</v>
      </c>
      <c r="V20" s="20" t="n">
        <v>6.87226479</v>
      </c>
    </row>
    <row r="21" spans="1:22">
      <c r="A21" s="15" t="s">
        <v>496</v>
      </c>
      <c r="B21" s="17" t="n">
        <v>5741</v>
      </c>
      <c r="C21" s="18">
        <f>(83.0/B21*100)</f>
        <v/>
      </c>
      <c r="D21" s="19" t="n">
        <v>5658</v>
      </c>
      <c r="E21" s="18" t="n">
        <v>522.17372518</v>
      </c>
      <c r="F21" s="20" t="n">
        <v>12.05845801</v>
      </c>
      <c r="G21" s="18" t="n">
        <v>535.13004984</v>
      </c>
      <c r="H21" s="20" t="n">
        <v>7.33262654</v>
      </c>
      <c r="I21" s="18" t="n">
        <v>526.13321959</v>
      </c>
      <c r="J21" s="20" t="n">
        <v>4.07573314</v>
      </c>
      <c r="K21" s="18" t="n">
        <v>498.44274224</v>
      </c>
      <c r="L21" s="20" t="n">
        <v>2.33529413</v>
      </c>
      <c r="M21" s="18" t="s">
        <v>481</v>
      </c>
      <c r="N21" s="20" t="s">
        <v>481</v>
      </c>
      <c r="O21" s="18" t="s">
        <v>481</v>
      </c>
      <c r="P21" s="20" t="s">
        <v>481</v>
      </c>
      <c r="Q21" s="18" t="s">
        <v>481</v>
      </c>
      <c r="R21" s="20" t="s">
        <v>481</v>
      </c>
      <c r="S21" s="18" t="s">
        <v>481</v>
      </c>
      <c r="T21" s="20" t="s">
        <v>481</v>
      </c>
      <c r="U21" s="18" t="n">
        <v>457.97906609</v>
      </c>
      <c r="V21" s="20" t="n">
        <v>9.656396669999999</v>
      </c>
    </row>
    <row r="22" spans="1:22">
      <c r="A22" s="15" t="s">
        <v>497</v>
      </c>
      <c r="B22" s="17" t="n">
        <v>6598</v>
      </c>
      <c r="C22" s="18">
        <f>(44.0/B22*100)</f>
        <v/>
      </c>
      <c r="D22" s="19" t="n">
        <v>6554</v>
      </c>
      <c r="E22" s="18" t="n">
        <v>420.4757466</v>
      </c>
      <c r="F22" s="20" t="n">
        <v>6.23157372</v>
      </c>
      <c r="G22" s="18" t="n">
        <v>419.09643062</v>
      </c>
      <c r="H22" s="20" t="n">
        <v>5.69247079</v>
      </c>
      <c r="I22" s="18" t="n">
        <v>455.47144203</v>
      </c>
      <c r="J22" s="20" t="n">
        <v>5.82546375</v>
      </c>
      <c r="K22" s="18" t="n">
        <v>499.76602523</v>
      </c>
      <c r="L22" s="20" t="n">
        <v>3.65984473</v>
      </c>
      <c r="M22" s="18" t="s">
        <v>481</v>
      </c>
      <c r="N22" s="20" t="s">
        <v>481</v>
      </c>
      <c r="O22" s="18" t="s">
        <v>481</v>
      </c>
      <c r="P22" s="20" t="s">
        <v>481</v>
      </c>
      <c r="Q22" s="18" t="n">
        <v>448.28166515</v>
      </c>
      <c r="R22" s="20" t="n">
        <v>8.782882710000001</v>
      </c>
      <c r="S22" s="18" t="s">
        <v>481</v>
      </c>
      <c r="T22" s="20" t="s">
        <v>481</v>
      </c>
      <c r="U22" s="18" t="n">
        <v>349.99216404</v>
      </c>
      <c r="V22" s="20" t="n">
        <v>7.75896436</v>
      </c>
    </row>
    <row r="23" spans="1:22">
      <c r="A23" s="15" t="s">
        <v>498</v>
      </c>
      <c r="B23" s="17" t="n">
        <v>11583</v>
      </c>
      <c r="C23" s="18">
        <f>(307.0/B23*100)</f>
        <v/>
      </c>
      <c r="D23" s="19" t="n">
        <v>11276</v>
      </c>
      <c r="E23" s="18" t="n">
        <v>447.54095835</v>
      </c>
      <c r="F23" s="20" t="n">
        <v>7.200953</v>
      </c>
      <c r="G23" s="18" t="n">
        <v>459.92402851</v>
      </c>
      <c r="H23" s="20" t="n">
        <v>5.44898488</v>
      </c>
      <c r="I23" s="18" t="n">
        <v>469.33471642</v>
      </c>
      <c r="J23" s="20" t="n">
        <v>3.8674866</v>
      </c>
      <c r="K23" s="18" t="n">
        <v>495.72740146</v>
      </c>
      <c r="L23" s="20" t="n">
        <v>2.76588301</v>
      </c>
      <c r="M23" s="18" t="s">
        <v>481</v>
      </c>
      <c r="N23" s="20" t="s">
        <v>481</v>
      </c>
      <c r="O23" s="18" t="s">
        <v>481</v>
      </c>
      <c r="P23" s="20" t="s">
        <v>481</v>
      </c>
      <c r="Q23" s="18" t="s">
        <v>481</v>
      </c>
      <c r="R23" s="20" t="s">
        <v>481</v>
      </c>
      <c r="S23" s="18" t="s">
        <v>481</v>
      </c>
      <c r="T23" s="20" t="s">
        <v>481</v>
      </c>
      <c r="U23" s="18" t="n">
        <v>421.68864057</v>
      </c>
      <c r="V23" s="20" t="n">
        <v>6.32525212</v>
      </c>
    </row>
    <row r="24" spans="1:22">
      <c r="A24" s="15" t="s">
        <v>499</v>
      </c>
      <c r="B24" s="17" t="n">
        <v>6647</v>
      </c>
      <c r="C24" s="18">
        <f>(18.0/B24*100)</f>
        <v/>
      </c>
      <c r="D24" s="19" t="n">
        <v>6629</v>
      </c>
      <c r="E24" s="18" t="n">
        <v>506.37194659</v>
      </c>
      <c r="F24" s="20" t="n">
        <v>14.58635554</v>
      </c>
      <c r="G24" s="18" t="n">
        <v>514.643012</v>
      </c>
      <c r="H24" s="20" t="n">
        <v>12.21582289</v>
      </c>
      <c r="I24" s="18" t="n">
        <v>523.32323536</v>
      </c>
      <c r="J24" s="20" t="n">
        <v>6.12541739</v>
      </c>
      <c r="K24" s="18" t="n">
        <v>543.6783172</v>
      </c>
      <c r="L24" s="20" t="n">
        <v>2.68997702</v>
      </c>
      <c r="M24" s="18" t="s">
        <v>481</v>
      </c>
      <c r="N24" s="20" t="s">
        <v>481</v>
      </c>
      <c r="O24" s="18" t="s">
        <v>481</v>
      </c>
      <c r="P24" s="20" t="s">
        <v>481</v>
      </c>
      <c r="Q24" s="18" t="s">
        <v>481</v>
      </c>
      <c r="R24" s="20" t="s">
        <v>481</v>
      </c>
      <c r="S24" s="18" t="s">
        <v>481</v>
      </c>
      <c r="T24" s="20" t="s">
        <v>481</v>
      </c>
      <c r="U24" s="18" t="n">
        <v>463.40523388</v>
      </c>
      <c r="V24" s="20" t="n">
        <v>10.82016438</v>
      </c>
    </row>
    <row r="25" spans="1:22">
      <c r="A25" s="15" t="s">
        <v>500</v>
      </c>
      <c r="B25" s="17" t="n">
        <v>5581</v>
      </c>
      <c r="C25" s="18">
        <f>(26.0/B25*100)</f>
        <v/>
      </c>
      <c r="D25" s="19" t="n">
        <v>5555</v>
      </c>
      <c r="E25" s="18" t="n">
        <v>497.0759441</v>
      </c>
      <c r="F25" s="20" t="n">
        <v>14.86031684</v>
      </c>
      <c r="G25" s="18" t="n">
        <v>498.59272391</v>
      </c>
      <c r="H25" s="20" t="n">
        <v>9.966341570000001</v>
      </c>
      <c r="I25" s="18" t="n">
        <v>516.0950743</v>
      </c>
      <c r="J25" s="20" t="n">
        <v>4.15580328</v>
      </c>
      <c r="K25" s="18" t="n">
        <v>517.77213526</v>
      </c>
      <c r="L25" s="20" t="n">
        <v>3.11203104</v>
      </c>
      <c r="M25" s="18" t="s">
        <v>481</v>
      </c>
      <c r="N25" s="20" t="s">
        <v>481</v>
      </c>
      <c r="O25" s="18" t="s">
        <v>481</v>
      </c>
      <c r="P25" s="20" t="s">
        <v>481</v>
      </c>
      <c r="Q25" s="18" t="s">
        <v>481</v>
      </c>
      <c r="R25" s="20" t="s">
        <v>481</v>
      </c>
      <c r="S25" s="18" t="s">
        <v>481</v>
      </c>
      <c r="T25" s="20" t="s">
        <v>481</v>
      </c>
      <c r="U25" s="18" t="n">
        <v>441.83925405</v>
      </c>
      <c r="V25" s="20" t="n">
        <v>22.88173839</v>
      </c>
    </row>
    <row r="26" spans="1:22">
      <c r="A26" s="15" t="s">
        <v>501</v>
      </c>
      <c r="B26" s="17" t="n">
        <v>4869</v>
      </c>
      <c r="C26" s="18">
        <f>(97.0/B26*100)</f>
        <v/>
      </c>
      <c r="D26" s="19" t="n">
        <v>4772</v>
      </c>
      <c r="E26" s="18" t="n">
        <v>453.93875972</v>
      </c>
      <c r="F26" s="20" t="n">
        <v>8.323507409999999</v>
      </c>
      <c r="G26" s="18" t="n">
        <v>470.1933919</v>
      </c>
      <c r="H26" s="20" t="n">
        <v>5.91547682</v>
      </c>
      <c r="I26" s="18" t="n">
        <v>474.17157156</v>
      </c>
      <c r="J26" s="20" t="n">
        <v>3.30467665</v>
      </c>
      <c r="K26" s="18" t="n">
        <v>502.81629378</v>
      </c>
      <c r="L26" s="20" t="n">
        <v>1.8222686</v>
      </c>
      <c r="M26" s="18" t="s">
        <v>481</v>
      </c>
      <c r="N26" s="20" t="s">
        <v>481</v>
      </c>
      <c r="O26" s="18" t="s">
        <v>481</v>
      </c>
      <c r="P26" s="20" t="s">
        <v>481</v>
      </c>
      <c r="Q26" s="18" t="s">
        <v>481</v>
      </c>
      <c r="R26" s="20" t="s">
        <v>481</v>
      </c>
      <c r="S26" s="18" t="s">
        <v>481</v>
      </c>
      <c r="T26" s="20" t="s">
        <v>481</v>
      </c>
      <c r="U26" s="18" t="n">
        <v>443.50720227</v>
      </c>
      <c r="V26" s="20" t="n">
        <v>8.36926764</v>
      </c>
    </row>
    <row r="27" spans="1:22">
      <c r="A27" s="15" t="s">
        <v>502</v>
      </c>
      <c r="B27" s="17" t="n">
        <v>5299</v>
      </c>
      <c r="C27" s="18">
        <f>(208.0/B27*100)</f>
        <v/>
      </c>
      <c r="D27" s="19" t="n">
        <v>5091</v>
      </c>
      <c r="E27" s="18" t="n">
        <v>442.82031362</v>
      </c>
      <c r="F27" s="20" t="n">
        <v>7.67340958</v>
      </c>
      <c r="G27" s="18" t="n">
        <v>454.18581072</v>
      </c>
      <c r="H27" s="20" t="n">
        <v>6.67586329</v>
      </c>
      <c r="I27" s="18" t="n">
        <v>473.38386659</v>
      </c>
      <c r="J27" s="20" t="n">
        <v>3.32746407</v>
      </c>
      <c r="K27" s="18" t="n">
        <v>504.41637906</v>
      </c>
      <c r="L27" s="20" t="n">
        <v>1.30781006</v>
      </c>
      <c r="M27" s="18" t="s">
        <v>481</v>
      </c>
      <c r="N27" s="20" t="s">
        <v>481</v>
      </c>
      <c r="O27" s="18" t="s">
        <v>481</v>
      </c>
      <c r="P27" s="20" t="s">
        <v>481</v>
      </c>
      <c r="Q27" s="18" t="s">
        <v>481</v>
      </c>
      <c r="R27" s="20" t="s">
        <v>481</v>
      </c>
      <c r="S27" s="18" t="s">
        <v>481</v>
      </c>
      <c r="T27" s="20" t="s">
        <v>481</v>
      </c>
      <c r="U27" s="18" t="n">
        <v>405.97357994</v>
      </c>
      <c r="V27" s="20" t="n">
        <v>3.70090307</v>
      </c>
    </row>
    <row r="28" spans="1:22">
      <c r="A28" s="15" t="s">
        <v>503</v>
      </c>
      <c r="B28" s="17" t="n">
        <v>7568</v>
      </c>
      <c r="C28" s="18">
        <f>(562.0/B28*100)</f>
        <v/>
      </c>
      <c r="D28" s="19" t="n">
        <v>7006</v>
      </c>
      <c r="E28" s="18" t="n">
        <v>391.77359623</v>
      </c>
      <c r="F28" s="20" t="n">
        <v>6.0819784</v>
      </c>
      <c r="G28" s="18" t="n">
        <v>399.53438302</v>
      </c>
      <c r="H28" s="20" t="n">
        <v>3.74731083</v>
      </c>
      <c r="I28" s="18" t="n">
        <v>410.12958709</v>
      </c>
      <c r="J28" s="20" t="n">
        <v>2.84949134</v>
      </c>
      <c r="K28" s="18" t="n">
        <v>432.67095342</v>
      </c>
      <c r="L28" s="20" t="n">
        <v>2.29088798</v>
      </c>
      <c r="M28" s="18" t="s">
        <v>481</v>
      </c>
      <c r="N28" s="20" t="s">
        <v>481</v>
      </c>
      <c r="O28" s="18" t="s">
        <v>481</v>
      </c>
      <c r="P28" s="20" t="s">
        <v>481</v>
      </c>
      <c r="Q28" s="18" t="s">
        <v>481</v>
      </c>
      <c r="R28" s="20" t="s">
        <v>481</v>
      </c>
      <c r="S28" s="18" t="s">
        <v>481</v>
      </c>
      <c r="T28" s="20" t="s">
        <v>481</v>
      </c>
      <c r="U28" s="18" t="n">
        <v>392.65126788</v>
      </c>
      <c r="V28" s="20" t="n">
        <v>6.47861936</v>
      </c>
    </row>
    <row r="29" spans="1:22">
      <c r="A29" s="15" t="s">
        <v>504</v>
      </c>
      <c r="B29" s="17" t="n">
        <v>5385</v>
      </c>
      <c r="C29" s="18">
        <f>(30.0/B29*100)</f>
        <v/>
      </c>
      <c r="D29" s="19" t="n">
        <v>5355</v>
      </c>
      <c r="E29" s="18" t="n">
        <v>475.81833114</v>
      </c>
      <c r="F29" s="20" t="n">
        <v>14.34663974</v>
      </c>
      <c r="G29" s="18" t="n">
        <v>481.6471427</v>
      </c>
      <c r="H29" s="20" t="n">
        <v>8.639497540000001</v>
      </c>
      <c r="I29" s="18" t="n">
        <v>508.53817304</v>
      </c>
      <c r="J29" s="20" t="n">
        <v>4.74151214</v>
      </c>
      <c r="K29" s="18" t="n">
        <v>520.74155495</v>
      </c>
      <c r="L29" s="20" t="n">
        <v>2.19457457</v>
      </c>
      <c r="M29" s="18" t="s">
        <v>481</v>
      </c>
      <c r="N29" s="20" t="s">
        <v>481</v>
      </c>
      <c r="O29" s="18" t="s">
        <v>481</v>
      </c>
      <c r="P29" s="20" t="s">
        <v>481</v>
      </c>
      <c r="Q29" s="18" t="n">
        <v>358.28551468</v>
      </c>
      <c r="R29" s="20" t="n">
        <v>8.567023300000001</v>
      </c>
      <c r="S29" s="18" t="s">
        <v>481</v>
      </c>
      <c r="T29" s="20" t="s">
        <v>481</v>
      </c>
      <c r="U29" s="18" t="n">
        <v>401.25953116</v>
      </c>
      <c r="V29" s="20" t="n">
        <v>9.759821130000001</v>
      </c>
    </row>
    <row r="30" spans="1:22">
      <c r="A30" s="15" t="s">
        <v>505</v>
      </c>
      <c r="B30" s="17" t="n">
        <v>4520</v>
      </c>
      <c r="C30" s="18">
        <f>(266.0/B30*100)</f>
        <v/>
      </c>
      <c r="D30" s="19" t="n">
        <v>4254</v>
      </c>
      <c r="E30" s="18" t="n">
        <v>492.50105724</v>
      </c>
      <c r="F30" s="20" t="n">
        <v>11.61240042</v>
      </c>
      <c r="G30" s="18" t="n">
        <v>485.33632458</v>
      </c>
      <c r="H30" s="20" t="n">
        <v>9.640607940000001</v>
      </c>
      <c r="I30" s="18" t="n">
        <v>523.58507651</v>
      </c>
      <c r="J30" s="20" t="n">
        <v>5.604661</v>
      </c>
      <c r="K30" s="18" t="n">
        <v>523.64379517</v>
      </c>
      <c r="L30" s="20" t="n">
        <v>2.56340841</v>
      </c>
      <c r="M30" s="18" t="s">
        <v>481</v>
      </c>
      <c r="N30" s="20" t="s">
        <v>481</v>
      </c>
      <c r="O30" s="18" t="s">
        <v>481</v>
      </c>
      <c r="P30" s="20" t="s">
        <v>481</v>
      </c>
      <c r="Q30" s="18" t="s">
        <v>481</v>
      </c>
      <c r="R30" s="20" t="s">
        <v>481</v>
      </c>
      <c r="S30" s="18" t="s">
        <v>481</v>
      </c>
      <c r="T30" s="20" t="s">
        <v>481</v>
      </c>
      <c r="U30" s="18" t="n">
        <v>424.44434441</v>
      </c>
      <c r="V30" s="20" t="n">
        <v>6.76878099</v>
      </c>
    </row>
    <row r="31" spans="1:22">
      <c r="A31" s="15" t="s">
        <v>506</v>
      </c>
      <c r="B31" s="17" t="n">
        <v>5456</v>
      </c>
      <c r="C31" s="18">
        <f>(158.0/B31*100)</f>
        <v/>
      </c>
      <c r="D31" s="19" t="n">
        <v>5298</v>
      </c>
      <c r="E31" s="18" t="n">
        <v>485.08704675</v>
      </c>
      <c r="F31" s="20" t="n">
        <v>9.516007099999999</v>
      </c>
      <c r="G31" s="18" t="n">
        <v>471.09898856</v>
      </c>
      <c r="H31" s="20" t="n">
        <v>5.96777454</v>
      </c>
      <c r="I31" s="18" t="n">
        <v>499.56446641</v>
      </c>
      <c r="J31" s="20" t="n">
        <v>3.20713333</v>
      </c>
      <c r="K31" s="18" t="n">
        <v>510.60004788</v>
      </c>
      <c r="L31" s="20" t="n">
        <v>2.30460557</v>
      </c>
      <c r="M31" s="18" t="s">
        <v>481</v>
      </c>
      <c r="N31" s="20" t="s">
        <v>481</v>
      </c>
      <c r="O31" s="18" t="s">
        <v>481</v>
      </c>
      <c r="P31" s="20" t="s">
        <v>481</v>
      </c>
      <c r="Q31" s="18" t="s">
        <v>481</v>
      </c>
      <c r="R31" s="20" t="s">
        <v>481</v>
      </c>
      <c r="S31" s="18" t="s">
        <v>481</v>
      </c>
      <c r="T31" s="20" t="s">
        <v>481</v>
      </c>
      <c r="U31" s="18" t="n">
        <v>422.14082307</v>
      </c>
      <c r="V31" s="20" t="n">
        <v>6.00101247</v>
      </c>
    </row>
    <row r="32" spans="1:22">
      <c r="A32" s="15" t="s">
        <v>507</v>
      </c>
      <c r="B32" s="17" t="n">
        <v>4478</v>
      </c>
      <c r="C32" s="18">
        <f>(6.0/B32*100)</f>
        <v/>
      </c>
      <c r="D32" s="19" t="n">
        <v>4472</v>
      </c>
      <c r="E32" s="18" t="n">
        <v>465.15065323</v>
      </c>
      <c r="F32" s="20" t="n">
        <v>8.847535089999999</v>
      </c>
      <c r="G32" s="18" t="n">
        <v>487.46518381</v>
      </c>
      <c r="H32" s="20" t="n">
        <v>5.42376496</v>
      </c>
      <c r="I32" s="18" t="n">
        <v>489.47254573</v>
      </c>
      <c r="J32" s="20" t="n">
        <v>3.50294089</v>
      </c>
      <c r="K32" s="18" t="n">
        <v>512.31597175</v>
      </c>
      <c r="L32" s="20" t="n">
        <v>2.80201718</v>
      </c>
      <c r="M32" s="18" t="s">
        <v>481</v>
      </c>
      <c r="N32" s="20" t="s">
        <v>481</v>
      </c>
      <c r="O32" s="18" t="s">
        <v>481</v>
      </c>
      <c r="P32" s="20" t="s">
        <v>481</v>
      </c>
      <c r="Q32" s="18" t="s">
        <v>481</v>
      </c>
      <c r="R32" s="20" t="s">
        <v>481</v>
      </c>
      <c r="S32" s="18" t="s">
        <v>481</v>
      </c>
      <c r="T32" s="20" t="s">
        <v>481</v>
      </c>
      <c r="U32" s="18" t="n">
        <v>432.65183544</v>
      </c>
      <c r="V32" s="20" t="n">
        <v>11.88967218</v>
      </c>
    </row>
    <row r="33" spans="1:22">
      <c r="A33" s="15" t="s">
        <v>508</v>
      </c>
      <c r="B33" s="17" t="n">
        <v>7325</v>
      </c>
      <c r="C33" s="18">
        <f>(88.0/B33*100)</f>
        <v/>
      </c>
      <c r="D33" s="19" t="n">
        <v>7237</v>
      </c>
      <c r="E33" s="18" t="n">
        <v>467.37968977</v>
      </c>
      <c r="F33" s="20" t="n">
        <v>7.87640483</v>
      </c>
      <c r="G33" s="18" t="n">
        <v>490.85348381</v>
      </c>
      <c r="H33" s="20" t="n">
        <v>6.43357176</v>
      </c>
      <c r="I33" s="18" t="n">
        <v>499.06803794</v>
      </c>
      <c r="J33" s="20" t="n">
        <v>4.40879695</v>
      </c>
      <c r="K33" s="18" t="n">
        <v>509.3061834</v>
      </c>
      <c r="L33" s="20" t="n">
        <v>2.35152073</v>
      </c>
      <c r="M33" s="18" t="s">
        <v>481</v>
      </c>
      <c r="N33" s="20" t="s">
        <v>481</v>
      </c>
      <c r="O33" s="18" t="s">
        <v>481</v>
      </c>
      <c r="P33" s="20" t="s">
        <v>481</v>
      </c>
      <c r="Q33" s="18" t="s">
        <v>481</v>
      </c>
      <c r="R33" s="20" t="s">
        <v>481</v>
      </c>
      <c r="S33" s="18" t="s">
        <v>481</v>
      </c>
      <c r="T33" s="20" t="s">
        <v>481</v>
      </c>
      <c r="U33" s="18" t="n">
        <v>424.48092434</v>
      </c>
      <c r="V33" s="20" t="n">
        <v>9.402312999999999</v>
      </c>
    </row>
    <row r="34" spans="1:22">
      <c r="A34" s="15" t="s">
        <v>509</v>
      </c>
      <c r="B34" s="17" t="n">
        <v>6350</v>
      </c>
      <c r="C34" s="18">
        <f>(113.0/B34*100)</f>
        <v/>
      </c>
      <c r="D34" s="19" t="n">
        <v>6237</v>
      </c>
      <c r="E34" s="18" t="n">
        <v>409.15542965</v>
      </c>
      <c r="F34" s="20" t="n">
        <v>5.80698996</v>
      </c>
      <c r="G34" s="18" t="n">
        <v>427.68606451</v>
      </c>
      <c r="H34" s="20" t="n">
        <v>5.61012333</v>
      </c>
      <c r="I34" s="18" t="n">
        <v>455.10235643</v>
      </c>
      <c r="J34" s="20" t="n">
        <v>3.59048336</v>
      </c>
      <c r="K34" s="18" t="n">
        <v>486.00128223</v>
      </c>
      <c r="L34" s="20" t="n">
        <v>2.55925222</v>
      </c>
      <c r="M34" s="18" t="s">
        <v>481</v>
      </c>
      <c r="N34" s="20" t="s">
        <v>481</v>
      </c>
      <c r="O34" s="18" t="s">
        <v>481</v>
      </c>
      <c r="P34" s="20" t="s">
        <v>481</v>
      </c>
      <c r="Q34" s="18" t="n">
        <v>306.56969545</v>
      </c>
      <c r="R34" s="20" t="n">
        <v>10.27624616</v>
      </c>
      <c r="S34" s="18" t="s">
        <v>481</v>
      </c>
      <c r="T34" s="20" t="s">
        <v>481</v>
      </c>
      <c r="U34" s="18" t="n">
        <v>391.64641874</v>
      </c>
      <c r="V34" s="20" t="n">
        <v>6.85139714</v>
      </c>
    </row>
    <row r="35" spans="1:22">
      <c r="A35" s="15" t="s">
        <v>510</v>
      </c>
      <c r="B35" s="17" t="n">
        <v>6406</v>
      </c>
      <c r="C35" s="18">
        <f>(80.0/B35*100)</f>
        <v/>
      </c>
      <c r="D35" s="19" t="n">
        <v>6326</v>
      </c>
      <c r="E35" s="18" t="n">
        <v>486.03390109</v>
      </c>
      <c r="F35" s="20" t="n">
        <v>9.02186627</v>
      </c>
      <c r="G35" s="18" t="n">
        <v>499.98533268</v>
      </c>
      <c r="H35" s="20" t="n">
        <v>6.91382359</v>
      </c>
      <c r="I35" s="18" t="n">
        <v>504.75252812</v>
      </c>
      <c r="J35" s="20" t="n">
        <v>3.23824364</v>
      </c>
      <c r="K35" s="18" t="n">
        <v>524.66920455</v>
      </c>
      <c r="L35" s="20" t="n">
        <v>1.76182838</v>
      </c>
      <c r="M35" s="18" t="s">
        <v>481</v>
      </c>
      <c r="N35" s="20" t="s">
        <v>481</v>
      </c>
      <c r="O35" s="18" t="s">
        <v>481</v>
      </c>
      <c r="P35" s="20" t="s">
        <v>481</v>
      </c>
      <c r="Q35" s="18" t="n">
        <v>374.85244494</v>
      </c>
      <c r="R35" s="20" t="n">
        <v>5.84040672</v>
      </c>
      <c r="S35" s="18" t="s">
        <v>481</v>
      </c>
      <c r="T35" s="20" t="s">
        <v>481</v>
      </c>
      <c r="U35" s="18" t="n">
        <v>408.78249353</v>
      </c>
      <c r="V35" s="20" t="n">
        <v>8.486918899999999</v>
      </c>
    </row>
    <row r="36" spans="1:22">
      <c r="A36" s="15" t="s">
        <v>511</v>
      </c>
      <c r="B36" s="17" t="n">
        <v>6736</v>
      </c>
      <c r="C36" s="18">
        <f>(107.0/B36*100)</f>
        <v/>
      </c>
      <c r="D36" s="19" t="n">
        <v>6629</v>
      </c>
      <c r="E36" s="18" t="n">
        <v>479.31708951</v>
      </c>
      <c r="F36" s="20" t="n">
        <v>9.634034700000001</v>
      </c>
      <c r="G36" s="18" t="n">
        <v>496.51776734</v>
      </c>
      <c r="H36" s="20" t="n">
        <v>5.842066</v>
      </c>
      <c r="I36" s="18" t="n">
        <v>498.05857284</v>
      </c>
      <c r="J36" s="20" t="n">
        <v>3.25614944</v>
      </c>
      <c r="K36" s="18" t="n">
        <v>497.91026833</v>
      </c>
      <c r="L36" s="20" t="n">
        <v>1.98672</v>
      </c>
      <c r="M36" s="18" t="s">
        <v>481</v>
      </c>
      <c r="N36" s="20" t="s">
        <v>481</v>
      </c>
      <c r="O36" s="18" t="s">
        <v>481</v>
      </c>
      <c r="P36" s="20" t="s">
        <v>481</v>
      </c>
      <c r="Q36" s="18" t="s">
        <v>481</v>
      </c>
      <c r="R36" s="20" t="s">
        <v>481</v>
      </c>
      <c r="S36" s="18" t="s">
        <v>481</v>
      </c>
      <c r="T36" s="20" t="s">
        <v>481</v>
      </c>
      <c r="U36" s="18" t="n">
        <v>423.95280624</v>
      </c>
      <c r="V36" s="20" t="n">
        <v>6.24696906</v>
      </c>
    </row>
    <row r="37" spans="1:22">
      <c r="A37" s="15" t="s">
        <v>512</v>
      </c>
      <c r="B37" s="17" t="n">
        <v>5458</v>
      </c>
      <c r="C37" s="18">
        <f>(222.0/B37*100)</f>
        <v/>
      </c>
      <c r="D37" s="19" t="n">
        <v>5236</v>
      </c>
      <c r="E37" s="18" t="n">
        <v>457.71386835</v>
      </c>
      <c r="F37" s="20" t="n">
        <v>12.24113348</v>
      </c>
      <c r="G37" s="18" t="n">
        <v>490.66654919</v>
      </c>
      <c r="H37" s="20" t="n">
        <v>9.67727464</v>
      </c>
      <c r="I37" s="18" t="n">
        <v>491.36091948</v>
      </c>
      <c r="J37" s="20" t="n">
        <v>4.30704129</v>
      </c>
      <c r="K37" s="18" t="n">
        <v>508.31664278</v>
      </c>
      <c r="L37" s="20" t="n">
        <v>3.39650849</v>
      </c>
      <c r="M37" s="18" t="s">
        <v>481</v>
      </c>
      <c r="N37" s="20" t="s">
        <v>481</v>
      </c>
      <c r="O37" s="18" t="s">
        <v>481</v>
      </c>
      <c r="P37" s="20" t="s">
        <v>481</v>
      </c>
      <c r="Q37" s="18" t="s">
        <v>481</v>
      </c>
      <c r="R37" s="20" t="s">
        <v>481</v>
      </c>
      <c r="S37" s="18" t="s">
        <v>481</v>
      </c>
      <c r="T37" s="20" t="s">
        <v>481</v>
      </c>
      <c r="U37" s="18" t="n">
        <v>411.79705249</v>
      </c>
      <c r="V37" s="20" t="n">
        <v>6.95864999</v>
      </c>
    </row>
    <row r="38" spans="1:22">
      <c r="A38" s="15" t="s">
        <v>513</v>
      </c>
      <c r="B38" s="17" t="n">
        <v>5860</v>
      </c>
      <c r="C38" s="18">
        <f>(34.0/B38*100)</f>
        <v/>
      </c>
      <c r="D38" s="19" t="n">
        <v>5826</v>
      </c>
      <c r="E38" s="18" t="n">
        <v>454.69677456</v>
      </c>
      <c r="F38" s="20" t="n">
        <v>12.66138637</v>
      </c>
      <c r="G38" s="18" t="n">
        <v>468.98662148</v>
      </c>
      <c r="H38" s="20" t="n">
        <v>8.860050080000001</v>
      </c>
      <c r="I38" s="18" t="n">
        <v>495.76985076</v>
      </c>
      <c r="J38" s="20" t="n">
        <v>4.76757363</v>
      </c>
      <c r="K38" s="18" t="n">
        <v>518.73877695</v>
      </c>
      <c r="L38" s="20" t="n">
        <v>2.95100709</v>
      </c>
      <c r="M38" s="18" t="s">
        <v>481</v>
      </c>
      <c r="N38" s="20" t="s">
        <v>481</v>
      </c>
      <c r="O38" s="18" t="s">
        <v>481</v>
      </c>
      <c r="P38" s="20" t="s">
        <v>481</v>
      </c>
      <c r="Q38" s="18" t="s">
        <v>481</v>
      </c>
      <c r="R38" s="20" t="s">
        <v>481</v>
      </c>
      <c r="S38" s="18" t="s">
        <v>481</v>
      </c>
      <c r="T38" s="20" t="s">
        <v>481</v>
      </c>
      <c r="U38" s="18" t="n">
        <v>484.46924968</v>
      </c>
      <c r="V38" s="20" t="n">
        <v>5.71507488</v>
      </c>
    </row>
    <row r="39" spans="1:22">
      <c r="A39" s="15" t="s">
        <v>514</v>
      </c>
      <c r="B39" s="17" t="n">
        <v>5895</v>
      </c>
      <c r="C39" s="18">
        <f>(34.0/B39*100)</f>
        <v/>
      </c>
      <c r="D39" s="19" t="n">
        <v>5861</v>
      </c>
      <c r="E39" s="18" t="n">
        <v>415.57941275</v>
      </c>
      <c r="F39" s="20" t="n">
        <v>6.73788371</v>
      </c>
      <c r="G39" s="18" t="n">
        <v>411.25366729</v>
      </c>
      <c r="H39" s="20" t="n">
        <v>4.89790454</v>
      </c>
      <c r="I39" s="18" t="n">
        <v>421.11351576</v>
      </c>
      <c r="J39" s="20" t="n">
        <v>4.17178774</v>
      </c>
      <c r="K39" s="18" t="n">
        <v>444.60741593</v>
      </c>
      <c r="L39" s="20" t="n">
        <v>4.2739454</v>
      </c>
      <c r="M39" s="18" t="s">
        <v>481</v>
      </c>
      <c r="N39" s="20" t="s">
        <v>481</v>
      </c>
      <c r="O39" s="18" t="s">
        <v>481</v>
      </c>
      <c r="P39" s="20" t="s">
        <v>481</v>
      </c>
      <c r="Q39" s="18" t="s">
        <v>481</v>
      </c>
      <c r="R39" s="20" t="s">
        <v>481</v>
      </c>
      <c r="S39" s="18" t="s">
        <v>481</v>
      </c>
      <c r="T39" s="20" t="s">
        <v>481</v>
      </c>
      <c r="U39" s="18" t="n">
        <v>372.5369346</v>
      </c>
      <c r="V39" s="20" t="n">
        <v>7.7049076</v>
      </c>
    </row>
    <row r="40" spans="1:22">
      <c r="A40" s="15" t="s">
        <v>515</v>
      </c>
      <c r="B40" s="17" t="n">
        <v>14157</v>
      </c>
      <c r="C40" s="18">
        <f>(437.0/B40*100)</f>
        <v/>
      </c>
      <c r="D40" s="19" t="n">
        <v>13720</v>
      </c>
      <c r="E40" s="18" t="n">
        <v>466.69512655</v>
      </c>
      <c r="F40" s="20" t="n">
        <v>13.03744085</v>
      </c>
      <c r="G40" s="18" t="n">
        <v>497.99312468</v>
      </c>
      <c r="H40" s="20" t="n">
        <v>7.29511245</v>
      </c>
      <c r="I40" s="18" t="n">
        <v>520.9511523800001</v>
      </c>
      <c r="J40" s="20" t="n">
        <v>4.77263185</v>
      </c>
      <c r="K40" s="18" t="n">
        <v>516.01578353</v>
      </c>
      <c r="L40" s="20" t="n">
        <v>2.64764066</v>
      </c>
      <c r="M40" s="18" t="s">
        <v>481</v>
      </c>
      <c r="N40" s="20" t="s">
        <v>481</v>
      </c>
      <c r="O40" s="18" t="s">
        <v>481</v>
      </c>
      <c r="P40" s="20" t="s">
        <v>481</v>
      </c>
      <c r="Q40" s="18" t="s">
        <v>481</v>
      </c>
      <c r="R40" s="20" t="s">
        <v>481</v>
      </c>
      <c r="S40" s="18" t="s">
        <v>481</v>
      </c>
      <c r="T40" s="20" t="s">
        <v>481</v>
      </c>
      <c r="U40" s="18" t="n">
        <v>424.30138454</v>
      </c>
      <c r="V40" s="20" t="n">
        <v>6.20924872</v>
      </c>
    </row>
    <row r="41" spans="1:22">
      <c r="A41" s="15" t="s">
        <v>516</v>
      </c>
      <c r="B41" s="17" t="n">
        <v>5712</v>
      </c>
      <c r="C41" s="18">
        <f>(76.0/B41*100)</f>
        <v/>
      </c>
      <c r="D41" s="19" t="n">
        <v>5636</v>
      </c>
      <c r="E41" s="18" t="n">
        <v>480.82805545</v>
      </c>
      <c r="F41" s="20" t="n">
        <v>9.328943750000001</v>
      </c>
      <c r="G41" s="18" t="n">
        <v>486.5583369</v>
      </c>
      <c r="H41" s="20" t="n">
        <v>9.019847390000001</v>
      </c>
      <c r="I41" s="18" t="n">
        <v>497.62496096</v>
      </c>
      <c r="J41" s="20" t="n">
        <v>4.16175064</v>
      </c>
      <c r="K41" s="18" t="n">
        <v>506.07219129</v>
      </c>
      <c r="L41" s="20" t="n">
        <v>2.65588257</v>
      </c>
      <c r="M41" s="18" t="s">
        <v>481</v>
      </c>
      <c r="N41" s="20" t="s">
        <v>481</v>
      </c>
      <c r="O41" s="18" t="s">
        <v>481</v>
      </c>
      <c r="P41" s="20" t="s">
        <v>481</v>
      </c>
      <c r="Q41" s="18" t="n">
        <v>387.44235424</v>
      </c>
      <c r="R41" s="20" t="n">
        <v>14.52510266</v>
      </c>
      <c r="S41" s="18" t="s">
        <v>481</v>
      </c>
      <c r="T41" s="20" t="s">
        <v>481</v>
      </c>
      <c r="U41" s="18" t="n">
        <v>419.56979876</v>
      </c>
      <c r="V41" s="20" t="n">
        <v>11.05192839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(2365.0/B46*100)</f>
        <v/>
      </c>
      <c r="D46" s="19" t="n">
        <v>20776</v>
      </c>
      <c r="E46" s="18" t="n">
        <v>375.85526045</v>
      </c>
      <c r="F46" s="20" t="n">
        <v>4.71532358</v>
      </c>
      <c r="G46" s="18" t="n">
        <v>389.5177448</v>
      </c>
      <c r="H46" s="20" t="n">
        <v>3.95668821</v>
      </c>
      <c r="I46" s="18" t="n">
        <v>408.7683412</v>
      </c>
      <c r="J46" s="20" t="n">
        <v>3.94150468</v>
      </c>
      <c r="K46" s="18" t="n">
        <v>434.57777032</v>
      </c>
      <c r="L46" s="20" t="n">
        <v>3.19081861</v>
      </c>
      <c r="M46" s="18" t="s">
        <v>481</v>
      </c>
      <c r="N46" s="20" t="s">
        <v>481</v>
      </c>
      <c r="O46" s="18" t="s">
        <v>481</v>
      </c>
      <c r="P46" s="20" t="s">
        <v>481</v>
      </c>
      <c r="Q46" s="18" t="s">
        <v>481</v>
      </c>
      <c r="R46" s="20" t="s">
        <v>481</v>
      </c>
      <c r="S46" s="18" t="s">
        <v>481</v>
      </c>
      <c r="T46" s="20" t="s">
        <v>481</v>
      </c>
      <c r="U46" s="18" t="n">
        <v>378.27384607</v>
      </c>
      <c r="V46" s="20" t="n">
        <v>2.24326207</v>
      </c>
    </row>
    <row r="47" spans="1:22">
      <c r="A47" s="15" t="s">
        <v>522</v>
      </c>
      <c r="B47" s="17" t="n">
        <v>5928</v>
      </c>
      <c r="C47" s="18">
        <f>(471.0/B47*100)</f>
        <v/>
      </c>
      <c r="D47" s="19" t="n">
        <v>5457</v>
      </c>
      <c r="E47" s="18" t="n">
        <v>413.4839268</v>
      </c>
      <c r="F47" s="20" t="n">
        <v>6.41207827</v>
      </c>
      <c r="G47" s="18" t="n">
        <v>420.97733149</v>
      </c>
      <c r="H47" s="20" t="n">
        <v>5.90506411</v>
      </c>
      <c r="I47" s="18" t="n">
        <v>446.40359711</v>
      </c>
      <c r="J47" s="20" t="n">
        <v>4.58840178</v>
      </c>
      <c r="K47" s="18" t="n">
        <v>494.04748632</v>
      </c>
      <c r="L47" s="20" t="n">
        <v>4.02592494</v>
      </c>
      <c r="M47" s="18" t="s">
        <v>481</v>
      </c>
      <c r="N47" s="20" t="s">
        <v>481</v>
      </c>
      <c r="O47" s="18" t="s">
        <v>481</v>
      </c>
      <c r="P47" s="20" t="s">
        <v>481</v>
      </c>
      <c r="Q47" s="18" t="s">
        <v>481</v>
      </c>
      <c r="R47" s="20" t="s">
        <v>481</v>
      </c>
      <c r="S47" s="18" t="s">
        <v>481</v>
      </c>
      <c r="T47" s="20" t="s">
        <v>481</v>
      </c>
      <c r="U47" s="18" t="n">
        <v>378.90480009</v>
      </c>
      <c r="V47" s="20" t="n">
        <v>5.38089471</v>
      </c>
    </row>
    <row r="48" spans="1:22">
      <c r="A48" s="15" t="s">
        <v>523</v>
      </c>
      <c r="B48" s="17" t="n">
        <v>9841</v>
      </c>
      <c r="C48" s="18">
        <f>(8.0/B48*100)</f>
        <v/>
      </c>
      <c r="D48" s="19" t="n">
        <v>9833</v>
      </c>
      <c r="E48" s="18" t="n">
        <v>507.71672885</v>
      </c>
      <c r="F48" s="20" t="n">
        <v>7.66041796</v>
      </c>
      <c r="G48" s="18" t="n">
        <v>497.30016298</v>
      </c>
      <c r="H48" s="20" t="n">
        <v>9.051078349999999</v>
      </c>
      <c r="I48" s="18" t="n">
        <v>506.27260697</v>
      </c>
      <c r="J48" s="20" t="n">
        <v>5.42595716</v>
      </c>
      <c r="K48" s="18" t="n">
        <v>531.39822796</v>
      </c>
      <c r="L48" s="20" t="n">
        <v>4.51110654</v>
      </c>
      <c r="M48" s="18" t="s">
        <v>481</v>
      </c>
      <c r="N48" s="20" t="s">
        <v>481</v>
      </c>
      <c r="O48" s="18" t="s">
        <v>481</v>
      </c>
      <c r="P48" s="20" t="s">
        <v>481</v>
      </c>
      <c r="Q48" s="18" t="s">
        <v>481</v>
      </c>
      <c r="R48" s="20" t="s">
        <v>481</v>
      </c>
      <c r="S48" s="18" t="s">
        <v>481</v>
      </c>
      <c r="T48" s="20" t="s">
        <v>481</v>
      </c>
      <c r="U48" s="18" t="n">
        <v>460.34100983</v>
      </c>
      <c r="V48" s="20" t="n">
        <v>21.86794613</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(468.0/B50*100)</f>
        <v/>
      </c>
      <c r="D50" s="19" t="n">
        <v>11327</v>
      </c>
      <c r="E50" s="18" t="n">
        <v>372.3438776</v>
      </c>
      <c r="F50" s="20" t="n">
        <v>4.78999931</v>
      </c>
      <c r="G50" s="18" t="n">
        <v>388.68716453</v>
      </c>
      <c r="H50" s="20" t="n">
        <v>3.99104514</v>
      </c>
      <c r="I50" s="18" t="n">
        <v>408.22827647</v>
      </c>
      <c r="J50" s="20" t="n">
        <v>3.01451182</v>
      </c>
      <c r="K50" s="18" t="n">
        <v>439.6672075</v>
      </c>
      <c r="L50" s="20" t="n">
        <v>2.39593791</v>
      </c>
      <c r="M50" s="18" t="s">
        <v>481</v>
      </c>
      <c r="N50" s="20" t="s">
        <v>481</v>
      </c>
      <c r="O50" s="18" t="s">
        <v>481</v>
      </c>
      <c r="P50" s="20" t="s">
        <v>481</v>
      </c>
      <c r="Q50" s="18" t="s">
        <v>481</v>
      </c>
      <c r="R50" s="20" t="s">
        <v>481</v>
      </c>
      <c r="S50" s="18" t="s">
        <v>481</v>
      </c>
      <c r="T50" s="20" t="s">
        <v>481</v>
      </c>
      <c r="U50" s="18" t="n">
        <v>363.36893639</v>
      </c>
      <c r="V50" s="20" t="n">
        <v>6.34354668</v>
      </c>
    </row>
    <row r="51" spans="1:22">
      <c r="A51" s="15" t="s">
        <v>526</v>
      </c>
      <c r="B51" s="17" t="n">
        <v>6866</v>
      </c>
      <c r="C51" s="18">
        <f>(115.0/B51*100)</f>
        <v/>
      </c>
      <c r="D51" s="19" t="n">
        <v>6751</v>
      </c>
      <c r="E51" s="18" t="n">
        <v>393.1875957</v>
      </c>
      <c r="F51" s="20" t="n">
        <v>5.39625542</v>
      </c>
      <c r="G51" s="18" t="n">
        <v>398.6185702</v>
      </c>
      <c r="H51" s="20" t="n">
        <v>4.31228892</v>
      </c>
      <c r="I51" s="18" t="n">
        <v>412.42893937</v>
      </c>
      <c r="J51" s="20" t="n">
        <v>3.39681629</v>
      </c>
      <c r="K51" s="18" t="n">
        <v>434.22458325</v>
      </c>
      <c r="L51" s="20" t="n">
        <v>2.27363756</v>
      </c>
      <c r="M51" s="18" t="s">
        <v>481</v>
      </c>
      <c r="N51" s="20" t="s">
        <v>481</v>
      </c>
      <c r="O51" s="18" t="s">
        <v>481</v>
      </c>
      <c r="P51" s="20" t="s">
        <v>481</v>
      </c>
      <c r="Q51" s="18" t="n">
        <v>410.85572185</v>
      </c>
      <c r="R51" s="20" t="n">
        <v>3.7997542</v>
      </c>
      <c r="S51" s="18" t="s">
        <v>481</v>
      </c>
      <c r="T51" s="20" t="s">
        <v>481</v>
      </c>
      <c r="U51" s="18" t="n">
        <v>394.16139491</v>
      </c>
      <c r="V51" s="20" t="n">
        <v>6.28053151</v>
      </c>
    </row>
    <row r="52" spans="1:22">
      <c r="A52" s="15" t="s">
        <v>527</v>
      </c>
      <c r="B52" s="17" t="n">
        <v>5809</v>
      </c>
      <c r="C52" s="18">
        <f>(120.0/B52*100)</f>
        <v/>
      </c>
      <c r="D52" s="19" t="n">
        <v>5689</v>
      </c>
      <c r="E52" s="18" t="n">
        <v>449.36792866</v>
      </c>
      <c r="F52" s="20" t="n">
        <v>7.22131203</v>
      </c>
      <c r="G52" s="18" t="n">
        <v>460.26297098</v>
      </c>
      <c r="H52" s="20" t="n">
        <v>5.98337576</v>
      </c>
      <c r="I52" s="18" t="n">
        <v>470.67346452</v>
      </c>
      <c r="J52" s="20" t="n">
        <v>4.09157128</v>
      </c>
      <c r="K52" s="18" t="n">
        <v>484.58289684</v>
      </c>
      <c r="L52" s="20" t="n">
        <v>2.66220397</v>
      </c>
      <c r="M52" s="18" t="s">
        <v>481</v>
      </c>
      <c r="N52" s="20" t="s">
        <v>481</v>
      </c>
      <c r="O52" s="18" t="s">
        <v>481</v>
      </c>
      <c r="P52" s="20" t="s">
        <v>481</v>
      </c>
      <c r="Q52" s="18" t="s">
        <v>481</v>
      </c>
      <c r="R52" s="20" t="s">
        <v>481</v>
      </c>
      <c r="S52" s="18" t="s">
        <v>481</v>
      </c>
      <c r="T52" s="20" t="s">
        <v>481</v>
      </c>
      <c r="U52" s="18" t="n">
        <v>399.04965639</v>
      </c>
      <c r="V52" s="20" t="n">
        <v>5.81926652</v>
      </c>
    </row>
    <row r="53" spans="1:22">
      <c r="A53" s="15" t="s">
        <v>528</v>
      </c>
      <c r="B53" s="17" t="n">
        <v>5571</v>
      </c>
      <c r="C53" s="18">
        <f>(136.0/B53*100)</f>
        <v/>
      </c>
      <c r="D53" s="19" t="n">
        <v>5435</v>
      </c>
      <c r="E53" s="18" t="n">
        <v>406.37546563</v>
      </c>
      <c r="F53" s="20" t="n">
        <v>4.37300031</v>
      </c>
      <c r="G53" s="18" t="n">
        <v>416.44568793</v>
      </c>
      <c r="H53" s="20" t="n">
        <v>4.33148715</v>
      </c>
      <c r="I53" s="18" t="n">
        <v>429.37106878</v>
      </c>
      <c r="J53" s="20" t="n">
        <v>2.63115059</v>
      </c>
      <c r="K53" s="18" t="n">
        <v>458.8408262</v>
      </c>
      <c r="L53" s="20" t="n">
        <v>2.14944441</v>
      </c>
      <c r="M53" s="18" t="s">
        <v>481</v>
      </c>
      <c r="N53" s="20" t="s">
        <v>481</v>
      </c>
      <c r="O53" s="18" t="s">
        <v>481</v>
      </c>
      <c r="P53" s="20" t="s">
        <v>481</v>
      </c>
      <c r="Q53" s="18" t="s">
        <v>481</v>
      </c>
      <c r="R53" s="20" t="s">
        <v>481</v>
      </c>
      <c r="S53" s="18" t="s">
        <v>481</v>
      </c>
      <c r="T53" s="20" t="s">
        <v>481</v>
      </c>
      <c r="U53" s="18" t="n">
        <v>364.84745051</v>
      </c>
      <c r="V53" s="20" t="n">
        <v>4.16398014</v>
      </c>
    </row>
    <row r="54" spans="1:22">
      <c r="A54" s="15" t="s">
        <v>529</v>
      </c>
      <c r="B54" s="17" t="n">
        <v>4740</v>
      </c>
      <c r="C54" s="18">
        <f>(606.0/B54*100)</f>
        <v/>
      </c>
      <c r="D54" s="19" t="n">
        <v>4134</v>
      </c>
      <c r="E54" s="18" t="n">
        <v>319.40370045</v>
      </c>
      <c r="F54" s="20" t="n">
        <v>4.02258079</v>
      </c>
      <c r="G54" s="18" t="n">
        <v>327.06761111</v>
      </c>
      <c r="H54" s="20" t="n">
        <v>3.97296915</v>
      </c>
      <c r="I54" s="18" t="n">
        <v>337.23616055</v>
      </c>
      <c r="J54" s="20" t="n">
        <v>4.01502569</v>
      </c>
      <c r="K54" s="18" t="n">
        <v>368.70997318</v>
      </c>
      <c r="L54" s="20" t="n">
        <v>3.95058402</v>
      </c>
      <c r="M54" s="18" t="s">
        <v>481</v>
      </c>
      <c r="N54" s="20" t="s">
        <v>481</v>
      </c>
      <c r="O54" s="18" t="s">
        <v>481</v>
      </c>
      <c r="P54" s="20" t="s">
        <v>481</v>
      </c>
      <c r="Q54" s="18" t="s">
        <v>481</v>
      </c>
      <c r="R54" s="20" t="s">
        <v>481</v>
      </c>
      <c r="S54" s="18" t="s">
        <v>481</v>
      </c>
      <c r="T54" s="20" t="s">
        <v>481</v>
      </c>
      <c r="U54" s="18" t="n">
        <v>288.11746569</v>
      </c>
      <c r="V54" s="20" t="n">
        <v>3.60481249</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(77.0/B56*100)</f>
        <v/>
      </c>
      <c r="D56" s="19" t="n">
        <v>5282</v>
      </c>
      <c r="E56" s="18" t="n">
        <v>501.73773119</v>
      </c>
      <c r="F56" s="20" t="n">
        <v>7.50509832</v>
      </c>
      <c r="G56" s="18" t="n">
        <v>518.53744061</v>
      </c>
      <c r="H56" s="20" t="n">
        <v>6.1444312</v>
      </c>
      <c r="I56" s="18" t="n">
        <v>518.79169571</v>
      </c>
      <c r="J56" s="20" t="n">
        <v>2.83922358</v>
      </c>
      <c r="K56" s="18" t="n">
        <v>529.12230263</v>
      </c>
      <c r="L56" s="20" t="n">
        <v>2.759233</v>
      </c>
      <c r="M56" s="18" t="s">
        <v>481</v>
      </c>
      <c r="N56" s="20" t="s">
        <v>481</v>
      </c>
      <c r="O56" s="18" t="s">
        <v>481</v>
      </c>
      <c r="P56" s="20" t="s">
        <v>481</v>
      </c>
      <c r="Q56" s="18" t="s">
        <v>481</v>
      </c>
      <c r="R56" s="20" t="s">
        <v>481</v>
      </c>
      <c r="S56" s="18" t="s">
        <v>481</v>
      </c>
      <c r="T56" s="20" t="s">
        <v>481</v>
      </c>
      <c r="U56" s="18" t="n">
        <v>464.96113694</v>
      </c>
      <c r="V56" s="20" t="n">
        <v>13.54955687</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(189.0/B61*100)</f>
        <v/>
      </c>
      <c r="D61" s="19" t="n">
        <v>6336</v>
      </c>
      <c r="E61" s="18" t="n">
        <v>433.56926854</v>
      </c>
      <c r="F61" s="20" t="n">
        <v>7.06637784</v>
      </c>
      <c r="G61" s="18" t="n">
        <v>439.78548279</v>
      </c>
      <c r="H61" s="20" t="n">
        <v>4.88976614</v>
      </c>
      <c r="I61" s="18" t="n">
        <v>467.66117325</v>
      </c>
      <c r="J61" s="20" t="n">
        <v>2.91169709</v>
      </c>
      <c r="K61" s="18" t="n">
        <v>495.31814642</v>
      </c>
      <c r="L61" s="20" t="n">
        <v>2.73998298</v>
      </c>
      <c r="M61" s="18" t="s">
        <v>481</v>
      </c>
      <c r="N61" s="20" t="s">
        <v>481</v>
      </c>
      <c r="O61" s="18" t="s">
        <v>481</v>
      </c>
      <c r="P61" s="20" t="s">
        <v>481</v>
      </c>
      <c r="Q61" s="18" t="s">
        <v>481</v>
      </c>
      <c r="R61" s="20" t="s">
        <v>481</v>
      </c>
      <c r="S61" s="18" t="s">
        <v>481</v>
      </c>
      <c r="T61" s="20" t="s">
        <v>481</v>
      </c>
      <c r="U61" s="18" t="n">
        <v>389.66952429</v>
      </c>
      <c r="V61" s="20" t="n">
        <v>7.4143674</v>
      </c>
    </row>
    <row r="62" spans="1:22">
      <c r="A62" s="15" t="s">
        <v>537</v>
      </c>
      <c r="B62" s="17" t="n">
        <v>4476</v>
      </c>
      <c r="C62" s="18">
        <f>(3.0/B62*100)</f>
        <v/>
      </c>
      <c r="D62" s="19" t="n">
        <v>4473</v>
      </c>
      <c r="E62" s="18" t="n">
        <v>495.10129396</v>
      </c>
      <c r="F62" s="20" t="n">
        <v>8.62460907</v>
      </c>
      <c r="G62" s="18" t="n">
        <v>506.00861745</v>
      </c>
      <c r="H62" s="20" t="n">
        <v>7.56351267</v>
      </c>
      <c r="I62" s="18" t="n">
        <v>515.88512984</v>
      </c>
      <c r="J62" s="20" t="n">
        <v>2.84589529</v>
      </c>
      <c r="K62" s="18" t="n">
        <v>535.80410585</v>
      </c>
      <c r="L62" s="20" t="n">
        <v>1.38899496</v>
      </c>
      <c r="M62" s="18" t="s">
        <v>481</v>
      </c>
      <c r="N62" s="20" t="s">
        <v>481</v>
      </c>
      <c r="O62" s="18" t="s">
        <v>481</v>
      </c>
      <c r="P62" s="20" t="s">
        <v>481</v>
      </c>
      <c r="Q62" s="18" t="s">
        <v>481</v>
      </c>
      <c r="R62" s="20" t="s">
        <v>481</v>
      </c>
      <c r="S62" s="18" t="s">
        <v>481</v>
      </c>
      <c r="T62" s="20" t="s">
        <v>481</v>
      </c>
      <c r="U62" s="18" t="n">
        <v>492.48375632</v>
      </c>
      <c r="V62" s="20" t="n">
        <v>20.98954105</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(103.0/B66*100)</f>
        <v/>
      </c>
      <c r="D66" s="19" t="n">
        <v>5562</v>
      </c>
      <c r="E66" s="18" t="n">
        <v>394.16996851</v>
      </c>
      <c r="F66" s="20" t="n">
        <v>3.61610223</v>
      </c>
      <c r="G66" s="18" t="n">
        <v>397.10964319</v>
      </c>
      <c r="H66" s="20" t="n">
        <v>3.62767621</v>
      </c>
      <c r="I66" s="18" t="n">
        <v>410.57105325</v>
      </c>
      <c r="J66" s="20" t="n">
        <v>2.51470532</v>
      </c>
      <c r="K66" s="18" t="n">
        <v>439.06363711</v>
      </c>
      <c r="L66" s="20" t="n">
        <v>1.6346318</v>
      </c>
      <c r="M66" s="18" t="s">
        <v>481</v>
      </c>
      <c r="N66" s="20" t="s">
        <v>481</v>
      </c>
      <c r="O66" s="18" t="s">
        <v>481</v>
      </c>
      <c r="P66" s="20" t="s">
        <v>481</v>
      </c>
      <c r="Q66" s="18" t="s">
        <v>481</v>
      </c>
      <c r="R66" s="20" t="s">
        <v>481</v>
      </c>
      <c r="S66" s="18" t="s">
        <v>481</v>
      </c>
      <c r="T66" s="20" t="s">
        <v>481</v>
      </c>
      <c r="U66" s="18" t="n">
        <v>355.94072571</v>
      </c>
      <c r="V66" s="20" t="n">
        <v>3.05295587</v>
      </c>
    </row>
    <row r="67" spans="1:22">
      <c r="A67" s="15" t="s">
        <v>542</v>
      </c>
      <c r="B67" s="17" t="n">
        <v>6971</v>
      </c>
      <c r="C67" s="18">
        <f>(1233.0/B67*100)</f>
        <v/>
      </c>
      <c r="D67" s="19" t="n">
        <v>5738</v>
      </c>
      <c r="E67" s="18" t="n">
        <v>368.72043342</v>
      </c>
      <c r="F67" s="20" t="n">
        <v>4.79519816</v>
      </c>
      <c r="G67" s="18" t="n">
        <v>383.45868933</v>
      </c>
      <c r="H67" s="20" t="n">
        <v>3.91253023</v>
      </c>
      <c r="I67" s="18" t="n">
        <v>396.78154797</v>
      </c>
      <c r="J67" s="20" t="n">
        <v>3.11576168</v>
      </c>
      <c r="K67" s="18" t="n">
        <v>432.76095823</v>
      </c>
      <c r="L67" s="20" t="n">
        <v>2.81209324</v>
      </c>
      <c r="M67" s="18" t="s">
        <v>481</v>
      </c>
      <c r="N67" s="20" t="s">
        <v>481</v>
      </c>
      <c r="O67" s="18" t="s">
        <v>481</v>
      </c>
      <c r="P67" s="20" t="s">
        <v>481</v>
      </c>
      <c r="Q67" s="18" t="s">
        <v>481</v>
      </c>
      <c r="R67" s="20" t="s">
        <v>481</v>
      </c>
      <c r="S67" s="18" t="s">
        <v>481</v>
      </c>
      <c r="T67" s="20" t="s">
        <v>481</v>
      </c>
      <c r="U67" s="18" t="n">
        <v>351.32996288</v>
      </c>
      <c r="V67" s="20" t="n">
        <v>5.46905082</v>
      </c>
    </row>
    <row r="68" spans="1:22">
      <c r="A68" s="15" t="s">
        <v>543</v>
      </c>
      <c r="B68" s="17" t="n">
        <v>12083</v>
      </c>
      <c r="C68" s="18">
        <f>(32.0/B68*100)</f>
        <v/>
      </c>
      <c r="D68" s="19" t="n">
        <v>12051</v>
      </c>
      <c r="E68" s="18" t="n">
        <v>396.52682334</v>
      </c>
      <c r="F68" s="20" t="n">
        <v>2.84812097</v>
      </c>
      <c r="G68" s="18" t="n">
        <v>401.35597705</v>
      </c>
      <c r="H68" s="20" t="n">
        <v>2.83442844</v>
      </c>
      <c r="I68" s="18" t="n">
        <v>428.94725345</v>
      </c>
      <c r="J68" s="20" t="n">
        <v>1.79799911</v>
      </c>
      <c r="K68" s="18" t="n">
        <v>457.4365913</v>
      </c>
      <c r="L68" s="20" t="n">
        <v>1.68106842</v>
      </c>
      <c r="M68" s="18" t="s">
        <v>481</v>
      </c>
      <c r="N68" s="20" t="s">
        <v>481</v>
      </c>
      <c r="O68" s="18" t="s">
        <v>481</v>
      </c>
      <c r="P68" s="20" t="s">
        <v>481</v>
      </c>
      <c r="Q68" s="18" t="s">
        <v>481</v>
      </c>
      <c r="R68" s="20" t="s">
        <v>481</v>
      </c>
      <c r="S68" s="18" t="s">
        <v>481</v>
      </c>
      <c r="T68" s="20" t="s">
        <v>481</v>
      </c>
      <c r="U68" s="18" t="n">
        <v>361.41450604</v>
      </c>
      <c r="V68" s="20" t="n">
        <v>1.82675651</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461.66831884</v>
      </c>
      <c r="F70" s="20" t="n">
        <v>5.91208313</v>
      </c>
      <c r="G70" s="18" t="n">
        <v>478.42039013</v>
      </c>
      <c r="H70" s="20" t="n">
        <v>5.12050788</v>
      </c>
      <c r="I70" s="18" t="n">
        <v>482.34888743</v>
      </c>
      <c r="J70" s="20" t="n">
        <v>3.57459589</v>
      </c>
      <c r="K70" s="18" t="n">
        <v>503.36087547</v>
      </c>
      <c r="L70" s="20" t="n">
        <v>2.84427917</v>
      </c>
      <c r="M70" s="18" t="s">
        <v>481</v>
      </c>
      <c r="N70" s="20" t="s">
        <v>481</v>
      </c>
      <c r="O70" s="18" t="s">
        <v>481</v>
      </c>
      <c r="P70" s="20" t="s">
        <v>481</v>
      </c>
      <c r="Q70" s="18" t="s">
        <v>481</v>
      </c>
      <c r="R70" s="20" t="s">
        <v>481</v>
      </c>
      <c r="S70" s="18" t="s">
        <v>481</v>
      </c>
      <c r="T70" s="20" t="s">
        <v>481</v>
      </c>
      <c r="U70" s="18" t="n">
        <v>431.54656952</v>
      </c>
      <c r="V70" s="20" t="n">
        <v>7.80513525</v>
      </c>
    </row>
    <row r="71" spans="1:22">
      <c r="A71" s="15" t="s">
        <v>546</v>
      </c>
      <c r="B71" s="17" t="n">
        <v>6115</v>
      </c>
      <c r="C71" s="18">
        <f>(55.0/B71*100)</f>
        <v/>
      </c>
      <c r="D71" s="19" t="n">
        <v>6060</v>
      </c>
      <c r="E71" s="18" t="n">
        <v>539.78815435</v>
      </c>
      <c r="F71" s="20" t="n">
        <v>10.09316646</v>
      </c>
      <c r="G71" s="18" t="n">
        <v>528.52629498</v>
      </c>
      <c r="H71" s="20" t="n">
        <v>6.92542207</v>
      </c>
      <c r="I71" s="18" t="n">
        <v>551.47657428</v>
      </c>
      <c r="J71" s="20" t="n">
        <v>3.06206685</v>
      </c>
      <c r="K71" s="18" t="n">
        <v>562.89365033</v>
      </c>
      <c r="L71" s="20" t="n">
        <v>1.63758626</v>
      </c>
      <c r="M71" s="18" t="s">
        <v>481</v>
      </c>
      <c r="N71" s="20" t="s">
        <v>481</v>
      </c>
      <c r="O71" s="18" t="s">
        <v>481</v>
      </c>
      <c r="P71" s="20" t="s">
        <v>481</v>
      </c>
      <c r="Q71" s="18" t="s">
        <v>481</v>
      </c>
      <c r="R71" s="20" t="s">
        <v>481</v>
      </c>
      <c r="S71" s="18" t="s">
        <v>481</v>
      </c>
      <c r="T71" s="20" t="s">
        <v>481</v>
      </c>
      <c r="U71" s="18" t="n">
        <v>494.07049452</v>
      </c>
      <c r="V71" s="20" t="n">
        <v>13.20327093</v>
      </c>
    </row>
    <row r="72" spans="1:22">
      <c r="A72" s="15" t="s">
        <v>547</v>
      </c>
      <c r="B72" s="17" t="n">
        <v>7708</v>
      </c>
      <c r="C72" s="18">
        <f>(9.0/B72*100)</f>
        <v/>
      </c>
      <c r="D72" s="19" t="n">
        <v>7699</v>
      </c>
      <c r="E72" s="18" t="n">
        <v>497.06828382</v>
      </c>
      <c r="F72" s="20" t="n">
        <v>15.15865525</v>
      </c>
      <c r="G72" s="18" t="n">
        <v>509.55366549</v>
      </c>
      <c r="H72" s="20" t="n">
        <v>7.83422857</v>
      </c>
      <c r="I72" s="18" t="n">
        <v>521.91935397</v>
      </c>
      <c r="J72" s="20" t="n">
        <v>3.36836043</v>
      </c>
      <c r="K72" s="18" t="n">
        <v>539.40783003</v>
      </c>
      <c r="L72" s="20" t="n">
        <v>2.8994999</v>
      </c>
      <c r="M72" s="18" t="s">
        <v>481</v>
      </c>
      <c r="N72" s="20" t="s">
        <v>481</v>
      </c>
      <c r="O72" s="18" t="s">
        <v>481</v>
      </c>
      <c r="P72" s="20" t="s">
        <v>481</v>
      </c>
      <c r="Q72" s="18" t="s">
        <v>481</v>
      </c>
      <c r="R72" s="20" t="s">
        <v>481</v>
      </c>
      <c r="S72" s="18" t="s">
        <v>481</v>
      </c>
      <c r="T72" s="20" t="s">
        <v>481</v>
      </c>
      <c r="U72" s="18" t="n">
        <v>473.30712677</v>
      </c>
      <c r="V72" s="20" t="n">
        <v>20.82149609</v>
      </c>
    </row>
    <row r="73" spans="1:22">
      <c r="A73" s="15" t="s">
        <v>548</v>
      </c>
      <c r="B73" s="17" t="n">
        <v>8249</v>
      </c>
      <c r="C73" s="18">
        <f>(212.0/B73*100)</f>
        <v/>
      </c>
      <c r="D73" s="19" t="n">
        <v>8037</v>
      </c>
      <c r="E73" s="18" t="n">
        <v>399.22835667</v>
      </c>
      <c r="F73" s="20" t="n">
        <v>5.42542063</v>
      </c>
      <c r="G73" s="18" t="n">
        <v>410.43047458</v>
      </c>
      <c r="H73" s="20" t="n">
        <v>3.79037159</v>
      </c>
      <c r="I73" s="18" t="n">
        <v>416.79698582</v>
      </c>
      <c r="J73" s="20" t="n">
        <v>2.86249739</v>
      </c>
      <c r="K73" s="18" t="n">
        <v>444.83993106</v>
      </c>
      <c r="L73" s="20" t="n">
        <v>3.65141235</v>
      </c>
      <c r="M73" s="18" t="s">
        <v>481</v>
      </c>
      <c r="N73" s="20" t="s">
        <v>481</v>
      </c>
      <c r="O73" s="18" t="s">
        <v>481</v>
      </c>
      <c r="P73" s="20" t="s">
        <v>481</v>
      </c>
      <c r="Q73" s="18" t="s">
        <v>481</v>
      </c>
      <c r="R73" s="20" t="s">
        <v>481</v>
      </c>
      <c r="S73" s="18" t="s">
        <v>481</v>
      </c>
      <c r="T73" s="20" t="s">
        <v>481</v>
      </c>
      <c r="U73" s="18" t="n">
        <v>379.87728264</v>
      </c>
      <c r="V73" s="20" t="n">
        <v>9.138747629999999</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(345.0/B75*100)</f>
        <v/>
      </c>
      <c r="D75" s="19" t="n">
        <v>5030</v>
      </c>
      <c r="E75" s="18" t="n">
        <v>375.39537592</v>
      </c>
      <c r="F75" s="20" t="n">
        <v>2.95654889</v>
      </c>
      <c r="G75" s="18" t="n">
        <v>372.67923062</v>
      </c>
      <c r="H75" s="20" t="n">
        <v>3.13368574</v>
      </c>
      <c r="I75" s="18" t="n">
        <v>391.15787524</v>
      </c>
      <c r="J75" s="20" t="n">
        <v>2.49066884</v>
      </c>
      <c r="K75" s="18" t="n">
        <v>414.47226677</v>
      </c>
      <c r="L75" s="20" t="n">
        <v>3.73191122</v>
      </c>
      <c r="M75" s="18" t="s">
        <v>481</v>
      </c>
      <c r="N75" s="20" t="s">
        <v>481</v>
      </c>
      <c r="O75" s="18" t="s">
        <v>481</v>
      </c>
      <c r="P75" s="20" t="s">
        <v>481</v>
      </c>
      <c r="Q75" s="18" t="s">
        <v>481</v>
      </c>
      <c r="R75" s="20" t="s">
        <v>481</v>
      </c>
      <c r="S75" s="18" t="s">
        <v>481</v>
      </c>
      <c r="T75" s="20" t="s">
        <v>481</v>
      </c>
      <c r="U75" s="18" t="n">
        <v>362.39326677</v>
      </c>
      <c r="V75" s="20" t="n">
        <v>3.57618805</v>
      </c>
    </row>
    <row r="76" spans="1:22">
      <c r="A76" s="15" t="s">
        <v>551</v>
      </c>
      <c r="B76" s="17" t="n">
        <v>14167</v>
      </c>
      <c r="C76" s="18">
        <f>(238.0/B76*100)</f>
        <v/>
      </c>
      <c r="D76" s="19" t="n">
        <v>13929</v>
      </c>
      <c r="E76" s="18" t="n">
        <v>409.33718076</v>
      </c>
      <c r="F76" s="20" t="n">
        <v>3.69512362</v>
      </c>
      <c r="G76" s="18" t="n">
        <v>414.89330852</v>
      </c>
      <c r="H76" s="20" t="n">
        <v>3.46933792</v>
      </c>
      <c r="I76" s="18" t="n">
        <v>437.92476014</v>
      </c>
      <c r="J76" s="20" t="n">
        <v>2.61752217</v>
      </c>
      <c r="K76" s="18" t="n">
        <v>473.64223309</v>
      </c>
      <c r="L76" s="20" t="n">
        <v>3.00313634</v>
      </c>
      <c r="M76" s="18" t="s">
        <v>481</v>
      </c>
      <c r="N76" s="20" t="s">
        <v>481</v>
      </c>
      <c r="O76" s="18" t="s">
        <v>481</v>
      </c>
      <c r="P76" s="20" t="s">
        <v>481</v>
      </c>
      <c r="Q76" s="18" t="s">
        <v>481</v>
      </c>
      <c r="R76" s="20" t="s">
        <v>481</v>
      </c>
      <c r="S76" s="18" t="s">
        <v>481</v>
      </c>
      <c r="T76" s="20" t="s">
        <v>481</v>
      </c>
      <c r="U76" s="18" t="n">
        <v>364.43139255</v>
      </c>
      <c r="V76" s="20" t="n">
        <v>3.72750672</v>
      </c>
    </row>
    <row r="77" spans="1:22">
      <c r="A77" s="15" t="s">
        <v>552</v>
      </c>
      <c r="B77" s="17" t="n">
        <v>6062</v>
      </c>
      <c r="C77" s="18">
        <f>(480.0/B77*100)</f>
        <v/>
      </c>
      <c r="D77" s="19" t="n">
        <v>5582</v>
      </c>
      <c r="E77" s="18" t="n">
        <v>400.09257284</v>
      </c>
      <c r="F77" s="20" t="n">
        <v>6.09860436</v>
      </c>
      <c r="G77" s="18" t="n">
        <v>430.34235339</v>
      </c>
      <c r="H77" s="20" t="n">
        <v>6.28794671</v>
      </c>
      <c r="I77" s="18" t="n">
        <v>435.38101735</v>
      </c>
      <c r="J77" s="20" t="n">
        <v>3.79241066</v>
      </c>
      <c r="K77" s="18" t="n">
        <v>458.71260414</v>
      </c>
      <c r="L77" s="20" t="n">
        <v>2.618525</v>
      </c>
      <c r="M77" s="18" t="s">
        <v>481</v>
      </c>
      <c r="N77" s="20" t="s">
        <v>481</v>
      </c>
      <c r="O77" s="18" t="s">
        <v>481</v>
      </c>
      <c r="P77" s="20" t="s">
        <v>481</v>
      </c>
      <c r="Q77" s="18" t="s">
        <v>481</v>
      </c>
      <c r="R77" s="20" t="s">
        <v>481</v>
      </c>
      <c r="S77" s="18" t="s">
        <v>481</v>
      </c>
      <c r="T77" s="20" t="s">
        <v>481</v>
      </c>
      <c r="U77" s="18" t="n">
        <v>374.42867785</v>
      </c>
      <c r="V77" s="20" t="n">
        <v>3.24600068</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(118.0/B81*100)</f>
        <v/>
      </c>
      <c r="D81" s="19" t="n">
        <v>8743</v>
      </c>
      <c r="E81" s="18" t="n">
        <v>417.12898779</v>
      </c>
      <c r="F81" s="20" t="n">
        <v>6.09523116</v>
      </c>
      <c r="G81" s="18" t="n">
        <v>435.34220734</v>
      </c>
      <c r="H81" s="20" t="n">
        <v>4.23788898</v>
      </c>
      <c r="I81" s="18" t="n">
        <v>440.89407732</v>
      </c>
      <c r="J81" s="20" t="n">
        <v>2.96922027</v>
      </c>
      <c r="K81" s="18" t="n">
        <v>457.49678584</v>
      </c>
      <c r="L81" s="20" t="n">
        <v>3.68408177</v>
      </c>
      <c r="M81" s="18" t="s">
        <v>481</v>
      </c>
      <c r="N81" s="20" t="s">
        <v>481</v>
      </c>
      <c r="O81" s="18" t="s">
        <v>481</v>
      </c>
      <c r="P81" s="20" t="s">
        <v>481</v>
      </c>
      <c r="Q81" s="18" t="s">
        <v>481</v>
      </c>
      <c r="R81" s="20" t="s">
        <v>481</v>
      </c>
      <c r="S81" s="18" t="s">
        <v>481</v>
      </c>
      <c r="T81" s="20" t="s">
        <v>481</v>
      </c>
      <c r="U81" s="18" t="n">
        <v>391.57491137</v>
      </c>
      <c r="V81" s="20" t="n">
        <v>9.331554450000001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889</v>
      </c>
    </row>
    <row customHeight="1" ht="30" r="4" spans="1:22">
      <c r="A4" s="6" t="n"/>
      <c r="B4" s="7" t="s">
        <v>462</v>
      </c>
      <c r="C4" s="7" t="s">
        <v>463</v>
      </c>
      <c r="D4" s="8" t="s">
        <v>462</v>
      </c>
      <c r="E4" s="9" t="s">
        <v>880</v>
      </c>
      <c r="F4" s="10" t="n"/>
      <c r="G4" s="9" t="s">
        <v>881</v>
      </c>
      <c r="H4" s="10" t="n"/>
      <c r="I4" s="9" t="s">
        <v>882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492.93694796</v>
      </c>
      <c r="F7" s="20" t="n">
        <v>8.355379020000001</v>
      </c>
      <c r="G7" s="18" t="n">
        <v>505.60753406</v>
      </c>
      <c r="H7" s="20" t="n">
        <v>6.29726455</v>
      </c>
      <c r="I7" s="18" t="n">
        <v>532.94135632</v>
      </c>
      <c r="J7" s="20" t="n">
        <v>2.69627424</v>
      </c>
      <c r="K7" s="18" t="n">
        <v>511.59294021</v>
      </c>
      <c r="L7" s="20" t="n">
        <v>1.70361611</v>
      </c>
      <c r="M7" s="18" t="s">
        <v>481</v>
      </c>
      <c r="N7" s="20" t="s">
        <v>481</v>
      </c>
      <c r="O7" s="18" t="s">
        <v>481</v>
      </c>
      <c r="P7" s="20" t="s">
        <v>481</v>
      </c>
      <c r="Q7" s="18" t="s">
        <v>481</v>
      </c>
      <c r="R7" s="20" t="s">
        <v>481</v>
      </c>
      <c r="S7" s="18" t="s">
        <v>481</v>
      </c>
      <c r="T7" s="20" t="s">
        <v>481</v>
      </c>
      <c r="U7" s="18" t="n">
        <v>475.99166197</v>
      </c>
      <c r="V7" s="20" t="n">
        <v>4.44831795</v>
      </c>
    </row>
    <row r="8" spans="1:22">
      <c r="A8" s="15" t="s">
        <v>483</v>
      </c>
      <c r="B8" s="17" t="n">
        <v>7007</v>
      </c>
      <c r="C8" s="18">
        <f>(299.0/B8*100)</f>
        <v/>
      </c>
      <c r="D8" s="19" t="n">
        <v>6708</v>
      </c>
      <c r="E8" s="18" t="n">
        <v>470.78081732</v>
      </c>
      <c r="F8" s="20" t="n">
        <v>10.38914863</v>
      </c>
      <c r="G8" s="18" t="n">
        <v>493.91605525</v>
      </c>
      <c r="H8" s="20" t="n">
        <v>6.23527792</v>
      </c>
      <c r="I8" s="18" t="n">
        <v>512.17046238</v>
      </c>
      <c r="J8" s="20" t="n">
        <v>3.22275721</v>
      </c>
      <c r="K8" s="18" t="n">
        <v>499.04551179</v>
      </c>
      <c r="L8" s="20" t="n">
        <v>2.61697282</v>
      </c>
      <c r="M8" s="18" t="s">
        <v>481</v>
      </c>
      <c r="N8" s="20" t="s">
        <v>481</v>
      </c>
      <c r="O8" s="18" t="s">
        <v>481</v>
      </c>
      <c r="P8" s="20" t="s">
        <v>481</v>
      </c>
      <c r="Q8" s="18" t="n">
        <v>368.48347797</v>
      </c>
      <c r="R8" s="20" t="n">
        <v>14.99112476</v>
      </c>
      <c r="S8" s="18" t="s">
        <v>481</v>
      </c>
      <c r="T8" s="20" t="s">
        <v>481</v>
      </c>
      <c r="U8" s="18" t="n">
        <v>431.19925253</v>
      </c>
      <c r="V8" s="20" t="n">
        <v>6.24818209</v>
      </c>
    </row>
    <row r="9" spans="1:22">
      <c r="A9" s="15" t="s">
        <v>484</v>
      </c>
      <c r="B9" s="17" t="n">
        <v>9651</v>
      </c>
      <c r="C9" s="18">
        <f>(357.0/B9*100)</f>
        <v/>
      </c>
      <c r="D9" s="19" t="n">
        <v>9294</v>
      </c>
      <c r="E9" s="18" t="n">
        <v>465.49813446</v>
      </c>
      <c r="F9" s="20" t="n">
        <v>9.11722632</v>
      </c>
      <c r="G9" s="18" t="n">
        <v>488.55188506</v>
      </c>
      <c r="H9" s="20" t="n">
        <v>5.79525057</v>
      </c>
      <c r="I9" s="18" t="n">
        <v>520.51798516</v>
      </c>
      <c r="J9" s="20" t="n">
        <v>3.19784131</v>
      </c>
      <c r="K9" s="18" t="n">
        <v>517.25034943</v>
      </c>
      <c r="L9" s="20" t="n">
        <v>2.17951303</v>
      </c>
      <c r="M9" s="18" t="s">
        <v>481</v>
      </c>
      <c r="N9" s="20" t="s">
        <v>481</v>
      </c>
      <c r="O9" s="18" t="s">
        <v>481</v>
      </c>
      <c r="P9" s="20" t="s">
        <v>481</v>
      </c>
      <c r="Q9" s="18" t="n">
        <v>374.78530698</v>
      </c>
      <c r="R9" s="20" t="n">
        <v>11.62763904</v>
      </c>
      <c r="S9" s="18" t="s">
        <v>481</v>
      </c>
      <c r="T9" s="20" t="s">
        <v>481</v>
      </c>
      <c r="U9" s="18" t="n">
        <v>420.9940702</v>
      </c>
      <c r="V9" s="20" t="n">
        <v>6.41734956</v>
      </c>
    </row>
    <row r="10" spans="1:22">
      <c r="A10" s="15" t="s">
        <v>485</v>
      </c>
      <c r="B10" s="17" t="n">
        <v>20058</v>
      </c>
      <c r="C10" s="18">
        <f>(585.0/B10*100)</f>
        <v/>
      </c>
      <c r="D10" s="19" t="n">
        <v>19473</v>
      </c>
      <c r="E10" s="18" t="n">
        <v>512.7860824000001</v>
      </c>
      <c r="F10" s="20" t="n">
        <v>6.99376789</v>
      </c>
      <c r="G10" s="18" t="n">
        <v>512.22139986</v>
      </c>
      <c r="H10" s="20" t="n">
        <v>4.89030752</v>
      </c>
      <c r="I10" s="18" t="n">
        <v>535.45724159</v>
      </c>
      <c r="J10" s="20" t="n">
        <v>3.15028552</v>
      </c>
      <c r="K10" s="18" t="n">
        <v>533.91861126</v>
      </c>
      <c r="L10" s="20" t="n">
        <v>1.93018967</v>
      </c>
      <c r="M10" s="18" t="s">
        <v>481</v>
      </c>
      <c r="N10" s="20" t="s">
        <v>481</v>
      </c>
      <c r="O10" s="18" t="s">
        <v>481</v>
      </c>
      <c r="P10" s="20" t="s">
        <v>481</v>
      </c>
      <c r="Q10" s="18" t="s">
        <v>481</v>
      </c>
      <c r="R10" s="20" t="s">
        <v>481</v>
      </c>
      <c r="S10" s="18" t="s">
        <v>481</v>
      </c>
      <c r="T10" s="20" t="s">
        <v>481</v>
      </c>
      <c r="U10" s="18" t="n">
        <v>459.38920587</v>
      </c>
      <c r="V10" s="20" t="n">
        <v>6.63627874</v>
      </c>
    </row>
    <row r="11" spans="1:22">
      <c r="A11" s="15" t="s">
        <v>486</v>
      </c>
      <c r="B11" s="17" t="n">
        <v>7053</v>
      </c>
      <c r="C11" s="18">
        <f>(242.0/B11*100)</f>
        <v/>
      </c>
      <c r="D11" s="19" t="n">
        <v>6811</v>
      </c>
      <c r="E11" s="18" t="n">
        <v>426.36875753</v>
      </c>
      <c r="F11" s="20" t="n">
        <v>7.70891101</v>
      </c>
      <c r="G11" s="18" t="n">
        <v>428.35098171</v>
      </c>
      <c r="H11" s="20" t="n">
        <v>5.61474074</v>
      </c>
      <c r="I11" s="18" t="n">
        <v>448.57795389</v>
      </c>
      <c r="J11" s="20" t="n">
        <v>3.45996172</v>
      </c>
      <c r="K11" s="18" t="n">
        <v>459.20046728</v>
      </c>
      <c r="L11" s="20" t="n">
        <v>2.80604084</v>
      </c>
      <c r="M11" s="18" t="s">
        <v>481</v>
      </c>
      <c r="N11" s="20" t="s">
        <v>481</v>
      </c>
      <c r="O11" s="18" t="s">
        <v>481</v>
      </c>
      <c r="P11" s="20" t="s">
        <v>481</v>
      </c>
      <c r="Q11" s="18" t="s">
        <v>481</v>
      </c>
      <c r="R11" s="20" t="s">
        <v>481</v>
      </c>
      <c r="S11" s="18" t="s">
        <v>481</v>
      </c>
      <c r="T11" s="20" t="s">
        <v>481</v>
      </c>
      <c r="U11" s="18" t="n">
        <v>416.73332348</v>
      </c>
      <c r="V11" s="20" t="n">
        <v>5.29500687</v>
      </c>
    </row>
    <row r="12" spans="1:22">
      <c r="A12" s="15" t="s">
        <v>487</v>
      </c>
      <c r="B12" s="17" t="n">
        <v>6894</v>
      </c>
      <c r="C12" s="18">
        <f>(60.0/B12*100)</f>
        <v/>
      </c>
      <c r="D12" s="19" t="n">
        <v>6834</v>
      </c>
      <c r="E12" s="18" t="n">
        <v>449.73164674</v>
      </c>
      <c r="F12" s="20" t="n">
        <v>7.97935658</v>
      </c>
      <c r="G12" s="18" t="n">
        <v>461.13514598</v>
      </c>
      <c r="H12" s="20" t="n">
        <v>6.67089678</v>
      </c>
      <c r="I12" s="18" t="n">
        <v>492.38842549</v>
      </c>
      <c r="J12" s="20" t="n">
        <v>3.07139446</v>
      </c>
      <c r="K12" s="18" t="n">
        <v>508.45799569</v>
      </c>
      <c r="L12" s="20" t="n">
        <v>1.91848393</v>
      </c>
      <c r="M12" s="18" t="s">
        <v>481</v>
      </c>
      <c r="N12" s="20" t="s">
        <v>481</v>
      </c>
      <c r="O12" s="18" t="s">
        <v>481</v>
      </c>
      <c r="P12" s="20" t="s">
        <v>481</v>
      </c>
      <c r="Q12" s="18" t="n">
        <v>366.6777112</v>
      </c>
      <c r="R12" s="20" t="n">
        <v>14.39052153</v>
      </c>
      <c r="S12" s="18" t="s">
        <v>481</v>
      </c>
      <c r="T12" s="20" t="s">
        <v>481</v>
      </c>
      <c r="U12" s="18" t="n">
        <v>402.90134375</v>
      </c>
      <c r="V12" s="20" t="n">
        <v>6.45977801</v>
      </c>
    </row>
    <row r="13" spans="1:22">
      <c r="A13" s="15" t="s">
        <v>488</v>
      </c>
      <c r="B13" s="17" t="n">
        <v>7161</v>
      </c>
      <c r="C13" s="18">
        <f>(340.0/B13*100)</f>
        <v/>
      </c>
      <c r="D13" s="19" t="n">
        <v>6821</v>
      </c>
      <c r="E13" s="18" t="n">
        <v>463.42361925</v>
      </c>
      <c r="F13" s="20" t="n">
        <v>10.62414551</v>
      </c>
      <c r="G13" s="18" t="n">
        <v>475.1126139</v>
      </c>
      <c r="H13" s="20" t="n">
        <v>7.99615475</v>
      </c>
      <c r="I13" s="18" t="n">
        <v>510.49453586</v>
      </c>
      <c r="J13" s="20" t="n">
        <v>3.65596608</v>
      </c>
      <c r="K13" s="18" t="n">
        <v>513.3390776</v>
      </c>
      <c r="L13" s="20" t="n">
        <v>2.15502953</v>
      </c>
      <c r="M13" s="18" t="s">
        <v>481</v>
      </c>
      <c r="N13" s="20" t="s">
        <v>481</v>
      </c>
      <c r="O13" s="18" t="s">
        <v>481</v>
      </c>
      <c r="P13" s="20" t="s">
        <v>481</v>
      </c>
      <c r="Q13" s="18" t="n">
        <v>436.36003517</v>
      </c>
      <c r="R13" s="20" t="n">
        <v>6.43426798</v>
      </c>
      <c r="S13" s="18" t="s">
        <v>481</v>
      </c>
      <c r="T13" s="20" t="s">
        <v>481</v>
      </c>
      <c r="U13" s="18" t="n">
        <v>408.2963926</v>
      </c>
      <c r="V13" s="20" t="n">
        <v>8.61616832</v>
      </c>
    </row>
    <row r="14" spans="1:22">
      <c r="A14" s="15" t="s">
        <v>489</v>
      </c>
      <c r="B14" s="17" t="n">
        <v>5587</v>
      </c>
      <c r="C14" s="18">
        <f>(93.0/B14*100)</f>
        <v/>
      </c>
      <c r="D14" s="19" t="n">
        <v>5494</v>
      </c>
      <c r="E14" s="18" t="n">
        <v>498.06503317</v>
      </c>
      <c r="F14" s="20" t="n">
        <v>9.701796939999999</v>
      </c>
      <c r="G14" s="18" t="n">
        <v>498.81636735</v>
      </c>
      <c r="H14" s="20" t="n">
        <v>5.62304067</v>
      </c>
      <c r="I14" s="18" t="n">
        <v>533.68708513</v>
      </c>
      <c r="J14" s="20" t="n">
        <v>2.73069775</v>
      </c>
      <c r="K14" s="18" t="n">
        <v>546.13040218</v>
      </c>
      <c r="L14" s="20" t="n">
        <v>2.17520317</v>
      </c>
      <c r="M14" s="18" t="s">
        <v>481</v>
      </c>
      <c r="N14" s="20" t="s">
        <v>481</v>
      </c>
      <c r="O14" s="18" t="s">
        <v>481</v>
      </c>
      <c r="P14" s="20" t="s">
        <v>481</v>
      </c>
      <c r="Q14" s="18" t="s">
        <v>481</v>
      </c>
      <c r="R14" s="20" t="s">
        <v>481</v>
      </c>
      <c r="S14" s="18" t="s">
        <v>481</v>
      </c>
      <c r="T14" s="20" t="s">
        <v>481</v>
      </c>
      <c r="U14" s="18" t="n">
        <v>465.02963762</v>
      </c>
      <c r="V14" s="20" t="n">
        <v>10.99747019</v>
      </c>
    </row>
    <row r="15" spans="1:22">
      <c r="A15" s="15" t="s">
        <v>490</v>
      </c>
      <c r="B15" s="17" t="n">
        <v>5882</v>
      </c>
      <c r="C15" s="18">
        <f>(186.0/B15*100)</f>
        <v/>
      </c>
      <c r="D15" s="19" t="n">
        <v>5696</v>
      </c>
      <c r="E15" s="18" t="n">
        <v>496.59380128</v>
      </c>
      <c r="F15" s="20" t="n">
        <v>12.55871731</v>
      </c>
      <c r="G15" s="18" t="n">
        <v>520.49692326</v>
      </c>
      <c r="H15" s="20" t="n">
        <v>10.46376532</v>
      </c>
      <c r="I15" s="18" t="n">
        <v>549.79751791</v>
      </c>
      <c r="J15" s="20" t="n">
        <v>5.17255594</v>
      </c>
      <c r="K15" s="18" t="n">
        <v>534.79641663</v>
      </c>
      <c r="L15" s="20" t="n">
        <v>2.147143</v>
      </c>
      <c r="M15" s="18" t="s">
        <v>481</v>
      </c>
      <c r="N15" s="20" t="s">
        <v>481</v>
      </c>
      <c r="O15" s="18" t="s">
        <v>481</v>
      </c>
      <c r="P15" s="20" t="s">
        <v>481</v>
      </c>
      <c r="Q15" s="18" t="n">
        <v>375.95013089</v>
      </c>
      <c r="R15" s="20" t="n">
        <v>17.42774697</v>
      </c>
      <c r="S15" s="18" t="s">
        <v>481</v>
      </c>
      <c r="T15" s="20" t="s">
        <v>481</v>
      </c>
      <c r="U15" s="18" t="n">
        <v>458.11311003</v>
      </c>
      <c r="V15" s="20" t="n">
        <v>7.83065582</v>
      </c>
    </row>
    <row r="16" spans="1:22">
      <c r="A16" s="15" t="s">
        <v>491</v>
      </c>
      <c r="B16" s="17" t="n">
        <v>6108</v>
      </c>
      <c r="C16" s="18">
        <f>(198.0/B16*100)</f>
        <v/>
      </c>
      <c r="D16" s="19" t="n">
        <v>5910</v>
      </c>
      <c r="E16" s="18" t="n">
        <v>467.1865006</v>
      </c>
      <c r="F16" s="20" t="n">
        <v>9.85920555</v>
      </c>
      <c r="G16" s="18" t="n">
        <v>483.07654536</v>
      </c>
      <c r="H16" s="20" t="n">
        <v>7.25481635</v>
      </c>
      <c r="I16" s="18" t="n">
        <v>514.07756305</v>
      </c>
      <c r="J16" s="20" t="n">
        <v>3.12970506</v>
      </c>
      <c r="K16" s="18" t="n">
        <v>507.69662207</v>
      </c>
      <c r="L16" s="20" t="n">
        <v>2.2150892</v>
      </c>
      <c r="M16" s="18" t="s">
        <v>481</v>
      </c>
      <c r="N16" s="20" t="s">
        <v>481</v>
      </c>
      <c r="O16" s="18" t="s">
        <v>481</v>
      </c>
      <c r="P16" s="20" t="s">
        <v>481</v>
      </c>
      <c r="Q16" s="18" t="s">
        <v>481</v>
      </c>
      <c r="R16" s="20" t="s">
        <v>481</v>
      </c>
      <c r="S16" s="18" t="s">
        <v>481</v>
      </c>
      <c r="T16" s="20" t="s">
        <v>481</v>
      </c>
      <c r="U16" s="18" t="n">
        <v>404.25879017</v>
      </c>
      <c r="V16" s="20" t="n">
        <v>7.59522515</v>
      </c>
    </row>
    <row r="17" spans="1:22">
      <c r="A17" s="15" t="s">
        <v>492</v>
      </c>
      <c r="B17" s="17" t="n">
        <v>6504</v>
      </c>
      <c r="C17" s="18">
        <f>(2634.0/B17*100)</f>
        <v/>
      </c>
      <c r="D17" s="19" t="n">
        <v>3870</v>
      </c>
      <c r="E17" s="18" t="n">
        <v>499.69098047</v>
      </c>
      <c r="F17" s="20" t="n">
        <v>11.87301351</v>
      </c>
      <c r="G17" s="18" t="n">
        <v>515.0522127200001</v>
      </c>
      <c r="H17" s="20" t="n">
        <v>8.132584810000001</v>
      </c>
      <c r="I17" s="18" t="n">
        <v>528.572109</v>
      </c>
      <c r="J17" s="20" t="n">
        <v>5.109175</v>
      </c>
      <c r="K17" s="18" t="n">
        <v>522.03535055</v>
      </c>
      <c r="L17" s="20" t="n">
        <v>3.30310807</v>
      </c>
      <c r="M17" s="18" t="s">
        <v>481</v>
      </c>
      <c r="N17" s="20" t="s">
        <v>481</v>
      </c>
      <c r="O17" s="18" t="s">
        <v>481</v>
      </c>
      <c r="P17" s="20" t="s">
        <v>481</v>
      </c>
      <c r="Q17" s="18" t="n">
        <v>360.48925247</v>
      </c>
      <c r="R17" s="20" t="n">
        <v>12.44339086</v>
      </c>
      <c r="S17" s="18" t="s">
        <v>481</v>
      </c>
      <c r="T17" s="20" t="s">
        <v>481</v>
      </c>
      <c r="U17" s="18" t="n">
        <v>466.27113145</v>
      </c>
      <c r="V17" s="20" t="n">
        <v>8.076301259999999</v>
      </c>
    </row>
    <row r="18" spans="1:22">
      <c r="A18" s="15" t="s">
        <v>493</v>
      </c>
      <c r="B18" s="17" t="n">
        <v>5532</v>
      </c>
      <c r="C18" s="18">
        <f>(33.0/B18*100)</f>
        <v/>
      </c>
      <c r="D18" s="19" t="n">
        <v>5499</v>
      </c>
      <c r="E18" s="18" t="n">
        <v>442.84691105</v>
      </c>
      <c r="F18" s="20" t="n">
        <v>6.59968171</v>
      </c>
      <c r="G18" s="18" t="n">
        <v>446.69668672</v>
      </c>
      <c r="H18" s="20" t="n">
        <v>6.2743986</v>
      </c>
      <c r="I18" s="18" t="n">
        <v>466.31388438</v>
      </c>
      <c r="J18" s="20" t="n">
        <v>3.90276877</v>
      </c>
      <c r="K18" s="18" t="n">
        <v>464.61056316</v>
      </c>
      <c r="L18" s="20" t="n">
        <v>3.45734426</v>
      </c>
      <c r="M18" s="18" t="s">
        <v>481</v>
      </c>
      <c r="N18" s="20" t="s">
        <v>481</v>
      </c>
      <c r="O18" s="18" t="s">
        <v>481</v>
      </c>
      <c r="P18" s="20" t="s">
        <v>481</v>
      </c>
      <c r="Q18" s="18" t="s">
        <v>481</v>
      </c>
      <c r="R18" s="20" t="s">
        <v>481</v>
      </c>
      <c r="S18" s="18" t="s">
        <v>481</v>
      </c>
      <c r="T18" s="20" t="s">
        <v>481</v>
      </c>
      <c r="U18" s="18" t="n">
        <v>379.29423186</v>
      </c>
      <c r="V18" s="20" t="n">
        <v>6.66602362</v>
      </c>
    </row>
    <row r="19" spans="1:22">
      <c r="A19" s="15" t="s">
        <v>494</v>
      </c>
      <c r="B19" s="17" t="n">
        <v>5658</v>
      </c>
      <c r="C19" s="18">
        <f>(493.0/B19*100)</f>
        <v/>
      </c>
      <c r="D19" s="19" t="n">
        <v>5165</v>
      </c>
      <c r="E19" s="18" t="n">
        <v>420.67721979</v>
      </c>
      <c r="F19" s="20" t="n">
        <v>7.43013489</v>
      </c>
      <c r="G19" s="18" t="n">
        <v>443.07324578</v>
      </c>
      <c r="H19" s="20" t="n">
        <v>6.44579183</v>
      </c>
      <c r="I19" s="18" t="n">
        <v>476.72875193</v>
      </c>
      <c r="J19" s="20" t="n">
        <v>3.77337917</v>
      </c>
      <c r="K19" s="18" t="n">
        <v>499.50926893</v>
      </c>
      <c r="L19" s="20" t="n">
        <v>2.81059624</v>
      </c>
      <c r="M19" s="18" t="s">
        <v>481</v>
      </c>
      <c r="N19" s="20" t="s">
        <v>481</v>
      </c>
      <c r="O19" s="18" t="s">
        <v>481</v>
      </c>
      <c r="P19" s="20" t="s">
        <v>481</v>
      </c>
      <c r="Q19" s="18" t="s">
        <v>481</v>
      </c>
      <c r="R19" s="20" t="s">
        <v>481</v>
      </c>
      <c r="S19" s="18" t="s">
        <v>481</v>
      </c>
      <c r="T19" s="20" t="s">
        <v>481</v>
      </c>
      <c r="U19" s="18" t="n">
        <v>406.52029993</v>
      </c>
      <c r="V19" s="20" t="n">
        <v>6.49095203</v>
      </c>
    </row>
    <row r="20" spans="1:22">
      <c r="A20" s="15" t="s">
        <v>495</v>
      </c>
      <c r="B20" s="17" t="n">
        <v>3371</v>
      </c>
      <c r="C20" s="18">
        <f>(75.0/B20*100)</f>
        <v/>
      </c>
      <c r="D20" s="19" t="n">
        <v>3296</v>
      </c>
      <c r="E20" s="18" t="n">
        <v>464.46114586</v>
      </c>
      <c r="F20" s="20" t="n">
        <v>9.73985104</v>
      </c>
      <c r="G20" s="18" t="n">
        <v>475.13295702</v>
      </c>
      <c r="H20" s="20" t="n">
        <v>8.21698031</v>
      </c>
      <c r="I20" s="18" t="n">
        <v>487.98434322</v>
      </c>
      <c r="J20" s="20" t="n">
        <v>3.84290955</v>
      </c>
      <c r="K20" s="18" t="n">
        <v>475.19790431</v>
      </c>
      <c r="L20" s="20" t="n">
        <v>1.83124863</v>
      </c>
      <c r="M20" s="18" t="s">
        <v>481</v>
      </c>
      <c r="N20" s="20" t="s">
        <v>481</v>
      </c>
      <c r="O20" s="18" t="s">
        <v>481</v>
      </c>
      <c r="P20" s="20" t="s">
        <v>481</v>
      </c>
      <c r="Q20" s="18" t="s">
        <v>481</v>
      </c>
      <c r="R20" s="20" t="s">
        <v>481</v>
      </c>
      <c r="S20" s="18" t="s">
        <v>481</v>
      </c>
      <c r="T20" s="20" t="s">
        <v>481</v>
      </c>
      <c r="U20" s="18" t="n">
        <v>432.67471328</v>
      </c>
      <c r="V20" s="20" t="n">
        <v>6.63747922</v>
      </c>
    </row>
    <row r="21" spans="1:22">
      <c r="A21" s="15" t="s">
        <v>496</v>
      </c>
      <c r="B21" s="17" t="n">
        <v>5741</v>
      </c>
      <c r="C21" s="18">
        <f>(83.0/B21*100)</f>
        <v/>
      </c>
      <c r="D21" s="19" t="n">
        <v>5658</v>
      </c>
      <c r="E21" s="18" t="n">
        <v>519.52776218</v>
      </c>
      <c r="F21" s="20" t="n">
        <v>11.62554268</v>
      </c>
      <c r="G21" s="18" t="n">
        <v>514.62950915</v>
      </c>
      <c r="H21" s="20" t="n">
        <v>9.8280765</v>
      </c>
      <c r="I21" s="18" t="n">
        <v>523.76954745</v>
      </c>
      <c r="J21" s="20" t="n">
        <v>3.5071018</v>
      </c>
      <c r="K21" s="18" t="n">
        <v>500.10443238</v>
      </c>
      <c r="L21" s="20" t="n">
        <v>2.35013299</v>
      </c>
      <c r="M21" s="18" t="s">
        <v>481</v>
      </c>
      <c r="N21" s="20" t="s">
        <v>481</v>
      </c>
      <c r="O21" s="18" t="s">
        <v>481</v>
      </c>
      <c r="P21" s="20" t="s">
        <v>481</v>
      </c>
      <c r="Q21" s="18" t="s">
        <v>481</v>
      </c>
      <c r="R21" s="20" t="s">
        <v>481</v>
      </c>
      <c r="S21" s="18" t="s">
        <v>481</v>
      </c>
      <c r="T21" s="20" t="s">
        <v>481</v>
      </c>
      <c r="U21" s="18" t="n">
        <v>455.50472255</v>
      </c>
      <c r="V21" s="20" t="n">
        <v>10.69991877</v>
      </c>
    </row>
    <row r="22" spans="1:22">
      <c r="A22" s="15" t="s">
        <v>497</v>
      </c>
      <c r="B22" s="17" t="n">
        <v>6598</v>
      </c>
      <c r="C22" s="18">
        <f>(44.0/B22*100)</f>
        <v/>
      </c>
      <c r="D22" s="19" t="n">
        <v>6554</v>
      </c>
      <c r="E22" s="18" t="n">
        <v>414.54361916</v>
      </c>
      <c r="F22" s="20" t="n">
        <v>5.69495845</v>
      </c>
      <c r="G22" s="18" t="n">
        <v>411.74731732</v>
      </c>
      <c r="H22" s="20" t="n">
        <v>4.77210986</v>
      </c>
      <c r="I22" s="18" t="n">
        <v>465.73150513</v>
      </c>
      <c r="J22" s="20" t="n">
        <v>4.7324211</v>
      </c>
      <c r="K22" s="18" t="n">
        <v>501.20724479</v>
      </c>
      <c r="L22" s="20" t="n">
        <v>3.6135974</v>
      </c>
      <c r="M22" s="18" t="s">
        <v>481</v>
      </c>
      <c r="N22" s="20" t="s">
        <v>481</v>
      </c>
      <c r="O22" s="18" t="s">
        <v>481</v>
      </c>
      <c r="P22" s="20" t="s">
        <v>481</v>
      </c>
      <c r="Q22" s="18" t="n">
        <v>448.28166515</v>
      </c>
      <c r="R22" s="20" t="n">
        <v>8.782882710000001</v>
      </c>
      <c r="S22" s="18" t="s">
        <v>481</v>
      </c>
      <c r="T22" s="20" t="s">
        <v>481</v>
      </c>
      <c r="U22" s="18" t="n">
        <v>355.15934876</v>
      </c>
      <c r="V22" s="20" t="n">
        <v>7.9020501</v>
      </c>
    </row>
    <row r="23" spans="1:22">
      <c r="A23" s="15" t="s">
        <v>498</v>
      </c>
      <c r="B23" s="17" t="n">
        <v>11583</v>
      </c>
      <c r="C23" s="18">
        <f>(307.0/B23*100)</f>
        <v/>
      </c>
      <c r="D23" s="19" t="n">
        <v>11276</v>
      </c>
      <c r="E23" s="18" t="n">
        <v>457.94305987</v>
      </c>
      <c r="F23" s="20" t="n">
        <v>6.7117557</v>
      </c>
      <c r="G23" s="18" t="n">
        <v>463.09203763</v>
      </c>
      <c r="H23" s="20" t="n">
        <v>4.64235783</v>
      </c>
      <c r="I23" s="18" t="n">
        <v>480.0970759</v>
      </c>
      <c r="J23" s="20" t="n">
        <v>3.40896238</v>
      </c>
      <c r="K23" s="18" t="n">
        <v>493.74299527</v>
      </c>
      <c r="L23" s="20" t="n">
        <v>2.92587366</v>
      </c>
      <c r="M23" s="18" t="s">
        <v>481</v>
      </c>
      <c r="N23" s="20" t="s">
        <v>481</v>
      </c>
      <c r="O23" s="18" t="s">
        <v>481</v>
      </c>
      <c r="P23" s="20" t="s">
        <v>481</v>
      </c>
      <c r="Q23" s="18" t="s">
        <v>481</v>
      </c>
      <c r="R23" s="20" t="s">
        <v>481</v>
      </c>
      <c r="S23" s="18" t="s">
        <v>481</v>
      </c>
      <c r="T23" s="20" t="s">
        <v>481</v>
      </c>
      <c r="U23" s="18" t="n">
        <v>423.55212215</v>
      </c>
      <c r="V23" s="20" t="n">
        <v>6.25679328</v>
      </c>
    </row>
    <row r="24" spans="1:22">
      <c r="A24" s="15" t="s">
        <v>499</v>
      </c>
      <c r="B24" s="17" t="n">
        <v>6647</v>
      </c>
      <c r="C24" s="18">
        <f>(18.0/B24*100)</f>
        <v/>
      </c>
      <c r="D24" s="19" t="n">
        <v>6629</v>
      </c>
      <c r="E24" s="18" t="n">
        <v>486.06948689</v>
      </c>
      <c r="F24" s="20" t="n">
        <v>16.69616641</v>
      </c>
      <c r="G24" s="18" t="n">
        <v>496.88378899</v>
      </c>
      <c r="H24" s="20" t="n">
        <v>11.96333838</v>
      </c>
      <c r="I24" s="18" t="n">
        <v>529.72727946</v>
      </c>
      <c r="J24" s="20" t="n">
        <v>5.36440164</v>
      </c>
      <c r="K24" s="18" t="n">
        <v>543.9261560899999</v>
      </c>
      <c r="L24" s="20" t="n">
        <v>2.64891635</v>
      </c>
      <c r="M24" s="18" t="s">
        <v>481</v>
      </c>
      <c r="N24" s="20" t="s">
        <v>481</v>
      </c>
      <c r="O24" s="18" t="s">
        <v>481</v>
      </c>
      <c r="P24" s="20" t="s">
        <v>481</v>
      </c>
      <c r="Q24" s="18" t="s">
        <v>481</v>
      </c>
      <c r="R24" s="20" t="s">
        <v>481</v>
      </c>
      <c r="S24" s="18" t="s">
        <v>481</v>
      </c>
      <c r="T24" s="20" t="s">
        <v>481</v>
      </c>
      <c r="U24" s="18" t="n">
        <v>463.0273358</v>
      </c>
      <c r="V24" s="20" t="n">
        <v>10.4075951</v>
      </c>
    </row>
    <row r="25" spans="1:22">
      <c r="A25" s="15" t="s">
        <v>500</v>
      </c>
      <c r="B25" s="17" t="n">
        <v>5581</v>
      </c>
      <c r="C25" s="18">
        <f>(26.0/B25*100)</f>
        <v/>
      </c>
      <c r="D25" s="19" t="n">
        <v>5555</v>
      </c>
      <c r="E25" s="18" t="n">
        <v>527.30605887</v>
      </c>
      <c r="F25" s="20" t="n">
        <v>13.51948354</v>
      </c>
      <c r="G25" s="18" t="n">
        <v>520.37962606</v>
      </c>
      <c r="H25" s="20" t="n">
        <v>8.53893601</v>
      </c>
      <c r="I25" s="18" t="n">
        <v>523.87366825</v>
      </c>
      <c r="J25" s="20" t="n">
        <v>4.37464985</v>
      </c>
      <c r="K25" s="18" t="n">
        <v>513.51820145</v>
      </c>
      <c r="L25" s="20" t="n">
        <v>3.21344694</v>
      </c>
      <c r="M25" s="18" t="s">
        <v>481</v>
      </c>
      <c r="N25" s="20" t="s">
        <v>481</v>
      </c>
      <c r="O25" s="18" t="s">
        <v>481</v>
      </c>
      <c r="P25" s="20" t="s">
        <v>481</v>
      </c>
      <c r="Q25" s="18" t="s">
        <v>481</v>
      </c>
      <c r="R25" s="20" t="s">
        <v>481</v>
      </c>
      <c r="S25" s="18" t="s">
        <v>481</v>
      </c>
      <c r="T25" s="20" t="s">
        <v>481</v>
      </c>
      <c r="U25" s="18" t="n">
        <v>465.78006134</v>
      </c>
      <c r="V25" s="20" t="n">
        <v>19.12072628</v>
      </c>
    </row>
    <row r="26" spans="1:22">
      <c r="A26" s="15" t="s">
        <v>501</v>
      </c>
      <c r="B26" s="17" t="n">
        <v>4869</v>
      </c>
      <c r="C26" s="18">
        <f>(97.0/B26*100)</f>
        <v/>
      </c>
      <c r="D26" s="19" t="n">
        <v>4772</v>
      </c>
      <c r="E26" s="18" t="n">
        <v>462.44184799</v>
      </c>
      <c r="F26" s="20" t="n">
        <v>7.95851996</v>
      </c>
      <c r="G26" s="18" t="n">
        <v>471.20756344</v>
      </c>
      <c r="H26" s="20" t="n">
        <v>4.8542608</v>
      </c>
      <c r="I26" s="18" t="n">
        <v>485.62242254</v>
      </c>
      <c r="J26" s="20" t="n">
        <v>2.61498594</v>
      </c>
      <c r="K26" s="18" t="n">
        <v>500.93868631</v>
      </c>
      <c r="L26" s="20" t="n">
        <v>2.12722799</v>
      </c>
      <c r="M26" s="18" t="s">
        <v>481</v>
      </c>
      <c r="N26" s="20" t="s">
        <v>481</v>
      </c>
      <c r="O26" s="18" t="s">
        <v>481</v>
      </c>
      <c r="P26" s="20" t="s">
        <v>481</v>
      </c>
      <c r="Q26" s="18" t="s">
        <v>481</v>
      </c>
      <c r="R26" s="20" t="s">
        <v>481</v>
      </c>
      <c r="S26" s="18" t="s">
        <v>481</v>
      </c>
      <c r="T26" s="20" t="s">
        <v>481</v>
      </c>
      <c r="U26" s="18" t="n">
        <v>445.90094707</v>
      </c>
      <c r="V26" s="20" t="n">
        <v>7.8609695</v>
      </c>
    </row>
    <row r="27" spans="1:22">
      <c r="A27" s="15" t="s">
        <v>502</v>
      </c>
      <c r="B27" s="17" t="n">
        <v>5299</v>
      </c>
      <c r="C27" s="18">
        <f>(208.0/B27*100)</f>
        <v/>
      </c>
      <c r="D27" s="19" t="n">
        <v>5091</v>
      </c>
      <c r="E27" s="18" t="n">
        <v>462.57485591</v>
      </c>
      <c r="F27" s="20" t="n">
        <v>6.86928932</v>
      </c>
      <c r="G27" s="18" t="n">
        <v>470.98282534</v>
      </c>
      <c r="H27" s="20" t="n">
        <v>5.22043735</v>
      </c>
      <c r="I27" s="18" t="n">
        <v>495.77513228</v>
      </c>
      <c r="J27" s="20" t="n">
        <v>2.78200338</v>
      </c>
      <c r="K27" s="18" t="n">
        <v>497.1433294</v>
      </c>
      <c r="L27" s="20" t="n">
        <v>1.61936477</v>
      </c>
      <c r="M27" s="18" t="s">
        <v>481</v>
      </c>
      <c r="N27" s="20" t="s">
        <v>481</v>
      </c>
      <c r="O27" s="18" t="s">
        <v>481</v>
      </c>
      <c r="P27" s="20" t="s">
        <v>481</v>
      </c>
      <c r="Q27" s="18" t="s">
        <v>481</v>
      </c>
      <c r="R27" s="20" t="s">
        <v>481</v>
      </c>
      <c r="S27" s="18" t="s">
        <v>481</v>
      </c>
      <c r="T27" s="20" t="s">
        <v>481</v>
      </c>
      <c r="U27" s="18" t="n">
        <v>406.03540271</v>
      </c>
      <c r="V27" s="20" t="n">
        <v>4.22944597</v>
      </c>
    </row>
    <row r="28" spans="1:22">
      <c r="A28" s="15" t="s">
        <v>503</v>
      </c>
      <c r="B28" s="17" t="n">
        <v>7568</v>
      </c>
      <c r="C28" s="18">
        <f>(562.0/B28*100)</f>
        <v/>
      </c>
      <c r="D28" s="19" t="n">
        <v>7006</v>
      </c>
      <c r="E28" s="18" t="n">
        <v>411.068624</v>
      </c>
      <c r="F28" s="20" t="n">
        <v>6.25391947</v>
      </c>
      <c r="G28" s="18" t="n">
        <v>415.35479511</v>
      </c>
      <c r="H28" s="20" t="n">
        <v>3.35690345</v>
      </c>
      <c r="I28" s="18" t="n">
        <v>418.06416455</v>
      </c>
      <c r="J28" s="20" t="n">
        <v>2.47800912</v>
      </c>
      <c r="K28" s="18" t="n">
        <v>425.61413702</v>
      </c>
      <c r="L28" s="20" t="n">
        <v>2.54574292</v>
      </c>
      <c r="M28" s="18" t="s">
        <v>481</v>
      </c>
      <c r="N28" s="20" t="s">
        <v>481</v>
      </c>
      <c r="O28" s="18" t="s">
        <v>481</v>
      </c>
      <c r="P28" s="20" t="s">
        <v>481</v>
      </c>
      <c r="Q28" s="18" t="s">
        <v>481</v>
      </c>
      <c r="R28" s="20" t="s">
        <v>481</v>
      </c>
      <c r="S28" s="18" t="s">
        <v>481</v>
      </c>
      <c r="T28" s="20" t="s">
        <v>481</v>
      </c>
      <c r="U28" s="18" t="n">
        <v>392.13498661</v>
      </c>
      <c r="V28" s="20" t="n">
        <v>6.34321277</v>
      </c>
    </row>
    <row r="29" spans="1:22">
      <c r="A29" s="15" t="s">
        <v>504</v>
      </c>
      <c r="B29" s="17" t="n">
        <v>5385</v>
      </c>
      <c r="C29" s="18">
        <f>(30.0/B29*100)</f>
        <v/>
      </c>
      <c r="D29" s="19" t="n">
        <v>5355</v>
      </c>
      <c r="E29" s="18" t="n">
        <v>456.6813076</v>
      </c>
      <c r="F29" s="20" t="n">
        <v>15.53781508</v>
      </c>
      <c r="G29" s="18" t="n">
        <v>475.42867305</v>
      </c>
      <c r="H29" s="20" t="n">
        <v>8.66704429</v>
      </c>
      <c r="I29" s="18" t="n">
        <v>520.36920014</v>
      </c>
      <c r="J29" s="20" t="n">
        <v>5.01973207</v>
      </c>
      <c r="K29" s="18" t="n">
        <v>518.8909433</v>
      </c>
      <c r="L29" s="20" t="n">
        <v>2.22986023</v>
      </c>
      <c r="M29" s="18" t="s">
        <v>481</v>
      </c>
      <c r="N29" s="20" t="s">
        <v>481</v>
      </c>
      <c r="O29" s="18" t="s">
        <v>481</v>
      </c>
      <c r="P29" s="20" t="s">
        <v>481</v>
      </c>
      <c r="Q29" s="18" t="n">
        <v>358.28551468</v>
      </c>
      <c r="R29" s="20" t="n">
        <v>8.567023300000001</v>
      </c>
      <c r="S29" s="18" t="s">
        <v>481</v>
      </c>
      <c r="T29" s="20" t="s">
        <v>481</v>
      </c>
      <c r="U29" s="18" t="n">
        <v>420.1563826</v>
      </c>
      <c r="V29" s="20" t="n">
        <v>9.896626729999999</v>
      </c>
    </row>
    <row r="30" spans="1:22">
      <c r="A30" s="15" t="s">
        <v>505</v>
      </c>
      <c r="B30" s="17" t="n">
        <v>4520</v>
      </c>
      <c r="C30" s="18">
        <f>(266.0/B30*100)</f>
        <v/>
      </c>
      <c r="D30" s="19" t="n">
        <v>4254</v>
      </c>
      <c r="E30" s="18" t="n">
        <v>503.52191438</v>
      </c>
      <c r="F30" s="20" t="n">
        <v>11.97637319</v>
      </c>
      <c r="G30" s="18" t="n">
        <v>508.0534674</v>
      </c>
      <c r="H30" s="20" t="n">
        <v>8.15922514</v>
      </c>
      <c r="I30" s="18" t="n">
        <v>532.74180395</v>
      </c>
      <c r="J30" s="20" t="n">
        <v>4.32561752</v>
      </c>
      <c r="K30" s="18" t="n">
        <v>518.96608873</v>
      </c>
      <c r="L30" s="20" t="n">
        <v>2.81635013</v>
      </c>
      <c r="M30" s="18" t="s">
        <v>481</v>
      </c>
      <c r="N30" s="20" t="s">
        <v>481</v>
      </c>
      <c r="O30" s="18" t="s">
        <v>481</v>
      </c>
      <c r="P30" s="20" t="s">
        <v>481</v>
      </c>
      <c r="Q30" s="18" t="s">
        <v>481</v>
      </c>
      <c r="R30" s="20" t="s">
        <v>481</v>
      </c>
      <c r="S30" s="18" t="s">
        <v>481</v>
      </c>
      <c r="T30" s="20" t="s">
        <v>481</v>
      </c>
      <c r="U30" s="18" t="n">
        <v>429.1278984</v>
      </c>
      <c r="V30" s="20" t="n">
        <v>6.01712176</v>
      </c>
    </row>
    <row r="31" spans="1:22">
      <c r="A31" s="15" t="s">
        <v>506</v>
      </c>
      <c r="B31" s="17" t="n">
        <v>5456</v>
      </c>
      <c r="C31" s="18">
        <f>(158.0/B31*100)</f>
        <v/>
      </c>
      <c r="D31" s="19" t="n">
        <v>5298</v>
      </c>
      <c r="E31" s="18" t="n">
        <v>482.73693815</v>
      </c>
      <c r="F31" s="20" t="n">
        <v>8.64346623</v>
      </c>
      <c r="G31" s="18" t="n">
        <v>488.09844178</v>
      </c>
      <c r="H31" s="20" t="n">
        <v>6.06610752</v>
      </c>
      <c r="I31" s="18" t="n">
        <v>516.03893247</v>
      </c>
      <c r="J31" s="20" t="n">
        <v>3.18860609</v>
      </c>
      <c r="K31" s="18" t="n">
        <v>503.74924234</v>
      </c>
      <c r="L31" s="20" t="n">
        <v>2.46439081</v>
      </c>
      <c r="M31" s="18" t="s">
        <v>481</v>
      </c>
      <c r="N31" s="20" t="s">
        <v>481</v>
      </c>
      <c r="O31" s="18" t="s">
        <v>481</v>
      </c>
      <c r="P31" s="20" t="s">
        <v>481</v>
      </c>
      <c r="Q31" s="18" t="s">
        <v>481</v>
      </c>
      <c r="R31" s="20" t="s">
        <v>481</v>
      </c>
      <c r="S31" s="18" t="s">
        <v>481</v>
      </c>
      <c r="T31" s="20" t="s">
        <v>481</v>
      </c>
      <c r="U31" s="18" t="n">
        <v>420.70908888</v>
      </c>
      <c r="V31" s="20" t="n">
        <v>5.94153283</v>
      </c>
    </row>
    <row r="32" spans="1:22">
      <c r="A32" s="15" t="s">
        <v>507</v>
      </c>
      <c r="B32" s="17" t="n">
        <v>4478</v>
      </c>
      <c r="C32" s="18">
        <f>(6.0/B32*100)</f>
        <v/>
      </c>
      <c r="D32" s="19" t="n">
        <v>4472</v>
      </c>
      <c r="E32" s="18" t="n">
        <v>476.71812172</v>
      </c>
      <c r="F32" s="20" t="n">
        <v>7.86434412</v>
      </c>
      <c r="G32" s="18" t="n">
        <v>484.26882312</v>
      </c>
      <c r="H32" s="20" t="n">
        <v>4.78586199</v>
      </c>
      <c r="I32" s="18" t="n">
        <v>495.88631562</v>
      </c>
      <c r="J32" s="20" t="n">
        <v>3.16502618</v>
      </c>
      <c r="K32" s="18" t="n">
        <v>514.59929075</v>
      </c>
      <c r="L32" s="20" t="n">
        <v>2.80039765</v>
      </c>
      <c r="M32" s="18" t="s">
        <v>481</v>
      </c>
      <c r="N32" s="20" t="s">
        <v>481</v>
      </c>
      <c r="O32" s="18" t="s">
        <v>481</v>
      </c>
      <c r="P32" s="20" t="s">
        <v>481</v>
      </c>
      <c r="Q32" s="18" t="s">
        <v>481</v>
      </c>
      <c r="R32" s="20" t="s">
        <v>481</v>
      </c>
      <c r="S32" s="18" t="s">
        <v>481</v>
      </c>
      <c r="T32" s="20" t="s">
        <v>481</v>
      </c>
      <c r="U32" s="18" t="n">
        <v>419.70665387</v>
      </c>
      <c r="V32" s="20" t="n">
        <v>10.31524208</v>
      </c>
    </row>
    <row r="33" spans="1:22">
      <c r="A33" s="15" t="s">
        <v>508</v>
      </c>
      <c r="B33" s="17" t="n">
        <v>7325</v>
      </c>
      <c r="C33" s="18">
        <f>(88.0/B33*100)</f>
        <v/>
      </c>
      <c r="D33" s="19" t="n">
        <v>7237</v>
      </c>
      <c r="E33" s="18" t="n">
        <v>474.93664956</v>
      </c>
      <c r="F33" s="20" t="n">
        <v>6.80230241</v>
      </c>
      <c r="G33" s="18" t="n">
        <v>491.18883425</v>
      </c>
      <c r="H33" s="20" t="n">
        <v>5.20329918</v>
      </c>
      <c r="I33" s="18" t="n">
        <v>501.86986016</v>
      </c>
      <c r="J33" s="20" t="n">
        <v>3.84198225</v>
      </c>
      <c r="K33" s="18" t="n">
        <v>508.04958629</v>
      </c>
      <c r="L33" s="20" t="n">
        <v>2.35439959</v>
      </c>
      <c r="M33" s="18" t="s">
        <v>481</v>
      </c>
      <c r="N33" s="20" t="s">
        <v>481</v>
      </c>
      <c r="O33" s="18" t="s">
        <v>481</v>
      </c>
      <c r="P33" s="20" t="s">
        <v>481</v>
      </c>
      <c r="Q33" s="18" t="s">
        <v>481</v>
      </c>
      <c r="R33" s="20" t="s">
        <v>481</v>
      </c>
      <c r="S33" s="18" t="s">
        <v>481</v>
      </c>
      <c r="T33" s="20" t="s">
        <v>481</v>
      </c>
      <c r="U33" s="18" t="n">
        <v>440.96827446</v>
      </c>
      <c r="V33" s="20" t="n">
        <v>7.99824247</v>
      </c>
    </row>
    <row r="34" spans="1:22">
      <c r="A34" s="15" t="s">
        <v>509</v>
      </c>
      <c r="B34" s="17" t="n">
        <v>6350</v>
      </c>
      <c r="C34" s="18">
        <f>(113.0/B34*100)</f>
        <v/>
      </c>
      <c r="D34" s="19" t="n">
        <v>6237</v>
      </c>
      <c r="E34" s="18" t="n">
        <v>423.57799328</v>
      </c>
      <c r="F34" s="20" t="n">
        <v>6.86851682</v>
      </c>
      <c r="G34" s="18" t="n">
        <v>424.93238933</v>
      </c>
      <c r="H34" s="20" t="n">
        <v>4.63124386</v>
      </c>
      <c r="I34" s="18" t="n">
        <v>469.17434486</v>
      </c>
      <c r="J34" s="20" t="n">
        <v>3.23955693</v>
      </c>
      <c r="K34" s="18" t="n">
        <v>482.90675984</v>
      </c>
      <c r="L34" s="20" t="n">
        <v>2.755876</v>
      </c>
      <c r="M34" s="18" t="s">
        <v>481</v>
      </c>
      <c r="N34" s="20" t="s">
        <v>481</v>
      </c>
      <c r="O34" s="18" t="s">
        <v>481</v>
      </c>
      <c r="P34" s="20" t="s">
        <v>481</v>
      </c>
      <c r="Q34" s="18" t="n">
        <v>306.56969545</v>
      </c>
      <c r="R34" s="20" t="n">
        <v>10.27624616</v>
      </c>
      <c r="S34" s="18" t="s">
        <v>481</v>
      </c>
      <c r="T34" s="20" t="s">
        <v>481</v>
      </c>
      <c r="U34" s="18" t="n">
        <v>393.86173958</v>
      </c>
      <c r="V34" s="20" t="n">
        <v>7.37581546</v>
      </c>
    </row>
    <row r="35" spans="1:22">
      <c r="A35" s="15" t="s">
        <v>510</v>
      </c>
      <c r="B35" s="17" t="n">
        <v>6406</v>
      </c>
      <c r="C35" s="18">
        <f>(80.0/B35*100)</f>
        <v/>
      </c>
      <c r="D35" s="19" t="n">
        <v>6326</v>
      </c>
      <c r="E35" s="18" t="n">
        <v>470.7878986</v>
      </c>
      <c r="F35" s="20" t="n">
        <v>12.03271579</v>
      </c>
      <c r="G35" s="18" t="n">
        <v>482.96290156</v>
      </c>
      <c r="H35" s="20" t="n">
        <v>6.66390491</v>
      </c>
      <c r="I35" s="18" t="n">
        <v>519.28425488</v>
      </c>
      <c r="J35" s="20" t="n">
        <v>3.16524944</v>
      </c>
      <c r="K35" s="18" t="n">
        <v>522.25274231</v>
      </c>
      <c r="L35" s="20" t="n">
        <v>1.73054146</v>
      </c>
      <c r="M35" s="18" t="s">
        <v>481</v>
      </c>
      <c r="N35" s="20" t="s">
        <v>481</v>
      </c>
      <c r="O35" s="18" t="s">
        <v>481</v>
      </c>
      <c r="P35" s="20" t="s">
        <v>481</v>
      </c>
      <c r="Q35" s="18" t="n">
        <v>374.85244494</v>
      </c>
      <c r="R35" s="20" t="n">
        <v>5.84040672</v>
      </c>
      <c r="S35" s="18" t="s">
        <v>481</v>
      </c>
      <c r="T35" s="20" t="s">
        <v>481</v>
      </c>
      <c r="U35" s="18" t="n">
        <v>406.29933552</v>
      </c>
      <c r="V35" s="20" t="n">
        <v>7.6197456</v>
      </c>
    </row>
    <row r="36" spans="1:22">
      <c r="A36" s="15" t="s">
        <v>511</v>
      </c>
      <c r="B36" s="17" t="n">
        <v>6736</v>
      </c>
      <c r="C36" s="18">
        <f>(107.0/B36*100)</f>
        <v/>
      </c>
      <c r="D36" s="19" t="n">
        <v>6629</v>
      </c>
      <c r="E36" s="18" t="n">
        <v>482.10627079</v>
      </c>
      <c r="F36" s="20" t="n">
        <v>8.683889150000001</v>
      </c>
      <c r="G36" s="18" t="n">
        <v>483.02551417</v>
      </c>
      <c r="H36" s="20" t="n">
        <v>5.77635983</v>
      </c>
      <c r="I36" s="18" t="n">
        <v>501.48735678</v>
      </c>
      <c r="J36" s="20" t="n">
        <v>2.99537576</v>
      </c>
      <c r="K36" s="18" t="n">
        <v>497.8135339</v>
      </c>
      <c r="L36" s="20" t="n">
        <v>2.18530547</v>
      </c>
      <c r="M36" s="18" t="s">
        <v>481</v>
      </c>
      <c r="N36" s="20" t="s">
        <v>481</v>
      </c>
      <c r="O36" s="18" t="s">
        <v>481</v>
      </c>
      <c r="P36" s="20" t="s">
        <v>481</v>
      </c>
      <c r="Q36" s="18" t="s">
        <v>481</v>
      </c>
      <c r="R36" s="20" t="s">
        <v>481</v>
      </c>
      <c r="S36" s="18" t="s">
        <v>481</v>
      </c>
      <c r="T36" s="20" t="s">
        <v>481</v>
      </c>
      <c r="U36" s="18" t="n">
        <v>429.72959655</v>
      </c>
      <c r="V36" s="20" t="n">
        <v>5.9615254</v>
      </c>
    </row>
    <row r="37" spans="1:22">
      <c r="A37" s="15" t="s">
        <v>512</v>
      </c>
      <c r="B37" s="17" t="n">
        <v>5458</v>
      </c>
      <c r="C37" s="18">
        <f>(222.0/B37*100)</f>
        <v/>
      </c>
      <c r="D37" s="19" t="n">
        <v>5236</v>
      </c>
      <c r="E37" s="18" t="n">
        <v>460.56836869</v>
      </c>
      <c r="F37" s="20" t="n">
        <v>10.65210918</v>
      </c>
      <c r="G37" s="18" t="n">
        <v>497.56813444</v>
      </c>
      <c r="H37" s="20" t="n">
        <v>8.40442058</v>
      </c>
      <c r="I37" s="18" t="n">
        <v>512.64486443</v>
      </c>
      <c r="J37" s="20" t="n">
        <v>5.0554507</v>
      </c>
      <c r="K37" s="18" t="n">
        <v>501.36914813</v>
      </c>
      <c r="L37" s="20" t="n">
        <v>2.95821353</v>
      </c>
      <c r="M37" s="18" t="s">
        <v>481</v>
      </c>
      <c r="N37" s="20" t="s">
        <v>481</v>
      </c>
      <c r="O37" s="18" t="s">
        <v>481</v>
      </c>
      <c r="P37" s="20" t="s">
        <v>481</v>
      </c>
      <c r="Q37" s="18" t="s">
        <v>481</v>
      </c>
      <c r="R37" s="20" t="s">
        <v>481</v>
      </c>
      <c r="S37" s="18" t="s">
        <v>481</v>
      </c>
      <c r="T37" s="20" t="s">
        <v>481</v>
      </c>
      <c r="U37" s="18" t="n">
        <v>413.24889875</v>
      </c>
      <c r="V37" s="20" t="n">
        <v>6.96566212</v>
      </c>
    </row>
    <row r="38" spans="1:22">
      <c r="A38" s="15" t="s">
        <v>513</v>
      </c>
      <c r="B38" s="17" t="n">
        <v>5860</v>
      </c>
      <c r="C38" s="18">
        <f>(34.0/B38*100)</f>
        <v/>
      </c>
      <c r="D38" s="19" t="n">
        <v>5826</v>
      </c>
      <c r="E38" s="18" t="n">
        <v>467.73114245</v>
      </c>
      <c r="F38" s="20" t="n">
        <v>10.86384339</v>
      </c>
      <c r="G38" s="18" t="n">
        <v>480.47278061</v>
      </c>
      <c r="H38" s="20" t="n">
        <v>8.79387021</v>
      </c>
      <c r="I38" s="18" t="n">
        <v>517.54168625</v>
      </c>
      <c r="J38" s="20" t="n">
        <v>4.23733575</v>
      </c>
      <c r="K38" s="18" t="n">
        <v>513.8356446499999</v>
      </c>
      <c r="L38" s="20" t="n">
        <v>3.15828634</v>
      </c>
      <c r="M38" s="18" t="s">
        <v>481</v>
      </c>
      <c r="N38" s="20" t="s">
        <v>481</v>
      </c>
      <c r="O38" s="18" t="s">
        <v>481</v>
      </c>
      <c r="P38" s="20" t="s">
        <v>481</v>
      </c>
      <c r="Q38" s="18" t="s">
        <v>481</v>
      </c>
      <c r="R38" s="20" t="s">
        <v>481</v>
      </c>
      <c r="S38" s="18" t="s">
        <v>481</v>
      </c>
      <c r="T38" s="20" t="s">
        <v>481</v>
      </c>
      <c r="U38" s="18" t="n">
        <v>484.68472949</v>
      </c>
      <c r="V38" s="20" t="n">
        <v>5.71024416</v>
      </c>
    </row>
    <row r="39" spans="1:22">
      <c r="A39" s="15" t="s">
        <v>514</v>
      </c>
      <c r="B39" s="17" t="n">
        <v>5895</v>
      </c>
      <c r="C39" s="18">
        <f>(34.0/B39*100)</f>
        <v/>
      </c>
      <c r="D39" s="19" t="n">
        <v>5861</v>
      </c>
      <c r="E39" s="18" t="n">
        <v>410.70223585</v>
      </c>
      <c r="F39" s="20" t="n">
        <v>5.93891969</v>
      </c>
      <c r="G39" s="18" t="n">
        <v>415.39046661</v>
      </c>
      <c r="H39" s="20" t="n">
        <v>4.91815486</v>
      </c>
      <c r="I39" s="18" t="n">
        <v>424.9311279</v>
      </c>
      <c r="J39" s="20" t="n">
        <v>4.1934566</v>
      </c>
      <c r="K39" s="18" t="n">
        <v>441.90970532</v>
      </c>
      <c r="L39" s="20" t="n">
        <v>4.35086327</v>
      </c>
      <c r="M39" s="18" t="s">
        <v>481</v>
      </c>
      <c r="N39" s="20" t="s">
        <v>481</v>
      </c>
      <c r="O39" s="18" t="s">
        <v>481</v>
      </c>
      <c r="P39" s="20" t="s">
        <v>481</v>
      </c>
      <c r="Q39" s="18" t="s">
        <v>481</v>
      </c>
      <c r="R39" s="20" t="s">
        <v>481</v>
      </c>
      <c r="S39" s="18" t="s">
        <v>481</v>
      </c>
      <c r="T39" s="20" t="s">
        <v>481</v>
      </c>
      <c r="U39" s="18" t="n">
        <v>373.49265109</v>
      </c>
      <c r="V39" s="20" t="n">
        <v>7.5952714</v>
      </c>
    </row>
    <row r="40" spans="1:22">
      <c r="A40" s="15" t="s">
        <v>515</v>
      </c>
      <c r="B40" s="17" t="n">
        <v>14157</v>
      </c>
      <c r="C40" s="18">
        <f>(437.0/B40*100)</f>
        <v/>
      </c>
      <c r="D40" s="19" t="n">
        <v>13720</v>
      </c>
      <c r="E40" s="18" t="n">
        <v>463.29915374</v>
      </c>
      <c r="F40" s="20" t="n">
        <v>12.53991949</v>
      </c>
      <c r="G40" s="18" t="n">
        <v>492.51735874</v>
      </c>
      <c r="H40" s="20" t="n">
        <v>8.146913420000001</v>
      </c>
      <c r="I40" s="18" t="n">
        <v>523.55137608</v>
      </c>
      <c r="J40" s="20" t="n">
        <v>4.38653654</v>
      </c>
      <c r="K40" s="18" t="n">
        <v>515.41376859</v>
      </c>
      <c r="L40" s="20" t="n">
        <v>2.49144451</v>
      </c>
      <c r="M40" s="18" t="s">
        <v>481</v>
      </c>
      <c r="N40" s="20" t="s">
        <v>481</v>
      </c>
      <c r="O40" s="18" t="s">
        <v>481</v>
      </c>
      <c r="P40" s="20" t="s">
        <v>481</v>
      </c>
      <c r="Q40" s="18" t="s">
        <v>481</v>
      </c>
      <c r="R40" s="20" t="s">
        <v>481</v>
      </c>
      <c r="S40" s="18" t="s">
        <v>481</v>
      </c>
      <c r="T40" s="20" t="s">
        <v>481</v>
      </c>
      <c r="U40" s="18" t="n">
        <v>434.18020453</v>
      </c>
      <c r="V40" s="20" t="n">
        <v>6.11648914</v>
      </c>
    </row>
    <row r="41" spans="1:22">
      <c r="A41" s="15" t="s">
        <v>516</v>
      </c>
      <c r="B41" s="17" t="n">
        <v>5712</v>
      </c>
      <c r="C41" s="18">
        <f>(76.0/B41*100)</f>
        <v/>
      </c>
      <c r="D41" s="19" t="n">
        <v>5636</v>
      </c>
      <c r="E41" s="18" t="n">
        <v>470.79534961</v>
      </c>
      <c r="F41" s="20" t="n">
        <v>8.221672529999999</v>
      </c>
      <c r="G41" s="18" t="n">
        <v>484.45920269</v>
      </c>
      <c r="H41" s="20" t="n">
        <v>8.71048261</v>
      </c>
      <c r="I41" s="18" t="n">
        <v>504.82317392</v>
      </c>
      <c r="J41" s="20" t="n">
        <v>4.04862002</v>
      </c>
      <c r="K41" s="18" t="n">
        <v>503.74824825</v>
      </c>
      <c r="L41" s="20" t="n">
        <v>2.64421719</v>
      </c>
      <c r="M41" s="18" t="s">
        <v>481</v>
      </c>
      <c r="N41" s="20" t="s">
        <v>481</v>
      </c>
      <c r="O41" s="18" t="s">
        <v>481</v>
      </c>
      <c r="P41" s="20" t="s">
        <v>481</v>
      </c>
      <c r="Q41" s="18" t="n">
        <v>387.44235424</v>
      </c>
      <c r="R41" s="20" t="n">
        <v>14.52510266</v>
      </c>
      <c r="S41" s="18" t="s">
        <v>481</v>
      </c>
      <c r="T41" s="20" t="s">
        <v>481</v>
      </c>
      <c r="U41" s="18" t="n">
        <v>426.72815513</v>
      </c>
      <c r="V41" s="20" t="n">
        <v>10.89868425</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(2365.0/B46*100)</f>
        <v/>
      </c>
      <c r="D46" s="19" t="n">
        <v>20776</v>
      </c>
      <c r="E46" s="18" t="n">
        <v>393.09059108</v>
      </c>
      <c r="F46" s="20" t="n">
        <v>4.7252749</v>
      </c>
      <c r="G46" s="18" t="n">
        <v>402.6986273</v>
      </c>
      <c r="H46" s="20" t="n">
        <v>4.43941566</v>
      </c>
      <c r="I46" s="18" t="n">
        <v>425.09546545</v>
      </c>
      <c r="J46" s="20" t="n">
        <v>4.02415821</v>
      </c>
      <c r="K46" s="18" t="n">
        <v>423.39853628</v>
      </c>
      <c r="L46" s="20" t="n">
        <v>3.15111801</v>
      </c>
      <c r="M46" s="18" t="s">
        <v>481</v>
      </c>
      <c r="N46" s="20" t="s">
        <v>481</v>
      </c>
      <c r="O46" s="18" t="s">
        <v>481</v>
      </c>
      <c r="P46" s="20" t="s">
        <v>481</v>
      </c>
      <c r="Q46" s="18" t="s">
        <v>481</v>
      </c>
      <c r="R46" s="20" t="s">
        <v>481</v>
      </c>
      <c r="S46" s="18" t="s">
        <v>481</v>
      </c>
      <c r="T46" s="20" t="s">
        <v>481</v>
      </c>
      <c r="U46" s="18" t="n">
        <v>378.21110409</v>
      </c>
      <c r="V46" s="20" t="n">
        <v>2.20647713</v>
      </c>
    </row>
    <row r="47" spans="1:22">
      <c r="A47" s="15" t="s">
        <v>522</v>
      </c>
      <c r="B47" s="17" t="n">
        <v>5928</v>
      </c>
      <c r="C47" s="18">
        <f>(471.0/B47*100)</f>
        <v/>
      </c>
      <c r="D47" s="19" t="n">
        <v>5457</v>
      </c>
      <c r="E47" s="18" t="n">
        <v>423.63833023</v>
      </c>
      <c r="F47" s="20" t="n">
        <v>5.88886676</v>
      </c>
      <c r="G47" s="18" t="n">
        <v>431.43435678</v>
      </c>
      <c r="H47" s="20" t="n">
        <v>5.66419191</v>
      </c>
      <c r="I47" s="18" t="n">
        <v>463.37438347</v>
      </c>
      <c r="J47" s="20" t="n">
        <v>4.86208952</v>
      </c>
      <c r="K47" s="18" t="n">
        <v>485.70042182</v>
      </c>
      <c r="L47" s="20" t="n">
        <v>4.27781284</v>
      </c>
      <c r="M47" s="18" t="s">
        <v>481</v>
      </c>
      <c r="N47" s="20" t="s">
        <v>481</v>
      </c>
      <c r="O47" s="18" t="s">
        <v>481</v>
      </c>
      <c r="P47" s="20" t="s">
        <v>481</v>
      </c>
      <c r="Q47" s="18" t="s">
        <v>481</v>
      </c>
      <c r="R47" s="20" t="s">
        <v>481</v>
      </c>
      <c r="S47" s="18" t="s">
        <v>481</v>
      </c>
      <c r="T47" s="20" t="s">
        <v>481</v>
      </c>
      <c r="U47" s="18" t="n">
        <v>377.01705264</v>
      </c>
      <c r="V47" s="20" t="n">
        <v>5.45391583</v>
      </c>
    </row>
    <row r="48" spans="1:22">
      <c r="A48" s="15" t="s">
        <v>523</v>
      </c>
      <c r="B48" s="17" t="n">
        <v>9841</v>
      </c>
      <c r="C48" s="18">
        <f>(8.0/B48*100)</f>
        <v/>
      </c>
      <c r="D48" s="19" t="n">
        <v>9833</v>
      </c>
      <c r="E48" s="18" t="n">
        <v>521.73312348</v>
      </c>
      <c r="F48" s="20" t="n">
        <v>8.17790585</v>
      </c>
      <c r="G48" s="18" t="n">
        <v>507.74091886</v>
      </c>
      <c r="H48" s="20" t="n">
        <v>8.28015104</v>
      </c>
      <c r="I48" s="18" t="n">
        <v>517.62112376</v>
      </c>
      <c r="J48" s="20" t="n">
        <v>4.43015404</v>
      </c>
      <c r="K48" s="18" t="n">
        <v>522.34947687</v>
      </c>
      <c r="L48" s="20" t="n">
        <v>5.24592223</v>
      </c>
      <c r="M48" s="18" t="s">
        <v>481</v>
      </c>
      <c r="N48" s="20" t="s">
        <v>481</v>
      </c>
      <c r="O48" s="18" t="s">
        <v>481</v>
      </c>
      <c r="P48" s="20" t="s">
        <v>481</v>
      </c>
      <c r="Q48" s="18" t="s">
        <v>481</v>
      </c>
      <c r="R48" s="20" t="s">
        <v>481</v>
      </c>
      <c r="S48" s="18" t="s">
        <v>481</v>
      </c>
      <c r="T48" s="20" t="s">
        <v>481</v>
      </c>
      <c r="U48" s="18" t="n">
        <v>459.90152243</v>
      </c>
      <c r="V48" s="20" t="n">
        <v>17.53775527</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(468.0/B50*100)</f>
        <v/>
      </c>
      <c r="D50" s="19" t="n">
        <v>11327</v>
      </c>
      <c r="E50" s="18" t="n">
        <v>395.01887087</v>
      </c>
      <c r="F50" s="20" t="n">
        <v>5.24744815</v>
      </c>
      <c r="G50" s="18" t="n">
        <v>405.24729839</v>
      </c>
      <c r="H50" s="20" t="n">
        <v>3.69030969</v>
      </c>
      <c r="I50" s="18" t="n">
        <v>418.05873233</v>
      </c>
      <c r="J50" s="20" t="n">
        <v>2.45625114</v>
      </c>
      <c r="K50" s="18" t="n">
        <v>433.95319925</v>
      </c>
      <c r="L50" s="20" t="n">
        <v>2.65633361</v>
      </c>
      <c r="M50" s="18" t="s">
        <v>481</v>
      </c>
      <c r="N50" s="20" t="s">
        <v>481</v>
      </c>
      <c r="O50" s="18" t="s">
        <v>481</v>
      </c>
      <c r="P50" s="20" t="s">
        <v>481</v>
      </c>
      <c r="Q50" s="18" t="s">
        <v>481</v>
      </c>
      <c r="R50" s="20" t="s">
        <v>481</v>
      </c>
      <c r="S50" s="18" t="s">
        <v>481</v>
      </c>
      <c r="T50" s="20" t="s">
        <v>481</v>
      </c>
      <c r="U50" s="18" t="n">
        <v>368.47406334</v>
      </c>
      <c r="V50" s="20" t="n">
        <v>6.0937123</v>
      </c>
    </row>
    <row r="51" spans="1:22">
      <c r="A51" s="15" t="s">
        <v>526</v>
      </c>
      <c r="B51" s="17" t="n">
        <v>6866</v>
      </c>
      <c r="C51" s="18">
        <f>(115.0/B51*100)</f>
        <v/>
      </c>
      <c r="D51" s="19" t="n">
        <v>6751</v>
      </c>
      <c r="E51" s="18" t="n">
        <v>407.3465996</v>
      </c>
      <c r="F51" s="20" t="n">
        <v>5.28863711</v>
      </c>
      <c r="G51" s="18" t="n">
        <v>413.61533091</v>
      </c>
      <c r="H51" s="20" t="n">
        <v>4.44897073</v>
      </c>
      <c r="I51" s="18" t="n">
        <v>428.81332026</v>
      </c>
      <c r="J51" s="20" t="n">
        <v>2.61497456</v>
      </c>
      <c r="K51" s="18" t="n">
        <v>428.15000835</v>
      </c>
      <c r="L51" s="20" t="n">
        <v>2.34022232</v>
      </c>
      <c r="M51" s="18" t="s">
        <v>481</v>
      </c>
      <c r="N51" s="20" t="s">
        <v>481</v>
      </c>
      <c r="O51" s="18" t="s">
        <v>481</v>
      </c>
      <c r="P51" s="20" t="s">
        <v>481</v>
      </c>
      <c r="Q51" s="18" t="n">
        <v>410.85572185</v>
      </c>
      <c r="R51" s="20" t="n">
        <v>3.7997542</v>
      </c>
      <c r="S51" s="18" t="s">
        <v>481</v>
      </c>
      <c r="T51" s="20" t="s">
        <v>481</v>
      </c>
      <c r="U51" s="18" t="n">
        <v>391.87665935</v>
      </c>
      <c r="V51" s="20" t="n">
        <v>6.24596439</v>
      </c>
    </row>
    <row r="52" spans="1:22">
      <c r="A52" s="15" t="s">
        <v>527</v>
      </c>
      <c r="B52" s="17" t="n">
        <v>5809</v>
      </c>
      <c r="C52" s="18">
        <f>(120.0/B52*100)</f>
        <v/>
      </c>
      <c r="D52" s="19" t="n">
        <v>5689</v>
      </c>
      <c r="E52" s="18" t="n">
        <v>443.41718596</v>
      </c>
      <c r="F52" s="20" t="n">
        <v>7.1405889</v>
      </c>
      <c r="G52" s="18" t="n">
        <v>462.65016364</v>
      </c>
      <c r="H52" s="20" t="n">
        <v>5.65603573</v>
      </c>
      <c r="I52" s="18" t="n">
        <v>478.78438884</v>
      </c>
      <c r="J52" s="20" t="n">
        <v>3.15558542</v>
      </c>
      <c r="K52" s="18" t="n">
        <v>483.27874141</v>
      </c>
      <c r="L52" s="20" t="n">
        <v>2.97720841</v>
      </c>
      <c r="M52" s="18" t="s">
        <v>481</v>
      </c>
      <c r="N52" s="20" t="s">
        <v>481</v>
      </c>
      <c r="O52" s="18" t="s">
        <v>481</v>
      </c>
      <c r="P52" s="20" t="s">
        <v>481</v>
      </c>
      <c r="Q52" s="18" t="s">
        <v>481</v>
      </c>
      <c r="R52" s="20" t="s">
        <v>481</v>
      </c>
      <c r="S52" s="18" t="s">
        <v>481</v>
      </c>
      <c r="T52" s="20" t="s">
        <v>481</v>
      </c>
      <c r="U52" s="18" t="n">
        <v>400.45301443</v>
      </c>
      <c r="V52" s="20" t="n">
        <v>5.06576035</v>
      </c>
    </row>
    <row r="53" spans="1:22">
      <c r="A53" s="15" t="s">
        <v>528</v>
      </c>
      <c r="B53" s="17" t="n">
        <v>5571</v>
      </c>
      <c r="C53" s="18">
        <f>(136.0/B53*100)</f>
        <v/>
      </c>
      <c r="D53" s="19" t="n">
        <v>5435</v>
      </c>
      <c r="E53" s="18" t="n">
        <v>419.15372793</v>
      </c>
      <c r="F53" s="20" t="n">
        <v>4.88657417</v>
      </c>
      <c r="G53" s="18" t="n">
        <v>417.79196497</v>
      </c>
      <c r="H53" s="20" t="n">
        <v>3.76819821</v>
      </c>
      <c r="I53" s="18" t="n">
        <v>439.99202245</v>
      </c>
      <c r="J53" s="20" t="n">
        <v>2.47394672</v>
      </c>
      <c r="K53" s="18" t="n">
        <v>452.30886043</v>
      </c>
      <c r="L53" s="20" t="n">
        <v>2.2021528</v>
      </c>
      <c r="M53" s="18" t="s">
        <v>481</v>
      </c>
      <c r="N53" s="20" t="s">
        <v>481</v>
      </c>
      <c r="O53" s="18" t="s">
        <v>481</v>
      </c>
      <c r="P53" s="20" t="s">
        <v>481</v>
      </c>
      <c r="Q53" s="18" t="s">
        <v>481</v>
      </c>
      <c r="R53" s="20" t="s">
        <v>481</v>
      </c>
      <c r="S53" s="18" t="s">
        <v>481</v>
      </c>
      <c r="T53" s="20" t="s">
        <v>481</v>
      </c>
      <c r="U53" s="18" t="n">
        <v>364.25387631</v>
      </c>
      <c r="V53" s="20" t="n">
        <v>4.01833975</v>
      </c>
    </row>
    <row r="54" spans="1:22">
      <c r="A54" s="15" t="s">
        <v>529</v>
      </c>
      <c r="B54" s="17" t="n">
        <v>4740</v>
      </c>
      <c r="C54" s="18">
        <f>(606.0/B54*100)</f>
        <v/>
      </c>
      <c r="D54" s="19" t="n">
        <v>4134</v>
      </c>
      <c r="E54" s="18" t="n">
        <v>318.39660377</v>
      </c>
      <c r="F54" s="20" t="n">
        <v>3.98211117</v>
      </c>
      <c r="G54" s="18" t="n">
        <v>338.35478954</v>
      </c>
      <c r="H54" s="20" t="n">
        <v>4.40567159</v>
      </c>
      <c r="I54" s="18" t="n">
        <v>347.24332902</v>
      </c>
      <c r="J54" s="20" t="n">
        <v>4.57611101</v>
      </c>
      <c r="K54" s="18" t="n">
        <v>361.41050087</v>
      </c>
      <c r="L54" s="20" t="n">
        <v>3.91320929</v>
      </c>
      <c r="M54" s="18" t="s">
        <v>481</v>
      </c>
      <c r="N54" s="20" t="s">
        <v>481</v>
      </c>
      <c r="O54" s="18" t="s">
        <v>481</v>
      </c>
      <c r="P54" s="20" t="s">
        <v>481</v>
      </c>
      <c r="Q54" s="18" t="s">
        <v>481</v>
      </c>
      <c r="R54" s="20" t="s">
        <v>481</v>
      </c>
      <c r="S54" s="18" t="s">
        <v>481</v>
      </c>
      <c r="T54" s="20" t="s">
        <v>481</v>
      </c>
      <c r="U54" s="18" t="n">
        <v>291.98452005</v>
      </c>
      <c r="V54" s="20" t="n">
        <v>3.51009725</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(77.0/B56*100)</f>
        <v/>
      </c>
      <c r="D56" s="19" t="n">
        <v>5282</v>
      </c>
      <c r="E56" s="18" t="n">
        <v>514.12064372</v>
      </c>
      <c r="F56" s="20" t="n">
        <v>7.93247541</v>
      </c>
      <c r="G56" s="18" t="n">
        <v>535.25943732</v>
      </c>
      <c r="H56" s="20" t="n">
        <v>4.61791458</v>
      </c>
      <c r="I56" s="18" t="n">
        <v>526.94080926</v>
      </c>
      <c r="J56" s="20" t="n">
        <v>2.96979118</v>
      </c>
      <c r="K56" s="18" t="n">
        <v>521.16481972</v>
      </c>
      <c r="L56" s="20" t="n">
        <v>2.84947616</v>
      </c>
      <c r="M56" s="18" t="s">
        <v>481</v>
      </c>
      <c r="N56" s="20" t="s">
        <v>481</v>
      </c>
      <c r="O56" s="18" t="s">
        <v>481</v>
      </c>
      <c r="P56" s="20" t="s">
        <v>481</v>
      </c>
      <c r="Q56" s="18" t="s">
        <v>481</v>
      </c>
      <c r="R56" s="20" t="s">
        <v>481</v>
      </c>
      <c r="S56" s="18" t="s">
        <v>481</v>
      </c>
      <c r="T56" s="20" t="s">
        <v>481</v>
      </c>
      <c r="U56" s="18" t="n">
        <v>467.35009788</v>
      </c>
      <c r="V56" s="20" t="n">
        <v>13.94022521</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(189.0/B61*100)</f>
        <v/>
      </c>
      <c r="D61" s="19" t="n">
        <v>6336</v>
      </c>
      <c r="E61" s="18" t="n">
        <v>443.48212494</v>
      </c>
      <c r="F61" s="20" t="n">
        <v>6.34964324</v>
      </c>
      <c r="G61" s="18" t="n">
        <v>447.22625716</v>
      </c>
      <c r="H61" s="20" t="n">
        <v>4.84296346</v>
      </c>
      <c r="I61" s="18" t="n">
        <v>472.27342795</v>
      </c>
      <c r="J61" s="20" t="n">
        <v>3.138947</v>
      </c>
      <c r="K61" s="18" t="n">
        <v>492.30874438</v>
      </c>
      <c r="L61" s="20" t="n">
        <v>2.84696811</v>
      </c>
      <c r="M61" s="18" t="s">
        <v>481</v>
      </c>
      <c r="N61" s="20" t="s">
        <v>481</v>
      </c>
      <c r="O61" s="18" t="s">
        <v>481</v>
      </c>
      <c r="P61" s="20" t="s">
        <v>481</v>
      </c>
      <c r="Q61" s="18" t="s">
        <v>481</v>
      </c>
      <c r="R61" s="20" t="s">
        <v>481</v>
      </c>
      <c r="S61" s="18" t="s">
        <v>481</v>
      </c>
      <c r="T61" s="20" t="s">
        <v>481</v>
      </c>
      <c r="U61" s="18" t="n">
        <v>392.44364924</v>
      </c>
      <c r="V61" s="20" t="n">
        <v>7.18509436</v>
      </c>
    </row>
    <row r="62" spans="1:22">
      <c r="A62" s="15" t="s">
        <v>537</v>
      </c>
      <c r="B62" s="17" t="n">
        <v>4476</v>
      </c>
      <c r="C62" s="18">
        <f>(3.0/B62*100)</f>
        <v/>
      </c>
      <c r="D62" s="19" t="n">
        <v>4473</v>
      </c>
      <c r="E62" s="18" t="n">
        <v>513.6717705</v>
      </c>
      <c r="F62" s="20" t="n">
        <v>9.908999959999999</v>
      </c>
      <c r="G62" s="18" t="n">
        <v>522.43565029</v>
      </c>
      <c r="H62" s="20" t="n">
        <v>5.86145777</v>
      </c>
      <c r="I62" s="18" t="n">
        <v>534.2436166700001</v>
      </c>
      <c r="J62" s="20" t="n">
        <v>2.2320331</v>
      </c>
      <c r="K62" s="18" t="n">
        <v>526.91684295</v>
      </c>
      <c r="L62" s="20" t="n">
        <v>1.6780876</v>
      </c>
      <c r="M62" s="18" t="s">
        <v>481</v>
      </c>
      <c r="N62" s="20" t="s">
        <v>481</v>
      </c>
      <c r="O62" s="18" t="s">
        <v>481</v>
      </c>
      <c r="P62" s="20" t="s">
        <v>481</v>
      </c>
      <c r="Q62" s="18" t="s">
        <v>481</v>
      </c>
      <c r="R62" s="20" t="s">
        <v>481</v>
      </c>
      <c r="S62" s="18" t="s">
        <v>481</v>
      </c>
      <c r="T62" s="20" t="s">
        <v>481</v>
      </c>
      <c r="U62" s="18" t="n">
        <v>474.0835014</v>
      </c>
      <c r="V62" s="20" t="n">
        <v>16.92663154</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(103.0/B66*100)</f>
        <v/>
      </c>
      <c r="D66" s="19" t="n">
        <v>5562</v>
      </c>
      <c r="E66" s="18" t="n">
        <v>398.31011965</v>
      </c>
      <c r="F66" s="20" t="n">
        <v>3.58677134</v>
      </c>
      <c r="G66" s="18" t="n">
        <v>406.14647639</v>
      </c>
      <c r="H66" s="20" t="n">
        <v>3.04032029</v>
      </c>
      <c r="I66" s="18" t="n">
        <v>427.61091268</v>
      </c>
      <c r="J66" s="20" t="n">
        <v>2.22775901</v>
      </c>
      <c r="K66" s="18" t="n">
        <v>429.74789738</v>
      </c>
      <c r="L66" s="20" t="n">
        <v>1.84271137</v>
      </c>
      <c r="M66" s="18" t="s">
        <v>481</v>
      </c>
      <c r="N66" s="20" t="s">
        <v>481</v>
      </c>
      <c r="O66" s="18" t="s">
        <v>481</v>
      </c>
      <c r="P66" s="20" t="s">
        <v>481</v>
      </c>
      <c r="Q66" s="18" t="s">
        <v>481</v>
      </c>
      <c r="R66" s="20" t="s">
        <v>481</v>
      </c>
      <c r="S66" s="18" t="s">
        <v>481</v>
      </c>
      <c r="T66" s="20" t="s">
        <v>481</v>
      </c>
      <c r="U66" s="18" t="n">
        <v>355.94955306</v>
      </c>
      <c r="V66" s="20" t="n">
        <v>2.94589736</v>
      </c>
    </row>
    <row r="67" spans="1:22">
      <c r="A67" s="15" t="s">
        <v>542</v>
      </c>
      <c r="B67" s="17" t="n">
        <v>6971</v>
      </c>
      <c r="C67" s="18">
        <f>(1233.0/B67*100)</f>
        <v/>
      </c>
      <c r="D67" s="19" t="n">
        <v>5738</v>
      </c>
      <c r="E67" s="18" t="n">
        <v>382.44241047</v>
      </c>
      <c r="F67" s="20" t="n">
        <v>4.45237697</v>
      </c>
      <c r="G67" s="18" t="n">
        <v>401.08048489</v>
      </c>
      <c r="H67" s="20" t="n">
        <v>3.78639961</v>
      </c>
      <c r="I67" s="18" t="n">
        <v>412.00259592</v>
      </c>
      <c r="J67" s="20" t="n">
        <v>2.86322725</v>
      </c>
      <c r="K67" s="18" t="n">
        <v>424.33491419</v>
      </c>
      <c r="L67" s="20" t="n">
        <v>3.00565691</v>
      </c>
      <c r="M67" s="18" t="s">
        <v>481</v>
      </c>
      <c r="N67" s="20" t="s">
        <v>481</v>
      </c>
      <c r="O67" s="18" t="s">
        <v>481</v>
      </c>
      <c r="P67" s="20" t="s">
        <v>481</v>
      </c>
      <c r="Q67" s="18" t="s">
        <v>481</v>
      </c>
      <c r="R67" s="20" t="s">
        <v>481</v>
      </c>
      <c r="S67" s="18" t="s">
        <v>481</v>
      </c>
      <c r="T67" s="20" t="s">
        <v>481</v>
      </c>
      <c r="U67" s="18" t="n">
        <v>353.51563689</v>
      </c>
      <c r="V67" s="20" t="n">
        <v>5.0721382</v>
      </c>
    </row>
    <row r="68" spans="1:22">
      <c r="A68" s="15" t="s">
        <v>543</v>
      </c>
      <c r="B68" s="17" t="n">
        <v>12083</v>
      </c>
      <c r="C68" s="18">
        <f>(32.0/B68*100)</f>
        <v/>
      </c>
      <c r="D68" s="19" t="n">
        <v>12051</v>
      </c>
      <c r="E68" s="18" t="n">
        <v>403.52513894</v>
      </c>
      <c r="F68" s="20" t="n">
        <v>2.91535421</v>
      </c>
      <c r="G68" s="18" t="n">
        <v>403.23599193</v>
      </c>
      <c r="H68" s="20" t="n">
        <v>2.66856854</v>
      </c>
      <c r="I68" s="18" t="n">
        <v>432.04104872</v>
      </c>
      <c r="J68" s="20" t="n">
        <v>1.80552142</v>
      </c>
      <c r="K68" s="18" t="n">
        <v>455.35131105</v>
      </c>
      <c r="L68" s="20" t="n">
        <v>1.78846838</v>
      </c>
      <c r="M68" s="18" t="s">
        <v>481</v>
      </c>
      <c r="N68" s="20" t="s">
        <v>481</v>
      </c>
      <c r="O68" s="18" t="s">
        <v>481</v>
      </c>
      <c r="P68" s="20" t="s">
        <v>481</v>
      </c>
      <c r="Q68" s="18" t="s">
        <v>481</v>
      </c>
      <c r="R68" s="20" t="s">
        <v>481</v>
      </c>
      <c r="S68" s="18" t="s">
        <v>481</v>
      </c>
      <c r="T68" s="20" t="s">
        <v>481</v>
      </c>
      <c r="U68" s="18" t="n">
        <v>361.20929801</v>
      </c>
      <c r="V68" s="20" t="n">
        <v>1.94150444</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470.75944151</v>
      </c>
      <c r="F70" s="20" t="n">
        <v>5.37233092</v>
      </c>
      <c r="G70" s="18" t="n">
        <v>482.93817675</v>
      </c>
      <c r="H70" s="20" t="n">
        <v>4.40158665</v>
      </c>
      <c r="I70" s="18" t="n">
        <v>488.79955957</v>
      </c>
      <c r="J70" s="20" t="n">
        <v>3.68737004</v>
      </c>
      <c r="K70" s="18" t="n">
        <v>498.25606866</v>
      </c>
      <c r="L70" s="20" t="n">
        <v>2.87020579</v>
      </c>
      <c r="M70" s="18" t="s">
        <v>481</v>
      </c>
      <c r="N70" s="20" t="s">
        <v>481</v>
      </c>
      <c r="O70" s="18" t="s">
        <v>481</v>
      </c>
      <c r="P70" s="20" t="s">
        <v>481</v>
      </c>
      <c r="Q70" s="18" t="s">
        <v>481</v>
      </c>
      <c r="R70" s="20" t="s">
        <v>481</v>
      </c>
      <c r="S70" s="18" t="s">
        <v>481</v>
      </c>
      <c r="T70" s="20" t="s">
        <v>481</v>
      </c>
      <c r="U70" s="18" t="n">
        <v>439.16450966</v>
      </c>
      <c r="V70" s="20" t="n">
        <v>7.48497164</v>
      </c>
    </row>
    <row r="71" spans="1:22">
      <c r="A71" s="15" t="s">
        <v>546</v>
      </c>
      <c r="B71" s="17" t="n">
        <v>6115</v>
      </c>
      <c r="C71" s="18">
        <f>(55.0/B71*100)</f>
        <v/>
      </c>
      <c r="D71" s="19" t="n">
        <v>6060</v>
      </c>
      <c r="E71" s="18" t="n">
        <v>543.6038233</v>
      </c>
      <c r="F71" s="20" t="n">
        <v>8.526583609999999</v>
      </c>
      <c r="G71" s="18" t="n">
        <v>547.9932523799999</v>
      </c>
      <c r="H71" s="20" t="n">
        <v>4.93569925</v>
      </c>
      <c r="I71" s="18" t="n">
        <v>561.45998702</v>
      </c>
      <c r="J71" s="20" t="n">
        <v>2.64642187</v>
      </c>
      <c r="K71" s="18" t="n">
        <v>555.79567786</v>
      </c>
      <c r="L71" s="20" t="n">
        <v>1.75392374</v>
      </c>
      <c r="M71" s="18" t="s">
        <v>481</v>
      </c>
      <c r="N71" s="20" t="s">
        <v>481</v>
      </c>
      <c r="O71" s="18" t="s">
        <v>481</v>
      </c>
      <c r="P71" s="20" t="s">
        <v>481</v>
      </c>
      <c r="Q71" s="18" t="s">
        <v>481</v>
      </c>
      <c r="R71" s="20" t="s">
        <v>481</v>
      </c>
      <c r="S71" s="18" t="s">
        <v>481</v>
      </c>
      <c r="T71" s="20" t="s">
        <v>481</v>
      </c>
      <c r="U71" s="18" t="n">
        <v>496.28338656</v>
      </c>
      <c r="V71" s="20" t="n">
        <v>12.74167787</v>
      </c>
    </row>
    <row r="72" spans="1:22">
      <c r="A72" s="15" t="s">
        <v>547</v>
      </c>
      <c r="B72" s="17" t="n">
        <v>7708</v>
      </c>
      <c r="C72" s="18">
        <f>(9.0/B72*100)</f>
        <v/>
      </c>
      <c r="D72" s="19" t="n">
        <v>7699</v>
      </c>
      <c r="E72" s="18" t="n">
        <v>499.08583805</v>
      </c>
      <c r="F72" s="20" t="n">
        <v>12.93236294</v>
      </c>
      <c r="G72" s="18" t="n">
        <v>529.6703863400001</v>
      </c>
      <c r="H72" s="20" t="n">
        <v>6.96473184</v>
      </c>
      <c r="I72" s="18" t="n">
        <v>535.47408955</v>
      </c>
      <c r="J72" s="20" t="n">
        <v>3.06550133</v>
      </c>
      <c r="K72" s="18" t="n">
        <v>532.37644059</v>
      </c>
      <c r="L72" s="20" t="n">
        <v>3.0044622</v>
      </c>
      <c r="M72" s="18" t="s">
        <v>481</v>
      </c>
      <c r="N72" s="20" t="s">
        <v>481</v>
      </c>
      <c r="O72" s="18" t="s">
        <v>481</v>
      </c>
      <c r="P72" s="20" t="s">
        <v>481</v>
      </c>
      <c r="Q72" s="18" t="s">
        <v>481</v>
      </c>
      <c r="R72" s="20" t="s">
        <v>481</v>
      </c>
      <c r="S72" s="18" t="s">
        <v>481</v>
      </c>
      <c r="T72" s="20" t="s">
        <v>481</v>
      </c>
      <c r="U72" s="18" t="n">
        <v>482.0978162</v>
      </c>
      <c r="V72" s="20" t="n">
        <v>21.57533378</v>
      </c>
    </row>
    <row r="73" spans="1:22">
      <c r="A73" s="15" t="s">
        <v>548</v>
      </c>
      <c r="B73" s="17" t="n">
        <v>8249</v>
      </c>
      <c r="C73" s="18">
        <f>(212.0/B73*100)</f>
        <v/>
      </c>
      <c r="D73" s="19" t="n">
        <v>8037</v>
      </c>
      <c r="E73" s="18" t="n">
        <v>408.82014636</v>
      </c>
      <c r="F73" s="20" t="n">
        <v>5.31237757</v>
      </c>
      <c r="G73" s="18" t="n">
        <v>415.82489104</v>
      </c>
      <c r="H73" s="20" t="n">
        <v>3.39505557</v>
      </c>
      <c r="I73" s="18" t="n">
        <v>420.44564634</v>
      </c>
      <c r="J73" s="20" t="n">
        <v>2.76059815</v>
      </c>
      <c r="K73" s="18" t="n">
        <v>441.15522099</v>
      </c>
      <c r="L73" s="20" t="n">
        <v>5.36156453</v>
      </c>
      <c r="M73" s="18" t="s">
        <v>481</v>
      </c>
      <c r="N73" s="20" t="s">
        <v>481</v>
      </c>
      <c r="O73" s="18" t="s">
        <v>481</v>
      </c>
      <c r="P73" s="20" t="s">
        <v>481</v>
      </c>
      <c r="Q73" s="18" t="s">
        <v>481</v>
      </c>
      <c r="R73" s="20" t="s">
        <v>481</v>
      </c>
      <c r="S73" s="18" t="s">
        <v>481</v>
      </c>
      <c r="T73" s="20" t="s">
        <v>481</v>
      </c>
      <c r="U73" s="18" t="n">
        <v>377.39751537</v>
      </c>
      <c r="V73" s="20" t="n">
        <v>8.676113000000001</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(345.0/B75*100)</f>
        <v/>
      </c>
      <c r="D75" s="19" t="n">
        <v>5030</v>
      </c>
      <c r="E75" s="18" t="n">
        <v>387.59857096</v>
      </c>
      <c r="F75" s="20" t="n">
        <v>3.23169892</v>
      </c>
      <c r="G75" s="18" t="n">
        <v>377.83591985</v>
      </c>
      <c r="H75" s="20" t="n">
        <v>3.07345097</v>
      </c>
      <c r="I75" s="18" t="n">
        <v>400.02997279</v>
      </c>
      <c r="J75" s="20" t="n">
        <v>2.90987889</v>
      </c>
      <c r="K75" s="18" t="n">
        <v>401.51263717</v>
      </c>
      <c r="L75" s="20" t="n">
        <v>3.66385143</v>
      </c>
      <c r="M75" s="18" t="s">
        <v>481</v>
      </c>
      <c r="N75" s="20" t="s">
        <v>481</v>
      </c>
      <c r="O75" s="18" t="s">
        <v>481</v>
      </c>
      <c r="P75" s="20" t="s">
        <v>481</v>
      </c>
      <c r="Q75" s="18" t="s">
        <v>481</v>
      </c>
      <c r="R75" s="20" t="s">
        <v>481</v>
      </c>
      <c r="S75" s="18" t="s">
        <v>481</v>
      </c>
      <c r="T75" s="20" t="s">
        <v>481</v>
      </c>
      <c r="U75" s="18" t="n">
        <v>361.78133598</v>
      </c>
      <c r="V75" s="20" t="n">
        <v>3.85017006</v>
      </c>
    </row>
    <row r="76" spans="1:22">
      <c r="A76" s="15" t="s">
        <v>551</v>
      </c>
      <c r="B76" s="17" t="n">
        <v>14167</v>
      </c>
      <c r="C76" s="18">
        <f>(238.0/B76*100)</f>
        <v/>
      </c>
      <c r="D76" s="19" t="n">
        <v>13929</v>
      </c>
      <c r="E76" s="18" t="n">
        <v>410.91649379</v>
      </c>
      <c r="F76" s="20" t="n">
        <v>4.08347456</v>
      </c>
      <c r="G76" s="18" t="n">
        <v>413.83176256</v>
      </c>
      <c r="H76" s="20" t="n">
        <v>3.12856792</v>
      </c>
      <c r="I76" s="18" t="n">
        <v>442.25381316</v>
      </c>
      <c r="J76" s="20" t="n">
        <v>2.7058338</v>
      </c>
      <c r="K76" s="18" t="n">
        <v>469.71999975</v>
      </c>
      <c r="L76" s="20" t="n">
        <v>2.91860171</v>
      </c>
      <c r="M76" s="18" t="s">
        <v>481</v>
      </c>
      <c r="N76" s="20" t="s">
        <v>481</v>
      </c>
      <c r="O76" s="18" t="s">
        <v>481</v>
      </c>
      <c r="P76" s="20" t="s">
        <v>481</v>
      </c>
      <c r="Q76" s="18" t="s">
        <v>481</v>
      </c>
      <c r="R76" s="20" t="s">
        <v>481</v>
      </c>
      <c r="S76" s="18" t="s">
        <v>481</v>
      </c>
      <c r="T76" s="20" t="s">
        <v>481</v>
      </c>
      <c r="U76" s="18" t="n">
        <v>367.80803237</v>
      </c>
      <c r="V76" s="20" t="n">
        <v>4.39680267</v>
      </c>
    </row>
    <row r="77" spans="1:22">
      <c r="A77" s="15" t="s">
        <v>552</v>
      </c>
      <c r="B77" s="17" t="n">
        <v>6062</v>
      </c>
      <c r="C77" s="18">
        <f>(480.0/B77*100)</f>
        <v/>
      </c>
      <c r="D77" s="19" t="n">
        <v>5582</v>
      </c>
      <c r="E77" s="18" t="n">
        <v>416.69618059</v>
      </c>
      <c r="F77" s="20" t="n">
        <v>6.34853097</v>
      </c>
      <c r="G77" s="18" t="n">
        <v>439.46003562</v>
      </c>
      <c r="H77" s="20" t="n">
        <v>4.73039471</v>
      </c>
      <c r="I77" s="18" t="n">
        <v>447.70051105</v>
      </c>
      <c r="J77" s="20" t="n">
        <v>3.32593182</v>
      </c>
      <c r="K77" s="18" t="n">
        <v>454.74929292</v>
      </c>
      <c r="L77" s="20" t="n">
        <v>2.74272357</v>
      </c>
      <c r="M77" s="18" t="s">
        <v>481</v>
      </c>
      <c r="N77" s="20" t="s">
        <v>481</v>
      </c>
      <c r="O77" s="18" t="s">
        <v>481</v>
      </c>
      <c r="P77" s="20" t="s">
        <v>481</v>
      </c>
      <c r="Q77" s="18" t="s">
        <v>481</v>
      </c>
      <c r="R77" s="20" t="s">
        <v>481</v>
      </c>
      <c r="S77" s="18" t="s">
        <v>481</v>
      </c>
      <c r="T77" s="20" t="s">
        <v>481</v>
      </c>
      <c r="U77" s="18" t="n">
        <v>376.00680422</v>
      </c>
      <c r="V77" s="20" t="n">
        <v>3.2887095</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(118.0/B81*100)</f>
        <v/>
      </c>
      <c r="D81" s="19" t="n">
        <v>8743</v>
      </c>
      <c r="E81" s="18" t="n">
        <v>428.62098016</v>
      </c>
      <c r="F81" s="20" t="n">
        <v>5.99430191</v>
      </c>
      <c r="G81" s="18" t="n">
        <v>436.52398468</v>
      </c>
      <c r="H81" s="20" t="n">
        <v>4.51348791</v>
      </c>
      <c r="I81" s="18" t="n">
        <v>445.71342748</v>
      </c>
      <c r="J81" s="20" t="n">
        <v>3.20008425</v>
      </c>
      <c r="K81" s="18" t="n">
        <v>448.56771262</v>
      </c>
      <c r="L81" s="20" t="n">
        <v>3.29782323</v>
      </c>
      <c r="M81" s="18" t="s">
        <v>481</v>
      </c>
      <c r="N81" s="20" t="s">
        <v>481</v>
      </c>
      <c r="O81" s="18" t="s">
        <v>481</v>
      </c>
      <c r="P81" s="20" t="s">
        <v>481</v>
      </c>
      <c r="Q81" s="18" t="s">
        <v>481</v>
      </c>
      <c r="R81" s="20" t="s">
        <v>481</v>
      </c>
      <c r="S81" s="18" t="s">
        <v>481</v>
      </c>
      <c r="T81" s="20" t="s">
        <v>481</v>
      </c>
      <c r="U81" s="18" t="n">
        <v>402.60427601</v>
      </c>
      <c r="V81" s="20" t="n">
        <v>7.53797569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890</v>
      </c>
    </row>
    <row customHeight="1" ht="30" r="4" spans="1:22">
      <c r="A4" s="6" t="n"/>
      <c r="B4" s="7" t="s">
        <v>462</v>
      </c>
      <c r="C4" s="7" t="s">
        <v>463</v>
      </c>
      <c r="D4" s="8" t="s">
        <v>462</v>
      </c>
      <c r="E4" s="9" t="s">
        <v>880</v>
      </c>
      <c r="F4" s="10" t="n"/>
      <c r="G4" s="9" t="s">
        <v>881</v>
      </c>
      <c r="H4" s="10" t="n"/>
      <c r="I4" s="9" t="s">
        <v>882</v>
      </c>
      <c r="J4" s="10" t="n"/>
      <c r="K4" s="9" t="s">
        <v>783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(1022.0/B7*100)</f>
        <v/>
      </c>
      <c r="D7" s="19" t="n">
        <v>13508</v>
      </c>
      <c r="E7" s="18" t="n">
        <v>546.85248646</v>
      </c>
      <c r="F7" s="20" t="n">
        <v>6.86411072</v>
      </c>
      <c r="G7" s="18" t="n">
        <v>544.98794403</v>
      </c>
      <c r="H7" s="20" t="n">
        <v>4.63095012</v>
      </c>
      <c r="I7" s="18" t="n">
        <v>528.77352651</v>
      </c>
      <c r="J7" s="20" t="n">
        <v>2.56853812</v>
      </c>
      <c r="K7" s="18" t="n">
        <v>504.83648652</v>
      </c>
      <c r="L7" s="20" t="n">
        <v>1.68125821</v>
      </c>
      <c r="M7" s="18" t="s">
        <v>481</v>
      </c>
      <c r="N7" s="20" t="s">
        <v>481</v>
      </c>
      <c r="O7" s="18" t="s">
        <v>481</v>
      </c>
      <c r="P7" s="20" t="s">
        <v>481</v>
      </c>
      <c r="Q7" s="18" t="s">
        <v>481</v>
      </c>
      <c r="R7" s="20" t="s">
        <v>481</v>
      </c>
      <c r="S7" s="18" t="s">
        <v>481</v>
      </c>
      <c r="T7" s="20" t="s">
        <v>481</v>
      </c>
      <c r="U7" s="18" t="n">
        <v>472.20972079</v>
      </c>
      <c r="V7" s="20" t="n">
        <v>4.37035535</v>
      </c>
    </row>
    <row r="8" spans="1:22">
      <c r="A8" s="15" t="s">
        <v>483</v>
      </c>
      <c r="B8" s="17" t="n">
        <v>7007</v>
      </c>
      <c r="C8" s="18">
        <f>(299.0/B8*100)</f>
        <v/>
      </c>
      <c r="D8" s="19" t="n">
        <v>6708</v>
      </c>
      <c r="E8" s="18" t="n">
        <v>488.08983596</v>
      </c>
      <c r="F8" s="20" t="n">
        <v>8.04723149</v>
      </c>
      <c r="G8" s="18" t="n">
        <v>511.16477707</v>
      </c>
      <c r="H8" s="20" t="n">
        <v>4.94157384</v>
      </c>
      <c r="I8" s="18" t="n">
        <v>500.05694872</v>
      </c>
      <c r="J8" s="20" t="n">
        <v>3.56702952</v>
      </c>
      <c r="K8" s="18" t="n">
        <v>500.98795341</v>
      </c>
      <c r="L8" s="20" t="n">
        <v>2.56568874</v>
      </c>
      <c r="M8" s="18" t="s">
        <v>481</v>
      </c>
      <c r="N8" s="20" t="s">
        <v>481</v>
      </c>
      <c r="O8" s="18" t="s">
        <v>481</v>
      </c>
      <c r="P8" s="20" t="s">
        <v>481</v>
      </c>
      <c r="Q8" s="18" t="n">
        <v>368.48347797</v>
      </c>
      <c r="R8" s="20" t="n">
        <v>14.99112476</v>
      </c>
      <c r="S8" s="18" t="s">
        <v>481</v>
      </c>
      <c r="T8" s="20" t="s">
        <v>481</v>
      </c>
      <c r="U8" s="18" t="n">
        <v>428.5739997</v>
      </c>
      <c r="V8" s="20" t="n">
        <v>6.06977676</v>
      </c>
    </row>
    <row r="9" spans="1:22">
      <c r="A9" s="15" t="s">
        <v>484</v>
      </c>
      <c r="B9" s="17" t="n">
        <v>9651</v>
      </c>
      <c r="C9" s="18">
        <f>(357.0/B9*100)</f>
        <v/>
      </c>
      <c r="D9" s="19" t="n">
        <v>9294</v>
      </c>
      <c r="E9" s="18" t="n">
        <v>502.60222471</v>
      </c>
      <c r="F9" s="20" t="n">
        <v>8.51450395</v>
      </c>
      <c r="G9" s="18" t="n">
        <v>512.85811326</v>
      </c>
      <c r="H9" s="20" t="n">
        <v>5.43508325</v>
      </c>
      <c r="I9" s="18" t="n">
        <v>519.0511484899999</v>
      </c>
      <c r="J9" s="20" t="n">
        <v>3.32331795</v>
      </c>
      <c r="K9" s="18" t="n">
        <v>515.05437871</v>
      </c>
      <c r="L9" s="20" t="n">
        <v>2.10356177</v>
      </c>
      <c r="M9" s="18" t="s">
        <v>481</v>
      </c>
      <c r="N9" s="20" t="s">
        <v>481</v>
      </c>
      <c r="O9" s="18" t="s">
        <v>481</v>
      </c>
      <c r="P9" s="20" t="s">
        <v>481</v>
      </c>
      <c r="Q9" s="18" t="n">
        <v>374.78530698</v>
      </c>
      <c r="R9" s="20" t="n">
        <v>11.62763904</v>
      </c>
      <c r="S9" s="18" t="s">
        <v>481</v>
      </c>
      <c r="T9" s="20" t="s">
        <v>481</v>
      </c>
      <c r="U9" s="18" t="n">
        <v>418.73543084</v>
      </c>
      <c r="V9" s="20" t="n">
        <v>6.11226142</v>
      </c>
    </row>
    <row r="10" spans="1:22">
      <c r="A10" s="15" t="s">
        <v>485</v>
      </c>
      <c r="B10" s="17" t="n">
        <v>20058</v>
      </c>
      <c r="C10" s="18">
        <f>(585.0/B10*100)</f>
        <v/>
      </c>
      <c r="D10" s="19" t="n">
        <v>19473</v>
      </c>
      <c r="E10" s="18" t="n">
        <v>543.36580658</v>
      </c>
      <c r="F10" s="20" t="n">
        <v>5.15598177</v>
      </c>
      <c r="G10" s="18" t="n">
        <v>544.67572914</v>
      </c>
      <c r="H10" s="20" t="n">
        <v>3.63756806</v>
      </c>
      <c r="I10" s="18" t="n">
        <v>534.90511212</v>
      </c>
      <c r="J10" s="20" t="n">
        <v>2.82690832</v>
      </c>
      <c r="K10" s="18" t="n">
        <v>527.1781357</v>
      </c>
      <c r="L10" s="20" t="n">
        <v>2.04165464</v>
      </c>
      <c r="M10" s="18" t="s">
        <v>481</v>
      </c>
      <c r="N10" s="20" t="s">
        <v>481</v>
      </c>
      <c r="O10" s="18" t="s">
        <v>481</v>
      </c>
      <c r="P10" s="20" t="s">
        <v>481</v>
      </c>
      <c r="Q10" s="18" t="s">
        <v>481</v>
      </c>
      <c r="R10" s="20" t="s">
        <v>481</v>
      </c>
      <c r="S10" s="18" t="s">
        <v>481</v>
      </c>
      <c r="T10" s="20" t="s">
        <v>481</v>
      </c>
      <c r="U10" s="18" t="n">
        <v>456.62293762</v>
      </c>
      <c r="V10" s="20" t="n">
        <v>5.49778863</v>
      </c>
    </row>
    <row r="11" spans="1:22">
      <c r="A11" s="15" t="s">
        <v>486</v>
      </c>
      <c r="B11" s="17" t="n">
        <v>7053</v>
      </c>
      <c r="C11" s="18">
        <f>(242.0/B11*100)</f>
        <v/>
      </c>
      <c r="D11" s="19" t="n">
        <v>6811</v>
      </c>
      <c r="E11" s="18" t="n">
        <v>449.61726765</v>
      </c>
      <c r="F11" s="20" t="n">
        <v>6.97822127</v>
      </c>
      <c r="G11" s="18" t="n">
        <v>449.7167954</v>
      </c>
      <c r="H11" s="20" t="n">
        <v>4.88579995</v>
      </c>
      <c r="I11" s="18" t="n">
        <v>446.82319576</v>
      </c>
      <c r="J11" s="20" t="n">
        <v>3.88261411</v>
      </c>
      <c r="K11" s="18" t="n">
        <v>455.6208171</v>
      </c>
      <c r="L11" s="20" t="n">
        <v>2.66346651</v>
      </c>
      <c r="M11" s="18" t="s">
        <v>481</v>
      </c>
      <c r="N11" s="20" t="s">
        <v>481</v>
      </c>
      <c r="O11" s="18" t="s">
        <v>481</v>
      </c>
      <c r="P11" s="20" t="s">
        <v>481</v>
      </c>
      <c r="Q11" s="18" t="s">
        <v>481</v>
      </c>
      <c r="R11" s="20" t="s">
        <v>481</v>
      </c>
      <c r="S11" s="18" t="s">
        <v>481</v>
      </c>
      <c r="T11" s="20" t="s">
        <v>481</v>
      </c>
      <c r="U11" s="18" t="n">
        <v>414.88454973</v>
      </c>
      <c r="V11" s="20" t="n">
        <v>5.16223864</v>
      </c>
    </row>
    <row r="12" spans="1:22">
      <c r="A12" s="15" t="s">
        <v>487</v>
      </c>
      <c r="B12" s="17" t="n">
        <v>6894</v>
      </c>
      <c r="C12" s="18">
        <f>(60.0/B12*100)</f>
        <v/>
      </c>
      <c r="D12" s="19" t="n">
        <v>6834</v>
      </c>
      <c r="E12" s="18" t="n">
        <v>462.94396343</v>
      </c>
      <c r="F12" s="20" t="n">
        <v>8.531583169999999</v>
      </c>
      <c r="G12" s="18" t="n">
        <v>479.028329</v>
      </c>
      <c r="H12" s="20" t="n">
        <v>6.73233284</v>
      </c>
      <c r="I12" s="18" t="n">
        <v>493.24016272</v>
      </c>
      <c r="J12" s="20" t="n">
        <v>3.30950281</v>
      </c>
      <c r="K12" s="18" t="n">
        <v>505.87128965</v>
      </c>
      <c r="L12" s="20" t="n">
        <v>2.02155205</v>
      </c>
      <c r="M12" s="18" t="s">
        <v>481</v>
      </c>
      <c r="N12" s="20" t="s">
        <v>481</v>
      </c>
      <c r="O12" s="18" t="s">
        <v>481</v>
      </c>
      <c r="P12" s="20" t="s">
        <v>481</v>
      </c>
      <c r="Q12" s="18" t="n">
        <v>366.6777112</v>
      </c>
      <c r="R12" s="20" t="n">
        <v>14.39052153</v>
      </c>
      <c r="S12" s="18" t="s">
        <v>481</v>
      </c>
      <c r="T12" s="20" t="s">
        <v>481</v>
      </c>
      <c r="U12" s="18" t="n">
        <v>400.52895081</v>
      </c>
      <c r="V12" s="20" t="n">
        <v>6.14632985</v>
      </c>
    </row>
    <row r="13" spans="1:22">
      <c r="A13" s="15" t="s">
        <v>488</v>
      </c>
      <c r="B13" s="17" t="n">
        <v>7161</v>
      </c>
      <c r="C13" s="18">
        <f>(340.0/B13*100)</f>
        <v/>
      </c>
      <c r="D13" s="19" t="n">
        <v>6821</v>
      </c>
      <c r="E13" s="18" t="n">
        <v>516.45996715</v>
      </c>
      <c r="F13" s="20" t="n">
        <v>9.77929737</v>
      </c>
      <c r="G13" s="18" t="n">
        <v>516.50225663</v>
      </c>
      <c r="H13" s="20" t="n">
        <v>5.06725078</v>
      </c>
      <c r="I13" s="18" t="n">
        <v>509.94919046</v>
      </c>
      <c r="J13" s="20" t="n">
        <v>3.0526229</v>
      </c>
      <c r="K13" s="18" t="n">
        <v>508.16344108</v>
      </c>
      <c r="L13" s="20" t="n">
        <v>2.11164769</v>
      </c>
      <c r="M13" s="18" t="s">
        <v>481</v>
      </c>
      <c r="N13" s="20" t="s">
        <v>481</v>
      </c>
      <c r="O13" s="18" t="s">
        <v>481</v>
      </c>
      <c r="P13" s="20" t="s">
        <v>481</v>
      </c>
      <c r="Q13" s="18" t="n">
        <v>436.36003517</v>
      </c>
      <c r="R13" s="20" t="n">
        <v>6.43426798</v>
      </c>
      <c r="S13" s="18" t="s">
        <v>481</v>
      </c>
      <c r="T13" s="20" t="s">
        <v>481</v>
      </c>
      <c r="U13" s="18" t="n">
        <v>407.60351699</v>
      </c>
      <c r="V13" s="20" t="n">
        <v>7.0509727</v>
      </c>
    </row>
    <row r="14" spans="1:22">
      <c r="A14" s="15" t="s">
        <v>489</v>
      </c>
      <c r="B14" s="17" t="n">
        <v>5587</v>
      </c>
      <c r="C14" s="18">
        <f>(93.0/B14*100)</f>
        <v/>
      </c>
      <c r="D14" s="19" t="n">
        <v>5494</v>
      </c>
      <c r="E14" s="18" t="n">
        <v>510.70641101</v>
      </c>
      <c r="F14" s="20" t="n">
        <v>7.7875625</v>
      </c>
      <c r="G14" s="18" t="n">
        <v>515.34194099</v>
      </c>
      <c r="H14" s="20" t="n">
        <v>5.87758817</v>
      </c>
      <c r="I14" s="18" t="n">
        <v>524.12014135</v>
      </c>
      <c r="J14" s="20" t="n">
        <v>3.54603992</v>
      </c>
      <c r="K14" s="18" t="n">
        <v>546.95602824</v>
      </c>
      <c r="L14" s="20" t="n">
        <v>2.10656332</v>
      </c>
      <c r="M14" s="18" t="s">
        <v>481</v>
      </c>
      <c r="N14" s="20" t="s">
        <v>481</v>
      </c>
      <c r="O14" s="18" t="s">
        <v>481</v>
      </c>
      <c r="P14" s="20" t="s">
        <v>481</v>
      </c>
      <c r="Q14" s="18" t="s">
        <v>481</v>
      </c>
      <c r="R14" s="20" t="s">
        <v>481</v>
      </c>
      <c r="S14" s="18" t="s">
        <v>481</v>
      </c>
      <c r="T14" s="20" t="s">
        <v>481</v>
      </c>
      <c r="U14" s="18" t="n">
        <v>458.15632244</v>
      </c>
      <c r="V14" s="20" t="n">
        <v>9.512939169999999</v>
      </c>
    </row>
    <row r="15" spans="1:22">
      <c r="A15" s="15" t="s">
        <v>490</v>
      </c>
      <c r="B15" s="17" t="n">
        <v>5882</v>
      </c>
      <c r="C15" s="18">
        <f>(186.0/B15*100)</f>
        <v/>
      </c>
      <c r="D15" s="19" t="n">
        <v>5696</v>
      </c>
      <c r="E15" s="18" t="n">
        <v>496.85883548</v>
      </c>
      <c r="F15" s="20" t="n">
        <v>13.16935833</v>
      </c>
      <c r="G15" s="18" t="n">
        <v>515.75779489</v>
      </c>
      <c r="H15" s="20" t="n">
        <v>12.91596188</v>
      </c>
      <c r="I15" s="18" t="n">
        <v>533.68030435</v>
      </c>
      <c r="J15" s="20" t="n">
        <v>5.76008602</v>
      </c>
      <c r="K15" s="18" t="n">
        <v>537.84859226</v>
      </c>
      <c r="L15" s="20" t="n">
        <v>2.07817375</v>
      </c>
      <c r="M15" s="18" t="s">
        <v>481</v>
      </c>
      <c r="N15" s="20" t="s">
        <v>481</v>
      </c>
      <c r="O15" s="18" t="s">
        <v>481</v>
      </c>
      <c r="P15" s="20" t="s">
        <v>481</v>
      </c>
      <c r="Q15" s="18" t="n">
        <v>375.95013089</v>
      </c>
      <c r="R15" s="20" t="n">
        <v>17.42774697</v>
      </c>
      <c r="S15" s="18" t="s">
        <v>481</v>
      </c>
      <c r="T15" s="20" t="s">
        <v>481</v>
      </c>
      <c r="U15" s="18" t="n">
        <v>464.50986996</v>
      </c>
      <c r="V15" s="20" t="n">
        <v>7.55870774</v>
      </c>
    </row>
    <row r="16" spans="1:22">
      <c r="A16" s="15" t="s">
        <v>491</v>
      </c>
      <c r="B16" s="17" t="n">
        <v>6108</v>
      </c>
      <c r="C16" s="18">
        <f>(198.0/B16*100)</f>
        <v/>
      </c>
      <c r="D16" s="19" t="n">
        <v>5910</v>
      </c>
      <c r="E16" s="18" t="n">
        <v>503.94030073</v>
      </c>
      <c r="F16" s="20" t="n">
        <v>8.55994404</v>
      </c>
      <c r="G16" s="18" t="n">
        <v>528.24821081</v>
      </c>
      <c r="H16" s="20" t="n">
        <v>5.53444337</v>
      </c>
      <c r="I16" s="18" t="n">
        <v>518.7449551</v>
      </c>
      <c r="J16" s="20" t="n">
        <v>3.11952741</v>
      </c>
      <c r="K16" s="18" t="n">
        <v>498.60244889</v>
      </c>
      <c r="L16" s="20" t="n">
        <v>2.39278505</v>
      </c>
      <c r="M16" s="18" t="s">
        <v>481</v>
      </c>
      <c r="N16" s="20" t="s">
        <v>481</v>
      </c>
      <c r="O16" s="18" t="s">
        <v>481</v>
      </c>
      <c r="P16" s="20" t="s">
        <v>481</v>
      </c>
      <c r="Q16" s="18" t="s">
        <v>481</v>
      </c>
      <c r="R16" s="20" t="s">
        <v>481</v>
      </c>
      <c r="S16" s="18" t="s">
        <v>481</v>
      </c>
      <c r="T16" s="20" t="s">
        <v>481</v>
      </c>
      <c r="U16" s="18" t="n">
        <v>407.03133746</v>
      </c>
      <c r="V16" s="20" t="n">
        <v>8.08500682</v>
      </c>
    </row>
    <row r="17" spans="1:22">
      <c r="A17" s="15" t="s">
        <v>492</v>
      </c>
      <c r="B17" s="17" t="n">
        <v>6504</v>
      </c>
      <c r="C17" s="18">
        <f>(2634.0/B17*100)</f>
        <v/>
      </c>
      <c r="D17" s="19" t="n">
        <v>3870</v>
      </c>
      <c r="E17" s="18" t="n">
        <v>527.76585154</v>
      </c>
      <c r="F17" s="20" t="n">
        <v>9.39304227</v>
      </c>
      <c r="G17" s="18" t="n">
        <v>522.5261586</v>
      </c>
      <c r="H17" s="20" t="n">
        <v>7.2622934</v>
      </c>
      <c r="I17" s="18" t="n">
        <v>526.24636521</v>
      </c>
      <c r="J17" s="20" t="n">
        <v>4.57343352</v>
      </c>
      <c r="K17" s="18" t="n">
        <v>520.57631783</v>
      </c>
      <c r="L17" s="20" t="n">
        <v>3.50065062</v>
      </c>
      <c r="M17" s="18" t="s">
        <v>481</v>
      </c>
      <c r="N17" s="20" t="s">
        <v>481</v>
      </c>
      <c r="O17" s="18" t="s">
        <v>481</v>
      </c>
      <c r="P17" s="20" t="s">
        <v>481</v>
      </c>
      <c r="Q17" s="18" t="n">
        <v>360.48925247</v>
      </c>
      <c r="R17" s="20" t="n">
        <v>12.44339086</v>
      </c>
      <c r="S17" s="18" t="s">
        <v>481</v>
      </c>
      <c r="T17" s="20" t="s">
        <v>481</v>
      </c>
      <c r="U17" s="18" t="n">
        <v>465.79788749</v>
      </c>
      <c r="V17" s="20" t="n">
        <v>7.80184338</v>
      </c>
    </row>
    <row r="18" spans="1:22">
      <c r="A18" s="15" t="s">
        <v>493</v>
      </c>
      <c r="B18" s="17" t="n">
        <v>5532</v>
      </c>
      <c r="C18" s="18">
        <f>(33.0/B18*100)</f>
        <v/>
      </c>
      <c r="D18" s="19" t="n">
        <v>5499</v>
      </c>
      <c r="E18" s="18" t="n">
        <v>449.86296858</v>
      </c>
      <c r="F18" s="20" t="n">
        <v>7.18996417</v>
      </c>
      <c r="G18" s="18" t="n">
        <v>465.05808431</v>
      </c>
      <c r="H18" s="20" t="n">
        <v>6.66435529</v>
      </c>
      <c r="I18" s="18" t="n">
        <v>461.75227429</v>
      </c>
      <c r="J18" s="20" t="n">
        <v>4.16441439</v>
      </c>
      <c r="K18" s="18" t="n">
        <v>462.74313946</v>
      </c>
      <c r="L18" s="20" t="n">
        <v>3.24719103</v>
      </c>
      <c r="M18" s="18" t="s">
        <v>481</v>
      </c>
      <c r="N18" s="20" t="s">
        <v>481</v>
      </c>
      <c r="O18" s="18" t="s">
        <v>481</v>
      </c>
      <c r="P18" s="20" t="s">
        <v>481</v>
      </c>
      <c r="Q18" s="18" t="s">
        <v>481</v>
      </c>
      <c r="R18" s="20" t="s">
        <v>481</v>
      </c>
      <c r="S18" s="18" t="s">
        <v>481</v>
      </c>
      <c r="T18" s="20" t="s">
        <v>481</v>
      </c>
      <c r="U18" s="18" t="n">
        <v>368.34317752</v>
      </c>
      <c r="V18" s="20" t="n">
        <v>6.67629218</v>
      </c>
    </row>
    <row r="19" spans="1:22">
      <c r="A19" s="15" t="s">
        <v>494</v>
      </c>
      <c r="B19" s="17" t="n">
        <v>5658</v>
      </c>
      <c r="C19" s="18">
        <f>(493.0/B19*100)</f>
        <v/>
      </c>
      <c r="D19" s="19" t="n">
        <v>5165</v>
      </c>
      <c r="E19" s="18" t="n">
        <v>428.91060708</v>
      </c>
      <c r="F19" s="20" t="n">
        <v>6.39224007</v>
      </c>
      <c r="G19" s="18" t="n">
        <v>456.99617305</v>
      </c>
      <c r="H19" s="20" t="n">
        <v>6.5007027</v>
      </c>
      <c r="I19" s="18" t="n">
        <v>473.94628755</v>
      </c>
      <c r="J19" s="20" t="n">
        <v>3.93627532</v>
      </c>
      <c r="K19" s="18" t="n">
        <v>497.99741679</v>
      </c>
      <c r="L19" s="20" t="n">
        <v>2.66835655</v>
      </c>
      <c r="M19" s="18" t="s">
        <v>481</v>
      </c>
      <c r="N19" s="20" t="s">
        <v>481</v>
      </c>
      <c r="O19" s="18" t="s">
        <v>481</v>
      </c>
      <c r="P19" s="20" t="s">
        <v>481</v>
      </c>
      <c r="Q19" s="18" t="s">
        <v>481</v>
      </c>
      <c r="R19" s="20" t="s">
        <v>481</v>
      </c>
      <c r="S19" s="18" t="s">
        <v>481</v>
      </c>
      <c r="T19" s="20" t="s">
        <v>481</v>
      </c>
      <c r="U19" s="18" t="n">
        <v>411.84659328</v>
      </c>
      <c r="V19" s="20" t="n">
        <v>6.54053561</v>
      </c>
    </row>
    <row r="20" spans="1:22">
      <c r="A20" s="15" t="s">
        <v>495</v>
      </c>
      <c r="B20" s="17" t="n">
        <v>3371</v>
      </c>
      <c r="C20" s="18">
        <f>(75.0/B20*100)</f>
        <v/>
      </c>
      <c r="D20" s="19" t="n">
        <v>3296</v>
      </c>
      <c r="E20" s="18" t="n">
        <v>497.50385659</v>
      </c>
      <c r="F20" s="20" t="n">
        <v>8.35510156</v>
      </c>
      <c r="G20" s="18" t="n">
        <v>507.11940683</v>
      </c>
      <c r="H20" s="20" t="n">
        <v>5.84299115</v>
      </c>
      <c r="I20" s="18" t="n">
        <v>486.6271392</v>
      </c>
      <c r="J20" s="20" t="n">
        <v>3.5728903</v>
      </c>
      <c r="K20" s="18" t="n">
        <v>465.86440567</v>
      </c>
      <c r="L20" s="20" t="n">
        <v>1.84491329</v>
      </c>
      <c r="M20" s="18" t="s">
        <v>481</v>
      </c>
      <c r="N20" s="20" t="s">
        <v>481</v>
      </c>
      <c r="O20" s="18" t="s">
        <v>481</v>
      </c>
      <c r="P20" s="20" t="s">
        <v>481</v>
      </c>
      <c r="Q20" s="18" t="s">
        <v>481</v>
      </c>
      <c r="R20" s="20" t="s">
        <v>481</v>
      </c>
      <c r="S20" s="18" t="s">
        <v>481</v>
      </c>
      <c r="T20" s="20" t="s">
        <v>481</v>
      </c>
      <c r="U20" s="18" t="n">
        <v>428.21428613</v>
      </c>
      <c r="V20" s="20" t="n">
        <v>6.82536044</v>
      </c>
    </row>
    <row r="21" spans="1:22">
      <c r="A21" s="15" t="s">
        <v>496</v>
      </c>
      <c r="B21" s="17" t="n">
        <v>5741</v>
      </c>
      <c r="C21" s="18">
        <f>(83.0/B21*100)</f>
        <v/>
      </c>
      <c r="D21" s="19" t="n">
        <v>5658</v>
      </c>
      <c r="E21" s="18" t="n">
        <v>552.09694824</v>
      </c>
      <c r="F21" s="20" t="n">
        <v>6.97113765</v>
      </c>
      <c r="G21" s="18" t="n">
        <v>548.57651761</v>
      </c>
      <c r="H21" s="20" t="n">
        <v>4.98262888</v>
      </c>
      <c r="I21" s="18" t="n">
        <v>523.71810209</v>
      </c>
      <c r="J21" s="20" t="n">
        <v>3.12028622</v>
      </c>
      <c r="K21" s="18" t="n">
        <v>489.34371352</v>
      </c>
      <c r="L21" s="20" t="n">
        <v>2.48744652</v>
      </c>
      <c r="M21" s="18" t="s">
        <v>481</v>
      </c>
      <c r="N21" s="20" t="s">
        <v>481</v>
      </c>
      <c r="O21" s="18" t="s">
        <v>481</v>
      </c>
      <c r="P21" s="20" t="s">
        <v>481</v>
      </c>
      <c r="Q21" s="18" t="s">
        <v>481</v>
      </c>
      <c r="R21" s="20" t="s">
        <v>481</v>
      </c>
      <c r="S21" s="18" t="s">
        <v>481</v>
      </c>
      <c r="T21" s="20" t="s">
        <v>481</v>
      </c>
      <c r="U21" s="18" t="n">
        <v>445.61688425</v>
      </c>
      <c r="V21" s="20" t="n">
        <v>10.39475487</v>
      </c>
    </row>
    <row r="22" spans="1:22">
      <c r="A22" s="15" t="s">
        <v>497</v>
      </c>
      <c r="B22" s="17" t="n">
        <v>6598</v>
      </c>
      <c r="C22" s="18">
        <f>(44.0/B22*100)</f>
        <v/>
      </c>
      <c r="D22" s="19" t="n">
        <v>6554</v>
      </c>
      <c r="E22" s="18" t="n">
        <v>426.14424745</v>
      </c>
      <c r="F22" s="20" t="n">
        <v>6.77587579</v>
      </c>
      <c r="G22" s="18" t="n">
        <v>442.4034123</v>
      </c>
      <c r="H22" s="20" t="n">
        <v>4.78812666</v>
      </c>
      <c r="I22" s="18" t="n">
        <v>458.94176695</v>
      </c>
      <c r="J22" s="20" t="n">
        <v>5.0228827</v>
      </c>
      <c r="K22" s="18" t="n">
        <v>499.27493748</v>
      </c>
      <c r="L22" s="20" t="n">
        <v>3.77629746</v>
      </c>
      <c r="M22" s="18" t="s">
        <v>481</v>
      </c>
      <c r="N22" s="20" t="s">
        <v>481</v>
      </c>
      <c r="O22" s="18" t="s">
        <v>481</v>
      </c>
      <c r="P22" s="20" t="s">
        <v>481</v>
      </c>
      <c r="Q22" s="18" t="n">
        <v>448.28166515</v>
      </c>
      <c r="R22" s="20" t="n">
        <v>8.782882710000001</v>
      </c>
      <c r="S22" s="18" t="s">
        <v>481</v>
      </c>
      <c r="T22" s="20" t="s">
        <v>481</v>
      </c>
      <c r="U22" s="18" t="n">
        <v>350.92165492</v>
      </c>
      <c r="V22" s="20" t="n">
        <v>7.72041352</v>
      </c>
    </row>
    <row r="23" spans="1:22">
      <c r="A23" s="15" t="s">
        <v>498</v>
      </c>
      <c r="B23" s="17" t="n">
        <v>11583</v>
      </c>
      <c r="C23" s="18">
        <f>(307.0/B23*100)</f>
        <v/>
      </c>
      <c r="D23" s="19" t="n">
        <v>11276</v>
      </c>
      <c r="E23" s="18" t="n">
        <v>484.96308548</v>
      </c>
      <c r="F23" s="20" t="n">
        <v>5.78011156</v>
      </c>
      <c r="G23" s="18" t="n">
        <v>487.83793199</v>
      </c>
      <c r="H23" s="20" t="n">
        <v>3.85264763</v>
      </c>
      <c r="I23" s="18" t="n">
        <v>485.8200686</v>
      </c>
      <c r="J23" s="20" t="n">
        <v>2.97766145</v>
      </c>
      <c r="K23" s="18" t="n">
        <v>482.99636833</v>
      </c>
      <c r="L23" s="20" t="n">
        <v>3.03367576</v>
      </c>
      <c r="M23" s="18" t="s">
        <v>481</v>
      </c>
      <c r="N23" s="20" t="s">
        <v>481</v>
      </c>
      <c r="O23" s="18" t="s">
        <v>481</v>
      </c>
      <c r="P23" s="20" t="s">
        <v>481</v>
      </c>
      <c r="Q23" s="18" t="s">
        <v>481</v>
      </c>
      <c r="R23" s="20" t="s">
        <v>481</v>
      </c>
      <c r="S23" s="18" t="s">
        <v>481</v>
      </c>
      <c r="T23" s="20" t="s">
        <v>481</v>
      </c>
      <c r="U23" s="18" t="n">
        <v>414.20264334</v>
      </c>
      <c r="V23" s="20" t="n">
        <v>6.20974182</v>
      </c>
    </row>
    <row r="24" spans="1:22">
      <c r="A24" s="15" t="s">
        <v>499</v>
      </c>
      <c r="B24" s="17" t="n">
        <v>6647</v>
      </c>
      <c r="C24" s="18">
        <f>(18.0/B24*100)</f>
        <v/>
      </c>
      <c r="D24" s="19" t="n">
        <v>6629</v>
      </c>
      <c r="E24" s="18" t="n">
        <v>508.05977849</v>
      </c>
      <c r="F24" s="20" t="n">
        <v>15.16302221</v>
      </c>
      <c r="G24" s="18" t="n">
        <v>503.98228254</v>
      </c>
      <c r="H24" s="20" t="n">
        <v>11.29561824</v>
      </c>
      <c r="I24" s="18" t="n">
        <v>513.2024390300001</v>
      </c>
      <c r="J24" s="20" t="n">
        <v>6.60371181</v>
      </c>
      <c r="K24" s="18" t="n">
        <v>544.57885767</v>
      </c>
      <c r="L24" s="20" t="n">
        <v>2.69312798</v>
      </c>
      <c r="M24" s="18" t="s">
        <v>481</v>
      </c>
      <c r="N24" s="20" t="s">
        <v>481</v>
      </c>
      <c r="O24" s="18" t="s">
        <v>481</v>
      </c>
      <c r="P24" s="20" t="s">
        <v>481</v>
      </c>
      <c r="Q24" s="18" t="s">
        <v>481</v>
      </c>
      <c r="R24" s="20" t="s">
        <v>481</v>
      </c>
      <c r="S24" s="18" t="s">
        <v>481</v>
      </c>
      <c r="T24" s="20" t="s">
        <v>481</v>
      </c>
      <c r="U24" s="18" t="n">
        <v>464.92107205</v>
      </c>
      <c r="V24" s="20" t="n">
        <v>10.81112505</v>
      </c>
    </row>
    <row r="25" spans="1:22">
      <c r="A25" s="15" t="s">
        <v>500</v>
      </c>
      <c r="B25" s="17" t="n">
        <v>5581</v>
      </c>
      <c r="C25" s="18">
        <f>(26.0/B25*100)</f>
        <v/>
      </c>
      <c r="D25" s="19" t="n">
        <v>5555</v>
      </c>
      <c r="E25" s="18" t="n">
        <v>552.63428337</v>
      </c>
      <c r="F25" s="20" t="n">
        <v>10.29482921</v>
      </c>
      <c r="G25" s="18" t="n">
        <v>547.86420866</v>
      </c>
      <c r="H25" s="20" t="n">
        <v>6.08265692</v>
      </c>
      <c r="I25" s="18" t="n">
        <v>526.53355989</v>
      </c>
      <c r="J25" s="20" t="n">
        <v>3.49137037</v>
      </c>
      <c r="K25" s="18" t="n">
        <v>506.03642746</v>
      </c>
      <c r="L25" s="20" t="n">
        <v>3.24200683</v>
      </c>
      <c r="M25" s="18" t="s">
        <v>481</v>
      </c>
      <c r="N25" s="20" t="s">
        <v>481</v>
      </c>
      <c r="O25" s="18" t="s">
        <v>481</v>
      </c>
      <c r="P25" s="20" t="s">
        <v>481</v>
      </c>
      <c r="Q25" s="18" t="s">
        <v>481</v>
      </c>
      <c r="R25" s="20" t="s">
        <v>481</v>
      </c>
      <c r="S25" s="18" t="s">
        <v>481</v>
      </c>
      <c r="T25" s="20" t="s">
        <v>481</v>
      </c>
      <c r="U25" s="18" t="n">
        <v>435.27440048</v>
      </c>
      <c r="V25" s="20" t="n">
        <v>17.0316469</v>
      </c>
    </row>
    <row r="26" spans="1:22">
      <c r="A26" s="15" t="s">
        <v>501</v>
      </c>
      <c r="B26" s="17" t="n">
        <v>4869</v>
      </c>
      <c r="C26" s="18">
        <f>(97.0/B26*100)</f>
        <v/>
      </c>
      <c r="D26" s="19" t="n">
        <v>4772</v>
      </c>
      <c r="E26" s="18" t="n">
        <v>482.4384777</v>
      </c>
      <c r="F26" s="20" t="n">
        <v>6.67155779</v>
      </c>
      <c r="G26" s="18" t="n">
        <v>481.74586573</v>
      </c>
      <c r="H26" s="20" t="n">
        <v>4.48107533</v>
      </c>
      <c r="I26" s="18" t="n">
        <v>486.30396878</v>
      </c>
      <c r="J26" s="20" t="n">
        <v>2.69433929</v>
      </c>
      <c r="K26" s="18" t="n">
        <v>497.62433584</v>
      </c>
      <c r="L26" s="20" t="n">
        <v>2.06615534</v>
      </c>
      <c r="M26" s="18" t="s">
        <v>481</v>
      </c>
      <c r="N26" s="20" t="s">
        <v>481</v>
      </c>
      <c r="O26" s="18" t="s">
        <v>481</v>
      </c>
      <c r="P26" s="20" t="s">
        <v>481</v>
      </c>
      <c r="Q26" s="18" t="s">
        <v>481</v>
      </c>
      <c r="R26" s="20" t="s">
        <v>481</v>
      </c>
      <c r="S26" s="18" t="s">
        <v>481</v>
      </c>
      <c r="T26" s="20" t="s">
        <v>481</v>
      </c>
      <c r="U26" s="18" t="n">
        <v>439.11350758</v>
      </c>
      <c r="V26" s="20" t="n">
        <v>8.6261393</v>
      </c>
    </row>
    <row r="27" spans="1:22">
      <c r="A27" s="15" t="s">
        <v>502</v>
      </c>
      <c r="B27" s="17" t="n">
        <v>5299</v>
      </c>
      <c r="C27" s="18">
        <f>(208.0/B27*100)</f>
        <v/>
      </c>
      <c r="D27" s="19" t="n">
        <v>5091</v>
      </c>
      <c r="E27" s="18" t="n">
        <v>494.51230528</v>
      </c>
      <c r="F27" s="20" t="n">
        <v>7.44505445</v>
      </c>
      <c r="G27" s="18" t="n">
        <v>492.5066349</v>
      </c>
      <c r="H27" s="20" t="n">
        <v>5.44179312</v>
      </c>
      <c r="I27" s="18" t="n">
        <v>481.24242146</v>
      </c>
      <c r="J27" s="20" t="n">
        <v>3.02284555</v>
      </c>
      <c r="K27" s="18" t="n">
        <v>498.03869012</v>
      </c>
      <c r="L27" s="20" t="n">
        <v>1.60542279</v>
      </c>
      <c r="M27" s="18" t="s">
        <v>481</v>
      </c>
      <c r="N27" s="20" t="s">
        <v>481</v>
      </c>
      <c r="O27" s="18" t="s">
        <v>481</v>
      </c>
      <c r="P27" s="20" t="s">
        <v>481</v>
      </c>
      <c r="Q27" s="18" t="s">
        <v>481</v>
      </c>
      <c r="R27" s="20" t="s">
        <v>481</v>
      </c>
      <c r="S27" s="18" t="s">
        <v>481</v>
      </c>
      <c r="T27" s="20" t="s">
        <v>481</v>
      </c>
      <c r="U27" s="18" t="n">
        <v>405.36528361</v>
      </c>
      <c r="V27" s="20" t="n">
        <v>4.09655656</v>
      </c>
    </row>
    <row r="28" spans="1:22">
      <c r="A28" s="15" t="s">
        <v>503</v>
      </c>
      <c r="B28" s="17" t="n">
        <v>7568</v>
      </c>
      <c r="C28" s="18">
        <f>(562.0/B28*100)</f>
        <v/>
      </c>
      <c r="D28" s="19" t="n">
        <v>7006</v>
      </c>
      <c r="E28" s="18" t="n">
        <v>417.73813939</v>
      </c>
      <c r="F28" s="20" t="n">
        <v>5.02365507</v>
      </c>
      <c r="G28" s="18" t="n">
        <v>422.59270974</v>
      </c>
      <c r="H28" s="20" t="n">
        <v>3.86973614</v>
      </c>
      <c r="I28" s="18" t="n">
        <v>417.74553228</v>
      </c>
      <c r="J28" s="20" t="n">
        <v>2.60680158</v>
      </c>
      <c r="K28" s="18" t="n">
        <v>422.7466343</v>
      </c>
      <c r="L28" s="20" t="n">
        <v>2.45435549</v>
      </c>
      <c r="M28" s="18" t="s">
        <v>481</v>
      </c>
      <c r="N28" s="20" t="s">
        <v>481</v>
      </c>
      <c r="O28" s="18" t="s">
        <v>481</v>
      </c>
      <c r="P28" s="20" t="s">
        <v>481</v>
      </c>
      <c r="Q28" s="18" t="s">
        <v>481</v>
      </c>
      <c r="R28" s="20" t="s">
        <v>481</v>
      </c>
      <c r="S28" s="18" t="s">
        <v>481</v>
      </c>
      <c r="T28" s="20" t="s">
        <v>481</v>
      </c>
      <c r="U28" s="18" t="n">
        <v>390.03621014</v>
      </c>
      <c r="V28" s="20" t="n">
        <v>6.2208871</v>
      </c>
    </row>
    <row r="29" spans="1:22">
      <c r="A29" s="15" t="s">
        <v>504</v>
      </c>
      <c r="B29" s="17" t="n">
        <v>5385</v>
      </c>
      <c r="C29" s="18">
        <f>(30.0/B29*100)</f>
        <v/>
      </c>
      <c r="D29" s="19" t="n">
        <v>5355</v>
      </c>
      <c r="E29" s="18" t="n">
        <v>513.0771691</v>
      </c>
      <c r="F29" s="20" t="n">
        <v>14.20742033</v>
      </c>
      <c r="G29" s="18" t="n">
        <v>529.74395063</v>
      </c>
      <c r="H29" s="20" t="n">
        <v>5.98633473</v>
      </c>
      <c r="I29" s="18" t="n">
        <v>529.01388593</v>
      </c>
      <c r="J29" s="20" t="n">
        <v>3.63738231</v>
      </c>
      <c r="K29" s="18" t="n">
        <v>511.38406272</v>
      </c>
      <c r="L29" s="20" t="n">
        <v>2.38212006</v>
      </c>
      <c r="M29" s="18" t="s">
        <v>481</v>
      </c>
      <c r="N29" s="20" t="s">
        <v>481</v>
      </c>
      <c r="O29" s="18" t="s">
        <v>481</v>
      </c>
      <c r="P29" s="20" t="s">
        <v>481</v>
      </c>
      <c r="Q29" s="18" t="n">
        <v>358.28551468</v>
      </c>
      <c r="R29" s="20" t="n">
        <v>8.567023300000001</v>
      </c>
      <c r="S29" s="18" t="s">
        <v>481</v>
      </c>
      <c r="T29" s="20" t="s">
        <v>481</v>
      </c>
      <c r="U29" s="18" t="n">
        <v>406.40911811</v>
      </c>
      <c r="V29" s="20" t="n">
        <v>8.904809970000001</v>
      </c>
    </row>
    <row r="30" spans="1:22">
      <c r="A30" s="15" t="s">
        <v>505</v>
      </c>
      <c r="B30" s="17" t="n">
        <v>4520</v>
      </c>
      <c r="C30" s="18">
        <f>(266.0/B30*100)</f>
        <v/>
      </c>
      <c r="D30" s="19" t="n">
        <v>4254</v>
      </c>
      <c r="E30" s="18" t="n">
        <v>542.694931</v>
      </c>
      <c r="F30" s="20" t="n">
        <v>8.52969558</v>
      </c>
      <c r="G30" s="18" t="n">
        <v>541.6294985</v>
      </c>
      <c r="H30" s="20" t="n">
        <v>8.063597359999999</v>
      </c>
      <c r="I30" s="18" t="n">
        <v>529.29999551</v>
      </c>
      <c r="J30" s="20" t="n">
        <v>3.71502416</v>
      </c>
      <c r="K30" s="18" t="n">
        <v>514.76067918</v>
      </c>
      <c r="L30" s="20" t="n">
        <v>2.88931643</v>
      </c>
      <c r="M30" s="18" t="s">
        <v>481</v>
      </c>
      <c r="N30" s="20" t="s">
        <v>481</v>
      </c>
      <c r="O30" s="18" t="s">
        <v>481</v>
      </c>
      <c r="P30" s="20" t="s">
        <v>481</v>
      </c>
      <c r="Q30" s="18" t="s">
        <v>481</v>
      </c>
      <c r="R30" s="20" t="s">
        <v>481</v>
      </c>
      <c r="S30" s="18" t="s">
        <v>481</v>
      </c>
      <c r="T30" s="20" t="s">
        <v>481</v>
      </c>
      <c r="U30" s="18" t="n">
        <v>425.50200354</v>
      </c>
      <c r="V30" s="20" t="n">
        <v>6.18377971</v>
      </c>
    </row>
    <row r="31" spans="1:22">
      <c r="A31" s="15" t="s">
        <v>506</v>
      </c>
      <c r="B31" s="17" t="n">
        <v>5456</v>
      </c>
      <c r="C31" s="18">
        <f>(158.0/B31*100)</f>
        <v/>
      </c>
      <c r="D31" s="19" t="n">
        <v>5298</v>
      </c>
      <c r="E31" s="18" t="n">
        <v>496.97216714</v>
      </c>
      <c r="F31" s="20" t="n">
        <v>8.610708519999999</v>
      </c>
      <c r="G31" s="18" t="n">
        <v>503.29449489</v>
      </c>
      <c r="H31" s="20" t="n">
        <v>5.0787444</v>
      </c>
      <c r="I31" s="18" t="n">
        <v>504.60469523</v>
      </c>
      <c r="J31" s="20" t="n">
        <v>2.82773771</v>
      </c>
      <c r="K31" s="18" t="n">
        <v>505.99498282</v>
      </c>
      <c r="L31" s="20" t="n">
        <v>2.52468747</v>
      </c>
      <c r="M31" s="18" t="s">
        <v>481</v>
      </c>
      <c r="N31" s="20" t="s">
        <v>481</v>
      </c>
      <c r="O31" s="18" t="s">
        <v>481</v>
      </c>
      <c r="P31" s="20" t="s">
        <v>481</v>
      </c>
      <c r="Q31" s="18" t="s">
        <v>481</v>
      </c>
      <c r="R31" s="20" t="s">
        <v>481</v>
      </c>
      <c r="S31" s="18" t="s">
        <v>481</v>
      </c>
      <c r="T31" s="20" t="s">
        <v>481</v>
      </c>
      <c r="U31" s="18" t="n">
        <v>421.92541989</v>
      </c>
      <c r="V31" s="20" t="n">
        <v>6.10697175</v>
      </c>
    </row>
    <row r="32" spans="1:22">
      <c r="A32" s="15" t="s">
        <v>507</v>
      </c>
      <c r="B32" s="17" t="n">
        <v>4478</v>
      </c>
      <c r="C32" s="18">
        <f>(6.0/B32*100)</f>
        <v/>
      </c>
      <c r="D32" s="19" t="n">
        <v>4472</v>
      </c>
      <c r="E32" s="18" t="n">
        <v>503.89892954</v>
      </c>
      <c r="F32" s="20" t="n">
        <v>7.7149198</v>
      </c>
      <c r="G32" s="18" t="n">
        <v>504.42560514</v>
      </c>
      <c r="H32" s="20" t="n">
        <v>4.2492837</v>
      </c>
      <c r="I32" s="18" t="n">
        <v>500.9551362</v>
      </c>
      <c r="J32" s="20" t="n">
        <v>3.21895827</v>
      </c>
      <c r="K32" s="18" t="n">
        <v>505.15530251</v>
      </c>
      <c r="L32" s="20" t="n">
        <v>2.86231218</v>
      </c>
      <c r="M32" s="18" t="s">
        <v>481</v>
      </c>
      <c r="N32" s="20" t="s">
        <v>481</v>
      </c>
      <c r="O32" s="18" t="s">
        <v>481</v>
      </c>
      <c r="P32" s="20" t="s">
        <v>481</v>
      </c>
      <c r="Q32" s="18" t="s">
        <v>481</v>
      </c>
      <c r="R32" s="20" t="s">
        <v>481</v>
      </c>
      <c r="S32" s="18" t="s">
        <v>481</v>
      </c>
      <c r="T32" s="20" t="s">
        <v>481</v>
      </c>
      <c r="U32" s="18" t="n">
        <v>409.42004471</v>
      </c>
      <c r="V32" s="20" t="n">
        <v>12.49739145</v>
      </c>
    </row>
    <row r="33" spans="1:22">
      <c r="A33" s="15" t="s">
        <v>508</v>
      </c>
      <c r="B33" s="17" t="n">
        <v>7325</v>
      </c>
      <c r="C33" s="18">
        <f>(88.0/B33*100)</f>
        <v/>
      </c>
      <c r="D33" s="19" t="n">
        <v>7237</v>
      </c>
      <c r="E33" s="18" t="n">
        <v>498.2890443</v>
      </c>
      <c r="F33" s="20" t="n">
        <v>6.15408549</v>
      </c>
      <c r="G33" s="18" t="n">
        <v>513.78765889</v>
      </c>
      <c r="H33" s="20" t="n">
        <v>5.24872151</v>
      </c>
      <c r="I33" s="18" t="n">
        <v>502.02693025</v>
      </c>
      <c r="J33" s="20" t="n">
        <v>3.4504537</v>
      </c>
      <c r="K33" s="18" t="n">
        <v>503.30851385</v>
      </c>
      <c r="L33" s="20" t="n">
        <v>2.48223349</v>
      </c>
      <c r="M33" s="18" t="s">
        <v>481</v>
      </c>
      <c r="N33" s="20" t="s">
        <v>481</v>
      </c>
      <c r="O33" s="18" t="s">
        <v>481</v>
      </c>
      <c r="P33" s="20" t="s">
        <v>481</v>
      </c>
      <c r="Q33" s="18" t="s">
        <v>481</v>
      </c>
      <c r="R33" s="20" t="s">
        <v>481</v>
      </c>
      <c r="S33" s="18" t="s">
        <v>481</v>
      </c>
      <c r="T33" s="20" t="s">
        <v>481</v>
      </c>
      <c r="U33" s="18" t="n">
        <v>429.95532775</v>
      </c>
      <c r="V33" s="20" t="n">
        <v>8.1650565</v>
      </c>
    </row>
    <row r="34" spans="1:22">
      <c r="A34" s="15" t="s">
        <v>509</v>
      </c>
      <c r="B34" s="17" t="n">
        <v>6350</v>
      </c>
      <c r="C34" s="18">
        <f>(113.0/B34*100)</f>
        <v/>
      </c>
      <c r="D34" s="19" t="n">
        <v>6237</v>
      </c>
      <c r="E34" s="18" t="n">
        <v>433.61997408</v>
      </c>
      <c r="F34" s="20" t="n">
        <v>5.96367678</v>
      </c>
      <c r="G34" s="18" t="n">
        <v>452.33072031</v>
      </c>
      <c r="H34" s="20" t="n">
        <v>5.14772462</v>
      </c>
      <c r="I34" s="18" t="n">
        <v>472.48919202</v>
      </c>
      <c r="J34" s="20" t="n">
        <v>3.12161682</v>
      </c>
      <c r="K34" s="18" t="n">
        <v>477.69981527</v>
      </c>
      <c r="L34" s="20" t="n">
        <v>2.58641281</v>
      </c>
      <c r="M34" s="18" t="s">
        <v>481</v>
      </c>
      <c r="N34" s="20" t="s">
        <v>481</v>
      </c>
      <c r="O34" s="18" t="s">
        <v>481</v>
      </c>
      <c r="P34" s="20" t="s">
        <v>481</v>
      </c>
      <c r="Q34" s="18" t="n">
        <v>306.56969545</v>
      </c>
      <c r="R34" s="20" t="n">
        <v>10.27624616</v>
      </c>
      <c r="S34" s="18" t="s">
        <v>481</v>
      </c>
      <c r="T34" s="20" t="s">
        <v>481</v>
      </c>
      <c r="U34" s="18" t="n">
        <v>391.78005951</v>
      </c>
      <c r="V34" s="20" t="n">
        <v>6.75290306</v>
      </c>
    </row>
    <row r="35" spans="1:22">
      <c r="A35" s="15" t="s">
        <v>510</v>
      </c>
      <c r="B35" s="17" t="n">
        <v>6406</v>
      </c>
      <c r="C35" s="18">
        <f>(80.0/B35*100)</f>
        <v/>
      </c>
      <c r="D35" s="19" t="n">
        <v>6326</v>
      </c>
      <c r="E35" s="18" t="n">
        <v>494.45693949</v>
      </c>
      <c r="F35" s="20" t="n">
        <v>10.01312606</v>
      </c>
      <c r="G35" s="18" t="n">
        <v>508.0014353</v>
      </c>
      <c r="H35" s="20" t="n">
        <v>7.1524577</v>
      </c>
      <c r="I35" s="18" t="n">
        <v>514.42434774</v>
      </c>
      <c r="J35" s="20" t="n">
        <v>3.0819973</v>
      </c>
      <c r="K35" s="18" t="n">
        <v>521.5773574999999</v>
      </c>
      <c r="L35" s="20" t="n">
        <v>1.71740605</v>
      </c>
      <c r="M35" s="18" t="s">
        <v>481</v>
      </c>
      <c r="N35" s="20" t="s">
        <v>481</v>
      </c>
      <c r="O35" s="18" t="s">
        <v>481</v>
      </c>
      <c r="P35" s="20" t="s">
        <v>481</v>
      </c>
      <c r="Q35" s="18" t="n">
        <v>374.85244494</v>
      </c>
      <c r="R35" s="20" t="n">
        <v>5.84040672</v>
      </c>
      <c r="S35" s="18" t="s">
        <v>481</v>
      </c>
      <c r="T35" s="20" t="s">
        <v>481</v>
      </c>
      <c r="U35" s="18" t="n">
        <v>414.68441257</v>
      </c>
      <c r="V35" s="20" t="n">
        <v>7.09313608</v>
      </c>
    </row>
    <row r="36" spans="1:22">
      <c r="A36" s="15" t="s">
        <v>511</v>
      </c>
      <c r="B36" s="17" t="n">
        <v>6736</v>
      </c>
      <c r="C36" s="18">
        <f>(107.0/B36*100)</f>
        <v/>
      </c>
      <c r="D36" s="19" t="n">
        <v>6629</v>
      </c>
      <c r="E36" s="18" t="n">
        <v>494.54398076</v>
      </c>
      <c r="F36" s="20" t="n">
        <v>6.82239188</v>
      </c>
      <c r="G36" s="18" t="n">
        <v>520.87794815</v>
      </c>
      <c r="H36" s="20" t="n">
        <v>5.43251622</v>
      </c>
      <c r="I36" s="18" t="n">
        <v>502.62336112</v>
      </c>
      <c r="J36" s="20" t="n">
        <v>3.38811475</v>
      </c>
      <c r="K36" s="18" t="n">
        <v>493.20057711</v>
      </c>
      <c r="L36" s="20" t="n">
        <v>2.10252615</v>
      </c>
      <c r="M36" s="18" t="s">
        <v>481</v>
      </c>
      <c r="N36" s="20" t="s">
        <v>481</v>
      </c>
      <c r="O36" s="18" t="s">
        <v>481</v>
      </c>
      <c r="P36" s="20" t="s">
        <v>481</v>
      </c>
      <c r="Q36" s="18" t="s">
        <v>481</v>
      </c>
      <c r="R36" s="20" t="s">
        <v>481</v>
      </c>
      <c r="S36" s="18" t="s">
        <v>481</v>
      </c>
      <c r="T36" s="20" t="s">
        <v>481</v>
      </c>
      <c r="U36" s="18" t="n">
        <v>425.29507477</v>
      </c>
      <c r="V36" s="20" t="n">
        <v>6.1008375</v>
      </c>
    </row>
    <row r="37" spans="1:22">
      <c r="A37" s="15" t="s">
        <v>512</v>
      </c>
      <c r="B37" s="17" t="n">
        <v>5458</v>
      </c>
      <c r="C37" s="18">
        <f>(222.0/B37*100)</f>
        <v/>
      </c>
      <c r="D37" s="19" t="n">
        <v>5236</v>
      </c>
      <c r="E37" s="18" t="n">
        <v>507.75585199</v>
      </c>
      <c r="F37" s="20" t="n">
        <v>11.091888</v>
      </c>
      <c r="G37" s="18" t="n">
        <v>526.61630194</v>
      </c>
      <c r="H37" s="20" t="n">
        <v>6.92365364</v>
      </c>
      <c r="I37" s="18" t="n">
        <v>503.97760636</v>
      </c>
      <c r="J37" s="20" t="n">
        <v>4.47664708</v>
      </c>
      <c r="K37" s="18" t="n">
        <v>499.97890779</v>
      </c>
      <c r="L37" s="20" t="n">
        <v>3.11461821</v>
      </c>
      <c r="M37" s="18" t="s">
        <v>481</v>
      </c>
      <c r="N37" s="20" t="s">
        <v>481</v>
      </c>
      <c r="O37" s="18" t="s">
        <v>481</v>
      </c>
      <c r="P37" s="20" t="s">
        <v>481</v>
      </c>
      <c r="Q37" s="18" t="s">
        <v>481</v>
      </c>
      <c r="R37" s="20" t="s">
        <v>481</v>
      </c>
      <c r="S37" s="18" t="s">
        <v>481</v>
      </c>
      <c r="T37" s="20" t="s">
        <v>481</v>
      </c>
      <c r="U37" s="18" t="n">
        <v>412.36566863</v>
      </c>
      <c r="V37" s="20" t="n">
        <v>7.08177129</v>
      </c>
    </row>
    <row r="38" spans="1:22">
      <c r="A38" s="15" t="s">
        <v>513</v>
      </c>
      <c r="B38" s="17" t="n">
        <v>5860</v>
      </c>
      <c r="C38" s="18">
        <f>(34.0/B38*100)</f>
        <v/>
      </c>
      <c r="D38" s="19" t="n">
        <v>5826</v>
      </c>
      <c r="E38" s="18" t="n">
        <v>482.6016539</v>
      </c>
      <c r="F38" s="20" t="n">
        <v>8.92688169</v>
      </c>
      <c r="G38" s="18" t="n">
        <v>503.43781408</v>
      </c>
      <c r="H38" s="20" t="n">
        <v>6.66660033</v>
      </c>
      <c r="I38" s="18" t="n">
        <v>510.80128571</v>
      </c>
      <c r="J38" s="20" t="n">
        <v>4.01178877</v>
      </c>
      <c r="K38" s="18" t="n">
        <v>514.1676897999999</v>
      </c>
      <c r="L38" s="20" t="n">
        <v>3.325649</v>
      </c>
      <c r="M38" s="18" t="s">
        <v>481</v>
      </c>
      <c r="N38" s="20" t="s">
        <v>481</v>
      </c>
      <c r="O38" s="18" t="s">
        <v>481</v>
      </c>
      <c r="P38" s="20" t="s">
        <v>481</v>
      </c>
      <c r="Q38" s="18" t="s">
        <v>481</v>
      </c>
      <c r="R38" s="20" t="s">
        <v>481</v>
      </c>
      <c r="S38" s="18" t="s">
        <v>481</v>
      </c>
      <c r="T38" s="20" t="s">
        <v>481</v>
      </c>
      <c r="U38" s="18" t="n">
        <v>484.98762063</v>
      </c>
      <c r="V38" s="20" t="n">
        <v>5.70144947</v>
      </c>
    </row>
    <row r="39" spans="1:22">
      <c r="A39" s="15" t="s">
        <v>514</v>
      </c>
      <c r="B39" s="17" t="n">
        <v>5895</v>
      </c>
      <c r="C39" s="18">
        <f>(34.0/B39*100)</f>
        <v/>
      </c>
      <c r="D39" s="19" t="n">
        <v>5861</v>
      </c>
      <c r="E39" s="18" t="n">
        <v>415.31414915</v>
      </c>
      <c r="F39" s="20" t="n">
        <v>6.49119402</v>
      </c>
      <c r="G39" s="18" t="n">
        <v>416.76873014</v>
      </c>
      <c r="H39" s="20" t="n">
        <v>4.5609015</v>
      </c>
      <c r="I39" s="18" t="n">
        <v>425.66709611</v>
      </c>
      <c r="J39" s="20" t="n">
        <v>4.40247133</v>
      </c>
      <c r="K39" s="18" t="n">
        <v>440.20476751</v>
      </c>
      <c r="L39" s="20" t="n">
        <v>4.16870903</v>
      </c>
      <c r="M39" s="18" t="s">
        <v>481</v>
      </c>
      <c r="N39" s="20" t="s">
        <v>481</v>
      </c>
      <c r="O39" s="18" t="s">
        <v>481</v>
      </c>
      <c r="P39" s="20" t="s">
        <v>481</v>
      </c>
      <c r="Q39" s="18" t="s">
        <v>481</v>
      </c>
      <c r="R39" s="20" t="s">
        <v>481</v>
      </c>
      <c r="S39" s="18" t="s">
        <v>481</v>
      </c>
      <c r="T39" s="20" t="s">
        <v>481</v>
      </c>
      <c r="U39" s="18" t="n">
        <v>372.43075055</v>
      </c>
      <c r="V39" s="20" t="n">
        <v>7.34263791</v>
      </c>
    </row>
    <row r="40" spans="1:22">
      <c r="A40" s="15" t="s">
        <v>515</v>
      </c>
      <c r="B40" s="17" t="n">
        <v>14157</v>
      </c>
      <c r="C40" s="18">
        <f>(437.0/B40*100)</f>
        <v/>
      </c>
      <c r="D40" s="19" t="n">
        <v>13720</v>
      </c>
      <c r="E40" s="18" t="n">
        <v>522.18088415</v>
      </c>
      <c r="F40" s="20" t="n">
        <v>8.85574491</v>
      </c>
      <c r="G40" s="18" t="n">
        <v>540.12405317</v>
      </c>
      <c r="H40" s="20" t="n">
        <v>4.79104343</v>
      </c>
      <c r="I40" s="18" t="n">
        <v>527.2882602</v>
      </c>
      <c r="J40" s="20" t="n">
        <v>3.39734302</v>
      </c>
      <c r="K40" s="18" t="n">
        <v>506.77015948</v>
      </c>
      <c r="L40" s="20" t="n">
        <v>2.58179446</v>
      </c>
      <c r="M40" s="18" t="s">
        <v>481</v>
      </c>
      <c r="N40" s="20" t="s">
        <v>481</v>
      </c>
      <c r="O40" s="18" t="s">
        <v>481</v>
      </c>
      <c r="P40" s="20" t="s">
        <v>481</v>
      </c>
      <c r="Q40" s="18" t="s">
        <v>481</v>
      </c>
      <c r="R40" s="20" t="s">
        <v>481</v>
      </c>
      <c r="S40" s="18" t="s">
        <v>481</v>
      </c>
      <c r="T40" s="20" t="s">
        <v>481</v>
      </c>
      <c r="U40" s="18" t="n">
        <v>427.43761736</v>
      </c>
      <c r="V40" s="20" t="n">
        <v>6.19223178</v>
      </c>
    </row>
    <row r="41" spans="1:22">
      <c r="A41" s="15" t="s">
        <v>516</v>
      </c>
      <c r="B41" s="17" t="n">
        <v>5712</v>
      </c>
      <c r="C41" s="18">
        <f>(76.0/B41*100)</f>
        <v/>
      </c>
      <c r="D41" s="19" t="n">
        <v>5636</v>
      </c>
      <c r="E41" s="18" t="n">
        <v>503.81926232</v>
      </c>
      <c r="F41" s="20" t="n">
        <v>8.017868910000001</v>
      </c>
      <c r="G41" s="18" t="n">
        <v>506.96993199</v>
      </c>
      <c r="H41" s="20" t="n">
        <v>7.46473515</v>
      </c>
      <c r="I41" s="18" t="n">
        <v>499.6592426</v>
      </c>
      <c r="J41" s="20" t="n">
        <v>4.07283195</v>
      </c>
      <c r="K41" s="18" t="n">
        <v>501.19285433</v>
      </c>
      <c r="L41" s="20" t="n">
        <v>2.66676186</v>
      </c>
      <c r="M41" s="18" t="s">
        <v>481</v>
      </c>
      <c r="N41" s="20" t="s">
        <v>481</v>
      </c>
      <c r="O41" s="18" t="s">
        <v>481</v>
      </c>
      <c r="P41" s="20" t="s">
        <v>481</v>
      </c>
      <c r="Q41" s="18" t="n">
        <v>387.44235424</v>
      </c>
      <c r="R41" s="20" t="n">
        <v>14.52510266</v>
      </c>
      <c r="S41" s="18" t="s">
        <v>481</v>
      </c>
      <c r="T41" s="20" t="s">
        <v>481</v>
      </c>
      <c r="U41" s="18" t="n">
        <v>425.86037204</v>
      </c>
      <c r="V41" s="20" t="n">
        <v>10.43793807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(2365.0/B46*100)</f>
        <v/>
      </c>
      <c r="D46" s="19" t="n">
        <v>20776</v>
      </c>
      <c r="E46" s="18" t="n">
        <v>403.8051362</v>
      </c>
      <c r="F46" s="20" t="n">
        <v>5.11239376</v>
      </c>
      <c r="G46" s="18" t="n">
        <v>414.32321843</v>
      </c>
      <c r="H46" s="20" t="n">
        <v>4.92112304</v>
      </c>
      <c r="I46" s="18" t="n">
        <v>421.88698319</v>
      </c>
      <c r="J46" s="20" t="n">
        <v>3.97950508</v>
      </c>
      <c r="K46" s="18" t="n">
        <v>420.85288489</v>
      </c>
      <c r="L46" s="20" t="n">
        <v>2.94667603</v>
      </c>
      <c r="M46" s="18" t="s">
        <v>481</v>
      </c>
      <c r="N46" s="20" t="s">
        <v>481</v>
      </c>
      <c r="O46" s="18" t="s">
        <v>481</v>
      </c>
      <c r="P46" s="20" t="s">
        <v>481</v>
      </c>
      <c r="Q46" s="18" t="s">
        <v>481</v>
      </c>
      <c r="R46" s="20" t="s">
        <v>481</v>
      </c>
      <c r="S46" s="18" t="s">
        <v>481</v>
      </c>
      <c r="T46" s="20" t="s">
        <v>481</v>
      </c>
      <c r="U46" s="18" t="n">
        <v>378.22503747</v>
      </c>
      <c r="V46" s="20" t="n">
        <v>2.23513082</v>
      </c>
    </row>
    <row r="47" spans="1:22">
      <c r="A47" s="15" t="s">
        <v>522</v>
      </c>
      <c r="B47" s="17" t="n">
        <v>5928</v>
      </c>
      <c r="C47" s="18">
        <f>(471.0/B47*100)</f>
        <v/>
      </c>
      <c r="D47" s="19" t="n">
        <v>5457</v>
      </c>
      <c r="E47" s="18" t="n">
        <v>441.7355732</v>
      </c>
      <c r="F47" s="20" t="n">
        <v>5.56039406</v>
      </c>
      <c r="G47" s="18" t="n">
        <v>452.60631169</v>
      </c>
      <c r="H47" s="20" t="n">
        <v>5.92947886</v>
      </c>
      <c r="I47" s="18" t="n">
        <v>458.48606862</v>
      </c>
      <c r="J47" s="20" t="n">
        <v>4.12865049</v>
      </c>
      <c r="K47" s="18" t="n">
        <v>477.74231702</v>
      </c>
      <c r="L47" s="20" t="n">
        <v>4.69156395</v>
      </c>
      <c r="M47" s="18" t="s">
        <v>481</v>
      </c>
      <c r="N47" s="20" t="s">
        <v>481</v>
      </c>
      <c r="O47" s="18" t="s">
        <v>481</v>
      </c>
      <c r="P47" s="20" t="s">
        <v>481</v>
      </c>
      <c r="Q47" s="18" t="s">
        <v>481</v>
      </c>
      <c r="R47" s="20" t="s">
        <v>481</v>
      </c>
      <c r="S47" s="18" t="s">
        <v>481</v>
      </c>
      <c r="T47" s="20" t="s">
        <v>481</v>
      </c>
      <c r="U47" s="18" t="n">
        <v>377.37647074</v>
      </c>
      <c r="V47" s="20" t="n">
        <v>5.47181875</v>
      </c>
    </row>
    <row r="48" spans="1:22">
      <c r="A48" s="15" t="s">
        <v>523</v>
      </c>
      <c r="B48" s="17" t="n">
        <v>9841</v>
      </c>
      <c r="C48" s="18">
        <f>(8.0/B48*100)</f>
        <v/>
      </c>
      <c r="D48" s="19" t="n">
        <v>9833</v>
      </c>
      <c r="E48" s="18" t="n">
        <v>543.91409131</v>
      </c>
      <c r="F48" s="20" t="n">
        <v>7.18268208</v>
      </c>
      <c r="G48" s="18" t="n">
        <v>530.7644797</v>
      </c>
      <c r="H48" s="20" t="n">
        <v>6.32970198</v>
      </c>
      <c r="I48" s="18" t="n">
        <v>513.62408637</v>
      </c>
      <c r="J48" s="20" t="n">
        <v>4.99344321</v>
      </c>
      <c r="K48" s="18" t="n">
        <v>514.40551791</v>
      </c>
      <c r="L48" s="20" t="n">
        <v>5.14310438</v>
      </c>
      <c r="M48" s="18" t="s">
        <v>481</v>
      </c>
      <c r="N48" s="20" t="s">
        <v>481</v>
      </c>
      <c r="O48" s="18" t="s">
        <v>481</v>
      </c>
      <c r="P48" s="20" t="s">
        <v>481</v>
      </c>
      <c r="Q48" s="18" t="s">
        <v>481</v>
      </c>
      <c r="R48" s="20" t="s">
        <v>481</v>
      </c>
      <c r="S48" s="18" t="s">
        <v>481</v>
      </c>
      <c r="T48" s="20" t="s">
        <v>481</v>
      </c>
      <c r="U48" s="18" t="n">
        <v>434.17072347</v>
      </c>
      <c r="V48" s="20" t="n">
        <v>30.80655975</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(468.0/B50*100)</f>
        <v/>
      </c>
      <c r="D50" s="19" t="n">
        <v>11327</v>
      </c>
      <c r="E50" s="18" t="n">
        <v>408.97457026</v>
      </c>
      <c r="F50" s="20" t="n">
        <v>4.6197733</v>
      </c>
      <c r="G50" s="18" t="n">
        <v>415.76331899</v>
      </c>
      <c r="H50" s="20" t="n">
        <v>3.77268151</v>
      </c>
      <c r="I50" s="18" t="n">
        <v>420.54671496</v>
      </c>
      <c r="J50" s="20" t="n">
        <v>3.03234485</v>
      </c>
      <c r="K50" s="18" t="n">
        <v>426.74214091</v>
      </c>
      <c r="L50" s="20" t="n">
        <v>2.58631522</v>
      </c>
      <c r="M50" s="18" t="s">
        <v>481</v>
      </c>
      <c r="N50" s="20" t="s">
        <v>481</v>
      </c>
      <c r="O50" s="18" t="s">
        <v>481</v>
      </c>
      <c r="P50" s="20" t="s">
        <v>481</v>
      </c>
      <c r="Q50" s="18" t="s">
        <v>481</v>
      </c>
      <c r="R50" s="20" t="s">
        <v>481</v>
      </c>
      <c r="S50" s="18" t="s">
        <v>481</v>
      </c>
      <c r="T50" s="20" t="s">
        <v>481</v>
      </c>
      <c r="U50" s="18" t="n">
        <v>369.87321278</v>
      </c>
      <c r="V50" s="20" t="n">
        <v>6.2919397</v>
      </c>
    </row>
    <row r="51" spans="1:22">
      <c r="A51" s="15" t="s">
        <v>526</v>
      </c>
      <c r="B51" s="17" t="n">
        <v>6866</v>
      </c>
      <c r="C51" s="18">
        <f>(115.0/B51*100)</f>
        <v/>
      </c>
      <c r="D51" s="19" t="n">
        <v>6751</v>
      </c>
      <c r="E51" s="18" t="n">
        <v>421.35587437</v>
      </c>
      <c r="F51" s="20" t="n">
        <v>5.2701419</v>
      </c>
      <c r="G51" s="18" t="n">
        <v>422.61748309</v>
      </c>
      <c r="H51" s="20" t="n">
        <v>4.13634319</v>
      </c>
      <c r="I51" s="18" t="n">
        <v>425.14843343</v>
      </c>
      <c r="J51" s="20" t="n">
        <v>2.78698044</v>
      </c>
      <c r="K51" s="18" t="n">
        <v>426.32868415</v>
      </c>
      <c r="L51" s="20" t="n">
        <v>2.36418036</v>
      </c>
      <c r="M51" s="18" t="s">
        <v>481</v>
      </c>
      <c r="N51" s="20" t="s">
        <v>481</v>
      </c>
      <c r="O51" s="18" t="s">
        <v>481</v>
      </c>
      <c r="P51" s="20" t="s">
        <v>481</v>
      </c>
      <c r="Q51" s="18" t="n">
        <v>410.85572185</v>
      </c>
      <c r="R51" s="20" t="n">
        <v>3.7997542</v>
      </c>
      <c r="S51" s="18" t="s">
        <v>481</v>
      </c>
      <c r="T51" s="20" t="s">
        <v>481</v>
      </c>
      <c r="U51" s="18" t="n">
        <v>391.9007258</v>
      </c>
      <c r="V51" s="20" t="n">
        <v>6.15379283</v>
      </c>
    </row>
    <row r="52" spans="1:22">
      <c r="A52" s="15" t="s">
        <v>527</v>
      </c>
      <c r="B52" s="17" t="n">
        <v>5809</v>
      </c>
      <c r="C52" s="18">
        <f>(120.0/B52*100)</f>
        <v/>
      </c>
      <c r="D52" s="19" t="n">
        <v>5689</v>
      </c>
      <c r="E52" s="18" t="n">
        <v>463.61092498</v>
      </c>
      <c r="F52" s="20" t="n">
        <v>6.58231448</v>
      </c>
      <c r="G52" s="18" t="n">
        <v>470.04514646</v>
      </c>
      <c r="H52" s="20" t="n">
        <v>6.01133775</v>
      </c>
      <c r="I52" s="18" t="n">
        <v>474.57125002</v>
      </c>
      <c r="J52" s="20" t="n">
        <v>3.59702508</v>
      </c>
      <c r="K52" s="18" t="n">
        <v>482.84797257</v>
      </c>
      <c r="L52" s="20" t="n">
        <v>2.71086432</v>
      </c>
      <c r="M52" s="18" t="s">
        <v>481</v>
      </c>
      <c r="N52" s="20" t="s">
        <v>481</v>
      </c>
      <c r="O52" s="18" t="s">
        <v>481</v>
      </c>
      <c r="P52" s="20" t="s">
        <v>481</v>
      </c>
      <c r="Q52" s="18" t="s">
        <v>481</v>
      </c>
      <c r="R52" s="20" t="s">
        <v>481</v>
      </c>
      <c r="S52" s="18" t="s">
        <v>481</v>
      </c>
      <c r="T52" s="20" t="s">
        <v>481</v>
      </c>
      <c r="U52" s="18" t="n">
        <v>401.38414441</v>
      </c>
      <c r="V52" s="20" t="n">
        <v>5.23851035</v>
      </c>
    </row>
    <row r="53" spans="1:22">
      <c r="A53" s="15" t="s">
        <v>528</v>
      </c>
      <c r="B53" s="17" t="n">
        <v>5571</v>
      </c>
      <c r="C53" s="18">
        <f>(136.0/B53*100)</f>
        <v/>
      </c>
      <c r="D53" s="19" t="n">
        <v>5435</v>
      </c>
      <c r="E53" s="18" t="n">
        <v>438.46444545</v>
      </c>
      <c r="F53" s="20" t="n">
        <v>5.23714857</v>
      </c>
      <c r="G53" s="18" t="n">
        <v>438.26576003</v>
      </c>
      <c r="H53" s="20" t="n">
        <v>4.12509114</v>
      </c>
      <c r="I53" s="18" t="n">
        <v>433.55815882</v>
      </c>
      <c r="J53" s="20" t="n">
        <v>2.83243956</v>
      </c>
      <c r="K53" s="18" t="n">
        <v>446.21986489</v>
      </c>
      <c r="L53" s="20" t="n">
        <v>2.16414334</v>
      </c>
      <c r="M53" s="18" t="s">
        <v>481</v>
      </c>
      <c r="N53" s="20" t="s">
        <v>481</v>
      </c>
      <c r="O53" s="18" t="s">
        <v>481</v>
      </c>
      <c r="P53" s="20" t="s">
        <v>481</v>
      </c>
      <c r="Q53" s="18" t="s">
        <v>481</v>
      </c>
      <c r="R53" s="20" t="s">
        <v>481</v>
      </c>
      <c r="S53" s="18" t="s">
        <v>481</v>
      </c>
      <c r="T53" s="20" t="s">
        <v>481</v>
      </c>
      <c r="U53" s="18" t="n">
        <v>366.40384785</v>
      </c>
      <c r="V53" s="20" t="n">
        <v>3.96618862</v>
      </c>
    </row>
    <row r="54" spans="1:22">
      <c r="A54" s="15" t="s">
        <v>529</v>
      </c>
      <c r="B54" s="17" t="n">
        <v>4740</v>
      </c>
      <c r="C54" s="18">
        <f>(606.0/B54*100)</f>
        <v/>
      </c>
      <c r="D54" s="19" t="n">
        <v>4134</v>
      </c>
      <c r="E54" s="18" t="n">
        <v>328.38541392</v>
      </c>
      <c r="F54" s="20" t="n">
        <v>3.88716162</v>
      </c>
      <c r="G54" s="18" t="n">
        <v>345.23774926</v>
      </c>
      <c r="H54" s="20" t="n">
        <v>4.4601375</v>
      </c>
      <c r="I54" s="18" t="n">
        <v>344.34229402</v>
      </c>
      <c r="J54" s="20" t="n">
        <v>4.17185277</v>
      </c>
      <c r="K54" s="18" t="n">
        <v>360.53599814</v>
      </c>
      <c r="L54" s="20" t="n">
        <v>4.19038659</v>
      </c>
      <c r="M54" s="18" t="s">
        <v>481</v>
      </c>
      <c r="N54" s="20" t="s">
        <v>481</v>
      </c>
      <c r="O54" s="18" t="s">
        <v>481</v>
      </c>
      <c r="P54" s="20" t="s">
        <v>481</v>
      </c>
      <c r="Q54" s="18" t="s">
        <v>481</v>
      </c>
      <c r="R54" s="20" t="s">
        <v>481</v>
      </c>
      <c r="S54" s="18" t="s">
        <v>481</v>
      </c>
      <c r="T54" s="20" t="s">
        <v>481</v>
      </c>
      <c r="U54" s="18" t="n">
        <v>288.18532862</v>
      </c>
      <c r="V54" s="20" t="n">
        <v>3.41990305</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(77.0/B56*100)</f>
        <v/>
      </c>
      <c r="D56" s="19" t="n">
        <v>5282</v>
      </c>
      <c r="E56" s="18" t="n">
        <v>519.03679631</v>
      </c>
      <c r="F56" s="20" t="n">
        <v>7.14430865</v>
      </c>
      <c r="G56" s="18" t="n">
        <v>536.60475497</v>
      </c>
      <c r="H56" s="20" t="n">
        <v>4.50664975</v>
      </c>
      <c r="I56" s="18" t="n">
        <v>525.17245575</v>
      </c>
      <c r="J56" s="20" t="n">
        <v>2.93501154</v>
      </c>
      <c r="K56" s="18" t="n">
        <v>522.21928819</v>
      </c>
      <c r="L56" s="20" t="n">
        <v>2.88278477</v>
      </c>
      <c r="M56" s="18" t="s">
        <v>481</v>
      </c>
      <c r="N56" s="20" t="s">
        <v>481</v>
      </c>
      <c r="O56" s="18" t="s">
        <v>481</v>
      </c>
      <c r="P56" s="20" t="s">
        <v>481</v>
      </c>
      <c r="Q56" s="18" t="s">
        <v>481</v>
      </c>
      <c r="R56" s="20" t="s">
        <v>481</v>
      </c>
      <c r="S56" s="18" t="s">
        <v>481</v>
      </c>
      <c r="T56" s="20" t="s">
        <v>481</v>
      </c>
      <c r="U56" s="18" t="n">
        <v>452.47618613</v>
      </c>
      <c r="V56" s="20" t="n">
        <v>12.23482566</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(189.0/B61*100)</f>
        <v/>
      </c>
      <c r="D61" s="19" t="n">
        <v>6336</v>
      </c>
      <c r="E61" s="18" t="n">
        <v>454.95429061</v>
      </c>
      <c r="F61" s="20" t="n">
        <v>6.1249065</v>
      </c>
      <c r="G61" s="18" t="n">
        <v>459.39917668</v>
      </c>
      <c r="H61" s="20" t="n">
        <v>4.40833953</v>
      </c>
      <c r="I61" s="18" t="n">
        <v>471.18434286</v>
      </c>
      <c r="J61" s="20" t="n">
        <v>3.38179417</v>
      </c>
      <c r="K61" s="18" t="n">
        <v>490.60343071</v>
      </c>
      <c r="L61" s="20" t="n">
        <v>2.81518952</v>
      </c>
      <c r="M61" s="18" t="s">
        <v>481</v>
      </c>
      <c r="N61" s="20" t="s">
        <v>481</v>
      </c>
      <c r="O61" s="18" t="s">
        <v>481</v>
      </c>
      <c r="P61" s="20" t="s">
        <v>481</v>
      </c>
      <c r="Q61" s="18" t="s">
        <v>481</v>
      </c>
      <c r="R61" s="20" t="s">
        <v>481</v>
      </c>
      <c r="S61" s="18" t="s">
        <v>481</v>
      </c>
      <c r="T61" s="20" t="s">
        <v>481</v>
      </c>
      <c r="U61" s="18" t="n">
        <v>396.59075523</v>
      </c>
      <c r="V61" s="20" t="n">
        <v>7.15924666</v>
      </c>
    </row>
    <row r="62" spans="1:22">
      <c r="A62" s="15" t="s">
        <v>537</v>
      </c>
      <c r="B62" s="17" t="n">
        <v>4476</v>
      </c>
      <c r="C62" s="18">
        <f>(3.0/B62*100)</f>
        <v/>
      </c>
      <c r="D62" s="19" t="n">
        <v>4473</v>
      </c>
      <c r="E62" s="18" t="n">
        <v>540.02713854</v>
      </c>
      <c r="F62" s="20" t="n">
        <v>6.87617572</v>
      </c>
      <c r="G62" s="18" t="n">
        <v>535.51092417</v>
      </c>
      <c r="H62" s="20" t="n">
        <v>4.51023301</v>
      </c>
      <c r="I62" s="18" t="n">
        <v>528.79343346</v>
      </c>
      <c r="J62" s="20" t="n">
        <v>2.1283015</v>
      </c>
      <c r="K62" s="18" t="n">
        <v>526.39061958</v>
      </c>
      <c r="L62" s="20" t="n">
        <v>1.65364447</v>
      </c>
      <c r="M62" s="18" t="s">
        <v>481</v>
      </c>
      <c r="N62" s="20" t="s">
        <v>481</v>
      </c>
      <c r="O62" s="18" t="s">
        <v>481</v>
      </c>
      <c r="P62" s="20" t="s">
        <v>481</v>
      </c>
      <c r="Q62" s="18" t="s">
        <v>481</v>
      </c>
      <c r="R62" s="20" t="s">
        <v>481</v>
      </c>
      <c r="S62" s="18" t="s">
        <v>481</v>
      </c>
      <c r="T62" s="20" t="s">
        <v>481</v>
      </c>
      <c r="U62" s="18" t="n">
        <v>474.68440314</v>
      </c>
      <c r="V62" s="20" t="n">
        <v>26.4674207</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(103.0/B66*100)</f>
        <v/>
      </c>
      <c r="D66" s="19" t="n">
        <v>5562</v>
      </c>
      <c r="E66" s="18" t="n">
        <v>408.88318996</v>
      </c>
      <c r="F66" s="20" t="n">
        <v>3.19636004</v>
      </c>
      <c r="G66" s="18" t="n">
        <v>417.24830688</v>
      </c>
      <c r="H66" s="20" t="n">
        <v>3.12216768</v>
      </c>
      <c r="I66" s="18" t="n">
        <v>421.66211655</v>
      </c>
      <c r="J66" s="20" t="n">
        <v>2.22646672</v>
      </c>
      <c r="K66" s="18" t="n">
        <v>428.05264726</v>
      </c>
      <c r="L66" s="20" t="n">
        <v>2.03617211</v>
      </c>
      <c r="M66" s="18" t="s">
        <v>481</v>
      </c>
      <c r="N66" s="20" t="s">
        <v>481</v>
      </c>
      <c r="O66" s="18" t="s">
        <v>481</v>
      </c>
      <c r="P66" s="20" t="s">
        <v>481</v>
      </c>
      <c r="Q66" s="18" t="s">
        <v>481</v>
      </c>
      <c r="R66" s="20" t="s">
        <v>481</v>
      </c>
      <c r="S66" s="18" t="s">
        <v>481</v>
      </c>
      <c r="T66" s="20" t="s">
        <v>481</v>
      </c>
      <c r="U66" s="18" t="n">
        <v>355.62086428</v>
      </c>
      <c r="V66" s="20" t="n">
        <v>3.00524084</v>
      </c>
    </row>
    <row r="67" spans="1:22">
      <c r="A67" s="15" t="s">
        <v>542</v>
      </c>
      <c r="B67" s="17" t="n">
        <v>6971</v>
      </c>
      <c r="C67" s="18">
        <f>(1233.0/B67*100)</f>
        <v/>
      </c>
      <c r="D67" s="19" t="n">
        <v>5738</v>
      </c>
      <c r="E67" s="18" t="n">
        <v>397.36566851</v>
      </c>
      <c r="F67" s="20" t="n">
        <v>4.12737428</v>
      </c>
      <c r="G67" s="18" t="n">
        <v>412.45770106</v>
      </c>
      <c r="H67" s="20" t="n">
        <v>3.89726401</v>
      </c>
      <c r="I67" s="18" t="n">
        <v>411.0472889</v>
      </c>
      <c r="J67" s="20" t="n">
        <v>3.01225871</v>
      </c>
      <c r="K67" s="18" t="n">
        <v>417.38582623</v>
      </c>
      <c r="L67" s="20" t="n">
        <v>2.90674145</v>
      </c>
      <c r="M67" s="18" t="s">
        <v>481</v>
      </c>
      <c r="N67" s="20" t="s">
        <v>481</v>
      </c>
      <c r="O67" s="18" t="s">
        <v>481</v>
      </c>
      <c r="P67" s="20" t="s">
        <v>481</v>
      </c>
      <c r="Q67" s="18" t="s">
        <v>481</v>
      </c>
      <c r="R67" s="20" t="s">
        <v>481</v>
      </c>
      <c r="S67" s="18" t="s">
        <v>481</v>
      </c>
      <c r="T67" s="20" t="s">
        <v>481</v>
      </c>
      <c r="U67" s="18" t="n">
        <v>354.59396223</v>
      </c>
      <c r="V67" s="20" t="n">
        <v>4.61253679</v>
      </c>
    </row>
    <row r="68" spans="1:22">
      <c r="A68" s="15" t="s">
        <v>543</v>
      </c>
      <c r="B68" s="17" t="n">
        <v>12083</v>
      </c>
      <c r="C68" s="18">
        <f>(32.0/B68*100)</f>
        <v/>
      </c>
      <c r="D68" s="19" t="n">
        <v>12051</v>
      </c>
      <c r="E68" s="18" t="n">
        <v>418.32802017</v>
      </c>
      <c r="F68" s="20" t="n">
        <v>3.14367161</v>
      </c>
      <c r="G68" s="18" t="n">
        <v>421.03946571</v>
      </c>
      <c r="H68" s="20" t="n">
        <v>2.752386</v>
      </c>
      <c r="I68" s="18" t="n">
        <v>431.16937347</v>
      </c>
      <c r="J68" s="20" t="n">
        <v>1.68357268</v>
      </c>
      <c r="K68" s="18" t="n">
        <v>444.88248155</v>
      </c>
      <c r="L68" s="20" t="n">
        <v>1.77576858</v>
      </c>
      <c r="M68" s="18" t="s">
        <v>481</v>
      </c>
      <c r="N68" s="20" t="s">
        <v>481</v>
      </c>
      <c r="O68" s="18" t="s">
        <v>481</v>
      </c>
      <c r="P68" s="20" t="s">
        <v>481</v>
      </c>
      <c r="Q68" s="18" t="s">
        <v>481</v>
      </c>
      <c r="R68" s="20" t="s">
        <v>481</v>
      </c>
      <c r="S68" s="18" t="s">
        <v>481</v>
      </c>
      <c r="T68" s="20" t="s">
        <v>481</v>
      </c>
      <c r="U68" s="18" t="n">
        <v>360.63846974</v>
      </c>
      <c r="V68" s="20" t="n">
        <v>2.00305911</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483.94867778</v>
      </c>
      <c r="F70" s="20" t="n">
        <v>5.73414663</v>
      </c>
      <c r="G70" s="18" t="n">
        <v>500.55251921</v>
      </c>
      <c r="H70" s="20" t="n">
        <v>4.1165498</v>
      </c>
      <c r="I70" s="18" t="n">
        <v>486.58609176</v>
      </c>
      <c r="J70" s="20" t="n">
        <v>3.03476312</v>
      </c>
      <c r="K70" s="18" t="n">
        <v>493.408561</v>
      </c>
      <c r="L70" s="20" t="n">
        <v>3.42537097</v>
      </c>
      <c r="M70" s="18" t="s">
        <v>481</v>
      </c>
      <c r="N70" s="20" t="s">
        <v>481</v>
      </c>
      <c r="O70" s="18" t="s">
        <v>481</v>
      </c>
      <c r="P70" s="20" t="s">
        <v>481</v>
      </c>
      <c r="Q70" s="18" t="s">
        <v>481</v>
      </c>
      <c r="R70" s="20" t="s">
        <v>481</v>
      </c>
      <c r="S70" s="18" t="s">
        <v>481</v>
      </c>
      <c r="T70" s="20" t="s">
        <v>481</v>
      </c>
      <c r="U70" s="18" t="n">
        <v>432.80935835</v>
      </c>
      <c r="V70" s="20" t="n">
        <v>7.13656942</v>
      </c>
    </row>
    <row r="71" spans="1:22">
      <c r="A71" s="15" t="s">
        <v>546</v>
      </c>
      <c r="B71" s="17" t="n">
        <v>6115</v>
      </c>
      <c r="C71" s="18">
        <f>(55.0/B71*100)</f>
        <v/>
      </c>
      <c r="D71" s="19" t="n">
        <v>6060</v>
      </c>
      <c r="E71" s="18" t="n">
        <v>590.76809485</v>
      </c>
      <c r="F71" s="20" t="n">
        <v>6.63268067</v>
      </c>
      <c r="G71" s="18" t="n">
        <v>565.97074513</v>
      </c>
      <c r="H71" s="20" t="n">
        <v>4.70301457</v>
      </c>
      <c r="I71" s="18" t="n">
        <v>556.59940039</v>
      </c>
      <c r="J71" s="20" t="n">
        <v>2.44493352</v>
      </c>
      <c r="K71" s="18" t="n">
        <v>550.82993072</v>
      </c>
      <c r="L71" s="20" t="n">
        <v>1.86907606</v>
      </c>
      <c r="M71" s="18" t="s">
        <v>481</v>
      </c>
      <c r="N71" s="20" t="s">
        <v>481</v>
      </c>
      <c r="O71" s="18" t="s">
        <v>481</v>
      </c>
      <c r="P71" s="20" t="s">
        <v>481</v>
      </c>
      <c r="Q71" s="18" t="s">
        <v>481</v>
      </c>
      <c r="R71" s="20" t="s">
        <v>481</v>
      </c>
      <c r="S71" s="18" t="s">
        <v>481</v>
      </c>
      <c r="T71" s="20" t="s">
        <v>481</v>
      </c>
      <c r="U71" s="18" t="n">
        <v>476.87440977</v>
      </c>
      <c r="V71" s="20" t="n">
        <v>11.84623157</v>
      </c>
    </row>
    <row r="72" spans="1:22">
      <c r="A72" s="15" t="s">
        <v>547</v>
      </c>
      <c r="B72" s="17" t="n">
        <v>7708</v>
      </c>
      <c r="C72" s="18">
        <f>(9.0/B72*100)</f>
        <v/>
      </c>
      <c r="D72" s="19" t="n">
        <v>7699</v>
      </c>
      <c r="E72" s="18" t="n">
        <v>535.42502376</v>
      </c>
      <c r="F72" s="20" t="n">
        <v>8.593979060000001</v>
      </c>
      <c r="G72" s="18" t="n">
        <v>539.5672485699999</v>
      </c>
      <c r="H72" s="20" t="n">
        <v>6.2191779</v>
      </c>
      <c r="I72" s="18" t="n">
        <v>533.35054508</v>
      </c>
      <c r="J72" s="20" t="n">
        <v>3.04320102</v>
      </c>
      <c r="K72" s="18" t="n">
        <v>531.11754181</v>
      </c>
      <c r="L72" s="20" t="n">
        <v>2.87492029</v>
      </c>
      <c r="M72" s="18" t="s">
        <v>481</v>
      </c>
      <c r="N72" s="20" t="s">
        <v>481</v>
      </c>
      <c r="O72" s="18" t="s">
        <v>481</v>
      </c>
      <c r="P72" s="20" t="s">
        <v>481</v>
      </c>
      <c r="Q72" s="18" t="s">
        <v>481</v>
      </c>
      <c r="R72" s="20" t="s">
        <v>481</v>
      </c>
      <c r="S72" s="18" t="s">
        <v>481</v>
      </c>
      <c r="T72" s="20" t="s">
        <v>481</v>
      </c>
      <c r="U72" s="18" t="n">
        <v>471.6376433</v>
      </c>
      <c r="V72" s="20" t="n">
        <v>19.94925605</v>
      </c>
    </row>
    <row r="73" spans="1:22">
      <c r="A73" s="15" t="s">
        <v>548</v>
      </c>
      <c r="B73" s="17" t="n">
        <v>8249</v>
      </c>
      <c r="C73" s="18">
        <f>(212.0/B73*100)</f>
        <v/>
      </c>
      <c r="D73" s="19" t="n">
        <v>8037</v>
      </c>
      <c r="E73" s="18" t="n">
        <v>423.03561276</v>
      </c>
      <c r="F73" s="20" t="n">
        <v>6.35750609</v>
      </c>
      <c r="G73" s="18" t="n">
        <v>421.69722882</v>
      </c>
      <c r="H73" s="20" t="n">
        <v>4.00192608</v>
      </c>
      <c r="I73" s="18" t="n">
        <v>418.63628364</v>
      </c>
      <c r="J73" s="20" t="n">
        <v>2.8417076</v>
      </c>
      <c r="K73" s="18" t="n">
        <v>435.5818186</v>
      </c>
      <c r="L73" s="20" t="n">
        <v>4.07437228</v>
      </c>
      <c r="M73" s="18" t="s">
        <v>481</v>
      </c>
      <c r="N73" s="20" t="s">
        <v>481</v>
      </c>
      <c r="O73" s="18" t="s">
        <v>481</v>
      </c>
      <c r="P73" s="20" t="s">
        <v>481</v>
      </c>
      <c r="Q73" s="18" t="s">
        <v>481</v>
      </c>
      <c r="R73" s="20" t="s">
        <v>481</v>
      </c>
      <c r="S73" s="18" t="s">
        <v>481</v>
      </c>
      <c r="T73" s="20" t="s">
        <v>481</v>
      </c>
      <c r="U73" s="18" t="n">
        <v>372.2369389</v>
      </c>
      <c r="V73" s="20" t="n">
        <v>7.55065031</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(345.0/B75*100)</f>
        <v/>
      </c>
      <c r="D75" s="19" t="n">
        <v>5030</v>
      </c>
      <c r="E75" s="18" t="n">
        <v>388.13283167</v>
      </c>
      <c r="F75" s="20" t="n">
        <v>2.99278799</v>
      </c>
      <c r="G75" s="18" t="n">
        <v>385.94158291</v>
      </c>
      <c r="H75" s="20" t="n">
        <v>3.37578216</v>
      </c>
      <c r="I75" s="18" t="n">
        <v>397.00196916</v>
      </c>
      <c r="J75" s="20" t="n">
        <v>2.62657587</v>
      </c>
      <c r="K75" s="18" t="n">
        <v>399.73934762</v>
      </c>
      <c r="L75" s="20" t="n">
        <v>4.07332138</v>
      </c>
      <c r="M75" s="18" t="s">
        <v>481</v>
      </c>
      <c r="N75" s="20" t="s">
        <v>481</v>
      </c>
      <c r="O75" s="18" t="s">
        <v>481</v>
      </c>
      <c r="P75" s="20" t="s">
        <v>481</v>
      </c>
      <c r="Q75" s="18" t="s">
        <v>481</v>
      </c>
      <c r="R75" s="20" t="s">
        <v>481</v>
      </c>
      <c r="S75" s="18" t="s">
        <v>481</v>
      </c>
      <c r="T75" s="20" t="s">
        <v>481</v>
      </c>
      <c r="U75" s="18" t="n">
        <v>363.19130825</v>
      </c>
      <c r="V75" s="20" t="n">
        <v>3.61929588</v>
      </c>
    </row>
    <row r="76" spans="1:22">
      <c r="A76" s="15" t="s">
        <v>551</v>
      </c>
      <c r="B76" s="17" t="n">
        <v>14167</v>
      </c>
      <c r="C76" s="18">
        <f>(238.0/B76*100)</f>
        <v/>
      </c>
      <c r="D76" s="19" t="n">
        <v>13929</v>
      </c>
      <c r="E76" s="18" t="n">
        <v>432.1012346</v>
      </c>
      <c r="F76" s="20" t="n">
        <v>3.84405925</v>
      </c>
      <c r="G76" s="18" t="n">
        <v>433.8506254</v>
      </c>
      <c r="H76" s="20" t="n">
        <v>2.96968394</v>
      </c>
      <c r="I76" s="18" t="n">
        <v>442.98096077</v>
      </c>
      <c r="J76" s="20" t="n">
        <v>2.99935366</v>
      </c>
      <c r="K76" s="18" t="n">
        <v>457.3939497</v>
      </c>
      <c r="L76" s="20" t="n">
        <v>3.04802285</v>
      </c>
      <c r="M76" s="18" t="s">
        <v>481</v>
      </c>
      <c r="N76" s="20" t="s">
        <v>481</v>
      </c>
      <c r="O76" s="18" t="s">
        <v>481</v>
      </c>
      <c r="P76" s="20" t="s">
        <v>481</v>
      </c>
      <c r="Q76" s="18" t="s">
        <v>481</v>
      </c>
      <c r="R76" s="20" t="s">
        <v>481</v>
      </c>
      <c r="S76" s="18" t="s">
        <v>481</v>
      </c>
      <c r="T76" s="20" t="s">
        <v>481</v>
      </c>
      <c r="U76" s="18" t="n">
        <v>364.09607176</v>
      </c>
      <c r="V76" s="20" t="n">
        <v>3.93624377</v>
      </c>
    </row>
    <row r="77" spans="1:22">
      <c r="A77" s="15" t="s">
        <v>552</v>
      </c>
      <c r="B77" s="17" t="n">
        <v>6062</v>
      </c>
      <c r="C77" s="18">
        <f>(480.0/B77*100)</f>
        <v/>
      </c>
      <c r="D77" s="19" t="n">
        <v>5582</v>
      </c>
      <c r="E77" s="18" t="n">
        <v>440.13546584</v>
      </c>
      <c r="F77" s="20" t="n">
        <v>6.19287325</v>
      </c>
      <c r="G77" s="18" t="n">
        <v>461.09791954</v>
      </c>
      <c r="H77" s="20" t="n">
        <v>4.87156654</v>
      </c>
      <c r="I77" s="18" t="n">
        <v>450.67904178</v>
      </c>
      <c r="J77" s="20" t="n">
        <v>3.28634473</v>
      </c>
      <c r="K77" s="18" t="n">
        <v>445.94990729</v>
      </c>
      <c r="L77" s="20" t="n">
        <v>2.67704971</v>
      </c>
      <c r="M77" s="18" t="s">
        <v>481</v>
      </c>
      <c r="N77" s="20" t="s">
        <v>481</v>
      </c>
      <c r="O77" s="18" t="s">
        <v>481</v>
      </c>
      <c r="P77" s="20" t="s">
        <v>481</v>
      </c>
      <c r="Q77" s="18" t="s">
        <v>481</v>
      </c>
      <c r="R77" s="20" t="s">
        <v>481</v>
      </c>
      <c r="S77" s="18" t="s">
        <v>481</v>
      </c>
      <c r="T77" s="20" t="s">
        <v>481</v>
      </c>
      <c r="U77" s="18" t="n">
        <v>376.34882508</v>
      </c>
      <c r="V77" s="20" t="n">
        <v>3.18715206</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(118.0/B81*100)</f>
        <v/>
      </c>
      <c r="D81" s="19" t="n">
        <v>8743</v>
      </c>
      <c r="E81" s="18" t="n">
        <v>446.62382574</v>
      </c>
      <c r="F81" s="20" t="n">
        <v>5.24107463</v>
      </c>
      <c r="G81" s="18" t="n">
        <v>451.62981773</v>
      </c>
      <c r="H81" s="20" t="n">
        <v>4.418118</v>
      </c>
      <c r="I81" s="18" t="n">
        <v>442.69877539</v>
      </c>
      <c r="J81" s="20" t="n">
        <v>2.89514565</v>
      </c>
      <c r="K81" s="18" t="n">
        <v>441.82854051</v>
      </c>
      <c r="L81" s="20" t="n">
        <v>3.93248095</v>
      </c>
      <c r="M81" s="18" t="s">
        <v>481</v>
      </c>
      <c r="N81" s="20" t="s">
        <v>481</v>
      </c>
      <c r="O81" s="18" t="s">
        <v>481</v>
      </c>
      <c r="P81" s="20" t="s">
        <v>481</v>
      </c>
      <c r="Q81" s="18" t="s">
        <v>481</v>
      </c>
      <c r="R81" s="20" t="s">
        <v>481</v>
      </c>
      <c r="S81" s="18" t="s">
        <v>481</v>
      </c>
      <c r="T81" s="20" t="s">
        <v>481</v>
      </c>
      <c r="U81" s="18" t="n">
        <v>388.04891186</v>
      </c>
      <c r="V81" s="20" t="n">
        <v>7.99357646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891</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518.24362174</v>
      </c>
      <c r="F7" s="20" t="n">
        <v>1.75367355</v>
      </c>
      <c r="G7" s="18" t="n">
        <v>496.52201944</v>
      </c>
      <c r="H7" s="20" t="n">
        <v>2.60141745</v>
      </c>
      <c r="I7" s="18" t="s">
        <v>481</v>
      </c>
      <c r="J7" s="20" t="s">
        <v>481</v>
      </c>
      <c r="K7" s="18" t="s">
        <v>481</v>
      </c>
      <c r="L7" s="20" t="s">
        <v>481</v>
      </c>
      <c r="M7" s="18" t="s">
        <v>481</v>
      </c>
      <c r="N7" s="20" t="s">
        <v>481</v>
      </c>
      <c r="O7" s="18" t="s">
        <v>481</v>
      </c>
      <c r="P7" s="20" t="s">
        <v>481</v>
      </c>
      <c r="Q7" s="18" t="n">
        <v>482.69346886</v>
      </c>
      <c r="R7" s="20" t="n">
        <v>4.96514866</v>
      </c>
    </row>
    <row r="8" spans="1:18">
      <c r="A8" s="15" t="s">
        <v>483</v>
      </c>
      <c r="B8" s="17" t="n">
        <v>7007</v>
      </c>
      <c r="C8" s="18">
        <f>(324.0/B8*100)</f>
        <v/>
      </c>
      <c r="D8" s="19" t="n">
        <v>6683</v>
      </c>
      <c r="E8" s="18" t="n">
        <v>500.52139369</v>
      </c>
      <c r="F8" s="20" t="n">
        <v>2.82481329</v>
      </c>
      <c r="G8" s="18" t="n">
        <v>492.99711305</v>
      </c>
      <c r="H8" s="20" t="n">
        <v>3.37676075</v>
      </c>
      <c r="I8" s="18" t="s">
        <v>481</v>
      </c>
      <c r="J8" s="20" t="s">
        <v>481</v>
      </c>
      <c r="K8" s="18" t="s">
        <v>481</v>
      </c>
      <c r="L8" s="20" t="s">
        <v>481</v>
      </c>
      <c r="M8" s="18" t="n">
        <v>368.48347797</v>
      </c>
      <c r="N8" s="20" t="n">
        <v>14.99112476</v>
      </c>
      <c r="O8" s="18" t="s">
        <v>481</v>
      </c>
      <c r="P8" s="20" t="s">
        <v>481</v>
      </c>
      <c r="Q8" s="18" t="n">
        <v>431.76121476</v>
      </c>
      <c r="R8" s="20" t="n">
        <v>9.35130347</v>
      </c>
    </row>
    <row r="9" spans="1:18">
      <c r="A9" s="15" t="s">
        <v>484</v>
      </c>
      <c r="B9" s="17" t="n">
        <v>9651</v>
      </c>
      <c r="C9" s="18">
        <f>(373.0/B9*100)</f>
        <v/>
      </c>
      <c r="D9" s="19" t="n">
        <v>9278</v>
      </c>
      <c r="E9" s="18" t="n">
        <v>518.58844486</v>
      </c>
      <c r="F9" s="20" t="n">
        <v>2.38063436</v>
      </c>
      <c r="G9" s="18" t="n">
        <v>481.40218469</v>
      </c>
      <c r="H9" s="20" t="n">
        <v>3.13496238</v>
      </c>
      <c r="I9" s="18" t="s">
        <v>481</v>
      </c>
      <c r="J9" s="20" t="s">
        <v>481</v>
      </c>
      <c r="K9" s="18" t="s">
        <v>481</v>
      </c>
      <c r="L9" s="20" t="s">
        <v>481</v>
      </c>
      <c r="M9" s="18" t="n">
        <v>374.78530698</v>
      </c>
      <c r="N9" s="20" t="n">
        <v>11.62763904</v>
      </c>
      <c r="O9" s="18" t="s">
        <v>481</v>
      </c>
      <c r="P9" s="20" t="s">
        <v>481</v>
      </c>
      <c r="Q9" s="18" t="n">
        <v>423.57486554</v>
      </c>
      <c r="R9" s="20" t="n">
        <v>9.52745704</v>
      </c>
    </row>
    <row r="10" spans="1:18">
      <c r="A10" s="15" t="s">
        <v>485</v>
      </c>
      <c r="B10" s="17" t="n">
        <v>20058</v>
      </c>
      <c r="C10" s="18">
        <f>(589.0/B10*100)</f>
        <v/>
      </c>
      <c r="D10" s="19" t="n">
        <v>19469</v>
      </c>
      <c r="E10" s="18" t="n">
        <v>534.86360165</v>
      </c>
      <c r="F10" s="20" t="n">
        <v>2.10067052</v>
      </c>
      <c r="G10" s="18" t="n">
        <v>519.74180517</v>
      </c>
      <c r="H10" s="20" t="n">
        <v>2.70822207</v>
      </c>
      <c r="I10" s="18" t="s">
        <v>481</v>
      </c>
      <c r="J10" s="20" t="s">
        <v>481</v>
      </c>
      <c r="K10" s="18" t="s">
        <v>481</v>
      </c>
      <c r="L10" s="20" t="s">
        <v>481</v>
      </c>
      <c r="M10" s="18" t="s">
        <v>481</v>
      </c>
      <c r="N10" s="20" t="s">
        <v>481</v>
      </c>
      <c r="O10" s="18" t="s">
        <v>481</v>
      </c>
      <c r="P10" s="20" t="s">
        <v>481</v>
      </c>
      <c r="Q10" s="18" t="n">
        <v>447.16695233</v>
      </c>
      <c r="R10" s="20" t="n">
        <v>7.08422471</v>
      </c>
    </row>
    <row r="11" spans="1:18">
      <c r="A11" s="15" t="s">
        <v>486</v>
      </c>
      <c r="B11" s="17" t="n">
        <v>7053</v>
      </c>
      <c r="C11" s="18">
        <f>(259.0/B11*100)</f>
        <v/>
      </c>
      <c r="D11" s="19" t="n">
        <v>6794</v>
      </c>
      <c r="E11" s="18" t="n">
        <v>450.49151384</v>
      </c>
      <c r="F11" s="20" t="n">
        <v>2.88799261</v>
      </c>
      <c r="G11" s="18" t="n">
        <v>451.69885843</v>
      </c>
      <c r="H11" s="20" t="n">
        <v>2.85963135</v>
      </c>
      <c r="I11" s="18" t="s">
        <v>481</v>
      </c>
      <c r="J11" s="20" t="s">
        <v>481</v>
      </c>
      <c r="K11" s="18" t="s">
        <v>481</v>
      </c>
      <c r="L11" s="20" t="s">
        <v>481</v>
      </c>
      <c r="M11" s="18" t="s">
        <v>481</v>
      </c>
      <c r="N11" s="20" t="s">
        <v>481</v>
      </c>
      <c r="O11" s="18" t="s">
        <v>481</v>
      </c>
      <c r="P11" s="20" t="s">
        <v>481</v>
      </c>
      <c r="Q11" s="18" t="n">
        <v>419.06197706</v>
      </c>
      <c r="R11" s="20" t="n">
        <v>6.41477735</v>
      </c>
    </row>
    <row r="12" spans="1:18">
      <c r="A12" s="15" t="s">
        <v>487</v>
      </c>
      <c r="B12" s="17" t="n">
        <v>6894</v>
      </c>
      <c r="C12" s="18">
        <f>(60.0/B12*100)</f>
        <v/>
      </c>
      <c r="D12" s="19" t="n">
        <v>6834</v>
      </c>
      <c r="E12" s="18" t="n">
        <v>502.94275295</v>
      </c>
      <c r="F12" s="20" t="n">
        <v>2.24157773</v>
      </c>
      <c r="G12" s="18" t="n">
        <v>489.31843749</v>
      </c>
      <c r="H12" s="20" t="n">
        <v>3.17971516</v>
      </c>
      <c r="I12" s="18" t="s">
        <v>481</v>
      </c>
      <c r="J12" s="20" t="s">
        <v>481</v>
      </c>
      <c r="K12" s="18" t="s">
        <v>481</v>
      </c>
      <c r="L12" s="20" t="s">
        <v>481</v>
      </c>
      <c r="M12" s="18" t="n">
        <v>366.6777112</v>
      </c>
      <c r="N12" s="20" t="n">
        <v>14.39052153</v>
      </c>
      <c r="O12" s="18" t="s">
        <v>481</v>
      </c>
      <c r="P12" s="20" t="s">
        <v>481</v>
      </c>
      <c r="Q12" s="18" t="n">
        <v>389.6186045</v>
      </c>
      <c r="R12" s="20" t="n">
        <v>7.23601051</v>
      </c>
    </row>
    <row r="13" spans="1:18">
      <c r="A13" s="15" t="s">
        <v>488</v>
      </c>
      <c r="B13" s="17" t="n">
        <v>7161</v>
      </c>
      <c r="C13" s="18">
        <f>(368.0/B13*100)</f>
        <v/>
      </c>
      <c r="D13" s="19" t="n">
        <v>6793</v>
      </c>
      <c r="E13" s="18" t="n">
        <v>513.1681107000001</v>
      </c>
      <c r="F13" s="20" t="n">
        <v>2.35444405</v>
      </c>
      <c r="G13" s="18" t="n">
        <v>481.3830729</v>
      </c>
      <c r="H13" s="20" t="n">
        <v>3.53122455</v>
      </c>
      <c r="I13" s="18" t="s">
        <v>481</v>
      </c>
      <c r="J13" s="20" t="s">
        <v>481</v>
      </c>
      <c r="K13" s="18" t="s">
        <v>481</v>
      </c>
      <c r="L13" s="20" t="s">
        <v>481</v>
      </c>
      <c r="M13" s="18" t="n">
        <v>436.36003517</v>
      </c>
      <c r="N13" s="20" t="n">
        <v>6.43426798</v>
      </c>
      <c r="O13" s="18" t="s">
        <v>481</v>
      </c>
      <c r="P13" s="20" t="s">
        <v>481</v>
      </c>
      <c r="Q13" s="18" t="n">
        <v>398.26408053</v>
      </c>
      <c r="R13" s="20" t="n">
        <v>8.41133849</v>
      </c>
    </row>
    <row r="14" spans="1:18">
      <c r="A14" s="15" t="s">
        <v>489</v>
      </c>
      <c r="B14" s="17" t="n">
        <v>5587</v>
      </c>
      <c r="C14" s="18">
        <f>(96.0/B14*100)</f>
        <v/>
      </c>
      <c r="D14" s="19" t="n">
        <v>5491</v>
      </c>
      <c r="E14" s="18" t="n">
        <v>538.25275249</v>
      </c>
      <c r="F14" s="20" t="n">
        <v>2.00755137</v>
      </c>
      <c r="G14" s="18" t="n">
        <v>524.77860543</v>
      </c>
      <c r="H14" s="20" t="n">
        <v>4.32172552</v>
      </c>
      <c r="I14" s="18" t="s">
        <v>481</v>
      </c>
      <c r="J14" s="20" t="s">
        <v>481</v>
      </c>
      <c r="K14" s="18" t="s">
        <v>481</v>
      </c>
      <c r="L14" s="20" t="s">
        <v>481</v>
      </c>
      <c r="M14" s="18" t="s">
        <v>481</v>
      </c>
      <c r="N14" s="20" t="s">
        <v>481</v>
      </c>
      <c r="O14" s="18" t="s">
        <v>481</v>
      </c>
      <c r="P14" s="20" t="s">
        <v>481</v>
      </c>
      <c r="Q14" s="18" t="n">
        <v>451.23454671</v>
      </c>
      <c r="R14" s="20" t="n">
        <v>13.78464151</v>
      </c>
    </row>
    <row r="15" spans="1:18">
      <c r="A15" s="15" t="s">
        <v>490</v>
      </c>
      <c r="B15" s="17" t="n">
        <v>5882</v>
      </c>
      <c r="C15" s="18">
        <f>(206.0/B15*100)</f>
        <v/>
      </c>
      <c r="D15" s="19" t="n">
        <v>5676</v>
      </c>
      <c r="E15" s="18" t="n">
        <v>538.68242366</v>
      </c>
      <c r="F15" s="20" t="n">
        <v>2.36361769</v>
      </c>
      <c r="G15" s="18" t="n">
        <v>514.4307055</v>
      </c>
      <c r="H15" s="20" t="n">
        <v>3.57530328</v>
      </c>
      <c r="I15" s="18" t="s">
        <v>481</v>
      </c>
      <c r="J15" s="20" t="s">
        <v>481</v>
      </c>
      <c r="K15" s="18" t="s">
        <v>481</v>
      </c>
      <c r="L15" s="20" t="s">
        <v>481</v>
      </c>
      <c r="M15" s="18" t="n">
        <v>375.95013089</v>
      </c>
      <c r="N15" s="20" t="n">
        <v>17.42774697</v>
      </c>
      <c r="O15" s="18" t="s">
        <v>481</v>
      </c>
      <c r="P15" s="20" t="s">
        <v>481</v>
      </c>
      <c r="Q15" s="18" t="n">
        <v>458.87438001</v>
      </c>
      <c r="R15" s="20" t="n">
        <v>9.564443519999999</v>
      </c>
    </row>
    <row r="16" spans="1:18">
      <c r="A16" s="15" t="s">
        <v>491</v>
      </c>
      <c r="B16" s="17" t="n">
        <v>6108</v>
      </c>
      <c r="C16" s="18">
        <f>(203.0/B16*100)</f>
        <v/>
      </c>
      <c r="D16" s="19" t="n">
        <v>5905</v>
      </c>
      <c r="E16" s="18" t="n">
        <v>507.98665175</v>
      </c>
      <c r="F16" s="20" t="n">
        <v>2.06943982</v>
      </c>
      <c r="G16" s="18" t="n">
        <v>484.0008809</v>
      </c>
      <c r="H16" s="20" t="n">
        <v>3.32949163</v>
      </c>
      <c r="I16" s="18" t="s">
        <v>481</v>
      </c>
      <c r="J16" s="20" t="s">
        <v>481</v>
      </c>
      <c r="K16" s="18" t="s">
        <v>481</v>
      </c>
      <c r="L16" s="20" t="s">
        <v>481</v>
      </c>
      <c r="M16" s="18" t="s">
        <v>481</v>
      </c>
      <c r="N16" s="20" t="s">
        <v>481</v>
      </c>
      <c r="O16" s="18" t="s">
        <v>481</v>
      </c>
      <c r="P16" s="20" t="s">
        <v>481</v>
      </c>
      <c r="Q16" s="18" t="n">
        <v>405.44640894</v>
      </c>
      <c r="R16" s="20" t="n">
        <v>11.07637422</v>
      </c>
    </row>
    <row r="17" spans="1:18">
      <c r="A17" s="15" t="s">
        <v>492</v>
      </c>
      <c r="B17" s="17" t="n">
        <v>6504</v>
      </c>
      <c r="C17" s="18">
        <f>(2741.0/B17*100)</f>
        <v/>
      </c>
      <c r="D17" s="19" t="n">
        <v>3763</v>
      </c>
      <c r="E17" s="18" t="n">
        <v>525.04047482</v>
      </c>
      <c r="F17" s="20" t="n">
        <v>3.74416015</v>
      </c>
      <c r="G17" s="18" t="n">
        <v>505.95125392</v>
      </c>
      <c r="H17" s="20" t="n">
        <v>3.96627254</v>
      </c>
      <c r="I17" s="18" t="s">
        <v>481</v>
      </c>
      <c r="J17" s="20" t="s">
        <v>481</v>
      </c>
      <c r="K17" s="18" t="s">
        <v>481</v>
      </c>
      <c r="L17" s="20" t="s">
        <v>481</v>
      </c>
      <c r="M17" s="18" t="n">
        <v>360.48925247</v>
      </c>
      <c r="N17" s="20" t="n">
        <v>12.44339086</v>
      </c>
      <c r="O17" s="18" t="s">
        <v>481</v>
      </c>
      <c r="P17" s="20" t="s">
        <v>481</v>
      </c>
      <c r="Q17" s="18" t="n">
        <v>456.92809231</v>
      </c>
      <c r="R17" s="20" t="n">
        <v>9.660621409999999</v>
      </c>
    </row>
    <row r="18" spans="1:18">
      <c r="A18" s="15" t="s">
        <v>493</v>
      </c>
      <c r="B18" s="17" t="n">
        <v>5532</v>
      </c>
      <c r="C18" s="18">
        <f>(33.0/B18*100)</f>
        <v/>
      </c>
      <c r="D18" s="19" t="n">
        <v>5499</v>
      </c>
      <c r="E18" s="18" t="n">
        <v>456.70982246</v>
      </c>
      <c r="F18" s="20" t="n">
        <v>3.7783888</v>
      </c>
      <c r="G18" s="18" t="n">
        <v>467.55997788</v>
      </c>
      <c r="H18" s="20" t="n">
        <v>4.33793964</v>
      </c>
      <c r="I18" s="18" t="s">
        <v>481</v>
      </c>
      <c r="J18" s="20" t="s">
        <v>481</v>
      </c>
      <c r="K18" s="18" t="s">
        <v>481</v>
      </c>
      <c r="L18" s="20" t="s">
        <v>481</v>
      </c>
      <c r="M18" s="18" t="s">
        <v>481</v>
      </c>
      <c r="N18" s="20" t="s">
        <v>481</v>
      </c>
      <c r="O18" s="18" t="s">
        <v>481</v>
      </c>
      <c r="P18" s="20" t="s">
        <v>481</v>
      </c>
      <c r="Q18" s="18" t="n">
        <v>367.52317362</v>
      </c>
      <c r="R18" s="20" t="n">
        <v>8.805996889999999</v>
      </c>
    </row>
    <row r="19" spans="1:18">
      <c r="A19" s="15" t="s">
        <v>494</v>
      </c>
      <c r="B19" s="17" t="n">
        <v>5658</v>
      </c>
      <c r="C19" s="18">
        <f>(521.0/B19*100)</f>
        <v/>
      </c>
      <c r="D19" s="19" t="n">
        <v>5137</v>
      </c>
      <c r="E19" s="18" t="n">
        <v>475.06642305</v>
      </c>
      <c r="F19" s="20" t="n">
        <v>3.18434631</v>
      </c>
      <c r="G19" s="18" t="n">
        <v>497.76515954</v>
      </c>
      <c r="H19" s="20" t="n">
        <v>2.72275633</v>
      </c>
      <c r="I19" s="18" t="s">
        <v>481</v>
      </c>
      <c r="J19" s="20" t="s">
        <v>481</v>
      </c>
      <c r="K19" s="18" t="s">
        <v>481</v>
      </c>
      <c r="L19" s="20" t="s">
        <v>481</v>
      </c>
      <c r="M19" s="18" t="s">
        <v>481</v>
      </c>
      <c r="N19" s="20" t="s">
        <v>481</v>
      </c>
      <c r="O19" s="18" t="s">
        <v>481</v>
      </c>
      <c r="P19" s="20" t="s">
        <v>481</v>
      </c>
      <c r="Q19" s="18" t="n">
        <v>390.42264559</v>
      </c>
      <c r="R19" s="20" t="n">
        <v>8.75850638</v>
      </c>
    </row>
    <row r="20" spans="1:18">
      <c r="A20" s="15" t="s">
        <v>495</v>
      </c>
      <c r="B20" s="17" t="n">
        <v>3371</v>
      </c>
      <c r="C20" s="18">
        <f>(75.0/B20*100)</f>
        <v/>
      </c>
      <c r="D20" s="19" t="n">
        <v>3296</v>
      </c>
      <c r="E20" s="18" t="n">
        <v>479.86819227</v>
      </c>
      <c r="F20" s="20" t="n">
        <v>1.88612669</v>
      </c>
      <c r="G20" s="18" t="n">
        <v>460.19270189</v>
      </c>
      <c r="H20" s="20" t="n">
        <v>4.03637019</v>
      </c>
      <c r="I20" s="18" t="s">
        <v>481</v>
      </c>
      <c r="J20" s="20" t="s">
        <v>481</v>
      </c>
      <c r="K20" s="18" t="s">
        <v>481</v>
      </c>
      <c r="L20" s="20" t="s">
        <v>481</v>
      </c>
      <c r="M20" s="18" t="s">
        <v>481</v>
      </c>
      <c r="N20" s="20" t="s">
        <v>481</v>
      </c>
      <c r="O20" s="18" t="s">
        <v>481</v>
      </c>
      <c r="P20" s="20" t="s">
        <v>481</v>
      </c>
      <c r="Q20" s="18" t="n">
        <v>435.62210448</v>
      </c>
      <c r="R20" s="20" t="n">
        <v>7.5153016</v>
      </c>
    </row>
    <row r="21" spans="1:18">
      <c r="A21" s="15" t="s">
        <v>496</v>
      </c>
      <c r="B21" s="17" t="n">
        <v>5741</v>
      </c>
      <c r="C21" s="18">
        <f>(90.0/B21*100)</f>
        <v/>
      </c>
      <c r="D21" s="19" t="n">
        <v>5651</v>
      </c>
      <c r="E21" s="18" t="n">
        <v>508.15121836</v>
      </c>
      <c r="F21" s="20" t="n">
        <v>2.3369482</v>
      </c>
      <c r="G21" s="18" t="n">
        <v>482.67876265</v>
      </c>
      <c r="H21" s="20" t="n">
        <v>3.87774675</v>
      </c>
      <c r="I21" s="18" t="s">
        <v>481</v>
      </c>
      <c r="J21" s="20" t="s">
        <v>481</v>
      </c>
      <c r="K21" s="18" t="s">
        <v>481</v>
      </c>
      <c r="L21" s="20" t="s">
        <v>481</v>
      </c>
      <c r="M21" s="18" t="s">
        <v>481</v>
      </c>
      <c r="N21" s="20" t="s">
        <v>481</v>
      </c>
      <c r="O21" s="18" t="s">
        <v>481</v>
      </c>
      <c r="P21" s="20" t="s">
        <v>481</v>
      </c>
      <c r="Q21" s="18" t="n">
        <v>456.54049337</v>
      </c>
      <c r="R21" s="20" t="n">
        <v>9.983335200000001</v>
      </c>
    </row>
    <row r="22" spans="1:18">
      <c r="A22" s="15" t="s">
        <v>497</v>
      </c>
      <c r="B22" s="17" t="n">
        <v>6598</v>
      </c>
      <c r="C22" s="18">
        <f>(45.0/B22*100)</f>
        <v/>
      </c>
      <c r="D22" s="19" t="n">
        <v>6553</v>
      </c>
      <c r="E22" s="18" t="n">
        <v>465.96197019</v>
      </c>
      <c r="F22" s="20" t="n">
        <v>3.51219614</v>
      </c>
      <c r="G22" s="18" t="n">
        <v>492.19740866</v>
      </c>
      <c r="H22" s="20" t="n">
        <v>3.99054433</v>
      </c>
      <c r="I22" s="18" t="s">
        <v>481</v>
      </c>
      <c r="J22" s="20" t="s">
        <v>481</v>
      </c>
      <c r="K22" s="18" t="s">
        <v>481</v>
      </c>
      <c r="L22" s="20" t="s">
        <v>481</v>
      </c>
      <c r="M22" s="18" t="s">
        <v>481</v>
      </c>
      <c r="N22" s="20" t="s">
        <v>481</v>
      </c>
      <c r="O22" s="18" t="n">
        <v>291.6867</v>
      </c>
      <c r="P22" s="20" t="n">
        <v>35.13845582</v>
      </c>
      <c r="Q22" s="18" t="n">
        <v>349.80544605</v>
      </c>
      <c r="R22" s="20" t="n">
        <v>8.81333729</v>
      </c>
    </row>
    <row r="23" spans="1:18">
      <c r="A23" s="15" t="s">
        <v>498</v>
      </c>
      <c r="B23" s="17" t="n">
        <v>11583</v>
      </c>
      <c r="C23" s="18">
        <f>(321.0/B23*100)</f>
        <v/>
      </c>
      <c r="D23" s="19" t="n">
        <v>11262</v>
      </c>
      <c r="E23" s="18" t="n">
        <v>487.50881038</v>
      </c>
      <c r="F23" s="20" t="n">
        <v>2.74475802</v>
      </c>
      <c r="G23" s="18" t="n">
        <v>469.15575965</v>
      </c>
      <c r="H23" s="20" t="n">
        <v>3.27978458</v>
      </c>
      <c r="I23" s="18" t="s">
        <v>481</v>
      </c>
      <c r="J23" s="20" t="s">
        <v>481</v>
      </c>
      <c r="K23" s="18" t="s">
        <v>481</v>
      </c>
      <c r="L23" s="20" t="s">
        <v>481</v>
      </c>
      <c r="M23" s="18" t="s">
        <v>481</v>
      </c>
      <c r="N23" s="20" t="s">
        <v>481</v>
      </c>
      <c r="O23" s="18" t="s">
        <v>481</v>
      </c>
      <c r="P23" s="20" t="s">
        <v>481</v>
      </c>
      <c r="Q23" s="18" t="n">
        <v>419.06634046</v>
      </c>
      <c r="R23" s="20" t="n">
        <v>10.23662388</v>
      </c>
    </row>
    <row r="24" spans="1:18">
      <c r="A24" s="15" t="s">
        <v>499</v>
      </c>
      <c r="B24" s="17" t="n">
        <v>6647</v>
      </c>
      <c r="C24" s="18">
        <f>(23.0/B24*100)</f>
        <v/>
      </c>
      <c r="D24" s="19" t="n">
        <v>6624</v>
      </c>
      <c r="E24" s="18" t="n">
        <v>542.65230459</v>
      </c>
      <c r="F24" s="20" t="n">
        <v>2.85711478</v>
      </c>
      <c r="G24" s="18" t="n">
        <v>506.48909287</v>
      </c>
      <c r="H24" s="20" t="n">
        <v>5.04671922</v>
      </c>
      <c r="I24" s="18" t="s">
        <v>481</v>
      </c>
      <c r="J24" s="20" t="s">
        <v>481</v>
      </c>
      <c r="K24" s="18" t="s">
        <v>481</v>
      </c>
      <c r="L24" s="20" t="s">
        <v>481</v>
      </c>
      <c r="M24" s="18" t="s">
        <v>481</v>
      </c>
      <c r="N24" s="20" t="s">
        <v>481</v>
      </c>
      <c r="O24" s="18" t="s">
        <v>481</v>
      </c>
      <c r="P24" s="20" t="s">
        <v>481</v>
      </c>
      <c r="Q24" s="18" t="n">
        <v>465.34156504</v>
      </c>
      <c r="R24" s="20" t="n">
        <v>12.87550662</v>
      </c>
    </row>
    <row r="25" spans="1:18">
      <c r="A25" s="15" t="s">
        <v>500</v>
      </c>
      <c r="B25" s="17" t="n">
        <v>5581</v>
      </c>
      <c r="C25" s="18">
        <f>(26.0/B25*100)</f>
        <v/>
      </c>
      <c r="D25" s="19" t="n">
        <v>5555</v>
      </c>
      <c r="E25" s="18" t="n">
        <v>523.92182937</v>
      </c>
      <c r="F25" s="20" t="n">
        <v>3.27966341</v>
      </c>
      <c r="G25" s="18" t="n">
        <v>489.52355611</v>
      </c>
      <c r="H25" s="20" t="n">
        <v>3.94733657</v>
      </c>
      <c r="I25" s="18" t="s">
        <v>481</v>
      </c>
      <c r="J25" s="20" t="s">
        <v>481</v>
      </c>
      <c r="K25" s="18" t="s">
        <v>481</v>
      </c>
      <c r="L25" s="20" t="s">
        <v>481</v>
      </c>
      <c r="M25" s="18" t="s">
        <v>481</v>
      </c>
      <c r="N25" s="20" t="s">
        <v>481</v>
      </c>
      <c r="O25" s="18" t="s">
        <v>481</v>
      </c>
      <c r="P25" s="20" t="s">
        <v>481</v>
      </c>
      <c r="Q25" s="18" t="n">
        <v>422.66355298</v>
      </c>
      <c r="R25" s="20" t="n">
        <v>21.80049129</v>
      </c>
    </row>
    <row r="26" spans="1:18">
      <c r="A26" s="15" t="s">
        <v>501</v>
      </c>
      <c r="B26" s="17" t="n">
        <v>4869</v>
      </c>
      <c r="C26" s="18">
        <f>(103.0/B26*100)</f>
        <v/>
      </c>
      <c r="D26" s="19" t="n">
        <v>4766</v>
      </c>
      <c r="E26" s="18" t="n">
        <v>491.96147359</v>
      </c>
      <c r="F26" s="20" t="n">
        <v>1.59757653</v>
      </c>
      <c r="G26" s="18" t="n">
        <v>489.73058937</v>
      </c>
      <c r="H26" s="20" t="n">
        <v>3.31192799</v>
      </c>
      <c r="I26" s="18" t="s">
        <v>481</v>
      </c>
      <c r="J26" s="20" t="s">
        <v>481</v>
      </c>
      <c r="K26" s="18" t="s">
        <v>481</v>
      </c>
      <c r="L26" s="20" t="s">
        <v>481</v>
      </c>
      <c r="M26" s="18" t="s">
        <v>481</v>
      </c>
      <c r="N26" s="20" t="s">
        <v>481</v>
      </c>
      <c r="O26" s="18" t="s">
        <v>481</v>
      </c>
      <c r="P26" s="20" t="s">
        <v>481</v>
      </c>
      <c r="Q26" s="18" t="n">
        <v>435.49084883</v>
      </c>
      <c r="R26" s="20" t="n">
        <v>12.43952478</v>
      </c>
    </row>
    <row r="27" spans="1:18">
      <c r="A27" s="15" t="s">
        <v>502</v>
      </c>
      <c r="B27" s="17" t="n">
        <v>5299</v>
      </c>
      <c r="C27" s="18">
        <f>(228.0/B27*100)</f>
        <v/>
      </c>
      <c r="D27" s="19" t="n">
        <v>5071</v>
      </c>
      <c r="E27" s="18" t="n">
        <v>492.24005013</v>
      </c>
      <c r="F27" s="20" t="n">
        <v>1.46972851</v>
      </c>
      <c r="G27" s="18" t="n">
        <v>480.59047461</v>
      </c>
      <c r="H27" s="20" t="n">
        <v>2.74399203</v>
      </c>
      <c r="I27" s="18" t="s">
        <v>481</v>
      </c>
      <c r="J27" s="20" t="s">
        <v>481</v>
      </c>
      <c r="K27" s="18" t="s">
        <v>481</v>
      </c>
      <c r="L27" s="20" t="s">
        <v>481</v>
      </c>
      <c r="M27" s="18" t="s">
        <v>481</v>
      </c>
      <c r="N27" s="20" t="s">
        <v>481</v>
      </c>
      <c r="O27" s="18" t="s">
        <v>481</v>
      </c>
      <c r="P27" s="20" t="s">
        <v>481</v>
      </c>
      <c r="Q27" s="18" t="n">
        <v>402.87106506</v>
      </c>
      <c r="R27" s="20" t="n">
        <v>5.01412516</v>
      </c>
    </row>
    <row r="28" spans="1:18">
      <c r="A28" s="15" t="s">
        <v>503</v>
      </c>
      <c r="B28" s="17" t="n">
        <v>7568</v>
      </c>
      <c r="C28" s="18">
        <f>(600.0/B28*100)</f>
        <v/>
      </c>
      <c r="D28" s="19" t="n">
        <v>6968</v>
      </c>
      <c r="E28" s="18" t="n">
        <v>418.85580125</v>
      </c>
      <c r="F28" s="20" t="n">
        <v>2.23437466</v>
      </c>
      <c r="G28" s="18" t="n">
        <v>425.67288749</v>
      </c>
      <c r="H28" s="20" t="n">
        <v>3.67147623</v>
      </c>
      <c r="I28" s="18" t="s">
        <v>481</v>
      </c>
      <c r="J28" s="20" t="s">
        <v>481</v>
      </c>
      <c r="K28" s="18" t="s">
        <v>481</v>
      </c>
      <c r="L28" s="20" t="s">
        <v>481</v>
      </c>
      <c r="M28" s="18" t="s">
        <v>481</v>
      </c>
      <c r="N28" s="20" t="s">
        <v>481</v>
      </c>
      <c r="O28" s="18" t="s">
        <v>481</v>
      </c>
      <c r="P28" s="20" t="s">
        <v>481</v>
      </c>
      <c r="Q28" s="18" t="n">
        <v>394.62146399</v>
      </c>
      <c r="R28" s="20" t="n">
        <v>6.7056281</v>
      </c>
    </row>
    <row r="29" spans="1:18">
      <c r="A29" s="15" t="s">
        <v>504</v>
      </c>
      <c r="B29" s="17" t="n">
        <v>5385</v>
      </c>
      <c r="C29" s="18">
        <f>(30.0/B29*100)</f>
        <v/>
      </c>
      <c r="D29" s="19" t="n">
        <v>5355</v>
      </c>
      <c r="E29" s="18" t="n">
        <v>518.01650034</v>
      </c>
      <c r="F29" s="20" t="n">
        <v>2.3124265</v>
      </c>
      <c r="G29" s="18" t="n">
        <v>486.76935485</v>
      </c>
      <c r="H29" s="20" t="n">
        <v>4.27265371</v>
      </c>
      <c r="I29" s="18" t="s">
        <v>481</v>
      </c>
      <c r="J29" s="20" t="s">
        <v>481</v>
      </c>
      <c r="K29" s="18" t="s">
        <v>481</v>
      </c>
      <c r="L29" s="20" t="s">
        <v>481</v>
      </c>
      <c r="M29" s="18" t="n">
        <v>358.28551468</v>
      </c>
      <c r="N29" s="20" t="n">
        <v>8.567023300000001</v>
      </c>
      <c r="O29" s="18" t="s">
        <v>481</v>
      </c>
      <c r="P29" s="20" t="s">
        <v>481</v>
      </c>
      <c r="Q29" s="18" t="n">
        <v>377.99837191</v>
      </c>
      <c r="R29" s="20" t="n">
        <v>15.44540832</v>
      </c>
    </row>
    <row r="30" spans="1:18">
      <c r="A30" s="15" t="s">
        <v>505</v>
      </c>
      <c r="B30" s="17" t="n">
        <v>4520</v>
      </c>
      <c r="C30" s="18">
        <f>(279.0/B30*100)</f>
        <v/>
      </c>
      <c r="D30" s="19" t="n">
        <v>4241</v>
      </c>
      <c r="E30" s="18" t="n">
        <v>523.91809597</v>
      </c>
      <c r="F30" s="20" t="n">
        <v>2.72168745</v>
      </c>
      <c r="G30" s="18" t="n">
        <v>496.41441105</v>
      </c>
      <c r="H30" s="20" t="n">
        <v>4.04880283</v>
      </c>
      <c r="I30" s="18" t="s">
        <v>481</v>
      </c>
      <c r="J30" s="20" t="s">
        <v>481</v>
      </c>
      <c r="K30" s="18" t="s">
        <v>481</v>
      </c>
      <c r="L30" s="20" t="s">
        <v>481</v>
      </c>
      <c r="M30" s="18" t="s">
        <v>481</v>
      </c>
      <c r="N30" s="20" t="s">
        <v>481</v>
      </c>
      <c r="O30" s="18" t="s">
        <v>481</v>
      </c>
      <c r="P30" s="20" t="s">
        <v>481</v>
      </c>
      <c r="Q30" s="18" t="n">
        <v>431.76924869</v>
      </c>
      <c r="R30" s="20" t="n">
        <v>9.220798329999999</v>
      </c>
    </row>
    <row r="31" spans="1:18">
      <c r="A31" s="15" t="s">
        <v>506</v>
      </c>
      <c r="B31" s="17" t="n">
        <v>5456</v>
      </c>
      <c r="C31" s="18">
        <f>(159.0/B31*100)</f>
        <v/>
      </c>
      <c r="D31" s="19" t="n">
        <v>5297</v>
      </c>
      <c r="E31" s="18" t="n">
        <v>508.67546845</v>
      </c>
      <c r="F31" s="20" t="n">
        <v>2.25689573</v>
      </c>
      <c r="G31" s="18" t="n">
        <v>478.45341936</v>
      </c>
      <c r="H31" s="20" t="n">
        <v>3.16062877</v>
      </c>
      <c r="I31" s="18" t="s">
        <v>481</v>
      </c>
      <c r="J31" s="20" t="s">
        <v>481</v>
      </c>
      <c r="K31" s="18" t="s">
        <v>481</v>
      </c>
      <c r="L31" s="20" t="s">
        <v>481</v>
      </c>
      <c r="M31" s="18" t="s">
        <v>481</v>
      </c>
      <c r="N31" s="20" t="s">
        <v>481</v>
      </c>
      <c r="O31" s="18" t="s">
        <v>481</v>
      </c>
      <c r="P31" s="20" t="s">
        <v>481</v>
      </c>
      <c r="Q31" s="18" t="n">
        <v>415.86647885</v>
      </c>
      <c r="R31" s="20" t="n">
        <v>7.26705732</v>
      </c>
    </row>
    <row r="32" spans="1:18">
      <c r="A32" s="15" t="s">
        <v>507</v>
      </c>
      <c r="B32" s="17" t="n">
        <v>4478</v>
      </c>
      <c r="C32" s="18">
        <f>(6.0/B32*100)</f>
        <v/>
      </c>
      <c r="D32" s="19" t="n">
        <v>4472</v>
      </c>
      <c r="E32" s="18" t="n">
        <v>504.22185137</v>
      </c>
      <c r="F32" s="20" t="n">
        <v>2.54190024</v>
      </c>
      <c r="G32" s="18" t="n">
        <v>498.1735899</v>
      </c>
      <c r="H32" s="20" t="n">
        <v>4.1013086</v>
      </c>
      <c r="I32" s="18" t="s">
        <v>481</v>
      </c>
      <c r="J32" s="20" t="s">
        <v>481</v>
      </c>
      <c r="K32" s="18" t="s">
        <v>481</v>
      </c>
      <c r="L32" s="20" t="s">
        <v>481</v>
      </c>
      <c r="M32" s="18" t="s">
        <v>481</v>
      </c>
      <c r="N32" s="20" t="s">
        <v>481</v>
      </c>
      <c r="O32" s="18" t="s">
        <v>481</v>
      </c>
      <c r="P32" s="20" t="s">
        <v>481</v>
      </c>
      <c r="Q32" s="18" t="n">
        <v>410.77793725</v>
      </c>
      <c r="R32" s="20" t="n">
        <v>13.31616313</v>
      </c>
    </row>
    <row r="33" spans="1:18">
      <c r="A33" s="15" t="s">
        <v>508</v>
      </c>
      <c r="B33" s="17" t="n">
        <v>7325</v>
      </c>
      <c r="C33" s="18">
        <f>(90.0/B33*100)</f>
        <v/>
      </c>
      <c r="D33" s="19" t="n">
        <v>7235</v>
      </c>
      <c r="E33" s="18" t="n">
        <v>504.04315138</v>
      </c>
      <c r="F33" s="20" t="n">
        <v>2.49403603</v>
      </c>
      <c r="G33" s="18" t="n">
        <v>491.61231691</v>
      </c>
      <c r="H33" s="20" t="n">
        <v>4.93333035</v>
      </c>
      <c r="I33" s="18" t="s">
        <v>481</v>
      </c>
      <c r="J33" s="20" t="s">
        <v>481</v>
      </c>
      <c r="K33" s="18" t="s">
        <v>481</v>
      </c>
      <c r="L33" s="20" t="s">
        <v>481</v>
      </c>
      <c r="M33" s="18" t="s">
        <v>481</v>
      </c>
      <c r="N33" s="20" t="s">
        <v>481</v>
      </c>
      <c r="O33" s="18" t="s">
        <v>481</v>
      </c>
      <c r="P33" s="20" t="s">
        <v>481</v>
      </c>
      <c r="Q33" s="18" t="n">
        <v>406.89816416</v>
      </c>
      <c r="R33" s="20" t="n">
        <v>9.34045908</v>
      </c>
    </row>
    <row r="34" spans="1:18">
      <c r="A34" s="15" t="s">
        <v>509</v>
      </c>
      <c r="B34" s="17" t="n">
        <v>6350</v>
      </c>
      <c r="C34" s="18">
        <f>(117.0/B34*100)</f>
        <v/>
      </c>
      <c r="D34" s="19" t="n">
        <v>6233</v>
      </c>
      <c r="E34" s="18" t="n">
        <v>468.39602</v>
      </c>
      <c r="F34" s="20" t="n">
        <v>2.62235383</v>
      </c>
      <c r="G34" s="18" t="n">
        <v>470.88605627</v>
      </c>
      <c r="H34" s="20" t="n">
        <v>3.00607084</v>
      </c>
      <c r="I34" s="18" t="s">
        <v>481</v>
      </c>
      <c r="J34" s="20" t="s">
        <v>481</v>
      </c>
      <c r="K34" s="18" t="s">
        <v>481</v>
      </c>
      <c r="L34" s="20" t="s">
        <v>481</v>
      </c>
      <c r="M34" s="18" t="n">
        <v>306.56969545</v>
      </c>
      <c r="N34" s="20" t="n">
        <v>10.27624616</v>
      </c>
      <c r="O34" s="18" t="s">
        <v>481</v>
      </c>
      <c r="P34" s="20" t="s">
        <v>481</v>
      </c>
      <c r="Q34" s="18" t="n">
        <v>390.8241884</v>
      </c>
      <c r="R34" s="20" t="n">
        <v>8.47309503</v>
      </c>
    </row>
    <row r="35" spans="1:18">
      <c r="A35" s="15" t="s">
        <v>510</v>
      </c>
      <c r="B35" s="17" t="n">
        <v>6406</v>
      </c>
      <c r="C35" s="18">
        <f>(88.0/B35*100)</f>
        <v/>
      </c>
      <c r="D35" s="19" t="n">
        <v>6318</v>
      </c>
      <c r="E35" s="18" t="n">
        <v>524.37663509</v>
      </c>
      <c r="F35" s="20" t="n">
        <v>1.84558843</v>
      </c>
      <c r="G35" s="18" t="n">
        <v>502.33444606</v>
      </c>
      <c r="H35" s="20" t="n">
        <v>2.43927246</v>
      </c>
      <c r="I35" s="18" t="s">
        <v>481</v>
      </c>
      <c r="J35" s="20" t="s">
        <v>481</v>
      </c>
      <c r="K35" s="18" t="s">
        <v>481</v>
      </c>
      <c r="L35" s="20" t="s">
        <v>481</v>
      </c>
      <c r="M35" s="18" t="n">
        <v>374.85244494</v>
      </c>
      <c r="N35" s="20" t="n">
        <v>5.84040672</v>
      </c>
      <c r="O35" s="18" t="s">
        <v>481</v>
      </c>
      <c r="P35" s="20" t="s">
        <v>481</v>
      </c>
      <c r="Q35" s="18" t="n">
        <v>410.95702461</v>
      </c>
      <c r="R35" s="20" t="n">
        <v>7.85316072</v>
      </c>
    </row>
    <row r="36" spans="1:18">
      <c r="A36" s="15" t="s">
        <v>511</v>
      </c>
      <c r="B36" s="17" t="n">
        <v>6736</v>
      </c>
      <c r="C36" s="18">
        <f>(113.0/B36*100)</f>
        <v/>
      </c>
      <c r="D36" s="19" t="n">
        <v>6623</v>
      </c>
      <c r="E36" s="18" t="n">
        <v>498.86194464</v>
      </c>
      <c r="F36" s="20" t="n">
        <v>2.04381557</v>
      </c>
      <c r="G36" s="18" t="n">
        <v>479.43429234</v>
      </c>
      <c r="H36" s="20" t="n">
        <v>3.36057279</v>
      </c>
      <c r="I36" s="18" t="s">
        <v>481</v>
      </c>
      <c r="J36" s="20" t="s">
        <v>481</v>
      </c>
      <c r="K36" s="18" t="s">
        <v>481</v>
      </c>
      <c r="L36" s="20" t="s">
        <v>481</v>
      </c>
      <c r="M36" s="18" t="s">
        <v>481</v>
      </c>
      <c r="N36" s="20" t="s">
        <v>481</v>
      </c>
      <c r="O36" s="18" t="s">
        <v>481</v>
      </c>
      <c r="P36" s="20" t="s">
        <v>481</v>
      </c>
      <c r="Q36" s="18" t="n">
        <v>421.93038616</v>
      </c>
      <c r="R36" s="20" t="n">
        <v>8.136016550000001</v>
      </c>
    </row>
    <row r="37" spans="1:18">
      <c r="A37" s="15" t="s">
        <v>512</v>
      </c>
      <c r="B37" s="17" t="n">
        <v>5458</v>
      </c>
      <c r="C37" s="18">
        <f>(232.0/B37*100)</f>
        <v/>
      </c>
      <c r="D37" s="19" t="n">
        <v>5226</v>
      </c>
      <c r="E37" s="18" t="n">
        <v>506.94548539</v>
      </c>
      <c r="F37" s="20" t="n">
        <v>3.38510195</v>
      </c>
      <c r="G37" s="18" t="n">
        <v>470.06824799</v>
      </c>
      <c r="H37" s="20" t="n">
        <v>4.69160517</v>
      </c>
      <c r="I37" s="18" t="s">
        <v>481</v>
      </c>
      <c r="J37" s="20" t="s">
        <v>481</v>
      </c>
      <c r="K37" s="18" t="s">
        <v>481</v>
      </c>
      <c r="L37" s="20" t="s">
        <v>481</v>
      </c>
      <c r="M37" s="18" t="s">
        <v>481</v>
      </c>
      <c r="N37" s="20" t="s">
        <v>481</v>
      </c>
      <c r="O37" s="18" t="s">
        <v>481</v>
      </c>
      <c r="P37" s="20" t="s">
        <v>481</v>
      </c>
      <c r="Q37" s="18" t="n">
        <v>410.51869647</v>
      </c>
      <c r="R37" s="20" t="n">
        <v>7.81936225</v>
      </c>
    </row>
    <row r="38" spans="1:18">
      <c r="A38" s="15" t="s">
        <v>513</v>
      </c>
      <c r="B38" s="17" t="n">
        <v>5860</v>
      </c>
      <c r="C38" s="18">
        <f>(35.0/B38*100)</f>
        <v/>
      </c>
      <c r="D38" s="19" t="n">
        <v>5825</v>
      </c>
      <c r="E38" s="18" t="n">
        <v>514.60829303</v>
      </c>
      <c r="F38" s="20" t="n">
        <v>3.20317362</v>
      </c>
      <c r="G38" s="18" t="n">
        <v>490.10367865</v>
      </c>
      <c r="H38" s="20" t="n">
        <v>3.83036521</v>
      </c>
      <c r="I38" s="18" t="s">
        <v>481</v>
      </c>
      <c r="J38" s="20" t="s">
        <v>481</v>
      </c>
      <c r="K38" s="18" t="s">
        <v>481</v>
      </c>
      <c r="L38" s="20" t="s">
        <v>481</v>
      </c>
      <c r="M38" s="18" t="s">
        <v>481</v>
      </c>
      <c r="N38" s="20" t="s">
        <v>481</v>
      </c>
      <c r="O38" s="18" t="s">
        <v>481</v>
      </c>
      <c r="P38" s="20" t="s">
        <v>481</v>
      </c>
      <c r="Q38" s="18" t="n">
        <v>493.20405107</v>
      </c>
      <c r="R38" s="20" t="n">
        <v>5.62288429</v>
      </c>
    </row>
    <row r="39" spans="1:18">
      <c r="A39" s="15" t="s">
        <v>514</v>
      </c>
      <c r="B39" s="17" t="n">
        <v>5895</v>
      </c>
      <c r="C39" s="18">
        <f>(34.0/B39*100)</f>
        <v/>
      </c>
      <c r="D39" s="19" t="n">
        <v>5861</v>
      </c>
      <c r="E39" s="18" t="n">
        <v>424.93069393</v>
      </c>
      <c r="F39" s="20" t="n">
        <v>3.88879399</v>
      </c>
      <c r="G39" s="18" t="n">
        <v>437.71121457</v>
      </c>
      <c r="H39" s="20" t="n">
        <v>5.39379013</v>
      </c>
      <c r="I39" s="18" t="s">
        <v>481</v>
      </c>
      <c r="J39" s="20" t="s">
        <v>481</v>
      </c>
      <c r="K39" s="18" t="s">
        <v>481</v>
      </c>
      <c r="L39" s="20" t="s">
        <v>481</v>
      </c>
      <c r="M39" s="18" t="s">
        <v>481</v>
      </c>
      <c r="N39" s="20" t="s">
        <v>481</v>
      </c>
      <c r="O39" s="18" t="s">
        <v>481</v>
      </c>
      <c r="P39" s="20" t="s">
        <v>481</v>
      </c>
      <c r="Q39" s="18" t="n">
        <v>373.45057065</v>
      </c>
      <c r="R39" s="20" t="n">
        <v>9.96457811</v>
      </c>
    </row>
    <row r="40" spans="1:18">
      <c r="A40" s="15" t="s">
        <v>515</v>
      </c>
      <c r="B40" s="17" t="n">
        <v>14157</v>
      </c>
      <c r="C40" s="18">
        <f>(450.0/B40*100)</f>
        <v/>
      </c>
      <c r="D40" s="19" t="n">
        <v>13707</v>
      </c>
      <c r="E40" s="18" t="n">
        <v>519.56010069</v>
      </c>
      <c r="F40" s="20" t="n">
        <v>2.82771531</v>
      </c>
      <c r="G40" s="18" t="n">
        <v>495.61464437</v>
      </c>
      <c r="H40" s="20" t="n">
        <v>3.20939871</v>
      </c>
      <c r="I40" s="18" t="s">
        <v>481</v>
      </c>
      <c r="J40" s="20" t="s">
        <v>481</v>
      </c>
      <c r="K40" s="18" t="s">
        <v>481</v>
      </c>
      <c r="L40" s="20" t="s">
        <v>481</v>
      </c>
      <c r="M40" s="18" t="s">
        <v>481</v>
      </c>
      <c r="N40" s="20" t="s">
        <v>481</v>
      </c>
      <c r="O40" s="18" t="s">
        <v>481</v>
      </c>
      <c r="P40" s="20" t="s">
        <v>481</v>
      </c>
      <c r="Q40" s="18" t="n">
        <v>418.65682744</v>
      </c>
      <c r="R40" s="20" t="n">
        <v>9.14392179</v>
      </c>
    </row>
    <row r="41" spans="1:18">
      <c r="A41" s="15" t="s">
        <v>516</v>
      </c>
      <c r="B41" s="17" t="n">
        <v>5712</v>
      </c>
      <c r="C41" s="18">
        <f>(80.0/B41*100)</f>
        <v/>
      </c>
      <c r="D41" s="19" t="n">
        <v>5632</v>
      </c>
      <c r="E41" s="18" t="n">
        <v>497.88273911</v>
      </c>
      <c r="F41" s="20" t="n">
        <v>3.15725116</v>
      </c>
      <c r="G41" s="18" t="n">
        <v>506.1581786</v>
      </c>
      <c r="H41" s="20" t="n">
        <v>3.43824674</v>
      </c>
      <c r="I41" s="18" t="s">
        <v>481</v>
      </c>
      <c r="J41" s="20" t="s">
        <v>481</v>
      </c>
      <c r="K41" s="18" t="s">
        <v>481</v>
      </c>
      <c r="L41" s="20" t="s">
        <v>481</v>
      </c>
      <c r="M41" s="18" t="n">
        <v>387.44235424</v>
      </c>
      <c r="N41" s="20" t="n">
        <v>14.52510266</v>
      </c>
      <c r="O41" s="18" t="s">
        <v>481</v>
      </c>
      <c r="P41" s="20" t="s">
        <v>481</v>
      </c>
      <c r="Q41" s="18" t="n">
        <v>421.20026398</v>
      </c>
      <c r="R41" s="20" t="n">
        <v>12.01773938</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375.7451021</v>
      </c>
      <c r="N45" s="20" t="n">
        <v>2.64238063</v>
      </c>
      <c r="O45" s="18" t="s">
        <v>481</v>
      </c>
      <c r="P45" s="20" t="s">
        <v>481</v>
      </c>
      <c r="Q45" s="18" t="s">
        <v>481</v>
      </c>
      <c r="R45" s="20" t="s">
        <v>481</v>
      </c>
    </row>
    <row r="46" spans="1:18">
      <c r="A46" s="15" t="s">
        <v>521</v>
      </c>
      <c r="B46" s="17" t="n">
        <v>23141</v>
      </c>
      <c r="C46" s="18">
        <f>(2395.0/B46*100)</f>
        <v/>
      </c>
      <c r="D46" s="19" t="n">
        <v>20746</v>
      </c>
      <c r="E46" s="18" t="n">
        <v>411.6296291</v>
      </c>
      <c r="F46" s="20" t="n">
        <v>3.14293217</v>
      </c>
      <c r="G46" s="18" t="n">
        <v>413.60613426</v>
      </c>
      <c r="H46" s="20" t="n">
        <v>3.38637939</v>
      </c>
      <c r="I46" s="18" t="s">
        <v>481</v>
      </c>
      <c r="J46" s="20" t="s">
        <v>481</v>
      </c>
      <c r="K46" s="18" t="s">
        <v>481</v>
      </c>
      <c r="L46" s="20" t="s">
        <v>481</v>
      </c>
      <c r="M46" s="18" t="s">
        <v>481</v>
      </c>
      <c r="N46" s="20" t="s">
        <v>481</v>
      </c>
      <c r="O46" s="18" t="s">
        <v>481</v>
      </c>
      <c r="P46" s="20" t="s">
        <v>481</v>
      </c>
      <c r="Q46" s="18" t="n">
        <v>383.58357159</v>
      </c>
      <c r="R46" s="20" t="n">
        <v>2.49463126</v>
      </c>
    </row>
    <row r="47" spans="1:18">
      <c r="A47" s="15" t="s">
        <v>522</v>
      </c>
      <c r="B47" s="17" t="n">
        <v>5928</v>
      </c>
      <c r="C47" s="18">
        <f>(488.0/B47*100)</f>
        <v/>
      </c>
      <c r="D47" s="19" t="n">
        <v>5440</v>
      </c>
      <c r="E47" s="18" t="n">
        <v>454.23071021</v>
      </c>
      <c r="F47" s="20" t="n">
        <v>4.47477216</v>
      </c>
      <c r="G47" s="18" t="n">
        <v>471.88170572</v>
      </c>
      <c r="H47" s="20" t="n">
        <v>4.80937183</v>
      </c>
      <c r="I47" s="18" t="s">
        <v>481</v>
      </c>
      <c r="J47" s="20" t="s">
        <v>481</v>
      </c>
      <c r="K47" s="18" t="s">
        <v>481</v>
      </c>
      <c r="L47" s="20" t="s">
        <v>481</v>
      </c>
      <c r="M47" s="18" t="s">
        <v>481</v>
      </c>
      <c r="N47" s="20" t="s">
        <v>481</v>
      </c>
      <c r="O47" s="18" t="s">
        <v>481</v>
      </c>
      <c r="P47" s="20" t="s">
        <v>481</v>
      </c>
      <c r="Q47" s="18" t="n">
        <v>371.46928727</v>
      </c>
      <c r="R47" s="20" t="n">
        <v>5.5740106</v>
      </c>
    </row>
    <row r="48" spans="1:18">
      <c r="A48" s="15" t="s">
        <v>523</v>
      </c>
      <c r="B48" s="17" t="n">
        <v>9841</v>
      </c>
      <c r="C48" s="18">
        <f>(8.0/B48*100)</f>
        <v/>
      </c>
      <c r="D48" s="19" t="n">
        <v>9833</v>
      </c>
      <c r="E48" s="18" t="n">
        <v>519.81587619</v>
      </c>
      <c r="F48" s="20" t="n">
        <v>4.65322655</v>
      </c>
      <c r="G48" s="18" t="n">
        <v>494.88102084</v>
      </c>
      <c r="H48" s="20" t="n">
        <v>8.94331583</v>
      </c>
      <c r="I48" s="18" t="s">
        <v>481</v>
      </c>
      <c r="J48" s="20" t="s">
        <v>481</v>
      </c>
      <c r="K48" s="18" t="s">
        <v>481</v>
      </c>
      <c r="L48" s="20" t="s">
        <v>481</v>
      </c>
      <c r="M48" s="18" t="s">
        <v>481</v>
      </c>
      <c r="N48" s="20" t="s">
        <v>481</v>
      </c>
      <c r="O48" s="18" t="s">
        <v>481</v>
      </c>
      <c r="P48" s="20" t="s">
        <v>481</v>
      </c>
      <c r="Q48" s="18" t="n">
        <v>467.42294448</v>
      </c>
      <c r="R48" s="20" t="n">
        <v>34.62396066</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432.22624802</v>
      </c>
      <c r="N49" s="20" t="n">
        <v>2.8653235</v>
      </c>
      <c r="O49" s="18" t="s">
        <v>481</v>
      </c>
      <c r="P49" s="20" t="s">
        <v>481</v>
      </c>
      <c r="Q49" s="18" t="s">
        <v>481</v>
      </c>
      <c r="R49" s="20" t="s">
        <v>481</v>
      </c>
    </row>
    <row r="50" spans="1:18">
      <c r="A50" s="15" t="s">
        <v>525</v>
      </c>
      <c r="B50" s="17" t="n">
        <v>11795</v>
      </c>
      <c r="C50" s="18">
        <f>(493.0/B50*100)</f>
        <v/>
      </c>
      <c r="D50" s="19" t="n">
        <v>11302</v>
      </c>
      <c r="E50" s="18" t="n">
        <v>419.88690033</v>
      </c>
      <c r="F50" s="20" t="n">
        <v>2.4194319</v>
      </c>
      <c r="G50" s="18" t="n">
        <v>416.18292122</v>
      </c>
      <c r="H50" s="20" t="n">
        <v>3.59550501</v>
      </c>
      <c r="I50" s="18" t="s">
        <v>481</v>
      </c>
      <c r="J50" s="20" t="s">
        <v>481</v>
      </c>
      <c r="K50" s="18" t="s">
        <v>481</v>
      </c>
      <c r="L50" s="20" t="s">
        <v>481</v>
      </c>
      <c r="M50" s="18" t="s">
        <v>481</v>
      </c>
      <c r="N50" s="20" t="s">
        <v>481</v>
      </c>
      <c r="O50" s="18" t="s">
        <v>481</v>
      </c>
      <c r="P50" s="20" t="s">
        <v>481</v>
      </c>
      <c r="Q50" s="18" t="n">
        <v>370.24497231</v>
      </c>
      <c r="R50" s="20" t="n">
        <v>7.15757742</v>
      </c>
    </row>
    <row r="51" spans="1:18">
      <c r="A51" s="15" t="s">
        <v>526</v>
      </c>
      <c r="B51" s="17" t="n">
        <v>6866</v>
      </c>
      <c r="C51" s="18">
        <f>(112.0/B51*100)</f>
        <v/>
      </c>
      <c r="D51" s="19" t="n">
        <v>6754</v>
      </c>
      <c r="E51" s="18" t="n">
        <v>424.96707687</v>
      </c>
      <c r="F51" s="20" t="n">
        <v>2.36977858</v>
      </c>
      <c r="G51" s="18" t="n">
        <v>418.00414569</v>
      </c>
      <c r="H51" s="20" t="n">
        <v>3.18742165</v>
      </c>
      <c r="I51" s="18" t="s">
        <v>481</v>
      </c>
      <c r="J51" s="20" t="s">
        <v>481</v>
      </c>
      <c r="K51" s="18" t="s">
        <v>481</v>
      </c>
      <c r="L51" s="20" t="s">
        <v>481</v>
      </c>
      <c r="M51" s="18" t="n">
        <v>410.85572185</v>
      </c>
      <c r="N51" s="20" t="n">
        <v>3.7997542</v>
      </c>
      <c r="O51" s="18" t="s">
        <v>481</v>
      </c>
      <c r="P51" s="20" t="s">
        <v>481</v>
      </c>
      <c r="Q51" s="18" t="n">
        <v>396.47806242</v>
      </c>
      <c r="R51" s="20" t="n">
        <v>6.89301335</v>
      </c>
    </row>
    <row r="52" spans="1:18">
      <c r="A52" s="15" t="s">
        <v>527</v>
      </c>
      <c r="B52" s="17" t="n">
        <v>5809</v>
      </c>
      <c r="C52" s="18">
        <f>(124.0/B52*100)</f>
        <v/>
      </c>
      <c r="D52" s="19" t="n">
        <v>5685</v>
      </c>
      <c r="E52" s="18" t="n">
        <v>472.412107</v>
      </c>
      <c r="F52" s="20" t="n">
        <v>2.75740929</v>
      </c>
      <c r="G52" s="18" t="n">
        <v>491.86230964</v>
      </c>
      <c r="H52" s="20" t="n">
        <v>3.35135376</v>
      </c>
      <c r="I52" s="18" t="s">
        <v>481</v>
      </c>
      <c r="J52" s="20" t="s">
        <v>481</v>
      </c>
      <c r="K52" s="18" t="s">
        <v>481</v>
      </c>
      <c r="L52" s="20" t="s">
        <v>481</v>
      </c>
      <c r="M52" s="18" t="s">
        <v>481</v>
      </c>
      <c r="N52" s="20" t="s">
        <v>481</v>
      </c>
      <c r="O52" s="18" t="s">
        <v>481</v>
      </c>
      <c r="P52" s="20" t="s">
        <v>481</v>
      </c>
      <c r="Q52" s="18" t="n">
        <v>392.34420478</v>
      </c>
      <c r="R52" s="20" t="n">
        <v>8.17235372</v>
      </c>
    </row>
    <row r="53" spans="1:18">
      <c r="A53" s="15" t="s">
        <v>528</v>
      </c>
      <c r="B53" s="17" t="n">
        <v>5571</v>
      </c>
      <c r="C53" s="18">
        <f>(144.0/B53*100)</f>
        <v/>
      </c>
      <c r="D53" s="19" t="n">
        <v>5427</v>
      </c>
      <c r="E53" s="18" t="n">
        <v>437.83240635</v>
      </c>
      <c r="F53" s="20" t="n">
        <v>1.69521928</v>
      </c>
      <c r="G53" s="18" t="n">
        <v>442.65016162</v>
      </c>
      <c r="H53" s="20" t="n">
        <v>2.72510154</v>
      </c>
      <c r="I53" s="18" t="s">
        <v>481</v>
      </c>
      <c r="J53" s="20" t="s">
        <v>481</v>
      </c>
      <c r="K53" s="18" t="s">
        <v>481</v>
      </c>
      <c r="L53" s="20" t="s">
        <v>481</v>
      </c>
      <c r="M53" s="18" t="s">
        <v>481</v>
      </c>
      <c r="N53" s="20" t="s">
        <v>481</v>
      </c>
      <c r="O53" s="18" t="s">
        <v>481</v>
      </c>
      <c r="P53" s="20" t="s">
        <v>481</v>
      </c>
      <c r="Q53" s="18" t="n">
        <v>360.71074845</v>
      </c>
      <c r="R53" s="20" t="n">
        <v>4.59852076</v>
      </c>
    </row>
    <row r="54" spans="1:18">
      <c r="A54" s="15" t="s">
        <v>529</v>
      </c>
      <c r="B54" s="17" t="n">
        <v>4740</v>
      </c>
      <c r="C54" s="18">
        <f>(638.0/B54*100)</f>
        <v/>
      </c>
      <c r="D54" s="19" t="n">
        <v>4102</v>
      </c>
      <c r="E54" s="18" t="n">
        <v>339.98381334</v>
      </c>
      <c r="F54" s="20" t="n">
        <v>3.05454138</v>
      </c>
      <c r="G54" s="18" t="n">
        <v>361.91105282</v>
      </c>
      <c r="H54" s="20" t="n">
        <v>4.78091975</v>
      </c>
      <c r="I54" s="18" t="s">
        <v>481</v>
      </c>
      <c r="J54" s="20" t="s">
        <v>481</v>
      </c>
      <c r="K54" s="18" t="s">
        <v>481</v>
      </c>
      <c r="L54" s="20" t="s">
        <v>481</v>
      </c>
      <c r="M54" s="18" t="s">
        <v>481</v>
      </c>
      <c r="N54" s="20" t="s">
        <v>481</v>
      </c>
      <c r="O54" s="18" t="s">
        <v>481</v>
      </c>
      <c r="P54" s="20" t="s">
        <v>481</v>
      </c>
      <c r="Q54" s="18" t="n">
        <v>289.08485958</v>
      </c>
      <c r="R54" s="20" t="n">
        <v>4.29025078</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411.13152395</v>
      </c>
      <c r="N55" s="20" t="n">
        <v>2.41692503</v>
      </c>
      <c r="O55" s="18" t="s">
        <v>481</v>
      </c>
      <c r="P55" s="20" t="s">
        <v>481</v>
      </c>
      <c r="Q55" s="18" t="s">
        <v>481</v>
      </c>
      <c r="R55" s="20" t="s">
        <v>481</v>
      </c>
    </row>
    <row r="56" spans="1:18">
      <c r="A56" s="15" t="s">
        <v>531</v>
      </c>
      <c r="B56" s="17" t="n">
        <v>5359</v>
      </c>
      <c r="C56" s="18">
        <f>(77.0/B56*100)</f>
        <v/>
      </c>
      <c r="D56" s="19" t="n">
        <v>5282</v>
      </c>
      <c r="E56" s="18" t="n">
        <v>524.79348318</v>
      </c>
      <c r="F56" s="20" t="n">
        <v>2.49712716</v>
      </c>
      <c r="G56" s="18" t="n">
        <v>521.2543928</v>
      </c>
      <c r="H56" s="20" t="n">
        <v>3.70115729</v>
      </c>
      <c r="I56" s="18" t="s">
        <v>481</v>
      </c>
      <c r="J56" s="20" t="s">
        <v>481</v>
      </c>
      <c r="K56" s="18" t="s">
        <v>481</v>
      </c>
      <c r="L56" s="20" t="s">
        <v>481</v>
      </c>
      <c r="M56" s="18" t="s">
        <v>481</v>
      </c>
      <c r="N56" s="20" t="s">
        <v>481</v>
      </c>
      <c r="O56" s="18" t="s">
        <v>481</v>
      </c>
      <c r="P56" s="20" t="s">
        <v>481</v>
      </c>
      <c r="Q56" s="18" t="n">
        <v>413.95983913</v>
      </c>
      <c r="R56" s="20" t="n">
        <v>18.63900692</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403.09974532</v>
      </c>
      <c r="N57" s="20" t="n">
        <v>2.56579015</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408.6691134</v>
      </c>
      <c r="N58" s="20" t="n">
        <v>2.67440156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378.44218506</v>
      </c>
      <c r="N59" s="20" t="n">
        <v>1.6995879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386.48537246</v>
      </c>
      <c r="N60" s="20" t="n">
        <v>3.39522632</v>
      </c>
      <c r="O60" s="18" t="s">
        <v>481</v>
      </c>
      <c r="P60" s="20" t="s">
        <v>481</v>
      </c>
      <c r="Q60" s="18" t="s">
        <v>481</v>
      </c>
      <c r="R60" s="20" t="s">
        <v>481</v>
      </c>
    </row>
    <row r="61" spans="1:18">
      <c r="A61" s="15" t="s">
        <v>536</v>
      </c>
      <c r="B61" s="17" t="n">
        <v>6525</v>
      </c>
      <c r="C61" s="18">
        <f>(193.0/B61*100)</f>
        <v/>
      </c>
      <c r="D61" s="19" t="n">
        <v>6332</v>
      </c>
      <c r="E61" s="18" t="n">
        <v>481.90743008</v>
      </c>
      <c r="F61" s="20" t="n">
        <v>2.70772138</v>
      </c>
      <c r="G61" s="18" t="n">
        <v>469.07529758</v>
      </c>
      <c r="H61" s="20" t="n">
        <v>3.22616833</v>
      </c>
      <c r="I61" s="18" t="s">
        <v>481</v>
      </c>
      <c r="J61" s="20" t="s">
        <v>481</v>
      </c>
      <c r="K61" s="18" t="s">
        <v>481</v>
      </c>
      <c r="L61" s="20" t="s">
        <v>481</v>
      </c>
      <c r="M61" s="18" t="s">
        <v>481</v>
      </c>
      <c r="N61" s="20" t="s">
        <v>481</v>
      </c>
      <c r="O61" s="18" t="s">
        <v>481</v>
      </c>
      <c r="P61" s="20" t="s">
        <v>481</v>
      </c>
      <c r="Q61" s="18" t="n">
        <v>378.4267544</v>
      </c>
      <c r="R61" s="20" t="n">
        <v>7.54823253</v>
      </c>
    </row>
    <row r="62" spans="1:18">
      <c r="A62" s="15" t="s">
        <v>537</v>
      </c>
      <c r="B62" s="17" t="n">
        <v>4476</v>
      </c>
      <c r="C62" s="18">
        <f>(3.0/B62*100)</f>
        <v/>
      </c>
      <c r="D62" s="19" t="n">
        <v>4473</v>
      </c>
      <c r="E62" s="18" t="n">
        <v>528.73450124</v>
      </c>
      <c r="F62" s="20" t="n">
        <v>1.15787777</v>
      </c>
      <c r="G62" s="18" t="n">
        <v>527.71950616</v>
      </c>
      <c r="H62" s="20" t="n">
        <v>3.35321136</v>
      </c>
      <c r="I62" s="18" t="s">
        <v>481</v>
      </c>
      <c r="J62" s="20" t="s">
        <v>481</v>
      </c>
      <c r="K62" s="18" t="s">
        <v>481</v>
      </c>
      <c r="L62" s="20" t="s">
        <v>481</v>
      </c>
      <c r="M62" s="18" t="s">
        <v>481</v>
      </c>
      <c r="N62" s="20" t="s">
        <v>481</v>
      </c>
      <c r="O62" s="18" t="s">
        <v>481</v>
      </c>
      <c r="P62" s="20" t="s">
        <v>481</v>
      </c>
      <c r="Q62" s="18" t="n">
        <v>469.87739768</v>
      </c>
      <c r="R62" s="20" t="n">
        <v>49.33274583</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383.68238779</v>
      </c>
      <c r="N63" s="20" t="n">
        <v>1.24851448</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464.78196465</v>
      </c>
      <c r="N64" s="20" t="n">
        <v>1.64197035</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427.99780567</v>
      </c>
      <c r="N65" s="20" t="n">
        <v>1.97258457</v>
      </c>
      <c r="O65" s="18" t="s">
        <v>481</v>
      </c>
      <c r="P65" s="20" t="s">
        <v>481</v>
      </c>
      <c r="Q65" s="18" t="s">
        <v>481</v>
      </c>
      <c r="R65" s="20" t="s">
        <v>481</v>
      </c>
    </row>
    <row r="66" spans="1:18">
      <c r="A66" s="15" t="s">
        <v>541</v>
      </c>
      <c r="B66" s="17" t="n">
        <v>5665</v>
      </c>
      <c r="C66" s="18">
        <f>(104.0/B66*100)</f>
        <v/>
      </c>
      <c r="D66" s="19" t="n">
        <v>5561</v>
      </c>
      <c r="E66" s="18" t="n">
        <v>417.79962312</v>
      </c>
      <c r="F66" s="20" t="n">
        <v>1.25844867</v>
      </c>
      <c r="G66" s="18" t="n">
        <v>425.95400583</v>
      </c>
      <c r="H66" s="20" t="n">
        <v>4.79407439</v>
      </c>
      <c r="I66" s="18" t="s">
        <v>481</v>
      </c>
      <c r="J66" s="20" t="s">
        <v>481</v>
      </c>
      <c r="K66" s="18" t="s">
        <v>481</v>
      </c>
      <c r="L66" s="20" t="s">
        <v>481</v>
      </c>
      <c r="M66" s="18" t="s">
        <v>481</v>
      </c>
      <c r="N66" s="20" t="s">
        <v>481</v>
      </c>
      <c r="O66" s="18" t="s">
        <v>481</v>
      </c>
      <c r="P66" s="20" t="s">
        <v>481</v>
      </c>
      <c r="Q66" s="18" t="n">
        <v>356.2071247</v>
      </c>
      <c r="R66" s="20" t="n">
        <v>3.7959149</v>
      </c>
    </row>
    <row r="67" spans="1:18">
      <c r="A67" s="15" t="s">
        <v>542</v>
      </c>
      <c r="B67" s="17" t="n">
        <v>6971</v>
      </c>
      <c r="C67" s="18">
        <f>(1330.0/B67*100)</f>
        <v/>
      </c>
      <c r="D67" s="19" t="n">
        <v>5641</v>
      </c>
      <c r="E67" s="18" t="n">
        <v>410.29124866</v>
      </c>
      <c r="F67" s="20" t="n">
        <v>2.57724025</v>
      </c>
      <c r="G67" s="18" t="n">
        <v>419.70425079</v>
      </c>
      <c r="H67" s="20" t="n">
        <v>4.47965332</v>
      </c>
      <c r="I67" s="18" t="s">
        <v>481</v>
      </c>
      <c r="J67" s="20" t="s">
        <v>481</v>
      </c>
      <c r="K67" s="18" t="s">
        <v>481</v>
      </c>
      <c r="L67" s="20" t="s">
        <v>481</v>
      </c>
      <c r="M67" s="18" t="s">
        <v>481</v>
      </c>
      <c r="N67" s="20" t="s">
        <v>481</v>
      </c>
      <c r="O67" s="18" t="s">
        <v>481</v>
      </c>
      <c r="P67" s="20" t="s">
        <v>481</v>
      </c>
      <c r="Q67" s="18" t="n">
        <v>356.3290939</v>
      </c>
      <c r="R67" s="20" t="n">
        <v>7.62006332</v>
      </c>
    </row>
    <row r="68" spans="1:18">
      <c r="A68" s="15" t="s">
        <v>543</v>
      </c>
      <c r="B68" s="17" t="n">
        <v>12083</v>
      </c>
      <c r="C68" s="18">
        <f>(32.0/B68*100)</f>
        <v/>
      </c>
      <c r="D68" s="19" t="n">
        <v>12051</v>
      </c>
      <c r="E68" s="18" t="n">
        <v>428.06974758</v>
      </c>
      <c r="F68" s="20" t="n">
        <v>1.28908878</v>
      </c>
      <c r="G68" s="18" t="n">
        <v>437.12427874</v>
      </c>
      <c r="H68" s="20" t="n">
        <v>2.18465525</v>
      </c>
      <c r="I68" s="18" t="s">
        <v>481</v>
      </c>
      <c r="J68" s="20" t="s">
        <v>481</v>
      </c>
      <c r="K68" s="18" t="s">
        <v>481</v>
      </c>
      <c r="L68" s="20" t="s">
        <v>481</v>
      </c>
      <c r="M68" s="18" t="s">
        <v>481</v>
      </c>
      <c r="N68" s="20" t="s">
        <v>481</v>
      </c>
      <c r="O68" s="18" t="s">
        <v>481</v>
      </c>
      <c r="P68" s="20" t="s">
        <v>481</v>
      </c>
      <c r="Q68" s="18" t="n">
        <v>357.33547331</v>
      </c>
      <c r="R68" s="20" t="n">
        <v>2.15381673</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434.88486177</v>
      </c>
      <c r="N69" s="20" t="n">
        <v>3.2334538</v>
      </c>
      <c r="O69" s="18" t="s">
        <v>481</v>
      </c>
      <c r="P69" s="20" t="s">
        <v>481</v>
      </c>
      <c r="Q69" s="18" t="s">
        <v>481</v>
      </c>
      <c r="R69" s="20" t="s">
        <v>481</v>
      </c>
    </row>
    <row r="70" spans="1:18">
      <c r="A70" s="15" t="s">
        <v>545</v>
      </c>
      <c r="B70" s="17" t="n">
        <v>6036</v>
      </c>
      <c r="C70" s="18">
        <f>(223.0/B70*100)</f>
        <v/>
      </c>
      <c r="D70" s="19" t="n">
        <v>5813</v>
      </c>
      <c r="E70" s="18" t="n">
        <v>489.83930092</v>
      </c>
      <c r="F70" s="20" t="n">
        <v>2.94344299</v>
      </c>
      <c r="G70" s="18" t="n">
        <v>493.31777813</v>
      </c>
      <c r="H70" s="20" t="n">
        <v>5.00808285</v>
      </c>
      <c r="I70" s="18" t="s">
        <v>481</v>
      </c>
      <c r="J70" s="20" t="s">
        <v>481</v>
      </c>
      <c r="K70" s="18" t="s">
        <v>481</v>
      </c>
      <c r="L70" s="20" t="s">
        <v>481</v>
      </c>
      <c r="M70" s="18" t="s">
        <v>481</v>
      </c>
      <c r="N70" s="20" t="s">
        <v>481</v>
      </c>
      <c r="O70" s="18" t="s">
        <v>481</v>
      </c>
      <c r="P70" s="20" t="s">
        <v>481</v>
      </c>
      <c r="Q70" s="18" t="n">
        <v>429.4414167</v>
      </c>
      <c r="R70" s="20" t="n">
        <v>11.12483469</v>
      </c>
    </row>
    <row r="71" spans="1:18">
      <c r="A71" s="15" t="s">
        <v>546</v>
      </c>
      <c r="B71" s="17" t="n">
        <v>6115</v>
      </c>
      <c r="C71" s="18">
        <f>(60.0/B71*100)</f>
        <v/>
      </c>
      <c r="D71" s="19" t="n">
        <v>6055</v>
      </c>
      <c r="E71" s="18" t="n">
        <v>566.82967819</v>
      </c>
      <c r="F71" s="20" t="n">
        <v>1.3644197</v>
      </c>
      <c r="G71" s="18" t="n">
        <v>535.2419863</v>
      </c>
      <c r="H71" s="20" t="n">
        <v>2.50702766</v>
      </c>
      <c r="I71" s="18" t="s">
        <v>481</v>
      </c>
      <c r="J71" s="20" t="s">
        <v>481</v>
      </c>
      <c r="K71" s="18" t="s">
        <v>481</v>
      </c>
      <c r="L71" s="20" t="s">
        <v>481</v>
      </c>
      <c r="M71" s="18" t="s">
        <v>481</v>
      </c>
      <c r="N71" s="20" t="s">
        <v>481</v>
      </c>
      <c r="O71" s="18" t="s">
        <v>481</v>
      </c>
      <c r="P71" s="20" t="s">
        <v>481</v>
      </c>
      <c r="Q71" s="18" t="n">
        <v>513.49874449</v>
      </c>
      <c r="R71" s="20" t="n">
        <v>20.26282307</v>
      </c>
    </row>
    <row r="72" spans="1:18">
      <c r="A72" s="15" t="s">
        <v>547</v>
      </c>
      <c r="B72" s="17" t="n">
        <v>7708</v>
      </c>
      <c r="C72" s="18">
        <f>(9.0/B72*100)</f>
        <v/>
      </c>
      <c r="D72" s="19" t="n">
        <v>7699</v>
      </c>
      <c r="E72" s="18" t="n">
        <v>530.74023606</v>
      </c>
      <c r="F72" s="20" t="n">
        <v>2.78691599</v>
      </c>
      <c r="G72" s="18" t="n">
        <v>544.77724199</v>
      </c>
      <c r="H72" s="20" t="n">
        <v>3.69683723</v>
      </c>
      <c r="I72" s="18" t="s">
        <v>481</v>
      </c>
      <c r="J72" s="20" t="s">
        <v>481</v>
      </c>
      <c r="K72" s="18" t="s">
        <v>481</v>
      </c>
      <c r="L72" s="20" t="s">
        <v>481</v>
      </c>
      <c r="M72" s="18" t="s">
        <v>481</v>
      </c>
      <c r="N72" s="20" t="s">
        <v>481</v>
      </c>
      <c r="O72" s="18" t="s">
        <v>481</v>
      </c>
      <c r="P72" s="20" t="s">
        <v>481</v>
      </c>
      <c r="Q72" s="18" t="n">
        <v>429.44068871</v>
      </c>
      <c r="R72" s="20" t="n">
        <v>25.44535907</v>
      </c>
    </row>
    <row r="73" spans="1:18">
      <c r="A73" s="15" t="s">
        <v>548</v>
      </c>
      <c r="B73" s="17" t="n">
        <v>8249</v>
      </c>
      <c r="C73" s="18">
        <f>(220.0/B73*100)</f>
        <v/>
      </c>
      <c r="D73" s="19" t="n">
        <v>8029</v>
      </c>
      <c r="E73" s="18" t="n">
        <v>421.58905756</v>
      </c>
      <c r="F73" s="20" t="n">
        <v>2.8300952</v>
      </c>
      <c r="G73" s="18" t="n">
        <v>431.57608376</v>
      </c>
      <c r="H73" s="20" t="n">
        <v>5.03933492</v>
      </c>
      <c r="I73" s="18" t="s">
        <v>481</v>
      </c>
      <c r="J73" s="20" t="s">
        <v>481</v>
      </c>
      <c r="K73" s="18" t="s">
        <v>481</v>
      </c>
      <c r="L73" s="20" t="s">
        <v>481</v>
      </c>
      <c r="M73" s="18" t="s">
        <v>481</v>
      </c>
      <c r="N73" s="20" t="s">
        <v>481</v>
      </c>
      <c r="O73" s="18" t="s">
        <v>481</v>
      </c>
      <c r="P73" s="20" t="s">
        <v>481</v>
      </c>
      <c r="Q73" s="18" t="n">
        <v>366.58374315</v>
      </c>
      <c r="R73" s="20" t="n">
        <v>11.58940474</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424.59045417</v>
      </c>
      <c r="N74" s="20" t="n">
        <v>1.40919814</v>
      </c>
      <c r="O74" s="18" t="s">
        <v>481</v>
      </c>
      <c r="P74" s="20" t="s">
        <v>481</v>
      </c>
      <c r="Q74" s="18" t="s">
        <v>481</v>
      </c>
      <c r="R74" s="20" t="s">
        <v>481</v>
      </c>
    </row>
    <row r="75" spans="1:18">
      <c r="A75" s="15" t="s">
        <v>550</v>
      </c>
      <c r="B75" s="17" t="n">
        <v>5375</v>
      </c>
      <c r="C75" s="18">
        <f>(355.0/B75*100)</f>
        <v/>
      </c>
      <c r="D75" s="19" t="n">
        <v>5020</v>
      </c>
      <c r="E75" s="18" t="n">
        <v>390.49115858</v>
      </c>
      <c r="F75" s="20" t="n">
        <v>2.27716717</v>
      </c>
      <c r="G75" s="18" t="n">
        <v>390.7391091</v>
      </c>
      <c r="H75" s="20" t="n">
        <v>3.40638831</v>
      </c>
      <c r="I75" s="18" t="s">
        <v>481</v>
      </c>
      <c r="J75" s="20" t="s">
        <v>481</v>
      </c>
      <c r="K75" s="18" t="s">
        <v>481</v>
      </c>
      <c r="L75" s="20" t="s">
        <v>481</v>
      </c>
      <c r="M75" s="18" t="s">
        <v>481</v>
      </c>
      <c r="N75" s="20" t="s">
        <v>481</v>
      </c>
      <c r="O75" s="18" t="s">
        <v>481</v>
      </c>
      <c r="P75" s="20" t="s">
        <v>481</v>
      </c>
      <c r="Q75" s="18" t="n">
        <v>365.31495457</v>
      </c>
      <c r="R75" s="20" t="n">
        <v>4.65763539</v>
      </c>
    </row>
    <row r="76" spans="1:18">
      <c r="A76" s="15" t="s">
        <v>551</v>
      </c>
      <c r="B76" s="17" t="n">
        <v>14167</v>
      </c>
      <c r="C76" s="18">
        <f>(238.0/B76*100)</f>
        <v/>
      </c>
      <c r="D76" s="19" t="n">
        <v>13929</v>
      </c>
      <c r="E76" s="18" t="n">
        <v>439.94969895</v>
      </c>
      <c r="F76" s="20" t="n">
        <v>2.49093717</v>
      </c>
      <c r="G76" s="18" t="n">
        <v>449.48712335</v>
      </c>
      <c r="H76" s="20" t="n">
        <v>3.42227895</v>
      </c>
      <c r="I76" s="18" t="s">
        <v>481</v>
      </c>
      <c r="J76" s="20" t="s">
        <v>481</v>
      </c>
      <c r="K76" s="18" t="s">
        <v>481</v>
      </c>
      <c r="L76" s="20" t="s">
        <v>481</v>
      </c>
      <c r="M76" s="18" t="s">
        <v>481</v>
      </c>
      <c r="N76" s="20" t="s">
        <v>481</v>
      </c>
      <c r="O76" s="18" t="s">
        <v>481</v>
      </c>
      <c r="P76" s="20" t="s">
        <v>481</v>
      </c>
      <c r="Q76" s="18" t="n">
        <v>357.92204865</v>
      </c>
      <c r="R76" s="20" t="n">
        <v>4.77681586</v>
      </c>
    </row>
    <row r="77" spans="1:18">
      <c r="A77" s="15" t="s">
        <v>552</v>
      </c>
      <c r="B77" s="17" t="n">
        <v>6062</v>
      </c>
      <c r="C77" s="18">
        <f>(511.0/B77*100)</f>
        <v/>
      </c>
      <c r="D77" s="19" t="n">
        <v>5551</v>
      </c>
      <c r="E77" s="18" t="n">
        <v>443.10983872</v>
      </c>
      <c r="F77" s="20" t="n">
        <v>2.7280891</v>
      </c>
      <c r="G77" s="18" t="n">
        <v>440.73115013</v>
      </c>
      <c r="H77" s="20" t="n">
        <v>3.52526176</v>
      </c>
      <c r="I77" s="18" t="s">
        <v>481</v>
      </c>
      <c r="J77" s="20" t="s">
        <v>481</v>
      </c>
      <c r="K77" s="18" t="s">
        <v>481</v>
      </c>
      <c r="L77" s="20" t="s">
        <v>481</v>
      </c>
      <c r="M77" s="18" t="s">
        <v>481</v>
      </c>
      <c r="N77" s="20" t="s">
        <v>481</v>
      </c>
      <c r="O77" s="18" t="s">
        <v>481</v>
      </c>
      <c r="P77" s="20" t="s">
        <v>481</v>
      </c>
      <c r="Q77" s="18" t="n">
        <v>377.92572169</v>
      </c>
      <c r="R77" s="20" t="n">
        <v>3.90570863</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524.64451931</v>
      </c>
      <c r="N78" s="20" t="n">
        <v>3.91006783</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475.18659836</v>
      </c>
      <c r="N79" s="20" t="n">
        <v>6.280552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456.48357586</v>
      </c>
      <c r="N80" s="20" t="n">
        <v>3.67164431</v>
      </c>
      <c r="O80" s="18" t="s">
        <v>481</v>
      </c>
      <c r="P80" s="20" t="s">
        <v>481</v>
      </c>
      <c r="Q80" s="18" t="s">
        <v>481</v>
      </c>
      <c r="R80" s="20" t="s">
        <v>481</v>
      </c>
    </row>
    <row r="81" spans="1:18">
      <c r="A81" s="23" t="s">
        <v>556</v>
      </c>
      <c r="B81" s="17" t="n">
        <v>8861</v>
      </c>
      <c r="C81" s="18">
        <f>(123.0/B81*100)</f>
        <v/>
      </c>
      <c r="D81" s="19" t="n">
        <v>8738</v>
      </c>
      <c r="E81" s="18" t="n">
        <v>445.10083306</v>
      </c>
      <c r="F81" s="20" t="n">
        <v>3.1513393</v>
      </c>
      <c r="G81" s="18" t="n">
        <v>439.19904929</v>
      </c>
      <c r="H81" s="20" t="n">
        <v>3.64291471</v>
      </c>
      <c r="I81" s="18" t="s">
        <v>481</v>
      </c>
      <c r="J81" s="20" t="s">
        <v>481</v>
      </c>
      <c r="K81" s="18" t="s">
        <v>481</v>
      </c>
      <c r="L81" s="20" t="s">
        <v>481</v>
      </c>
      <c r="M81" s="18" t="s">
        <v>481</v>
      </c>
      <c r="N81" s="20" t="s">
        <v>481</v>
      </c>
      <c r="O81" s="18" t="s">
        <v>481</v>
      </c>
      <c r="P81" s="20" t="s">
        <v>481</v>
      </c>
      <c r="Q81" s="18" t="n">
        <v>396.84670923</v>
      </c>
      <c r="R81" s="20" t="n">
        <v>11.78975872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892</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496.3602822</v>
      </c>
      <c r="F7" s="20" t="n">
        <v>2.40896897</v>
      </c>
      <c r="G7" s="18" t="n">
        <v>523.96815486</v>
      </c>
      <c r="H7" s="20" t="n">
        <v>1.71857628</v>
      </c>
      <c r="I7" s="18" t="s">
        <v>481</v>
      </c>
      <c r="J7" s="20" t="s">
        <v>481</v>
      </c>
      <c r="K7" s="18" t="s">
        <v>481</v>
      </c>
      <c r="L7" s="20" t="s">
        <v>481</v>
      </c>
      <c r="M7" s="18" t="s">
        <v>481</v>
      </c>
      <c r="N7" s="20" t="s">
        <v>481</v>
      </c>
      <c r="O7" s="18" t="s">
        <v>481</v>
      </c>
      <c r="P7" s="20" t="s">
        <v>481</v>
      </c>
      <c r="Q7" s="18" t="n">
        <v>483.7756566</v>
      </c>
      <c r="R7" s="20" t="n">
        <v>4.85401181</v>
      </c>
    </row>
    <row r="8" spans="1:18">
      <c r="A8" s="15" t="s">
        <v>483</v>
      </c>
      <c r="B8" s="17" t="n">
        <v>7007</v>
      </c>
      <c r="C8" s="18">
        <f>(324.0/B8*100)</f>
        <v/>
      </c>
      <c r="D8" s="19" t="n">
        <v>6683</v>
      </c>
      <c r="E8" s="18" t="n">
        <v>475.12602028</v>
      </c>
      <c r="F8" s="20" t="n">
        <v>2.87195812</v>
      </c>
      <c r="G8" s="18" t="n">
        <v>520.69142961</v>
      </c>
      <c r="H8" s="20" t="n">
        <v>2.69051928</v>
      </c>
      <c r="I8" s="18" t="s">
        <v>481</v>
      </c>
      <c r="J8" s="20" t="s">
        <v>481</v>
      </c>
      <c r="K8" s="18" t="s">
        <v>481</v>
      </c>
      <c r="L8" s="20" t="s">
        <v>481</v>
      </c>
      <c r="M8" s="18" t="n">
        <v>368.48347797</v>
      </c>
      <c r="N8" s="20" t="n">
        <v>14.99112476</v>
      </c>
      <c r="O8" s="18" t="s">
        <v>481</v>
      </c>
      <c r="P8" s="20" t="s">
        <v>481</v>
      </c>
      <c r="Q8" s="18" t="n">
        <v>438.0596932</v>
      </c>
      <c r="R8" s="20" t="n">
        <v>8.50298862</v>
      </c>
    </row>
    <row r="9" spans="1:18">
      <c r="A9" s="15" t="s">
        <v>484</v>
      </c>
      <c r="B9" s="17" t="n">
        <v>9651</v>
      </c>
      <c r="C9" s="18">
        <f>(373.0/B9*100)</f>
        <v/>
      </c>
      <c r="D9" s="19" t="n">
        <v>9278</v>
      </c>
      <c r="E9" s="18" t="n">
        <v>499.15397602</v>
      </c>
      <c r="F9" s="20" t="n">
        <v>2.94532324</v>
      </c>
      <c r="G9" s="18" t="n">
        <v>523.82006509</v>
      </c>
      <c r="H9" s="20" t="n">
        <v>2.25479514</v>
      </c>
      <c r="I9" s="18" t="s">
        <v>481</v>
      </c>
      <c r="J9" s="20" t="s">
        <v>481</v>
      </c>
      <c r="K9" s="18" t="s">
        <v>481</v>
      </c>
      <c r="L9" s="20" t="s">
        <v>481</v>
      </c>
      <c r="M9" s="18" t="n">
        <v>374.78530698</v>
      </c>
      <c r="N9" s="20" t="n">
        <v>11.62763904</v>
      </c>
      <c r="O9" s="18" t="s">
        <v>481</v>
      </c>
      <c r="P9" s="20" t="s">
        <v>481</v>
      </c>
      <c r="Q9" s="18" t="n">
        <v>426.82351285</v>
      </c>
      <c r="R9" s="20" t="n">
        <v>8.480285439999999</v>
      </c>
    </row>
    <row r="10" spans="1:18">
      <c r="A10" s="15" t="s">
        <v>485</v>
      </c>
      <c r="B10" s="17" t="n">
        <v>20058</v>
      </c>
      <c r="C10" s="18">
        <f>(589.0/B10*100)</f>
        <v/>
      </c>
      <c r="D10" s="19" t="n">
        <v>19469</v>
      </c>
      <c r="E10" s="18" t="n">
        <v>519.1872557299999</v>
      </c>
      <c r="F10" s="20" t="n">
        <v>2.16944825</v>
      </c>
      <c r="G10" s="18" t="n">
        <v>544.29432758</v>
      </c>
      <c r="H10" s="20" t="n">
        <v>2.50609939</v>
      </c>
      <c r="I10" s="18" t="s">
        <v>481</v>
      </c>
      <c r="J10" s="20" t="s">
        <v>481</v>
      </c>
      <c r="K10" s="18" t="s">
        <v>481</v>
      </c>
      <c r="L10" s="20" t="s">
        <v>481</v>
      </c>
      <c r="M10" s="18" t="s">
        <v>481</v>
      </c>
      <c r="N10" s="20" t="s">
        <v>481</v>
      </c>
      <c r="O10" s="18" t="s">
        <v>481</v>
      </c>
      <c r="P10" s="20" t="s">
        <v>481</v>
      </c>
      <c r="Q10" s="18" t="n">
        <v>450.37181026</v>
      </c>
      <c r="R10" s="20" t="n">
        <v>6.63811227</v>
      </c>
    </row>
    <row r="11" spans="1:18">
      <c r="A11" s="15" t="s">
        <v>486</v>
      </c>
      <c r="B11" s="17" t="n">
        <v>7053</v>
      </c>
      <c r="C11" s="18">
        <f>(259.0/B11*100)</f>
        <v/>
      </c>
      <c r="D11" s="19" t="n">
        <v>6794</v>
      </c>
      <c r="E11" s="18" t="n">
        <v>435.74552455</v>
      </c>
      <c r="F11" s="20" t="n">
        <v>2.79809123</v>
      </c>
      <c r="G11" s="18" t="n">
        <v>466.77031946</v>
      </c>
      <c r="H11" s="20" t="n">
        <v>2.88800325</v>
      </c>
      <c r="I11" s="18" t="s">
        <v>481</v>
      </c>
      <c r="J11" s="20" t="s">
        <v>481</v>
      </c>
      <c r="K11" s="18" t="s">
        <v>481</v>
      </c>
      <c r="L11" s="20" t="s">
        <v>481</v>
      </c>
      <c r="M11" s="18" t="s">
        <v>481</v>
      </c>
      <c r="N11" s="20" t="s">
        <v>481</v>
      </c>
      <c r="O11" s="18" t="s">
        <v>481</v>
      </c>
      <c r="P11" s="20" t="s">
        <v>481</v>
      </c>
      <c r="Q11" s="18" t="n">
        <v>420.01883522</v>
      </c>
      <c r="R11" s="20" t="n">
        <v>6.31056996</v>
      </c>
    </row>
    <row r="12" spans="1:18">
      <c r="A12" s="15" t="s">
        <v>487</v>
      </c>
      <c r="B12" s="17" t="n">
        <v>6894</v>
      </c>
      <c r="C12" s="18">
        <f>(60.0/B12*100)</f>
        <v/>
      </c>
      <c r="D12" s="19" t="n">
        <v>6834</v>
      </c>
      <c r="E12" s="18" t="n">
        <v>485.20109885</v>
      </c>
      <c r="F12" s="20" t="n">
        <v>2.47864328</v>
      </c>
      <c r="G12" s="18" t="n">
        <v>510.32824002</v>
      </c>
      <c r="H12" s="20" t="n">
        <v>2.37185456</v>
      </c>
      <c r="I12" s="18" t="s">
        <v>481</v>
      </c>
      <c r="J12" s="20" t="s">
        <v>481</v>
      </c>
      <c r="K12" s="18" t="s">
        <v>481</v>
      </c>
      <c r="L12" s="20" t="s">
        <v>481</v>
      </c>
      <c r="M12" s="18" t="n">
        <v>366.6777112</v>
      </c>
      <c r="N12" s="20" t="n">
        <v>14.39052153</v>
      </c>
      <c r="O12" s="18" t="s">
        <v>481</v>
      </c>
      <c r="P12" s="20" t="s">
        <v>481</v>
      </c>
      <c r="Q12" s="18" t="n">
        <v>388.84275493</v>
      </c>
      <c r="R12" s="20" t="n">
        <v>6.77783667</v>
      </c>
    </row>
    <row r="13" spans="1:18">
      <c r="A13" s="15" t="s">
        <v>488</v>
      </c>
      <c r="B13" s="17" t="n">
        <v>7161</v>
      </c>
      <c r="C13" s="18">
        <f>(368.0/B13*100)</f>
        <v/>
      </c>
      <c r="D13" s="19" t="n">
        <v>6793</v>
      </c>
      <c r="E13" s="18" t="n">
        <v>504.70503574</v>
      </c>
      <c r="F13" s="20" t="n">
        <v>2.31241611</v>
      </c>
      <c r="G13" s="18" t="n">
        <v>514.0305653299999</v>
      </c>
      <c r="H13" s="20" t="n">
        <v>3.00874833</v>
      </c>
      <c r="I13" s="18" t="s">
        <v>481</v>
      </c>
      <c r="J13" s="20" t="s">
        <v>481</v>
      </c>
      <c r="K13" s="18" t="s">
        <v>481</v>
      </c>
      <c r="L13" s="20" t="s">
        <v>481</v>
      </c>
      <c r="M13" s="18" t="n">
        <v>436.36003517</v>
      </c>
      <c r="N13" s="20" t="n">
        <v>6.43426798</v>
      </c>
      <c r="O13" s="18" t="s">
        <v>481</v>
      </c>
      <c r="P13" s="20" t="s">
        <v>481</v>
      </c>
      <c r="Q13" s="18" t="n">
        <v>404.51106251</v>
      </c>
      <c r="R13" s="20" t="n">
        <v>9.314318269999999</v>
      </c>
    </row>
    <row r="14" spans="1:18">
      <c r="A14" s="15" t="s">
        <v>489</v>
      </c>
      <c r="B14" s="17" t="n">
        <v>5587</v>
      </c>
      <c r="C14" s="18">
        <f>(96.0/B14*100)</f>
        <v/>
      </c>
      <c r="D14" s="19" t="n">
        <v>5491</v>
      </c>
      <c r="E14" s="18" t="n">
        <v>519.23745764</v>
      </c>
      <c r="F14" s="20" t="n">
        <v>2.05310883</v>
      </c>
      <c r="G14" s="18" t="n">
        <v>556.12753461</v>
      </c>
      <c r="H14" s="20" t="n">
        <v>2.89598824</v>
      </c>
      <c r="I14" s="18" t="s">
        <v>481</v>
      </c>
      <c r="J14" s="20" t="s">
        <v>481</v>
      </c>
      <c r="K14" s="18" t="s">
        <v>481</v>
      </c>
      <c r="L14" s="20" t="s">
        <v>481</v>
      </c>
      <c r="M14" s="18" t="s">
        <v>481</v>
      </c>
      <c r="N14" s="20" t="s">
        <v>481</v>
      </c>
      <c r="O14" s="18" t="s">
        <v>481</v>
      </c>
      <c r="P14" s="20" t="s">
        <v>481</v>
      </c>
      <c r="Q14" s="18" t="n">
        <v>455.5982587</v>
      </c>
      <c r="R14" s="20" t="n">
        <v>11.77113049</v>
      </c>
    </row>
    <row r="15" spans="1:18">
      <c r="A15" s="15" t="s">
        <v>490</v>
      </c>
      <c r="B15" s="17" t="n">
        <v>5882</v>
      </c>
      <c r="C15" s="18">
        <f>(206.0/B15*100)</f>
        <v/>
      </c>
      <c r="D15" s="19" t="n">
        <v>5676</v>
      </c>
      <c r="E15" s="18" t="n">
        <v>521.98493186</v>
      </c>
      <c r="F15" s="20" t="n">
        <v>2.67909229</v>
      </c>
      <c r="G15" s="18" t="n">
        <v>543.25930863</v>
      </c>
      <c r="H15" s="20" t="n">
        <v>2.70000218</v>
      </c>
      <c r="I15" s="18" t="s">
        <v>481</v>
      </c>
      <c r="J15" s="20" t="s">
        <v>481</v>
      </c>
      <c r="K15" s="18" t="s">
        <v>481</v>
      </c>
      <c r="L15" s="20" t="s">
        <v>481</v>
      </c>
      <c r="M15" s="18" t="n">
        <v>375.95013089</v>
      </c>
      <c r="N15" s="20" t="n">
        <v>17.42774697</v>
      </c>
      <c r="O15" s="18" t="s">
        <v>481</v>
      </c>
      <c r="P15" s="20" t="s">
        <v>481</v>
      </c>
      <c r="Q15" s="18" t="n">
        <v>457.66142681</v>
      </c>
      <c r="R15" s="20" t="n">
        <v>7.88267811</v>
      </c>
    </row>
    <row r="16" spans="1:18">
      <c r="A16" s="15" t="s">
        <v>491</v>
      </c>
      <c r="B16" s="17" t="n">
        <v>6108</v>
      </c>
      <c r="C16" s="18">
        <f>(203.0/B16*100)</f>
        <v/>
      </c>
      <c r="D16" s="19" t="n">
        <v>5905</v>
      </c>
      <c r="E16" s="18" t="n">
        <v>486.67236755</v>
      </c>
      <c r="F16" s="20" t="n">
        <v>2.80354787</v>
      </c>
      <c r="G16" s="18" t="n">
        <v>516.71333666</v>
      </c>
      <c r="H16" s="20" t="n">
        <v>2.45172093</v>
      </c>
      <c r="I16" s="18" t="s">
        <v>481</v>
      </c>
      <c r="J16" s="20" t="s">
        <v>481</v>
      </c>
      <c r="K16" s="18" t="s">
        <v>481</v>
      </c>
      <c r="L16" s="20" t="s">
        <v>481</v>
      </c>
      <c r="M16" s="18" t="s">
        <v>481</v>
      </c>
      <c r="N16" s="20" t="s">
        <v>481</v>
      </c>
      <c r="O16" s="18" t="s">
        <v>481</v>
      </c>
      <c r="P16" s="20" t="s">
        <v>481</v>
      </c>
      <c r="Q16" s="18" t="n">
        <v>408.35468039</v>
      </c>
      <c r="R16" s="20" t="n">
        <v>10.16416776</v>
      </c>
    </row>
    <row r="17" spans="1:18">
      <c r="A17" s="15" t="s">
        <v>492</v>
      </c>
      <c r="B17" s="17" t="n">
        <v>6504</v>
      </c>
      <c r="C17" s="18">
        <f>(2741.0/B17*100)</f>
        <v/>
      </c>
      <c r="D17" s="19" t="n">
        <v>3763</v>
      </c>
      <c r="E17" s="18" t="n">
        <v>503.65997906</v>
      </c>
      <c r="F17" s="20" t="n">
        <v>4.17054157</v>
      </c>
      <c r="G17" s="18" t="n">
        <v>530.88560016</v>
      </c>
      <c r="H17" s="20" t="n">
        <v>3.8057636</v>
      </c>
      <c r="I17" s="18" t="s">
        <v>481</v>
      </c>
      <c r="J17" s="20" t="s">
        <v>481</v>
      </c>
      <c r="K17" s="18" t="s">
        <v>481</v>
      </c>
      <c r="L17" s="20" t="s">
        <v>481</v>
      </c>
      <c r="M17" s="18" t="n">
        <v>360.48925247</v>
      </c>
      <c r="N17" s="20" t="n">
        <v>12.44339086</v>
      </c>
      <c r="O17" s="18" t="s">
        <v>481</v>
      </c>
      <c r="P17" s="20" t="s">
        <v>481</v>
      </c>
      <c r="Q17" s="18" t="n">
        <v>458.70502762</v>
      </c>
      <c r="R17" s="20" t="n">
        <v>8.83978488</v>
      </c>
    </row>
    <row r="18" spans="1:18">
      <c r="A18" s="15" t="s">
        <v>493</v>
      </c>
      <c r="B18" s="17" t="n">
        <v>5532</v>
      </c>
      <c r="C18" s="18">
        <f>(33.0/B18*100)</f>
        <v/>
      </c>
      <c r="D18" s="19" t="n">
        <v>5499</v>
      </c>
      <c r="E18" s="18" t="n">
        <v>451.02751338</v>
      </c>
      <c r="F18" s="20" t="n">
        <v>3.57423321</v>
      </c>
      <c r="G18" s="18" t="n">
        <v>467.69332996</v>
      </c>
      <c r="H18" s="20" t="n">
        <v>4.28103833</v>
      </c>
      <c r="I18" s="18" t="s">
        <v>481</v>
      </c>
      <c r="J18" s="20" t="s">
        <v>481</v>
      </c>
      <c r="K18" s="18" t="s">
        <v>481</v>
      </c>
      <c r="L18" s="20" t="s">
        <v>481</v>
      </c>
      <c r="M18" s="18" t="s">
        <v>481</v>
      </c>
      <c r="N18" s="20" t="s">
        <v>481</v>
      </c>
      <c r="O18" s="18" t="s">
        <v>481</v>
      </c>
      <c r="P18" s="20" t="s">
        <v>481</v>
      </c>
      <c r="Q18" s="18" t="n">
        <v>374.01369376</v>
      </c>
      <c r="R18" s="20" t="n">
        <v>9.18203591</v>
      </c>
    </row>
    <row r="19" spans="1:18">
      <c r="A19" s="15" t="s">
        <v>494</v>
      </c>
      <c r="B19" s="17" t="n">
        <v>5658</v>
      </c>
      <c r="C19" s="18">
        <f>(521.0/B19*100)</f>
        <v/>
      </c>
      <c r="D19" s="19" t="n">
        <v>5137</v>
      </c>
      <c r="E19" s="18" t="n">
        <v>479.69386939</v>
      </c>
      <c r="F19" s="20" t="n">
        <v>2.77505846</v>
      </c>
      <c r="G19" s="18" t="n">
        <v>487.01109642</v>
      </c>
      <c r="H19" s="20" t="n">
        <v>3.67185732</v>
      </c>
      <c r="I19" s="18" t="s">
        <v>481</v>
      </c>
      <c r="J19" s="20" t="s">
        <v>481</v>
      </c>
      <c r="K19" s="18" t="s">
        <v>481</v>
      </c>
      <c r="L19" s="20" t="s">
        <v>481</v>
      </c>
      <c r="M19" s="18" t="s">
        <v>481</v>
      </c>
      <c r="N19" s="20" t="s">
        <v>481</v>
      </c>
      <c r="O19" s="18" t="s">
        <v>481</v>
      </c>
      <c r="P19" s="20" t="s">
        <v>481</v>
      </c>
      <c r="Q19" s="18" t="n">
        <v>400.59928158</v>
      </c>
      <c r="R19" s="20" t="n">
        <v>8.25658074</v>
      </c>
    </row>
    <row r="20" spans="1:18">
      <c r="A20" s="15" t="s">
        <v>495</v>
      </c>
      <c r="B20" s="17" t="n">
        <v>3371</v>
      </c>
      <c r="C20" s="18">
        <f>(75.0/B20*100)</f>
        <v/>
      </c>
      <c r="D20" s="19" t="n">
        <v>3296</v>
      </c>
      <c r="E20" s="18" t="n">
        <v>450.22808413</v>
      </c>
      <c r="F20" s="20" t="n">
        <v>2.9442201</v>
      </c>
      <c r="G20" s="18" t="n">
        <v>487.07016397</v>
      </c>
      <c r="H20" s="20" t="n">
        <v>2.01031601</v>
      </c>
      <c r="I20" s="18" t="s">
        <v>481</v>
      </c>
      <c r="J20" s="20" t="s">
        <v>481</v>
      </c>
      <c r="K20" s="18" t="s">
        <v>481</v>
      </c>
      <c r="L20" s="20" t="s">
        <v>481</v>
      </c>
      <c r="M20" s="18" t="s">
        <v>481</v>
      </c>
      <c r="N20" s="20" t="s">
        <v>481</v>
      </c>
      <c r="O20" s="18" t="s">
        <v>481</v>
      </c>
      <c r="P20" s="20" t="s">
        <v>481</v>
      </c>
      <c r="Q20" s="18" t="n">
        <v>435.37333637</v>
      </c>
      <c r="R20" s="20" t="n">
        <v>7.14230781</v>
      </c>
    </row>
    <row r="21" spans="1:18">
      <c r="A21" s="15" t="s">
        <v>496</v>
      </c>
      <c r="B21" s="17" t="n">
        <v>5741</v>
      </c>
      <c r="C21" s="18">
        <f>(90.0/B21*100)</f>
        <v/>
      </c>
      <c r="D21" s="19" t="n">
        <v>5651</v>
      </c>
      <c r="E21" s="18" t="n">
        <v>485.42785296</v>
      </c>
      <c r="F21" s="20" t="n">
        <v>2.48213534</v>
      </c>
      <c r="G21" s="18" t="n">
        <v>513.4012919199999</v>
      </c>
      <c r="H21" s="20" t="n">
        <v>2.75237177</v>
      </c>
      <c r="I21" s="18" t="s">
        <v>481</v>
      </c>
      <c r="J21" s="20" t="s">
        <v>481</v>
      </c>
      <c r="K21" s="18" t="s">
        <v>481</v>
      </c>
      <c r="L21" s="20" t="s">
        <v>481</v>
      </c>
      <c r="M21" s="18" t="s">
        <v>481</v>
      </c>
      <c r="N21" s="20" t="s">
        <v>481</v>
      </c>
      <c r="O21" s="18" t="s">
        <v>481</v>
      </c>
      <c r="P21" s="20" t="s">
        <v>481</v>
      </c>
      <c r="Q21" s="18" t="n">
        <v>453.94443621</v>
      </c>
      <c r="R21" s="20" t="n">
        <v>8.83959009</v>
      </c>
    </row>
    <row r="22" spans="1:18">
      <c r="A22" s="15" t="s">
        <v>497</v>
      </c>
      <c r="B22" s="17" t="n">
        <v>6598</v>
      </c>
      <c r="C22" s="18">
        <f>(45.0/B22*100)</f>
        <v/>
      </c>
      <c r="D22" s="19" t="n">
        <v>6553</v>
      </c>
      <c r="E22" s="18" t="n">
        <v>457.92714364</v>
      </c>
      <c r="F22" s="20" t="n">
        <v>3.24837061</v>
      </c>
      <c r="G22" s="18" t="n">
        <v>497.45751805</v>
      </c>
      <c r="H22" s="20" t="n">
        <v>4.14007959</v>
      </c>
      <c r="I22" s="18" t="s">
        <v>481</v>
      </c>
      <c r="J22" s="20" t="s">
        <v>481</v>
      </c>
      <c r="K22" s="18" t="s">
        <v>481</v>
      </c>
      <c r="L22" s="20" t="s">
        <v>481</v>
      </c>
      <c r="M22" s="18" t="s">
        <v>481</v>
      </c>
      <c r="N22" s="20" t="s">
        <v>481</v>
      </c>
      <c r="O22" s="18" t="n">
        <v>365.9442043</v>
      </c>
      <c r="P22" s="20" t="n">
        <v>49.10570986</v>
      </c>
      <c r="Q22" s="18" t="n">
        <v>347.02074923</v>
      </c>
      <c r="R22" s="20" t="n">
        <v>8.815331649999999</v>
      </c>
    </row>
    <row r="23" spans="1:18">
      <c r="A23" s="15" t="s">
        <v>498</v>
      </c>
      <c r="B23" s="17" t="n">
        <v>11583</v>
      </c>
      <c r="C23" s="18">
        <f>(321.0/B23*100)</f>
        <v/>
      </c>
      <c r="D23" s="19" t="n">
        <v>11262</v>
      </c>
      <c r="E23" s="18" t="n">
        <v>469.50458906</v>
      </c>
      <c r="F23" s="20" t="n">
        <v>2.98341084</v>
      </c>
      <c r="G23" s="18" t="n">
        <v>501.08315314</v>
      </c>
      <c r="H23" s="20" t="n">
        <v>3.05129752</v>
      </c>
      <c r="I23" s="18" t="s">
        <v>481</v>
      </c>
      <c r="J23" s="20" t="s">
        <v>481</v>
      </c>
      <c r="K23" s="18" t="s">
        <v>481</v>
      </c>
      <c r="L23" s="20" t="s">
        <v>481</v>
      </c>
      <c r="M23" s="18" t="s">
        <v>481</v>
      </c>
      <c r="N23" s="20" t="s">
        <v>481</v>
      </c>
      <c r="O23" s="18" t="s">
        <v>481</v>
      </c>
      <c r="P23" s="20" t="s">
        <v>481</v>
      </c>
      <c r="Q23" s="18" t="n">
        <v>421.92734263</v>
      </c>
      <c r="R23" s="20" t="n">
        <v>9.680081019999999</v>
      </c>
    </row>
    <row r="24" spans="1:18">
      <c r="A24" s="15" t="s">
        <v>499</v>
      </c>
      <c r="B24" s="17" t="n">
        <v>6647</v>
      </c>
      <c r="C24" s="18">
        <f>(23.0/B24*100)</f>
        <v/>
      </c>
      <c r="D24" s="19" t="n">
        <v>6624</v>
      </c>
      <c r="E24" s="18" t="n">
        <v>532.8226882</v>
      </c>
      <c r="F24" s="20" t="n">
        <v>3.16702495</v>
      </c>
      <c r="G24" s="18" t="n">
        <v>547.408896</v>
      </c>
      <c r="H24" s="20" t="n">
        <v>3.12878633</v>
      </c>
      <c r="I24" s="18" t="s">
        <v>481</v>
      </c>
      <c r="J24" s="20" t="s">
        <v>481</v>
      </c>
      <c r="K24" s="18" t="s">
        <v>481</v>
      </c>
      <c r="L24" s="20" t="s">
        <v>481</v>
      </c>
      <c r="M24" s="18" t="s">
        <v>481</v>
      </c>
      <c r="N24" s="20" t="s">
        <v>481</v>
      </c>
      <c r="O24" s="18" t="s">
        <v>481</v>
      </c>
      <c r="P24" s="20" t="s">
        <v>481</v>
      </c>
      <c r="Q24" s="18" t="n">
        <v>470.77577248</v>
      </c>
      <c r="R24" s="20" t="n">
        <v>11.56966312</v>
      </c>
    </row>
    <row r="25" spans="1:18">
      <c r="A25" s="15" t="s">
        <v>500</v>
      </c>
      <c r="B25" s="17" t="n">
        <v>5581</v>
      </c>
      <c r="C25" s="18">
        <f>(26.0/B25*100)</f>
        <v/>
      </c>
      <c r="D25" s="19" t="n">
        <v>5555</v>
      </c>
      <c r="E25" s="18" t="n">
        <v>504.6491306</v>
      </c>
      <c r="F25" s="20" t="n">
        <v>4.49863795</v>
      </c>
      <c r="G25" s="18" t="n">
        <v>522.57581872</v>
      </c>
      <c r="H25" s="20" t="n">
        <v>3.22646386</v>
      </c>
      <c r="I25" s="18" t="s">
        <v>481</v>
      </c>
      <c r="J25" s="20" t="s">
        <v>481</v>
      </c>
      <c r="K25" s="18" t="s">
        <v>481</v>
      </c>
      <c r="L25" s="20" t="s">
        <v>481</v>
      </c>
      <c r="M25" s="18" t="s">
        <v>481</v>
      </c>
      <c r="N25" s="20" t="s">
        <v>481</v>
      </c>
      <c r="O25" s="18" t="s">
        <v>481</v>
      </c>
      <c r="P25" s="20" t="s">
        <v>481</v>
      </c>
      <c r="Q25" s="18" t="n">
        <v>485.38785737</v>
      </c>
      <c r="R25" s="20" t="n">
        <v>9.952833800000001</v>
      </c>
    </row>
    <row r="26" spans="1:18">
      <c r="A26" s="15" t="s">
        <v>501</v>
      </c>
      <c r="B26" s="17" t="n">
        <v>4869</v>
      </c>
      <c r="C26" s="18">
        <f>(103.0/B26*100)</f>
        <v/>
      </c>
      <c r="D26" s="19" t="n">
        <v>4766</v>
      </c>
      <c r="E26" s="18" t="n">
        <v>480.21197964</v>
      </c>
      <c r="F26" s="20" t="n">
        <v>1.85513128</v>
      </c>
      <c r="G26" s="18" t="n">
        <v>505.18993255</v>
      </c>
      <c r="H26" s="20" t="n">
        <v>2.2065514</v>
      </c>
      <c r="I26" s="18" t="s">
        <v>481</v>
      </c>
      <c r="J26" s="20" t="s">
        <v>481</v>
      </c>
      <c r="K26" s="18" t="s">
        <v>481</v>
      </c>
      <c r="L26" s="20" t="s">
        <v>481</v>
      </c>
      <c r="M26" s="18" t="s">
        <v>481</v>
      </c>
      <c r="N26" s="20" t="s">
        <v>481</v>
      </c>
      <c r="O26" s="18" t="s">
        <v>481</v>
      </c>
      <c r="P26" s="20" t="s">
        <v>481</v>
      </c>
      <c r="Q26" s="18" t="n">
        <v>437.53786031</v>
      </c>
      <c r="R26" s="20" t="n">
        <v>10.35013443</v>
      </c>
    </row>
    <row r="27" spans="1:18">
      <c r="A27" s="15" t="s">
        <v>502</v>
      </c>
      <c r="B27" s="17" t="n">
        <v>5299</v>
      </c>
      <c r="C27" s="18">
        <f>(228.0/B27*100)</f>
        <v/>
      </c>
      <c r="D27" s="19" t="n">
        <v>5071</v>
      </c>
      <c r="E27" s="18" t="n">
        <v>471.56233631</v>
      </c>
      <c r="F27" s="20" t="n">
        <v>1.81418225</v>
      </c>
      <c r="G27" s="18" t="n">
        <v>509.5904028</v>
      </c>
      <c r="H27" s="20" t="n">
        <v>1.84946613</v>
      </c>
      <c r="I27" s="18" t="s">
        <v>481</v>
      </c>
      <c r="J27" s="20" t="s">
        <v>481</v>
      </c>
      <c r="K27" s="18" t="s">
        <v>481</v>
      </c>
      <c r="L27" s="20" t="s">
        <v>481</v>
      </c>
      <c r="M27" s="18" t="s">
        <v>481</v>
      </c>
      <c r="N27" s="20" t="s">
        <v>481</v>
      </c>
      <c r="O27" s="18" t="s">
        <v>481</v>
      </c>
      <c r="P27" s="20" t="s">
        <v>481</v>
      </c>
      <c r="Q27" s="18" t="n">
        <v>405.61716627</v>
      </c>
      <c r="R27" s="20" t="n">
        <v>5.02105296</v>
      </c>
    </row>
    <row r="28" spans="1:18">
      <c r="A28" s="15" t="s">
        <v>503</v>
      </c>
      <c r="B28" s="17" t="n">
        <v>7568</v>
      </c>
      <c r="C28" s="18">
        <f>(600.0/B28*100)</f>
        <v/>
      </c>
      <c r="D28" s="19" t="n">
        <v>6968</v>
      </c>
      <c r="E28" s="18" t="n">
        <v>416.44667466</v>
      </c>
      <c r="F28" s="20" t="n">
        <v>2.33423778</v>
      </c>
      <c r="G28" s="18" t="n">
        <v>429.62849989</v>
      </c>
      <c r="H28" s="20" t="n">
        <v>2.90264911</v>
      </c>
      <c r="I28" s="18" t="s">
        <v>481</v>
      </c>
      <c r="J28" s="20" t="s">
        <v>481</v>
      </c>
      <c r="K28" s="18" t="s">
        <v>481</v>
      </c>
      <c r="L28" s="20" t="s">
        <v>481</v>
      </c>
      <c r="M28" s="18" t="s">
        <v>481</v>
      </c>
      <c r="N28" s="20" t="s">
        <v>481</v>
      </c>
      <c r="O28" s="18" t="s">
        <v>481</v>
      </c>
      <c r="P28" s="20" t="s">
        <v>481</v>
      </c>
      <c r="Q28" s="18" t="n">
        <v>392.6891728</v>
      </c>
      <c r="R28" s="20" t="n">
        <v>6.62103411</v>
      </c>
    </row>
    <row r="29" spans="1:18">
      <c r="A29" s="15" t="s">
        <v>504</v>
      </c>
      <c r="B29" s="17" t="n">
        <v>5385</v>
      </c>
      <c r="C29" s="18">
        <f>(30.0/B29*100)</f>
        <v/>
      </c>
      <c r="D29" s="19" t="n">
        <v>5355</v>
      </c>
      <c r="E29" s="18" t="n">
        <v>487.15056473</v>
      </c>
      <c r="F29" s="20" t="n">
        <v>3.0828998</v>
      </c>
      <c r="G29" s="18" t="n">
        <v>535.93492565</v>
      </c>
      <c r="H29" s="20" t="n">
        <v>2.35246699</v>
      </c>
      <c r="I29" s="18" t="s">
        <v>481</v>
      </c>
      <c r="J29" s="20" t="s">
        <v>481</v>
      </c>
      <c r="K29" s="18" t="s">
        <v>481</v>
      </c>
      <c r="L29" s="20" t="s">
        <v>481</v>
      </c>
      <c r="M29" s="18" t="n">
        <v>358.28551468</v>
      </c>
      <c r="N29" s="20" t="n">
        <v>8.567023300000001</v>
      </c>
      <c r="O29" s="18" t="s">
        <v>481</v>
      </c>
      <c r="P29" s="20" t="s">
        <v>481</v>
      </c>
      <c r="Q29" s="18" t="n">
        <v>389.60518895</v>
      </c>
      <c r="R29" s="20" t="n">
        <v>14.39621538</v>
      </c>
    </row>
    <row r="30" spans="1:18">
      <c r="A30" s="15" t="s">
        <v>505</v>
      </c>
      <c r="B30" s="17" t="n">
        <v>4520</v>
      </c>
      <c r="C30" s="18">
        <f>(279.0/B30*100)</f>
        <v/>
      </c>
      <c r="D30" s="19" t="n">
        <v>4241</v>
      </c>
      <c r="E30" s="18" t="n">
        <v>492.82920923</v>
      </c>
      <c r="F30" s="20" t="n">
        <v>3.2789233</v>
      </c>
      <c r="G30" s="18" t="n">
        <v>535.26619293</v>
      </c>
      <c r="H30" s="20" t="n">
        <v>2.84635581</v>
      </c>
      <c r="I30" s="18" t="s">
        <v>481</v>
      </c>
      <c r="J30" s="20" t="s">
        <v>481</v>
      </c>
      <c r="K30" s="18" t="s">
        <v>481</v>
      </c>
      <c r="L30" s="20" t="s">
        <v>481</v>
      </c>
      <c r="M30" s="18" t="s">
        <v>481</v>
      </c>
      <c r="N30" s="20" t="s">
        <v>481</v>
      </c>
      <c r="O30" s="18" t="s">
        <v>481</v>
      </c>
      <c r="P30" s="20" t="s">
        <v>481</v>
      </c>
      <c r="Q30" s="18" t="n">
        <v>433.14978353</v>
      </c>
      <c r="R30" s="20" t="n">
        <v>8.627814000000001</v>
      </c>
    </row>
    <row r="31" spans="1:18">
      <c r="A31" s="15" t="s">
        <v>506</v>
      </c>
      <c r="B31" s="17" t="n">
        <v>5456</v>
      </c>
      <c r="C31" s="18">
        <f>(159.0/B31*100)</f>
        <v/>
      </c>
      <c r="D31" s="19" t="n">
        <v>5297</v>
      </c>
      <c r="E31" s="18" t="n">
        <v>478.98308163</v>
      </c>
      <c r="F31" s="20" t="n">
        <v>2.78955903</v>
      </c>
      <c r="G31" s="18" t="n">
        <v>513.80831457</v>
      </c>
      <c r="H31" s="20" t="n">
        <v>2.32163263</v>
      </c>
      <c r="I31" s="18" t="s">
        <v>481</v>
      </c>
      <c r="J31" s="20" t="s">
        <v>481</v>
      </c>
      <c r="K31" s="18" t="s">
        <v>481</v>
      </c>
      <c r="L31" s="20" t="s">
        <v>481</v>
      </c>
      <c r="M31" s="18" t="s">
        <v>481</v>
      </c>
      <c r="N31" s="20" t="s">
        <v>481</v>
      </c>
      <c r="O31" s="18" t="s">
        <v>481</v>
      </c>
      <c r="P31" s="20" t="s">
        <v>481</v>
      </c>
      <c r="Q31" s="18" t="n">
        <v>424.52641085</v>
      </c>
      <c r="R31" s="20" t="n">
        <v>7.19559853</v>
      </c>
    </row>
    <row r="32" spans="1:18">
      <c r="A32" s="15" t="s">
        <v>507</v>
      </c>
      <c r="B32" s="17" t="n">
        <v>4478</v>
      </c>
      <c r="C32" s="18">
        <f>(6.0/B32*100)</f>
        <v/>
      </c>
      <c r="D32" s="19" t="n">
        <v>4472</v>
      </c>
      <c r="E32" s="18" t="n">
        <v>489.05823474</v>
      </c>
      <c r="F32" s="20" t="n">
        <v>2.7572961</v>
      </c>
      <c r="G32" s="18" t="n">
        <v>521.36494952</v>
      </c>
      <c r="H32" s="20" t="n">
        <v>2.91679605</v>
      </c>
      <c r="I32" s="18" t="s">
        <v>481</v>
      </c>
      <c r="J32" s="20" t="s">
        <v>481</v>
      </c>
      <c r="K32" s="18" t="s">
        <v>481</v>
      </c>
      <c r="L32" s="20" t="s">
        <v>481</v>
      </c>
      <c r="M32" s="18" t="s">
        <v>481</v>
      </c>
      <c r="N32" s="20" t="s">
        <v>481</v>
      </c>
      <c r="O32" s="18" t="s">
        <v>481</v>
      </c>
      <c r="P32" s="20" t="s">
        <v>481</v>
      </c>
      <c r="Q32" s="18" t="n">
        <v>408.00856166</v>
      </c>
      <c r="R32" s="20" t="n">
        <v>12.97311311</v>
      </c>
    </row>
    <row r="33" spans="1:18">
      <c r="A33" s="15" t="s">
        <v>508</v>
      </c>
      <c r="B33" s="17" t="n">
        <v>7325</v>
      </c>
      <c r="C33" s="18">
        <f>(90.0/B33*100)</f>
        <v/>
      </c>
      <c r="D33" s="19" t="n">
        <v>7235</v>
      </c>
      <c r="E33" s="18" t="n">
        <v>485.84620982</v>
      </c>
      <c r="F33" s="20" t="n">
        <v>2.76506656</v>
      </c>
      <c r="G33" s="18" t="n">
        <v>520.13731014</v>
      </c>
      <c r="H33" s="20" t="n">
        <v>2.77658344</v>
      </c>
      <c r="I33" s="18" t="s">
        <v>481</v>
      </c>
      <c r="J33" s="20" t="s">
        <v>481</v>
      </c>
      <c r="K33" s="18" t="s">
        <v>481</v>
      </c>
      <c r="L33" s="20" t="s">
        <v>481</v>
      </c>
      <c r="M33" s="18" t="s">
        <v>481</v>
      </c>
      <c r="N33" s="20" t="s">
        <v>481</v>
      </c>
      <c r="O33" s="18" t="s">
        <v>481</v>
      </c>
      <c r="P33" s="20" t="s">
        <v>481</v>
      </c>
      <c r="Q33" s="18" t="n">
        <v>412.90553357</v>
      </c>
      <c r="R33" s="20" t="n">
        <v>8.59867674</v>
      </c>
    </row>
    <row r="34" spans="1:18">
      <c r="A34" s="15" t="s">
        <v>509</v>
      </c>
      <c r="B34" s="17" t="n">
        <v>6350</v>
      </c>
      <c r="C34" s="18">
        <f>(117.0/B34*100)</f>
        <v/>
      </c>
      <c r="D34" s="19" t="n">
        <v>6233</v>
      </c>
      <c r="E34" s="18" t="n">
        <v>460.26223026</v>
      </c>
      <c r="F34" s="20" t="n">
        <v>2.90712042</v>
      </c>
      <c r="G34" s="18" t="n">
        <v>478.65369544</v>
      </c>
      <c r="H34" s="20" t="n">
        <v>2.56770297</v>
      </c>
      <c r="I34" s="18" t="s">
        <v>481</v>
      </c>
      <c r="J34" s="20" t="s">
        <v>481</v>
      </c>
      <c r="K34" s="18" t="s">
        <v>481</v>
      </c>
      <c r="L34" s="20" t="s">
        <v>481</v>
      </c>
      <c r="M34" s="18" t="n">
        <v>306.56969545</v>
      </c>
      <c r="N34" s="20" t="n">
        <v>10.27624616</v>
      </c>
      <c r="O34" s="18" t="s">
        <v>481</v>
      </c>
      <c r="P34" s="20" t="s">
        <v>481</v>
      </c>
      <c r="Q34" s="18" t="n">
        <v>391.03694801</v>
      </c>
      <c r="R34" s="20" t="n">
        <v>7.81541252</v>
      </c>
    </row>
    <row r="35" spans="1:18">
      <c r="A35" s="15" t="s">
        <v>510</v>
      </c>
      <c r="B35" s="17" t="n">
        <v>6406</v>
      </c>
      <c r="C35" s="18">
        <f>(88.0/B35*100)</f>
        <v/>
      </c>
      <c r="D35" s="19" t="n">
        <v>6318</v>
      </c>
      <c r="E35" s="18" t="n">
        <v>500.23132326</v>
      </c>
      <c r="F35" s="20" t="n">
        <v>2.6777654</v>
      </c>
      <c r="G35" s="18" t="n">
        <v>525.2371424200001</v>
      </c>
      <c r="H35" s="20" t="n">
        <v>1.82188414</v>
      </c>
      <c r="I35" s="18" t="s">
        <v>481</v>
      </c>
      <c r="J35" s="20" t="s">
        <v>481</v>
      </c>
      <c r="K35" s="18" t="s">
        <v>481</v>
      </c>
      <c r="L35" s="20" t="s">
        <v>481</v>
      </c>
      <c r="M35" s="18" t="n">
        <v>374.85244494</v>
      </c>
      <c r="N35" s="20" t="n">
        <v>5.84040672</v>
      </c>
      <c r="O35" s="18" t="s">
        <v>481</v>
      </c>
      <c r="P35" s="20" t="s">
        <v>481</v>
      </c>
      <c r="Q35" s="18" t="n">
        <v>413.87080345</v>
      </c>
      <c r="R35" s="20" t="n">
        <v>8.39890567</v>
      </c>
    </row>
    <row r="36" spans="1:18">
      <c r="A36" s="15" t="s">
        <v>511</v>
      </c>
      <c r="B36" s="17" t="n">
        <v>6736</v>
      </c>
      <c r="C36" s="18">
        <f>(113.0/B36*100)</f>
        <v/>
      </c>
      <c r="D36" s="19" t="n">
        <v>6623</v>
      </c>
      <c r="E36" s="18" t="n">
        <v>486.54111267</v>
      </c>
      <c r="F36" s="20" t="n">
        <v>2.08741564</v>
      </c>
      <c r="G36" s="18" t="n">
        <v>510.15469467</v>
      </c>
      <c r="H36" s="20" t="n">
        <v>2.84084012</v>
      </c>
      <c r="I36" s="18" t="s">
        <v>481</v>
      </c>
      <c r="J36" s="20" t="s">
        <v>481</v>
      </c>
      <c r="K36" s="18" t="s">
        <v>481</v>
      </c>
      <c r="L36" s="20" t="s">
        <v>481</v>
      </c>
      <c r="M36" s="18" t="s">
        <v>481</v>
      </c>
      <c r="N36" s="20" t="s">
        <v>481</v>
      </c>
      <c r="O36" s="18" t="s">
        <v>481</v>
      </c>
      <c r="P36" s="20" t="s">
        <v>481</v>
      </c>
      <c r="Q36" s="18" t="n">
        <v>428.92575891</v>
      </c>
      <c r="R36" s="20" t="n">
        <v>7.73309951</v>
      </c>
    </row>
    <row r="37" spans="1:18">
      <c r="A37" s="15" t="s">
        <v>512</v>
      </c>
      <c r="B37" s="17" t="n">
        <v>5458</v>
      </c>
      <c r="C37" s="18">
        <f>(232.0/B37*100)</f>
        <v/>
      </c>
      <c r="D37" s="19" t="n">
        <v>5226</v>
      </c>
      <c r="E37" s="18" t="n">
        <v>480.41005738</v>
      </c>
      <c r="F37" s="20" t="n">
        <v>3.99725559</v>
      </c>
      <c r="G37" s="18" t="n">
        <v>511.99137617</v>
      </c>
      <c r="H37" s="20" t="n">
        <v>3.58049682</v>
      </c>
      <c r="I37" s="18" t="s">
        <v>481</v>
      </c>
      <c r="J37" s="20" t="s">
        <v>481</v>
      </c>
      <c r="K37" s="18" t="s">
        <v>481</v>
      </c>
      <c r="L37" s="20" t="s">
        <v>481</v>
      </c>
      <c r="M37" s="18" t="s">
        <v>481</v>
      </c>
      <c r="N37" s="20" t="s">
        <v>481</v>
      </c>
      <c r="O37" s="18" t="s">
        <v>481</v>
      </c>
      <c r="P37" s="20" t="s">
        <v>481</v>
      </c>
      <c r="Q37" s="18" t="n">
        <v>416.00815906</v>
      </c>
      <c r="R37" s="20" t="n">
        <v>7.53290415</v>
      </c>
    </row>
    <row r="38" spans="1:18">
      <c r="A38" s="15" t="s">
        <v>513</v>
      </c>
      <c r="B38" s="17" t="n">
        <v>5860</v>
      </c>
      <c r="C38" s="18">
        <f>(35.0/B38*100)</f>
        <v/>
      </c>
      <c r="D38" s="19" t="n">
        <v>5825</v>
      </c>
      <c r="E38" s="18" t="n">
        <v>491.4044226</v>
      </c>
      <c r="F38" s="20" t="n">
        <v>3.87802513</v>
      </c>
      <c r="G38" s="18" t="n">
        <v>523.94182992</v>
      </c>
      <c r="H38" s="20" t="n">
        <v>3.29841662</v>
      </c>
      <c r="I38" s="18" t="s">
        <v>481</v>
      </c>
      <c r="J38" s="20" t="s">
        <v>481</v>
      </c>
      <c r="K38" s="18" t="s">
        <v>481</v>
      </c>
      <c r="L38" s="20" t="s">
        <v>481</v>
      </c>
      <c r="M38" s="18" t="s">
        <v>481</v>
      </c>
      <c r="N38" s="20" t="s">
        <v>481</v>
      </c>
      <c r="O38" s="18" t="s">
        <v>481</v>
      </c>
      <c r="P38" s="20" t="s">
        <v>481</v>
      </c>
      <c r="Q38" s="18" t="n">
        <v>494.12234592</v>
      </c>
      <c r="R38" s="20" t="n">
        <v>5.51337527</v>
      </c>
    </row>
    <row r="39" spans="1:18">
      <c r="A39" s="15" t="s">
        <v>514</v>
      </c>
      <c r="B39" s="17" t="n">
        <v>5895</v>
      </c>
      <c r="C39" s="18">
        <f>(34.0/B39*100)</f>
        <v/>
      </c>
      <c r="D39" s="19" t="n">
        <v>5861</v>
      </c>
      <c r="E39" s="18" t="n">
        <v>421.78276447</v>
      </c>
      <c r="F39" s="20" t="n">
        <v>3.8840949</v>
      </c>
      <c r="G39" s="18" t="n">
        <v>446.84075375</v>
      </c>
      <c r="H39" s="20" t="n">
        <v>5.39275001</v>
      </c>
      <c r="I39" s="18" t="s">
        <v>481</v>
      </c>
      <c r="J39" s="20" t="s">
        <v>481</v>
      </c>
      <c r="K39" s="18" t="s">
        <v>481</v>
      </c>
      <c r="L39" s="20" t="s">
        <v>481</v>
      </c>
      <c r="M39" s="18" t="s">
        <v>481</v>
      </c>
      <c r="N39" s="20" t="s">
        <v>481</v>
      </c>
      <c r="O39" s="18" t="s">
        <v>481</v>
      </c>
      <c r="P39" s="20" t="s">
        <v>481</v>
      </c>
      <c r="Q39" s="18" t="n">
        <v>380.68125752</v>
      </c>
      <c r="R39" s="20" t="n">
        <v>9.014579830000001</v>
      </c>
    </row>
    <row r="40" spans="1:18">
      <c r="A40" s="15" t="s">
        <v>515</v>
      </c>
      <c r="B40" s="17" t="n">
        <v>14157</v>
      </c>
      <c r="C40" s="18">
        <f>(450.0/B40*100)</f>
        <v/>
      </c>
      <c r="D40" s="19" t="n">
        <v>13707</v>
      </c>
      <c r="E40" s="18" t="n">
        <v>497.32097697</v>
      </c>
      <c r="F40" s="20" t="n">
        <v>2.95343871</v>
      </c>
      <c r="G40" s="18" t="n">
        <v>526.45571537</v>
      </c>
      <c r="H40" s="20" t="n">
        <v>2.82047661</v>
      </c>
      <c r="I40" s="18" t="s">
        <v>481</v>
      </c>
      <c r="J40" s="20" t="s">
        <v>481</v>
      </c>
      <c r="K40" s="18" t="s">
        <v>481</v>
      </c>
      <c r="L40" s="20" t="s">
        <v>481</v>
      </c>
      <c r="M40" s="18" t="s">
        <v>481</v>
      </c>
      <c r="N40" s="20" t="s">
        <v>481</v>
      </c>
      <c r="O40" s="18" t="s">
        <v>481</v>
      </c>
      <c r="P40" s="20" t="s">
        <v>481</v>
      </c>
      <c r="Q40" s="18" t="n">
        <v>425.90471891</v>
      </c>
      <c r="R40" s="20" t="n">
        <v>8.88377683</v>
      </c>
    </row>
    <row r="41" spans="1:18">
      <c r="A41" s="15" t="s">
        <v>516</v>
      </c>
      <c r="B41" s="17" t="n">
        <v>5712</v>
      </c>
      <c r="C41" s="18">
        <f>(80.0/B41*100)</f>
        <v/>
      </c>
      <c r="D41" s="19" t="n">
        <v>5632</v>
      </c>
      <c r="E41" s="18" t="n">
        <v>487.53063878</v>
      </c>
      <c r="F41" s="20" t="n">
        <v>3.22293155</v>
      </c>
      <c r="G41" s="18" t="n">
        <v>522.54610153</v>
      </c>
      <c r="H41" s="20" t="n">
        <v>3.44446599</v>
      </c>
      <c r="I41" s="18" t="s">
        <v>481</v>
      </c>
      <c r="J41" s="20" t="s">
        <v>481</v>
      </c>
      <c r="K41" s="18" t="s">
        <v>481</v>
      </c>
      <c r="L41" s="20" t="s">
        <v>481</v>
      </c>
      <c r="M41" s="18" t="n">
        <v>387.44235424</v>
      </c>
      <c r="N41" s="20" t="n">
        <v>14.52510266</v>
      </c>
      <c r="O41" s="18" t="s">
        <v>481</v>
      </c>
      <c r="P41" s="20" t="s">
        <v>481</v>
      </c>
      <c r="Q41" s="18" t="n">
        <v>424.65022784</v>
      </c>
      <c r="R41" s="20" t="n">
        <v>13.34318951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375.7451021</v>
      </c>
      <c r="N45" s="20" t="n">
        <v>2.64238063</v>
      </c>
      <c r="O45" s="18" t="s">
        <v>481</v>
      </c>
      <c r="P45" s="20" t="s">
        <v>481</v>
      </c>
      <c r="Q45" s="18" t="s">
        <v>481</v>
      </c>
      <c r="R45" s="20" t="s">
        <v>481</v>
      </c>
    </row>
    <row r="46" spans="1:18">
      <c r="A46" s="15" t="s">
        <v>521</v>
      </c>
      <c r="B46" s="17" t="n">
        <v>23141</v>
      </c>
      <c r="C46" s="18">
        <f>(2395.0/B46*100)</f>
        <v/>
      </c>
      <c r="D46" s="19" t="n">
        <v>20746</v>
      </c>
      <c r="E46" s="18" t="n">
        <v>403.60186487</v>
      </c>
      <c r="F46" s="20" t="n">
        <v>2.89473729</v>
      </c>
      <c r="G46" s="18" t="n">
        <v>427.96085131</v>
      </c>
      <c r="H46" s="20" t="n">
        <v>3.62077692</v>
      </c>
      <c r="I46" s="18" t="s">
        <v>481</v>
      </c>
      <c r="J46" s="20" t="s">
        <v>481</v>
      </c>
      <c r="K46" s="18" t="s">
        <v>481</v>
      </c>
      <c r="L46" s="20" t="s">
        <v>481</v>
      </c>
      <c r="M46" s="18" t="s">
        <v>481</v>
      </c>
      <c r="N46" s="20" t="s">
        <v>481</v>
      </c>
      <c r="O46" s="18" t="s">
        <v>481</v>
      </c>
      <c r="P46" s="20" t="s">
        <v>481</v>
      </c>
      <c r="Q46" s="18" t="n">
        <v>383.55459768</v>
      </c>
      <c r="R46" s="20" t="n">
        <v>2.45575181</v>
      </c>
    </row>
    <row r="47" spans="1:18">
      <c r="A47" s="15" t="s">
        <v>522</v>
      </c>
      <c r="B47" s="17" t="n">
        <v>5928</v>
      </c>
      <c r="C47" s="18">
        <f>(488.0/B47*100)</f>
        <v/>
      </c>
      <c r="D47" s="19" t="n">
        <v>5440</v>
      </c>
      <c r="E47" s="18" t="n">
        <v>457.39132883</v>
      </c>
      <c r="F47" s="20" t="n">
        <v>4.38217731</v>
      </c>
      <c r="G47" s="18" t="n">
        <v>466.74637699</v>
      </c>
      <c r="H47" s="20" t="n">
        <v>5.37873503</v>
      </c>
      <c r="I47" s="18" t="s">
        <v>481</v>
      </c>
      <c r="J47" s="20" t="s">
        <v>481</v>
      </c>
      <c r="K47" s="18" t="s">
        <v>481</v>
      </c>
      <c r="L47" s="20" t="s">
        <v>481</v>
      </c>
      <c r="M47" s="18" t="s">
        <v>481</v>
      </c>
      <c r="N47" s="20" t="s">
        <v>481</v>
      </c>
      <c r="O47" s="18" t="s">
        <v>481</v>
      </c>
      <c r="P47" s="20" t="s">
        <v>481</v>
      </c>
      <c r="Q47" s="18" t="n">
        <v>371.30093554</v>
      </c>
      <c r="R47" s="20" t="n">
        <v>5.41543503</v>
      </c>
    </row>
    <row r="48" spans="1:18">
      <c r="A48" s="15" t="s">
        <v>523</v>
      </c>
      <c r="B48" s="17" t="n">
        <v>9841</v>
      </c>
      <c r="C48" s="18">
        <f>(8.0/B48*100)</f>
        <v/>
      </c>
      <c r="D48" s="19" t="n">
        <v>9833</v>
      </c>
      <c r="E48" s="18" t="n">
        <v>515.38165328</v>
      </c>
      <c r="F48" s="20" t="n">
        <v>4.88281652</v>
      </c>
      <c r="G48" s="18" t="n">
        <v>535.88767868</v>
      </c>
      <c r="H48" s="20" t="n">
        <v>5.72013739</v>
      </c>
      <c r="I48" s="18" t="s">
        <v>481</v>
      </c>
      <c r="J48" s="20" t="s">
        <v>481</v>
      </c>
      <c r="K48" s="18" t="s">
        <v>481</v>
      </c>
      <c r="L48" s="20" t="s">
        <v>481</v>
      </c>
      <c r="M48" s="18" t="s">
        <v>481</v>
      </c>
      <c r="N48" s="20" t="s">
        <v>481</v>
      </c>
      <c r="O48" s="18" t="s">
        <v>481</v>
      </c>
      <c r="P48" s="20" t="s">
        <v>481</v>
      </c>
      <c r="Q48" s="18" t="n">
        <v>466.54444096</v>
      </c>
      <c r="R48" s="20" t="n">
        <v>31.05696193</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432.22624802</v>
      </c>
      <c r="N49" s="20" t="n">
        <v>2.8653235</v>
      </c>
      <c r="O49" s="18" t="s">
        <v>481</v>
      </c>
      <c r="P49" s="20" t="s">
        <v>481</v>
      </c>
      <c r="Q49" s="18" t="s">
        <v>481</v>
      </c>
      <c r="R49" s="20" t="s">
        <v>481</v>
      </c>
    </row>
    <row r="50" spans="1:18">
      <c r="A50" s="15" t="s">
        <v>525</v>
      </c>
      <c r="B50" s="17" t="n">
        <v>11795</v>
      </c>
      <c r="C50" s="18">
        <f>(493.0/B50*100)</f>
        <v/>
      </c>
      <c r="D50" s="19" t="n">
        <v>11302</v>
      </c>
      <c r="E50" s="18" t="n">
        <v>414.71614791</v>
      </c>
      <c r="F50" s="20" t="n">
        <v>2.44932986</v>
      </c>
      <c r="G50" s="18" t="n">
        <v>438.45836324</v>
      </c>
      <c r="H50" s="20" t="n">
        <v>3.40029744</v>
      </c>
      <c r="I50" s="18" t="s">
        <v>481</v>
      </c>
      <c r="J50" s="20" t="s">
        <v>481</v>
      </c>
      <c r="K50" s="18" t="s">
        <v>481</v>
      </c>
      <c r="L50" s="20" t="s">
        <v>481</v>
      </c>
      <c r="M50" s="18" t="s">
        <v>481</v>
      </c>
      <c r="N50" s="20" t="s">
        <v>481</v>
      </c>
      <c r="O50" s="18" t="s">
        <v>481</v>
      </c>
      <c r="P50" s="20" t="s">
        <v>481</v>
      </c>
      <c r="Q50" s="18" t="n">
        <v>367.75442333</v>
      </c>
      <c r="R50" s="20" t="n">
        <v>7.05603896</v>
      </c>
    </row>
    <row r="51" spans="1:18">
      <c r="A51" s="15" t="s">
        <v>526</v>
      </c>
      <c r="B51" s="17" t="n">
        <v>6866</v>
      </c>
      <c r="C51" s="18">
        <f>(112.0/B51*100)</f>
        <v/>
      </c>
      <c r="D51" s="19" t="n">
        <v>6754</v>
      </c>
      <c r="E51" s="18" t="n">
        <v>414.51871695</v>
      </c>
      <c r="F51" s="20" t="n">
        <v>2.50034567</v>
      </c>
      <c r="G51" s="18" t="n">
        <v>435.49259976</v>
      </c>
      <c r="H51" s="20" t="n">
        <v>2.34940196</v>
      </c>
      <c r="I51" s="18" t="s">
        <v>481</v>
      </c>
      <c r="J51" s="20" t="s">
        <v>481</v>
      </c>
      <c r="K51" s="18" t="s">
        <v>481</v>
      </c>
      <c r="L51" s="20" t="s">
        <v>481</v>
      </c>
      <c r="M51" s="18" t="n">
        <v>410.85572185</v>
      </c>
      <c r="N51" s="20" t="n">
        <v>3.7997542</v>
      </c>
      <c r="O51" s="18" t="s">
        <v>481</v>
      </c>
      <c r="P51" s="20" t="s">
        <v>481</v>
      </c>
      <c r="Q51" s="18" t="n">
        <v>396.81508687</v>
      </c>
      <c r="R51" s="20" t="n">
        <v>6.69686211</v>
      </c>
    </row>
    <row r="52" spans="1:18">
      <c r="A52" s="15" t="s">
        <v>527</v>
      </c>
      <c r="B52" s="17" t="n">
        <v>5809</v>
      </c>
      <c r="C52" s="18">
        <f>(124.0/B52*100)</f>
        <v/>
      </c>
      <c r="D52" s="19" t="n">
        <v>5685</v>
      </c>
      <c r="E52" s="18" t="n">
        <v>477.03779833</v>
      </c>
      <c r="F52" s="20" t="n">
        <v>2.73607107</v>
      </c>
      <c r="G52" s="18" t="n">
        <v>478.8860383</v>
      </c>
      <c r="H52" s="20" t="n">
        <v>3.59974322</v>
      </c>
      <c r="I52" s="18" t="s">
        <v>481</v>
      </c>
      <c r="J52" s="20" t="s">
        <v>481</v>
      </c>
      <c r="K52" s="18" t="s">
        <v>481</v>
      </c>
      <c r="L52" s="20" t="s">
        <v>481</v>
      </c>
      <c r="M52" s="18" t="s">
        <v>481</v>
      </c>
      <c r="N52" s="20" t="s">
        <v>481</v>
      </c>
      <c r="O52" s="18" t="s">
        <v>481</v>
      </c>
      <c r="P52" s="20" t="s">
        <v>481</v>
      </c>
      <c r="Q52" s="18" t="n">
        <v>390.78313681</v>
      </c>
      <c r="R52" s="20" t="n">
        <v>8.475627859999999</v>
      </c>
    </row>
    <row r="53" spans="1:18">
      <c r="A53" s="15" t="s">
        <v>528</v>
      </c>
      <c r="B53" s="17" t="n">
        <v>5571</v>
      </c>
      <c r="C53" s="18">
        <f>(144.0/B53*100)</f>
        <v/>
      </c>
      <c r="D53" s="19" t="n">
        <v>5427</v>
      </c>
      <c r="E53" s="18" t="n">
        <v>433.31911264</v>
      </c>
      <c r="F53" s="20" t="n">
        <v>1.97474518</v>
      </c>
      <c r="G53" s="18" t="n">
        <v>447.55207965</v>
      </c>
      <c r="H53" s="20" t="n">
        <v>2.30766102</v>
      </c>
      <c r="I53" s="18" t="s">
        <v>481</v>
      </c>
      <c r="J53" s="20" t="s">
        <v>481</v>
      </c>
      <c r="K53" s="18" t="s">
        <v>481</v>
      </c>
      <c r="L53" s="20" t="s">
        <v>481</v>
      </c>
      <c r="M53" s="18" t="s">
        <v>481</v>
      </c>
      <c r="N53" s="20" t="s">
        <v>481</v>
      </c>
      <c r="O53" s="18" t="s">
        <v>481</v>
      </c>
      <c r="P53" s="20" t="s">
        <v>481</v>
      </c>
      <c r="Q53" s="18" t="n">
        <v>361.79790623</v>
      </c>
      <c r="R53" s="20" t="n">
        <v>4.14894576</v>
      </c>
    </row>
    <row r="54" spans="1:18">
      <c r="A54" s="15" t="s">
        <v>529</v>
      </c>
      <c r="B54" s="17" t="n">
        <v>4740</v>
      </c>
      <c r="C54" s="18">
        <f>(638.0/B54*100)</f>
        <v/>
      </c>
      <c r="D54" s="19" t="n">
        <v>4102</v>
      </c>
      <c r="E54" s="18" t="n">
        <v>335.4959021</v>
      </c>
      <c r="F54" s="20" t="n">
        <v>2.84100853</v>
      </c>
      <c r="G54" s="18" t="n">
        <v>378.30500208</v>
      </c>
      <c r="H54" s="20" t="n">
        <v>4.37602142</v>
      </c>
      <c r="I54" s="18" t="s">
        <v>481</v>
      </c>
      <c r="J54" s="20" t="s">
        <v>481</v>
      </c>
      <c r="K54" s="18" t="s">
        <v>481</v>
      </c>
      <c r="L54" s="20" t="s">
        <v>481</v>
      </c>
      <c r="M54" s="18" t="s">
        <v>481</v>
      </c>
      <c r="N54" s="20" t="s">
        <v>481</v>
      </c>
      <c r="O54" s="18" t="s">
        <v>481</v>
      </c>
      <c r="P54" s="20" t="s">
        <v>481</v>
      </c>
      <c r="Q54" s="18" t="n">
        <v>290.7103005</v>
      </c>
      <c r="R54" s="20" t="n">
        <v>3.97782855</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411.13152395</v>
      </c>
      <c r="N55" s="20" t="n">
        <v>2.41692503</v>
      </c>
      <c r="O55" s="18" t="s">
        <v>481</v>
      </c>
      <c r="P55" s="20" t="s">
        <v>481</v>
      </c>
      <c r="Q55" s="18" t="s">
        <v>481</v>
      </c>
      <c r="R55" s="20" t="s">
        <v>481</v>
      </c>
    </row>
    <row r="56" spans="1:18">
      <c r="A56" s="15" t="s">
        <v>531</v>
      </c>
      <c r="B56" s="17" t="n">
        <v>5359</v>
      </c>
      <c r="C56" s="18">
        <f>(77.0/B56*100)</f>
        <v/>
      </c>
      <c r="D56" s="19" t="n">
        <v>5282</v>
      </c>
      <c r="E56" s="18" t="n">
        <v>518.01703771</v>
      </c>
      <c r="F56" s="20" t="n">
        <v>2.7023637</v>
      </c>
      <c r="G56" s="18" t="n">
        <v>536.04167125</v>
      </c>
      <c r="H56" s="20" t="n">
        <v>2.83590993</v>
      </c>
      <c r="I56" s="18" t="s">
        <v>481</v>
      </c>
      <c r="J56" s="20" t="s">
        <v>481</v>
      </c>
      <c r="K56" s="18" t="s">
        <v>481</v>
      </c>
      <c r="L56" s="20" t="s">
        <v>481</v>
      </c>
      <c r="M56" s="18" t="s">
        <v>481</v>
      </c>
      <c r="N56" s="20" t="s">
        <v>481</v>
      </c>
      <c r="O56" s="18" t="s">
        <v>481</v>
      </c>
      <c r="P56" s="20" t="s">
        <v>481</v>
      </c>
      <c r="Q56" s="18" t="n">
        <v>433.92285474</v>
      </c>
      <c r="R56" s="20" t="n">
        <v>14.02972193</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403.09974532</v>
      </c>
      <c r="N57" s="20" t="n">
        <v>2.56579015</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408.6691134</v>
      </c>
      <c r="N58" s="20" t="n">
        <v>2.67440156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378.44218506</v>
      </c>
      <c r="N59" s="20" t="n">
        <v>1.6995879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386.48537246</v>
      </c>
      <c r="N60" s="20" t="n">
        <v>3.39522632</v>
      </c>
      <c r="O60" s="18" t="s">
        <v>481</v>
      </c>
      <c r="P60" s="20" t="s">
        <v>481</v>
      </c>
      <c r="Q60" s="18" t="s">
        <v>481</v>
      </c>
      <c r="R60" s="20" t="s">
        <v>481</v>
      </c>
    </row>
    <row r="61" spans="1:18">
      <c r="A61" s="15" t="s">
        <v>536</v>
      </c>
      <c r="B61" s="17" t="n">
        <v>6525</v>
      </c>
      <c r="C61" s="18">
        <f>(193.0/B61*100)</f>
        <v/>
      </c>
      <c r="D61" s="19" t="n">
        <v>6332</v>
      </c>
      <c r="E61" s="18" t="n">
        <v>470.50650897</v>
      </c>
      <c r="F61" s="20" t="n">
        <v>2.40564486</v>
      </c>
      <c r="G61" s="18" t="n">
        <v>493.62837919</v>
      </c>
      <c r="H61" s="20" t="n">
        <v>3.64613237</v>
      </c>
      <c r="I61" s="18" t="s">
        <v>481</v>
      </c>
      <c r="J61" s="20" t="s">
        <v>481</v>
      </c>
      <c r="K61" s="18" t="s">
        <v>481</v>
      </c>
      <c r="L61" s="20" t="s">
        <v>481</v>
      </c>
      <c r="M61" s="18" t="s">
        <v>481</v>
      </c>
      <c r="N61" s="20" t="s">
        <v>481</v>
      </c>
      <c r="O61" s="18" t="s">
        <v>481</v>
      </c>
      <c r="P61" s="20" t="s">
        <v>481</v>
      </c>
      <c r="Q61" s="18" t="n">
        <v>382.25684498</v>
      </c>
      <c r="R61" s="20" t="n">
        <v>7.87725373</v>
      </c>
    </row>
    <row r="62" spans="1:18">
      <c r="A62" s="15" t="s">
        <v>537</v>
      </c>
      <c r="B62" s="17" t="n">
        <v>4476</v>
      </c>
      <c r="C62" s="18">
        <f>(3.0/B62*100)</f>
        <v/>
      </c>
      <c r="D62" s="19" t="n">
        <v>4473</v>
      </c>
      <c r="E62" s="18" t="n">
        <v>526.06114928</v>
      </c>
      <c r="F62" s="20" t="n">
        <v>1.34076166</v>
      </c>
      <c r="G62" s="18" t="n">
        <v>534.1169754700001</v>
      </c>
      <c r="H62" s="20" t="n">
        <v>2.34278199</v>
      </c>
      <c r="I62" s="18" t="s">
        <v>481</v>
      </c>
      <c r="J62" s="20" t="s">
        <v>481</v>
      </c>
      <c r="K62" s="18" t="s">
        <v>481</v>
      </c>
      <c r="L62" s="20" t="s">
        <v>481</v>
      </c>
      <c r="M62" s="18" t="s">
        <v>481</v>
      </c>
      <c r="N62" s="20" t="s">
        <v>481</v>
      </c>
      <c r="O62" s="18" t="s">
        <v>481</v>
      </c>
      <c r="P62" s="20" t="s">
        <v>481</v>
      </c>
      <c r="Q62" s="18" t="n">
        <v>479.66957678</v>
      </c>
      <c r="R62" s="20" t="n">
        <v>22.69057345</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383.68238779</v>
      </c>
      <c r="N63" s="20" t="n">
        <v>1.24851448</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464.78196465</v>
      </c>
      <c r="N64" s="20" t="n">
        <v>1.64197035</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427.99780567</v>
      </c>
      <c r="N65" s="20" t="n">
        <v>1.97258457</v>
      </c>
      <c r="O65" s="18" t="s">
        <v>481</v>
      </c>
      <c r="P65" s="20" t="s">
        <v>481</v>
      </c>
      <c r="Q65" s="18" t="s">
        <v>481</v>
      </c>
      <c r="R65" s="20" t="s">
        <v>481</v>
      </c>
    </row>
    <row r="66" spans="1:18">
      <c r="A66" s="15" t="s">
        <v>541</v>
      </c>
      <c r="B66" s="17" t="n">
        <v>5665</v>
      </c>
      <c r="C66" s="18">
        <f>(104.0/B66*100)</f>
        <v/>
      </c>
      <c r="D66" s="19" t="n">
        <v>5561</v>
      </c>
      <c r="E66" s="18" t="n">
        <v>417.45510197</v>
      </c>
      <c r="F66" s="20" t="n">
        <v>1.31184072</v>
      </c>
      <c r="G66" s="18" t="n">
        <v>425.25760057</v>
      </c>
      <c r="H66" s="20" t="n">
        <v>2.60447944</v>
      </c>
      <c r="I66" s="18" t="s">
        <v>481</v>
      </c>
      <c r="J66" s="20" t="s">
        <v>481</v>
      </c>
      <c r="K66" s="18" t="s">
        <v>481</v>
      </c>
      <c r="L66" s="20" t="s">
        <v>481</v>
      </c>
      <c r="M66" s="18" t="s">
        <v>481</v>
      </c>
      <c r="N66" s="20" t="s">
        <v>481</v>
      </c>
      <c r="O66" s="18" t="s">
        <v>481</v>
      </c>
      <c r="P66" s="20" t="s">
        <v>481</v>
      </c>
      <c r="Q66" s="18" t="n">
        <v>354.42655332</v>
      </c>
      <c r="R66" s="20" t="n">
        <v>3.73718127</v>
      </c>
    </row>
    <row r="67" spans="1:18">
      <c r="A67" s="15" t="s">
        <v>542</v>
      </c>
      <c r="B67" s="17" t="n">
        <v>6971</v>
      </c>
      <c r="C67" s="18">
        <f>(1330.0/B67*100)</f>
        <v/>
      </c>
      <c r="D67" s="19" t="n">
        <v>5641</v>
      </c>
      <c r="E67" s="18" t="n">
        <v>405.20031413</v>
      </c>
      <c r="F67" s="20" t="n">
        <v>2.58208611</v>
      </c>
      <c r="G67" s="18" t="n">
        <v>435.07993574</v>
      </c>
      <c r="H67" s="20" t="n">
        <v>3.79841622</v>
      </c>
      <c r="I67" s="18" t="s">
        <v>481</v>
      </c>
      <c r="J67" s="20" t="s">
        <v>481</v>
      </c>
      <c r="K67" s="18" t="s">
        <v>481</v>
      </c>
      <c r="L67" s="20" t="s">
        <v>481</v>
      </c>
      <c r="M67" s="18" t="s">
        <v>481</v>
      </c>
      <c r="N67" s="20" t="s">
        <v>481</v>
      </c>
      <c r="O67" s="18" t="s">
        <v>481</v>
      </c>
      <c r="P67" s="20" t="s">
        <v>481</v>
      </c>
      <c r="Q67" s="18" t="n">
        <v>354.99327808</v>
      </c>
      <c r="R67" s="20" t="n">
        <v>6.03286411</v>
      </c>
    </row>
    <row r="68" spans="1:18">
      <c r="A68" s="15" t="s">
        <v>543</v>
      </c>
      <c r="B68" s="17" t="n">
        <v>12083</v>
      </c>
      <c r="C68" s="18">
        <f>(32.0/B68*100)</f>
        <v/>
      </c>
      <c r="D68" s="19" t="n">
        <v>12051</v>
      </c>
      <c r="E68" s="18" t="n">
        <v>424.21533939</v>
      </c>
      <c r="F68" s="20" t="n">
        <v>1.33930045</v>
      </c>
      <c r="G68" s="18" t="n">
        <v>446.74883773</v>
      </c>
      <c r="H68" s="20" t="n">
        <v>2.29003588</v>
      </c>
      <c r="I68" s="18" t="s">
        <v>481</v>
      </c>
      <c r="J68" s="20" t="s">
        <v>481</v>
      </c>
      <c r="K68" s="18" t="s">
        <v>481</v>
      </c>
      <c r="L68" s="20" t="s">
        <v>481</v>
      </c>
      <c r="M68" s="18" t="s">
        <v>481</v>
      </c>
      <c r="N68" s="20" t="s">
        <v>481</v>
      </c>
      <c r="O68" s="18" t="s">
        <v>481</v>
      </c>
      <c r="P68" s="20" t="s">
        <v>481</v>
      </c>
      <c r="Q68" s="18" t="n">
        <v>358.19241851</v>
      </c>
      <c r="R68" s="20" t="n">
        <v>2.19811781</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434.88486177</v>
      </c>
      <c r="N69" s="20" t="n">
        <v>3.2334538</v>
      </c>
      <c r="O69" s="18" t="s">
        <v>481</v>
      </c>
      <c r="P69" s="20" t="s">
        <v>481</v>
      </c>
      <c r="Q69" s="18" t="s">
        <v>481</v>
      </c>
      <c r="R69" s="20" t="s">
        <v>481</v>
      </c>
    </row>
    <row r="70" spans="1:18">
      <c r="A70" s="15" t="s">
        <v>545</v>
      </c>
      <c r="B70" s="17" t="n">
        <v>6036</v>
      </c>
      <c r="C70" s="18">
        <f>(223.0/B70*100)</f>
        <v/>
      </c>
      <c r="D70" s="19" t="n">
        <v>5813</v>
      </c>
      <c r="E70" s="18" t="n">
        <v>483.50089279</v>
      </c>
      <c r="F70" s="20" t="n">
        <v>2.78422847</v>
      </c>
      <c r="G70" s="18" t="n">
        <v>512.17015622</v>
      </c>
      <c r="H70" s="20" t="n">
        <v>3.73252241</v>
      </c>
      <c r="I70" s="18" t="s">
        <v>481</v>
      </c>
      <c r="J70" s="20" t="s">
        <v>481</v>
      </c>
      <c r="K70" s="18" t="s">
        <v>481</v>
      </c>
      <c r="L70" s="20" t="s">
        <v>481</v>
      </c>
      <c r="M70" s="18" t="s">
        <v>481</v>
      </c>
      <c r="N70" s="20" t="s">
        <v>481</v>
      </c>
      <c r="O70" s="18" t="s">
        <v>481</v>
      </c>
      <c r="P70" s="20" t="s">
        <v>481</v>
      </c>
      <c r="Q70" s="18" t="n">
        <v>436.07116716</v>
      </c>
      <c r="R70" s="20" t="n">
        <v>10.37641356</v>
      </c>
    </row>
    <row r="71" spans="1:18">
      <c r="A71" s="15" t="s">
        <v>546</v>
      </c>
      <c r="B71" s="17" t="n">
        <v>6115</v>
      </c>
      <c r="C71" s="18">
        <f>(60.0/B71*100)</f>
        <v/>
      </c>
      <c r="D71" s="19" t="n">
        <v>6055</v>
      </c>
      <c r="E71" s="18" t="n">
        <v>543.88191543</v>
      </c>
      <c r="F71" s="20" t="n">
        <v>1.85355334</v>
      </c>
      <c r="G71" s="18" t="n">
        <v>573.10846306</v>
      </c>
      <c r="H71" s="20" t="n">
        <v>1.91779335</v>
      </c>
      <c r="I71" s="18" t="s">
        <v>481</v>
      </c>
      <c r="J71" s="20" t="s">
        <v>481</v>
      </c>
      <c r="K71" s="18" t="s">
        <v>481</v>
      </c>
      <c r="L71" s="20" t="s">
        <v>481</v>
      </c>
      <c r="M71" s="18" t="s">
        <v>481</v>
      </c>
      <c r="N71" s="20" t="s">
        <v>481</v>
      </c>
      <c r="O71" s="18" t="s">
        <v>481</v>
      </c>
      <c r="P71" s="20" t="s">
        <v>481</v>
      </c>
      <c r="Q71" s="18" t="n">
        <v>504.37676495</v>
      </c>
      <c r="R71" s="20" t="n">
        <v>17.07280266</v>
      </c>
    </row>
    <row r="72" spans="1:18">
      <c r="A72" s="15" t="s">
        <v>547</v>
      </c>
      <c r="B72" s="17" t="n">
        <v>7708</v>
      </c>
      <c r="C72" s="18">
        <f>(9.0/B72*100)</f>
        <v/>
      </c>
      <c r="D72" s="19" t="n">
        <v>7699</v>
      </c>
      <c r="E72" s="18" t="n">
        <v>540.34466572</v>
      </c>
      <c r="F72" s="20" t="n">
        <v>3.12847488</v>
      </c>
      <c r="G72" s="18" t="n">
        <v>528.09077212</v>
      </c>
      <c r="H72" s="20" t="n">
        <v>2.99219548</v>
      </c>
      <c r="I72" s="18" t="s">
        <v>481</v>
      </c>
      <c r="J72" s="20" t="s">
        <v>481</v>
      </c>
      <c r="K72" s="18" t="s">
        <v>481</v>
      </c>
      <c r="L72" s="20" t="s">
        <v>481</v>
      </c>
      <c r="M72" s="18" t="s">
        <v>481</v>
      </c>
      <c r="N72" s="20" t="s">
        <v>481</v>
      </c>
      <c r="O72" s="18" t="s">
        <v>481</v>
      </c>
      <c r="P72" s="20" t="s">
        <v>481</v>
      </c>
      <c r="Q72" s="18" t="n">
        <v>453.08045147</v>
      </c>
      <c r="R72" s="20" t="n">
        <v>14.75055101</v>
      </c>
    </row>
    <row r="73" spans="1:18">
      <c r="A73" s="15" t="s">
        <v>548</v>
      </c>
      <c r="B73" s="17" t="n">
        <v>8249</v>
      </c>
      <c r="C73" s="18">
        <f>(220.0/B73*100)</f>
        <v/>
      </c>
      <c r="D73" s="19" t="n">
        <v>8029</v>
      </c>
      <c r="E73" s="18" t="n">
        <v>413.92730339</v>
      </c>
      <c r="F73" s="20" t="n">
        <v>2.67257259</v>
      </c>
      <c r="G73" s="18" t="n">
        <v>444.87585268</v>
      </c>
      <c r="H73" s="20" t="n">
        <v>3.76019757</v>
      </c>
      <c r="I73" s="18" t="s">
        <v>481</v>
      </c>
      <c r="J73" s="20" t="s">
        <v>481</v>
      </c>
      <c r="K73" s="18" t="s">
        <v>481</v>
      </c>
      <c r="L73" s="20" t="s">
        <v>481</v>
      </c>
      <c r="M73" s="18" t="s">
        <v>481</v>
      </c>
      <c r="N73" s="20" t="s">
        <v>481</v>
      </c>
      <c r="O73" s="18" t="s">
        <v>481</v>
      </c>
      <c r="P73" s="20" t="s">
        <v>481</v>
      </c>
      <c r="Q73" s="18" t="n">
        <v>381.15712377</v>
      </c>
      <c r="R73" s="20" t="n">
        <v>10.66742357</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424.59045417</v>
      </c>
      <c r="N74" s="20" t="n">
        <v>1.40919814</v>
      </c>
      <c r="O74" s="18" t="s">
        <v>481</v>
      </c>
      <c r="P74" s="20" t="s">
        <v>481</v>
      </c>
      <c r="Q74" s="18" t="s">
        <v>481</v>
      </c>
      <c r="R74" s="20" t="s">
        <v>481</v>
      </c>
    </row>
    <row r="75" spans="1:18">
      <c r="A75" s="15" t="s">
        <v>550</v>
      </c>
      <c r="B75" s="17" t="n">
        <v>5375</v>
      </c>
      <c r="C75" s="18">
        <f>(355.0/B75*100)</f>
        <v/>
      </c>
      <c r="D75" s="19" t="n">
        <v>5020</v>
      </c>
      <c r="E75" s="18" t="n">
        <v>388.82228622</v>
      </c>
      <c r="F75" s="20" t="n">
        <v>2.21423434</v>
      </c>
      <c r="G75" s="18" t="n">
        <v>399.61363003</v>
      </c>
      <c r="H75" s="20" t="n">
        <v>3.9332189</v>
      </c>
      <c r="I75" s="18" t="s">
        <v>481</v>
      </c>
      <c r="J75" s="20" t="s">
        <v>481</v>
      </c>
      <c r="K75" s="18" t="s">
        <v>481</v>
      </c>
      <c r="L75" s="20" t="s">
        <v>481</v>
      </c>
      <c r="M75" s="18" t="s">
        <v>481</v>
      </c>
      <c r="N75" s="20" t="s">
        <v>481</v>
      </c>
      <c r="O75" s="18" t="s">
        <v>481</v>
      </c>
      <c r="P75" s="20" t="s">
        <v>481</v>
      </c>
      <c r="Q75" s="18" t="n">
        <v>364.38084242</v>
      </c>
      <c r="R75" s="20" t="n">
        <v>4.17656611</v>
      </c>
    </row>
    <row r="76" spans="1:18">
      <c r="A76" s="15" t="s">
        <v>551</v>
      </c>
      <c r="B76" s="17" t="n">
        <v>14167</v>
      </c>
      <c r="C76" s="18">
        <f>(238.0/B76*100)</f>
        <v/>
      </c>
      <c r="D76" s="19" t="n">
        <v>13929</v>
      </c>
      <c r="E76" s="18" t="n">
        <v>433.11530121</v>
      </c>
      <c r="F76" s="20" t="n">
        <v>2.45224038</v>
      </c>
      <c r="G76" s="18" t="n">
        <v>472.55485858</v>
      </c>
      <c r="H76" s="20" t="n">
        <v>3.17223061</v>
      </c>
      <c r="I76" s="18" t="s">
        <v>481</v>
      </c>
      <c r="J76" s="20" t="s">
        <v>481</v>
      </c>
      <c r="K76" s="18" t="s">
        <v>481</v>
      </c>
      <c r="L76" s="20" t="s">
        <v>481</v>
      </c>
      <c r="M76" s="18" t="s">
        <v>481</v>
      </c>
      <c r="N76" s="20" t="s">
        <v>481</v>
      </c>
      <c r="O76" s="18" t="s">
        <v>481</v>
      </c>
      <c r="P76" s="20" t="s">
        <v>481</v>
      </c>
      <c r="Q76" s="18" t="n">
        <v>360.11243275</v>
      </c>
      <c r="R76" s="20" t="n">
        <v>4.71513671</v>
      </c>
    </row>
    <row r="77" spans="1:18">
      <c r="A77" s="15" t="s">
        <v>552</v>
      </c>
      <c r="B77" s="17" t="n">
        <v>6062</v>
      </c>
      <c r="C77" s="18">
        <f>(511.0/B77*100)</f>
        <v/>
      </c>
      <c r="D77" s="19" t="n">
        <v>5551</v>
      </c>
      <c r="E77" s="18" t="n">
        <v>437.6309067</v>
      </c>
      <c r="F77" s="20" t="n">
        <v>2.36527475</v>
      </c>
      <c r="G77" s="18" t="n">
        <v>460.38002795</v>
      </c>
      <c r="H77" s="20" t="n">
        <v>3.30000774</v>
      </c>
      <c r="I77" s="18" t="s">
        <v>481</v>
      </c>
      <c r="J77" s="20" t="s">
        <v>481</v>
      </c>
      <c r="K77" s="18" t="s">
        <v>481</v>
      </c>
      <c r="L77" s="20" t="s">
        <v>481</v>
      </c>
      <c r="M77" s="18" t="s">
        <v>481</v>
      </c>
      <c r="N77" s="20" t="s">
        <v>481</v>
      </c>
      <c r="O77" s="18" t="s">
        <v>481</v>
      </c>
      <c r="P77" s="20" t="s">
        <v>481</v>
      </c>
      <c r="Q77" s="18" t="n">
        <v>373.98425443</v>
      </c>
      <c r="R77" s="20" t="n">
        <v>4.00785367</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524.64451931</v>
      </c>
      <c r="N78" s="20" t="n">
        <v>3.91006783</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475.18659836</v>
      </c>
      <c r="N79" s="20" t="n">
        <v>6.280552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456.48357586</v>
      </c>
      <c r="N80" s="20" t="n">
        <v>3.67164431</v>
      </c>
      <c r="O80" s="18" t="s">
        <v>481</v>
      </c>
      <c r="P80" s="20" t="s">
        <v>481</v>
      </c>
      <c r="Q80" s="18" t="s">
        <v>481</v>
      </c>
      <c r="R80" s="20" t="s">
        <v>481</v>
      </c>
    </row>
    <row r="81" spans="1:18">
      <c r="A81" s="23" t="s">
        <v>556</v>
      </c>
      <c r="B81" s="17" t="n">
        <v>8861</v>
      </c>
      <c r="C81" s="18">
        <f>(123.0/B81*100)</f>
        <v/>
      </c>
      <c r="D81" s="19" t="n">
        <v>8738</v>
      </c>
      <c r="E81" s="18" t="n">
        <v>439.48047235</v>
      </c>
      <c r="F81" s="20" t="n">
        <v>2.7428116</v>
      </c>
      <c r="G81" s="18" t="n">
        <v>457.43155699</v>
      </c>
      <c r="H81" s="20" t="n">
        <v>4.73363764</v>
      </c>
      <c r="I81" s="18" t="s">
        <v>481</v>
      </c>
      <c r="J81" s="20" t="s">
        <v>481</v>
      </c>
      <c r="K81" s="18" t="s">
        <v>481</v>
      </c>
      <c r="L81" s="20" t="s">
        <v>481</v>
      </c>
      <c r="M81" s="18" t="s">
        <v>481</v>
      </c>
      <c r="N81" s="20" t="s">
        <v>481</v>
      </c>
      <c r="O81" s="18" t="s">
        <v>481</v>
      </c>
      <c r="P81" s="20" t="s">
        <v>481</v>
      </c>
      <c r="Q81" s="18" t="n">
        <v>395.93647217</v>
      </c>
      <c r="R81" s="20" t="n">
        <v>10.24861938</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893</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484.42096232</v>
      </c>
      <c r="F7" s="20" t="n">
        <v>2.26087838</v>
      </c>
      <c r="G7" s="18" t="n">
        <v>543.18339522</v>
      </c>
      <c r="H7" s="20" t="n">
        <v>1.85122581</v>
      </c>
      <c r="I7" s="18" t="s">
        <v>481</v>
      </c>
      <c r="J7" s="20" t="s">
        <v>481</v>
      </c>
      <c r="K7" s="18" t="s">
        <v>481</v>
      </c>
      <c r="L7" s="20" t="s">
        <v>481</v>
      </c>
      <c r="M7" s="18" t="s">
        <v>481</v>
      </c>
      <c r="N7" s="20" t="s">
        <v>481</v>
      </c>
      <c r="O7" s="18" t="s">
        <v>481</v>
      </c>
      <c r="P7" s="20" t="s">
        <v>481</v>
      </c>
      <c r="Q7" s="18" t="n">
        <v>483.92118884</v>
      </c>
      <c r="R7" s="20" t="n">
        <v>4.72547294</v>
      </c>
    </row>
    <row r="8" spans="1:18">
      <c r="A8" s="15" t="s">
        <v>483</v>
      </c>
      <c r="B8" s="17" t="n">
        <v>7007</v>
      </c>
      <c r="C8" s="18">
        <f>(324.0/B8*100)</f>
        <v/>
      </c>
      <c r="D8" s="19" t="n">
        <v>6683</v>
      </c>
      <c r="E8" s="18" t="n">
        <v>465.89325659</v>
      </c>
      <c r="F8" s="20" t="n">
        <v>2.84546215</v>
      </c>
      <c r="G8" s="18" t="n">
        <v>518.75495782</v>
      </c>
      <c r="H8" s="20" t="n">
        <v>2.5541352</v>
      </c>
      <c r="I8" s="18" t="s">
        <v>481</v>
      </c>
      <c r="J8" s="20" t="s">
        <v>481</v>
      </c>
      <c r="K8" s="18" t="s">
        <v>481</v>
      </c>
      <c r="L8" s="20" t="s">
        <v>481</v>
      </c>
      <c r="M8" s="18" t="n">
        <v>368.48347797</v>
      </c>
      <c r="N8" s="20" t="n">
        <v>14.99112476</v>
      </c>
      <c r="O8" s="18" t="s">
        <v>481</v>
      </c>
      <c r="P8" s="20" t="s">
        <v>481</v>
      </c>
      <c r="Q8" s="18" t="n">
        <v>445.22967348</v>
      </c>
      <c r="R8" s="20" t="n">
        <v>8.175558130000001</v>
      </c>
    </row>
    <row r="9" spans="1:18">
      <c r="A9" s="15" t="s">
        <v>484</v>
      </c>
      <c r="B9" s="17" t="n">
        <v>9651</v>
      </c>
      <c r="C9" s="18">
        <f>(373.0/B9*100)</f>
        <v/>
      </c>
      <c r="D9" s="19" t="n">
        <v>9278</v>
      </c>
      <c r="E9" s="18" t="n">
        <v>484.19320405</v>
      </c>
      <c r="F9" s="20" t="n">
        <v>2.55164581</v>
      </c>
      <c r="G9" s="18" t="n">
        <v>536.73020789</v>
      </c>
      <c r="H9" s="20" t="n">
        <v>2.34814356</v>
      </c>
      <c r="I9" s="18" t="s">
        <v>481</v>
      </c>
      <c r="J9" s="20" t="s">
        <v>481</v>
      </c>
      <c r="K9" s="18" t="s">
        <v>481</v>
      </c>
      <c r="L9" s="20" t="s">
        <v>481</v>
      </c>
      <c r="M9" s="18" t="n">
        <v>374.78530698</v>
      </c>
      <c r="N9" s="20" t="n">
        <v>11.62763904</v>
      </c>
      <c r="O9" s="18" t="s">
        <v>481</v>
      </c>
      <c r="P9" s="20" t="s">
        <v>481</v>
      </c>
      <c r="Q9" s="18" t="n">
        <v>427.10305619</v>
      </c>
      <c r="R9" s="20" t="n">
        <v>8.64282384</v>
      </c>
    </row>
    <row r="10" spans="1:18">
      <c r="A10" s="15" t="s">
        <v>485</v>
      </c>
      <c r="B10" s="17" t="n">
        <v>20058</v>
      </c>
      <c r="C10" s="18">
        <f>(589.0/B10*100)</f>
        <v/>
      </c>
      <c r="D10" s="19" t="n">
        <v>19469</v>
      </c>
      <c r="E10" s="18" t="n">
        <v>512.89939985</v>
      </c>
      <c r="F10" s="20" t="n">
        <v>2.04466821</v>
      </c>
      <c r="G10" s="18" t="n">
        <v>555.31231587</v>
      </c>
      <c r="H10" s="20" t="n">
        <v>2.19699666</v>
      </c>
      <c r="I10" s="18" t="s">
        <v>481</v>
      </c>
      <c r="J10" s="20" t="s">
        <v>481</v>
      </c>
      <c r="K10" s="18" t="s">
        <v>481</v>
      </c>
      <c r="L10" s="20" t="s">
        <v>481</v>
      </c>
      <c r="M10" s="18" t="s">
        <v>481</v>
      </c>
      <c r="N10" s="20" t="s">
        <v>481</v>
      </c>
      <c r="O10" s="18" t="s">
        <v>481</v>
      </c>
      <c r="P10" s="20" t="s">
        <v>481</v>
      </c>
      <c r="Q10" s="18" t="n">
        <v>457.2621716</v>
      </c>
      <c r="R10" s="20" t="n">
        <v>6.68838211</v>
      </c>
    </row>
    <row r="11" spans="1:18">
      <c r="A11" s="15" t="s">
        <v>486</v>
      </c>
      <c r="B11" s="17" t="n">
        <v>7053</v>
      </c>
      <c r="C11" s="18">
        <f>(259.0/B11*100)</f>
        <v/>
      </c>
      <c r="D11" s="19" t="n">
        <v>6794</v>
      </c>
      <c r="E11" s="18" t="n">
        <v>443.30604425</v>
      </c>
      <c r="F11" s="20" t="n">
        <v>2.65734473</v>
      </c>
      <c r="G11" s="18" t="n">
        <v>465.6626808</v>
      </c>
      <c r="H11" s="20" t="n">
        <v>3.19781663</v>
      </c>
      <c r="I11" s="18" t="s">
        <v>481</v>
      </c>
      <c r="J11" s="20" t="s">
        <v>481</v>
      </c>
      <c r="K11" s="18" t="s">
        <v>481</v>
      </c>
      <c r="L11" s="20" t="s">
        <v>481</v>
      </c>
      <c r="M11" s="18" t="s">
        <v>481</v>
      </c>
      <c r="N11" s="20" t="s">
        <v>481</v>
      </c>
      <c r="O11" s="18" t="s">
        <v>481</v>
      </c>
      <c r="P11" s="20" t="s">
        <v>481</v>
      </c>
      <c r="Q11" s="18" t="n">
        <v>419.86490983</v>
      </c>
      <c r="R11" s="20" t="n">
        <v>6.27885277</v>
      </c>
    </row>
    <row r="12" spans="1:18">
      <c r="A12" s="15" t="s">
        <v>487</v>
      </c>
      <c r="B12" s="17" t="n">
        <v>6894</v>
      </c>
      <c r="C12" s="18">
        <f>(60.0/B12*100)</f>
        <v/>
      </c>
      <c r="D12" s="19" t="n">
        <v>6834</v>
      </c>
      <c r="E12" s="18" t="n">
        <v>479.49152867</v>
      </c>
      <c r="F12" s="20" t="n">
        <v>2.21771771</v>
      </c>
      <c r="G12" s="18" t="n">
        <v>523.08379394</v>
      </c>
      <c r="H12" s="20" t="n">
        <v>2.34966615</v>
      </c>
      <c r="I12" s="18" t="s">
        <v>481</v>
      </c>
      <c r="J12" s="20" t="s">
        <v>481</v>
      </c>
      <c r="K12" s="18" t="s">
        <v>481</v>
      </c>
      <c r="L12" s="20" t="s">
        <v>481</v>
      </c>
      <c r="M12" s="18" t="n">
        <v>366.6777112</v>
      </c>
      <c r="N12" s="20" t="n">
        <v>14.39052153</v>
      </c>
      <c r="O12" s="18" t="s">
        <v>481</v>
      </c>
      <c r="P12" s="20" t="s">
        <v>481</v>
      </c>
      <c r="Q12" s="18" t="n">
        <v>394.2832184</v>
      </c>
      <c r="R12" s="20" t="n">
        <v>7.23416112</v>
      </c>
    </row>
    <row r="13" spans="1:18">
      <c r="A13" s="15" t="s">
        <v>488</v>
      </c>
      <c r="B13" s="17" t="n">
        <v>7161</v>
      </c>
      <c r="C13" s="18">
        <f>(368.0/B13*100)</f>
        <v/>
      </c>
      <c r="D13" s="19" t="n">
        <v>6793</v>
      </c>
      <c r="E13" s="18" t="n">
        <v>494.73632475</v>
      </c>
      <c r="F13" s="20" t="n">
        <v>2.44535918</v>
      </c>
      <c r="G13" s="18" t="n">
        <v>521.11364937</v>
      </c>
      <c r="H13" s="20" t="n">
        <v>2.84788624</v>
      </c>
      <c r="I13" s="18" t="s">
        <v>481</v>
      </c>
      <c r="J13" s="20" t="s">
        <v>481</v>
      </c>
      <c r="K13" s="18" t="s">
        <v>481</v>
      </c>
      <c r="L13" s="20" t="s">
        <v>481</v>
      </c>
      <c r="M13" s="18" t="n">
        <v>436.36003517</v>
      </c>
      <c r="N13" s="20" t="n">
        <v>6.43426798</v>
      </c>
      <c r="O13" s="18" t="s">
        <v>481</v>
      </c>
      <c r="P13" s="20" t="s">
        <v>481</v>
      </c>
      <c r="Q13" s="18" t="n">
        <v>407.44185403</v>
      </c>
      <c r="R13" s="20" t="n">
        <v>9.03561453</v>
      </c>
    </row>
    <row r="14" spans="1:18">
      <c r="A14" s="15" t="s">
        <v>489</v>
      </c>
      <c r="B14" s="17" t="n">
        <v>5587</v>
      </c>
      <c r="C14" s="18">
        <f>(96.0/B14*100)</f>
        <v/>
      </c>
      <c r="D14" s="19" t="n">
        <v>5491</v>
      </c>
      <c r="E14" s="18" t="n">
        <v>520.32318609</v>
      </c>
      <c r="F14" s="20" t="n">
        <v>2.49649527</v>
      </c>
      <c r="G14" s="18" t="n">
        <v>555.82874806</v>
      </c>
      <c r="H14" s="20" t="n">
        <v>2.65937732</v>
      </c>
      <c r="I14" s="18" t="s">
        <v>481</v>
      </c>
      <c r="J14" s="20" t="s">
        <v>481</v>
      </c>
      <c r="K14" s="18" t="s">
        <v>481</v>
      </c>
      <c r="L14" s="20" t="s">
        <v>481</v>
      </c>
      <c r="M14" s="18" t="s">
        <v>481</v>
      </c>
      <c r="N14" s="20" t="s">
        <v>481</v>
      </c>
      <c r="O14" s="18" t="s">
        <v>481</v>
      </c>
      <c r="P14" s="20" t="s">
        <v>481</v>
      </c>
      <c r="Q14" s="18" t="n">
        <v>473.78423191</v>
      </c>
      <c r="R14" s="20" t="n">
        <v>11.9928571</v>
      </c>
    </row>
    <row r="15" spans="1:18">
      <c r="A15" s="15" t="s">
        <v>490</v>
      </c>
      <c r="B15" s="17" t="n">
        <v>5882</v>
      </c>
      <c r="C15" s="18">
        <f>(206.0/B15*100)</f>
        <v/>
      </c>
      <c r="D15" s="19" t="n">
        <v>5676</v>
      </c>
      <c r="E15" s="18" t="n">
        <v>511.51247488</v>
      </c>
      <c r="F15" s="20" t="n">
        <v>2.66038394</v>
      </c>
      <c r="G15" s="18" t="n">
        <v>552.69979596</v>
      </c>
      <c r="H15" s="20" t="n">
        <v>2.59652291</v>
      </c>
      <c r="I15" s="18" t="s">
        <v>481</v>
      </c>
      <c r="J15" s="20" t="s">
        <v>481</v>
      </c>
      <c r="K15" s="18" t="s">
        <v>481</v>
      </c>
      <c r="L15" s="20" t="s">
        <v>481</v>
      </c>
      <c r="M15" s="18" t="n">
        <v>375.95013089</v>
      </c>
      <c r="N15" s="20" t="n">
        <v>17.42774697</v>
      </c>
      <c r="O15" s="18" t="s">
        <v>481</v>
      </c>
      <c r="P15" s="20" t="s">
        <v>481</v>
      </c>
      <c r="Q15" s="18" t="n">
        <v>456.66098736</v>
      </c>
      <c r="R15" s="20" t="n">
        <v>8.11076488</v>
      </c>
    </row>
    <row r="16" spans="1:18">
      <c r="A16" s="15" t="s">
        <v>491</v>
      </c>
      <c r="B16" s="17" t="n">
        <v>6108</v>
      </c>
      <c r="C16" s="18">
        <f>(203.0/B16*100)</f>
        <v/>
      </c>
      <c r="D16" s="19" t="n">
        <v>5905</v>
      </c>
      <c r="E16" s="18" t="n">
        <v>477.19726412</v>
      </c>
      <c r="F16" s="20" t="n">
        <v>2.29443046</v>
      </c>
      <c r="G16" s="18" t="n">
        <v>530.13442376</v>
      </c>
      <c r="H16" s="20" t="n">
        <v>2.7781354</v>
      </c>
      <c r="I16" s="18" t="s">
        <v>481</v>
      </c>
      <c r="J16" s="20" t="s">
        <v>481</v>
      </c>
      <c r="K16" s="18" t="s">
        <v>481</v>
      </c>
      <c r="L16" s="20" t="s">
        <v>481</v>
      </c>
      <c r="M16" s="18" t="s">
        <v>481</v>
      </c>
      <c r="N16" s="20" t="s">
        <v>481</v>
      </c>
      <c r="O16" s="18" t="s">
        <v>481</v>
      </c>
      <c r="P16" s="20" t="s">
        <v>481</v>
      </c>
      <c r="Q16" s="18" t="n">
        <v>405.50352619</v>
      </c>
      <c r="R16" s="20" t="n">
        <v>10.39565222</v>
      </c>
    </row>
    <row r="17" spans="1:18">
      <c r="A17" s="15" t="s">
        <v>492</v>
      </c>
      <c r="B17" s="17" t="n">
        <v>6504</v>
      </c>
      <c r="C17" s="18">
        <f>(2741.0/B17*100)</f>
        <v/>
      </c>
      <c r="D17" s="19" t="n">
        <v>3763</v>
      </c>
      <c r="E17" s="18" t="n">
        <v>485.57652713</v>
      </c>
      <c r="F17" s="20" t="n">
        <v>4.255634</v>
      </c>
      <c r="G17" s="18" t="n">
        <v>539.66271575</v>
      </c>
      <c r="H17" s="20" t="n">
        <v>3.32138014</v>
      </c>
      <c r="I17" s="18" t="s">
        <v>481</v>
      </c>
      <c r="J17" s="20" t="s">
        <v>481</v>
      </c>
      <c r="K17" s="18" t="s">
        <v>481</v>
      </c>
      <c r="L17" s="20" t="s">
        <v>481</v>
      </c>
      <c r="M17" s="18" t="n">
        <v>360.48925247</v>
      </c>
      <c r="N17" s="20" t="n">
        <v>12.44339086</v>
      </c>
      <c r="O17" s="18" t="s">
        <v>481</v>
      </c>
      <c r="P17" s="20" t="s">
        <v>481</v>
      </c>
      <c r="Q17" s="18" t="n">
        <v>462.27332937</v>
      </c>
      <c r="R17" s="20" t="n">
        <v>8.7935946</v>
      </c>
    </row>
    <row r="18" spans="1:18">
      <c r="A18" s="15" t="s">
        <v>493</v>
      </c>
      <c r="B18" s="17" t="n">
        <v>5532</v>
      </c>
      <c r="C18" s="18">
        <f>(33.0/B18*100)</f>
        <v/>
      </c>
      <c r="D18" s="19" t="n">
        <v>5499</v>
      </c>
      <c r="E18" s="18" t="n">
        <v>438.38743647</v>
      </c>
      <c r="F18" s="20" t="n">
        <v>3.7562194</v>
      </c>
      <c r="G18" s="18" t="n">
        <v>479.59667352</v>
      </c>
      <c r="H18" s="20" t="n">
        <v>3.68149563</v>
      </c>
      <c r="I18" s="18" t="s">
        <v>481</v>
      </c>
      <c r="J18" s="20" t="s">
        <v>481</v>
      </c>
      <c r="K18" s="18" t="s">
        <v>481</v>
      </c>
      <c r="L18" s="20" t="s">
        <v>481</v>
      </c>
      <c r="M18" s="18" t="s">
        <v>481</v>
      </c>
      <c r="N18" s="20" t="s">
        <v>481</v>
      </c>
      <c r="O18" s="18" t="s">
        <v>481</v>
      </c>
      <c r="P18" s="20" t="s">
        <v>481</v>
      </c>
      <c r="Q18" s="18" t="n">
        <v>372.7855206</v>
      </c>
      <c r="R18" s="20" t="n">
        <v>8.195344990000001</v>
      </c>
    </row>
    <row r="19" spans="1:18">
      <c r="A19" s="15" t="s">
        <v>494</v>
      </c>
      <c r="B19" s="17" t="n">
        <v>5658</v>
      </c>
      <c r="C19" s="18">
        <f>(521.0/B19*100)</f>
        <v/>
      </c>
      <c r="D19" s="19" t="n">
        <v>5137</v>
      </c>
      <c r="E19" s="18" t="n">
        <v>461.78910276</v>
      </c>
      <c r="F19" s="20" t="n">
        <v>3.14485513</v>
      </c>
      <c r="G19" s="18" t="n">
        <v>507.3315423</v>
      </c>
      <c r="H19" s="20" t="n">
        <v>3.09048447</v>
      </c>
      <c r="I19" s="18" t="s">
        <v>481</v>
      </c>
      <c r="J19" s="20" t="s">
        <v>481</v>
      </c>
      <c r="K19" s="18" t="s">
        <v>481</v>
      </c>
      <c r="L19" s="20" t="s">
        <v>481</v>
      </c>
      <c r="M19" s="18" t="s">
        <v>481</v>
      </c>
      <c r="N19" s="20" t="s">
        <v>481</v>
      </c>
      <c r="O19" s="18" t="s">
        <v>481</v>
      </c>
      <c r="P19" s="20" t="s">
        <v>481</v>
      </c>
      <c r="Q19" s="18" t="n">
        <v>399.44186048</v>
      </c>
      <c r="R19" s="20" t="n">
        <v>7.6178603</v>
      </c>
    </row>
    <row r="20" spans="1:18">
      <c r="A20" s="15" t="s">
        <v>495</v>
      </c>
      <c r="B20" s="17" t="n">
        <v>3371</v>
      </c>
      <c r="C20" s="18">
        <f>(75.0/B20*100)</f>
        <v/>
      </c>
      <c r="D20" s="19" t="n">
        <v>3296</v>
      </c>
      <c r="E20" s="18" t="n">
        <v>445.92291579</v>
      </c>
      <c r="F20" s="20" t="n">
        <v>2.86447238</v>
      </c>
      <c r="G20" s="18" t="n">
        <v>490.3019408</v>
      </c>
      <c r="H20" s="20" t="n">
        <v>2.07357724</v>
      </c>
      <c r="I20" s="18" t="s">
        <v>481</v>
      </c>
      <c r="J20" s="20" t="s">
        <v>481</v>
      </c>
      <c r="K20" s="18" t="s">
        <v>481</v>
      </c>
      <c r="L20" s="20" t="s">
        <v>481</v>
      </c>
      <c r="M20" s="18" t="s">
        <v>481</v>
      </c>
      <c r="N20" s="20" t="s">
        <v>481</v>
      </c>
      <c r="O20" s="18" t="s">
        <v>481</v>
      </c>
      <c r="P20" s="20" t="s">
        <v>481</v>
      </c>
      <c r="Q20" s="18" t="n">
        <v>434.76396768</v>
      </c>
      <c r="R20" s="20" t="n">
        <v>7.31799597</v>
      </c>
    </row>
    <row r="21" spans="1:18">
      <c r="A21" s="15" t="s">
        <v>496</v>
      </c>
      <c r="B21" s="17" t="n">
        <v>5741</v>
      </c>
      <c r="C21" s="18">
        <f>(90.0/B21*100)</f>
        <v/>
      </c>
      <c r="D21" s="19" t="n">
        <v>5651</v>
      </c>
      <c r="E21" s="18" t="n">
        <v>475.92782296</v>
      </c>
      <c r="F21" s="20" t="n">
        <v>3.18501762</v>
      </c>
      <c r="G21" s="18" t="n">
        <v>518.2485089</v>
      </c>
      <c r="H21" s="20" t="n">
        <v>2.23386893</v>
      </c>
      <c r="I21" s="18" t="s">
        <v>481</v>
      </c>
      <c r="J21" s="20" t="s">
        <v>481</v>
      </c>
      <c r="K21" s="18" t="s">
        <v>481</v>
      </c>
      <c r="L21" s="20" t="s">
        <v>481</v>
      </c>
      <c r="M21" s="18" t="s">
        <v>481</v>
      </c>
      <c r="N21" s="20" t="s">
        <v>481</v>
      </c>
      <c r="O21" s="18" t="s">
        <v>481</v>
      </c>
      <c r="P21" s="20" t="s">
        <v>481</v>
      </c>
      <c r="Q21" s="18" t="n">
        <v>457.64561294</v>
      </c>
      <c r="R21" s="20" t="n">
        <v>9.12068472</v>
      </c>
    </row>
    <row r="22" spans="1:18">
      <c r="A22" s="15" t="s">
        <v>497</v>
      </c>
      <c r="B22" s="17" t="n">
        <v>6598</v>
      </c>
      <c r="C22" s="18">
        <f>(45.0/B22*100)</f>
        <v/>
      </c>
      <c r="D22" s="19" t="n">
        <v>6553</v>
      </c>
      <c r="E22" s="18" t="n">
        <v>449.6844816</v>
      </c>
      <c r="F22" s="20" t="n">
        <v>3.58745789</v>
      </c>
      <c r="G22" s="18" t="n">
        <v>504.19944378</v>
      </c>
      <c r="H22" s="20" t="n">
        <v>4.18325955</v>
      </c>
      <c r="I22" s="18" t="s">
        <v>481</v>
      </c>
      <c r="J22" s="20" t="s">
        <v>481</v>
      </c>
      <c r="K22" s="18" t="s">
        <v>481</v>
      </c>
      <c r="L22" s="20" t="s">
        <v>481</v>
      </c>
      <c r="M22" s="18" t="n">
        <v>448.29286391</v>
      </c>
      <c r="N22" s="20" t="n">
        <v>8.79720176</v>
      </c>
      <c r="O22" s="18" t="s">
        <v>481</v>
      </c>
      <c r="P22" s="20" t="s">
        <v>481</v>
      </c>
      <c r="Q22" s="18" t="n">
        <v>345.52548945</v>
      </c>
      <c r="R22" s="20" t="n">
        <v>8.087144159999999</v>
      </c>
    </row>
    <row r="23" spans="1:18">
      <c r="A23" s="15" t="s">
        <v>498</v>
      </c>
      <c r="B23" s="17" t="n">
        <v>11583</v>
      </c>
      <c r="C23" s="18">
        <f>(321.0/B23*100)</f>
        <v/>
      </c>
      <c r="D23" s="19" t="n">
        <v>11262</v>
      </c>
      <c r="E23" s="18" t="n">
        <v>460.51862914</v>
      </c>
      <c r="F23" s="20" t="n">
        <v>2.82824913</v>
      </c>
      <c r="G23" s="18" t="n">
        <v>499.87536855</v>
      </c>
      <c r="H23" s="20" t="n">
        <v>2.72550184</v>
      </c>
      <c r="I23" s="18" t="s">
        <v>481</v>
      </c>
      <c r="J23" s="20" t="s">
        <v>481</v>
      </c>
      <c r="K23" s="18" t="s">
        <v>481</v>
      </c>
      <c r="L23" s="20" t="s">
        <v>481</v>
      </c>
      <c r="M23" s="18" t="s">
        <v>481</v>
      </c>
      <c r="N23" s="20" t="s">
        <v>481</v>
      </c>
      <c r="O23" s="18" t="s">
        <v>481</v>
      </c>
      <c r="P23" s="20" t="s">
        <v>481</v>
      </c>
      <c r="Q23" s="18" t="n">
        <v>416.76974806</v>
      </c>
      <c r="R23" s="20" t="n">
        <v>9.435076390000001</v>
      </c>
    </row>
    <row r="24" spans="1:18">
      <c r="A24" s="15" t="s">
        <v>499</v>
      </c>
      <c r="B24" s="17" t="n">
        <v>6647</v>
      </c>
      <c r="C24" s="18">
        <f>(23.0/B24*100)</f>
        <v/>
      </c>
      <c r="D24" s="19" t="n">
        <v>6624</v>
      </c>
      <c r="E24" s="18" t="n">
        <v>533.57513327</v>
      </c>
      <c r="F24" s="20" t="n">
        <v>2.71761923</v>
      </c>
      <c r="G24" s="18" t="n">
        <v>561.50795601</v>
      </c>
      <c r="H24" s="20" t="n">
        <v>4.29983614</v>
      </c>
      <c r="I24" s="18" t="s">
        <v>481</v>
      </c>
      <c r="J24" s="20" t="s">
        <v>481</v>
      </c>
      <c r="K24" s="18" t="s">
        <v>481</v>
      </c>
      <c r="L24" s="20" t="s">
        <v>481</v>
      </c>
      <c r="M24" s="18" t="s">
        <v>481</v>
      </c>
      <c r="N24" s="20" t="s">
        <v>481</v>
      </c>
      <c r="O24" s="18" t="s">
        <v>481</v>
      </c>
      <c r="P24" s="20" t="s">
        <v>481</v>
      </c>
      <c r="Q24" s="18" t="n">
        <v>471.56612662</v>
      </c>
      <c r="R24" s="20" t="n">
        <v>10.88798684</v>
      </c>
    </row>
    <row r="25" spans="1:18">
      <c r="A25" s="15" t="s">
        <v>500</v>
      </c>
      <c r="B25" s="17" t="n">
        <v>5581</v>
      </c>
      <c r="C25" s="18">
        <f>(26.0/B25*100)</f>
        <v/>
      </c>
      <c r="D25" s="19" t="n">
        <v>5555</v>
      </c>
      <c r="E25" s="18" t="n">
        <v>482.28651978</v>
      </c>
      <c r="F25" s="20" t="n">
        <v>3.26982887</v>
      </c>
      <c r="G25" s="18" t="n">
        <v>538.2501867</v>
      </c>
      <c r="H25" s="20" t="n">
        <v>3.07436637</v>
      </c>
      <c r="I25" s="18" t="s">
        <v>481</v>
      </c>
      <c r="J25" s="20" t="s">
        <v>481</v>
      </c>
      <c r="K25" s="18" t="s">
        <v>481</v>
      </c>
      <c r="L25" s="20" t="s">
        <v>481</v>
      </c>
      <c r="M25" s="18" t="s">
        <v>481</v>
      </c>
      <c r="N25" s="20" t="s">
        <v>481</v>
      </c>
      <c r="O25" s="18" t="s">
        <v>481</v>
      </c>
      <c r="P25" s="20" t="s">
        <v>481</v>
      </c>
      <c r="Q25" s="18" t="n">
        <v>496.53935251</v>
      </c>
      <c r="R25" s="20" t="n">
        <v>11.09660778</v>
      </c>
    </row>
    <row r="26" spans="1:18">
      <c r="A26" s="15" t="s">
        <v>501</v>
      </c>
      <c r="B26" s="17" t="n">
        <v>4869</v>
      </c>
      <c r="C26" s="18">
        <f>(103.0/B26*100)</f>
        <v/>
      </c>
      <c r="D26" s="19" t="n">
        <v>4766</v>
      </c>
      <c r="E26" s="18" t="n">
        <v>478.88788943</v>
      </c>
      <c r="F26" s="20" t="n">
        <v>1.89644485</v>
      </c>
      <c r="G26" s="18" t="n">
        <v>509.4516693</v>
      </c>
      <c r="H26" s="20" t="n">
        <v>2.3259963</v>
      </c>
      <c r="I26" s="18" t="s">
        <v>481</v>
      </c>
      <c r="J26" s="20" t="s">
        <v>481</v>
      </c>
      <c r="K26" s="18" t="s">
        <v>481</v>
      </c>
      <c r="L26" s="20" t="s">
        <v>481</v>
      </c>
      <c r="M26" s="18" t="s">
        <v>481</v>
      </c>
      <c r="N26" s="20" t="s">
        <v>481</v>
      </c>
      <c r="O26" s="18" t="s">
        <v>481</v>
      </c>
      <c r="P26" s="20" t="s">
        <v>481</v>
      </c>
      <c r="Q26" s="18" t="n">
        <v>443.05989708</v>
      </c>
      <c r="R26" s="20" t="n">
        <v>10.80513327</v>
      </c>
    </row>
    <row r="27" spans="1:18">
      <c r="A27" s="15" t="s">
        <v>502</v>
      </c>
      <c r="B27" s="17" t="n">
        <v>5299</v>
      </c>
      <c r="C27" s="18">
        <f>(228.0/B27*100)</f>
        <v/>
      </c>
      <c r="D27" s="19" t="n">
        <v>5071</v>
      </c>
      <c r="E27" s="18" t="n">
        <v>454.95485893</v>
      </c>
      <c r="F27" s="20" t="n">
        <v>2.07794373</v>
      </c>
      <c r="G27" s="18" t="n">
        <v>512.66909832</v>
      </c>
      <c r="H27" s="20" t="n">
        <v>1.52347253</v>
      </c>
      <c r="I27" s="18" t="s">
        <v>481</v>
      </c>
      <c r="J27" s="20" t="s">
        <v>481</v>
      </c>
      <c r="K27" s="18" t="s">
        <v>481</v>
      </c>
      <c r="L27" s="20" t="s">
        <v>481</v>
      </c>
      <c r="M27" s="18" t="s">
        <v>481</v>
      </c>
      <c r="N27" s="20" t="s">
        <v>481</v>
      </c>
      <c r="O27" s="18" t="s">
        <v>481</v>
      </c>
      <c r="P27" s="20" t="s">
        <v>481</v>
      </c>
      <c r="Q27" s="18" t="n">
        <v>406.13484181</v>
      </c>
      <c r="R27" s="20" t="n">
        <v>4.71648025</v>
      </c>
    </row>
    <row r="28" spans="1:18">
      <c r="A28" s="15" t="s">
        <v>503</v>
      </c>
      <c r="B28" s="17" t="n">
        <v>7568</v>
      </c>
      <c r="C28" s="18">
        <f>(600.0/B28*100)</f>
        <v/>
      </c>
      <c r="D28" s="19" t="n">
        <v>6968</v>
      </c>
      <c r="E28" s="18" t="n">
        <v>414.24046716</v>
      </c>
      <c r="F28" s="20" t="n">
        <v>2.25902262</v>
      </c>
      <c r="G28" s="18" t="n">
        <v>428.98038513</v>
      </c>
      <c r="H28" s="20" t="n">
        <v>2.97376116</v>
      </c>
      <c r="I28" s="18" t="s">
        <v>481</v>
      </c>
      <c r="J28" s="20" t="s">
        <v>481</v>
      </c>
      <c r="K28" s="18" t="s">
        <v>481</v>
      </c>
      <c r="L28" s="20" t="s">
        <v>481</v>
      </c>
      <c r="M28" s="18" t="s">
        <v>481</v>
      </c>
      <c r="N28" s="20" t="s">
        <v>481</v>
      </c>
      <c r="O28" s="18" t="s">
        <v>481</v>
      </c>
      <c r="P28" s="20" t="s">
        <v>481</v>
      </c>
      <c r="Q28" s="18" t="n">
        <v>392.96887303</v>
      </c>
      <c r="R28" s="20" t="n">
        <v>6.50639988</v>
      </c>
    </row>
    <row r="29" spans="1:18">
      <c r="A29" s="15" t="s">
        <v>504</v>
      </c>
      <c r="B29" s="17" t="n">
        <v>5385</v>
      </c>
      <c r="C29" s="18">
        <f>(30.0/B29*100)</f>
        <v/>
      </c>
      <c r="D29" s="19" t="n">
        <v>5355</v>
      </c>
      <c r="E29" s="18" t="n">
        <v>489.69677379</v>
      </c>
      <c r="F29" s="20" t="n">
        <v>2.84577452</v>
      </c>
      <c r="G29" s="18" t="n">
        <v>538.3510358</v>
      </c>
      <c r="H29" s="20" t="n">
        <v>2.38465506</v>
      </c>
      <c r="I29" s="18" t="s">
        <v>481</v>
      </c>
      <c r="J29" s="20" t="s">
        <v>481</v>
      </c>
      <c r="K29" s="18" t="s">
        <v>481</v>
      </c>
      <c r="L29" s="20" t="s">
        <v>481</v>
      </c>
      <c r="M29" s="18" t="n">
        <v>358.28551468</v>
      </c>
      <c r="N29" s="20" t="n">
        <v>8.567023300000001</v>
      </c>
      <c r="O29" s="18" t="s">
        <v>481</v>
      </c>
      <c r="P29" s="20" t="s">
        <v>481</v>
      </c>
      <c r="Q29" s="18" t="n">
        <v>413.22271346</v>
      </c>
      <c r="R29" s="20" t="n">
        <v>15.08596094</v>
      </c>
    </row>
    <row r="30" spans="1:18">
      <c r="A30" s="15" t="s">
        <v>505</v>
      </c>
      <c r="B30" s="17" t="n">
        <v>4520</v>
      </c>
      <c r="C30" s="18">
        <f>(279.0/B30*100)</f>
        <v/>
      </c>
      <c r="D30" s="19" t="n">
        <v>4241</v>
      </c>
      <c r="E30" s="18" t="n">
        <v>482.41349922</v>
      </c>
      <c r="F30" s="20" t="n">
        <v>2.86801618</v>
      </c>
      <c r="G30" s="18" t="n">
        <v>550.28678605</v>
      </c>
      <c r="H30" s="20" t="n">
        <v>2.71129188</v>
      </c>
      <c r="I30" s="18" t="s">
        <v>481</v>
      </c>
      <c r="J30" s="20" t="s">
        <v>481</v>
      </c>
      <c r="K30" s="18" t="s">
        <v>481</v>
      </c>
      <c r="L30" s="20" t="s">
        <v>481</v>
      </c>
      <c r="M30" s="18" t="s">
        <v>481</v>
      </c>
      <c r="N30" s="20" t="s">
        <v>481</v>
      </c>
      <c r="O30" s="18" t="s">
        <v>481</v>
      </c>
      <c r="P30" s="20" t="s">
        <v>481</v>
      </c>
      <c r="Q30" s="18" t="n">
        <v>439.87702738</v>
      </c>
      <c r="R30" s="20" t="n">
        <v>8.66924318</v>
      </c>
    </row>
    <row r="31" spans="1:18">
      <c r="A31" s="15" t="s">
        <v>506</v>
      </c>
      <c r="B31" s="17" t="n">
        <v>5456</v>
      </c>
      <c r="C31" s="18">
        <f>(159.0/B31*100)</f>
        <v/>
      </c>
      <c r="D31" s="19" t="n">
        <v>5297</v>
      </c>
      <c r="E31" s="18" t="n">
        <v>480.14274861</v>
      </c>
      <c r="F31" s="20" t="n">
        <v>2.57325078</v>
      </c>
      <c r="G31" s="18" t="n">
        <v>520.95941836</v>
      </c>
      <c r="H31" s="20" t="n">
        <v>2.66115072</v>
      </c>
      <c r="I31" s="18" t="s">
        <v>481</v>
      </c>
      <c r="J31" s="20" t="s">
        <v>481</v>
      </c>
      <c r="K31" s="18" t="s">
        <v>481</v>
      </c>
      <c r="L31" s="20" t="s">
        <v>481</v>
      </c>
      <c r="M31" s="18" t="s">
        <v>481</v>
      </c>
      <c r="N31" s="20" t="s">
        <v>481</v>
      </c>
      <c r="O31" s="18" t="s">
        <v>481</v>
      </c>
      <c r="P31" s="20" t="s">
        <v>481</v>
      </c>
      <c r="Q31" s="18" t="n">
        <v>425.64540434</v>
      </c>
      <c r="R31" s="20" t="n">
        <v>7.20835955</v>
      </c>
    </row>
    <row r="32" spans="1:18">
      <c r="A32" s="15" t="s">
        <v>507</v>
      </c>
      <c r="B32" s="17" t="n">
        <v>4478</v>
      </c>
      <c r="C32" s="18">
        <f>(6.0/B32*100)</f>
        <v/>
      </c>
      <c r="D32" s="19" t="n">
        <v>4472</v>
      </c>
      <c r="E32" s="18" t="n">
        <v>474.84488623</v>
      </c>
      <c r="F32" s="20" t="n">
        <v>2.68031252</v>
      </c>
      <c r="G32" s="18" t="n">
        <v>528.63345458</v>
      </c>
      <c r="H32" s="20" t="n">
        <v>2.90994793</v>
      </c>
      <c r="I32" s="18" t="s">
        <v>481</v>
      </c>
      <c r="J32" s="20" t="s">
        <v>481</v>
      </c>
      <c r="K32" s="18" t="s">
        <v>481</v>
      </c>
      <c r="L32" s="20" t="s">
        <v>481</v>
      </c>
      <c r="M32" s="18" t="s">
        <v>481</v>
      </c>
      <c r="N32" s="20" t="s">
        <v>481</v>
      </c>
      <c r="O32" s="18" t="s">
        <v>481</v>
      </c>
      <c r="P32" s="20" t="s">
        <v>481</v>
      </c>
      <c r="Q32" s="18" t="n">
        <v>414.16099543</v>
      </c>
      <c r="R32" s="20" t="n">
        <v>13.25007996</v>
      </c>
    </row>
    <row r="33" spans="1:18">
      <c r="A33" s="15" t="s">
        <v>508</v>
      </c>
      <c r="B33" s="17" t="n">
        <v>7325</v>
      </c>
      <c r="C33" s="18">
        <f>(90.0/B33*100)</f>
        <v/>
      </c>
      <c r="D33" s="19" t="n">
        <v>7235</v>
      </c>
      <c r="E33" s="18" t="n">
        <v>485.70729201</v>
      </c>
      <c r="F33" s="20" t="n">
        <v>2.47273462</v>
      </c>
      <c r="G33" s="18" t="n">
        <v>532.21376982</v>
      </c>
      <c r="H33" s="20" t="n">
        <v>3.13577439</v>
      </c>
      <c r="I33" s="18" t="s">
        <v>481</v>
      </c>
      <c r="J33" s="20" t="s">
        <v>481</v>
      </c>
      <c r="K33" s="18" t="s">
        <v>481</v>
      </c>
      <c r="L33" s="20" t="s">
        <v>481</v>
      </c>
      <c r="M33" s="18" t="s">
        <v>481</v>
      </c>
      <c r="N33" s="20" t="s">
        <v>481</v>
      </c>
      <c r="O33" s="18" t="s">
        <v>481</v>
      </c>
      <c r="P33" s="20" t="s">
        <v>481</v>
      </c>
      <c r="Q33" s="18" t="n">
        <v>430.76635732</v>
      </c>
      <c r="R33" s="20" t="n">
        <v>10.41663131</v>
      </c>
    </row>
    <row r="34" spans="1:18">
      <c r="A34" s="15" t="s">
        <v>509</v>
      </c>
      <c r="B34" s="17" t="n">
        <v>6350</v>
      </c>
      <c r="C34" s="18">
        <f>(117.0/B34*100)</f>
        <v/>
      </c>
      <c r="D34" s="19" t="n">
        <v>6233</v>
      </c>
      <c r="E34" s="18" t="n">
        <v>451.50386931</v>
      </c>
      <c r="F34" s="20" t="n">
        <v>2.49431464</v>
      </c>
      <c r="G34" s="18" t="n">
        <v>492.89909493</v>
      </c>
      <c r="H34" s="20" t="n">
        <v>2.87867579</v>
      </c>
      <c r="I34" s="18" t="s">
        <v>481</v>
      </c>
      <c r="J34" s="20" t="s">
        <v>481</v>
      </c>
      <c r="K34" s="18" t="s">
        <v>481</v>
      </c>
      <c r="L34" s="20" t="s">
        <v>481</v>
      </c>
      <c r="M34" s="18" t="n">
        <v>306.56969545</v>
      </c>
      <c r="N34" s="20" t="n">
        <v>10.27624616</v>
      </c>
      <c r="O34" s="18" t="s">
        <v>481</v>
      </c>
      <c r="P34" s="20" t="s">
        <v>481</v>
      </c>
      <c r="Q34" s="18" t="n">
        <v>384.54412675</v>
      </c>
      <c r="R34" s="20" t="n">
        <v>7.75621215</v>
      </c>
    </row>
    <row r="35" spans="1:18">
      <c r="A35" s="15" t="s">
        <v>510</v>
      </c>
      <c r="B35" s="17" t="n">
        <v>6406</v>
      </c>
      <c r="C35" s="18">
        <f>(88.0/B35*100)</f>
        <v/>
      </c>
      <c r="D35" s="19" t="n">
        <v>6318</v>
      </c>
      <c r="E35" s="18" t="n">
        <v>488.71284604</v>
      </c>
      <c r="F35" s="20" t="n">
        <v>2.67670474</v>
      </c>
      <c r="G35" s="18" t="n">
        <v>531.47697571</v>
      </c>
      <c r="H35" s="20" t="n">
        <v>1.80985626</v>
      </c>
      <c r="I35" s="18" t="s">
        <v>481</v>
      </c>
      <c r="J35" s="20" t="s">
        <v>481</v>
      </c>
      <c r="K35" s="18" t="s">
        <v>481</v>
      </c>
      <c r="L35" s="20" t="s">
        <v>481</v>
      </c>
      <c r="M35" s="18" t="n">
        <v>374.85244494</v>
      </c>
      <c r="N35" s="20" t="n">
        <v>5.84040672</v>
      </c>
      <c r="O35" s="18" t="s">
        <v>481</v>
      </c>
      <c r="P35" s="20" t="s">
        <v>481</v>
      </c>
      <c r="Q35" s="18" t="n">
        <v>416.60931493</v>
      </c>
      <c r="R35" s="20" t="n">
        <v>8.605451649999999</v>
      </c>
    </row>
    <row r="36" spans="1:18">
      <c r="A36" s="15" t="s">
        <v>511</v>
      </c>
      <c r="B36" s="17" t="n">
        <v>6736</v>
      </c>
      <c r="C36" s="18">
        <f>(113.0/B36*100)</f>
        <v/>
      </c>
      <c r="D36" s="19" t="n">
        <v>6623</v>
      </c>
      <c r="E36" s="18" t="n">
        <v>484.07913581</v>
      </c>
      <c r="F36" s="20" t="n">
        <v>2.23414956</v>
      </c>
      <c r="G36" s="18" t="n">
        <v>509.69425292</v>
      </c>
      <c r="H36" s="20" t="n">
        <v>2.46506348</v>
      </c>
      <c r="I36" s="18" t="s">
        <v>481</v>
      </c>
      <c r="J36" s="20" t="s">
        <v>481</v>
      </c>
      <c r="K36" s="18" t="s">
        <v>481</v>
      </c>
      <c r="L36" s="20" t="s">
        <v>481</v>
      </c>
      <c r="M36" s="18" t="s">
        <v>481</v>
      </c>
      <c r="N36" s="20" t="s">
        <v>481</v>
      </c>
      <c r="O36" s="18" t="s">
        <v>481</v>
      </c>
      <c r="P36" s="20" t="s">
        <v>481</v>
      </c>
      <c r="Q36" s="18" t="n">
        <v>430.78152946</v>
      </c>
      <c r="R36" s="20" t="n">
        <v>7.75747196</v>
      </c>
    </row>
    <row r="37" spans="1:18">
      <c r="A37" s="15" t="s">
        <v>512</v>
      </c>
      <c r="B37" s="17" t="n">
        <v>5458</v>
      </c>
      <c r="C37" s="18">
        <f>(232.0/B37*100)</f>
        <v/>
      </c>
      <c r="D37" s="19" t="n">
        <v>5226</v>
      </c>
      <c r="E37" s="18" t="n">
        <v>480.02222147</v>
      </c>
      <c r="F37" s="20" t="n">
        <v>3.40635839</v>
      </c>
      <c r="G37" s="18" t="n">
        <v>518.80459668</v>
      </c>
      <c r="H37" s="20" t="n">
        <v>3.82438887</v>
      </c>
      <c r="I37" s="18" t="s">
        <v>481</v>
      </c>
      <c r="J37" s="20" t="s">
        <v>481</v>
      </c>
      <c r="K37" s="18" t="s">
        <v>481</v>
      </c>
      <c r="L37" s="20" t="s">
        <v>481</v>
      </c>
      <c r="M37" s="18" t="s">
        <v>481</v>
      </c>
      <c r="N37" s="20" t="s">
        <v>481</v>
      </c>
      <c r="O37" s="18" t="s">
        <v>481</v>
      </c>
      <c r="P37" s="20" t="s">
        <v>481</v>
      </c>
      <c r="Q37" s="18" t="n">
        <v>415.92902098</v>
      </c>
      <c r="R37" s="20" t="n">
        <v>7.22969132</v>
      </c>
    </row>
    <row r="38" spans="1:18">
      <c r="A38" s="15" t="s">
        <v>513</v>
      </c>
      <c r="B38" s="17" t="n">
        <v>5860</v>
      </c>
      <c r="C38" s="18">
        <f>(35.0/B38*100)</f>
        <v/>
      </c>
      <c r="D38" s="19" t="n">
        <v>5825</v>
      </c>
      <c r="E38" s="18" t="n">
        <v>475.54771785</v>
      </c>
      <c r="F38" s="20" t="n">
        <v>3.59137004</v>
      </c>
      <c r="G38" s="18" t="n">
        <v>526.7752888700001</v>
      </c>
      <c r="H38" s="20" t="n">
        <v>3.03477144</v>
      </c>
      <c r="I38" s="18" t="s">
        <v>481</v>
      </c>
      <c r="J38" s="20" t="s">
        <v>481</v>
      </c>
      <c r="K38" s="18" t="s">
        <v>481</v>
      </c>
      <c r="L38" s="20" t="s">
        <v>481</v>
      </c>
      <c r="M38" s="18" t="s">
        <v>481</v>
      </c>
      <c r="N38" s="20" t="s">
        <v>481</v>
      </c>
      <c r="O38" s="18" t="s">
        <v>481</v>
      </c>
      <c r="P38" s="20" t="s">
        <v>481</v>
      </c>
      <c r="Q38" s="18" t="n">
        <v>493.7703147</v>
      </c>
      <c r="R38" s="20" t="n">
        <v>5.46815123</v>
      </c>
    </row>
    <row r="39" spans="1:18">
      <c r="A39" s="15" t="s">
        <v>514</v>
      </c>
      <c r="B39" s="17" t="n">
        <v>5895</v>
      </c>
      <c r="C39" s="18">
        <f>(34.0/B39*100)</f>
        <v/>
      </c>
      <c r="D39" s="19" t="n">
        <v>5861</v>
      </c>
      <c r="E39" s="18" t="n">
        <v>424.67644726</v>
      </c>
      <c r="F39" s="20" t="n">
        <v>4.07674985</v>
      </c>
      <c r="G39" s="18" t="n">
        <v>436.73536034</v>
      </c>
      <c r="H39" s="20" t="n">
        <v>5.12141457</v>
      </c>
      <c r="I39" s="18" t="s">
        <v>481</v>
      </c>
      <c r="J39" s="20" t="s">
        <v>481</v>
      </c>
      <c r="K39" s="18" t="s">
        <v>481</v>
      </c>
      <c r="L39" s="20" t="s">
        <v>481</v>
      </c>
      <c r="M39" s="18" t="s">
        <v>481</v>
      </c>
      <c r="N39" s="20" t="s">
        <v>481</v>
      </c>
      <c r="O39" s="18" t="s">
        <v>481</v>
      </c>
      <c r="P39" s="20" t="s">
        <v>481</v>
      </c>
      <c r="Q39" s="18" t="n">
        <v>375.02418579</v>
      </c>
      <c r="R39" s="20" t="n">
        <v>9.116967430000001</v>
      </c>
    </row>
    <row r="40" spans="1:18">
      <c r="A40" s="15" t="s">
        <v>515</v>
      </c>
      <c r="B40" s="17" t="n">
        <v>14157</v>
      </c>
      <c r="C40" s="18">
        <f>(450.0/B40*100)</f>
        <v/>
      </c>
      <c r="D40" s="19" t="n">
        <v>13707</v>
      </c>
      <c r="E40" s="18" t="n">
        <v>490.16299839</v>
      </c>
      <c r="F40" s="20" t="n">
        <v>2.36746135</v>
      </c>
      <c r="G40" s="18" t="n">
        <v>537.71413379</v>
      </c>
      <c r="H40" s="20" t="n">
        <v>3.27639834</v>
      </c>
      <c r="I40" s="18" t="s">
        <v>481</v>
      </c>
      <c r="J40" s="20" t="s">
        <v>481</v>
      </c>
      <c r="K40" s="18" t="s">
        <v>481</v>
      </c>
      <c r="L40" s="20" t="s">
        <v>481</v>
      </c>
      <c r="M40" s="18" t="s">
        <v>481</v>
      </c>
      <c r="N40" s="20" t="s">
        <v>481</v>
      </c>
      <c r="O40" s="18" t="s">
        <v>481</v>
      </c>
      <c r="P40" s="20" t="s">
        <v>481</v>
      </c>
      <c r="Q40" s="18" t="n">
        <v>421.10007606</v>
      </c>
      <c r="R40" s="20" t="n">
        <v>8.72769089</v>
      </c>
    </row>
    <row r="41" spans="1:18">
      <c r="A41" s="15" t="s">
        <v>516</v>
      </c>
      <c r="B41" s="17" t="n">
        <v>5712</v>
      </c>
      <c r="C41" s="18">
        <f>(80.0/B41*100)</f>
        <v/>
      </c>
      <c r="D41" s="19" t="n">
        <v>5632</v>
      </c>
      <c r="E41" s="18" t="n">
        <v>478.51443229</v>
      </c>
      <c r="F41" s="20" t="n">
        <v>2.99686913</v>
      </c>
      <c r="G41" s="18" t="n">
        <v>531.30613188</v>
      </c>
      <c r="H41" s="20" t="n">
        <v>3.1684827</v>
      </c>
      <c r="I41" s="18" t="s">
        <v>481</v>
      </c>
      <c r="J41" s="20" t="s">
        <v>481</v>
      </c>
      <c r="K41" s="18" t="s">
        <v>481</v>
      </c>
      <c r="L41" s="20" t="s">
        <v>481</v>
      </c>
      <c r="M41" s="18" t="n">
        <v>387.44235424</v>
      </c>
      <c r="N41" s="20" t="n">
        <v>14.52510266</v>
      </c>
      <c r="O41" s="18" t="s">
        <v>481</v>
      </c>
      <c r="P41" s="20" t="s">
        <v>481</v>
      </c>
      <c r="Q41" s="18" t="n">
        <v>420.08347861</v>
      </c>
      <c r="R41" s="20" t="n">
        <v>12.48882387</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375.7451021</v>
      </c>
      <c r="N45" s="20" t="n">
        <v>2.64238063</v>
      </c>
      <c r="O45" s="18" t="s">
        <v>481</v>
      </c>
      <c r="P45" s="20" t="s">
        <v>481</v>
      </c>
      <c r="Q45" s="18" t="s">
        <v>481</v>
      </c>
      <c r="R45" s="20" t="s">
        <v>481</v>
      </c>
    </row>
    <row r="46" spans="1:18">
      <c r="A46" s="15" t="s">
        <v>521</v>
      </c>
      <c r="B46" s="17" t="n">
        <v>23141</v>
      </c>
      <c r="C46" s="18">
        <f>(2395.0/B46*100)</f>
        <v/>
      </c>
      <c r="D46" s="19" t="n">
        <v>20746</v>
      </c>
      <c r="E46" s="18" t="n">
        <v>403.54530294</v>
      </c>
      <c r="F46" s="20" t="n">
        <v>2.76616087</v>
      </c>
      <c r="G46" s="18" t="n">
        <v>431.78689761</v>
      </c>
      <c r="H46" s="20" t="n">
        <v>4.12774666</v>
      </c>
      <c r="I46" s="18" t="s">
        <v>481</v>
      </c>
      <c r="J46" s="20" t="s">
        <v>481</v>
      </c>
      <c r="K46" s="18" t="s">
        <v>481</v>
      </c>
      <c r="L46" s="20" t="s">
        <v>481</v>
      </c>
      <c r="M46" s="18" t="s">
        <v>481</v>
      </c>
      <c r="N46" s="20" t="s">
        <v>481</v>
      </c>
      <c r="O46" s="18" t="s">
        <v>481</v>
      </c>
      <c r="P46" s="20" t="s">
        <v>481</v>
      </c>
      <c r="Q46" s="18" t="n">
        <v>382.97077082</v>
      </c>
      <c r="R46" s="20" t="n">
        <v>2.47667371</v>
      </c>
    </row>
    <row r="47" spans="1:18">
      <c r="A47" s="15" t="s">
        <v>522</v>
      </c>
      <c r="B47" s="17" t="n">
        <v>5928</v>
      </c>
      <c r="C47" s="18">
        <f>(488.0/B47*100)</f>
        <v/>
      </c>
      <c r="D47" s="19" t="n">
        <v>5440</v>
      </c>
      <c r="E47" s="18" t="n">
        <v>452.06027183</v>
      </c>
      <c r="F47" s="20" t="n">
        <v>4.14602215</v>
      </c>
      <c r="G47" s="18" t="n">
        <v>480.35599229</v>
      </c>
      <c r="H47" s="20" t="n">
        <v>5.54151385</v>
      </c>
      <c r="I47" s="18" t="s">
        <v>481</v>
      </c>
      <c r="J47" s="20" t="s">
        <v>481</v>
      </c>
      <c r="K47" s="18" t="s">
        <v>481</v>
      </c>
      <c r="L47" s="20" t="s">
        <v>481</v>
      </c>
      <c r="M47" s="18" t="s">
        <v>481</v>
      </c>
      <c r="N47" s="20" t="s">
        <v>481</v>
      </c>
      <c r="O47" s="18" t="s">
        <v>481</v>
      </c>
      <c r="P47" s="20" t="s">
        <v>481</v>
      </c>
      <c r="Q47" s="18" t="n">
        <v>372.69293441</v>
      </c>
      <c r="R47" s="20" t="n">
        <v>5.55857357</v>
      </c>
    </row>
    <row r="48" spans="1:18">
      <c r="A48" s="15" t="s">
        <v>523</v>
      </c>
      <c r="B48" s="17" t="n">
        <v>9841</v>
      </c>
      <c r="C48" s="18">
        <f>(8.0/B48*100)</f>
        <v/>
      </c>
      <c r="D48" s="19" t="n">
        <v>9833</v>
      </c>
      <c r="E48" s="18" t="n">
        <v>487.80877128</v>
      </c>
      <c r="F48" s="20" t="n">
        <v>4.48764816</v>
      </c>
      <c r="G48" s="18" t="n">
        <v>553.10342532</v>
      </c>
      <c r="H48" s="20" t="n">
        <v>4.67135383</v>
      </c>
      <c r="I48" s="18" t="s">
        <v>481</v>
      </c>
      <c r="J48" s="20" t="s">
        <v>481</v>
      </c>
      <c r="K48" s="18" t="s">
        <v>481</v>
      </c>
      <c r="L48" s="20" t="s">
        <v>481</v>
      </c>
      <c r="M48" s="18" t="s">
        <v>481</v>
      </c>
      <c r="N48" s="20" t="s">
        <v>481</v>
      </c>
      <c r="O48" s="18" t="s">
        <v>481</v>
      </c>
      <c r="P48" s="20" t="s">
        <v>481</v>
      </c>
      <c r="Q48" s="18" t="n">
        <v>472.85041483</v>
      </c>
      <c r="R48" s="20" t="n">
        <v>25.21709333</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432.22624802</v>
      </c>
      <c r="N49" s="20" t="n">
        <v>2.8653235</v>
      </c>
      <c r="O49" s="18" t="s">
        <v>481</v>
      </c>
      <c r="P49" s="20" t="s">
        <v>481</v>
      </c>
      <c r="Q49" s="18" t="s">
        <v>481</v>
      </c>
      <c r="R49" s="20" t="s">
        <v>481</v>
      </c>
    </row>
    <row r="50" spans="1:18">
      <c r="A50" s="15" t="s">
        <v>525</v>
      </c>
      <c r="B50" s="17" t="n">
        <v>11795</v>
      </c>
      <c r="C50" s="18">
        <f>(493.0/B50*100)</f>
        <v/>
      </c>
      <c r="D50" s="19" t="n">
        <v>11302</v>
      </c>
      <c r="E50" s="18" t="n">
        <v>417.69356204</v>
      </c>
      <c r="F50" s="20" t="n">
        <v>2.57477632</v>
      </c>
      <c r="G50" s="18" t="n">
        <v>423.58699319</v>
      </c>
      <c r="H50" s="20" t="n">
        <v>2.9090308</v>
      </c>
      <c r="I50" s="18" t="s">
        <v>481</v>
      </c>
      <c r="J50" s="20" t="s">
        <v>481</v>
      </c>
      <c r="K50" s="18" t="s">
        <v>481</v>
      </c>
      <c r="L50" s="20" t="s">
        <v>481</v>
      </c>
      <c r="M50" s="18" t="s">
        <v>481</v>
      </c>
      <c r="N50" s="20" t="s">
        <v>481</v>
      </c>
      <c r="O50" s="18" t="s">
        <v>481</v>
      </c>
      <c r="P50" s="20" t="s">
        <v>481</v>
      </c>
      <c r="Q50" s="18" t="n">
        <v>367.18503053</v>
      </c>
      <c r="R50" s="20" t="n">
        <v>6.90085893</v>
      </c>
    </row>
    <row r="51" spans="1:18">
      <c r="A51" s="15" t="s">
        <v>526</v>
      </c>
      <c r="B51" s="17" t="n">
        <v>6866</v>
      </c>
      <c r="C51" s="18">
        <f>(112.0/B51*100)</f>
        <v/>
      </c>
      <c r="D51" s="19" t="n">
        <v>6754</v>
      </c>
      <c r="E51" s="18" t="n">
        <v>419.98516561</v>
      </c>
      <c r="F51" s="20" t="n">
        <v>2.18390572</v>
      </c>
      <c r="G51" s="18" t="n">
        <v>429.58480542</v>
      </c>
      <c r="H51" s="20" t="n">
        <v>3.13972049</v>
      </c>
      <c r="I51" s="18" t="s">
        <v>481</v>
      </c>
      <c r="J51" s="20" t="s">
        <v>481</v>
      </c>
      <c r="K51" s="18" t="s">
        <v>481</v>
      </c>
      <c r="L51" s="20" t="s">
        <v>481</v>
      </c>
      <c r="M51" s="18" t="n">
        <v>410.85572185</v>
      </c>
      <c r="N51" s="20" t="n">
        <v>3.7997542</v>
      </c>
      <c r="O51" s="18" t="s">
        <v>481</v>
      </c>
      <c r="P51" s="20" t="s">
        <v>481</v>
      </c>
      <c r="Q51" s="18" t="n">
        <v>395.7942112</v>
      </c>
      <c r="R51" s="20" t="n">
        <v>6.62402789</v>
      </c>
    </row>
    <row r="52" spans="1:18">
      <c r="A52" s="15" t="s">
        <v>527</v>
      </c>
      <c r="B52" s="17" t="n">
        <v>5809</v>
      </c>
      <c r="C52" s="18">
        <f>(124.0/B52*100)</f>
        <v/>
      </c>
      <c r="D52" s="19" t="n">
        <v>5685</v>
      </c>
      <c r="E52" s="18" t="n">
        <v>468.06765667</v>
      </c>
      <c r="F52" s="20" t="n">
        <v>2.83482504</v>
      </c>
      <c r="G52" s="18" t="n">
        <v>495.51365172</v>
      </c>
      <c r="H52" s="20" t="n">
        <v>3.00314095</v>
      </c>
      <c r="I52" s="18" t="s">
        <v>481</v>
      </c>
      <c r="J52" s="20" t="s">
        <v>481</v>
      </c>
      <c r="K52" s="18" t="s">
        <v>481</v>
      </c>
      <c r="L52" s="20" t="s">
        <v>481</v>
      </c>
      <c r="M52" s="18" t="s">
        <v>481</v>
      </c>
      <c r="N52" s="20" t="s">
        <v>481</v>
      </c>
      <c r="O52" s="18" t="s">
        <v>481</v>
      </c>
      <c r="P52" s="20" t="s">
        <v>481</v>
      </c>
      <c r="Q52" s="18" t="n">
        <v>397.75267875</v>
      </c>
      <c r="R52" s="20" t="n">
        <v>7.88070477</v>
      </c>
    </row>
    <row r="53" spans="1:18">
      <c r="A53" s="15" t="s">
        <v>528</v>
      </c>
      <c r="B53" s="17" t="n">
        <v>5571</v>
      </c>
      <c r="C53" s="18">
        <f>(144.0/B53*100)</f>
        <v/>
      </c>
      <c r="D53" s="19" t="n">
        <v>5427</v>
      </c>
      <c r="E53" s="18" t="n">
        <v>423.48590162</v>
      </c>
      <c r="F53" s="20" t="n">
        <v>1.78760678</v>
      </c>
      <c r="G53" s="18" t="n">
        <v>459.83662811</v>
      </c>
      <c r="H53" s="20" t="n">
        <v>2.19392163</v>
      </c>
      <c r="I53" s="18" t="s">
        <v>481</v>
      </c>
      <c r="J53" s="20" t="s">
        <v>481</v>
      </c>
      <c r="K53" s="18" t="s">
        <v>481</v>
      </c>
      <c r="L53" s="20" t="s">
        <v>481</v>
      </c>
      <c r="M53" s="18" t="s">
        <v>481</v>
      </c>
      <c r="N53" s="20" t="s">
        <v>481</v>
      </c>
      <c r="O53" s="18" t="s">
        <v>481</v>
      </c>
      <c r="P53" s="20" t="s">
        <v>481</v>
      </c>
      <c r="Q53" s="18" t="n">
        <v>363.83608924</v>
      </c>
      <c r="R53" s="20" t="n">
        <v>4.39124054</v>
      </c>
    </row>
    <row r="54" spans="1:18">
      <c r="A54" s="15" t="s">
        <v>529</v>
      </c>
      <c r="B54" s="17" t="n">
        <v>4740</v>
      </c>
      <c r="C54" s="18">
        <f>(638.0/B54*100)</f>
        <v/>
      </c>
      <c r="D54" s="19" t="n">
        <v>4102</v>
      </c>
      <c r="E54" s="18" t="n">
        <v>332.36366246</v>
      </c>
      <c r="F54" s="20" t="n">
        <v>3.17516808</v>
      </c>
      <c r="G54" s="18" t="n">
        <v>364.2159473</v>
      </c>
      <c r="H54" s="20" t="n">
        <v>3.69925736</v>
      </c>
      <c r="I54" s="18" t="s">
        <v>481</v>
      </c>
      <c r="J54" s="20" t="s">
        <v>481</v>
      </c>
      <c r="K54" s="18" t="s">
        <v>481</v>
      </c>
      <c r="L54" s="20" t="s">
        <v>481</v>
      </c>
      <c r="M54" s="18" t="s">
        <v>481</v>
      </c>
      <c r="N54" s="20" t="s">
        <v>481</v>
      </c>
      <c r="O54" s="18" t="s">
        <v>481</v>
      </c>
      <c r="P54" s="20" t="s">
        <v>481</v>
      </c>
      <c r="Q54" s="18" t="n">
        <v>287.58206126</v>
      </c>
      <c r="R54" s="20" t="n">
        <v>3.69581176</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411.13152395</v>
      </c>
      <c r="N55" s="20" t="n">
        <v>2.41692503</v>
      </c>
      <c r="O55" s="18" t="s">
        <v>481</v>
      </c>
      <c r="P55" s="20" t="s">
        <v>481</v>
      </c>
      <c r="Q55" s="18" t="s">
        <v>481</v>
      </c>
      <c r="R55" s="20" t="s">
        <v>481</v>
      </c>
    </row>
    <row r="56" spans="1:18">
      <c r="A56" s="15" t="s">
        <v>531</v>
      </c>
      <c r="B56" s="17" t="n">
        <v>5359</v>
      </c>
      <c r="C56" s="18">
        <f>(77.0/B56*100)</f>
        <v/>
      </c>
      <c r="D56" s="19" t="n">
        <v>5282</v>
      </c>
      <c r="E56" s="18" t="n">
        <v>516.52043043</v>
      </c>
      <c r="F56" s="20" t="n">
        <v>2.52625824</v>
      </c>
      <c r="G56" s="18" t="n">
        <v>540.0213446499999</v>
      </c>
      <c r="H56" s="20" t="n">
        <v>3.37635232</v>
      </c>
      <c r="I56" s="18" t="s">
        <v>481</v>
      </c>
      <c r="J56" s="20" t="s">
        <v>481</v>
      </c>
      <c r="K56" s="18" t="s">
        <v>481</v>
      </c>
      <c r="L56" s="20" t="s">
        <v>481</v>
      </c>
      <c r="M56" s="18" t="s">
        <v>481</v>
      </c>
      <c r="N56" s="20" t="s">
        <v>481</v>
      </c>
      <c r="O56" s="18" t="s">
        <v>481</v>
      </c>
      <c r="P56" s="20" t="s">
        <v>481</v>
      </c>
      <c r="Q56" s="18" t="n">
        <v>448.8195748</v>
      </c>
      <c r="R56" s="20" t="n">
        <v>14.86543439</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403.09974532</v>
      </c>
      <c r="N57" s="20" t="n">
        <v>2.56579015</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408.6691134</v>
      </c>
      <c r="N58" s="20" t="n">
        <v>2.67440156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378.44218506</v>
      </c>
      <c r="N59" s="20" t="n">
        <v>1.6995879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386.48537246</v>
      </c>
      <c r="N60" s="20" t="n">
        <v>3.39522632</v>
      </c>
      <c r="O60" s="18" t="s">
        <v>481</v>
      </c>
      <c r="P60" s="20" t="s">
        <v>481</v>
      </c>
      <c r="Q60" s="18" t="s">
        <v>481</v>
      </c>
      <c r="R60" s="20" t="s">
        <v>481</v>
      </c>
    </row>
    <row r="61" spans="1:18">
      <c r="A61" s="15" t="s">
        <v>536</v>
      </c>
      <c r="B61" s="17" t="n">
        <v>6525</v>
      </c>
      <c r="C61" s="18">
        <f>(193.0/B61*100)</f>
        <v/>
      </c>
      <c r="D61" s="19" t="n">
        <v>6332</v>
      </c>
      <c r="E61" s="18" t="n">
        <v>467.6611282</v>
      </c>
      <c r="F61" s="20" t="n">
        <v>2.48672884</v>
      </c>
      <c r="G61" s="18" t="n">
        <v>498.49860513</v>
      </c>
      <c r="H61" s="20" t="n">
        <v>3.11021748</v>
      </c>
      <c r="I61" s="18" t="s">
        <v>481</v>
      </c>
      <c r="J61" s="20" t="s">
        <v>481</v>
      </c>
      <c r="K61" s="18" t="s">
        <v>481</v>
      </c>
      <c r="L61" s="20" t="s">
        <v>481</v>
      </c>
      <c r="M61" s="18" t="s">
        <v>481</v>
      </c>
      <c r="N61" s="20" t="s">
        <v>481</v>
      </c>
      <c r="O61" s="18" t="s">
        <v>481</v>
      </c>
      <c r="P61" s="20" t="s">
        <v>481</v>
      </c>
      <c r="Q61" s="18" t="n">
        <v>384.7193491</v>
      </c>
      <c r="R61" s="20" t="n">
        <v>7.84427072</v>
      </c>
    </row>
    <row r="62" spans="1:18">
      <c r="A62" s="15" t="s">
        <v>537</v>
      </c>
      <c r="B62" s="17" t="n">
        <v>4476</v>
      </c>
      <c r="C62" s="18">
        <f>(3.0/B62*100)</f>
        <v/>
      </c>
      <c r="D62" s="19" t="n">
        <v>4473</v>
      </c>
      <c r="E62" s="18" t="n">
        <v>518.50104859</v>
      </c>
      <c r="F62" s="20" t="n">
        <v>1.55168904</v>
      </c>
      <c r="G62" s="18" t="n">
        <v>546.0604062</v>
      </c>
      <c r="H62" s="20" t="n">
        <v>1.85697441</v>
      </c>
      <c r="I62" s="18" t="s">
        <v>481</v>
      </c>
      <c r="J62" s="20" t="s">
        <v>481</v>
      </c>
      <c r="K62" s="18" t="s">
        <v>481</v>
      </c>
      <c r="L62" s="20" t="s">
        <v>481</v>
      </c>
      <c r="M62" s="18" t="s">
        <v>481</v>
      </c>
      <c r="N62" s="20" t="s">
        <v>481</v>
      </c>
      <c r="O62" s="18" t="s">
        <v>481</v>
      </c>
      <c r="P62" s="20" t="s">
        <v>481</v>
      </c>
      <c r="Q62" s="18" t="n">
        <v>487.14727504</v>
      </c>
      <c r="R62" s="20" t="n">
        <v>26.90791256</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383.68238779</v>
      </c>
      <c r="N63" s="20" t="n">
        <v>1.24851448</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464.78196465</v>
      </c>
      <c r="N64" s="20" t="n">
        <v>1.64197035</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427.99780567</v>
      </c>
      <c r="N65" s="20" t="n">
        <v>1.97258457</v>
      </c>
      <c r="O65" s="18" t="s">
        <v>481</v>
      </c>
      <c r="P65" s="20" t="s">
        <v>481</v>
      </c>
      <c r="Q65" s="18" t="s">
        <v>481</v>
      </c>
      <c r="R65" s="20" t="s">
        <v>481</v>
      </c>
    </row>
    <row r="66" spans="1:18">
      <c r="A66" s="15" t="s">
        <v>541</v>
      </c>
      <c r="B66" s="17" t="n">
        <v>5665</v>
      </c>
      <c r="C66" s="18">
        <f>(104.0/B66*100)</f>
        <v/>
      </c>
      <c r="D66" s="19" t="n">
        <v>5561</v>
      </c>
      <c r="E66" s="18" t="n">
        <v>412.0797383</v>
      </c>
      <c r="F66" s="20" t="n">
        <v>1.44837127</v>
      </c>
      <c r="G66" s="18" t="n">
        <v>433.95106532</v>
      </c>
      <c r="H66" s="20" t="n">
        <v>2.15277567</v>
      </c>
      <c r="I66" s="18" t="s">
        <v>481</v>
      </c>
      <c r="J66" s="20" t="s">
        <v>481</v>
      </c>
      <c r="K66" s="18" t="s">
        <v>481</v>
      </c>
      <c r="L66" s="20" t="s">
        <v>481</v>
      </c>
      <c r="M66" s="18" t="s">
        <v>481</v>
      </c>
      <c r="N66" s="20" t="s">
        <v>481</v>
      </c>
      <c r="O66" s="18" t="s">
        <v>481</v>
      </c>
      <c r="P66" s="20" t="s">
        <v>481</v>
      </c>
      <c r="Q66" s="18" t="n">
        <v>354.4909867</v>
      </c>
      <c r="R66" s="20" t="n">
        <v>3.4394791</v>
      </c>
    </row>
    <row r="67" spans="1:18">
      <c r="A67" s="15" t="s">
        <v>542</v>
      </c>
      <c r="B67" s="17" t="n">
        <v>6971</v>
      </c>
      <c r="C67" s="18">
        <f>(1330.0/B67*100)</f>
        <v/>
      </c>
      <c r="D67" s="19" t="n">
        <v>5641</v>
      </c>
      <c r="E67" s="18" t="n">
        <v>409.59996554</v>
      </c>
      <c r="F67" s="20" t="n">
        <v>2.76431266</v>
      </c>
      <c r="G67" s="18" t="n">
        <v>415.24914361</v>
      </c>
      <c r="H67" s="20" t="n">
        <v>3.07625568</v>
      </c>
      <c r="I67" s="18" t="s">
        <v>481</v>
      </c>
      <c r="J67" s="20" t="s">
        <v>481</v>
      </c>
      <c r="K67" s="18" t="s">
        <v>481</v>
      </c>
      <c r="L67" s="20" t="s">
        <v>481</v>
      </c>
      <c r="M67" s="18" t="s">
        <v>481</v>
      </c>
      <c r="N67" s="20" t="s">
        <v>481</v>
      </c>
      <c r="O67" s="18" t="s">
        <v>481</v>
      </c>
      <c r="P67" s="20" t="s">
        <v>481</v>
      </c>
      <c r="Q67" s="18" t="n">
        <v>355.5897315</v>
      </c>
      <c r="R67" s="20" t="n">
        <v>5.71941501</v>
      </c>
    </row>
    <row r="68" spans="1:18">
      <c r="A68" s="15" t="s">
        <v>543</v>
      </c>
      <c r="B68" s="17" t="n">
        <v>12083</v>
      </c>
      <c r="C68" s="18">
        <f>(32.0/B68*100)</f>
        <v/>
      </c>
      <c r="D68" s="19" t="n">
        <v>12051</v>
      </c>
      <c r="E68" s="18" t="n">
        <v>413.01808617</v>
      </c>
      <c r="F68" s="20" t="n">
        <v>1.42491619</v>
      </c>
      <c r="G68" s="18" t="n">
        <v>462.8796698</v>
      </c>
      <c r="H68" s="20" t="n">
        <v>1.7791662</v>
      </c>
      <c r="I68" s="18" t="s">
        <v>481</v>
      </c>
      <c r="J68" s="20" t="s">
        <v>481</v>
      </c>
      <c r="K68" s="18" t="s">
        <v>481</v>
      </c>
      <c r="L68" s="20" t="s">
        <v>481</v>
      </c>
      <c r="M68" s="18" t="s">
        <v>481</v>
      </c>
      <c r="N68" s="20" t="s">
        <v>481</v>
      </c>
      <c r="O68" s="18" t="s">
        <v>481</v>
      </c>
      <c r="P68" s="20" t="s">
        <v>481</v>
      </c>
      <c r="Q68" s="18" t="n">
        <v>358.32787754</v>
      </c>
      <c r="R68" s="20" t="n">
        <v>2.18971564</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434.88486177</v>
      </c>
      <c r="N69" s="20" t="n">
        <v>3.2334538</v>
      </c>
      <c r="O69" s="18" t="s">
        <v>481</v>
      </c>
      <c r="P69" s="20" t="s">
        <v>481</v>
      </c>
      <c r="Q69" s="18" t="s">
        <v>481</v>
      </c>
      <c r="R69" s="20" t="s">
        <v>481</v>
      </c>
    </row>
    <row r="70" spans="1:18">
      <c r="A70" s="15" t="s">
        <v>545</v>
      </c>
      <c r="B70" s="17" t="n">
        <v>6036</v>
      </c>
      <c r="C70" s="18">
        <f>(223.0/B70*100)</f>
        <v/>
      </c>
      <c r="D70" s="19" t="n">
        <v>5813</v>
      </c>
      <c r="E70" s="18" t="n">
        <v>480.97033394</v>
      </c>
      <c r="F70" s="20" t="n">
        <v>2.99438372</v>
      </c>
      <c r="G70" s="18" t="n">
        <v>508.90517817</v>
      </c>
      <c r="H70" s="20" t="n">
        <v>3.04230378</v>
      </c>
      <c r="I70" s="18" t="s">
        <v>481</v>
      </c>
      <c r="J70" s="20" t="s">
        <v>481</v>
      </c>
      <c r="K70" s="18" t="s">
        <v>481</v>
      </c>
      <c r="L70" s="20" t="s">
        <v>481</v>
      </c>
      <c r="M70" s="18" t="s">
        <v>481</v>
      </c>
      <c r="N70" s="20" t="s">
        <v>481</v>
      </c>
      <c r="O70" s="18" t="s">
        <v>481</v>
      </c>
      <c r="P70" s="20" t="s">
        <v>481</v>
      </c>
      <c r="Q70" s="18" t="n">
        <v>439.75434829</v>
      </c>
      <c r="R70" s="20" t="n">
        <v>9.066962200000001</v>
      </c>
    </row>
    <row r="71" spans="1:18">
      <c r="A71" s="15" t="s">
        <v>546</v>
      </c>
      <c r="B71" s="17" t="n">
        <v>6115</v>
      </c>
      <c r="C71" s="18">
        <f>(60.0/B71*100)</f>
        <v/>
      </c>
      <c r="D71" s="19" t="n">
        <v>6055</v>
      </c>
      <c r="E71" s="18" t="n">
        <v>528.15289976</v>
      </c>
      <c r="F71" s="20" t="n">
        <v>2.16553333</v>
      </c>
      <c r="G71" s="18" t="n">
        <v>576.82909598</v>
      </c>
      <c r="H71" s="20" t="n">
        <v>1.81338485</v>
      </c>
      <c r="I71" s="18" t="s">
        <v>481</v>
      </c>
      <c r="J71" s="20" t="s">
        <v>481</v>
      </c>
      <c r="K71" s="18" t="s">
        <v>481</v>
      </c>
      <c r="L71" s="20" t="s">
        <v>481</v>
      </c>
      <c r="M71" s="18" t="s">
        <v>481</v>
      </c>
      <c r="N71" s="20" t="s">
        <v>481</v>
      </c>
      <c r="O71" s="18" t="s">
        <v>481</v>
      </c>
      <c r="P71" s="20" t="s">
        <v>481</v>
      </c>
      <c r="Q71" s="18" t="n">
        <v>508.84941492</v>
      </c>
      <c r="R71" s="20" t="n">
        <v>18.03536519</v>
      </c>
    </row>
    <row r="72" spans="1:18">
      <c r="A72" s="15" t="s">
        <v>547</v>
      </c>
      <c r="B72" s="17" t="n">
        <v>7708</v>
      </c>
      <c r="C72" s="18">
        <f>(9.0/B72*100)</f>
        <v/>
      </c>
      <c r="D72" s="19" t="n">
        <v>7699</v>
      </c>
      <c r="E72" s="18" t="n">
        <v>507.59282444</v>
      </c>
      <c r="F72" s="20" t="n">
        <v>2.88593491</v>
      </c>
      <c r="G72" s="18" t="n">
        <v>551.0077205</v>
      </c>
      <c r="H72" s="20" t="n">
        <v>3.12811357</v>
      </c>
      <c r="I72" s="18" t="s">
        <v>481</v>
      </c>
      <c r="J72" s="20" t="s">
        <v>481</v>
      </c>
      <c r="K72" s="18" t="s">
        <v>481</v>
      </c>
      <c r="L72" s="20" t="s">
        <v>481</v>
      </c>
      <c r="M72" s="18" t="s">
        <v>481</v>
      </c>
      <c r="N72" s="20" t="s">
        <v>481</v>
      </c>
      <c r="O72" s="18" t="s">
        <v>481</v>
      </c>
      <c r="P72" s="20" t="s">
        <v>481</v>
      </c>
      <c r="Q72" s="18" t="n">
        <v>476.17968394</v>
      </c>
      <c r="R72" s="20" t="n">
        <v>16.8849308</v>
      </c>
    </row>
    <row r="73" spans="1:18">
      <c r="A73" s="15" t="s">
        <v>548</v>
      </c>
      <c r="B73" s="17" t="n">
        <v>8249</v>
      </c>
      <c r="C73" s="18">
        <f>(220.0/B73*100)</f>
        <v/>
      </c>
      <c r="D73" s="19" t="n">
        <v>8029</v>
      </c>
      <c r="E73" s="18" t="n">
        <v>414.41594787</v>
      </c>
      <c r="F73" s="20" t="n">
        <v>2.76501635</v>
      </c>
      <c r="G73" s="18" t="n">
        <v>444.1149857</v>
      </c>
      <c r="H73" s="20" t="n">
        <v>3.7046236</v>
      </c>
      <c r="I73" s="18" t="s">
        <v>481</v>
      </c>
      <c r="J73" s="20" t="s">
        <v>481</v>
      </c>
      <c r="K73" s="18" t="s">
        <v>481</v>
      </c>
      <c r="L73" s="20" t="s">
        <v>481</v>
      </c>
      <c r="M73" s="18" t="s">
        <v>481</v>
      </c>
      <c r="N73" s="20" t="s">
        <v>481</v>
      </c>
      <c r="O73" s="18" t="s">
        <v>481</v>
      </c>
      <c r="P73" s="20" t="s">
        <v>481</v>
      </c>
      <c r="Q73" s="18" t="n">
        <v>377.10896761</v>
      </c>
      <c r="R73" s="20" t="n">
        <v>10.09951453</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424.59045417</v>
      </c>
      <c r="N74" s="20" t="n">
        <v>1.40919814</v>
      </c>
      <c r="O74" s="18" t="s">
        <v>481</v>
      </c>
      <c r="P74" s="20" t="s">
        <v>481</v>
      </c>
      <c r="Q74" s="18" t="s">
        <v>481</v>
      </c>
      <c r="R74" s="20" t="s">
        <v>481</v>
      </c>
    </row>
    <row r="75" spans="1:18">
      <c r="A75" s="15" t="s">
        <v>550</v>
      </c>
      <c r="B75" s="17" t="n">
        <v>5375</v>
      </c>
      <c r="C75" s="18">
        <f>(355.0/B75*100)</f>
        <v/>
      </c>
      <c r="D75" s="19" t="n">
        <v>5020</v>
      </c>
      <c r="E75" s="18" t="n">
        <v>391.79549882</v>
      </c>
      <c r="F75" s="20" t="n">
        <v>2.23709584</v>
      </c>
      <c r="G75" s="18" t="n">
        <v>389.77500969</v>
      </c>
      <c r="H75" s="20" t="n">
        <v>3.20677673</v>
      </c>
      <c r="I75" s="18" t="s">
        <v>481</v>
      </c>
      <c r="J75" s="20" t="s">
        <v>481</v>
      </c>
      <c r="K75" s="18" t="s">
        <v>481</v>
      </c>
      <c r="L75" s="20" t="s">
        <v>481</v>
      </c>
      <c r="M75" s="18" t="s">
        <v>481</v>
      </c>
      <c r="N75" s="20" t="s">
        <v>481</v>
      </c>
      <c r="O75" s="18" t="s">
        <v>481</v>
      </c>
      <c r="P75" s="20" t="s">
        <v>481</v>
      </c>
      <c r="Q75" s="18" t="n">
        <v>363.60518683</v>
      </c>
      <c r="R75" s="20" t="n">
        <v>4.1596663</v>
      </c>
    </row>
    <row r="76" spans="1:18">
      <c r="A76" s="15" t="s">
        <v>551</v>
      </c>
      <c r="B76" s="17" t="n">
        <v>14167</v>
      </c>
      <c r="C76" s="18">
        <f>(238.0/B76*100)</f>
        <v/>
      </c>
      <c r="D76" s="19" t="n">
        <v>13929</v>
      </c>
      <c r="E76" s="18" t="n">
        <v>423.19335238</v>
      </c>
      <c r="F76" s="20" t="n">
        <v>2.47515682</v>
      </c>
      <c r="G76" s="18" t="n">
        <v>475.38163461</v>
      </c>
      <c r="H76" s="20" t="n">
        <v>2.65062407</v>
      </c>
      <c r="I76" s="18" t="s">
        <v>481</v>
      </c>
      <c r="J76" s="20" t="s">
        <v>481</v>
      </c>
      <c r="K76" s="18" t="s">
        <v>481</v>
      </c>
      <c r="L76" s="20" t="s">
        <v>481</v>
      </c>
      <c r="M76" s="18" t="s">
        <v>481</v>
      </c>
      <c r="N76" s="20" t="s">
        <v>481</v>
      </c>
      <c r="O76" s="18" t="s">
        <v>481</v>
      </c>
      <c r="P76" s="20" t="s">
        <v>481</v>
      </c>
      <c r="Q76" s="18" t="n">
        <v>363.33278347</v>
      </c>
      <c r="R76" s="20" t="n">
        <v>4.87831942</v>
      </c>
    </row>
    <row r="77" spans="1:18">
      <c r="A77" s="15" t="s">
        <v>552</v>
      </c>
      <c r="B77" s="17" t="n">
        <v>6062</v>
      </c>
      <c r="C77" s="18">
        <f>(511.0/B77*100)</f>
        <v/>
      </c>
      <c r="D77" s="19" t="n">
        <v>5551</v>
      </c>
      <c r="E77" s="18" t="n">
        <v>433.42200253</v>
      </c>
      <c r="F77" s="20" t="n">
        <v>2.3630212</v>
      </c>
      <c r="G77" s="18" t="n">
        <v>468.04022827</v>
      </c>
      <c r="H77" s="20" t="n">
        <v>3.32788763</v>
      </c>
      <c r="I77" s="18" t="s">
        <v>481</v>
      </c>
      <c r="J77" s="20" t="s">
        <v>481</v>
      </c>
      <c r="K77" s="18" t="s">
        <v>481</v>
      </c>
      <c r="L77" s="20" t="s">
        <v>481</v>
      </c>
      <c r="M77" s="18" t="s">
        <v>481</v>
      </c>
      <c r="N77" s="20" t="s">
        <v>481</v>
      </c>
      <c r="O77" s="18" t="s">
        <v>481</v>
      </c>
      <c r="P77" s="20" t="s">
        <v>481</v>
      </c>
      <c r="Q77" s="18" t="n">
        <v>375.02835219</v>
      </c>
      <c r="R77" s="20" t="n">
        <v>3.70957341</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524.64451931</v>
      </c>
      <c r="N78" s="20" t="n">
        <v>3.91006783</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475.18659836</v>
      </c>
      <c r="N79" s="20" t="n">
        <v>6.280552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456.48357586</v>
      </c>
      <c r="N80" s="20" t="n">
        <v>3.67164431</v>
      </c>
      <c r="O80" s="18" t="s">
        <v>481</v>
      </c>
      <c r="P80" s="20" t="s">
        <v>481</v>
      </c>
      <c r="Q80" s="18" t="s">
        <v>481</v>
      </c>
      <c r="R80" s="20" t="s">
        <v>481</v>
      </c>
    </row>
    <row r="81" spans="1:18">
      <c r="A81" s="23" t="s">
        <v>556</v>
      </c>
      <c r="B81" s="17" t="n">
        <v>8861</v>
      </c>
      <c r="C81" s="18">
        <f>(123.0/B81*100)</f>
        <v/>
      </c>
      <c r="D81" s="19" t="n">
        <v>8738</v>
      </c>
      <c r="E81" s="18" t="n">
        <v>431.02415792</v>
      </c>
      <c r="F81" s="20" t="n">
        <v>2.9133934</v>
      </c>
      <c r="G81" s="18" t="n">
        <v>464.2865355</v>
      </c>
      <c r="H81" s="20" t="n">
        <v>3.55390221</v>
      </c>
      <c r="I81" s="18" t="s">
        <v>481</v>
      </c>
      <c r="J81" s="20" t="s">
        <v>481</v>
      </c>
      <c r="K81" s="18" t="s">
        <v>481</v>
      </c>
      <c r="L81" s="20" t="s">
        <v>481</v>
      </c>
      <c r="M81" s="18" t="s">
        <v>481</v>
      </c>
      <c r="N81" s="20" t="s">
        <v>481</v>
      </c>
      <c r="O81" s="18" t="s">
        <v>481</v>
      </c>
      <c r="P81" s="20" t="s">
        <v>481</v>
      </c>
      <c r="Q81" s="18" t="n">
        <v>401.27150447</v>
      </c>
      <c r="R81" s="20" t="n">
        <v>10.3391847</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894</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503.29881113</v>
      </c>
      <c r="F7" s="20" t="n">
        <v>2.54411256</v>
      </c>
      <c r="G7" s="18" t="n">
        <v>518.38886414</v>
      </c>
      <c r="H7" s="20" t="n">
        <v>1.77423502</v>
      </c>
      <c r="I7" s="18" t="s">
        <v>481</v>
      </c>
      <c r="J7" s="20" t="s">
        <v>481</v>
      </c>
      <c r="K7" s="18" t="s">
        <v>481</v>
      </c>
      <c r="L7" s="20" t="s">
        <v>481</v>
      </c>
      <c r="M7" s="18" t="s">
        <v>481</v>
      </c>
      <c r="N7" s="20" t="s">
        <v>481</v>
      </c>
      <c r="O7" s="18" t="s">
        <v>481</v>
      </c>
      <c r="P7" s="20" t="s">
        <v>481</v>
      </c>
      <c r="Q7" s="18" t="n">
        <v>483.47451331</v>
      </c>
      <c r="R7" s="20" t="n">
        <v>4.49195189</v>
      </c>
    </row>
    <row r="8" spans="1:18">
      <c r="A8" s="15" t="s">
        <v>483</v>
      </c>
      <c r="B8" s="17" t="n">
        <v>7007</v>
      </c>
      <c r="C8" s="18">
        <f>(324.0/B8*100)</f>
        <v/>
      </c>
      <c r="D8" s="19" t="n">
        <v>6683</v>
      </c>
      <c r="E8" s="18" t="n">
        <v>501.81144386</v>
      </c>
      <c r="F8" s="20" t="n">
        <v>3.67590897</v>
      </c>
      <c r="G8" s="18" t="n">
        <v>496.29154106</v>
      </c>
      <c r="H8" s="20" t="n">
        <v>2.61021513</v>
      </c>
      <c r="I8" s="18" t="s">
        <v>481</v>
      </c>
      <c r="J8" s="20" t="s">
        <v>481</v>
      </c>
      <c r="K8" s="18" t="s">
        <v>481</v>
      </c>
      <c r="L8" s="20" t="s">
        <v>481</v>
      </c>
      <c r="M8" s="18" t="n">
        <v>368.48347797</v>
      </c>
      <c r="N8" s="20" t="n">
        <v>14.99112476</v>
      </c>
      <c r="O8" s="18" t="s">
        <v>481</v>
      </c>
      <c r="P8" s="20" t="s">
        <v>481</v>
      </c>
      <c r="Q8" s="18" t="n">
        <v>442.84422903</v>
      </c>
      <c r="R8" s="20" t="n">
        <v>8.041261199999999</v>
      </c>
    </row>
    <row r="9" spans="1:18">
      <c r="A9" s="15" t="s">
        <v>484</v>
      </c>
      <c r="B9" s="17" t="n">
        <v>9651</v>
      </c>
      <c r="C9" s="18">
        <f>(373.0/B9*100)</f>
        <v/>
      </c>
      <c r="D9" s="19" t="n">
        <v>9278</v>
      </c>
      <c r="E9" s="18" t="n">
        <v>508.68447737</v>
      </c>
      <c r="F9" s="20" t="n">
        <v>3.43382795</v>
      </c>
      <c r="G9" s="18" t="n">
        <v>512.5883767399999</v>
      </c>
      <c r="H9" s="20" t="n">
        <v>2.23118254</v>
      </c>
      <c r="I9" s="18" t="s">
        <v>481</v>
      </c>
      <c r="J9" s="20" t="s">
        <v>481</v>
      </c>
      <c r="K9" s="18" t="s">
        <v>481</v>
      </c>
      <c r="L9" s="20" t="s">
        <v>481</v>
      </c>
      <c r="M9" s="18" t="n">
        <v>374.78530698</v>
      </c>
      <c r="N9" s="20" t="n">
        <v>11.62763904</v>
      </c>
      <c r="O9" s="18" t="s">
        <v>481</v>
      </c>
      <c r="P9" s="20" t="s">
        <v>481</v>
      </c>
      <c r="Q9" s="18" t="n">
        <v>429.49055314</v>
      </c>
      <c r="R9" s="20" t="n">
        <v>8.06069559</v>
      </c>
    </row>
    <row r="10" spans="1:18">
      <c r="A10" s="15" t="s">
        <v>485</v>
      </c>
      <c r="B10" s="17" t="n">
        <v>20058</v>
      </c>
      <c r="C10" s="18">
        <f>(589.0/B10*100)</f>
        <v/>
      </c>
      <c r="D10" s="19" t="n">
        <v>19469</v>
      </c>
      <c r="E10" s="18" t="n">
        <v>527.09530911</v>
      </c>
      <c r="F10" s="20" t="n">
        <v>2.64849993</v>
      </c>
      <c r="G10" s="18" t="n">
        <v>533.6521168100001</v>
      </c>
      <c r="H10" s="20" t="n">
        <v>2.05681104</v>
      </c>
      <c r="I10" s="18" t="s">
        <v>481</v>
      </c>
      <c r="J10" s="20" t="s">
        <v>481</v>
      </c>
      <c r="K10" s="18" t="s">
        <v>481</v>
      </c>
      <c r="L10" s="20" t="s">
        <v>481</v>
      </c>
      <c r="M10" s="18" t="s">
        <v>481</v>
      </c>
      <c r="N10" s="20" t="s">
        <v>481</v>
      </c>
      <c r="O10" s="18" t="s">
        <v>481</v>
      </c>
      <c r="P10" s="20" t="s">
        <v>481</v>
      </c>
      <c r="Q10" s="18" t="n">
        <v>460.51432535</v>
      </c>
      <c r="R10" s="20" t="n">
        <v>6.53474199</v>
      </c>
    </row>
    <row r="11" spans="1:18">
      <c r="A11" s="15" t="s">
        <v>486</v>
      </c>
      <c r="B11" s="17" t="n">
        <v>7053</v>
      </c>
      <c r="C11" s="18">
        <f>(259.0/B11*100)</f>
        <v/>
      </c>
      <c r="D11" s="19" t="n">
        <v>6794</v>
      </c>
      <c r="E11" s="18" t="n">
        <v>440.34880005</v>
      </c>
      <c r="F11" s="20" t="n">
        <v>3.04426338</v>
      </c>
      <c r="G11" s="18" t="n">
        <v>455.94844894</v>
      </c>
      <c r="H11" s="20" t="n">
        <v>2.77297634</v>
      </c>
      <c r="I11" s="18" t="s">
        <v>481</v>
      </c>
      <c r="J11" s="20" t="s">
        <v>481</v>
      </c>
      <c r="K11" s="18" t="s">
        <v>481</v>
      </c>
      <c r="L11" s="20" t="s">
        <v>481</v>
      </c>
      <c r="M11" s="18" t="s">
        <v>481</v>
      </c>
      <c r="N11" s="20" t="s">
        <v>481</v>
      </c>
      <c r="O11" s="18" t="s">
        <v>481</v>
      </c>
      <c r="P11" s="20" t="s">
        <v>481</v>
      </c>
      <c r="Q11" s="18" t="n">
        <v>420.64084036</v>
      </c>
      <c r="R11" s="20" t="n">
        <v>6.136256</v>
      </c>
    </row>
    <row r="12" spans="1:18">
      <c r="A12" s="15" t="s">
        <v>487</v>
      </c>
      <c r="B12" s="17" t="n">
        <v>6894</v>
      </c>
      <c r="C12" s="18">
        <f>(60.0/B12*100)</f>
        <v/>
      </c>
      <c r="D12" s="19" t="n">
        <v>6834</v>
      </c>
      <c r="E12" s="18" t="n">
        <v>496.49521199</v>
      </c>
      <c r="F12" s="20" t="n">
        <v>2.98890004</v>
      </c>
      <c r="G12" s="18" t="n">
        <v>501.04232093</v>
      </c>
      <c r="H12" s="20" t="n">
        <v>2.10523309</v>
      </c>
      <c r="I12" s="18" t="s">
        <v>481</v>
      </c>
      <c r="J12" s="20" t="s">
        <v>481</v>
      </c>
      <c r="K12" s="18" t="s">
        <v>481</v>
      </c>
      <c r="L12" s="20" t="s">
        <v>481</v>
      </c>
      <c r="M12" s="18" t="n">
        <v>366.6777112</v>
      </c>
      <c r="N12" s="20" t="n">
        <v>14.39052153</v>
      </c>
      <c r="O12" s="18" t="s">
        <v>481</v>
      </c>
      <c r="P12" s="20" t="s">
        <v>481</v>
      </c>
      <c r="Q12" s="18" t="n">
        <v>399.96822203</v>
      </c>
      <c r="R12" s="20" t="n">
        <v>7.35530876</v>
      </c>
    </row>
    <row r="13" spans="1:18">
      <c r="A13" s="15" t="s">
        <v>488</v>
      </c>
      <c r="B13" s="17" t="n">
        <v>7161</v>
      </c>
      <c r="C13" s="18">
        <f>(368.0/B13*100)</f>
        <v/>
      </c>
      <c r="D13" s="19" t="n">
        <v>6793</v>
      </c>
      <c r="E13" s="18" t="n">
        <v>505.20675808</v>
      </c>
      <c r="F13" s="20" t="n">
        <v>3.76431246</v>
      </c>
      <c r="G13" s="18" t="n">
        <v>509.25046036</v>
      </c>
      <c r="H13" s="20" t="n">
        <v>2.26450704</v>
      </c>
      <c r="I13" s="18" t="s">
        <v>481</v>
      </c>
      <c r="J13" s="20" t="s">
        <v>481</v>
      </c>
      <c r="K13" s="18" t="s">
        <v>481</v>
      </c>
      <c r="L13" s="20" t="s">
        <v>481</v>
      </c>
      <c r="M13" s="18" t="n">
        <v>436.36003517</v>
      </c>
      <c r="N13" s="20" t="n">
        <v>6.43426798</v>
      </c>
      <c r="O13" s="18" t="s">
        <v>481</v>
      </c>
      <c r="P13" s="20" t="s">
        <v>481</v>
      </c>
      <c r="Q13" s="18" t="n">
        <v>420.44964976</v>
      </c>
      <c r="R13" s="20" t="n">
        <v>8.107931539999999</v>
      </c>
    </row>
    <row r="14" spans="1:18">
      <c r="A14" s="15" t="s">
        <v>489</v>
      </c>
      <c r="B14" s="17" t="n">
        <v>5587</v>
      </c>
      <c r="C14" s="18">
        <f>(96.0/B14*100)</f>
        <v/>
      </c>
      <c r="D14" s="19" t="n">
        <v>5491</v>
      </c>
      <c r="E14" s="18" t="n">
        <v>527.55367654</v>
      </c>
      <c r="F14" s="20" t="n">
        <v>3.3780596</v>
      </c>
      <c r="G14" s="18" t="n">
        <v>540.14961106</v>
      </c>
      <c r="H14" s="20" t="n">
        <v>2.12506803</v>
      </c>
      <c r="I14" s="18" t="s">
        <v>481</v>
      </c>
      <c r="J14" s="20" t="s">
        <v>481</v>
      </c>
      <c r="K14" s="18" t="s">
        <v>481</v>
      </c>
      <c r="L14" s="20" t="s">
        <v>481</v>
      </c>
      <c r="M14" s="18" t="s">
        <v>481</v>
      </c>
      <c r="N14" s="20" t="s">
        <v>481</v>
      </c>
      <c r="O14" s="18" t="s">
        <v>481</v>
      </c>
      <c r="P14" s="20" t="s">
        <v>481</v>
      </c>
      <c r="Q14" s="18" t="n">
        <v>475.06211319</v>
      </c>
      <c r="R14" s="20" t="n">
        <v>11.07878865</v>
      </c>
    </row>
    <row r="15" spans="1:18">
      <c r="A15" s="15" t="s">
        <v>490</v>
      </c>
      <c r="B15" s="17" t="n">
        <v>5882</v>
      </c>
      <c r="C15" s="18">
        <f>(206.0/B15*100)</f>
        <v/>
      </c>
      <c r="D15" s="19" t="n">
        <v>5676</v>
      </c>
      <c r="E15" s="18" t="n">
        <v>544.13431827</v>
      </c>
      <c r="F15" s="20" t="n">
        <v>3.21105568</v>
      </c>
      <c r="G15" s="18" t="n">
        <v>531.34617875</v>
      </c>
      <c r="H15" s="20" t="n">
        <v>2.46568526</v>
      </c>
      <c r="I15" s="18" t="s">
        <v>481</v>
      </c>
      <c r="J15" s="20" t="s">
        <v>481</v>
      </c>
      <c r="K15" s="18" t="s">
        <v>481</v>
      </c>
      <c r="L15" s="20" t="s">
        <v>481</v>
      </c>
      <c r="M15" s="18" t="n">
        <v>375.95013089</v>
      </c>
      <c r="N15" s="20" t="n">
        <v>17.42774697</v>
      </c>
      <c r="O15" s="18" t="s">
        <v>481</v>
      </c>
      <c r="P15" s="20" t="s">
        <v>481</v>
      </c>
      <c r="Q15" s="18" t="n">
        <v>462.73431578</v>
      </c>
      <c r="R15" s="20" t="n">
        <v>7.62385345</v>
      </c>
    </row>
    <row r="16" spans="1:18">
      <c r="A16" s="15" t="s">
        <v>491</v>
      </c>
      <c r="B16" s="17" t="n">
        <v>6108</v>
      </c>
      <c r="C16" s="18">
        <f>(203.0/B16*100)</f>
        <v/>
      </c>
      <c r="D16" s="19" t="n">
        <v>5905</v>
      </c>
      <c r="E16" s="18" t="n">
        <v>495.76986867</v>
      </c>
      <c r="F16" s="20" t="n">
        <v>3.72879143</v>
      </c>
      <c r="G16" s="18" t="n">
        <v>505.9970859</v>
      </c>
      <c r="H16" s="20" t="n">
        <v>2.07601096</v>
      </c>
      <c r="I16" s="18" t="s">
        <v>481</v>
      </c>
      <c r="J16" s="20" t="s">
        <v>481</v>
      </c>
      <c r="K16" s="18" t="s">
        <v>481</v>
      </c>
      <c r="L16" s="20" t="s">
        <v>481</v>
      </c>
      <c r="M16" s="18" t="s">
        <v>481</v>
      </c>
      <c r="N16" s="20" t="s">
        <v>481</v>
      </c>
      <c r="O16" s="18" t="s">
        <v>481</v>
      </c>
      <c r="P16" s="20" t="s">
        <v>481</v>
      </c>
      <c r="Q16" s="18" t="n">
        <v>408.24950015</v>
      </c>
      <c r="R16" s="20" t="n">
        <v>9.484640990000001</v>
      </c>
    </row>
    <row r="17" spans="1:18">
      <c r="A17" s="15" t="s">
        <v>492</v>
      </c>
      <c r="B17" s="17" t="n">
        <v>6504</v>
      </c>
      <c r="C17" s="18">
        <f>(2741.0/B17*100)</f>
        <v/>
      </c>
      <c r="D17" s="19" t="n">
        <v>3763</v>
      </c>
      <c r="E17" s="18" t="n">
        <v>530.77004728</v>
      </c>
      <c r="F17" s="20" t="n">
        <v>5.32253714</v>
      </c>
      <c r="G17" s="18" t="n">
        <v>516.76900084</v>
      </c>
      <c r="H17" s="20" t="n">
        <v>3.49795214</v>
      </c>
      <c r="I17" s="18" t="s">
        <v>481</v>
      </c>
      <c r="J17" s="20" t="s">
        <v>481</v>
      </c>
      <c r="K17" s="18" t="s">
        <v>481</v>
      </c>
      <c r="L17" s="20" t="s">
        <v>481</v>
      </c>
      <c r="M17" s="18" t="n">
        <v>360.48925247</v>
      </c>
      <c r="N17" s="20" t="n">
        <v>12.44339086</v>
      </c>
      <c r="O17" s="18" t="s">
        <v>481</v>
      </c>
      <c r="P17" s="20" t="s">
        <v>481</v>
      </c>
      <c r="Q17" s="18" t="n">
        <v>464.14154401</v>
      </c>
      <c r="R17" s="20" t="n">
        <v>8.240740300000001</v>
      </c>
    </row>
    <row r="18" spans="1:18">
      <c r="A18" s="15" t="s">
        <v>493</v>
      </c>
      <c r="B18" s="17" t="n">
        <v>5532</v>
      </c>
      <c r="C18" s="18">
        <f>(33.0/B18*100)</f>
        <v/>
      </c>
      <c r="D18" s="19" t="n">
        <v>5499</v>
      </c>
      <c r="E18" s="18" t="n">
        <v>440.09452615</v>
      </c>
      <c r="F18" s="20" t="n">
        <v>4.5083046</v>
      </c>
      <c r="G18" s="18" t="n">
        <v>467.68155257</v>
      </c>
      <c r="H18" s="20" t="n">
        <v>3.69367133</v>
      </c>
      <c r="I18" s="18" t="s">
        <v>481</v>
      </c>
      <c r="J18" s="20" t="s">
        <v>481</v>
      </c>
      <c r="K18" s="18" t="s">
        <v>481</v>
      </c>
      <c r="L18" s="20" t="s">
        <v>481</v>
      </c>
      <c r="M18" s="18" t="s">
        <v>481</v>
      </c>
      <c r="N18" s="20" t="s">
        <v>481</v>
      </c>
      <c r="O18" s="18" t="s">
        <v>481</v>
      </c>
      <c r="P18" s="20" t="s">
        <v>481</v>
      </c>
      <c r="Q18" s="18" t="n">
        <v>378.60923489</v>
      </c>
      <c r="R18" s="20" t="n">
        <v>7.94347713</v>
      </c>
    </row>
    <row r="19" spans="1:18">
      <c r="A19" s="15" t="s">
        <v>494</v>
      </c>
      <c r="B19" s="17" t="n">
        <v>5658</v>
      </c>
      <c r="C19" s="18">
        <f>(521.0/B19*100)</f>
        <v/>
      </c>
      <c r="D19" s="19" t="n">
        <v>5137</v>
      </c>
      <c r="E19" s="18" t="n">
        <v>483.08031755</v>
      </c>
      <c r="F19" s="20" t="n">
        <v>3.38265819</v>
      </c>
      <c r="G19" s="18" t="n">
        <v>482.12097927</v>
      </c>
      <c r="H19" s="20" t="n">
        <v>2.84922344</v>
      </c>
      <c r="I19" s="18" t="s">
        <v>481</v>
      </c>
      <c r="J19" s="20" t="s">
        <v>481</v>
      </c>
      <c r="K19" s="18" t="s">
        <v>481</v>
      </c>
      <c r="L19" s="20" t="s">
        <v>481</v>
      </c>
      <c r="M19" s="18" t="s">
        <v>481</v>
      </c>
      <c r="N19" s="20" t="s">
        <v>481</v>
      </c>
      <c r="O19" s="18" t="s">
        <v>481</v>
      </c>
      <c r="P19" s="20" t="s">
        <v>481</v>
      </c>
      <c r="Q19" s="18" t="n">
        <v>403.20866686</v>
      </c>
      <c r="R19" s="20" t="n">
        <v>7.67577463</v>
      </c>
    </row>
    <row r="20" spans="1:18">
      <c r="A20" s="15" t="s">
        <v>495</v>
      </c>
      <c r="B20" s="17" t="n">
        <v>3371</v>
      </c>
      <c r="C20" s="18">
        <f>(75.0/B20*100)</f>
        <v/>
      </c>
      <c r="D20" s="19" t="n">
        <v>3296</v>
      </c>
      <c r="E20" s="18" t="n">
        <v>477.19296534</v>
      </c>
      <c r="F20" s="20" t="n">
        <v>3.31504726</v>
      </c>
      <c r="G20" s="18" t="n">
        <v>476.00386728</v>
      </c>
      <c r="H20" s="20" t="n">
        <v>1.85969417</v>
      </c>
      <c r="I20" s="18" t="s">
        <v>481</v>
      </c>
      <c r="J20" s="20" t="s">
        <v>481</v>
      </c>
      <c r="K20" s="18" t="s">
        <v>481</v>
      </c>
      <c r="L20" s="20" t="s">
        <v>481</v>
      </c>
      <c r="M20" s="18" t="s">
        <v>481</v>
      </c>
      <c r="N20" s="20" t="s">
        <v>481</v>
      </c>
      <c r="O20" s="18" t="s">
        <v>481</v>
      </c>
      <c r="P20" s="20" t="s">
        <v>481</v>
      </c>
      <c r="Q20" s="18" t="n">
        <v>437.78328564</v>
      </c>
      <c r="R20" s="20" t="n">
        <v>7.29856686</v>
      </c>
    </row>
    <row r="21" spans="1:18">
      <c r="A21" s="15" t="s">
        <v>496</v>
      </c>
      <c r="B21" s="17" t="n">
        <v>5741</v>
      </c>
      <c r="C21" s="18">
        <f>(90.0/B21*100)</f>
        <v/>
      </c>
      <c r="D21" s="19" t="n">
        <v>5651</v>
      </c>
      <c r="E21" s="18" t="n">
        <v>503.00950215</v>
      </c>
      <c r="F21" s="20" t="n">
        <v>3.43693646</v>
      </c>
      <c r="G21" s="18" t="n">
        <v>504.45406259</v>
      </c>
      <c r="H21" s="20" t="n">
        <v>2.61679277</v>
      </c>
      <c r="I21" s="18" t="s">
        <v>481</v>
      </c>
      <c r="J21" s="20" t="s">
        <v>481</v>
      </c>
      <c r="K21" s="18" t="s">
        <v>481</v>
      </c>
      <c r="L21" s="20" t="s">
        <v>481</v>
      </c>
      <c r="M21" s="18" t="s">
        <v>481</v>
      </c>
      <c r="N21" s="20" t="s">
        <v>481</v>
      </c>
      <c r="O21" s="18" t="s">
        <v>481</v>
      </c>
      <c r="P21" s="20" t="s">
        <v>481</v>
      </c>
      <c r="Q21" s="18" t="n">
        <v>463.92083527</v>
      </c>
      <c r="R21" s="20" t="n">
        <v>8.643799319999999</v>
      </c>
    </row>
    <row r="22" spans="1:18">
      <c r="A22" s="15" t="s">
        <v>497</v>
      </c>
      <c r="B22" s="17" t="n">
        <v>6598</v>
      </c>
      <c r="C22" s="18">
        <f>(45.0/B22*100)</f>
        <v/>
      </c>
      <c r="D22" s="19" t="n">
        <v>6553</v>
      </c>
      <c r="E22" s="18" t="n">
        <v>454.31744365</v>
      </c>
      <c r="F22" s="20" t="n">
        <v>4.31926417</v>
      </c>
      <c r="G22" s="18" t="n">
        <v>486.71633204</v>
      </c>
      <c r="H22" s="20" t="n">
        <v>2.85058151</v>
      </c>
      <c r="I22" s="18" t="s">
        <v>481</v>
      </c>
      <c r="J22" s="20" t="s">
        <v>481</v>
      </c>
      <c r="K22" s="18" t="s">
        <v>481</v>
      </c>
      <c r="L22" s="20" t="s">
        <v>481</v>
      </c>
      <c r="M22" s="18" t="n">
        <v>457.3766</v>
      </c>
      <c r="N22" s="20" t="n">
        <v>19.16592539</v>
      </c>
      <c r="O22" s="18" t="s">
        <v>481</v>
      </c>
      <c r="P22" s="20" t="s">
        <v>481</v>
      </c>
      <c r="Q22" s="18" t="n">
        <v>352.38680681</v>
      </c>
      <c r="R22" s="20" t="n">
        <v>8.30397997</v>
      </c>
    </row>
    <row r="23" spans="1:18">
      <c r="A23" s="15" t="s">
        <v>498</v>
      </c>
      <c r="B23" s="17" t="n">
        <v>11583</v>
      </c>
      <c r="C23" s="18">
        <f>(321.0/B23*100)</f>
        <v/>
      </c>
      <c r="D23" s="19" t="n">
        <v>11262</v>
      </c>
      <c r="E23" s="18" t="n">
        <v>471.3189865</v>
      </c>
      <c r="F23" s="20" t="n">
        <v>3.25299325</v>
      </c>
      <c r="G23" s="18" t="n">
        <v>487.08851</v>
      </c>
      <c r="H23" s="20" t="n">
        <v>2.67312901</v>
      </c>
      <c r="I23" s="18" t="s">
        <v>481</v>
      </c>
      <c r="J23" s="20" t="s">
        <v>481</v>
      </c>
      <c r="K23" s="18" t="s">
        <v>481</v>
      </c>
      <c r="L23" s="20" t="s">
        <v>481</v>
      </c>
      <c r="M23" s="18" t="s">
        <v>481</v>
      </c>
      <c r="N23" s="20" t="s">
        <v>481</v>
      </c>
      <c r="O23" s="18" t="s">
        <v>481</v>
      </c>
      <c r="P23" s="20" t="s">
        <v>481</v>
      </c>
      <c r="Q23" s="18" t="n">
        <v>424.22106608</v>
      </c>
      <c r="R23" s="20" t="n">
        <v>9.29601546</v>
      </c>
    </row>
    <row r="24" spans="1:18">
      <c r="A24" s="15" t="s">
        <v>499</v>
      </c>
      <c r="B24" s="17" t="n">
        <v>6647</v>
      </c>
      <c r="C24" s="18">
        <f>(23.0/B24*100)</f>
        <v/>
      </c>
      <c r="D24" s="19" t="n">
        <v>6624</v>
      </c>
      <c r="E24" s="18" t="n">
        <v>528.44884777</v>
      </c>
      <c r="F24" s="20" t="n">
        <v>3.4905088</v>
      </c>
      <c r="G24" s="18" t="n">
        <v>548.89440338</v>
      </c>
      <c r="H24" s="20" t="n">
        <v>2.76661547</v>
      </c>
      <c r="I24" s="18" t="s">
        <v>481</v>
      </c>
      <c r="J24" s="20" t="s">
        <v>481</v>
      </c>
      <c r="K24" s="18" t="s">
        <v>481</v>
      </c>
      <c r="L24" s="20" t="s">
        <v>481</v>
      </c>
      <c r="M24" s="18" t="s">
        <v>481</v>
      </c>
      <c r="N24" s="20" t="s">
        <v>481</v>
      </c>
      <c r="O24" s="18" t="s">
        <v>481</v>
      </c>
      <c r="P24" s="20" t="s">
        <v>481</v>
      </c>
      <c r="Q24" s="18" t="n">
        <v>475.5758457</v>
      </c>
      <c r="R24" s="20" t="n">
        <v>12.27549195</v>
      </c>
    </row>
    <row r="25" spans="1:18">
      <c r="A25" s="15" t="s">
        <v>500</v>
      </c>
      <c r="B25" s="17" t="n">
        <v>5581</v>
      </c>
      <c r="C25" s="18">
        <f>(26.0/B25*100)</f>
        <v/>
      </c>
      <c r="D25" s="19" t="n">
        <v>5555</v>
      </c>
      <c r="E25" s="18" t="n">
        <v>509.2465724</v>
      </c>
      <c r="F25" s="20" t="n">
        <v>4.96978977</v>
      </c>
      <c r="G25" s="18" t="n">
        <v>518.8275573</v>
      </c>
      <c r="H25" s="20" t="n">
        <v>3.05885316</v>
      </c>
      <c r="I25" s="18" t="s">
        <v>481</v>
      </c>
      <c r="J25" s="20" t="s">
        <v>481</v>
      </c>
      <c r="K25" s="18" t="s">
        <v>481</v>
      </c>
      <c r="L25" s="20" t="s">
        <v>481</v>
      </c>
      <c r="M25" s="18" t="s">
        <v>481</v>
      </c>
      <c r="N25" s="20" t="s">
        <v>481</v>
      </c>
      <c r="O25" s="18" t="s">
        <v>481</v>
      </c>
      <c r="P25" s="20" t="s">
        <v>481</v>
      </c>
      <c r="Q25" s="18" t="n">
        <v>490.77191348</v>
      </c>
      <c r="R25" s="20" t="n">
        <v>10.13104018</v>
      </c>
    </row>
    <row r="26" spans="1:18">
      <c r="A26" s="15" t="s">
        <v>501</v>
      </c>
      <c r="B26" s="17" t="n">
        <v>4869</v>
      </c>
      <c r="C26" s="18">
        <f>(103.0/B26*100)</f>
        <v/>
      </c>
      <c r="D26" s="19" t="n">
        <v>4766</v>
      </c>
      <c r="E26" s="18" t="n">
        <v>484.85184489</v>
      </c>
      <c r="F26" s="20" t="n">
        <v>2.53232233</v>
      </c>
      <c r="G26" s="18" t="n">
        <v>495.02486716</v>
      </c>
      <c r="H26" s="20" t="n">
        <v>1.85460619</v>
      </c>
      <c r="I26" s="18" t="s">
        <v>481</v>
      </c>
      <c r="J26" s="20" t="s">
        <v>481</v>
      </c>
      <c r="K26" s="18" t="s">
        <v>481</v>
      </c>
      <c r="L26" s="20" t="s">
        <v>481</v>
      </c>
      <c r="M26" s="18" t="s">
        <v>481</v>
      </c>
      <c r="N26" s="20" t="s">
        <v>481</v>
      </c>
      <c r="O26" s="18" t="s">
        <v>481</v>
      </c>
      <c r="P26" s="20" t="s">
        <v>481</v>
      </c>
      <c r="Q26" s="18" t="n">
        <v>440.90812007</v>
      </c>
      <c r="R26" s="20" t="n">
        <v>9.702140959999999</v>
      </c>
    </row>
    <row r="27" spans="1:18">
      <c r="A27" s="15" t="s">
        <v>502</v>
      </c>
      <c r="B27" s="17" t="n">
        <v>5299</v>
      </c>
      <c r="C27" s="18">
        <f>(228.0/B27*100)</f>
        <v/>
      </c>
      <c r="D27" s="19" t="n">
        <v>5071</v>
      </c>
      <c r="E27" s="18" t="n">
        <v>485.57554342</v>
      </c>
      <c r="F27" s="20" t="n">
        <v>2.50607417</v>
      </c>
      <c r="G27" s="18" t="n">
        <v>492.02338732</v>
      </c>
      <c r="H27" s="20" t="n">
        <v>1.66344169</v>
      </c>
      <c r="I27" s="18" t="s">
        <v>481</v>
      </c>
      <c r="J27" s="20" t="s">
        <v>481</v>
      </c>
      <c r="K27" s="18" t="s">
        <v>481</v>
      </c>
      <c r="L27" s="20" t="s">
        <v>481</v>
      </c>
      <c r="M27" s="18" t="s">
        <v>481</v>
      </c>
      <c r="N27" s="20" t="s">
        <v>481</v>
      </c>
      <c r="O27" s="18" t="s">
        <v>481</v>
      </c>
      <c r="P27" s="20" t="s">
        <v>481</v>
      </c>
      <c r="Q27" s="18" t="n">
        <v>408.23502352</v>
      </c>
      <c r="R27" s="20" t="n">
        <v>5.02885095</v>
      </c>
    </row>
    <row r="28" spans="1:18">
      <c r="A28" s="15" t="s">
        <v>503</v>
      </c>
      <c r="B28" s="17" t="n">
        <v>7568</v>
      </c>
      <c r="C28" s="18">
        <f>(600.0/B28*100)</f>
        <v/>
      </c>
      <c r="D28" s="19" t="n">
        <v>6968</v>
      </c>
      <c r="E28" s="18" t="n">
        <v>414.17713866</v>
      </c>
      <c r="F28" s="20" t="n">
        <v>2.79466686</v>
      </c>
      <c r="G28" s="18" t="n">
        <v>424.57234178</v>
      </c>
      <c r="H28" s="20" t="n">
        <v>2.36491841</v>
      </c>
      <c r="I28" s="18" t="s">
        <v>481</v>
      </c>
      <c r="J28" s="20" t="s">
        <v>481</v>
      </c>
      <c r="K28" s="18" t="s">
        <v>481</v>
      </c>
      <c r="L28" s="20" t="s">
        <v>481</v>
      </c>
      <c r="M28" s="18" t="s">
        <v>481</v>
      </c>
      <c r="N28" s="20" t="s">
        <v>481</v>
      </c>
      <c r="O28" s="18" t="s">
        <v>481</v>
      </c>
      <c r="P28" s="20" t="s">
        <v>481</v>
      </c>
      <c r="Q28" s="18" t="n">
        <v>394.28628615</v>
      </c>
      <c r="R28" s="20" t="n">
        <v>6.2263898</v>
      </c>
    </row>
    <row r="29" spans="1:18">
      <c r="A29" s="15" t="s">
        <v>504</v>
      </c>
      <c r="B29" s="17" t="n">
        <v>5385</v>
      </c>
      <c r="C29" s="18">
        <f>(30.0/B29*100)</f>
        <v/>
      </c>
      <c r="D29" s="19" t="n">
        <v>5355</v>
      </c>
      <c r="E29" s="18" t="n">
        <v>515.40167531</v>
      </c>
      <c r="F29" s="20" t="n">
        <v>4.37874009</v>
      </c>
      <c r="G29" s="18" t="n">
        <v>514.8410992300001</v>
      </c>
      <c r="H29" s="20" t="n">
        <v>2.28701602</v>
      </c>
      <c r="I29" s="18" t="s">
        <v>481</v>
      </c>
      <c r="J29" s="20" t="s">
        <v>481</v>
      </c>
      <c r="K29" s="18" t="s">
        <v>481</v>
      </c>
      <c r="L29" s="20" t="s">
        <v>481</v>
      </c>
      <c r="M29" s="18" t="n">
        <v>358.28551468</v>
      </c>
      <c r="N29" s="20" t="n">
        <v>8.567023300000001</v>
      </c>
      <c r="O29" s="18" t="s">
        <v>481</v>
      </c>
      <c r="P29" s="20" t="s">
        <v>481</v>
      </c>
      <c r="Q29" s="18" t="n">
        <v>418.48937915</v>
      </c>
      <c r="R29" s="20" t="n">
        <v>12.80073267</v>
      </c>
    </row>
    <row r="30" spans="1:18">
      <c r="A30" s="15" t="s">
        <v>505</v>
      </c>
      <c r="B30" s="17" t="n">
        <v>4520</v>
      </c>
      <c r="C30" s="18">
        <f>(279.0/B30*100)</f>
        <v/>
      </c>
      <c r="D30" s="19" t="n">
        <v>4241</v>
      </c>
      <c r="E30" s="18" t="n">
        <v>499.11104538</v>
      </c>
      <c r="F30" s="20" t="n">
        <v>3.98054395</v>
      </c>
      <c r="G30" s="18" t="n">
        <v>526.85951888</v>
      </c>
      <c r="H30" s="20" t="n">
        <v>2.58401977</v>
      </c>
      <c r="I30" s="18" t="s">
        <v>481</v>
      </c>
      <c r="J30" s="20" t="s">
        <v>481</v>
      </c>
      <c r="K30" s="18" t="s">
        <v>481</v>
      </c>
      <c r="L30" s="20" t="s">
        <v>481</v>
      </c>
      <c r="M30" s="18" t="s">
        <v>481</v>
      </c>
      <c r="N30" s="20" t="s">
        <v>481</v>
      </c>
      <c r="O30" s="18" t="s">
        <v>481</v>
      </c>
      <c r="P30" s="20" t="s">
        <v>481</v>
      </c>
      <c r="Q30" s="18" t="n">
        <v>443.70823365</v>
      </c>
      <c r="R30" s="20" t="n">
        <v>8.1931738</v>
      </c>
    </row>
    <row r="31" spans="1:18">
      <c r="A31" s="15" t="s">
        <v>506</v>
      </c>
      <c r="B31" s="17" t="n">
        <v>5456</v>
      </c>
      <c r="C31" s="18">
        <f>(159.0/B31*100)</f>
        <v/>
      </c>
      <c r="D31" s="19" t="n">
        <v>5297</v>
      </c>
      <c r="E31" s="18" t="n">
        <v>504.32247183</v>
      </c>
      <c r="F31" s="20" t="n">
        <v>3.57335768</v>
      </c>
      <c r="G31" s="18" t="n">
        <v>503.46399261</v>
      </c>
      <c r="H31" s="20" t="n">
        <v>2.41505238</v>
      </c>
      <c r="I31" s="18" t="s">
        <v>481</v>
      </c>
      <c r="J31" s="20" t="s">
        <v>481</v>
      </c>
      <c r="K31" s="18" t="s">
        <v>481</v>
      </c>
      <c r="L31" s="20" t="s">
        <v>481</v>
      </c>
      <c r="M31" s="18" t="s">
        <v>481</v>
      </c>
      <c r="N31" s="20" t="s">
        <v>481</v>
      </c>
      <c r="O31" s="18" t="s">
        <v>481</v>
      </c>
      <c r="P31" s="20" t="s">
        <v>481</v>
      </c>
      <c r="Q31" s="18" t="n">
        <v>427.12280504</v>
      </c>
      <c r="R31" s="20" t="n">
        <v>6.01456757</v>
      </c>
    </row>
    <row r="32" spans="1:18">
      <c r="A32" s="15" t="s">
        <v>507</v>
      </c>
      <c r="B32" s="17" t="n">
        <v>4478</v>
      </c>
      <c r="C32" s="18">
        <f>(6.0/B32*100)</f>
        <v/>
      </c>
      <c r="D32" s="19" t="n">
        <v>4472</v>
      </c>
      <c r="E32" s="18" t="n">
        <v>491.68907924</v>
      </c>
      <c r="F32" s="20" t="n">
        <v>3.13455971</v>
      </c>
      <c r="G32" s="18" t="n">
        <v>508.85608709</v>
      </c>
      <c r="H32" s="20" t="n">
        <v>2.85447212</v>
      </c>
      <c r="I32" s="18" t="s">
        <v>481</v>
      </c>
      <c r="J32" s="20" t="s">
        <v>481</v>
      </c>
      <c r="K32" s="18" t="s">
        <v>481</v>
      </c>
      <c r="L32" s="20" t="s">
        <v>481</v>
      </c>
      <c r="M32" s="18" t="s">
        <v>481</v>
      </c>
      <c r="N32" s="20" t="s">
        <v>481</v>
      </c>
      <c r="O32" s="18" t="s">
        <v>481</v>
      </c>
      <c r="P32" s="20" t="s">
        <v>481</v>
      </c>
      <c r="Q32" s="18" t="n">
        <v>427.402393</v>
      </c>
      <c r="R32" s="20" t="n">
        <v>12.42295201</v>
      </c>
    </row>
    <row r="33" spans="1:18">
      <c r="A33" s="15" t="s">
        <v>508</v>
      </c>
      <c r="B33" s="17" t="n">
        <v>7325</v>
      </c>
      <c r="C33" s="18">
        <f>(90.0/B33*100)</f>
        <v/>
      </c>
      <c r="D33" s="19" t="n">
        <v>7235</v>
      </c>
      <c r="E33" s="18" t="n">
        <v>479.70538882</v>
      </c>
      <c r="F33" s="20" t="n">
        <v>3.25113055</v>
      </c>
      <c r="G33" s="18" t="n">
        <v>513.4681011599999</v>
      </c>
      <c r="H33" s="20" t="n">
        <v>2.57251012</v>
      </c>
      <c r="I33" s="18" t="s">
        <v>481</v>
      </c>
      <c r="J33" s="20" t="s">
        <v>481</v>
      </c>
      <c r="K33" s="18" t="s">
        <v>481</v>
      </c>
      <c r="L33" s="20" t="s">
        <v>481</v>
      </c>
      <c r="M33" s="18" t="s">
        <v>481</v>
      </c>
      <c r="N33" s="20" t="s">
        <v>481</v>
      </c>
      <c r="O33" s="18" t="s">
        <v>481</v>
      </c>
      <c r="P33" s="20" t="s">
        <v>481</v>
      </c>
      <c r="Q33" s="18" t="n">
        <v>433.58318978</v>
      </c>
      <c r="R33" s="20" t="n">
        <v>8.90008624</v>
      </c>
    </row>
    <row r="34" spans="1:18">
      <c r="A34" s="15" t="s">
        <v>509</v>
      </c>
      <c r="B34" s="17" t="n">
        <v>6350</v>
      </c>
      <c r="C34" s="18">
        <f>(117.0/B34*100)</f>
        <v/>
      </c>
      <c r="D34" s="19" t="n">
        <v>6233</v>
      </c>
      <c r="E34" s="18" t="n">
        <v>463.58977961</v>
      </c>
      <c r="F34" s="20" t="n">
        <v>3.25455103</v>
      </c>
      <c r="G34" s="18" t="n">
        <v>474.6986037</v>
      </c>
      <c r="H34" s="20" t="n">
        <v>2.59038484</v>
      </c>
      <c r="I34" s="18" t="s">
        <v>481</v>
      </c>
      <c r="J34" s="20" t="s">
        <v>481</v>
      </c>
      <c r="K34" s="18" t="s">
        <v>481</v>
      </c>
      <c r="L34" s="20" t="s">
        <v>481</v>
      </c>
      <c r="M34" s="18" t="n">
        <v>306.56969545</v>
      </c>
      <c r="N34" s="20" t="n">
        <v>10.27624616</v>
      </c>
      <c r="O34" s="18" t="s">
        <v>481</v>
      </c>
      <c r="P34" s="20" t="s">
        <v>481</v>
      </c>
      <c r="Q34" s="18" t="n">
        <v>384.93871468</v>
      </c>
      <c r="R34" s="20" t="n">
        <v>7.69116236</v>
      </c>
    </row>
    <row r="35" spans="1:18">
      <c r="A35" s="15" t="s">
        <v>510</v>
      </c>
      <c r="B35" s="17" t="n">
        <v>6406</v>
      </c>
      <c r="C35" s="18">
        <f>(88.0/B35*100)</f>
        <v/>
      </c>
      <c r="D35" s="19" t="n">
        <v>6318</v>
      </c>
      <c r="E35" s="18" t="n">
        <v>507.90247258</v>
      </c>
      <c r="F35" s="20" t="n">
        <v>4.07987568</v>
      </c>
      <c r="G35" s="18" t="n">
        <v>519.45252298</v>
      </c>
      <c r="H35" s="20" t="n">
        <v>1.56266293</v>
      </c>
      <c r="I35" s="18" t="s">
        <v>481</v>
      </c>
      <c r="J35" s="20" t="s">
        <v>481</v>
      </c>
      <c r="K35" s="18" t="s">
        <v>481</v>
      </c>
      <c r="L35" s="20" t="s">
        <v>481</v>
      </c>
      <c r="M35" s="18" t="n">
        <v>374.85244494</v>
      </c>
      <c r="N35" s="20" t="n">
        <v>5.84040672</v>
      </c>
      <c r="O35" s="18" t="s">
        <v>481</v>
      </c>
      <c r="P35" s="20" t="s">
        <v>481</v>
      </c>
      <c r="Q35" s="18" t="n">
        <v>422.8918283</v>
      </c>
      <c r="R35" s="20" t="n">
        <v>8.818471369999999</v>
      </c>
    </row>
    <row r="36" spans="1:18">
      <c r="A36" s="15" t="s">
        <v>511</v>
      </c>
      <c r="B36" s="17" t="n">
        <v>6736</v>
      </c>
      <c r="C36" s="18">
        <f>(113.0/B36*100)</f>
        <v/>
      </c>
      <c r="D36" s="19" t="n">
        <v>6623</v>
      </c>
      <c r="E36" s="18" t="n">
        <v>492.50380865</v>
      </c>
      <c r="F36" s="20" t="n">
        <v>2.98777354</v>
      </c>
      <c r="G36" s="18" t="n">
        <v>497.41954813</v>
      </c>
      <c r="H36" s="20" t="n">
        <v>2.12078568</v>
      </c>
      <c r="I36" s="18" t="s">
        <v>481</v>
      </c>
      <c r="J36" s="20" t="s">
        <v>481</v>
      </c>
      <c r="K36" s="18" t="s">
        <v>481</v>
      </c>
      <c r="L36" s="20" t="s">
        <v>481</v>
      </c>
      <c r="M36" s="18" t="s">
        <v>481</v>
      </c>
      <c r="N36" s="20" t="s">
        <v>481</v>
      </c>
      <c r="O36" s="18" t="s">
        <v>481</v>
      </c>
      <c r="P36" s="20" t="s">
        <v>481</v>
      </c>
      <c r="Q36" s="18" t="n">
        <v>435.3146654</v>
      </c>
      <c r="R36" s="20" t="n">
        <v>7.18732089</v>
      </c>
    </row>
    <row r="37" spans="1:18">
      <c r="A37" s="15" t="s">
        <v>512</v>
      </c>
      <c r="B37" s="17" t="n">
        <v>5458</v>
      </c>
      <c r="C37" s="18">
        <f>(232.0/B37*100)</f>
        <v/>
      </c>
      <c r="D37" s="19" t="n">
        <v>5226</v>
      </c>
      <c r="E37" s="18" t="n">
        <v>505.18774287</v>
      </c>
      <c r="F37" s="20" t="n">
        <v>5.13246287</v>
      </c>
      <c r="G37" s="18" t="n">
        <v>499.93531993</v>
      </c>
      <c r="H37" s="20" t="n">
        <v>3.12322495</v>
      </c>
      <c r="I37" s="18" t="s">
        <v>481</v>
      </c>
      <c r="J37" s="20" t="s">
        <v>481</v>
      </c>
      <c r="K37" s="18" t="s">
        <v>481</v>
      </c>
      <c r="L37" s="20" t="s">
        <v>481</v>
      </c>
      <c r="M37" s="18" t="s">
        <v>481</v>
      </c>
      <c r="N37" s="20" t="s">
        <v>481</v>
      </c>
      <c r="O37" s="18" t="s">
        <v>481</v>
      </c>
      <c r="P37" s="20" t="s">
        <v>481</v>
      </c>
      <c r="Q37" s="18" t="n">
        <v>417.60863657</v>
      </c>
      <c r="R37" s="20" t="n">
        <v>7.13970893</v>
      </c>
    </row>
    <row r="38" spans="1:18">
      <c r="A38" s="15" t="s">
        <v>513</v>
      </c>
      <c r="B38" s="17" t="n">
        <v>5860</v>
      </c>
      <c r="C38" s="18">
        <f>(35.0/B38*100)</f>
        <v/>
      </c>
      <c r="D38" s="19" t="n">
        <v>5825</v>
      </c>
      <c r="E38" s="18" t="n">
        <v>512.78176648</v>
      </c>
      <c r="F38" s="20" t="n">
        <v>4.25885497</v>
      </c>
      <c r="G38" s="18" t="n">
        <v>505.31557299</v>
      </c>
      <c r="H38" s="20" t="n">
        <v>3.19518364</v>
      </c>
      <c r="I38" s="18" t="s">
        <v>481</v>
      </c>
      <c r="J38" s="20" t="s">
        <v>481</v>
      </c>
      <c r="K38" s="18" t="s">
        <v>481</v>
      </c>
      <c r="L38" s="20" t="s">
        <v>481</v>
      </c>
      <c r="M38" s="18" t="s">
        <v>481</v>
      </c>
      <c r="N38" s="20" t="s">
        <v>481</v>
      </c>
      <c r="O38" s="18" t="s">
        <v>481</v>
      </c>
      <c r="P38" s="20" t="s">
        <v>481</v>
      </c>
      <c r="Q38" s="18" t="n">
        <v>495.29957412</v>
      </c>
      <c r="R38" s="20" t="n">
        <v>5.49433322</v>
      </c>
    </row>
    <row r="39" spans="1:18">
      <c r="A39" s="15" t="s">
        <v>514</v>
      </c>
      <c r="B39" s="17" t="n">
        <v>5895</v>
      </c>
      <c r="C39" s="18">
        <f>(34.0/B39*100)</f>
        <v/>
      </c>
      <c r="D39" s="19" t="n">
        <v>5861</v>
      </c>
      <c r="E39" s="18" t="n">
        <v>423.64633799</v>
      </c>
      <c r="F39" s="20" t="n">
        <v>3.88451125</v>
      </c>
      <c r="G39" s="18" t="n">
        <v>435.16617518</v>
      </c>
      <c r="H39" s="20" t="n">
        <v>4.72572645</v>
      </c>
      <c r="I39" s="18" t="s">
        <v>481</v>
      </c>
      <c r="J39" s="20" t="s">
        <v>481</v>
      </c>
      <c r="K39" s="18" t="s">
        <v>481</v>
      </c>
      <c r="L39" s="20" t="s">
        <v>481</v>
      </c>
      <c r="M39" s="18" t="s">
        <v>481</v>
      </c>
      <c r="N39" s="20" t="s">
        <v>481</v>
      </c>
      <c r="O39" s="18" t="s">
        <v>481</v>
      </c>
      <c r="P39" s="20" t="s">
        <v>481</v>
      </c>
      <c r="Q39" s="18" t="n">
        <v>380.43468157</v>
      </c>
      <c r="R39" s="20" t="n">
        <v>8.53936715</v>
      </c>
    </row>
    <row r="40" spans="1:18">
      <c r="A40" s="15" t="s">
        <v>515</v>
      </c>
      <c r="B40" s="17" t="n">
        <v>14157</v>
      </c>
      <c r="C40" s="18">
        <f>(450.0/B40*100)</f>
        <v/>
      </c>
      <c r="D40" s="19" t="n">
        <v>13707</v>
      </c>
      <c r="E40" s="18" t="n">
        <v>508.24396506</v>
      </c>
      <c r="F40" s="20" t="n">
        <v>4.03111863</v>
      </c>
      <c r="G40" s="18" t="n">
        <v>515.46330228</v>
      </c>
      <c r="H40" s="20" t="n">
        <v>2.48582895</v>
      </c>
      <c r="I40" s="18" t="s">
        <v>481</v>
      </c>
      <c r="J40" s="20" t="s">
        <v>481</v>
      </c>
      <c r="K40" s="18" t="s">
        <v>481</v>
      </c>
      <c r="L40" s="20" t="s">
        <v>481</v>
      </c>
      <c r="M40" s="18" t="s">
        <v>481</v>
      </c>
      <c r="N40" s="20" t="s">
        <v>481</v>
      </c>
      <c r="O40" s="18" t="s">
        <v>481</v>
      </c>
      <c r="P40" s="20" t="s">
        <v>481</v>
      </c>
      <c r="Q40" s="18" t="n">
        <v>427.7843058</v>
      </c>
      <c r="R40" s="20" t="n">
        <v>7.80261578</v>
      </c>
    </row>
    <row r="41" spans="1:18">
      <c r="A41" s="15" t="s">
        <v>516</v>
      </c>
      <c r="B41" s="17" t="n">
        <v>5712</v>
      </c>
      <c r="C41" s="18">
        <f>(80.0/B41*100)</f>
        <v/>
      </c>
      <c r="D41" s="19" t="n">
        <v>5632</v>
      </c>
      <c r="E41" s="18" t="n">
        <v>482.65633581</v>
      </c>
      <c r="F41" s="20" t="n">
        <v>3.75137355</v>
      </c>
      <c r="G41" s="18" t="n">
        <v>511.11328851</v>
      </c>
      <c r="H41" s="20" t="n">
        <v>2.95227298</v>
      </c>
      <c r="I41" s="18" t="s">
        <v>481</v>
      </c>
      <c r="J41" s="20" t="s">
        <v>481</v>
      </c>
      <c r="K41" s="18" t="s">
        <v>481</v>
      </c>
      <c r="L41" s="20" t="s">
        <v>481</v>
      </c>
      <c r="M41" s="18" t="n">
        <v>387.44235424</v>
      </c>
      <c r="N41" s="20" t="n">
        <v>14.52510266</v>
      </c>
      <c r="O41" s="18" t="s">
        <v>481</v>
      </c>
      <c r="P41" s="20" t="s">
        <v>481</v>
      </c>
      <c r="Q41" s="18" t="n">
        <v>420.10189763</v>
      </c>
      <c r="R41" s="20" t="n">
        <v>12.38423517</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375.7451021</v>
      </c>
      <c r="N45" s="20" t="n">
        <v>2.64238063</v>
      </c>
      <c r="O45" s="18" t="s">
        <v>481</v>
      </c>
      <c r="P45" s="20" t="s">
        <v>481</v>
      </c>
      <c r="Q45" s="18" t="s">
        <v>481</v>
      </c>
      <c r="R45" s="20" t="s">
        <v>481</v>
      </c>
    </row>
    <row r="46" spans="1:18">
      <c r="A46" s="15" t="s">
        <v>521</v>
      </c>
      <c r="B46" s="17" t="n">
        <v>23141</v>
      </c>
      <c r="C46" s="18">
        <f>(2395.0/B46*100)</f>
        <v/>
      </c>
      <c r="D46" s="19" t="n">
        <v>20746</v>
      </c>
      <c r="E46" s="18" t="n">
        <v>410.41007134</v>
      </c>
      <c r="F46" s="20" t="n">
        <v>3.32221529</v>
      </c>
      <c r="G46" s="18" t="n">
        <v>415.86818344</v>
      </c>
      <c r="H46" s="20" t="n">
        <v>3.20221461</v>
      </c>
      <c r="I46" s="18" t="s">
        <v>481</v>
      </c>
      <c r="J46" s="20" t="s">
        <v>481</v>
      </c>
      <c r="K46" s="18" t="s">
        <v>481</v>
      </c>
      <c r="L46" s="20" t="s">
        <v>481</v>
      </c>
      <c r="M46" s="18" t="s">
        <v>481</v>
      </c>
      <c r="N46" s="20" t="s">
        <v>481</v>
      </c>
      <c r="O46" s="18" t="s">
        <v>481</v>
      </c>
      <c r="P46" s="20" t="s">
        <v>481</v>
      </c>
      <c r="Q46" s="18" t="n">
        <v>382.41994762</v>
      </c>
      <c r="R46" s="20" t="n">
        <v>2.42403428</v>
      </c>
    </row>
    <row r="47" spans="1:18">
      <c r="A47" s="15" t="s">
        <v>522</v>
      </c>
      <c r="B47" s="17" t="n">
        <v>5928</v>
      </c>
      <c r="C47" s="18">
        <f>(488.0/B47*100)</f>
        <v/>
      </c>
      <c r="D47" s="19" t="n">
        <v>5440</v>
      </c>
      <c r="E47" s="18" t="n">
        <v>445.77966487</v>
      </c>
      <c r="F47" s="20" t="n">
        <v>4.78015974</v>
      </c>
      <c r="G47" s="18" t="n">
        <v>471.10041395</v>
      </c>
      <c r="H47" s="20" t="n">
        <v>4.17304975</v>
      </c>
      <c r="I47" s="18" t="s">
        <v>481</v>
      </c>
      <c r="J47" s="20" t="s">
        <v>481</v>
      </c>
      <c r="K47" s="18" t="s">
        <v>481</v>
      </c>
      <c r="L47" s="20" t="s">
        <v>481</v>
      </c>
      <c r="M47" s="18" t="s">
        <v>481</v>
      </c>
      <c r="N47" s="20" t="s">
        <v>481</v>
      </c>
      <c r="O47" s="18" t="s">
        <v>481</v>
      </c>
      <c r="P47" s="20" t="s">
        <v>481</v>
      </c>
      <c r="Q47" s="18" t="n">
        <v>374.5691084</v>
      </c>
      <c r="R47" s="20" t="n">
        <v>5.45808658</v>
      </c>
    </row>
    <row r="48" spans="1:18">
      <c r="A48" s="15" t="s">
        <v>523</v>
      </c>
      <c r="B48" s="17" t="n">
        <v>9841</v>
      </c>
      <c r="C48" s="18">
        <f>(8.0/B48*100)</f>
        <v/>
      </c>
      <c r="D48" s="19" t="n">
        <v>9833</v>
      </c>
      <c r="E48" s="18" t="n">
        <v>515.44737759</v>
      </c>
      <c r="F48" s="20" t="n">
        <v>5.0579474</v>
      </c>
      <c r="G48" s="18" t="n">
        <v>525.48716628</v>
      </c>
      <c r="H48" s="20" t="n">
        <v>4.53495369</v>
      </c>
      <c r="I48" s="18" t="s">
        <v>481</v>
      </c>
      <c r="J48" s="20" t="s">
        <v>481</v>
      </c>
      <c r="K48" s="18" t="s">
        <v>481</v>
      </c>
      <c r="L48" s="20" t="s">
        <v>481</v>
      </c>
      <c r="M48" s="18" t="s">
        <v>481</v>
      </c>
      <c r="N48" s="20" t="s">
        <v>481</v>
      </c>
      <c r="O48" s="18" t="s">
        <v>481</v>
      </c>
      <c r="P48" s="20" t="s">
        <v>481</v>
      </c>
      <c r="Q48" s="18" t="n">
        <v>476.57402805</v>
      </c>
      <c r="R48" s="20" t="n">
        <v>21.16679821</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432.22624802</v>
      </c>
      <c r="N49" s="20" t="n">
        <v>2.8653235</v>
      </c>
      <c r="O49" s="18" t="s">
        <v>481</v>
      </c>
      <c r="P49" s="20" t="s">
        <v>481</v>
      </c>
      <c r="Q49" s="18" t="s">
        <v>481</v>
      </c>
      <c r="R49" s="20" t="s">
        <v>481</v>
      </c>
    </row>
    <row r="50" spans="1:18">
      <c r="A50" s="15" t="s">
        <v>525</v>
      </c>
      <c r="B50" s="17" t="n">
        <v>11795</v>
      </c>
      <c r="C50" s="18">
        <f>(493.0/B50*100)</f>
        <v/>
      </c>
      <c r="D50" s="19" t="n">
        <v>11302</v>
      </c>
      <c r="E50" s="18" t="n">
        <v>410.68538095</v>
      </c>
      <c r="F50" s="20" t="n">
        <v>3.40658849</v>
      </c>
      <c r="G50" s="18" t="n">
        <v>426.49942516</v>
      </c>
      <c r="H50" s="20" t="n">
        <v>2.20327394</v>
      </c>
      <c r="I50" s="18" t="s">
        <v>481</v>
      </c>
      <c r="J50" s="20" t="s">
        <v>481</v>
      </c>
      <c r="K50" s="18" t="s">
        <v>481</v>
      </c>
      <c r="L50" s="20" t="s">
        <v>481</v>
      </c>
      <c r="M50" s="18" t="s">
        <v>481</v>
      </c>
      <c r="N50" s="20" t="s">
        <v>481</v>
      </c>
      <c r="O50" s="18" t="s">
        <v>481</v>
      </c>
      <c r="P50" s="20" t="s">
        <v>481</v>
      </c>
      <c r="Q50" s="18" t="n">
        <v>368.95351066</v>
      </c>
      <c r="R50" s="20" t="n">
        <v>6.5110016</v>
      </c>
    </row>
    <row r="51" spans="1:18">
      <c r="A51" s="15" t="s">
        <v>526</v>
      </c>
      <c r="B51" s="17" t="n">
        <v>6866</v>
      </c>
      <c r="C51" s="18">
        <f>(112.0/B51*100)</f>
        <v/>
      </c>
      <c r="D51" s="19" t="n">
        <v>6754</v>
      </c>
      <c r="E51" s="18" t="n">
        <v>424.81989113</v>
      </c>
      <c r="F51" s="20" t="n">
        <v>3.28832116</v>
      </c>
      <c r="G51" s="18" t="n">
        <v>424.01871717</v>
      </c>
      <c r="H51" s="20" t="n">
        <v>2.23255115</v>
      </c>
      <c r="I51" s="18" t="s">
        <v>481</v>
      </c>
      <c r="J51" s="20" t="s">
        <v>481</v>
      </c>
      <c r="K51" s="18" t="s">
        <v>481</v>
      </c>
      <c r="L51" s="20" t="s">
        <v>481</v>
      </c>
      <c r="M51" s="18" t="n">
        <v>410.85572185</v>
      </c>
      <c r="N51" s="20" t="n">
        <v>3.7997542</v>
      </c>
      <c r="O51" s="18" t="s">
        <v>481</v>
      </c>
      <c r="P51" s="20" t="s">
        <v>481</v>
      </c>
      <c r="Q51" s="18" t="n">
        <v>395.12592621</v>
      </c>
      <c r="R51" s="20" t="n">
        <v>6.38300235</v>
      </c>
    </row>
    <row r="52" spans="1:18">
      <c r="A52" s="15" t="s">
        <v>527</v>
      </c>
      <c r="B52" s="17" t="n">
        <v>5809</v>
      </c>
      <c r="C52" s="18">
        <f>(124.0/B52*100)</f>
        <v/>
      </c>
      <c r="D52" s="19" t="n">
        <v>5685</v>
      </c>
      <c r="E52" s="18" t="n">
        <v>471.1778868</v>
      </c>
      <c r="F52" s="20" t="n">
        <v>3.32407126</v>
      </c>
      <c r="G52" s="18" t="n">
        <v>480.87015088</v>
      </c>
      <c r="H52" s="20" t="n">
        <v>2.70182878</v>
      </c>
      <c r="I52" s="18" t="s">
        <v>481</v>
      </c>
      <c r="J52" s="20" t="s">
        <v>481</v>
      </c>
      <c r="K52" s="18" t="s">
        <v>481</v>
      </c>
      <c r="L52" s="20" t="s">
        <v>481</v>
      </c>
      <c r="M52" s="18" t="s">
        <v>481</v>
      </c>
      <c r="N52" s="20" t="s">
        <v>481</v>
      </c>
      <c r="O52" s="18" t="s">
        <v>481</v>
      </c>
      <c r="P52" s="20" t="s">
        <v>481</v>
      </c>
      <c r="Q52" s="18" t="n">
        <v>408.15638551</v>
      </c>
      <c r="R52" s="20" t="n">
        <v>7.52139487</v>
      </c>
    </row>
    <row r="53" spans="1:18">
      <c r="A53" s="15" t="s">
        <v>528</v>
      </c>
      <c r="B53" s="17" t="n">
        <v>5571</v>
      </c>
      <c r="C53" s="18">
        <f>(144.0/B53*100)</f>
        <v/>
      </c>
      <c r="D53" s="19" t="n">
        <v>5427</v>
      </c>
      <c r="E53" s="18" t="n">
        <v>424.76360781</v>
      </c>
      <c r="F53" s="20" t="n">
        <v>2.34216358</v>
      </c>
      <c r="G53" s="18" t="n">
        <v>447.98183945</v>
      </c>
      <c r="H53" s="20" t="n">
        <v>1.70924442</v>
      </c>
      <c r="I53" s="18" t="s">
        <v>481</v>
      </c>
      <c r="J53" s="20" t="s">
        <v>481</v>
      </c>
      <c r="K53" s="18" t="s">
        <v>481</v>
      </c>
      <c r="L53" s="20" t="s">
        <v>481</v>
      </c>
      <c r="M53" s="18" t="s">
        <v>481</v>
      </c>
      <c r="N53" s="20" t="s">
        <v>481</v>
      </c>
      <c r="O53" s="18" t="s">
        <v>481</v>
      </c>
      <c r="P53" s="20" t="s">
        <v>481</v>
      </c>
      <c r="Q53" s="18" t="n">
        <v>369.65747377</v>
      </c>
      <c r="R53" s="20" t="n">
        <v>4.22589385</v>
      </c>
    </row>
    <row r="54" spans="1:18">
      <c r="A54" s="15" t="s">
        <v>529</v>
      </c>
      <c r="B54" s="17" t="n">
        <v>4740</v>
      </c>
      <c r="C54" s="18">
        <f>(638.0/B54*100)</f>
        <v/>
      </c>
      <c r="D54" s="19" t="n">
        <v>4102</v>
      </c>
      <c r="E54" s="18" t="n">
        <v>328.11702956</v>
      </c>
      <c r="F54" s="20" t="n">
        <v>3.00257165</v>
      </c>
      <c r="G54" s="18" t="n">
        <v>368.92503339</v>
      </c>
      <c r="H54" s="20" t="n">
        <v>3.68956811</v>
      </c>
      <c r="I54" s="18" t="s">
        <v>481</v>
      </c>
      <c r="J54" s="20" t="s">
        <v>481</v>
      </c>
      <c r="K54" s="18" t="s">
        <v>481</v>
      </c>
      <c r="L54" s="20" t="s">
        <v>481</v>
      </c>
      <c r="M54" s="18" t="s">
        <v>481</v>
      </c>
      <c r="N54" s="20" t="s">
        <v>481</v>
      </c>
      <c r="O54" s="18" t="s">
        <v>481</v>
      </c>
      <c r="P54" s="20" t="s">
        <v>481</v>
      </c>
      <c r="Q54" s="18" t="n">
        <v>289.01036767</v>
      </c>
      <c r="R54" s="20" t="n">
        <v>3.817815</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411.13152395</v>
      </c>
      <c r="N55" s="20" t="n">
        <v>2.41692503</v>
      </c>
      <c r="O55" s="18" t="s">
        <v>481</v>
      </c>
      <c r="P55" s="20" t="s">
        <v>481</v>
      </c>
      <c r="Q55" s="18" t="s">
        <v>481</v>
      </c>
      <c r="R55" s="20" t="s">
        <v>481</v>
      </c>
    </row>
    <row r="56" spans="1:18">
      <c r="A56" s="15" t="s">
        <v>531</v>
      </c>
      <c r="B56" s="17" t="n">
        <v>5359</v>
      </c>
      <c r="C56" s="18">
        <f>(77.0/B56*100)</f>
        <v/>
      </c>
      <c r="D56" s="19" t="n">
        <v>5282</v>
      </c>
      <c r="E56" s="18" t="n">
        <v>517.89347657</v>
      </c>
      <c r="F56" s="20" t="n">
        <v>2.79153104</v>
      </c>
      <c r="G56" s="18" t="n">
        <v>532.00090411</v>
      </c>
      <c r="H56" s="20" t="n">
        <v>2.7291407</v>
      </c>
      <c r="I56" s="18" t="s">
        <v>481</v>
      </c>
      <c r="J56" s="20" t="s">
        <v>481</v>
      </c>
      <c r="K56" s="18" t="s">
        <v>481</v>
      </c>
      <c r="L56" s="20" t="s">
        <v>481</v>
      </c>
      <c r="M56" s="18" t="s">
        <v>481</v>
      </c>
      <c r="N56" s="20" t="s">
        <v>481</v>
      </c>
      <c r="O56" s="18" t="s">
        <v>481</v>
      </c>
      <c r="P56" s="20" t="s">
        <v>481</v>
      </c>
      <c r="Q56" s="18" t="n">
        <v>446.50061248</v>
      </c>
      <c r="R56" s="20" t="n">
        <v>14.47838153</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403.09974532</v>
      </c>
      <c r="N57" s="20" t="n">
        <v>2.56579015</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408.6691134</v>
      </c>
      <c r="N58" s="20" t="n">
        <v>2.67440156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378.44218506</v>
      </c>
      <c r="N59" s="20" t="n">
        <v>1.6995879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386.48537246</v>
      </c>
      <c r="N60" s="20" t="n">
        <v>3.39522632</v>
      </c>
      <c r="O60" s="18" t="s">
        <v>481</v>
      </c>
      <c r="P60" s="20" t="s">
        <v>481</v>
      </c>
      <c r="Q60" s="18" t="s">
        <v>481</v>
      </c>
      <c r="R60" s="20" t="s">
        <v>481</v>
      </c>
    </row>
    <row r="61" spans="1:18">
      <c r="A61" s="15" t="s">
        <v>536</v>
      </c>
      <c r="B61" s="17" t="n">
        <v>6525</v>
      </c>
      <c r="C61" s="18">
        <f>(193.0/B61*100)</f>
        <v/>
      </c>
      <c r="D61" s="19" t="n">
        <v>6332</v>
      </c>
      <c r="E61" s="18" t="n">
        <v>469.34397588</v>
      </c>
      <c r="F61" s="20" t="n">
        <v>2.71463313</v>
      </c>
      <c r="G61" s="18" t="n">
        <v>485.88170118</v>
      </c>
      <c r="H61" s="20" t="n">
        <v>2.93786611</v>
      </c>
      <c r="I61" s="18" t="s">
        <v>481</v>
      </c>
      <c r="J61" s="20" t="s">
        <v>481</v>
      </c>
      <c r="K61" s="18" t="s">
        <v>481</v>
      </c>
      <c r="L61" s="20" t="s">
        <v>481</v>
      </c>
      <c r="M61" s="18" t="s">
        <v>481</v>
      </c>
      <c r="N61" s="20" t="s">
        <v>481</v>
      </c>
      <c r="O61" s="18" t="s">
        <v>481</v>
      </c>
      <c r="P61" s="20" t="s">
        <v>481</v>
      </c>
      <c r="Q61" s="18" t="n">
        <v>390.02410139</v>
      </c>
      <c r="R61" s="20" t="n">
        <v>8.27322045</v>
      </c>
    </row>
    <row r="62" spans="1:18">
      <c r="A62" s="15" t="s">
        <v>537</v>
      </c>
      <c r="B62" s="17" t="n">
        <v>4476</v>
      </c>
      <c r="C62" s="18">
        <f>(3.0/B62*100)</f>
        <v/>
      </c>
      <c r="D62" s="19" t="n">
        <v>4473</v>
      </c>
      <c r="E62" s="18" t="n">
        <v>523.6309446</v>
      </c>
      <c r="F62" s="20" t="n">
        <v>1.69808616</v>
      </c>
      <c r="G62" s="18" t="n">
        <v>533.2898009</v>
      </c>
      <c r="H62" s="20" t="n">
        <v>1.64735223</v>
      </c>
      <c r="I62" s="18" t="s">
        <v>481</v>
      </c>
      <c r="J62" s="20" t="s">
        <v>481</v>
      </c>
      <c r="K62" s="18" t="s">
        <v>481</v>
      </c>
      <c r="L62" s="20" t="s">
        <v>481</v>
      </c>
      <c r="M62" s="18" t="s">
        <v>481</v>
      </c>
      <c r="N62" s="20" t="s">
        <v>481</v>
      </c>
      <c r="O62" s="18" t="s">
        <v>481</v>
      </c>
      <c r="P62" s="20" t="s">
        <v>481</v>
      </c>
      <c r="Q62" s="18" t="n">
        <v>482.04588826</v>
      </c>
      <c r="R62" s="20" t="n">
        <v>23.95004454</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383.68238779</v>
      </c>
      <c r="N63" s="20" t="n">
        <v>1.24851448</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464.78196465</v>
      </c>
      <c r="N64" s="20" t="n">
        <v>1.64197035</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427.99780567</v>
      </c>
      <c r="N65" s="20" t="n">
        <v>1.97258457</v>
      </c>
      <c r="O65" s="18" t="s">
        <v>481</v>
      </c>
      <c r="P65" s="20" t="s">
        <v>481</v>
      </c>
      <c r="Q65" s="18" t="s">
        <v>481</v>
      </c>
      <c r="R65" s="20" t="s">
        <v>481</v>
      </c>
    </row>
    <row r="66" spans="1:18">
      <c r="A66" s="15" t="s">
        <v>541</v>
      </c>
      <c r="B66" s="17" t="n">
        <v>5665</v>
      </c>
      <c r="C66" s="18">
        <f>(104.0/B66*100)</f>
        <v/>
      </c>
      <c r="D66" s="19" t="n">
        <v>5561</v>
      </c>
      <c r="E66" s="18" t="n">
        <v>413.41098048</v>
      </c>
      <c r="F66" s="20" t="n">
        <v>1.50566994</v>
      </c>
      <c r="G66" s="18" t="n">
        <v>428.51589107</v>
      </c>
      <c r="H66" s="20" t="n">
        <v>1.89279868</v>
      </c>
      <c r="I66" s="18" t="s">
        <v>481</v>
      </c>
      <c r="J66" s="20" t="s">
        <v>481</v>
      </c>
      <c r="K66" s="18" t="s">
        <v>481</v>
      </c>
      <c r="L66" s="20" t="s">
        <v>481</v>
      </c>
      <c r="M66" s="18" t="s">
        <v>481</v>
      </c>
      <c r="N66" s="20" t="s">
        <v>481</v>
      </c>
      <c r="O66" s="18" t="s">
        <v>481</v>
      </c>
      <c r="P66" s="20" t="s">
        <v>481</v>
      </c>
      <c r="Q66" s="18" t="n">
        <v>355.76374556</v>
      </c>
      <c r="R66" s="20" t="n">
        <v>3.56934591</v>
      </c>
    </row>
    <row r="67" spans="1:18">
      <c r="A67" s="15" t="s">
        <v>542</v>
      </c>
      <c r="B67" s="17" t="n">
        <v>6971</v>
      </c>
      <c r="C67" s="18">
        <f>(1330.0/B67*100)</f>
        <v/>
      </c>
      <c r="D67" s="19" t="n">
        <v>5641</v>
      </c>
      <c r="E67" s="18" t="n">
        <v>403.89538362</v>
      </c>
      <c r="F67" s="20" t="n">
        <v>2.80033963</v>
      </c>
      <c r="G67" s="18" t="n">
        <v>423.69162846</v>
      </c>
      <c r="H67" s="20" t="n">
        <v>2.87286574</v>
      </c>
      <c r="I67" s="18" t="s">
        <v>481</v>
      </c>
      <c r="J67" s="20" t="s">
        <v>481</v>
      </c>
      <c r="K67" s="18" t="s">
        <v>481</v>
      </c>
      <c r="L67" s="20" t="s">
        <v>481</v>
      </c>
      <c r="M67" s="18" t="s">
        <v>481</v>
      </c>
      <c r="N67" s="20" t="s">
        <v>481</v>
      </c>
      <c r="O67" s="18" t="s">
        <v>481</v>
      </c>
      <c r="P67" s="20" t="s">
        <v>481</v>
      </c>
      <c r="Q67" s="18" t="n">
        <v>359.46186945</v>
      </c>
      <c r="R67" s="20" t="n">
        <v>5.30137968</v>
      </c>
    </row>
    <row r="68" spans="1:18">
      <c r="A68" s="15" t="s">
        <v>543</v>
      </c>
      <c r="B68" s="17" t="n">
        <v>12083</v>
      </c>
      <c r="C68" s="18">
        <f>(32.0/B68*100)</f>
        <v/>
      </c>
      <c r="D68" s="19" t="n">
        <v>12051</v>
      </c>
      <c r="E68" s="18" t="n">
        <v>419.51976136</v>
      </c>
      <c r="F68" s="20" t="n">
        <v>1.44845331</v>
      </c>
      <c r="G68" s="18" t="n">
        <v>444.56828064</v>
      </c>
      <c r="H68" s="20" t="n">
        <v>1.62954767</v>
      </c>
      <c r="I68" s="18" t="s">
        <v>481</v>
      </c>
      <c r="J68" s="20" t="s">
        <v>481</v>
      </c>
      <c r="K68" s="18" t="s">
        <v>481</v>
      </c>
      <c r="L68" s="20" t="s">
        <v>481</v>
      </c>
      <c r="M68" s="18" t="s">
        <v>481</v>
      </c>
      <c r="N68" s="20" t="s">
        <v>481</v>
      </c>
      <c r="O68" s="18" t="s">
        <v>481</v>
      </c>
      <c r="P68" s="20" t="s">
        <v>481</v>
      </c>
      <c r="Q68" s="18" t="n">
        <v>358.84763543</v>
      </c>
      <c r="R68" s="20" t="n">
        <v>2.1877771</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434.88486177</v>
      </c>
      <c r="N69" s="20" t="n">
        <v>3.2334538</v>
      </c>
      <c r="O69" s="18" t="s">
        <v>481</v>
      </c>
      <c r="P69" s="20" t="s">
        <v>481</v>
      </c>
      <c r="Q69" s="18" t="s">
        <v>481</v>
      </c>
      <c r="R69" s="20" t="s">
        <v>481</v>
      </c>
    </row>
    <row r="70" spans="1:18">
      <c r="A70" s="15" t="s">
        <v>545</v>
      </c>
      <c r="B70" s="17" t="n">
        <v>6036</v>
      </c>
      <c r="C70" s="18">
        <f>(223.0/B70*100)</f>
        <v/>
      </c>
      <c r="D70" s="19" t="n">
        <v>5813</v>
      </c>
      <c r="E70" s="18" t="n">
        <v>486.33202294</v>
      </c>
      <c r="F70" s="20" t="n">
        <v>3.12102326</v>
      </c>
      <c r="G70" s="18" t="n">
        <v>494.87254609</v>
      </c>
      <c r="H70" s="20" t="n">
        <v>2.9668799</v>
      </c>
      <c r="I70" s="18" t="s">
        <v>481</v>
      </c>
      <c r="J70" s="20" t="s">
        <v>481</v>
      </c>
      <c r="K70" s="18" t="s">
        <v>481</v>
      </c>
      <c r="L70" s="20" t="s">
        <v>481</v>
      </c>
      <c r="M70" s="18" t="s">
        <v>481</v>
      </c>
      <c r="N70" s="20" t="s">
        <v>481</v>
      </c>
      <c r="O70" s="18" t="s">
        <v>481</v>
      </c>
      <c r="P70" s="20" t="s">
        <v>481</v>
      </c>
      <c r="Q70" s="18" t="n">
        <v>444.87523763</v>
      </c>
      <c r="R70" s="20" t="n">
        <v>9.07259341</v>
      </c>
    </row>
    <row r="71" spans="1:18">
      <c r="A71" s="15" t="s">
        <v>546</v>
      </c>
      <c r="B71" s="17" t="n">
        <v>6115</v>
      </c>
      <c r="C71" s="18">
        <f>(60.0/B71*100)</f>
        <v/>
      </c>
      <c r="D71" s="19" t="n">
        <v>6055</v>
      </c>
      <c r="E71" s="18" t="n">
        <v>549.04495042</v>
      </c>
      <c r="F71" s="20" t="n">
        <v>2.51149787</v>
      </c>
      <c r="G71" s="18" t="n">
        <v>561.48682246</v>
      </c>
      <c r="H71" s="20" t="n">
        <v>1.5742871</v>
      </c>
      <c r="I71" s="18" t="s">
        <v>481</v>
      </c>
      <c r="J71" s="20" t="s">
        <v>481</v>
      </c>
      <c r="K71" s="18" t="s">
        <v>481</v>
      </c>
      <c r="L71" s="20" t="s">
        <v>481</v>
      </c>
      <c r="M71" s="18" t="s">
        <v>481</v>
      </c>
      <c r="N71" s="20" t="s">
        <v>481</v>
      </c>
      <c r="O71" s="18" t="s">
        <v>481</v>
      </c>
      <c r="P71" s="20" t="s">
        <v>481</v>
      </c>
      <c r="Q71" s="18" t="n">
        <v>507.83275867</v>
      </c>
      <c r="R71" s="20" t="n">
        <v>15.05166139</v>
      </c>
    </row>
    <row r="72" spans="1:18">
      <c r="A72" s="15" t="s">
        <v>547</v>
      </c>
      <c r="B72" s="17" t="n">
        <v>7708</v>
      </c>
      <c r="C72" s="18">
        <f>(9.0/B72*100)</f>
        <v/>
      </c>
      <c r="D72" s="19" t="n">
        <v>7699</v>
      </c>
      <c r="E72" s="18" t="n">
        <v>532.9606094</v>
      </c>
      <c r="F72" s="20" t="n">
        <v>3.31269757</v>
      </c>
      <c r="G72" s="18" t="n">
        <v>532.70712696</v>
      </c>
      <c r="H72" s="20" t="n">
        <v>2.76180967</v>
      </c>
      <c r="I72" s="18" t="s">
        <v>481</v>
      </c>
      <c r="J72" s="20" t="s">
        <v>481</v>
      </c>
      <c r="K72" s="18" t="s">
        <v>481</v>
      </c>
      <c r="L72" s="20" t="s">
        <v>481</v>
      </c>
      <c r="M72" s="18" t="s">
        <v>481</v>
      </c>
      <c r="N72" s="20" t="s">
        <v>481</v>
      </c>
      <c r="O72" s="18" t="s">
        <v>481</v>
      </c>
      <c r="P72" s="20" t="s">
        <v>481</v>
      </c>
      <c r="Q72" s="18" t="n">
        <v>476.69215508</v>
      </c>
      <c r="R72" s="20" t="n">
        <v>13.39214308</v>
      </c>
    </row>
    <row r="73" spans="1:18">
      <c r="A73" s="15" t="s">
        <v>548</v>
      </c>
      <c r="B73" s="17" t="n">
        <v>8249</v>
      </c>
      <c r="C73" s="18">
        <f>(220.0/B73*100)</f>
        <v/>
      </c>
      <c r="D73" s="19" t="n">
        <v>8029</v>
      </c>
      <c r="E73" s="18" t="n">
        <v>412.94593312</v>
      </c>
      <c r="F73" s="20" t="n">
        <v>2.88906072</v>
      </c>
      <c r="G73" s="18" t="n">
        <v>436.6762317</v>
      </c>
      <c r="H73" s="20" t="n">
        <v>3.35873903</v>
      </c>
      <c r="I73" s="18" t="s">
        <v>481</v>
      </c>
      <c r="J73" s="20" t="s">
        <v>481</v>
      </c>
      <c r="K73" s="18" t="s">
        <v>481</v>
      </c>
      <c r="L73" s="20" t="s">
        <v>481</v>
      </c>
      <c r="M73" s="18" t="s">
        <v>481</v>
      </c>
      <c r="N73" s="20" t="s">
        <v>481</v>
      </c>
      <c r="O73" s="18" t="s">
        <v>481</v>
      </c>
      <c r="P73" s="20" t="s">
        <v>481</v>
      </c>
      <c r="Q73" s="18" t="n">
        <v>384.70298348</v>
      </c>
      <c r="R73" s="20" t="n">
        <v>10.02160881</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424.59045417</v>
      </c>
      <c r="N74" s="20" t="n">
        <v>1.40919814</v>
      </c>
      <c r="O74" s="18" t="s">
        <v>481</v>
      </c>
      <c r="P74" s="20" t="s">
        <v>481</v>
      </c>
      <c r="Q74" s="18" t="s">
        <v>481</v>
      </c>
      <c r="R74" s="20" t="s">
        <v>481</v>
      </c>
    </row>
    <row r="75" spans="1:18">
      <c r="A75" s="15" t="s">
        <v>550</v>
      </c>
      <c r="B75" s="17" t="n">
        <v>5375</v>
      </c>
      <c r="C75" s="18">
        <f>(355.0/B75*100)</f>
        <v/>
      </c>
      <c r="D75" s="19" t="n">
        <v>5020</v>
      </c>
      <c r="E75" s="18" t="n">
        <v>385.55792199</v>
      </c>
      <c r="F75" s="20" t="n">
        <v>2.45482945</v>
      </c>
      <c r="G75" s="18" t="n">
        <v>397.98090525</v>
      </c>
      <c r="H75" s="20" t="n">
        <v>2.89199363</v>
      </c>
      <c r="I75" s="18" t="s">
        <v>481</v>
      </c>
      <c r="J75" s="20" t="s">
        <v>481</v>
      </c>
      <c r="K75" s="18" t="s">
        <v>481</v>
      </c>
      <c r="L75" s="20" t="s">
        <v>481</v>
      </c>
      <c r="M75" s="18" t="s">
        <v>481</v>
      </c>
      <c r="N75" s="20" t="s">
        <v>481</v>
      </c>
      <c r="O75" s="18" t="s">
        <v>481</v>
      </c>
      <c r="P75" s="20" t="s">
        <v>481</v>
      </c>
      <c r="Q75" s="18" t="n">
        <v>362.85835786</v>
      </c>
      <c r="R75" s="20" t="n">
        <v>4.10624764</v>
      </c>
    </row>
    <row r="76" spans="1:18">
      <c r="A76" s="15" t="s">
        <v>551</v>
      </c>
      <c r="B76" s="17" t="n">
        <v>14167</v>
      </c>
      <c r="C76" s="18">
        <f>(238.0/B76*100)</f>
        <v/>
      </c>
      <c r="D76" s="19" t="n">
        <v>13929</v>
      </c>
      <c r="E76" s="18" t="n">
        <v>431.6362526</v>
      </c>
      <c r="F76" s="20" t="n">
        <v>2.53616656</v>
      </c>
      <c r="G76" s="18" t="n">
        <v>456.4186409</v>
      </c>
      <c r="H76" s="20" t="n">
        <v>2.84540699</v>
      </c>
      <c r="I76" s="18" t="s">
        <v>481</v>
      </c>
      <c r="J76" s="20" t="s">
        <v>481</v>
      </c>
      <c r="K76" s="18" t="s">
        <v>481</v>
      </c>
      <c r="L76" s="20" t="s">
        <v>481</v>
      </c>
      <c r="M76" s="18" t="s">
        <v>481</v>
      </c>
      <c r="N76" s="20" t="s">
        <v>481</v>
      </c>
      <c r="O76" s="18" t="s">
        <v>481</v>
      </c>
      <c r="P76" s="20" t="s">
        <v>481</v>
      </c>
      <c r="Q76" s="18" t="n">
        <v>365.17224287</v>
      </c>
      <c r="R76" s="20" t="n">
        <v>4.98950685</v>
      </c>
    </row>
    <row r="77" spans="1:18">
      <c r="A77" s="15" t="s">
        <v>552</v>
      </c>
      <c r="B77" s="17" t="n">
        <v>6062</v>
      </c>
      <c r="C77" s="18">
        <f>(511.0/B77*100)</f>
        <v/>
      </c>
      <c r="D77" s="19" t="n">
        <v>5551</v>
      </c>
      <c r="E77" s="18" t="n">
        <v>438.53219984</v>
      </c>
      <c r="F77" s="20" t="n">
        <v>2.80317523</v>
      </c>
      <c r="G77" s="18" t="n">
        <v>450.72854573</v>
      </c>
      <c r="H77" s="20" t="n">
        <v>2.61517154</v>
      </c>
      <c r="I77" s="18" t="s">
        <v>481</v>
      </c>
      <c r="J77" s="20" t="s">
        <v>481</v>
      </c>
      <c r="K77" s="18" t="s">
        <v>481</v>
      </c>
      <c r="L77" s="20" t="s">
        <v>481</v>
      </c>
      <c r="M77" s="18" t="s">
        <v>481</v>
      </c>
      <c r="N77" s="20" t="s">
        <v>481</v>
      </c>
      <c r="O77" s="18" t="s">
        <v>481</v>
      </c>
      <c r="P77" s="20" t="s">
        <v>481</v>
      </c>
      <c r="Q77" s="18" t="n">
        <v>374.64935325</v>
      </c>
      <c r="R77" s="20" t="n">
        <v>3.68059322</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524.64451931</v>
      </c>
      <c r="N78" s="20" t="n">
        <v>3.91006783</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475.18659836</v>
      </c>
      <c r="N79" s="20" t="n">
        <v>6.280552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456.48357586</v>
      </c>
      <c r="N80" s="20" t="n">
        <v>3.67164431</v>
      </c>
      <c r="O80" s="18" t="s">
        <v>481</v>
      </c>
      <c r="P80" s="20" t="s">
        <v>481</v>
      </c>
      <c r="Q80" s="18" t="s">
        <v>481</v>
      </c>
      <c r="R80" s="20" t="s">
        <v>481</v>
      </c>
    </row>
    <row r="81" spans="1:18">
      <c r="A81" s="23" t="s">
        <v>556</v>
      </c>
      <c r="B81" s="17" t="n">
        <v>8861</v>
      </c>
      <c r="C81" s="18">
        <f>(123.0/B81*100)</f>
        <v/>
      </c>
      <c r="D81" s="19" t="n">
        <v>8738</v>
      </c>
      <c r="E81" s="18" t="n">
        <v>438.48714029</v>
      </c>
      <c r="F81" s="20" t="n">
        <v>2.82382808</v>
      </c>
      <c r="G81" s="18" t="n">
        <v>457.76878542</v>
      </c>
      <c r="H81" s="20" t="n">
        <v>3.80442257</v>
      </c>
      <c r="I81" s="18" t="s">
        <v>481</v>
      </c>
      <c r="J81" s="20" t="s">
        <v>481</v>
      </c>
      <c r="K81" s="18" t="s">
        <v>481</v>
      </c>
      <c r="L81" s="20" t="s">
        <v>481</v>
      </c>
      <c r="M81" s="18" t="s">
        <v>481</v>
      </c>
      <c r="N81" s="20" t="s">
        <v>481</v>
      </c>
      <c r="O81" s="18" t="s">
        <v>481</v>
      </c>
      <c r="P81" s="20" t="s">
        <v>481</v>
      </c>
      <c r="Q81" s="18" t="n">
        <v>395.4181407</v>
      </c>
      <c r="R81" s="20" t="n">
        <v>9.97361474</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895</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503.65475476</v>
      </c>
      <c r="F7" s="20" t="n">
        <v>1.65616308</v>
      </c>
      <c r="G7" s="18" t="n">
        <v>552.14283593</v>
      </c>
      <c r="H7" s="20" t="n">
        <v>2.76026753</v>
      </c>
      <c r="I7" s="18" t="s">
        <v>481</v>
      </c>
      <c r="J7" s="20" t="s">
        <v>481</v>
      </c>
      <c r="K7" s="18" t="s">
        <v>481</v>
      </c>
      <c r="L7" s="20" t="s">
        <v>481</v>
      </c>
      <c r="M7" s="18" t="s">
        <v>481</v>
      </c>
      <c r="N7" s="20" t="s">
        <v>481</v>
      </c>
      <c r="O7" s="18" t="s">
        <v>481</v>
      </c>
      <c r="P7" s="20" t="s">
        <v>481</v>
      </c>
      <c r="Q7" s="18" t="n">
        <v>483.19506652</v>
      </c>
      <c r="R7" s="20" t="n">
        <v>4.79174899</v>
      </c>
    </row>
    <row r="8" spans="1:18">
      <c r="A8" s="15" t="s">
        <v>483</v>
      </c>
      <c r="B8" s="17" t="n">
        <v>7007</v>
      </c>
      <c r="C8" s="18">
        <f>(324.0/B8*100)</f>
        <v/>
      </c>
      <c r="D8" s="19" t="n">
        <v>6683</v>
      </c>
      <c r="E8" s="18" t="n">
        <v>492.16513871</v>
      </c>
      <c r="F8" s="20" t="n">
        <v>2.4478309</v>
      </c>
      <c r="G8" s="18" t="n">
        <v>526.1662892000001</v>
      </c>
      <c r="H8" s="20" t="n">
        <v>4.29248584</v>
      </c>
      <c r="I8" s="18" t="s">
        <v>481</v>
      </c>
      <c r="J8" s="20" t="s">
        <v>481</v>
      </c>
      <c r="K8" s="18" t="s">
        <v>481</v>
      </c>
      <c r="L8" s="20" t="s">
        <v>481</v>
      </c>
      <c r="M8" s="18" t="n">
        <v>368.48347797</v>
      </c>
      <c r="N8" s="20" t="n">
        <v>14.99112476</v>
      </c>
      <c r="O8" s="18" t="s">
        <v>481</v>
      </c>
      <c r="P8" s="20" t="s">
        <v>481</v>
      </c>
      <c r="Q8" s="18" t="n">
        <v>436.57865981</v>
      </c>
      <c r="R8" s="20" t="n">
        <v>8.77855508</v>
      </c>
    </row>
    <row r="9" spans="1:18">
      <c r="A9" s="15" t="s">
        <v>484</v>
      </c>
      <c r="B9" s="17" t="n">
        <v>9651</v>
      </c>
      <c r="C9" s="18">
        <f>(373.0/B9*100)</f>
        <v/>
      </c>
      <c r="D9" s="19" t="n">
        <v>9278</v>
      </c>
      <c r="E9" s="18" t="n">
        <v>504.2403077</v>
      </c>
      <c r="F9" s="20" t="n">
        <v>2.15753757</v>
      </c>
      <c r="G9" s="18" t="n">
        <v>534.00658098</v>
      </c>
      <c r="H9" s="20" t="n">
        <v>3.67180289</v>
      </c>
      <c r="I9" s="18" t="s">
        <v>481</v>
      </c>
      <c r="J9" s="20" t="s">
        <v>481</v>
      </c>
      <c r="K9" s="18" t="s">
        <v>481</v>
      </c>
      <c r="L9" s="20" t="s">
        <v>481</v>
      </c>
      <c r="M9" s="18" t="n">
        <v>374.78530698</v>
      </c>
      <c r="N9" s="20" t="n">
        <v>11.62763904</v>
      </c>
      <c r="O9" s="18" t="s">
        <v>481</v>
      </c>
      <c r="P9" s="20" t="s">
        <v>481</v>
      </c>
      <c r="Q9" s="18" t="n">
        <v>426.74670174</v>
      </c>
      <c r="R9" s="20" t="n">
        <v>9.009299840000001</v>
      </c>
    </row>
    <row r="10" spans="1:18">
      <c r="A10" s="15" t="s">
        <v>485</v>
      </c>
      <c r="B10" s="17" t="n">
        <v>20058</v>
      </c>
      <c r="C10" s="18">
        <f>(589.0/B10*100)</f>
        <v/>
      </c>
      <c r="D10" s="19" t="n">
        <v>19469</v>
      </c>
      <c r="E10" s="18" t="n">
        <v>521.54099273</v>
      </c>
      <c r="F10" s="20" t="n">
        <v>2.04305028</v>
      </c>
      <c r="G10" s="18" t="n">
        <v>560.89027903</v>
      </c>
      <c r="H10" s="20" t="n">
        <v>2.91085279</v>
      </c>
      <c r="I10" s="18" t="s">
        <v>481</v>
      </c>
      <c r="J10" s="20" t="s">
        <v>481</v>
      </c>
      <c r="K10" s="18" t="s">
        <v>481</v>
      </c>
      <c r="L10" s="20" t="s">
        <v>481</v>
      </c>
      <c r="M10" s="18" t="s">
        <v>481</v>
      </c>
      <c r="N10" s="20" t="s">
        <v>481</v>
      </c>
      <c r="O10" s="18" t="s">
        <v>481</v>
      </c>
      <c r="P10" s="20" t="s">
        <v>481</v>
      </c>
      <c r="Q10" s="18" t="n">
        <v>455.69653016</v>
      </c>
      <c r="R10" s="20" t="n">
        <v>7.20204832</v>
      </c>
    </row>
    <row r="11" spans="1:18">
      <c r="A11" s="15" t="s">
        <v>486</v>
      </c>
      <c r="B11" s="17" t="n">
        <v>7053</v>
      </c>
      <c r="C11" s="18">
        <f>(259.0/B11*100)</f>
        <v/>
      </c>
      <c r="D11" s="19" t="n">
        <v>6794</v>
      </c>
      <c r="E11" s="18" t="n">
        <v>448.09112021</v>
      </c>
      <c r="F11" s="20" t="n">
        <v>2.50076175</v>
      </c>
      <c r="G11" s="18" t="n">
        <v>464.26213422</v>
      </c>
      <c r="H11" s="20" t="n">
        <v>4.16725838</v>
      </c>
      <c r="I11" s="18" t="s">
        <v>481</v>
      </c>
      <c r="J11" s="20" t="s">
        <v>481</v>
      </c>
      <c r="K11" s="18" t="s">
        <v>481</v>
      </c>
      <c r="L11" s="20" t="s">
        <v>481</v>
      </c>
      <c r="M11" s="18" t="s">
        <v>481</v>
      </c>
      <c r="N11" s="20" t="s">
        <v>481</v>
      </c>
      <c r="O11" s="18" t="s">
        <v>481</v>
      </c>
      <c r="P11" s="20" t="s">
        <v>481</v>
      </c>
      <c r="Q11" s="18" t="n">
        <v>420.05642651</v>
      </c>
      <c r="R11" s="20" t="n">
        <v>6.31222115</v>
      </c>
    </row>
    <row r="12" spans="1:18">
      <c r="A12" s="15" t="s">
        <v>487</v>
      </c>
      <c r="B12" s="17" t="n">
        <v>6894</v>
      </c>
      <c r="C12" s="18">
        <f>(60.0/B12*100)</f>
        <v/>
      </c>
      <c r="D12" s="19" t="n">
        <v>6834</v>
      </c>
      <c r="E12" s="18" t="n">
        <v>489.55032859</v>
      </c>
      <c r="F12" s="20" t="n">
        <v>2.08981053</v>
      </c>
      <c r="G12" s="18" t="n">
        <v>534.9129827100001</v>
      </c>
      <c r="H12" s="20" t="n">
        <v>3.62001294</v>
      </c>
      <c r="I12" s="18" t="s">
        <v>481</v>
      </c>
      <c r="J12" s="20" t="s">
        <v>481</v>
      </c>
      <c r="K12" s="18" t="s">
        <v>481</v>
      </c>
      <c r="L12" s="20" t="s">
        <v>481</v>
      </c>
      <c r="M12" s="18" t="n">
        <v>366.6777112</v>
      </c>
      <c r="N12" s="20" t="n">
        <v>14.39052153</v>
      </c>
      <c r="O12" s="18" t="s">
        <v>481</v>
      </c>
      <c r="P12" s="20" t="s">
        <v>481</v>
      </c>
      <c r="Q12" s="18" t="n">
        <v>386.47154953</v>
      </c>
      <c r="R12" s="20" t="n">
        <v>6.53922771</v>
      </c>
    </row>
    <row r="13" spans="1:18">
      <c r="A13" s="15" t="s">
        <v>488</v>
      </c>
      <c r="B13" s="17" t="n">
        <v>7161</v>
      </c>
      <c r="C13" s="18">
        <f>(368.0/B13*100)</f>
        <v/>
      </c>
      <c r="D13" s="19" t="n">
        <v>6793</v>
      </c>
      <c r="E13" s="18" t="n">
        <v>503.51847571</v>
      </c>
      <c r="F13" s="20" t="n">
        <v>2.23195654</v>
      </c>
      <c r="G13" s="18" t="n">
        <v>531.87860198</v>
      </c>
      <c r="H13" s="20" t="n">
        <v>3.94643389</v>
      </c>
      <c r="I13" s="18" t="s">
        <v>481</v>
      </c>
      <c r="J13" s="20" t="s">
        <v>481</v>
      </c>
      <c r="K13" s="18" t="s">
        <v>481</v>
      </c>
      <c r="L13" s="20" t="s">
        <v>481</v>
      </c>
      <c r="M13" s="18" t="n">
        <v>436.36003517</v>
      </c>
      <c r="N13" s="20" t="n">
        <v>6.43426798</v>
      </c>
      <c r="O13" s="18" t="s">
        <v>481</v>
      </c>
      <c r="P13" s="20" t="s">
        <v>481</v>
      </c>
      <c r="Q13" s="18" t="n">
        <v>401.56471978</v>
      </c>
      <c r="R13" s="20" t="n">
        <v>8.859949009999999</v>
      </c>
    </row>
    <row r="14" spans="1:18">
      <c r="A14" s="15" t="s">
        <v>489</v>
      </c>
      <c r="B14" s="17" t="n">
        <v>5587</v>
      </c>
      <c r="C14" s="18">
        <f>(96.0/B14*100)</f>
        <v/>
      </c>
      <c r="D14" s="19" t="n">
        <v>5491</v>
      </c>
      <c r="E14" s="18" t="n">
        <v>528.08496666</v>
      </c>
      <c r="F14" s="20" t="n">
        <v>2.14806496</v>
      </c>
      <c r="G14" s="18" t="n">
        <v>565.40536603</v>
      </c>
      <c r="H14" s="20" t="n">
        <v>3.32796235</v>
      </c>
      <c r="I14" s="18" t="s">
        <v>481</v>
      </c>
      <c r="J14" s="20" t="s">
        <v>481</v>
      </c>
      <c r="K14" s="18" t="s">
        <v>481</v>
      </c>
      <c r="L14" s="20" t="s">
        <v>481</v>
      </c>
      <c r="M14" s="18" t="s">
        <v>481</v>
      </c>
      <c r="N14" s="20" t="s">
        <v>481</v>
      </c>
      <c r="O14" s="18" t="s">
        <v>481</v>
      </c>
      <c r="P14" s="20" t="s">
        <v>481</v>
      </c>
      <c r="Q14" s="18" t="n">
        <v>460.68102174</v>
      </c>
      <c r="R14" s="20" t="n">
        <v>14.78093023</v>
      </c>
    </row>
    <row r="15" spans="1:18">
      <c r="A15" s="15" t="s">
        <v>490</v>
      </c>
      <c r="B15" s="17" t="n">
        <v>5882</v>
      </c>
      <c r="C15" s="18">
        <f>(206.0/B15*100)</f>
        <v/>
      </c>
      <c r="D15" s="19" t="n">
        <v>5676</v>
      </c>
      <c r="E15" s="18" t="n">
        <v>531.53274454</v>
      </c>
      <c r="F15" s="20" t="n">
        <v>2.35202828</v>
      </c>
      <c r="G15" s="18" t="n">
        <v>555.68044461</v>
      </c>
      <c r="H15" s="20" t="n">
        <v>4.45341425</v>
      </c>
      <c r="I15" s="18" t="s">
        <v>481</v>
      </c>
      <c r="J15" s="20" t="s">
        <v>481</v>
      </c>
      <c r="K15" s="18" t="s">
        <v>481</v>
      </c>
      <c r="L15" s="20" t="s">
        <v>481</v>
      </c>
      <c r="M15" s="18" t="n">
        <v>375.95013089</v>
      </c>
      <c r="N15" s="20" t="n">
        <v>17.42774697</v>
      </c>
      <c r="O15" s="18" t="s">
        <v>481</v>
      </c>
      <c r="P15" s="20" t="s">
        <v>481</v>
      </c>
      <c r="Q15" s="18" t="n">
        <v>453.78472809</v>
      </c>
      <c r="R15" s="20" t="n">
        <v>8.58826022</v>
      </c>
    </row>
    <row r="16" spans="1:18">
      <c r="A16" s="15" t="s">
        <v>491</v>
      </c>
      <c r="B16" s="17" t="n">
        <v>6108</v>
      </c>
      <c r="C16" s="18">
        <f>(203.0/B16*100)</f>
        <v/>
      </c>
      <c r="D16" s="19" t="n">
        <v>5905</v>
      </c>
      <c r="E16" s="18" t="n">
        <v>488.63929206</v>
      </c>
      <c r="F16" s="20" t="n">
        <v>2.11338307</v>
      </c>
      <c r="G16" s="18" t="n">
        <v>531.48371952</v>
      </c>
      <c r="H16" s="20" t="n">
        <v>2.96422318</v>
      </c>
      <c r="I16" s="18" t="s">
        <v>481</v>
      </c>
      <c r="J16" s="20" t="s">
        <v>481</v>
      </c>
      <c r="K16" s="18" t="s">
        <v>481</v>
      </c>
      <c r="L16" s="20" t="s">
        <v>481</v>
      </c>
      <c r="M16" s="18" t="s">
        <v>481</v>
      </c>
      <c r="N16" s="20" t="s">
        <v>481</v>
      </c>
      <c r="O16" s="18" t="s">
        <v>481</v>
      </c>
      <c r="P16" s="20" t="s">
        <v>481</v>
      </c>
      <c r="Q16" s="18" t="n">
        <v>408.0150856</v>
      </c>
      <c r="R16" s="20" t="n">
        <v>10.3595062</v>
      </c>
    </row>
    <row r="17" spans="1:18">
      <c r="A17" s="15" t="s">
        <v>492</v>
      </c>
      <c r="B17" s="17" t="n">
        <v>6504</v>
      </c>
      <c r="C17" s="18">
        <f>(2741.0/B17*100)</f>
        <v/>
      </c>
      <c r="D17" s="19" t="n">
        <v>3763</v>
      </c>
      <c r="E17" s="18" t="n">
        <v>511.33866831</v>
      </c>
      <c r="F17" s="20" t="n">
        <v>3.53041595</v>
      </c>
      <c r="G17" s="18" t="n">
        <v>549.44244082</v>
      </c>
      <c r="H17" s="20" t="n">
        <v>4.86600705</v>
      </c>
      <c r="I17" s="18" t="s">
        <v>481</v>
      </c>
      <c r="J17" s="20" t="s">
        <v>481</v>
      </c>
      <c r="K17" s="18" t="s">
        <v>481</v>
      </c>
      <c r="L17" s="20" t="s">
        <v>481</v>
      </c>
      <c r="M17" s="18" t="n">
        <v>360.48925247</v>
      </c>
      <c r="N17" s="20" t="n">
        <v>12.44339086</v>
      </c>
      <c r="O17" s="18" t="s">
        <v>481</v>
      </c>
      <c r="P17" s="20" t="s">
        <v>481</v>
      </c>
      <c r="Q17" s="18" t="n">
        <v>462.78372672</v>
      </c>
      <c r="R17" s="20" t="n">
        <v>8.75577125</v>
      </c>
    </row>
    <row r="18" spans="1:18">
      <c r="A18" s="15" t="s">
        <v>493</v>
      </c>
      <c r="B18" s="17" t="n">
        <v>5532</v>
      </c>
      <c r="C18" s="18">
        <f>(33.0/B18*100)</f>
        <v/>
      </c>
      <c r="D18" s="19" t="n">
        <v>5499</v>
      </c>
      <c r="E18" s="18" t="n">
        <v>449.57650249</v>
      </c>
      <c r="F18" s="20" t="n">
        <v>3.52693124</v>
      </c>
      <c r="G18" s="18" t="n">
        <v>484.47258326</v>
      </c>
      <c r="H18" s="20" t="n">
        <v>4.29481365</v>
      </c>
      <c r="I18" s="18" t="s">
        <v>481</v>
      </c>
      <c r="J18" s="20" t="s">
        <v>481</v>
      </c>
      <c r="K18" s="18" t="s">
        <v>481</v>
      </c>
      <c r="L18" s="20" t="s">
        <v>481</v>
      </c>
      <c r="M18" s="18" t="s">
        <v>481</v>
      </c>
      <c r="N18" s="20" t="s">
        <v>481</v>
      </c>
      <c r="O18" s="18" t="s">
        <v>481</v>
      </c>
      <c r="P18" s="20" t="s">
        <v>481</v>
      </c>
      <c r="Q18" s="18" t="n">
        <v>374.03608195</v>
      </c>
      <c r="R18" s="20" t="n">
        <v>8.323265709999999</v>
      </c>
    </row>
    <row r="19" spans="1:18">
      <c r="A19" s="15" t="s">
        <v>494</v>
      </c>
      <c r="B19" s="17" t="n">
        <v>5658</v>
      </c>
      <c r="C19" s="18">
        <f>(521.0/B19*100)</f>
        <v/>
      </c>
      <c r="D19" s="19" t="n">
        <v>5137</v>
      </c>
      <c r="E19" s="18" t="n">
        <v>476.84061251</v>
      </c>
      <c r="F19" s="20" t="n">
        <v>2.52291553</v>
      </c>
      <c r="G19" s="18" t="n">
        <v>509.86719501</v>
      </c>
      <c r="H19" s="20" t="n">
        <v>4.46663754</v>
      </c>
      <c r="I19" s="18" t="s">
        <v>481</v>
      </c>
      <c r="J19" s="20" t="s">
        <v>481</v>
      </c>
      <c r="K19" s="18" t="s">
        <v>481</v>
      </c>
      <c r="L19" s="20" t="s">
        <v>481</v>
      </c>
      <c r="M19" s="18" t="s">
        <v>481</v>
      </c>
      <c r="N19" s="20" t="s">
        <v>481</v>
      </c>
      <c r="O19" s="18" t="s">
        <v>481</v>
      </c>
      <c r="P19" s="20" t="s">
        <v>481</v>
      </c>
      <c r="Q19" s="18" t="n">
        <v>393.79838935</v>
      </c>
      <c r="R19" s="20" t="n">
        <v>8.32761519</v>
      </c>
    </row>
    <row r="20" spans="1:18">
      <c r="A20" s="15" t="s">
        <v>495</v>
      </c>
      <c r="B20" s="17" t="n">
        <v>3371</v>
      </c>
      <c r="C20" s="18">
        <f>(75.0/B20*100)</f>
        <v/>
      </c>
      <c r="D20" s="19" t="n">
        <v>3296</v>
      </c>
      <c r="E20" s="18" t="n">
        <v>466.9259009</v>
      </c>
      <c r="F20" s="20" t="n">
        <v>1.95108424</v>
      </c>
      <c r="G20" s="18" t="n">
        <v>505.17348273</v>
      </c>
      <c r="H20" s="20" t="n">
        <v>3.43909778</v>
      </c>
      <c r="I20" s="18" t="s">
        <v>481</v>
      </c>
      <c r="J20" s="20" t="s">
        <v>481</v>
      </c>
      <c r="K20" s="18" t="s">
        <v>481</v>
      </c>
      <c r="L20" s="20" t="s">
        <v>481</v>
      </c>
      <c r="M20" s="18" t="s">
        <v>481</v>
      </c>
      <c r="N20" s="20" t="s">
        <v>481</v>
      </c>
      <c r="O20" s="18" t="s">
        <v>481</v>
      </c>
      <c r="P20" s="20" t="s">
        <v>481</v>
      </c>
      <c r="Q20" s="18" t="n">
        <v>431.66509793</v>
      </c>
      <c r="R20" s="20" t="n">
        <v>7.29851834</v>
      </c>
    </row>
    <row r="21" spans="1:18">
      <c r="A21" s="15" t="s">
        <v>496</v>
      </c>
      <c r="B21" s="17" t="n">
        <v>5741</v>
      </c>
      <c r="C21" s="18">
        <f>(90.0/B21*100)</f>
        <v/>
      </c>
      <c r="D21" s="19" t="n">
        <v>5651</v>
      </c>
      <c r="E21" s="18" t="n">
        <v>492.26296776</v>
      </c>
      <c r="F21" s="20" t="n">
        <v>2.73096475</v>
      </c>
      <c r="G21" s="18" t="n">
        <v>529.09602928</v>
      </c>
      <c r="H21" s="20" t="n">
        <v>2.63484116</v>
      </c>
      <c r="I21" s="18" t="s">
        <v>481</v>
      </c>
      <c r="J21" s="20" t="s">
        <v>481</v>
      </c>
      <c r="K21" s="18" t="s">
        <v>481</v>
      </c>
      <c r="L21" s="20" t="s">
        <v>481</v>
      </c>
      <c r="M21" s="18" t="s">
        <v>481</v>
      </c>
      <c r="N21" s="20" t="s">
        <v>481</v>
      </c>
      <c r="O21" s="18" t="s">
        <v>481</v>
      </c>
      <c r="P21" s="20" t="s">
        <v>481</v>
      </c>
      <c r="Q21" s="18" t="n">
        <v>449.10437033</v>
      </c>
      <c r="R21" s="20" t="n">
        <v>10.44198581</v>
      </c>
    </row>
    <row r="22" spans="1:18">
      <c r="A22" s="15" t="s">
        <v>497</v>
      </c>
      <c r="B22" s="17" t="n">
        <v>6598</v>
      </c>
      <c r="C22" s="18">
        <f>(45.0/B22*100)</f>
        <v/>
      </c>
      <c r="D22" s="19" t="n">
        <v>6553</v>
      </c>
      <c r="E22" s="18" t="n">
        <v>466.63295194</v>
      </c>
      <c r="F22" s="20" t="n">
        <v>3.3081283</v>
      </c>
      <c r="G22" s="18" t="n">
        <v>500.86558972</v>
      </c>
      <c r="H22" s="20" t="n">
        <v>6.31600871</v>
      </c>
      <c r="I22" s="18" t="s">
        <v>481</v>
      </c>
      <c r="J22" s="20" t="s">
        <v>481</v>
      </c>
      <c r="K22" s="18" t="s">
        <v>481</v>
      </c>
      <c r="L22" s="20" t="s">
        <v>481</v>
      </c>
      <c r="M22" s="18" t="n">
        <v>448.28166515</v>
      </c>
      <c r="N22" s="20" t="n">
        <v>8.782882710000001</v>
      </c>
      <c r="O22" s="18" t="s">
        <v>481</v>
      </c>
      <c r="P22" s="20" t="s">
        <v>481</v>
      </c>
      <c r="Q22" s="18" t="n">
        <v>349.04593453</v>
      </c>
      <c r="R22" s="20" t="n">
        <v>9.15575552</v>
      </c>
    </row>
    <row r="23" spans="1:18">
      <c r="A23" s="15" t="s">
        <v>498</v>
      </c>
      <c r="B23" s="17" t="n">
        <v>11583</v>
      </c>
      <c r="C23" s="18">
        <f>(321.0/B23*100)</f>
        <v/>
      </c>
      <c r="D23" s="19" t="n">
        <v>11262</v>
      </c>
      <c r="E23" s="18" t="n">
        <v>478.87635988</v>
      </c>
      <c r="F23" s="20" t="n">
        <v>2.57115236</v>
      </c>
      <c r="G23" s="18" t="n">
        <v>502.26801901</v>
      </c>
      <c r="H23" s="20" t="n">
        <v>4.19980111</v>
      </c>
      <c r="I23" s="18" t="s">
        <v>481</v>
      </c>
      <c r="J23" s="20" t="s">
        <v>481</v>
      </c>
      <c r="K23" s="18" t="s">
        <v>481</v>
      </c>
      <c r="L23" s="20" t="s">
        <v>481</v>
      </c>
      <c r="M23" s="18" t="s">
        <v>481</v>
      </c>
      <c r="N23" s="20" t="s">
        <v>481</v>
      </c>
      <c r="O23" s="18" t="s">
        <v>481</v>
      </c>
      <c r="P23" s="20" t="s">
        <v>481</v>
      </c>
      <c r="Q23" s="18" t="n">
        <v>414.19279216</v>
      </c>
      <c r="R23" s="20" t="n">
        <v>9.72677792</v>
      </c>
    </row>
    <row r="24" spans="1:18">
      <c r="A24" s="15" t="s">
        <v>499</v>
      </c>
      <c r="B24" s="17" t="n">
        <v>6647</v>
      </c>
      <c r="C24" s="18">
        <f>(23.0/B24*100)</f>
        <v/>
      </c>
      <c r="D24" s="19" t="n">
        <v>6624</v>
      </c>
      <c r="E24" s="18" t="n">
        <v>531.48157567</v>
      </c>
      <c r="F24" s="20" t="n">
        <v>2.97201176</v>
      </c>
      <c r="G24" s="18" t="n">
        <v>554.4849283</v>
      </c>
      <c r="H24" s="20" t="n">
        <v>3.4337945</v>
      </c>
      <c r="I24" s="18" t="s">
        <v>481</v>
      </c>
      <c r="J24" s="20" t="s">
        <v>481</v>
      </c>
      <c r="K24" s="18" t="s">
        <v>481</v>
      </c>
      <c r="L24" s="20" t="s">
        <v>481</v>
      </c>
      <c r="M24" s="18" t="s">
        <v>481</v>
      </c>
      <c r="N24" s="20" t="s">
        <v>481</v>
      </c>
      <c r="O24" s="18" t="s">
        <v>481</v>
      </c>
      <c r="P24" s="20" t="s">
        <v>481</v>
      </c>
      <c r="Q24" s="18" t="n">
        <v>464.250406</v>
      </c>
      <c r="R24" s="20" t="n">
        <v>11.71399713</v>
      </c>
    </row>
    <row r="25" spans="1:18">
      <c r="A25" s="15" t="s">
        <v>500</v>
      </c>
      <c r="B25" s="17" t="n">
        <v>5581</v>
      </c>
      <c r="C25" s="18">
        <f>(26.0/B25*100)</f>
        <v/>
      </c>
      <c r="D25" s="19" t="n">
        <v>5555</v>
      </c>
      <c r="E25" s="18" t="n">
        <v>505.4695487</v>
      </c>
      <c r="F25" s="20" t="n">
        <v>2.92288414</v>
      </c>
      <c r="G25" s="18" t="n">
        <v>547.51384292</v>
      </c>
      <c r="H25" s="20" t="n">
        <v>4.07241161</v>
      </c>
      <c r="I25" s="18" t="s">
        <v>481</v>
      </c>
      <c r="J25" s="20" t="s">
        <v>481</v>
      </c>
      <c r="K25" s="18" t="s">
        <v>481</v>
      </c>
      <c r="L25" s="20" t="s">
        <v>481</v>
      </c>
      <c r="M25" s="18" t="s">
        <v>481</v>
      </c>
      <c r="N25" s="20" t="s">
        <v>481</v>
      </c>
      <c r="O25" s="18" t="s">
        <v>481</v>
      </c>
      <c r="P25" s="20" t="s">
        <v>481</v>
      </c>
      <c r="Q25" s="18" t="n">
        <v>472.36327922</v>
      </c>
      <c r="R25" s="20" t="n">
        <v>12.55788795</v>
      </c>
    </row>
    <row r="26" spans="1:18">
      <c r="A26" s="15" t="s">
        <v>501</v>
      </c>
      <c r="B26" s="17" t="n">
        <v>4869</v>
      </c>
      <c r="C26" s="18">
        <f>(103.0/B26*100)</f>
        <v/>
      </c>
      <c r="D26" s="19" t="n">
        <v>4766</v>
      </c>
      <c r="E26" s="18" t="n">
        <v>488.236071</v>
      </c>
      <c r="F26" s="20" t="n">
        <v>1.585277</v>
      </c>
      <c r="G26" s="18" t="n">
        <v>509.84568895</v>
      </c>
      <c r="H26" s="20" t="n">
        <v>3.99387277</v>
      </c>
      <c r="I26" s="18" t="s">
        <v>481</v>
      </c>
      <c r="J26" s="20" t="s">
        <v>481</v>
      </c>
      <c r="K26" s="18" t="s">
        <v>481</v>
      </c>
      <c r="L26" s="20" t="s">
        <v>481</v>
      </c>
      <c r="M26" s="18" t="s">
        <v>481</v>
      </c>
      <c r="N26" s="20" t="s">
        <v>481</v>
      </c>
      <c r="O26" s="18" t="s">
        <v>481</v>
      </c>
      <c r="P26" s="20" t="s">
        <v>481</v>
      </c>
      <c r="Q26" s="18" t="n">
        <v>432.98880508</v>
      </c>
      <c r="R26" s="20" t="n">
        <v>10.00316515</v>
      </c>
    </row>
    <row r="27" spans="1:18">
      <c r="A27" s="15" t="s">
        <v>502</v>
      </c>
      <c r="B27" s="17" t="n">
        <v>5299</v>
      </c>
      <c r="C27" s="18">
        <f>(228.0/B27*100)</f>
        <v/>
      </c>
      <c r="D27" s="19" t="n">
        <v>5071</v>
      </c>
      <c r="E27" s="18" t="n">
        <v>479.85852537</v>
      </c>
      <c r="F27" s="20" t="n">
        <v>1.40324087</v>
      </c>
      <c r="G27" s="18" t="n">
        <v>523.86915807</v>
      </c>
      <c r="H27" s="20" t="n">
        <v>3.21375329</v>
      </c>
      <c r="I27" s="18" t="s">
        <v>481</v>
      </c>
      <c r="J27" s="20" t="s">
        <v>481</v>
      </c>
      <c r="K27" s="18" t="s">
        <v>481</v>
      </c>
      <c r="L27" s="20" t="s">
        <v>481</v>
      </c>
      <c r="M27" s="18" t="s">
        <v>481</v>
      </c>
      <c r="N27" s="20" t="s">
        <v>481</v>
      </c>
      <c r="O27" s="18" t="s">
        <v>481</v>
      </c>
      <c r="P27" s="20" t="s">
        <v>481</v>
      </c>
      <c r="Q27" s="18" t="n">
        <v>402.10031195</v>
      </c>
      <c r="R27" s="20" t="n">
        <v>4.87156536</v>
      </c>
    </row>
    <row r="28" spans="1:18">
      <c r="A28" s="15" t="s">
        <v>503</v>
      </c>
      <c r="B28" s="17" t="n">
        <v>7568</v>
      </c>
      <c r="C28" s="18">
        <f>(600.0/B28*100)</f>
        <v/>
      </c>
      <c r="D28" s="19" t="n">
        <v>6968</v>
      </c>
      <c r="E28" s="18" t="n">
        <v>422.37716098</v>
      </c>
      <c r="F28" s="20" t="n">
        <v>2.35671859</v>
      </c>
      <c r="G28" s="18" t="n">
        <v>416.09045381</v>
      </c>
      <c r="H28" s="20" t="n">
        <v>3.12154853</v>
      </c>
      <c r="I28" s="18" t="s">
        <v>481</v>
      </c>
      <c r="J28" s="20" t="s">
        <v>481</v>
      </c>
      <c r="K28" s="18" t="s">
        <v>481</v>
      </c>
      <c r="L28" s="20" t="s">
        <v>481</v>
      </c>
      <c r="M28" s="18" t="s">
        <v>481</v>
      </c>
      <c r="N28" s="20" t="s">
        <v>481</v>
      </c>
      <c r="O28" s="18" t="s">
        <v>481</v>
      </c>
      <c r="P28" s="20" t="s">
        <v>481</v>
      </c>
      <c r="Q28" s="18" t="n">
        <v>393.16268407</v>
      </c>
      <c r="R28" s="20" t="n">
        <v>6.42467188</v>
      </c>
    </row>
    <row r="29" spans="1:18">
      <c r="A29" s="15" t="s">
        <v>504</v>
      </c>
      <c r="B29" s="17" t="n">
        <v>5385</v>
      </c>
      <c r="C29" s="18">
        <f>(30.0/B29*100)</f>
        <v/>
      </c>
      <c r="D29" s="19" t="n">
        <v>5355</v>
      </c>
      <c r="E29" s="18" t="n">
        <v>509.350857</v>
      </c>
      <c r="F29" s="20" t="n">
        <v>2.35611325</v>
      </c>
      <c r="G29" s="18" t="n">
        <v>546.1443774099999</v>
      </c>
      <c r="H29" s="20" t="n">
        <v>4.35317301</v>
      </c>
      <c r="I29" s="18" t="s">
        <v>481</v>
      </c>
      <c r="J29" s="20" t="s">
        <v>481</v>
      </c>
      <c r="K29" s="18" t="s">
        <v>481</v>
      </c>
      <c r="L29" s="20" t="s">
        <v>481</v>
      </c>
      <c r="M29" s="18" t="n">
        <v>358.28551468</v>
      </c>
      <c r="N29" s="20" t="n">
        <v>8.567023300000001</v>
      </c>
      <c r="O29" s="18" t="s">
        <v>481</v>
      </c>
      <c r="P29" s="20" t="s">
        <v>481</v>
      </c>
      <c r="Q29" s="18" t="n">
        <v>384.42628888</v>
      </c>
      <c r="R29" s="20" t="n">
        <v>14.48413711</v>
      </c>
    </row>
    <row r="30" spans="1:18">
      <c r="A30" s="15" t="s">
        <v>505</v>
      </c>
      <c r="B30" s="17" t="n">
        <v>4520</v>
      </c>
      <c r="C30" s="18">
        <f>(279.0/B30*100)</f>
        <v/>
      </c>
      <c r="D30" s="19" t="n">
        <v>4241</v>
      </c>
      <c r="E30" s="18" t="n">
        <v>502.47898036</v>
      </c>
      <c r="F30" s="20" t="n">
        <v>2.57866418</v>
      </c>
      <c r="G30" s="18" t="n">
        <v>562.69008877</v>
      </c>
      <c r="H30" s="20" t="n">
        <v>3.54402896</v>
      </c>
      <c r="I30" s="18" t="s">
        <v>481</v>
      </c>
      <c r="J30" s="20" t="s">
        <v>481</v>
      </c>
      <c r="K30" s="18" t="s">
        <v>481</v>
      </c>
      <c r="L30" s="20" t="s">
        <v>481</v>
      </c>
      <c r="M30" s="18" t="s">
        <v>481</v>
      </c>
      <c r="N30" s="20" t="s">
        <v>481</v>
      </c>
      <c r="O30" s="18" t="s">
        <v>481</v>
      </c>
      <c r="P30" s="20" t="s">
        <v>481</v>
      </c>
      <c r="Q30" s="18" t="n">
        <v>436.51937964</v>
      </c>
      <c r="R30" s="20" t="n">
        <v>8.92128121</v>
      </c>
    </row>
    <row r="31" spans="1:18">
      <c r="A31" s="15" t="s">
        <v>506</v>
      </c>
      <c r="B31" s="17" t="n">
        <v>5456</v>
      </c>
      <c r="C31" s="18">
        <f>(159.0/B31*100)</f>
        <v/>
      </c>
      <c r="D31" s="19" t="n">
        <v>5297</v>
      </c>
      <c r="E31" s="18" t="n">
        <v>500.46327656</v>
      </c>
      <c r="F31" s="20" t="n">
        <v>2.1680063</v>
      </c>
      <c r="G31" s="18" t="n">
        <v>523.6199533400001</v>
      </c>
      <c r="H31" s="20" t="n">
        <v>4.65593571</v>
      </c>
      <c r="I31" s="18" t="s">
        <v>481</v>
      </c>
      <c r="J31" s="20" t="s">
        <v>481</v>
      </c>
      <c r="K31" s="18" t="s">
        <v>481</v>
      </c>
      <c r="L31" s="20" t="s">
        <v>481</v>
      </c>
      <c r="M31" s="18" t="s">
        <v>481</v>
      </c>
      <c r="N31" s="20" t="s">
        <v>481</v>
      </c>
      <c r="O31" s="18" t="s">
        <v>481</v>
      </c>
      <c r="P31" s="20" t="s">
        <v>481</v>
      </c>
      <c r="Q31" s="18" t="n">
        <v>417.87320815</v>
      </c>
      <c r="R31" s="20" t="n">
        <v>7.22804853</v>
      </c>
    </row>
    <row r="32" spans="1:18">
      <c r="A32" s="15" t="s">
        <v>507</v>
      </c>
      <c r="B32" s="17" t="n">
        <v>4478</v>
      </c>
      <c r="C32" s="18">
        <f>(6.0/B32*100)</f>
        <v/>
      </c>
      <c r="D32" s="19" t="n">
        <v>4472</v>
      </c>
      <c r="E32" s="18" t="n">
        <v>494.08293074</v>
      </c>
      <c r="F32" s="20" t="n">
        <v>2.52904695</v>
      </c>
      <c r="G32" s="18" t="n">
        <v>530.7993144</v>
      </c>
      <c r="H32" s="20" t="n">
        <v>3.83413222</v>
      </c>
      <c r="I32" s="18" t="s">
        <v>481</v>
      </c>
      <c r="J32" s="20" t="s">
        <v>481</v>
      </c>
      <c r="K32" s="18" t="s">
        <v>481</v>
      </c>
      <c r="L32" s="20" t="s">
        <v>481</v>
      </c>
      <c r="M32" s="18" t="s">
        <v>481</v>
      </c>
      <c r="N32" s="20" t="s">
        <v>481</v>
      </c>
      <c r="O32" s="18" t="s">
        <v>481</v>
      </c>
      <c r="P32" s="20" t="s">
        <v>481</v>
      </c>
      <c r="Q32" s="18" t="n">
        <v>411.51837833</v>
      </c>
      <c r="R32" s="20" t="n">
        <v>13.47913822</v>
      </c>
    </row>
    <row r="33" spans="1:18">
      <c r="A33" s="15" t="s">
        <v>508</v>
      </c>
      <c r="B33" s="17" t="n">
        <v>7325</v>
      </c>
      <c r="C33" s="18">
        <f>(90.0/B33*100)</f>
        <v/>
      </c>
      <c r="D33" s="19" t="n">
        <v>7235</v>
      </c>
      <c r="E33" s="18" t="n">
        <v>493.13134496</v>
      </c>
      <c r="F33" s="20" t="n">
        <v>2.52366693</v>
      </c>
      <c r="G33" s="18" t="n">
        <v>540.36642937</v>
      </c>
      <c r="H33" s="20" t="n">
        <v>3.35688783</v>
      </c>
      <c r="I33" s="18" t="s">
        <v>481</v>
      </c>
      <c r="J33" s="20" t="s">
        <v>481</v>
      </c>
      <c r="K33" s="18" t="s">
        <v>481</v>
      </c>
      <c r="L33" s="20" t="s">
        <v>481</v>
      </c>
      <c r="M33" s="18" t="s">
        <v>481</v>
      </c>
      <c r="N33" s="20" t="s">
        <v>481</v>
      </c>
      <c r="O33" s="18" t="s">
        <v>481</v>
      </c>
      <c r="P33" s="20" t="s">
        <v>481</v>
      </c>
      <c r="Q33" s="18" t="n">
        <v>413.34245759</v>
      </c>
      <c r="R33" s="20" t="n">
        <v>9.79148668</v>
      </c>
    </row>
    <row r="34" spans="1:18">
      <c r="A34" s="15" t="s">
        <v>509</v>
      </c>
      <c r="B34" s="17" t="n">
        <v>6350</v>
      </c>
      <c r="C34" s="18">
        <f>(117.0/B34*100)</f>
        <v/>
      </c>
      <c r="D34" s="19" t="n">
        <v>6233</v>
      </c>
      <c r="E34" s="18" t="n">
        <v>462.21654375</v>
      </c>
      <c r="F34" s="20" t="n">
        <v>2.47106976</v>
      </c>
      <c r="G34" s="18" t="n">
        <v>498.98687898</v>
      </c>
      <c r="H34" s="20" t="n">
        <v>3.49322465</v>
      </c>
      <c r="I34" s="18" t="s">
        <v>481</v>
      </c>
      <c r="J34" s="20" t="s">
        <v>481</v>
      </c>
      <c r="K34" s="18" t="s">
        <v>481</v>
      </c>
      <c r="L34" s="20" t="s">
        <v>481</v>
      </c>
      <c r="M34" s="18" t="n">
        <v>306.56969545</v>
      </c>
      <c r="N34" s="20" t="n">
        <v>10.27624616</v>
      </c>
      <c r="O34" s="18" t="s">
        <v>481</v>
      </c>
      <c r="P34" s="20" t="s">
        <v>481</v>
      </c>
      <c r="Q34" s="18" t="n">
        <v>380.58633861</v>
      </c>
      <c r="R34" s="20" t="n">
        <v>8.18186936</v>
      </c>
    </row>
    <row r="35" spans="1:18">
      <c r="A35" s="15" t="s">
        <v>510</v>
      </c>
      <c r="B35" s="17" t="n">
        <v>6406</v>
      </c>
      <c r="C35" s="18">
        <f>(88.0/B35*100)</f>
        <v/>
      </c>
      <c r="D35" s="19" t="n">
        <v>6318</v>
      </c>
      <c r="E35" s="18" t="n">
        <v>506.66380044</v>
      </c>
      <c r="F35" s="20" t="n">
        <v>1.84259243</v>
      </c>
      <c r="G35" s="18" t="n">
        <v>538.16370678</v>
      </c>
      <c r="H35" s="20" t="n">
        <v>2.8081022</v>
      </c>
      <c r="I35" s="18" t="s">
        <v>481</v>
      </c>
      <c r="J35" s="20" t="s">
        <v>481</v>
      </c>
      <c r="K35" s="18" t="s">
        <v>481</v>
      </c>
      <c r="L35" s="20" t="s">
        <v>481</v>
      </c>
      <c r="M35" s="18" t="n">
        <v>374.85244494</v>
      </c>
      <c r="N35" s="20" t="n">
        <v>5.84040672</v>
      </c>
      <c r="O35" s="18" t="s">
        <v>481</v>
      </c>
      <c r="P35" s="20" t="s">
        <v>481</v>
      </c>
      <c r="Q35" s="18" t="n">
        <v>412.70467636</v>
      </c>
      <c r="R35" s="20" t="n">
        <v>8.11474829</v>
      </c>
    </row>
    <row r="36" spans="1:18">
      <c r="A36" s="15" t="s">
        <v>511</v>
      </c>
      <c r="B36" s="17" t="n">
        <v>6736</v>
      </c>
      <c r="C36" s="18">
        <f>(113.0/B36*100)</f>
        <v/>
      </c>
      <c r="D36" s="19" t="n">
        <v>6623</v>
      </c>
      <c r="E36" s="18" t="n">
        <v>491.3422797</v>
      </c>
      <c r="F36" s="20" t="n">
        <v>1.92197596</v>
      </c>
      <c r="G36" s="18" t="n">
        <v>513.32296143</v>
      </c>
      <c r="H36" s="20" t="n">
        <v>3.28348103</v>
      </c>
      <c r="I36" s="18" t="s">
        <v>481</v>
      </c>
      <c r="J36" s="20" t="s">
        <v>481</v>
      </c>
      <c r="K36" s="18" t="s">
        <v>481</v>
      </c>
      <c r="L36" s="20" t="s">
        <v>481</v>
      </c>
      <c r="M36" s="18" t="s">
        <v>481</v>
      </c>
      <c r="N36" s="20" t="s">
        <v>481</v>
      </c>
      <c r="O36" s="18" t="s">
        <v>481</v>
      </c>
      <c r="P36" s="20" t="s">
        <v>481</v>
      </c>
      <c r="Q36" s="18" t="n">
        <v>425.90328608</v>
      </c>
      <c r="R36" s="20" t="n">
        <v>8.201998680000001</v>
      </c>
    </row>
    <row r="37" spans="1:18">
      <c r="A37" s="15" t="s">
        <v>512</v>
      </c>
      <c r="B37" s="17" t="n">
        <v>5458</v>
      </c>
      <c r="C37" s="18">
        <f>(232.0/B37*100)</f>
        <v/>
      </c>
      <c r="D37" s="19" t="n">
        <v>5226</v>
      </c>
      <c r="E37" s="18" t="n">
        <v>496.14477972</v>
      </c>
      <c r="F37" s="20" t="n">
        <v>3.40198442</v>
      </c>
      <c r="G37" s="18" t="n">
        <v>523.96270516</v>
      </c>
      <c r="H37" s="20" t="n">
        <v>5.14316917</v>
      </c>
      <c r="I37" s="18" t="s">
        <v>481</v>
      </c>
      <c r="J37" s="20" t="s">
        <v>481</v>
      </c>
      <c r="K37" s="18" t="s">
        <v>481</v>
      </c>
      <c r="L37" s="20" t="s">
        <v>481</v>
      </c>
      <c r="M37" s="18" t="s">
        <v>481</v>
      </c>
      <c r="N37" s="20" t="s">
        <v>481</v>
      </c>
      <c r="O37" s="18" t="s">
        <v>481</v>
      </c>
      <c r="P37" s="20" t="s">
        <v>481</v>
      </c>
      <c r="Q37" s="18" t="n">
        <v>412.95078759</v>
      </c>
      <c r="R37" s="20" t="n">
        <v>7.8146293</v>
      </c>
    </row>
    <row r="38" spans="1:18">
      <c r="A38" s="15" t="s">
        <v>513</v>
      </c>
      <c r="B38" s="17" t="n">
        <v>5860</v>
      </c>
      <c r="C38" s="18">
        <f>(35.0/B38*100)</f>
        <v/>
      </c>
      <c r="D38" s="19" t="n">
        <v>5825</v>
      </c>
      <c r="E38" s="18" t="n">
        <v>502.59081359</v>
      </c>
      <c r="F38" s="20" t="n">
        <v>3.00956569</v>
      </c>
      <c r="G38" s="18" t="n">
        <v>529.77570715</v>
      </c>
      <c r="H38" s="20" t="n">
        <v>5.65934295</v>
      </c>
      <c r="I38" s="18" t="s">
        <v>481</v>
      </c>
      <c r="J38" s="20" t="s">
        <v>481</v>
      </c>
      <c r="K38" s="18" t="s">
        <v>481</v>
      </c>
      <c r="L38" s="20" t="s">
        <v>481</v>
      </c>
      <c r="M38" s="18" t="s">
        <v>481</v>
      </c>
      <c r="N38" s="20" t="s">
        <v>481</v>
      </c>
      <c r="O38" s="18" t="s">
        <v>481</v>
      </c>
      <c r="P38" s="20" t="s">
        <v>481</v>
      </c>
      <c r="Q38" s="18" t="n">
        <v>494.85953519</v>
      </c>
      <c r="R38" s="20" t="n">
        <v>5.5609248</v>
      </c>
    </row>
    <row r="39" spans="1:18">
      <c r="A39" s="15" t="s">
        <v>514</v>
      </c>
      <c r="B39" s="17" t="n">
        <v>5895</v>
      </c>
      <c r="C39" s="18">
        <f>(34.0/B39*100)</f>
        <v/>
      </c>
      <c r="D39" s="19" t="n">
        <v>5861</v>
      </c>
      <c r="E39" s="18" t="n">
        <v>430.07811592</v>
      </c>
      <c r="F39" s="20" t="n">
        <v>3.95662411</v>
      </c>
      <c r="G39" s="18" t="n">
        <v>422.16856944</v>
      </c>
      <c r="H39" s="20" t="n">
        <v>5.34838969</v>
      </c>
      <c r="I39" s="18" t="s">
        <v>481</v>
      </c>
      <c r="J39" s="20" t="s">
        <v>481</v>
      </c>
      <c r="K39" s="18" t="s">
        <v>481</v>
      </c>
      <c r="L39" s="20" t="s">
        <v>481</v>
      </c>
      <c r="M39" s="18" t="s">
        <v>481</v>
      </c>
      <c r="N39" s="20" t="s">
        <v>481</v>
      </c>
      <c r="O39" s="18" t="s">
        <v>481</v>
      </c>
      <c r="P39" s="20" t="s">
        <v>481</v>
      </c>
      <c r="Q39" s="18" t="n">
        <v>372.18382034</v>
      </c>
      <c r="R39" s="20" t="n">
        <v>8.776481909999999</v>
      </c>
    </row>
    <row r="40" spans="1:18">
      <c r="A40" s="15" t="s">
        <v>515</v>
      </c>
      <c r="B40" s="17" t="n">
        <v>14157</v>
      </c>
      <c r="C40" s="18">
        <f>(450.0/B40*100)</f>
        <v/>
      </c>
      <c r="D40" s="19" t="n">
        <v>13707</v>
      </c>
      <c r="E40" s="18" t="n">
        <v>502.86059756</v>
      </c>
      <c r="F40" s="20" t="n">
        <v>2.48275959</v>
      </c>
      <c r="G40" s="18" t="n">
        <v>554.64458026</v>
      </c>
      <c r="H40" s="20" t="n">
        <v>3.63097207</v>
      </c>
      <c r="I40" s="18" t="s">
        <v>481</v>
      </c>
      <c r="J40" s="20" t="s">
        <v>481</v>
      </c>
      <c r="K40" s="18" t="s">
        <v>481</v>
      </c>
      <c r="L40" s="20" t="s">
        <v>481</v>
      </c>
      <c r="M40" s="18" t="s">
        <v>481</v>
      </c>
      <c r="N40" s="20" t="s">
        <v>481</v>
      </c>
      <c r="O40" s="18" t="s">
        <v>481</v>
      </c>
      <c r="P40" s="20" t="s">
        <v>481</v>
      </c>
      <c r="Q40" s="18" t="n">
        <v>413.33431711</v>
      </c>
      <c r="R40" s="20" t="n">
        <v>8.53993371</v>
      </c>
    </row>
    <row r="41" spans="1:18">
      <c r="A41" s="15" t="s">
        <v>516</v>
      </c>
      <c r="B41" s="17" t="n">
        <v>5712</v>
      </c>
      <c r="C41" s="18">
        <f>(80.0/B41*100)</f>
        <v/>
      </c>
      <c r="D41" s="19" t="n">
        <v>5632</v>
      </c>
      <c r="E41" s="18" t="n">
        <v>490.69111335</v>
      </c>
      <c r="F41" s="20" t="n">
        <v>3.08311854</v>
      </c>
      <c r="G41" s="18" t="n">
        <v>539.40771134</v>
      </c>
      <c r="H41" s="20" t="n">
        <v>3.90101559</v>
      </c>
      <c r="I41" s="18" t="s">
        <v>481</v>
      </c>
      <c r="J41" s="20" t="s">
        <v>481</v>
      </c>
      <c r="K41" s="18" t="s">
        <v>481</v>
      </c>
      <c r="L41" s="20" t="s">
        <v>481</v>
      </c>
      <c r="M41" s="18" t="n">
        <v>387.44235424</v>
      </c>
      <c r="N41" s="20" t="n">
        <v>14.52510266</v>
      </c>
      <c r="O41" s="18" t="s">
        <v>481</v>
      </c>
      <c r="P41" s="20" t="s">
        <v>481</v>
      </c>
      <c r="Q41" s="18" t="n">
        <v>421.88713136</v>
      </c>
      <c r="R41" s="20" t="n">
        <v>13.08061145</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375.7451021</v>
      </c>
      <c r="N45" s="20" t="n">
        <v>2.64238063</v>
      </c>
      <c r="O45" s="18" t="s">
        <v>481</v>
      </c>
      <c r="P45" s="20" t="s">
        <v>481</v>
      </c>
      <c r="Q45" s="18" t="s">
        <v>481</v>
      </c>
      <c r="R45" s="20" t="s">
        <v>481</v>
      </c>
    </row>
    <row r="46" spans="1:18">
      <c r="A46" s="15" t="s">
        <v>521</v>
      </c>
      <c r="B46" s="17" t="n">
        <v>23141</v>
      </c>
      <c r="C46" s="18">
        <f>(2395.0/B46*100)</f>
        <v/>
      </c>
      <c r="D46" s="19" t="n">
        <v>20746</v>
      </c>
      <c r="E46" s="18" t="n">
        <v>413.51836056</v>
      </c>
      <c r="F46" s="20" t="n">
        <v>3.00603056</v>
      </c>
      <c r="G46" s="18" t="n">
        <v>410.21798951</v>
      </c>
      <c r="H46" s="20" t="n">
        <v>4.52161073</v>
      </c>
      <c r="I46" s="18" t="s">
        <v>481</v>
      </c>
      <c r="J46" s="20" t="s">
        <v>481</v>
      </c>
      <c r="K46" s="18" t="s">
        <v>481</v>
      </c>
      <c r="L46" s="20" t="s">
        <v>481</v>
      </c>
      <c r="M46" s="18" t="s">
        <v>481</v>
      </c>
      <c r="N46" s="20" t="s">
        <v>481</v>
      </c>
      <c r="O46" s="18" t="s">
        <v>481</v>
      </c>
      <c r="P46" s="20" t="s">
        <v>481</v>
      </c>
      <c r="Q46" s="18" t="n">
        <v>383.05716821</v>
      </c>
      <c r="R46" s="20" t="n">
        <v>2.42042361</v>
      </c>
    </row>
    <row r="47" spans="1:18">
      <c r="A47" s="15" t="s">
        <v>522</v>
      </c>
      <c r="B47" s="17" t="n">
        <v>5928</v>
      </c>
      <c r="C47" s="18">
        <f>(488.0/B47*100)</f>
        <v/>
      </c>
      <c r="D47" s="19" t="n">
        <v>5440</v>
      </c>
      <c r="E47" s="18" t="n">
        <v>458.59880504</v>
      </c>
      <c r="F47" s="20" t="n">
        <v>4.06824831</v>
      </c>
      <c r="G47" s="18" t="n">
        <v>474.95204617</v>
      </c>
      <c r="H47" s="20" t="n">
        <v>6.77891443</v>
      </c>
      <c r="I47" s="18" t="s">
        <v>481</v>
      </c>
      <c r="J47" s="20" t="s">
        <v>481</v>
      </c>
      <c r="K47" s="18" t="s">
        <v>481</v>
      </c>
      <c r="L47" s="20" t="s">
        <v>481</v>
      </c>
      <c r="M47" s="18" t="s">
        <v>481</v>
      </c>
      <c r="N47" s="20" t="s">
        <v>481</v>
      </c>
      <c r="O47" s="18" t="s">
        <v>481</v>
      </c>
      <c r="P47" s="20" t="s">
        <v>481</v>
      </c>
      <c r="Q47" s="18" t="n">
        <v>369.06496742</v>
      </c>
      <c r="R47" s="20" t="n">
        <v>5.6793906</v>
      </c>
    </row>
    <row r="48" spans="1:18">
      <c r="A48" s="15" t="s">
        <v>523</v>
      </c>
      <c r="B48" s="17" t="n">
        <v>9841</v>
      </c>
      <c r="C48" s="18">
        <f>(8.0/B48*100)</f>
        <v/>
      </c>
      <c r="D48" s="19" t="n">
        <v>9833</v>
      </c>
      <c r="E48" s="18" t="n">
        <v>500.13890829</v>
      </c>
      <c r="F48" s="20" t="n">
        <v>5.30219253</v>
      </c>
      <c r="G48" s="18" t="n">
        <v>549.0775487</v>
      </c>
      <c r="H48" s="20" t="n">
        <v>4.8546522</v>
      </c>
      <c r="I48" s="18" t="s">
        <v>481</v>
      </c>
      <c r="J48" s="20" t="s">
        <v>481</v>
      </c>
      <c r="K48" s="18" t="s">
        <v>481</v>
      </c>
      <c r="L48" s="20" t="s">
        <v>481</v>
      </c>
      <c r="M48" s="18" t="s">
        <v>481</v>
      </c>
      <c r="N48" s="20" t="s">
        <v>481</v>
      </c>
      <c r="O48" s="18" t="s">
        <v>481</v>
      </c>
      <c r="P48" s="20" t="s">
        <v>481</v>
      </c>
      <c r="Q48" s="18" t="n">
        <v>461.76339692</v>
      </c>
      <c r="R48" s="20" t="n">
        <v>33.32011518</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432.22624802</v>
      </c>
      <c r="N49" s="20" t="n">
        <v>2.8653235</v>
      </c>
      <c r="O49" s="18" t="s">
        <v>481</v>
      </c>
      <c r="P49" s="20" t="s">
        <v>481</v>
      </c>
      <c r="Q49" s="18" t="s">
        <v>481</v>
      </c>
      <c r="R49" s="20" t="s">
        <v>481</v>
      </c>
    </row>
    <row r="50" spans="1:18">
      <c r="A50" s="15" t="s">
        <v>525</v>
      </c>
      <c r="B50" s="17" t="n">
        <v>11795</v>
      </c>
      <c r="C50" s="18">
        <f>(493.0/B50*100)</f>
        <v/>
      </c>
      <c r="D50" s="19" t="n">
        <v>11302</v>
      </c>
      <c r="E50" s="18" t="n">
        <v>424.02143501</v>
      </c>
      <c r="F50" s="20" t="n">
        <v>2.20065939</v>
      </c>
      <c r="G50" s="18" t="n">
        <v>407.17261138</v>
      </c>
      <c r="H50" s="20" t="n">
        <v>3.82963803</v>
      </c>
      <c r="I50" s="18" t="s">
        <v>481</v>
      </c>
      <c r="J50" s="20" t="s">
        <v>481</v>
      </c>
      <c r="K50" s="18" t="s">
        <v>481</v>
      </c>
      <c r="L50" s="20" t="s">
        <v>481</v>
      </c>
      <c r="M50" s="18" t="s">
        <v>481</v>
      </c>
      <c r="N50" s="20" t="s">
        <v>481</v>
      </c>
      <c r="O50" s="18" t="s">
        <v>481</v>
      </c>
      <c r="P50" s="20" t="s">
        <v>481</v>
      </c>
      <c r="Q50" s="18" t="n">
        <v>366.33584689</v>
      </c>
      <c r="R50" s="20" t="n">
        <v>7.00999359</v>
      </c>
    </row>
    <row r="51" spans="1:18">
      <c r="A51" s="15" t="s">
        <v>526</v>
      </c>
      <c r="B51" s="17" t="n">
        <v>6866</v>
      </c>
      <c r="C51" s="18">
        <f>(112.0/B51*100)</f>
        <v/>
      </c>
      <c r="D51" s="19" t="n">
        <v>6754</v>
      </c>
      <c r="E51" s="18" t="n">
        <v>426.02807203</v>
      </c>
      <c r="F51" s="20" t="n">
        <v>2.20130844</v>
      </c>
      <c r="G51" s="18" t="n">
        <v>414.77751216</v>
      </c>
      <c r="H51" s="20" t="n">
        <v>3.77535967</v>
      </c>
      <c r="I51" s="18" t="s">
        <v>481</v>
      </c>
      <c r="J51" s="20" t="s">
        <v>481</v>
      </c>
      <c r="K51" s="18" t="s">
        <v>481</v>
      </c>
      <c r="L51" s="20" t="s">
        <v>481</v>
      </c>
      <c r="M51" s="18" t="n">
        <v>410.85572185</v>
      </c>
      <c r="N51" s="20" t="n">
        <v>3.7997542</v>
      </c>
      <c r="O51" s="18" t="s">
        <v>481</v>
      </c>
      <c r="P51" s="20" t="s">
        <v>481</v>
      </c>
      <c r="Q51" s="18" t="n">
        <v>395.2567126</v>
      </c>
      <c r="R51" s="20" t="n">
        <v>6.69540767</v>
      </c>
    </row>
    <row r="52" spans="1:18">
      <c r="A52" s="15" t="s">
        <v>527</v>
      </c>
      <c r="B52" s="17" t="n">
        <v>5809</v>
      </c>
      <c r="C52" s="18">
        <f>(124.0/B52*100)</f>
        <v/>
      </c>
      <c r="D52" s="19" t="n">
        <v>5685</v>
      </c>
      <c r="E52" s="18" t="n">
        <v>475.64130044</v>
      </c>
      <c r="F52" s="20" t="n">
        <v>2.555602</v>
      </c>
      <c r="G52" s="18" t="n">
        <v>493.83123131</v>
      </c>
      <c r="H52" s="20" t="n">
        <v>4.17739781</v>
      </c>
      <c r="I52" s="18" t="s">
        <v>481</v>
      </c>
      <c r="J52" s="20" t="s">
        <v>481</v>
      </c>
      <c r="K52" s="18" t="s">
        <v>481</v>
      </c>
      <c r="L52" s="20" t="s">
        <v>481</v>
      </c>
      <c r="M52" s="18" t="s">
        <v>481</v>
      </c>
      <c r="N52" s="20" t="s">
        <v>481</v>
      </c>
      <c r="O52" s="18" t="s">
        <v>481</v>
      </c>
      <c r="P52" s="20" t="s">
        <v>481</v>
      </c>
      <c r="Q52" s="18" t="n">
        <v>388.96864182</v>
      </c>
      <c r="R52" s="20" t="n">
        <v>8.61972724</v>
      </c>
    </row>
    <row r="53" spans="1:18">
      <c r="A53" s="15" t="s">
        <v>528</v>
      </c>
      <c r="B53" s="17" t="n">
        <v>5571</v>
      </c>
      <c r="C53" s="18">
        <f>(144.0/B53*100)</f>
        <v/>
      </c>
      <c r="D53" s="19" t="n">
        <v>5427</v>
      </c>
      <c r="E53" s="18" t="n">
        <v>434.2633134</v>
      </c>
      <c r="F53" s="20" t="n">
        <v>1.53104129</v>
      </c>
      <c r="G53" s="18" t="n">
        <v>457.73188453</v>
      </c>
      <c r="H53" s="20" t="n">
        <v>3.40143499</v>
      </c>
      <c r="I53" s="18" t="s">
        <v>481</v>
      </c>
      <c r="J53" s="20" t="s">
        <v>481</v>
      </c>
      <c r="K53" s="18" t="s">
        <v>481</v>
      </c>
      <c r="L53" s="20" t="s">
        <v>481</v>
      </c>
      <c r="M53" s="18" t="s">
        <v>481</v>
      </c>
      <c r="N53" s="20" t="s">
        <v>481</v>
      </c>
      <c r="O53" s="18" t="s">
        <v>481</v>
      </c>
      <c r="P53" s="20" t="s">
        <v>481</v>
      </c>
      <c r="Q53" s="18" t="n">
        <v>361.87698725</v>
      </c>
      <c r="R53" s="20" t="n">
        <v>4.49582148</v>
      </c>
    </row>
    <row r="54" spans="1:18">
      <c r="A54" s="15" t="s">
        <v>529</v>
      </c>
      <c r="B54" s="17" t="n">
        <v>4740</v>
      </c>
      <c r="C54" s="18">
        <f>(638.0/B54*100)</f>
        <v/>
      </c>
      <c r="D54" s="19" t="n">
        <v>4102</v>
      </c>
      <c r="E54" s="18" t="n">
        <v>343.34039894</v>
      </c>
      <c r="F54" s="20" t="n">
        <v>3.21437754</v>
      </c>
      <c r="G54" s="18" t="n">
        <v>349.80373831</v>
      </c>
      <c r="H54" s="20" t="n">
        <v>3.76276549</v>
      </c>
      <c r="I54" s="18" t="s">
        <v>481</v>
      </c>
      <c r="J54" s="20" t="s">
        <v>481</v>
      </c>
      <c r="K54" s="18" t="s">
        <v>481</v>
      </c>
      <c r="L54" s="20" t="s">
        <v>481</v>
      </c>
      <c r="M54" s="18" t="s">
        <v>481</v>
      </c>
      <c r="N54" s="20" t="s">
        <v>481</v>
      </c>
      <c r="O54" s="18" t="s">
        <v>481</v>
      </c>
      <c r="P54" s="20" t="s">
        <v>481</v>
      </c>
      <c r="Q54" s="18" t="n">
        <v>287.49734204</v>
      </c>
      <c r="R54" s="20" t="n">
        <v>3.69249419</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411.13152395</v>
      </c>
      <c r="N55" s="20" t="n">
        <v>2.41692503</v>
      </c>
      <c r="O55" s="18" t="s">
        <v>481</v>
      </c>
      <c r="P55" s="20" t="s">
        <v>481</v>
      </c>
      <c r="Q55" s="18" t="s">
        <v>481</v>
      </c>
      <c r="R55" s="20" t="s">
        <v>481</v>
      </c>
    </row>
    <row r="56" spans="1:18">
      <c r="A56" s="15" t="s">
        <v>531</v>
      </c>
      <c r="B56" s="17" t="n">
        <v>5359</v>
      </c>
      <c r="C56" s="18">
        <f>(77.0/B56*100)</f>
        <v/>
      </c>
      <c r="D56" s="19" t="n">
        <v>5282</v>
      </c>
      <c r="E56" s="18" t="n">
        <v>520.41542507</v>
      </c>
      <c r="F56" s="20" t="n">
        <v>2.51407466</v>
      </c>
      <c r="G56" s="18" t="n">
        <v>546.12670461</v>
      </c>
      <c r="H56" s="20" t="n">
        <v>3.92744328</v>
      </c>
      <c r="I56" s="18" t="s">
        <v>481</v>
      </c>
      <c r="J56" s="20" t="s">
        <v>481</v>
      </c>
      <c r="K56" s="18" t="s">
        <v>481</v>
      </c>
      <c r="L56" s="20" t="s">
        <v>481</v>
      </c>
      <c r="M56" s="18" t="s">
        <v>481</v>
      </c>
      <c r="N56" s="20" t="s">
        <v>481</v>
      </c>
      <c r="O56" s="18" t="s">
        <v>481</v>
      </c>
      <c r="P56" s="20" t="s">
        <v>481</v>
      </c>
      <c r="Q56" s="18" t="n">
        <v>433.66194013</v>
      </c>
      <c r="R56" s="20" t="n">
        <v>18.37622028</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403.09974532</v>
      </c>
      <c r="N57" s="20" t="n">
        <v>2.56579015</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408.6691134</v>
      </c>
      <c r="N58" s="20" t="n">
        <v>2.67440156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378.44218506</v>
      </c>
      <c r="N59" s="20" t="n">
        <v>1.6995879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386.48537246</v>
      </c>
      <c r="N60" s="20" t="n">
        <v>3.39522632</v>
      </c>
      <c r="O60" s="18" t="s">
        <v>481</v>
      </c>
      <c r="P60" s="20" t="s">
        <v>481</v>
      </c>
      <c r="Q60" s="18" t="s">
        <v>481</v>
      </c>
      <c r="R60" s="20" t="s">
        <v>481</v>
      </c>
    </row>
    <row r="61" spans="1:18">
      <c r="A61" s="15" t="s">
        <v>536</v>
      </c>
      <c r="B61" s="17" t="n">
        <v>6525</v>
      </c>
      <c r="C61" s="18">
        <f>(193.0/B61*100)</f>
        <v/>
      </c>
      <c r="D61" s="19" t="n">
        <v>6332</v>
      </c>
      <c r="E61" s="18" t="n">
        <v>475.89966034</v>
      </c>
      <c r="F61" s="20" t="n">
        <v>2.42627607</v>
      </c>
      <c r="G61" s="18" t="n">
        <v>494.27723035</v>
      </c>
      <c r="H61" s="20" t="n">
        <v>4.30274053</v>
      </c>
      <c r="I61" s="18" t="s">
        <v>481</v>
      </c>
      <c r="J61" s="20" t="s">
        <v>481</v>
      </c>
      <c r="K61" s="18" t="s">
        <v>481</v>
      </c>
      <c r="L61" s="20" t="s">
        <v>481</v>
      </c>
      <c r="M61" s="18" t="s">
        <v>481</v>
      </c>
      <c r="N61" s="20" t="s">
        <v>481</v>
      </c>
      <c r="O61" s="18" t="s">
        <v>481</v>
      </c>
      <c r="P61" s="20" t="s">
        <v>481</v>
      </c>
      <c r="Q61" s="18" t="n">
        <v>382.80971157</v>
      </c>
      <c r="R61" s="20" t="n">
        <v>7.91217153</v>
      </c>
    </row>
    <row r="62" spans="1:18">
      <c r="A62" s="15" t="s">
        <v>537</v>
      </c>
      <c r="B62" s="17" t="n">
        <v>4476</v>
      </c>
      <c r="C62" s="18">
        <f>(3.0/B62*100)</f>
        <v/>
      </c>
      <c r="D62" s="19" t="n">
        <v>4473</v>
      </c>
      <c r="E62" s="18" t="n">
        <v>524.92810048</v>
      </c>
      <c r="F62" s="20" t="n">
        <v>1.1089683</v>
      </c>
      <c r="G62" s="18" t="n">
        <v>552.76029062</v>
      </c>
      <c r="H62" s="20" t="n">
        <v>3.275302</v>
      </c>
      <c r="I62" s="18" t="s">
        <v>481</v>
      </c>
      <c r="J62" s="20" t="s">
        <v>481</v>
      </c>
      <c r="K62" s="18" t="s">
        <v>481</v>
      </c>
      <c r="L62" s="20" t="s">
        <v>481</v>
      </c>
      <c r="M62" s="18" t="s">
        <v>481</v>
      </c>
      <c r="N62" s="20" t="s">
        <v>481</v>
      </c>
      <c r="O62" s="18" t="s">
        <v>481</v>
      </c>
      <c r="P62" s="20" t="s">
        <v>481</v>
      </c>
      <c r="Q62" s="18" t="n">
        <v>424.39998477</v>
      </c>
      <c r="R62" s="20" t="n">
        <v>34.02279958</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383.68238779</v>
      </c>
      <c r="N63" s="20" t="n">
        <v>1.24851448</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464.78196465</v>
      </c>
      <c r="N64" s="20" t="n">
        <v>1.64197035</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427.99780567</v>
      </c>
      <c r="N65" s="20" t="n">
        <v>1.97258457</v>
      </c>
      <c r="O65" s="18" t="s">
        <v>481</v>
      </c>
      <c r="P65" s="20" t="s">
        <v>481</v>
      </c>
      <c r="Q65" s="18" t="s">
        <v>481</v>
      </c>
      <c r="R65" s="20" t="s">
        <v>481</v>
      </c>
    </row>
    <row r="66" spans="1:18">
      <c r="A66" s="15" t="s">
        <v>541</v>
      </c>
      <c r="B66" s="17" t="n">
        <v>5665</v>
      </c>
      <c r="C66" s="18">
        <f>(104.0/B66*100)</f>
        <v/>
      </c>
      <c r="D66" s="19" t="n">
        <v>5561</v>
      </c>
      <c r="E66" s="18" t="n">
        <v>416.64808362</v>
      </c>
      <c r="F66" s="20" t="n">
        <v>1.26047933</v>
      </c>
      <c r="G66" s="18" t="n">
        <v>433.88205541</v>
      </c>
      <c r="H66" s="20" t="n">
        <v>3.30376233</v>
      </c>
      <c r="I66" s="18" t="s">
        <v>481</v>
      </c>
      <c r="J66" s="20" t="s">
        <v>481</v>
      </c>
      <c r="K66" s="18" t="s">
        <v>481</v>
      </c>
      <c r="L66" s="20" t="s">
        <v>481</v>
      </c>
      <c r="M66" s="18" t="s">
        <v>481</v>
      </c>
      <c r="N66" s="20" t="s">
        <v>481</v>
      </c>
      <c r="O66" s="18" t="s">
        <v>481</v>
      </c>
      <c r="P66" s="20" t="s">
        <v>481</v>
      </c>
      <c r="Q66" s="18" t="n">
        <v>354.82651789</v>
      </c>
      <c r="R66" s="20" t="n">
        <v>3.46883976</v>
      </c>
    </row>
    <row r="67" spans="1:18">
      <c r="A67" s="15" t="s">
        <v>542</v>
      </c>
      <c r="B67" s="17" t="n">
        <v>6971</v>
      </c>
      <c r="C67" s="18">
        <f>(1330.0/B67*100)</f>
        <v/>
      </c>
      <c r="D67" s="19" t="n">
        <v>5641</v>
      </c>
      <c r="E67" s="18" t="n">
        <v>413.5568372</v>
      </c>
      <c r="F67" s="20" t="n">
        <v>2.64653497</v>
      </c>
      <c r="G67" s="18" t="n">
        <v>410.53332385</v>
      </c>
      <c r="H67" s="20" t="n">
        <v>3.21715047</v>
      </c>
      <c r="I67" s="18" t="s">
        <v>481</v>
      </c>
      <c r="J67" s="20" t="s">
        <v>481</v>
      </c>
      <c r="K67" s="18" t="s">
        <v>481</v>
      </c>
      <c r="L67" s="20" t="s">
        <v>481</v>
      </c>
      <c r="M67" s="18" t="s">
        <v>481</v>
      </c>
      <c r="N67" s="20" t="s">
        <v>481</v>
      </c>
      <c r="O67" s="18" t="s">
        <v>481</v>
      </c>
      <c r="P67" s="20" t="s">
        <v>481</v>
      </c>
      <c r="Q67" s="18" t="n">
        <v>353.92777911</v>
      </c>
      <c r="R67" s="20" t="n">
        <v>5.56939322</v>
      </c>
    </row>
    <row r="68" spans="1:18">
      <c r="A68" s="15" t="s">
        <v>543</v>
      </c>
      <c r="B68" s="17" t="n">
        <v>12083</v>
      </c>
      <c r="C68" s="18">
        <f>(32.0/B68*100)</f>
        <v/>
      </c>
      <c r="D68" s="19" t="n">
        <v>12051</v>
      </c>
      <c r="E68" s="18" t="n">
        <v>422.85923838</v>
      </c>
      <c r="F68" s="20" t="n">
        <v>1.33981751</v>
      </c>
      <c r="G68" s="18" t="n">
        <v>454.71917479</v>
      </c>
      <c r="H68" s="20" t="n">
        <v>2.26257929</v>
      </c>
      <c r="I68" s="18" t="s">
        <v>481</v>
      </c>
      <c r="J68" s="20" t="s">
        <v>481</v>
      </c>
      <c r="K68" s="18" t="s">
        <v>481</v>
      </c>
      <c r="L68" s="20" t="s">
        <v>481</v>
      </c>
      <c r="M68" s="18" t="s">
        <v>481</v>
      </c>
      <c r="N68" s="20" t="s">
        <v>481</v>
      </c>
      <c r="O68" s="18" t="s">
        <v>481</v>
      </c>
      <c r="P68" s="20" t="s">
        <v>481</v>
      </c>
      <c r="Q68" s="18" t="n">
        <v>357.67572342</v>
      </c>
      <c r="R68" s="20" t="n">
        <v>2.0590768</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434.88486177</v>
      </c>
      <c r="N69" s="20" t="n">
        <v>3.2334538</v>
      </c>
      <c r="O69" s="18" t="s">
        <v>481</v>
      </c>
      <c r="P69" s="20" t="s">
        <v>481</v>
      </c>
      <c r="Q69" s="18" t="s">
        <v>481</v>
      </c>
      <c r="R69" s="20" t="s">
        <v>481</v>
      </c>
    </row>
    <row r="70" spans="1:18">
      <c r="A70" s="15" t="s">
        <v>545</v>
      </c>
      <c r="B70" s="17" t="n">
        <v>6036</v>
      </c>
      <c r="C70" s="18">
        <f>(223.0/B70*100)</f>
        <v/>
      </c>
      <c r="D70" s="19" t="n">
        <v>5813</v>
      </c>
      <c r="E70" s="18" t="n">
        <v>488.92576198</v>
      </c>
      <c r="F70" s="20" t="n">
        <v>2.87027358</v>
      </c>
      <c r="G70" s="18" t="n">
        <v>500.55369624</v>
      </c>
      <c r="H70" s="20" t="n">
        <v>4.27304581</v>
      </c>
      <c r="I70" s="18" t="s">
        <v>481</v>
      </c>
      <c r="J70" s="20" t="s">
        <v>481</v>
      </c>
      <c r="K70" s="18" t="s">
        <v>481</v>
      </c>
      <c r="L70" s="20" t="s">
        <v>481</v>
      </c>
      <c r="M70" s="18" t="s">
        <v>481</v>
      </c>
      <c r="N70" s="20" t="s">
        <v>481</v>
      </c>
      <c r="O70" s="18" t="s">
        <v>481</v>
      </c>
      <c r="P70" s="20" t="s">
        <v>481</v>
      </c>
      <c r="Q70" s="18" t="n">
        <v>433.11849002</v>
      </c>
      <c r="R70" s="20" t="n">
        <v>10.1886443</v>
      </c>
    </row>
    <row r="71" spans="1:18">
      <c r="A71" s="15" t="s">
        <v>546</v>
      </c>
      <c r="B71" s="17" t="n">
        <v>6115</v>
      </c>
      <c r="C71" s="18">
        <f>(60.0/B71*100)</f>
        <v/>
      </c>
      <c r="D71" s="19" t="n">
        <v>6055</v>
      </c>
      <c r="E71" s="18" t="n">
        <v>546.18188609</v>
      </c>
      <c r="F71" s="20" t="n">
        <v>1.53598438</v>
      </c>
      <c r="G71" s="18" t="n">
        <v>589.60372556</v>
      </c>
      <c r="H71" s="20" t="n">
        <v>2.98264037</v>
      </c>
      <c r="I71" s="18" t="s">
        <v>481</v>
      </c>
      <c r="J71" s="20" t="s">
        <v>481</v>
      </c>
      <c r="K71" s="18" t="s">
        <v>481</v>
      </c>
      <c r="L71" s="20" t="s">
        <v>481</v>
      </c>
      <c r="M71" s="18" t="s">
        <v>481</v>
      </c>
      <c r="N71" s="20" t="s">
        <v>481</v>
      </c>
      <c r="O71" s="18" t="s">
        <v>481</v>
      </c>
      <c r="P71" s="20" t="s">
        <v>481</v>
      </c>
      <c r="Q71" s="18" t="n">
        <v>511.83933448</v>
      </c>
      <c r="R71" s="20" t="n">
        <v>21.75185123</v>
      </c>
    </row>
    <row r="72" spans="1:18">
      <c r="A72" s="15" t="s">
        <v>547</v>
      </c>
      <c r="B72" s="17" t="n">
        <v>7708</v>
      </c>
      <c r="C72" s="18">
        <f>(9.0/B72*100)</f>
        <v/>
      </c>
      <c r="D72" s="19" t="n">
        <v>7699</v>
      </c>
      <c r="E72" s="18" t="n">
        <v>510.50656231</v>
      </c>
      <c r="F72" s="20" t="n">
        <v>3.13484544</v>
      </c>
      <c r="G72" s="18" t="n">
        <v>567.87706257</v>
      </c>
      <c r="H72" s="20" t="n">
        <v>2.88361344</v>
      </c>
      <c r="I72" s="18" t="s">
        <v>481</v>
      </c>
      <c r="J72" s="20" t="s">
        <v>481</v>
      </c>
      <c r="K72" s="18" t="s">
        <v>481</v>
      </c>
      <c r="L72" s="20" t="s">
        <v>481</v>
      </c>
      <c r="M72" s="18" t="s">
        <v>481</v>
      </c>
      <c r="N72" s="20" t="s">
        <v>481</v>
      </c>
      <c r="O72" s="18" t="s">
        <v>481</v>
      </c>
      <c r="P72" s="20" t="s">
        <v>481</v>
      </c>
      <c r="Q72" s="18" t="n">
        <v>482.13497164</v>
      </c>
      <c r="R72" s="20" t="n">
        <v>23.72170839</v>
      </c>
    </row>
    <row r="73" spans="1:18">
      <c r="A73" s="15" t="s">
        <v>548</v>
      </c>
      <c r="B73" s="17" t="n">
        <v>8249</v>
      </c>
      <c r="C73" s="18">
        <f>(220.0/B73*100)</f>
        <v/>
      </c>
      <c r="D73" s="19" t="n">
        <v>8029</v>
      </c>
      <c r="E73" s="18" t="n">
        <v>421.39946726</v>
      </c>
      <c r="F73" s="20" t="n">
        <v>2.99226631</v>
      </c>
      <c r="G73" s="18" t="n">
        <v>431.32675891</v>
      </c>
      <c r="H73" s="20" t="n">
        <v>4.27350973</v>
      </c>
      <c r="I73" s="18" t="s">
        <v>481</v>
      </c>
      <c r="J73" s="20" t="s">
        <v>481</v>
      </c>
      <c r="K73" s="18" t="s">
        <v>481</v>
      </c>
      <c r="L73" s="20" t="s">
        <v>481</v>
      </c>
      <c r="M73" s="18" t="s">
        <v>481</v>
      </c>
      <c r="N73" s="20" t="s">
        <v>481</v>
      </c>
      <c r="O73" s="18" t="s">
        <v>481</v>
      </c>
      <c r="P73" s="20" t="s">
        <v>481</v>
      </c>
      <c r="Q73" s="18" t="n">
        <v>371.54611196</v>
      </c>
      <c r="R73" s="20" t="n">
        <v>10.58299857</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424.59045417</v>
      </c>
      <c r="N74" s="20" t="n">
        <v>1.40919814</v>
      </c>
      <c r="O74" s="18" t="s">
        <v>481</v>
      </c>
      <c r="P74" s="20" t="s">
        <v>481</v>
      </c>
      <c r="Q74" s="18" t="s">
        <v>481</v>
      </c>
      <c r="R74" s="20" t="s">
        <v>481</v>
      </c>
    </row>
    <row r="75" spans="1:18">
      <c r="A75" s="15" t="s">
        <v>550</v>
      </c>
      <c r="B75" s="17" t="n">
        <v>5375</v>
      </c>
      <c r="C75" s="18">
        <f>(355.0/B75*100)</f>
        <v/>
      </c>
      <c r="D75" s="19" t="n">
        <v>5020</v>
      </c>
      <c r="E75" s="18" t="n">
        <v>394.06395705</v>
      </c>
      <c r="F75" s="20" t="n">
        <v>2.5801835</v>
      </c>
      <c r="G75" s="18" t="n">
        <v>382.18739295</v>
      </c>
      <c r="H75" s="20" t="n">
        <v>2.64600205</v>
      </c>
      <c r="I75" s="18" t="s">
        <v>481</v>
      </c>
      <c r="J75" s="20" t="s">
        <v>481</v>
      </c>
      <c r="K75" s="18" t="s">
        <v>481</v>
      </c>
      <c r="L75" s="20" t="s">
        <v>481</v>
      </c>
      <c r="M75" s="18" t="s">
        <v>481</v>
      </c>
      <c r="N75" s="20" t="s">
        <v>481</v>
      </c>
      <c r="O75" s="18" t="s">
        <v>481</v>
      </c>
      <c r="P75" s="20" t="s">
        <v>481</v>
      </c>
      <c r="Q75" s="18" t="n">
        <v>363.03279473</v>
      </c>
      <c r="R75" s="20" t="n">
        <v>4.19365676</v>
      </c>
    </row>
    <row r="76" spans="1:18">
      <c r="A76" s="15" t="s">
        <v>551</v>
      </c>
      <c r="B76" s="17" t="n">
        <v>14167</v>
      </c>
      <c r="C76" s="18">
        <f>(238.0/B76*100)</f>
        <v/>
      </c>
      <c r="D76" s="19" t="n">
        <v>13929</v>
      </c>
      <c r="E76" s="18" t="n">
        <v>434.59636408</v>
      </c>
      <c r="F76" s="20" t="n">
        <v>2.39110886</v>
      </c>
      <c r="G76" s="18" t="n">
        <v>473.07423658</v>
      </c>
      <c r="H76" s="20" t="n">
        <v>4.12074187</v>
      </c>
      <c r="I76" s="18" t="s">
        <v>481</v>
      </c>
      <c r="J76" s="20" t="s">
        <v>481</v>
      </c>
      <c r="K76" s="18" t="s">
        <v>481</v>
      </c>
      <c r="L76" s="20" t="s">
        <v>481</v>
      </c>
      <c r="M76" s="18" t="s">
        <v>481</v>
      </c>
      <c r="N76" s="20" t="s">
        <v>481</v>
      </c>
      <c r="O76" s="18" t="s">
        <v>481</v>
      </c>
      <c r="P76" s="20" t="s">
        <v>481</v>
      </c>
      <c r="Q76" s="18" t="n">
        <v>358.19285549</v>
      </c>
      <c r="R76" s="20" t="n">
        <v>4.85870108</v>
      </c>
    </row>
    <row r="77" spans="1:18">
      <c r="A77" s="15" t="s">
        <v>552</v>
      </c>
      <c r="B77" s="17" t="n">
        <v>6062</v>
      </c>
      <c r="C77" s="18">
        <f>(511.0/B77*100)</f>
        <v/>
      </c>
      <c r="D77" s="19" t="n">
        <v>5551</v>
      </c>
      <c r="E77" s="18" t="n">
        <v>444.13500376</v>
      </c>
      <c r="F77" s="20" t="n">
        <v>2.37448139</v>
      </c>
      <c r="G77" s="18" t="n">
        <v>448.2403294</v>
      </c>
      <c r="H77" s="20" t="n">
        <v>4.21737571</v>
      </c>
      <c r="I77" s="18" t="s">
        <v>481</v>
      </c>
      <c r="J77" s="20" t="s">
        <v>481</v>
      </c>
      <c r="K77" s="18" t="s">
        <v>481</v>
      </c>
      <c r="L77" s="20" t="s">
        <v>481</v>
      </c>
      <c r="M77" s="18" t="s">
        <v>481</v>
      </c>
      <c r="N77" s="20" t="s">
        <v>481</v>
      </c>
      <c r="O77" s="18" t="s">
        <v>481</v>
      </c>
      <c r="P77" s="20" t="s">
        <v>481</v>
      </c>
      <c r="Q77" s="18" t="n">
        <v>374.42923027</v>
      </c>
      <c r="R77" s="20" t="n">
        <v>3.96469629</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524.64451931</v>
      </c>
      <c r="N78" s="20" t="n">
        <v>3.91006783</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475.18659836</v>
      </c>
      <c r="N79" s="20" t="n">
        <v>6.280552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456.48357586</v>
      </c>
      <c r="N80" s="20" t="n">
        <v>3.67164431</v>
      </c>
      <c r="O80" s="18" t="s">
        <v>481</v>
      </c>
      <c r="P80" s="20" t="s">
        <v>481</v>
      </c>
      <c r="Q80" s="18" t="s">
        <v>481</v>
      </c>
      <c r="R80" s="20" t="s">
        <v>481</v>
      </c>
    </row>
    <row r="81" spans="1:18">
      <c r="A81" s="23" t="s">
        <v>556</v>
      </c>
      <c r="B81" s="17" t="n">
        <v>8861</v>
      </c>
      <c r="C81" s="18">
        <f>(123.0/B81*100)</f>
        <v/>
      </c>
      <c r="D81" s="19" t="n">
        <v>8738</v>
      </c>
      <c r="E81" s="18" t="n">
        <v>437.32741126</v>
      </c>
      <c r="F81" s="20" t="n">
        <v>3.02033767</v>
      </c>
      <c r="G81" s="18" t="n">
        <v>459.9341994</v>
      </c>
      <c r="H81" s="20" t="n">
        <v>3.99215992</v>
      </c>
      <c r="I81" s="18" t="s">
        <v>481</v>
      </c>
      <c r="J81" s="20" t="s">
        <v>481</v>
      </c>
      <c r="K81" s="18" t="s">
        <v>481</v>
      </c>
      <c r="L81" s="20" t="s">
        <v>481</v>
      </c>
      <c r="M81" s="18" t="s">
        <v>481</v>
      </c>
      <c r="N81" s="20" t="s">
        <v>481</v>
      </c>
      <c r="O81" s="18" t="s">
        <v>481</v>
      </c>
      <c r="P81" s="20" t="s">
        <v>481</v>
      </c>
      <c r="Q81" s="18" t="n">
        <v>391.46173889</v>
      </c>
      <c r="R81" s="20" t="n">
        <v>11.17645909</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896</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473.87738469</v>
      </c>
      <c r="F7" s="20" t="n">
        <v>2.7701803</v>
      </c>
      <c r="G7" s="18" t="n">
        <v>527.51793885</v>
      </c>
      <c r="H7" s="20" t="n">
        <v>1.65387775</v>
      </c>
      <c r="I7" s="18" t="s">
        <v>481</v>
      </c>
      <c r="J7" s="20" t="s">
        <v>481</v>
      </c>
      <c r="K7" s="18" t="s">
        <v>481</v>
      </c>
      <c r="L7" s="20" t="s">
        <v>481</v>
      </c>
      <c r="M7" s="18" t="s">
        <v>481</v>
      </c>
      <c r="N7" s="20" t="s">
        <v>481</v>
      </c>
      <c r="O7" s="18" t="s">
        <v>481</v>
      </c>
      <c r="P7" s="20" t="s">
        <v>481</v>
      </c>
      <c r="Q7" s="18" t="n">
        <v>485.27282566</v>
      </c>
      <c r="R7" s="20" t="n">
        <v>4.7085075</v>
      </c>
    </row>
    <row r="8" spans="1:18">
      <c r="A8" s="15" t="s">
        <v>483</v>
      </c>
      <c r="B8" s="17" t="n">
        <v>7007</v>
      </c>
      <c r="C8" s="18">
        <f>(324.0/B8*100)</f>
        <v/>
      </c>
      <c r="D8" s="19" t="n">
        <v>6683</v>
      </c>
      <c r="E8" s="18" t="n">
        <v>473.58779567</v>
      </c>
      <c r="F8" s="20" t="n">
        <v>4.35825455</v>
      </c>
      <c r="G8" s="18" t="n">
        <v>505.25126398</v>
      </c>
      <c r="H8" s="20" t="n">
        <v>2.59190628</v>
      </c>
      <c r="I8" s="18" t="s">
        <v>481</v>
      </c>
      <c r="J8" s="20" t="s">
        <v>481</v>
      </c>
      <c r="K8" s="18" t="s">
        <v>481</v>
      </c>
      <c r="L8" s="20" t="s">
        <v>481</v>
      </c>
      <c r="M8" s="18" t="n">
        <v>368.48347797</v>
      </c>
      <c r="N8" s="20" t="n">
        <v>14.99112476</v>
      </c>
      <c r="O8" s="18" t="s">
        <v>481</v>
      </c>
      <c r="P8" s="20" t="s">
        <v>481</v>
      </c>
      <c r="Q8" s="18" t="n">
        <v>441.16554981</v>
      </c>
      <c r="R8" s="20" t="n">
        <v>8.353976879999999</v>
      </c>
    </row>
    <row r="9" spans="1:18">
      <c r="A9" s="15" t="s">
        <v>484</v>
      </c>
      <c r="B9" s="17" t="n">
        <v>9651</v>
      </c>
      <c r="C9" s="18">
        <f>(373.0/B9*100)</f>
        <v/>
      </c>
      <c r="D9" s="19" t="n">
        <v>9278</v>
      </c>
      <c r="E9" s="18" t="n">
        <v>480.52971235</v>
      </c>
      <c r="F9" s="20" t="n">
        <v>2.9145251</v>
      </c>
      <c r="G9" s="18" t="n">
        <v>522.14889697</v>
      </c>
      <c r="H9" s="20" t="n">
        <v>2.2475401</v>
      </c>
      <c r="I9" s="18" t="s">
        <v>481</v>
      </c>
      <c r="J9" s="20" t="s">
        <v>481</v>
      </c>
      <c r="K9" s="18" t="s">
        <v>481</v>
      </c>
      <c r="L9" s="20" t="s">
        <v>481</v>
      </c>
      <c r="M9" s="18" t="n">
        <v>374.78530698</v>
      </c>
      <c r="N9" s="20" t="n">
        <v>11.62763904</v>
      </c>
      <c r="O9" s="18" t="s">
        <v>481</v>
      </c>
      <c r="P9" s="20" t="s">
        <v>481</v>
      </c>
      <c r="Q9" s="18" t="n">
        <v>432.70520578</v>
      </c>
      <c r="R9" s="20" t="n">
        <v>8.28858904</v>
      </c>
    </row>
    <row r="10" spans="1:18">
      <c r="A10" s="15" t="s">
        <v>485</v>
      </c>
      <c r="B10" s="17" t="n">
        <v>20058</v>
      </c>
      <c r="C10" s="18">
        <f>(590.0/B10*100)</f>
        <v/>
      </c>
      <c r="D10" s="19" t="n">
        <v>19468</v>
      </c>
      <c r="E10" s="18" t="n">
        <v>505.44312812</v>
      </c>
      <c r="F10" s="20" t="n">
        <v>2.2490341</v>
      </c>
      <c r="G10" s="18" t="n">
        <v>543.10561994</v>
      </c>
      <c r="H10" s="20" t="n">
        <v>2.13448989</v>
      </c>
      <c r="I10" s="18" t="s">
        <v>481</v>
      </c>
      <c r="J10" s="20" t="s">
        <v>481</v>
      </c>
      <c r="K10" s="18" t="s">
        <v>481</v>
      </c>
      <c r="L10" s="20" t="s">
        <v>481</v>
      </c>
      <c r="M10" s="18" t="s">
        <v>481</v>
      </c>
      <c r="N10" s="20" t="s">
        <v>481</v>
      </c>
      <c r="O10" s="18" t="s">
        <v>481</v>
      </c>
      <c r="P10" s="20" t="s">
        <v>481</v>
      </c>
      <c r="Q10" s="18" t="n">
        <v>457.26650785</v>
      </c>
      <c r="R10" s="20" t="n">
        <v>6.74277101</v>
      </c>
    </row>
    <row r="11" spans="1:18">
      <c r="A11" s="15" t="s">
        <v>486</v>
      </c>
      <c r="B11" s="17" t="n">
        <v>7053</v>
      </c>
      <c r="C11" s="18">
        <f>(259.0/B11*100)</f>
        <v/>
      </c>
      <c r="D11" s="19" t="n">
        <v>6794</v>
      </c>
      <c r="E11" s="18" t="n">
        <v>434.04781842</v>
      </c>
      <c r="F11" s="20" t="n">
        <v>3.21363285</v>
      </c>
      <c r="G11" s="18" t="n">
        <v>459.38280383</v>
      </c>
      <c r="H11" s="20" t="n">
        <v>2.7025746</v>
      </c>
      <c r="I11" s="18" t="s">
        <v>481</v>
      </c>
      <c r="J11" s="20" t="s">
        <v>481</v>
      </c>
      <c r="K11" s="18" t="s">
        <v>481</v>
      </c>
      <c r="L11" s="20" t="s">
        <v>481</v>
      </c>
      <c r="M11" s="18" t="s">
        <v>481</v>
      </c>
      <c r="N11" s="20" t="s">
        <v>481</v>
      </c>
      <c r="O11" s="18" t="s">
        <v>481</v>
      </c>
      <c r="P11" s="20" t="s">
        <v>481</v>
      </c>
      <c r="Q11" s="18" t="n">
        <v>421.10122572</v>
      </c>
      <c r="R11" s="20" t="n">
        <v>6.35601158</v>
      </c>
    </row>
    <row r="12" spans="1:18">
      <c r="A12" s="15" t="s">
        <v>487</v>
      </c>
      <c r="B12" s="17" t="n">
        <v>6894</v>
      </c>
      <c r="C12" s="18">
        <f>(60.0/B12*100)</f>
        <v/>
      </c>
      <c r="D12" s="19" t="n">
        <v>6834</v>
      </c>
      <c r="E12" s="18" t="n">
        <v>475.04366296</v>
      </c>
      <c r="F12" s="20" t="n">
        <v>3.2405437</v>
      </c>
      <c r="G12" s="18" t="n">
        <v>510.10735456</v>
      </c>
      <c r="H12" s="20" t="n">
        <v>1.97429805</v>
      </c>
      <c r="I12" s="18" t="s">
        <v>481</v>
      </c>
      <c r="J12" s="20" t="s">
        <v>481</v>
      </c>
      <c r="K12" s="18" t="s">
        <v>481</v>
      </c>
      <c r="L12" s="20" t="s">
        <v>481</v>
      </c>
      <c r="M12" s="18" t="n">
        <v>366.6777112</v>
      </c>
      <c r="N12" s="20" t="n">
        <v>14.39052153</v>
      </c>
      <c r="O12" s="18" t="s">
        <v>481</v>
      </c>
      <c r="P12" s="20" t="s">
        <v>481</v>
      </c>
      <c r="Q12" s="18" t="n">
        <v>395.10511476</v>
      </c>
      <c r="R12" s="20" t="n">
        <v>7.00928774</v>
      </c>
    </row>
    <row r="13" spans="1:18">
      <c r="A13" s="15" t="s">
        <v>488</v>
      </c>
      <c r="B13" s="17" t="n">
        <v>7161</v>
      </c>
      <c r="C13" s="18">
        <f>(368.0/B13*100)</f>
        <v/>
      </c>
      <c r="D13" s="19" t="n">
        <v>6793</v>
      </c>
      <c r="E13" s="18" t="n">
        <v>489.57475012</v>
      </c>
      <c r="F13" s="20" t="n">
        <v>3.4079879</v>
      </c>
      <c r="G13" s="18" t="n">
        <v>512.61972672</v>
      </c>
      <c r="H13" s="20" t="n">
        <v>2.34180167</v>
      </c>
      <c r="I13" s="18" t="s">
        <v>481</v>
      </c>
      <c r="J13" s="20" t="s">
        <v>481</v>
      </c>
      <c r="K13" s="18" t="s">
        <v>481</v>
      </c>
      <c r="L13" s="20" t="s">
        <v>481</v>
      </c>
      <c r="M13" s="18" t="n">
        <v>436.36003517</v>
      </c>
      <c r="N13" s="20" t="n">
        <v>6.43426798</v>
      </c>
      <c r="O13" s="18" t="s">
        <v>481</v>
      </c>
      <c r="P13" s="20" t="s">
        <v>481</v>
      </c>
      <c r="Q13" s="18" t="n">
        <v>410.38587048</v>
      </c>
      <c r="R13" s="20" t="n">
        <v>8.502305720000001</v>
      </c>
    </row>
    <row r="14" spans="1:18">
      <c r="A14" s="15" t="s">
        <v>489</v>
      </c>
      <c r="B14" s="17" t="n">
        <v>5587</v>
      </c>
      <c r="C14" s="18">
        <f>(96.0/B14*100)</f>
        <v/>
      </c>
      <c r="D14" s="19" t="n">
        <v>5491</v>
      </c>
      <c r="E14" s="18" t="n">
        <v>514.39996515</v>
      </c>
      <c r="F14" s="20" t="n">
        <v>3.3480408</v>
      </c>
      <c r="G14" s="18" t="n">
        <v>544.95414835</v>
      </c>
      <c r="H14" s="20" t="n">
        <v>2.06593083</v>
      </c>
      <c r="I14" s="18" t="s">
        <v>481</v>
      </c>
      <c r="J14" s="20" t="s">
        <v>481</v>
      </c>
      <c r="K14" s="18" t="s">
        <v>481</v>
      </c>
      <c r="L14" s="20" t="s">
        <v>481</v>
      </c>
      <c r="M14" s="18" t="s">
        <v>481</v>
      </c>
      <c r="N14" s="20" t="s">
        <v>481</v>
      </c>
      <c r="O14" s="18" t="s">
        <v>481</v>
      </c>
      <c r="P14" s="20" t="s">
        <v>481</v>
      </c>
      <c r="Q14" s="18" t="n">
        <v>471.04053089</v>
      </c>
      <c r="R14" s="20" t="n">
        <v>12.75075876</v>
      </c>
    </row>
    <row r="15" spans="1:18">
      <c r="A15" s="15" t="s">
        <v>490</v>
      </c>
      <c r="B15" s="17" t="n">
        <v>5882</v>
      </c>
      <c r="C15" s="18">
        <f>(206.0/B15*100)</f>
        <v/>
      </c>
      <c r="D15" s="19" t="n">
        <v>5676</v>
      </c>
      <c r="E15" s="18" t="n">
        <v>503.06824438</v>
      </c>
      <c r="F15" s="20" t="n">
        <v>3.30759656</v>
      </c>
      <c r="G15" s="18" t="n">
        <v>543.59930973</v>
      </c>
      <c r="H15" s="20" t="n">
        <v>2.46222848</v>
      </c>
      <c r="I15" s="18" t="s">
        <v>481</v>
      </c>
      <c r="J15" s="20" t="s">
        <v>481</v>
      </c>
      <c r="K15" s="18" t="s">
        <v>481</v>
      </c>
      <c r="L15" s="20" t="s">
        <v>481</v>
      </c>
      <c r="M15" s="18" t="n">
        <v>375.95013089</v>
      </c>
      <c r="N15" s="20" t="n">
        <v>17.42774697</v>
      </c>
      <c r="O15" s="18" t="s">
        <v>481</v>
      </c>
      <c r="P15" s="20" t="s">
        <v>481</v>
      </c>
      <c r="Q15" s="18" t="n">
        <v>460.71346382</v>
      </c>
      <c r="R15" s="20" t="n">
        <v>7.67265014</v>
      </c>
    </row>
    <row r="16" spans="1:18">
      <c r="A16" s="15" t="s">
        <v>491</v>
      </c>
      <c r="B16" s="17" t="n">
        <v>6108</v>
      </c>
      <c r="C16" s="18">
        <f>(203.0/B16*100)</f>
        <v/>
      </c>
      <c r="D16" s="19" t="n">
        <v>5905</v>
      </c>
      <c r="E16" s="18" t="n">
        <v>473.02076499</v>
      </c>
      <c r="F16" s="20" t="n">
        <v>3.05972664</v>
      </c>
      <c r="G16" s="18" t="n">
        <v>514.56467342</v>
      </c>
      <c r="H16" s="20" t="n">
        <v>2.19843873</v>
      </c>
      <c r="I16" s="18" t="s">
        <v>481</v>
      </c>
      <c r="J16" s="20" t="s">
        <v>481</v>
      </c>
      <c r="K16" s="18" t="s">
        <v>481</v>
      </c>
      <c r="L16" s="20" t="s">
        <v>481</v>
      </c>
      <c r="M16" s="18" t="s">
        <v>481</v>
      </c>
      <c r="N16" s="20" t="s">
        <v>481</v>
      </c>
      <c r="O16" s="18" t="s">
        <v>481</v>
      </c>
      <c r="P16" s="20" t="s">
        <v>481</v>
      </c>
      <c r="Q16" s="18" t="n">
        <v>408.06376227</v>
      </c>
      <c r="R16" s="20" t="n">
        <v>10.02007603</v>
      </c>
    </row>
    <row r="17" spans="1:18">
      <c r="A17" s="15" t="s">
        <v>492</v>
      </c>
      <c r="B17" s="17" t="n">
        <v>6504</v>
      </c>
      <c r="C17" s="18">
        <f>(2741.0/B17*100)</f>
        <v/>
      </c>
      <c r="D17" s="19" t="n">
        <v>3763</v>
      </c>
      <c r="E17" s="18" t="n">
        <v>487.77169534</v>
      </c>
      <c r="F17" s="20" t="n">
        <v>5.172101</v>
      </c>
      <c r="G17" s="18" t="n">
        <v>528.8418822899999</v>
      </c>
      <c r="H17" s="20" t="n">
        <v>3.27591018</v>
      </c>
      <c r="I17" s="18" t="s">
        <v>481</v>
      </c>
      <c r="J17" s="20" t="s">
        <v>481</v>
      </c>
      <c r="K17" s="18" t="s">
        <v>481</v>
      </c>
      <c r="L17" s="20" t="s">
        <v>481</v>
      </c>
      <c r="M17" s="18" t="n">
        <v>360.48925247</v>
      </c>
      <c r="N17" s="20" t="n">
        <v>12.44339086</v>
      </c>
      <c r="O17" s="18" t="s">
        <v>481</v>
      </c>
      <c r="P17" s="20" t="s">
        <v>481</v>
      </c>
      <c r="Q17" s="18" t="n">
        <v>465.11218198</v>
      </c>
      <c r="R17" s="20" t="n">
        <v>8.165153780000001</v>
      </c>
    </row>
    <row r="18" spans="1:18">
      <c r="A18" s="15" t="s">
        <v>493</v>
      </c>
      <c r="B18" s="17" t="n">
        <v>5532</v>
      </c>
      <c r="C18" s="18">
        <f>(33.0/B18*100)</f>
        <v/>
      </c>
      <c r="D18" s="19" t="n">
        <v>5499</v>
      </c>
      <c r="E18" s="18" t="n">
        <v>429.27442518</v>
      </c>
      <c r="F18" s="20" t="n">
        <v>4.23649796</v>
      </c>
      <c r="G18" s="18" t="n">
        <v>470.98286889</v>
      </c>
      <c r="H18" s="20" t="n">
        <v>3.64194249</v>
      </c>
      <c r="I18" s="18" t="s">
        <v>481</v>
      </c>
      <c r="J18" s="20" t="s">
        <v>481</v>
      </c>
      <c r="K18" s="18" t="s">
        <v>481</v>
      </c>
      <c r="L18" s="20" t="s">
        <v>481</v>
      </c>
      <c r="M18" s="18" t="s">
        <v>481</v>
      </c>
      <c r="N18" s="20" t="s">
        <v>481</v>
      </c>
      <c r="O18" s="18" t="s">
        <v>481</v>
      </c>
      <c r="P18" s="20" t="s">
        <v>481</v>
      </c>
      <c r="Q18" s="18" t="n">
        <v>376.86602359</v>
      </c>
      <c r="R18" s="20" t="n">
        <v>8.526389849999999</v>
      </c>
    </row>
    <row r="19" spans="1:18">
      <c r="A19" s="15" t="s">
        <v>494</v>
      </c>
      <c r="B19" s="17" t="n">
        <v>5658</v>
      </c>
      <c r="C19" s="18">
        <f>(521.0/B19*100)</f>
        <v/>
      </c>
      <c r="D19" s="19" t="n">
        <v>5137</v>
      </c>
      <c r="E19" s="18" t="n">
        <v>457.46633893</v>
      </c>
      <c r="F19" s="20" t="n">
        <v>3.2884443</v>
      </c>
      <c r="G19" s="18" t="n">
        <v>494.60327059</v>
      </c>
      <c r="H19" s="20" t="n">
        <v>2.79263435</v>
      </c>
      <c r="I19" s="18" t="s">
        <v>481</v>
      </c>
      <c r="J19" s="20" t="s">
        <v>481</v>
      </c>
      <c r="K19" s="18" t="s">
        <v>481</v>
      </c>
      <c r="L19" s="20" t="s">
        <v>481</v>
      </c>
      <c r="M19" s="18" t="s">
        <v>481</v>
      </c>
      <c r="N19" s="20" t="s">
        <v>481</v>
      </c>
      <c r="O19" s="18" t="s">
        <v>481</v>
      </c>
      <c r="P19" s="20" t="s">
        <v>481</v>
      </c>
      <c r="Q19" s="18" t="n">
        <v>398.96890513</v>
      </c>
      <c r="R19" s="20" t="n">
        <v>7.50348767</v>
      </c>
    </row>
    <row r="20" spans="1:18">
      <c r="A20" s="15" t="s">
        <v>495</v>
      </c>
      <c r="B20" s="17" t="n">
        <v>3371</v>
      </c>
      <c r="C20" s="18">
        <f>(75.0/B20*100)</f>
        <v/>
      </c>
      <c r="D20" s="19" t="n">
        <v>3296</v>
      </c>
      <c r="E20" s="18" t="n">
        <v>445.40222197</v>
      </c>
      <c r="F20" s="20" t="n">
        <v>4.12523998</v>
      </c>
      <c r="G20" s="18" t="n">
        <v>484.37961344</v>
      </c>
      <c r="H20" s="20" t="n">
        <v>1.79533465</v>
      </c>
      <c r="I20" s="18" t="s">
        <v>481</v>
      </c>
      <c r="J20" s="20" t="s">
        <v>481</v>
      </c>
      <c r="K20" s="18" t="s">
        <v>481</v>
      </c>
      <c r="L20" s="20" t="s">
        <v>481</v>
      </c>
      <c r="M20" s="18" t="s">
        <v>481</v>
      </c>
      <c r="N20" s="20" t="s">
        <v>481</v>
      </c>
      <c r="O20" s="18" t="s">
        <v>481</v>
      </c>
      <c r="P20" s="20" t="s">
        <v>481</v>
      </c>
      <c r="Q20" s="18" t="n">
        <v>432.15322951</v>
      </c>
      <c r="R20" s="20" t="n">
        <v>7.13628616</v>
      </c>
    </row>
    <row r="21" spans="1:18">
      <c r="A21" s="15" t="s">
        <v>496</v>
      </c>
      <c r="B21" s="17" t="n">
        <v>5741</v>
      </c>
      <c r="C21" s="18">
        <f>(90.0/B21*100)</f>
        <v/>
      </c>
      <c r="D21" s="19" t="n">
        <v>5651</v>
      </c>
      <c r="E21" s="18" t="n">
        <v>463.96494325</v>
      </c>
      <c r="F21" s="20" t="n">
        <v>4.06491353</v>
      </c>
      <c r="G21" s="18" t="n">
        <v>511.42418983</v>
      </c>
      <c r="H21" s="20" t="n">
        <v>2.253556</v>
      </c>
      <c r="I21" s="18" t="s">
        <v>481</v>
      </c>
      <c r="J21" s="20" t="s">
        <v>481</v>
      </c>
      <c r="K21" s="18" t="s">
        <v>481</v>
      </c>
      <c r="L21" s="20" t="s">
        <v>481</v>
      </c>
      <c r="M21" s="18" t="s">
        <v>481</v>
      </c>
      <c r="N21" s="20" t="s">
        <v>481</v>
      </c>
      <c r="O21" s="18" t="s">
        <v>481</v>
      </c>
      <c r="P21" s="20" t="s">
        <v>481</v>
      </c>
      <c r="Q21" s="18" t="n">
        <v>458.20837461</v>
      </c>
      <c r="R21" s="20" t="n">
        <v>7.59434331</v>
      </c>
    </row>
    <row r="22" spans="1:18">
      <c r="A22" s="15" t="s">
        <v>497</v>
      </c>
      <c r="B22" s="17" t="n">
        <v>6598</v>
      </c>
      <c r="C22" s="18">
        <f>(45.0/B22*100)</f>
        <v/>
      </c>
      <c r="D22" s="19" t="n">
        <v>6553</v>
      </c>
      <c r="E22" s="18" t="n">
        <v>434.76230211</v>
      </c>
      <c r="F22" s="20" t="n">
        <v>4.03806178</v>
      </c>
      <c r="G22" s="18" t="n">
        <v>496.30139239</v>
      </c>
      <c r="H22" s="20" t="n">
        <v>3.89150754</v>
      </c>
      <c r="I22" s="18" t="s">
        <v>481</v>
      </c>
      <c r="J22" s="20" t="s">
        <v>481</v>
      </c>
      <c r="K22" s="18" t="s">
        <v>481</v>
      </c>
      <c r="L22" s="20" t="s">
        <v>481</v>
      </c>
      <c r="M22" s="18" t="n">
        <v>448.28166515</v>
      </c>
      <c r="N22" s="20" t="n">
        <v>8.782882710000001</v>
      </c>
      <c r="O22" s="18" t="s">
        <v>481</v>
      </c>
      <c r="P22" s="20" t="s">
        <v>481</v>
      </c>
      <c r="Q22" s="18" t="n">
        <v>347.5857676</v>
      </c>
      <c r="R22" s="20" t="n">
        <v>8.37595505</v>
      </c>
    </row>
    <row r="23" spans="1:18">
      <c r="A23" s="15" t="s">
        <v>498</v>
      </c>
      <c r="B23" s="17" t="n">
        <v>11583</v>
      </c>
      <c r="C23" s="18">
        <f>(321.0/B23*100)</f>
        <v/>
      </c>
      <c r="D23" s="19" t="n">
        <v>11262</v>
      </c>
      <c r="E23" s="18" t="n">
        <v>460.87756391</v>
      </c>
      <c r="F23" s="20" t="n">
        <v>3.30484822</v>
      </c>
      <c r="G23" s="18" t="n">
        <v>490.8849397</v>
      </c>
      <c r="H23" s="20" t="n">
        <v>2.83312708</v>
      </c>
      <c r="I23" s="18" t="s">
        <v>481</v>
      </c>
      <c r="J23" s="20" t="s">
        <v>481</v>
      </c>
      <c r="K23" s="18" t="s">
        <v>481</v>
      </c>
      <c r="L23" s="20" t="s">
        <v>481</v>
      </c>
      <c r="M23" s="18" t="s">
        <v>481</v>
      </c>
      <c r="N23" s="20" t="s">
        <v>481</v>
      </c>
      <c r="O23" s="18" t="s">
        <v>481</v>
      </c>
      <c r="P23" s="20" t="s">
        <v>481</v>
      </c>
      <c r="Q23" s="18" t="n">
        <v>420.3221048</v>
      </c>
      <c r="R23" s="20" t="n">
        <v>9.550847020000001</v>
      </c>
    </row>
    <row r="24" spans="1:18">
      <c r="A24" s="15" t="s">
        <v>499</v>
      </c>
      <c r="B24" s="17" t="n">
        <v>6647</v>
      </c>
      <c r="C24" s="18">
        <f>(23.0/B24*100)</f>
        <v/>
      </c>
      <c r="D24" s="19" t="n">
        <v>6624</v>
      </c>
      <c r="E24" s="18" t="n">
        <v>512.4209892600001</v>
      </c>
      <c r="F24" s="20" t="n">
        <v>4.11147964</v>
      </c>
      <c r="G24" s="18" t="n">
        <v>546.65403976</v>
      </c>
      <c r="H24" s="20" t="n">
        <v>2.81640095</v>
      </c>
      <c r="I24" s="18" t="s">
        <v>481</v>
      </c>
      <c r="J24" s="20" t="s">
        <v>481</v>
      </c>
      <c r="K24" s="18" t="s">
        <v>481</v>
      </c>
      <c r="L24" s="20" t="s">
        <v>481</v>
      </c>
      <c r="M24" s="18" t="s">
        <v>481</v>
      </c>
      <c r="N24" s="20" t="s">
        <v>481</v>
      </c>
      <c r="O24" s="18" t="s">
        <v>481</v>
      </c>
      <c r="P24" s="20" t="s">
        <v>481</v>
      </c>
      <c r="Q24" s="18" t="n">
        <v>462.65605066</v>
      </c>
      <c r="R24" s="20" t="n">
        <v>10.73335557</v>
      </c>
    </row>
    <row r="25" spans="1:18">
      <c r="A25" s="15" t="s">
        <v>500</v>
      </c>
      <c r="B25" s="17" t="n">
        <v>5581</v>
      </c>
      <c r="C25" s="18">
        <f>(26.0/B25*100)</f>
        <v/>
      </c>
      <c r="D25" s="19" t="n">
        <v>5555</v>
      </c>
      <c r="E25" s="18" t="n">
        <v>457.90389549</v>
      </c>
      <c r="F25" s="20" t="n">
        <v>6.27987451</v>
      </c>
      <c r="G25" s="18" t="n">
        <v>523.08840261</v>
      </c>
      <c r="H25" s="20" t="n">
        <v>3.00669397</v>
      </c>
      <c r="I25" s="18" t="s">
        <v>481</v>
      </c>
      <c r="J25" s="20" t="s">
        <v>481</v>
      </c>
      <c r="K25" s="18" t="s">
        <v>481</v>
      </c>
      <c r="L25" s="20" t="s">
        <v>481</v>
      </c>
      <c r="M25" s="18" t="s">
        <v>481</v>
      </c>
      <c r="N25" s="20" t="s">
        <v>481</v>
      </c>
      <c r="O25" s="18" t="s">
        <v>481</v>
      </c>
      <c r="P25" s="20" t="s">
        <v>481</v>
      </c>
      <c r="Q25" s="18" t="n">
        <v>491.54531013</v>
      </c>
      <c r="R25" s="20" t="n">
        <v>10.36380992</v>
      </c>
    </row>
    <row r="26" spans="1:18">
      <c r="A26" s="15" t="s">
        <v>501</v>
      </c>
      <c r="B26" s="17" t="n">
        <v>4869</v>
      </c>
      <c r="C26" s="18">
        <f>(103.0/B26*100)</f>
        <v/>
      </c>
      <c r="D26" s="19" t="n">
        <v>4766</v>
      </c>
      <c r="E26" s="18" t="n">
        <v>472.06634457</v>
      </c>
      <c r="F26" s="20" t="n">
        <v>2.37803476</v>
      </c>
      <c r="G26" s="18" t="n">
        <v>500.45726251</v>
      </c>
      <c r="H26" s="20" t="n">
        <v>1.93435717</v>
      </c>
      <c r="I26" s="18" t="s">
        <v>481</v>
      </c>
      <c r="J26" s="20" t="s">
        <v>481</v>
      </c>
      <c r="K26" s="18" t="s">
        <v>481</v>
      </c>
      <c r="L26" s="20" t="s">
        <v>481</v>
      </c>
      <c r="M26" s="18" t="s">
        <v>481</v>
      </c>
      <c r="N26" s="20" t="s">
        <v>481</v>
      </c>
      <c r="O26" s="18" t="s">
        <v>481</v>
      </c>
      <c r="P26" s="20" t="s">
        <v>481</v>
      </c>
      <c r="Q26" s="18" t="n">
        <v>448.74235931</v>
      </c>
      <c r="R26" s="20" t="n">
        <v>10.23059691</v>
      </c>
    </row>
    <row r="27" spans="1:18">
      <c r="A27" s="15" t="s">
        <v>502</v>
      </c>
      <c r="B27" s="17" t="n">
        <v>5299</v>
      </c>
      <c r="C27" s="18">
        <f>(228.0/B27*100)</f>
        <v/>
      </c>
      <c r="D27" s="19" t="n">
        <v>5071</v>
      </c>
      <c r="E27" s="18" t="n">
        <v>452.32464616</v>
      </c>
      <c r="F27" s="20" t="n">
        <v>3.08441798</v>
      </c>
      <c r="G27" s="18" t="n">
        <v>502.75731324</v>
      </c>
      <c r="H27" s="20" t="n">
        <v>1.37877447</v>
      </c>
      <c r="I27" s="18" t="s">
        <v>481</v>
      </c>
      <c r="J27" s="20" t="s">
        <v>481</v>
      </c>
      <c r="K27" s="18" t="s">
        <v>481</v>
      </c>
      <c r="L27" s="20" t="s">
        <v>481</v>
      </c>
      <c r="M27" s="18" t="s">
        <v>481</v>
      </c>
      <c r="N27" s="20" t="s">
        <v>481</v>
      </c>
      <c r="O27" s="18" t="s">
        <v>481</v>
      </c>
      <c r="P27" s="20" t="s">
        <v>481</v>
      </c>
      <c r="Q27" s="18" t="n">
        <v>409.89405858</v>
      </c>
      <c r="R27" s="20" t="n">
        <v>4.58053517</v>
      </c>
    </row>
    <row r="28" spans="1:18">
      <c r="A28" s="15" t="s">
        <v>503</v>
      </c>
      <c r="B28" s="17" t="n">
        <v>7568</v>
      </c>
      <c r="C28" s="18">
        <f>(600.0/B28*100)</f>
        <v/>
      </c>
      <c r="D28" s="19" t="n">
        <v>6968</v>
      </c>
      <c r="E28" s="18" t="n">
        <v>411.54817616</v>
      </c>
      <c r="F28" s="20" t="n">
        <v>2.99008169</v>
      </c>
      <c r="G28" s="18" t="n">
        <v>423.70796576</v>
      </c>
      <c r="H28" s="20" t="n">
        <v>2.36649336</v>
      </c>
      <c r="I28" s="18" t="s">
        <v>481</v>
      </c>
      <c r="J28" s="20" t="s">
        <v>481</v>
      </c>
      <c r="K28" s="18" t="s">
        <v>481</v>
      </c>
      <c r="L28" s="20" t="s">
        <v>481</v>
      </c>
      <c r="M28" s="18" t="s">
        <v>481</v>
      </c>
      <c r="N28" s="20" t="s">
        <v>481</v>
      </c>
      <c r="O28" s="18" t="s">
        <v>481</v>
      </c>
      <c r="P28" s="20" t="s">
        <v>481</v>
      </c>
      <c r="Q28" s="18" t="n">
        <v>394.04083624</v>
      </c>
      <c r="R28" s="20" t="n">
        <v>6.16799607</v>
      </c>
    </row>
    <row r="29" spans="1:18">
      <c r="A29" s="15" t="s">
        <v>504</v>
      </c>
      <c r="B29" s="17" t="n">
        <v>5385</v>
      </c>
      <c r="C29" s="18">
        <f>(30.0/B29*100)</f>
        <v/>
      </c>
      <c r="D29" s="19" t="n">
        <v>5355</v>
      </c>
      <c r="E29" s="18" t="n">
        <v>482.00354667</v>
      </c>
      <c r="F29" s="20" t="n">
        <v>3.8316454</v>
      </c>
      <c r="G29" s="18" t="n">
        <v>525.36760752</v>
      </c>
      <c r="H29" s="20" t="n">
        <v>2.24695801</v>
      </c>
      <c r="I29" s="18" t="s">
        <v>481</v>
      </c>
      <c r="J29" s="20" t="s">
        <v>481</v>
      </c>
      <c r="K29" s="18" t="s">
        <v>481</v>
      </c>
      <c r="L29" s="20" t="s">
        <v>481</v>
      </c>
      <c r="M29" s="18" t="n">
        <v>358.28551468</v>
      </c>
      <c r="N29" s="20" t="n">
        <v>8.567023300000001</v>
      </c>
      <c r="O29" s="18" t="s">
        <v>481</v>
      </c>
      <c r="P29" s="20" t="s">
        <v>481</v>
      </c>
      <c r="Q29" s="18" t="n">
        <v>404.15933711</v>
      </c>
      <c r="R29" s="20" t="n">
        <v>14.24420172</v>
      </c>
    </row>
    <row r="30" spans="1:18">
      <c r="A30" s="15" t="s">
        <v>505</v>
      </c>
      <c r="B30" s="17" t="n">
        <v>4520</v>
      </c>
      <c r="C30" s="18">
        <f>(279.0/B30*100)</f>
        <v/>
      </c>
      <c r="D30" s="19" t="n">
        <v>4241</v>
      </c>
      <c r="E30" s="18" t="n">
        <v>470.85907348</v>
      </c>
      <c r="F30" s="20" t="n">
        <v>4.07589722</v>
      </c>
      <c r="G30" s="18" t="n">
        <v>534.7394854299999</v>
      </c>
      <c r="H30" s="20" t="n">
        <v>2.35483303</v>
      </c>
      <c r="I30" s="18" t="s">
        <v>481</v>
      </c>
      <c r="J30" s="20" t="s">
        <v>481</v>
      </c>
      <c r="K30" s="18" t="s">
        <v>481</v>
      </c>
      <c r="L30" s="20" t="s">
        <v>481</v>
      </c>
      <c r="M30" s="18" t="s">
        <v>481</v>
      </c>
      <c r="N30" s="20" t="s">
        <v>481</v>
      </c>
      <c r="O30" s="18" t="s">
        <v>481</v>
      </c>
      <c r="P30" s="20" t="s">
        <v>481</v>
      </c>
      <c r="Q30" s="18" t="n">
        <v>440.00034869</v>
      </c>
      <c r="R30" s="20" t="n">
        <v>8.284200909999999</v>
      </c>
    </row>
    <row r="31" spans="1:18">
      <c r="A31" s="15" t="s">
        <v>506</v>
      </c>
      <c r="B31" s="17" t="n">
        <v>5456</v>
      </c>
      <c r="C31" s="18">
        <f>(159.0/B31*100)</f>
        <v/>
      </c>
      <c r="D31" s="19" t="n">
        <v>5297</v>
      </c>
      <c r="E31" s="18" t="n">
        <v>472.14555553</v>
      </c>
      <c r="F31" s="20" t="n">
        <v>3.32218347</v>
      </c>
      <c r="G31" s="18" t="n">
        <v>511.63228025</v>
      </c>
      <c r="H31" s="20" t="n">
        <v>2.11078118</v>
      </c>
      <c r="I31" s="18" t="s">
        <v>481</v>
      </c>
      <c r="J31" s="20" t="s">
        <v>481</v>
      </c>
      <c r="K31" s="18" t="s">
        <v>481</v>
      </c>
      <c r="L31" s="20" t="s">
        <v>481</v>
      </c>
      <c r="M31" s="18" t="s">
        <v>481</v>
      </c>
      <c r="N31" s="20" t="s">
        <v>481</v>
      </c>
      <c r="O31" s="18" t="s">
        <v>481</v>
      </c>
      <c r="P31" s="20" t="s">
        <v>481</v>
      </c>
      <c r="Q31" s="18" t="n">
        <v>424.9392594</v>
      </c>
      <c r="R31" s="20" t="n">
        <v>6.85755772</v>
      </c>
    </row>
    <row r="32" spans="1:18">
      <c r="A32" s="15" t="s">
        <v>507</v>
      </c>
      <c r="B32" s="17" t="n">
        <v>4478</v>
      </c>
      <c r="C32" s="18">
        <f>(6.0/B32*100)</f>
        <v/>
      </c>
      <c r="D32" s="19" t="n">
        <v>4472</v>
      </c>
      <c r="E32" s="18" t="n">
        <v>469.11679827</v>
      </c>
      <c r="F32" s="20" t="n">
        <v>3.61192094</v>
      </c>
      <c r="G32" s="18" t="n">
        <v>514.52842853</v>
      </c>
      <c r="H32" s="20" t="n">
        <v>2.62536336</v>
      </c>
      <c r="I32" s="18" t="s">
        <v>481</v>
      </c>
      <c r="J32" s="20" t="s">
        <v>481</v>
      </c>
      <c r="K32" s="18" t="s">
        <v>481</v>
      </c>
      <c r="L32" s="20" t="s">
        <v>481</v>
      </c>
      <c r="M32" s="18" t="s">
        <v>481</v>
      </c>
      <c r="N32" s="20" t="s">
        <v>481</v>
      </c>
      <c r="O32" s="18" t="s">
        <v>481</v>
      </c>
      <c r="P32" s="20" t="s">
        <v>481</v>
      </c>
      <c r="Q32" s="18" t="n">
        <v>416.01861682</v>
      </c>
      <c r="R32" s="20" t="n">
        <v>14.55600235</v>
      </c>
    </row>
    <row r="33" spans="1:18">
      <c r="A33" s="15" t="s">
        <v>508</v>
      </c>
      <c r="B33" s="17" t="n">
        <v>7325</v>
      </c>
      <c r="C33" s="18">
        <f>(90.0/B33*100)</f>
        <v/>
      </c>
      <c r="D33" s="19" t="n">
        <v>7235</v>
      </c>
      <c r="E33" s="18" t="n">
        <v>474.54276534</v>
      </c>
      <c r="F33" s="20" t="n">
        <v>3.38860456</v>
      </c>
      <c r="G33" s="18" t="n">
        <v>518.7152593</v>
      </c>
      <c r="H33" s="20" t="n">
        <v>2.23394976</v>
      </c>
      <c r="I33" s="18" t="s">
        <v>481</v>
      </c>
      <c r="J33" s="20" t="s">
        <v>481</v>
      </c>
      <c r="K33" s="18" t="s">
        <v>481</v>
      </c>
      <c r="L33" s="20" t="s">
        <v>481</v>
      </c>
      <c r="M33" s="18" t="s">
        <v>481</v>
      </c>
      <c r="N33" s="20" t="s">
        <v>481</v>
      </c>
      <c r="O33" s="18" t="s">
        <v>481</v>
      </c>
      <c r="P33" s="20" t="s">
        <v>481</v>
      </c>
      <c r="Q33" s="18" t="n">
        <v>429.9285109</v>
      </c>
      <c r="R33" s="20" t="n">
        <v>9.61608603</v>
      </c>
    </row>
    <row r="34" spans="1:18">
      <c r="A34" s="15" t="s">
        <v>509</v>
      </c>
      <c r="B34" s="17" t="n">
        <v>6350</v>
      </c>
      <c r="C34" s="18">
        <f>(117.0/B34*100)</f>
        <v/>
      </c>
      <c r="D34" s="19" t="n">
        <v>6233</v>
      </c>
      <c r="E34" s="18" t="n">
        <v>446.47458807</v>
      </c>
      <c r="F34" s="20" t="n">
        <v>3.118612</v>
      </c>
      <c r="G34" s="18" t="n">
        <v>482.02115401</v>
      </c>
      <c r="H34" s="20" t="n">
        <v>2.64387007</v>
      </c>
      <c r="I34" s="18" t="s">
        <v>481</v>
      </c>
      <c r="J34" s="20" t="s">
        <v>481</v>
      </c>
      <c r="K34" s="18" t="s">
        <v>481</v>
      </c>
      <c r="L34" s="20" t="s">
        <v>481</v>
      </c>
      <c r="M34" s="18" t="n">
        <v>306.56969545</v>
      </c>
      <c r="N34" s="20" t="n">
        <v>10.27624616</v>
      </c>
      <c r="O34" s="18" t="s">
        <v>481</v>
      </c>
      <c r="P34" s="20" t="s">
        <v>481</v>
      </c>
      <c r="Q34" s="18" t="n">
        <v>387.67787686</v>
      </c>
      <c r="R34" s="20" t="n">
        <v>7.48297296</v>
      </c>
    </row>
    <row r="35" spans="1:18">
      <c r="A35" s="15" t="s">
        <v>510</v>
      </c>
      <c r="B35" s="17" t="n">
        <v>6406</v>
      </c>
      <c r="C35" s="18">
        <f>(88.0/B35*100)</f>
        <v/>
      </c>
      <c r="D35" s="19" t="n">
        <v>6318</v>
      </c>
      <c r="E35" s="18" t="n">
        <v>490.89855565</v>
      </c>
      <c r="F35" s="20" t="n">
        <v>3.04768073</v>
      </c>
      <c r="G35" s="18" t="n">
        <v>525.4909219899999</v>
      </c>
      <c r="H35" s="20" t="n">
        <v>1.61331109</v>
      </c>
      <c r="I35" s="18" t="s">
        <v>481</v>
      </c>
      <c r="J35" s="20" t="s">
        <v>481</v>
      </c>
      <c r="K35" s="18" t="s">
        <v>481</v>
      </c>
      <c r="L35" s="20" t="s">
        <v>481</v>
      </c>
      <c r="M35" s="18" t="n">
        <v>374.85244494</v>
      </c>
      <c r="N35" s="20" t="n">
        <v>5.84040672</v>
      </c>
      <c r="O35" s="18" t="s">
        <v>481</v>
      </c>
      <c r="P35" s="20" t="s">
        <v>481</v>
      </c>
      <c r="Q35" s="18" t="n">
        <v>421.1935676</v>
      </c>
      <c r="R35" s="20" t="n">
        <v>8.478248669999999</v>
      </c>
    </row>
    <row r="36" spans="1:18">
      <c r="A36" s="15" t="s">
        <v>511</v>
      </c>
      <c r="B36" s="17" t="n">
        <v>6736</v>
      </c>
      <c r="C36" s="18">
        <f>(113.0/B36*100)</f>
        <v/>
      </c>
      <c r="D36" s="19" t="n">
        <v>6623</v>
      </c>
      <c r="E36" s="18" t="n">
        <v>476.64265502</v>
      </c>
      <c r="F36" s="20" t="n">
        <v>2.96508692</v>
      </c>
      <c r="G36" s="18" t="n">
        <v>502.49992458</v>
      </c>
      <c r="H36" s="20" t="n">
        <v>2.18239898</v>
      </c>
      <c r="I36" s="18" t="s">
        <v>481</v>
      </c>
      <c r="J36" s="20" t="s">
        <v>481</v>
      </c>
      <c r="K36" s="18" t="s">
        <v>481</v>
      </c>
      <c r="L36" s="20" t="s">
        <v>481</v>
      </c>
      <c r="M36" s="18" t="s">
        <v>481</v>
      </c>
      <c r="N36" s="20" t="s">
        <v>481</v>
      </c>
      <c r="O36" s="18" t="s">
        <v>481</v>
      </c>
      <c r="P36" s="20" t="s">
        <v>481</v>
      </c>
      <c r="Q36" s="18" t="n">
        <v>429.3719171</v>
      </c>
      <c r="R36" s="20" t="n">
        <v>6.94320715</v>
      </c>
    </row>
    <row r="37" spans="1:18">
      <c r="A37" s="15" t="s">
        <v>512</v>
      </c>
      <c r="B37" s="17" t="n">
        <v>5458</v>
      </c>
      <c r="C37" s="18">
        <f>(232.0/B37*100)</f>
        <v/>
      </c>
      <c r="D37" s="19" t="n">
        <v>5226</v>
      </c>
      <c r="E37" s="18" t="n">
        <v>461.26001297</v>
      </c>
      <c r="F37" s="20" t="n">
        <v>4.27329168</v>
      </c>
      <c r="G37" s="18" t="n">
        <v>512.88596775</v>
      </c>
      <c r="H37" s="20" t="n">
        <v>3.38459927</v>
      </c>
      <c r="I37" s="18" t="s">
        <v>481</v>
      </c>
      <c r="J37" s="20" t="s">
        <v>481</v>
      </c>
      <c r="K37" s="18" t="s">
        <v>481</v>
      </c>
      <c r="L37" s="20" t="s">
        <v>481</v>
      </c>
      <c r="M37" s="18" t="s">
        <v>481</v>
      </c>
      <c r="N37" s="20" t="s">
        <v>481</v>
      </c>
      <c r="O37" s="18" t="s">
        <v>481</v>
      </c>
      <c r="P37" s="20" t="s">
        <v>481</v>
      </c>
      <c r="Q37" s="18" t="n">
        <v>418.59821626</v>
      </c>
      <c r="R37" s="20" t="n">
        <v>7.11852356</v>
      </c>
    </row>
    <row r="38" spans="1:18">
      <c r="A38" s="15" t="s">
        <v>513</v>
      </c>
      <c r="B38" s="17" t="n">
        <v>5860</v>
      </c>
      <c r="C38" s="18">
        <f>(35.0/B38*100)</f>
        <v/>
      </c>
      <c r="D38" s="19" t="n">
        <v>5825</v>
      </c>
      <c r="E38" s="18" t="n">
        <v>474.46082869</v>
      </c>
      <c r="F38" s="20" t="n">
        <v>4.52916465</v>
      </c>
      <c r="G38" s="18" t="n">
        <v>518.1496495</v>
      </c>
      <c r="H38" s="20" t="n">
        <v>2.98541174</v>
      </c>
      <c r="I38" s="18" t="s">
        <v>481</v>
      </c>
      <c r="J38" s="20" t="s">
        <v>481</v>
      </c>
      <c r="K38" s="18" t="s">
        <v>481</v>
      </c>
      <c r="L38" s="20" t="s">
        <v>481</v>
      </c>
      <c r="M38" s="18" t="s">
        <v>481</v>
      </c>
      <c r="N38" s="20" t="s">
        <v>481</v>
      </c>
      <c r="O38" s="18" t="s">
        <v>481</v>
      </c>
      <c r="P38" s="20" t="s">
        <v>481</v>
      </c>
      <c r="Q38" s="18" t="n">
        <v>493.36102086</v>
      </c>
      <c r="R38" s="20" t="n">
        <v>5.5247474</v>
      </c>
    </row>
    <row r="39" spans="1:18">
      <c r="A39" s="15" t="s">
        <v>514</v>
      </c>
      <c r="B39" s="17" t="n">
        <v>5895</v>
      </c>
      <c r="C39" s="18">
        <f>(34.0/B39*100)</f>
        <v/>
      </c>
      <c r="D39" s="19" t="n">
        <v>5861</v>
      </c>
      <c r="E39" s="18" t="n">
        <v>419.31200594</v>
      </c>
      <c r="F39" s="20" t="n">
        <v>4.15678113</v>
      </c>
      <c r="G39" s="18" t="n">
        <v>434.69680048</v>
      </c>
      <c r="H39" s="20" t="n">
        <v>4.337014</v>
      </c>
      <c r="I39" s="18" t="s">
        <v>481</v>
      </c>
      <c r="J39" s="20" t="s">
        <v>481</v>
      </c>
      <c r="K39" s="18" t="s">
        <v>481</v>
      </c>
      <c r="L39" s="20" t="s">
        <v>481</v>
      </c>
      <c r="M39" s="18" t="s">
        <v>481</v>
      </c>
      <c r="N39" s="20" t="s">
        <v>481</v>
      </c>
      <c r="O39" s="18" t="s">
        <v>481</v>
      </c>
      <c r="P39" s="20" t="s">
        <v>481</v>
      </c>
      <c r="Q39" s="18" t="n">
        <v>376.4844977</v>
      </c>
      <c r="R39" s="20" t="n">
        <v>8.507646169999999</v>
      </c>
    </row>
    <row r="40" spans="1:18">
      <c r="A40" s="15" t="s">
        <v>515</v>
      </c>
      <c r="B40" s="17" t="n">
        <v>14157</v>
      </c>
      <c r="C40" s="18">
        <f>(450.0/B40*100)</f>
        <v/>
      </c>
      <c r="D40" s="19" t="n">
        <v>13707</v>
      </c>
      <c r="E40" s="18" t="n">
        <v>472.96329523</v>
      </c>
      <c r="F40" s="20" t="n">
        <v>3.09217587</v>
      </c>
      <c r="G40" s="18" t="n">
        <v>525.84464744</v>
      </c>
      <c r="H40" s="20" t="n">
        <v>2.70146288</v>
      </c>
      <c r="I40" s="18" t="s">
        <v>481</v>
      </c>
      <c r="J40" s="20" t="s">
        <v>481</v>
      </c>
      <c r="K40" s="18" t="s">
        <v>481</v>
      </c>
      <c r="L40" s="20" t="s">
        <v>481</v>
      </c>
      <c r="M40" s="18" t="s">
        <v>481</v>
      </c>
      <c r="N40" s="20" t="s">
        <v>481</v>
      </c>
      <c r="O40" s="18" t="s">
        <v>481</v>
      </c>
      <c r="P40" s="20" t="s">
        <v>481</v>
      </c>
      <c r="Q40" s="18" t="n">
        <v>422.79514934</v>
      </c>
      <c r="R40" s="20" t="n">
        <v>7.99785852</v>
      </c>
    </row>
    <row r="41" spans="1:18">
      <c r="A41" s="15" t="s">
        <v>516</v>
      </c>
      <c r="B41" s="17" t="n">
        <v>5712</v>
      </c>
      <c r="C41" s="18">
        <f>(80.0/B41*100)</f>
        <v/>
      </c>
      <c r="D41" s="19" t="n">
        <v>5632</v>
      </c>
      <c r="E41" s="18" t="n">
        <v>464.16510764</v>
      </c>
      <c r="F41" s="20" t="n">
        <v>3.47306588</v>
      </c>
      <c r="G41" s="18" t="n">
        <v>518.37786297</v>
      </c>
      <c r="H41" s="20" t="n">
        <v>2.79817407</v>
      </c>
      <c r="I41" s="18" t="s">
        <v>481</v>
      </c>
      <c r="J41" s="20" t="s">
        <v>481</v>
      </c>
      <c r="K41" s="18" t="s">
        <v>481</v>
      </c>
      <c r="L41" s="20" t="s">
        <v>481</v>
      </c>
      <c r="M41" s="18" t="n">
        <v>387.44235424</v>
      </c>
      <c r="N41" s="20" t="n">
        <v>14.52510266</v>
      </c>
      <c r="O41" s="18" t="s">
        <v>481</v>
      </c>
      <c r="P41" s="20" t="s">
        <v>481</v>
      </c>
      <c r="Q41" s="18" t="n">
        <v>425.09894142</v>
      </c>
      <c r="R41" s="20" t="n">
        <v>12.95502286</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375.7451021</v>
      </c>
      <c r="N45" s="20" t="n">
        <v>2.64238063</v>
      </c>
      <c r="O45" s="18" t="s">
        <v>481</v>
      </c>
      <c r="P45" s="20" t="s">
        <v>481</v>
      </c>
      <c r="Q45" s="18" t="s">
        <v>481</v>
      </c>
      <c r="R45" s="20" t="s">
        <v>481</v>
      </c>
    </row>
    <row r="46" spans="1:18">
      <c r="A46" s="15" t="s">
        <v>521</v>
      </c>
      <c r="B46" s="17" t="n">
        <v>23141</v>
      </c>
      <c r="C46" s="18">
        <f>(2395.0/B46*100)</f>
        <v/>
      </c>
      <c r="D46" s="19" t="n">
        <v>20746</v>
      </c>
      <c r="E46" s="18" t="n">
        <v>397.14073603</v>
      </c>
      <c r="F46" s="20" t="n">
        <v>3.51055291</v>
      </c>
      <c r="G46" s="18" t="n">
        <v>421.96462779</v>
      </c>
      <c r="H46" s="20" t="n">
        <v>3.24884783</v>
      </c>
      <c r="I46" s="18" t="s">
        <v>481</v>
      </c>
      <c r="J46" s="20" t="s">
        <v>481</v>
      </c>
      <c r="K46" s="18" t="s">
        <v>481</v>
      </c>
      <c r="L46" s="20" t="s">
        <v>481</v>
      </c>
      <c r="M46" s="18" t="s">
        <v>481</v>
      </c>
      <c r="N46" s="20" t="s">
        <v>481</v>
      </c>
      <c r="O46" s="18" t="s">
        <v>481</v>
      </c>
      <c r="P46" s="20" t="s">
        <v>481</v>
      </c>
      <c r="Q46" s="18" t="n">
        <v>382.55888975</v>
      </c>
      <c r="R46" s="20" t="n">
        <v>2.43154604</v>
      </c>
    </row>
    <row r="47" spans="1:18">
      <c r="A47" s="15" t="s">
        <v>522</v>
      </c>
      <c r="B47" s="17" t="n">
        <v>5928</v>
      </c>
      <c r="C47" s="18">
        <f>(488.0/B47*100)</f>
        <v/>
      </c>
      <c r="D47" s="19" t="n">
        <v>5440</v>
      </c>
      <c r="E47" s="18" t="n">
        <v>440.80196419</v>
      </c>
      <c r="F47" s="20" t="n">
        <v>5.51205937</v>
      </c>
      <c r="G47" s="18" t="n">
        <v>475.88393214</v>
      </c>
      <c r="H47" s="20" t="n">
        <v>3.87824746</v>
      </c>
      <c r="I47" s="18" t="s">
        <v>481</v>
      </c>
      <c r="J47" s="20" t="s">
        <v>481</v>
      </c>
      <c r="K47" s="18" t="s">
        <v>481</v>
      </c>
      <c r="L47" s="20" t="s">
        <v>481</v>
      </c>
      <c r="M47" s="18" t="s">
        <v>481</v>
      </c>
      <c r="N47" s="20" t="s">
        <v>481</v>
      </c>
      <c r="O47" s="18" t="s">
        <v>481</v>
      </c>
      <c r="P47" s="20" t="s">
        <v>481</v>
      </c>
      <c r="Q47" s="18" t="n">
        <v>373.81468725</v>
      </c>
      <c r="R47" s="20" t="n">
        <v>5.45902081</v>
      </c>
    </row>
    <row r="48" spans="1:18">
      <c r="A48" s="15" t="s">
        <v>523</v>
      </c>
      <c r="B48" s="17" t="n">
        <v>9841</v>
      </c>
      <c r="C48" s="18">
        <f>(8.0/B48*100)</f>
        <v/>
      </c>
      <c r="D48" s="19" t="n">
        <v>9833</v>
      </c>
      <c r="E48" s="18" t="n">
        <v>488.42483162</v>
      </c>
      <c r="F48" s="20" t="n">
        <v>5.37849702</v>
      </c>
      <c r="G48" s="18" t="n">
        <v>533.59905407</v>
      </c>
      <c r="H48" s="20" t="n">
        <v>4.48895517</v>
      </c>
      <c r="I48" s="18" t="s">
        <v>481</v>
      </c>
      <c r="J48" s="20" t="s">
        <v>481</v>
      </c>
      <c r="K48" s="18" t="s">
        <v>481</v>
      </c>
      <c r="L48" s="20" t="s">
        <v>481</v>
      </c>
      <c r="M48" s="18" t="s">
        <v>481</v>
      </c>
      <c r="N48" s="20" t="s">
        <v>481</v>
      </c>
      <c r="O48" s="18" t="s">
        <v>481</v>
      </c>
      <c r="P48" s="20" t="s">
        <v>481</v>
      </c>
      <c r="Q48" s="18" t="n">
        <v>474.41888638</v>
      </c>
      <c r="R48" s="20" t="n">
        <v>22.19485216</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432.22624802</v>
      </c>
      <c r="N49" s="20" t="n">
        <v>2.8653235</v>
      </c>
      <c r="O49" s="18" t="s">
        <v>481</v>
      </c>
      <c r="P49" s="20" t="s">
        <v>481</v>
      </c>
      <c r="Q49" s="18" t="s">
        <v>481</v>
      </c>
      <c r="R49" s="20" t="s">
        <v>481</v>
      </c>
    </row>
    <row r="50" spans="1:18">
      <c r="A50" s="15" t="s">
        <v>525</v>
      </c>
      <c r="B50" s="17" t="n">
        <v>11795</v>
      </c>
      <c r="C50" s="18">
        <f>(493.0/B50*100)</f>
        <v/>
      </c>
      <c r="D50" s="19" t="n">
        <v>11302</v>
      </c>
      <c r="E50" s="18" t="n">
        <v>408.95504493</v>
      </c>
      <c r="F50" s="20" t="n">
        <v>3.15376753</v>
      </c>
      <c r="G50" s="18" t="n">
        <v>425.45870153</v>
      </c>
      <c r="H50" s="20" t="n">
        <v>2.45914794</v>
      </c>
      <c r="I50" s="18" t="s">
        <v>481</v>
      </c>
      <c r="J50" s="20" t="s">
        <v>481</v>
      </c>
      <c r="K50" s="18" t="s">
        <v>481</v>
      </c>
      <c r="L50" s="20" t="s">
        <v>481</v>
      </c>
      <c r="M50" s="18" t="s">
        <v>481</v>
      </c>
      <c r="N50" s="20" t="s">
        <v>481</v>
      </c>
      <c r="O50" s="18" t="s">
        <v>481</v>
      </c>
      <c r="P50" s="20" t="s">
        <v>481</v>
      </c>
      <c r="Q50" s="18" t="n">
        <v>366.1005039</v>
      </c>
      <c r="R50" s="20" t="n">
        <v>7.05180619</v>
      </c>
    </row>
    <row r="51" spans="1:18">
      <c r="A51" s="15" t="s">
        <v>526</v>
      </c>
      <c r="B51" s="17" t="n">
        <v>6866</v>
      </c>
      <c r="C51" s="18">
        <f>(112.0/B51*100)</f>
        <v/>
      </c>
      <c r="D51" s="19" t="n">
        <v>6754</v>
      </c>
      <c r="E51" s="18" t="n">
        <v>421.93607161</v>
      </c>
      <c r="F51" s="20" t="n">
        <v>2.89282105</v>
      </c>
      <c r="G51" s="18" t="n">
        <v>425.19073207</v>
      </c>
      <c r="H51" s="20" t="n">
        <v>2.37578316</v>
      </c>
      <c r="I51" s="18" t="s">
        <v>481</v>
      </c>
      <c r="J51" s="20" t="s">
        <v>481</v>
      </c>
      <c r="K51" s="18" t="s">
        <v>481</v>
      </c>
      <c r="L51" s="20" t="s">
        <v>481</v>
      </c>
      <c r="M51" s="18" t="n">
        <v>410.85572185</v>
      </c>
      <c r="N51" s="20" t="n">
        <v>3.7997542</v>
      </c>
      <c r="O51" s="18" t="s">
        <v>481</v>
      </c>
      <c r="P51" s="20" t="s">
        <v>481</v>
      </c>
      <c r="Q51" s="18" t="n">
        <v>395.49612783</v>
      </c>
      <c r="R51" s="20" t="n">
        <v>6.37189533</v>
      </c>
    </row>
    <row r="52" spans="1:18">
      <c r="A52" s="15" t="s">
        <v>527</v>
      </c>
      <c r="B52" s="17" t="n">
        <v>5809</v>
      </c>
      <c r="C52" s="18">
        <f>(124.0/B52*100)</f>
        <v/>
      </c>
      <c r="D52" s="19" t="n">
        <v>5685</v>
      </c>
      <c r="E52" s="18" t="n">
        <v>465.72669315</v>
      </c>
      <c r="F52" s="20" t="n">
        <v>3.51237513</v>
      </c>
      <c r="G52" s="18" t="n">
        <v>485.06022825</v>
      </c>
      <c r="H52" s="20" t="n">
        <v>2.69280195</v>
      </c>
      <c r="I52" s="18" t="s">
        <v>481</v>
      </c>
      <c r="J52" s="20" t="s">
        <v>481</v>
      </c>
      <c r="K52" s="18" t="s">
        <v>481</v>
      </c>
      <c r="L52" s="20" t="s">
        <v>481</v>
      </c>
      <c r="M52" s="18" t="s">
        <v>481</v>
      </c>
      <c r="N52" s="20" t="s">
        <v>481</v>
      </c>
      <c r="O52" s="18" t="s">
        <v>481</v>
      </c>
      <c r="P52" s="20" t="s">
        <v>481</v>
      </c>
      <c r="Q52" s="18" t="n">
        <v>401.86336783</v>
      </c>
      <c r="R52" s="20" t="n">
        <v>7.90650197</v>
      </c>
    </row>
    <row r="53" spans="1:18">
      <c r="A53" s="15" t="s">
        <v>528</v>
      </c>
      <c r="B53" s="17" t="n">
        <v>5571</v>
      </c>
      <c r="C53" s="18">
        <f>(144.0/B53*100)</f>
        <v/>
      </c>
      <c r="D53" s="19" t="n">
        <v>5427</v>
      </c>
      <c r="E53" s="18" t="n">
        <v>419.26087353</v>
      </c>
      <c r="F53" s="20" t="n">
        <v>2.07724211</v>
      </c>
      <c r="G53" s="18" t="n">
        <v>455.11775072</v>
      </c>
      <c r="H53" s="20" t="n">
        <v>1.68914054</v>
      </c>
      <c r="I53" s="18" t="s">
        <v>481</v>
      </c>
      <c r="J53" s="20" t="s">
        <v>481</v>
      </c>
      <c r="K53" s="18" t="s">
        <v>481</v>
      </c>
      <c r="L53" s="20" t="s">
        <v>481</v>
      </c>
      <c r="M53" s="18" t="s">
        <v>481</v>
      </c>
      <c r="N53" s="20" t="s">
        <v>481</v>
      </c>
      <c r="O53" s="18" t="s">
        <v>481</v>
      </c>
      <c r="P53" s="20" t="s">
        <v>481</v>
      </c>
      <c r="Q53" s="18" t="n">
        <v>362.53970733</v>
      </c>
      <c r="R53" s="20" t="n">
        <v>4.41004931</v>
      </c>
    </row>
    <row r="54" spans="1:18">
      <c r="A54" s="15" t="s">
        <v>529</v>
      </c>
      <c r="B54" s="17" t="n">
        <v>4740</v>
      </c>
      <c r="C54" s="18">
        <f>(638.0/B54*100)</f>
        <v/>
      </c>
      <c r="D54" s="19" t="n">
        <v>4102</v>
      </c>
      <c r="E54" s="18" t="n">
        <v>320.90890165</v>
      </c>
      <c r="F54" s="20" t="n">
        <v>3.02128933</v>
      </c>
      <c r="G54" s="18" t="n">
        <v>361.57923335</v>
      </c>
      <c r="H54" s="20" t="n">
        <v>3.5072173</v>
      </c>
      <c r="I54" s="18" t="s">
        <v>481</v>
      </c>
      <c r="J54" s="20" t="s">
        <v>481</v>
      </c>
      <c r="K54" s="18" t="s">
        <v>481</v>
      </c>
      <c r="L54" s="20" t="s">
        <v>481</v>
      </c>
      <c r="M54" s="18" t="s">
        <v>481</v>
      </c>
      <c r="N54" s="20" t="s">
        <v>481</v>
      </c>
      <c r="O54" s="18" t="s">
        <v>481</v>
      </c>
      <c r="P54" s="20" t="s">
        <v>481</v>
      </c>
      <c r="Q54" s="18" t="n">
        <v>287.96910651</v>
      </c>
      <c r="R54" s="20" t="n">
        <v>3.57722727</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411.13152395</v>
      </c>
      <c r="N55" s="20" t="n">
        <v>2.41692503</v>
      </c>
      <c r="O55" s="18" t="s">
        <v>481</v>
      </c>
      <c r="P55" s="20" t="s">
        <v>481</v>
      </c>
      <c r="Q55" s="18" t="s">
        <v>481</v>
      </c>
      <c r="R55" s="20" t="s">
        <v>481</v>
      </c>
    </row>
    <row r="56" spans="1:18">
      <c r="A56" s="15" t="s">
        <v>531</v>
      </c>
      <c r="B56" s="17" t="n">
        <v>5359</v>
      </c>
      <c r="C56" s="18">
        <f>(77.0/B56*100)</f>
        <v/>
      </c>
      <c r="D56" s="19" t="n">
        <v>5282</v>
      </c>
      <c r="E56" s="18" t="n">
        <v>516.40686886</v>
      </c>
      <c r="F56" s="20" t="n">
        <v>2.51403881</v>
      </c>
      <c r="G56" s="18" t="n">
        <v>533.12827638</v>
      </c>
      <c r="H56" s="20" t="n">
        <v>3.42200713</v>
      </c>
      <c r="I56" s="18" t="s">
        <v>481</v>
      </c>
      <c r="J56" s="20" t="s">
        <v>481</v>
      </c>
      <c r="K56" s="18" t="s">
        <v>481</v>
      </c>
      <c r="L56" s="20" t="s">
        <v>481</v>
      </c>
      <c r="M56" s="18" t="s">
        <v>481</v>
      </c>
      <c r="N56" s="20" t="s">
        <v>481</v>
      </c>
      <c r="O56" s="18" t="s">
        <v>481</v>
      </c>
      <c r="P56" s="20" t="s">
        <v>481</v>
      </c>
      <c r="Q56" s="18" t="n">
        <v>444.52127617</v>
      </c>
      <c r="R56" s="20" t="n">
        <v>16.20510105</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403.09974532</v>
      </c>
      <c r="N57" s="20" t="n">
        <v>2.56579015</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408.6691134</v>
      </c>
      <c r="N58" s="20" t="n">
        <v>2.67440156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378.44218506</v>
      </c>
      <c r="N59" s="20" t="n">
        <v>1.6995879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386.48537246</v>
      </c>
      <c r="N60" s="20" t="n">
        <v>3.39522632</v>
      </c>
      <c r="O60" s="18" t="s">
        <v>481</v>
      </c>
      <c r="P60" s="20" t="s">
        <v>481</v>
      </c>
      <c r="Q60" s="18" t="s">
        <v>481</v>
      </c>
      <c r="R60" s="20" t="s">
        <v>481</v>
      </c>
    </row>
    <row r="61" spans="1:18">
      <c r="A61" s="15" t="s">
        <v>536</v>
      </c>
      <c r="B61" s="17" t="n">
        <v>6525</v>
      </c>
      <c r="C61" s="18">
        <f>(193.0/B61*100)</f>
        <v/>
      </c>
      <c r="D61" s="19" t="n">
        <v>6332</v>
      </c>
      <c r="E61" s="18" t="n">
        <v>458.98072534</v>
      </c>
      <c r="F61" s="20" t="n">
        <v>2.87692172</v>
      </c>
      <c r="G61" s="18" t="n">
        <v>491.26090256</v>
      </c>
      <c r="H61" s="20" t="n">
        <v>2.63871581</v>
      </c>
      <c r="I61" s="18" t="s">
        <v>481</v>
      </c>
      <c r="J61" s="20" t="s">
        <v>481</v>
      </c>
      <c r="K61" s="18" t="s">
        <v>481</v>
      </c>
      <c r="L61" s="20" t="s">
        <v>481</v>
      </c>
      <c r="M61" s="18" t="s">
        <v>481</v>
      </c>
      <c r="N61" s="20" t="s">
        <v>481</v>
      </c>
      <c r="O61" s="18" t="s">
        <v>481</v>
      </c>
      <c r="P61" s="20" t="s">
        <v>481</v>
      </c>
      <c r="Q61" s="18" t="n">
        <v>389.400106</v>
      </c>
      <c r="R61" s="20" t="n">
        <v>8.22903236</v>
      </c>
    </row>
    <row r="62" spans="1:18">
      <c r="A62" s="15" t="s">
        <v>537</v>
      </c>
      <c r="B62" s="17" t="n">
        <v>4476</v>
      </c>
      <c r="C62" s="18">
        <f>(3.0/B62*100)</f>
        <v/>
      </c>
      <c r="D62" s="19" t="n">
        <v>4473</v>
      </c>
      <c r="E62" s="18" t="n">
        <v>510.64577332</v>
      </c>
      <c r="F62" s="20" t="n">
        <v>2.03906958</v>
      </c>
      <c r="G62" s="18" t="n">
        <v>537.83076751</v>
      </c>
      <c r="H62" s="20" t="n">
        <v>1.51705361</v>
      </c>
      <c r="I62" s="18" t="s">
        <v>481</v>
      </c>
      <c r="J62" s="20" t="s">
        <v>481</v>
      </c>
      <c r="K62" s="18" t="s">
        <v>481</v>
      </c>
      <c r="L62" s="20" t="s">
        <v>481</v>
      </c>
      <c r="M62" s="18" t="s">
        <v>481</v>
      </c>
      <c r="N62" s="20" t="s">
        <v>481</v>
      </c>
      <c r="O62" s="18" t="s">
        <v>481</v>
      </c>
      <c r="P62" s="20" t="s">
        <v>481</v>
      </c>
      <c r="Q62" s="18" t="n">
        <v>511.87067947</v>
      </c>
      <c r="R62" s="20" t="n">
        <v>21.56792341</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383.68238779</v>
      </c>
      <c r="N63" s="20" t="n">
        <v>1.24851448</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464.78196465</v>
      </c>
      <c r="N64" s="20" t="n">
        <v>1.64197035</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427.99780567</v>
      </c>
      <c r="N65" s="20" t="n">
        <v>1.97258457</v>
      </c>
      <c r="O65" s="18" t="s">
        <v>481</v>
      </c>
      <c r="P65" s="20" t="s">
        <v>481</v>
      </c>
      <c r="Q65" s="18" t="s">
        <v>481</v>
      </c>
      <c r="R65" s="20" t="s">
        <v>481</v>
      </c>
    </row>
    <row r="66" spans="1:18">
      <c r="A66" s="15" t="s">
        <v>541</v>
      </c>
      <c r="B66" s="17" t="n">
        <v>5665</v>
      </c>
      <c r="C66" s="18">
        <f>(104.0/B66*100)</f>
        <v/>
      </c>
      <c r="D66" s="19" t="n">
        <v>5561</v>
      </c>
      <c r="E66" s="18" t="n">
        <v>410.41368547</v>
      </c>
      <c r="F66" s="20" t="n">
        <v>1.87350705</v>
      </c>
      <c r="G66" s="18" t="n">
        <v>430.29162117</v>
      </c>
      <c r="H66" s="20" t="n">
        <v>1.6435783</v>
      </c>
      <c r="I66" s="18" t="s">
        <v>481</v>
      </c>
      <c r="J66" s="20" t="s">
        <v>481</v>
      </c>
      <c r="K66" s="18" t="s">
        <v>481</v>
      </c>
      <c r="L66" s="20" t="s">
        <v>481</v>
      </c>
      <c r="M66" s="18" t="s">
        <v>481</v>
      </c>
      <c r="N66" s="20" t="s">
        <v>481</v>
      </c>
      <c r="O66" s="18" t="s">
        <v>481</v>
      </c>
      <c r="P66" s="20" t="s">
        <v>481</v>
      </c>
      <c r="Q66" s="18" t="n">
        <v>355.67981778</v>
      </c>
      <c r="R66" s="20" t="n">
        <v>3.45223332</v>
      </c>
    </row>
    <row r="67" spans="1:18">
      <c r="A67" s="15" t="s">
        <v>542</v>
      </c>
      <c r="B67" s="17" t="n">
        <v>6971</v>
      </c>
      <c r="C67" s="18">
        <f>(1330.0/B67*100)</f>
        <v/>
      </c>
      <c r="D67" s="19" t="n">
        <v>5641</v>
      </c>
      <c r="E67" s="18" t="n">
        <v>399.69293988</v>
      </c>
      <c r="F67" s="20" t="n">
        <v>3.47237733</v>
      </c>
      <c r="G67" s="18" t="n">
        <v>416.44271736</v>
      </c>
      <c r="H67" s="20" t="n">
        <v>2.64378013</v>
      </c>
      <c r="I67" s="18" t="s">
        <v>481</v>
      </c>
      <c r="J67" s="20" t="s">
        <v>481</v>
      </c>
      <c r="K67" s="18" t="s">
        <v>481</v>
      </c>
      <c r="L67" s="20" t="s">
        <v>481</v>
      </c>
      <c r="M67" s="18" t="s">
        <v>481</v>
      </c>
      <c r="N67" s="20" t="s">
        <v>481</v>
      </c>
      <c r="O67" s="18" t="s">
        <v>481</v>
      </c>
      <c r="P67" s="20" t="s">
        <v>481</v>
      </c>
      <c r="Q67" s="18" t="n">
        <v>356.17761432</v>
      </c>
      <c r="R67" s="20" t="n">
        <v>5.40603231</v>
      </c>
    </row>
    <row r="68" spans="1:18">
      <c r="A68" s="15" t="s">
        <v>543</v>
      </c>
      <c r="B68" s="17" t="n">
        <v>12083</v>
      </c>
      <c r="C68" s="18">
        <f>(32.0/B68*100)</f>
        <v/>
      </c>
      <c r="D68" s="19" t="n">
        <v>12051</v>
      </c>
      <c r="E68" s="18" t="n">
        <v>398.61818363</v>
      </c>
      <c r="F68" s="20" t="n">
        <v>1.68618455</v>
      </c>
      <c r="G68" s="18" t="n">
        <v>458.85176228</v>
      </c>
      <c r="H68" s="20" t="n">
        <v>1.39628749</v>
      </c>
      <c r="I68" s="18" t="s">
        <v>481</v>
      </c>
      <c r="J68" s="20" t="s">
        <v>481</v>
      </c>
      <c r="K68" s="18" t="s">
        <v>481</v>
      </c>
      <c r="L68" s="20" t="s">
        <v>481</v>
      </c>
      <c r="M68" s="18" t="s">
        <v>481</v>
      </c>
      <c r="N68" s="20" t="s">
        <v>481</v>
      </c>
      <c r="O68" s="18" t="s">
        <v>481</v>
      </c>
      <c r="P68" s="20" t="s">
        <v>481</v>
      </c>
      <c r="Q68" s="18" t="n">
        <v>359.12311614</v>
      </c>
      <c r="R68" s="20" t="n">
        <v>2.09791769</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434.88486177</v>
      </c>
      <c r="N69" s="20" t="n">
        <v>3.2334538</v>
      </c>
      <c r="O69" s="18" t="s">
        <v>481</v>
      </c>
      <c r="P69" s="20" t="s">
        <v>481</v>
      </c>
      <c r="Q69" s="18" t="s">
        <v>481</v>
      </c>
      <c r="R69" s="20" t="s">
        <v>481</v>
      </c>
    </row>
    <row r="70" spans="1:18">
      <c r="A70" s="15" t="s">
        <v>545</v>
      </c>
      <c r="B70" s="17" t="n">
        <v>6036</v>
      </c>
      <c r="C70" s="18">
        <f>(223.0/B70*100)</f>
        <v/>
      </c>
      <c r="D70" s="19" t="n">
        <v>5813</v>
      </c>
      <c r="E70" s="18" t="n">
        <v>479.43280303</v>
      </c>
      <c r="F70" s="20" t="n">
        <v>3.40237375</v>
      </c>
      <c r="G70" s="18" t="n">
        <v>498.78397947</v>
      </c>
      <c r="H70" s="20" t="n">
        <v>2.86082416</v>
      </c>
      <c r="I70" s="18" t="s">
        <v>481</v>
      </c>
      <c r="J70" s="20" t="s">
        <v>481</v>
      </c>
      <c r="K70" s="18" t="s">
        <v>481</v>
      </c>
      <c r="L70" s="20" t="s">
        <v>481</v>
      </c>
      <c r="M70" s="18" t="s">
        <v>481</v>
      </c>
      <c r="N70" s="20" t="s">
        <v>481</v>
      </c>
      <c r="O70" s="18" t="s">
        <v>481</v>
      </c>
      <c r="P70" s="20" t="s">
        <v>481</v>
      </c>
      <c r="Q70" s="18" t="n">
        <v>435.94167353</v>
      </c>
      <c r="R70" s="20" t="n">
        <v>8.64208728</v>
      </c>
    </row>
    <row r="71" spans="1:18">
      <c r="A71" s="15" t="s">
        <v>546</v>
      </c>
      <c r="B71" s="17" t="n">
        <v>6115</v>
      </c>
      <c r="C71" s="18">
        <f>(60.0/B71*100)</f>
        <v/>
      </c>
      <c r="D71" s="19" t="n">
        <v>6055</v>
      </c>
      <c r="E71" s="18" t="n">
        <v>524.88922571</v>
      </c>
      <c r="F71" s="20" t="n">
        <v>3.13562685</v>
      </c>
      <c r="G71" s="18" t="n">
        <v>568.38280117</v>
      </c>
      <c r="H71" s="20" t="n">
        <v>1.57640621</v>
      </c>
      <c r="I71" s="18" t="s">
        <v>481</v>
      </c>
      <c r="J71" s="20" t="s">
        <v>481</v>
      </c>
      <c r="K71" s="18" t="s">
        <v>481</v>
      </c>
      <c r="L71" s="20" t="s">
        <v>481</v>
      </c>
      <c r="M71" s="18" t="s">
        <v>481</v>
      </c>
      <c r="N71" s="20" t="s">
        <v>481</v>
      </c>
      <c r="O71" s="18" t="s">
        <v>481</v>
      </c>
      <c r="P71" s="20" t="s">
        <v>481</v>
      </c>
      <c r="Q71" s="18" t="n">
        <v>521.4100813</v>
      </c>
      <c r="R71" s="20" t="n">
        <v>15.13632088</v>
      </c>
    </row>
    <row r="72" spans="1:18">
      <c r="A72" s="15" t="s">
        <v>547</v>
      </c>
      <c r="B72" s="17" t="n">
        <v>7708</v>
      </c>
      <c r="C72" s="18">
        <f>(9.0/B72*100)</f>
        <v/>
      </c>
      <c r="D72" s="19" t="n">
        <v>7699</v>
      </c>
      <c r="E72" s="18" t="n">
        <v>501.18902008</v>
      </c>
      <c r="F72" s="20" t="n">
        <v>4.38957612</v>
      </c>
      <c r="G72" s="18" t="n">
        <v>544.38649971</v>
      </c>
      <c r="H72" s="20" t="n">
        <v>2.68365596</v>
      </c>
      <c r="I72" s="18" t="s">
        <v>481</v>
      </c>
      <c r="J72" s="20" t="s">
        <v>481</v>
      </c>
      <c r="K72" s="18" t="s">
        <v>481</v>
      </c>
      <c r="L72" s="20" t="s">
        <v>481</v>
      </c>
      <c r="M72" s="18" t="s">
        <v>481</v>
      </c>
      <c r="N72" s="20" t="s">
        <v>481</v>
      </c>
      <c r="O72" s="18" t="s">
        <v>481</v>
      </c>
      <c r="P72" s="20" t="s">
        <v>481</v>
      </c>
      <c r="Q72" s="18" t="n">
        <v>473.4680301</v>
      </c>
      <c r="R72" s="20" t="n">
        <v>13.94347181</v>
      </c>
    </row>
    <row r="73" spans="1:18">
      <c r="A73" s="15" t="s">
        <v>548</v>
      </c>
      <c r="B73" s="17" t="n">
        <v>8249</v>
      </c>
      <c r="C73" s="18">
        <f>(220.0/B73*100)</f>
        <v/>
      </c>
      <c r="D73" s="19" t="n">
        <v>8029</v>
      </c>
      <c r="E73" s="18" t="n">
        <v>404.16805087</v>
      </c>
      <c r="F73" s="20" t="n">
        <v>2.70052217</v>
      </c>
      <c r="G73" s="18" t="n">
        <v>439.07894528</v>
      </c>
      <c r="H73" s="20" t="n">
        <v>3.21463862</v>
      </c>
      <c r="I73" s="18" t="s">
        <v>481</v>
      </c>
      <c r="J73" s="20" t="s">
        <v>481</v>
      </c>
      <c r="K73" s="18" t="s">
        <v>481</v>
      </c>
      <c r="L73" s="20" t="s">
        <v>481</v>
      </c>
      <c r="M73" s="18" t="s">
        <v>481</v>
      </c>
      <c r="N73" s="20" t="s">
        <v>481</v>
      </c>
      <c r="O73" s="18" t="s">
        <v>481</v>
      </c>
      <c r="P73" s="20" t="s">
        <v>481</v>
      </c>
      <c r="Q73" s="18" t="n">
        <v>378.20469834</v>
      </c>
      <c r="R73" s="20" t="n">
        <v>9.921204980000001</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424.59045417</v>
      </c>
      <c r="N74" s="20" t="n">
        <v>1.40919814</v>
      </c>
      <c r="O74" s="18" t="s">
        <v>481</v>
      </c>
      <c r="P74" s="20" t="s">
        <v>481</v>
      </c>
      <c r="Q74" s="18" t="s">
        <v>481</v>
      </c>
      <c r="R74" s="20" t="s">
        <v>481</v>
      </c>
    </row>
    <row r="75" spans="1:18">
      <c r="A75" s="15" t="s">
        <v>550</v>
      </c>
      <c r="B75" s="17" t="n">
        <v>5375</v>
      </c>
      <c r="C75" s="18">
        <f>(355.0/B75*100)</f>
        <v/>
      </c>
      <c r="D75" s="19" t="n">
        <v>5020</v>
      </c>
      <c r="E75" s="18" t="n">
        <v>385.21264184</v>
      </c>
      <c r="F75" s="20" t="n">
        <v>2.52545698</v>
      </c>
      <c r="G75" s="18" t="n">
        <v>397.87851406</v>
      </c>
      <c r="H75" s="20" t="n">
        <v>2.83185936</v>
      </c>
      <c r="I75" s="18" t="s">
        <v>481</v>
      </c>
      <c r="J75" s="20" t="s">
        <v>481</v>
      </c>
      <c r="K75" s="18" t="s">
        <v>481</v>
      </c>
      <c r="L75" s="20" t="s">
        <v>481</v>
      </c>
      <c r="M75" s="18" t="s">
        <v>481</v>
      </c>
      <c r="N75" s="20" t="s">
        <v>481</v>
      </c>
      <c r="O75" s="18" t="s">
        <v>481</v>
      </c>
      <c r="P75" s="20" t="s">
        <v>481</v>
      </c>
      <c r="Q75" s="18" t="n">
        <v>364.06366195</v>
      </c>
      <c r="R75" s="20" t="n">
        <v>4.08464571</v>
      </c>
    </row>
    <row r="76" spans="1:18">
      <c r="A76" s="15" t="s">
        <v>551</v>
      </c>
      <c r="B76" s="17" t="n">
        <v>14167</v>
      </c>
      <c r="C76" s="18">
        <f>(238.0/B76*100)</f>
        <v/>
      </c>
      <c r="D76" s="19" t="n">
        <v>13929</v>
      </c>
      <c r="E76" s="18" t="n">
        <v>407.32878541</v>
      </c>
      <c r="F76" s="20" t="n">
        <v>2.34957228</v>
      </c>
      <c r="G76" s="18" t="n">
        <v>474.43999628</v>
      </c>
      <c r="H76" s="20" t="n">
        <v>2.61844522</v>
      </c>
      <c r="I76" s="18" t="s">
        <v>481</v>
      </c>
      <c r="J76" s="20" t="s">
        <v>481</v>
      </c>
      <c r="K76" s="18" t="s">
        <v>481</v>
      </c>
      <c r="L76" s="20" t="s">
        <v>481</v>
      </c>
      <c r="M76" s="18" t="s">
        <v>481</v>
      </c>
      <c r="N76" s="20" t="s">
        <v>481</v>
      </c>
      <c r="O76" s="18" t="s">
        <v>481</v>
      </c>
      <c r="P76" s="20" t="s">
        <v>481</v>
      </c>
      <c r="Q76" s="18" t="n">
        <v>365.17476404</v>
      </c>
      <c r="R76" s="20" t="n">
        <v>4.99815974</v>
      </c>
    </row>
    <row r="77" spans="1:18">
      <c r="A77" s="15" t="s">
        <v>552</v>
      </c>
      <c r="B77" s="17" t="n">
        <v>6062</v>
      </c>
      <c r="C77" s="18">
        <f>(511.0/B77*100)</f>
        <v/>
      </c>
      <c r="D77" s="19" t="n">
        <v>5551</v>
      </c>
      <c r="E77" s="18" t="n">
        <v>428.88064858</v>
      </c>
      <c r="F77" s="20" t="n">
        <v>2.7124733</v>
      </c>
      <c r="G77" s="18" t="n">
        <v>457.49901613</v>
      </c>
      <c r="H77" s="20" t="n">
        <v>2.68661942</v>
      </c>
      <c r="I77" s="18" t="s">
        <v>481</v>
      </c>
      <c r="J77" s="20" t="s">
        <v>481</v>
      </c>
      <c r="K77" s="18" t="s">
        <v>481</v>
      </c>
      <c r="L77" s="20" t="s">
        <v>481</v>
      </c>
      <c r="M77" s="18" t="s">
        <v>481</v>
      </c>
      <c r="N77" s="20" t="s">
        <v>481</v>
      </c>
      <c r="O77" s="18" t="s">
        <v>481</v>
      </c>
      <c r="P77" s="20" t="s">
        <v>481</v>
      </c>
      <c r="Q77" s="18" t="n">
        <v>377.25284969</v>
      </c>
      <c r="R77" s="20" t="n">
        <v>3.94025479</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524.64451931</v>
      </c>
      <c r="N78" s="20" t="n">
        <v>3.91006783</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475.18659836</v>
      </c>
      <c r="N79" s="20" t="n">
        <v>6.280552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456.48357586</v>
      </c>
      <c r="N80" s="20" t="n">
        <v>3.67164431</v>
      </c>
      <c r="O80" s="18" t="s">
        <v>481</v>
      </c>
      <c r="P80" s="20" t="s">
        <v>481</v>
      </c>
      <c r="Q80" s="18" t="s">
        <v>481</v>
      </c>
      <c r="R80" s="20" t="s">
        <v>481</v>
      </c>
    </row>
    <row r="81" spans="1:18">
      <c r="A81" s="23" t="s">
        <v>556</v>
      </c>
      <c r="B81" s="17" t="n">
        <v>8861</v>
      </c>
      <c r="C81" s="18">
        <f>(123.0/B81*100)</f>
        <v/>
      </c>
      <c r="D81" s="19" t="n">
        <v>8738</v>
      </c>
      <c r="E81" s="18" t="n">
        <v>427.93828166</v>
      </c>
      <c r="F81" s="20" t="n">
        <v>3.15024647</v>
      </c>
      <c r="G81" s="18" t="n">
        <v>455.31628906</v>
      </c>
      <c r="H81" s="20" t="n">
        <v>3.21373526</v>
      </c>
      <c r="I81" s="18" t="s">
        <v>481</v>
      </c>
      <c r="J81" s="20" t="s">
        <v>481</v>
      </c>
      <c r="K81" s="18" t="s">
        <v>481</v>
      </c>
      <c r="L81" s="20" t="s">
        <v>481</v>
      </c>
      <c r="M81" s="18" t="s">
        <v>481</v>
      </c>
      <c r="N81" s="20" t="s">
        <v>481</v>
      </c>
      <c r="O81" s="18" t="s">
        <v>481</v>
      </c>
      <c r="P81" s="20" t="s">
        <v>481</v>
      </c>
      <c r="Q81" s="18" t="n">
        <v>399.90797946</v>
      </c>
      <c r="R81" s="20" t="n">
        <v>10.03464542</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897</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488.47094151</v>
      </c>
      <c r="F7" s="20" t="n">
        <v>1.81629714</v>
      </c>
      <c r="G7" s="18" t="n">
        <v>542.12688183</v>
      </c>
      <c r="H7" s="20" t="n">
        <v>1.9987158</v>
      </c>
      <c r="I7" s="18" t="s">
        <v>481</v>
      </c>
      <c r="J7" s="20" t="s">
        <v>481</v>
      </c>
      <c r="K7" s="18" t="s">
        <v>481</v>
      </c>
      <c r="L7" s="20" t="s">
        <v>481</v>
      </c>
      <c r="M7" s="18" t="s">
        <v>481</v>
      </c>
      <c r="N7" s="20" t="s">
        <v>481</v>
      </c>
      <c r="O7" s="18" t="s">
        <v>481</v>
      </c>
      <c r="P7" s="20" t="s">
        <v>481</v>
      </c>
      <c r="Q7" s="18" t="n">
        <v>484.04959255</v>
      </c>
      <c r="R7" s="20" t="n">
        <v>4.72699458</v>
      </c>
    </row>
    <row r="8" spans="1:18">
      <c r="A8" s="15" t="s">
        <v>483</v>
      </c>
      <c r="B8" s="17" t="n">
        <v>7007</v>
      </c>
      <c r="C8" s="18">
        <f>(324.0/B8*100)</f>
        <v/>
      </c>
      <c r="D8" s="19" t="n">
        <v>6683</v>
      </c>
      <c r="E8" s="18" t="n">
        <v>474.27635683</v>
      </c>
      <c r="F8" s="20" t="n">
        <v>2.88897183</v>
      </c>
      <c r="G8" s="18" t="n">
        <v>528.08587371</v>
      </c>
      <c r="H8" s="20" t="n">
        <v>2.71124954</v>
      </c>
      <c r="I8" s="18" t="s">
        <v>481</v>
      </c>
      <c r="J8" s="20" t="s">
        <v>481</v>
      </c>
      <c r="K8" s="18" t="s">
        <v>481</v>
      </c>
      <c r="L8" s="20" t="s">
        <v>481</v>
      </c>
      <c r="M8" s="18" t="n">
        <v>368.48347797</v>
      </c>
      <c r="N8" s="20" t="n">
        <v>14.99112476</v>
      </c>
      <c r="O8" s="18" t="s">
        <v>481</v>
      </c>
      <c r="P8" s="20" t="s">
        <v>481</v>
      </c>
      <c r="Q8" s="18" t="n">
        <v>440.80610378</v>
      </c>
      <c r="R8" s="20" t="n">
        <v>8.56881952</v>
      </c>
    </row>
    <row r="9" spans="1:18">
      <c r="A9" s="15" t="s">
        <v>484</v>
      </c>
      <c r="B9" s="17" t="n">
        <v>9651</v>
      </c>
      <c r="C9" s="18">
        <f>(373.0/B9*100)</f>
        <v/>
      </c>
      <c r="D9" s="19" t="n">
        <v>9278</v>
      </c>
      <c r="E9" s="18" t="n">
        <v>495.15330164</v>
      </c>
      <c r="F9" s="20" t="n">
        <v>2.411819</v>
      </c>
      <c r="G9" s="18" t="n">
        <v>534.62087275</v>
      </c>
      <c r="H9" s="20" t="n">
        <v>2.53879203</v>
      </c>
      <c r="I9" s="18" t="s">
        <v>481</v>
      </c>
      <c r="J9" s="20" t="s">
        <v>481</v>
      </c>
      <c r="K9" s="18" t="s">
        <v>481</v>
      </c>
      <c r="L9" s="20" t="s">
        <v>481</v>
      </c>
      <c r="M9" s="18" t="n">
        <v>374.78530698</v>
      </c>
      <c r="N9" s="20" t="n">
        <v>11.62763904</v>
      </c>
      <c r="O9" s="18" t="s">
        <v>481</v>
      </c>
      <c r="P9" s="20" t="s">
        <v>481</v>
      </c>
      <c r="Q9" s="18" t="n">
        <v>429.45586838</v>
      </c>
      <c r="R9" s="20" t="n">
        <v>8.286550800000001</v>
      </c>
    </row>
    <row r="10" spans="1:18">
      <c r="A10" s="15" t="s">
        <v>485</v>
      </c>
      <c r="B10" s="17" t="n">
        <v>20058</v>
      </c>
      <c r="C10" s="18">
        <f>(590.0/B10*100)</f>
        <v/>
      </c>
      <c r="D10" s="19" t="n">
        <v>19468</v>
      </c>
      <c r="E10" s="18" t="n">
        <v>514.2281921700001</v>
      </c>
      <c r="F10" s="20" t="n">
        <v>2.18117995</v>
      </c>
      <c r="G10" s="18" t="n">
        <v>553.45807857</v>
      </c>
      <c r="H10" s="20" t="n">
        <v>2.26145899</v>
      </c>
      <c r="I10" s="18" t="s">
        <v>481</v>
      </c>
      <c r="J10" s="20" t="s">
        <v>481</v>
      </c>
      <c r="K10" s="18" t="s">
        <v>481</v>
      </c>
      <c r="L10" s="20" t="s">
        <v>481</v>
      </c>
      <c r="M10" s="18" t="s">
        <v>481</v>
      </c>
      <c r="N10" s="20" t="s">
        <v>481</v>
      </c>
      <c r="O10" s="18" t="s">
        <v>481</v>
      </c>
      <c r="P10" s="20" t="s">
        <v>481</v>
      </c>
      <c r="Q10" s="18" t="n">
        <v>452.93744686</v>
      </c>
      <c r="R10" s="20" t="n">
        <v>6.48353004</v>
      </c>
    </row>
    <row r="11" spans="1:18">
      <c r="A11" s="15" t="s">
        <v>486</v>
      </c>
      <c r="B11" s="17" t="n">
        <v>7053</v>
      </c>
      <c r="C11" s="18">
        <f>(259.0/B11*100)</f>
        <v/>
      </c>
      <c r="D11" s="19" t="n">
        <v>6794</v>
      </c>
      <c r="E11" s="18" t="n">
        <v>433.59001078</v>
      </c>
      <c r="F11" s="20" t="n">
        <v>2.64045767</v>
      </c>
      <c r="G11" s="18" t="n">
        <v>474.80120144</v>
      </c>
      <c r="H11" s="20" t="n">
        <v>2.8438585</v>
      </c>
      <c r="I11" s="18" t="s">
        <v>481</v>
      </c>
      <c r="J11" s="20" t="s">
        <v>481</v>
      </c>
      <c r="K11" s="18" t="s">
        <v>481</v>
      </c>
      <c r="L11" s="20" t="s">
        <v>481</v>
      </c>
      <c r="M11" s="18" t="s">
        <v>481</v>
      </c>
      <c r="N11" s="20" t="s">
        <v>481</v>
      </c>
      <c r="O11" s="18" t="s">
        <v>481</v>
      </c>
      <c r="P11" s="20" t="s">
        <v>481</v>
      </c>
      <c r="Q11" s="18" t="n">
        <v>420.75600743</v>
      </c>
      <c r="R11" s="20" t="n">
        <v>6.36070168</v>
      </c>
    </row>
    <row r="12" spans="1:18">
      <c r="A12" s="15" t="s">
        <v>487</v>
      </c>
      <c r="B12" s="17" t="n">
        <v>6894</v>
      </c>
      <c r="C12" s="18">
        <f>(60.0/B12*100)</f>
        <v/>
      </c>
      <c r="D12" s="19" t="n">
        <v>6834</v>
      </c>
      <c r="E12" s="18" t="n">
        <v>483.53075365</v>
      </c>
      <c r="F12" s="20" t="n">
        <v>2.13743384</v>
      </c>
      <c r="G12" s="18" t="n">
        <v>529.48334663</v>
      </c>
      <c r="H12" s="20" t="n">
        <v>3.00550033</v>
      </c>
      <c r="I12" s="18" t="s">
        <v>481</v>
      </c>
      <c r="J12" s="20" t="s">
        <v>481</v>
      </c>
      <c r="K12" s="18" t="s">
        <v>481</v>
      </c>
      <c r="L12" s="20" t="s">
        <v>481</v>
      </c>
      <c r="M12" s="18" t="n">
        <v>366.6777112</v>
      </c>
      <c r="N12" s="20" t="n">
        <v>14.39052153</v>
      </c>
      <c r="O12" s="18" t="s">
        <v>481</v>
      </c>
      <c r="P12" s="20" t="s">
        <v>481</v>
      </c>
      <c r="Q12" s="18" t="n">
        <v>390.74402268</v>
      </c>
      <c r="R12" s="20" t="n">
        <v>6.100191</v>
      </c>
    </row>
    <row r="13" spans="1:18">
      <c r="A13" s="15" t="s">
        <v>488</v>
      </c>
      <c r="B13" s="17" t="n">
        <v>7161</v>
      </c>
      <c r="C13" s="18">
        <f>(368.0/B13*100)</f>
        <v/>
      </c>
      <c r="D13" s="19" t="n">
        <v>6793</v>
      </c>
      <c r="E13" s="18" t="n">
        <v>490.74383569</v>
      </c>
      <c r="F13" s="20" t="n">
        <v>2.94794303</v>
      </c>
      <c r="G13" s="18" t="n">
        <v>522.162744</v>
      </c>
      <c r="H13" s="20" t="n">
        <v>2.33702682</v>
      </c>
      <c r="I13" s="18" t="s">
        <v>481</v>
      </c>
      <c r="J13" s="20" t="s">
        <v>481</v>
      </c>
      <c r="K13" s="18" t="s">
        <v>481</v>
      </c>
      <c r="L13" s="20" t="s">
        <v>481</v>
      </c>
      <c r="M13" s="18" t="n">
        <v>436.36003517</v>
      </c>
      <c r="N13" s="20" t="n">
        <v>6.43426798</v>
      </c>
      <c r="O13" s="18" t="s">
        <v>481</v>
      </c>
      <c r="P13" s="20" t="s">
        <v>481</v>
      </c>
      <c r="Q13" s="18" t="n">
        <v>408.90907764</v>
      </c>
      <c r="R13" s="20" t="n">
        <v>9.32357098</v>
      </c>
    </row>
    <row r="14" spans="1:18">
      <c r="A14" s="15" t="s">
        <v>489</v>
      </c>
      <c r="B14" s="17" t="n">
        <v>5587</v>
      </c>
      <c r="C14" s="18">
        <f>(96.0/B14*100)</f>
        <v/>
      </c>
      <c r="D14" s="19" t="n">
        <v>5491</v>
      </c>
      <c r="E14" s="18" t="n">
        <v>513.35527178</v>
      </c>
      <c r="F14" s="20" t="n">
        <v>2.25955385</v>
      </c>
      <c r="G14" s="18" t="n">
        <v>562.9886711299999</v>
      </c>
      <c r="H14" s="20" t="n">
        <v>2.47269714</v>
      </c>
      <c r="I14" s="18" t="s">
        <v>481</v>
      </c>
      <c r="J14" s="20" t="s">
        <v>481</v>
      </c>
      <c r="K14" s="18" t="s">
        <v>481</v>
      </c>
      <c r="L14" s="20" t="s">
        <v>481</v>
      </c>
      <c r="M14" s="18" t="s">
        <v>481</v>
      </c>
      <c r="N14" s="20" t="s">
        <v>481</v>
      </c>
      <c r="O14" s="18" t="s">
        <v>481</v>
      </c>
      <c r="P14" s="20" t="s">
        <v>481</v>
      </c>
      <c r="Q14" s="18" t="n">
        <v>473.88016485</v>
      </c>
      <c r="R14" s="20" t="n">
        <v>12.84689793</v>
      </c>
    </row>
    <row r="15" spans="1:18">
      <c r="A15" s="15" t="s">
        <v>490</v>
      </c>
      <c r="B15" s="17" t="n">
        <v>5882</v>
      </c>
      <c r="C15" s="18">
        <f>(206.0/B15*100)</f>
        <v/>
      </c>
      <c r="D15" s="19" t="n">
        <v>5676</v>
      </c>
      <c r="E15" s="18" t="n">
        <v>512.23125994</v>
      </c>
      <c r="F15" s="20" t="n">
        <v>2.42777914</v>
      </c>
      <c r="G15" s="18" t="n">
        <v>557.05175789</v>
      </c>
      <c r="H15" s="20" t="n">
        <v>2.96606</v>
      </c>
      <c r="I15" s="18" t="s">
        <v>481</v>
      </c>
      <c r="J15" s="20" t="s">
        <v>481</v>
      </c>
      <c r="K15" s="18" t="s">
        <v>481</v>
      </c>
      <c r="L15" s="20" t="s">
        <v>481</v>
      </c>
      <c r="M15" s="18" t="n">
        <v>375.95013089</v>
      </c>
      <c r="N15" s="20" t="n">
        <v>17.42774697</v>
      </c>
      <c r="O15" s="18" t="s">
        <v>481</v>
      </c>
      <c r="P15" s="20" t="s">
        <v>481</v>
      </c>
      <c r="Q15" s="18" t="n">
        <v>460.56286971</v>
      </c>
      <c r="R15" s="20" t="n">
        <v>7.81529319</v>
      </c>
    </row>
    <row r="16" spans="1:18">
      <c r="A16" s="15" t="s">
        <v>491</v>
      </c>
      <c r="B16" s="17" t="n">
        <v>6108</v>
      </c>
      <c r="C16" s="18">
        <f>(203.0/B16*100)</f>
        <v/>
      </c>
      <c r="D16" s="19" t="n">
        <v>5905</v>
      </c>
      <c r="E16" s="18" t="n">
        <v>491.42360339</v>
      </c>
      <c r="F16" s="20" t="n">
        <v>2.21906258</v>
      </c>
      <c r="G16" s="18" t="n">
        <v>525.45250508</v>
      </c>
      <c r="H16" s="20" t="n">
        <v>2.83290314</v>
      </c>
      <c r="I16" s="18" t="s">
        <v>481</v>
      </c>
      <c r="J16" s="20" t="s">
        <v>481</v>
      </c>
      <c r="K16" s="18" t="s">
        <v>481</v>
      </c>
      <c r="L16" s="20" t="s">
        <v>481</v>
      </c>
      <c r="M16" s="18" t="s">
        <v>481</v>
      </c>
      <c r="N16" s="20" t="s">
        <v>481</v>
      </c>
      <c r="O16" s="18" t="s">
        <v>481</v>
      </c>
      <c r="P16" s="20" t="s">
        <v>481</v>
      </c>
      <c r="Q16" s="18" t="n">
        <v>409.96200145</v>
      </c>
      <c r="R16" s="20" t="n">
        <v>10.62674526</v>
      </c>
    </row>
    <row r="17" spans="1:18">
      <c r="A17" s="15" t="s">
        <v>492</v>
      </c>
      <c r="B17" s="17" t="n">
        <v>6504</v>
      </c>
      <c r="C17" s="18">
        <f>(2741.0/B17*100)</f>
        <v/>
      </c>
      <c r="D17" s="19" t="n">
        <v>3763</v>
      </c>
      <c r="E17" s="18" t="n">
        <v>493.13457886</v>
      </c>
      <c r="F17" s="20" t="n">
        <v>4.00328339</v>
      </c>
      <c r="G17" s="18" t="n">
        <v>540.86946225</v>
      </c>
      <c r="H17" s="20" t="n">
        <v>3.72382237</v>
      </c>
      <c r="I17" s="18" t="s">
        <v>481</v>
      </c>
      <c r="J17" s="20" t="s">
        <v>481</v>
      </c>
      <c r="K17" s="18" t="s">
        <v>481</v>
      </c>
      <c r="L17" s="20" t="s">
        <v>481</v>
      </c>
      <c r="M17" s="18" t="n">
        <v>360.48925247</v>
      </c>
      <c r="N17" s="20" t="n">
        <v>12.44339086</v>
      </c>
      <c r="O17" s="18" t="s">
        <v>481</v>
      </c>
      <c r="P17" s="20" t="s">
        <v>481</v>
      </c>
      <c r="Q17" s="18" t="n">
        <v>465.38182074</v>
      </c>
      <c r="R17" s="20" t="n">
        <v>8.442036570000001</v>
      </c>
    </row>
    <row r="18" spans="1:18">
      <c r="A18" s="15" t="s">
        <v>493</v>
      </c>
      <c r="B18" s="17" t="n">
        <v>5532</v>
      </c>
      <c r="C18" s="18">
        <f>(33.0/B18*100)</f>
        <v/>
      </c>
      <c r="D18" s="19" t="n">
        <v>5499</v>
      </c>
      <c r="E18" s="18" t="n">
        <v>448.21224544</v>
      </c>
      <c r="F18" s="20" t="n">
        <v>3.45189303</v>
      </c>
      <c r="G18" s="18" t="n">
        <v>488.125155</v>
      </c>
      <c r="H18" s="20" t="n">
        <v>4.74508873</v>
      </c>
      <c r="I18" s="18" t="s">
        <v>481</v>
      </c>
      <c r="J18" s="20" t="s">
        <v>481</v>
      </c>
      <c r="K18" s="18" t="s">
        <v>481</v>
      </c>
      <c r="L18" s="20" t="s">
        <v>481</v>
      </c>
      <c r="M18" s="18" t="s">
        <v>481</v>
      </c>
      <c r="N18" s="20" t="s">
        <v>481</v>
      </c>
      <c r="O18" s="18" t="s">
        <v>481</v>
      </c>
      <c r="P18" s="20" t="s">
        <v>481</v>
      </c>
      <c r="Q18" s="18" t="n">
        <v>369.80656028</v>
      </c>
      <c r="R18" s="20" t="n">
        <v>8.72156283</v>
      </c>
    </row>
    <row r="19" spans="1:18">
      <c r="A19" s="15" t="s">
        <v>494</v>
      </c>
      <c r="B19" s="17" t="n">
        <v>5658</v>
      </c>
      <c r="C19" s="18">
        <f>(521.0/B19*100)</f>
        <v/>
      </c>
      <c r="D19" s="19" t="n">
        <v>5137</v>
      </c>
      <c r="E19" s="18" t="n">
        <v>471.21829589</v>
      </c>
      <c r="F19" s="20" t="n">
        <v>2.56196643</v>
      </c>
      <c r="G19" s="18" t="n">
        <v>514.62505607</v>
      </c>
      <c r="H19" s="20" t="n">
        <v>3.98920982</v>
      </c>
      <c r="I19" s="18" t="s">
        <v>481</v>
      </c>
      <c r="J19" s="20" t="s">
        <v>481</v>
      </c>
      <c r="K19" s="18" t="s">
        <v>481</v>
      </c>
      <c r="L19" s="20" t="s">
        <v>481</v>
      </c>
      <c r="M19" s="18" t="s">
        <v>481</v>
      </c>
      <c r="N19" s="20" t="s">
        <v>481</v>
      </c>
      <c r="O19" s="18" t="s">
        <v>481</v>
      </c>
      <c r="P19" s="20" t="s">
        <v>481</v>
      </c>
      <c r="Q19" s="18" t="n">
        <v>396.92070308</v>
      </c>
      <c r="R19" s="20" t="n">
        <v>8.09358705</v>
      </c>
    </row>
    <row r="20" spans="1:18">
      <c r="A20" s="15" t="s">
        <v>495</v>
      </c>
      <c r="B20" s="17" t="n">
        <v>3371</v>
      </c>
      <c r="C20" s="18">
        <f>(75.0/B20*100)</f>
        <v/>
      </c>
      <c r="D20" s="19" t="n">
        <v>3296</v>
      </c>
      <c r="E20" s="18" t="n">
        <v>446.89405454</v>
      </c>
      <c r="F20" s="20" t="n">
        <v>2.49554206</v>
      </c>
      <c r="G20" s="18" t="n">
        <v>493.42344877</v>
      </c>
      <c r="H20" s="20" t="n">
        <v>2.23316432</v>
      </c>
      <c r="I20" s="18" t="s">
        <v>481</v>
      </c>
      <c r="J20" s="20" t="s">
        <v>481</v>
      </c>
      <c r="K20" s="18" t="s">
        <v>481</v>
      </c>
      <c r="L20" s="20" t="s">
        <v>481</v>
      </c>
      <c r="M20" s="18" t="s">
        <v>481</v>
      </c>
      <c r="N20" s="20" t="s">
        <v>481</v>
      </c>
      <c r="O20" s="18" t="s">
        <v>481</v>
      </c>
      <c r="P20" s="20" t="s">
        <v>481</v>
      </c>
      <c r="Q20" s="18" t="n">
        <v>433.6708105</v>
      </c>
      <c r="R20" s="20" t="n">
        <v>7.28068104</v>
      </c>
    </row>
    <row r="21" spans="1:18">
      <c r="A21" s="15" t="s">
        <v>496</v>
      </c>
      <c r="B21" s="17" t="n">
        <v>5741</v>
      </c>
      <c r="C21" s="18">
        <f>(90.0/B21*100)</f>
        <v/>
      </c>
      <c r="D21" s="19" t="n">
        <v>5651</v>
      </c>
      <c r="E21" s="18" t="n">
        <v>484.15056055</v>
      </c>
      <c r="F21" s="20" t="n">
        <v>3.21043405</v>
      </c>
      <c r="G21" s="18" t="n">
        <v>522.5856049</v>
      </c>
      <c r="H21" s="20" t="n">
        <v>2.24700991</v>
      </c>
      <c r="I21" s="18" t="s">
        <v>481</v>
      </c>
      <c r="J21" s="20" t="s">
        <v>481</v>
      </c>
      <c r="K21" s="18" t="s">
        <v>481</v>
      </c>
      <c r="L21" s="20" t="s">
        <v>481</v>
      </c>
      <c r="M21" s="18" t="s">
        <v>481</v>
      </c>
      <c r="N21" s="20" t="s">
        <v>481</v>
      </c>
      <c r="O21" s="18" t="s">
        <v>481</v>
      </c>
      <c r="P21" s="20" t="s">
        <v>481</v>
      </c>
      <c r="Q21" s="18" t="n">
        <v>466.48826487</v>
      </c>
      <c r="R21" s="20" t="n">
        <v>9.29697114</v>
      </c>
    </row>
    <row r="22" spans="1:18">
      <c r="A22" s="15" t="s">
        <v>497</v>
      </c>
      <c r="B22" s="17" t="n">
        <v>6598</v>
      </c>
      <c r="C22" s="18">
        <f>(45.0/B22*100)</f>
        <v/>
      </c>
      <c r="D22" s="19" t="n">
        <v>6553</v>
      </c>
      <c r="E22" s="18" t="n">
        <v>462.69628012</v>
      </c>
      <c r="F22" s="20" t="n">
        <v>3.3405201</v>
      </c>
      <c r="G22" s="18" t="n">
        <v>505.36597074</v>
      </c>
      <c r="H22" s="20" t="n">
        <v>3.93581514</v>
      </c>
      <c r="I22" s="18" t="s">
        <v>481</v>
      </c>
      <c r="J22" s="20" t="s">
        <v>481</v>
      </c>
      <c r="K22" s="18" t="s">
        <v>481</v>
      </c>
      <c r="L22" s="20" t="s">
        <v>481</v>
      </c>
      <c r="M22" s="18" t="s">
        <v>481</v>
      </c>
      <c r="N22" s="20" t="s">
        <v>481</v>
      </c>
      <c r="O22" s="18" t="n">
        <v>275.0322</v>
      </c>
      <c r="P22" s="20" t="n">
        <v>54.31008653</v>
      </c>
      <c r="Q22" s="18" t="n">
        <v>351.51635275</v>
      </c>
      <c r="R22" s="20" t="n">
        <v>8.22954777</v>
      </c>
    </row>
    <row r="23" spans="1:18">
      <c r="A23" s="15" t="s">
        <v>498</v>
      </c>
      <c r="B23" s="17" t="n">
        <v>11583</v>
      </c>
      <c r="C23" s="18">
        <f>(321.0/B23*100)</f>
        <v/>
      </c>
      <c r="D23" s="19" t="n">
        <v>11262</v>
      </c>
      <c r="E23" s="18" t="n">
        <v>474.46178461</v>
      </c>
      <c r="F23" s="20" t="n">
        <v>2.56165622</v>
      </c>
      <c r="G23" s="18" t="n">
        <v>509.38657244</v>
      </c>
      <c r="H23" s="20" t="n">
        <v>3.28979902</v>
      </c>
      <c r="I23" s="18" t="s">
        <v>481</v>
      </c>
      <c r="J23" s="20" t="s">
        <v>481</v>
      </c>
      <c r="K23" s="18" t="s">
        <v>481</v>
      </c>
      <c r="L23" s="20" t="s">
        <v>481</v>
      </c>
      <c r="M23" s="18" t="s">
        <v>481</v>
      </c>
      <c r="N23" s="20" t="s">
        <v>481</v>
      </c>
      <c r="O23" s="18" t="s">
        <v>481</v>
      </c>
      <c r="P23" s="20" t="s">
        <v>481</v>
      </c>
      <c r="Q23" s="18" t="n">
        <v>418.43516908</v>
      </c>
      <c r="R23" s="20" t="n">
        <v>9.201355530000001</v>
      </c>
    </row>
    <row r="24" spans="1:18">
      <c r="A24" s="15" t="s">
        <v>499</v>
      </c>
      <c r="B24" s="17" t="n">
        <v>6647</v>
      </c>
      <c r="C24" s="18">
        <f>(23.0/B24*100)</f>
        <v/>
      </c>
      <c r="D24" s="19" t="n">
        <v>6624</v>
      </c>
      <c r="E24" s="18" t="n">
        <v>521.18229031</v>
      </c>
      <c r="F24" s="20" t="n">
        <v>3.1582532</v>
      </c>
      <c r="G24" s="18" t="n">
        <v>563.5585598500001</v>
      </c>
      <c r="H24" s="20" t="n">
        <v>2.8422033</v>
      </c>
      <c r="I24" s="18" t="s">
        <v>481</v>
      </c>
      <c r="J24" s="20" t="s">
        <v>481</v>
      </c>
      <c r="K24" s="18" t="s">
        <v>481</v>
      </c>
      <c r="L24" s="20" t="s">
        <v>481</v>
      </c>
      <c r="M24" s="18" t="s">
        <v>481</v>
      </c>
      <c r="N24" s="20" t="s">
        <v>481</v>
      </c>
      <c r="O24" s="18" t="s">
        <v>481</v>
      </c>
      <c r="P24" s="20" t="s">
        <v>481</v>
      </c>
      <c r="Q24" s="18" t="n">
        <v>472.98407132</v>
      </c>
      <c r="R24" s="20" t="n">
        <v>11.98921236</v>
      </c>
    </row>
    <row r="25" spans="1:18">
      <c r="A25" s="15" t="s">
        <v>500</v>
      </c>
      <c r="B25" s="17" t="n">
        <v>5581</v>
      </c>
      <c r="C25" s="18">
        <f>(26.0/B25*100)</f>
        <v/>
      </c>
      <c r="D25" s="19" t="n">
        <v>5555</v>
      </c>
      <c r="E25" s="18" t="n">
        <v>492.22289223</v>
      </c>
      <c r="F25" s="20" t="n">
        <v>3.10617295</v>
      </c>
      <c r="G25" s="18" t="n">
        <v>546.0648825</v>
      </c>
      <c r="H25" s="20" t="n">
        <v>3.28713418</v>
      </c>
      <c r="I25" s="18" t="s">
        <v>481</v>
      </c>
      <c r="J25" s="20" t="s">
        <v>481</v>
      </c>
      <c r="K25" s="18" t="s">
        <v>481</v>
      </c>
      <c r="L25" s="20" t="s">
        <v>481</v>
      </c>
      <c r="M25" s="18" t="s">
        <v>481</v>
      </c>
      <c r="N25" s="20" t="s">
        <v>481</v>
      </c>
      <c r="O25" s="18" t="s">
        <v>481</v>
      </c>
      <c r="P25" s="20" t="s">
        <v>481</v>
      </c>
      <c r="Q25" s="18" t="n">
        <v>491.21539628</v>
      </c>
      <c r="R25" s="20" t="n">
        <v>11.91689704</v>
      </c>
    </row>
    <row r="26" spans="1:18">
      <c r="A26" s="15" t="s">
        <v>501</v>
      </c>
      <c r="B26" s="17" t="n">
        <v>4869</v>
      </c>
      <c r="C26" s="18">
        <f>(103.0/B26*100)</f>
        <v/>
      </c>
      <c r="D26" s="19" t="n">
        <v>4766</v>
      </c>
      <c r="E26" s="18" t="n">
        <v>480.978821</v>
      </c>
      <c r="F26" s="20" t="n">
        <v>1.70619741</v>
      </c>
      <c r="G26" s="18" t="n">
        <v>514.25344521</v>
      </c>
      <c r="H26" s="20" t="n">
        <v>2.3418204</v>
      </c>
      <c r="I26" s="18" t="s">
        <v>481</v>
      </c>
      <c r="J26" s="20" t="s">
        <v>481</v>
      </c>
      <c r="K26" s="18" t="s">
        <v>481</v>
      </c>
      <c r="L26" s="20" t="s">
        <v>481</v>
      </c>
      <c r="M26" s="18" t="s">
        <v>481</v>
      </c>
      <c r="N26" s="20" t="s">
        <v>481</v>
      </c>
      <c r="O26" s="18" t="s">
        <v>481</v>
      </c>
      <c r="P26" s="20" t="s">
        <v>481</v>
      </c>
      <c r="Q26" s="18" t="n">
        <v>440.19644798</v>
      </c>
      <c r="R26" s="20" t="n">
        <v>10.54539472</v>
      </c>
    </row>
    <row r="27" spans="1:18">
      <c r="A27" s="15" t="s">
        <v>502</v>
      </c>
      <c r="B27" s="17" t="n">
        <v>5299</v>
      </c>
      <c r="C27" s="18">
        <f>(228.0/B27*100)</f>
        <v/>
      </c>
      <c r="D27" s="19" t="n">
        <v>5071</v>
      </c>
      <c r="E27" s="18" t="n">
        <v>465.99336558</v>
      </c>
      <c r="F27" s="20" t="n">
        <v>1.74553495</v>
      </c>
      <c r="G27" s="18" t="n">
        <v>524.22843132</v>
      </c>
      <c r="H27" s="20" t="n">
        <v>2.07688027</v>
      </c>
      <c r="I27" s="18" t="s">
        <v>481</v>
      </c>
      <c r="J27" s="20" t="s">
        <v>481</v>
      </c>
      <c r="K27" s="18" t="s">
        <v>481</v>
      </c>
      <c r="L27" s="20" t="s">
        <v>481</v>
      </c>
      <c r="M27" s="18" t="s">
        <v>481</v>
      </c>
      <c r="N27" s="20" t="s">
        <v>481</v>
      </c>
      <c r="O27" s="18" t="s">
        <v>481</v>
      </c>
      <c r="P27" s="20" t="s">
        <v>481</v>
      </c>
      <c r="Q27" s="18" t="n">
        <v>406.00776672</v>
      </c>
      <c r="R27" s="20" t="n">
        <v>4.64987392</v>
      </c>
    </row>
    <row r="28" spans="1:18">
      <c r="A28" s="15" t="s">
        <v>503</v>
      </c>
      <c r="B28" s="17" t="n">
        <v>7568</v>
      </c>
      <c r="C28" s="18">
        <f>(600.0/B28*100)</f>
        <v/>
      </c>
      <c r="D28" s="19" t="n">
        <v>6968</v>
      </c>
      <c r="E28" s="18" t="n">
        <v>410.53644499</v>
      </c>
      <c r="F28" s="20" t="n">
        <v>2.38290141</v>
      </c>
      <c r="G28" s="18" t="n">
        <v>427.78640154</v>
      </c>
      <c r="H28" s="20" t="n">
        <v>2.54992547</v>
      </c>
      <c r="I28" s="18" t="s">
        <v>481</v>
      </c>
      <c r="J28" s="20" t="s">
        <v>481</v>
      </c>
      <c r="K28" s="18" t="s">
        <v>481</v>
      </c>
      <c r="L28" s="20" t="s">
        <v>481</v>
      </c>
      <c r="M28" s="18" t="s">
        <v>481</v>
      </c>
      <c r="N28" s="20" t="s">
        <v>481</v>
      </c>
      <c r="O28" s="18" t="s">
        <v>481</v>
      </c>
      <c r="P28" s="20" t="s">
        <v>481</v>
      </c>
      <c r="Q28" s="18" t="n">
        <v>394.71699449</v>
      </c>
      <c r="R28" s="20" t="n">
        <v>6.20423939</v>
      </c>
    </row>
    <row r="29" spans="1:18">
      <c r="A29" s="15" t="s">
        <v>504</v>
      </c>
      <c r="B29" s="17" t="n">
        <v>5385</v>
      </c>
      <c r="C29" s="18">
        <f>(30.0/B29*100)</f>
        <v/>
      </c>
      <c r="D29" s="19" t="n">
        <v>5355</v>
      </c>
      <c r="E29" s="18" t="n">
        <v>494.42601975</v>
      </c>
      <c r="F29" s="20" t="n">
        <v>2.72205634</v>
      </c>
      <c r="G29" s="18" t="n">
        <v>540.64549318</v>
      </c>
      <c r="H29" s="20" t="n">
        <v>2.67170807</v>
      </c>
      <c r="I29" s="18" t="s">
        <v>481</v>
      </c>
      <c r="J29" s="20" t="s">
        <v>481</v>
      </c>
      <c r="K29" s="18" t="s">
        <v>481</v>
      </c>
      <c r="L29" s="20" t="s">
        <v>481</v>
      </c>
      <c r="M29" s="18" t="n">
        <v>358.28551468</v>
      </c>
      <c r="N29" s="20" t="n">
        <v>8.567023300000001</v>
      </c>
      <c r="O29" s="18" t="s">
        <v>481</v>
      </c>
      <c r="P29" s="20" t="s">
        <v>481</v>
      </c>
      <c r="Q29" s="18" t="n">
        <v>402.65653865</v>
      </c>
      <c r="R29" s="20" t="n">
        <v>14.54497637</v>
      </c>
    </row>
    <row r="30" spans="1:18">
      <c r="A30" s="15" t="s">
        <v>505</v>
      </c>
      <c r="B30" s="17" t="n">
        <v>4520</v>
      </c>
      <c r="C30" s="18">
        <f>(279.0/B30*100)</f>
        <v/>
      </c>
      <c r="D30" s="19" t="n">
        <v>4241</v>
      </c>
      <c r="E30" s="18" t="n">
        <v>488.51445632</v>
      </c>
      <c r="F30" s="20" t="n">
        <v>2.89280818</v>
      </c>
      <c r="G30" s="18" t="n">
        <v>550.40149578</v>
      </c>
      <c r="H30" s="20" t="n">
        <v>2.70308009</v>
      </c>
      <c r="I30" s="18" t="s">
        <v>481</v>
      </c>
      <c r="J30" s="20" t="s">
        <v>481</v>
      </c>
      <c r="K30" s="18" t="s">
        <v>481</v>
      </c>
      <c r="L30" s="20" t="s">
        <v>481</v>
      </c>
      <c r="M30" s="18" t="s">
        <v>481</v>
      </c>
      <c r="N30" s="20" t="s">
        <v>481</v>
      </c>
      <c r="O30" s="18" t="s">
        <v>481</v>
      </c>
      <c r="P30" s="20" t="s">
        <v>481</v>
      </c>
      <c r="Q30" s="18" t="n">
        <v>440.44221446</v>
      </c>
      <c r="R30" s="20" t="n">
        <v>8.81667158</v>
      </c>
    </row>
    <row r="31" spans="1:18">
      <c r="A31" s="15" t="s">
        <v>506</v>
      </c>
      <c r="B31" s="17" t="n">
        <v>5456</v>
      </c>
      <c r="C31" s="18">
        <f>(159.0/B31*100)</f>
        <v/>
      </c>
      <c r="D31" s="19" t="n">
        <v>5297</v>
      </c>
      <c r="E31" s="18" t="n">
        <v>481.34848045</v>
      </c>
      <c r="F31" s="20" t="n">
        <v>2.48765797</v>
      </c>
      <c r="G31" s="18" t="n">
        <v>527.65902947</v>
      </c>
      <c r="H31" s="20" t="n">
        <v>2.59415819</v>
      </c>
      <c r="I31" s="18" t="s">
        <v>481</v>
      </c>
      <c r="J31" s="20" t="s">
        <v>481</v>
      </c>
      <c r="K31" s="18" t="s">
        <v>481</v>
      </c>
      <c r="L31" s="20" t="s">
        <v>481</v>
      </c>
      <c r="M31" s="18" t="s">
        <v>481</v>
      </c>
      <c r="N31" s="20" t="s">
        <v>481</v>
      </c>
      <c r="O31" s="18" t="s">
        <v>481</v>
      </c>
      <c r="P31" s="20" t="s">
        <v>481</v>
      </c>
      <c r="Q31" s="18" t="n">
        <v>426.99937507</v>
      </c>
      <c r="R31" s="20" t="n">
        <v>7.4723145</v>
      </c>
    </row>
    <row r="32" spans="1:18">
      <c r="A32" s="15" t="s">
        <v>507</v>
      </c>
      <c r="B32" s="17" t="n">
        <v>4478</v>
      </c>
      <c r="C32" s="18">
        <f>(6.0/B32*100)</f>
        <v/>
      </c>
      <c r="D32" s="19" t="n">
        <v>4472</v>
      </c>
      <c r="E32" s="18" t="n">
        <v>480.54202045</v>
      </c>
      <c r="F32" s="20" t="n">
        <v>2.64598088</v>
      </c>
      <c r="G32" s="18" t="n">
        <v>535.45226228</v>
      </c>
      <c r="H32" s="20" t="n">
        <v>3.25025989</v>
      </c>
      <c r="I32" s="18" t="s">
        <v>481</v>
      </c>
      <c r="J32" s="20" t="s">
        <v>481</v>
      </c>
      <c r="K32" s="18" t="s">
        <v>481</v>
      </c>
      <c r="L32" s="20" t="s">
        <v>481</v>
      </c>
      <c r="M32" s="18" t="s">
        <v>481</v>
      </c>
      <c r="N32" s="20" t="s">
        <v>481</v>
      </c>
      <c r="O32" s="18" t="s">
        <v>481</v>
      </c>
      <c r="P32" s="20" t="s">
        <v>481</v>
      </c>
      <c r="Q32" s="18" t="n">
        <v>420.65566004</v>
      </c>
      <c r="R32" s="20" t="n">
        <v>11.98582783</v>
      </c>
    </row>
    <row r="33" spans="1:18">
      <c r="A33" s="15" t="s">
        <v>508</v>
      </c>
      <c r="B33" s="17" t="n">
        <v>7325</v>
      </c>
      <c r="C33" s="18">
        <f>(90.0/B33*100)</f>
        <v/>
      </c>
      <c r="D33" s="19" t="n">
        <v>7235</v>
      </c>
      <c r="E33" s="18" t="n">
        <v>489.38476154</v>
      </c>
      <c r="F33" s="20" t="n">
        <v>2.69080825</v>
      </c>
      <c r="G33" s="18" t="n">
        <v>537.58526926</v>
      </c>
      <c r="H33" s="20" t="n">
        <v>2.88458638</v>
      </c>
      <c r="I33" s="18" t="s">
        <v>481</v>
      </c>
      <c r="J33" s="20" t="s">
        <v>481</v>
      </c>
      <c r="K33" s="18" t="s">
        <v>481</v>
      </c>
      <c r="L33" s="20" t="s">
        <v>481</v>
      </c>
      <c r="M33" s="18" t="s">
        <v>481</v>
      </c>
      <c r="N33" s="20" t="s">
        <v>481</v>
      </c>
      <c r="O33" s="18" t="s">
        <v>481</v>
      </c>
      <c r="P33" s="20" t="s">
        <v>481</v>
      </c>
      <c r="Q33" s="18" t="n">
        <v>427.31814599</v>
      </c>
      <c r="R33" s="20" t="n">
        <v>10.22366531</v>
      </c>
    </row>
    <row r="34" spans="1:18">
      <c r="A34" s="15" t="s">
        <v>509</v>
      </c>
      <c r="B34" s="17" t="n">
        <v>6350</v>
      </c>
      <c r="C34" s="18">
        <f>(117.0/B34*100)</f>
        <v/>
      </c>
      <c r="D34" s="19" t="n">
        <v>6233</v>
      </c>
      <c r="E34" s="18" t="n">
        <v>457.02124688</v>
      </c>
      <c r="F34" s="20" t="n">
        <v>2.33139714</v>
      </c>
      <c r="G34" s="18" t="n">
        <v>500.66096792</v>
      </c>
      <c r="H34" s="20" t="n">
        <v>3.51024635</v>
      </c>
      <c r="I34" s="18" t="s">
        <v>481</v>
      </c>
      <c r="J34" s="20" t="s">
        <v>481</v>
      </c>
      <c r="K34" s="18" t="s">
        <v>481</v>
      </c>
      <c r="L34" s="20" t="s">
        <v>481</v>
      </c>
      <c r="M34" s="18" t="n">
        <v>306.56969545</v>
      </c>
      <c r="N34" s="20" t="n">
        <v>10.27624616</v>
      </c>
      <c r="O34" s="18" t="s">
        <v>481</v>
      </c>
      <c r="P34" s="20" t="s">
        <v>481</v>
      </c>
      <c r="Q34" s="18" t="n">
        <v>385.03436495</v>
      </c>
      <c r="R34" s="20" t="n">
        <v>7.97953977</v>
      </c>
    </row>
    <row r="35" spans="1:18">
      <c r="A35" s="15" t="s">
        <v>510</v>
      </c>
      <c r="B35" s="17" t="n">
        <v>6406</v>
      </c>
      <c r="C35" s="18">
        <f>(88.0/B35*100)</f>
        <v/>
      </c>
      <c r="D35" s="19" t="n">
        <v>6318</v>
      </c>
      <c r="E35" s="18" t="n">
        <v>496.07799618</v>
      </c>
      <c r="F35" s="20" t="n">
        <v>2.44823283</v>
      </c>
      <c r="G35" s="18" t="n">
        <v>534.63673277</v>
      </c>
      <c r="H35" s="20" t="n">
        <v>1.87755826</v>
      </c>
      <c r="I35" s="18" t="s">
        <v>481</v>
      </c>
      <c r="J35" s="20" t="s">
        <v>481</v>
      </c>
      <c r="K35" s="18" t="s">
        <v>481</v>
      </c>
      <c r="L35" s="20" t="s">
        <v>481</v>
      </c>
      <c r="M35" s="18" t="n">
        <v>374.85244494</v>
      </c>
      <c r="N35" s="20" t="n">
        <v>5.84040672</v>
      </c>
      <c r="O35" s="18" t="s">
        <v>481</v>
      </c>
      <c r="P35" s="20" t="s">
        <v>481</v>
      </c>
      <c r="Q35" s="18" t="n">
        <v>419.07338969</v>
      </c>
      <c r="R35" s="20" t="n">
        <v>8.38616874</v>
      </c>
    </row>
    <row r="36" spans="1:18">
      <c r="A36" s="15" t="s">
        <v>511</v>
      </c>
      <c r="B36" s="17" t="n">
        <v>6736</v>
      </c>
      <c r="C36" s="18">
        <f>(113.0/B36*100)</f>
        <v/>
      </c>
      <c r="D36" s="19" t="n">
        <v>6623</v>
      </c>
      <c r="E36" s="18" t="n">
        <v>474.73970308</v>
      </c>
      <c r="F36" s="20" t="n">
        <v>2.27725075</v>
      </c>
      <c r="G36" s="18" t="n">
        <v>517.88724231</v>
      </c>
      <c r="H36" s="20" t="n">
        <v>2.39872844</v>
      </c>
      <c r="I36" s="18" t="s">
        <v>481</v>
      </c>
      <c r="J36" s="20" t="s">
        <v>481</v>
      </c>
      <c r="K36" s="18" t="s">
        <v>481</v>
      </c>
      <c r="L36" s="20" t="s">
        <v>481</v>
      </c>
      <c r="M36" s="18" t="s">
        <v>481</v>
      </c>
      <c r="N36" s="20" t="s">
        <v>481</v>
      </c>
      <c r="O36" s="18" t="s">
        <v>481</v>
      </c>
      <c r="P36" s="20" t="s">
        <v>481</v>
      </c>
      <c r="Q36" s="18" t="n">
        <v>428.23442368</v>
      </c>
      <c r="R36" s="20" t="n">
        <v>7.36449602</v>
      </c>
    </row>
    <row r="37" spans="1:18">
      <c r="A37" s="15" t="s">
        <v>512</v>
      </c>
      <c r="B37" s="17" t="n">
        <v>5458</v>
      </c>
      <c r="C37" s="18">
        <f>(232.0/B37*100)</f>
        <v/>
      </c>
      <c r="D37" s="19" t="n">
        <v>5226</v>
      </c>
      <c r="E37" s="18" t="n">
        <v>472.42261841</v>
      </c>
      <c r="F37" s="20" t="n">
        <v>3.34815896</v>
      </c>
      <c r="G37" s="18" t="n">
        <v>528.31780984</v>
      </c>
      <c r="H37" s="20" t="n">
        <v>3.88571109</v>
      </c>
      <c r="I37" s="18" t="s">
        <v>481</v>
      </c>
      <c r="J37" s="20" t="s">
        <v>481</v>
      </c>
      <c r="K37" s="18" t="s">
        <v>481</v>
      </c>
      <c r="L37" s="20" t="s">
        <v>481</v>
      </c>
      <c r="M37" s="18" t="s">
        <v>481</v>
      </c>
      <c r="N37" s="20" t="s">
        <v>481</v>
      </c>
      <c r="O37" s="18" t="s">
        <v>481</v>
      </c>
      <c r="P37" s="20" t="s">
        <v>481</v>
      </c>
      <c r="Q37" s="18" t="n">
        <v>416.19574432</v>
      </c>
      <c r="R37" s="20" t="n">
        <v>7.64253711</v>
      </c>
    </row>
    <row r="38" spans="1:18">
      <c r="A38" s="15" t="s">
        <v>513</v>
      </c>
      <c r="B38" s="17" t="n">
        <v>5860</v>
      </c>
      <c r="C38" s="18">
        <f>(35.0/B38*100)</f>
        <v/>
      </c>
      <c r="D38" s="19" t="n">
        <v>5825</v>
      </c>
      <c r="E38" s="18" t="n">
        <v>487.10606791</v>
      </c>
      <c r="F38" s="20" t="n">
        <v>3.79473015</v>
      </c>
      <c r="G38" s="18" t="n">
        <v>530.24271149</v>
      </c>
      <c r="H38" s="20" t="n">
        <v>3.23179604</v>
      </c>
      <c r="I38" s="18" t="s">
        <v>481</v>
      </c>
      <c r="J38" s="20" t="s">
        <v>481</v>
      </c>
      <c r="K38" s="18" t="s">
        <v>481</v>
      </c>
      <c r="L38" s="20" t="s">
        <v>481</v>
      </c>
      <c r="M38" s="18" t="s">
        <v>481</v>
      </c>
      <c r="N38" s="20" t="s">
        <v>481</v>
      </c>
      <c r="O38" s="18" t="s">
        <v>481</v>
      </c>
      <c r="P38" s="20" t="s">
        <v>481</v>
      </c>
      <c r="Q38" s="18" t="n">
        <v>494.91448058</v>
      </c>
      <c r="R38" s="20" t="n">
        <v>5.48109635</v>
      </c>
    </row>
    <row r="39" spans="1:18">
      <c r="A39" s="15" t="s">
        <v>514</v>
      </c>
      <c r="B39" s="17" t="n">
        <v>5895</v>
      </c>
      <c r="C39" s="18">
        <f>(34.0/B39*100)</f>
        <v/>
      </c>
      <c r="D39" s="19" t="n">
        <v>5861</v>
      </c>
      <c r="E39" s="18" t="n">
        <v>425.86589839</v>
      </c>
      <c r="F39" s="20" t="n">
        <v>3.808908</v>
      </c>
      <c r="G39" s="18" t="n">
        <v>433.08876285</v>
      </c>
      <c r="H39" s="20" t="n">
        <v>5.38385059</v>
      </c>
      <c r="I39" s="18" t="s">
        <v>481</v>
      </c>
      <c r="J39" s="20" t="s">
        <v>481</v>
      </c>
      <c r="K39" s="18" t="s">
        <v>481</v>
      </c>
      <c r="L39" s="20" t="s">
        <v>481</v>
      </c>
      <c r="M39" s="18" t="s">
        <v>481</v>
      </c>
      <c r="N39" s="20" t="s">
        <v>481</v>
      </c>
      <c r="O39" s="18" t="s">
        <v>481</v>
      </c>
      <c r="P39" s="20" t="s">
        <v>481</v>
      </c>
      <c r="Q39" s="18" t="n">
        <v>375.8078517</v>
      </c>
      <c r="R39" s="20" t="n">
        <v>8.25752205</v>
      </c>
    </row>
    <row r="40" spans="1:18">
      <c r="A40" s="15" t="s">
        <v>515</v>
      </c>
      <c r="B40" s="17" t="n">
        <v>14157</v>
      </c>
      <c r="C40" s="18">
        <f>(450.0/B40*100)</f>
        <v/>
      </c>
      <c r="D40" s="19" t="n">
        <v>13707</v>
      </c>
      <c r="E40" s="18" t="n">
        <v>491.69088467</v>
      </c>
      <c r="F40" s="20" t="n">
        <v>2.49433842</v>
      </c>
      <c r="G40" s="18" t="n">
        <v>546.2542452</v>
      </c>
      <c r="H40" s="20" t="n">
        <v>3.05298017</v>
      </c>
      <c r="I40" s="18" t="s">
        <v>481</v>
      </c>
      <c r="J40" s="20" t="s">
        <v>481</v>
      </c>
      <c r="K40" s="18" t="s">
        <v>481</v>
      </c>
      <c r="L40" s="20" t="s">
        <v>481</v>
      </c>
      <c r="M40" s="18" t="s">
        <v>481</v>
      </c>
      <c r="N40" s="20" t="s">
        <v>481</v>
      </c>
      <c r="O40" s="18" t="s">
        <v>481</v>
      </c>
      <c r="P40" s="20" t="s">
        <v>481</v>
      </c>
      <c r="Q40" s="18" t="n">
        <v>427.89495979</v>
      </c>
      <c r="R40" s="20" t="n">
        <v>8.498694009999999</v>
      </c>
    </row>
    <row r="41" spans="1:18">
      <c r="A41" s="15" t="s">
        <v>516</v>
      </c>
      <c r="B41" s="17" t="n">
        <v>5712</v>
      </c>
      <c r="C41" s="18">
        <f>(80.0/B41*100)</f>
        <v/>
      </c>
      <c r="D41" s="19" t="n">
        <v>5632</v>
      </c>
      <c r="E41" s="18" t="n">
        <v>485.58893024</v>
      </c>
      <c r="F41" s="20" t="n">
        <v>2.99284514</v>
      </c>
      <c r="G41" s="18" t="n">
        <v>530.82530396</v>
      </c>
      <c r="H41" s="20" t="n">
        <v>3.38577106</v>
      </c>
      <c r="I41" s="18" t="s">
        <v>481</v>
      </c>
      <c r="J41" s="20" t="s">
        <v>481</v>
      </c>
      <c r="K41" s="18" t="s">
        <v>481</v>
      </c>
      <c r="L41" s="20" t="s">
        <v>481</v>
      </c>
      <c r="M41" s="18" t="n">
        <v>387.44235424</v>
      </c>
      <c r="N41" s="20" t="n">
        <v>14.52510266</v>
      </c>
      <c r="O41" s="18" t="s">
        <v>481</v>
      </c>
      <c r="P41" s="20" t="s">
        <v>481</v>
      </c>
      <c r="Q41" s="18" t="n">
        <v>422.34998046</v>
      </c>
      <c r="R41" s="20" t="n">
        <v>13.62406637</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375.7451021</v>
      </c>
      <c r="N45" s="20" t="n">
        <v>2.64238063</v>
      </c>
      <c r="O45" s="18" t="s">
        <v>481</v>
      </c>
      <c r="P45" s="20" t="s">
        <v>481</v>
      </c>
      <c r="Q45" s="18" t="s">
        <v>481</v>
      </c>
      <c r="R45" s="20" t="s">
        <v>481</v>
      </c>
    </row>
    <row r="46" spans="1:18">
      <c r="A46" s="15" t="s">
        <v>521</v>
      </c>
      <c r="B46" s="17" t="n">
        <v>23141</v>
      </c>
      <c r="C46" s="18">
        <f>(2395.0/B46*100)</f>
        <v/>
      </c>
      <c r="D46" s="19" t="n">
        <v>20746</v>
      </c>
      <c r="E46" s="18" t="n">
        <v>405.99051658</v>
      </c>
      <c r="F46" s="20" t="n">
        <v>2.9137405</v>
      </c>
      <c r="G46" s="18" t="n">
        <v>430.82813906</v>
      </c>
      <c r="H46" s="20" t="n">
        <v>3.88626639</v>
      </c>
      <c r="I46" s="18" t="s">
        <v>481</v>
      </c>
      <c r="J46" s="20" t="s">
        <v>481</v>
      </c>
      <c r="K46" s="18" t="s">
        <v>481</v>
      </c>
      <c r="L46" s="20" t="s">
        <v>481</v>
      </c>
      <c r="M46" s="18" t="s">
        <v>481</v>
      </c>
      <c r="N46" s="20" t="s">
        <v>481</v>
      </c>
      <c r="O46" s="18" t="s">
        <v>481</v>
      </c>
      <c r="P46" s="20" t="s">
        <v>481</v>
      </c>
      <c r="Q46" s="18" t="n">
        <v>382.22809992</v>
      </c>
      <c r="R46" s="20" t="n">
        <v>2.43519969</v>
      </c>
    </row>
    <row r="47" spans="1:18">
      <c r="A47" s="15" t="s">
        <v>522</v>
      </c>
      <c r="B47" s="17" t="n">
        <v>5928</v>
      </c>
      <c r="C47" s="18">
        <f>(488.0/B47*100)</f>
        <v/>
      </c>
      <c r="D47" s="19" t="n">
        <v>5440</v>
      </c>
      <c r="E47" s="18" t="n">
        <v>452.8010503</v>
      </c>
      <c r="F47" s="20" t="n">
        <v>4.07886155</v>
      </c>
      <c r="G47" s="18" t="n">
        <v>491.33882398</v>
      </c>
      <c r="H47" s="20" t="n">
        <v>5.26145701</v>
      </c>
      <c r="I47" s="18" t="s">
        <v>481</v>
      </c>
      <c r="J47" s="20" t="s">
        <v>481</v>
      </c>
      <c r="K47" s="18" t="s">
        <v>481</v>
      </c>
      <c r="L47" s="20" t="s">
        <v>481</v>
      </c>
      <c r="M47" s="18" t="s">
        <v>481</v>
      </c>
      <c r="N47" s="20" t="s">
        <v>481</v>
      </c>
      <c r="O47" s="18" t="s">
        <v>481</v>
      </c>
      <c r="P47" s="20" t="s">
        <v>481</v>
      </c>
      <c r="Q47" s="18" t="n">
        <v>372.14160486</v>
      </c>
      <c r="R47" s="20" t="n">
        <v>5.78462519</v>
      </c>
    </row>
    <row r="48" spans="1:18">
      <c r="A48" s="15" t="s">
        <v>523</v>
      </c>
      <c r="B48" s="17" t="n">
        <v>9841</v>
      </c>
      <c r="C48" s="18">
        <f>(8.0/B48*100)</f>
        <v/>
      </c>
      <c r="D48" s="19" t="n">
        <v>9833</v>
      </c>
      <c r="E48" s="18" t="n">
        <v>500.42465117</v>
      </c>
      <c r="F48" s="20" t="n">
        <v>5.22653194</v>
      </c>
      <c r="G48" s="18" t="n">
        <v>545.18754376</v>
      </c>
      <c r="H48" s="20" t="n">
        <v>4.50560967</v>
      </c>
      <c r="I48" s="18" t="s">
        <v>481</v>
      </c>
      <c r="J48" s="20" t="s">
        <v>481</v>
      </c>
      <c r="K48" s="18" t="s">
        <v>481</v>
      </c>
      <c r="L48" s="20" t="s">
        <v>481</v>
      </c>
      <c r="M48" s="18" t="s">
        <v>481</v>
      </c>
      <c r="N48" s="20" t="s">
        <v>481</v>
      </c>
      <c r="O48" s="18" t="s">
        <v>481</v>
      </c>
      <c r="P48" s="20" t="s">
        <v>481</v>
      </c>
      <c r="Q48" s="18" t="n">
        <v>473.03596974</v>
      </c>
      <c r="R48" s="20" t="n">
        <v>22.63523659</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432.22624802</v>
      </c>
      <c r="N49" s="20" t="n">
        <v>2.8653235</v>
      </c>
      <c r="O49" s="18" t="s">
        <v>481</v>
      </c>
      <c r="P49" s="20" t="s">
        <v>481</v>
      </c>
      <c r="Q49" s="18" t="s">
        <v>481</v>
      </c>
      <c r="R49" s="20" t="s">
        <v>481</v>
      </c>
    </row>
    <row r="50" spans="1:18">
      <c r="A50" s="15" t="s">
        <v>525</v>
      </c>
      <c r="B50" s="17" t="n">
        <v>11795</v>
      </c>
      <c r="C50" s="18">
        <f>(493.0/B50*100)</f>
        <v/>
      </c>
      <c r="D50" s="19" t="n">
        <v>11302</v>
      </c>
      <c r="E50" s="18" t="n">
        <v>409.06101712</v>
      </c>
      <c r="F50" s="20" t="n">
        <v>2.66298428</v>
      </c>
      <c r="G50" s="18" t="n">
        <v>433.28015873</v>
      </c>
      <c r="H50" s="20" t="n">
        <v>2.54666644</v>
      </c>
      <c r="I50" s="18" t="s">
        <v>481</v>
      </c>
      <c r="J50" s="20" t="s">
        <v>481</v>
      </c>
      <c r="K50" s="18" t="s">
        <v>481</v>
      </c>
      <c r="L50" s="20" t="s">
        <v>481</v>
      </c>
      <c r="M50" s="18" t="s">
        <v>481</v>
      </c>
      <c r="N50" s="20" t="s">
        <v>481</v>
      </c>
      <c r="O50" s="18" t="s">
        <v>481</v>
      </c>
      <c r="P50" s="20" t="s">
        <v>481</v>
      </c>
      <c r="Q50" s="18" t="n">
        <v>365.17688247</v>
      </c>
      <c r="R50" s="20" t="n">
        <v>6.81562277</v>
      </c>
    </row>
    <row r="51" spans="1:18">
      <c r="A51" s="15" t="s">
        <v>526</v>
      </c>
      <c r="B51" s="17" t="n">
        <v>6866</v>
      </c>
      <c r="C51" s="18">
        <f>(112.0/B51*100)</f>
        <v/>
      </c>
      <c r="D51" s="19" t="n">
        <v>6754</v>
      </c>
      <c r="E51" s="18" t="n">
        <v>418.24222689</v>
      </c>
      <c r="F51" s="20" t="n">
        <v>2.12914172</v>
      </c>
      <c r="G51" s="18" t="n">
        <v>437.60887466</v>
      </c>
      <c r="H51" s="20" t="n">
        <v>3.26123987</v>
      </c>
      <c r="I51" s="18" t="s">
        <v>481</v>
      </c>
      <c r="J51" s="20" t="s">
        <v>481</v>
      </c>
      <c r="K51" s="18" t="s">
        <v>481</v>
      </c>
      <c r="L51" s="20" t="s">
        <v>481</v>
      </c>
      <c r="M51" s="18" t="n">
        <v>410.85572185</v>
      </c>
      <c r="N51" s="20" t="n">
        <v>3.7997542</v>
      </c>
      <c r="O51" s="18" t="s">
        <v>481</v>
      </c>
      <c r="P51" s="20" t="s">
        <v>481</v>
      </c>
      <c r="Q51" s="18" t="n">
        <v>394.3520984</v>
      </c>
      <c r="R51" s="20" t="n">
        <v>6.63656918</v>
      </c>
    </row>
    <row r="52" spans="1:18">
      <c r="A52" s="15" t="s">
        <v>527</v>
      </c>
      <c r="B52" s="17" t="n">
        <v>5809</v>
      </c>
      <c r="C52" s="18">
        <f>(124.0/B52*100)</f>
        <v/>
      </c>
      <c r="D52" s="19" t="n">
        <v>5685</v>
      </c>
      <c r="E52" s="18" t="n">
        <v>467.25061343</v>
      </c>
      <c r="F52" s="20" t="n">
        <v>2.7844663</v>
      </c>
      <c r="G52" s="18" t="n">
        <v>496.95966075</v>
      </c>
      <c r="H52" s="20" t="n">
        <v>2.77558761</v>
      </c>
      <c r="I52" s="18" t="s">
        <v>481</v>
      </c>
      <c r="J52" s="20" t="s">
        <v>481</v>
      </c>
      <c r="K52" s="18" t="s">
        <v>481</v>
      </c>
      <c r="L52" s="20" t="s">
        <v>481</v>
      </c>
      <c r="M52" s="18" t="s">
        <v>481</v>
      </c>
      <c r="N52" s="20" t="s">
        <v>481</v>
      </c>
      <c r="O52" s="18" t="s">
        <v>481</v>
      </c>
      <c r="P52" s="20" t="s">
        <v>481</v>
      </c>
      <c r="Q52" s="18" t="n">
        <v>400.62465941</v>
      </c>
      <c r="R52" s="20" t="n">
        <v>7.92265787</v>
      </c>
    </row>
    <row r="53" spans="1:18">
      <c r="A53" s="15" t="s">
        <v>528</v>
      </c>
      <c r="B53" s="17" t="n">
        <v>5571</v>
      </c>
      <c r="C53" s="18">
        <f>(144.0/B53*100)</f>
        <v/>
      </c>
      <c r="D53" s="19" t="n">
        <v>5427</v>
      </c>
      <c r="E53" s="18" t="n">
        <v>431.23757789</v>
      </c>
      <c r="F53" s="20" t="n">
        <v>1.59991423</v>
      </c>
      <c r="G53" s="18" t="n">
        <v>461.86584095</v>
      </c>
      <c r="H53" s="20" t="n">
        <v>2.87578277</v>
      </c>
      <c r="I53" s="18" t="s">
        <v>481</v>
      </c>
      <c r="J53" s="20" t="s">
        <v>481</v>
      </c>
      <c r="K53" s="18" t="s">
        <v>481</v>
      </c>
      <c r="L53" s="20" t="s">
        <v>481</v>
      </c>
      <c r="M53" s="18" t="s">
        <v>481</v>
      </c>
      <c r="N53" s="20" t="s">
        <v>481</v>
      </c>
      <c r="O53" s="18" t="s">
        <v>481</v>
      </c>
      <c r="P53" s="20" t="s">
        <v>481</v>
      </c>
      <c r="Q53" s="18" t="n">
        <v>363.6524689</v>
      </c>
      <c r="R53" s="20" t="n">
        <v>4.32831069</v>
      </c>
    </row>
    <row r="54" spans="1:18">
      <c r="A54" s="15" t="s">
        <v>529</v>
      </c>
      <c r="B54" s="17" t="n">
        <v>4740</v>
      </c>
      <c r="C54" s="18">
        <f>(638.0/B54*100)</f>
        <v/>
      </c>
      <c r="D54" s="19" t="n">
        <v>4102</v>
      </c>
      <c r="E54" s="18" t="n">
        <v>331.77175015</v>
      </c>
      <c r="F54" s="20" t="n">
        <v>2.76955035</v>
      </c>
      <c r="G54" s="18" t="n">
        <v>369.35870081</v>
      </c>
      <c r="H54" s="20" t="n">
        <v>4.20864346</v>
      </c>
      <c r="I54" s="18" t="s">
        <v>481</v>
      </c>
      <c r="J54" s="20" t="s">
        <v>481</v>
      </c>
      <c r="K54" s="18" t="s">
        <v>481</v>
      </c>
      <c r="L54" s="20" t="s">
        <v>481</v>
      </c>
      <c r="M54" s="18" t="s">
        <v>481</v>
      </c>
      <c r="N54" s="20" t="s">
        <v>481</v>
      </c>
      <c r="O54" s="18" t="s">
        <v>481</v>
      </c>
      <c r="P54" s="20" t="s">
        <v>481</v>
      </c>
      <c r="Q54" s="18" t="n">
        <v>289.43169761</v>
      </c>
      <c r="R54" s="20" t="n">
        <v>3.62633801</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411.13152395</v>
      </c>
      <c r="N55" s="20" t="n">
        <v>2.41692503</v>
      </c>
      <c r="O55" s="18" t="s">
        <v>481</v>
      </c>
      <c r="P55" s="20" t="s">
        <v>481</v>
      </c>
      <c r="Q55" s="18" t="s">
        <v>481</v>
      </c>
      <c r="R55" s="20" t="s">
        <v>481</v>
      </c>
    </row>
    <row r="56" spans="1:18">
      <c r="A56" s="15" t="s">
        <v>531</v>
      </c>
      <c r="B56" s="17" t="n">
        <v>5359</v>
      </c>
      <c r="C56" s="18">
        <f>(77.0/B56*100)</f>
        <v/>
      </c>
      <c r="D56" s="19" t="n">
        <v>5282</v>
      </c>
      <c r="E56" s="18" t="n">
        <v>513.28638126</v>
      </c>
      <c r="F56" s="20" t="n">
        <v>2.61013325</v>
      </c>
      <c r="G56" s="18" t="n">
        <v>544.3145636100001</v>
      </c>
      <c r="H56" s="20" t="n">
        <v>3.04020368</v>
      </c>
      <c r="I56" s="18" t="s">
        <v>481</v>
      </c>
      <c r="J56" s="20" t="s">
        <v>481</v>
      </c>
      <c r="K56" s="18" t="s">
        <v>481</v>
      </c>
      <c r="L56" s="20" t="s">
        <v>481</v>
      </c>
      <c r="M56" s="18" t="s">
        <v>481</v>
      </c>
      <c r="N56" s="20" t="s">
        <v>481</v>
      </c>
      <c r="O56" s="18" t="s">
        <v>481</v>
      </c>
      <c r="P56" s="20" t="s">
        <v>481</v>
      </c>
      <c r="Q56" s="18" t="n">
        <v>430.09289842</v>
      </c>
      <c r="R56" s="20" t="n">
        <v>17.58237918</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403.09974532</v>
      </c>
      <c r="N57" s="20" t="n">
        <v>2.56579015</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408.6691134</v>
      </c>
      <c r="N58" s="20" t="n">
        <v>2.67440156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378.44218506</v>
      </c>
      <c r="N59" s="20" t="n">
        <v>1.6995879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386.48537246</v>
      </c>
      <c r="N60" s="20" t="n">
        <v>3.39522632</v>
      </c>
      <c r="O60" s="18" t="s">
        <v>481</v>
      </c>
      <c r="P60" s="20" t="s">
        <v>481</v>
      </c>
      <c r="Q60" s="18" t="s">
        <v>481</v>
      </c>
      <c r="R60" s="20" t="s">
        <v>481</v>
      </c>
    </row>
    <row r="61" spans="1:18">
      <c r="A61" s="15" t="s">
        <v>536</v>
      </c>
      <c r="B61" s="17" t="n">
        <v>6525</v>
      </c>
      <c r="C61" s="18">
        <f>(193.0/B61*100)</f>
        <v/>
      </c>
      <c r="D61" s="19" t="n">
        <v>6332</v>
      </c>
      <c r="E61" s="18" t="n">
        <v>469.44153677</v>
      </c>
      <c r="F61" s="20" t="n">
        <v>2.2800757</v>
      </c>
      <c r="G61" s="18" t="n">
        <v>508.60304835</v>
      </c>
      <c r="H61" s="20" t="n">
        <v>4.03615669</v>
      </c>
      <c r="I61" s="18" t="s">
        <v>481</v>
      </c>
      <c r="J61" s="20" t="s">
        <v>481</v>
      </c>
      <c r="K61" s="18" t="s">
        <v>481</v>
      </c>
      <c r="L61" s="20" t="s">
        <v>481</v>
      </c>
      <c r="M61" s="18" t="s">
        <v>481</v>
      </c>
      <c r="N61" s="20" t="s">
        <v>481</v>
      </c>
      <c r="O61" s="18" t="s">
        <v>481</v>
      </c>
      <c r="P61" s="20" t="s">
        <v>481</v>
      </c>
      <c r="Q61" s="18" t="n">
        <v>381.14703458</v>
      </c>
      <c r="R61" s="20" t="n">
        <v>7.7120726</v>
      </c>
    </row>
    <row r="62" spans="1:18">
      <c r="A62" s="15" t="s">
        <v>537</v>
      </c>
      <c r="B62" s="17" t="n">
        <v>4476</v>
      </c>
      <c r="C62" s="18">
        <f>(3.0/B62*100)</f>
        <v/>
      </c>
      <c r="D62" s="19" t="n">
        <v>4473</v>
      </c>
      <c r="E62" s="18" t="n">
        <v>516.44109824</v>
      </c>
      <c r="F62" s="20" t="n">
        <v>1.37245184</v>
      </c>
      <c r="G62" s="18" t="n">
        <v>551.62782122</v>
      </c>
      <c r="H62" s="20" t="n">
        <v>2.27415407</v>
      </c>
      <c r="I62" s="18" t="s">
        <v>481</v>
      </c>
      <c r="J62" s="20" t="s">
        <v>481</v>
      </c>
      <c r="K62" s="18" t="s">
        <v>481</v>
      </c>
      <c r="L62" s="20" t="s">
        <v>481</v>
      </c>
      <c r="M62" s="18" t="s">
        <v>481</v>
      </c>
      <c r="N62" s="20" t="s">
        <v>481</v>
      </c>
      <c r="O62" s="18" t="s">
        <v>481</v>
      </c>
      <c r="P62" s="20" t="s">
        <v>481</v>
      </c>
      <c r="Q62" s="18" t="n">
        <v>476.26333819</v>
      </c>
      <c r="R62" s="20" t="n">
        <v>29.43702714</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383.68238779</v>
      </c>
      <c r="N63" s="20" t="n">
        <v>1.24851448</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464.78196465</v>
      </c>
      <c r="N64" s="20" t="n">
        <v>1.64197035</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427.99780567</v>
      </c>
      <c r="N65" s="20" t="n">
        <v>1.97258457</v>
      </c>
      <c r="O65" s="18" t="s">
        <v>481</v>
      </c>
      <c r="P65" s="20" t="s">
        <v>481</v>
      </c>
      <c r="Q65" s="18" t="s">
        <v>481</v>
      </c>
      <c r="R65" s="20" t="s">
        <v>481</v>
      </c>
    </row>
    <row r="66" spans="1:18">
      <c r="A66" s="15" t="s">
        <v>541</v>
      </c>
      <c r="B66" s="17" t="n">
        <v>5665</v>
      </c>
      <c r="C66" s="18">
        <f>(104.0/B66*100)</f>
        <v/>
      </c>
      <c r="D66" s="19" t="n">
        <v>5561</v>
      </c>
      <c r="E66" s="18" t="n">
        <v>418.91211461</v>
      </c>
      <c r="F66" s="20" t="n">
        <v>1.23182231</v>
      </c>
      <c r="G66" s="18" t="n">
        <v>425.83068458</v>
      </c>
      <c r="H66" s="20" t="n">
        <v>3.27106607</v>
      </c>
      <c r="I66" s="18" t="s">
        <v>481</v>
      </c>
      <c r="J66" s="20" t="s">
        <v>481</v>
      </c>
      <c r="K66" s="18" t="s">
        <v>481</v>
      </c>
      <c r="L66" s="20" t="s">
        <v>481</v>
      </c>
      <c r="M66" s="18" t="s">
        <v>481</v>
      </c>
      <c r="N66" s="20" t="s">
        <v>481</v>
      </c>
      <c r="O66" s="18" t="s">
        <v>481</v>
      </c>
      <c r="P66" s="20" t="s">
        <v>481</v>
      </c>
      <c r="Q66" s="18" t="n">
        <v>354.72003586</v>
      </c>
      <c r="R66" s="20" t="n">
        <v>3.30602861</v>
      </c>
    </row>
    <row r="67" spans="1:18">
      <c r="A67" s="15" t="s">
        <v>542</v>
      </c>
      <c r="B67" s="17" t="n">
        <v>6971</v>
      </c>
      <c r="C67" s="18">
        <f>(1330.0/B67*100)</f>
        <v/>
      </c>
      <c r="D67" s="19" t="n">
        <v>5641</v>
      </c>
      <c r="E67" s="18" t="n">
        <v>397.94205687</v>
      </c>
      <c r="F67" s="20" t="n">
        <v>2.7236721</v>
      </c>
      <c r="G67" s="18" t="n">
        <v>426.4946833</v>
      </c>
      <c r="H67" s="20" t="n">
        <v>2.80655932</v>
      </c>
      <c r="I67" s="18" t="s">
        <v>481</v>
      </c>
      <c r="J67" s="20" t="s">
        <v>481</v>
      </c>
      <c r="K67" s="18" t="s">
        <v>481</v>
      </c>
      <c r="L67" s="20" t="s">
        <v>481</v>
      </c>
      <c r="M67" s="18" t="s">
        <v>481</v>
      </c>
      <c r="N67" s="20" t="s">
        <v>481</v>
      </c>
      <c r="O67" s="18" t="s">
        <v>481</v>
      </c>
      <c r="P67" s="20" t="s">
        <v>481</v>
      </c>
      <c r="Q67" s="18" t="n">
        <v>356.91852449</v>
      </c>
      <c r="R67" s="20" t="n">
        <v>5.59064375</v>
      </c>
    </row>
    <row r="68" spans="1:18">
      <c r="A68" s="15" t="s">
        <v>543</v>
      </c>
      <c r="B68" s="17" t="n">
        <v>12083</v>
      </c>
      <c r="C68" s="18">
        <f>(32.0/B68*100)</f>
        <v/>
      </c>
      <c r="D68" s="19" t="n">
        <v>12051</v>
      </c>
      <c r="E68" s="18" t="n">
        <v>414.5557147</v>
      </c>
      <c r="F68" s="20" t="n">
        <v>1.33173161</v>
      </c>
      <c r="G68" s="18" t="n">
        <v>463.71906642</v>
      </c>
      <c r="H68" s="20" t="n">
        <v>2.16728444</v>
      </c>
      <c r="I68" s="18" t="s">
        <v>481</v>
      </c>
      <c r="J68" s="20" t="s">
        <v>481</v>
      </c>
      <c r="K68" s="18" t="s">
        <v>481</v>
      </c>
      <c r="L68" s="20" t="s">
        <v>481</v>
      </c>
      <c r="M68" s="18" t="s">
        <v>481</v>
      </c>
      <c r="N68" s="20" t="s">
        <v>481</v>
      </c>
      <c r="O68" s="18" t="s">
        <v>481</v>
      </c>
      <c r="P68" s="20" t="s">
        <v>481</v>
      </c>
      <c r="Q68" s="18" t="n">
        <v>358.51246536</v>
      </c>
      <c r="R68" s="20" t="n">
        <v>2.08566596</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434.88486177</v>
      </c>
      <c r="N69" s="20" t="n">
        <v>3.2334538</v>
      </c>
      <c r="O69" s="18" t="s">
        <v>481</v>
      </c>
      <c r="P69" s="20" t="s">
        <v>481</v>
      </c>
      <c r="Q69" s="18" t="s">
        <v>481</v>
      </c>
      <c r="R69" s="20" t="s">
        <v>481</v>
      </c>
    </row>
    <row r="70" spans="1:18">
      <c r="A70" s="15" t="s">
        <v>545</v>
      </c>
      <c r="B70" s="17" t="n">
        <v>6036</v>
      </c>
      <c r="C70" s="18">
        <f>(223.0/B70*100)</f>
        <v/>
      </c>
      <c r="D70" s="19" t="n">
        <v>5813</v>
      </c>
      <c r="E70" s="18" t="n">
        <v>482.15267894</v>
      </c>
      <c r="F70" s="20" t="n">
        <v>2.97252736</v>
      </c>
      <c r="G70" s="18" t="n">
        <v>513.2354304199999</v>
      </c>
      <c r="H70" s="20" t="n">
        <v>3.25239387</v>
      </c>
      <c r="I70" s="18" t="s">
        <v>481</v>
      </c>
      <c r="J70" s="20" t="s">
        <v>481</v>
      </c>
      <c r="K70" s="18" t="s">
        <v>481</v>
      </c>
      <c r="L70" s="20" t="s">
        <v>481</v>
      </c>
      <c r="M70" s="18" t="s">
        <v>481</v>
      </c>
      <c r="N70" s="20" t="s">
        <v>481</v>
      </c>
      <c r="O70" s="18" t="s">
        <v>481</v>
      </c>
      <c r="P70" s="20" t="s">
        <v>481</v>
      </c>
      <c r="Q70" s="18" t="n">
        <v>438.73859501</v>
      </c>
      <c r="R70" s="20" t="n">
        <v>9.108856210000001</v>
      </c>
    </row>
    <row r="71" spans="1:18">
      <c r="A71" s="15" t="s">
        <v>546</v>
      </c>
      <c r="B71" s="17" t="n">
        <v>6115</v>
      </c>
      <c r="C71" s="18">
        <f>(60.0/B71*100)</f>
        <v/>
      </c>
      <c r="D71" s="19" t="n">
        <v>6055</v>
      </c>
      <c r="E71" s="18" t="n">
        <v>536.6602894</v>
      </c>
      <c r="F71" s="20" t="n">
        <v>2.07448811</v>
      </c>
      <c r="G71" s="18" t="n">
        <v>577.77913217</v>
      </c>
      <c r="H71" s="20" t="n">
        <v>2.00208888</v>
      </c>
      <c r="I71" s="18" t="s">
        <v>481</v>
      </c>
      <c r="J71" s="20" t="s">
        <v>481</v>
      </c>
      <c r="K71" s="18" t="s">
        <v>481</v>
      </c>
      <c r="L71" s="20" t="s">
        <v>481</v>
      </c>
      <c r="M71" s="18" t="s">
        <v>481</v>
      </c>
      <c r="N71" s="20" t="s">
        <v>481</v>
      </c>
      <c r="O71" s="18" t="s">
        <v>481</v>
      </c>
      <c r="P71" s="20" t="s">
        <v>481</v>
      </c>
      <c r="Q71" s="18" t="n">
        <v>513.49289633</v>
      </c>
      <c r="R71" s="20" t="n">
        <v>18.28935541</v>
      </c>
    </row>
    <row r="72" spans="1:18">
      <c r="A72" s="15" t="s">
        <v>547</v>
      </c>
      <c r="B72" s="17" t="n">
        <v>7708</v>
      </c>
      <c r="C72" s="18">
        <f>(9.0/B72*100)</f>
        <v/>
      </c>
      <c r="D72" s="19" t="n">
        <v>7699</v>
      </c>
      <c r="E72" s="18" t="n">
        <v>500.20301421</v>
      </c>
      <c r="F72" s="20" t="n">
        <v>3.00385794</v>
      </c>
      <c r="G72" s="18" t="n">
        <v>561.4727798500001</v>
      </c>
      <c r="H72" s="20" t="n">
        <v>2.9582734</v>
      </c>
      <c r="I72" s="18" t="s">
        <v>481</v>
      </c>
      <c r="J72" s="20" t="s">
        <v>481</v>
      </c>
      <c r="K72" s="18" t="s">
        <v>481</v>
      </c>
      <c r="L72" s="20" t="s">
        <v>481</v>
      </c>
      <c r="M72" s="18" t="s">
        <v>481</v>
      </c>
      <c r="N72" s="20" t="s">
        <v>481</v>
      </c>
      <c r="O72" s="18" t="s">
        <v>481</v>
      </c>
      <c r="P72" s="20" t="s">
        <v>481</v>
      </c>
      <c r="Q72" s="18" t="n">
        <v>506.90991594</v>
      </c>
      <c r="R72" s="20" t="n">
        <v>21.69980787</v>
      </c>
    </row>
    <row r="73" spans="1:18">
      <c r="A73" s="15" t="s">
        <v>548</v>
      </c>
      <c r="B73" s="17" t="n">
        <v>8249</v>
      </c>
      <c r="C73" s="18">
        <f>(220.0/B73*100)</f>
        <v/>
      </c>
      <c r="D73" s="19" t="n">
        <v>8029</v>
      </c>
      <c r="E73" s="18" t="n">
        <v>413.97403426</v>
      </c>
      <c r="F73" s="20" t="n">
        <v>2.73695269</v>
      </c>
      <c r="G73" s="18" t="n">
        <v>445.93193376</v>
      </c>
      <c r="H73" s="20" t="n">
        <v>3.5984986</v>
      </c>
      <c r="I73" s="18" t="s">
        <v>481</v>
      </c>
      <c r="J73" s="20" t="s">
        <v>481</v>
      </c>
      <c r="K73" s="18" t="s">
        <v>481</v>
      </c>
      <c r="L73" s="20" t="s">
        <v>481</v>
      </c>
      <c r="M73" s="18" t="s">
        <v>481</v>
      </c>
      <c r="N73" s="20" t="s">
        <v>481</v>
      </c>
      <c r="O73" s="18" t="s">
        <v>481</v>
      </c>
      <c r="P73" s="20" t="s">
        <v>481</v>
      </c>
      <c r="Q73" s="18" t="n">
        <v>371.96698871</v>
      </c>
      <c r="R73" s="20" t="n">
        <v>10.55703631</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424.59045417</v>
      </c>
      <c r="N74" s="20" t="n">
        <v>1.40919814</v>
      </c>
      <c r="O74" s="18" t="s">
        <v>481</v>
      </c>
      <c r="P74" s="20" t="s">
        <v>481</v>
      </c>
      <c r="Q74" s="18" t="s">
        <v>481</v>
      </c>
      <c r="R74" s="20" t="s">
        <v>481</v>
      </c>
    </row>
    <row r="75" spans="1:18">
      <c r="A75" s="15" t="s">
        <v>550</v>
      </c>
      <c r="B75" s="17" t="n">
        <v>5375</v>
      </c>
      <c r="C75" s="18">
        <f>(355.0/B75*100)</f>
        <v/>
      </c>
      <c r="D75" s="19" t="n">
        <v>5020</v>
      </c>
      <c r="E75" s="18" t="n">
        <v>390.9558887</v>
      </c>
      <c r="F75" s="20" t="n">
        <v>2.36569927</v>
      </c>
      <c r="G75" s="18" t="n">
        <v>393.47191795</v>
      </c>
      <c r="H75" s="20" t="n">
        <v>3.3520116</v>
      </c>
      <c r="I75" s="18" t="s">
        <v>481</v>
      </c>
      <c r="J75" s="20" t="s">
        <v>481</v>
      </c>
      <c r="K75" s="18" t="s">
        <v>481</v>
      </c>
      <c r="L75" s="20" t="s">
        <v>481</v>
      </c>
      <c r="M75" s="18" t="s">
        <v>481</v>
      </c>
      <c r="N75" s="20" t="s">
        <v>481</v>
      </c>
      <c r="O75" s="18" t="s">
        <v>481</v>
      </c>
      <c r="P75" s="20" t="s">
        <v>481</v>
      </c>
      <c r="Q75" s="18" t="n">
        <v>363.50555293</v>
      </c>
      <c r="R75" s="20" t="n">
        <v>4.30436937</v>
      </c>
    </row>
    <row r="76" spans="1:18">
      <c r="A76" s="15" t="s">
        <v>551</v>
      </c>
      <c r="B76" s="17" t="n">
        <v>14167</v>
      </c>
      <c r="C76" s="18">
        <f>(238.0/B76*100)</f>
        <v/>
      </c>
      <c r="D76" s="19" t="n">
        <v>13929</v>
      </c>
      <c r="E76" s="18" t="n">
        <v>424.46413021</v>
      </c>
      <c r="F76" s="20" t="n">
        <v>2.41189009</v>
      </c>
      <c r="G76" s="18" t="n">
        <v>482.54172729</v>
      </c>
      <c r="H76" s="20" t="n">
        <v>2.69784513</v>
      </c>
      <c r="I76" s="18" t="s">
        <v>481</v>
      </c>
      <c r="J76" s="20" t="s">
        <v>481</v>
      </c>
      <c r="K76" s="18" t="s">
        <v>481</v>
      </c>
      <c r="L76" s="20" t="s">
        <v>481</v>
      </c>
      <c r="M76" s="18" t="s">
        <v>481</v>
      </c>
      <c r="N76" s="20" t="s">
        <v>481</v>
      </c>
      <c r="O76" s="18" t="s">
        <v>481</v>
      </c>
      <c r="P76" s="20" t="s">
        <v>481</v>
      </c>
      <c r="Q76" s="18" t="n">
        <v>361.11774304</v>
      </c>
      <c r="R76" s="20" t="n">
        <v>4.91563679</v>
      </c>
    </row>
    <row r="77" spans="1:18">
      <c r="A77" s="15" t="s">
        <v>552</v>
      </c>
      <c r="B77" s="17" t="n">
        <v>6062</v>
      </c>
      <c r="C77" s="18">
        <f>(511.0/B77*100)</f>
        <v/>
      </c>
      <c r="D77" s="19" t="n">
        <v>5551</v>
      </c>
      <c r="E77" s="18" t="n">
        <v>437.95470084</v>
      </c>
      <c r="F77" s="20" t="n">
        <v>2.48820079</v>
      </c>
      <c r="G77" s="18" t="n">
        <v>463.11266197</v>
      </c>
      <c r="H77" s="20" t="n">
        <v>3.73441562</v>
      </c>
      <c r="I77" s="18" t="s">
        <v>481</v>
      </c>
      <c r="J77" s="20" t="s">
        <v>481</v>
      </c>
      <c r="K77" s="18" t="s">
        <v>481</v>
      </c>
      <c r="L77" s="20" t="s">
        <v>481</v>
      </c>
      <c r="M77" s="18" t="s">
        <v>481</v>
      </c>
      <c r="N77" s="20" t="s">
        <v>481</v>
      </c>
      <c r="O77" s="18" t="s">
        <v>481</v>
      </c>
      <c r="P77" s="20" t="s">
        <v>481</v>
      </c>
      <c r="Q77" s="18" t="n">
        <v>375.97368086</v>
      </c>
      <c r="R77" s="20" t="n">
        <v>3.78498355</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524.64451931</v>
      </c>
      <c r="N78" s="20" t="n">
        <v>3.91006783</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475.18659836</v>
      </c>
      <c r="N79" s="20" t="n">
        <v>6.280552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456.48357586</v>
      </c>
      <c r="N80" s="20" t="n">
        <v>3.67164431</v>
      </c>
      <c r="O80" s="18" t="s">
        <v>481</v>
      </c>
      <c r="P80" s="20" t="s">
        <v>481</v>
      </c>
      <c r="Q80" s="18" t="s">
        <v>481</v>
      </c>
      <c r="R80" s="20" t="s">
        <v>481</v>
      </c>
    </row>
    <row r="81" spans="1:18">
      <c r="A81" s="23" t="s">
        <v>556</v>
      </c>
      <c r="B81" s="17" t="n">
        <v>8861</v>
      </c>
      <c r="C81" s="18">
        <f>(123.0/B81*100)</f>
        <v/>
      </c>
      <c r="D81" s="19" t="n">
        <v>8738</v>
      </c>
      <c r="E81" s="18" t="n">
        <v>430.98623909</v>
      </c>
      <c r="F81" s="20" t="n">
        <v>2.94996154</v>
      </c>
      <c r="G81" s="18" t="n">
        <v>466.1990451</v>
      </c>
      <c r="H81" s="20" t="n">
        <v>3.48765696</v>
      </c>
      <c r="I81" s="18" t="s">
        <v>481</v>
      </c>
      <c r="J81" s="20" t="s">
        <v>481</v>
      </c>
      <c r="K81" s="18" t="s">
        <v>481</v>
      </c>
      <c r="L81" s="20" t="s">
        <v>481</v>
      </c>
      <c r="M81" s="18" t="s">
        <v>481</v>
      </c>
      <c r="N81" s="20" t="s">
        <v>481</v>
      </c>
      <c r="O81" s="18" t="s">
        <v>481</v>
      </c>
      <c r="P81" s="20" t="s">
        <v>481</v>
      </c>
      <c r="Q81" s="18" t="n">
        <v>392.75149736</v>
      </c>
      <c r="R81" s="20" t="n">
        <v>10.67097413</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898</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515.3484233200001</v>
      </c>
      <c r="F7" s="20" t="n">
        <v>1.56004626</v>
      </c>
      <c r="G7" s="18" t="n">
        <v>499.11124588</v>
      </c>
      <c r="H7" s="20" t="n">
        <v>4.51131261</v>
      </c>
      <c r="I7" s="18" t="s">
        <v>481</v>
      </c>
      <c r="J7" s="20" t="s">
        <v>481</v>
      </c>
      <c r="K7" s="18" t="s">
        <v>481</v>
      </c>
      <c r="L7" s="20" t="s">
        <v>481</v>
      </c>
      <c r="M7" s="18" t="s">
        <v>481</v>
      </c>
      <c r="N7" s="20" t="s">
        <v>481</v>
      </c>
      <c r="O7" s="18" t="s">
        <v>481</v>
      </c>
      <c r="P7" s="20" t="s">
        <v>481</v>
      </c>
      <c r="Q7" s="18" t="n">
        <v>482.61904642</v>
      </c>
      <c r="R7" s="20" t="n">
        <v>4.65830295</v>
      </c>
    </row>
    <row r="8" spans="1:18">
      <c r="A8" s="15" t="s">
        <v>483</v>
      </c>
      <c r="B8" s="17" t="n">
        <v>7007</v>
      </c>
      <c r="C8" s="18">
        <f>(324.0/B8*100)</f>
        <v/>
      </c>
      <c r="D8" s="19" t="n">
        <v>6683</v>
      </c>
      <c r="E8" s="18" t="n">
        <v>500.635637</v>
      </c>
      <c r="F8" s="20" t="n">
        <v>2.5380141</v>
      </c>
      <c r="G8" s="18" t="n">
        <v>484.40306119</v>
      </c>
      <c r="H8" s="20" t="n">
        <v>4.80418587</v>
      </c>
      <c r="I8" s="18" t="s">
        <v>481</v>
      </c>
      <c r="J8" s="20" t="s">
        <v>481</v>
      </c>
      <c r="K8" s="18" t="s">
        <v>481</v>
      </c>
      <c r="L8" s="20" t="s">
        <v>481</v>
      </c>
      <c r="M8" s="18" t="n">
        <v>368.48347797</v>
      </c>
      <c r="N8" s="20" t="n">
        <v>14.99112476</v>
      </c>
      <c r="O8" s="18" t="s">
        <v>481</v>
      </c>
      <c r="P8" s="20" t="s">
        <v>481</v>
      </c>
      <c r="Q8" s="18" t="n">
        <v>440.6022535</v>
      </c>
      <c r="R8" s="20" t="n">
        <v>8.819313559999999</v>
      </c>
    </row>
    <row r="9" spans="1:18">
      <c r="A9" s="15" t="s">
        <v>484</v>
      </c>
      <c r="B9" s="17" t="n">
        <v>9651</v>
      </c>
      <c r="C9" s="18">
        <f>(373.0/B9*100)</f>
        <v/>
      </c>
      <c r="D9" s="19" t="n">
        <v>9278</v>
      </c>
      <c r="E9" s="18" t="n">
        <v>513.11736095</v>
      </c>
      <c r="F9" s="20" t="n">
        <v>2.3392828</v>
      </c>
      <c r="G9" s="18" t="n">
        <v>500.46149765</v>
      </c>
      <c r="H9" s="20" t="n">
        <v>3.65142934</v>
      </c>
      <c r="I9" s="18" t="s">
        <v>481</v>
      </c>
      <c r="J9" s="20" t="s">
        <v>481</v>
      </c>
      <c r="K9" s="18" t="s">
        <v>481</v>
      </c>
      <c r="L9" s="20" t="s">
        <v>481</v>
      </c>
      <c r="M9" s="18" t="n">
        <v>374.78530698</v>
      </c>
      <c r="N9" s="20" t="n">
        <v>11.62763904</v>
      </c>
      <c r="O9" s="18" t="s">
        <v>481</v>
      </c>
      <c r="P9" s="20" t="s">
        <v>481</v>
      </c>
      <c r="Q9" s="18" t="n">
        <v>428.10801021</v>
      </c>
      <c r="R9" s="20" t="n">
        <v>8.2085495</v>
      </c>
    </row>
    <row r="10" spans="1:18">
      <c r="A10" s="15" t="s">
        <v>485</v>
      </c>
      <c r="B10" s="17" t="n">
        <v>20058</v>
      </c>
      <c r="C10" s="18">
        <f>(590.0/B10*100)</f>
        <v/>
      </c>
      <c r="D10" s="19" t="n">
        <v>19468</v>
      </c>
      <c r="E10" s="18" t="n">
        <v>532.70615337</v>
      </c>
      <c r="F10" s="20" t="n">
        <v>1.98514882</v>
      </c>
      <c r="G10" s="18" t="n">
        <v>522.0945792</v>
      </c>
      <c r="H10" s="20" t="n">
        <v>3.85269027</v>
      </c>
      <c r="I10" s="18" t="s">
        <v>481</v>
      </c>
      <c r="J10" s="20" t="s">
        <v>481</v>
      </c>
      <c r="K10" s="18" t="s">
        <v>481</v>
      </c>
      <c r="L10" s="20" t="s">
        <v>481</v>
      </c>
      <c r="M10" s="18" t="s">
        <v>481</v>
      </c>
      <c r="N10" s="20" t="s">
        <v>481</v>
      </c>
      <c r="O10" s="18" t="s">
        <v>481</v>
      </c>
      <c r="P10" s="20" t="s">
        <v>481</v>
      </c>
      <c r="Q10" s="18" t="n">
        <v>453.9935903</v>
      </c>
      <c r="R10" s="20" t="n">
        <v>6.5146525</v>
      </c>
    </row>
    <row r="11" spans="1:18">
      <c r="A11" s="15" t="s">
        <v>486</v>
      </c>
      <c r="B11" s="17" t="n">
        <v>7053</v>
      </c>
      <c r="C11" s="18">
        <f>(259.0/B11*100)</f>
        <v/>
      </c>
      <c r="D11" s="19" t="n">
        <v>6794</v>
      </c>
      <c r="E11" s="18" t="n">
        <v>450.30476772</v>
      </c>
      <c r="F11" s="20" t="n">
        <v>2.69089226</v>
      </c>
      <c r="G11" s="18" t="n">
        <v>453.59353668</v>
      </c>
      <c r="H11" s="20" t="n">
        <v>3.391431</v>
      </c>
      <c r="I11" s="18" t="s">
        <v>481</v>
      </c>
      <c r="J11" s="20" t="s">
        <v>481</v>
      </c>
      <c r="K11" s="18" t="s">
        <v>481</v>
      </c>
      <c r="L11" s="20" t="s">
        <v>481</v>
      </c>
      <c r="M11" s="18" t="s">
        <v>481</v>
      </c>
      <c r="N11" s="20" t="s">
        <v>481</v>
      </c>
      <c r="O11" s="18" t="s">
        <v>481</v>
      </c>
      <c r="P11" s="20" t="s">
        <v>481</v>
      </c>
      <c r="Q11" s="18" t="n">
        <v>420.63721136</v>
      </c>
      <c r="R11" s="20" t="n">
        <v>6.24413955</v>
      </c>
    </row>
    <row r="12" spans="1:18">
      <c r="A12" s="15" t="s">
        <v>487</v>
      </c>
      <c r="B12" s="17" t="n">
        <v>6894</v>
      </c>
      <c r="C12" s="18">
        <f>(60.0/B12*100)</f>
        <v/>
      </c>
      <c r="D12" s="19" t="n">
        <v>6834</v>
      </c>
      <c r="E12" s="18" t="n">
        <v>498.75643556</v>
      </c>
      <c r="F12" s="20" t="n">
        <v>1.95816459</v>
      </c>
      <c r="G12" s="18" t="n">
        <v>503.43420969</v>
      </c>
      <c r="H12" s="20" t="n">
        <v>4.64435621</v>
      </c>
      <c r="I12" s="18" t="s">
        <v>481</v>
      </c>
      <c r="J12" s="20" t="s">
        <v>481</v>
      </c>
      <c r="K12" s="18" t="s">
        <v>481</v>
      </c>
      <c r="L12" s="20" t="s">
        <v>481</v>
      </c>
      <c r="M12" s="18" t="n">
        <v>366.6777112</v>
      </c>
      <c r="N12" s="20" t="n">
        <v>14.39052153</v>
      </c>
      <c r="O12" s="18" t="s">
        <v>481</v>
      </c>
      <c r="P12" s="20" t="s">
        <v>481</v>
      </c>
      <c r="Q12" s="18" t="n">
        <v>389.69258158</v>
      </c>
      <c r="R12" s="20" t="n">
        <v>6.214006</v>
      </c>
    </row>
    <row r="13" spans="1:18">
      <c r="A13" s="15" t="s">
        <v>488</v>
      </c>
      <c r="B13" s="17" t="n">
        <v>7161</v>
      </c>
      <c r="C13" s="18">
        <f>(368.0/B13*100)</f>
        <v/>
      </c>
      <c r="D13" s="19" t="n">
        <v>6793</v>
      </c>
      <c r="E13" s="18" t="n">
        <v>508.71476549</v>
      </c>
      <c r="F13" s="20" t="n">
        <v>2.23776372</v>
      </c>
      <c r="G13" s="18" t="n">
        <v>506.34501836</v>
      </c>
      <c r="H13" s="20" t="n">
        <v>4.88986494</v>
      </c>
      <c r="I13" s="18" t="s">
        <v>481</v>
      </c>
      <c r="J13" s="20" t="s">
        <v>481</v>
      </c>
      <c r="K13" s="18" t="s">
        <v>481</v>
      </c>
      <c r="L13" s="20" t="s">
        <v>481</v>
      </c>
      <c r="M13" s="18" t="n">
        <v>436.36003517</v>
      </c>
      <c r="N13" s="20" t="n">
        <v>6.43426798</v>
      </c>
      <c r="O13" s="18" t="s">
        <v>481</v>
      </c>
      <c r="P13" s="20" t="s">
        <v>481</v>
      </c>
      <c r="Q13" s="18" t="n">
        <v>407.40276767</v>
      </c>
      <c r="R13" s="20" t="n">
        <v>10.03701522</v>
      </c>
    </row>
    <row r="14" spans="1:18">
      <c r="A14" s="15" t="s">
        <v>489</v>
      </c>
      <c r="B14" s="17" t="n">
        <v>5587</v>
      </c>
      <c r="C14" s="18">
        <f>(96.0/B14*100)</f>
        <v/>
      </c>
      <c r="D14" s="19" t="n">
        <v>5491</v>
      </c>
      <c r="E14" s="18" t="n">
        <v>536.58304562</v>
      </c>
      <c r="F14" s="20" t="n">
        <v>2.03877274</v>
      </c>
      <c r="G14" s="18" t="n">
        <v>532.3422100400001</v>
      </c>
      <c r="H14" s="20" t="n">
        <v>4.83499459</v>
      </c>
      <c r="I14" s="18" t="s">
        <v>481</v>
      </c>
      <c r="J14" s="20" t="s">
        <v>481</v>
      </c>
      <c r="K14" s="18" t="s">
        <v>481</v>
      </c>
      <c r="L14" s="20" t="s">
        <v>481</v>
      </c>
      <c r="M14" s="18" t="s">
        <v>481</v>
      </c>
      <c r="N14" s="20" t="s">
        <v>481</v>
      </c>
      <c r="O14" s="18" t="s">
        <v>481</v>
      </c>
      <c r="P14" s="20" t="s">
        <v>481</v>
      </c>
      <c r="Q14" s="18" t="n">
        <v>471.12377474</v>
      </c>
      <c r="R14" s="20" t="n">
        <v>12.10942691</v>
      </c>
    </row>
    <row r="15" spans="1:18">
      <c r="A15" s="15" t="s">
        <v>490</v>
      </c>
      <c r="B15" s="17" t="n">
        <v>5882</v>
      </c>
      <c r="C15" s="18">
        <f>(206.0/B15*100)</f>
        <v/>
      </c>
      <c r="D15" s="19" t="n">
        <v>5676</v>
      </c>
      <c r="E15" s="18" t="n">
        <v>534.4301143</v>
      </c>
      <c r="F15" s="20" t="n">
        <v>2.55471708</v>
      </c>
      <c r="G15" s="18" t="n">
        <v>537.92346183</v>
      </c>
      <c r="H15" s="20" t="n">
        <v>3.36283137</v>
      </c>
      <c r="I15" s="18" t="s">
        <v>481</v>
      </c>
      <c r="J15" s="20" t="s">
        <v>481</v>
      </c>
      <c r="K15" s="18" t="s">
        <v>481</v>
      </c>
      <c r="L15" s="20" t="s">
        <v>481</v>
      </c>
      <c r="M15" s="18" t="n">
        <v>375.95013089</v>
      </c>
      <c r="N15" s="20" t="n">
        <v>17.42774697</v>
      </c>
      <c r="O15" s="18" t="s">
        <v>481</v>
      </c>
      <c r="P15" s="20" t="s">
        <v>481</v>
      </c>
      <c r="Q15" s="18" t="n">
        <v>454.644954</v>
      </c>
      <c r="R15" s="20" t="n">
        <v>8.44130975</v>
      </c>
    </row>
    <row r="16" spans="1:18">
      <c r="A16" s="15" t="s">
        <v>491</v>
      </c>
      <c r="B16" s="17" t="n">
        <v>6108</v>
      </c>
      <c r="C16" s="18">
        <f>(203.0/B16*100)</f>
        <v/>
      </c>
      <c r="D16" s="19" t="n">
        <v>5905</v>
      </c>
      <c r="E16" s="18" t="n">
        <v>504.50264905</v>
      </c>
      <c r="F16" s="20" t="n">
        <v>2.08683493</v>
      </c>
      <c r="G16" s="18" t="n">
        <v>499.39372503</v>
      </c>
      <c r="H16" s="20" t="n">
        <v>3.5480843</v>
      </c>
      <c r="I16" s="18" t="s">
        <v>481</v>
      </c>
      <c r="J16" s="20" t="s">
        <v>481</v>
      </c>
      <c r="K16" s="18" t="s">
        <v>481</v>
      </c>
      <c r="L16" s="20" t="s">
        <v>481</v>
      </c>
      <c r="M16" s="18" t="s">
        <v>481</v>
      </c>
      <c r="N16" s="20" t="s">
        <v>481</v>
      </c>
      <c r="O16" s="18" t="s">
        <v>481</v>
      </c>
      <c r="P16" s="20" t="s">
        <v>481</v>
      </c>
      <c r="Q16" s="18" t="n">
        <v>406.3149373</v>
      </c>
      <c r="R16" s="20" t="n">
        <v>10.25641635</v>
      </c>
    </row>
    <row r="17" spans="1:18">
      <c r="A17" s="15" t="s">
        <v>492</v>
      </c>
      <c r="B17" s="17" t="n">
        <v>6504</v>
      </c>
      <c r="C17" s="18">
        <f>(2741.0/B17*100)</f>
        <v/>
      </c>
      <c r="D17" s="19" t="n">
        <v>3763</v>
      </c>
      <c r="E17" s="18" t="n">
        <v>523.57144972</v>
      </c>
      <c r="F17" s="20" t="n">
        <v>3.45570158</v>
      </c>
      <c r="G17" s="18" t="n">
        <v>498.15309263</v>
      </c>
      <c r="H17" s="20" t="n">
        <v>5.61812212</v>
      </c>
      <c r="I17" s="18" t="s">
        <v>481</v>
      </c>
      <c r="J17" s="20" t="s">
        <v>481</v>
      </c>
      <c r="K17" s="18" t="s">
        <v>481</v>
      </c>
      <c r="L17" s="20" t="s">
        <v>481</v>
      </c>
      <c r="M17" s="18" t="n">
        <v>360.48925247</v>
      </c>
      <c r="N17" s="20" t="n">
        <v>12.44339086</v>
      </c>
      <c r="O17" s="18" t="s">
        <v>481</v>
      </c>
      <c r="P17" s="20" t="s">
        <v>481</v>
      </c>
      <c r="Q17" s="18" t="n">
        <v>461.28515177</v>
      </c>
      <c r="R17" s="20" t="n">
        <v>8.54240776</v>
      </c>
    </row>
    <row r="18" spans="1:18">
      <c r="A18" s="15" t="s">
        <v>493</v>
      </c>
      <c r="B18" s="17" t="n">
        <v>5532</v>
      </c>
      <c r="C18" s="18">
        <f>(33.0/B18*100)</f>
        <v/>
      </c>
      <c r="D18" s="19" t="n">
        <v>5499</v>
      </c>
      <c r="E18" s="18" t="n">
        <v>462.21205864</v>
      </c>
      <c r="F18" s="20" t="n">
        <v>3.52306785</v>
      </c>
      <c r="G18" s="18" t="n">
        <v>438.00930486</v>
      </c>
      <c r="H18" s="20" t="n">
        <v>5.87625759</v>
      </c>
      <c r="I18" s="18" t="s">
        <v>481</v>
      </c>
      <c r="J18" s="20" t="s">
        <v>481</v>
      </c>
      <c r="K18" s="18" t="s">
        <v>481</v>
      </c>
      <c r="L18" s="20" t="s">
        <v>481</v>
      </c>
      <c r="M18" s="18" t="s">
        <v>481</v>
      </c>
      <c r="N18" s="20" t="s">
        <v>481</v>
      </c>
      <c r="O18" s="18" t="s">
        <v>481</v>
      </c>
      <c r="P18" s="20" t="s">
        <v>481</v>
      </c>
      <c r="Q18" s="18" t="n">
        <v>369.19401502</v>
      </c>
      <c r="R18" s="20" t="n">
        <v>8.940914190000001</v>
      </c>
    </row>
    <row r="19" spans="1:18">
      <c r="A19" s="15" t="s">
        <v>494</v>
      </c>
      <c r="B19" s="17" t="n">
        <v>5658</v>
      </c>
      <c r="C19" s="18">
        <f>(521.0/B19*100)</f>
        <v/>
      </c>
      <c r="D19" s="19" t="n">
        <v>5137</v>
      </c>
      <c r="E19" s="18" t="n">
        <v>483.64673232</v>
      </c>
      <c r="F19" s="20" t="n">
        <v>2.65222886</v>
      </c>
      <c r="G19" s="18" t="n">
        <v>470.83643062</v>
      </c>
      <c r="H19" s="20" t="n">
        <v>5.81882726</v>
      </c>
      <c r="I19" s="18" t="s">
        <v>481</v>
      </c>
      <c r="J19" s="20" t="s">
        <v>481</v>
      </c>
      <c r="K19" s="18" t="s">
        <v>481</v>
      </c>
      <c r="L19" s="20" t="s">
        <v>481</v>
      </c>
      <c r="M19" s="18" t="s">
        <v>481</v>
      </c>
      <c r="N19" s="20" t="s">
        <v>481</v>
      </c>
      <c r="O19" s="18" t="s">
        <v>481</v>
      </c>
      <c r="P19" s="20" t="s">
        <v>481</v>
      </c>
      <c r="Q19" s="18" t="n">
        <v>398.50521908</v>
      </c>
      <c r="R19" s="20" t="n">
        <v>8.05240989</v>
      </c>
    </row>
    <row r="20" spans="1:18">
      <c r="A20" s="15" t="s">
        <v>495</v>
      </c>
      <c r="B20" s="17" t="n">
        <v>3371</v>
      </c>
      <c r="C20" s="18">
        <f>(75.0/B20*100)</f>
        <v/>
      </c>
      <c r="D20" s="19" t="n">
        <v>3296</v>
      </c>
      <c r="E20" s="18" t="n">
        <v>477.70970716</v>
      </c>
      <c r="F20" s="20" t="n">
        <v>1.74991498</v>
      </c>
      <c r="G20" s="18" t="n">
        <v>465.56734528</v>
      </c>
      <c r="H20" s="20" t="n">
        <v>5.39087848</v>
      </c>
      <c r="I20" s="18" t="s">
        <v>481</v>
      </c>
      <c r="J20" s="20" t="s">
        <v>481</v>
      </c>
      <c r="K20" s="18" t="s">
        <v>481</v>
      </c>
      <c r="L20" s="20" t="s">
        <v>481</v>
      </c>
      <c r="M20" s="18" t="s">
        <v>481</v>
      </c>
      <c r="N20" s="20" t="s">
        <v>481</v>
      </c>
      <c r="O20" s="18" t="s">
        <v>481</v>
      </c>
      <c r="P20" s="20" t="s">
        <v>481</v>
      </c>
      <c r="Q20" s="18" t="n">
        <v>433.33193041</v>
      </c>
      <c r="R20" s="20" t="n">
        <v>7.48442016</v>
      </c>
    </row>
    <row r="21" spans="1:18">
      <c r="A21" s="15" t="s">
        <v>496</v>
      </c>
      <c r="B21" s="17" t="n">
        <v>5741</v>
      </c>
      <c r="C21" s="18">
        <f>(90.0/B21*100)</f>
        <v/>
      </c>
      <c r="D21" s="19" t="n">
        <v>5651</v>
      </c>
      <c r="E21" s="18" t="n">
        <v>504.96644875</v>
      </c>
      <c r="F21" s="20" t="n">
        <v>2.46228402</v>
      </c>
      <c r="G21" s="18" t="n">
        <v>492.91672175</v>
      </c>
      <c r="H21" s="20" t="n">
        <v>4.88087033</v>
      </c>
      <c r="I21" s="18" t="s">
        <v>481</v>
      </c>
      <c r="J21" s="20" t="s">
        <v>481</v>
      </c>
      <c r="K21" s="18" t="s">
        <v>481</v>
      </c>
      <c r="L21" s="20" t="s">
        <v>481</v>
      </c>
      <c r="M21" s="18" t="s">
        <v>481</v>
      </c>
      <c r="N21" s="20" t="s">
        <v>481</v>
      </c>
      <c r="O21" s="18" t="s">
        <v>481</v>
      </c>
      <c r="P21" s="20" t="s">
        <v>481</v>
      </c>
      <c r="Q21" s="18" t="n">
        <v>453.48151582</v>
      </c>
      <c r="R21" s="20" t="n">
        <v>9.89212916</v>
      </c>
    </row>
    <row r="22" spans="1:18">
      <c r="A22" s="15" t="s">
        <v>497</v>
      </c>
      <c r="B22" s="17" t="n">
        <v>6598</v>
      </c>
      <c r="C22" s="18">
        <f>(45.0/B22*100)</f>
        <v/>
      </c>
      <c r="D22" s="19" t="n">
        <v>6553</v>
      </c>
      <c r="E22" s="18" t="n">
        <v>474.44899881</v>
      </c>
      <c r="F22" s="20" t="n">
        <v>3.06813331</v>
      </c>
      <c r="G22" s="18" t="n">
        <v>470.6662823</v>
      </c>
      <c r="H22" s="20" t="n">
        <v>8.77923363</v>
      </c>
      <c r="I22" s="18" t="s">
        <v>481</v>
      </c>
      <c r="J22" s="20" t="s">
        <v>481</v>
      </c>
      <c r="K22" s="18" t="s">
        <v>481</v>
      </c>
      <c r="L22" s="20" t="s">
        <v>481</v>
      </c>
      <c r="M22" s="18" t="s">
        <v>481</v>
      </c>
      <c r="N22" s="20" t="s">
        <v>481</v>
      </c>
      <c r="O22" s="18" t="n">
        <v>390.59127277</v>
      </c>
      <c r="P22" s="20" t="n">
        <v>82.06202733000001</v>
      </c>
      <c r="Q22" s="18" t="n">
        <v>350.4372073</v>
      </c>
      <c r="R22" s="20" t="n">
        <v>8.283623970000001</v>
      </c>
    </row>
    <row r="23" spans="1:18">
      <c r="A23" s="15" t="s">
        <v>498</v>
      </c>
      <c r="B23" s="17" t="n">
        <v>11583</v>
      </c>
      <c r="C23" s="18">
        <f>(321.0/B23*100)</f>
        <v/>
      </c>
      <c r="D23" s="19" t="n">
        <v>11262</v>
      </c>
      <c r="E23" s="18" t="n">
        <v>484.624616</v>
      </c>
      <c r="F23" s="20" t="n">
        <v>2.58532715</v>
      </c>
      <c r="G23" s="18" t="n">
        <v>472.76124905</v>
      </c>
      <c r="H23" s="20" t="n">
        <v>4.50326836</v>
      </c>
      <c r="I23" s="18" t="s">
        <v>481</v>
      </c>
      <c r="J23" s="20" t="s">
        <v>481</v>
      </c>
      <c r="K23" s="18" t="s">
        <v>481</v>
      </c>
      <c r="L23" s="20" t="s">
        <v>481</v>
      </c>
      <c r="M23" s="18" t="s">
        <v>481</v>
      </c>
      <c r="N23" s="20" t="s">
        <v>481</v>
      </c>
      <c r="O23" s="18" t="s">
        <v>481</v>
      </c>
      <c r="P23" s="20" t="s">
        <v>481</v>
      </c>
      <c r="Q23" s="18" t="n">
        <v>418.82462959</v>
      </c>
      <c r="R23" s="20" t="n">
        <v>9.49537761</v>
      </c>
    </row>
    <row r="24" spans="1:18">
      <c r="A24" s="15" t="s">
        <v>499</v>
      </c>
      <c r="B24" s="17" t="n">
        <v>6647</v>
      </c>
      <c r="C24" s="18">
        <f>(23.0/B24*100)</f>
        <v/>
      </c>
      <c r="D24" s="19" t="n">
        <v>6624</v>
      </c>
      <c r="E24" s="18" t="n">
        <v>541.24394158</v>
      </c>
      <c r="F24" s="20" t="n">
        <v>2.7789874</v>
      </c>
      <c r="G24" s="18" t="n">
        <v>529.08839986</v>
      </c>
      <c r="H24" s="20" t="n">
        <v>6.28239322</v>
      </c>
      <c r="I24" s="18" t="s">
        <v>481</v>
      </c>
      <c r="J24" s="20" t="s">
        <v>481</v>
      </c>
      <c r="K24" s="18" t="s">
        <v>481</v>
      </c>
      <c r="L24" s="20" t="s">
        <v>481</v>
      </c>
      <c r="M24" s="18" t="s">
        <v>481</v>
      </c>
      <c r="N24" s="20" t="s">
        <v>481</v>
      </c>
      <c r="O24" s="18" t="s">
        <v>481</v>
      </c>
      <c r="P24" s="20" t="s">
        <v>481</v>
      </c>
      <c r="Q24" s="18" t="n">
        <v>470.68279027</v>
      </c>
      <c r="R24" s="20" t="n">
        <v>11.78293255</v>
      </c>
    </row>
    <row r="25" spans="1:18">
      <c r="A25" s="15" t="s">
        <v>500</v>
      </c>
      <c r="B25" s="17" t="n">
        <v>5581</v>
      </c>
      <c r="C25" s="18">
        <f>(26.0/B25*100)</f>
        <v/>
      </c>
      <c r="D25" s="19" t="n">
        <v>5555</v>
      </c>
      <c r="E25" s="18" t="n">
        <v>515.6904919999999</v>
      </c>
      <c r="F25" s="20" t="n">
        <v>3.04810043</v>
      </c>
      <c r="G25" s="18" t="n">
        <v>520.79376747</v>
      </c>
      <c r="H25" s="20" t="n">
        <v>5.6795096</v>
      </c>
      <c r="I25" s="18" t="s">
        <v>481</v>
      </c>
      <c r="J25" s="20" t="s">
        <v>481</v>
      </c>
      <c r="K25" s="18" t="s">
        <v>481</v>
      </c>
      <c r="L25" s="20" t="s">
        <v>481</v>
      </c>
      <c r="M25" s="18" t="s">
        <v>481</v>
      </c>
      <c r="N25" s="20" t="s">
        <v>481</v>
      </c>
      <c r="O25" s="18" t="s">
        <v>481</v>
      </c>
      <c r="P25" s="20" t="s">
        <v>481</v>
      </c>
      <c r="Q25" s="18" t="n">
        <v>474.72493593</v>
      </c>
      <c r="R25" s="20" t="n">
        <v>13.14120589</v>
      </c>
    </row>
    <row r="26" spans="1:18">
      <c r="A26" s="15" t="s">
        <v>501</v>
      </c>
      <c r="B26" s="17" t="n">
        <v>4869</v>
      </c>
      <c r="C26" s="18">
        <f>(103.0/B26*100)</f>
        <v/>
      </c>
      <c r="D26" s="19" t="n">
        <v>4766</v>
      </c>
      <c r="E26" s="18" t="n">
        <v>491.86758349</v>
      </c>
      <c r="F26" s="20" t="n">
        <v>1.59890633</v>
      </c>
      <c r="G26" s="18" t="n">
        <v>490.90898452</v>
      </c>
      <c r="H26" s="20" t="n">
        <v>4.1960142</v>
      </c>
      <c r="I26" s="18" t="s">
        <v>481</v>
      </c>
      <c r="J26" s="20" t="s">
        <v>481</v>
      </c>
      <c r="K26" s="18" t="s">
        <v>481</v>
      </c>
      <c r="L26" s="20" t="s">
        <v>481</v>
      </c>
      <c r="M26" s="18" t="s">
        <v>481</v>
      </c>
      <c r="N26" s="20" t="s">
        <v>481</v>
      </c>
      <c r="O26" s="18" t="s">
        <v>481</v>
      </c>
      <c r="P26" s="20" t="s">
        <v>481</v>
      </c>
      <c r="Q26" s="18" t="n">
        <v>434.17315948</v>
      </c>
      <c r="R26" s="20" t="n">
        <v>10.65889102</v>
      </c>
    </row>
    <row r="27" spans="1:18">
      <c r="A27" s="15" t="s">
        <v>502</v>
      </c>
      <c r="B27" s="17" t="n">
        <v>5299</v>
      </c>
      <c r="C27" s="18">
        <f>(228.0/B27*100)</f>
        <v/>
      </c>
      <c r="D27" s="19" t="n">
        <v>5071</v>
      </c>
      <c r="E27" s="18" t="n">
        <v>493.39812627</v>
      </c>
      <c r="F27" s="20" t="n">
        <v>1.35778359</v>
      </c>
      <c r="G27" s="18" t="n">
        <v>472.59017301</v>
      </c>
      <c r="H27" s="20" t="n">
        <v>2.91413468</v>
      </c>
      <c r="I27" s="18" t="s">
        <v>481</v>
      </c>
      <c r="J27" s="20" t="s">
        <v>481</v>
      </c>
      <c r="K27" s="18" t="s">
        <v>481</v>
      </c>
      <c r="L27" s="20" t="s">
        <v>481</v>
      </c>
      <c r="M27" s="18" t="s">
        <v>481</v>
      </c>
      <c r="N27" s="20" t="s">
        <v>481</v>
      </c>
      <c r="O27" s="18" t="s">
        <v>481</v>
      </c>
      <c r="P27" s="20" t="s">
        <v>481</v>
      </c>
      <c r="Q27" s="18" t="n">
        <v>405.80129565</v>
      </c>
      <c r="R27" s="20" t="n">
        <v>4.59091222</v>
      </c>
    </row>
    <row r="28" spans="1:18">
      <c r="A28" s="15" t="s">
        <v>503</v>
      </c>
      <c r="B28" s="17" t="n">
        <v>7568</v>
      </c>
      <c r="C28" s="18">
        <f>(600.0/B28*100)</f>
        <v/>
      </c>
      <c r="D28" s="19" t="n">
        <v>6968</v>
      </c>
      <c r="E28" s="18" t="n">
        <v>420.47780842</v>
      </c>
      <c r="F28" s="20" t="n">
        <v>2.31915703</v>
      </c>
      <c r="G28" s="18" t="n">
        <v>419.91844102</v>
      </c>
      <c r="H28" s="20" t="n">
        <v>3.07814621</v>
      </c>
      <c r="I28" s="18" t="s">
        <v>481</v>
      </c>
      <c r="J28" s="20" t="s">
        <v>481</v>
      </c>
      <c r="K28" s="18" t="s">
        <v>481</v>
      </c>
      <c r="L28" s="20" t="s">
        <v>481</v>
      </c>
      <c r="M28" s="18" t="s">
        <v>481</v>
      </c>
      <c r="N28" s="20" t="s">
        <v>481</v>
      </c>
      <c r="O28" s="18" t="s">
        <v>481</v>
      </c>
      <c r="P28" s="20" t="s">
        <v>481</v>
      </c>
      <c r="Q28" s="18" t="n">
        <v>393.60771207</v>
      </c>
      <c r="R28" s="20" t="n">
        <v>6.50478065</v>
      </c>
    </row>
    <row r="29" spans="1:18">
      <c r="A29" s="15" t="s">
        <v>504</v>
      </c>
      <c r="B29" s="17" t="n">
        <v>5385</v>
      </c>
      <c r="C29" s="18">
        <f>(30.0/B29*100)</f>
        <v/>
      </c>
      <c r="D29" s="19" t="n">
        <v>5355</v>
      </c>
      <c r="E29" s="18" t="n">
        <v>515.41023568</v>
      </c>
      <c r="F29" s="20" t="n">
        <v>2.36116236</v>
      </c>
      <c r="G29" s="18" t="n">
        <v>508.78217557</v>
      </c>
      <c r="H29" s="20" t="n">
        <v>4.26233634</v>
      </c>
      <c r="I29" s="18" t="s">
        <v>481</v>
      </c>
      <c r="J29" s="20" t="s">
        <v>481</v>
      </c>
      <c r="K29" s="18" t="s">
        <v>481</v>
      </c>
      <c r="L29" s="20" t="s">
        <v>481</v>
      </c>
      <c r="M29" s="18" t="n">
        <v>358.28551468</v>
      </c>
      <c r="N29" s="20" t="n">
        <v>8.567023300000001</v>
      </c>
      <c r="O29" s="18" t="s">
        <v>481</v>
      </c>
      <c r="P29" s="20" t="s">
        <v>481</v>
      </c>
      <c r="Q29" s="18" t="n">
        <v>389.45532882</v>
      </c>
      <c r="R29" s="20" t="n">
        <v>13.23567667</v>
      </c>
    </row>
    <row r="30" spans="1:18">
      <c r="A30" s="15" t="s">
        <v>505</v>
      </c>
      <c r="B30" s="17" t="n">
        <v>4520</v>
      </c>
      <c r="C30" s="18">
        <f>(279.0/B30*100)</f>
        <v/>
      </c>
      <c r="D30" s="19" t="n">
        <v>4241</v>
      </c>
      <c r="E30" s="18" t="n">
        <v>520.57796948</v>
      </c>
      <c r="F30" s="20" t="n">
        <v>2.61426832</v>
      </c>
      <c r="G30" s="18" t="n">
        <v>503.82017534</v>
      </c>
      <c r="H30" s="20" t="n">
        <v>5.14320816</v>
      </c>
      <c r="I30" s="18" t="s">
        <v>481</v>
      </c>
      <c r="J30" s="20" t="s">
        <v>481</v>
      </c>
      <c r="K30" s="18" t="s">
        <v>481</v>
      </c>
      <c r="L30" s="20" t="s">
        <v>481</v>
      </c>
      <c r="M30" s="18" t="s">
        <v>481</v>
      </c>
      <c r="N30" s="20" t="s">
        <v>481</v>
      </c>
      <c r="O30" s="18" t="s">
        <v>481</v>
      </c>
      <c r="P30" s="20" t="s">
        <v>481</v>
      </c>
      <c r="Q30" s="18" t="n">
        <v>435.74738938</v>
      </c>
      <c r="R30" s="20" t="n">
        <v>8.52537373</v>
      </c>
    </row>
    <row r="31" spans="1:18">
      <c r="A31" s="15" t="s">
        <v>506</v>
      </c>
      <c r="B31" s="17" t="n">
        <v>5456</v>
      </c>
      <c r="C31" s="18">
        <f>(159.0/B31*100)</f>
        <v/>
      </c>
      <c r="D31" s="19" t="n">
        <v>5297</v>
      </c>
      <c r="E31" s="18" t="n">
        <v>504.5553092</v>
      </c>
      <c r="F31" s="20" t="n">
        <v>2.19061258</v>
      </c>
      <c r="G31" s="18" t="n">
        <v>494.50439419</v>
      </c>
      <c r="H31" s="20" t="n">
        <v>4.58707462</v>
      </c>
      <c r="I31" s="18" t="s">
        <v>481</v>
      </c>
      <c r="J31" s="20" t="s">
        <v>481</v>
      </c>
      <c r="K31" s="18" t="s">
        <v>481</v>
      </c>
      <c r="L31" s="20" t="s">
        <v>481</v>
      </c>
      <c r="M31" s="18" t="s">
        <v>481</v>
      </c>
      <c r="N31" s="20" t="s">
        <v>481</v>
      </c>
      <c r="O31" s="18" t="s">
        <v>481</v>
      </c>
      <c r="P31" s="20" t="s">
        <v>481</v>
      </c>
      <c r="Q31" s="18" t="n">
        <v>420.92980991</v>
      </c>
      <c r="R31" s="20" t="n">
        <v>7.0901227</v>
      </c>
    </row>
    <row r="32" spans="1:18">
      <c r="A32" s="15" t="s">
        <v>507</v>
      </c>
      <c r="B32" s="17" t="n">
        <v>4478</v>
      </c>
      <c r="C32" s="18">
        <f>(6.0/B32*100)</f>
        <v/>
      </c>
      <c r="D32" s="19" t="n">
        <v>4472</v>
      </c>
      <c r="E32" s="18" t="n">
        <v>501.3818174</v>
      </c>
      <c r="F32" s="20" t="n">
        <v>2.58023185</v>
      </c>
      <c r="G32" s="18" t="n">
        <v>510.97328868</v>
      </c>
      <c r="H32" s="20" t="n">
        <v>4.09250181</v>
      </c>
      <c r="I32" s="18" t="s">
        <v>481</v>
      </c>
      <c r="J32" s="20" t="s">
        <v>481</v>
      </c>
      <c r="K32" s="18" t="s">
        <v>481</v>
      </c>
      <c r="L32" s="20" t="s">
        <v>481</v>
      </c>
      <c r="M32" s="18" t="s">
        <v>481</v>
      </c>
      <c r="N32" s="20" t="s">
        <v>481</v>
      </c>
      <c r="O32" s="18" t="s">
        <v>481</v>
      </c>
      <c r="P32" s="20" t="s">
        <v>481</v>
      </c>
      <c r="Q32" s="18" t="n">
        <v>422.66682977</v>
      </c>
      <c r="R32" s="20" t="n">
        <v>13.65750449</v>
      </c>
    </row>
    <row r="33" spans="1:18">
      <c r="A33" s="15" t="s">
        <v>508</v>
      </c>
      <c r="B33" s="17" t="n">
        <v>7325</v>
      </c>
      <c r="C33" s="18">
        <f>(90.0/B33*100)</f>
        <v/>
      </c>
      <c r="D33" s="19" t="n">
        <v>7235</v>
      </c>
      <c r="E33" s="18" t="n">
        <v>503.29456356</v>
      </c>
      <c r="F33" s="20" t="n">
        <v>2.57195147</v>
      </c>
      <c r="G33" s="18" t="n">
        <v>501.29778671</v>
      </c>
      <c r="H33" s="20" t="n">
        <v>4.55923273</v>
      </c>
      <c r="I33" s="18" t="s">
        <v>481</v>
      </c>
      <c r="J33" s="20" t="s">
        <v>481</v>
      </c>
      <c r="K33" s="18" t="s">
        <v>481</v>
      </c>
      <c r="L33" s="20" t="s">
        <v>481</v>
      </c>
      <c r="M33" s="18" t="s">
        <v>481</v>
      </c>
      <c r="N33" s="20" t="s">
        <v>481</v>
      </c>
      <c r="O33" s="18" t="s">
        <v>481</v>
      </c>
      <c r="P33" s="20" t="s">
        <v>481</v>
      </c>
      <c r="Q33" s="18" t="n">
        <v>418.6485806</v>
      </c>
      <c r="R33" s="20" t="n">
        <v>10.81724545</v>
      </c>
    </row>
    <row r="34" spans="1:18">
      <c r="A34" s="15" t="s">
        <v>509</v>
      </c>
      <c r="B34" s="17" t="n">
        <v>6350</v>
      </c>
      <c r="C34" s="18">
        <f>(117.0/B34*100)</f>
        <v/>
      </c>
      <c r="D34" s="19" t="n">
        <v>6233</v>
      </c>
      <c r="E34" s="18" t="n">
        <v>472.20174551</v>
      </c>
      <c r="F34" s="20" t="n">
        <v>2.3007375</v>
      </c>
      <c r="G34" s="18" t="n">
        <v>463.76154168</v>
      </c>
      <c r="H34" s="20" t="n">
        <v>4.06954554</v>
      </c>
      <c r="I34" s="18" t="s">
        <v>481</v>
      </c>
      <c r="J34" s="20" t="s">
        <v>481</v>
      </c>
      <c r="K34" s="18" t="s">
        <v>481</v>
      </c>
      <c r="L34" s="20" t="s">
        <v>481</v>
      </c>
      <c r="M34" s="18" t="n">
        <v>306.56969545</v>
      </c>
      <c r="N34" s="20" t="n">
        <v>10.27624616</v>
      </c>
      <c r="O34" s="18" t="s">
        <v>481</v>
      </c>
      <c r="P34" s="20" t="s">
        <v>481</v>
      </c>
      <c r="Q34" s="18" t="n">
        <v>385.7644371</v>
      </c>
      <c r="R34" s="20" t="n">
        <v>7.97239129</v>
      </c>
    </row>
    <row r="35" spans="1:18">
      <c r="A35" s="15" t="s">
        <v>510</v>
      </c>
      <c r="B35" s="17" t="n">
        <v>6406</v>
      </c>
      <c r="C35" s="18">
        <f>(88.0/B35*100)</f>
        <v/>
      </c>
      <c r="D35" s="19" t="n">
        <v>6318</v>
      </c>
      <c r="E35" s="18" t="n">
        <v>516.51121721</v>
      </c>
      <c r="F35" s="20" t="n">
        <v>1.7215096</v>
      </c>
      <c r="G35" s="18" t="n">
        <v>518.9794335</v>
      </c>
      <c r="H35" s="20" t="n">
        <v>3.37665732</v>
      </c>
      <c r="I35" s="18" t="s">
        <v>481</v>
      </c>
      <c r="J35" s="20" t="s">
        <v>481</v>
      </c>
      <c r="K35" s="18" t="s">
        <v>481</v>
      </c>
      <c r="L35" s="20" t="s">
        <v>481</v>
      </c>
      <c r="M35" s="18" t="n">
        <v>374.85244494</v>
      </c>
      <c r="N35" s="20" t="n">
        <v>5.84040672</v>
      </c>
      <c r="O35" s="18" t="s">
        <v>481</v>
      </c>
      <c r="P35" s="20" t="s">
        <v>481</v>
      </c>
      <c r="Q35" s="18" t="n">
        <v>417.48995722</v>
      </c>
      <c r="R35" s="20" t="n">
        <v>8.299250730000001</v>
      </c>
    </row>
    <row r="36" spans="1:18">
      <c r="A36" s="15" t="s">
        <v>511</v>
      </c>
      <c r="B36" s="17" t="n">
        <v>6736</v>
      </c>
      <c r="C36" s="18">
        <f>(113.0/B36*100)</f>
        <v/>
      </c>
      <c r="D36" s="19" t="n">
        <v>6623</v>
      </c>
      <c r="E36" s="18" t="n">
        <v>496.32973162</v>
      </c>
      <c r="F36" s="20" t="n">
        <v>2.05904031</v>
      </c>
      <c r="G36" s="18" t="n">
        <v>496.01469059</v>
      </c>
      <c r="H36" s="20" t="n">
        <v>3.78722265</v>
      </c>
      <c r="I36" s="18" t="s">
        <v>481</v>
      </c>
      <c r="J36" s="20" t="s">
        <v>481</v>
      </c>
      <c r="K36" s="18" t="s">
        <v>481</v>
      </c>
      <c r="L36" s="20" t="s">
        <v>481</v>
      </c>
      <c r="M36" s="18" t="s">
        <v>481</v>
      </c>
      <c r="N36" s="20" t="s">
        <v>481</v>
      </c>
      <c r="O36" s="18" t="s">
        <v>481</v>
      </c>
      <c r="P36" s="20" t="s">
        <v>481</v>
      </c>
      <c r="Q36" s="18" t="n">
        <v>423.18498868</v>
      </c>
      <c r="R36" s="20" t="n">
        <v>7.72999921</v>
      </c>
    </row>
    <row r="37" spans="1:18">
      <c r="A37" s="15" t="s">
        <v>512</v>
      </c>
      <c r="B37" s="17" t="n">
        <v>5458</v>
      </c>
      <c r="C37" s="18">
        <f>(232.0/B37*100)</f>
        <v/>
      </c>
      <c r="D37" s="19" t="n">
        <v>5226</v>
      </c>
      <c r="E37" s="18" t="n">
        <v>502.57553605</v>
      </c>
      <c r="F37" s="20" t="n">
        <v>3.40699166</v>
      </c>
      <c r="G37" s="18" t="n">
        <v>493.2219173</v>
      </c>
      <c r="H37" s="20" t="n">
        <v>5.85543353</v>
      </c>
      <c r="I37" s="18" t="s">
        <v>481</v>
      </c>
      <c r="J37" s="20" t="s">
        <v>481</v>
      </c>
      <c r="K37" s="18" t="s">
        <v>481</v>
      </c>
      <c r="L37" s="20" t="s">
        <v>481</v>
      </c>
      <c r="M37" s="18" t="s">
        <v>481</v>
      </c>
      <c r="N37" s="20" t="s">
        <v>481</v>
      </c>
      <c r="O37" s="18" t="s">
        <v>481</v>
      </c>
      <c r="P37" s="20" t="s">
        <v>481</v>
      </c>
      <c r="Q37" s="18" t="n">
        <v>412.69864922</v>
      </c>
      <c r="R37" s="20" t="n">
        <v>7.35749311</v>
      </c>
    </row>
    <row r="38" spans="1:18">
      <c r="A38" s="15" t="s">
        <v>513</v>
      </c>
      <c r="B38" s="17" t="n">
        <v>5860</v>
      </c>
      <c r="C38" s="18">
        <f>(35.0/B38*100)</f>
        <v/>
      </c>
      <c r="D38" s="19" t="n">
        <v>5825</v>
      </c>
      <c r="E38" s="18" t="n">
        <v>511.67022917</v>
      </c>
      <c r="F38" s="20" t="n">
        <v>3.16181777</v>
      </c>
      <c r="G38" s="18" t="n">
        <v>492.53751174</v>
      </c>
      <c r="H38" s="20" t="n">
        <v>4.56736955</v>
      </c>
      <c r="I38" s="18" t="s">
        <v>481</v>
      </c>
      <c r="J38" s="20" t="s">
        <v>481</v>
      </c>
      <c r="K38" s="18" t="s">
        <v>481</v>
      </c>
      <c r="L38" s="20" t="s">
        <v>481</v>
      </c>
      <c r="M38" s="18" t="s">
        <v>481</v>
      </c>
      <c r="N38" s="20" t="s">
        <v>481</v>
      </c>
      <c r="O38" s="18" t="s">
        <v>481</v>
      </c>
      <c r="P38" s="20" t="s">
        <v>481</v>
      </c>
      <c r="Q38" s="18" t="n">
        <v>493.30375007</v>
      </c>
      <c r="R38" s="20" t="n">
        <v>5.50230691</v>
      </c>
    </row>
    <row r="39" spans="1:18">
      <c r="A39" s="15" t="s">
        <v>514</v>
      </c>
      <c r="B39" s="17" t="n">
        <v>5895</v>
      </c>
      <c r="C39" s="18">
        <f>(34.0/B39*100)</f>
        <v/>
      </c>
      <c r="D39" s="19" t="n">
        <v>5861</v>
      </c>
      <c r="E39" s="18" t="n">
        <v>435.23067869</v>
      </c>
      <c r="F39" s="20" t="n">
        <v>4.0713526</v>
      </c>
      <c r="G39" s="18" t="n">
        <v>399.08971938</v>
      </c>
      <c r="H39" s="20" t="n">
        <v>4.2926788</v>
      </c>
      <c r="I39" s="18" t="s">
        <v>481</v>
      </c>
      <c r="J39" s="20" t="s">
        <v>481</v>
      </c>
      <c r="K39" s="18" t="s">
        <v>481</v>
      </c>
      <c r="L39" s="20" t="s">
        <v>481</v>
      </c>
      <c r="M39" s="18" t="s">
        <v>481</v>
      </c>
      <c r="N39" s="20" t="s">
        <v>481</v>
      </c>
      <c r="O39" s="18" t="s">
        <v>481</v>
      </c>
      <c r="P39" s="20" t="s">
        <v>481</v>
      </c>
      <c r="Q39" s="18" t="n">
        <v>375.67355801</v>
      </c>
      <c r="R39" s="20" t="n">
        <v>8.85600739</v>
      </c>
    </row>
    <row r="40" spans="1:18">
      <c r="A40" s="15" t="s">
        <v>515</v>
      </c>
      <c r="B40" s="17" t="n">
        <v>14157</v>
      </c>
      <c r="C40" s="18">
        <f>(451.0/B40*100)</f>
        <v/>
      </c>
      <c r="D40" s="19" t="n">
        <v>13706</v>
      </c>
      <c r="E40" s="18" t="n">
        <v>514.13688303</v>
      </c>
      <c r="F40" s="20" t="n">
        <v>2.633681</v>
      </c>
      <c r="G40" s="18" t="n">
        <v>505.96590482</v>
      </c>
      <c r="H40" s="20" t="n">
        <v>4.73511111</v>
      </c>
      <c r="I40" s="18" t="s">
        <v>481</v>
      </c>
      <c r="J40" s="20" t="s">
        <v>481</v>
      </c>
      <c r="K40" s="18" t="s">
        <v>481</v>
      </c>
      <c r="L40" s="20" t="s">
        <v>481</v>
      </c>
      <c r="M40" s="18" t="s">
        <v>481</v>
      </c>
      <c r="N40" s="20" t="s">
        <v>481</v>
      </c>
      <c r="O40" s="18" t="s">
        <v>481</v>
      </c>
      <c r="P40" s="20" t="s">
        <v>481</v>
      </c>
      <c r="Q40" s="18" t="n">
        <v>421.10813141</v>
      </c>
      <c r="R40" s="20" t="n">
        <v>8.700840319999999</v>
      </c>
    </row>
    <row r="41" spans="1:18">
      <c r="A41" s="15" t="s">
        <v>516</v>
      </c>
      <c r="B41" s="17" t="n">
        <v>5712</v>
      </c>
      <c r="C41" s="18">
        <f>(80.0/B41*100)</f>
        <v/>
      </c>
      <c r="D41" s="19" t="n">
        <v>5632</v>
      </c>
      <c r="E41" s="18" t="n">
        <v>501.84198023</v>
      </c>
      <c r="F41" s="20" t="n">
        <v>3.0480235</v>
      </c>
      <c r="G41" s="18" t="n">
        <v>491.79054874</v>
      </c>
      <c r="H41" s="20" t="n">
        <v>4.58087753</v>
      </c>
      <c r="I41" s="18" t="s">
        <v>481</v>
      </c>
      <c r="J41" s="20" t="s">
        <v>481</v>
      </c>
      <c r="K41" s="18" t="s">
        <v>481</v>
      </c>
      <c r="L41" s="20" t="s">
        <v>481</v>
      </c>
      <c r="M41" s="18" t="n">
        <v>387.44235424</v>
      </c>
      <c r="N41" s="20" t="n">
        <v>14.52510266</v>
      </c>
      <c r="O41" s="18" t="s">
        <v>481</v>
      </c>
      <c r="P41" s="20" t="s">
        <v>481</v>
      </c>
      <c r="Q41" s="18" t="n">
        <v>419.28605936</v>
      </c>
      <c r="R41" s="20" t="n">
        <v>12.68355074</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375.7451021</v>
      </c>
      <c r="N45" s="20" t="n">
        <v>2.64238063</v>
      </c>
      <c r="O45" s="18" t="s">
        <v>481</v>
      </c>
      <c r="P45" s="20" t="s">
        <v>481</v>
      </c>
      <c r="Q45" s="18" t="s">
        <v>481</v>
      </c>
      <c r="R45" s="20" t="s">
        <v>481</v>
      </c>
    </row>
    <row r="46" spans="1:18">
      <c r="A46" s="15" t="s">
        <v>521</v>
      </c>
      <c r="B46" s="17" t="n">
        <v>23141</v>
      </c>
      <c r="C46" s="18">
        <f>(2395.0/B46*100)</f>
        <v/>
      </c>
      <c r="D46" s="19" t="n">
        <v>20746</v>
      </c>
      <c r="E46" s="18" t="n">
        <v>414.58924771</v>
      </c>
      <c r="F46" s="20" t="n">
        <v>3.11053277</v>
      </c>
      <c r="G46" s="18" t="n">
        <v>407.36003979</v>
      </c>
      <c r="H46" s="20" t="n">
        <v>3.80491074</v>
      </c>
      <c r="I46" s="18" t="s">
        <v>481</v>
      </c>
      <c r="J46" s="20" t="s">
        <v>481</v>
      </c>
      <c r="K46" s="18" t="s">
        <v>481</v>
      </c>
      <c r="L46" s="20" t="s">
        <v>481</v>
      </c>
      <c r="M46" s="18" t="s">
        <v>481</v>
      </c>
      <c r="N46" s="20" t="s">
        <v>481</v>
      </c>
      <c r="O46" s="18" t="s">
        <v>481</v>
      </c>
      <c r="P46" s="20" t="s">
        <v>481</v>
      </c>
      <c r="Q46" s="18" t="n">
        <v>382.33240712</v>
      </c>
      <c r="R46" s="20" t="n">
        <v>2.44757737</v>
      </c>
    </row>
    <row r="47" spans="1:18">
      <c r="A47" s="15" t="s">
        <v>522</v>
      </c>
      <c r="B47" s="17" t="n">
        <v>5928</v>
      </c>
      <c r="C47" s="18">
        <f>(488.0/B47*100)</f>
        <v/>
      </c>
      <c r="D47" s="19" t="n">
        <v>5440</v>
      </c>
      <c r="E47" s="18" t="n">
        <v>461.67290723</v>
      </c>
      <c r="F47" s="20" t="n">
        <v>4.16129021</v>
      </c>
      <c r="G47" s="18" t="n">
        <v>458.45500928</v>
      </c>
      <c r="H47" s="20" t="n">
        <v>6.04976525</v>
      </c>
      <c r="I47" s="18" t="s">
        <v>481</v>
      </c>
      <c r="J47" s="20" t="s">
        <v>481</v>
      </c>
      <c r="K47" s="18" t="s">
        <v>481</v>
      </c>
      <c r="L47" s="20" t="s">
        <v>481</v>
      </c>
      <c r="M47" s="18" t="s">
        <v>481</v>
      </c>
      <c r="N47" s="20" t="s">
        <v>481</v>
      </c>
      <c r="O47" s="18" t="s">
        <v>481</v>
      </c>
      <c r="P47" s="20" t="s">
        <v>481</v>
      </c>
      <c r="Q47" s="18" t="n">
        <v>371.07317541</v>
      </c>
      <c r="R47" s="20" t="n">
        <v>5.62489612</v>
      </c>
    </row>
    <row r="48" spans="1:18">
      <c r="A48" s="15" t="s">
        <v>523</v>
      </c>
      <c r="B48" s="17" t="n">
        <v>9841</v>
      </c>
      <c r="C48" s="18">
        <f>(8.0/B48*100)</f>
        <v/>
      </c>
      <c r="D48" s="19" t="n">
        <v>9833</v>
      </c>
      <c r="E48" s="18" t="n">
        <v>509.88991493</v>
      </c>
      <c r="F48" s="20" t="n">
        <v>4.44881237</v>
      </c>
      <c r="G48" s="18" t="n">
        <v>540.53454044</v>
      </c>
      <c r="H48" s="20" t="n">
        <v>5.72000386</v>
      </c>
      <c r="I48" s="18" t="s">
        <v>481</v>
      </c>
      <c r="J48" s="20" t="s">
        <v>481</v>
      </c>
      <c r="K48" s="18" t="s">
        <v>481</v>
      </c>
      <c r="L48" s="20" t="s">
        <v>481</v>
      </c>
      <c r="M48" s="18" t="s">
        <v>481</v>
      </c>
      <c r="N48" s="20" t="s">
        <v>481</v>
      </c>
      <c r="O48" s="18" t="s">
        <v>481</v>
      </c>
      <c r="P48" s="20" t="s">
        <v>481</v>
      </c>
      <c r="Q48" s="18" t="n">
        <v>468.06833832</v>
      </c>
      <c r="R48" s="20" t="n">
        <v>27.7783172</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432.22624802</v>
      </c>
      <c r="N49" s="20" t="n">
        <v>2.8653235</v>
      </c>
      <c r="O49" s="18" t="s">
        <v>481</v>
      </c>
      <c r="P49" s="20" t="s">
        <v>481</v>
      </c>
      <c r="Q49" s="18" t="s">
        <v>481</v>
      </c>
      <c r="R49" s="20" t="s">
        <v>481</v>
      </c>
    </row>
    <row r="50" spans="1:18">
      <c r="A50" s="15" t="s">
        <v>525</v>
      </c>
      <c r="B50" s="17" t="n">
        <v>11795</v>
      </c>
      <c r="C50" s="18">
        <f>(493.0/B50*100)</f>
        <v/>
      </c>
      <c r="D50" s="19" t="n">
        <v>11302</v>
      </c>
      <c r="E50" s="18" t="n">
        <v>420.5971298</v>
      </c>
      <c r="F50" s="20" t="n">
        <v>2.47969092</v>
      </c>
      <c r="G50" s="18" t="n">
        <v>416.63805571</v>
      </c>
      <c r="H50" s="20" t="n">
        <v>3.3038841</v>
      </c>
      <c r="I50" s="18" t="s">
        <v>481</v>
      </c>
      <c r="J50" s="20" t="s">
        <v>481</v>
      </c>
      <c r="K50" s="18" t="s">
        <v>481</v>
      </c>
      <c r="L50" s="20" t="s">
        <v>481</v>
      </c>
      <c r="M50" s="18" t="s">
        <v>481</v>
      </c>
      <c r="N50" s="20" t="s">
        <v>481</v>
      </c>
      <c r="O50" s="18" t="s">
        <v>481</v>
      </c>
      <c r="P50" s="20" t="s">
        <v>481</v>
      </c>
      <c r="Q50" s="18" t="n">
        <v>367.02061874</v>
      </c>
      <c r="R50" s="20" t="n">
        <v>6.90059206</v>
      </c>
    </row>
    <row r="51" spans="1:18">
      <c r="A51" s="15" t="s">
        <v>526</v>
      </c>
      <c r="B51" s="17" t="n">
        <v>6866</v>
      </c>
      <c r="C51" s="18">
        <f>(112.0/B51*100)</f>
        <v/>
      </c>
      <c r="D51" s="19" t="n">
        <v>6754</v>
      </c>
      <c r="E51" s="18" t="n">
        <v>425.28662251</v>
      </c>
      <c r="F51" s="20" t="n">
        <v>2.33122021</v>
      </c>
      <c r="G51" s="18" t="n">
        <v>418.24220163</v>
      </c>
      <c r="H51" s="20" t="n">
        <v>3.17266851</v>
      </c>
      <c r="I51" s="18" t="s">
        <v>481</v>
      </c>
      <c r="J51" s="20" t="s">
        <v>481</v>
      </c>
      <c r="K51" s="18" t="s">
        <v>481</v>
      </c>
      <c r="L51" s="20" t="s">
        <v>481</v>
      </c>
      <c r="M51" s="18" t="n">
        <v>410.85572185</v>
      </c>
      <c r="N51" s="20" t="n">
        <v>3.7997542</v>
      </c>
      <c r="O51" s="18" t="s">
        <v>481</v>
      </c>
      <c r="P51" s="20" t="s">
        <v>481</v>
      </c>
      <c r="Q51" s="18" t="n">
        <v>394.8072503</v>
      </c>
      <c r="R51" s="20" t="n">
        <v>6.40824456</v>
      </c>
    </row>
    <row r="52" spans="1:18">
      <c r="A52" s="15" t="s">
        <v>527</v>
      </c>
      <c r="B52" s="17" t="n">
        <v>5809</v>
      </c>
      <c r="C52" s="18">
        <f>(124.0/B52*100)</f>
        <v/>
      </c>
      <c r="D52" s="19" t="n">
        <v>5685</v>
      </c>
      <c r="E52" s="18" t="n">
        <v>477.28999337</v>
      </c>
      <c r="F52" s="20" t="n">
        <v>2.53124372</v>
      </c>
      <c r="G52" s="18" t="n">
        <v>479.41278294</v>
      </c>
      <c r="H52" s="20" t="n">
        <v>4.24115939</v>
      </c>
      <c r="I52" s="18" t="s">
        <v>481</v>
      </c>
      <c r="J52" s="20" t="s">
        <v>481</v>
      </c>
      <c r="K52" s="18" t="s">
        <v>481</v>
      </c>
      <c r="L52" s="20" t="s">
        <v>481</v>
      </c>
      <c r="M52" s="18" t="s">
        <v>481</v>
      </c>
      <c r="N52" s="20" t="s">
        <v>481</v>
      </c>
      <c r="O52" s="18" t="s">
        <v>481</v>
      </c>
      <c r="P52" s="20" t="s">
        <v>481</v>
      </c>
      <c r="Q52" s="18" t="n">
        <v>397.39342621</v>
      </c>
      <c r="R52" s="20" t="n">
        <v>8.03150499</v>
      </c>
    </row>
    <row r="53" spans="1:18">
      <c r="A53" s="15" t="s">
        <v>528</v>
      </c>
      <c r="B53" s="17" t="n">
        <v>5571</v>
      </c>
      <c r="C53" s="18">
        <f>(144.0/B53*100)</f>
        <v/>
      </c>
      <c r="D53" s="19" t="n">
        <v>5427</v>
      </c>
      <c r="E53" s="18" t="n">
        <v>444.84704774</v>
      </c>
      <c r="F53" s="20" t="n">
        <v>1.53655404</v>
      </c>
      <c r="G53" s="18" t="n">
        <v>407.52105702</v>
      </c>
      <c r="H53" s="20" t="n">
        <v>3.61139717</v>
      </c>
      <c r="I53" s="18" t="s">
        <v>481</v>
      </c>
      <c r="J53" s="20" t="s">
        <v>481</v>
      </c>
      <c r="K53" s="18" t="s">
        <v>481</v>
      </c>
      <c r="L53" s="20" t="s">
        <v>481</v>
      </c>
      <c r="M53" s="18" t="s">
        <v>481</v>
      </c>
      <c r="N53" s="20" t="s">
        <v>481</v>
      </c>
      <c r="O53" s="18" t="s">
        <v>481</v>
      </c>
      <c r="P53" s="20" t="s">
        <v>481</v>
      </c>
      <c r="Q53" s="18" t="n">
        <v>363.02230188</v>
      </c>
      <c r="R53" s="20" t="n">
        <v>4.23893462</v>
      </c>
    </row>
    <row r="54" spans="1:18">
      <c r="A54" s="15" t="s">
        <v>529</v>
      </c>
      <c r="B54" s="17" t="n">
        <v>4740</v>
      </c>
      <c r="C54" s="18">
        <f>(638.0/B54*100)</f>
        <v/>
      </c>
      <c r="D54" s="19" t="n">
        <v>4102</v>
      </c>
      <c r="E54" s="18" t="n">
        <v>344.58350314</v>
      </c>
      <c r="F54" s="20" t="n">
        <v>2.91388338</v>
      </c>
      <c r="G54" s="18" t="n">
        <v>351.54415445</v>
      </c>
      <c r="H54" s="20" t="n">
        <v>5.68190853</v>
      </c>
      <c r="I54" s="18" t="s">
        <v>481</v>
      </c>
      <c r="J54" s="20" t="s">
        <v>481</v>
      </c>
      <c r="K54" s="18" t="s">
        <v>481</v>
      </c>
      <c r="L54" s="20" t="s">
        <v>481</v>
      </c>
      <c r="M54" s="18" t="s">
        <v>481</v>
      </c>
      <c r="N54" s="20" t="s">
        <v>481</v>
      </c>
      <c r="O54" s="18" t="s">
        <v>481</v>
      </c>
      <c r="P54" s="20" t="s">
        <v>481</v>
      </c>
      <c r="Q54" s="18" t="n">
        <v>287.5913407</v>
      </c>
      <c r="R54" s="20" t="n">
        <v>3.97120343</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411.13152395</v>
      </c>
      <c r="N55" s="20" t="n">
        <v>2.41692503</v>
      </c>
      <c r="O55" s="18" t="s">
        <v>481</v>
      </c>
      <c r="P55" s="20" t="s">
        <v>481</v>
      </c>
      <c r="Q55" s="18" t="s">
        <v>481</v>
      </c>
      <c r="R55" s="20" t="s">
        <v>481</v>
      </c>
    </row>
    <row r="56" spans="1:18">
      <c r="A56" s="15" t="s">
        <v>531</v>
      </c>
      <c r="B56" s="17" t="n">
        <v>5359</v>
      </c>
      <c r="C56" s="18">
        <f>(77.0/B56*100)</f>
        <v/>
      </c>
      <c r="D56" s="19" t="n">
        <v>5282</v>
      </c>
      <c r="E56" s="18" t="n">
        <v>522.40257336</v>
      </c>
      <c r="F56" s="20" t="n">
        <v>2.47917195</v>
      </c>
      <c r="G56" s="18" t="n">
        <v>530.21456764</v>
      </c>
      <c r="H56" s="20" t="n">
        <v>3.72085398</v>
      </c>
      <c r="I56" s="18" t="s">
        <v>481</v>
      </c>
      <c r="J56" s="20" t="s">
        <v>481</v>
      </c>
      <c r="K56" s="18" t="s">
        <v>481</v>
      </c>
      <c r="L56" s="20" t="s">
        <v>481</v>
      </c>
      <c r="M56" s="18" t="s">
        <v>481</v>
      </c>
      <c r="N56" s="20" t="s">
        <v>481</v>
      </c>
      <c r="O56" s="18" t="s">
        <v>481</v>
      </c>
      <c r="P56" s="20" t="s">
        <v>481</v>
      </c>
      <c r="Q56" s="18" t="n">
        <v>430.31926437</v>
      </c>
      <c r="R56" s="20" t="n">
        <v>15.72036789</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403.09974532</v>
      </c>
      <c r="N57" s="20" t="n">
        <v>2.56579015</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408.6691134</v>
      </c>
      <c r="N58" s="20" t="n">
        <v>2.67440156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378.44218506</v>
      </c>
      <c r="N59" s="20" t="n">
        <v>1.6995879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386.48537246</v>
      </c>
      <c r="N60" s="20" t="n">
        <v>3.39522632</v>
      </c>
      <c r="O60" s="18" t="s">
        <v>481</v>
      </c>
      <c r="P60" s="20" t="s">
        <v>481</v>
      </c>
      <c r="Q60" s="18" t="s">
        <v>481</v>
      </c>
      <c r="R60" s="20" t="s">
        <v>481</v>
      </c>
    </row>
    <row r="61" spans="1:18">
      <c r="A61" s="15" t="s">
        <v>536</v>
      </c>
      <c r="B61" s="17" t="n">
        <v>6525</v>
      </c>
      <c r="C61" s="18">
        <f>(193.0/B61*100)</f>
        <v/>
      </c>
      <c r="D61" s="19" t="n">
        <v>6332</v>
      </c>
      <c r="E61" s="18" t="n">
        <v>481.25111651</v>
      </c>
      <c r="F61" s="20" t="n">
        <v>2.51947231</v>
      </c>
      <c r="G61" s="18" t="n">
        <v>465.86561648</v>
      </c>
      <c r="H61" s="20" t="n">
        <v>5.12327625</v>
      </c>
      <c r="I61" s="18" t="s">
        <v>481</v>
      </c>
      <c r="J61" s="20" t="s">
        <v>481</v>
      </c>
      <c r="K61" s="18" t="s">
        <v>481</v>
      </c>
      <c r="L61" s="20" t="s">
        <v>481</v>
      </c>
      <c r="M61" s="18" t="s">
        <v>481</v>
      </c>
      <c r="N61" s="20" t="s">
        <v>481</v>
      </c>
      <c r="O61" s="18" t="s">
        <v>481</v>
      </c>
      <c r="P61" s="20" t="s">
        <v>481</v>
      </c>
      <c r="Q61" s="18" t="n">
        <v>387.76081149</v>
      </c>
      <c r="R61" s="20" t="n">
        <v>7.86581659</v>
      </c>
    </row>
    <row r="62" spans="1:18">
      <c r="A62" s="15" t="s">
        <v>537</v>
      </c>
      <c r="B62" s="17" t="n">
        <v>4476</v>
      </c>
      <c r="C62" s="18">
        <f>(3.0/B62*100)</f>
        <v/>
      </c>
      <c r="D62" s="19" t="n">
        <v>4473</v>
      </c>
      <c r="E62" s="18" t="n">
        <v>528.39916383</v>
      </c>
      <c r="F62" s="20" t="n">
        <v>1.3208904</v>
      </c>
      <c r="G62" s="18" t="n">
        <v>529.0736762</v>
      </c>
      <c r="H62" s="20" t="n">
        <v>2.23379941</v>
      </c>
      <c r="I62" s="18" t="s">
        <v>481</v>
      </c>
      <c r="J62" s="20" t="s">
        <v>481</v>
      </c>
      <c r="K62" s="18" t="s">
        <v>481</v>
      </c>
      <c r="L62" s="20" t="s">
        <v>481</v>
      </c>
      <c r="M62" s="18" t="s">
        <v>481</v>
      </c>
      <c r="N62" s="20" t="s">
        <v>481</v>
      </c>
      <c r="O62" s="18" t="s">
        <v>481</v>
      </c>
      <c r="P62" s="20" t="s">
        <v>481</v>
      </c>
      <c r="Q62" s="18" t="n">
        <v>516.9137131</v>
      </c>
      <c r="R62" s="20" t="n">
        <v>22.82335266</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383.68238779</v>
      </c>
      <c r="N63" s="20" t="n">
        <v>1.24851448</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464.78196465</v>
      </c>
      <c r="N64" s="20" t="n">
        <v>1.64197035</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427.99780567</v>
      </c>
      <c r="N65" s="20" t="n">
        <v>1.97258457</v>
      </c>
      <c r="O65" s="18" t="s">
        <v>481</v>
      </c>
      <c r="P65" s="20" t="s">
        <v>481</v>
      </c>
      <c r="Q65" s="18" t="s">
        <v>481</v>
      </c>
      <c r="R65" s="20" t="s">
        <v>481</v>
      </c>
    </row>
    <row r="66" spans="1:18">
      <c r="A66" s="15" t="s">
        <v>541</v>
      </c>
      <c r="B66" s="17" t="n">
        <v>5665</v>
      </c>
      <c r="C66" s="18">
        <f>(104.0/B66*100)</f>
        <v/>
      </c>
      <c r="D66" s="19" t="n">
        <v>5561</v>
      </c>
      <c r="E66" s="18" t="n">
        <v>415.91825649</v>
      </c>
      <c r="F66" s="20" t="n">
        <v>1.2480936</v>
      </c>
      <c r="G66" s="18" t="n">
        <v>437.17756699</v>
      </c>
      <c r="H66" s="20" t="n">
        <v>3.34298618</v>
      </c>
      <c r="I66" s="18" t="s">
        <v>481</v>
      </c>
      <c r="J66" s="20" t="s">
        <v>481</v>
      </c>
      <c r="K66" s="18" t="s">
        <v>481</v>
      </c>
      <c r="L66" s="20" t="s">
        <v>481</v>
      </c>
      <c r="M66" s="18" t="s">
        <v>481</v>
      </c>
      <c r="N66" s="20" t="s">
        <v>481</v>
      </c>
      <c r="O66" s="18" t="s">
        <v>481</v>
      </c>
      <c r="P66" s="20" t="s">
        <v>481</v>
      </c>
      <c r="Q66" s="18" t="n">
        <v>353.96104881</v>
      </c>
      <c r="R66" s="20" t="n">
        <v>3.1197654</v>
      </c>
    </row>
    <row r="67" spans="1:18">
      <c r="A67" s="15" t="s">
        <v>542</v>
      </c>
      <c r="B67" s="17" t="n">
        <v>6971</v>
      </c>
      <c r="C67" s="18">
        <f>(1330.0/B67*100)</f>
        <v/>
      </c>
      <c r="D67" s="19" t="n">
        <v>5641</v>
      </c>
      <c r="E67" s="18" t="n">
        <v>411.32992026</v>
      </c>
      <c r="F67" s="20" t="n">
        <v>2.68626632</v>
      </c>
      <c r="G67" s="18" t="n">
        <v>417.19205719</v>
      </c>
      <c r="H67" s="20" t="n">
        <v>3.38300097</v>
      </c>
      <c r="I67" s="18" t="s">
        <v>481</v>
      </c>
      <c r="J67" s="20" t="s">
        <v>481</v>
      </c>
      <c r="K67" s="18" t="s">
        <v>481</v>
      </c>
      <c r="L67" s="20" t="s">
        <v>481</v>
      </c>
      <c r="M67" s="18" t="s">
        <v>481</v>
      </c>
      <c r="N67" s="20" t="s">
        <v>481</v>
      </c>
      <c r="O67" s="18" t="s">
        <v>481</v>
      </c>
      <c r="P67" s="20" t="s">
        <v>481</v>
      </c>
      <c r="Q67" s="18" t="n">
        <v>351.88378638</v>
      </c>
      <c r="R67" s="20" t="n">
        <v>5.4182963</v>
      </c>
    </row>
    <row r="68" spans="1:18">
      <c r="A68" s="15" t="s">
        <v>543</v>
      </c>
      <c r="B68" s="17" t="n">
        <v>12083</v>
      </c>
      <c r="C68" s="18">
        <f>(32.0/B68*100)</f>
        <v/>
      </c>
      <c r="D68" s="19" t="n">
        <v>12051</v>
      </c>
      <c r="E68" s="18" t="n">
        <v>434.58930705</v>
      </c>
      <c r="F68" s="20" t="n">
        <v>1.1611074</v>
      </c>
      <c r="G68" s="18" t="n">
        <v>401.53196214</v>
      </c>
      <c r="H68" s="20" t="n">
        <v>3.37918472</v>
      </c>
      <c r="I68" s="18" t="s">
        <v>481</v>
      </c>
      <c r="J68" s="20" t="s">
        <v>481</v>
      </c>
      <c r="K68" s="18" t="s">
        <v>481</v>
      </c>
      <c r="L68" s="20" t="s">
        <v>481</v>
      </c>
      <c r="M68" s="18" t="s">
        <v>481</v>
      </c>
      <c r="N68" s="20" t="s">
        <v>481</v>
      </c>
      <c r="O68" s="18" t="s">
        <v>481</v>
      </c>
      <c r="P68" s="20" t="s">
        <v>481</v>
      </c>
      <c r="Q68" s="18" t="n">
        <v>358.14283966</v>
      </c>
      <c r="R68" s="20" t="n">
        <v>2.09685994</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434.88486177</v>
      </c>
      <c r="N69" s="20" t="n">
        <v>3.2334538</v>
      </c>
      <c r="O69" s="18" t="s">
        <v>481</v>
      </c>
      <c r="P69" s="20" t="s">
        <v>481</v>
      </c>
      <c r="Q69" s="18" t="s">
        <v>481</v>
      </c>
      <c r="R69" s="20" t="s">
        <v>481</v>
      </c>
    </row>
    <row r="70" spans="1:18">
      <c r="A70" s="15" t="s">
        <v>545</v>
      </c>
      <c r="B70" s="17" t="n">
        <v>6036</v>
      </c>
      <c r="C70" s="18">
        <f>(223.0/B70*100)</f>
        <v/>
      </c>
      <c r="D70" s="19" t="n">
        <v>5813</v>
      </c>
      <c r="E70" s="18" t="n">
        <v>490.34403652</v>
      </c>
      <c r="F70" s="20" t="n">
        <v>2.77752907</v>
      </c>
      <c r="G70" s="18" t="n">
        <v>491.30998618</v>
      </c>
      <c r="H70" s="20" t="n">
        <v>5.57828059</v>
      </c>
      <c r="I70" s="18" t="s">
        <v>481</v>
      </c>
      <c r="J70" s="20" t="s">
        <v>481</v>
      </c>
      <c r="K70" s="18" t="s">
        <v>481</v>
      </c>
      <c r="L70" s="20" t="s">
        <v>481</v>
      </c>
      <c r="M70" s="18" t="s">
        <v>481</v>
      </c>
      <c r="N70" s="20" t="s">
        <v>481</v>
      </c>
      <c r="O70" s="18" t="s">
        <v>481</v>
      </c>
      <c r="P70" s="20" t="s">
        <v>481</v>
      </c>
      <c r="Q70" s="18" t="n">
        <v>434.43532635</v>
      </c>
      <c r="R70" s="20" t="n">
        <v>10.05704577</v>
      </c>
    </row>
    <row r="71" spans="1:18">
      <c r="A71" s="15" t="s">
        <v>546</v>
      </c>
      <c r="B71" s="17" t="n">
        <v>6115</v>
      </c>
      <c r="C71" s="18">
        <f>(60.0/B71*100)</f>
        <v/>
      </c>
      <c r="D71" s="19" t="n">
        <v>6055</v>
      </c>
      <c r="E71" s="18" t="n">
        <v>558.13708049</v>
      </c>
      <c r="F71" s="20" t="n">
        <v>1.54399878</v>
      </c>
      <c r="G71" s="18" t="n">
        <v>549.02076809</v>
      </c>
      <c r="H71" s="20" t="n">
        <v>3.32555054</v>
      </c>
      <c r="I71" s="18" t="s">
        <v>481</v>
      </c>
      <c r="J71" s="20" t="s">
        <v>481</v>
      </c>
      <c r="K71" s="18" t="s">
        <v>481</v>
      </c>
      <c r="L71" s="20" t="s">
        <v>481</v>
      </c>
      <c r="M71" s="18" t="s">
        <v>481</v>
      </c>
      <c r="N71" s="20" t="s">
        <v>481</v>
      </c>
      <c r="O71" s="18" t="s">
        <v>481</v>
      </c>
      <c r="P71" s="20" t="s">
        <v>481</v>
      </c>
      <c r="Q71" s="18" t="n">
        <v>516.17768888</v>
      </c>
      <c r="R71" s="20" t="n">
        <v>19.65798038</v>
      </c>
    </row>
    <row r="72" spans="1:18">
      <c r="A72" s="15" t="s">
        <v>547</v>
      </c>
      <c r="B72" s="17" t="n">
        <v>7708</v>
      </c>
      <c r="C72" s="18">
        <f>(9.0/B72*100)</f>
        <v/>
      </c>
      <c r="D72" s="19" t="n">
        <v>7699</v>
      </c>
      <c r="E72" s="18" t="n">
        <v>532.44064702</v>
      </c>
      <c r="F72" s="20" t="n">
        <v>2.87930446</v>
      </c>
      <c r="G72" s="18" t="n">
        <v>533.04194924</v>
      </c>
      <c r="H72" s="20" t="n">
        <v>3.1697685</v>
      </c>
      <c r="I72" s="18" t="s">
        <v>481</v>
      </c>
      <c r="J72" s="20" t="s">
        <v>481</v>
      </c>
      <c r="K72" s="18" t="s">
        <v>481</v>
      </c>
      <c r="L72" s="20" t="s">
        <v>481</v>
      </c>
      <c r="M72" s="18" t="s">
        <v>481</v>
      </c>
      <c r="N72" s="20" t="s">
        <v>481</v>
      </c>
      <c r="O72" s="18" t="s">
        <v>481</v>
      </c>
      <c r="P72" s="20" t="s">
        <v>481</v>
      </c>
      <c r="Q72" s="18" t="n">
        <v>482.59421069</v>
      </c>
      <c r="R72" s="20" t="n">
        <v>14.46285536</v>
      </c>
    </row>
    <row r="73" spans="1:18">
      <c r="A73" s="15" t="s">
        <v>548</v>
      </c>
      <c r="B73" s="17" t="n">
        <v>8249</v>
      </c>
      <c r="C73" s="18">
        <f>(220.0/B73*100)</f>
        <v/>
      </c>
      <c r="D73" s="19" t="n">
        <v>8029</v>
      </c>
      <c r="E73" s="18" t="n">
        <v>423.50050373</v>
      </c>
      <c r="F73" s="20" t="n">
        <v>2.82553655</v>
      </c>
      <c r="G73" s="18" t="n">
        <v>416.13099562</v>
      </c>
      <c r="H73" s="20" t="n">
        <v>4.84195635</v>
      </c>
      <c r="I73" s="18" t="s">
        <v>481</v>
      </c>
      <c r="J73" s="20" t="s">
        <v>481</v>
      </c>
      <c r="K73" s="18" t="s">
        <v>481</v>
      </c>
      <c r="L73" s="20" t="s">
        <v>481</v>
      </c>
      <c r="M73" s="18" t="s">
        <v>481</v>
      </c>
      <c r="N73" s="20" t="s">
        <v>481</v>
      </c>
      <c r="O73" s="18" t="s">
        <v>481</v>
      </c>
      <c r="P73" s="20" t="s">
        <v>481</v>
      </c>
      <c r="Q73" s="18" t="n">
        <v>369.03276492</v>
      </c>
      <c r="R73" s="20" t="n">
        <v>10.75349191</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424.59045417</v>
      </c>
      <c r="N74" s="20" t="n">
        <v>1.40919814</v>
      </c>
      <c r="O74" s="18" t="s">
        <v>481</v>
      </c>
      <c r="P74" s="20" t="s">
        <v>481</v>
      </c>
      <c r="Q74" s="18" t="s">
        <v>481</v>
      </c>
      <c r="R74" s="20" t="s">
        <v>481</v>
      </c>
    </row>
    <row r="75" spans="1:18">
      <c r="A75" s="15" t="s">
        <v>550</v>
      </c>
      <c r="B75" s="17" t="n">
        <v>5375</v>
      </c>
      <c r="C75" s="18">
        <f>(355.0/B75*100)</f>
        <v/>
      </c>
      <c r="D75" s="19" t="n">
        <v>5020</v>
      </c>
      <c r="E75" s="18" t="n">
        <v>392.73322922</v>
      </c>
      <c r="F75" s="20" t="n">
        <v>2.28502563</v>
      </c>
      <c r="G75" s="18" t="n">
        <v>378.68514928</v>
      </c>
      <c r="H75" s="20" t="n">
        <v>4.87904512</v>
      </c>
      <c r="I75" s="18" t="s">
        <v>481</v>
      </c>
      <c r="J75" s="20" t="s">
        <v>481</v>
      </c>
      <c r="K75" s="18" t="s">
        <v>481</v>
      </c>
      <c r="L75" s="20" t="s">
        <v>481</v>
      </c>
      <c r="M75" s="18" t="s">
        <v>481</v>
      </c>
      <c r="N75" s="20" t="s">
        <v>481</v>
      </c>
      <c r="O75" s="18" t="s">
        <v>481</v>
      </c>
      <c r="P75" s="20" t="s">
        <v>481</v>
      </c>
      <c r="Q75" s="18" t="n">
        <v>364.1517821</v>
      </c>
      <c r="R75" s="20" t="n">
        <v>4.065709</v>
      </c>
    </row>
    <row r="76" spans="1:18">
      <c r="A76" s="15" t="s">
        <v>551</v>
      </c>
      <c r="B76" s="17" t="n">
        <v>14167</v>
      </c>
      <c r="C76" s="18">
        <f>(238.0/B76*100)</f>
        <v/>
      </c>
      <c r="D76" s="19" t="n">
        <v>13929</v>
      </c>
      <c r="E76" s="18" t="n">
        <v>443.05322189</v>
      </c>
      <c r="F76" s="20" t="n">
        <v>2.36566668</v>
      </c>
      <c r="G76" s="18" t="n">
        <v>438.59801685</v>
      </c>
      <c r="H76" s="20" t="n">
        <v>4.53838222</v>
      </c>
      <c r="I76" s="18" t="s">
        <v>481</v>
      </c>
      <c r="J76" s="20" t="s">
        <v>481</v>
      </c>
      <c r="K76" s="18" t="s">
        <v>481</v>
      </c>
      <c r="L76" s="20" t="s">
        <v>481</v>
      </c>
      <c r="M76" s="18" t="s">
        <v>481</v>
      </c>
      <c r="N76" s="20" t="s">
        <v>481</v>
      </c>
      <c r="O76" s="18" t="s">
        <v>481</v>
      </c>
      <c r="P76" s="20" t="s">
        <v>481</v>
      </c>
      <c r="Q76" s="18" t="n">
        <v>360.69502127</v>
      </c>
      <c r="R76" s="20" t="n">
        <v>4.72172805</v>
      </c>
    </row>
    <row r="77" spans="1:18">
      <c r="A77" s="15" t="s">
        <v>552</v>
      </c>
      <c r="B77" s="17" t="n">
        <v>6062</v>
      </c>
      <c r="C77" s="18">
        <f>(511.0/B77*100)</f>
        <v/>
      </c>
      <c r="D77" s="19" t="n">
        <v>5551</v>
      </c>
      <c r="E77" s="18" t="n">
        <v>445.14837884</v>
      </c>
      <c r="F77" s="20" t="n">
        <v>2.54219295</v>
      </c>
      <c r="G77" s="18" t="n">
        <v>442.77142374</v>
      </c>
      <c r="H77" s="20" t="n">
        <v>3.48625888</v>
      </c>
      <c r="I77" s="18" t="s">
        <v>481</v>
      </c>
      <c r="J77" s="20" t="s">
        <v>481</v>
      </c>
      <c r="K77" s="18" t="s">
        <v>481</v>
      </c>
      <c r="L77" s="20" t="s">
        <v>481</v>
      </c>
      <c r="M77" s="18" t="s">
        <v>481</v>
      </c>
      <c r="N77" s="20" t="s">
        <v>481</v>
      </c>
      <c r="O77" s="18" t="s">
        <v>481</v>
      </c>
      <c r="P77" s="20" t="s">
        <v>481</v>
      </c>
      <c r="Q77" s="18" t="n">
        <v>377.06412323</v>
      </c>
      <c r="R77" s="20" t="n">
        <v>4.17218396</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524.64451931</v>
      </c>
      <c r="N78" s="20" t="n">
        <v>3.91006783</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475.18659836</v>
      </c>
      <c r="N79" s="20" t="n">
        <v>6.280552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456.48357586</v>
      </c>
      <c r="N80" s="20" t="n">
        <v>3.67164431</v>
      </c>
      <c r="O80" s="18" t="s">
        <v>481</v>
      </c>
      <c r="P80" s="20" t="s">
        <v>481</v>
      </c>
      <c r="Q80" s="18" t="s">
        <v>481</v>
      </c>
      <c r="R80" s="20" t="s">
        <v>481</v>
      </c>
    </row>
    <row r="81" spans="1:18">
      <c r="A81" s="23" t="s">
        <v>556</v>
      </c>
      <c r="B81" s="17" t="n">
        <v>8861</v>
      </c>
      <c r="C81" s="18">
        <f>(123.0/B81*100)</f>
        <v/>
      </c>
      <c r="D81" s="19" t="n">
        <v>8738</v>
      </c>
      <c r="E81" s="18" t="n">
        <v>442.79271832</v>
      </c>
      <c r="F81" s="20" t="n">
        <v>2.92985599</v>
      </c>
      <c r="G81" s="18" t="n">
        <v>456.15534031</v>
      </c>
      <c r="H81" s="20" t="n">
        <v>6.21886926</v>
      </c>
      <c r="I81" s="18" t="s">
        <v>481</v>
      </c>
      <c r="J81" s="20" t="s">
        <v>481</v>
      </c>
      <c r="K81" s="18" t="s">
        <v>481</v>
      </c>
      <c r="L81" s="20" t="s">
        <v>481</v>
      </c>
      <c r="M81" s="18" t="s">
        <v>481</v>
      </c>
      <c r="N81" s="20" t="s">
        <v>481</v>
      </c>
      <c r="O81" s="18" t="s">
        <v>481</v>
      </c>
      <c r="P81" s="20" t="s">
        <v>481</v>
      </c>
      <c r="Q81" s="18" t="n">
        <v>392.672959</v>
      </c>
      <c r="R81" s="20" t="n">
        <v>10.0972294</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899</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495.37562758</v>
      </c>
      <c r="F7" s="20" t="n">
        <v>1.91007919</v>
      </c>
      <c r="G7" s="18" t="n">
        <v>532.64263647</v>
      </c>
      <c r="H7" s="20" t="n">
        <v>2.02770941</v>
      </c>
      <c r="I7" s="18" t="s">
        <v>481</v>
      </c>
      <c r="J7" s="20" t="s">
        <v>481</v>
      </c>
      <c r="K7" s="18" t="s">
        <v>481</v>
      </c>
      <c r="L7" s="20" t="s">
        <v>481</v>
      </c>
      <c r="M7" s="18" t="s">
        <v>481</v>
      </c>
      <c r="N7" s="20" t="s">
        <v>481</v>
      </c>
      <c r="O7" s="18" t="s">
        <v>481</v>
      </c>
      <c r="P7" s="20" t="s">
        <v>481</v>
      </c>
      <c r="Q7" s="18" t="n">
        <v>483.50088248</v>
      </c>
      <c r="R7" s="20" t="n">
        <v>4.82888917</v>
      </c>
    </row>
    <row r="8" spans="1:18">
      <c r="A8" s="15" t="s">
        <v>483</v>
      </c>
      <c r="B8" s="17" t="n">
        <v>7007</v>
      </c>
      <c r="C8" s="18">
        <f>(324.0/B8*100)</f>
        <v/>
      </c>
      <c r="D8" s="19" t="n">
        <v>6683</v>
      </c>
      <c r="E8" s="18" t="n">
        <v>482.90046756</v>
      </c>
      <c r="F8" s="20" t="n">
        <v>2.93948465</v>
      </c>
      <c r="G8" s="18" t="n">
        <v>513.61197636</v>
      </c>
      <c r="H8" s="20" t="n">
        <v>2.60383833</v>
      </c>
      <c r="I8" s="18" t="s">
        <v>481</v>
      </c>
      <c r="J8" s="20" t="s">
        <v>481</v>
      </c>
      <c r="K8" s="18" t="s">
        <v>481</v>
      </c>
      <c r="L8" s="20" t="s">
        <v>481</v>
      </c>
      <c r="M8" s="18" t="n">
        <v>368.48347797</v>
      </c>
      <c r="N8" s="20" t="n">
        <v>14.99112476</v>
      </c>
      <c r="O8" s="18" t="s">
        <v>481</v>
      </c>
      <c r="P8" s="20" t="s">
        <v>481</v>
      </c>
      <c r="Q8" s="18" t="n">
        <v>444.93947534</v>
      </c>
      <c r="R8" s="20" t="n">
        <v>7.56189949</v>
      </c>
    </row>
    <row r="9" spans="1:18">
      <c r="A9" s="15" t="s">
        <v>484</v>
      </c>
      <c r="B9" s="17" t="n">
        <v>9651</v>
      </c>
      <c r="C9" s="18">
        <f>(373.0/B9*100)</f>
        <v/>
      </c>
      <c r="D9" s="19" t="n">
        <v>9278</v>
      </c>
      <c r="E9" s="18" t="n">
        <v>494.01956856</v>
      </c>
      <c r="F9" s="20" t="n">
        <v>2.98132124</v>
      </c>
      <c r="G9" s="18" t="n">
        <v>525.06853819</v>
      </c>
      <c r="H9" s="20" t="n">
        <v>2.39523214</v>
      </c>
      <c r="I9" s="18" t="s">
        <v>481</v>
      </c>
      <c r="J9" s="20" t="s">
        <v>481</v>
      </c>
      <c r="K9" s="18" t="s">
        <v>481</v>
      </c>
      <c r="L9" s="20" t="s">
        <v>481</v>
      </c>
      <c r="M9" s="18" t="n">
        <v>374.78530698</v>
      </c>
      <c r="N9" s="20" t="n">
        <v>11.62763904</v>
      </c>
      <c r="O9" s="18" t="s">
        <v>481</v>
      </c>
      <c r="P9" s="20" t="s">
        <v>481</v>
      </c>
      <c r="Q9" s="18" t="n">
        <v>427.12814467</v>
      </c>
      <c r="R9" s="20" t="n">
        <v>7.61350947</v>
      </c>
    </row>
    <row r="10" spans="1:18">
      <c r="A10" s="15" t="s">
        <v>485</v>
      </c>
      <c r="B10" s="17" t="n">
        <v>20058</v>
      </c>
      <c r="C10" s="18">
        <f>(590.0/B10*100)</f>
        <v/>
      </c>
      <c r="D10" s="19" t="n">
        <v>19468</v>
      </c>
      <c r="E10" s="18" t="n">
        <v>516.0613057</v>
      </c>
      <c r="F10" s="20" t="n">
        <v>2.35308984</v>
      </c>
      <c r="G10" s="18" t="n">
        <v>547.31477282</v>
      </c>
      <c r="H10" s="20" t="n">
        <v>2.11873107</v>
      </c>
      <c r="I10" s="18" t="s">
        <v>481</v>
      </c>
      <c r="J10" s="20" t="s">
        <v>481</v>
      </c>
      <c r="K10" s="18" t="s">
        <v>481</v>
      </c>
      <c r="L10" s="20" t="s">
        <v>481</v>
      </c>
      <c r="M10" s="18" t="s">
        <v>481</v>
      </c>
      <c r="N10" s="20" t="s">
        <v>481</v>
      </c>
      <c r="O10" s="18" t="s">
        <v>481</v>
      </c>
      <c r="P10" s="20" t="s">
        <v>481</v>
      </c>
      <c r="Q10" s="18" t="n">
        <v>456.39503997</v>
      </c>
      <c r="R10" s="20" t="n">
        <v>6.2368486</v>
      </c>
    </row>
    <row r="11" spans="1:18">
      <c r="A11" s="15" t="s">
        <v>486</v>
      </c>
      <c r="B11" s="17" t="n">
        <v>7053</v>
      </c>
      <c r="C11" s="18">
        <f>(259.0/B11*100)</f>
        <v/>
      </c>
      <c r="D11" s="19" t="n">
        <v>6794</v>
      </c>
      <c r="E11" s="18" t="n">
        <v>430.53479935</v>
      </c>
      <c r="F11" s="20" t="n">
        <v>2.78208305</v>
      </c>
      <c r="G11" s="18" t="n">
        <v>470.57274395</v>
      </c>
      <c r="H11" s="20" t="n">
        <v>2.77492005</v>
      </c>
      <c r="I11" s="18" t="s">
        <v>481</v>
      </c>
      <c r="J11" s="20" t="s">
        <v>481</v>
      </c>
      <c r="K11" s="18" t="s">
        <v>481</v>
      </c>
      <c r="L11" s="20" t="s">
        <v>481</v>
      </c>
      <c r="M11" s="18" t="s">
        <v>481</v>
      </c>
      <c r="N11" s="20" t="s">
        <v>481</v>
      </c>
      <c r="O11" s="18" t="s">
        <v>481</v>
      </c>
      <c r="P11" s="20" t="s">
        <v>481</v>
      </c>
      <c r="Q11" s="18" t="n">
        <v>422.01170064</v>
      </c>
      <c r="R11" s="20" t="n">
        <v>6.11795442</v>
      </c>
    </row>
    <row r="12" spans="1:18">
      <c r="A12" s="15" t="s">
        <v>487</v>
      </c>
      <c r="B12" s="17" t="n">
        <v>6894</v>
      </c>
      <c r="C12" s="18">
        <f>(60.0/B12*100)</f>
        <v/>
      </c>
      <c r="D12" s="19" t="n">
        <v>6834</v>
      </c>
      <c r="E12" s="18" t="n">
        <v>482.88374158</v>
      </c>
      <c r="F12" s="20" t="n">
        <v>2.41448039</v>
      </c>
      <c r="G12" s="18" t="n">
        <v>516.77404888</v>
      </c>
      <c r="H12" s="20" t="n">
        <v>2.39002317</v>
      </c>
      <c r="I12" s="18" t="s">
        <v>481</v>
      </c>
      <c r="J12" s="20" t="s">
        <v>481</v>
      </c>
      <c r="K12" s="18" t="s">
        <v>481</v>
      </c>
      <c r="L12" s="20" t="s">
        <v>481</v>
      </c>
      <c r="M12" s="18" t="n">
        <v>366.6777112</v>
      </c>
      <c r="N12" s="20" t="n">
        <v>14.39052153</v>
      </c>
      <c r="O12" s="18" t="s">
        <v>481</v>
      </c>
      <c r="P12" s="20" t="s">
        <v>481</v>
      </c>
      <c r="Q12" s="18" t="n">
        <v>394.64022355</v>
      </c>
      <c r="R12" s="20" t="n">
        <v>6.70715773</v>
      </c>
    </row>
    <row r="13" spans="1:18">
      <c r="A13" s="15" t="s">
        <v>488</v>
      </c>
      <c r="B13" s="17" t="n">
        <v>7161</v>
      </c>
      <c r="C13" s="18">
        <f>(368.0/B13*100)</f>
        <v/>
      </c>
      <c r="D13" s="19" t="n">
        <v>6793</v>
      </c>
      <c r="E13" s="18" t="n">
        <v>503.03365322</v>
      </c>
      <c r="F13" s="20" t="n">
        <v>2.85617947</v>
      </c>
      <c r="G13" s="18" t="n">
        <v>512.52245449</v>
      </c>
      <c r="H13" s="20" t="n">
        <v>2.52189608</v>
      </c>
      <c r="I13" s="18" t="s">
        <v>481</v>
      </c>
      <c r="J13" s="20" t="s">
        <v>481</v>
      </c>
      <c r="K13" s="18" t="s">
        <v>481</v>
      </c>
      <c r="L13" s="20" t="s">
        <v>481</v>
      </c>
      <c r="M13" s="18" t="n">
        <v>436.36003517</v>
      </c>
      <c r="N13" s="20" t="n">
        <v>6.43426798</v>
      </c>
      <c r="O13" s="18" t="s">
        <v>481</v>
      </c>
      <c r="P13" s="20" t="s">
        <v>481</v>
      </c>
      <c r="Q13" s="18" t="n">
        <v>405.47989376</v>
      </c>
      <c r="R13" s="20" t="n">
        <v>8.31069501</v>
      </c>
    </row>
    <row r="14" spans="1:18">
      <c r="A14" s="15" t="s">
        <v>489</v>
      </c>
      <c r="B14" s="17" t="n">
        <v>5587</v>
      </c>
      <c r="C14" s="18">
        <f>(96.0/B14*100)</f>
        <v/>
      </c>
      <c r="D14" s="19" t="n">
        <v>5491</v>
      </c>
      <c r="E14" s="18" t="n">
        <v>517.56356368</v>
      </c>
      <c r="F14" s="20" t="n">
        <v>2.33294943</v>
      </c>
      <c r="G14" s="18" t="n">
        <v>554.73066947</v>
      </c>
      <c r="H14" s="20" t="n">
        <v>2.40218265</v>
      </c>
      <c r="I14" s="18" t="s">
        <v>481</v>
      </c>
      <c r="J14" s="20" t="s">
        <v>481</v>
      </c>
      <c r="K14" s="18" t="s">
        <v>481</v>
      </c>
      <c r="L14" s="20" t="s">
        <v>481</v>
      </c>
      <c r="M14" s="18" t="s">
        <v>481</v>
      </c>
      <c r="N14" s="20" t="s">
        <v>481</v>
      </c>
      <c r="O14" s="18" t="s">
        <v>481</v>
      </c>
      <c r="P14" s="20" t="s">
        <v>481</v>
      </c>
      <c r="Q14" s="18" t="n">
        <v>469.74893492</v>
      </c>
      <c r="R14" s="20" t="n">
        <v>12.04579523</v>
      </c>
    </row>
    <row r="15" spans="1:18">
      <c r="A15" s="15" t="s">
        <v>490</v>
      </c>
      <c r="B15" s="17" t="n">
        <v>5882</v>
      </c>
      <c r="C15" s="18">
        <f>(206.0/B15*100)</f>
        <v/>
      </c>
      <c r="D15" s="19" t="n">
        <v>5676</v>
      </c>
      <c r="E15" s="18" t="n">
        <v>520.29937878</v>
      </c>
      <c r="F15" s="20" t="n">
        <v>2.79837778</v>
      </c>
      <c r="G15" s="18" t="n">
        <v>545.29247866</v>
      </c>
      <c r="H15" s="20" t="n">
        <v>2.47061232</v>
      </c>
      <c r="I15" s="18" t="s">
        <v>481</v>
      </c>
      <c r="J15" s="20" t="s">
        <v>481</v>
      </c>
      <c r="K15" s="18" t="s">
        <v>481</v>
      </c>
      <c r="L15" s="20" t="s">
        <v>481</v>
      </c>
      <c r="M15" s="18" t="n">
        <v>375.95013089</v>
      </c>
      <c r="N15" s="20" t="n">
        <v>17.42774697</v>
      </c>
      <c r="O15" s="18" t="s">
        <v>481</v>
      </c>
      <c r="P15" s="20" t="s">
        <v>481</v>
      </c>
      <c r="Q15" s="18" t="n">
        <v>465.43112192</v>
      </c>
      <c r="R15" s="20" t="n">
        <v>7.5454827</v>
      </c>
    </row>
    <row r="16" spans="1:18">
      <c r="A16" s="15" t="s">
        <v>491</v>
      </c>
      <c r="B16" s="17" t="n">
        <v>6108</v>
      </c>
      <c r="C16" s="18">
        <f>(203.0/B16*100)</f>
        <v/>
      </c>
      <c r="D16" s="19" t="n">
        <v>5905</v>
      </c>
      <c r="E16" s="18" t="n">
        <v>486.47508804</v>
      </c>
      <c r="F16" s="20" t="n">
        <v>2.71924123</v>
      </c>
      <c r="G16" s="18" t="n">
        <v>515.88775533</v>
      </c>
      <c r="H16" s="20" t="n">
        <v>2.19548283</v>
      </c>
      <c r="I16" s="18" t="s">
        <v>481</v>
      </c>
      <c r="J16" s="20" t="s">
        <v>481</v>
      </c>
      <c r="K16" s="18" t="s">
        <v>481</v>
      </c>
      <c r="L16" s="20" t="s">
        <v>481</v>
      </c>
      <c r="M16" s="18" t="s">
        <v>481</v>
      </c>
      <c r="N16" s="20" t="s">
        <v>481</v>
      </c>
      <c r="O16" s="18" t="s">
        <v>481</v>
      </c>
      <c r="P16" s="20" t="s">
        <v>481</v>
      </c>
      <c r="Q16" s="18" t="n">
        <v>409.53034038</v>
      </c>
      <c r="R16" s="20" t="n">
        <v>9.855444260000001</v>
      </c>
    </row>
    <row r="17" spans="1:18">
      <c r="A17" s="15" t="s">
        <v>492</v>
      </c>
      <c r="B17" s="17" t="n">
        <v>6504</v>
      </c>
      <c r="C17" s="18">
        <f>(2741.0/B17*100)</f>
        <v/>
      </c>
      <c r="D17" s="19" t="n">
        <v>3763</v>
      </c>
      <c r="E17" s="18" t="n">
        <v>507.66685281</v>
      </c>
      <c r="F17" s="20" t="n">
        <v>4.27531382</v>
      </c>
      <c r="G17" s="18" t="n">
        <v>533.3719244599999</v>
      </c>
      <c r="H17" s="20" t="n">
        <v>3.48333776</v>
      </c>
      <c r="I17" s="18" t="s">
        <v>481</v>
      </c>
      <c r="J17" s="20" t="s">
        <v>481</v>
      </c>
      <c r="K17" s="18" t="s">
        <v>481</v>
      </c>
      <c r="L17" s="20" t="s">
        <v>481</v>
      </c>
      <c r="M17" s="18" t="n">
        <v>360.48925247</v>
      </c>
      <c r="N17" s="20" t="n">
        <v>12.44339086</v>
      </c>
      <c r="O17" s="18" t="s">
        <v>481</v>
      </c>
      <c r="P17" s="20" t="s">
        <v>481</v>
      </c>
      <c r="Q17" s="18" t="n">
        <v>465.37904484</v>
      </c>
      <c r="R17" s="20" t="n">
        <v>8.334350049999999</v>
      </c>
    </row>
    <row r="18" spans="1:18">
      <c r="A18" s="15" t="s">
        <v>493</v>
      </c>
      <c r="B18" s="17" t="n">
        <v>5532</v>
      </c>
      <c r="C18" s="18">
        <f>(33.0/B18*100)</f>
        <v/>
      </c>
      <c r="D18" s="19" t="n">
        <v>5499</v>
      </c>
      <c r="E18" s="18" t="n">
        <v>441.5516777</v>
      </c>
      <c r="F18" s="20" t="n">
        <v>4.06572624</v>
      </c>
      <c r="G18" s="18" t="n">
        <v>474.78112381</v>
      </c>
      <c r="H18" s="20" t="n">
        <v>3.54993341</v>
      </c>
      <c r="I18" s="18" t="s">
        <v>481</v>
      </c>
      <c r="J18" s="20" t="s">
        <v>481</v>
      </c>
      <c r="K18" s="18" t="s">
        <v>481</v>
      </c>
      <c r="L18" s="20" t="s">
        <v>481</v>
      </c>
      <c r="M18" s="18" t="s">
        <v>481</v>
      </c>
      <c r="N18" s="20" t="s">
        <v>481</v>
      </c>
      <c r="O18" s="18" t="s">
        <v>481</v>
      </c>
      <c r="P18" s="20" t="s">
        <v>481</v>
      </c>
      <c r="Q18" s="18" t="n">
        <v>373.82164745</v>
      </c>
      <c r="R18" s="20" t="n">
        <v>8.575054209999999</v>
      </c>
    </row>
    <row r="19" spans="1:18">
      <c r="A19" s="15" t="s">
        <v>494</v>
      </c>
      <c r="B19" s="17" t="n">
        <v>5658</v>
      </c>
      <c r="C19" s="18">
        <f>(521.0/B19*100)</f>
        <v/>
      </c>
      <c r="D19" s="19" t="n">
        <v>5137</v>
      </c>
      <c r="E19" s="18" t="n">
        <v>463.1155597</v>
      </c>
      <c r="F19" s="20" t="n">
        <v>3.01940195</v>
      </c>
      <c r="G19" s="18" t="n">
        <v>504.6216581</v>
      </c>
      <c r="H19" s="20" t="n">
        <v>2.73750721</v>
      </c>
      <c r="I19" s="18" t="s">
        <v>481</v>
      </c>
      <c r="J19" s="20" t="s">
        <v>481</v>
      </c>
      <c r="K19" s="18" t="s">
        <v>481</v>
      </c>
      <c r="L19" s="20" t="s">
        <v>481</v>
      </c>
      <c r="M19" s="18" t="s">
        <v>481</v>
      </c>
      <c r="N19" s="20" t="s">
        <v>481</v>
      </c>
      <c r="O19" s="18" t="s">
        <v>481</v>
      </c>
      <c r="P19" s="20" t="s">
        <v>481</v>
      </c>
      <c r="Q19" s="18" t="n">
        <v>397.63727763</v>
      </c>
      <c r="R19" s="20" t="n">
        <v>7.99500105</v>
      </c>
    </row>
    <row r="20" spans="1:18">
      <c r="A20" s="15" t="s">
        <v>495</v>
      </c>
      <c r="B20" s="17" t="n">
        <v>3371</v>
      </c>
      <c r="C20" s="18">
        <f>(75.0/B20*100)</f>
        <v/>
      </c>
      <c r="D20" s="19" t="n">
        <v>3296</v>
      </c>
      <c r="E20" s="18" t="n">
        <v>466.99798963</v>
      </c>
      <c r="F20" s="20" t="n">
        <v>2.38085322</v>
      </c>
      <c r="G20" s="18" t="n">
        <v>487.03876796</v>
      </c>
      <c r="H20" s="20" t="n">
        <v>2.22980769</v>
      </c>
      <c r="I20" s="18" t="s">
        <v>481</v>
      </c>
      <c r="J20" s="20" t="s">
        <v>481</v>
      </c>
      <c r="K20" s="18" t="s">
        <v>481</v>
      </c>
      <c r="L20" s="20" t="s">
        <v>481</v>
      </c>
      <c r="M20" s="18" t="s">
        <v>481</v>
      </c>
      <c r="N20" s="20" t="s">
        <v>481</v>
      </c>
      <c r="O20" s="18" t="s">
        <v>481</v>
      </c>
      <c r="P20" s="20" t="s">
        <v>481</v>
      </c>
      <c r="Q20" s="18" t="n">
        <v>432.10537758</v>
      </c>
      <c r="R20" s="20" t="n">
        <v>6.93831369</v>
      </c>
    </row>
    <row r="21" spans="1:18">
      <c r="A21" s="15" t="s">
        <v>496</v>
      </c>
      <c r="B21" s="17" t="n">
        <v>5741</v>
      </c>
      <c r="C21" s="18">
        <f>(90.0/B21*100)</f>
        <v/>
      </c>
      <c r="D21" s="19" t="n">
        <v>5651</v>
      </c>
      <c r="E21" s="18" t="n">
        <v>487.64031353</v>
      </c>
      <c r="F21" s="20" t="n">
        <v>3.22062305</v>
      </c>
      <c r="G21" s="18" t="n">
        <v>514.59643593</v>
      </c>
      <c r="H21" s="20" t="n">
        <v>2.26571012</v>
      </c>
      <c r="I21" s="18" t="s">
        <v>481</v>
      </c>
      <c r="J21" s="20" t="s">
        <v>481</v>
      </c>
      <c r="K21" s="18" t="s">
        <v>481</v>
      </c>
      <c r="L21" s="20" t="s">
        <v>481</v>
      </c>
      <c r="M21" s="18" t="s">
        <v>481</v>
      </c>
      <c r="N21" s="20" t="s">
        <v>481</v>
      </c>
      <c r="O21" s="18" t="s">
        <v>481</v>
      </c>
      <c r="P21" s="20" t="s">
        <v>481</v>
      </c>
      <c r="Q21" s="18" t="n">
        <v>456.88658313</v>
      </c>
      <c r="R21" s="20" t="n">
        <v>9.407511939999999</v>
      </c>
    </row>
    <row r="22" spans="1:18">
      <c r="A22" s="15" t="s">
        <v>497</v>
      </c>
      <c r="B22" s="17" t="n">
        <v>6598</v>
      </c>
      <c r="C22" s="18">
        <f>(45.0/B22*100)</f>
        <v/>
      </c>
      <c r="D22" s="19" t="n">
        <v>6553</v>
      </c>
      <c r="E22" s="18" t="n">
        <v>456.23564679</v>
      </c>
      <c r="F22" s="20" t="n">
        <v>3.37615226</v>
      </c>
      <c r="G22" s="18" t="n">
        <v>498.82981456</v>
      </c>
      <c r="H22" s="20" t="n">
        <v>3.46691467</v>
      </c>
      <c r="I22" s="18" t="s">
        <v>481</v>
      </c>
      <c r="J22" s="20" t="s">
        <v>481</v>
      </c>
      <c r="K22" s="18" t="s">
        <v>481</v>
      </c>
      <c r="L22" s="20" t="s">
        <v>481</v>
      </c>
      <c r="M22" s="18" t="s">
        <v>481</v>
      </c>
      <c r="N22" s="20" t="s">
        <v>481</v>
      </c>
      <c r="O22" s="18" t="n">
        <v>337.7263807</v>
      </c>
      <c r="P22" s="20" t="n">
        <v>46.25817066</v>
      </c>
      <c r="Q22" s="18" t="n">
        <v>359.35447734</v>
      </c>
      <c r="R22" s="20" t="n">
        <v>8.76163539</v>
      </c>
    </row>
    <row r="23" spans="1:18">
      <c r="A23" s="15" t="s">
        <v>498</v>
      </c>
      <c r="B23" s="17" t="n">
        <v>11583</v>
      </c>
      <c r="C23" s="18">
        <f>(321.0/B23*100)</f>
        <v/>
      </c>
      <c r="D23" s="19" t="n">
        <v>11262</v>
      </c>
      <c r="E23" s="18" t="n">
        <v>465.83172479</v>
      </c>
      <c r="F23" s="20" t="n">
        <v>2.97358853</v>
      </c>
      <c r="G23" s="18" t="n">
        <v>498.21425881</v>
      </c>
      <c r="H23" s="20" t="n">
        <v>2.61943131</v>
      </c>
      <c r="I23" s="18" t="s">
        <v>481</v>
      </c>
      <c r="J23" s="20" t="s">
        <v>481</v>
      </c>
      <c r="K23" s="18" t="s">
        <v>481</v>
      </c>
      <c r="L23" s="20" t="s">
        <v>481</v>
      </c>
      <c r="M23" s="18" t="s">
        <v>481</v>
      </c>
      <c r="N23" s="20" t="s">
        <v>481</v>
      </c>
      <c r="O23" s="18" t="s">
        <v>481</v>
      </c>
      <c r="P23" s="20" t="s">
        <v>481</v>
      </c>
      <c r="Q23" s="18" t="n">
        <v>420.34271696</v>
      </c>
      <c r="R23" s="20" t="n">
        <v>8.393999300000001</v>
      </c>
    </row>
    <row r="24" spans="1:18">
      <c r="A24" s="15" t="s">
        <v>499</v>
      </c>
      <c r="B24" s="17" t="n">
        <v>6647</v>
      </c>
      <c r="C24" s="18">
        <f>(23.0/B24*100)</f>
        <v/>
      </c>
      <c r="D24" s="19" t="n">
        <v>6624</v>
      </c>
      <c r="E24" s="18" t="n">
        <v>522.14298117</v>
      </c>
      <c r="F24" s="20" t="n">
        <v>3.09400899</v>
      </c>
      <c r="G24" s="18" t="n">
        <v>555.5861370600001</v>
      </c>
      <c r="H24" s="20" t="n">
        <v>2.88825887</v>
      </c>
      <c r="I24" s="18" t="s">
        <v>481</v>
      </c>
      <c r="J24" s="20" t="s">
        <v>481</v>
      </c>
      <c r="K24" s="18" t="s">
        <v>481</v>
      </c>
      <c r="L24" s="20" t="s">
        <v>481</v>
      </c>
      <c r="M24" s="18" t="s">
        <v>481</v>
      </c>
      <c r="N24" s="20" t="s">
        <v>481</v>
      </c>
      <c r="O24" s="18" t="s">
        <v>481</v>
      </c>
      <c r="P24" s="20" t="s">
        <v>481</v>
      </c>
      <c r="Q24" s="18" t="n">
        <v>469.86825466</v>
      </c>
      <c r="R24" s="20" t="n">
        <v>10.92726561</v>
      </c>
    </row>
    <row r="25" spans="1:18">
      <c r="A25" s="15" t="s">
        <v>500</v>
      </c>
      <c r="B25" s="17" t="n">
        <v>5581</v>
      </c>
      <c r="C25" s="18">
        <f>(26.0/B25*100)</f>
        <v/>
      </c>
      <c r="D25" s="19" t="n">
        <v>5555</v>
      </c>
      <c r="E25" s="18" t="n">
        <v>504.34849408</v>
      </c>
      <c r="F25" s="20" t="n">
        <v>3.69219489</v>
      </c>
      <c r="G25" s="18" t="n">
        <v>520.62352032</v>
      </c>
      <c r="H25" s="20" t="n">
        <v>3.30281075</v>
      </c>
      <c r="I25" s="18" t="s">
        <v>481</v>
      </c>
      <c r="J25" s="20" t="s">
        <v>481</v>
      </c>
      <c r="K25" s="18" t="s">
        <v>481</v>
      </c>
      <c r="L25" s="20" t="s">
        <v>481</v>
      </c>
      <c r="M25" s="18" t="s">
        <v>481</v>
      </c>
      <c r="N25" s="20" t="s">
        <v>481</v>
      </c>
      <c r="O25" s="18" t="s">
        <v>481</v>
      </c>
      <c r="P25" s="20" t="s">
        <v>481</v>
      </c>
      <c r="Q25" s="18" t="n">
        <v>488.63056793</v>
      </c>
      <c r="R25" s="20" t="n">
        <v>10.69300271</v>
      </c>
    </row>
    <row r="26" spans="1:18">
      <c r="A26" s="15" t="s">
        <v>501</v>
      </c>
      <c r="B26" s="17" t="n">
        <v>4869</v>
      </c>
      <c r="C26" s="18">
        <f>(103.0/B26*100)</f>
        <v/>
      </c>
      <c r="D26" s="19" t="n">
        <v>4766</v>
      </c>
      <c r="E26" s="18" t="n">
        <v>482.68235642</v>
      </c>
      <c r="F26" s="20" t="n">
        <v>1.77744931</v>
      </c>
      <c r="G26" s="18" t="n">
        <v>505.47259777</v>
      </c>
      <c r="H26" s="20" t="n">
        <v>2.32015365</v>
      </c>
      <c r="I26" s="18" t="s">
        <v>481</v>
      </c>
      <c r="J26" s="20" t="s">
        <v>481</v>
      </c>
      <c r="K26" s="18" t="s">
        <v>481</v>
      </c>
      <c r="L26" s="20" t="s">
        <v>481</v>
      </c>
      <c r="M26" s="18" t="s">
        <v>481</v>
      </c>
      <c r="N26" s="20" t="s">
        <v>481</v>
      </c>
      <c r="O26" s="18" t="s">
        <v>481</v>
      </c>
      <c r="P26" s="20" t="s">
        <v>481</v>
      </c>
      <c r="Q26" s="18" t="n">
        <v>444.4110916</v>
      </c>
      <c r="R26" s="20" t="n">
        <v>9.53763305</v>
      </c>
    </row>
    <row r="27" spans="1:18">
      <c r="A27" s="15" t="s">
        <v>502</v>
      </c>
      <c r="B27" s="17" t="n">
        <v>5299</v>
      </c>
      <c r="C27" s="18">
        <f>(228.0/B27*100)</f>
        <v/>
      </c>
      <c r="D27" s="19" t="n">
        <v>5071</v>
      </c>
      <c r="E27" s="18" t="n">
        <v>476.62962526</v>
      </c>
      <c r="F27" s="20" t="n">
        <v>2.05186767</v>
      </c>
      <c r="G27" s="18" t="n">
        <v>503.16812112</v>
      </c>
      <c r="H27" s="20" t="n">
        <v>1.79099469</v>
      </c>
      <c r="I27" s="18" t="s">
        <v>481</v>
      </c>
      <c r="J27" s="20" t="s">
        <v>481</v>
      </c>
      <c r="K27" s="18" t="s">
        <v>481</v>
      </c>
      <c r="L27" s="20" t="s">
        <v>481</v>
      </c>
      <c r="M27" s="18" t="s">
        <v>481</v>
      </c>
      <c r="N27" s="20" t="s">
        <v>481</v>
      </c>
      <c r="O27" s="18" t="s">
        <v>481</v>
      </c>
      <c r="P27" s="20" t="s">
        <v>481</v>
      </c>
      <c r="Q27" s="18" t="n">
        <v>411.0435489</v>
      </c>
      <c r="R27" s="20" t="n">
        <v>4.48218938</v>
      </c>
    </row>
    <row r="28" spans="1:18">
      <c r="A28" s="15" t="s">
        <v>503</v>
      </c>
      <c r="B28" s="17" t="n">
        <v>7568</v>
      </c>
      <c r="C28" s="18">
        <f>(600.0/B28*100)</f>
        <v/>
      </c>
      <c r="D28" s="19" t="n">
        <v>6968</v>
      </c>
      <c r="E28" s="18" t="n">
        <v>414.06953429</v>
      </c>
      <c r="F28" s="20" t="n">
        <v>2.39068325</v>
      </c>
      <c r="G28" s="18" t="n">
        <v>429.08316391</v>
      </c>
      <c r="H28" s="20" t="n">
        <v>2.70481951</v>
      </c>
      <c r="I28" s="18" t="s">
        <v>481</v>
      </c>
      <c r="J28" s="20" t="s">
        <v>481</v>
      </c>
      <c r="K28" s="18" t="s">
        <v>481</v>
      </c>
      <c r="L28" s="20" t="s">
        <v>481</v>
      </c>
      <c r="M28" s="18" t="s">
        <v>481</v>
      </c>
      <c r="N28" s="20" t="s">
        <v>481</v>
      </c>
      <c r="O28" s="18" t="s">
        <v>481</v>
      </c>
      <c r="P28" s="20" t="s">
        <v>481</v>
      </c>
      <c r="Q28" s="18" t="n">
        <v>396.83962503</v>
      </c>
      <c r="R28" s="20" t="n">
        <v>6.40546964</v>
      </c>
    </row>
    <row r="29" spans="1:18">
      <c r="A29" s="15" t="s">
        <v>504</v>
      </c>
      <c r="B29" s="17" t="n">
        <v>5385</v>
      </c>
      <c r="C29" s="18">
        <f>(30.0/B29*100)</f>
        <v/>
      </c>
      <c r="D29" s="19" t="n">
        <v>5355</v>
      </c>
      <c r="E29" s="18" t="n">
        <v>498.36245457</v>
      </c>
      <c r="F29" s="20" t="n">
        <v>3.35132666</v>
      </c>
      <c r="G29" s="18" t="n">
        <v>524.97467431</v>
      </c>
      <c r="H29" s="20" t="n">
        <v>2.19482629</v>
      </c>
      <c r="I29" s="18" t="s">
        <v>481</v>
      </c>
      <c r="J29" s="20" t="s">
        <v>481</v>
      </c>
      <c r="K29" s="18" t="s">
        <v>481</v>
      </c>
      <c r="L29" s="20" t="s">
        <v>481</v>
      </c>
      <c r="M29" s="18" t="n">
        <v>358.28551468</v>
      </c>
      <c r="N29" s="20" t="n">
        <v>8.567023300000001</v>
      </c>
      <c r="O29" s="18" t="s">
        <v>481</v>
      </c>
      <c r="P29" s="20" t="s">
        <v>481</v>
      </c>
      <c r="Q29" s="18" t="n">
        <v>412.44964621</v>
      </c>
      <c r="R29" s="20" t="n">
        <v>15.37789923</v>
      </c>
    </row>
    <row r="30" spans="1:18">
      <c r="A30" s="15" t="s">
        <v>505</v>
      </c>
      <c r="B30" s="17" t="n">
        <v>4520</v>
      </c>
      <c r="C30" s="18">
        <f>(279.0/B30*100)</f>
        <v/>
      </c>
      <c r="D30" s="19" t="n">
        <v>4241</v>
      </c>
      <c r="E30" s="18" t="n">
        <v>507.37483445</v>
      </c>
      <c r="F30" s="20" t="n">
        <v>2.83611445</v>
      </c>
      <c r="G30" s="18" t="n">
        <v>539.23689497</v>
      </c>
      <c r="H30" s="20" t="n">
        <v>3.69743378</v>
      </c>
      <c r="I30" s="18" t="s">
        <v>481</v>
      </c>
      <c r="J30" s="20" t="s">
        <v>481</v>
      </c>
      <c r="K30" s="18" t="s">
        <v>481</v>
      </c>
      <c r="L30" s="20" t="s">
        <v>481</v>
      </c>
      <c r="M30" s="18" t="s">
        <v>481</v>
      </c>
      <c r="N30" s="20" t="s">
        <v>481</v>
      </c>
      <c r="O30" s="18" t="s">
        <v>481</v>
      </c>
      <c r="P30" s="20" t="s">
        <v>481</v>
      </c>
      <c r="Q30" s="18" t="n">
        <v>436.62964551</v>
      </c>
      <c r="R30" s="20" t="n">
        <v>8.13066873</v>
      </c>
    </row>
    <row r="31" spans="1:18">
      <c r="A31" s="15" t="s">
        <v>506</v>
      </c>
      <c r="B31" s="17" t="n">
        <v>5456</v>
      </c>
      <c r="C31" s="18">
        <f>(159.0/B31*100)</f>
        <v/>
      </c>
      <c r="D31" s="19" t="n">
        <v>5297</v>
      </c>
      <c r="E31" s="18" t="n">
        <v>489.2524207</v>
      </c>
      <c r="F31" s="20" t="n">
        <v>2.77835675</v>
      </c>
      <c r="G31" s="18" t="n">
        <v>512.7150986</v>
      </c>
      <c r="H31" s="20" t="n">
        <v>2.59177084</v>
      </c>
      <c r="I31" s="18" t="s">
        <v>481</v>
      </c>
      <c r="J31" s="20" t="s">
        <v>481</v>
      </c>
      <c r="K31" s="18" t="s">
        <v>481</v>
      </c>
      <c r="L31" s="20" t="s">
        <v>481</v>
      </c>
      <c r="M31" s="18" t="s">
        <v>481</v>
      </c>
      <c r="N31" s="20" t="s">
        <v>481</v>
      </c>
      <c r="O31" s="18" t="s">
        <v>481</v>
      </c>
      <c r="P31" s="20" t="s">
        <v>481</v>
      </c>
      <c r="Q31" s="18" t="n">
        <v>427.3330962</v>
      </c>
      <c r="R31" s="20" t="n">
        <v>7.05178454</v>
      </c>
    </row>
    <row r="32" spans="1:18">
      <c r="A32" s="15" t="s">
        <v>507</v>
      </c>
      <c r="B32" s="17" t="n">
        <v>4478</v>
      </c>
      <c r="C32" s="18">
        <f>(6.0/B32*100)</f>
        <v/>
      </c>
      <c r="D32" s="19" t="n">
        <v>4472</v>
      </c>
      <c r="E32" s="18" t="n">
        <v>486.35255187</v>
      </c>
      <c r="F32" s="20" t="n">
        <v>2.79884152</v>
      </c>
      <c r="G32" s="18" t="n">
        <v>518.7201849</v>
      </c>
      <c r="H32" s="20" t="n">
        <v>2.9269157</v>
      </c>
      <c r="I32" s="18" t="s">
        <v>481</v>
      </c>
      <c r="J32" s="20" t="s">
        <v>481</v>
      </c>
      <c r="K32" s="18" t="s">
        <v>481</v>
      </c>
      <c r="L32" s="20" t="s">
        <v>481</v>
      </c>
      <c r="M32" s="18" t="s">
        <v>481</v>
      </c>
      <c r="N32" s="20" t="s">
        <v>481</v>
      </c>
      <c r="O32" s="18" t="s">
        <v>481</v>
      </c>
      <c r="P32" s="20" t="s">
        <v>481</v>
      </c>
      <c r="Q32" s="18" t="n">
        <v>433.62810937</v>
      </c>
      <c r="R32" s="20" t="n">
        <v>13.7208549</v>
      </c>
    </row>
    <row r="33" spans="1:18">
      <c r="A33" s="15" t="s">
        <v>508</v>
      </c>
      <c r="B33" s="17" t="n">
        <v>7325</v>
      </c>
      <c r="C33" s="18">
        <f>(90.0/B33*100)</f>
        <v/>
      </c>
      <c r="D33" s="19" t="n">
        <v>7235</v>
      </c>
      <c r="E33" s="18" t="n">
        <v>483.93871803</v>
      </c>
      <c r="F33" s="20" t="n">
        <v>2.68841729</v>
      </c>
      <c r="G33" s="18" t="n">
        <v>526.84616155</v>
      </c>
      <c r="H33" s="20" t="n">
        <v>2.73843487</v>
      </c>
      <c r="I33" s="18" t="s">
        <v>481</v>
      </c>
      <c r="J33" s="20" t="s">
        <v>481</v>
      </c>
      <c r="K33" s="18" t="s">
        <v>481</v>
      </c>
      <c r="L33" s="20" t="s">
        <v>481</v>
      </c>
      <c r="M33" s="18" t="s">
        <v>481</v>
      </c>
      <c r="N33" s="20" t="s">
        <v>481</v>
      </c>
      <c r="O33" s="18" t="s">
        <v>481</v>
      </c>
      <c r="P33" s="20" t="s">
        <v>481</v>
      </c>
      <c r="Q33" s="18" t="n">
        <v>422.41143271</v>
      </c>
      <c r="R33" s="20" t="n">
        <v>9.319124110000001</v>
      </c>
    </row>
    <row r="34" spans="1:18">
      <c r="A34" s="15" t="s">
        <v>509</v>
      </c>
      <c r="B34" s="17" t="n">
        <v>6350</v>
      </c>
      <c r="C34" s="18">
        <f>(117.0/B34*100)</f>
        <v/>
      </c>
      <c r="D34" s="19" t="n">
        <v>6233</v>
      </c>
      <c r="E34" s="18" t="n">
        <v>458.41061421</v>
      </c>
      <c r="F34" s="20" t="n">
        <v>2.6649161</v>
      </c>
      <c r="G34" s="18" t="n">
        <v>485.28968441</v>
      </c>
      <c r="H34" s="20" t="n">
        <v>2.66566187</v>
      </c>
      <c r="I34" s="18" t="s">
        <v>481</v>
      </c>
      <c r="J34" s="20" t="s">
        <v>481</v>
      </c>
      <c r="K34" s="18" t="s">
        <v>481</v>
      </c>
      <c r="L34" s="20" t="s">
        <v>481</v>
      </c>
      <c r="M34" s="18" t="n">
        <v>306.56969545</v>
      </c>
      <c r="N34" s="20" t="n">
        <v>10.27624616</v>
      </c>
      <c r="O34" s="18" t="s">
        <v>481</v>
      </c>
      <c r="P34" s="20" t="s">
        <v>481</v>
      </c>
      <c r="Q34" s="18" t="n">
        <v>384.85588224</v>
      </c>
      <c r="R34" s="20" t="n">
        <v>7.87199007</v>
      </c>
    </row>
    <row r="35" spans="1:18">
      <c r="A35" s="15" t="s">
        <v>510</v>
      </c>
      <c r="B35" s="17" t="n">
        <v>6406</v>
      </c>
      <c r="C35" s="18">
        <f>(88.0/B35*100)</f>
        <v/>
      </c>
      <c r="D35" s="19" t="n">
        <v>6318</v>
      </c>
      <c r="E35" s="18" t="n">
        <v>502.70508768</v>
      </c>
      <c r="F35" s="20" t="n">
        <v>2.41836903</v>
      </c>
      <c r="G35" s="18" t="n">
        <v>523.80388464</v>
      </c>
      <c r="H35" s="20" t="n">
        <v>1.744121</v>
      </c>
      <c r="I35" s="18" t="s">
        <v>481</v>
      </c>
      <c r="J35" s="20" t="s">
        <v>481</v>
      </c>
      <c r="K35" s="18" t="s">
        <v>481</v>
      </c>
      <c r="L35" s="20" t="s">
        <v>481</v>
      </c>
      <c r="M35" s="18" t="n">
        <v>374.85244494</v>
      </c>
      <c r="N35" s="20" t="n">
        <v>5.84040672</v>
      </c>
      <c r="O35" s="18" t="s">
        <v>481</v>
      </c>
      <c r="P35" s="20" t="s">
        <v>481</v>
      </c>
      <c r="Q35" s="18" t="n">
        <v>428.183068</v>
      </c>
      <c r="R35" s="20" t="n">
        <v>8.55267695</v>
      </c>
    </row>
    <row r="36" spans="1:18">
      <c r="A36" s="15" t="s">
        <v>511</v>
      </c>
      <c r="B36" s="17" t="n">
        <v>6736</v>
      </c>
      <c r="C36" s="18">
        <f>(113.0/B36*100)</f>
        <v/>
      </c>
      <c r="D36" s="19" t="n">
        <v>6623</v>
      </c>
      <c r="E36" s="18" t="n">
        <v>487.52908608</v>
      </c>
      <c r="F36" s="20" t="n">
        <v>2.40242843</v>
      </c>
      <c r="G36" s="18" t="n">
        <v>507.40226549</v>
      </c>
      <c r="H36" s="20" t="n">
        <v>2.23979101</v>
      </c>
      <c r="I36" s="18" t="s">
        <v>481</v>
      </c>
      <c r="J36" s="20" t="s">
        <v>481</v>
      </c>
      <c r="K36" s="18" t="s">
        <v>481</v>
      </c>
      <c r="L36" s="20" t="s">
        <v>481</v>
      </c>
      <c r="M36" s="18" t="s">
        <v>481</v>
      </c>
      <c r="N36" s="20" t="s">
        <v>481</v>
      </c>
      <c r="O36" s="18" t="s">
        <v>481</v>
      </c>
      <c r="P36" s="20" t="s">
        <v>481</v>
      </c>
      <c r="Q36" s="18" t="n">
        <v>424.16712601</v>
      </c>
      <c r="R36" s="20" t="n">
        <v>7.85638106</v>
      </c>
    </row>
    <row r="37" spans="1:18">
      <c r="A37" s="15" t="s">
        <v>512</v>
      </c>
      <c r="B37" s="17" t="n">
        <v>5458</v>
      </c>
      <c r="C37" s="18">
        <f>(232.0/B37*100)</f>
        <v/>
      </c>
      <c r="D37" s="19" t="n">
        <v>5226</v>
      </c>
      <c r="E37" s="18" t="n">
        <v>489.73990332</v>
      </c>
      <c r="F37" s="20" t="n">
        <v>3.64377187</v>
      </c>
      <c r="G37" s="18" t="n">
        <v>511.40046843</v>
      </c>
      <c r="H37" s="20" t="n">
        <v>3.72863836</v>
      </c>
      <c r="I37" s="18" t="s">
        <v>481</v>
      </c>
      <c r="J37" s="20" t="s">
        <v>481</v>
      </c>
      <c r="K37" s="18" t="s">
        <v>481</v>
      </c>
      <c r="L37" s="20" t="s">
        <v>481</v>
      </c>
      <c r="M37" s="18" t="s">
        <v>481</v>
      </c>
      <c r="N37" s="20" t="s">
        <v>481</v>
      </c>
      <c r="O37" s="18" t="s">
        <v>481</v>
      </c>
      <c r="P37" s="20" t="s">
        <v>481</v>
      </c>
      <c r="Q37" s="18" t="n">
        <v>414.81400946</v>
      </c>
      <c r="R37" s="20" t="n">
        <v>7.16387327</v>
      </c>
    </row>
    <row r="38" spans="1:18">
      <c r="A38" s="15" t="s">
        <v>513</v>
      </c>
      <c r="B38" s="17" t="n">
        <v>5860</v>
      </c>
      <c r="C38" s="18">
        <f>(35.0/B38*100)</f>
        <v/>
      </c>
      <c r="D38" s="19" t="n">
        <v>5825</v>
      </c>
      <c r="E38" s="18" t="n">
        <v>493.59230155</v>
      </c>
      <c r="F38" s="20" t="n">
        <v>3.37934558</v>
      </c>
      <c r="G38" s="18" t="n">
        <v>521.66003547</v>
      </c>
      <c r="H38" s="20" t="n">
        <v>3.57941085</v>
      </c>
      <c r="I38" s="18" t="s">
        <v>481</v>
      </c>
      <c r="J38" s="20" t="s">
        <v>481</v>
      </c>
      <c r="K38" s="18" t="s">
        <v>481</v>
      </c>
      <c r="L38" s="20" t="s">
        <v>481</v>
      </c>
      <c r="M38" s="18" t="s">
        <v>481</v>
      </c>
      <c r="N38" s="20" t="s">
        <v>481</v>
      </c>
      <c r="O38" s="18" t="s">
        <v>481</v>
      </c>
      <c r="P38" s="20" t="s">
        <v>481</v>
      </c>
      <c r="Q38" s="18" t="n">
        <v>494.29991297</v>
      </c>
      <c r="R38" s="20" t="n">
        <v>5.32825191</v>
      </c>
    </row>
    <row r="39" spans="1:18">
      <c r="A39" s="15" t="s">
        <v>514</v>
      </c>
      <c r="B39" s="17" t="n">
        <v>5895</v>
      </c>
      <c r="C39" s="18">
        <f>(34.0/B39*100)</f>
        <v/>
      </c>
      <c r="D39" s="19" t="n">
        <v>5861</v>
      </c>
      <c r="E39" s="18" t="n">
        <v>423.1967663</v>
      </c>
      <c r="F39" s="20" t="n">
        <v>3.8499893</v>
      </c>
      <c r="G39" s="18" t="n">
        <v>438.76322531</v>
      </c>
      <c r="H39" s="20" t="n">
        <v>4.95225227</v>
      </c>
      <c r="I39" s="18" t="s">
        <v>481</v>
      </c>
      <c r="J39" s="20" t="s">
        <v>481</v>
      </c>
      <c r="K39" s="18" t="s">
        <v>481</v>
      </c>
      <c r="L39" s="20" t="s">
        <v>481</v>
      </c>
      <c r="M39" s="18" t="s">
        <v>481</v>
      </c>
      <c r="N39" s="20" t="s">
        <v>481</v>
      </c>
      <c r="O39" s="18" t="s">
        <v>481</v>
      </c>
      <c r="P39" s="20" t="s">
        <v>481</v>
      </c>
      <c r="Q39" s="18" t="n">
        <v>377.60723174</v>
      </c>
      <c r="R39" s="20" t="n">
        <v>8.0629464</v>
      </c>
    </row>
    <row r="40" spans="1:18">
      <c r="A40" s="15" t="s">
        <v>515</v>
      </c>
      <c r="B40" s="17" t="n">
        <v>14157</v>
      </c>
      <c r="C40" s="18">
        <f>(452.0/B40*100)</f>
        <v/>
      </c>
      <c r="D40" s="19" t="n">
        <v>13705</v>
      </c>
      <c r="E40" s="18" t="n">
        <v>490.05791399</v>
      </c>
      <c r="F40" s="20" t="n">
        <v>2.94063899</v>
      </c>
      <c r="G40" s="18" t="n">
        <v>527.45380873</v>
      </c>
      <c r="H40" s="20" t="n">
        <v>2.68064294</v>
      </c>
      <c r="I40" s="18" t="s">
        <v>481</v>
      </c>
      <c r="J40" s="20" t="s">
        <v>481</v>
      </c>
      <c r="K40" s="18" t="s">
        <v>481</v>
      </c>
      <c r="L40" s="20" t="s">
        <v>481</v>
      </c>
      <c r="M40" s="18" t="s">
        <v>481</v>
      </c>
      <c r="N40" s="20" t="s">
        <v>481</v>
      </c>
      <c r="O40" s="18" t="s">
        <v>481</v>
      </c>
      <c r="P40" s="20" t="s">
        <v>481</v>
      </c>
      <c r="Q40" s="18" t="n">
        <v>428.0124596</v>
      </c>
      <c r="R40" s="20" t="n">
        <v>8.008227440000001</v>
      </c>
    </row>
    <row r="41" spans="1:18">
      <c r="A41" s="15" t="s">
        <v>516</v>
      </c>
      <c r="B41" s="17" t="n">
        <v>5712</v>
      </c>
      <c r="C41" s="18">
        <f>(80.0/B41*100)</f>
        <v/>
      </c>
      <c r="D41" s="19" t="n">
        <v>5632</v>
      </c>
      <c r="E41" s="18" t="n">
        <v>477.92676971</v>
      </c>
      <c r="F41" s="20" t="n">
        <v>3.18772986</v>
      </c>
      <c r="G41" s="18" t="n">
        <v>523.7981847900001</v>
      </c>
      <c r="H41" s="20" t="n">
        <v>3.20856031</v>
      </c>
      <c r="I41" s="18" t="s">
        <v>481</v>
      </c>
      <c r="J41" s="20" t="s">
        <v>481</v>
      </c>
      <c r="K41" s="18" t="s">
        <v>481</v>
      </c>
      <c r="L41" s="20" t="s">
        <v>481</v>
      </c>
      <c r="M41" s="18" t="n">
        <v>387.44235424</v>
      </c>
      <c r="N41" s="20" t="n">
        <v>14.52510266</v>
      </c>
      <c r="O41" s="18" t="s">
        <v>481</v>
      </c>
      <c r="P41" s="20" t="s">
        <v>481</v>
      </c>
      <c r="Q41" s="18" t="n">
        <v>424.94730552</v>
      </c>
      <c r="R41" s="20" t="n">
        <v>11.84499475</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375.7451021</v>
      </c>
      <c r="N45" s="20" t="n">
        <v>2.64238063</v>
      </c>
      <c r="O45" s="18" t="s">
        <v>481</v>
      </c>
      <c r="P45" s="20" t="s">
        <v>481</v>
      </c>
      <c r="Q45" s="18" t="s">
        <v>481</v>
      </c>
      <c r="R45" s="20" t="s">
        <v>481</v>
      </c>
    </row>
    <row r="46" spans="1:18">
      <c r="A46" s="15" t="s">
        <v>521</v>
      </c>
      <c r="B46" s="17" t="n">
        <v>23141</v>
      </c>
      <c r="C46" s="18">
        <f>(2395.0/B46*100)</f>
        <v/>
      </c>
      <c r="D46" s="19" t="n">
        <v>20746</v>
      </c>
      <c r="E46" s="18" t="n">
        <v>400.74417556</v>
      </c>
      <c r="F46" s="20" t="n">
        <v>2.67154919</v>
      </c>
      <c r="G46" s="18" t="n">
        <v>435.84378809</v>
      </c>
      <c r="H46" s="20" t="n">
        <v>3.78096268</v>
      </c>
      <c r="I46" s="18" t="s">
        <v>481</v>
      </c>
      <c r="J46" s="20" t="s">
        <v>481</v>
      </c>
      <c r="K46" s="18" t="s">
        <v>481</v>
      </c>
      <c r="L46" s="20" t="s">
        <v>481</v>
      </c>
      <c r="M46" s="18" t="s">
        <v>481</v>
      </c>
      <c r="N46" s="20" t="s">
        <v>481</v>
      </c>
      <c r="O46" s="18" t="s">
        <v>481</v>
      </c>
      <c r="P46" s="20" t="s">
        <v>481</v>
      </c>
      <c r="Q46" s="18" t="n">
        <v>381.92551328</v>
      </c>
      <c r="R46" s="20" t="n">
        <v>2.40651261</v>
      </c>
    </row>
    <row r="47" spans="1:18">
      <c r="A47" s="15" t="s">
        <v>522</v>
      </c>
      <c r="B47" s="17" t="n">
        <v>5928</v>
      </c>
      <c r="C47" s="18">
        <f>(488.0/B47*100)</f>
        <v/>
      </c>
      <c r="D47" s="19" t="n">
        <v>5440</v>
      </c>
      <c r="E47" s="18" t="n">
        <v>448.84670997</v>
      </c>
      <c r="F47" s="20" t="n">
        <v>4.42783133</v>
      </c>
      <c r="G47" s="18" t="n">
        <v>477.33674915</v>
      </c>
      <c r="H47" s="20" t="n">
        <v>4.27432051</v>
      </c>
      <c r="I47" s="18" t="s">
        <v>481</v>
      </c>
      <c r="J47" s="20" t="s">
        <v>481</v>
      </c>
      <c r="K47" s="18" t="s">
        <v>481</v>
      </c>
      <c r="L47" s="20" t="s">
        <v>481</v>
      </c>
      <c r="M47" s="18" t="s">
        <v>481</v>
      </c>
      <c r="N47" s="20" t="s">
        <v>481</v>
      </c>
      <c r="O47" s="18" t="s">
        <v>481</v>
      </c>
      <c r="P47" s="20" t="s">
        <v>481</v>
      </c>
      <c r="Q47" s="18" t="n">
        <v>372.46884305</v>
      </c>
      <c r="R47" s="20" t="n">
        <v>5.75432886</v>
      </c>
    </row>
    <row r="48" spans="1:18">
      <c r="A48" s="15" t="s">
        <v>523</v>
      </c>
      <c r="B48" s="17" t="n">
        <v>9841</v>
      </c>
      <c r="C48" s="18">
        <f>(8.0/B48*100)</f>
        <v/>
      </c>
      <c r="D48" s="19" t="n">
        <v>9833</v>
      </c>
      <c r="E48" s="18" t="n">
        <v>491.35453615</v>
      </c>
      <c r="F48" s="20" t="n">
        <v>4.55841616</v>
      </c>
      <c r="G48" s="18" t="n">
        <v>561.88748875</v>
      </c>
      <c r="H48" s="20" t="n">
        <v>4.94904196</v>
      </c>
      <c r="I48" s="18" t="s">
        <v>481</v>
      </c>
      <c r="J48" s="20" t="s">
        <v>481</v>
      </c>
      <c r="K48" s="18" t="s">
        <v>481</v>
      </c>
      <c r="L48" s="20" t="s">
        <v>481</v>
      </c>
      <c r="M48" s="18" t="s">
        <v>481</v>
      </c>
      <c r="N48" s="20" t="s">
        <v>481</v>
      </c>
      <c r="O48" s="18" t="s">
        <v>481</v>
      </c>
      <c r="P48" s="20" t="s">
        <v>481</v>
      </c>
      <c r="Q48" s="18" t="n">
        <v>472.67467982</v>
      </c>
      <c r="R48" s="20" t="n">
        <v>21.98933423</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432.22624802</v>
      </c>
      <c r="N49" s="20" t="n">
        <v>2.8653235</v>
      </c>
      <c r="O49" s="18" t="s">
        <v>481</v>
      </c>
      <c r="P49" s="20" t="s">
        <v>481</v>
      </c>
      <c r="Q49" s="18" t="s">
        <v>481</v>
      </c>
      <c r="R49" s="20" t="s">
        <v>481</v>
      </c>
    </row>
    <row r="50" spans="1:18">
      <c r="A50" s="15" t="s">
        <v>525</v>
      </c>
      <c r="B50" s="17" t="n">
        <v>11795</v>
      </c>
      <c r="C50" s="18">
        <f>(493.0/B50*100)</f>
        <v/>
      </c>
      <c r="D50" s="19" t="n">
        <v>11302</v>
      </c>
      <c r="E50" s="18" t="n">
        <v>408.83214849</v>
      </c>
      <c r="F50" s="20" t="n">
        <v>2.37756347</v>
      </c>
      <c r="G50" s="18" t="n">
        <v>441.51718558</v>
      </c>
      <c r="H50" s="20" t="n">
        <v>3.34797516</v>
      </c>
      <c r="I50" s="18" t="s">
        <v>481</v>
      </c>
      <c r="J50" s="20" t="s">
        <v>481</v>
      </c>
      <c r="K50" s="18" t="s">
        <v>481</v>
      </c>
      <c r="L50" s="20" t="s">
        <v>481</v>
      </c>
      <c r="M50" s="18" t="s">
        <v>481</v>
      </c>
      <c r="N50" s="20" t="s">
        <v>481</v>
      </c>
      <c r="O50" s="18" t="s">
        <v>481</v>
      </c>
      <c r="P50" s="20" t="s">
        <v>481</v>
      </c>
      <c r="Q50" s="18" t="n">
        <v>364.9606977</v>
      </c>
      <c r="R50" s="20" t="n">
        <v>7.12674389</v>
      </c>
    </row>
    <row r="51" spans="1:18">
      <c r="A51" s="15" t="s">
        <v>526</v>
      </c>
      <c r="B51" s="17" t="n">
        <v>6866</v>
      </c>
      <c r="C51" s="18">
        <f>(112.0/B51*100)</f>
        <v/>
      </c>
      <c r="D51" s="19" t="n">
        <v>6754</v>
      </c>
      <c r="E51" s="18" t="n">
        <v>414.86946595</v>
      </c>
      <c r="F51" s="20" t="n">
        <v>2.54027</v>
      </c>
      <c r="G51" s="18" t="n">
        <v>432.62673326</v>
      </c>
      <c r="H51" s="20" t="n">
        <v>2.41517766</v>
      </c>
      <c r="I51" s="18" t="s">
        <v>481</v>
      </c>
      <c r="J51" s="20" t="s">
        <v>481</v>
      </c>
      <c r="K51" s="18" t="s">
        <v>481</v>
      </c>
      <c r="L51" s="20" t="s">
        <v>481</v>
      </c>
      <c r="M51" s="18" t="n">
        <v>410.85572185</v>
      </c>
      <c r="N51" s="20" t="n">
        <v>3.7997542</v>
      </c>
      <c r="O51" s="18" t="s">
        <v>481</v>
      </c>
      <c r="P51" s="20" t="s">
        <v>481</v>
      </c>
      <c r="Q51" s="18" t="n">
        <v>395.03755448</v>
      </c>
      <c r="R51" s="20" t="n">
        <v>6.42485142</v>
      </c>
    </row>
    <row r="52" spans="1:18">
      <c r="A52" s="15" t="s">
        <v>527</v>
      </c>
      <c r="B52" s="17" t="n">
        <v>5809</v>
      </c>
      <c r="C52" s="18">
        <f>(124.0/B52*100)</f>
        <v/>
      </c>
      <c r="D52" s="19" t="n">
        <v>5685</v>
      </c>
      <c r="E52" s="18" t="n">
        <v>470.20916415</v>
      </c>
      <c r="F52" s="20" t="n">
        <v>2.93047387</v>
      </c>
      <c r="G52" s="18" t="n">
        <v>487.61083112</v>
      </c>
      <c r="H52" s="20" t="n">
        <v>2.92596521</v>
      </c>
      <c r="I52" s="18" t="s">
        <v>481</v>
      </c>
      <c r="J52" s="20" t="s">
        <v>481</v>
      </c>
      <c r="K52" s="18" t="s">
        <v>481</v>
      </c>
      <c r="L52" s="20" t="s">
        <v>481</v>
      </c>
      <c r="M52" s="18" t="s">
        <v>481</v>
      </c>
      <c r="N52" s="20" t="s">
        <v>481</v>
      </c>
      <c r="O52" s="18" t="s">
        <v>481</v>
      </c>
      <c r="P52" s="20" t="s">
        <v>481</v>
      </c>
      <c r="Q52" s="18" t="n">
        <v>398.73319532</v>
      </c>
      <c r="R52" s="20" t="n">
        <v>6.89659204</v>
      </c>
    </row>
    <row r="53" spans="1:18">
      <c r="A53" s="15" t="s">
        <v>528</v>
      </c>
      <c r="B53" s="17" t="n">
        <v>5571</v>
      </c>
      <c r="C53" s="18">
        <f>(144.0/B53*100)</f>
        <v/>
      </c>
      <c r="D53" s="19" t="n">
        <v>5427</v>
      </c>
      <c r="E53" s="18" t="n">
        <v>425.37582135</v>
      </c>
      <c r="F53" s="20" t="n">
        <v>1.87158795</v>
      </c>
      <c r="G53" s="18" t="n">
        <v>453.57354093</v>
      </c>
      <c r="H53" s="20" t="n">
        <v>2.0549399</v>
      </c>
      <c r="I53" s="18" t="s">
        <v>481</v>
      </c>
      <c r="J53" s="20" t="s">
        <v>481</v>
      </c>
      <c r="K53" s="18" t="s">
        <v>481</v>
      </c>
      <c r="L53" s="20" t="s">
        <v>481</v>
      </c>
      <c r="M53" s="18" t="s">
        <v>481</v>
      </c>
      <c r="N53" s="20" t="s">
        <v>481</v>
      </c>
      <c r="O53" s="18" t="s">
        <v>481</v>
      </c>
      <c r="P53" s="20" t="s">
        <v>481</v>
      </c>
      <c r="Q53" s="18" t="n">
        <v>364.09506306</v>
      </c>
      <c r="R53" s="20" t="n">
        <v>4.1265994</v>
      </c>
    </row>
    <row r="54" spans="1:18">
      <c r="A54" s="15" t="s">
        <v>529</v>
      </c>
      <c r="B54" s="17" t="n">
        <v>4740</v>
      </c>
      <c r="C54" s="18">
        <f>(638.0/B54*100)</f>
        <v/>
      </c>
      <c r="D54" s="19" t="n">
        <v>4102</v>
      </c>
      <c r="E54" s="18" t="n">
        <v>331.92598738</v>
      </c>
      <c r="F54" s="20" t="n">
        <v>2.71640767</v>
      </c>
      <c r="G54" s="18" t="n">
        <v>370.13953303</v>
      </c>
      <c r="H54" s="20" t="n">
        <v>4.13756918</v>
      </c>
      <c r="I54" s="18" t="s">
        <v>481</v>
      </c>
      <c r="J54" s="20" t="s">
        <v>481</v>
      </c>
      <c r="K54" s="18" t="s">
        <v>481</v>
      </c>
      <c r="L54" s="20" t="s">
        <v>481</v>
      </c>
      <c r="M54" s="18" t="s">
        <v>481</v>
      </c>
      <c r="N54" s="20" t="s">
        <v>481</v>
      </c>
      <c r="O54" s="18" t="s">
        <v>481</v>
      </c>
      <c r="P54" s="20" t="s">
        <v>481</v>
      </c>
      <c r="Q54" s="18" t="n">
        <v>287.21915026</v>
      </c>
      <c r="R54" s="20" t="n">
        <v>3.81036739</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411.13152395</v>
      </c>
      <c r="N55" s="20" t="n">
        <v>2.41692503</v>
      </c>
      <c r="O55" s="18" t="s">
        <v>481</v>
      </c>
      <c r="P55" s="20" t="s">
        <v>481</v>
      </c>
      <c r="Q55" s="18" t="s">
        <v>481</v>
      </c>
      <c r="R55" s="20" t="s">
        <v>481</v>
      </c>
    </row>
    <row r="56" spans="1:18">
      <c r="A56" s="15" t="s">
        <v>531</v>
      </c>
      <c r="B56" s="17" t="n">
        <v>5359</v>
      </c>
      <c r="C56" s="18">
        <f>(77.0/B56*100)</f>
        <v/>
      </c>
      <c r="D56" s="19" t="n">
        <v>5282</v>
      </c>
      <c r="E56" s="18" t="n">
        <v>508.23872307</v>
      </c>
      <c r="F56" s="20" t="n">
        <v>2.73824898</v>
      </c>
      <c r="G56" s="18" t="n">
        <v>540.1227784500001</v>
      </c>
      <c r="H56" s="20" t="n">
        <v>2.57022888</v>
      </c>
      <c r="I56" s="18" t="s">
        <v>481</v>
      </c>
      <c r="J56" s="20" t="s">
        <v>481</v>
      </c>
      <c r="K56" s="18" t="s">
        <v>481</v>
      </c>
      <c r="L56" s="20" t="s">
        <v>481</v>
      </c>
      <c r="M56" s="18" t="s">
        <v>481</v>
      </c>
      <c r="N56" s="20" t="s">
        <v>481</v>
      </c>
      <c r="O56" s="18" t="s">
        <v>481</v>
      </c>
      <c r="P56" s="20" t="s">
        <v>481</v>
      </c>
      <c r="Q56" s="18" t="n">
        <v>450.01285037</v>
      </c>
      <c r="R56" s="20" t="n">
        <v>16.08722478</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403.09974532</v>
      </c>
      <c r="N57" s="20" t="n">
        <v>2.56579015</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408.6691134</v>
      </c>
      <c r="N58" s="20" t="n">
        <v>2.67440156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378.44218506</v>
      </c>
      <c r="N59" s="20" t="n">
        <v>1.6995879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386.48537246</v>
      </c>
      <c r="N60" s="20" t="n">
        <v>3.39522632</v>
      </c>
      <c r="O60" s="18" t="s">
        <v>481</v>
      </c>
      <c r="P60" s="20" t="s">
        <v>481</v>
      </c>
      <c r="Q60" s="18" t="s">
        <v>481</v>
      </c>
      <c r="R60" s="20" t="s">
        <v>481</v>
      </c>
    </row>
    <row r="61" spans="1:18">
      <c r="A61" s="15" t="s">
        <v>536</v>
      </c>
      <c r="B61" s="17" t="n">
        <v>6525</v>
      </c>
      <c r="C61" s="18">
        <f>(193.0/B61*100)</f>
        <v/>
      </c>
      <c r="D61" s="19" t="n">
        <v>6332</v>
      </c>
      <c r="E61" s="18" t="n">
        <v>469.7994433</v>
      </c>
      <c r="F61" s="20" t="n">
        <v>2.56028098</v>
      </c>
      <c r="G61" s="18" t="n">
        <v>496.57341483</v>
      </c>
      <c r="H61" s="20" t="n">
        <v>3.16963788</v>
      </c>
      <c r="I61" s="18" t="s">
        <v>481</v>
      </c>
      <c r="J61" s="20" t="s">
        <v>481</v>
      </c>
      <c r="K61" s="18" t="s">
        <v>481</v>
      </c>
      <c r="L61" s="20" t="s">
        <v>481</v>
      </c>
      <c r="M61" s="18" t="s">
        <v>481</v>
      </c>
      <c r="N61" s="20" t="s">
        <v>481</v>
      </c>
      <c r="O61" s="18" t="s">
        <v>481</v>
      </c>
      <c r="P61" s="20" t="s">
        <v>481</v>
      </c>
      <c r="Q61" s="18" t="n">
        <v>383.31395324</v>
      </c>
      <c r="R61" s="20" t="n">
        <v>8.04386959</v>
      </c>
    </row>
    <row r="62" spans="1:18">
      <c r="A62" s="15" t="s">
        <v>537</v>
      </c>
      <c r="B62" s="17" t="n">
        <v>4476</v>
      </c>
      <c r="C62" s="18">
        <f>(3.0/B62*100)</f>
        <v/>
      </c>
      <c r="D62" s="19" t="n">
        <v>4473</v>
      </c>
      <c r="E62" s="18" t="n">
        <v>518.5300723300001</v>
      </c>
      <c r="F62" s="20" t="n">
        <v>1.81715381</v>
      </c>
      <c r="G62" s="18" t="n">
        <v>537.20968586</v>
      </c>
      <c r="H62" s="20" t="n">
        <v>1.5400003</v>
      </c>
      <c r="I62" s="18" t="s">
        <v>481</v>
      </c>
      <c r="J62" s="20" t="s">
        <v>481</v>
      </c>
      <c r="K62" s="18" t="s">
        <v>481</v>
      </c>
      <c r="L62" s="20" t="s">
        <v>481</v>
      </c>
      <c r="M62" s="18" t="s">
        <v>481</v>
      </c>
      <c r="N62" s="20" t="s">
        <v>481</v>
      </c>
      <c r="O62" s="18" t="s">
        <v>481</v>
      </c>
      <c r="P62" s="20" t="s">
        <v>481</v>
      </c>
      <c r="Q62" s="18" t="n">
        <v>489.6293453</v>
      </c>
      <c r="R62" s="20" t="n">
        <v>20.69250265</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383.68238779</v>
      </c>
      <c r="N63" s="20" t="n">
        <v>1.24851448</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464.78196465</v>
      </c>
      <c r="N64" s="20" t="n">
        <v>1.64197035</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427.99780567</v>
      </c>
      <c r="N65" s="20" t="n">
        <v>1.97258457</v>
      </c>
      <c r="O65" s="18" t="s">
        <v>481</v>
      </c>
      <c r="P65" s="20" t="s">
        <v>481</v>
      </c>
      <c r="Q65" s="18" t="s">
        <v>481</v>
      </c>
      <c r="R65" s="20" t="s">
        <v>481</v>
      </c>
    </row>
    <row r="66" spans="1:18">
      <c r="A66" s="15" t="s">
        <v>541</v>
      </c>
      <c r="B66" s="17" t="n">
        <v>5665</v>
      </c>
      <c r="C66" s="18">
        <f>(104.0/B66*100)</f>
        <v/>
      </c>
      <c r="D66" s="19" t="n">
        <v>5561</v>
      </c>
      <c r="E66" s="18" t="n">
        <v>409.92936719</v>
      </c>
      <c r="F66" s="20" t="n">
        <v>1.37657257</v>
      </c>
      <c r="G66" s="18" t="n">
        <v>436.64980109</v>
      </c>
      <c r="H66" s="20" t="n">
        <v>2.10577911</v>
      </c>
      <c r="I66" s="18" t="s">
        <v>481</v>
      </c>
      <c r="J66" s="20" t="s">
        <v>481</v>
      </c>
      <c r="K66" s="18" t="s">
        <v>481</v>
      </c>
      <c r="L66" s="20" t="s">
        <v>481</v>
      </c>
      <c r="M66" s="18" t="s">
        <v>481</v>
      </c>
      <c r="N66" s="20" t="s">
        <v>481</v>
      </c>
      <c r="O66" s="18" t="s">
        <v>481</v>
      </c>
      <c r="P66" s="20" t="s">
        <v>481</v>
      </c>
      <c r="Q66" s="18" t="n">
        <v>352.56158195</v>
      </c>
      <c r="R66" s="20" t="n">
        <v>3.04796491</v>
      </c>
    </row>
    <row r="67" spans="1:18">
      <c r="A67" s="15" t="s">
        <v>542</v>
      </c>
      <c r="B67" s="17" t="n">
        <v>6971</v>
      </c>
      <c r="C67" s="18">
        <f>(1330.0/B67*100)</f>
        <v/>
      </c>
      <c r="D67" s="19" t="n">
        <v>5641</v>
      </c>
      <c r="E67" s="18" t="n">
        <v>405.84551573</v>
      </c>
      <c r="F67" s="20" t="n">
        <v>2.46162391</v>
      </c>
      <c r="G67" s="18" t="n">
        <v>433.97605652</v>
      </c>
      <c r="H67" s="20" t="n">
        <v>4.16335794</v>
      </c>
      <c r="I67" s="18" t="s">
        <v>481</v>
      </c>
      <c r="J67" s="20" t="s">
        <v>481</v>
      </c>
      <c r="K67" s="18" t="s">
        <v>481</v>
      </c>
      <c r="L67" s="20" t="s">
        <v>481</v>
      </c>
      <c r="M67" s="18" t="s">
        <v>481</v>
      </c>
      <c r="N67" s="20" t="s">
        <v>481</v>
      </c>
      <c r="O67" s="18" t="s">
        <v>481</v>
      </c>
      <c r="P67" s="20" t="s">
        <v>481</v>
      </c>
      <c r="Q67" s="18" t="n">
        <v>354.53952879</v>
      </c>
      <c r="R67" s="20" t="n">
        <v>5.31671375</v>
      </c>
    </row>
    <row r="68" spans="1:18">
      <c r="A68" s="15" t="s">
        <v>543</v>
      </c>
      <c r="B68" s="17" t="n">
        <v>12083</v>
      </c>
      <c r="C68" s="18">
        <f>(32.0/B68*100)</f>
        <v/>
      </c>
      <c r="D68" s="19" t="n">
        <v>12051</v>
      </c>
      <c r="E68" s="18" t="n">
        <v>416.32327457</v>
      </c>
      <c r="F68" s="20" t="n">
        <v>1.41763857</v>
      </c>
      <c r="G68" s="18" t="n">
        <v>454.7104752</v>
      </c>
      <c r="H68" s="20" t="n">
        <v>1.89585129</v>
      </c>
      <c r="I68" s="18" t="s">
        <v>481</v>
      </c>
      <c r="J68" s="20" t="s">
        <v>481</v>
      </c>
      <c r="K68" s="18" t="s">
        <v>481</v>
      </c>
      <c r="L68" s="20" t="s">
        <v>481</v>
      </c>
      <c r="M68" s="18" t="s">
        <v>481</v>
      </c>
      <c r="N68" s="20" t="s">
        <v>481</v>
      </c>
      <c r="O68" s="18" t="s">
        <v>481</v>
      </c>
      <c r="P68" s="20" t="s">
        <v>481</v>
      </c>
      <c r="Q68" s="18" t="n">
        <v>359.60507018</v>
      </c>
      <c r="R68" s="20" t="n">
        <v>2.04525667</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434.88486177</v>
      </c>
      <c r="N69" s="20" t="n">
        <v>3.2334538</v>
      </c>
      <c r="O69" s="18" t="s">
        <v>481</v>
      </c>
      <c r="P69" s="20" t="s">
        <v>481</v>
      </c>
      <c r="Q69" s="18" t="s">
        <v>481</v>
      </c>
      <c r="R69" s="20" t="s">
        <v>481</v>
      </c>
    </row>
    <row r="70" spans="1:18">
      <c r="A70" s="15" t="s">
        <v>545</v>
      </c>
      <c r="B70" s="17" t="n">
        <v>6036</v>
      </c>
      <c r="C70" s="18">
        <f>(223.0/B70*100)</f>
        <v/>
      </c>
      <c r="D70" s="19" t="n">
        <v>5813</v>
      </c>
      <c r="E70" s="18" t="n">
        <v>484.73355621</v>
      </c>
      <c r="F70" s="20" t="n">
        <v>2.78595653</v>
      </c>
      <c r="G70" s="18" t="n">
        <v>503.14911318</v>
      </c>
      <c r="H70" s="20" t="n">
        <v>3.9481567</v>
      </c>
      <c r="I70" s="18" t="s">
        <v>481</v>
      </c>
      <c r="J70" s="20" t="s">
        <v>481</v>
      </c>
      <c r="K70" s="18" t="s">
        <v>481</v>
      </c>
      <c r="L70" s="20" t="s">
        <v>481</v>
      </c>
      <c r="M70" s="18" t="s">
        <v>481</v>
      </c>
      <c r="N70" s="20" t="s">
        <v>481</v>
      </c>
      <c r="O70" s="18" t="s">
        <v>481</v>
      </c>
      <c r="P70" s="20" t="s">
        <v>481</v>
      </c>
      <c r="Q70" s="18" t="n">
        <v>440.45934922</v>
      </c>
      <c r="R70" s="20" t="n">
        <v>8.409961279999999</v>
      </c>
    </row>
    <row r="71" spans="1:18">
      <c r="A71" s="15" t="s">
        <v>546</v>
      </c>
      <c r="B71" s="17" t="n">
        <v>6115</v>
      </c>
      <c r="C71" s="18">
        <f>(60.0/B71*100)</f>
        <v/>
      </c>
      <c r="D71" s="19" t="n">
        <v>6055</v>
      </c>
      <c r="E71" s="18" t="n">
        <v>522.9234606700001</v>
      </c>
      <c r="F71" s="20" t="n">
        <v>2.32677717</v>
      </c>
      <c r="G71" s="18" t="n">
        <v>572.68340174</v>
      </c>
      <c r="H71" s="20" t="n">
        <v>1.64345129</v>
      </c>
      <c r="I71" s="18" t="s">
        <v>481</v>
      </c>
      <c r="J71" s="20" t="s">
        <v>481</v>
      </c>
      <c r="K71" s="18" t="s">
        <v>481</v>
      </c>
      <c r="L71" s="20" t="s">
        <v>481</v>
      </c>
      <c r="M71" s="18" t="s">
        <v>481</v>
      </c>
      <c r="N71" s="20" t="s">
        <v>481</v>
      </c>
      <c r="O71" s="18" t="s">
        <v>481</v>
      </c>
      <c r="P71" s="20" t="s">
        <v>481</v>
      </c>
      <c r="Q71" s="18" t="n">
        <v>523.21184409</v>
      </c>
      <c r="R71" s="20" t="n">
        <v>14.72736097</v>
      </c>
    </row>
    <row r="72" spans="1:18">
      <c r="A72" s="15" t="s">
        <v>547</v>
      </c>
      <c r="B72" s="17" t="n">
        <v>7708</v>
      </c>
      <c r="C72" s="18">
        <f>(9.0/B72*100)</f>
        <v/>
      </c>
      <c r="D72" s="19" t="n">
        <v>7699</v>
      </c>
      <c r="E72" s="18" t="n">
        <v>510.00747806</v>
      </c>
      <c r="F72" s="20" t="n">
        <v>3.19817802</v>
      </c>
      <c r="G72" s="18" t="n">
        <v>545.03738628</v>
      </c>
      <c r="H72" s="20" t="n">
        <v>2.9956288</v>
      </c>
      <c r="I72" s="18" t="s">
        <v>481</v>
      </c>
      <c r="J72" s="20" t="s">
        <v>481</v>
      </c>
      <c r="K72" s="18" t="s">
        <v>481</v>
      </c>
      <c r="L72" s="20" t="s">
        <v>481</v>
      </c>
      <c r="M72" s="18" t="s">
        <v>481</v>
      </c>
      <c r="N72" s="20" t="s">
        <v>481</v>
      </c>
      <c r="O72" s="18" t="s">
        <v>481</v>
      </c>
      <c r="P72" s="20" t="s">
        <v>481</v>
      </c>
      <c r="Q72" s="18" t="n">
        <v>488.87379351</v>
      </c>
      <c r="R72" s="20" t="n">
        <v>17.74897335</v>
      </c>
    </row>
    <row r="73" spans="1:18">
      <c r="A73" s="15" t="s">
        <v>548</v>
      </c>
      <c r="B73" s="17" t="n">
        <v>8249</v>
      </c>
      <c r="C73" s="18">
        <f>(220.0/B73*100)</f>
        <v/>
      </c>
      <c r="D73" s="19" t="n">
        <v>8029</v>
      </c>
      <c r="E73" s="18" t="n">
        <v>414.34526243</v>
      </c>
      <c r="F73" s="20" t="n">
        <v>2.53657661</v>
      </c>
      <c r="G73" s="18" t="n">
        <v>447.47141683</v>
      </c>
      <c r="H73" s="20" t="n">
        <v>4.29447321</v>
      </c>
      <c r="I73" s="18" t="s">
        <v>481</v>
      </c>
      <c r="J73" s="20" t="s">
        <v>481</v>
      </c>
      <c r="K73" s="18" t="s">
        <v>481</v>
      </c>
      <c r="L73" s="20" t="s">
        <v>481</v>
      </c>
      <c r="M73" s="18" t="s">
        <v>481</v>
      </c>
      <c r="N73" s="20" t="s">
        <v>481</v>
      </c>
      <c r="O73" s="18" t="s">
        <v>481</v>
      </c>
      <c r="P73" s="20" t="s">
        <v>481</v>
      </c>
      <c r="Q73" s="18" t="n">
        <v>371.54336475</v>
      </c>
      <c r="R73" s="20" t="n">
        <v>8.94096923</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424.59045417</v>
      </c>
      <c r="N74" s="20" t="n">
        <v>1.40919814</v>
      </c>
      <c r="O74" s="18" t="s">
        <v>481</v>
      </c>
      <c r="P74" s="20" t="s">
        <v>481</v>
      </c>
      <c r="Q74" s="18" t="s">
        <v>481</v>
      </c>
      <c r="R74" s="20" t="s">
        <v>481</v>
      </c>
    </row>
    <row r="75" spans="1:18">
      <c r="A75" s="15" t="s">
        <v>550</v>
      </c>
      <c r="B75" s="17" t="n">
        <v>5375</v>
      </c>
      <c r="C75" s="18">
        <f>(355.0/B75*100)</f>
        <v/>
      </c>
      <c r="D75" s="19" t="n">
        <v>5020</v>
      </c>
      <c r="E75" s="18" t="n">
        <v>386.45248531</v>
      </c>
      <c r="F75" s="20" t="n">
        <v>2.22050055</v>
      </c>
      <c r="G75" s="18" t="n">
        <v>405.74319853</v>
      </c>
      <c r="H75" s="20" t="n">
        <v>3.54205071</v>
      </c>
      <c r="I75" s="18" t="s">
        <v>481</v>
      </c>
      <c r="J75" s="20" t="s">
        <v>481</v>
      </c>
      <c r="K75" s="18" t="s">
        <v>481</v>
      </c>
      <c r="L75" s="20" t="s">
        <v>481</v>
      </c>
      <c r="M75" s="18" t="s">
        <v>481</v>
      </c>
      <c r="N75" s="20" t="s">
        <v>481</v>
      </c>
      <c r="O75" s="18" t="s">
        <v>481</v>
      </c>
      <c r="P75" s="20" t="s">
        <v>481</v>
      </c>
      <c r="Q75" s="18" t="n">
        <v>364.05816469</v>
      </c>
      <c r="R75" s="20" t="n">
        <v>3.94001008</v>
      </c>
    </row>
    <row r="76" spans="1:18">
      <c r="A76" s="15" t="s">
        <v>551</v>
      </c>
      <c r="B76" s="17" t="n">
        <v>14167</v>
      </c>
      <c r="C76" s="18">
        <f>(238.0/B76*100)</f>
        <v/>
      </c>
      <c r="D76" s="19" t="n">
        <v>13929</v>
      </c>
      <c r="E76" s="18" t="n">
        <v>425.5438848</v>
      </c>
      <c r="F76" s="20" t="n">
        <v>2.42961204</v>
      </c>
      <c r="G76" s="18" t="n">
        <v>476.04366375</v>
      </c>
      <c r="H76" s="20" t="n">
        <v>2.91818098</v>
      </c>
      <c r="I76" s="18" t="s">
        <v>481</v>
      </c>
      <c r="J76" s="20" t="s">
        <v>481</v>
      </c>
      <c r="K76" s="18" t="s">
        <v>481</v>
      </c>
      <c r="L76" s="20" t="s">
        <v>481</v>
      </c>
      <c r="M76" s="18" t="s">
        <v>481</v>
      </c>
      <c r="N76" s="20" t="s">
        <v>481</v>
      </c>
      <c r="O76" s="18" t="s">
        <v>481</v>
      </c>
      <c r="P76" s="20" t="s">
        <v>481</v>
      </c>
      <c r="Q76" s="18" t="n">
        <v>363.45870697</v>
      </c>
      <c r="R76" s="20" t="n">
        <v>4.66663065</v>
      </c>
    </row>
    <row r="77" spans="1:18">
      <c r="A77" s="15" t="s">
        <v>552</v>
      </c>
      <c r="B77" s="17" t="n">
        <v>6062</v>
      </c>
      <c r="C77" s="18">
        <f>(511.0/B77*100)</f>
        <v/>
      </c>
      <c r="D77" s="19" t="n">
        <v>5551</v>
      </c>
      <c r="E77" s="18" t="n">
        <v>432.63555455</v>
      </c>
      <c r="F77" s="20" t="n">
        <v>2.42974127</v>
      </c>
      <c r="G77" s="18" t="n">
        <v>465.84818924</v>
      </c>
      <c r="H77" s="20" t="n">
        <v>3.12809573</v>
      </c>
      <c r="I77" s="18" t="s">
        <v>481</v>
      </c>
      <c r="J77" s="20" t="s">
        <v>481</v>
      </c>
      <c r="K77" s="18" t="s">
        <v>481</v>
      </c>
      <c r="L77" s="20" t="s">
        <v>481</v>
      </c>
      <c r="M77" s="18" t="s">
        <v>481</v>
      </c>
      <c r="N77" s="20" t="s">
        <v>481</v>
      </c>
      <c r="O77" s="18" t="s">
        <v>481</v>
      </c>
      <c r="P77" s="20" t="s">
        <v>481</v>
      </c>
      <c r="Q77" s="18" t="n">
        <v>377.03589264</v>
      </c>
      <c r="R77" s="20" t="n">
        <v>3.90769875</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524.64451931</v>
      </c>
      <c r="N78" s="20" t="n">
        <v>3.91006783</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475.18659836</v>
      </c>
      <c r="N79" s="20" t="n">
        <v>6.280552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456.48357586</v>
      </c>
      <c r="N80" s="20" t="n">
        <v>3.67164431</v>
      </c>
      <c r="O80" s="18" t="s">
        <v>481</v>
      </c>
      <c r="P80" s="20" t="s">
        <v>481</v>
      </c>
      <c r="Q80" s="18" t="s">
        <v>481</v>
      </c>
      <c r="R80" s="20" t="s">
        <v>481</v>
      </c>
    </row>
    <row r="81" spans="1:18">
      <c r="A81" s="23" t="s">
        <v>556</v>
      </c>
      <c r="B81" s="17" t="n">
        <v>8861</v>
      </c>
      <c r="C81" s="18">
        <f>(123.0/B81*100)</f>
        <v/>
      </c>
      <c r="D81" s="19" t="n">
        <v>8738</v>
      </c>
      <c r="E81" s="18" t="n">
        <v>431.13454779</v>
      </c>
      <c r="F81" s="20" t="n">
        <v>2.99760876</v>
      </c>
      <c r="G81" s="18" t="n">
        <v>461.01221282</v>
      </c>
      <c r="H81" s="20" t="n">
        <v>3.26849803</v>
      </c>
      <c r="I81" s="18" t="s">
        <v>481</v>
      </c>
      <c r="J81" s="20" t="s">
        <v>481</v>
      </c>
      <c r="K81" s="18" t="s">
        <v>481</v>
      </c>
      <c r="L81" s="20" t="s">
        <v>481</v>
      </c>
      <c r="M81" s="18" t="s">
        <v>481</v>
      </c>
      <c r="N81" s="20" t="s">
        <v>481</v>
      </c>
      <c r="O81" s="18" t="s">
        <v>481</v>
      </c>
      <c r="P81" s="20" t="s">
        <v>481</v>
      </c>
      <c r="Q81" s="18" t="n">
        <v>393.67049688</v>
      </c>
      <c r="R81" s="20" t="n">
        <v>10.29614335</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900</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445.37187284</v>
      </c>
      <c r="F7" s="20" t="n">
        <v>2.8867599</v>
      </c>
      <c r="G7" s="18" t="n">
        <v>528.4447041</v>
      </c>
      <c r="H7" s="20" t="n">
        <v>1.61906088</v>
      </c>
      <c r="I7" s="18" t="s">
        <v>481</v>
      </c>
      <c r="J7" s="20" t="s">
        <v>481</v>
      </c>
      <c r="K7" s="18" t="s">
        <v>481</v>
      </c>
      <c r="L7" s="20" t="s">
        <v>481</v>
      </c>
      <c r="M7" s="18" t="s">
        <v>481</v>
      </c>
      <c r="N7" s="20" t="s">
        <v>481</v>
      </c>
      <c r="O7" s="18" t="s">
        <v>481</v>
      </c>
      <c r="P7" s="20" t="s">
        <v>481</v>
      </c>
      <c r="Q7" s="18" t="n">
        <v>480.95010967</v>
      </c>
      <c r="R7" s="20" t="n">
        <v>4.58981463</v>
      </c>
    </row>
    <row r="8" spans="1:18">
      <c r="A8" s="15" t="s">
        <v>483</v>
      </c>
      <c r="B8" s="17" t="n">
        <v>7007</v>
      </c>
      <c r="C8" s="18">
        <f>(324.0/B8*100)</f>
        <v/>
      </c>
      <c r="D8" s="19" t="n">
        <v>6683</v>
      </c>
      <c r="E8" s="18" t="n">
        <v>422.94064348</v>
      </c>
      <c r="F8" s="20" t="n">
        <v>3.85673617</v>
      </c>
      <c r="G8" s="18" t="n">
        <v>510.01839798</v>
      </c>
      <c r="H8" s="20" t="n">
        <v>2.52754903</v>
      </c>
      <c r="I8" s="18" t="s">
        <v>481</v>
      </c>
      <c r="J8" s="20" t="s">
        <v>481</v>
      </c>
      <c r="K8" s="18" t="s">
        <v>481</v>
      </c>
      <c r="L8" s="20" t="s">
        <v>481</v>
      </c>
      <c r="M8" s="18" t="n">
        <v>368.48347797</v>
      </c>
      <c r="N8" s="20" t="n">
        <v>14.99112476</v>
      </c>
      <c r="O8" s="18" t="s">
        <v>481</v>
      </c>
      <c r="P8" s="20" t="s">
        <v>481</v>
      </c>
      <c r="Q8" s="18" t="n">
        <v>446.65007531</v>
      </c>
      <c r="R8" s="20" t="n">
        <v>7.40965401</v>
      </c>
    </row>
    <row r="9" spans="1:18">
      <c r="A9" s="15" t="s">
        <v>484</v>
      </c>
      <c r="B9" s="17" t="n">
        <v>9651</v>
      </c>
      <c r="C9" s="18">
        <f>(373.0/B9*100)</f>
        <v/>
      </c>
      <c r="D9" s="19" t="n">
        <v>9278</v>
      </c>
      <c r="E9" s="18" t="n">
        <v>443.71812966</v>
      </c>
      <c r="F9" s="20" t="n">
        <v>3.80117169</v>
      </c>
      <c r="G9" s="18" t="n">
        <v>520.89905371</v>
      </c>
      <c r="H9" s="20" t="n">
        <v>2.11023781</v>
      </c>
      <c r="I9" s="18" t="s">
        <v>481</v>
      </c>
      <c r="J9" s="20" t="s">
        <v>481</v>
      </c>
      <c r="K9" s="18" t="s">
        <v>481</v>
      </c>
      <c r="L9" s="20" t="s">
        <v>481</v>
      </c>
      <c r="M9" s="18" t="n">
        <v>374.78530698</v>
      </c>
      <c r="N9" s="20" t="n">
        <v>11.62763904</v>
      </c>
      <c r="O9" s="18" t="s">
        <v>481</v>
      </c>
      <c r="P9" s="20" t="s">
        <v>481</v>
      </c>
      <c r="Q9" s="18" t="n">
        <v>433.34236529</v>
      </c>
      <c r="R9" s="20" t="n">
        <v>7.68014977</v>
      </c>
    </row>
    <row r="10" spans="1:18">
      <c r="A10" s="15" t="s">
        <v>485</v>
      </c>
      <c r="B10" s="17" t="n">
        <v>20058</v>
      </c>
      <c r="C10" s="18">
        <f>(590.0/B10*100)</f>
        <v/>
      </c>
      <c r="D10" s="19" t="n">
        <v>19468</v>
      </c>
      <c r="E10" s="18" t="n">
        <v>479.16662241</v>
      </c>
      <c r="F10" s="20" t="n">
        <v>2.72588751</v>
      </c>
      <c r="G10" s="18" t="n">
        <v>544.18719375</v>
      </c>
      <c r="H10" s="20" t="n">
        <v>1.96677192</v>
      </c>
      <c r="I10" s="18" t="s">
        <v>481</v>
      </c>
      <c r="J10" s="20" t="s">
        <v>481</v>
      </c>
      <c r="K10" s="18" t="s">
        <v>481</v>
      </c>
      <c r="L10" s="20" t="s">
        <v>481</v>
      </c>
      <c r="M10" s="18" t="s">
        <v>481</v>
      </c>
      <c r="N10" s="20" t="s">
        <v>481</v>
      </c>
      <c r="O10" s="18" t="s">
        <v>481</v>
      </c>
      <c r="P10" s="20" t="s">
        <v>481</v>
      </c>
      <c r="Q10" s="18" t="n">
        <v>464.07312993</v>
      </c>
      <c r="R10" s="20" t="n">
        <v>6.49450488</v>
      </c>
    </row>
    <row r="11" spans="1:18">
      <c r="A11" s="15" t="s">
        <v>486</v>
      </c>
      <c r="B11" s="17" t="n">
        <v>7053</v>
      </c>
      <c r="C11" s="18">
        <f>(259.0/B11*100)</f>
        <v/>
      </c>
      <c r="D11" s="19" t="n">
        <v>6794</v>
      </c>
      <c r="E11" s="18" t="n">
        <v>397.80017963</v>
      </c>
      <c r="F11" s="20" t="n">
        <v>3.65904122</v>
      </c>
      <c r="G11" s="18" t="n">
        <v>462.80498588</v>
      </c>
      <c r="H11" s="20" t="n">
        <v>2.64882829</v>
      </c>
      <c r="I11" s="18" t="s">
        <v>481</v>
      </c>
      <c r="J11" s="20" t="s">
        <v>481</v>
      </c>
      <c r="K11" s="18" t="s">
        <v>481</v>
      </c>
      <c r="L11" s="20" t="s">
        <v>481</v>
      </c>
      <c r="M11" s="18" t="s">
        <v>481</v>
      </c>
      <c r="N11" s="20" t="s">
        <v>481</v>
      </c>
      <c r="O11" s="18" t="s">
        <v>481</v>
      </c>
      <c r="P11" s="20" t="s">
        <v>481</v>
      </c>
      <c r="Q11" s="18" t="n">
        <v>420.32323849</v>
      </c>
      <c r="R11" s="20" t="n">
        <v>5.66374374</v>
      </c>
    </row>
    <row r="12" spans="1:18">
      <c r="A12" s="15" t="s">
        <v>487</v>
      </c>
      <c r="B12" s="17" t="n">
        <v>6894</v>
      </c>
      <c r="C12" s="18">
        <f>(60.0/B12*100)</f>
        <v/>
      </c>
      <c r="D12" s="19" t="n">
        <v>6834</v>
      </c>
      <c r="E12" s="18" t="n">
        <v>434.10827836</v>
      </c>
      <c r="F12" s="20" t="n">
        <v>3.30674707</v>
      </c>
      <c r="G12" s="18" t="n">
        <v>508.66514894</v>
      </c>
      <c r="H12" s="20" t="n">
        <v>2.00911113</v>
      </c>
      <c r="I12" s="18" t="s">
        <v>481</v>
      </c>
      <c r="J12" s="20" t="s">
        <v>481</v>
      </c>
      <c r="K12" s="18" t="s">
        <v>481</v>
      </c>
      <c r="L12" s="20" t="s">
        <v>481</v>
      </c>
      <c r="M12" s="18" t="n">
        <v>366.6777112</v>
      </c>
      <c r="N12" s="20" t="n">
        <v>14.39052153</v>
      </c>
      <c r="O12" s="18" t="s">
        <v>481</v>
      </c>
      <c r="P12" s="20" t="s">
        <v>481</v>
      </c>
      <c r="Q12" s="18" t="n">
        <v>397.03888285</v>
      </c>
      <c r="R12" s="20" t="n">
        <v>6.4522328</v>
      </c>
    </row>
    <row r="13" spans="1:18">
      <c r="A13" s="15" t="s">
        <v>488</v>
      </c>
      <c r="B13" s="17" t="n">
        <v>7161</v>
      </c>
      <c r="C13" s="18">
        <f>(368.0/B13*100)</f>
        <v/>
      </c>
      <c r="D13" s="19" t="n">
        <v>6793</v>
      </c>
      <c r="E13" s="18" t="n">
        <v>471.01250674</v>
      </c>
      <c r="F13" s="20" t="n">
        <v>3.70418335</v>
      </c>
      <c r="G13" s="18" t="n">
        <v>515.08454169</v>
      </c>
      <c r="H13" s="20" t="n">
        <v>2.29019878</v>
      </c>
      <c r="I13" s="18" t="s">
        <v>481</v>
      </c>
      <c r="J13" s="20" t="s">
        <v>481</v>
      </c>
      <c r="K13" s="18" t="s">
        <v>481</v>
      </c>
      <c r="L13" s="20" t="s">
        <v>481</v>
      </c>
      <c r="M13" s="18" t="n">
        <v>436.36003517</v>
      </c>
      <c r="N13" s="20" t="n">
        <v>6.43426798</v>
      </c>
      <c r="O13" s="18" t="s">
        <v>481</v>
      </c>
      <c r="P13" s="20" t="s">
        <v>481</v>
      </c>
      <c r="Q13" s="18" t="n">
        <v>414.60402866</v>
      </c>
      <c r="R13" s="20" t="n">
        <v>8.50434703</v>
      </c>
    </row>
    <row r="14" spans="1:18">
      <c r="A14" s="15" t="s">
        <v>489</v>
      </c>
      <c r="B14" s="17" t="n">
        <v>5587</v>
      </c>
      <c r="C14" s="18">
        <f>(96.0/B14*100)</f>
        <v/>
      </c>
      <c r="D14" s="19" t="n">
        <v>5491</v>
      </c>
      <c r="E14" s="18" t="n">
        <v>463.02762198</v>
      </c>
      <c r="F14" s="20" t="n">
        <v>4.5379865</v>
      </c>
      <c r="G14" s="18" t="n">
        <v>545.00790132</v>
      </c>
      <c r="H14" s="20" t="n">
        <v>1.90904551</v>
      </c>
      <c r="I14" s="18" t="s">
        <v>481</v>
      </c>
      <c r="J14" s="20" t="s">
        <v>481</v>
      </c>
      <c r="K14" s="18" t="s">
        <v>481</v>
      </c>
      <c r="L14" s="20" t="s">
        <v>481</v>
      </c>
      <c r="M14" s="18" t="s">
        <v>481</v>
      </c>
      <c r="N14" s="20" t="s">
        <v>481</v>
      </c>
      <c r="O14" s="18" t="s">
        <v>481</v>
      </c>
      <c r="P14" s="20" t="s">
        <v>481</v>
      </c>
      <c r="Q14" s="18" t="n">
        <v>492.32455077</v>
      </c>
      <c r="R14" s="20" t="n">
        <v>9.7748837</v>
      </c>
    </row>
    <row r="15" spans="1:18">
      <c r="A15" s="15" t="s">
        <v>490</v>
      </c>
      <c r="B15" s="17" t="n">
        <v>5882</v>
      </c>
      <c r="C15" s="18">
        <f>(206.0/B15*100)</f>
        <v/>
      </c>
      <c r="D15" s="19" t="n">
        <v>5676</v>
      </c>
      <c r="E15" s="18" t="n">
        <v>455.76539172</v>
      </c>
      <c r="F15" s="20" t="n">
        <v>5.2136895</v>
      </c>
      <c r="G15" s="18" t="n">
        <v>540.66543663</v>
      </c>
      <c r="H15" s="20" t="n">
        <v>2.29318883</v>
      </c>
      <c r="I15" s="18" t="s">
        <v>481</v>
      </c>
      <c r="J15" s="20" t="s">
        <v>481</v>
      </c>
      <c r="K15" s="18" t="s">
        <v>481</v>
      </c>
      <c r="L15" s="20" t="s">
        <v>481</v>
      </c>
      <c r="M15" s="18" t="n">
        <v>375.95013089</v>
      </c>
      <c r="N15" s="20" t="n">
        <v>17.42774697</v>
      </c>
      <c r="O15" s="18" t="s">
        <v>481</v>
      </c>
      <c r="P15" s="20" t="s">
        <v>481</v>
      </c>
      <c r="Q15" s="18" t="n">
        <v>461.16287994</v>
      </c>
      <c r="R15" s="20" t="n">
        <v>6.84867988</v>
      </c>
    </row>
    <row r="16" spans="1:18">
      <c r="A16" s="15" t="s">
        <v>491</v>
      </c>
      <c r="B16" s="17" t="n">
        <v>6108</v>
      </c>
      <c r="C16" s="18">
        <f>(203.0/B16*100)</f>
        <v/>
      </c>
      <c r="D16" s="19" t="n">
        <v>5905</v>
      </c>
      <c r="E16" s="18" t="n">
        <v>421.88495414</v>
      </c>
      <c r="F16" s="20" t="n">
        <v>4.79754677</v>
      </c>
      <c r="G16" s="18" t="n">
        <v>511.69061212</v>
      </c>
      <c r="H16" s="20" t="n">
        <v>2.04219733</v>
      </c>
      <c r="I16" s="18" t="s">
        <v>481</v>
      </c>
      <c r="J16" s="20" t="s">
        <v>481</v>
      </c>
      <c r="K16" s="18" t="s">
        <v>481</v>
      </c>
      <c r="L16" s="20" t="s">
        <v>481</v>
      </c>
      <c r="M16" s="18" t="s">
        <v>481</v>
      </c>
      <c r="N16" s="20" t="s">
        <v>481</v>
      </c>
      <c r="O16" s="18" t="s">
        <v>481</v>
      </c>
      <c r="P16" s="20" t="s">
        <v>481</v>
      </c>
      <c r="Q16" s="18" t="n">
        <v>410.55697955</v>
      </c>
      <c r="R16" s="20" t="n">
        <v>9.79097602</v>
      </c>
    </row>
    <row r="17" spans="1:18">
      <c r="A17" s="15" t="s">
        <v>492</v>
      </c>
      <c r="B17" s="17" t="n">
        <v>6504</v>
      </c>
      <c r="C17" s="18">
        <f>(2741.0/B17*100)</f>
        <v/>
      </c>
      <c r="D17" s="19" t="n">
        <v>3763</v>
      </c>
      <c r="E17" s="18" t="n">
        <v>462.14723023</v>
      </c>
      <c r="F17" s="20" t="n">
        <v>6.25315983</v>
      </c>
      <c r="G17" s="18" t="n">
        <v>526.80054276</v>
      </c>
      <c r="H17" s="20" t="n">
        <v>3.4825123</v>
      </c>
      <c r="I17" s="18" t="s">
        <v>481</v>
      </c>
      <c r="J17" s="20" t="s">
        <v>481</v>
      </c>
      <c r="K17" s="18" t="s">
        <v>481</v>
      </c>
      <c r="L17" s="20" t="s">
        <v>481</v>
      </c>
      <c r="M17" s="18" t="n">
        <v>360.48925247</v>
      </c>
      <c r="N17" s="20" t="n">
        <v>12.44339086</v>
      </c>
      <c r="O17" s="18" t="s">
        <v>481</v>
      </c>
      <c r="P17" s="20" t="s">
        <v>481</v>
      </c>
      <c r="Q17" s="18" t="n">
        <v>466.14560791</v>
      </c>
      <c r="R17" s="20" t="n">
        <v>7.86712406</v>
      </c>
    </row>
    <row r="18" spans="1:18">
      <c r="A18" s="15" t="s">
        <v>493</v>
      </c>
      <c r="B18" s="17" t="n">
        <v>5532</v>
      </c>
      <c r="C18" s="18">
        <f>(33.0/B18*100)</f>
        <v/>
      </c>
      <c r="D18" s="19" t="n">
        <v>5499</v>
      </c>
      <c r="E18" s="18" t="n">
        <v>399.51075543</v>
      </c>
      <c r="F18" s="20" t="n">
        <v>4.75875621</v>
      </c>
      <c r="G18" s="18" t="n">
        <v>469.71870255</v>
      </c>
      <c r="H18" s="20" t="n">
        <v>3.4944866</v>
      </c>
      <c r="I18" s="18" t="s">
        <v>481</v>
      </c>
      <c r="J18" s="20" t="s">
        <v>481</v>
      </c>
      <c r="K18" s="18" t="s">
        <v>481</v>
      </c>
      <c r="L18" s="20" t="s">
        <v>481</v>
      </c>
      <c r="M18" s="18" t="s">
        <v>481</v>
      </c>
      <c r="N18" s="20" t="s">
        <v>481</v>
      </c>
      <c r="O18" s="18" t="s">
        <v>481</v>
      </c>
      <c r="P18" s="20" t="s">
        <v>481</v>
      </c>
      <c r="Q18" s="18" t="n">
        <v>378.98541063</v>
      </c>
      <c r="R18" s="20" t="n">
        <v>8.07608407</v>
      </c>
    </row>
    <row r="19" spans="1:18">
      <c r="A19" s="15" t="s">
        <v>494</v>
      </c>
      <c r="B19" s="17" t="n">
        <v>5658</v>
      </c>
      <c r="C19" s="18">
        <f>(521.0/B19*100)</f>
        <v/>
      </c>
      <c r="D19" s="19" t="n">
        <v>5137</v>
      </c>
      <c r="E19" s="18" t="n">
        <v>414.83121562</v>
      </c>
      <c r="F19" s="20" t="n">
        <v>4.17330064</v>
      </c>
      <c r="G19" s="18" t="n">
        <v>496.43382546</v>
      </c>
      <c r="H19" s="20" t="n">
        <v>2.41918047</v>
      </c>
      <c r="I19" s="18" t="s">
        <v>481</v>
      </c>
      <c r="J19" s="20" t="s">
        <v>481</v>
      </c>
      <c r="K19" s="18" t="s">
        <v>481</v>
      </c>
      <c r="L19" s="20" t="s">
        <v>481</v>
      </c>
      <c r="M19" s="18" t="s">
        <v>481</v>
      </c>
      <c r="N19" s="20" t="s">
        <v>481</v>
      </c>
      <c r="O19" s="18" t="s">
        <v>481</v>
      </c>
      <c r="P19" s="20" t="s">
        <v>481</v>
      </c>
      <c r="Q19" s="18" t="n">
        <v>402.68862832</v>
      </c>
      <c r="R19" s="20" t="n">
        <v>7.82103802</v>
      </c>
    </row>
    <row r="20" spans="1:18">
      <c r="A20" s="15" t="s">
        <v>495</v>
      </c>
      <c r="B20" s="17" t="n">
        <v>3371</v>
      </c>
      <c r="C20" s="18">
        <f>(75.0/B20*100)</f>
        <v/>
      </c>
      <c r="D20" s="19" t="n">
        <v>3296</v>
      </c>
      <c r="E20" s="18" t="n">
        <v>429.78762645</v>
      </c>
      <c r="F20" s="20" t="n">
        <v>4.14628697</v>
      </c>
      <c r="G20" s="18" t="n">
        <v>484.72830467</v>
      </c>
      <c r="H20" s="20" t="n">
        <v>1.86425154</v>
      </c>
      <c r="I20" s="18" t="s">
        <v>481</v>
      </c>
      <c r="J20" s="20" t="s">
        <v>481</v>
      </c>
      <c r="K20" s="18" t="s">
        <v>481</v>
      </c>
      <c r="L20" s="20" t="s">
        <v>481</v>
      </c>
      <c r="M20" s="18" t="s">
        <v>481</v>
      </c>
      <c r="N20" s="20" t="s">
        <v>481</v>
      </c>
      <c r="O20" s="18" t="s">
        <v>481</v>
      </c>
      <c r="P20" s="20" t="s">
        <v>481</v>
      </c>
      <c r="Q20" s="18" t="n">
        <v>430.55666443</v>
      </c>
      <c r="R20" s="20" t="n">
        <v>6.78728286</v>
      </c>
    </row>
    <row r="21" spans="1:18">
      <c r="A21" s="15" t="s">
        <v>496</v>
      </c>
      <c r="B21" s="17" t="n">
        <v>5741</v>
      </c>
      <c r="C21" s="18">
        <f>(90.0/B21*100)</f>
        <v/>
      </c>
      <c r="D21" s="19" t="n">
        <v>5651</v>
      </c>
      <c r="E21" s="18" t="n">
        <v>432.33867364</v>
      </c>
      <c r="F21" s="20" t="n">
        <v>5.24100724</v>
      </c>
      <c r="G21" s="18" t="n">
        <v>511.34304689</v>
      </c>
      <c r="H21" s="20" t="n">
        <v>2.17297821</v>
      </c>
      <c r="I21" s="18" t="s">
        <v>481</v>
      </c>
      <c r="J21" s="20" t="s">
        <v>481</v>
      </c>
      <c r="K21" s="18" t="s">
        <v>481</v>
      </c>
      <c r="L21" s="20" t="s">
        <v>481</v>
      </c>
      <c r="M21" s="18" t="s">
        <v>481</v>
      </c>
      <c r="N21" s="20" t="s">
        <v>481</v>
      </c>
      <c r="O21" s="18" t="s">
        <v>481</v>
      </c>
      <c r="P21" s="20" t="s">
        <v>481</v>
      </c>
      <c r="Q21" s="18" t="n">
        <v>457.75712464</v>
      </c>
      <c r="R21" s="20" t="n">
        <v>8.218057569999999</v>
      </c>
    </row>
    <row r="22" spans="1:18">
      <c r="A22" s="15" t="s">
        <v>497</v>
      </c>
      <c r="B22" s="17" t="n">
        <v>6598</v>
      </c>
      <c r="C22" s="18">
        <f>(45.0/B22*100)</f>
        <v/>
      </c>
      <c r="D22" s="19" t="n">
        <v>6553</v>
      </c>
      <c r="E22" s="18" t="n">
        <v>405.53180834</v>
      </c>
      <c r="F22" s="20" t="n">
        <v>3.80261869</v>
      </c>
      <c r="G22" s="18" t="n">
        <v>491.64516183</v>
      </c>
      <c r="H22" s="20" t="n">
        <v>3.09120104</v>
      </c>
      <c r="I22" s="18" t="s">
        <v>481</v>
      </c>
      <c r="J22" s="20" t="s">
        <v>481</v>
      </c>
      <c r="K22" s="18" t="s">
        <v>481</v>
      </c>
      <c r="L22" s="20" t="s">
        <v>481</v>
      </c>
      <c r="M22" s="18" t="s">
        <v>481</v>
      </c>
      <c r="N22" s="20" t="s">
        <v>481</v>
      </c>
      <c r="O22" s="18" t="n">
        <v>275.0322</v>
      </c>
      <c r="P22" s="20" t="n">
        <v>54.31008653</v>
      </c>
      <c r="Q22" s="18" t="n">
        <v>362.98869515</v>
      </c>
      <c r="R22" s="20" t="n">
        <v>8.100311169999999</v>
      </c>
    </row>
    <row r="23" spans="1:18">
      <c r="A23" s="15" t="s">
        <v>498</v>
      </c>
      <c r="B23" s="17" t="n">
        <v>11583</v>
      </c>
      <c r="C23" s="18">
        <f>(321.0/B23*100)</f>
        <v/>
      </c>
      <c r="D23" s="19" t="n">
        <v>11262</v>
      </c>
      <c r="E23" s="18" t="n">
        <v>433.48706999</v>
      </c>
      <c r="F23" s="20" t="n">
        <v>3.48954319</v>
      </c>
      <c r="G23" s="18" t="n">
        <v>493.18734322</v>
      </c>
      <c r="H23" s="20" t="n">
        <v>2.61410609</v>
      </c>
      <c r="I23" s="18" t="s">
        <v>481</v>
      </c>
      <c r="J23" s="20" t="s">
        <v>481</v>
      </c>
      <c r="K23" s="18" t="s">
        <v>481</v>
      </c>
      <c r="L23" s="20" t="s">
        <v>481</v>
      </c>
      <c r="M23" s="18" t="s">
        <v>481</v>
      </c>
      <c r="N23" s="20" t="s">
        <v>481</v>
      </c>
      <c r="O23" s="18" t="s">
        <v>481</v>
      </c>
      <c r="P23" s="20" t="s">
        <v>481</v>
      </c>
      <c r="Q23" s="18" t="n">
        <v>423.4698109</v>
      </c>
      <c r="R23" s="20" t="n">
        <v>8.918398910000001</v>
      </c>
    </row>
    <row r="24" spans="1:18">
      <c r="A24" s="15" t="s">
        <v>499</v>
      </c>
      <c r="B24" s="17" t="n">
        <v>6647</v>
      </c>
      <c r="C24" s="18">
        <f>(23.0/B24*100)</f>
        <v/>
      </c>
      <c r="D24" s="19" t="n">
        <v>6624</v>
      </c>
      <c r="E24" s="18" t="n">
        <v>447.23845911</v>
      </c>
      <c r="F24" s="20" t="n">
        <v>6.51509698</v>
      </c>
      <c r="G24" s="18" t="n">
        <v>545.01623244</v>
      </c>
      <c r="H24" s="20" t="n">
        <v>2.68163599</v>
      </c>
      <c r="I24" s="18" t="s">
        <v>481</v>
      </c>
      <c r="J24" s="20" t="s">
        <v>481</v>
      </c>
      <c r="K24" s="18" t="s">
        <v>481</v>
      </c>
      <c r="L24" s="20" t="s">
        <v>481</v>
      </c>
      <c r="M24" s="18" t="s">
        <v>481</v>
      </c>
      <c r="N24" s="20" t="s">
        <v>481</v>
      </c>
      <c r="O24" s="18" t="s">
        <v>481</v>
      </c>
      <c r="P24" s="20" t="s">
        <v>481</v>
      </c>
      <c r="Q24" s="18" t="n">
        <v>472.80072542</v>
      </c>
      <c r="R24" s="20" t="n">
        <v>9.92960122</v>
      </c>
    </row>
    <row r="25" spans="1:18">
      <c r="A25" s="15" t="s">
        <v>500</v>
      </c>
      <c r="B25" s="17" t="n">
        <v>5581</v>
      </c>
      <c r="C25" s="18">
        <f>(26.0/B25*100)</f>
        <v/>
      </c>
      <c r="D25" s="19" t="n">
        <v>5555</v>
      </c>
      <c r="E25" s="18" t="n">
        <v>398.28966479</v>
      </c>
      <c r="F25" s="20" t="n">
        <v>8.08302821</v>
      </c>
      <c r="G25" s="18" t="n">
        <v>520.90546232</v>
      </c>
      <c r="H25" s="20" t="n">
        <v>3.08589994</v>
      </c>
      <c r="I25" s="18" t="s">
        <v>481</v>
      </c>
      <c r="J25" s="20" t="s">
        <v>481</v>
      </c>
      <c r="K25" s="18" t="s">
        <v>481</v>
      </c>
      <c r="L25" s="20" t="s">
        <v>481</v>
      </c>
      <c r="M25" s="18" t="s">
        <v>481</v>
      </c>
      <c r="N25" s="20" t="s">
        <v>481</v>
      </c>
      <c r="O25" s="18" t="s">
        <v>481</v>
      </c>
      <c r="P25" s="20" t="s">
        <v>481</v>
      </c>
      <c r="Q25" s="18" t="n">
        <v>493.15160618</v>
      </c>
      <c r="R25" s="20" t="n">
        <v>10.30778427</v>
      </c>
    </row>
    <row r="26" spans="1:18">
      <c r="A26" s="15" t="s">
        <v>501</v>
      </c>
      <c r="B26" s="17" t="n">
        <v>4869</v>
      </c>
      <c r="C26" s="18">
        <f>(103.0/B26*100)</f>
        <v/>
      </c>
      <c r="D26" s="19" t="n">
        <v>4766</v>
      </c>
      <c r="E26" s="18" t="n">
        <v>434.73959768</v>
      </c>
      <c r="F26" s="20" t="n">
        <v>3.72065913</v>
      </c>
      <c r="G26" s="18" t="n">
        <v>499.28414942</v>
      </c>
      <c r="H26" s="20" t="n">
        <v>1.58283779</v>
      </c>
      <c r="I26" s="18" t="s">
        <v>481</v>
      </c>
      <c r="J26" s="20" t="s">
        <v>481</v>
      </c>
      <c r="K26" s="18" t="s">
        <v>481</v>
      </c>
      <c r="L26" s="20" t="s">
        <v>481</v>
      </c>
      <c r="M26" s="18" t="s">
        <v>481</v>
      </c>
      <c r="N26" s="20" t="s">
        <v>481</v>
      </c>
      <c r="O26" s="18" t="s">
        <v>481</v>
      </c>
      <c r="P26" s="20" t="s">
        <v>481</v>
      </c>
      <c r="Q26" s="18" t="n">
        <v>451.00502239</v>
      </c>
      <c r="R26" s="20" t="n">
        <v>10.40323664</v>
      </c>
    </row>
    <row r="27" spans="1:18">
      <c r="A27" s="15" t="s">
        <v>502</v>
      </c>
      <c r="B27" s="17" t="n">
        <v>5299</v>
      </c>
      <c r="C27" s="18">
        <f>(228.0/B27*100)</f>
        <v/>
      </c>
      <c r="D27" s="19" t="n">
        <v>5071</v>
      </c>
      <c r="E27" s="18" t="n">
        <v>421.5757859</v>
      </c>
      <c r="F27" s="20" t="n">
        <v>3.94460766</v>
      </c>
      <c r="G27" s="18" t="n">
        <v>499.57601795</v>
      </c>
      <c r="H27" s="20" t="n">
        <v>1.2532591</v>
      </c>
      <c r="I27" s="18" t="s">
        <v>481</v>
      </c>
      <c r="J27" s="20" t="s">
        <v>481</v>
      </c>
      <c r="K27" s="18" t="s">
        <v>481</v>
      </c>
      <c r="L27" s="20" t="s">
        <v>481</v>
      </c>
      <c r="M27" s="18" t="s">
        <v>481</v>
      </c>
      <c r="N27" s="20" t="s">
        <v>481</v>
      </c>
      <c r="O27" s="18" t="s">
        <v>481</v>
      </c>
      <c r="P27" s="20" t="s">
        <v>481</v>
      </c>
      <c r="Q27" s="18" t="n">
        <v>411.16962526</v>
      </c>
      <c r="R27" s="20" t="n">
        <v>4.45538345</v>
      </c>
    </row>
    <row r="28" spans="1:18">
      <c r="A28" s="15" t="s">
        <v>503</v>
      </c>
      <c r="B28" s="17" t="n">
        <v>7568</v>
      </c>
      <c r="C28" s="18">
        <f>(600.0/B28*100)</f>
        <v/>
      </c>
      <c r="D28" s="19" t="n">
        <v>6968</v>
      </c>
      <c r="E28" s="18" t="n">
        <v>388.34355159</v>
      </c>
      <c r="F28" s="20" t="n">
        <v>3.2250166</v>
      </c>
      <c r="G28" s="18" t="n">
        <v>427.48127482</v>
      </c>
      <c r="H28" s="20" t="n">
        <v>2.23879471</v>
      </c>
      <c r="I28" s="18" t="s">
        <v>481</v>
      </c>
      <c r="J28" s="20" t="s">
        <v>481</v>
      </c>
      <c r="K28" s="18" t="s">
        <v>481</v>
      </c>
      <c r="L28" s="20" t="s">
        <v>481</v>
      </c>
      <c r="M28" s="18" t="s">
        <v>481</v>
      </c>
      <c r="N28" s="20" t="s">
        <v>481</v>
      </c>
      <c r="O28" s="18" t="s">
        <v>481</v>
      </c>
      <c r="P28" s="20" t="s">
        <v>481</v>
      </c>
      <c r="Q28" s="18" t="n">
        <v>396.36212521</v>
      </c>
      <c r="R28" s="20" t="n">
        <v>6.15254572</v>
      </c>
    </row>
    <row r="29" spans="1:18">
      <c r="A29" s="15" t="s">
        <v>504</v>
      </c>
      <c r="B29" s="17" t="n">
        <v>5385</v>
      </c>
      <c r="C29" s="18">
        <f>(30.0/B29*100)</f>
        <v/>
      </c>
      <c r="D29" s="19" t="n">
        <v>5355</v>
      </c>
      <c r="E29" s="18" t="n">
        <v>448.13250083</v>
      </c>
      <c r="F29" s="20" t="n">
        <v>4.26028835</v>
      </c>
      <c r="G29" s="18" t="n">
        <v>527.21371824</v>
      </c>
      <c r="H29" s="20" t="n">
        <v>2.1134679</v>
      </c>
      <c r="I29" s="18" t="s">
        <v>481</v>
      </c>
      <c r="J29" s="20" t="s">
        <v>481</v>
      </c>
      <c r="K29" s="18" t="s">
        <v>481</v>
      </c>
      <c r="L29" s="20" t="s">
        <v>481</v>
      </c>
      <c r="M29" s="18" t="n">
        <v>358.28551468</v>
      </c>
      <c r="N29" s="20" t="n">
        <v>8.567023300000001</v>
      </c>
      <c r="O29" s="18" t="s">
        <v>481</v>
      </c>
      <c r="P29" s="20" t="s">
        <v>481</v>
      </c>
      <c r="Q29" s="18" t="n">
        <v>413.78907346</v>
      </c>
      <c r="R29" s="20" t="n">
        <v>12.64027899</v>
      </c>
    </row>
    <row r="30" spans="1:18">
      <c r="A30" s="15" t="s">
        <v>505</v>
      </c>
      <c r="B30" s="17" t="n">
        <v>4520</v>
      </c>
      <c r="C30" s="18">
        <f>(279.0/B30*100)</f>
        <v/>
      </c>
      <c r="D30" s="19" t="n">
        <v>4241</v>
      </c>
      <c r="E30" s="18" t="n">
        <v>456.03509043</v>
      </c>
      <c r="F30" s="20" t="n">
        <v>3.91846859</v>
      </c>
      <c r="G30" s="18" t="n">
        <v>538.13042158</v>
      </c>
      <c r="H30" s="20" t="n">
        <v>2.54860044</v>
      </c>
      <c r="I30" s="18" t="s">
        <v>481</v>
      </c>
      <c r="J30" s="20" t="s">
        <v>481</v>
      </c>
      <c r="K30" s="18" t="s">
        <v>481</v>
      </c>
      <c r="L30" s="20" t="s">
        <v>481</v>
      </c>
      <c r="M30" s="18" t="s">
        <v>481</v>
      </c>
      <c r="N30" s="20" t="s">
        <v>481</v>
      </c>
      <c r="O30" s="18" t="s">
        <v>481</v>
      </c>
      <c r="P30" s="20" t="s">
        <v>481</v>
      </c>
      <c r="Q30" s="18" t="n">
        <v>445.35927489</v>
      </c>
      <c r="R30" s="20" t="n">
        <v>8.142278429999999</v>
      </c>
    </row>
    <row r="31" spans="1:18">
      <c r="A31" s="15" t="s">
        <v>506</v>
      </c>
      <c r="B31" s="17" t="n">
        <v>5456</v>
      </c>
      <c r="C31" s="18">
        <f>(159.0/B31*100)</f>
        <v/>
      </c>
      <c r="D31" s="19" t="n">
        <v>5297</v>
      </c>
      <c r="E31" s="18" t="n">
        <v>453.3422783</v>
      </c>
      <c r="F31" s="20" t="n">
        <v>3.32933738</v>
      </c>
      <c r="G31" s="18" t="n">
        <v>513.0374196400001</v>
      </c>
      <c r="H31" s="20" t="n">
        <v>2.22912775</v>
      </c>
      <c r="I31" s="18" t="s">
        <v>481</v>
      </c>
      <c r="J31" s="20" t="s">
        <v>481</v>
      </c>
      <c r="K31" s="18" t="s">
        <v>481</v>
      </c>
      <c r="L31" s="20" t="s">
        <v>481</v>
      </c>
      <c r="M31" s="18" t="s">
        <v>481</v>
      </c>
      <c r="N31" s="20" t="s">
        <v>481</v>
      </c>
      <c r="O31" s="18" t="s">
        <v>481</v>
      </c>
      <c r="P31" s="20" t="s">
        <v>481</v>
      </c>
      <c r="Q31" s="18" t="n">
        <v>428.19941593</v>
      </c>
      <c r="R31" s="20" t="n">
        <v>6.83047305</v>
      </c>
    </row>
    <row r="32" spans="1:18">
      <c r="A32" s="15" t="s">
        <v>507</v>
      </c>
      <c r="B32" s="17" t="n">
        <v>4478</v>
      </c>
      <c r="C32" s="18">
        <f>(6.0/B32*100)</f>
        <v/>
      </c>
      <c r="D32" s="19" t="n">
        <v>4472</v>
      </c>
      <c r="E32" s="18" t="n">
        <v>435.70738821</v>
      </c>
      <c r="F32" s="20" t="n">
        <v>4.84483128</v>
      </c>
      <c r="G32" s="18" t="n">
        <v>511.36818926</v>
      </c>
      <c r="H32" s="20" t="n">
        <v>2.50426357</v>
      </c>
      <c r="I32" s="18" t="s">
        <v>481</v>
      </c>
      <c r="J32" s="20" t="s">
        <v>481</v>
      </c>
      <c r="K32" s="18" t="s">
        <v>481</v>
      </c>
      <c r="L32" s="20" t="s">
        <v>481</v>
      </c>
      <c r="M32" s="18" t="s">
        <v>481</v>
      </c>
      <c r="N32" s="20" t="s">
        <v>481</v>
      </c>
      <c r="O32" s="18" t="s">
        <v>481</v>
      </c>
      <c r="P32" s="20" t="s">
        <v>481</v>
      </c>
      <c r="Q32" s="18" t="n">
        <v>432.59903887</v>
      </c>
      <c r="R32" s="20" t="n">
        <v>12.91448209</v>
      </c>
    </row>
    <row r="33" spans="1:18">
      <c r="A33" s="15" t="s">
        <v>508</v>
      </c>
      <c r="B33" s="17" t="n">
        <v>7325</v>
      </c>
      <c r="C33" s="18">
        <f>(90.0/B33*100)</f>
        <v/>
      </c>
      <c r="D33" s="19" t="n">
        <v>7235</v>
      </c>
      <c r="E33" s="18" t="n">
        <v>422.63362975</v>
      </c>
      <c r="F33" s="20" t="n">
        <v>4.17479764</v>
      </c>
      <c r="G33" s="18" t="n">
        <v>513.32113889</v>
      </c>
      <c r="H33" s="20" t="n">
        <v>2.33243001</v>
      </c>
      <c r="I33" s="18" t="s">
        <v>481</v>
      </c>
      <c r="J33" s="20" t="s">
        <v>481</v>
      </c>
      <c r="K33" s="18" t="s">
        <v>481</v>
      </c>
      <c r="L33" s="20" t="s">
        <v>481</v>
      </c>
      <c r="M33" s="18" t="s">
        <v>481</v>
      </c>
      <c r="N33" s="20" t="s">
        <v>481</v>
      </c>
      <c r="O33" s="18" t="s">
        <v>481</v>
      </c>
      <c r="P33" s="20" t="s">
        <v>481</v>
      </c>
      <c r="Q33" s="18" t="n">
        <v>438.42274344</v>
      </c>
      <c r="R33" s="20" t="n">
        <v>8.53781575</v>
      </c>
    </row>
    <row r="34" spans="1:18">
      <c r="A34" s="15" t="s">
        <v>509</v>
      </c>
      <c r="B34" s="17" t="n">
        <v>6350</v>
      </c>
      <c r="C34" s="18">
        <f>(117.0/B34*100)</f>
        <v/>
      </c>
      <c r="D34" s="19" t="n">
        <v>6233</v>
      </c>
      <c r="E34" s="18" t="n">
        <v>416.24334467</v>
      </c>
      <c r="F34" s="20" t="n">
        <v>4.05383988</v>
      </c>
      <c r="G34" s="18" t="n">
        <v>482.73720129</v>
      </c>
      <c r="H34" s="20" t="n">
        <v>2.35521562</v>
      </c>
      <c r="I34" s="18" t="s">
        <v>481</v>
      </c>
      <c r="J34" s="20" t="s">
        <v>481</v>
      </c>
      <c r="K34" s="18" t="s">
        <v>481</v>
      </c>
      <c r="L34" s="20" t="s">
        <v>481</v>
      </c>
      <c r="M34" s="18" t="n">
        <v>306.56969545</v>
      </c>
      <c r="N34" s="20" t="n">
        <v>10.27624616</v>
      </c>
      <c r="O34" s="18" t="s">
        <v>481</v>
      </c>
      <c r="P34" s="20" t="s">
        <v>481</v>
      </c>
      <c r="Q34" s="18" t="n">
        <v>386.22525677</v>
      </c>
      <c r="R34" s="20" t="n">
        <v>7.86315741</v>
      </c>
    </row>
    <row r="35" spans="1:18">
      <c r="A35" s="15" t="s">
        <v>510</v>
      </c>
      <c r="B35" s="17" t="n">
        <v>6406</v>
      </c>
      <c r="C35" s="18">
        <f>(88.0/B35*100)</f>
        <v/>
      </c>
      <c r="D35" s="19" t="n">
        <v>6318</v>
      </c>
      <c r="E35" s="18" t="n">
        <v>430.91573218</v>
      </c>
      <c r="F35" s="20" t="n">
        <v>4.90896919</v>
      </c>
      <c r="G35" s="18" t="n">
        <v>524.20436441</v>
      </c>
      <c r="H35" s="20" t="n">
        <v>1.42130606</v>
      </c>
      <c r="I35" s="18" t="s">
        <v>481</v>
      </c>
      <c r="J35" s="20" t="s">
        <v>481</v>
      </c>
      <c r="K35" s="18" t="s">
        <v>481</v>
      </c>
      <c r="L35" s="20" t="s">
        <v>481</v>
      </c>
      <c r="M35" s="18" t="n">
        <v>374.85244494</v>
      </c>
      <c r="N35" s="20" t="n">
        <v>5.84040672</v>
      </c>
      <c r="O35" s="18" t="s">
        <v>481</v>
      </c>
      <c r="P35" s="20" t="s">
        <v>481</v>
      </c>
      <c r="Q35" s="18" t="n">
        <v>425.55940336</v>
      </c>
      <c r="R35" s="20" t="n">
        <v>8.7854455</v>
      </c>
    </row>
    <row r="36" spans="1:18">
      <c r="A36" s="15" t="s">
        <v>511</v>
      </c>
      <c r="B36" s="17" t="n">
        <v>6736</v>
      </c>
      <c r="C36" s="18">
        <f>(113.0/B36*100)</f>
        <v/>
      </c>
      <c r="D36" s="19" t="n">
        <v>6623</v>
      </c>
      <c r="E36" s="18" t="n">
        <v>453.51616862</v>
      </c>
      <c r="F36" s="20" t="n">
        <v>2.83196184</v>
      </c>
      <c r="G36" s="18" t="n">
        <v>507.25245388</v>
      </c>
      <c r="H36" s="20" t="n">
        <v>1.97280407</v>
      </c>
      <c r="I36" s="18" t="s">
        <v>481</v>
      </c>
      <c r="J36" s="20" t="s">
        <v>481</v>
      </c>
      <c r="K36" s="18" t="s">
        <v>481</v>
      </c>
      <c r="L36" s="20" t="s">
        <v>481</v>
      </c>
      <c r="M36" s="18" t="s">
        <v>481</v>
      </c>
      <c r="N36" s="20" t="s">
        <v>481</v>
      </c>
      <c r="O36" s="18" t="s">
        <v>481</v>
      </c>
      <c r="P36" s="20" t="s">
        <v>481</v>
      </c>
      <c r="Q36" s="18" t="n">
        <v>436.18217708</v>
      </c>
      <c r="R36" s="20" t="n">
        <v>6.86502203</v>
      </c>
    </row>
    <row r="37" spans="1:18">
      <c r="A37" s="15" t="s">
        <v>512</v>
      </c>
      <c r="B37" s="17" t="n">
        <v>5458</v>
      </c>
      <c r="C37" s="18">
        <f>(232.0/B37*100)</f>
        <v/>
      </c>
      <c r="D37" s="19" t="n">
        <v>5226</v>
      </c>
      <c r="E37" s="18" t="n">
        <v>434.94675105</v>
      </c>
      <c r="F37" s="20" t="n">
        <v>4.69652537</v>
      </c>
      <c r="G37" s="18" t="n">
        <v>509.18860007</v>
      </c>
      <c r="H37" s="20" t="n">
        <v>3.31548573</v>
      </c>
      <c r="I37" s="18" t="s">
        <v>481</v>
      </c>
      <c r="J37" s="20" t="s">
        <v>481</v>
      </c>
      <c r="K37" s="18" t="s">
        <v>481</v>
      </c>
      <c r="L37" s="20" t="s">
        <v>481</v>
      </c>
      <c r="M37" s="18" t="s">
        <v>481</v>
      </c>
      <c r="N37" s="20" t="s">
        <v>481</v>
      </c>
      <c r="O37" s="18" t="s">
        <v>481</v>
      </c>
      <c r="P37" s="20" t="s">
        <v>481</v>
      </c>
      <c r="Q37" s="18" t="n">
        <v>416.77175007</v>
      </c>
      <c r="R37" s="20" t="n">
        <v>6.94953027</v>
      </c>
    </row>
    <row r="38" spans="1:18">
      <c r="A38" s="15" t="s">
        <v>513</v>
      </c>
      <c r="B38" s="17" t="n">
        <v>5860</v>
      </c>
      <c r="C38" s="18">
        <f>(35.0/B38*100)</f>
        <v/>
      </c>
      <c r="D38" s="19" t="n">
        <v>5825</v>
      </c>
      <c r="E38" s="18" t="n">
        <v>448.82189967</v>
      </c>
      <c r="F38" s="20" t="n">
        <v>5.48279545</v>
      </c>
      <c r="G38" s="18" t="n">
        <v>517.32558777</v>
      </c>
      <c r="H38" s="20" t="n">
        <v>2.98141451</v>
      </c>
      <c r="I38" s="18" t="s">
        <v>481</v>
      </c>
      <c r="J38" s="20" t="s">
        <v>481</v>
      </c>
      <c r="K38" s="18" t="s">
        <v>481</v>
      </c>
      <c r="L38" s="20" t="s">
        <v>481</v>
      </c>
      <c r="M38" s="18" t="s">
        <v>481</v>
      </c>
      <c r="N38" s="20" t="s">
        <v>481</v>
      </c>
      <c r="O38" s="18" t="s">
        <v>481</v>
      </c>
      <c r="P38" s="20" t="s">
        <v>481</v>
      </c>
      <c r="Q38" s="18" t="n">
        <v>493.03212761</v>
      </c>
      <c r="R38" s="20" t="n">
        <v>5.25003475</v>
      </c>
    </row>
    <row r="39" spans="1:18">
      <c r="A39" s="15" t="s">
        <v>514</v>
      </c>
      <c r="B39" s="17" t="n">
        <v>5895</v>
      </c>
      <c r="C39" s="18">
        <f>(34.0/B39*100)</f>
        <v/>
      </c>
      <c r="D39" s="19" t="n">
        <v>5861</v>
      </c>
      <c r="E39" s="18" t="n">
        <v>390.05550791</v>
      </c>
      <c r="F39" s="20" t="n">
        <v>3.68379055</v>
      </c>
      <c r="G39" s="18" t="n">
        <v>441.21469093</v>
      </c>
      <c r="H39" s="20" t="n">
        <v>4.19566473</v>
      </c>
      <c r="I39" s="18" t="s">
        <v>481</v>
      </c>
      <c r="J39" s="20" t="s">
        <v>481</v>
      </c>
      <c r="K39" s="18" t="s">
        <v>481</v>
      </c>
      <c r="L39" s="20" t="s">
        <v>481</v>
      </c>
      <c r="M39" s="18" t="s">
        <v>481</v>
      </c>
      <c r="N39" s="20" t="s">
        <v>481</v>
      </c>
      <c r="O39" s="18" t="s">
        <v>481</v>
      </c>
      <c r="P39" s="20" t="s">
        <v>481</v>
      </c>
      <c r="Q39" s="18" t="n">
        <v>380.37926354</v>
      </c>
      <c r="R39" s="20" t="n">
        <v>7.96647098</v>
      </c>
    </row>
    <row r="40" spans="1:18">
      <c r="A40" s="15" t="s">
        <v>515</v>
      </c>
      <c r="B40" s="17" t="n">
        <v>14157</v>
      </c>
      <c r="C40" s="18">
        <f>(452.0/B40*100)</f>
        <v/>
      </c>
      <c r="D40" s="19" t="n">
        <v>13705</v>
      </c>
      <c r="E40" s="18" t="n">
        <v>455.94547489</v>
      </c>
      <c r="F40" s="20" t="n">
        <v>3.57767767</v>
      </c>
      <c r="G40" s="18" t="n">
        <v>522.17226894</v>
      </c>
      <c r="H40" s="20" t="n">
        <v>2.6200965</v>
      </c>
      <c r="I40" s="18" t="s">
        <v>481</v>
      </c>
      <c r="J40" s="20" t="s">
        <v>481</v>
      </c>
      <c r="K40" s="18" t="s">
        <v>481</v>
      </c>
      <c r="L40" s="20" t="s">
        <v>481</v>
      </c>
      <c r="M40" s="18" t="s">
        <v>481</v>
      </c>
      <c r="N40" s="20" t="s">
        <v>481</v>
      </c>
      <c r="O40" s="18" t="s">
        <v>481</v>
      </c>
      <c r="P40" s="20" t="s">
        <v>481</v>
      </c>
      <c r="Q40" s="18" t="n">
        <v>430.8181813</v>
      </c>
      <c r="R40" s="20" t="n">
        <v>7.35220191</v>
      </c>
    </row>
    <row r="41" spans="1:18">
      <c r="A41" s="15" t="s">
        <v>516</v>
      </c>
      <c r="B41" s="17" t="n">
        <v>5712</v>
      </c>
      <c r="C41" s="18">
        <f>(80.0/B41*100)</f>
        <v/>
      </c>
      <c r="D41" s="19" t="n">
        <v>5632</v>
      </c>
      <c r="E41" s="18" t="n">
        <v>435.03281216</v>
      </c>
      <c r="F41" s="20" t="n">
        <v>3.72212769</v>
      </c>
      <c r="G41" s="18" t="n">
        <v>517.11143596</v>
      </c>
      <c r="H41" s="20" t="n">
        <v>2.76471799</v>
      </c>
      <c r="I41" s="18" t="s">
        <v>481</v>
      </c>
      <c r="J41" s="20" t="s">
        <v>481</v>
      </c>
      <c r="K41" s="18" t="s">
        <v>481</v>
      </c>
      <c r="L41" s="20" t="s">
        <v>481</v>
      </c>
      <c r="M41" s="18" t="n">
        <v>387.44235424</v>
      </c>
      <c r="N41" s="20" t="n">
        <v>14.52510266</v>
      </c>
      <c r="O41" s="18" t="s">
        <v>481</v>
      </c>
      <c r="P41" s="20" t="s">
        <v>481</v>
      </c>
      <c r="Q41" s="18" t="n">
        <v>431.25842055</v>
      </c>
      <c r="R41" s="20" t="n">
        <v>10.98424889</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375.7451021</v>
      </c>
      <c r="N45" s="20" t="n">
        <v>2.64238063</v>
      </c>
      <c r="O45" s="18" t="s">
        <v>481</v>
      </c>
      <c r="P45" s="20" t="s">
        <v>481</v>
      </c>
      <c r="Q45" s="18" t="s">
        <v>481</v>
      </c>
      <c r="R45" s="20" t="s">
        <v>481</v>
      </c>
    </row>
    <row r="46" spans="1:18">
      <c r="A46" s="15" t="s">
        <v>521</v>
      </c>
      <c r="B46" s="17" t="n">
        <v>23141</v>
      </c>
      <c r="C46" s="18">
        <f>(2395.0/B46*100)</f>
        <v/>
      </c>
      <c r="D46" s="19" t="n">
        <v>20746</v>
      </c>
      <c r="E46" s="18" t="n">
        <v>375.56745015</v>
      </c>
      <c r="F46" s="20" t="n">
        <v>2.60253392</v>
      </c>
      <c r="G46" s="18" t="n">
        <v>433.69955805</v>
      </c>
      <c r="H46" s="20" t="n">
        <v>3.300286</v>
      </c>
      <c r="I46" s="18" t="s">
        <v>481</v>
      </c>
      <c r="J46" s="20" t="s">
        <v>481</v>
      </c>
      <c r="K46" s="18" t="s">
        <v>481</v>
      </c>
      <c r="L46" s="20" t="s">
        <v>481</v>
      </c>
      <c r="M46" s="18" t="s">
        <v>481</v>
      </c>
      <c r="N46" s="20" t="s">
        <v>481</v>
      </c>
      <c r="O46" s="18" t="s">
        <v>481</v>
      </c>
      <c r="P46" s="20" t="s">
        <v>481</v>
      </c>
      <c r="Q46" s="18" t="n">
        <v>382.04538755</v>
      </c>
      <c r="R46" s="20" t="n">
        <v>2.4159956</v>
      </c>
    </row>
    <row r="47" spans="1:18">
      <c r="A47" s="15" t="s">
        <v>522</v>
      </c>
      <c r="B47" s="17" t="n">
        <v>5928</v>
      </c>
      <c r="C47" s="18">
        <f>(488.0/B47*100)</f>
        <v/>
      </c>
      <c r="D47" s="19" t="n">
        <v>5440</v>
      </c>
      <c r="E47" s="18" t="n">
        <v>395.19101438</v>
      </c>
      <c r="F47" s="20" t="n">
        <v>4.37108146</v>
      </c>
      <c r="G47" s="18" t="n">
        <v>479.68713169</v>
      </c>
      <c r="H47" s="20" t="n">
        <v>3.96646324</v>
      </c>
      <c r="I47" s="18" t="s">
        <v>481</v>
      </c>
      <c r="J47" s="20" t="s">
        <v>481</v>
      </c>
      <c r="K47" s="18" t="s">
        <v>481</v>
      </c>
      <c r="L47" s="20" t="s">
        <v>481</v>
      </c>
      <c r="M47" s="18" t="s">
        <v>481</v>
      </c>
      <c r="N47" s="20" t="s">
        <v>481</v>
      </c>
      <c r="O47" s="18" t="s">
        <v>481</v>
      </c>
      <c r="P47" s="20" t="s">
        <v>481</v>
      </c>
      <c r="Q47" s="18" t="n">
        <v>374.08150984</v>
      </c>
      <c r="R47" s="20" t="n">
        <v>5.60093429</v>
      </c>
    </row>
    <row r="48" spans="1:18">
      <c r="A48" s="15" t="s">
        <v>523</v>
      </c>
      <c r="B48" s="17" t="n">
        <v>9841</v>
      </c>
      <c r="C48" s="18">
        <f>(8.0/B48*100)</f>
        <v/>
      </c>
      <c r="D48" s="19" t="n">
        <v>9833</v>
      </c>
      <c r="E48" s="18" t="n">
        <v>426.72537889</v>
      </c>
      <c r="F48" s="20" t="n">
        <v>5.78147925</v>
      </c>
      <c r="G48" s="18" t="n">
        <v>529.26907109</v>
      </c>
      <c r="H48" s="20" t="n">
        <v>4.54487374</v>
      </c>
      <c r="I48" s="18" t="s">
        <v>481</v>
      </c>
      <c r="J48" s="20" t="s">
        <v>481</v>
      </c>
      <c r="K48" s="18" t="s">
        <v>481</v>
      </c>
      <c r="L48" s="20" t="s">
        <v>481</v>
      </c>
      <c r="M48" s="18" t="s">
        <v>481</v>
      </c>
      <c r="N48" s="20" t="s">
        <v>481</v>
      </c>
      <c r="O48" s="18" t="s">
        <v>481</v>
      </c>
      <c r="P48" s="20" t="s">
        <v>481</v>
      </c>
      <c r="Q48" s="18" t="n">
        <v>478.10260526</v>
      </c>
      <c r="R48" s="20" t="n">
        <v>13.01821371</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432.22624802</v>
      </c>
      <c r="N49" s="20" t="n">
        <v>2.8653235</v>
      </c>
      <c r="O49" s="18" t="s">
        <v>481</v>
      </c>
      <c r="P49" s="20" t="s">
        <v>481</v>
      </c>
      <c r="Q49" s="18" t="s">
        <v>481</v>
      </c>
      <c r="R49" s="20" t="s">
        <v>481</v>
      </c>
    </row>
    <row r="50" spans="1:18">
      <c r="A50" s="15" t="s">
        <v>525</v>
      </c>
      <c r="B50" s="17" t="n">
        <v>11795</v>
      </c>
      <c r="C50" s="18">
        <f>(493.0/B50*100)</f>
        <v/>
      </c>
      <c r="D50" s="19" t="n">
        <v>11302</v>
      </c>
      <c r="E50" s="18" t="n">
        <v>389.86567873</v>
      </c>
      <c r="F50" s="20" t="n">
        <v>2.72202272</v>
      </c>
      <c r="G50" s="18" t="n">
        <v>436.45524965</v>
      </c>
      <c r="H50" s="20" t="n">
        <v>2.46411177</v>
      </c>
      <c r="I50" s="18" t="s">
        <v>481</v>
      </c>
      <c r="J50" s="20" t="s">
        <v>481</v>
      </c>
      <c r="K50" s="18" t="s">
        <v>481</v>
      </c>
      <c r="L50" s="20" t="s">
        <v>481</v>
      </c>
      <c r="M50" s="18" t="s">
        <v>481</v>
      </c>
      <c r="N50" s="20" t="s">
        <v>481</v>
      </c>
      <c r="O50" s="18" t="s">
        <v>481</v>
      </c>
      <c r="P50" s="20" t="s">
        <v>481</v>
      </c>
      <c r="Q50" s="18" t="n">
        <v>367.54439702</v>
      </c>
      <c r="R50" s="20" t="n">
        <v>6.3705041</v>
      </c>
    </row>
    <row r="51" spans="1:18">
      <c r="A51" s="15" t="s">
        <v>526</v>
      </c>
      <c r="B51" s="17" t="n">
        <v>6866</v>
      </c>
      <c r="C51" s="18">
        <f>(112.0/B51*100)</f>
        <v/>
      </c>
      <c r="D51" s="19" t="n">
        <v>6754</v>
      </c>
      <c r="E51" s="18" t="n">
        <v>384.73109938</v>
      </c>
      <c r="F51" s="20" t="n">
        <v>3.72646421</v>
      </c>
      <c r="G51" s="18" t="n">
        <v>428.67878129</v>
      </c>
      <c r="H51" s="20" t="n">
        <v>2.198673</v>
      </c>
      <c r="I51" s="18" t="s">
        <v>481</v>
      </c>
      <c r="J51" s="20" t="s">
        <v>481</v>
      </c>
      <c r="K51" s="18" t="s">
        <v>481</v>
      </c>
      <c r="L51" s="20" t="s">
        <v>481</v>
      </c>
      <c r="M51" s="18" t="n">
        <v>410.85572185</v>
      </c>
      <c r="N51" s="20" t="n">
        <v>3.7997542</v>
      </c>
      <c r="O51" s="18" t="s">
        <v>481</v>
      </c>
      <c r="P51" s="20" t="s">
        <v>481</v>
      </c>
      <c r="Q51" s="18" t="n">
        <v>395.11826532</v>
      </c>
      <c r="R51" s="20" t="n">
        <v>6.26121323</v>
      </c>
    </row>
    <row r="52" spans="1:18">
      <c r="A52" s="15" t="s">
        <v>527</v>
      </c>
      <c r="B52" s="17" t="n">
        <v>5809</v>
      </c>
      <c r="C52" s="18">
        <f>(124.0/B52*100)</f>
        <v/>
      </c>
      <c r="D52" s="19" t="n">
        <v>5685</v>
      </c>
      <c r="E52" s="18" t="n">
        <v>420.59444794</v>
      </c>
      <c r="F52" s="20" t="n">
        <v>4.22819904</v>
      </c>
      <c r="G52" s="18" t="n">
        <v>486.43545441</v>
      </c>
      <c r="H52" s="20" t="n">
        <v>2.48648956</v>
      </c>
      <c r="I52" s="18" t="s">
        <v>481</v>
      </c>
      <c r="J52" s="20" t="s">
        <v>481</v>
      </c>
      <c r="K52" s="18" t="s">
        <v>481</v>
      </c>
      <c r="L52" s="20" t="s">
        <v>481</v>
      </c>
      <c r="M52" s="18" t="s">
        <v>481</v>
      </c>
      <c r="N52" s="20" t="s">
        <v>481</v>
      </c>
      <c r="O52" s="18" t="s">
        <v>481</v>
      </c>
      <c r="P52" s="20" t="s">
        <v>481</v>
      </c>
      <c r="Q52" s="18" t="n">
        <v>400.52420667</v>
      </c>
      <c r="R52" s="20" t="n">
        <v>7.18683588</v>
      </c>
    </row>
    <row r="53" spans="1:18">
      <c r="A53" s="15" t="s">
        <v>528</v>
      </c>
      <c r="B53" s="17" t="n">
        <v>5571</v>
      </c>
      <c r="C53" s="18">
        <f>(144.0/B53*100)</f>
        <v/>
      </c>
      <c r="D53" s="19" t="n">
        <v>5427</v>
      </c>
      <c r="E53" s="18" t="n">
        <v>392.00473993</v>
      </c>
      <c r="F53" s="20" t="n">
        <v>2.81226082</v>
      </c>
      <c r="G53" s="18" t="n">
        <v>454.73755579</v>
      </c>
      <c r="H53" s="20" t="n">
        <v>1.5101123</v>
      </c>
      <c r="I53" s="18" t="s">
        <v>481</v>
      </c>
      <c r="J53" s="20" t="s">
        <v>481</v>
      </c>
      <c r="K53" s="18" t="s">
        <v>481</v>
      </c>
      <c r="L53" s="20" t="s">
        <v>481</v>
      </c>
      <c r="M53" s="18" t="s">
        <v>481</v>
      </c>
      <c r="N53" s="20" t="s">
        <v>481</v>
      </c>
      <c r="O53" s="18" t="s">
        <v>481</v>
      </c>
      <c r="P53" s="20" t="s">
        <v>481</v>
      </c>
      <c r="Q53" s="18" t="n">
        <v>367.94926995</v>
      </c>
      <c r="R53" s="20" t="n">
        <v>4.38155144</v>
      </c>
    </row>
    <row r="54" spans="1:18">
      <c r="A54" s="15" t="s">
        <v>529</v>
      </c>
      <c r="B54" s="17" t="n">
        <v>4740</v>
      </c>
      <c r="C54" s="18">
        <f>(638.0/B54*100)</f>
        <v/>
      </c>
      <c r="D54" s="19" t="n">
        <v>4102</v>
      </c>
      <c r="E54" s="18" t="n">
        <v>305.85539918</v>
      </c>
      <c r="F54" s="20" t="n">
        <v>3.25725963</v>
      </c>
      <c r="G54" s="18" t="n">
        <v>362.16362305</v>
      </c>
      <c r="H54" s="20" t="n">
        <v>3.29849346</v>
      </c>
      <c r="I54" s="18" t="s">
        <v>481</v>
      </c>
      <c r="J54" s="20" t="s">
        <v>481</v>
      </c>
      <c r="K54" s="18" t="s">
        <v>481</v>
      </c>
      <c r="L54" s="20" t="s">
        <v>481</v>
      </c>
      <c r="M54" s="18" t="s">
        <v>481</v>
      </c>
      <c r="N54" s="20" t="s">
        <v>481</v>
      </c>
      <c r="O54" s="18" t="s">
        <v>481</v>
      </c>
      <c r="P54" s="20" t="s">
        <v>481</v>
      </c>
      <c r="Q54" s="18" t="n">
        <v>289.77535392</v>
      </c>
      <c r="R54" s="20" t="n">
        <v>3.66719052</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411.13152395</v>
      </c>
      <c r="N55" s="20" t="n">
        <v>2.41692503</v>
      </c>
      <c r="O55" s="18" t="s">
        <v>481</v>
      </c>
      <c r="P55" s="20" t="s">
        <v>481</v>
      </c>
      <c r="Q55" s="18" t="s">
        <v>481</v>
      </c>
      <c r="R55" s="20" t="s">
        <v>481</v>
      </c>
    </row>
    <row r="56" spans="1:18">
      <c r="A56" s="15" t="s">
        <v>531</v>
      </c>
      <c r="B56" s="17" t="n">
        <v>5359</v>
      </c>
      <c r="C56" s="18">
        <f>(77.0/B56*100)</f>
        <v/>
      </c>
      <c r="D56" s="19" t="n">
        <v>5282</v>
      </c>
      <c r="E56" s="18" t="n">
        <v>469.90435321</v>
      </c>
      <c r="F56" s="20" t="n">
        <v>5.32686135</v>
      </c>
      <c r="G56" s="18" t="n">
        <v>529.83982194</v>
      </c>
      <c r="H56" s="20" t="n">
        <v>2.43211648</v>
      </c>
      <c r="I56" s="18" t="s">
        <v>481</v>
      </c>
      <c r="J56" s="20" t="s">
        <v>481</v>
      </c>
      <c r="K56" s="18" t="s">
        <v>481</v>
      </c>
      <c r="L56" s="20" t="s">
        <v>481</v>
      </c>
      <c r="M56" s="18" t="s">
        <v>481</v>
      </c>
      <c r="N56" s="20" t="s">
        <v>481</v>
      </c>
      <c r="O56" s="18" t="s">
        <v>481</v>
      </c>
      <c r="P56" s="20" t="s">
        <v>481</v>
      </c>
      <c r="Q56" s="18" t="n">
        <v>446.98572926</v>
      </c>
      <c r="R56" s="20" t="n">
        <v>14.52873491</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403.09974532</v>
      </c>
      <c r="N57" s="20" t="n">
        <v>2.56579015</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408.6691134</v>
      </c>
      <c r="N58" s="20" t="n">
        <v>2.67440156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378.44218506</v>
      </c>
      <c r="N59" s="20" t="n">
        <v>1.6995879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386.48537246</v>
      </c>
      <c r="N60" s="20" t="n">
        <v>3.39522632</v>
      </c>
      <c r="O60" s="18" t="s">
        <v>481</v>
      </c>
      <c r="P60" s="20" t="s">
        <v>481</v>
      </c>
      <c r="Q60" s="18" t="s">
        <v>481</v>
      </c>
      <c r="R60" s="20" t="s">
        <v>481</v>
      </c>
    </row>
    <row r="61" spans="1:18">
      <c r="A61" s="15" t="s">
        <v>536</v>
      </c>
      <c r="B61" s="17" t="n">
        <v>6525</v>
      </c>
      <c r="C61" s="18">
        <f>(193.0/B61*100)</f>
        <v/>
      </c>
      <c r="D61" s="19" t="n">
        <v>6332</v>
      </c>
      <c r="E61" s="18" t="n">
        <v>421.22894803</v>
      </c>
      <c r="F61" s="20" t="n">
        <v>3.54210603</v>
      </c>
      <c r="G61" s="18" t="n">
        <v>491.00812346</v>
      </c>
      <c r="H61" s="20" t="n">
        <v>2.51367803</v>
      </c>
      <c r="I61" s="18" t="s">
        <v>481</v>
      </c>
      <c r="J61" s="20" t="s">
        <v>481</v>
      </c>
      <c r="K61" s="18" t="s">
        <v>481</v>
      </c>
      <c r="L61" s="20" t="s">
        <v>481</v>
      </c>
      <c r="M61" s="18" t="s">
        <v>481</v>
      </c>
      <c r="N61" s="20" t="s">
        <v>481</v>
      </c>
      <c r="O61" s="18" t="s">
        <v>481</v>
      </c>
      <c r="P61" s="20" t="s">
        <v>481</v>
      </c>
      <c r="Q61" s="18" t="n">
        <v>393.81280202</v>
      </c>
      <c r="R61" s="20" t="n">
        <v>8.0083001</v>
      </c>
    </row>
    <row r="62" spans="1:18">
      <c r="A62" s="15" t="s">
        <v>537</v>
      </c>
      <c r="B62" s="17" t="n">
        <v>4476</v>
      </c>
      <c r="C62" s="18">
        <f>(3.0/B62*100)</f>
        <v/>
      </c>
      <c r="D62" s="19" t="n">
        <v>4473</v>
      </c>
      <c r="E62" s="18" t="n">
        <v>476.51972639</v>
      </c>
      <c r="F62" s="20" t="n">
        <v>4.69214576</v>
      </c>
      <c r="G62" s="18" t="n">
        <v>532.90607522</v>
      </c>
      <c r="H62" s="20" t="n">
        <v>1.16311188</v>
      </c>
      <c r="I62" s="18" t="s">
        <v>481</v>
      </c>
      <c r="J62" s="20" t="s">
        <v>481</v>
      </c>
      <c r="K62" s="18" t="s">
        <v>481</v>
      </c>
      <c r="L62" s="20" t="s">
        <v>481</v>
      </c>
      <c r="M62" s="18" t="s">
        <v>481</v>
      </c>
      <c r="N62" s="20" t="s">
        <v>481</v>
      </c>
      <c r="O62" s="18" t="s">
        <v>481</v>
      </c>
      <c r="P62" s="20" t="s">
        <v>481</v>
      </c>
      <c r="Q62" s="18" t="n">
        <v>481.75433002</v>
      </c>
      <c r="R62" s="20" t="n">
        <v>17.97293443</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383.68238779</v>
      </c>
      <c r="N63" s="20" t="n">
        <v>1.24851448</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464.78196465</v>
      </c>
      <c r="N64" s="20" t="n">
        <v>1.64197035</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427.99780567</v>
      </c>
      <c r="N65" s="20" t="n">
        <v>1.97258457</v>
      </c>
      <c r="O65" s="18" t="s">
        <v>481</v>
      </c>
      <c r="P65" s="20" t="s">
        <v>481</v>
      </c>
      <c r="Q65" s="18" t="s">
        <v>481</v>
      </c>
      <c r="R65" s="20" t="s">
        <v>481</v>
      </c>
    </row>
    <row r="66" spans="1:18">
      <c r="A66" s="15" t="s">
        <v>541</v>
      </c>
      <c r="B66" s="17" t="n">
        <v>5665</v>
      </c>
      <c r="C66" s="18">
        <f>(104.0/B66*100)</f>
        <v/>
      </c>
      <c r="D66" s="19" t="n">
        <v>5561</v>
      </c>
      <c r="E66" s="18" t="n">
        <v>391.92260483</v>
      </c>
      <c r="F66" s="20" t="n">
        <v>2.0315539</v>
      </c>
      <c r="G66" s="18" t="n">
        <v>435.27149223</v>
      </c>
      <c r="H66" s="20" t="n">
        <v>1.50725771</v>
      </c>
      <c r="I66" s="18" t="s">
        <v>481</v>
      </c>
      <c r="J66" s="20" t="s">
        <v>481</v>
      </c>
      <c r="K66" s="18" t="s">
        <v>481</v>
      </c>
      <c r="L66" s="20" t="s">
        <v>481</v>
      </c>
      <c r="M66" s="18" t="s">
        <v>481</v>
      </c>
      <c r="N66" s="20" t="s">
        <v>481</v>
      </c>
      <c r="O66" s="18" t="s">
        <v>481</v>
      </c>
      <c r="P66" s="20" t="s">
        <v>481</v>
      </c>
      <c r="Q66" s="18" t="n">
        <v>354.9360987</v>
      </c>
      <c r="R66" s="20" t="n">
        <v>3.14984879</v>
      </c>
    </row>
    <row r="67" spans="1:18">
      <c r="A67" s="15" t="s">
        <v>542</v>
      </c>
      <c r="B67" s="17" t="n">
        <v>6971</v>
      </c>
      <c r="C67" s="18">
        <f>(1330.0/B67*100)</f>
        <v/>
      </c>
      <c r="D67" s="19" t="n">
        <v>5641</v>
      </c>
      <c r="E67" s="18" t="n">
        <v>366.47211037</v>
      </c>
      <c r="F67" s="20" t="n">
        <v>2.81315234</v>
      </c>
      <c r="G67" s="18" t="n">
        <v>425.40059725</v>
      </c>
      <c r="H67" s="20" t="n">
        <v>2.60559576</v>
      </c>
      <c r="I67" s="18" t="s">
        <v>481</v>
      </c>
      <c r="J67" s="20" t="s">
        <v>481</v>
      </c>
      <c r="K67" s="18" t="s">
        <v>481</v>
      </c>
      <c r="L67" s="20" t="s">
        <v>481</v>
      </c>
      <c r="M67" s="18" t="s">
        <v>481</v>
      </c>
      <c r="N67" s="20" t="s">
        <v>481</v>
      </c>
      <c r="O67" s="18" t="s">
        <v>481</v>
      </c>
      <c r="P67" s="20" t="s">
        <v>481</v>
      </c>
      <c r="Q67" s="18" t="n">
        <v>360.62752807</v>
      </c>
      <c r="R67" s="20" t="n">
        <v>5.43871485</v>
      </c>
    </row>
    <row r="68" spans="1:18">
      <c r="A68" s="15" t="s">
        <v>543</v>
      </c>
      <c r="B68" s="17" t="n">
        <v>12083</v>
      </c>
      <c r="C68" s="18">
        <f>(32.0/B68*100)</f>
        <v/>
      </c>
      <c r="D68" s="19" t="n">
        <v>12051</v>
      </c>
      <c r="E68" s="18" t="n">
        <v>376.02831953</v>
      </c>
      <c r="F68" s="20" t="n">
        <v>1.45748004</v>
      </c>
      <c r="G68" s="18" t="n">
        <v>463.18892472</v>
      </c>
      <c r="H68" s="20" t="n">
        <v>1.37227964</v>
      </c>
      <c r="I68" s="18" t="s">
        <v>481</v>
      </c>
      <c r="J68" s="20" t="s">
        <v>481</v>
      </c>
      <c r="K68" s="18" t="s">
        <v>481</v>
      </c>
      <c r="L68" s="20" t="s">
        <v>481</v>
      </c>
      <c r="M68" s="18" t="s">
        <v>481</v>
      </c>
      <c r="N68" s="20" t="s">
        <v>481</v>
      </c>
      <c r="O68" s="18" t="s">
        <v>481</v>
      </c>
      <c r="P68" s="20" t="s">
        <v>481</v>
      </c>
      <c r="Q68" s="18" t="n">
        <v>361.12751358</v>
      </c>
      <c r="R68" s="20" t="n">
        <v>1.98960713</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434.88486177</v>
      </c>
      <c r="N69" s="20" t="n">
        <v>3.2334538</v>
      </c>
      <c r="O69" s="18" t="s">
        <v>481</v>
      </c>
      <c r="P69" s="20" t="s">
        <v>481</v>
      </c>
      <c r="Q69" s="18" t="s">
        <v>481</v>
      </c>
      <c r="R69" s="20" t="s">
        <v>481</v>
      </c>
    </row>
    <row r="70" spans="1:18">
      <c r="A70" s="15" t="s">
        <v>545</v>
      </c>
      <c r="B70" s="17" t="n">
        <v>6036</v>
      </c>
      <c r="C70" s="18">
        <f>(223.0/B70*100)</f>
        <v/>
      </c>
      <c r="D70" s="19" t="n">
        <v>5813</v>
      </c>
      <c r="E70" s="18" t="n">
        <v>449.46310615</v>
      </c>
      <c r="F70" s="20" t="n">
        <v>3.44636148</v>
      </c>
      <c r="G70" s="18" t="n">
        <v>502.45213388</v>
      </c>
      <c r="H70" s="20" t="n">
        <v>2.67306311</v>
      </c>
      <c r="I70" s="18" t="s">
        <v>481</v>
      </c>
      <c r="J70" s="20" t="s">
        <v>481</v>
      </c>
      <c r="K70" s="18" t="s">
        <v>481</v>
      </c>
      <c r="L70" s="20" t="s">
        <v>481</v>
      </c>
      <c r="M70" s="18" t="s">
        <v>481</v>
      </c>
      <c r="N70" s="20" t="s">
        <v>481</v>
      </c>
      <c r="O70" s="18" t="s">
        <v>481</v>
      </c>
      <c r="P70" s="20" t="s">
        <v>481</v>
      </c>
      <c r="Q70" s="18" t="n">
        <v>443.49216235</v>
      </c>
      <c r="R70" s="20" t="n">
        <v>7.19372255</v>
      </c>
    </row>
    <row r="71" spans="1:18">
      <c r="A71" s="15" t="s">
        <v>546</v>
      </c>
      <c r="B71" s="17" t="n">
        <v>6115</v>
      </c>
      <c r="C71" s="18">
        <f>(60.0/B71*100)</f>
        <v/>
      </c>
      <c r="D71" s="19" t="n">
        <v>6055</v>
      </c>
      <c r="E71" s="18" t="n">
        <v>458.17822081</v>
      </c>
      <c r="F71" s="20" t="n">
        <v>4.91907971</v>
      </c>
      <c r="G71" s="18" t="n">
        <v>563.96848331</v>
      </c>
      <c r="H71" s="20" t="n">
        <v>1.26974007</v>
      </c>
      <c r="I71" s="18" t="s">
        <v>481</v>
      </c>
      <c r="J71" s="20" t="s">
        <v>481</v>
      </c>
      <c r="K71" s="18" t="s">
        <v>481</v>
      </c>
      <c r="L71" s="20" t="s">
        <v>481</v>
      </c>
      <c r="M71" s="18" t="s">
        <v>481</v>
      </c>
      <c r="N71" s="20" t="s">
        <v>481</v>
      </c>
      <c r="O71" s="18" t="s">
        <v>481</v>
      </c>
      <c r="P71" s="20" t="s">
        <v>481</v>
      </c>
      <c r="Q71" s="18" t="n">
        <v>531.41643642</v>
      </c>
      <c r="R71" s="20" t="n">
        <v>13.37424271</v>
      </c>
    </row>
    <row r="72" spans="1:18">
      <c r="A72" s="15" t="s">
        <v>547</v>
      </c>
      <c r="B72" s="17" t="n">
        <v>7708</v>
      </c>
      <c r="C72" s="18">
        <f>(9.0/B72*100)</f>
        <v/>
      </c>
      <c r="D72" s="19" t="n">
        <v>7699</v>
      </c>
      <c r="E72" s="18" t="n">
        <v>429.46929523</v>
      </c>
      <c r="F72" s="20" t="n">
        <v>5.46654594</v>
      </c>
      <c r="G72" s="18" t="n">
        <v>540.5662019</v>
      </c>
      <c r="H72" s="20" t="n">
        <v>2.63883841</v>
      </c>
      <c r="I72" s="18" t="s">
        <v>481</v>
      </c>
      <c r="J72" s="20" t="s">
        <v>481</v>
      </c>
      <c r="K72" s="18" t="s">
        <v>481</v>
      </c>
      <c r="L72" s="20" t="s">
        <v>481</v>
      </c>
      <c r="M72" s="18" t="s">
        <v>481</v>
      </c>
      <c r="N72" s="20" t="s">
        <v>481</v>
      </c>
      <c r="O72" s="18" t="s">
        <v>481</v>
      </c>
      <c r="P72" s="20" t="s">
        <v>481</v>
      </c>
      <c r="Q72" s="18" t="n">
        <v>477.63782164</v>
      </c>
      <c r="R72" s="20" t="n">
        <v>16.59726794</v>
      </c>
    </row>
    <row r="73" spans="1:18">
      <c r="A73" s="15" t="s">
        <v>548</v>
      </c>
      <c r="B73" s="17" t="n">
        <v>8249</v>
      </c>
      <c r="C73" s="18">
        <f>(220.0/B73*100)</f>
        <v/>
      </c>
      <c r="D73" s="19" t="n">
        <v>8029</v>
      </c>
      <c r="E73" s="18" t="n">
        <v>386.74176079</v>
      </c>
      <c r="F73" s="20" t="n">
        <v>2.52628792</v>
      </c>
      <c r="G73" s="18" t="n">
        <v>441.91876727</v>
      </c>
      <c r="H73" s="20" t="n">
        <v>3.07597491</v>
      </c>
      <c r="I73" s="18" t="s">
        <v>481</v>
      </c>
      <c r="J73" s="20" t="s">
        <v>481</v>
      </c>
      <c r="K73" s="18" t="s">
        <v>481</v>
      </c>
      <c r="L73" s="20" t="s">
        <v>481</v>
      </c>
      <c r="M73" s="18" t="s">
        <v>481</v>
      </c>
      <c r="N73" s="20" t="s">
        <v>481</v>
      </c>
      <c r="O73" s="18" t="s">
        <v>481</v>
      </c>
      <c r="P73" s="20" t="s">
        <v>481</v>
      </c>
      <c r="Q73" s="18" t="n">
        <v>378.20403333</v>
      </c>
      <c r="R73" s="20" t="n">
        <v>9.89307069</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424.59045417</v>
      </c>
      <c r="N74" s="20" t="n">
        <v>1.40919814</v>
      </c>
      <c r="O74" s="18" t="s">
        <v>481</v>
      </c>
      <c r="P74" s="20" t="s">
        <v>481</v>
      </c>
      <c r="Q74" s="18" t="s">
        <v>481</v>
      </c>
      <c r="R74" s="20" t="s">
        <v>481</v>
      </c>
    </row>
    <row r="75" spans="1:18">
      <c r="A75" s="15" t="s">
        <v>550</v>
      </c>
      <c r="B75" s="17" t="n">
        <v>5375</v>
      </c>
      <c r="C75" s="18">
        <f>(355.0/B75*100)</f>
        <v/>
      </c>
      <c r="D75" s="19" t="n">
        <v>5020</v>
      </c>
      <c r="E75" s="18" t="n">
        <v>371.95673949</v>
      </c>
      <c r="F75" s="20" t="n">
        <v>2.6705136</v>
      </c>
      <c r="G75" s="18" t="n">
        <v>403.86054574</v>
      </c>
      <c r="H75" s="20" t="n">
        <v>2.62009599</v>
      </c>
      <c r="I75" s="18" t="s">
        <v>481</v>
      </c>
      <c r="J75" s="20" t="s">
        <v>481</v>
      </c>
      <c r="K75" s="18" t="s">
        <v>481</v>
      </c>
      <c r="L75" s="20" t="s">
        <v>481</v>
      </c>
      <c r="M75" s="18" t="s">
        <v>481</v>
      </c>
      <c r="N75" s="20" t="s">
        <v>481</v>
      </c>
      <c r="O75" s="18" t="s">
        <v>481</v>
      </c>
      <c r="P75" s="20" t="s">
        <v>481</v>
      </c>
      <c r="Q75" s="18" t="n">
        <v>363.68498523</v>
      </c>
      <c r="R75" s="20" t="n">
        <v>3.95659977</v>
      </c>
    </row>
    <row r="76" spans="1:18">
      <c r="A76" s="15" t="s">
        <v>551</v>
      </c>
      <c r="B76" s="17" t="n">
        <v>14167</v>
      </c>
      <c r="C76" s="18">
        <f>(238.0/B76*100)</f>
        <v/>
      </c>
      <c r="D76" s="19" t="n">
        <v>13929</v>
      </c>
      <c r="E76" s="18" t="n">
        <v>377.09842057</v>
      </c>
      <c r="F76" s="20" t="n">
        <v>2.27829202</v>
      </c>
      <c r="G76" s="18" t="n">
        <v>474.35239632</v>
      </c>
      <c r="H76" s="20" t="n">
        <v>2.39918689</v>
      </c>
      <c r="I76" s="18" t="s">
        <v>481</v>
      </c>
      <c r="J76" s="20" t="s">
        <v>481</v>
      </c>
      <c r="K76" s="18" t="s">
        <v>481</v>
      </c>
      <c r="L76" s="20" t="s">
        <v>481</v>
      </c>
      <c r="M76" s="18" t="s">
        <v>481</v>
      </c>
      <c r="N76" s="20" t="s">
        <v>481</v>
      </c>
      <c r="O76" s="18" t="s">
        <v>481</v>
      </c>
      <c r="P76" s="20" t="s">
        <v>481</v>
      </c>
      <c r="Q76" s="18" t="n">
        <v>372.16945359</v>
      </c>
      <c r="R76" s="20" t="n">
        <v>4.68241377</v>
      </c>
    </row>
    <row r="77" spans="1:18">
      <c r="A77" s="15" t="s">
        <v>552</v>
      </c>
      <c r="B77" s="17" t="n">
        <v>6062</v>
      </c>
      <c r="C77" s="18">
        <f>(511.0/B77*100)</f>
        <v/>
      </c>
      <c r="D77" s="19" t="n">
        <v>5551</v>
      </c>
      <c r="E77" s="18" t="n">
        <v>398.5114123</v>
      </c>
      <c r="F77" s="20" t="n">
        <v>3.51638631</v>
      </c>
      <c r="G77" s="18" t="n">
        <v>456.99315286</v>
      </c>
      <c r="H77" s="20" t="n">
        <v>2.49912156</v>
      </c>
      <c r="I77" s="18" t="s">
        <v>481</v>
      </c>
      <c r="J77" s="20" t="s">
        <v>481</v>
      </c>
      <c r="K77" s="18" t="s">
        <v>481</v>
      </c>
      <c r="L77" s="20" t="s">
        <v>481</v>
      </c>
      <c r="M77" s="18" t="s">
        <v>481</v>
      </c>
      <c r="N77" s="20" t="s">
        <v>481</v>
      </c>
      <c r="O77" s="18" t="s">
        <v>481</v>
      </c>
      <c r="P77" s="20" t="s">
        <v>481</v>
      </c>
      <c r="Q77" s="18" t="n">
        <v>377.6705935</v>
      </c>
      <c r="R77" s="20" t="n">
        <v>3.60203549</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524.64451931</v>
      </c>
      <c r="N78" s="20" t="n">
        <v>3.91006783</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475.18659836</v>
      </c>
      <c r="N79" s="20" t="n">
        <v>6.280552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456.48357586</v>
      </c>
      <c r="N80" s="20" t="n">
        <v>3.67164431</v>
      </c>
      <c r="O80" s="18" t="s">
        <v>481</v>
      </c>
      <c r="P80" s="20" t="s">
        <v>481</v>
      </c>
      <c r="Q80" s="18" t="s">
        <v>481</v>
      </c>
      <c r="R80" s="20" t="s">
        <v>481</v>
      </c>
    </row>
    <row r="81" spans="1:18">
      <c r="A81" s="23" t="s">
        <v>556</v>
      </c>
      <c r="B81" s="17" t="n">
        <v>8861</v>
      </c>
      <c r="C81" s="18">
        <f>(123.0/B81*100)</f>
        <v/>
      </c>
      <c r="D81" s="19" t="n">
        <v>8738</v>
      </c>
      <c r="E81" s="18" t="n">
        <v>400.51821209</v>
      </c>
      <c r="F81" s="20" t="n">
        <v>3.47682782</v>
      </c>
      <c r="G81" s="18" t="n">
        <v>457.71437703</v>
      </c>
      <c r="H81" s="20" t="n">
        <v>2.78291302</v>
      </c>
      <c r="I81" s="18" t="s">
        <v>481</v>
      </c>
      <c r="J81" s="20" t="s">
        <v>481</v>
      </c>
      <c r="K81" s="18" t="s">
        <v>481</v>
      </c>
      <c r="L81" s="20" t="s">
        <v>481</v>
      </c>
      <c r="M81" s="18" t="s">
        <v>481</v>
      </c>
      <c r="N81" s="20" t="s">
        <v>481</v>
      </c>
      <c r="O81" s="18" t="s">
        <v>481</v>
      </c>
      <c r="P81" s="20" t="s">
        <v>481</v>
      </c>
      <c r="Q81" s="18" t="n">
        <v>396.23285589</v>
      </c>
      <c r="R81" s="20" t="n">
        <v>8.644058129999999</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901</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(1054.0/B7*100)</f>
        <v/>
      </c>
      <c r="D7" s="19" t="n">
        <v>13476</v>
      </c>
      <c r="E7" s="18" t="n">
        <v>485.68636093</v>
      </c>
      <c r="F7" s="20" t="n">
        <v>1.97888036</v>
      </c>
      <c r="G7" s="18" t="n">
        <v>536.17993891</v>
      </c>
      <c r="H7" s="20" t="n">
        <v>1.85567201</v>
      </c>
      <c r="I7" s="18" t="s">
        <v>481</v>
      </c>
      <c r="J7" s="20" t="s">
        <v>481</v>
      </c>
      <c r="K7" s="18" t="s">
        <v>481</v>
      </c>
      <c r="L7" s="20" t="s">
        <v>481</v>
      </c>
      <c r="M7" s="18" t="s">
        <v>481</v>
      </c>
      <c r="N7" s="20" t="s">
        <v>481</v>
      </c>
      <c r="O7" s="18" t="s">
        <v>481</v>
      </c>
      <c r="P7" s="20" t="s">
        <v>481</v>
      </c>
      <c r="Q7" s="18" t="n">
        <v>484.54547144</v>
      </c>
      <c r="R7" s="20" t="n">
        <v>4.55519792</v>
      </c>
    </row>
    <row r="8" spans="1:18">
      <c r="A8" s="15" t="s">
        <v>483</v>
      </c>
      <c r="B8" s="17" t="n">
        <v>7007</v>
      </c>
      <c r="C8" s="18">
        <f>(324.0/B8*100)</f>
        <v/>
      </c>
      <c r="D8" s="19" t="n">
        <v>6683</v>
      </c>
      <c r="E8" s="18" t="n">
        <v>469.13711839</v>
      </c>
      <c r="F8" s="20" t="n">
        <v>3.05360568</v>
      </c>
      <c r="G8" s="18" t="n">
        <v>516.33090801</v>
      </c>
      <c r="H8" s="20" t="n">
        <v>2.71732232</v>
      </c>
      <c r="I8" s="18" t="s">
        <v>481</v>
      </c>
      <c r="J8" s="20" t="s">
        <v>481</v>
      </c>
      <c r="K8" s="18" t="s">
        <v>481</v>
      </c>
      <c r="L8" s="20" t="s">
        <v>481</v>
      </c>
      <c r="M8" s="18" t="n">
        <v>368.48347797</v>
      </c>
      <c r="N8" s="20" t="n">
        <v>14.99112476</v>
      </c>
      <c r="O8" s="18" t="s">
        <v>481</v>
      </c>
      <c r="P8" s="20" t="s">
        <v>481</v>
      </c>
      <c r="Q8" s="18" t="n">
        <v>444.75267783</v>
      </c>
      <c r="R8" s="20" t="n">
        <v>7.9795868</v>
      </c>
    </row>
    <row r="9" spans="1:18">
      <c r="A9" s="15" t="s">
        <v>484</v>
      </c>
      <c r="B9" s="17" t="n">
        <v>9651</v>
      </c>
      <c r="C9" s="18">
        <f>(373.0/B9*100)</f>
        <v/>
      </c>
      <c r="D9" s="19" t="n">
        <v>9278</v>
      </c>
      <c r="E9" s="18" t="n">
        <v>494.4922736</v>
      </c>
      <c r="F9" s="20" t="n">
        <v>2.77945637</v>
      </c>
      <c r="G9" s="18" t="n">
        <v>525.02927417</v>
      </c>
      <c r="H9" s="20" t="n">
        <v>2.31656896</v>
      </c>
      <c r="I9" s="18" t="s">
        <v>481</v>
      </c>
      <c r="J9" s="20" t="s">
        <v>481</v>
      </c>
      <c r="K9" s="18" t="s">
        <v>481</v>
      </c>
      <c r="L9" s="20" t="s">
        <v>481</v>
      </c>
      <c r="M9" s="18" t="n">
        <v>374.78530698</v>
      </c>
      <c r="N9" s="20" t="n">
        <v>11.62763904</v>
      </c>
      <c r="O9" s="18" t="s">
        <v>481</v>
      </c>
      <c r="P9" s="20" t="s">
        <v>481</v>
      </c>
      <c r="Q9" s="18" t="n">
        <v>429.43212778</v>
      </c>
      <c r="R9" s="20" t="n">
        <v>7.50892805</v>
      </c>
    </row>
    <row r="10" spans="1:18">
      <c r="A10" s="15" t="s">
        <v>485</v>
      </c>
      <c r="B10" s="17" t="n">
        <v>20058</v>
      </c>
      <c r="C10" s="18">
        <f>(590.0/B10*100)</f>
        <v/>
      </c>
      <c r="D10" s="19" t="n">
        <v>19468</v>
      </c>
      <c r="E10" s="18" t="n">
        <v>508.76726671</v>
      </c>
      <c r="F10" s="20" t="n">
        <v>2.34439117</v>
      </c>
      <c r="G10" s="18" t="n">
        <v>552.44250687</v>
      </c>
      <c r="H10" s="20" t="n">
        <v>2.15456434</v>
      </c>
      <c r="I10" s="18" t="s">
        <v>481</v>
      </c>
      <c r="J10" s="20" t="s">
        <v>481</v>
      </c>
      <c r="K10" s="18" t="s">
        <v>481</v>
      </c>
      <c r="L10" s="20" t="s">
        <v>481</v>
      </c>
      <c r="M10" s="18" t="s">
        <v>481</v>
      </c>
      <c r="N10" s="20" t="s">
        <v>481</v>
      </c>
      <c r="O10" s="18" t="s">
        <v>481</v>
      </c>
      <c r="P10" s="20" t="s">
        <v>481</v>
      </c>
      <c r="Q10" s="18" t="n">
        <v>458.23407314</v>
      </c>
      <c r="R10" s="20" t="n">
        <v>6.26494042</v>
      </c>
    </row>
    <row r="11" spans="1:18">
      <c r="A11" s="15" t="s">
        <v>486</v>
      </c>
      <c r="B11" s="17" t="n">
        <v>7053</v>
      </c>
      <c r="C11" s="18">
        <f>(259.0/B11*100)</f>
        <v/>
      </c>
      <c r="D11" s="19" t="n">
        <v>6794</v>
      </c>
      <c r="E11" s="18" t="n">
        <v>428.71906063</v>
      </c>
      <c r="F11" s="20" t="n">
        <v>2.61508598</v>
      </c>
      <c r="G11" s="18" t="n">
        <v>472.96747087</v>
      </c>
      <c r="H11" s="20" t="n">
        <v>2.90378729</v>
      </c>
      <c r="I11" s="18" t="s">
        <v>481</v>
      </c>
      <c r="J11" s="20" t="s">
        <v>481</v>
      </c>
      <c r="K11" s="18" t="s">
        <v>481</v>
      </c>
      <c r="L11" s="20" t="s">
        <v>481</v>
      </c>
      <c r="M11" s="18" t="s">
        <v>481</v>
      </c>
      <c r="N11" s="20" t="s">
        <v>481</v>
      </c>
      <c r="O11" s="18" t="s">
        <v>481</v>
      </c>
      <c r="P11" s="20" t="s">
        <v>481</v>
      </c>
      <c r="Q11" s="18" t="n">
        <v>421.43143461</v>
      </c>
      <c r="R11" s="20" t="n">
        <v>5.94703352</v>
      </c>
    </row>
    <row r="12" spans="1:18">
      <c r="A12" s="15" t="s">
        <v>487</v>
      </c>
      <c r="B12" s="17" t="n">
        <v>6894</v>
      </c>
      <c r="C12" s="18">
        <f>(60.0/B12*100)</f>
        <v/>
      </c>
      <c r="D12" s="19" t="n">
        <v>6834</v>
      </c>
      <c r="E12" s="18" t="n">
        <v>474.7509644</v>
      </c>
      <c r="F12" s="20" t="n">
        <v>2.35452449</v>
      </c>
      <c r="G12" s="18" t="n">
        <v>520.77999091</v>
      </c>
      <c r="H12" s="20" t="n">
        <v>2.18431286</v>
      </c>
      <c r="I12" s="18" t="s">
        <v>481</v>
      </c>
      <c r="J12" s="20" t="s">
        <v>481</v>
      </c>
      <c r="K12" s="18" t="s">
        <v>481</v>
      </c>
      <c r="L12" s="20" t="s">
        <v>481</v>
      </c>
      <c r="M12" s="18" t="n">
        <v>366.6777112</v>
      </c>
      <c r="N12" s="20" t="n">
        <v>14.39052153</v>
      </c>
      <c r="O12" s="18" t="s">
        <v>481</v>
      </c>
      <c r="P12" s="20" t="s">
        <v>481</v>
      </c>
      <c r="Q12" s="18" t="n">
        <v>397.82999916</v>
      </c>
      <c r="R12" s="20" t="n">
        <v>7.16124167</v>
      </c>
    </row>
    <row r="13" spans="1:18">
      <c r="A13" s="15" t="s">
        <v>488</v>
      </c>
      <c r="B13" s="17" t="n">
        <v>7161</v>
      </c>
      <c r="C13" s="18">
        <f>(368.0/B13*100)</f>
        <v/>
      </c>
      <c r="D13" s="19" t="n">
        <v>6793</v>
      </c>
      <c r="E13" s="18" t="n">
        <v>491.32237723</v>
      </c>
      <c r="F13" s="20" t="n">
        <v>2.81673402</v>
      </c>
      <c r="G13" s="18" t="n">
        <v>517.69634885</v>
      </c>
      <c r="H13" s="20" t="n">
        <v>2.55185837</v>
      </c>
      <c r="I13" s="18" t="s">
        <v>481</v>
      </c>
      <c r="J13" s="20" t="s">
        <v>481</v>
      </c>
      <c r="K13" s="18" t="s">
        <v>481</v>
      </c>
      <c r="L13" s="20" t="s">
        <v>481</v>
      </c>
      <c r="M13" s="18" t="n">
        <v>436.36003517</v>
      </c>
      <c r="N13" s="20" t="n">
        <v>6.43426798</v>
      </c>
      <c r="O13" s="18" t="s">
        <v>481</v>
      </c>
      <c r="P13" s="20" t="s">
        <v>481</v>
      </c>
      <c r="Q13" s="18" t="n">
        <v>420.10526119</v>
      </c>
      <c r="R13" s="20" t="n">
        <v>8.272978070000001</v>
      </c>
    </row>
    <row r="14" spans="1:18">
      <c r="A14" s="15" t="s">
        <v>489</v>
      </c>
      <c r="B14" s="17" t="n">
        <v>5587</v>
      </c>
      <c r="C14" s="18">
        <f>(96.0/B14*100)</f>
        <v/>
      </c>
      <c r="D14" s="19" t="n">
        <v>5491</v>
      </c>
      <c r="E14" s="18" t="n">
        <v>509.01111568</v>
      </c>
      <c r="F14" s="20" t="n">
        <v>2.56852858</v>
      </c>
      <c r="G14" s="18" t="n">
        <v>559.10482444</v>
      </c>
      <c r="H14" s="20" t="n">
        <v>2.21320085</v>
      </c>
      <c r="I14" s="18" t="s">
        <v>481</v>
      </c>
      <c r="J14" s="20" t="s">
        <v>481</v>
      </c>
      <c r="K14" s="18" t="s">
        <v>481</v>
      </c>
      <c r="L14" s="20" t="s">
        <v>481</v>
      </c>
      <c r="M14" s="18" t="s">
        <v>481</v>
      </c>
      <c r="N14" s="20" t="s">
        <v>481</v>
      </c>
      <c r="O14" s="18" t="s">
        <v>481</v>
      </c>
      <c r="P14" s="20" t="s">
        <v>481</v>
      </c>
      <c r="Q14" s="18" t="n">
        <v>477.81153982</v>
      </c>
      <c r="R14" s="20" t="n">
        <v>11.91032389</v>
      </c>
    </row>
    <row r="15" spans="1:18">
      <c r="A15" s="15" t="s">
        <v>490</v>
      </c>
      <c r="B15" s="17" t="n">
        <v>5882</v>
      </c>
      <c r="C15" s="18">
        <f>(206.0/B15*100)</f>
        <v/>
      </c>
      <c r="D15" s="19" t="n">
        <v>5676</v>
      </c>
      <c r="E15" s="18" t="n">
        <v>509.49733624</v>
      </c>
      <c r="F15" s="20" t="n">
        <v>3.06085396</v>
      </c>
      <c r="G15" s="18" t="n">
        <v>548.90256277</v>
      </c>
      <c r="H15" s="20" t="n">
        <v>2.41292696</v>
      </c>
      <c r="I15" s="18" t="s">
        <v>481</v>
      </c>
      <c r="J15" s="20" t="s">
        <v>481</v>
      </c>
      <c r="K15" s="18" t="s">
        <v>481</v>
      </c>
      <c r="L15" s="20" t="s">
        <v>481</v>
      </c>
      <c r="M15" s="18" t="n">
        <v>375.95013089</v>
      </c>
      <c r="N15" s="20" t="n">
        <v>17.42774697</v>
      </c>
      <c r="O15" s="18" t="s">
        <v>481</v>
      </c>
      <c r="P15" s="20" t="s">
        <v>481</v>
      </c>
      <c r="Q15" s="18" t="n">
        <v>467.67330559</v>
      </c>
      <c r="R15" s="20" t="n">
        <v>7.28201991</v>
      </c>
    </row>
    <row r="16" spans="1:18">
      <c r="A16" s="15" t="s">
        <v>491</v>
      </c>
      <c r="B16" s="17" t="n">
        <v>6108</v>
      </c>
      <c r="C16" s="18">
        <f>(203.0/B16*100)</f>
        <v/>
      </c>
      <c r="D16" s="19" t="n">
        <v>5905</v>
      </c>
      <c r="E16" s="18" t="n">
        <v>476.36605572</v>
      </c>
      <c r="F16" s="20" t="n">
        <v>2.38176328</v>
      </c>
      <c r="G16" s="18" t="n">
        <v>520.65960878</v>
      </c>
      <c r="H16" s="20" t="n">
        <v>2.35123809</v>
      </c>
      <c r="I16" s="18" t="s">
        <v>481</v>
      </c>
      <c r="J16" s="20" t="s">
        <v>481</v>
      </c>
      <c r="K16" s="18" t="s">
        <v>481</v>
      </c>
      <c r="L16" s="20" t="s">
        <v>481</v>
      </c>
      <c r="M16" s="18" t="s">
        <v>481</v>
      </c>
      <c r="N16" s="20" t="s">
        <v>481</v>
      </c>
      <c r="O16" s="18" t="s">
        <v>481</v>
      </c>
      <c r="P16" s="20" t="s">
        <v>481</v>
      </c>
      <c r="Q16" s="18" t="n">
        <v>410.03092524</v>
      </c>
      <c r="R16" s="20" t="n">
        <v>10.06873168</v>
      </c>
    </row>
    <row r="17" spans="1:18">
      <c r="A17" s="15" t="s">
        <v>492</v>
      </c>
      <c r="B17" s="17" t="n">
        <v>6504</v>
      </c>
      <c r="C17" s="18">
        <f>(2741.0/B17*100)</f>
        <v/>
      </c>
      <c r="D17" s="19" t="n">
        <v>3763</v>
      </c>
      <c r="E17" s="18" t="n">
        <v>492.22441261</v>
      </c>
      <c r="F17" s="20" t="n">
        <v>4.53139499</v>
      </c>
      <c r="G17" s="18" t="n">
        <v>538.32411577</v>
      </c>
      <c r="H17" s="20" t="n">
        <v>3.30413854</v>
      </c>
      <c r="I17" s="18" t="s">
        <v>481</v>
      </c>
      <c r="J17" s="20" t="s">
        <v>481</v>
      </c>
      <c r="K17" s="18" t="s">
        <v>481</v>
      </c>
      <c r="L17" s="20" t="s">
        <v>481</v>
      </c>
      <c r="M17" s="18" t="n">
        <v>360.48925247</v>
      </c>
      <c r="N17" s="20" t="n">
        <v>12.44339086</v>
      </c>
      <c r="O17" s="18" t="s">
        <v>481</v>
      </c>
      <c r="P17" s="20" t="s">
        <v>481</v>
      </c>
      <c r="Q17" s="18" t="n">
        <v>463.69204815</v>
      </c>
      <c r="R17" s="20" t="n">
        <v>8.00356891</v>
      </c>
    </row>
    <row r="18" spans="1:18">
      <c r="A18" s="15" t="s">
        <v>493</v>
      </c>
      <c r="B18" s="17" t="n">
        <v>5532</v>
      </c>
      <c r="C18" s="18">
        <f>(33.0/B18*100)</f>
        <v/>
      </c>
      <c r="D18" s="19" t="n">
        <v>5499</v>
      </c>
      <c r="E18" s="18" t="n">
        <v>435.26703261</v>
      </c>
      <c r="F18" s="20" t="n">
        <v>4.0465239</v>
      </c>
      <c r="G18" s="18" t="n">
        <v>475.5912964</v>
      </c>
      <c r="H18" s="20" t="n">
        <v>3.56386705</v>
      </c>
      <c r="I18" s="18" t="s">
        <v>481</v>
      </c>
      <c r="J18" s="20" t="s">
        <v>481</v>
      </c>
      <c r="K18" s="18" t="s">
        <v>481</v>
      </c>
      <c r="L18" s="20" t="s">
        <v>481</v>
      </c>
      <c r="M18" s="18" t="s">
        <v>481</v>
      </c>
      <c r="N18" s="20" t="s">
        <v>481</v>
      </c>
      <c r="O18" s="18" t="s">
        <v>481</v>
      </c>
      <c r="P18" s="20" t="s">
        <v>481</v>
      </c>
      <c r="Q18" s="18" t="n">
        <v>379.72448727</v>
      </c>
      <c r="R18" s="20" t="n">
        <v>8.840852160000001</v>
      </c>
    </row>
    <row r="19" spans="1:18">
      <c r="A19" s="15" t="s">
        <v>494</v>
      </c>
      <c r="B19" s="17" t="n">
        <v>5658</v>
      </c>
      <c r="C19" s="18">
        <f>(521.0/B19*100)</f>
        <v/>
      </c>
      <c r="D19" s="19" t="n">
        <v>5137</v>
      </c>
      <c r="E19" s="18" t="n">
        <v>473.59381113</v>
      </c>
      <c r="F19" s="20" t="n">
        <v>2.9223823</v>
      </c>
      <c r="G19" s="18" t="n">
        <v>496.8775803</v>
      </c>
      <c r="H19" s="20" t="n">
        <v>3.09056857</v>
      </c>
      <c r="I19" s="18" t="s">
        <v>481</v>
      </c>
      <c r="J19" s="20" t="s">
        <v>481</v>
      </c>
      <c r="K19" s="18" t="s">
        <v>481</v>
      </c>
      <c r="L19" s="20" t="s">
        <v>481</v>
      </c>
      <c r="M19" s="18" t="s">
        <v>481</v>
      </c>
      <c r="N19" s="20" t="s">
        <v>481</v>
      </c>
      <c r="O19" s="18" t="s">
        <v>481</v>
      </c>
      <c r="P19" s="20" t="s">
        <v>481</v>
      </c>
      <c r="Q19" s="18" t="n">
        <v>403.42443055</v>
      </c>
      <c r="R19" s="20" t="n">
        <v>7.34946166</v>
      </c>
    </row>
    <row r="20" spans="1:18">
      <c r="A20" s="15" t="s">
        <v>495</v>
      </c>
      <c r="B20" s="17" t="n">
        <v>3371</v>
      </c>
      <c r="C20" s="18">
        <f>(75.0/B20*100)</f>
        <v/>
      </c>
      <c r="D20" s="19" t="n">
        <v>3296</v>
      </c>
      <c r="E20" s="18" t="n">
        <v>446.57160386</v>
      </c>
      <c r="F20" s="20" t="n">
        <v>2.9697675</v>
      </c>
      <c r="G20" s="18" t="n">
        <v>489.72259228</v>
      </c>
      <c r="H20" s="20" t="n">
        <v>2.05949045</v>
      </c>
      <c r="I20" s="18" t="s">
        <v>481</v>
      </c>
      <c r="J20" s="20" t="s">
        <v>481</v>
      </c>
      <c r="K20" s="18" t="s">
        <v>481</v>
      </c>
      <c r="L20" s="20" t="s">
        <v>481</v>
      </c>
      <c r="M20" s="18" t="s">
        <v>481</v>
      </c>
      <c r="N20" s="20" t="s">
        <v>481</v>
      </c>
      <c r="O20" s="18" t="s">
        <v>481</v>
      </c>
      <c r="P20" s="20" t="s">
        <v>481</v>
      </c>
      <c r="Q20" s="18" t="n">
        <v>435.16089848</v>
      </c>
      <c r="R20" s="20" t="n">
        <v>6.64369173</v>
      </c>
    </row>
    <row r="21" spans="1:18">
      <c r="A21" s="15" t="s">
        <v>496</v>
      </c>
      <c r="B21" s="17" t="n">
        <v>5741</v>
      </c>
      <c r="C21" s="18">
        <f>(90.0/B21*100)</f>
        <v/>
      </c>
      <c r="D21" s="19" t="n">
        <v>5651</v>
      </c>
      <c r="E21" s="18" t="n">
        <v>476.63393434</v>
      </c>
      <c r="F21" s="20" t="n">
        <v>3.13218244</v>
      </c>
      <c r="G21" s="18" t="n">
        <v>519.0387795300001</v>
      </c>
      <c r="H21" s="20" t="n">
        <v>2.24632563</v>
      </c>
      <c r="I21" s="18" t="s">
        <v>481</v>
      </c>
      <c r="J21" s="20" t="s">
        <v>481</v>
      </c>
      <c r="K21" s="18" t="s">
        <v>481</v>
      </c>
      <c r="L21" s="20" t="s">
        <v>481</v>
      </c>
      <c r="M21" s="18" t="s">
        <v>481</v>
      </c>
      <c r="N21" s="20" t="s">
        <v>481</v>
      </c>
      <c r="O21" s="18" t="s">
        <v>481</v>
      </c>
      <c r="P21" s="20" t="s">
        <v>481</v>
      </c>
      <c r="Q21" s="18" t="n">
        <v>459.9907128</v>
      </c>
      <c r="R21" s="20" t="n">
        <v>8.04920664</v>
      </c>
    </row>
    <row r="22" spans="1:18">
      <c r="A22" s="15" t="s">
        <v>497</v>
      </c>
      <c r="B22" s="17" t="n">
        <v>6598</v>
      </c>
      <c r="C22" s="18">
        <f>(45.0/B22*100)</f>
        <v/>
      </c>
      <c r="D22" s="19" t="n">
        <v>6553</v>
      </c>
      <c r="E22" s="18" t="n">
        <v>444.69782578</v>
      </c>
      <c r="F22" s="20" t="n">
        <v>3.52881063</v>
      </c>
      <c r="G22" s="18" t="n">
        <v>503.36559657</v>
      </c>
      <c r="H22" s="20" t="n">
        <v>3.47188999</v>
      </c>
      <c r="I22" s="18" t="s">
        <v>481</v>
      </c>
      <c r="J22" s="20" t="s">
        <v>481</v>
      </c>
      <c r="K22" s="18" t="s">
        <v>481</v>
      </c>
      <c r="L22" s="20" t="s">
        <v>481</v>
      </c>
      <c r="M22" s="18" t="s">
        <v>481</v>
      </c>
      <c r="N22" s="20" t="s">
        <v>481</v>
      </c>
      <c r="O22" s="18" t="n">
        <v>320.7783</v>
      </c>
      <c r="P22" s="20" t="n">
        <v>50.44331431</v>
      </c>
      <c r="Q22" s="18" t="n">
        <v>360.46950777</v>
      </c>
      <c r="R22" s="20" t="n">
        <v>7.83208391</v>
      </c>
    </row>
    <row r="23" spans="1:18">
      <c r="A23" s="15" t="s">
        <v>498</v>
      </c>
      <c r="B23" s="17" t="n">
        <v>11583</v>
      </c>
      <c r="C23" s="18">
        <f>(321.0/B23*100)</f>
        <v/>
      </c>
      <c r="D23" s="19" t="n">
        <v>11262</v>
      </c>
      <c r="E23" s="18" t="n">
        <v>458.74701269</v>
      </c>
      <c r="F23" s="20" t="n">
        <v>3.1642258</v>
      </c>
      <c r="G23" s="18" t="n">
        <v>496.09585391</v>
      </c>
      <c r="H23" s="20" t="n">
        <v>2.85366469</v>
      </c>
      <c r="I23" s="18" t="s">
        <v>481</v>
      </c>
      <c r="J23" s="20" t="s">
        <v>481</v>
      </c>
      <c r="K23" s="18" t="s">
        <v>481</v>
      </c>
      <c r="L23" s="20" t="s">
        <v>481</v>
      </c>
      <c r="M23" s="18" t="s">
        <v>481</v>
      </c>
      <c r="N23" s="20" t="s">
        <v>481</v>
      </c>
      <c r="O23" s="18" t="s">
        <v>481</v>
      </c>
      <c r="P23" s="20" t="s">
        <v>481</v>
      </c>
      <c r="Q23" s="18" t="n">
        <v>423.27955174</v>
      </c>
      <c r="R23" s="20" t="n">
        <v>8.15234916</v>
      </c>
    </row>
    <row r="24" spans="1:18">
      <c r="A24" s="15" t="s">
        <v>499</v>
      </c>
      <c r="B24" s="17" t="n">
        <v>6647</v>
      </c>
      <c r="C24" s="18">
        <f>(23.0/B24*100)</f>
        <v/>
      </c>
      <c r="D24" s="19" t="n">
        <v>6624</v>
      </c>
      <c r="E24" s="18" t="n">
        <v>516.13500046</v>
      </c>
      <c r="F24" s="20" t="n">
        <v>3.36160095</v>
      </c>
      <c r="G24" s="18" t="n">
        <v>557.15579221</v>
      </c>
      <c r="H24" s="20" t="n">
        <v>2.79591213</v>
      </c>
      <c r="I24" s="18" t="s">
        <v>481</v>
      </c>
      <c r="J24" s="20" t="s">
        <v>481</v>
      </c>
      <c r="K24" s="18" t="s">
        <v>481</v>
      </c>
      <c r="L24" s="20" t="s">
        <v>481</v>
      </c>
      <c r="M24" s="18" t="s">
        <v>481</v>
      </c>
      <c r="N24" s="20" t="s">
        <v>481</v>
      </c>
      <c r="O24" s="18" t="s">
        <v>481</v>
      </c>
      <c r="P24" s="20" t="s">
        <v>481</v>
      </c>
      <c r="Q24" s="18" t="n">
        <v>471.93915232</v>
      </c>
      <c r="R24" s="20" t="n">
        <v>10.53872446</v>
      </c>
    </row>
    <row r="25" spans="1:18">
      <c r="A25" s="15" t="s">
        <v>500</v>
      </c>
      <c r="B25" s="17" t="n">
        <v>5581</v>
      </c>
      <c r="C25" s="18">
        <f>(26.0/B25*100)</f>
        <v/>
      </c>
      <c r="D25" s="19" t="n">
        <v>5555</v>
      </c>
      <c r="E25" s="18" t="n">
        <v>475.80538551</v>
      </c>
      <c r="F25" s="20" t="n">
        <v>5.15903425</v>
      </c>
      <c r="G25" s="18" t="n">
        <v>529.7749876</v>
      </c>
      <c r="H25" s="20" t="n">
        <v>2.82871996</v>
      </c>
      <c r="I25" s="18" t="s">
        <v>481</v>
      </c>
      <c r="J25" s="20" t="s">
        <v>481</v>
      </c>
      <c r="K25" s="18" t="s">
        <v>481</v>
      </c>
      <c r="L25" s="20" t="s">
        <v>481</v>
      </c>
      <c r="M25" s="18" t="s">
        <v>481</v>
      </c>
      <c r="N25" s="20" t="s">
        <v>481</v>
      </c>
      <c r="O25" s="18" t="s">
        <v>481</v>
      </c>
      <c r="P25" s="20" t="s">
        <v>481</v>
      </c>
      <c r="Q25" s="18" t="n">
        <v>494.31204066</v>
      </c>
      <c r="R25" s="20" t="n">
        <v>9.77232961</v>
      </c>
    </row>
    <row r="26" spans="1:18">
      <c r="A26" s="15" t="s">
        <v>501</v>
      </c>
      <c r="B26" s="17" t="n">
        <v>4869</v>
      </c>
      <c r="C26" s="18">
        <f>(103.0/B26*100)</f>
        <v/>
      </c>
      <c r="D26" s="19" t="n">
        <v>4766</v>
      </c>
      <c r="E26" s="18" t="n">
        <v>478.67518992</v>
      </c>
      <c r="F26" s="20" t="n">
        <v>1.92950527</v>
      </c>
      <c r="G26" s="18" t="n">
        <v>509.67738139</v>
      </c>
      <c r="H26" s="20" t="n">
        <v>2.12604019</v>
      </c>
      <c r="I26" s="18" t="s">
        <v>481</v>
      </c>
      <c r="J26" s="20" t="s">
        <v>481</v>
      </c>
      <c r="K26" s="18" t="s">
        <v>481</v>
      </c>
      <c r="L26" s="20" t="s">
        <v>481</v>
      </c>
      <c r="M26" s="18" t="s">
        <v>481</v>
      </c>
      <c r="N26" s="20" t="s">
        <v>481</v>
      </c>
      <c r="O26" s="18" t="s">
        <v>481</v>
      </c>
      <c r="P26" s="20" t="s">
        <v>481</v>
      </c>
      <c r="Q26" s="18" t="n">
        <v>445.00841968</v>
      </c>
      <c r="R26" s="20" t="n">
        <v>9.91441423</v>
      </c>
    </row>
    <row r="27" spans="1:18">
      <c r="A27" s="15" t="s">
        <v>502</v>
      </c>
      <c r="B27" s="17" t="n">
        <v>5299</v>
      </c>
      <c r="C27" s="18">
        <f>(228.0/B27*100)</f>
        <v/>
      </c>
      <c r="D27" s="19" t="n">
        <v>5071</v>
      </c>
      <c r="E27" s="18" t="n">
        <v>460.54920336</v>
      </c>
      <c r="F27" s="20" t="n">
        <v>2.16098276</v>
      </c>
      <c r="G27" s="18" t="n">
        <v>511.94825154</v>
      </c>
      <c r="H27" s="20" t="n">
        <v>1.6777479</v>
      </c>
      <c r="I27" s="18" t="s">
        <v>481</v>
      </c>
      <c r="J27" s="20" t="s">
        <v>481</v>
      </c>
      <c r="K27" s="18" t="s">
        <v>481</v>
      </c>
      <c r="L27" s="20" t="s">
        <v>481</v>
      </c>
      <c r="M27" s="18" t="s">
        <v>481</v>
      </c>
      <c r="N27" s="20" t="s">
        <v>481</v>
      </c>
      <c r="O27" s="18" t="s">
        <v>481</v>
      </c>
      <c r="P27" s="20" t="s">
        <v>481</v>
      </c>
      <c r="Q27" s="18" t="n">
        <v>410.67463273</v>
      </c>
      <c r="R27" s="20" t="n">
        <v>4.83017932</v>
      </c>
    </row>
    <row r="28" spans="1:18">
      <c r="A28" s="15" t="s">
        <v>503</v>
      </c>
      <c r="B28" s="17" t="n">
        <v>7568</v>
      </c>
      <c r="C28" s="18">
        <f>(600.0/B28*100)</f>
        <v/>
      </c>
      <c r="D28" s="19" t="n">
        <v>6968</v>
      </c>
      <c r="E28" s="18" t="n">
        <v>409.89323191</v>
      </c>
      <c r="F28" s="20" t="n">
        <v>2.44710617</v>
      </c>
      <c r="G28" s="18" t="n">
        <v>434.3509264</v>
      </c>
      <c r="H28" s="20" t="n">
        <v>2.5069285</v>
      </c>
      <c r="I28" s="18" t="s">
        <v>481</v>
      </c>
      <c r="J28" s="20" t="s">
        <v>481</v>
      </c>
      <c r="K28" s="18" t="s">
        <v>481</v>
      </c>
      <c r="L28" s="20" t="s">
        <v>481</v>
      </c>
      <c r="M28" s="18" t="s">
        <v>481</v>
      </c>
      <c r="N28" s="20" t="s">
        <v>481</v>
      </c>
      <c r="O28" s="18" t="s">
        <v>481</v>
      </c>
      <c r="P28" s="20" t="s">
        <v>481</v>
      </c>
      <c r="Q28" s="18" t="n">
        <v>394.32810962</v>
      </c>
      <c r="R28" s="20" t="n">
        <v>5.89056202</v>
      </c>
    </row>
    <row r="29" spans="1:18">
      <c r="A29" s="15" t="s">
        <v>504</v>
      </c>
      <c r="B29" s="17" t="n">
        <v>5385</v>
      </c>
      <c r="C29" s="18">
        <f>(30.0/B29*100)</f>
        <v/>
      </c>
      <c r="D29" s="19" t="n">
        <v>5355</v>
      </c>
      <c r="E29" s="18" t="n">
        <v>486.74617451</v>
      </c>
      <c r="F29" s="20" t="n">
        <v>3.36010521</v>
      </c>
      <c r="G29" s="18" t="n">
        <v>533.99225654</v>
      </c>
      <c r="H29" s="20" t="n">
        <v>2.13103728</v>
      </c>
      <c r="I29" s="18" t="s">
        <v>481</v>
      </c>
      <c r="J29" s="20" t="s">
        <v>481</v>
      </c>
      <c r="K29" s="18" t="s">
        <v>481</v>
      </c>
      <c r="L29" s="20" t="s">
        <v>481</v>
      </c>
      <c r="M29" s="18" t="n">
        <v>358.28551468</v>
      </c>
      <c r="N29" s="20" t="n">
        <v>8.567023300000001</v>
      </c>
      <c r="O29" s="18" t="s">
        <v>481</v>
      </c>
      <c r="P29" s="20" t="s">
        <v>481</v>
      </c>
      <c r="Q29" s="18" t="n">
        <v>415.78128243</v>
      </c>
      <c r="R29" s="20" t="n">
        <v>13.88858097</v>
      </c>
    </row>
    <row r="30" spans="1:18">
      <c r="A30" s="15" t="s">
        <v>505</v>
      </c>
      <c r="B30" s="17" t="n">
        <v>4520</v>
      </c>
      <c r="C30" s="18">
        <f>(279.0/B30*100)</f>
        <v/>
      </c>
      <c r="D30" s="19" t="n">
        <v>4241</v>
      </c>
      <c r="E30" s="18" t="n">
        <v>486.39329507</v>
      </c>
      <c r="F30" s="20" t="n">
        <v>3.11906069</v>
      </c>
      <c r="G30" s="18" t="n">
        <v>544.1973259599999</v>
      </c>
      <c r="H30" s="20" t="n">
        <v>2.66518995</v>
      </c>
      <c r="I30" s="18" t="s">
        <v>481</v>
      </c>
      <c r="J30" s="20" t="s">
        <v>481</v>
      </c>
      <c r="K30" s="18" t="s">
        <v>481</v>
      </c>
      <c r="L30" s="20" t="s">
        <v>481</v>
      </c>
      <c r="M30" s="18" t="s">
        <v>481</v>
      </c>
      <c r="N30" s="20" t="s">
        <v>481</v>
      </c>
      <c r="O30" s="18" t="s">
        <v>481</v>
      </c>
      <c r="P30" s="20" t="s">
        <v>481</v>
      </c>
      <c r="Q30" s="18" t="n">
        <v>444.8887651</v>
      </c>
      <c r="R30" s="20" t="n">
        <v>8.29550317</v>
      </c>
    </row>
    <row r="31" spans="1:18">
      <c r="A31" s="15" t="s">
        <v>506</v>
      </c>
      <c r="B31" s="17" t="n">
        <v>5456</v>
      </c>
      <c r="C31" s="18">
        <f>(159.0/B31*100)</f>
        <v/>
      </c>
      <c r="D31" s="19" t="n">
        <v>5297</v>
      </c>
      <c r="E31" s="18" t="n">
        <v>471.01390295</v>
      </c>
      <c r="F31" s="20" t="n">
        <v>3.00326809</v>
      </c>
      <c r="G31" s="18" t="n">
        <v>518.79036115</v>
      </c>
      <c r="H31" s="20" t="n">
        <v>2.33759187</v>
      </c>
      <c r="I31" s="18" t="s">
        <v>481</v>
      </c>
      <c r="J31" s="20" t="s">
        <v>481</v>
      </c>
      <c r="K31" s="18" t="s">
        <v>481</v>
      </c>
      <c r="L31" s="20" t="s">
        <v>481</v>
      </c>
      <c r="M31" s="18" t="s">
        <v>481</v>
      </c>
      <c r="N31" s="20" t="s">
        <v>481</v>
      </c>
      <c r="O31" s="18" t="s">
        <v>481</v>
      </c>
      <c r="P31" s="20" t="s">
        <v>481</v>
      </c>
      <c r="Q31" s="18" t="n">
        <v>426.7074453</v>
      </c>
      <c r="R31" s="20" t="n">
        <v>6.26365929</v>
      </c>
    </row>
    <row r="32" spans="1:18">
      <c r="A32" s="15" t="s">
        <v>507</v>
      </c>
      <c r="B32" s="17" t="n">
        <v>4478</v>
      </c>
      <c r="C32" s="18">
        <f>(6.0/B32*100)</f>
        <v/>
      </c>
      <c r="D32" s="19" t="n">
        <v>4472</v>
      </c>
      <c r="E32" s="18" t="n">
        <v>482.68962226</v>
      </c>
      <c r="F32" s="20" t="n">
        <v>2.774665</v>
      </c>
      <c r="G32" s="18" t="n">
        <v>526.01827394</v>
      </c>
      <c r="H32" s="20" t="n">
        <v>2.91965911</v>
      </c>
      <c r="I32" s="18" t="s">
        <v>481</v>
      </c>
      <c r="J32" s="20" t="s">
        <v>481</v>
      </c>
      <c r="K32" s="18" t="s">
        <v>481</v>
      </c>
      <c r="L32" s="20" t="s">
        <v>481</v>
      </c>
      <c r="M32" s="18" t="s">
        <v>481</v>
      </c>
      <c r="N32" s="20" t="s">
        <v>481</v>
      </c>
      <c r="O32" s="18" t="s">
        <v>481</v>
      </c>
      <c r="P32" s="20" t="s">
        <v>481</v>
      </c>
      <c r="Q32" s="18" t="n">
        <v>414.93289972</v>
      </c>
      <c r="R32" s="20" t="n">
        <v>13.33284645</v>
      </c>
    </row>
    <row r="33" spans="1:18">
      <c r="A33" s="15" t="s">
        <v>508</v>
      </c>
      <c r="B33" s="17" t="n">
        <v>7325</v>
      </c>
      <c r="C33" s="18">
        <f>(90.0/B33*100)</f>
        <v/>
      </c>
      <c r="D33" s="19" t="n">
        <v>7235</v>
      </c>
      <c r="E33" s="18" t="n">
        <v>477.83204264</v>
      </c>
      <c r="F33" s="20" t="n">
        <v>2.68635548</v>
      </c>
      <c r="G33" s="18" t="n">
        <v>529.5230228</v>
      </c>
      <c r="H33" s="20" t="n">
        <v>2.49975287</v>
      </c>
      <c r="I33" s="18" t="s">
        <v>481</v>
      </c>
      <c r="J33" s="20" t="s">
        <v>481</v>
      </c>
      <c r="K33" s="18" t="s">
        <v>481</v>
      </c>
      <c r="L33" s="20" t="s">
        <v>481</v>
      </c>
      <c r="M33" s="18" t="s">
        <v>481</v>
      </c>
      <c r="N33" s="20" t="s">
        <v>481</v>
      </c>
      <c r="O33" s="18" t="s">
        <v>481</v>
      </c>
      <c r="P33" s="20" t="s">
        <v>481</v>
      </c>
      <c r="Q33" s="18" t="n">
        <v>426.65344691</v>
      </c>
      <c r="R33" s="20" t="n">
        <v>11.14747253</v>
      </c>
    </row>
    <row r="34" spans="1:18">
      <c r="A34" s="15" t="s">
        <v>509</v>
      </c>
      <c r="B34" s="17" t="n">
        <v>6350</v>
      </c>
      <c r="C34" s="18">
        <f>(117.0/B34*100)</f>
        <v/>
      </c>
      <c r="D34" s="19" t="n">
        <v>6233</v>
      </c>
      <c r="E34" s="18" t="n">
        <v>454.99676009</v>
      </c>
      <c r="F34" s="20" t="n">
        <v>2.30249432</v>
      </c>
      <c r="G34" s="18" t="n">
        <v>490.15016605</v>
      </c>
      <c r="H34" s="20" t="n">
        <v>3.21610983</v>
      </c>
      <c r="I34" s="18" t="s">
        <v>481</v>
      </c>
      <c r="J34" s="20" t="s">
        <v>481</v>
      </c>
      <c r="K34" s="18" t="s">
        <v>481</v>
      </c>
      <c r="L34" s="20" t="s">
        <v>481</v>
      </c>
      <c r="M34" s="18" t="n">
        <v>306.56969545</v>
      </c>
      <c r="N34" s="20" t="n">
        <v>10.27624616</v>
      </c>
      <c r="O34" s="18" t="s">
        <v>481</v>
      </c>
      <c r="P34" s="20" t="s">
        <v>481</v>
      </c>
      <c r="Q34" s="18" t="n">
        <v>385.42451723</v>
      </c>
      <c r="R34" s="20" t="n">
        <v>7.8808797</v>
      </c>
    </row>
    <row r="35" spans="1:18">
      <c r="A35" s="15" t="s">
        <v>510</v>
      </c>
      <c r="B35" s="17" t="n">
        <v>6406</v>
      </c>
      <c r="C35" s="18">
        <f>(88.0/B35*100)</f>
        <v/>
      </c>
      <c r="D35" s="19" t="n">
        <v>6318</v>
      </c>
      <c r="E35" s="18" t="n">
        <v>492.42056661</v>
      </c>
      <c r="F35" s="20" t="n">
        <v>2.47993926</v>
      </c>
      <c r="G35" s="18" t="n">
        <v>530.8384102799999</v>
      </c>
      <c r="H35" s="20" t="n">
        <v>1.67530502</v>
      </c>
      <c r="I35" s="18" t="s">
        <v>481</v>
      </c>
      <c r="J35" s="20" t="s">
        <v>481</v>
      </c>
      <c r="K35" s="18" t="s">
        <v>481</v>
      </c>
      <c r="L35" s="20" t="s">
        <v>481</v>
      </c>
      <c r="M35" s="18" t="n">
        <v>374.85244494</v>
      </c>
      <c r="N35" s="20" t="n">
        <v>5.84040672</v>
      </c>
      <c r="O35" s="18" t="s">
        <v>481</v>
      </c>
      <c r="P35" s="20" t="s">
        <v>481</v>
      </c>
      <c r="Q35" s="18" t="n">
        <v>430.14981767</v>
      </c>
      <c r="R35" s="20" t="n">
        <v>8.734907010000001</v>
      </c>
    </row>
    <row r="36" spans="1:18">
      <c r="A36" s="15" t="s">
        <v>511</v>
      </c>
      <c r="B36" s="17" t="n">
        <v>6736</v>
      </c>
      <c r="C36" s="18">
        <f>(113.0/B36*100)</f>
        <v/>
      </c>
      <c r="D36" s="19" t="n">
        <v>6623</v>
      </c>
      <c r="E36" s="18" t="n">
        <v>474.37011991</v>
      </c>
      <c r="F36" s="20" t="n">
        <v>2.26164128</v>
      </c>
      <c r="G36" s="18" t="n">
        <v>513.71740077</v>
      </c>
      <c r="H36" s="20" t="n">
        <v>2.22958029</v>
      </c>
      <c r="I36" s="18" t="s">
        <v>481</v>
      </c>
      <c r="J36" s="20" t="s">
        <v>481</v>
      </c>
      <c r="K36" s="18" t="s">
        <v>481</v>
      </c>
      <c r="L36" s="20" t="s">
        <v>481</v>
      </c>
      <c r="M36" s="18" t="s">
        <v>481</v>
      </c>
      <c r="N36" s="20" t="s">
        <v>481</v>
      </c>
      <c r="O36" s="18" t="s">
        <v>481</v>
      </c>
      <c r="P36" s="20" t="s">
        <v>481</v>
      </c>
      <c r="Q36" s="18" t="n">
        <v>431.63761036</v>
      </c>
      <c r="R36" s="20" t="n">
        <v>6.70188677</v>
      </c>
    </row>
    <row r="37" spans="1:18">
      <c r="A37" s="15" t="s">
        <v>512</v>
      </c>
      <c r="B37" s="17" t="n">
        <v>5458</v>
      </c>
      <c r="C37" s="18">
        <f>(232.0/B37*100)</f>
        <v/>
      </c>
      <c r="D37" s="19" t="n">
        <v>5226</v>
      </c>
      <c r="E37" s="18" t="n">
        <v>466.23397694</v>
      </c>
      <c r="F37" s="20" t="n">
        <v>3.53974848</v>
      </c>
      <c r="G37" s="18" t="n">
        <v>517.55407497</v>
      </c>
      <c r="H37" s="20" t="n">
        <v>3.56118401</v>
      </c>
      <c r="I37" s="18" t="s">
        <v>481</v>
      </c>
      <c r="J37" s="20" t="s">
        <v>481</v>
      </c>
      <c r="K37" s="18" t="s">
        <v>481</v>
      </c>
      <c r="L37" s="20" t="s">
        <v>481</v>
      </c>
      <c r="M37" s="18" t="s">
        <v>481</v>
      </c>
      <c r="N37" s="20" t="s">
        <v>481</v>
      </c>
      <c r="O37" s="18" t="s">
        <v>481</v>
      </c>
      <c r="P37" s="20" t="s">
        <v>481</v>
      </c>
      <c r="Q37" s="18" t="n">
        <v>419.8569009</v>
      </c>
      <c r="R37" s="20" t="n">
        <v>7.27140648</v>
      </c>
    </row>
    <row r="38" spans="1:18">
      <c r="A38" s="15" t="s">
        <v>513</v>
      </c>
      <c r="B38" s="17" t="n">
        <v>5860</v>
      </c>
      <c r="C38" s="18">
        <f>(35.0/B38*100)</f>
        <v/>
      </c>
      <c r="D38" s="19" t="n">
        <v>5825</v>
      </c>
      <c r="E38" s="18" t="n">
        <v>479.79926106</v>
      </c>
      <c r="F38" s="20" t="n">
        <v>3.35920552</v>
      </c>
      <c r="G38" s="18" t="n">
        <v>527.90838811</v>
      </c>
      <c r="H38" s="20" t="n">
        <v>3.30227934</v>
      </c>
      <c r="I38" s="18" t="s">
        <v>481</v>
      </c>
      <c r="J38" s="20" t="s">
        <v>481</v>
      </c>
      <c r="K38" s="18" t="s">
        <v>481</v>
      </c>
      <c r="L38" s="20" t="s">
        <v>481</v>
      </c>
      <c r="M38" s="18" t="s">
        <v>481</v>
      </c>
      <c r="N38" s="20" t="s">
        <v>481</v>
      </c>
      <c r="O38" s="18" t="s">
        <v>481</v>
      </c>
      <c r="P38" s="20" t="s">
        <v>481</v>
      </c>
      <c r="Q38" s="18" t="n">
        <v>496.25366253</v>
      </c>
      <c r="R38" s="20" t="n">
        <v>5.43313937</v>
      </c>
    </row>
    <row r="39" spans="1:18">
      <c r="A39" s="15" t="s">
        <v>514</v>
      </c>
      <c r="B39" s="17" t="n">
        <v>5895</v>
      </c>
      <c r="C39" s="18">
        <f>(34.0/B39*100)</f>
        <v/>
      </c>
      <c r="D39" s="19" t="n">
        <v>5861</v>
      </c>
      <c r="E39" s="18" t="n">
        <v>421.87692974</v>
      </c>
      <c r="F39" s="20" t="n">
        <v>3.66887237</v>
      </c>
      <c r="G39" s="18" t="n">
        <v>438.48444044</v>
      </c>
      <c r="H39" s="20" t="n">
        <v>4.87363668</v>
      </c>
      <c r="I39" s="18" t="s">
        <v>481</v>
      </c>
      <c r="J39" s="20" t="s">
        <v>481</v>
      </c>
      <c r="K39" s="18" t="s">
        <v>481</v>
      </c>
      <c r="L39" s="20" t="s">
        <v>481</v>
      </c>
      <c r="M39" s="18" t="s">
        <v>481</v>
      </c>
      <c r="N39" s="20" t="s">
        <v>481</v>
      </c>
      <c r="O39" s="18" t="s">
        <v>481</v>
      </c>
      <c r="P39" s="20" t="s">
        <v>481</v>
      </c>
      <c r="Q39" s="18" t="n">
        <v>374.19096917</v>
      </c>
      <c r="R39" s="20" t="n">
        <v>7.78635287</v>
      </c>
    </row>
    <row r="40" spans="1:18">
      <c r="A40" s="15" t="s">
        <v>515</v>
      </c>
      <c r="B40" s="17" t="n">
        <v>14157</v>
      </c>
      <c r="C40" s="18">
        <f>(452.0/B40*100)</f>
        <v/>
      </c>
      <c r="D40" s="19" t="n">
        <v>13705</v>
      </c>
      <c r="E40" s="18" t="n">
        <v>482.73914265</v>
      </c>
      <c r="F40" s="20" t="n">
        <v>2.97313327</v>
      </c>
      <c r="G40" s="18" t="n">
        <v>530.13890038</v>
      </c>
      <c r="H40" s="20" t="n">
        <v>2.72812378</v>
      </c>
      <c r="I40" s="18" t="s">
        <v>481</v>
      </c>
      <c r="J40" s="20" t="s">
        <v>481</v>
      </c>
      <c r="K40" s="18" t="s">
        <v>481</v>
      </c>
      <c r="L40" s="20" t="s">
        <v>481</v>
      </c>
      <c r="M40" s="18" t="s">
        <v>481</v>
      </c>
      <c r="N40" s="20" t="s">
        <v>481</v>
      </c>
      <c r="O40" s="18" t="s">
        <v>481</v>
      </c>
      <c r="P40" s="20" t="s">
        <v>481</v>
      </c>
      <c r="Q40" s="18" t="n">
        <v>433.52502197</v>
      </c>
      <c r="R40" s="20" t="n">
        <v>7.48805738</v>
      </c>
    </row>
    <row r="41" spans="1:18">
      <c r="A41" s="15" t="s">
        <v>516</v>
      </c>
      <c r="B41" s="17" t="n">
        <v>5712</v>
      </c>
      <c r="C41" s="18">
        <f>(80.0/B41*100)</f>
        <v/>
      </c>
      <c r="D41" s="19" t="n">
        <v>5632</v>
      </c>
      <c r="E41" s="18" t="n">
        <v>469.83081379</v>
      </c>
      <c r="F41" s="20" t="n">
        <v>3.25548767</v>
      </c>
      <c r="G41" s="18" t="n">
        <v>530.32959896</v>
      </c>
      <c r="H41" s="20" t="n">
        <v>3.03995734</v>
      </c>
      <c r="I41" s="18" t="s">
        <v>481</v>
      </c>
      <c r="J41" s="20" t="s">
        <v>481</v>
      </c>
      <c r="K41" s="18" t="s">
        <v>481</v>
      </c>
      <c r="L41" s="20" t="s">
        <v>481</v>
      </c>
      <c r="M41" s="18" t="n">
        <v>387.44235424</v>
      </c>
      <c r="N41" s="20" t="n">
        <v>14.52510266</v>
      </c>
      <c r="O41" s="18" t="s">
        <v>481</v>
      </c>
      <c r="P41" s="20" t="s">
        <v>481</v>
      </c>
      <c r="Q41" s="18" t="n">
        <v>431.28213267</v>
      </c>
      <c r="R41" s="20" t="n">
        <v>11.54218395</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375.7451021</v>
      </c>
      <c r="N45" s="20" t="n">
        <v>2.64238063</v>
      </c>
      <c r="O45" s="18" t="s">
        <v>481</v>
      </c>
      <c r="P45" s="20" t="s">
        <v>481</v>
      </c>
      <c r="Q45" s="18" t="s">
        <v>481</v>
      </c>
      <c r="R45" s="20" t="s">
        <v>481</v>
      </c>
    </row>
    <row r="46" spans="1:18">
      <c r="A46" s="15" t="s">
        <v>521</v>
      </c>
      <c r="B46" s="17" t="n">
        <v>23141</v>
      </c>
      <c r="C46" s="18">
        <f>(2395.0/B46*100)</f>
        <v/>
      </c>
      <c r="D46" s="19" t="n">
        <v>20746</v>
      </c>
      <c r="E46" s="18" t="n">
        <v>400.81565897</v>
      </c>
      <c r="F46" s="20" t="n">
        <v>2.9859051</v>
      </c>
      <c r="G46" s="18" t="n">
        <v>427.90122738</v>
      </c>
      <c r="H46" s="20" t="n">
        <v>3.55391585</v>
      </c>
      <c r="I46" s="18" t="s">
        <v>481</v>
      </c>
      <c r="J46" s="20" t="s">
        <v>481</v>
      </c>
      <c r="K46" s="18" t="s">
        <v>481</v>
      </c>
      <c r="L46" s="20" t="s">
        <v>481</v>
      </c>
      <c r="M46" s="18" t="s">
        <v>481</v>
      </c>
      <c r="N46" s="20" t="s">
        <v>481</v>
      </c>
      <c r="O46" s="18" t="s">
        <v>481</v>
      </c>
      <c r="P46" s="20" t="s">
        <v>481</v>
      </c>
      <c r="Q46" s="18" t="n">
        <v>381.601064</v>
      </c>
      <c r="R46" s="20" t="n">
        <v>2.40946284</v>
      </c>
    </row>
    <row r="47" spans="1:18">
      <c r="A47" s="15" t="s">
        <v>522</v>
      </c>
      <c r="B47" s="17" t="n">
        <v>5928</v>
      </c>
      <c r="C47" s="18">
        <f>(488.0/B47*100)</f>
        <v/>
      </c>
      <c r="D47" s="19" t="n">
        <v>5440</v>
      </c>
      <c r="E47" s="18" t="n">
        <v>453.01961624</v>
      </c>
      <c r="F47" s="20" t="n">
        <v>3.98181662</v>
      </c>
      <c r="G47" s="18" t="n">
        <v>479.12051732</v>
      </c>
      <c r="H47" s="20" t="n">
        <v>5.09205836</v>
      </c>
      <c r="I47" s="18" t="s">
        <v>481</v>
      </c>
      <c r="J47" s="20" t="s">
        <v>481</v>
      </c>
      <c r="K47" s="18" t="s">
        <v>481</v>
      </c>
      <c r="L47" s="20" t="s">
        <v>481</v>
      </c>
      <c r="M47" s="18" t="s">
        <v>481</v>
      </c>
      <c r="N47" s="20" t="s">
        <v>481</v>
      </c>
      <c r="O47" s="18" t="s">
        <v>481</v>
      </c>
      <c r="P47" s="20" t="s">
        <v>481</v>
      </c>
      <c r="Q47" s="18" t="n">
        <v>371.62799429</v>
      </c>
      <c r="R47" s="20" t="n">
        <v>5.56066928</v>
      </c>
    </row>
    <row r="48" spans="1:18">
      <c r="A48" s="15" t="s">
        <v>523</v>
      </c>
      <c r="B48" s="17" t="n">
        <v>9841</v>
      </c>
      <c r="C48" s="18">
        <f>(8.0/B48*100)</f>
        <v/>
      </c>
      <c r="D48" s="19" t="n">
        <v>9833</v>
      </c>
      <c r="E48" s="18" t="n">
        <v>509.53958626</v>
      </c>
      <c r="F48" s="20" t="n">
        <v>4.64166119</v>
      </c>
      <c r="G48" s="18" t="n">
        <v>539.48229212</v>
      </c>
      <c r="H48" s="20" t="n">
        <v>5.1323829</v>
      </c>
      <c r="I48" s="18" t="s">
        <v>481</v>
      </c>
      <c r="J48" s="20" t="s">
        <v>481</v>
      </c>
      <c r="K48" s="18" t="s">
        <v>481</v>
      </c>
      <c r="L48" s="20" t="s">
        <v>481</v>
      </c>
      <c r="M48" s="18" t="s">
        <v>481</v>
      </c>
      <c r="N48" s="20" t="s">
        <v>481</v>
      </c>
      <c r="O48" s="18" t="s">
        <v>481</v>
      </c>
      <c r="P48" s="20" t="s">
        <v>481</v>
      </c>
      <c r="Q48" s="18" t="n">
        <v>450.35941859</v>
      </c>
      <c r="R48" s="20" t="n">
        <v>26.48632452</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432.22624802</v>
      </c>
      <c r="N49" s="20" t="n">
        <v>2.8653235</v>
      </c>
      <c r="O49" s="18" t="s">
        <v>481</v>
      </c>
      <c r="P49" s="20" t="s">
        <v>481</v>
      </c>
      <c r="Q49" s="18" t="s">
        <v>481</v>
      </c>
      <c r="R49" s="20" t="s">
        <v>481</v>
      </c>
    </row>
    <row r="50" spans="1:18">
      <c r="A50" s="15" t="s">
        <v>525</v>
      </c>
      <c r="B50" s="17" t="n">
        <v>11795</v>
      </c>
      <c r="C50" s="18">
        <f>(493.0/B50*100)</f>
        <v/>
      </c>
      <c r="D50" s="19" t="n">
        <v>11302</v>
      </c>
      <c r="E50" s="18" t="n">
        <v>410.58023031</v>
      </c>
      <c r="F50" s="20" t="n">
        <v>2.56187293</v>
      </c>
      <c r="G50" s="18" t="n">
        <v>436.44197284</v>
      </c>
      <c r="H50" s="20" t="n">
        <v>2.69466676</v>
      </c>
      <c r="I50" s="18" t="s">
        <v>481</v>
      </c>
      <c r="J50" s="20" t="s">
        <v>481</v>
      </c>
      <c r="K50" s="18" t="s">
        <v>481</v>
      </c>
      <c r="L50" s="20" t="s">
        <v>481</v>
      </c>
      <c r="M50" s="18" t="s">
        <v>481</v>
      </c>
      <c r="N50" s="20" t="s">
        <v>481</v>
      </c>
      <c r="O50" s="18" t="s">
        <v>481</v>
      </c>
      <c r="P50" s="20" t="s">
        <v>481</v>
      </c>
      <c r="Q50" s="18" t="n">
        <v>364.74741912</v>
      </c>
      <c r="R50" s="20" t="n">
        <v>6.40884062</v>
      </c>
    </row>
    <row r="51" spans="1:18">
      <c r="A51" s="15" t="s">
        <v>526</v>
      </c>
      <c r="B51" s="17" t="n">
        <v>6866</v>
      </c>
      <c r="C51" s="18">
        <f>(112.0/B51*100)</f>
        <v/>
      </c>
      <c r="D51" s="19" t="n">
        <v>6754</v>
      </c>
      <c r="E51" s="18" t="n">
        <v>414.98793185</v>
      </c>
      <c r="F51" s="20" t="n">
        <v>2.19037777</v>
      </c>
      <c r="G51" s="18" t="n">
        <v>434.25012384</v>
      </c>
      <c r="H51" s="20" t="n">
        <v>2.74218987</v>
      </c>
      <c r="I51" s="18" t="s">
        <v>481</v>
      </c>
      <c r="J51" s="20" t="s">
        <v>481</v>
      </c>
      <c r="K51" s="18" t="s">
        <v>481</v>
      </c>
      <c r="L51" s="20" t="s">
        <v>481</v>
      </c>
      <c r="M51" s="18" t="n">
        <v>410.85572185</v>
      </c>
      <c r="N51" s="20" t="n">
        <v>3.7997542</v>
      </c>
      <c r="O51" s="18" t="s">
        <v>481</v>
      </c>
      <c r="P51" s="20" t="s">
        <v>481</v>
      </c>
      <c r="Q51" s="18" t="n">
        <v>394.86851311</v>
      </c>
      <c r="R51" s="20" t="n">
        <v>6.25515377</v>
      </c>
    </row>
    <row r="52" spans="1:18">
      <c r="A52" s="15" t="s">
        <v>527</v>
      </c>
      <c r="B52" s="17" t="n">
        <v>5809</v>
      </c>
      <c r="C52" s="18">
        <f>(124.0/B52*100)</f>
        <v/>
      </c>
      <c r="D52" s="19" t="n">
        <v>5685</v>
      </c>
      <c r="E52" s="18" t="n">
        <v>464.80023009</v>
      </c>
      <c r="F52" s="20" t="n">
        <v>3.30509942</v>
      </c>
      <c r="G52" s="18" t="n">
        <v>488.92586425</v>
      </c>
      <c r="H52" s="20" t="n">
        <v>2.6144391</v>
      </c>
      <c r="I52" s="18" t="s">
        <v>481</v>
      </c>
      <c r="J52" s="20" t="s">
        <v>481</v>
      </c>
      <c r="K52" s="18" t="s">
        <v>481</v>
      </c>
      <c r="L52" s="20" t="s">
        <v>481</v>
      </c>
      <c r="M52" s="18" t="s">
        <v>481</v>
      </c>
      <c r="N52" s="20" t="s">
        <v>481</v>
      </c>
      <c r="O52" s="18" t="s">
        <v>481</v>
      </c>
      <c r="P52" s="20" t="s">
        <v>481</v>
      </c>
      <c r="Q52" s="18" t="n">
        <v>403.40970183</v>
      </c>
      <c r="R52" s="20" t="n">
        <v>7.4543117</v>
      </c>
    </row>
    <row r="53" spans="1:18">
      <c r="A53" s="15" t="s">
        <v>528</v>
      </c>
      <c r="B53" s="17" t="n">
        <v>5571</v>
      </c>
      <c r="C53" s="18">
        <f>(144.0/B53*100)</f>
        <v/>
      </c>
      <c r="D53" s="19" t="n">
        <v>5427</v>
      </c>
      <c r="E53" s="18" t="n">
        <v>423.41794578</v>
      </c>
      <c r="F53" s="20" t="n">
        <v>1.95901505</v>
      </c>
      <c r="G53" s="18" t="n">
        <v>456.74650598</v>
      </c>
      <c r="H53" s="20" t="n">
        <v>1.80775314</v>
      </c>
      <c r="I53" s="18" t="s">
        <v>481</v>
      </c>
      <c r="J53" s="20" t="s">
        <v>481</v>
      </c>
      <c r="K53" s="18" t="s">
        <v>481</v>
      </c>
      <c r="L53" s="20" t="s">
        <v>481</v>
      </c>
      <c r="M53" s="18" t="s">
        <v>481</v>
      </c>
      <c r="N53" s="20" t="s">
        <v>481</v>
      </c>
      <c r="O53" s="18" t="s">
        <v>481</v>
      </c>
      <c r="P53" s="20" t="s">
        <v>481</v>
      </c>
      <c r="Q53" s="18" t="n">
        <v>365.51571301</v>
      </c>
      <c r="R53" s="20" t="n">
        <v>4.4479317</v>
      </c>
    </row>
    <row r="54" spans="1:18">
      <c r="A54" s="15" t="s">
        <v>529</v>
      </c>
      <c r="B54" s="17" t="n">
        <v>4740</v>
      </c>
      <c r="C54" s="18">
        <f>(638.0/B54*100)</f>
        <v/>
      </c>
      <c r="D54" s="19" t="n">
        <v>4102</v>
      </c>
      <c r="E54" s="18" t="n">
        <v>333.60536646</v>
      </c>
      <c r="F54" s="20" t="n">
        <v>2.73087279</v>
      </c>
      <c r="G54" s="18" t="n">
        <v>365.61711921</v>
      </c>
      <c r="H54" s="20" t="n">
        <v>4.02364545</v>
      </c>
      <c r="I54" s="18" t="s">
        <v>481</v>
      </c>
      <c r="J54" s="20" t="s">
        <v>481</v>
      </c>
      <c r="K54" s="18" t="s">
        <v>481</v>
      </c>
      <c r="L54" s="20" t="s">
        <v>481</v>
      </c>
      <c r="M54" s="18" t="s">
        <v>481</v>
      </c>
      <c r="N54" s="20" t="s">
        <v>481</v>
      </c>
      <c r="O54" s="18" t="s">
        <v>481</v>
      </c>
      <c r="P54" s="20" t="s">
        <v>481</v>
      </c>
      <c r="Q54" s="18" t="n">
        <v>289.76344918</v>
      </c>
      <c r="R54" s="20" t="n">
        <v>3.56870431</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411.13152395</v>
      </c>
      <c r="N55" s="20" t="n">
        <v>2.41692503</v>
      </c>
      <c r="O55" s="18" t="s">
        <v>481</v>
      </c>
      <c r="P55" s="20" t="s">
        <v>481</v>
      </c>
      <c r="Q55" s="18" t="s">
        <v>481</v>
      </c>
      <c r="R55" s="20" t="s">
        <v>481</v>
      </c>
    </row>
    <row r="56" spans="1:18">
      <c r="A56" s="15" t="s">
        <v>531</v>
      </c>
      <c r="B56" s="17" t="n">
        <v>5359</v>
      </c>
      <c r="C56" s="18">
        <f>(77.0/B56*100)</f>
        <v/>
      </c>
      <c r="D56" s="19" t="n">
        <v>5282</v>
      </c>
      <c r="E56" s="18" t="n">
        <v>505.3604917</v>
      </c>
      <c r="F56" s="20" t="n">
        <v>2.8465026</v>
      </c>
      <c r="G56" s="18" t="n">
        <v>541.7719077199999</v>
      </c>
      <c r="H56" s="20" t="n">
        <v>2.74784858</v>
      </c>
      <c r="I56" s="18" t="s">
        <v>481</v>
      </c>
      <c r="J56" s="20" t="s">
        <v>481</v>
      </c>
      <c r="K56" s="18" t="s">
        <v>481</v>
      </c>
      <c r="L56" s="20" t="s">
        <v>481</v>
      </c>
      <c r="M56" s="18" t="s">
        <v>481</v>
      </c>
      <c r="N56" s="20" t="s">
        <v>481</v>
      </c>
      <c r="O56" s="18" t="s">
        <v>481</v>
      </c>
      <c r="P56" s="20" t="s">
        <v>481</v>
      </c>
      <c r="Q56" s="18" t="n">
        <v>451.45919418</v>
      </c>
      <c r="R56" s="20" t="n">
        <v>16.53894013</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403.09974532</v>
      </c>
      <c r="N57" s="20" t="n">
        <v>2.56579015</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408.6691134</v>
      </c>
      <c r="N58" s="20" t="n">
        <v>2.67440156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378.44218506</v>
      </c>
      <c r="N59" s="20" t="n">
        <v>1.6995879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386.48537246</v>
      </c>
      <c r="N60" s="20" t="n">
        <v>3.39522632</v>
      </c>
      <c r="O60" s="18" t="s">
        <v>481</v>
      </c>
      <c r="P60" s="20" t="s">
        <v>481</v>
      </c>
      <c r="Q60" s="18" t="s">
        <v>481</v>
      </c>
      <c r="R60" s="20" t="s">
        <v>481</v>
      </c>
    </row>
    <row r="61" spans="1:18">
      <c r="A61" s="15" t="s">
        <v>536</v>
      </c>
      <c r="B61" s="17" t="n">
        <v>6525</v>
      </c>
      <c r="C61" s="18">
        <f>(193.0/B61*100)</f>
        <v/>
      </c>
      <c r="D61" s="19" t="n">
        <v>6332</v>
      </c>
      <c r="E61" s="18" t="n">
        <v>467.47960979</v>
      </c>
      <c r="F61" s="20" t="n">
        <v>2.44561437</v>
      </c>
      <c r="G61" s="18" t="n">
        <v>500.70350181</v>
      </c>
      <c r="H61" s="20" t="n">
        <v>3.2899633</v>
      </c>
      <c r="I61" s="18" t="s">
        <v>481</v>
      </c>
      <c r="J61" s="20" t="s">
        <v>481</v>
      </c>
      <c r="K61" s="18" t="s">
        <v>481</v>
      </c>
      <c r="L61" s="20" t="s">
        <v>481</v>
      </c>
      <c r="M61" s="18" t="s">
        <v>481</v>
      </c>
      <c r="N61" s="20" t="s">
        <v>481</v>
      </c>
      <c r="O61" s="18" t="s">
        <v>481</v>
      </c>
      <c r="P61" s="20" t="s">
        <v>481</v>
      </c>
      <c r="Q61" s="18" t="n">
        <v>385.46470847</v>
      </c>
      <c r="R61" s="20" t="n">
        <v>8.60587413</v>
      </c>
    </row>
    <row r="62" spans="1:18">
      <c r="A62" s="15" t="s">
        <v>537</v>
      </c>
      <c r="B62" s="17" t="n">
        <v>4476</v>
      </c>
      <c r="C62" s="18">
        <f>(3.0/B62*100)</f>
        <v/>
      </c>
      <c r="D62" s="19" t="n">
        <v>4473</v>
      </c>
      <c r="E62" s="18" t="n">
        <v>512.00623038</v>
      </c>
      <c r="F62" s="20" t="n">
        <v>1.72082266</v>
      </c>
      <c r="G62" s="18" t="n">
        <v>545.20218806</v>
      </c>
      <c r="H62" s="20" t="n">
        <v>1.69612047</v>
      </c>
      <c r="I62" s="18" t="s">
        <v>481</v>
      </c>
      <c r="J62" s="20" t="s">
        <v>481</v>
      </c>
      <c r="K62" s="18" t="s">
        <v>481</v>
      </c>
      <c r="L62" s="20" t="s">
        <v>481</v>
      </c>
      <c r="M62" s="18" t="s">
        <v>481</v>
      </c>
      <c r="N62" s="20" t="s">
        <v>481</v>
      </c>
      <c r="O62" s="18" t="s">
        <v>481</v>
      </c>
      <c r="P62" s="20" t="s">
        <v>481</v>
      </c>
      <c r="Q62" s="18" t="n">
        <v>486.57383224</v>
      </c>
      <c r="R62" s="20" t="n">
        <v>27.0572915</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383.68238779</v>
      </c>
      <c r="N63" s="20" t="n">
        <v>1.24851448</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464.78196465</v>
      </c>
      <c r="N64" s="20" t="n">
        <v>1.64197035</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427.99780567</v>
      </c>
      <c r="N65" s="20" t="n">
        <v>1.97258457</v>
      </c>
      <c r="O65" s="18" t="s">
        <v>481</v>
      </c>
      <c r="P65" s="20" t="s">
        <v>481</v>
      </c>
      <c r="Q65" s="18" t="s">
        <v>481</v>
      </c>
      <c r="R65" s="20" t="s">
        <v>481</v>
      </c>
    </row>
    <row r="66" spans="1:18">
      <c r="A66" s="15" t="s">
        <v>541</v>
      </c>
      <c r="B66" s="17" t="n">
        <v>5665</v>
      </c>
      <c r="C66" s="18">
        <f>(104.0/B66*100)</f>
        <v/>
      </c>
      <c r="D66" s="19" t="n">
        <v>5561</v>
      </c>
      <c r="E66" s="18" t="n">
        <v>417.12765752</v>
      </c>
      <c r="F66" s="20" t="n">
        <v>1.20024272</v>
      </c>
      <c r="G66" s="18" t="n">
        <v>433.32652587</v>
      </c>
      <c r="H66" s="20" t="n">
        <v>2.80885444</v>
      </c>
      <c r="I66" s="18" t="s">
        <v>481</v>
      </c>
      <c r="J66" s="20" t="s">
        <v>481</v>
      </c>
      <c r="K66" s="18" t="s">
        <v>481</v>
      </c>
      <c r="L66" s="20" t="s">
        <v>481</v>
      </c>
      <c r="M66" s="18" t="s">
        <v>481</v>
      </c>
      <c r="N66" s="20" t="s">
        <v>481</v>
      </c>
      <c r="O66" s="18" t="s">
        <v>481</v>
      </c>
      <c r="P66" s="20" t="s">
        <v>481</v>
      </c>
      <c r="Q66" s="18" t="n">
        <v>353.88905923</v>
      </c>
      <c r="R66" s="20" t="n">
        <v>2.98271061</v>
      </c>
    </row>
    <row r="67" spans="1:18">
      <c r="A67" s="15" t="s">
        <v>542</v>
      </c>
      <c r="B67" s="17" t="n">
        <v>6971</v>
      </c>
      <c r="C67" s="18">
        <f>(1330.0/B67*100)</f>
        <v/>
      </c>
      <c r="D67" s="19" t="n">
        <v>5641</v>
      </c>
      <c r="E67" s="18" t="n">
        <v>400.65238474</v>
      </c>
      <c r="F67" s="20" t="n">
        <v>2.55754362</v>
      </c>
      <c r="G67" s="18" t="n">
        <v>434.38638933</v>
      </c>
      <c r="H67" s="20" t="n">
        <v>3.32716804</v>
      </c>
      <c r="I67" s="18" t="s">
        <v>481</v>
      </c>
      <c r="J67" s="20" t="s">
        <v>481</v>
      </c>
      <c r="K67" s="18" t="s">
        <v>481</v>
      </c>
      <c r="L67" s="20" t="s">
        <v>481</v>
      </c>
      <c r="M67" s="18" t="s">
        <v>481</v>
      </c>
      <c r="N67" s="20" t="s">
        <v>481</v>
      </c>
      <c r="O67" s="18" t="s">
        <v>481</v>
      </c>
      <c r="P67" s="20" t="s">
        <v>481</v>
      </c>
      <c r="Q67" s="18" t="n">
        <v>356.7849567</v>
      </c>
      <c r="R67" s="20" t="n">
        <v>4.55611493</v>
      </c>
    </row>
    <row r="68" spans="1:18">
      <c r="A68" s="15" t="s">
        <v>543</v>
      </c>
      <c r="B68" s="17" t="n">
        <v>12083</v>
      </c>
      <c r="C68" s="18">
        <f>(32.0/B68*100)</f>
        <v/>
      </c>
      <c r="D68" s="19" t="n">
        <v>12051</v>
      </c>
      <c r="E68" s="18" t="n">
        <v>411.32703477</v>
      </c>
      <c r="F68" s="20" t="n">
        <v>1.38004047</v>
      </c>
      <c r="G68" s="18" t="n">
        <v>460.71708492</v>
      </c>
      <c r="H68" s="20" t="n">
        <v>1.75590254</v>
      </c>
      <c r="I68" s="18" t="s">
        <v>481</v>
      </c>
      <c r="J68" s="20" t="s">
        <v>481</v>
      </c>
      <c r="K68" s="18" t="s">
        <v>481</v>
      </c>
      <c r="L68" s="20" t="s">
        <v>481</v>
      </c>
      <c r="M68" s="18" t="s">
        <v>481</v>
      </c>
      <c r="N68" s="20" t="s">
        <v>481</v>
      </c>
      <c r="O68" s="18" t="s">
        <v>481</v>
      </c>
      <c r="P68" s="20" t="s">
        <v>481</v>
      </c>
      <c r="Q68" s="18" t="n">
        <v>359.63322112</v>
      </c>
      <c r="R68" s="20" t="n">
        <v>1.92476212</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434.88486177</v>
      </c>
      <c r="N69" s="20" t="n">
        <v>3.2334538</v>
      </c>
      <c r="O69" s="18" t="s">
        <v>481</v>
      </c>
      <c r="P69" s="20" t="s">
        <v>481</v>
      </c>
      <c r="Q69" s="18" t="s">
        <v>481</v>
      </c>
      <c r="R69" s="20" t="s">
        <v>481</v>
      </c>
    </row>
    <row r="70" spans="1:18">
      <c r="A70" s="15" t="s">
        <v>545</v>
      </c>
      <c r="B70" s="17" t="n">
        <v>6036</v>
      </c>
      <c r="C70" s="18">
        <f>(223.0/B70*100)</f>
        <v/>
      </c>
      <c r="D70" s="19" t="n">
        <v>5813</v>
      </c>
      <c r="E70" s="18" t="n">
        <v>482.75965189</v>
      </c>
      <c r="F70" s="20" t="n">
        <v>2.90506276</v>
      </c>
      <c r="G70" s="18" t="n">
        <v>507.0750764</v>
      </c>
      <c r="H70" s="20" t="n">
        <v>3.50441931</v>
      </c>
      <c r="I70" s="18" t="s">
        <v>481</v>
      </c>
      <c r="J70" s="20" t="s">
        <v>481</v>
      </c>
      <c r="K70" s="18" t="s">
        <v>481</v>
      </c>
      <c r="L70" s="20" t="s">
        <v>481</v>
      </c>
      <c r="M70" s="18" t="s">
        <v>481</v>
      </c>
      <c r="N70" s="20" t="s">
        <v>481</v>
      </c>
      <c r="O70" s="18" t="s">
        <v>481</v>
      </c>
      <c r="P70" s="20" t="s">
        <v>481</v>
      </c>
      <c r="Q70" s="18" t="n">
        <v>439.62157782</v>
      </c>
      <c r="R70" s="20" t="n">
        <v>9.48130495</v>
      </c>
    </row>
    <row r="71" spans="1:18">
      <c r="A71" s="15" t="s">
        <v>546</v>
      </c>
      <c r="B71" s="17" t="n">
        <v>6115</v>
      </c>
      <c r="C71" s="18">
        <f>(60.0/B71*100)</f>
        <v/>
      </c>
      <c r="D71" s="19" t="n">
        <v>6055</v>
      </c>
      <c r="E71" s="18" t="n">
        <v>519.3098424900001</v>
      </c>
      <c r="F71" s="20" t="n">
        <v>2.09269872</v>
      </c>
      <c r="G71" s="18" t="n">
        <v>575.49990715</v>
      </c>
      <c r="H71" s="20" t="n">
        <v>1.50152705</v>
      </c>
      <c r="I71" s="18" t="s">
        <v>481</v>
      </c>
      <c r="J71" s="20" t="s">
        <v>481</v>
      </c>
      <c r="K71" s="18" t="s">
        <v>481</v>
      </c>
      <c r="L71" s="20" t="s">
        <v>481</v>
      </c>
      <c r="M71" s="18" t="s">
        <v>481</v>
      </c>
      <c r="N71" s="20" t="s">
        <v>481</v>
      </c>
      <c r="O71" s="18" t="s">
        <v>481</v>
      </c>
      <c r="P71" s="20" t="s">
        <v>481</v>
      </c>
      <c r="Q71" s="18" t="n">
        <v>512.70876279</v>
      </c>
      <c r="R71" s="20" t="n">
        <v>16.89743333</v>
      </c>
    </row>
    <row r="72" spans="1:18">
      <c r="A72" s="15" t="s">
        <v>547</v>
      </c>
      <c r="B72" s="17" t="n">
        <v>7708</v>
      </c>
      <c r="C72" s="18">
        <f>(9.0/B72*100)</f>
        <v/>
      </c>
      <c r="D72" s="19" t="n">
        <v>7699</v>
      </c>
      <c r="E72" s="18" t="n">
        <v>508.89918713</v>
      </c>
      <c r="F72" s="20" t="n">
        <v>3.43419636</v>
      </c>
      <c r="G72" s="18" t="n">
        <v>546.38859247</v>
      </c>
      <c r="H72" s="20" t="n">
        <v>2.74722996</v>
      </c>
      <c r="I72" s="18" t="s">
        <v>481</v>
      </c>
      <c r="J72" s="20" t="s">
        <v>481</v>
      </c>
      <c r="K72" s="18" t="s">
        <v>481</v>
      </c>
      <c r="L72" s="20" t="s">
        <v>481</v>
      </c>
      <c r="M72" s="18" t="s">
        <v>481</v>
      </c>
      <c r="N72" s="20" t="s">
        <v>481</v>
      </c>
      <c r="O72" s="18" t="s">
        <v>481</v>
      </c>
      <c r="P72" s="20" t="s">
        <v>481</v>
      </c>
      <c r="Q72" s="18" t="n">
        <v>490.01952541</v>
      </c>
      <c r="R72" s="20" t="n">
        <v>16.41784382</v>
      </c>
    </row>
    <row r="73" spans="1:18">
      <c r="A73" s="15" t="s">
        <v>548</v>
      </c>
      <c r="B73" s="17" t="n">
        <v>8249</v>
      </c>
      <c r="C73" s="18">
        <f>(220.0/B73*100)</f>
        <v/>
      </c>
      <c r="D73" s="19" t="n">
        <v>8029</v>
      </c>
      <c r="E73" s="18" t="n">
        <v>403.95341883</v>
      </c>
      <c r="F73" s="20" t="n">
        <v>2.62115832</v>
      </c>
      <c r="G73" s="18" t="n">
        <v>447.09226092</v>
      </c>
      <c r="H73" s="20" t="n">
        <v>3.29199194</v>
      </c>
      <c r="I73" s="18" t="s">
        <v>481</v>
      </c>
      <c r="J73" s="20" t="s">
        <v>481</v>
      </c>
      <c r="K73" s="18" t="s">
        <v>481</v>
      </c>
      <c r="L73" s="20" t="s">
        <v>481</v>
      </c>
      <c r="M73" s="18" t="s">
        <v>481</v>
      </c>
      <c r="N73" s="20" t="s">
        <v>481</v>
      </c>
      <c r="O73" s="18" t="s">
        <v>481</v>
      </c>
      <c r="P73" s="20" t="s">
        <v>481</v>
      </c>
      <c r="Q73" s="18" t="n">
        <v>377.10748557</v>
      </c>
      <c r="R73" s="20" t="n">
        <v>10.63572099</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424.59045417</v>
      </c>
      <c r="N74" s="20" t="n">
        <v>1.40919814</v>
      </c>
      <c r="O74" s="18" t="s">
        <v>481</v>
      </c>
      <c r="P74" s="20" t="s">
        <v>481</v>
      </c>
      <c r="Q74" s="18" t="s">
        <v>481</v>
      </c>
      <c r="R74" s="20" t="s">
        <v>481</v>
      </c>
    </row>
    <row r="75" spans="1:18">
      <c r="A75" s="15" t="s">
        <v>550</v>
      </c>
      <c r="B75" s="17" t="n">
        <v>5375</v>
      </c>
      <c r="C75" s="18">
        <f>(355.0/B75*100)</f>
        <v/>
      </c>
      <c r="D75" s="19" t="n">
        <v>5020</v>
      </c>
      <c r="E75" s="18" t="n">
        <v>385.89898374</v>
      </c>
      <c r="F75" s="20" t="n">
        <v>2.40294956</v>
      </c>
      <c r="G75" s="18" t="n">
        <v>403.68545875</v>
      </c>
      <c r="H75" s="20" t="n">
        <v>3.10863512</v>
      </c>
      <c r="I75" s="18" t="s">
        <v>481</v>
      </c>
      <c r="J75" s="20" t="s">
        <v>481</v>
      </c>
      <c r="K75" s="18" t="s">
        <v>481</v>
      </c>
      <c r="L75" s="20" t="s">
        <v>481</v>
      </c>
      <c r="M75" s="18" t="s">
        <v>481</v>
      </c>
      <c r="N75" s="20" t="s">
        <v>481</v>
      </c>
      <c r="O75" s="18" t="s">
        <v>481</v>
      </c>
      <c r="P75" s="20" t="s">
        <v>481</v>
      </c>
      <c r="Q75" s="18" t="n">
        <v>364.69822558</v>
      </c>
      <c r="R75" s="20" t="n">
        <v>3.83214459</v>
      </c>
    </row>
    <row r="76" spans="1:18">
      <c r="A76" s="15" t="s">
        <v>551</v>
      </c>
      <c r="B76" s="17" t="n">
        <v>14167</v>
      </c>
      <c r="C76" s="18">
        <f>(238.0/B76*100)</f>
        <v/>
      </c>
      <c r="D76" s="19" t="n">
        <v>13929</v>
      </c>
      <c r="E76" s="18" t="n">
        <v>421.76077513</v>
      </c>
      <c r="F76" s="20" t="n">
        <v>2.48035135</v>
      </c>
      <c r="G76" s="18" t="n">
        <v>476.18446873</v>
      </c>
      <c r="H76" s="20" t="n">
        <v>2.53928693</v>
      </c>
      <c r="I76" s="18" t="s">
        <v>481</v>
      </c>
      <c r="J76" s="20" t="s">
        <v>481</v>
      </c>
      <c r="K76" s="18" t="s">
        <v>481</v>
      </c>
      <c r="L76" s="20" t="s">
        <v>481</v>
      </c>
      <c r="M76" s="18" t="s">
        <v>481</v>
      </c>
      <c r="N76" s="20" t="s">
        <v>481</v>
      </c>
      <c r="O76" s="18" t="s">
        <v>481</v>
      </c>
      <c r="P76" s="20" t="s">
        <v>481</v>
      </c>
      <c r="Q76" s="18" t="n">
        <v>366.98590102</v>
      </c>
      <c r="R76" s="20" t="n">
        <v>4.3707832</v>
      </c>
    </row>
    <row r="77" spans="1:18">
      <c r="A77" s="15" t="s">
        <v>552</v>
      </c>
      <c r="B77" s="17" t="n">
        <v>6062</v>
      </c>
      <c r="C77" s="18">
        <f>(511.0/B77*100)</f>
        <v/>
      </c>
      <c r="D77" s="19" t="n">
        <v>5551</v>
      </c>
      <c r="E77" s="18" t="n">
        <v>431.72138196</v>
      </c>
      <c r="F77" s="20" t="n">
        <v>2.56814102</v>
      </c>
      <c r="G77" s="18" t="n">
        <v>463.92761174</v>
      </c>
      <c r="H77" s="20" t="n">
        <v>3.3423519</v>
      </c>
      <c r="I77" s="18" t="s">
        <v>481</v>
      </c>
      <c r="J77" s="20" t="s">
        <v>481</v>
      </c>
      <c r="K77" s="18" t="s">
        <v>481</v>
      </c>
      <c r="L77" s="20" t="s">
        <v>481</v>
      </c>
      <c r="M77" s="18" t="s">
        <v>481</v>
      </c>
      <c r="N77" s="20" t="s">
        <v>481</v>
      </c>
      <c r="O77" s="18" t="s">
        <v>481</v>
      </c>
      <c r="P77" s="20" t="s">
        <v>481</v>
      </c>
      <c r="Q77" s="18" t="n">
        <v>375.18800431</v>
      </c>
      <c r="R77" s="20" t="n">
        <v>3.80370214</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524.64451931</v>
      </c>
      <c r="N78" s="20" t="n">
        <v>3.91006783</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475.18659836</v>
      </c>
      <c r="N79" s="20" t="n">
        <v>6.280552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456.48357586</v>
      </c>
      <c r="N80" s="20" t="n">
        <v>3.67164431</v>
      </c>
      <c r="O80" s="18" t="s">
        <v>481</v>
      </c>
      <c r="P80" s="20" t="s">
        <v>481</v>
      </c>
      <c r="Q80" s="18" t="s">
        <v>481</v>
      </c>
      <c r="R80" s="20" t="s">
        <v>481</v>
      </c>
    </row>
    <row r="81" spans="1:18">
      <c r="A81" s="23" t="s">
        <v>556</v>
      </c>
      <c r="B81" s="17" t="n">
        <v>8861</v>
      </c>
      <c r="C81" s="18">
        <f>(123.0/B81*100)</f>
        <v/>
      </c>
      <c r="D81" s="19" t="n">
        <v>8738</v>
      </c>
      <c r="E81" s="18" t="n">
        <v>428.54709989</v>
      </c>
      <c r="F81" s="20" t="n">
        <v>3.06975639</v>
      </c>
      <c r="G81" s="18" t="n">
        <v>465.14858844</v>
      </c>
      <c r="H81" s="20" t="n">
        <v>3.19023366</v>
      </c>
      <c r="I81" s="18" t="s">
        <v>481</v>
      </c>
      <c r="J81" s="20" t="s">
        <v>481</v>
      </c>
      <c r="K81" s="18" t="s">
        <v>481</v>
      </c>
      <c r="L81" s="20" t="s">
        <v>481</v>
      </c>
      <c r="M81" s="18" t="s">
        <v>481</v>
      </c>
      <c r="N81" s="20" t="s">
        <v>481</v>
      </c>
      <c r="O81" s="18" t="s">
        <v>481</v>
      </c>
      <c r="P81" s="20" t="s">
        <v>481</v>
      </c>
      <c r="Q81" s="18" t="n">
        <v>402.89088762</v>
      </c>
      <c r="R81" s="20" t="n">
        <v>9.32434846</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902</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514.43278245</v>
      </c>
      <c r="F7" s="20" t="n">
        <v>1.59792725</v>
      </c>
      <c r="G7" s="18" t="n">
        <v>468.73138736</v>
      </c>
      <c r="H7" s="20" t="n">
        <v>9.69096225</v>
      </c>
      <c r="I7" s="18" t="s">
        <v>481</v>
      </c>
      <c r="J7" s="20" t="s">
        <v>481</v>
      </c>
      <c r="K7" s="18" t="s">
        <v>481</v>
      </c>
      <c r="L7" s="20" t="s">
        <v>481</v>
      </c>
      <c r="M7" s="18" t="s">
        <v>481</v>
      </c>
      <c r="N7" s="20" t="s">
        <v>481</v>
      </c>
      <c r="O7" s="18" t="s">
        <v>481</v>
      </c>
      <c r="P7" s="20" t="s">
        <v>481</v>
      </c>
      <c r="Q7" s="18" t="n">
        <v>482.25060096</v>
      </c>
      <c r="R7" s="20" t="n">
        <v>4.74102453</v>
      </c>
    </row>
    <row r="8" spans="1:18">
      <c r="A8" s="15" t="s">
        <v>483</v>
      </c>
      <c r="B8" s="17" t="n">
        <v>7007</v>
      </c>
      <c r="C8" s="18">
        <f>(357.0/B8*100)</f>
        <v/>
      </c>
      <c r="D8" s="19" t="n">
        <v>6650</v>
      </c>
      <c r="E8" s="18" t="n">
        <v>500.00108983</v>
      </c>
      <c r="F8" s="20" t="n">
        <v>2.41069857</v>
      </c>
      <c r="G8" s="18" t="n">
        <v>472.66258319</v>
      </c>
      <c r="H8" s="20" t="n">
        <v>6.77593127</v>
      </c>
      <c r="I8" s="18" t="s">
        <v>481</v>
      </c>
      <c r="J8" s="20" t="s">
        <v>481</v>
      </c>
      <c r="K8" s="18" t="s">
        <v>481</v>
      </c>
      <c r="L8" s="20" t="s">
        <v>481</v>
      </c>
      <c r="M8" s="18" t="n">
        <v>368.48347797</v>
      </c>
      <c r="N8" s="20" t="n">
        <v>14.99112476</v>
      </c>
      <c r="O8" s="18" t="s">
        <v>481</v>
      </c>
      <c r="P8" s="20" t="s">
        <v>481</v>
      </c>
      <c r="Q8" s="18" t="n">
        <v>420.22224729</v>
      </c>
      <c r="R8" s="20" t="n">
        <v>9.66555906</v>
      </c>
    </row>
    <row r="9" spans="1:18">
      <c r="A9" s="15" t="s">
        <v>484</v>
      </c>
      <c r="B9" s="17" t="n">
        <v>9651</v>
      </c>
      <c r="C9" s="18">
        <f>(381.0/B9*100)</f>
        <v/>
      </c>
      <c r="D9" s="19" t="n">
        <v>9270</v>
      </c>
      <c r="E9" s="18" t="n">
        <v>513.42047096</v>
      </c>
      <c r="F9" s="20" t="n">
        <v>2.18298418</v>
      </c>
      <c r="G9" s="18" t="n">
        <v>432.90500135</v>
      </c>
      <c r="H9" s="20" t="n">
        <v>7.86796016</v>
      </c>
      <c r="I9" s="18" t="s">
        <v>481</v>
      </c>
      <c r="J9" s="20" t="s">
        <v>481</v>
      </c>
      <c r="K9" s="18" t="s">
        <v>481</v>
      </c>
      <c r="L9" s="20" t="s">
        <v>481</v>
      </c>
      <c r="M9" s="18" t="n">
        <v>374.78530698</v>
      </c>
      <c r="N9" s="20" t="n">
        <v>11.62763904</v>
      </c>
      <c r="O9" s="18" t="s">
        <v>481</v>
      </c>
      <c r="P9" s="20" t="s">
        <v>481</v>
      </c>
      <c r="Q9" s="18" t="n">
        <v>425.26864045</v>
      </c>
      <c r="R9" s="20" t="n">
        <v>8.89598537</v>
      </c>
    </row>
    <row r="10" spans="1:18">
      <c r="A10" s="15" t="s">
        <v>485</v>
      </c>
      <c r="B10" s="17" t="n">
        <v>20058</v>
      </c>
      <c r="C10" s="18">
        <f>(596.0/B10*100)</f>
        <v/>
      </c>
      <c r="D10" s="19" t="n">
        <v>19462</v>
      </c>
      <c r="E10" s="18" t="n">
        <v>532.12561332</v>
      </c>
      <c r="F10" s="20" t="n">
        <v>2.03841815</v>
      </c>
      <c r="G10" s="18" t="n">
        <v>491.0376407</v>
      </c>
      <c r="H10" s="20" t="n">
        <v>7.67823374</v>
      </c>
      <c r="I10" s="18" t="s">
        <v>481</v>
      </c>
      <c r="J10" s="20" t="s">
        <v>481</v>
      </c>
      <c r="K10" s="18" t="s">
        <v>481</v>
      </c>
      <c r="L10" s="20" t="s">
        <v>481</v>
      </c>
      <c r="M10" s="18" t="s">
        <v>481</v>
      </c>
      <c r="N10" s="20" t="s">
        <v>481</v>
      </c>
      <c r="O10" s="18" t="s">
        <v>481</v>
      </c>
      <c r="P10" s="20" t="s">
        <v>481</v>
      </c>
      <c r="Q10" s="18" t="n">
        <v>452.22150921</v>
      </c>
      <c r="R10" s="20" t="n">
        <v>6.86070643</v>
      </c>
    </row>
    <row r="11" spans="1:18">
      <c r="A11" s="15" t="s">
        <v>486</v>
      </c>
      <c r="B11" s="17" t="n">
        <v>7053</v>
      </c>
      <c r="C11" s="18">
        <f>(274.0/B11*100)</f>
        <v/>
      </c>
      <c r="D11" s="19" t="n">
        <v>6779</v>
      </c>
      <c r="E11" s="18" t="n">
        <v>453.09562906</v>
      </c>
      <c r="F11" s="20" t="n">
        <v>2.79674761</v>
      </c>
      <c r="G11" s="18" t="n">
        <v>444.69392042</v>
      </c>
      <c r="H11" s="20" t="n">
        <v>3.3987185</v>
      </c>
      <c r="I11" s="18" t="s">
        <v>481</v>
      </c>
      <c r="J11" s="20" t="s">
        <v>481</v>
      </c>
      <c r="K11" s="18" t="s">
        <v>481</v>
      </c>
      <c r="L11" s="20" t="s">
        <v>481</v>
      </c>
      <c r="M11" s="18" t="s">
        <v>481</v>
      </c>
      <c r="N11" s="20" t="s">
        <v>481</v>
      </c>
      <c r="O11" s="18" t="s">
        <v>481</v>
      </c>
      <c r="P11" s="20" t="s">
        <v>481</v>
      </c>
      <c r="Q11" s="18" t="n">
        <v>421.22910585</v>
      </c>
      <c r="R11" s="20" t="n">
        <v>6.19664408</v>
      </c>
    </row>
    <row r="12" spans="1:18">
      <c r="A12" s="15" t="s">
        <v>487</v>
      </c>
      <c r="B12" s="17" t="n">
        <v>6894</v>
      </c>
      <c r="C12" s="18">
        <f>(61.0/B12*100)</f>
        <v/>
      </c>
      <c r="D12" s="19" t="n">
        <v>6833</v>
      </c>
      <c r="E12" s="18" t="n">
        <v>501.21862561</v>
      </c>
      <c r="F12" s="20" t="n">
        <v>1.9229409</v>
      </c>
      <c r="G12" s="18" t="n">
        <v>458.86340559</v>
      </c>
      <c r="H12" s="20" t="n">
        <v>5.77751532</v>
      </c>
      <c r="I12" s="18" t="s">
        <v>481</v>
      </c>
      <c r="J12" s="20" t="s">
        <v>481</v>
      </c>
      <c r="K12" s="18" t="s">
        <v>481</v>
      </c>
      <c r="L12" s="20" t="s">
        <v>481</v>
      </c>
      <c r="M12" s="18" t="n">
        <v>366.6777112</v>
      </c>
      <c r="N12" s="20" t="n">
        <v>14.39052153</v>
      </c>
      <c r="O12" s="18" t="s">
        <v>481</v>
      </c>
      <c r="P12" s="20" t="s">
        <v>481</v>
      </c>
      <c r="Q12" s="18" t="n">
        <v>396.70866639</v>
      </c>
      <c r="R12" s="20" t="n">
        <v>7.50643289</v>
      </c>
    </row>
    <row r="13" spans="1:18">
      <c r="A13" s="15" t="s">
        <v>488</v>
      </c>
      <c r="B13" s="17" t="n">
        <v>7161</v>
      </c>
      <c r="C13" s="18">
        <f>(380.0/B13*100)</f>
        <v/>
      </c>
      <c r="D13" s="19" t="n">
        <v>6781</v>
      </c>
      <c r="E13" s="18" t="n">
        <v>509.44066244</v>
      </c>
      <c r="F13" s="20" t="n">
        <v>2.31292089</v>
      </c>
      <c r="G13" s="18" t="n">
        <v>469.3200031</v>
      </c>
      <c r="H13" s="20" t="n">
        <v>7.42439826</v>
      </c>
      <c r="I13" s="18" t="s">
        <v>481</v>
      </c>
      <c r="J13" s="20" t="s">
        <v>481</v>
      </c>
      <c r="K13" s="18" t="s">
        <v>481</v>
      </c>
      <c r="L13" s="20" t="s">
        <v>481</v>
      </c>
      <c r="M13" s="18" t="n">
        <v>436.36003517</v>
      </c>
      <c r="N13" s="20" t="n">
        <v>6.43426798</v>
      </c>
      <c r="O13" s="18" t="s">
        <v>481</v>
      </c>
      <c r="P13" s="20" t="s">
        <v>481</v>
      </c>
      <c r="Q13" s="18" t="n">
        <v>404.78330391</v>
      </c>
      <c r="R13" s="20" t="n">
        <v>8.73014817</v>
      </c>
    </row>
    <row r="14" spans="1:18">
      <c r="A14" s="15" t="s">
        <v>489</v>
      </c>
      <c r="B14" s="17" t="n">
        <v>5587</v>
      </c>
      <c r="C14" s="18">
        <f>(102.0/B14*100)</f>
        <v/>
      </c>
      <c r="D14" s="19" t="n">
        <v>5485</v>
      </c>
      <c r="E14" s="18" t="n">
        <v>537.39305877</v>
      </c>
      <c r="F14" s="20" t="n">
        <v>2.02377003</v>
      </c>
      <c r="G14" s="18" t="n">
        <v>524.4939730999999</v>
      </c>
      <c r="H14" s="20" t="n">
        <v>7.14995706</v>
      </c>
      <c r="I14" s="18" t="s">
        <v>481</v>
      </c>
      <c r="J14" s="20" t="s">
        <v>481</v>
      </c>
      <c r="K14" s="18" t="s">
        <v>481</v>
      </c>
      <c r="L14" s="20" t="s">
        <v>481</v>
      </c>
      <c r="M14" s="18" t="s">
        <v>481</v>
      </c>
      <c r="N14" s="20" t="s">
        <v>481</v>
      </c>
      <c r="O14" s="18" t="s">
        <v>481</v>
      </c>
      <c r="P14" s="20" t="s">
        <v>481</v>
      </c>
      <c r="Q14" s="18" t="n">
        <v>447.06217514</v>
      </c>
      <c r="R14" s="20" t="n">
        <v>11.52995768</v>
      </c>
    </row>
    <row r="15" spans="1:18">
      <c r="A15" s="15" t="s">
        <v>490</v>
      </c>
      <c r="B15" s="17" t="n">
        <v>5882</v>
      </c>
      <c r="C15" s="18">
        <f>(218.0/B15*100)</f>
        <v/>
      </c>
      <c r="D15" s="19" t="n">
        <v>5664</v>
      </c>
      <c r="E15" s="18" t="n">
        <v>535.6417636800001</v>
      </c>
      <c r="F15" s="20" t="n">
        <v>2.35636921</v>
      </c>
      <c r="G15" s="18" t="n">
        <v>517.09504137</v>
      </c>
      <c r="H15" s="20" t="n">
        <v>7.17245517</v>
      </c>
      <c r="I15" s="18" t="s">
        <v>481</v>
      </c>
      <c r="J15" s="20" t="s">
        <v>481</v>
      </c>
      <c r="K15" s="18" t="s">
        <v>481</v>
      </c>
      <c r="L15" s="20" t="s">
        <v>481</v>
      </c>
      <c r="M15" s="18" t="n">
        <v>375.95013089</v>
      </c>
      <c r="N15" s="20" t="n">
        <v>17.42774697</v>
      </c>
      <c r="O15" s="18" t="s">
        <v>481</v>
      </c>
      <c r="P15" s="20" t="s">
        <v>481</v>
      </c>
      <c r="Q15" s="18" t="n">
        <v>467.77230941</v>
      </c>
      <c r="R15" s="20" t="n">
        <v>8.15109</v>
      </c>
    </row>
    <row r="16" spans="1:18">
      <c r="A16" s="15" t="s">
        <v>491</v>
      </c>
      <c r="B16" s="17" t="n">
        <v>6108</v>
      </c>
      <c r="C16" s="18">
        <f>(210.0/B16*100)</f>
        <v/>
      </c>
      <c r="D16" s="19" t="n">
        <v>5898</v>
      </c>
      <c r="E16" s="18" t="n">
        <v>505.58222853</v>
      </c>
      <c r="F16" s="20" t="n">
        <v>1.98410787</v>
      </c>
      <c r="G16" s="18" t="n">
        <v>437.93337338</v>
      </c>
      <c r="H16" s="20" t="n">
        <v>7.3970509</v>
      </c>
      <c r="I16" s="18" t="s">
        <v>481</v>
      </c>
      <c r="J16" s="20" t="s">
        <v>481</v>
      </c>
      <c r="K16" s="18" t="s">
        <v>481</v>
      </c>
      <c r="L16" s="20" t="s">
        <v>481</v>
      </c>
      <c r="M16" s="18" t="s">
        <v>481</v>
      </c>
      <c r="N16" s="20" t="s">
        <v>481</v>
      </c>
      <c r="O16" s="18" t="s">
        <v>481</v>
      </c>
      <c r="P16" s="20" t="s">
        <v>481</v>
      </c>
      <c r="Q16" s="18" t="n">
        <v>403.50532643</v>
      </c>
      <c r="R16" s="20" t="n">
        <v>10.62318446</v>
      </c>
    </row>
    <row r="17" spans="1:18">
      <c r="A17" s="15" t="s">
        <v>492</v>
      </c>
      <c r="B17" s="17" t="n">
        <v>6504</v>
      </c>
      <c r="C17" s="18">
        <f>(2822.0/B17*100)</f>
        <v/>
      </c>
      <c r="D17" s="19" t="n">
        <v>3682</v>
      </c>
      <c r="E17" s="18" t="n">
        <v>520.21319583</v>
      </c>
      <c r="F17" s="20" t="n">
        <v>3.49360794</v>
      </c>
      <c r="G17" s="18" t="n">
        <v>497.15618738</v>
      </c>
      <c r="H17" s="20" t="n">
        <v>8.873862040000001</v>
      </c>
      <c r="I17" s="18" t="s">
        <v>481</v>
      </c>
      <c r="J17" s="20" t="s">
        <v>481</v>
      </c>
      <c r="K17" s="18" t="s">
        <v>481</v>
      </c>
      <c r="L17" s="20" t="s">
        <v>481</v>
      </c>
      <c r="M17" s="18" t="n">
        <v>360.48925247</v>
      </c>
      <c r="N17" s="20" t="n">
        <v>12.44339086</v>
      </c>
      <c r="O17" s="18" t="s">
        <v>481</v>
      </c>
      <c r="P17" s="20" t="s">
        <v>481</v>
      </c>
      <c r="Q17" s="18" t="n">
        <v>460.82687315</v>
      </c>
      <c r="R17" s="20" t="n">
        <v>8.471107529999999</v>
      </c>
    </row>
    <row r="18" spans="1:18">
      <c r="A18" s="15" t="s">
        <v>493</v>
      </c>
      <c r="B18" s="17" t="n">
        <v>5532</v>
      </c>
      <c r="C18" s="18">
        <f>(33.0/B18*100)</f>
        <v/>
      </c>
      <c r="D18" s="19" t="n">
        <v>5499</v>
      </c>
      <c r="E18" s="18" t="n">
        <v>461.91640122</v>
      </c>
      <c r="F18" s="20" t="n">
        <v>3.67541031</v>
      </c>
      <c r="G18" s="18" t="n">
        <v>409.57610935</v>
      </c>
      <c r="H18" s="20" t="n">
        <v>6.84230082</v>
      </c>
      <c r="I18" s="18" t="s">
        <v>481</v>
      </c>
      <c r="J18" s="20" t="s">
        <v>481</v>
      </c>
      <c r="K18" s="18" t="s">
        <v>481</v>
      </c>
      <c r="L18" s="20" t="s">
        <v>481</v>
      </c>
      <c r="M18" s="18" t="s">
        <v>481</v>
      </c>
      <c r="N18" s="20" t="s">
        <v>481</v>
      </c>
      <c r="O18" s="18" t="s">
        <v>481</v>
      </c>
      <c r="P18" s="20" t="s">
        <v>481</v>
      </c>
      <c r="Q18" s="18" t="n">
        <v>372.27494719</v>
      </c>
      <c r="R18" s="20" t="n">
        <v>8.66693553</v>
      </c>
    </row>
    <row r="19" spans="1:18">
      <c r="A19" s="15" t="s">
        <v>494</v>
      </c>
      <c r="B19" s="17" t="n">
        <v>5658</v>
      </c>
      <c r="C19" s="18">
        <f>(541.0/B19*100)</f>
        <v/>
      </c>
      <c r="D19" s="19" t="n">
        <v>5117</v>
      </c>
      <c r="E19" s="18" t="n">
        <v>483.43669689</v>
      </c>
      <c r="F19" s="20" t="n">
        <v>2.66872063</v>
      </c>
      <c r="G19" s="18" t="n">
        <v>468.05194353</v>
      </c>
      <c r="H19" s="20" t="n">
        <v>6.02991039</v>
      </c>
      <c r="I19" s="18" t="s">
        <v>481</v>
      </c>
      <c r="J19" s="20" t="s">
        <v>481</v>
      </c>
      <c r="K19" s="18" t="s">
        <v>481</v>
      </c>
      <c r="L19" s="20" t="s">
        <v>481</v>
      </c>
      <c r="M19" s="18" t="s">
        <v>481</v>
      </c>
      <c r="N19" s="20" t="s">
        <v>481</v>
      </c>
      <c r="O19" s="18" t="s">
        <v>481</v>
      </c>
      <c r="P19" s="20" t="s">
        <v>481</v>
      </c>
      <c r="Q19" s="18" t="n">
        <v>390.81210255</v>
      </c>
      <c r="R19" s="20" t="n">
        <v>8.799096670000001</v>
      </c>
    </row>
    <row r="20" spans="1:18">
      <c r="A20" s="15" t="s">
        <v>495</v>
      </c>
      <c r="B20" s="17" t="n">
        <v>3371</v>
      </c>
      <c r="C20" s="18">
        <f>(75.0/B20*100)</f>
        <v/>
      </c>
      <c r="D20" s="19" t="n">
        <v>3296</v>
      </c>
      <c r="E20" s="18" t="n">
        <v>476.77572637</v>
      </c>
      <c r="F20" s="20" t="n">
        <v>1.79211688</v>
      </c>
      <c r="G20" s="18" t="n">
        <v>461.71799965</v>
      </c>
      <c r="H20" s="20" t="n">
        <v>8.166244600000001</v>
      </c>
      <c r="I20" s="18" t="s">
        <v>481</v>
      </c>
      <c r="J20" s="20" t="s">
        <v>481</v>
      </c>
      <c r="K20" s="18" t="s">
        <v>481</v>
      </c>
      <c r="L20" s="20" t="s">
        <v>481</v>
      </c>
      <c r="M20" s="18" t="s">
        <v>481</v>
      </c>
      <c r="N20" s="20" t="s">
        <v>481</v>
      </c>
      <c r="O20" s="18" t="s">
        <v>481</v>
      </c>
      <c r="P20" s="20" t="s">
        <v>481</v>
      </c>
      <c r="Q20" s="18" t="n">
        <v>437.54838486</v>
      </c>
      <c r="R20" s="20" t="n">
        <v>6.8482622</v>
      </c>
    </row>
    <row r="21" spans="1:18">
      <c r="A21" s="15" t="s">
        <v>496</v>
      </c>
      <c r="B21" s="17" t="n">
        <v>5741</v>
      </c>
      <c r="C21" s="18">
        <f>(97.0/B21*100)</f>
        <v/>
      </c>
      <c r="D21" s="19" t="n">
        <v>5644</v>
      </c>
      <c r="E21" s="18" t="n">
        <v>504.29158058</v>
      </c>
      <c r="F21" s="20" t="n">
        <v>2.31668404</v>
      </c>
      <c r="G21" s="18" t="n">
        <v>469.93064115</v>
      </c>
      <c r="H21" s="20" t="n">
        <v>15.70775754</v>
      </c>
      <c r="I21" s="18" t="s">
        <v>481</v>
      </c>
      <c r="J21" s="20" t="s">
        <v>481</v>
      </c>
      <c r="K21" s="18" t="s">
        <v>481</v>
      </c>
      <c r="L21" s="20" t="s">
        <v>481</v>
      </c>
      <c r="M21" s="18" t="s">
        <v>481</v>
      </c>
      <c r="N21" s="20" t="s">
        <v>481</v>
      </c>
      <c r="O21" s="18" t="s">
        <v>481</v>
      </c>
      <c r="P21" s="20" t="s">
        <v>481</v>
      </c>
      <c r="Q21" s="18" t="n">
        <v>447.81176889</v>
      </c>
      <c r="R21" s="20" t="n">
        <v>10.97035347</v>
      </c>
    </row>
    <row r="22" spans="1:18">
      <c r="A22" s="15" t="s">
        <v>497</v>
      </c>
      <c r="B22" s="17" t="n">
        <v>6598</v>
      </c>
      <c r="C22" s="18">
        <f>(46.0/B22*100)</f>
        <v/>
      </c>
      <c r="D22" s="19" t="n">
        <v>6552</v>
      </c>
      <c r="E22" s="18" t="n">
        <v>475.59621502</v>
      </c>
      <c r="F22" s="20" t="n">
        <v>3.15607761</v>
      </c>
      <c r="G22" s="18" t="n">
        <v>466.40600307</v>
      </c>
      <c r="H22" s="20" t="n">
        <v>8.29231429</v>
      </c>
      <c r="I22" s="18" t="s">
        <v>481</v>
      </c>
      <c r="J22" s="20" t="s">
        <v>481</v>
      </c>
      <c r="K22" s="18" t="s">
        <v>481</v>
      </c>
      <c r="L22" s="20" t="s">
        <v>481</v>
      </c>
      <c r="M22" s="18" t="s">
        <v>481</v>
      </c>
      <c r="N22" s="20" t="s">
        <v>481</v>
      </c>
      <c r="O22" s="18" t="n">
        <v>330.68174861</v>
      </c>
      <c r="P22" s="20" t="n">
        <v>45.51422184</v>
      </c>
      <c r="Q22" s="18" t="n">
        <v>358.04052692</v>
      </c>
      <c r="R22" s="20" t="n">
        <v>8.621598349999999</v>
      </c>
    </row>
    <row r="23" spans="1:18">
      <c r="A23" s="15" t="s">
        <v>498</v>
      </c>
      <c r="B23" s="17" t="n">
        <v>11583</v>
      </c>
      <c r="C23" s="18">
        <f>(329.0/B23*100)</f>
        <v/>
      </c>
      <c r="D23" s="19" t="n">
        <v>11254</v>
      </c>
      <c r="E23" s="18" t="n">
        <v>481.47061019</v>
      </c>
      <c r="F23" s="20" t="n">
        <v>2.55558082</v>
      </c>
      <c r="G23" s="18" t="n">
        <v>490.08401487</v>
      </c>
      <c r="H23" s="20" t="n">
        <v>4.15613388</v>
      </c>
      <c r="I23" s="18" t="s">
        <v>481</v>
      </c>
      <c r="J23" s="20" t="s">
        <v>481</v>
      </c>
      <c r="K23" s="18" t="s">
        <v>481</v>
      </c>
      <c r="L23" s="20" t="s">
        <v>481</v>
      </c>
      <c r="M23" s="18" t="s">
        <v>481</v>
      </c>
      <c r="N23" s="20" t="s">
        <v>481</v>
      </c>
      <c r="O23" s="18" t="s">
        <v>481</v>
      </c>
      <c r="P23" s="20" t="s">
        <v>481</v>
      </c>
      <c r="Q23" s="18" t="n">
        <v>423.7593796</v>
      </c>
      <c r="R23" s="20" t="n">
        <v>9.61481148</v>
      </c>
    </row>
    <row r="24" spans="1:18">
      <c r="A24" s="15" t="s">
        <v>499</v>
      </c>
      <c r="B24" s="17" t="n">
        <v>6647</v>
      </c>
      <c r="C24" s="18">
        <f>(23.0/B24*100)</f>
        <v/>
      </c>
      <c r="D24" s="19" t="n">
        <v>6624</v>
      </c>
      <c r="E24" s="18" t="n">
        <v>540.61195477</v>
      </c>
      <c r="F24" s="20" t="n">
        <v>2.79289879</v>
      </c>
      <c r="G24" s="18" t="n">
        <v>502.05329875</v>
      </c>
      <c r="H24" s="20" t="n">
        <v>12.3871579</v>
      </c>
      <c r="I24" s="18" t="s">
        <v>481</v>
      </c>
      <c r="J24" s="20" t="s">
        <v>481</v>
      </c>
      <c r="K24" s="18" t="s">
        <v>481</v>
      </c>
      <c r="L24" s="20" t="s">
        <v>481</v>
      </c>
      <c r="M24" s="18" t="s">
        <v>481</v>
      </c>
      <c r="N24" s="20" t="s">
        <v>481</v>
      </c>
      <c r="O24" s="18" t="s">
        <v>481</v>
      </c>
      <c r="P24" s="20" t="s">
        <v>481</v>
      </c>
      <c r="Q24" s="18" t="n">
        <v>468.08059525</v>
      </c>
      <c r="R24" s="20" t="n">
        <v>11.67187755</v>
      </c>
    </row>
    <row r="25" spans="1:18">
      <c r="A25" s="15" t="s">
        <v>500</v>
      </c>
      <c r="B25" s="17" t="n">
        <v>5581</v>
      </c>
      <c r="C25" s="18">
        <f>(26.0/B25*100)</f>
        <v/>
      </c>
      <c r="D25" s="19" t="n">
        <v>5555</v>
      </c>
      <c r="E25" s="18" t="n">
        <v>515.47335975</v>
      </c>
      <c r="F25" s="20" t="n">
        <v>3.1893851</v>
      </c>
      <c r="G25" s="18" t="n">
        <v>531.89176377</v>
      </c>
      <c r="H25" s="20" t="n">
        <v>6.29597841</v>
      </c>
      <c r="I25" s="18" t="s">
        <v>481</v>
      </c>
      <c r="J25" s="20" t="s">
        <v>481</v>
      </c>
      <c r="K25" s="18" t="s">
        <v>481</v>
      </c>
      <c r="L25" s="20" t="s">
        <v>481</v>
      </c>
      <c r="M25" s="18" t="s">
        <v>481</v>
      </c>
      <c r="N25" s="20" t="s">
        <v>481</v>
      </c>
      <c r="O25" s="18" t="s">
        <v>481</v>
      </c>
      <c r="P25" s="20" t="s">
        <v>481</v>
      </c>
      <c r="Q25" s="18" t="n">
        <v>459.57140337</v>
      </c>
      <c r="R25" s="20" t="n">
        <v>17.74983952</v>
      </c>
    </row>
    <row r="26" spans="1:18">
      <c r="A26" s="15" t="s">
        <v>501</v>
      </c>
      <c r="B26" s="17" t="n">
        <v>4869</v>
      </c>
      <c r="C26" s="18">
        <f>(108.0/B26*100)</f>
        <v/>
      </c>
      <c r="D26" s="19" t="n">
        <v>4761</v>
      </c>
      <c r="E26" s="18" t="n">
        <v>492.84711385</v>
      </c>
      <c r="F26" s="20" t="n">
        <v>1.53794029</v>
      </c>
      <c r="G26" s="18" t="n">
        <v>468.58002552</v>
      </c>
      <c r="H26" s="20" t="n">
        <v>7.32668561</v>
      </c>
      <c r="I26" s="18" t="s">
        <v>481</v>
      </c>
      <c r="J26" s="20" t="s">
        <v>481</v>
      </c>
      <c r="K26" s="18" t="s">
        <v>481</v>
      </c>
      <c r="L26" s="20" t="s">
        <v>481</v>
      </c>
      <c r="M26" s="18" t="s">
        <v>481</v>
      </c>
      <c r="N26" s="20" t="s">
        <v>481</v>
      </c>
      <c r="O26" s="18" t="s">
        <v>481</v>
      </c>
      <c r="P26" s="20" t="s">
        <v>481</v>
      </c>
      <c r="Q26" s="18" t="n">
        <v>430.2408665</v>
      </c>
      <c r="R26" s="20" t="n">
        <v>9.275964549999999</v>
      </c>
    </row>
    <row r="27" spans="1:18">
      <c r="A27" s="15" t="s">
        <v>502</v>
      </c>
      <c r="B27" s="17" t="n">
        <v>5299</v>
      </c>
      <c r="C27" s="18">
        <f>(245.0/B27*100)</f>
        <v/>
      </c>
      <c r="D27" s="19" t="n">
        <v>5054</v>
      </c>
      <c r="E27" s="18" t="n">
        <v>491.24215378</v>
      </c>
      <c r="F27" s="20" t="n">
        <v>1.20645328</v>
      </c>
      <c r="G27" s="18" t="n">
        <v>453.99908296</v>
      </c>
      <c r="H27" s="20" t="n">
        <v>5.65520912</v>
      </c>
      <c r="I27" s="18" t="s">
        <v>481</v>
      </c>
      <c r="J27" s="20" t="s">
        <v>481</v>
      </c>
      <c r="K27" s="18" t="s">
        <v>481</v>
      </c>
      <c r="L27" s="20" t="s">
        <v>481</v>
      </c>
      <c r="M27" s="18" t="s">
        <v>481</v>
      </c>
      <c r="N27" s="20" t="s">
        <v>481</v>
      </c>
      <c r="O27" s="18" t="s">
        <v>481</v>
      </c>
      <c r="P27" s="20" t="s">
        <v>481</v>
      </c>
      <c r="Q27" s="18" t="n">
        <v>407.1116245</v>
      </c>
      <c r="R27" s="20" t="n">
        <v>5.3688</v>
      </c>
    </row>
    <row r="28" spans="1:18">
      <c r="A28" s="15" t="s">
        <v>503</v>
      </c>
      <c r="B28" s="17" t="n">
        <v>7568</v>
      </c>
      <c r="C28" s="18">
        <f>(640.0/B28*100)</f>
        <v/>
      </c>
      <c r="D28" s="19" t="n">
        <v>6928</v>
      </c>
      <c r="E28" s="18" t="n">
        <v>422.63539074</v>
      </c>
      <c r="F28" s="20" t="n">
        <v>2.27996612</v>
      </c>
      <c r="G28" s="18" t="n">
        <v>402.70629013</v>
      </c>
      <c r="H28" s="20" t="n">
        <v>3.55052008</v>
      </c>
      <c r="I28" s="18" t="s">
        <v>481</v>
      </c>
      <c r="J28" s="20" t="s">
        <v>481</v>
      </c>
      <c r="K28" s="18" t="s">
        <v>481</v>
      </c>
      <c r="L28" s="20" t="s">
        <v>481</v>
      </c>
      <c r="M28" s="18" t="s">
        <v>481</v>
      </c>
      <c r="N28" s="20" t="s">
        <v>481</v>
      </c>
      <c r="O28" s="18" t="s">
        <v>481</v>
      </c>
      <c r="P28" s="20" t="s">
        <v>481</v>
      </c>
      <c r="Q28" s="18" t="n">
        <v>392.94010144</v>
      </c>
      <c r="R28" s="20" t="n">
        <v>6.90991042</v>
      </c>
    </row>
    <row r="29" spans="1:18">
      <c r="A29" s="15" t="s">
        <v>504</v>
      </c>
      <c r="B29" s="17" t="n">
        <v>5385</v>
      </c>
      <c r="C29" s="18">
        <f>(30.0/B29*100)</f>
        <v/>
      </c>
      <c r="D29" s="19" t="n">
        <v>5355</v>
      </c>
      <c r="E29" s="18" t="n">
        <v>515.0051741</v>
      </c>
      <c r="F29" s="20" t="n">
        <v>2.23197588</v>
      </c>
      <c r="G29" s="18" t="n">
        <v>428.99267491</v>
      </c>
      <c r="H29" s="20" t="n">
        <v>17.65692118</v>
      </c>
      <c r="I29" s="18" t="s">
        <v>481</v>
      </c>
      <c r="J29" s="20" t="s">
        <v>481</v>
      </c>
      <c r="K29" s="18" t="s">
        <v>481</v>
      </c>
      <c r="L29" s="20" t="s">
        <v>481</v>
      </c>
      <c r="M29" s="18" t="n">
        <v>358.28551468</v>
      </c>
      <c r="N29" s="20" t="n">
        <v>8.567023300000001</v>
      </c>
      <c r="O29" s="18" t="s">
        <v>481</v>
      </c>
      <c r="P29" s="20" t="s">
        <v>481</v>
      </c>
      <c r="Q29" s="18" t="n">
        <v>374.7740595</v>
      </c>
      <c r="R29" s="20" t="n">
        <v>13.86530497</v>
      </c>
    </row>
    <row r="30" spans="1:18">
      <c r="A30" s="15" t="s">
        <v>505</v>
      </c>
      <c r="B30" s="17" t="n">
        <v>4520</v>
      </c>
      <c r="C30" s="18">
        <f>(290.0/B30*100)</f>
        <v/>
      </c>
      <c r="D30" s="19" t="n">
        <v>4230</v>
      </c>
      <c r="E30" s="18" t="n">
        <v>518.38146399</v>
      </c>
      <c r="F30" s="20" t="n">
        <v>2.48433171</v>
      </c>
      <c r="G30" s="18" t="n">
        <v>487.05735543</v>
      </c>
      <c r="H30" s="20" t="n">
        <v>12.21274835</v>
      </c>
      <c r="I30" s="18" t="s">
        <v>481</v>
      </c>
      <c r="J30" s="20" t="s">
        <v>481</v>
      </c>
      <c r="K30" s="18" t="s">
        <v>481</v>
      </c>
      <c r="L30" s="20" t="s">
        <v>481</v>
      </c>
      <c r="M30" s="18" t="s">
        <v>481</v>
      </c>
      <c r="N30" s="20" t="s">
        <v>481</v>
      </c>
      <c r="O30" s="18" t="s">
        <v>481</v>
      </c>
      <c r="P30" s="20" t="s">
        <v>481</v>
      </c>
      <c r="Q30" s="18" t="n">
        <v>437.48807867</v>
      </c>
      <c r="R30" s="20" t="n">
        <v>9.14631406</v>
      </c>
    </row>
    <row r="31" spans="1:18">
      <c r="A31" s="15" t="s">
        <v>506</v>
      </c>
      <c r="B31" s="17" t="n">
        <v>5456</v>
      </c>
      <c r="C31" s="18">
        <f>(161.0/B31*100)</f>
        <v/>
      </c>
      <c r="D31" s="19" t="n">
        <v>5295</v>
      </c>
      <c r="E31" s="18" t="n">
        <v>505.1070811</v>
      </c>
      <c r="F31" s="20" t="n">
        <v>2.07268531</v>
      </c>
      <c r="G31" s="18" t="n">
        <v>454.39791778</v>
      </c>
      <c r="H31" s="20" t="n">
        <v>9.864528849999999</v>
      </c>
      <c r="I31" s="18" t="s">
        <v>481</v>
      </c>
      <c r="J31" s="20" t="s">
        <v>481</v>
      </c>
      <c r="K31" s="18" t="s">
        <v>481</v>
      </c>
      <c r="L31" s="20" t="s">
        <v>481</v>
      </c>
      <c r="M31" s="18" t="s">
        <v>481</v>
      </c>
      <c r="N31" s="20" t="s">
        <v>481</v>
      </c>
      <c r="O31" s="18" t="s">
        <v>481</v>
      </c>
      <c r="P31" s="20" t="s">
        <v>481</v>
      </c>
      <c r="Q31" s="18" t="n">
        <v>417.54715173</v>
      </c>
      <c r="R31" s="20" t="n">
        <v>7.30601457</v>
      </c>
    </row>
    <row r="32" spans="1:18">
      <c r="A32" s="15" t="s">
        <v>507</v>
      </c>
      <c r="B32" s="17" t="n">
        <v>4478</v>
      </c>
      <c r="C32" s="18">
        <f>(6.0/B32*100)</f>
        <v/>
      </c>
      <c r="D32" s="19" t="n">
        <v>4472</v>
      </c>
      <c r="E32" s="18" t="n">
        <v>504.52947262</v>
      </c>
      <c r="F32" s="20" t="n">
        <v>2.46182803</v>
      </c>
      <c r="G32" s="18" t="n">
        <v>478.59126038</v>
      </c>
      <c r="H32" s="20" t="n">
        <v>6.74621518</v>
      </c>
      <c r="I32" s="18" t="s">
        <v>481</v>
      </c>
      <c r="J32" s="20" t="s">
        <v>481</v>
      </c>
      <c r="K32" s="18" t="s">
        <v>481</v>
      </c>
      <c r="L32" s="20" t="s">
        <v>481</v>
      </c>
      <c r="M32" s="18" t="s">
        <v>481</v>
      </c>
      <c r="N32" s="20" t="s">
        <v>481</v>
      </c>
      <c r="O32" s="18" t="s">
        <v>481</v>
      </c>
      <c r="P32" s="20" t="s">
        <v>481</v>
      </c>
      <c r="Q32" s="18" t="n">
        <v>416.61865001</v>
      </c>
      <c r="R32" s="20" t="n">
        <v>13.72146812</v>
      </c>
    </row>
    <row r="33" spans="1:18">
      <c r="A33" s="15" t="s">
        <v>508</v>
      </c>
      <c r="B33" s="17" t="n">
        <v>7325</v>
      </c>
      <c r="C33" s="18">
        <f>(90.0/B33*100)</f>
        <v/>
      </c>
      <c r="D33" s="19" t="n">
        <v>7235</v>
      </c>
      <c r="E33" s="18" t="n">
        <v>504.01355423</v>
      </c>
      <c r="F33" s="20" t="n">
        <v>2.42646581</v>
      </c>
      <c r="G33" s="18" t="n">
        <v>476.57534226</v>
      </c>
      <c r="H33" s="20" t="n">
        <v>7.9691717</v>
      </c>
      <c r="I33" s="18" t="s">
        <v>481</v>
      </c>
      <c r="J33" s="20" t="s">
        <v>481</v>
      </c>
      <c r="K33" s="18" t="s">
        <v>481</v>
      </c>
      <c r="L33" s="20" t="s">
        <v>481</v>
      </c>
      <c r="M33" s="18" t="s">
        <v>481</v>
      </c>
      <c r="N33" s="20" t="s">
        <v>481</v>
      </c>
      <c r="O33" s="18" t="s">
        <v>481</v>
      </c>
      <c r="P33" s="20" t="s">
        <v>481</v>
      </c>
      <c r="Q33" s="18" t="n">
        <v>412.81889365</v>
      </c>
      <c r="R33" s="20" t="n">
        <v>9.26738157</v>
      </c>
    </row>
    <row r="34" spans="1:18">
      <c r="A34" s="15" t="s">
        <v>509</v>
      </c>
      <c r="B34" s="17" t="n">
        <v>6350</v>
      </c>
      <c r="C34" s="18">
        <f>(119.0/B34*100)</f>
        <v/>
      </c>
      <c r="D34" s="19" t="n">
        <v>6231</v>
      </c>
      <c r="E34" s="18" t="n">
        <v>472.13978037</v>
      </c>
      <c r="F34" s="20" t="n">
        <v>2.42247263</v>
      </c>
      <c r="G34" s="18" t="n">
        <v>447.3310388</v>
      </c>
      <c r="H34" s="20" t="n">
        <v>4.60557862</v>
      </c>
      <c r="I34" s="18" t="s">
        <v>481</v>
      </c>
      <c r="J34" s="20" t="s">
        <v>481</v>
      </c>
      <c r="K34" s="18" t="s">
        <v>481</v>
      </c>
      <c r="L34" s="20" t="s">
        <v>481</v>
      </c>
      <c r="M34" s="18" t="n">
        <v>306.56969545</v>
      </c>
      <c r="N34" s="20" t="n">
        <v>10.27624616</v>
      </c>
      <c r="O34" s="18" t="s">
        <v>481</v>
      </c>
      <c r="P34" s="20" t="s">
        <v>481</v>
      </c>
      <c r="Q34" s="18" t="n">
        <v>395.28973713</v>
      </c>
      <c r="R34" s="20" t="n">
        <v>8.055643870000001</v>
      </c>
    </row>
    <row r="35" spans="1:18">
      <c r="A35" s="15" t="s">
        <v>510</v>
      </c>
      <c r="B35" s="17" t="n">
        <v>6406</v>
      </c>
      <c r="C35" s="18">
        <f>(98.0/B35*100)</f>
        <v/>
      </c>
      <c r="D35" s="19" t="n">
        <v>6308</v>
      </c>
      <c r="E35" s="18" t="n">
        <v>511.68659983</v>
      </c>
      <c r="F35" s="20" t="n">
        <v>1.86103472</v>
      </c>
      <c r="G35" s="18" t="n">
        <v>525.83355004</v>
      </c>
      <c r="H35" s="20" t="n">
        <v>2.4083831</v>
      </c>
      <c r="I35" s="18" t="s">
        <v>481</v>
      </c>
      <c r="J35" s="20" t="s">
        <v>481</v>
      </c>
      <c r="K35" s="18" t="s">
        <v>481</v>
      </c>
      <c r="L35" s="20" t="s">
        <v>481</v>
      </c>
      <c r="M35" s="18" t="n">
        <v>374.85244494</v>
      </c>
      <c r="N35" s="20" t="n">
        <v>5.84040672</v>
      </c>
      <c r="O35" s="18" t="s">
        <v>481</v>
      </c>
      <c r="P35" s="20" t="s">
        <v>481</v>
      </c>
      <c r="Q35" s="18" t="n">
        <v>459.07528229</v>
      </c>
      <c r="R35" s="20" t="n">
        <v>9.545242229999999</v>
      </c>
    </row>
    <row r="36" spans="1:18">
      <c r="A36" s="15" t="s">
        <v>511</v>
      </c>
      <c r="B36" s="17" t="n">
        <v>6736</v>
      </c>
      <c r="C36" s="18">
        <f>(116.0/B36*100)</f>
        <v/>
      </c>
      <c r="D36" s="19" t="n">
        <v>6620</v>
      </c>
      <c r="E36" s="18" t="n">
        <v>496.98129008</v>
      </c>
      <c r="F36" s="20" t="n">
        <v>2.01709516</v>
      </c>
      <c r="G36" s="18" t="n">
        <v>463.19137321</v>
      </c>
      <c r="H36" s="20" t="n">
        <v>7.09842314</v>
      </c>
      <c r="I36" s="18" t="s">
        <v>481</v>
      </c>
      <c r="J36" s="20" t="s">
        <v>481</v>
      </c>
      <c r="K36" s="18" t="s">
        <v>481</v>
      </c>
      <c r="L36" s="20" t="s">
        <v>481</v>
      </c>
      <c r="M36" s="18" t="s">
        <v>481</v>
      </c>
      <c r="N36" s="20" t="s">
        <v>481</v>
      </c>
      <c r="O36" s="18" t="s">
        <v>481</v>
      </c>
      <c r="P36" s="20" t="s">
        <v>481</v>
      </c>
      <c r="Q36" s="18" t="n">
        <v>428.84140108</v>
      </c>
      <c r="R36" s="20" t="n">
        <v>8.061874619999999</v>
      </c>
    </row>
    <row r="37" spans="1:18">
      <c r="A37" s="15" t="s">
        <v>512</v>
      </c>
      <c r="B37" s="17" t="n">
        <v>5458</v>
      </c>
      <c r="C37" s="18">
        <f>(254.0/B37*100)</f>
        <v/>
      </c>
      <c r="D37" s="19" t="n">
        <v>5204</v>
      </c>
      <c r="E37" s="18" t="n">
        <v>503.00350021</v>
      </c>
      <c r="F37" s="20" t="n">
        <v>3.39683587</v>
      </c>
      <c r="G37" s="18" t="n">
        <v>454.31624856</v>
      </c>
      <c r="H37" s="20" t="n">
        <v>9.054717350000001</v>
      </c>
      <c r="I37" s="18" t="s">
        <v>481</v>
      </c>
      <c r="J37" s="20" t="s">
        <v>481</v>
      </c>
      <c r="K37" s="18" t="s">
        <v>481</v>
      </c>
      <c r="L37" s="20" t="s">
        <v>481</v>
      </c>
      <c r="M37" s="18" t="s">
        <v>481</v>
      </c>
      <c r="N37" s="20" t="s">
        <v>481</v>
      </c>
      <c r="O37" s="18" t="s">
        <v>481</v>
      </c>
      <c r="P37" s="20" t="s">
        <v>481</v>
      </c>
      <c r="Q37" s="18" t="n">
        <v>410.48770614</v>
      </c>
      <c r="R37" s="20" t="n">
        <v>7.77004095</v>
      </c>
    </row>
    <row r="38" spans="1:18">
      <c r="A38" s="15" t="s">
        <v>513</v>
      </c>
      <c r="B38" s="17" t="n">
        <v>5860</v>
      </c>
      <c r="C38" s="18">
        <f>(36.0/B38*100)</f>
        <v/>
      </c>
      <c r="D38" s="19" t="n">
        <v>5824</v>
      </c>
      <c r="E38" s="18" t="n">
        <v>509.42250264</v>
      </c>
      <c r="F38" s="20" t="n">
        <v>2.97733448</v>
      </c>
      <c r="G38" s="18" t="n">
        <v>453.22152473</v>
      </c>
      <c r="H38" s="20" t="n">
        <v>11.71044582</v>
      </c>
      <c r="I38" s="18" t="s">
        <v>481</v>
      </c>
      <c r="J38" s="20" t="s">
        <v>481</v>
      </c>
      <c r="K38" s="18" t="s">
        <v>481</v>
      </c>
      <c r="L38" s="20" t="s">
        <v>481</v>
      </c>
      <c r="M38" s="18" t="s">
        <v>481</v>
      </c>
      <c r="N38" s="20" t="s">
        <v>481</v>
      </c>
      <c r="O38" s="18" t="s">
        <v>481</v>
      </c>
      <c r="P38" s="20" t="s">
        <v>481</v>
      </c>
      <c r="Q38" s="18" t="n">
        <v>497.76002962</v>
      </c>
      <c r="R38" s="20" t="n">
        <v>5.12149021</v>
      </c>
    </row>
    <row r="39" spans="1:18">
      <c r="A39" s="15" t="s">
        <v>514</v>
      </c>
      <c r="B39" s="17" t="n">
        <v>5895</v>
      </c>
      <c r="C39" s="18">
        <f>(34.0/B39*100)</f>
        <v/>
      </c>
      <c r="D39" s="19" t="n">
        <v>5861</v>
      </c>
      <c r="E39" s="18" t="n">
        <v>428.27927934</v>
      </c>
      <c r="F39" s="20" t="n">
        <v>3.9756723</v>
      </c>
      <c r="G39" s="18" t="n">
        <v>403.22824373</v>
      </c>
      <c r="H39" s="20" t="n">
        <v>7.53571394</v>
      </c>
      <c r="I39" s="18" t="s">
        <v>481</v>
      </c>
      <c r="J39" s="20" t="s">
        <v>481</v>
      </c>
      <c r="K39" s="18" t="s">
        <v>481</v>
      </c>
      <c r="L39" s="20" t="s">
        <v>481</v>
      </c>
      <c r="M39" s="18" t="s">
        <v>481</v>
      </c>
      <c r="N39" s="20" t="s">
        <v>481</v>
      </c>
      <c r="O39" s="18" t="s">
        <v>481</v>
      </c>
      <c r="P39" s="20" t="s">
        <v>481</v>
      </c>
      <c r="Q39" s="18" t="n">
        <v>376.72802281</v>
      </c>
      <c r="R39" s="20" t="n">
        <v>10.78107817</v>
      </c>
    </row>
    <row r="40" spans="1:18">
      <c r="A40" s="15" t="s">
        <v>515</v>
      </c>
      <c r="B40" s="17" t="n">
        <v>14157</v>
      </c>
      <c r="C40" s="18">
        <f>(467.0/B40*100)</f>
        <v/>
      </c>
      <c r="D40" s="19" t="n">
        <v>13690</v>
      </c>
      <c r="E40" s="18" t="n">
        <v>514.12115783</v>
      </c>
      <c r="F40" s="20" t="n">
        <v>2.54643482</v>
      </c>
      <c r="G40" s="18" t="n">
        <v>462.66519483</v>
      </c>
      <c r="H40" s="20" t="n">
        <v>9.777612080000001</v>
      </c>
      <c r="I40" s="18" t="s">
        <v>481</v>
      </c>
      <c r="J40" s="20" t="s">
        <v>481</v>
      </c>
      <c r="K40" s="18" t="s">
        <v>481</v>
      </c>
      <c r="L40" s="20" t="s">
        <v>481</v>
      </c>
      <c r="M40" s="18" t="s">
        <v>481</v>
      </c>
      <c r="N40" s="20" t="s">
        <v>481</v>
      </c>
      <c r="O40" s="18" t="s">
        <v>481</v>
      </c>
      <c r="P40" s="20" t="s">
        <v>481</v>
      </c>
      <c r="Q40" s="18" t="n">
        <v>427.75580266</v>
      </c>
      <c r="R40" s="20" t="n">
        <v>8.2518268</v>
      </c>
    </row>
    <row r="41" spans="1:18">
      <c r="A41" s="15" t="s">
        <v>516</v>
      </c>
      <c r="B41" s="17" t="n">
        <v>5712</v>
      </c>
      <c r="C41" s="18">
        <f>(83.0/B41*100)</f>
        <v/>
      </c>
      <c r="D41" s="19" t="n">
        <v>5629</v>
      </c>
      <c r="E41" s="18" t="n">
        <v>501.17006808</v>
      </c>
      <c r="F41" s="20" t="n">
        <v>2.92169658</v>
      </c>
      <c r="G41" s="18" t="n">
        <v>476.86753146</v>
      </c>
      <c r="H41" s="20" t="n">
        <v>10.69717173</v>
      </c>
      <c r="I41" s="18" t="s">
        <v>481</v>
      </c>
      <c r="J41" s="20" t="s">
        <v>481</v>
      </c>
      <c r="K41" s="18" t="s">
        <v>481</v>
      </c>
      <c r="L41" s="20" t="s">
        <v>481</v>
      </c>
      <c r="M41" s="18" t="n">
        <v>387.44235424</v>
      </c>
      <c r="N41" s="20" t="n">
        <v>14.52510266</v>
      </c>
      <c r="O41" s="18" t="s">
        <v>481</v>
      </c>
      <c r="P41" s="20" t="s">
        <v>481</v>
      </c>
      <c r="Q41" s="18" t="n">
        <v>420.98583723</v>
      </c>
      <c r="R41" s="20" t="n">
        <v>13.89835419</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375.7451021</v>
      </c>
      <c r="N45" s="20" t="n">
        <v>2.64238063</v>
      </c>
      <c r="O45" s="18" t="s">
        <v>481</v>
      </c>
      <c r="P45" s="20" t="s">
        <v>481</v>
      </c>
      <c r="Q45" s="18" t="s">
        <v>481</v>
      </c>
      <c r="R45" s="20" t="s">
        <v>481</v>
      </c>
    </row>
    <row r="46" spans="1:18">
      <c r="A46" s="15" t="s">
        <v>521</v>
      </c>
      <c r="B46" s="17" t="n">
        <v>23141</v>
      </c>
      <c r="C46" s="18">
        <f>(2423.0/B46*100)</f>
        <v/>
      </c>
      <c r="D46" s="19" t="n">
        <v>20718</v>
      </c>
      <c r="E46" s="18" t="n">
        <v>413.14846135</v>
      </c>
      <c r="F46" s="20" t="n">
        <v>3.14229216</v>
      </c>
      <c r="G46" s="18" t="n">
        <v>409.8693245</v>
      </c>
      <c r="H46" s="20" t="n">
        <v>4.09810395</v>
      </c>
      <c r="I46" s="18" t="s">
        <v>481</v>
      </c>
      <c r="J46" s="20" t="s">
        <v>481</v>
      </c>
      <c r="K46" s="18" t="s">
        <v>481</v>
      </c>
      <c r="L46" s="20" t="s">
        <v>481</v>
      </c>
      <c r="M46" s="18" t="s">
        <v>481</v>
      </c>
      <c r="N46" s="20" t="s">
        <v>481</v>
      </c>
      <c r="O46" s="18" t="s">
        <v>481</v>
      </c>
      <c r="P46" s="20" t="s">
        <v>481</v>
      </c>
      <c r="Q46" s="18" t="n">
        <v>384.43072136</v>
      </c>
      <c r="R46" s="20" t="n">
        <v>2.38779003</v>
      </c>
    </row>
    <row r="47" spans="1:18">
      <c r="A47" s="15" t="s">
        <v>522</v>
      </c>
      <c r="B47" s="17" t="n">
        <v>5928</v>
      </c>
      <c r="C47" s="18">
        <f>(498.0/B47*100)</f>
        <v/>
      </c>
      <c r="D47" s="19" t="n">
        <v>5430</v>
      </c>
      <c r="E47" s="18" t="n">
        <v>461.7664085</v>
      </c>
      <c r="F47" s="20" t="n">
        <v>4.20110225</v>
      </c>
      <c r="G47" s="18" t="n">
        <v>423.01014682</v>
      </c>
      <c r="H47" s="20" t="n">
        <v>7.4951389</v>
      </c>
      <c r="I47" s="18" t="s">
        <v>481</v>
      </c>
      <c r="J47" s="20" t="s">
        <v>481</v>
      </c>
      <c r="K47" s="18" t="s">
        <v>481</v>
      </c>
      <c r="L47" s="20" t="s">
        <v>481</v>
      </c>
      <c r="M47" s="18" t="s">
        <v>481</v>
      </c>
      <c r="N47" s="20" t="s">
        <v>481</v>
      </c>
      <c r="O47" s="18" t="s">
        <v>481</v>
      </c>
      <c r="P47" s="20" t="s">
        <v>481</v>
      </c>
      <c r="Q47" s="18" t="n">
        <v>377.18933182</v>
      </c>
      <c r="R47" s="20" t="n">
        <v>6.15344523</v>
      </c>
    </row>
    <row r="48" spans="1:18">
      <c r="A48" s="15" t="s">
        <v>523</v>
      </c>
      <c r="B48" s="17" t="n">
        <v>9841</v>
      </c>
      <c r="C48" s="18">
        <f>(9.0/B48*100)</f>
        <v/>
      </c>
      <c r="D48" s="19" t="n">
        <v>9832</v>
      </c>
      <c r="E48" s="18" t="n">
        <v>518.50040058</v>
      </c>
      <c r="F48" s="20" t="n">
        <v>4.60788622</v>
      </c>
      <c r="G48" s="18" t="n">
        <v>509.42076225</v>
      </c>
      <c r="H48" s="20" t="n">
        <v>15.45847749</v>
      </c>
      <c r="I48" s="18" t="s">
        <v>481</v>
      </c>
      <c r="J48" s="20" t="s">
        <v>481</v>
      </c>
      <c r="K48" s="18" t="s">
        <v>481</v>
      </c>
      <c r="L48" s="20" t="s">
        <v>481</v>
      </c>
      <c r="M48" s="18" t="s">
        <v>481</v>
      </c>
      <c r="N48" s="20" t="s">
        <v>481</v>
      </c>
      <c r="O48" s="18" t="s">
        <v>481</v>
      </c>
      <c r="P48" s="20" t="s">
        <v>481</v>
      </c>
      <c r="Q48" s="18" t="n">
        <v>469.03791039</v>
      </c>
      <c r="R48" s="20" t="n">
        <v>29.78145517</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432.22624802</v>
      </c>
      <c r="N49" s="20" t="n">
        <v>2.8653235</v>
      </c>
      <c r="O49" s="18" t="s">
        <v>481</v>
      </c>
      <c r="P49" s="20" t="s">
        <v>481</v>
      </c>
      <c r="Q49" s="18" t="s">
        <v>481</v>
      </c>
      <c r="R49" s="20" t="s">
        <v>481</v>
      </c>
    </row>
    <row r="50" spans="1:18">
      <c r="A50" s="15" t="s">
        <v>525</v>
      </c>
      <c r="B50" s="17" t="n">
        <v>11795</v>
      </c>
      <c r="C50" s="18">
        <f>(511.0/B50*100)</f>
        <v/>
      </c>
      <c r="D50" s="19" t="n">
        <v>11284</v>
      </c>
      <c r="E50" s="18" t="n">
        <v>421.09927508</v>
      </c>
      <c r="F50" s="20" t="n">
        <v>2.37498379</v>
      </c>
      <c r="G50" s="18" t="n">
        <v>399.91436378</v>
      </c>
      <c r="H50" s="20" t="n">
        <v>5.20822855</v>
      </c>
      <c r="I50" s="18" t="s">
        <v>481</v>
      </c>
      <c r="J50" s="20" t="s">
        <v>481</v>
      </c>
      <c r="K50" s="18" t="s">
        <v>481</v>
      </c>
      <c r="L50" s="20" t="s">
        <v>481</v>
      </c>
      <c r="M50" s="18" t="s">
        <v>481</v>
      </c>
      <c r="N50" s="20" t="s">
        <v>481</v>
      </c>
      <c r="O50" s="18" t="s">
        <v>481</v>
      </c>
      <c r="P50" s="20" t="s">
        <v>481</v>
      </c>
      <c r="Q50" s="18" t="n">
        <v>368.50437208</v>
      </c>
      <c r="R50" s="20" t="n">
        <v>7.09096693</v>
      </c>
    </row>
    <row r="51" spans="1:18">
      <c r="A51" s="15" t="s">
        <v>526</v>
      </c>
      <c r="B51" s="17" t="n">
        <v>6866</v>
      </c>
      <c r="C51" s="18">
        <f>(114.0/B51*100)</f>
        <v/>
      </c>
      <c r="D51" s="19" t="n">
        <v>6752</v>
      </c>
      <c r="E51" s="18" t="n">
        <v>425.00876885</v>
      </c>
      <c r="F51" s="20" t="n">
        <v>2.3014162</v>
      </c>
      <c r="G51" s="18" t="n">
        <v>403.20702232</v>
      </c>
      <c r="H51" s="20" t="n">
        <v>5.07217643</v>
      </c>
      <c r="I51" s="18" t="s">
        <v>481</v>
      </c>
      <c r="J51" s="20" t="s">
        <v>481</v>
      </c>
      <c r="K51" s="18" t="s">
        <v>481</v>
      </c>
      <c r="L51" s="20" t="s">
        <v>481</v>
      </c>
      <c r="M51" s="18" t="n">
        <v>410.85572185</v>
      </c>
      <c r="N51" s="20" t="n">
        <v>3.7997542</v>
      </c>
      <c r="O51" s="18" t="s">
        <v>481</v>
      </c>
      <c r="P51" s="20" t="s">
        <v>481</v>
      </c>
      <c r="Q51" s="18" t="n">
        <v>397.51819576</v>
      </c>
      <c r="R51" s="20" t="n">
        <v>6.54968594</v>
      </c>
    </row>
    <row r="52" spans="1:18">
      <c r="A52" s="15" t="s">
        <v>527</v>
      </c>
      <c r="B52" s="17" t="n">
        <v>5809</v>
      </c>
      <c r="C52" s="18">
        <f>(127.0/B52*100)</f>
        <v/>
      </c>
      <c r="D52" s="19" t="n">
        <v>5682</v>
      </c>
      <c r="E52" s="18" t="n">
        <v>478.35721218</v>
      </c>
      <c r="F52" s="20" t="n">
        <v>2.55509842</v>
      </c>
      <c r="G52" s="18" t="n">
        <v>464.87006521</v>
      </c>
      <c r="H52" s="20" t="n">
        <v>4.92846815</v>
      </c>
      <c r="I52" s="18" t="s">
        <v>481</v>
      </c>
      <c r="J52" s="20" t="s">
        <v>481</v>
      </c>
      <c r="K52" s="18" t="s">
        <v>481</v>
      </c>
      <c r="L52" s="20" t="s">
        <v>481</v>
      </c>
      <c r="M52" s="18" t="s">
        <v>481</v>
      </c>
      <c r="N52" s="20" t="s">
        <v>481</v>
      </c>
      <c r="O52" s="18" t="s">
        <v>481</v>
      </c>
      <c r="P52" s="20" t="s">
        <v>481</v>
      </c>
      <c r="Q52" s="18" t="n">
        <v>391.62391243</v>
      </c>
      <c r="R52" s="20" t="n">
        <v>8.10720836</v>
      </c>
    </row>
    <row r="53" spans="1:18">
      <c r="A53" s="15" t="s">
        <v>528</v>
      </c>
      <c r="B53" s="17" t="n">
        <v>5571</v>
      </c>
      <c r="C53" s="18">
        <f>(150.0/B53*100)</f>
        <v/>
      </c>
      <c r="D53" s="19" t="n">
        <v>5421</v>
      </c>
      <c r="E53" s="18" t="n">
        <v>442.56886768</v>
      </c>
      <c r="F53" s="20" t="n">
        <v>1.53266591</v>
      </c>
      <c r="G53" s="18" t="n">
        <v>399.12339348</v>
      </c>
      <c r="H53" s="20" t="n">
        <v>5.03224988</v>
      </c>
      <c r="I53" s="18" t="s">
        <v>481</v>
      </c>
      <c r="J53" s="20" t="s">
        <v>481</v>
      </c>
      <c r="K53" s="18" t="s">
        <v>481</v>
      </c>
      <c r="L53" s="20" t="s">
        <v>481</v>
      </c>
      <c r="M53" s="18" t="s">
        <v>481</v>
      </c>
      <c r="N53" s="20" t="s">
        <v>481</v>
      </c>
      <c r="O53" s="18" t="s">
        <v>481</v>
      </c>
      <c r="P53" s="20" t="s">
        <v>481</v>
      </c>
      <c r="Q53" s="18" t="n">
        <v>363.3575061</v>
      </c>
      <c r="R53" s="20" t="n">
        <v>4.44110146</v>
      </c>
    </row>
    <row r="54" spans="1:18">
      <c r="A54" s="15" t="s">
        <v>529</v>
      </c>
      <c r="B54" s="17" t="n">
        <v>4740</v>
      </c>
      <c r="C54" s="18">
        <f>(669.0/B54*100)</f>
        <v/>
      </c>
      <c r="D54" s="19" t="n">
        <v>4071</v>
      </c>
      <c r="E54" s="18" t="n">
        <v>345.17502017</v>
      </c>
      <c r="F54" s="20" t="n">
        <v>3.08039306</v>
      </c>
      <c r="G54" s="18" t="n">
        <v>317.92588021</v>
      </c>
      <c r="H54" s="20" t="n">
        <v>7.4602451</v>
      </c>
      <c r="I54" s="18" t="s">
        <v>481</v>
      </c>
      <c r="J54" s="20" t="s">
        <v>481</v>
      </c>
      <c r="K54" s="18" t="s">
        <v>481</v>
      </c>
      <c r="L54" s="20" t="s">
        <v>481</v>
      </c>
      <c r="M54" s="18" t="s">
        <v>481</v>
      </c>
      <c r="N54" s="20" t="s">
        <v>481</v>
      </c>
      <c r="O54" s="18" t="s">
        <v>481</v>
      </c>
      <c r="P54" s="20" t="s">
        <v>481</v>
      </c>
      <c r="Q54" s="18" t="n">
        <v>289.90365238</v>
      </c>
      <c r="R54" s="20" t="n">
        <v>4.16048183</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411.13152395</v>
      </c>
      <c r="N55" s="20" t="n">
        <v>2.41692503</v>
      </c>
      <c r="O55" s="18" t="s">
        <v>481</v>
      </c>
      <c r="P55" s="20" t="s">
        <v>481</v>
      </c>
      <c r="Q55" s="18" t="s">
        <v>481</v>
      </c>
      <c r="R55" s="20" t="s">
        <v>481</v>
      </c>
    </row>
    <row r="56" spans="1:18">
      <c r="A56" s="15" t="s">
        <v>531</v>
      </c>
      <c r="B56" s="17" t="n">
        <v>5359</v>
      </c>
      <c r="C56" s="18">
        <f>(77.0/B56*100)</f>
        <v/>
      </c>
      <c r="D56" s="19" t="n">
        <v>5282</v>
      </c>
      <c r="E56" s="18" t="n">
        <v>524.93934485</v>
      </c>
      <c r="F56" s="20" t="n">
        <v>2.49819406</v>
      </c>
      <c r="G56" s="18" t="n">
        <v>486.33594716</v>
      </c>
      <c r="H56" s="20" t="n">
        <v>11.61754956</v>
      </c>
      <c r="I56" s="18" t="s">
        <v>481</v>
      </c>
      <c r="J56" s="20" t="s">
        <v>481</v>
      </c>
      <c r="K56" s="18" t="s">
        <v>481</v>
      </c>
      <c r="L56" s="20" t="s">
        <v>481</v>
      </c>
      <c r="M56" s="18" t="s">
        <v>481</v>
      </c>
      <c r="N56" s="20" t="s">
        <v>481</v>
      </c>
      <c r="O56" s="18" t="s">
        <v>481</v>
      </c>
      <c r="P56" s="20" t="s">
        <v>481</v>
      </c>
      <c r="Q56" s="18" t="n">
        <v>451.47803181</v>
      </c>
      <c r="R56" s="20" t="n">
        <v>13.57422979</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403.09974532</v>
      </c>
      <c r="N57" s="20" t="n">
        <v>2.56579015</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408.6691134</v>
      </c>
      <c r="N58" s="20" t="n">
        <v>2.67440156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378.44218506</v>
      </c>
      <c r="N59" s="20" t="n">
        <v>1.6995879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386.48537246</v>
      </c>
      <c r="N60" s="20" t="n">
        <v>3.39522632</v>
      </c>
      <c r="O60" s="18" t="s">
        <v>481</v>
      </c>
      <c r="P60" s="20" t="s">
        <v>481</v>
      </c>
      <c r="Q60" s="18" t="s">
        <v>481</v>
      </c>
      <c r="R60" s="20" t="s">
        <v>481</v>
      </c>
    </row>
    <row r="61" spans="1:18">
      <c r="A61" s="15" t="s">
        <v>536</v>
      </c>
      <c r="B61" s="17" t="n">
        <v>6525</v>
      </c>
      <c r="C61" s="18">
        <f>(195.0/B61*100)</f>
        <v/>
      </c>
      <c r="D61" s="19" t="n">
        <v>6330</v>
      </c>
      <c r="E61" s="18" t="n">
        <v>481.63276036</v>
      </c>
      <c r="F61" s="20" t="n">
        <v>2.47760147</v>
      </c>
      <c r="G61" s="18" t="n">
        <v>451.45695169</v>
      </c>
      <c r="H61" s="20" t="n">
        <v>6.66703881</v>
      </c>
      <c r="I61" s="18" t="s">
        <v>481</v>
      </c>
      <c r="J61" s="20" t="s">
        <v>481</v>
      </c>
      <c r="K61" s="18" t="s">
        <v>481</v>
      </c>
      <c r="L61" s="20" t="s">
        <v>481</v>
      </c>
      <c r="M61" s="18" t="s">
        <v>481</v>
      </c>
      <c r="N61" s="20" t="s">
        <v>481</v>
      </c>
      <c r="O61" s="18" t="s">
        <v>481</v>
      </c>
      <c r="P61" s="20" t="s">
        <v>481</v>
      </c>
      <c r="Q61" s="18" t="n">
        <v>376.423719</v>
      </c>
      <c r="R61" s="20" t="n">
        <v>7.50891067</v>
      </c>
    </row>
    <row r="62" spans="1:18">
      <c r="A62" s="15" t="s">
        <v>537</v>
      </c>
      <c r="B62" s="17" t="n">
        <v>4476</v>
      </c>
      <c r="C62" s="18">
        <f>(3.0/B62*100)</f>
        <v/>
      </c>
      <c r="D62" s="19" t="n">
        <v>4473</v>
      </c>
      <c r="E62" s="18" t="n">
        <v>529.05743943</v>
      </c>
      <c r="F62" s="20" t="n">
        <v>1.10281521</v>
      </c>
      <c r="G62" s="18" t="n">
        <v>504.65457168</v>
      </c>
      <c r="H62" s="20" t="n">
        <v>9.47953809</v>
      </c>
      <c r="I62" s="18" t="s">
        <v>481</v>
      </c>
      <c r="J62" s="20" t="s">
        <v>481</v>
      </c>
      <c r="K62" s="18" t="s">
        <v>481</v>
      </c>
      <c r="L62" s="20" t="s">
        <v>481</v>
      </c>
      <c r="M62" s="18" t="s">
        <v>481</v>
      </c>
      <c r="N62" s="20" t="s">
        <v>481</v>
      </c>
      <c r="O62" s="18" t="s">
        <v>481</v>
      </c>
      <c r="P62" s="20" t="s">
        <v>481</v>
      </c>
      <c r="Q62" s="18" t="n">
        <v>512.23222692</v>
      </c>
      <c r="R62" s="20" t="n">
        <v>24.10556253</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383.68238779</v>
      </c>
      <c r="N63" s="20" t="n">
        <v>1.24851448</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464.78196465</v>
      </c>
      <c r="N64" s="20" t="n">
        <v>1.64197035</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427.99780567</v>
      </c>
      <c r="N65" s="20" t="n">
        <v>1.97258457</v>
      </c>
      <c r="O65" s="18" t="s">
        <v>481</v>
      </c>
      <c r="P65" s="20" t="s">
        <v>481</v>
      </c>
      <c r="Q65" s="18" t="s">
        <v>481</v>
      </c>
      <c r="R65" s="20" t="s">
        <v>481</v>
      </c>
    </row>
    <row r="66" spans="1:18">
      <c r="A66" s="15" t="s">
        <v>541</v>
      </c>
      <c r="B66" s="17" t="n">
        <v>5665</v>
      </c>
      <c r="C66" s="18">
        <f>(107.0/B66*100)</f>
        <v/>
      </c>
      <c r="D66" s="19" t="n">
        <v>5558</v>
      </c>
      <c r="E66" s="18" t="n">
        <v>420.13718862</v>
      </c>
      <c r="F66" s="20" t="n">
        <v>1.28236906</v>
      </c>
      <c r="G66" s="18" t="n">
        <v>413.99517133</v>
      </c>
      <c r="H66" s="20" t="n">
        <v>4.66519334</v>
      </c>
      <c r="I66" s="18" t="s">
        <v>481</v>
      </c>
      <c r="J66" s="20" t="s">
        <v>481</v>
      </c>
      <c r="K66" s="18" t="s">
        <v>481</v>
      </c>
      <c r="L66" s="20" t="s">
        <v>481</v>
      </c>
      <c r="M66" s="18" t="s">
        <v>481</v>
      </c>
      <c r="N66" s="20" t="s">
        <v>481</v>
      </c>
      <c r="O66" s="18" t="s">
        <v>481</v>
      </c>
      <c r="P66" s="20" t="s">
        <v>481</v>
      </c>
      <c r="Q66" s="18" t="n">
        <v>355.91110079</v>
      </c>
      <c r="R66" s="20" t="n">
        <v>3.40631903</v>
      </c>
    </row>
    <row r="67" spans="1:18">
      <c r="A67" s="15" t="s">
        <v>542</v>
      </c>
      <c r="B67" s="17" t="n">
        <v>6971</v>
      </c>
      <c r="C67" s="18">
        <f>(1435.0/B67*100)</f>
        <v/>
      </c>
      <c r="D67" s="19" t="n">
        <v>5536</v>
      </c>
      <c r="E67" s="18" t="n">
        <v>413.44051065</v>
      </c>
      <c r="F67" s="20" t="n">
        <v>2.62991866</v>
      </c>
      <c r="G67" s="18" t="n">
        <v>403.02888827</v>
      </c>
      <c r="H67" s="20" t="n">
        <v>4.08614433</v>
      </c>
      <c r="I67" s="18" t="s">
        <v>481</v>
      </c>
      <c r="J67" s="20" t="s">
        <v>481</v>
      </c>
      <c r="K67" s="18" t="s">
        <v>481</v>
      </c>
      <c r="L67" s="20" t="s">
        <v>481</v>
      </c>
      <c r="M67" s="18" t="s">
        <v>481</v>
      </c>
      <c r="N67" s="20" t="s">
        <v>481</v>
      </c>
      <c r="O67" s="18" t="s">
        <v>481</v>
      </c>
      <c r="P67" s="20" t="s">
        <v>481</v>
      </c>
      <c r="Q67" s="18" t="n">
        <v>355.97690682</v>
      </c>
      <c r="R67" s="20" t="n">
        <v>6.38228036</v>
      </c>
    </row>
    <row r="68" spans="1:18">
      <c r="A68" s="15" t="s">
        <v>543</v>
      </c>
      <c r="B68" s="17" t="n">
        <v>12083</v>
      </c>
      <c r="C68" s="18">
        <f>(33.0/B68*100)</f>
        <v/>
      </c>
      <c r="D68" s="19" t="n">
        <v>12050</v>
      </c>
      <c r="E68" s="18" t="n">
        <v>433.77189924</v>
      </c>
      <c r="F68" s="20" t="n">
        <v>1.23160936</v>
      </c>
      <c r="G68" s="18" t="n">
        <v>388.83352039</v>
      </c>
      <c r="H68" s="20" t="n">
        <v>3.4971086</v>
      </c>
      <c r="I68" s="18" t="s">
        <v>481</v>
      </c>
      <c r="J68" s="20" t="s">
        <v>481</v>
      </c>
      <c r="K68" s="18" t="s">
        <v>481</v>
      </c>
      <c r="L68" s="20" t="s">
        <v>481</v>
      </c>
      <c r="M68" s="18" t="s">
        <v>481</v>
      </c>
      <c r="N68" s="20" t="s">
        <v>481</v>
      </c>
      <c r="O68" s="18" t="s">
        <v>481</v>
      </c>
      <c r="P68" s="20" t="s">
        <v>481</v>
      </c>
      <c r="Q68" s="18" t="n">
        <v>359.87990587</v>
      </c>
      <c r="R68" s="20" t="n">
        <v>2.00751204</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434.88486177</v>
      </c>
      <c r="N69" s="20" t="n">
        <v>3.2334538</v>
      </c>
      <c r="O69" s="18" t="s">
        <v>481</v>
      </c>
      <c r="P69" s="20" t="s">
        <v>481</v>
      </c>
      <c r="Q69" s="18" t="s">
        <v>481</v>
      </c>
      <c r="R69" s="20" t="s">
        <v>481</v>
      </c>
    </row>
    <row r="70" spans="1:18">
      <c r="A70" s="15" t="s">
        <v>545</v>
      </c>
      <c r="B70" s="17" t="n">
        <v>6036</v>
      </c>
      <c r="C70" s="18">
        <f>(223.0/B70*100)</f>
        <v/>
      </c>
      <c r="D70" s="19" t="n">
        <v>5813</v>
      </c>
      <c r="E70" s="18" t="n">
        <v>491.79070097</v>
      </c>
      <c r="F70" s="20" t="n">
        <v>2.83917856</v>
      </c>
      <c r="G70" s="18" t="n">
        <v>472.39256578</v>
      </c>
      <c r="H70" s="20" t="n">
        <v>5.4664216</v>
      </c>
      <c r="I70" s="18" t="s">
        <v>481</v>
      </c>
      <c r="J70" s="20" t="s">
        <v>481</v>
      </c>
      <c r="K70" s="18" t="s">
        <v>481</v>
      </c>
      <c r="L70" s="20" t="s">
        <v>481</v>
      </c>
      <c r="M70" s="18" t="s">
        <v>481</v>
      </c>
      <c r="N70" s="20" t="s">
        <v>481</v>
      </c>
      <c r="O70" s="18" t="s">
        <v>481</v>
      </c>
      <c r="P70" s="20" t="s">
        <v>481</v>
      </c>
      <c r="Q70" s="18" t="n">
        <v>437.12581016</v>
      </c>
      <c r="R70" s="20" t="n">
        <v>8.9735266</v>
      </c>
    </row>
    <row r="71" spans="1:18">
      <c r="A71" s="15" t="s">
        <v>546</v>
      </c>
      <c r="B71" s="17" t="n">
        <v>6115</v>
      </c>
      <c r="C71" s="18">
        <f>(63.0/B71*100)</f>
        <v/>
      </c>
      <c r="D71" s="19" t="n">
        <v>6052</v>
      </c>
      <c r="E71" s="18" t="n">
        <v>558.96744799</v>
      </c>
      <c r="F71" s="20" t="n">
        <v>1.27186787</v>
      </c>
      <c r="G71" s="18" t="n">
        <v>492.48297335</v>
      </c>
      <c r="H71" s="20" t="n">
        <v>6.27997071</v>
      </c>
      <c r="I71" s="18" t="s">
        <v>481</v>
      </c>
      <c r="J71" s="20" t="s">
        <v>481</v>
      </c>
      <c r="K71" s="18" t="s">
        <v>481</v>
      </c>
      <c r="L71" s="20" t="s">
        <v>481</v>
      </c>
      <c r="M71" s="18" t="s">
        <v>481</v>
      </c>
      <c r="N71" s="20" t="s">
        <v>481</v>
      </c>
      <c r="O71" s="18" t="s">
        <v>481</v>
      </c>
      <c r="P71" s="20" t="s">
        <v>481</v>
      </c>
      <c r="Q71" s="18" t="n">
        <v>511.84172803</v>
      </c>
      <c r="R71" s="20" t="n">
        <v>18.61747539</v>
      </c>
    </row>
    <row r="72" spans="1:18">
      <c r="A72" s="15" t="s">
        <v>547</v>
      </c>
      <c r="B72" s="17" t="n">
        <v>7708</v>
      </c>
      <c r="C72" s="18">
        <f>(12.0/B72*100)</f>
        <v/>
      </c>
      <c r="D72" s="19" t="n">
        <v>7696</v>
      </c>
      <c r="E72" s="18" t="n">
        <v>533.14821822</v>
      </c>
      <c r="F72" s="20" t="n">
        <v>2.72878358</v>
      </c>
      <c r="G72" s="18" t="n">
        <v>493.54336102</v>
      </c>
      <c r="H72" s="20" t="n">
        <v>11.14633587</v>
      </c>
      <c r="I72" s="18" t="s">
        <v>481</v>
      </c>
      <c r="J72" s="20" t="s">
        <v>481</v>
      </c>
      <c r="K72" s="18" t="s">
        <v>481</v>
      </c>
      <c r="L72" s="20" t="s">
        <v>481</v>
      </c>
      <c r="M72" s="18" t="s">
        <v>481</v>
      </c>
      <c r="N72" s="20" t="s">
        <v>481</v>
      </c>
      <c r="O72" s="18" t="s">
        <v>481</v>
      </c>
      <c r="P72" s="20" t="s">
        <v>481</v>
      </c>
      <c r="Q72" s="18" t="n">
        <v>462.0887691</v>
      </c>
      <c r="R72" s="20" t="n">
        <v>25.70147995</v>
      </c>
    </row>
    <row r="73" spans="1:18">
      <c r="A73" s="15" t="s">
        <v>548</v>
      </c>
      <c r="B73" s="17" t="n">
        <v>8249</v>
      </c>
      <c r="C73" s="18">
        <f>(224.0/B73*100)</f>
        <v/>
      </c>
      <c r="D73" s="19" t="n">
        <v>8025</v>
      </c>
      <c r="E73" s="18" t="n">
        <v>424.01471113</v>
      </c>
      <c r="F73" s="20" t="n">
        <v>2.92363338</v>
      </c>
      <c r="G73" s="18" t="n">
        <v>404.20221524</v>
      </c>
      <c r="H73" s="20" t="n">
        <v>4.81892355</v>
      </c>
      <c r="I73" s="18" t="s">
        <v>481</v>
      </c>
      <c r="J73" s="20" t="s">
        <v>481</v>
      </c>
      <c r="K73" s="18" t="s">
        <v>481</v>
      </c>
      <c r="L73" s="20" t="s">
        <v>481</v>
      </c>
      <c r="M73" s="18" t="s">
        <v>481</v>
      </c>
      <c r="N73" s="20" t="s">
        <v>481</v>
      </c>
      <c r="O73" s="18" t="s">
        <v>481</v>
      </c>
      <c r="P73" s="20" t="s">
        <v>481</v>
      </c>
      <c r="Q73" s="18" t="n">
        <v>364.39235108</v>
      </c>
      <c r="R73" s="20" t="n">
        <v>10.16446567</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424.59045417</v>
      </c>
      <c r="N74" s="20" t="n">
        <v>1.40919814</v>
      </c>
      <c r="O74" s="18" t="s">
        <v>481</v>
      </c>
      <c r="P74" s="20" t="s">
        <v>481</v>
      </c>
      <c r="Q74" s="18" t="s">
        <v>481</v>
      </c>
      <c r="R74" s="20" t="s">
        <v>481</v>
      </c>
    </row>
    <row r="75" spans="1:18">
      <c r="A75" s="15" t="s">
        <v>550</v>
      </c>
      <c r="B75" s="17" t="n">
        <v>5375</v>
      </c>
      <c r="C75" s="18">
        <f>(365.0/B75*100)</f>
        <v/>
      </c>
      <c r="D75" s="19" t="n">
        <v>5010</v>
      </c>
      <c r="E75" s="18" t="n">
        <v>392.06422261</v>
      </c>
      <c r="F75" s="20" t="n">
        <v>2.32788412</v>
      </c>
      <c r="G75" s="18" t="n">
        <v>379.08649864</v>
      </c>
      <c r="H75" s="20" t="n">
        <v>4.01145309</v>
      </c>
      <c r="I75" s="18" t="s">
        <v>481</v>
      </c>
      <c r="J75" s="20" t="s">
        <v>481</v>
      </c>
      <c r="K75" s="18" t="s">
        <v>481</v>
      </c>
      <c r="L75" s="20" t="s">
        <v>481</v>
      </c>
      <c r="M75" s="18" t="s">
        <v>481</v>
      </c>
      <c r="N75" s="20" t="s">
        <v>481</v>
      </c>
      <c r="O75" s="18" t="s">
        <v>481</v>
      </c>
      <c r="P75" s="20" t="s">
        <v>481</v>
      </c>
      <c r="Q75" s="18" t="n">
        <v>365.27103301</v>
      </c>
      <c r="R75" s="20" t="n">
        <v>4.40401199</v>
      </c>
    </row>
    <row r="76" spans="1:18">
      <c r="A76" s="15" t="s">
        <v>551</v>
      </c>
      <c r="B76" s="17" t="n">
        <v>14167</v>
      </c>
      <c r="C76" s="18">
        <f>(239.0/B76*100)</f>
        <v/>
      </c>
      <c r="D76" s="19" t="n">
        <v>13928</v>
      </c>
      <c r="E76" s="18" t="n">
        <v>444.6623707</v>
      </c>
      <c r="F76" s="20" t="n">
        <v>2.56166524</v>
      </c>
      <c r="G76" s="18" t="n">
        <v>417.93980312</v>
      </c>
      <c r="H76" s="20" t="n">
        <v>4.02023031</v>
      </c>
      <c r="I76" s="18" t="s">
        <v>481</v>
      </c>
      <c r="J76" s="20" t="s">
        <v>481</v>
      </c>
      <c r="K76" s="18" t="s">
        <v>481</v>
      </c>
      <c r="L76" s="20" t="s">
        <v>481</v>
      </c>
      <c r="M76" s="18" t="s">
        <v>481</v>
      </c>
      <c r="N76" s="20" t="s">
        <v>481</v>
      </c>
      <c r="O76" s="18" t="s">
        <v>481</v>
      </c>
      <c r="P76" s="20" t="s">
        <v>481</v>
      </c>
      <c r="Q76" s="18" t="n">
        <v>361.78976929</v>
      </c>
      <c r="R76" s="20" t="n">
        <v>4.45017417</v>
      </c>
    </row>
    <row r="77" spans="1:18">
      <c r="A77" s="15" t="s">
        <v>552</v>
      </c>
      <c r="B77" s="17" t="n">
        <v>6062</v>
      </c>
      <c r="C77" s="18">
        <f>(534.0/B77*100)</f>
        <v/>
      </c>
      <c r="D77" s="19" t="n">
        <v>5528</v>
      </c>
      <c r="E77" s="18" t="n">
        <v>446.11698674</v>
      </c>
      <c r="F77" s="20" t="n">
        <v>2.58043565</v>
      </c>
      <c r="G77" s="18" t="n">
        <v>430.41675273</v>
      </c>
      <c r="H77" s="20" t="n">
        <v>4.85118451</v>
      </c>
      <c r="I77" s="18" t="s">
        <v>481</v>
      </c>
      <c r="J77" s="20" t="s">
        <v>481</v>
      </c>
      <c r="K77" s="18" t="s">
        <v>481</v>
      </c>
      <c r="L77" s="20" t="s">
        <v>481</v>
      </c>
      <c r="M77" s="18" t="s">
        <v>481</v>
      </c>
      <c r="N77" s="20" t="s">
        <v>481</v>
      </c>
      <c r="O77" s="18" t="s">
        <v>481</v>
      </c>
      <c r="P77" s="20" t="s">
        <v>481</v>
      </c>
      <c r="Q77" s="18" t="n">
        <v>378.2575514</v>
      </c>
      <c r="R77" s="20" t="n">
        <v>3.48592983</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524.64451931</v>
      </c>
      <c r="N78" s="20" t="n">
        <v>3.91006783</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475.18659836</v>
      </c>
      <c r="N79" s="20" t="n">
        <v>6.280552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456.48357586</v>
      </c>
      <c r="N80" s="20" t="n">
        <v>3.67164431</v>
      </c>
      <c r="O80" s="18" t="s">
        <v>481</v>
      </c>
      <c r="P80" s="20" t="s">
        <v>481</v>
      </c>
      <c r="Q80" s="18" t="s">
        <v>481</v>
      </c>
      <c r="R80" s="20" t="s">
        <v>481</v>
      </c>
    </row>
    <row r="81" spans="1:18">
      <c r="A81" s="23" t="s">
        <v>556</v>
      </c>
      <c r="B81" s="17" t="n">
        <v>8861</v>
      </c>
      <c r="C81" s="18">
        <f>(129.0/B81*100)</f>
        <v/>
      </c>
      <c r="D81" s="19" t="n">
        <v>8732</v>
      </c>
      <c r="E81" s="18" t="n">
        <v>445.37571575</v>
      </c>
      <c r="F81" s="20" t="n">
        <v>3.04886551</v>
      </c>
      <c r="G81" s="18" t="n">
        <v>420.60529266</v>
      </c>
      <c r="H81" s="20" t="n">
        <v>5.74815567</v>
      </c>
      <c r="I81" s="18" t="s">
        <v>481</v>
      </c>
      <c r="J81" s="20" t="s">
        <v>481</v>
      </c>
      <c r="K81" s="18" t="s">
        <v>481</v>
      </c>
      <c r="L81" s="20" t="s">
        <v>481</v>
      </c>
      <c r="M81" s="18" t="s">
        <v>481</v>
      </c>
      <c r="N81" s="20" t="s">
        <v>481</v>
      </c>
      <c r="O81" s="18" t="s">
        <v>481</v>
      </c>
      <c r="P81" s="20" t="s">
        <v>481</v>
      </c>
      <c r="Q81" s="18" t="n">
        <v>397.62465959</v>
      </c>
      <c r="R81" s="20" t="n">
        <v>10.89387073</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903</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522.7197821</v>
      </c>
      <c r="F7" s="20" t="n">
        <v>1.68172954</v>
      </c>
      <c r="G7" s="18" t="n">
        <v>488.38916011</v>
      </c>
      <c r="H7" s="20" t="n">
        <v>2.47364897</v>
      </c>
      <c r="I7" s="18" t="s">
        <v>481</v>
      </c>
      <c r="J7" s="20" t="s">
        <v>481</v>
      </c>
      <c r="K7" s="18" t="s">
        <v>481</v>
      </c>
      <c r="L7" s="20" t="s">
        <v>481</v>
      </c>
      <c r="M7" s="18" t="s">
        <v>481</v>
      </c>
      <c r="N7" s="20" t="s">
        <v>481</v>
      </c>
      <c r="O7" s="18" t="s">
        <v>481</v>
      </c>
      <c r="P7" s="20" t="s">
        <v>481</v>
      </c>
      <c r="Q7" s="18" t="n">
        <v>479.76149901</v>
      </c>
      <c r="R7" s="20" t="n">
        <v>4.70103793</v>
      </c>
    </row>
    <row r="8" spans="1:18">
      <c r="A8" s="15" t="s">
        <v>483</v>
      </c>
      <c r="B8" s="17" t="n">
        <v>7007</v>
      </c>
      <c r="C8" s="18">
        <f>(357.0/B8*100)</f>
        <v/>
      </c>
      <c r="D8" s="19" t="n">
        <v>6650</v>
      </c>
      <c r="E8" s="18" t="n">
        <v>499.28460469</v>
      </c>
      <c r="F8" s="20" t="n">
        <v>2.65055289</v>
      </c>
      <c r="G8" s="18" t="n">
        <v>495.2492127</v>
      </c>
      <c r="H8" s="20" t="n">
        <v>4.07691767</v>
      </c>
      <c r="I8" s="18" t="s">
        <v>481</v>
      </c>
      <c r="J8" s="20" t="s">
        <v>481</v>
      </c>
      <c r="K8" s="18" t="s">
        <v>481</v>
      </c>
      <c r="L8" s="20" t="s">
        <v>481</v>
      </c>
      <c r="M8" s="18" t="n">
        <v>368.48347797</v>
      </c>
      <c r="N8" s="20" t="n">
        <v>14.99112476</v>
      </c>
      <c r="O8" s="18" t="s">
        <v>481</v>
      </c>
      <c r="P8" s="20" t="s">
        <v>481</v>
      </c>
      <c r="Q8" s="18" t="n">
        <v>424.24495076</v>
      </c>
      <c r="R8" s="20" t="n">
        <v>9.447934500000001</v>
      </c>
    </row>
    <row r="9" spans="1:18">
      <c r="A9" s="15" t="s">
        <v>484</v>
      </c>
      <c r="B9" s="17" t="n">
        <v>9651</v>
      </c>
      <c r="C9" s="18">
        <f>(381.0/B9*100)</f>
        <v/>
      </c>
      <c r="D9" s="19" t="n">
        <v>9270</v>
      </c>
      <c r="E9" s="18" t="n">
        <v>518.03466163</v>
      </c>
      <c r="F9" s="20" t="n">
        <v>2.31227907</v>
      </c>
      <c r="G9" s="18" t="n">
        <v>479.98643459</v>
      </c>
      <c r="H9" s="20" t="n">
        <v>3.77609636</v>
      </c>
      <c r="I9" s="18" t="s">
        <v>481</v>
      </c>
      <c r="J9" s="20" t="s">
        <v>481</v>
      </c>
      <c r="K9" s="18" t="s">
        <v>481</v>
      </c>
      <c r="L9" s="20" t="s">
        <v>481</v>
      </c>
      <c r="M9" s="18" t="n">
        <v>374.78530698</v>
      </c>
      <c r="N9" s="20" t="n">
        <v>11.62763904</v>
      </c>
      <c r="O9" s="18" t="s">
        <v>481</v>
      </c>
      <c r="P9" s="20" t="s">
        <v>481</v>
      </c>
      <c r="Q9" s="18" t="n">
        <v>428.99161321</v>
      </c>
      <c r="R9" s="20" t="n">
        <v>8.61007676</v>
      </c>
    </row>
    <row r="10" spans="1:18">
      <c r="A10" s="15" t="s">
        <v>485</v>
      </c>
      <c r="B10" s="17" t="n">
        <v>20058</v>
      </c>
      <c r="C10" s="18">
        <f>(596.0/B10*100)</f>
        <v/>
      </c>
      <c r="D10" s="19" t="n">
        <v>19462</v>
      </c>
      <c r="E10" s="18" t="n">
        <v>535.00569806</v>
      </c>
      <c r="F10" s="20" t="n">
        <v>2.01497837</v>
      </c>
      <c r="G10" s="18" t="n">
        <v>518.14749404</v>
      </c>
      <c r="H10" s="20" t="n">
        <v>2.69280266</v>
      </c>
      <c r="I10" s="18" t="s">
        <v>481</v>
      </c>
      <c r="J10" s="20" t="s">
        <v>481</v>
      </c>
      <c r="K10" s="18" t="s">
        <v>481</v>
      </c>
      <c r="L10" s="20" t="s">
        <v>481</v>
      </c>
      <c r="M10" s="18" t="s">
        <v>481</v>
      </c>
      <c r="N10" s="20" t="s">
        <v>481</v>
      </c>
      <c r="O10" s="18" t="s">
        <v>481</v>
      </c>
      <c r="P10" s="20" t="s">
        <v>481</v>
      </c>
      <c r="Q10" s="18" t="n">
        <v>458.4101678</v>
      </c>
      <c r="R10" s="20" t="n">
        <v>6.41268031</v>
      </c>
    </row>
    <row r="11" spans="1:18">
      <c r="A11" s="15" t="s">
        <v>486</v>
      </c>
      <c r="B11" s="17" t="n">
        <v>7053</v>
      </c>
      <c r="C11" s="18">
        <f>(274.0/B11*100)</f>
        <v/>
      </c>
      <c r="D11" s="19" t="n">
        <v>6779</v>
      </c>
      <c r="E11" s="18" t="n">
        <v>451.7659869</v>
      </c>
      <c r="F11" s="20" t="n">
        <v>2.81993239</v>
      </c>
      <c r="G11" s="18" t="n">
        <v>450.06832614</v>
      </c>
      <c r="H11" s="20" t="n">
        <v>3.10300879</v>
      </c>
      <c r="I11" s="18" t="s">
        <v>481</v>
      </c>
      <c r="J11" s="20" t="s">
        <v>481</v>
      </c>
      <c r="K11" s="18" t="s">
        <v>481</v>
      </c>
      <c r="L11" s="20" t="s">
        <v>481</v>
      </c>
      <c r="M11" s="18" t="s">
        <v>481</v>
      </c>
      <c r="N11" s="20" t="s">
        <v>481</v>
      </c>
      <c r="O11" s="18" t="s">
        <v>481</v>
      </c>
      <c r="P11" s="20" t="s">
        <v>481</v>
      </c>
      <c r="Q11" s="18" t="n">
        <v>422.50873761</v>
      </c>
      <c r="R11" s="20" t="n">
        <v>6.03258024</v>
      </c>
    </row>
    <row r="12" spans="1:18">
      <c r="A12" s="15" t="s">
        <v>487</v>
      </c>
      <c r="B12" s="17" t="n">
        <v>6894</v>
      </c>
      <c r="C12" s="18">
        <f>(61.0/B12*100)</f>
        <v/>
      </c>
      <c r="D12" s="19" t="n">
        <v>6833</v>
      </c>
      <c r="E12" s="18" t="n">
        <v>500.27852605</v>
      </c>
      <c r="F12" s="20" t="n">
        <v>2.12628663</v>
      </c>
      <c r="G12" s="18" t="n">
        <v>498.68388549</v>
      </c>
      <c r="H12" s="20" t="n">
        <v>2.96185228</v>
      </c>
      <c r="I12" s="18" t="s">
        <v>481</v>
      </c>
      <c r="J12" s="20" t="s">
        <v>481</v>
      </c>
      <c r="K12" s="18" t="s">
        <v>481</v>
      </c>
      <c r="L12" s="20" t="s">
        <v>481</v>
      </c>
      <c r="M12" s="18" t="n">
        <v>366.6777112</v>
      </c>
      <c r="N12" s="20" t="n">
        <v>14.39052153</v>
      </c>
      <c r="O12" s="18" t="s">
        <v>481</v>
      </c>
      <c r="P12" s="20" t="s">
        <v>481</v>
      </c>
      <c r="Q12" s="18" t="n">
        <v>397.41380708</v>
      </c>
      <c r="R12" s="20" t="n">
        <v>6.89307076</v>
      </c>
    </row>
    <row r="13" spans="1:18">
      <c r="A13" s="15" t="s">
        <v>488</v>
      </c>
      <c r="B13" s="17" t="n">
        <v>7161</v>
      </c>
      <c r="C13" s="18">
        <f>(380.0/B13*100)</f>
        <v/>
      </c>
      <c r="D13" s="19" t="n">
        <v>6781</v>
      </c>
      <c r="E13" s="18" t="n">
        <v>512.13523466</v>
      </c>
      <c r="F13" s="20" t="n">
        <v>2.28613837</v>
      </c>
      <c r="G13" s="18" t="n">
        <v>497.70011766</v>
      </c>
      <c r="H13" s="20" t="n">
        <v>3.75431417</v>
      </c>
      <c r="I13" s="18" t="s">
        <v>481</v>
      </c>
      <c r="J13" s="20" t="s">
        <v>481</v>
      </c>
      <c r="K13" s="18" t="s">
        <v>481</v>
      </c>
      <c r="L13" s="20" t="s">
        <v>481</v>
      </c>
      <c r="M13" s="18" t="n">
        <v>436.36003517</v>
      </c>
      <c r="N13" s="20" t="n">
        <v>6.43426798</v>
      </c>
      <c r="O13" s="18" t="s">
        <v>481</v>
      </c>
      <c r="P13" s="20" t="s">
        <v>481</v>
      </c>
      <c r="Q13" s="18" t="n">
        <v>407.12099473</v>
      </c>
      <c r="R13" s="20" t="n">
        <v>8.77131256</v>
      </c>
    </row>
    <row r="14" spans="1:18">
      <c r="A14" s="15" t="s">
        <v>489</v>
      </c>
      <c r="B14" s="17" t="n">
        <v>5587</v>
      </c>
      <c r="C14" s="18">
        <f>(102.0/B14*100)</f>
        <v/>
      </c>
      <c r="D14" s="19" t="n">
        <v>5485</v>
      </c>
      <c r="E14" s="18" t="n">
        <v>535.92535778</v>
      </c>
      <c r="F14" s="20" t="n">
        <v>2.08227289</v>
      </c>
      <c r="G14" s="18" t="n">
        <v>538.10633847</v>
      </c>
      <c r="H14" s="20" t="n">
        <v>3.96309032</v>
      </c>
      <c r="I14" s="18" t="s">
        <v>481</v>
      </c>
      <c r="J14" s="20" t="s">
        <v>481</v>
      </c>
      <c r="K14" s="18" t="s">
        <v>481</v>
      </c>
      <c r="L14" s="20" t="s">
        <v>481</v>
      </c>
      <c r="M14" s="18" t="s">
        <v>481</v>
      </c>
      <c r="N14" s="20" t="s">
        <v>481</v>
      </c>
      <c r="O14" s="18" t="s">
        <v>481</v>
      </c>
      <c r="P14" s="20" t="s">
        <v>481</v>
      </c>
      <c r="Q14" s="18" t="n">
        <v>454.33392826</v>
      </c>
      <c r="R14" s="20" t="n">
        <v>10.74143479</v>
      </c>
    </row>
    <row r="15" spans="1:18">
      <c r="A15" s="15" t="s">
        <v>490</v>
      </c>
      <c r="B15" s="17" t="n">
        <v>5882</v>
      </c>
      <c r="C15" s="18">
        <f>(218.0/B15*100)</f>
        <v/>
      </c>
      <c r="D15" s="19" t="n">
        <v>5664</v>
      </c>
      <c r="E15" s="18" t="n">
        <v>539.86522942</v>
      </c>
      <c r="F15" s="20" t="n">
        <v>2.58192068</v>
      </c>
      <c r="G15" s="18" t="n">
        <v>525.88058125</v>
      </c>
      <c r="H15" s="20" t="n">
        <v>2.64760132</v>
      </c>
      <c r="I15" s="18" t="s">
        <v>481</v>
      </c>
      <c r="J15" s="20" t="s">
        <v>481</v>
      </c>
      <c r="K15" s="18" t="s">
        <v>481</v>
      </c>
      <c r="L15" s="20" t="s">
        <v>481</v>
      </c>
      <c r="M15" s="18" t="n">
        <v>375.95013089</v>
      </c>
      <c r="N15" s="20" t="n">
        <v>17.42774697</v>
      </c>
      <c r="O15" s="18" t="s">
        <v>481</v>
      </c>
      <c r="P15" s="20" t="s">
        <v>481</v>
      </c>
      <c r="Q15" s="18" t="n">
        <v>463.54977639</v>
      </c>
      <c r="R15" s="20" t="n">
        <v>8.169373849999999</v>
      </c>
    </row>
    <row r="16" spans="1:18">
      <c r="A16" s="15" t="s">
        <v>491</v>
      </c>
      <c r="B16" s="17" t="n">
        <v>6108</v>
      </c>
      <c r="C16" s="18">
        <f>(210.0/B16*100)</f>
        <v/>
      </c>
      <c r="D16" s="19" t="n">
        <v>5898</v>
      </c>
      <c r="E16" s="18" t="n">
        <v>512.97615168</v>
      </c>
      <c r="F16" s="20" t="n">
        <v>2.260847</v>
      </c>
      <c r="G16" s="18" t="n">
        <v>476.07682164</v>
      </c>
      <c r="H16" s="20" t="n">
        <v>3.34042589</v>
      </c>
      <c r="I16" s="18" t="s">
        <v>481</v>
      </c>
      <c r="J16" s="20" t="s">
        <v>481</v>
      </c>
      <c r="K16" s="18" t="s">
        <v>481</v>
      </c>
      <c r="L16" s="20" t="s">
        <v>481</v>
      </c>
      <c r="M16" s="18" t="s">
        <v>481</v>
      </c>
      <c r="N16" s="20" t="s">
        <v>481</v>
      </c>
      <c r="O16" s="18" t="s">
        <v>481</v>
      </c>
      <c r="P16" s="20" t="s">
        <v>481</v>
      </c>
      <c r="Q16" s="18" t="n">
        <v>405.8183285</v>
      </c>
      <c r="R16" s="20" t="n">
        <v>10.09947006</v>
      </c>
    </row>
    <row r="17" spans="1:18">
      <c r="A17" s="15" t="s">
        <v>492</v>
      </c>
      <c r="B17" s="17" t="n">
        <v>6504</v>
      </c>
      <c r="C17" s="18">
        <f>(2822.0/B17*100)</f>
        <v/>
      </c>
      <c r="D17" s="19" t="n">
        <v>3682</v>
      </c>
      <c r="E17" s="18" t="n">
        <v>522.20611676</v>
      </c>
      <c r="F17" s="20" t="n">
        <v>3.51611152</v>
      </c>
      <c r="G17" s="18" t="n">
        <v>510.89677126</v>
      </c>
      <c r="H17" s="20" t="n">
        <v>5.35463712</v>
      </c>
      <c r="I17" s="18" t="s">
        <v>481</v>
      </c>
      <c r="J17" s="20" t="s">
        <v>481</v>
      </c>
      <c r="K17" s="18" t="s">
        <v>481</v>
      </c>
      <c r="L17" s="20" t="s">
        <v>481</v>
      </c>
      <c r="M17" s="18" t="n">
        <v>360.48925247</v>
      </c>
      <c r="N17" s="20" t="n">
        <v>12.44339086</v>
      </c>
      <c r="O17" s="18" t="s">
        <v>481</v>
      </c>
      <c r="P17" s="20" t="s">
        <v>481</v>
      </c>
      <c r="Q17" s="18" t="n">
        <v>460.49009773</v>
      </c>
      <c r="R17" s="20" t="n">
        <v>8.357545460000001</v>
      </c>
    </row>
    <row r="18" spans="1:18">
      <c r="A18" s="15" t="s">
        <v>493</v>
      </c>
      <c r="B18" s="17" t="n">
        <v>5532</v>
      </c>
      <c r="C18" s="18">
        <f>(33.0/B18*100)</f>
        <v/>
      </c>
      <c r="D18" s="19" t="n">
        <v>5499</v>
      </c>
      <c r="E18" s="18" t="n">
        <v>468.74678117</v>
      </c>
      <c r="F18" s="20" t="n">
        <v>3.34751408</v>
      </c>
      <c r="G18" s="18" t="n">
        <v>424.72300348</v>
      </c>
      <c r="H18" s="20" t="n">
        <v>5.10342017</v>
      </c>
      <c r="I18" s="18" t="s">
        <v>481</v>
      </c>
      <c r="J18" s="20" t="s">
        <v>481</v>
      </c>
      <c r="K18" s="18" t="s">
        <v>481</v>
      </c>
      <c r="L18" s="20" t="s">
        <v>481</v>
      </c>
      <c r="M18" s="18" t="s">
        <v>481</v>
      </c>
      <c r="N18" s="20" t="s">
        <v>481</v>
      </c>
      <c r="O18" s="18" t="s">
        <v>481</v>
      </c>
      <c r="P18" s="20" t="s">
        <v>481</v>
      </c>
      <c r="Q18" s="18" t="n">
        <v>370.62943184</v>
      </c>
      <c r="R18" s="20" t="n">
        <v>8.27411156</v>
      </c>
    </row>
    <row r="19" spans="1:18">
      <c r="A19" s="15" t="s">
        <v>494</v>
      </c>
      <c r="B19" s="17" t="n">
        <v>5658</v>
      </c>
      <c r="C19" s="18">
        <f>(541.0/B19*100)</f>
        <v/>
      </c>
      <c r="D19" s="19" t="n">
        <v>5117</v>
      </c>
      <c r="E19" s="18" t="n">
        <v>486.4361851</v>
      </c>
      <c r="F19" s="20" t="n">
        <v>2.7105749</v>
      </c>
      <c r="G19" s="18" t="n">
        <v>469.02861703</v>
      </c>
      <c r="H19" s="20" t="n">
        <v>3.94563475</v>
      </c>
      <c r="I19" s="18" t="s">
        <v>481</v>
      </c>
      <c r="J19" s="20" t="s">
        <v>481</v>
      </c>
      <c r="K19" s="18" t="s">
        <v>481</v>
      </c>
      <c r="L19" s="20" t="s">
        <v>481</v>
      </c>
      <c r="M19" s="18" t="s">
        <v>481</v>
      </c>
      <c r="N19" s="20" t="s">
        <v>481</v>
      </c>
      <c r="O19" s="18" t="s">
        <v>481</v>
      </c>
      <c r="P19" s="20" t="s">
        <v>481</v>
      </c>
      <c r="Q19" s="18" t="n">
        <v>391.26380151</v>
      </c>
      <c r="R19" s="20" t="n">
        <v>8.106152720000001</v>
      </c>
    </row>
    <row r="20" spans="1:18">
      <c r="A20" s="15" t="s">
        <v>495</v>
      </c>
      <c r="B20" s="17" t="n">
        <v>3371</v>
      </c>
      <c r="C20" s="18">
        <f>(75.0/B20*100)</f>
        <v/>
      </c>
      <c r="D20" s="19" t="n">
        <v>3296</v>
      </c>
      <c r="E20" s="18" t="n">
        <v>477.24804296</v>
      </c>
      <c r="F20" s="20" t="n">
        <v>2.05162999</v>
      </c>
      <c r="G20" s="18" t="n">
        <v>473.96441775</v>
      </c>
      <c r="H20" s="20" t="n">
        <v>2.88632443</v>
      </c>
      <c r="I20" s="18" t="s">
        <v>481</v>
      </c>
      <c r="J20" s="20" t="s">
        <v>481</v>
      </c>
      <c r="K20" s="18" t="s">
        <v>481</v>
      </c>
      <c r="L20" s="20" t="s">
        <v>481</v>
      </c>
      <c r="M20" s="18" t="s">
        <v>481</v>
      </c>
      <c r="N20" s="20" t="s">
        <v>481</v>
      </c>
      <c r="O20" s="18" t="s">
        <v>481</v>
      </c>
      <c r="P20" s="20" t="s">
        <v>481</v>
      </c>
      <c r="Q20" s="18" t="n">
        <v>439.56910627</v>
      </c>
      <c r="R20" s="20" t="n">
        <v>6.60020049</v>
      </c>
    </row>
    <row r="21" spans="1:18">
      <c r="A21" s="15" t="s">
        <v>496</v>
      </c>
      <c r="B21" s="17" t="n">
        <v>5741</v>
      </c>
      <c r="C21" s="18">
        <f>(97.0/B21*100)</f>
        <v/>
      </c>
      <c r="D21" s="19" t="n">
        <v>5644</v>
      </c>
      <c r="E21" s="18" t="n">
        <v>506.29718493</v>
      </c>
      <c r="F21" s="20" t="n">
        <v>2.19226724</v>
      </c>
      <c r="G21" s="18" t="n">
        <v>495.9654436</v>
      </c>
      <c r="H21" s="20" t="n">
        <v>4.26082218</v>
      </c>
      <c r="I21" s="18" t="s">
        <v>481</v>
      </c>
      <c r="J21" s="20" t="s">
        <v>481</v>
      </c>
      <c r="K21" s="18" t="s">
        <v>481</v>
      </c>
      <c r="L21" s="20" t="s">
        <v>481</v>
      </c>
      <c r="M21" s="18" t="s">
        <v>481</v>
      </c>
      <c r="N21" s="20" t="s">
        <v>481</v>
      </c>
      <c r="O21" s="18" t="s">
        <v>481</v>
      </c>
      <c r="P21" s="20" t="s">
        <v>481</v>
      </c>
      <c r="Q21" s="18" t="n">
        <v>455.61702634</v>
      </c>
      <c r="R21" s="20" t="n">
        <v>8.58895244</v>
      </c>
    </row>
    <row r="22" spans="1:18">
      <c r="A22" s="15" t="s">
        <v>497</v>
      </c>
      <c r="B22" s="17" t="n">
        <v>6598</v>
      </c>
      <c r="C22" s="18">
        <f>(46.0/B22*100)</f>
        <v/>
      </c>
      <c r="D22" s="19" t="n">
        <v>6552</v>
      </c>
      <c r="E22" s="18" t="n">
        <v>471.01024697</v>
      </c>
      <c r="F22" s="20" t="n">
        <v>3.40488092</v>
      </c>
      <c r="G22" s="18" t="n">
        <v>484.32598597</v>
      </c>
      <c r="H22" s="20" t="n">
        <v>4.38833388</v>
      </c>
      <c r="I22" s="18" t="s">
        <v>481</v>
      </c>
      <c r="J22" s="20" t="s">
        <v>481</v>
      </c>
      <c r="K22" s="18" t="s">
        <v>481</v>
      </c>
      <c r="L22" s="20" t="s">
        <v>481</v>
      </c>
      <c r="M22" s="18" t="s">
        <v>481</v>
      </c>
      <c r="N22" s="20" t="s">
        <v>481</v>
      </c>
      <c r="O22" s="18" t="n">
        <v>389.06880243</v>
      </c>
      <c r="P22" s="20" t="n">
        <v>29.13539841</v>
      </c>
      <c r="Q22" s="18" t="n">
        <v>364.1516484</v>
      </c>
      <c r="R22" s="20" t="n">
        <v>8.16843882</v>
      </c>
    </row>
    <row r="23" spans="1:18">
      <c r="A23" s="15" t="s">
        <v>498</v>
      </c>
      <c r="B23" s="17" t="n">
        <v>11583</v>
      </c>
      <c r="C23" s="18">
        <f>(329.0/B23*100)</f>
        <v/>
      </c>
      <c r="D23" s="19" t="n">
        <v>11254</v>
      </c>
      <c r="E23" s="18" t="n">
        <v>488.02695943</v>
      </c>
      <c r="F23" s="20" t="n">
        <v>2.72108042</v>
      </c>
      <c r="G23" s="18" t="n">
        <v>457.95150403</v>
      </c>
      <c r="H23" s="20" t="n">
        <v>4.33334783</v>
      </c>
      <c r="I23" s="18" t="s">
        <v>481</v>
      </c>
      <c r="J23" s="20" t="s">
        <v>481</v>
      </c>
      <c r="K23" s="18" t="s">
        <v>481</v>
      </c>
      <c r="L23" s="20" t="s">
        <v>481</v>
      </c>
      <c r="M23" s="18" t="s">
        <v>481</v>
      </c>
      <c r="N23" s="20" t="s">
        <v>481</v>
      </c>
      <c r="O23" s="18" t="s">
        <v>481</v>
      </c>
      <c r="P23" s="20" t="s">
        <v>481</v>
      </c>
      <c r="Q23" s="18" t="n">
        <v>426.07868035</v>
      </c>
      <c r="R23" s="20" t="n">
        <v>8.327518789999999</v>
      </c>
    </row>
    <row r="24" spans="1:18">
      <c r="A24" s="15" t="s">
        <v>499</v>
      </c>
      <c r="B24" s="17" t="n">
        <v>6647</v>
      </c>
      <c r="C24" s="18">
        <f>(23.0/B24*100)</f>
        <v/>
      </c>
      <c r="D24" s="19" t="n">
        <v>6624</v>
      </c>
      <c r="E24" s="18" t="n">
        <v>546.15139215</v>
      </c>
      <c r="F24" s="20" t="n">
        <v>2.82382722</v>
      </c>
      <c r="G24" s="18" t="n">
        <v>518.17104643</v>
      </c>
      <c r="H24" s="20" t="n">
        <v>4.04959296</v>
      </c>
      <c r="I24" s="18" t="s">
        <v>481</v>
      </c>
      <c r="J24" s="20" t="s">
        <v>481</v>
      </c>
      <c r="K24" s="18" t="s">
        <v>481</v>
      </c>
      <c r="L24" s="20" t="s">
        <v>481</v>
      </c>
      <c r="M24" s="18" t="s">
        <v>481</v>
      </c>
      <c r="N24" s="20" t="s">
        <v>481</v>
      </c>
      <c r="O24" s="18" t="s">
        <v>481</v>
      </c>
      <c r="P24" s="20" t="s">
        <v>481</v>
      </c>
      <c r="Q24" s="18" t="n">
        <v>468.93968383</v>
      </c>
      <c r="R24" s="20" t="n">
        <v>11.41693361</v>
      </c>
    </row>
    <row r="25" spans="1:18">
      <c r="A25" s="15" t="s">
        <v>500</v>
      </c>
      <c r="B25" s="17" t="n">
        <v>5581</v>
      </c>
      <c r="C25" s="18">
        <f>(26.0/B25*100)</f>
        <v/>
      </c>
      <c r="D25" s="19" t="n">
        <v>5555</v>
      </c>
      <c r="E25" s="18" t="n">
        <v>528.3811934</v>
      </c>
      <c r="F25" s="20" t="n">
        <v>3.11232769</v>
      </c>
      <c r="G25" s="18" t="n">
        <v>469.15989688</v>
      </c>
      <c r="H25" s="20" t="n">
        <v>4.3918759</v>
      </c>
      <c r="I25" s="18" t="s">
        <v>481</v>
      </c>
      <c r="J25" s="20" t="s">
        <v>481</v>
      </c>
      <c r="K25" s="18" t="s">
        <v>481</v>
      </c>
      <c r="L25" s="20" t="s">
        <v>481</v>
      </c>
      <c r="M25" s="18" t="s">
        <v>481</v>
      </c>
      <c r="N25" s="20" t="s">
        <v>481</v>
      </c>
      <c r="O25" s="18" t="s">
        <v>481</v>
      </c>
      <c r="P25" s="20" t="s">
        <v>481</v>
      </c>
      <c r="Q25" s="18" t="n">
        <v>440.91293285</v>
      </c>
      <c r="R25" s="20" t="n">
        <v>12.86110471</v>
      </c>
    </row>
    <row r="26" spans="1:18">
      <c r="A26" s="15" t="s">
        <v>501</v>
      </c>
      <c r="B26" s="17" t="n">
        <v>4869</v>
      </c>
      <c r="C26" s="18">
        <f>(108.0/B26*100)</f>
        <v/>
      </c>
      <c r="D26" s="19" t="n">
        <v>4761</v>
      </c>
      <c r="E26" s="18" t="n">
        <v>493.10658358</v>
      </c>
      <c r="F26" s="20" t="n">
        <v>1.56580379</v>
      </c>
      <c r="G26" s="18" t="n">
        <v>488.1385002</v>
      </c>
      <c r="H26" s="20" t="n">
        <v>3.7495267</v>
      </c>
      <c r="I26" s="18" t="s">
        <v>481</v>
      </c>
      <c r="J26" s="20" t="s">
        <v>481</v>
      </c>
      <c r="K26" s="18" t="s">
        <v>481</v>
      </c>
      <c r="L26" s="20" t="s">
        <v>481</v>
      </c>
      <c r="M26" s="18" t="s">
        <v>481</v>
      </c>
      <c r="N26" s="20" t="s">
        <v>481</v>
      </c>
      <c r="O26" s="18" t="s">
        <v>481</v>
      </c>
      <c r="P26" s="20" t="s">
        <v>481</v>
      </c>
      <c r="Q26" s="18" t="n">
        <v>431.94338387</v>
      </c>
      <c r="R26" s="20" t="n">
        <v>8.49748132</v>
      </c>
    </row>
    <row r="27" spans="1:18">
      <c r="A27" s="15" t="s">
        <v>502</v>
      </c>
      <c r="B27" s="17" t="n">
        <v>5299</v>
      </c>
      <c r="C27" s="18">
        <f>(245.0/B27*100)</f>
        <v/>
      </c>
      <c r="D27" s="19" t="n">
        <v>5054</v>
      </c>
      <c r="E27" s="18" t="n">
        <v>492.58499054</v>
      </c>
      <c r="F27" s="20" t="n">
        <v>1.34456581</v>
      </c>
      <c r="G27" s="18" t="n">
        <v>473.99033648</v>
      </c>
      <c r="H27" s="20" t="n">
        <v>3.75415522</v>
      </c>
      <c r="I27" s="18" t="s">
        <v>481</v>
      </c>
      <c r="J27" s="20" t="s">
        <v>481</v>
      </c>
      <c r="K27" s="18" t="s">
        <v>481</v>
      </c>
      <c r="L27" s="20" t="s">
        <v>481</v>
      </c>
      <c r="M27" s="18" t="s">
        <v>481</v>
      </c>
      <c r="N27" s="20" t="s">
        <v>481</v>
      </c>
      <c r="O27" s="18" t="s">
        <v>481</v>
      </c>
      <c r="P27" s="20" t="s">
        <v>481</v>
      </c>
      <c r="Q27" s="18" t="n">
        <v>409.53492193</v>
      </c>
      <c r="R27" s="20" t="n">
        <v>4.99619306</v>
      </c>
    </row>
    <row r="28" spans="1:18">
      <c r="A28" s="15" t="s">
        <v>503</v>
      </c>
      <c r="B28" s="17" t="n">
        <v>7568</v>
      </c>
      <c r="C28" s="18">
        <f>(640.0/B28*100)</f>
        <v/>
      </c>
      <c r="D28" s="19" t="n">
        <v>6928</v>
      </c>
      <c r="E28" s="18" t="n">
        <v>421.69634597</v>
      </c>
      <c r="F28" s="20" t="n">
        <v>2.24693386</v>
      </c>
      <c r="G28" s="18" t="n">
        <v>415.00198373</v>
      </c>
      <c r="H28" s="20" t="n">
        <v>3.34021408</v>
      </c>
      <c r="I28" s="18" t="s">
        <v>481</v>
      </c>
      <c r="J28" s="20" t="s">
        <v>481</v>
      </c>
      <c r="K28" s="18" t="s">
        <v>481</v>
      </c>
      <c r="L28" s="20" t="s">
        <v>481</v>
      </c>
      <c r="M28" s="18" t="s">
        <v>481</v>
      </c>
      <c r="N28" s="20" t="s">
        <v>481</v>
      </c>
      <c r="O28" s="18" t="s">
        <v>481</v>
      </c>
      <c r="P28" s="20" t="s">
        <v>481</v>
      </c>
      <c r="Q28" s="18" t="n">
        <v>391.92695984</v>
      </c>
      <c r="R28" s="20" t="n">
        <v>6.69277501</v>
      </c>
    </row>
    <row r="29" spans="1:18">
      <c r="A29" s="15" t="s">
        <v>504</v>
      </c>
      <c r="B29" s="17" t="n">
        <v>5385</v>
      </c>
      <c r="C29" s="18">
        <f>(30.0/B29*100)</f>
        <v/>
      </c>
      <c r="D29" s="19" t="n">
        <v>5355</v>
      </c>
      <c r="E29" s="18" t="n">
        <v>515.35740695</v>
      </c>
      <c r="F29" s="20" t="n">
        <v>2.27909489</v>
      </c>
      <c r="G29" s="18" t="n">
        <v>510.98789119</v>
      </c>
      <c r="H29" s="20" t="n">
        <v>3.68173984</v>
      </c>
      <c r="I29" s="18" t="s">
        <v>481</v>
      </c>
      <c r="J29" s="20" t="s">
        <v>481</v>
      </c>
      <c r="K29" s="18" t="s">
        <v>481</v>
      </c>
      <c r="L29" s="20" t="s">
        <v>481</v>
      </c>
      <c r="M29" s="18" t="n">
        <v>358.28551468</v>
      </c>
      <c r="N29" s="20" t="n">
        <v>8.567023300000001</v>
      </c>
      <c r="O29" s="18" t="s">
        <v>481</v>
      </c>
      <c r="P29" s="20" t="s">
        <v>481</v>
      </c>
      <c r="Q29" s="18" t="n">
        <v>387.35958152</v>
      </c>
      <c r="R29" s="20" t="n">
        <v>13.23567013</v>
      </c>
    </row>
    <row r="30" spans="1:18">
      <c r="A30" s="15" t="s">
        <v>505</v>
      </c>
      <c r="B30" s="17" t="n">
        <v>4520</v>
      </c>
      <c r="C30" s="18">
        <f>(290.0/B30*100)</f>
        <v/>
      </c>
      <c r="D30" s="19" t="n">
        <v>4230</v>
      </c>
      <c r="E30" s="18" t="n">
        <v>525.54078713</v>
      </c>
      <c r="F30" s="20" t="n">
        <v>2.86005505</v>
      </c>
      <c r="G30" s="18" t="n">
        <v>498.08978591</v>
      </c>
      <c r="H30" s="20" t="n">
        <v>3.85694785</v>
      </c>
      <c r="I30" s="18" t="s">
        <v>481</v>
      </c>
      <c r="J30" s="20" t="s">
        <v>481</v>
      </c>
      <c r="K30" s="18" t="s">
        <v>481</v>
      </c>
      <c r="L30" s="20" t="s">
        <v>481</v>
      </c>
      <c r="M30" s="18" t="s">
        <v>481</v>
      </c>
      <c r="N30" s="20" t="s">
        <v>481</v>
      </c>
      <c r="O30" s="18" t="s">
        <v>481</v>
      </c>
      <c r="P30" s="20" t="s">
        <v>481</v>
      </c>
      <c r="Q30" s="18" t="n">
        <v>434.32783224</v>
      </c>
      <c r="R30" s="20" t="n">
        <v>7.62641317</v>
      </c>
    </row>
    <row r="31" spans="1:18">
      <c r="A31" s="15" t="s">
        <v>506</v>
      </c>
      <c r="B31" s="17" t="n">
        <v>5456</v>
      </c>
      <c r="C31" s="18">
        <f>(161.0/B31*100)</f>
        <v/>
      </c>
      <c r="D31" s="19" t="n">
        <v>5295</v>
      </c>
      <c r="E31" s="18" t="n">
        <v>507.39491853</v>
      </c>
      <c r="F31" s="20" t="n">
        <v>2.43291829</v>
      </c>
      <c r="G31" s="18" t="n">
        <v>492.29890055</v>
      </c>
      <c r="H31" s="20" t="n">
        <v>3.23662247</v>
      </c>
      <c r="I31" s="18" t="s">
        <v>481</v>
      </c>
      <c r="J31" s="20" t="s">
        <v>481</v>
      </c>
      <c r="K31" s="18" t="s">
        <v>481</v>
      </c>
      <c r="L31" s="20" t="s">
        <v>481</v>
      </c>
      <c r="M31" s="18" t="s">
        <v>481</v>
      </c>
      <c r="N31" s="20" t="s">
        <v>481</v>
      </c>
      <c r="O31" s="18" t="s">
        <v>481</v>
      </c>
      <c r="P31" s="20" t="s">
        <v>481</v>
      </c>
      <c r="Q31" s="18" t="n">
        <v>425.56829807</v>
      </c>
      <c r="R31" s="20" t="n">
        <v>7.12523686</v>
      </c>
    </row>
    <row r="32" spans="1:18">
      <c r="A32" s="15" t="s">
        <v>507</v>
      </c>
      <c r="B32" s="17" t="n">
        <v>4478</v>
      </c>
      <c r="C32" s="18">
        <f>(6.0/B32*100)</f>
        <v/>
      </c>
      <c r="D32" s="19" t="n">
        <v>4472</v>
      </c>
      <c r="E32" s="18" t="n">
        <v>504.1522552</v>
      </c>
      <c r="F32" s="20" t="n">
        <v>2.53807936</v>
      </c>
      <c r="G32" s="18" t="n">
        <v>499.38430175</v>
      </c>
      <c r="H32" s="20" t="n">
        <v>4.61734997</v>
      </c>
      <c r="I32" s="18" t="s">
        <v>481</v>
      </c>
      <c r="J32" s="20" t="s">
        <v>481</v>
      </c>
      <c r="K32" s="18" t="s">
        <v>481</v>
      </c>
      <c r="L32" s="20" t="s">
        <v>481</v>
      </c>
      <c r="M32" s="18" t="s">
        <v>481</v>
      </c>
      <c r="N32" s="20" t="s">
        <v>481</v>
      </c>
      <c r="O32" s="18" t="s">
        <v>481</v>
      </c>
      <c r="P32" s="20" t="s">
        <v>481</v>
      </c>
      <c r="Q32" s="18" t="n">
        <v>415.87991989</v>
      </c>
      <c r="R32" s="20" t="n">
        <v>12.60848873</v>
      </c>
    </row>
    <row r="33" spans="1:18">
      <c r="A33" s="15" t="s">
        <v>508</v>
      </c>
      <c r="B33" s="17" t="n">
        <v>7325</v>
      </c>
      <c r="C33" s="18">
        <f>(90.0/B33*100)</f>
        <v/>
      </c>
      <c r="D33" s="19" t="n">
        <v>7235</v>
      </c>
      <c r="E33" s="18" t="n">
        <v>509.10654828</v>
      </c>
      <c r="F33" s="20" t="n">
        <v>2.332051</v>
      </c>
      <c r="G33" s="18" t="n">
        <v>488.63307421</v>
      </c>
      <c r="H33" s="20" t="n">
        <v>3.90989277</v>
      </c>
      <c r="I33" s="18" t="s">
        <v>481</v>
      </c>
      <c r="J33" s="20" t="s">
        <v>481</v>
      </c>
      <c r="K33" s="18" t="s">
        <v>481</v>
      </c>
      <c r="L33" s="20" t="s">
        <v>481</v>
      </c>
      <c r="M33" s="18" t="s">
        <v>481</v>
      </c>
      <c r="N33" s="20" t="s">
        <v>481</v>
      </c>
      <c r="O33" s="18" t="s">
        <v>481</v>
      </c>
      <c r="P33" s="20" t="s">
        <v>481</v>
      </c>
      <c r="Q33" s="18" t="n">
        <v>419.78488745</v>
      </c>
      <c r="R33" s="20" t="n">
        <v>8.160437</v>
      </c>
    </row>
    <row r="34" spans="1:18">
      <c r="A34" s="15" t="s">
        <v>509</v>
      </c>
      <c r="B34" s="17" t="n">
        <v>6350</v>
      </c>
      <c r="C34" s="18">
        <f>(119.0/B34*100)</f>
        <v/>
      </c>
      <c r="D34" s="19" t="n">
        <v>6231</v>
      </c>
      <c r="E34" s="18" t="n">
        <v>475.69994881</v>
      </c>
      <c r="F34" s="20" t="n">
        <v>2.46235576</v>
      </c>
      <c r="G34" s="18" t="n">
        <v>456.29175915</v>
      </c>
      <c r="H34" s="20" t="n">
        <v>3.79731506</v>
      </c>
      <c r="I34" s="18" t="s">
        <v>481</v>
      </c>
      <c r="J34" s="20" t="s">
        <v>481</v>
      </c>
      <c r="K34" s="18" t="s">
        <v>481</v>
      </c>
      <c r="L34" s="20" t="s">
        <v>481</v>
      </c>
      <c r="M34" s="18" t="n">
        <v>306.56969545</v>
      </c>
      <c r="N34" s="20" t="n">
        <v>10.27624616</v>
      </c>
      <c r="O34" s="18" t="s">
        <v>481</v>
      </c>
      <c r="P34" s="20" t="s">
        <v>481</v>
      </c>
      <c r="Q34" s="18" t="n">
        <v>389.89827117</v>
      </c>
      <c r="R34" s="20" t="n">
        <v>8.05948652</v>
      </c>
    </row>
    <row r="35" spans="1:18">
      <c r="A35" s="15" t="s">
        <v>510</v>
      </c>
      <c r="B35" s="17" t="n">
        <v>6406</v>
      </c>
      <c r="C35" s="18">
        <f>(98.0/B35*100)</f>
        <v/>
      </c>
      <c r="D35" s="19" t="n">
        <v>6308</v>
      </c>
      <c r="E35" s="18" t="n">
        <v>517.44661096</v>
      </c>
      <c r="F35" s="20" t="n">
        <v>1.98426016</v>
      </c>
      <c r="G35" s="18" t="n">
        <v>516.19810223</v>
      </c>
      <c r="H35" s="20" t="n">
        <v>1.98032441</v>
      </c>
      <c r="I35" s="18" t="s">
        <v>481</v>
      </c>
      <c r="J35" s="20" t="s">
        <v>481</v>
      </c>
      <c r="K35" s="18" t="s">
        <v>481</v>
      </c>
      <c r="L35" s="20" t="s">
        <v>481</v>
      </c>
      <c r="M35" s="18" t="n">
        <v>374.85244494</v>
      </c>
      <c r="N35" s="20" t="n">
        <v>5.84040672</v>
      </c>
      <c r="O35" s="18" t="s">
        <v>481</v>
      </c>
      <c r="P35" s="20" t="s">
        <v>481</v>
      </c>
      <c r="Q35" s="18" t="n">
        <v>467.46468539</v>
      </c>
      <c r="R35" s="20" t="n">
        <v>7.50548503</v>
      </c>
    </row>
    <row r="36" spans="1:18">
      <c r="A36" s="15" t="s">
        <v>511</v>
      </c>
      <c r="B36" s="17" t="n">
        <v>6736</v>
      </c>
      <c r="C36" s="18">
        <f>(116.0/B36*100)</f>
        <v/>
      </c>
      <c r="D36" s="19" t="n">
        <v>6620</v>
      </c>
      <c r="E36" s="18" t="n">
        <v>500.02983011</v>
      </c>
      <c r="F36" s="20" t="n">
        <v>1.99978789</v>
      </c>
      <c r="G36" s="18" t="n">
        <v>476.58462153</v>
      </c>
      <c r="H36" s="20" t="n">
        <v>4.07741075</v>
      </c>
      <c r="I36" s="18" t="s">
        <v>481</v>
      </c>
      <c r="J36" s="20" t="s">
        <v>481</v>
      </c>
      <c r="K36" s="18" t="s">
        <v>481</v>
      </c>
      <c r="L36" s="20" t="s">
        <v>481</v>
      </c>
      <c r="M36" s="18" t="s">
        <v>481</v>
      </c>
      <c r="N36" s="20" t="s">
        <v>481</v>
      </c>
      <c r="O36" s="18" t="s">
        <v>481</v>
      </c>
      <c r="P36" s="20" t="s">
        <v>481</v>
      </c>
      <c r="Q36" s="18" t="n">
        <v>428.21188993</v>
      </c>
      <c r="R36" s="20" t="n">
        <v>7.62457585</v>
      </c>
    </row>
    <row r="37" spans="1:18">
      <c r="A37" s="15" t="s">
        <v>512</v>
      </c>
      <c r="B37" s="17" t="n">
        <v>5458</v>
      </c>
      <c r="C37" s="18">
        <f>(254.0/B37*100)</f>
        <v/>
      </c>
      <c r="D37" s="19" t="n">
        <v>5204</v>
      </c>
      <c r="E37" s="18" t="n">
        <v>505.36631462</v>
      </c>
      <c r="F37" s="20" t="n">
        <v>3.80963438</v>
      </c>
      <c r="G37" s="18" t="n">
        <v>494.0779428</v>
      </c>
      <c r="H37" s="20" t="n">
        <v>3.75640459</v>
      </c>
      <c r="I37" s="18" t="s">
        <v>481</v>
      </c>
      <c r="J37" s="20" t="s">
        <v>481</v>
      </c>
      <c r="K37" s="18" t="s">
        <v>481</v>
      </c>
      <c r="L37" s="20" t="s">
        <v>481</v>
      </c>
      <c r="M37" s="18" t="s">
        <v>481</v>
      </c>
      <c r="N37" s="20" t="s">
        <v>481</v>
      </c>
      <c r="O37" s="18" t="s">
        <v>481</v>
      </c>
      <c r="P37" s="20" t="s">
        <v>481</v>
      </c>
      <c r="Q37" s="18" t="n">
        <v>413.48032442</v>
      </c>
      <c r="R37" s="20" t="n">
        <v>7.35084736</v>
      </c>
    </row>
    <row r="38" spans="1:18">
      <c r="A38" s="15" t="s">
        <v>513</v>
      </c>
      <c r="B38" s="17" t="n">
        <v>5860</v>
      </c>
      <c r="C38" s="18">
        <f>(36.0/B38*100)</f>
        <v/>
      </c>
      <c r="D38" s="19" t="n">
        <v>5824</v>
      </c>
      <c r="E38" s="18" t="n">
        <v>509.34556531</v>
      </c>
      <c r="F38" s="20" t="n">
        <v>3.22919194</v>
      </c>
      <c r="G38" s="18" t="n">
        <v>503.96633257</v>
      </c>
      <c r="H38" s="20" t="n">
        <v>4.20086198</v>
      </c>
      <c r="I38" s="18" t="s">
        <v>481</v>
      </c>
      <c r="J38" s="20" t="s">
        <v>481</v>
      </c>
      <c r="K38" s="18" t="s">
        <v>481</v>
      </c>
      <c r="L38" s="20" t="s">
        <v>481</v>
      </c>
      <c r="M38" s="18" t="s">
        <v>481</v>
      </c>
      <c r="N38" s="20" t="s">
        <v>481</v>
      </c>
      <c r="O38" s="18" t="s">
        <v>481</v>
      </c>
      <c r="P38" s="20" t="s">
        <v>481</v>
      </c>
      <c r="Q38" s="18" t="n">
        <v>495.55586133</v>
      </c>
      <c r="R38" s="20" t="n">
        <v>5.21172229</v>
      </c>
    </row>
    <row r="39" spans="1:18">
      <c r="A39" s="15" t="s">
        <v>514</v>
      </c>
      <c r="B39" s="17" t="n">
        <v>5895</v>
      </c>
      <c r="C39" s="18">
        <f>(34.0/B39*100)</f>
        <v/>
      </c>
      <c r="D39" s="19" t="n">
        <v>5861</v>
      </c>
      <c r="E39" s="18" t="n">
        <v>425.62533155</v>
      </c>
      <c r="F39" s="20" t="n">
        <v>3.97596472</v>
      </c>
      <c r="G39" s="18" t="n">
        <v>441.88291204</v>
      </c>
      <c r="H39" s="20" t="n">
        <v>5.26499687</v>
      </c>
      <c r="I39" s="18" t="s">
        <v>481</v>
      </c>
      <c r="J39" s="20" t="s">
        <v>481</v>
      </c>
      <c r="K39" s="18" t="s">
        <v>481</v>
      </c>
      <c r="L39" s="20" t="s">
        <v>481</v>
      </c>
      <c r="M39" s="18" t="s">
        <v>481</v>
      </c>
      <c r="N39" s="20" t="s">
        <v>481</v>
      </c>
      <c r="O39" s="18" t="s">
        <v>481</v>
      </c>
      <c r="P39" s="20" t="s">
        <v>481</v>
      </c>
      <c r="Q39" s="18" t="n">
        <v>375.83952272</v>
      </c>
      <c r="R39" s="20" t="n">
        <v>10.03820632</v>
      </c>
    </row>
    <row r="40" spans="1:18">
      <c r="A40" s="15" t="s">
        <v>515</v>
      </c>
      <c r="B40" s="17" t="n">
        <v>14157</v>
      </c>
      <c r="C40" s="18">
        <f>(467.0/B40*100)</f>
        <v/>
      </c>
      <c r="D40" s="19" t="n">
        <v>13690</v>
      </c>
      <c r="E40" s="18" t="n">
        <v>519.93925702</v>
      </c>
      <c r="F40" s="20" t="n">
        <v>2.79409285</v>
      </c>
      <c r="G40" s="18" t="n">
        <v>480.2938233</v>
      </c>
      <c r="H40" s="20" t="n">
        <v>3.73418611</v>
      </c>
      <c r="I40" s="18" t="s">
        <v>481</v>
      </c>
      <c r="J40" s="20" t="s">
        <v>481</v>
      </c>
      <c r="K40" s="18" t="s">
        <v>481</v>
      </c>
      <c r="L40" s="20" t="s">
        <v>481</v>
      </c>
      <c r="M40" s="18" t="s">
        <v>481</v>
      </c>
      <c r="N40" s="20" t="s">
        <v>481</v>
      </c>
      <c r="O40" s="18" t="s">
        <v>481</v>
      </c>
      <c r="P40" s="20" t="s">
        <v>481</v>
      </c>
      <c r="Q40" s="18" t="n">
        <v>421.14851846</v>
      </c>
      <c r="R40" s="20" t="n">
        <v>7.07842299</v>
      </c>
    </row>
    <row r="41" spans="1:18">
      <c r="A41" s="15" t="s">
        <v>516</v>
      </c>
      <c r="B41" s="17" t="n">
        <v>5712</v>
      </c>
      <c r="C41" s="18">
        <f>(83.0/B41*100)</f>
        <v/>
      </c>
      <c r="D41" s="19" t="n">
        <v>5629</v>
      </c>
      <c r="E41" s="18" t="n">
        <v>501.53645137</v>
      </c>
      <c r="F41" s="20" t="n">
        <v>3.04734424</v>
      </c>
      <c r="G41" s="18" t="n">
        <v>496.98720726</v>
      </c>
      <c r="H41" s="20" t="n">
        <v>4.54019121</v>
      </c>
      <c r="I41" s="18" t="s">
        <v>481</v>
      </c>
      <c r="J41" s="20" t="s">
        <v>481</v>
      </c>
      <c r="K41" s="18" t="s">
        <v>481</v>
      </c>
      <c r="L41" s="20" t="s">
        <v>481</v>
      </c>
      <c r="M41" s="18" t="n">
        <v>387.44235424</v>
      </c>
      <c r="N41" s="20" t="n">
        <v>14.52510266</v>
      </c>
      <c r="O41" s="18" t="s">
        <v>481</v>
      </c>
      <c r="P41" s="20" t="s">
        <v>481</v>
      </c>
      <c r="Q41" s="18" t="n">
        <v>421.13552483</v>
      </c>
      <c r="R41" s="20" t="n">
        <v>13.87625604</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375.7451021</v>
      </c>
      <c r="N45" s="20" t="n">
        <v>2.64238063</v>
      </c>
      <c r="O45" s="18" t="s">
        <v>481</v>
      </c>
      <c r="P45" s="20" t="s">
        <v>481</v>
      </c>
      <c r="Q45" s="18" t="s">
        <v>481</v>
      </c>
      <c r="R45" s="20" t="s">
        <v>481</v>
      </c>
    </row>
    <row r="46" spans="1:18">
      <c r="A46" s="15" t="s">
        <v>521</v>
      </c>
      <c r="B46" s="17" t="n">
        <v>23141</v>
      </c>
      <c r="C46" s="18">
        <f>(2423.0/B46*100)</f>
        <v/>
      </c>
      <c r="D46" s="19" t="n">
        <v>20718</v>
      </c>
      <c r="E46" s="18" t="n">
        <v>416.65009584</v>
      </c>
      <c r="F46" s="20" t="n">
        <v>3.24332978</v>
      </c>
      <c r="G46" s="18" t="n">
        <v>401.81622789</v>
      </c>
      <c r="H46" s="20" t="n">
        <v>3.36079342</v>
      </c>
      <c r="I46" s="18" t="s">
        <v>481</v>
      </c>
      <c r="J46" s="20" t="s">
        <v>481</v>
      </c>
      <c r="K46" s="18" t="s">
        <v>481</v>
      </c>
      <c r="L46" s="20" t="s">
        <v>481</v>
      </c>
      <c r="M46" s="18" t="s">
        <v>481</v>
      </c>
      <c r="N46" s="20" t="s">
        <v>481</v>
      </c>
      <c r="O46" s="18" t="s">
        <v>481</v>
      </c>
      <c r="P46" s="20" t="s">
        <v>481</v>
      </c>
      <c r="Q46" s="18" t="n">
        <v>383.83129153</v>
      </c>
      <c r="R46" s="20" t="n">
        <v>2.40535516</v>
      </c>
    </row>
    <row r="47" spans="1:18">
      <c r="A47" s="15" t="s">
        <v>522</v>
      </c>
      <c r="B47" s="17" t="n">
        <v>5928</v>
      </c>
      <c r="C47" s="18">
        <f>(498.0/B47*100)</f>
        <v/>
      </c>
      <c r="D47" s="19" t="n">
        <v>5430</v>
      </c>
      <c r="E47" s="18" t="n">
        <v>461.43651534</v>
      </c>
      <c r="F47" s="20" t="n">
        <v>4.31879271</v>
      </c>
      <c r="G47" s="18" t="n">
        <v>458.41003654</v>
      </c>
      <c r="H47" s="20" t="n">
        <v>5.81514655</v>
      </c>
      <c r="I47" s="18" t="s">
        <v>481</v>
      </c>
      <c r="J47" s="20" t="s">
        <v>481</v>
      </c>
      <c r="K47" s="18" t="s">
        <v>481</v>
      </c>
      <c r="L47" s="20" t="s">
        <v>481</v>
      </c>
      <c r="M47" s="18" t="s">
        <v>481</v>
      </c>
      <c r="N47" s="20" t="s">
        <v>481</v>
      </c>
      <c r="O47" s="18" t="s">
        <v>481</v>
      </c>
      <c r="P47" s="20" t="s">
        <v>481</v>
      </c>
      <c r="Q47" s="18" t="n">
        <v>377.33128398</v>
      </c>
      <c r="R47" s="20" t="n">
        <v>5.58613925</v>
      </c>
    </row>
    <row r="48" spans="1:18">
      <c r="A48" s="15" t="s">
        <v>523</v>
      </c>
      <c r="B48" s="17" t="n">
        <v>9841</v>
      </c>
      <c r="C48" s="18">
        <f>(9.0/B48*100)</f>
        <v/>
      </c>
      <c r="D48" s="19" t="n">
        <v>9832</v>
      </c>
      <c r="E48" s="18" t="n">
        <v>522.1926124399999</v>
      </c>
      <c r="F48" s="20" t="n">
        <v>4.67540465</v>
      </c>
      <c r="G48" s="18" t="n">
        <v>479.32157151</v>
      </c>
      <c r="H48" s="20" t="n">
        <v>8.23373864</v>
      </c>
      <c r="I48" s="18" t="s">
        <v>481</v>
      </c>
      <c r="J48" s="20" t="s">
        <v>481</v>
      </c>
      <c r="K48" s="18" t="s">
        <v>481</v>
      </c>
      <c r="L48" s="20" t="s">
        <v>481</v>
      </c>
      <c r="M48" s="18" t="s">
        <v>481</v>
      </c>
      <c r="N48" s="20" t="s">
        <v>481</v>
      </c>
      <c r="O48" s="18" t="s">
        <v>481</v>
      </c>
      <c r="P48" s="20" t="s">
        <v>481</v>
      </c>
      <c r="Q48" s="18" t="n">
        <v>462.12979737</v>
      </c>
      <c r="R48" s="20" t="n">
        <v>28.87592882</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432.22624802</v>
      </c>
      <c r="N49" s="20" t="n">
        <v>2.8653235</v>
      </c>
      <c r="O49" s="18" t="s">
        <v>481</v>
      </c>
      <c r="P49" s="20" t="s">
        <v>481</v>
      </c>
      <c r="Q49" s="18" t="s">
        <v>481</v>
      </c>
      <c r="R49" s="20" t="s">
        <v>481</v>
      </c>
    </row>
    <row r="50" spans="1:18">
      <c r="A50" s="15" t="s">
        <v>525</v>
      </c>
      <c r="B50" s="17" t="n">
        <v>11795</v>
      </c>
      <c r="C50" s="18">
        <f>(511.0/B50*100)</f>
        <v/>
      </c>
      <c r="D50" s="19" t="n">
        <v>11284</v>
      </c>
      <c r="E50" s="18" t="n">
        <v>419.67092334</v>
      </c>
      <c r="F50" s="20" t="n">
        <v>2.52887495</v>
      </c>
      <c r="G50" s="18" t="n">
        <v>421.90195383</v>
      </c>
      <c r="H50" s="20" t="n">
        <v>3.66930334</v>
      </c>
      <c r="I50" s="18" t="s">
        <v>481</v>
      </c>
      <c r="J50" s="20" t="s">
        <v>481</v>
      </c>
      <c r="K50" s="18" t="s">
        <v>481</v>
      </c>
      <c r="L50" s="20" t="s">
        <v>481</v>
      </c>
      <c r="M50" s="18" t="s">
        <v>481</v>
      </c>
      <c r="N50" s="20" t="s">
        <v>481</v>
      </c>
      <c r="O50" s="18" t="s">
        <v>481</v>
      </c>
      <c r="P50" s="20" t="s">
        <v>481</v>
      </c>
      <c r="Q50" s="18" t="n">
        <v>367.40855518</v>
      </c>
      <c r="R50" s="20" t="n">
        <v>6.55420891</v>
      </c>
    </row>
    <row r="51" spans="1:18">
      <c r="A51" s="15" t="s">
        <v>526</v>
      </c>
      <c r="B51" s="17" t="n">
        <v>6866</v>
      </c>
      <c r="C51" s="18">
        <f>(114.0/B51*100)</f>
        <v/>
      </c>
      <c r="D51" s="19" t="n">
        <v>6752</v>
      </c>
      <c r="E51" s="18" t="n">
        <v>424.52170734</v>
      </c>
      <c r="F51" s="20" t="n">
        <v>2.38794041</v>
      </c>
      <c r="G51" s="18" t="n">
        <v>421.48851857</v>
      </c>
      <c r="H51" s="20" t="n">
        <v>2.92337117</v>
      </c>
      <c r="I51" s="18" t="s">
        <v>481</v>
      </c>
      <c r="J51" s="20" t="s">
        <v>481</v>
      </c>
      <c r="K51" s="18" t="s">
        <v>481</v>
      </c>
      <c r="L51" s="20" t="s">
        <v>481</v>
      </c>
      <c r="M51" s="18" t="n">
        <v>410.85572185</v>
      </c>
      <c r="N51" s="20" t="n">
        <v>3.7997542</v>
      </c>
      <c r="O51" s="18" t="s">
        <v>481</v>
      </c>
      <c r="P51" s="20" t="s">
        <v>481</v>
      </c>
      <c r="Q51" s="18" t="n">
        <v>397.83912811</v>
      </c>
      <c r="R51" s="20" t="n">
        <v>6.25896206</v>
      </c>
    </row>
    <row r="52" spans="1:18">
      <c r="A52" s="15" t="s">
        <v>527</v>
      </c>
      <c r="B52" s="17" t="n">
        <v>5809</v>
      </c>
      <c r="C52" s="18">
        <f>(127.0/B52*100)</f>
        <v/>
      </c>
      <c r="D52" s="19" t="n">
        <v>5682</v>
      </c>
      <c r="E52" s="18" t="n">
        <v>478.60472374</v>
      </c>
      <c r="F52" s="20" t="n">
        <v>2.60383653</v>
      </c>
      <c r="G52" s="18" t="n">
        <v>476.10841401</v>
      </c>
      <c r="H52" s="20" t="n">
        <v>3.73137325</v>
      </c>
      <c r="I52" s="18" t="s">
        <v>481</v>
      </c>
      <c r="J52" s="20" t="s">
        <v>481</v>
      </c>
      <c r="K52" s="18" t="s">
        <v>481</v>
      </c>
      <c r="L52" s="20" t="s">
        <v>481</v>
      </c>
      <c r="M52" s="18" t="s">
        <v>481</v>
      </c>
      <c r="N52" s="20" t="s">
        <v>481</v>
      </c>
      <c r="O52" s="18" t="s">
        <v>481</v>
      </c>
      <c r="P52" s="20" t="s">
        <v>481</v>
      </c>
      <c r="Q52" s="18" t="n">
        <v>392.18016906</v>
      </c>
      <c r="R52" s="20" t="n">
        <v>7.57730452</v>
      </c>
    </row>
    <row r="53" spans="1:18">
      <c r="A53" s="15" t="s">
        <v>528</v>
      </c>
      <c r="B53" s="17" t="n">
        <v>5571</v>
      </c>
      <c r="C53" s="18">
        <f>(150.0/B53*100)</f>
        <v/>
      </c>
      <c r="D53" s="19" t="n">
        <v>5421</v>
      </c>
      <c r="E53" s="18" t="n">
        <v>447.3625929</v>
      </c>
      <c r="F53" s="20" t="n">
        <v>1.71988872</v>
      </c>
      <c r="G53" s="18" t="n">
        <v>412.35182278</v>
      </c>
      <c r="H53" s="20" t="n">
        <v>3.0574946</v>
      </c>
      <c r="I53" s="18" t="s">
        <v>481</v>
      </c>
      <c r="J53" s="20" t="s">
        <v>481</v>
      </c>
      <c r="K53" s="18" t="s">
        <v>481</v>
      </c>
      <c r="L53" s="20" t="s">
        <v>481</v>
      </c>
      <c r="M53" s="18" t="s">
        <v>481</v>
      </c>
      <c r="N53" s="20" t="s">
        <v>481</v>
      </c>
      <c r="O53" s="18" t="s">
        <v>481</v>
      </c>
      <c r="P53" s="20" t="s">
        <v>481</v>
      </c>
      <c r="Q53" s="18" t="n">
        <v>366.95557649</v>
      </c>
      <c r="R53" s="20" t="n">
        <v>4.1595215</v>
      </c>
    </row>
    <row r="54" spans="1:18">
      <c r="A54" s="15" t="s">
        <v>529</v>
      </c>
      <c r="B54" s="17" t="n">
        <v>4740</v>
      </c>
      <c r="C54" s="18">
        <f>(669.0/B54*100)</f>
        <v/>
      </c>
      <c r="D54" s="19" t="n">
        <v>4071</v>
      </c>
      <c r="E54" s="18" t="n">
        <v>344.15060863</v>
      </c>
      <c r="F54" s="20" t="n">
        <v>3.07031412</v>
      </c>
      <c r="G54" s="18" t="n">
        <v>342.86814946</v>
      </c>
      <c r="H54" s="20" t="n">
        <v>7.05424105</v>
      </c>
      <c r="I54" s="18" t="s">
        <v>481</v>
      </c>
      <c r="J54" s="20" t="s">
        <v>481</v>
      </c>
      <c r="K54" s="18" t="s">
        <v>481</v>
      </c>
      <c r="L54" s="20" t="s">
        <v>481</v>
      </c>
      <c r="M54" s="18" t="s">
        <v>481</v>
      </c>
      <c r="N54" s="20" t="s">
        <v>481</v>
      </c>
      <c r="O54" s="18" t="s">
        <v>481</v>
      </c>
      <c r="P54" s="20" t="s">
        <v>481</v>
      </c>
      <c r="Q54" s="18" t="n">
        <v>290.26312453</v>
      </c>
      <c r="R54" s="20" t="n">
        <v>3.99468134</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411.13152395</v>
      </c>
      <c r="N55" s="20" t="n">
        <v>2.41692503</v>
      </c>
      <c r="O55" s="18" t="s">
        <v>481</v>
      </c>
      <c r="P55" s="20" t="s">
        <v>481</v>
      </c>
      <c r="Q55" s="18" t="s">
        <v>481</v>
      </c>
      <c r="R55" s="20" t="s">
        <v>481</v>
      </c>
    </row>
    <row r="56" spans="1:18">
      <c r="A56" s="15" t="s">
        <v>531</v>
      </c>
      <c r="B56" s="17" t="n">
        <v>5359</v>
      </c>
      <c r="C56" s="18">
        <f>(77.0/B56*100)</f>
        <v/>
      </c>
      <c r="D56" s="19" t="n">
        <v>5282</v>
      </c>
      <c r="E56" s="18" t="n">
        <v>526.5561453</v>
      </c>
      <c r="F56" s="20" t="n">
        <v>2.47353868</v>
      </c>
      <c r="G56" s="18" t="n">
        <v>508.90082038</v>
      </c>
      <c r="H56" s="20" t="n">
        <v>4.25780538</v>
      </c>
      <c r="I56" s="18" t="s">
        <v>481</v>
      </c>
      <c r="J56" s="20" t="s">
        <v>481</v>
      </c>
      <c r="K56" s="18" t="s">
        <v>481</v>
      </c>
      <c r="L56" s="20" t="s">
        <v>481</v>
      </c>
      <c r="M56" s="18" t="s">
        <v>481</v>
      </c>
      <c r="N56" s="20" t="s">
        <v>481</v>
      </c>
      <c r="O56" s="18" t="s">
        <v>481</v>
      </c>
      <c r="P56" s="20" t="s">
        <v>481</v>
      </c>
      <c r="Q56" s="18" t="n">
        <v>462.10894066</v>
      </c>
      <c r="R56" s="20" t="n">
        <v>13.05374155</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403.09974532</v>
      </c>
      <c r="N57" s="20" t="n">
        <v>2.56579015</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408.6691134</v>
      </c>
      <c r="N58" s="20" t="n">
        <v>2.67440156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378.44218506</v>
      </c>
      <c r="N59" s="20" t="n">
        <v>1.6995879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386.48537246</v>
      </c>
      <c r="N60" s="20" t="n">
        <v>3.39522632</v>
      </c>
      <c r="O60" s="18" t="s">
        <v>481</v>
      </c>
      <c r="P60" s="20" t="s">
        <v>481</v>
      </c>
      <c r="Q60" s="18" t="s">
        <v>481</v>
      </c>
      <c r="R60" s="20" t="s">
        <v>481</v>
      </c>
    </row>
    <row r="61" spans="1:18">
      <c r="A61" s="15" t="s">
        <v>536</v>
      </c>
      <c r="B61" s="17" t="n">
        <v>6525</v>
      </c>
      <c r="C61" s="18">
        <f>(195.0/B61*100)</f>
        <v/>
      </c>
      <c r="D61" s="19" t="n">
        <v>6330</v>
      </c>
      <c r="E61" s="18" t="n">
        <v>483.06969519</v>
      </c>
      <c r="F61" s="20" t="n">
        <v>2.62359209</v>
      </c>
      <c r="G61" s="18" t="n">
        <v>466.11376655</v>
      </c>
      <c r="H61" s="20" t="n">
        <v>3.33602235</v>
      </c>
      <c r="I61" s="18" t="s">
        <v>481</v>
      </c>
      <c r="J61" s="20" t="s">
        <v>481</v>
      </c>
      <c r="K61" s="18" t="s">
        <v>481</v>
      </c>
      <c r="L61" s="20" t="s">
        <v>481</v>
      </c>
      <c r="M61" s="18" t="s">
        <v>481</v>
      </c>
      <c r="N61" s="20" t="s">
        <v>481</v>
      </c>
      <c r="O61" s="18" t="s">
        <v>481</v>
      </c>
      <c r="P61" s="20" t="s">
        <v>481</v>
      </c>
      <c r="Q61" s="18" t="n">
        <v>378.89217177</v>
      </c>
      <c r="R61" s="20" t="n">
        <v>8.11932487</v>
      </c>
    </row>
    <row r="62" spans="1:18">
      <c r="A62" s="15" t="s">
        <v>537</v>
      </c>
      <c r="B62" s="17" t="n">
        <v>4476</v>
      </c>
      <c r="C62" s="18">
        <f>(3.0/B62*100)</f>
        <v/>
      </c>
      <c r="D62" s="19" t="n">
        <v>4473</v>
      </c>
      <c r="E62" s="18" t="n">
        <v>531.86197992</v>
      </c>
      <c r="F62" s="20" t="n">
        <v>1.22840703</v>
      </c>
      <c r="G62" s="18" t="n">
        <v>513.19003312</v>
      </c>
      <c r="H62" s="20" t="n">
        <v>3.09214068</v>
      </c>
      <c r="I62" s="18" t="s">
        <v>481</v>
      </c>
      <c r="J62" s="20" t="s">
        <v>481</v>
      </c>
      <c r="K62" s="18" t="s">
        <v>481</v>
      </c>
      <c r="L62" s="20" t="s">
        <v>481</v>
      </c>
      <c r="M62" s="18" t="s">
        <v>481</v>
      </c>
      <c r="N62" s="20" t="s">
        <v>481</v>
      </c>
      <c r="O62" s="18" t="s">
        <v>481</v>
      </c>
      <c r="P62" s="20" t="s">
        <v>481</v>
      </c>
      <c r="Q62" s="18" t="n">
        <v>511.09647576</v>
      </c>
      <c r="R62" s="20" t="n">
        <v>20.26833946</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383.68238779</v>
      </c>
      <c r="N63" s="20" t="n">
        <v>1.24851448</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464.78196465</v>
      </c>
      <c r="N64" s="20" t="n">
        <v>1.64197035</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427.99780567</v>
      </c>
      <c r="N65" s="20" t="n">
        <v>1.97258457</v>
      </c>
      <c r="O65" s="18" t="s">
        <v>481</v>
      </c>
      <c r="P65" s="20" t="s">
        <v>481</v>
      </c>
      <c r="Q65" s="18" t="s">
        <v>481</v>
      </c>
      <c r="R65" s="20" t="s">
        <v>481</v>
      </c>
    </row>
    <row r="66" spans="1:18">
      <c r="A66" s="15" t="s">
        <v>541</v>
      </c>
      <c r="B66" s="17" t="n">
        <v>5665</v>
      </c>
      <c r="C66" s="18">
        <f>(107.0/B66*100)</f>
        <v/>
      </c>
      <c r="D66" s="19" t="n">
        <v>5558</v>
      </c>
      <c r="E66" s="18" t="n">
        <v>419.31640794</v>
      </c>
      <c r="F66" s="20" t="n">
        <v>1.43852923</v>
      </c>
      <c r="G66" s="18" t="n">
        <v>422.70304256</v>
      </c>
      <c r="H66" s="20" t="n">
        <v>2.53033322</v>
      </c>
      <c r="I66" s="18" t="s">
        <v>481</v>
      </c>
      <c r="J66" s="20" t="s">
        <v>481</v>
      </c>
      <c r="K66" s="18" t="s">
        <v>481</v>
      </c>
      <c r="L66" s="20" t="s">
        <v>481</v>
      </c>
      <c r="M66" s="18" t="s">
        <v>481</v>
      </c>
      <c r="N66" s="20" t="s">
        <v>481</v>
      </c>
      <c r="O66" s="18" t="s">
        <v>481</v>
      </c>
      <c r="P66" s="20" t="s">
        <v>481</v>
      </c>
      <c r="Q66" s="18" t="n">
        <v>356.87992114</v>
      </c>
      <c r="R66" s="20" t="n">
        <v>3.24284824</v>
      </c>
    </row>
    <row r="67" spans="1:18">
      <c r="A67" s="15" t="s">
        <v>542</v>
      </c>
      <c r="B67" s="17" t="n">
        <v>6971</v>
      </c>
      <c r="C67" s="18">
        <f>(1435.0/B67*100)</f>
        <v/>
      </c>
      <c r="D67" s="19" t="n">
        <v>5536</v>
      </c>
      <c r="E67" s="18" t="n">
        <v>408.48999372</v>
      </c>
      <c r="F67" s="20" t="n">
        <v>2.56644452</v>
      </c>
      <c r="G67" s="18" t="n">
        <v>428.22598307</v>
      </c>
      <c r="H67" s="20" t="n">
        <v>3.49066969</v>
      </c>
      <c r="I67" s="18" t="s">
        <v>481</v>
      </c>
      <c r="J67" s="20" t="s">
        <v>481</v>
      </c>
      <c r="K67" s="18" t="s">
        <v>481</v>
      </c>
      <c r="L67" s="20" t="s">
        <v>481</v>
      </c>
      <c r="M67" s="18" t="s">
        <v>481</v>
      </c>
      <c r="N67" s="20" t="s">
        <v>481</v>
      </c>
      <c r="O67" s="18" t="s">
        <v>481</v>
      </c>
      <c r="P67" s="20" t="s">
        <v>481</v>
      </c>
      <c r="Q67" s="18" t="n">
        <v>362.22068212</v>
      </c>
      <c r="R67" s="20" t="n">
        <v>6.21120824</v>
      </c>
    </row>
    <row r="68" spans="1:18">
      <c r="A68" s="15" t="s">
        <v>543</v>
      </c>
      <c r="B68" s="17" t="n">
        <v>12083</v>
      </c>
      <c r="C68" s="18">
        <f>(33.0/B68*100)</f>
        <v/>
      </c>
      <c r="D68" s="19" t="n">
        <v>12050</v>
      </c>
      <c r="E68" s="18" t="n">
        <v>435.98726375</v>
      </c>
      <c r="F68" s="20" t="n">
        <v>1.23995245</v>
      </c>
      <c r="G68" s="18" t="n">
        <v>400.0895459</v>
      </c>
      <c r="H68" s="20" t="n">
        <v>2.65532846</v>
      </c>
      <c r="I68" s="18" t="s">
        <v>481</v>
      </c>
      <c r="J68" s="20" t="s">
        <v>481</v>
      </c>
      <c r="K68" s="18" t="s">
        <v>481</v>
      </c>
      <c r="L68" s="20" t="s">
        <v>481</v>
      </c>
      <c r="M68" s="18" t="s">
        <v>481</v>
      </c>
      <c r="N68" s="20" t="s">
        <v>481</v>
      </c>
      <c r="O68" s="18" t="s">
        <v>481</v>
      </c>
      <c r="P68" s="20" t="s">
        <v>481</v>
      </c>
      <c r="Q68" s="18" t="n">
        <v>361.1127923</v>
      </c>
      <c r="R68" s="20" t="n">
        <v>2.05989832</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434.88486177</v>
      </c>
      <c r="N69" s="20" t="n">
        <v>3.2334538</v>
      </c>
      <c r="O69" s="18" t="s">
        <v>481</v>
      </c>
      <c r="P69" s="20" t="s">
        <v>481</v>
      </c>
      <c r="Q69" s="18" t="s">
        <v>481</v>
      </c>
      <c r="R69" s="20" t="s">
        <v>481</v>
      </c>
    </row>
    <row r="70" spans="1:18">
      <c r="A70" s="15" t="s">
        <v>545</v>
      </c>
      <c r="B70" s="17" t="n">
        <v>6036</v>
      </c>
      <c r="C70" s="18">
        <f>(223.0/B70*100)</f>
        <v/>
      </c>
      <c r="D70" s="19" t="n">
        <v>5813</v>
      </c>
      <c r="E70" s="18" t="n">
        <v>490.90981438</v>
      </c>
      <c r="F70" s="20" t="n">
        <v>2.86354081</v>
      </c>
      <c r="G70" s="18" t="n">
        <v>490.50716652</v>
      </c>
      <c r="H70" s="20" t="n">
        <v>3.62335204</v>
      </c>
      <c r="I70" s="18" t="s">
        <v>481</v>
      </c>
      <c r="J70" s="20" t="s">
        <v>481</v>
      </c>
      <c r="K70" s="18" t="s">
        <v>481</v>
      </c>
      <c r="L70" s="20" t="s">
        <v>481</v>
      </c>
      <c r="M70" s="18" t="s">
        <v>481</v>
      </c>
      <c r="N70" s="20" t="s">
        <v>481</v>
      </c>
      <c r="O70" s="18" t="s">
        <v>481</v>
      </c>
      <c r="P70" s="20" t="s">
        <v>481</v>
      </c>
      <c r="Q70" s="18" t="n">
        <v>437.61173428</v>
      </c>
      <c r="R70" s="20" t="n">
        <v>8.4198653</v>
      </c>
    </row>
    <row r="71" spans="1:18">
      <c r="A71" s="15" t="s">
        <v>546</v>
      </c>
      <c r="B71" s="17" t="n">
        <v>6115</v>
      </c>
      <c r="C71" s="18">
        <f>(63.0/B71*100)</f>
        <v/>
      </c>
      <c r="D71" s="19" t="n">
        <v>6052</v>
      </c>
      <c r="E71" s="18" t="n">
        <v>560.63555925</v>
      </c>
      <c r="F71" s="20" t="n">
        <v>1.25920861</v>
      </c>
      <c r="G71" s="18" t="n">
        <v>515.8309334</v>
      </c>
      <c r="H71" s="20" t="n">
        <v>3.99346929</v>
      </c>
      <c r="I71" s="18" t="s">
        <v>481</v>
      </c>
      <c r="J71" s="20" t="s">
        <v>481</v>
      </c>
      <c r="K71" s="18" t="s">
        <v>481</v>
      </c>
      <c r="L71" s="20" t="s">
        <v>481</v>
      </c>
      <c r="M71" s="18" t="s">
        <v>481</v>
      </c>
      <c r="N71" s="20" t="s">
        <v>481</v>
      </c>
      <c r="O71" s="18" t="s">
        <v>481</v>
      </c>
      <c r="P71" s="20" t="s">
        <v>481</v>
      </c>
      <c r="Q71" s="18" t="n">
        <v>513.76507572</v>
      </c>
      <c r="R71" s="20" t="n">
        <v>17.93109608</v>
      </c>
    </row>
    <row r="72" spans="1:18">
      <c r="A72" s="15" t="s">
        <v>547</v>
      </c>
      <c r="B72" s="17" t="n">
        <v>7708</v>
      </c>
      <c r="C72" s="18">
        <f>(12.0/B72*100)</f>
        <v/>
      </c>
      <c r="D72" s="19" t="n">
        <v>7696</v>
      </c>
      <c r="E72" s="18" t="n">
        <v>550.18788311</v>
      </c>
      <c r="F72" s="20" t="n">
        <v>2.77242782</v>
      </c>
      <c r="G72" s="18" t="n">
        <v>468.3972095</v>
      </c>
      <c r="H72" s="20" t="n">
        <v>3.51853518</v>
      </c>
      <c r="I72" s="18" t="s">
        <v>481</v>
      </c>
      <c r="J72" s="20" t="s">
        <v>481</v>
      </c>
      <c r="K72" s="18" t="s">
        <v>481</v>
      </c>
      <c r="L72" s="20" t="s">
        <v>481</v>
      </c>
      <c r="M72" s="18" t="s">
        <v>481</v>
      </c>
      <c r="N72" s="20" t="s">
        <v>481</v>
      </c>
      <c r="O72" s="18" t="s">
        <v>481</v>
      </c>
      <c r="P72" s="20" t="s">
        <v>481</v>
      </c>
      <c r="Q72" s="18" t="n">
        <v>458.17743915</v>
      </c>
      <c r="R72" s="20" t="n">
        <v>16.39349424</v>
      </c>
    </row>
    <row r="73" spans="1:18">
      <c r="A73" s="15" t="s">
        <v>548</v>
      </c>
      <c r="B73" s="17" t="n">
        <v>8249</v>
      </c>
      <c r="C73" s="18">
        <f>(224.0/B73*100)</f>
        <v/>
      </c>
      <c r="D73" s="19" t="n">
        <v>8025</v>
      </c>
      <c r="E73" s="18" t="n">
        <v>424.52956048</v>
      </c>
      <c r="F73" s="20" t="n">
        <v>2.91843923</v>
      </c>
      <c r="G73" s="18" t="n">
        <v>412.61677566</v>
      </c>
      <c r="H73" s="20" t="n">
        <v>4.22517563</v>
      </c>
      <c r="I73" s="18" t="s">
        <v>481</v>
      </c>
      <c r="J73" s="20" t="s">
        <v>481</v>
      </c>
      <c r="K73" s="18" t="s">
        <v>481</v>
      </c>
      <c r="L73" s="20" t="s">
        <v>481</v>
      </c>
      <c r="M73" s="18" t="s">
        <v>481</v>
      </c>
      <c r="N73" s="20" t="s">
        <v>481</v>
      </c>
      <c r="O73" s="18" t="s">
        <v>481</v>
      </c>
      <c r="P73" s="20" t="s">
        <v>481</v>
      </c>
      <c r="Q73" s="18" t="n">
        <v>372.81915669</v>
      </c>
      <c r="R73" s="20" t="n">
        <v>8.63285046</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424.59045417</v>
      </c>
      <c r="N74" s="20" t="n">
        <v>1.40919814</v>
      </c>
      <c r="O74" s="18" t="s">
        <v>481</v>
      </c>
      <c r="P74" s="20" t="s">
        <v>481</v>
      </c>
      <c r="Q74" s="18" t="s">
        <v>481</v>
      </c>
      <c r="R74" s="20" t="s">
        <v>481</v>
      </c>
    </row>
    <row r="75" spans="1:18">
      <c r="A75" s="15" t="s">
        <v>550</v>
      </c>
      <c r="B75" s="17" t="n">
        <v>5375</v>
      </c>
      <c r="C75" s="18">
        <f>(365.0/B75*100)</f>
        <v/>
      </c>
      <c r="D75" s="19" t="n">
        <v>5010</v>
      </c>
      <c r="E75" s="18" t="n">
        <v>389.98646401</v>
      </c>
      <c r="F75" s="20" t="n">
        <v>2.23531221</v>
      </c>
      <c r="G75" s="18" t="n">
        <v>397.51779099</v>
      </c>
      <c r="H75" s="20" t="n">
        <v>4.18389393</v>
      </c>
      <c r="I75" s="18" t="s">
        <v>481</v>
      </c>
      <c r="J75" s="20" t="s">
        <v>481</v>
      </c>
      <c r="K75" s="18" t="s">
        <v>481</v>
      </c>
      <c r="L75" s="20" t="s">
        <v>481</v>
      </c>
      <c r="M75" s="18" t="s">
        <v>481</v>
      </c>
      <c r="N75" s="20" t="s">
        <v>481</v>
      </c>
      <c r="O75" s="18" t="s">
        <v>481</v>
      </c>
      <c r="P75" s="20" t="s">
        <v>481</v>
      </c>
      <c r="Q75" s="18" t="n">
        <v>365.50904462</v>
      </c>
      <c r="R75" s="20" t="n">
        <v>4.10061671</v>
      </c>
    </row>
    <row r="76" spans="1:18">
      <c r="A76" s="15" t="s">
        <v>551</v>
      </c>
      <c r="B76" s="17" t="n">
        <v>14167</v>
      </c>
      <c r="C76" s="18">
        <f>(239.0/B76*100)</f>
        <v/>
      </c>
      <c r="D76" s="19" t="n">
        <v>13928</v>
      </c>
      <c r="E76" s="18" t="n">
        <v>443.60307746</v>
      </c>
      <c r="F76" s="20" t="n">
        <v>2.50669037</v>
      </c>
      <c r="G76" s="18" t="n">
        <v>438.91740294</v>
      </c>
      <c r="H76" s="20" t="n">
        <v>3.6099246</v>
      </c>
      <c r="I76" s="18" t="s">
        <v>481</v>
      </c>
      <c r="J76" s="20" t="s">
        <v>481</v>
      </c>
      <c r="K76" s="18" t="s">
        <v>481</v>
      </c>
      <c r="L76" s="20" t="s">
        <v>481</v>
      </c>
      <c r="M76" s="18" t="s">
        <v>481</v>
      </c>
      <c r="N76" s="20" t="s">
        <v>481</v>
      </c>
      <c r="O76" s="18" t="s">
        <v>481</v>
      </c>
      <c r="P76" s="20" t="s">
        <v>481</v>
      </c>
      <c r="Q76" s="18" t="n">
        <v>362.98038263</v>
      </c>
      <c r="R76" s="20" t="n">
        <v>4.37096118</v>
      </c>
    </row>
    <row r="77" spans="1:18">
      <c r="A77" s="15" t="s">
        <v>552</v>
      </c>
      <c r="B77" s="17" t="n">
        <v>6062</v>
      </c>
      <c r="C77" s="18">
        <f>(534.0/B77*100)</f>
        <v/>
      </c>
      <c r="D77" s="19" t="n">
        <v>5528</v>
      </c>
      <c r="E77" s="18" t="n">
        <v>445.81871258</v>
      </c>
      <c r="F77" s="20" t="n">
        <v>2.69363618</v>
      </c>
      <c r="G77" s="18" t="n">
        <v>445.598499</v>
      </c>
      <c r="H77" s="20" t="n">
        <v>3.43796597</v>
      </c>
      <c r="I77" s="18" t="s">
        <v>481</v>
      </c>
      <c r="J77" s="20" t="s">
        <v>481</v>
      </c>
      <c r="K77" s="18" t="s">
        <v>481</v>
      </c>
      <c r="L77" s="20" t="s">
        <v>481</v>
      </c>
      <c r="M77" s="18" t="s">
        <v>481</v>
      </c>
      <c r="N77" s="20" t="s">
        <v>481</v>
      </c>
      <c r="O77" s="18" t="s">
        <v>481</v>
      </c>
      <c r="P77" s="20" t="s">
        <v>481</v>
      </c>
      <c r="Q77" s="18" t="n">
        <v>377.42968935</v>
      </c>
      <c r="R77" s="20" t="n">
        <v>3.62759632</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524.64451931</v>
      </c>
      <c r="N78" s="20" t="n">
        <v>3.91006783</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475.18659836</v>
      </c>
      <c r="N79" s="20" t="n">
        <v>6.280552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456.48357586</v>
      </c>
      <c r="N80" s="20" t="n">
        <v>3.67164431</v>
      </c>
      <c r="O80" s="18" t="s">
        <v>481</v>
      </c>
      <c r="P80" s="20" t="s">
        <v>481</v>
      </c>
      <c r="Q80" s="18" t="s">
        <v>481</v>
      </c>
      <c r="R80" s="20" t="s">
        <v>481</v>
      </c>
    </row>
    <row r="81" spans="1:18">
      <c r="A81" s="23" t="s">
        <v>556</v>
      </c>
      <c r="B81" s="17" t="n">
        <v>8861</v>
      </c>
      <c r="C81" s="18">
        <f>(129.0/B81*100)</f>
        <v/>
      </c>
      <c r="D81" s="19" t="n">
        <v>8732</v>
      </c>
      <c r="E81" s="18" t="n">
        <v>446.14315033</v>
      </c>
      <c r="F81" s="20" t="n">
        <v>3.03190739</v>
      </c>
      <c r="G81" s="18" t="n">
        <v>420.3342385</v>
      </c>
      <c r="H81" s="20" t="n">
        <v>5.54253119</v>
      </c>
      <c r="I81" s="18" t="s">
        <v>481</v>
      </c>
      <c r="J81" s="20" t="s">
        <v>481</v>
      </c>
      <c r="K81" s="18" t="s">
        <v>481</v>
      </c>
      <c r="L81" s="20" t="s">
        <v>481</v>
      </c>
      <c r="M81" s="18" t="s">
        <v>481</v>
      </c>
      <c r="N81" s="20" t="s">
        <v>481</v>
      </c>
      <c r="O81" s="18" t="s">
        <v>481</v>
      </c>
      <c r="P81" s="20" t="s">
        <v>481</v>
      </c>
      <c r="Q81" s="18" t="n">
        <v>401.65296254</v>
      </c>
      <c r="R81" s="20" t="n">
        <v>11.33021543</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904</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511.68520307</v>
      </c>
      <c r="F7" s="20" t="n">
        <v>1.71349997</v>
      </c>
      <c r="G7" s="18" t="n">
        <v>528.2402666200001</v>
      </c>
      <c r="H7" s="20" t="n">
        <v>3.11324256</v>
      </c>
      <c r="I7" s="18" t="s">
        <v>481</v>
      </c>
      <c r="J7" s="20" t="s">
        <v>481</v>
      </c>
      <c r="K7" s="18" t="s">
        <v>481</v>
      </c>
      <c r="L7" s="20" t="s">
        <v>481</v>
      </c>
      <c r="M7" s="18" t="s">
        <v>481</v>
      </c>
      <c r="N7" s="20" t="s">
        <v>481</v>
      </c>
      <c r="O7" s="18" t="s">
        <v>481</v>
      </c>
      <c r="P7" s="20" t="s">
        <v>481</v>
      </c>
      <c r="Q7" s="18" t="n">
        <v>481.53318324</v>
      </c>
      <c r="R7" s="20" t="n">
        <v>4.51659783</v>
      </c>
    </row>
    <row r="8" spans="1:18">
      <c r="A8" s="15" t="s">
        <v>483</v>
      </c>
      <c r="B8" s="17" t="n">
        <v>7007</v>
      </c>
      <c r="C8" s="18">
        <f>(357.0/B8*100)</f>
        <v/>
      </c>
      <c r="D8" s="19" t="n">
        <v>6650</v>
      </c>
      <c r="E8" s="18" t="n">
        <v>498.43907716</v>
      </c>
      <c r="F8" s="20" t="n">
        <v>2.57373494</v>
      </c>
      <c r="G8" s="18" t="n">
        <v>499.63933747</v>
      </c>
      <c r="H8" s="20" t="n">
        <v>3.57132092</v>
      </c>
      <c r="I8" s="18" t="s">
        <v>481</v>
      </c>
      <c r="J8" s="20" t="s">
        <v>481</v>
      </c>
      <c r="K8" s="18" t="s">
        <v>481</v>
      </c>
      <c r="L8" s="20" t="s">
        <v>481</v>
      </c>
      <c r="M8" s="18" t="n">
        <v>368.48347797</v>
      </c>
      <c r="N8" s="20" t="n">
        <v>14.99112476</v>
      </c>
      <c r="O8" s="18" t="s">
        <v>481</v>
      </c>
      <c r="P8" s="20" t="s">
        <v>481</v>
      </c>
      <c r="Q8" s="18" t="n">
        <v>430.53553897</v>
      </c>
      <c r="R8" s="20" t="n">
        <v>8.602229039999999</v>
      </c>
    </row>
    <row r="9" spans="1:18">
      <c r="A9" s="15" t="s">
        <v>484</v>
      </c>
      <c r="B9" s="17" t="n">
        <v>9651</v>
      </c>
      <c r="C9" s="18">
        <f>(381.0/B9*100)</f>
        <v/>
      </c>
      <c r="D9" s="19" t="n">
        <v>9270</v>
      </c>
      <c r="E9" s="18" t="n">
        <v>512.66882596</v>
      </c>
      <c r="F9" s="20" t="n">
        <v>2.27337228</v>
      </c>
      <c r="G9" s="18" t="n">
        <v>501.25966532</v>
      </c>
      <c r="H9" s="20" t="n">
        <v>4.47175348</v>
      </c>
      <c r="I9" s="18" t="s">
        <v>481</v>
      </c>
      <c r="J9" s="20" t="s">
        <v>481</v>
      </c>
      <c r="K9" s="18" t="s">
        <v>481</v>
      </c>
      <c r="L9" s="20" t="s">
        <v>481</v>
      </c>
      <c r="M9" s="18" t="n">
        <v>374.78530698</v>
      </c>
      <c r="N9" s="20" t="n">
        <v>11.62763904</v>
      </c>
      <c r="O9" s="18" t="s">
        <v>481</v>
      </c>
      <c r="P9" s="20" t="s">
        <v>481</v>
      </c>
      <c r="Q9" s="18" t="n">
        <v>429.70852259</v>
      </c>
      <c r="R9" s="20" t="n">
        <v>8.65430082</v>
      </c>
    </row>
    <row r="10" spans="1:18">
      <c r="A10" s="15" t="s">
        <v>485</v>
      </c>
      <c r="B10" s="17" t="n">
        <v>20058</v>
      </c>
      <c r="C10" s="18">
        <f>(596.0/B10*100)</f>
        <v/>
      </c>
      <c r="D10" s="19" t="n">
        <v>19462</v>
      </c>
      <c r="E10" s="18" t="n">
        <v>530.9707508499999</v>
      </c>
      <c r="F10" s="20" t="n">
        <v>2.00867082</v>
      </c>
      <c r="G10" s="18" t="n">
        <v>536.17875471</v>
      </c>
      <c r="H10" s="20" t="n">
        <v>3.33070643</v>
      </c>
      <c r="I10" s="18" t="s">
        <v>481</v>
      </c>
      <c r="J10" s="20" t="s">
        <v>481</v>
      </c>
      <c r="K10" s="18" t="s">
        <v>481</v>
      </c>
      <c r="L10" s="20" t="s">
        <v>481</v>
      </c>
      <c r="M10" s="18" t="s">
        <v>481</v>
      </c>
      <c r="N10" s="20" t="s">
        <v>481</v>
      </c>
      <c r="O10" s="18" t="s">
        <v>481</v>
      </c>
      <c r="P10" s="20" t="s">
        <v>481</v>
      </c>
      <c r="Q10" s="18" t="n">
        <v>458.98667148</v>
      </c>
      <c r="R10" s="20" t="n">
        <v>5.8869227</v>
      </c>
    </row>
    <row r="11" spans="1:18">
      <c r="A11" s="15" t="s">
        <v>486</v>
      </c>
      <c r="B11" s="17" t="n">
        <v>7053</v>
      </c>
      <c r="C11" s="18">
        <f>(274.0/B11*100)</f>
        <v/>
      </c>
      <c r="D11" s="19" t="n">
        <v>6779</v>
      </c>
      <c r="E11" s="18" t="n">
        <v>454.15938843</v>
      </c>
      <c r="F11" s="20" t="n">
        <v>2.63206281</v>
      </c>
      <c r="G11" s="18" t="n">
        <v>437.91698043</v>
      </c>
      <c r="H11" s="20" t="n">
        <v>3.87057387</v>
      </c>
      <c r="I11" s="18" t="s">
        <v>481</v>
      </c>
      <c r="J11" s="20" t="s">
        <v>481</v>
      </c>
      <c r="K11" s="18" t="s">
        <v>481</v>
      </c>
      <c r="L11" s="20" t="s">
        <v>481</v>
      </c>
      <c r="M11" s="18" t="s">
        <v>481</v>
      </c>
      <c r="N11" s="20" t="s">
        <v>481</v>
      </c>
      <c r="O11" s="18" t="s">
        <v>481</v>
      </c>
      <c r="P11" s="20" t="s">
        <v>481</v>
      </c>
      <c r="Q11" s="18" t="n">
        <v>420.94426389</v>
      </c>
      <c r="R11" s="20" t="n">
        <v>6.00001762</v>
      </c>
    </row>
    <row r="12" spans="1:18">
      <c r="A12" s="15" t="s">
        <v>487</v>
      </c>
      <c r="B12" s="17" t="n">
        <v>6894</v>
      </c>
      <c r="C12" s="18">
        <f>(61.0/B12*100)</f>
        <v/>
      </c>
      <c r="D12" s="19" t="n">
        <v>6833</v>
      </c>
      <c r="E12" s="18" t="n">
        <v>496.32516653</v>
      </c>
      <c r="F12" s="20" t="n">
        <v>1.89928211</v>
      </c>
      <c r="G12" s="18" t="n">
        <v>511.01700149</v>
      </c>
      <c r="H12" s="20" t="n">
        <v>3.54655694</v>
      </c>
      <c r="I12" s="18" t="s">
        <v>481</v>
      </c>
      <c r="J12" s="20" t="s">
        <v>481</v>
      </c>
      <c r="K12" s="18" t="s">
        <v>481</v>
      </c>
      <c r="L12" s="20" t="s">
        <v>481</v>
      </c>
      <c r="M12" s="18" t="n">
        <v>366.6777112</v>
      </c>
      <c r="N12" s="20" t="n">
        <v>14.39052153</v>
      </c>
      <c r="O12" s="18" t="s">
        <v>481</v>
      </c>
      <c r="P12" s="20" t="s">
        <v>481</v>
      </c>
      <c r="Q12" s="18" t="n">
        <v>402.15786338</v>
      </c>
      <c r="R12" s="20" t="n">
        <v>7.38510975</v>
      </c>
    </row>
    <row r="13" spans="1:18">
      <c r="A13" s="15" t="s">
        <v>488</v>
      </c>
      <c r="B13" s="17" t="n">
        <v>7161</v>
      </c>
      <c r="C13" s="18">
        <f>(380.0/B13*100)</f>
        <v/>
      </c>
      <c r="D13" s="19" t="n">
        <v>6781</v>
      </c>
      <c r="E13" s="18" t="n">
        <v>508.10609142</v>
      </c>
      <c r="F13" s="20" t="n">
        <v>2.36792064</v>
      </c>
      <c r="G13" s="18" t="n">
        <v>510.85671437</v>
      </c>
      <c r="H13" s="20" t="n">
        <v>3.65352054</v>
      </c>
      <c r="I13" s="18" t="s">
        <v>481</v>
      </c>
      <c r="J13" s="20" t="s">
        <v>481</v>
      </c>
      <c r="K13" s="18" t="s">
        <v>481</v>
      </c>
      <c r="L13" s="20" t="s">
        <v>481</v>
      </c>
      <c r="M13" s="18" t="n">
        <v>436.36003517</v>
      </c>
      <c r="N13" s="20" t="n">
        <v>6.43426798</v>
      </c>
      <c r="O13" s="18" t="s">
        <v>481</v>
      </c>
      <c r="P13" s="20" t="s">
        <v>481</v>
      </c>
      <c r="Q13" s="18" t="n">
        <v>416.27836677</v>
      </c>
      <c r="R13" s="20" t="n">
        <v>8.92814151</v>
      </c>
    </row>
    <row r="14" spans="1:18">
      <c r="A14" s="15" t="s">
        <v>489</v>
      </c>
      <c r="B14" s="17" t="n">
        <v>5587</v>
      </c>
      <c r="C14" s="18">
        <f>(102.0/B14*100)</f>
        <v/>
      </c>
      <c r="D14" s="19" t="n">
        <v>5485</v>
      </c>
      <c r="E14" s="18" t="n">
        <v>536.42701546</v>
      </c>
      <c r="F14" s="20" t="n">
        <v>2.20428427</v>
      </c>
      <c r="G14" s="18" t="n">
        <v>536.79499157</v>
      </c>
      <c r="H14" s="20" t="n">
        <v>3.02793932</v>
      </c>
      <c r="I14" s="18" t="s">
        <v>481</v>
      </c>
      <c r="J14" s="20" t="s">
        <v>481</v>
      </c>
      <c r="K14" s="18" t="s">
        <v>481</v>
      </c>
      <c r="L14" s="20" t="s">
        <v>481</v>
      </c>
      <c r="M14" s="18" t="s">
        <v>481</v>
      </c>
      <c r="N14" s="20" t="s">
        <v>481</v>
      </c>
      <c r="O14" s="18" t="s">
        <v>481</v>
      </c>
      <c r="P14" s="20" t="s">
        <v>481</v>
      </c>
      <c r="Q14" s="18" t="n">
        <v>468.66963759</v>
      </c>
      <c r="R14" s="20" t="n">
        <v>9.75043262</v>
      </c>
    </row>
    <row r="15" spans="1:18">
      <c r="A15" s="15" t="s">
        <v>490</v>
      </c>
      <c r="B15" s="17" t="n">
        <v>5882</v>
      </c>
      <c r="C15" s="18">
        <f>(218.0/B15*100)</f>
        <v/>
      </c>
      <c r="D15" s="19" t="n">
        <v>5664</v>
      </c>
      <c r="E15" s="18" t="n">
        <v>534.09595387</v>
      </c>
      <c r="F15" s="20" t="n">
        <v>2.38798357</v>
      </c>
      <c r="G15" s="18" t="n">
        <v>539.29127263</v>
      </c>
      <c r="H15" s="20" t="n">
        <v>3.32545314</v>
      </c>
      <c r="I15" s="18" t="s">
        <v>481</v>
      </c>
      <c r="J15" s="20" t="s">
        <v>481</v>
      </c>
      <c r="K15" s="18" t="s">
        <v>481</v>
      </c>
      <c r="L15" s="20" t="s">
        <v>481</v>
      </c>
      <c r="M15" s="18" t="n">
        <v>375.95013089</v>
      </c>
      <c r="N15" s="20" t="n">
        <v>17.42774697</v>
      </c>
      <c r="O15" s="18" t="s">
        <v>481</v>
      </c>
      <c r="P15" s="20" t="s">
        <v>481</v>
      </c>
      <c r="Q15" s="18" t="n">
        <v>469.25604704</v>
      </c>
      <c r="R15" s="20" t="n">
        <v>7.40845933</v>
      </c>
    </row>
    <row r="16" spans="1:18">
      <c r="A16" s="15" t="s">
        <v>491</v>
      </c>
      <c r="B16" s="17" t="n">
        <v>6108</v>
      </c>
      <c r="C16" s="18">
        <f>(210.0/B16*100)</f>
        <v/>
      </c>
      <c r="D16" s="19" t="n">
        <v>5898</v>
      </c>
      <c r="E16" s="18" t="n">
        <v>504.12057839</v>
      </c>
      <c r="F16" s="20" t="n">
        <v>2.05594039</v>
      </c>
      <c r="G16" s="18" t="n">
        <v>501.85299368</v>
      </c>
      <c r="H16" s="20" t="n">
        <v>3.63635912</v>
      </c>
      <c r="I16" s="18" t="s">
        <v>481</v>
      </c>
      <c r="J16" s="20" t="s">
        <v>481</v>
      </c>
      <c r="K16" s="18" t="s">
        <v>481</v>
      </c>
      <c r="L16" s="20" t="s">
        <v>481</v>
      </c>
      <c r="M16" s="18" t="s">
        <v>481</v>
      </c>
      <c r="N16" s="20" t="s">
        <v>481</v>
      </c>
      <c r="O16" s="18" t="s">
        <v>481</v>
      </c>
      <c r="P16" s="20" t="s">
        <v>481</v>
      </c>
      <c r="Q16" s="18" t="n">
        <v>409.53263499</v>
      </c>
      <c r="R16" s="20" t="n">
        <v>9.94727222</v>
      </c>
    </row>
    <row r="17" spans="1:18">
      <c r="A17" s="15" t="s">
        <v>492</v>
      </c>
      <c r="B17" s="17" t="n">
        <v>6504</v>
      </c>
      <c r="C17" s="18">
        <f>(2822.0/B17*100)</f>
        <v/>
      </c>
      <c r="D17" s="19" t="n">
        <v>3682</v>
      </c>
      <c r="E17" s="18" t="n">
        <v>518.86345521</v>
      </c>
      <c r="F17" s="20" t="n">
        <v>3.56528892</v>
      </c>
      <c r="G17" s="18" t="n">
        <v>524.16529478</v>
      </c>
      <c r="H17" s="20" t="n">
        <v>5.21213726</v>
      </c>
      <c r="I17" s="18" t="s">
        <v>481</v>
      </c>
      <c r="J17" s="20" t="s">
        <v>481</v>
      </c>
      <c r="K17" s="18" t="s">
        <v>481</v>
      </c>
      <c r="L17" s="20" t="s">
        <v>481</v>
      </c>
      <c r="M17" s="18" t="n">
        <v>360.48925247</v>
      </c>
      <c r="N17" s="20" t="n">
        <v>12.44339086</v>
      </c>
      <c r="O17" s="18" t="s">
        <v>481</v>
      </c>
      <c r="P17" s="20" t="s">
        <v>481</v>
      </c>
      <c r="Q17" s="18" t="n">
        <v>463.90082206</v>
      </c>
      <c r="R17" s="20" t="n">
        <v>7.84661767</v>
      </c>
    </row>
    <row r="18" spans="1:18">
      <c r="A18" s="15" t="s">
        <v>493</v>
      </c>
      <c r="B18" s="17" t="n">
        <v>5532</v>
      </c>
      <c r="C18" s="18">
        <f>(33.0/B18*100)</f>
        <v/>
      </c>
      <c r="D18" s="19" t="n">
        <v>5499</v>
      </c>
      <c r="E18" s="18" t="n">
        <v>458.08182774</v>
      </c>
      <c r="F18" s="20" t="n">
        <v>3.58859826</v>
      </c>
      <c r="G18" s="18" t="n">
        <v>466.5397451</v>
      </c>
      <c r="H18" s="20" t="n">
        <v>4.77978971</v>
      </c>
      <c r="I18" s="18" t="s">
        <v>481</v>
      </c>
      <c r="J18" s="20" t="s">
        <v>481</v>
      </c>
      <c r="K18" s="18" t="s">
        <v>481</v>
      </c>
      <c r="L18" s="20" t="s">
        <v>481</v>
      </c>
      <c r="M18" s="18" t="s">
        <v>481</v>
      </c>
      <c r="N18" s="20" t="s">
        <v>481</v>
      </c>
      <c r="O18" s="18" t="s">
        <v>481</v>
      </c>
      <c r="P18" s="20" t="s">
        <v>481</v>
      </c>
      <c r="Q18" s="18" t="n">
        <v>376.97378381</v>
      </c>
      <c r="R18" s="20" t="n">
        <v>8.53080351</v>
      </c>
    </row>
    <row r="19" spans="1:18">
      <c r="A19" s="15" t="s">
        <v>494</v>
      </c>
      <c r="B19" s="17" t="n">
        <v>5658</v>
      </c>
      <c r="C19" s="18">
        <f>(541.0/B19*100)</f>
        <v/>
      </c>
      <c r="D19" s="19" t="n">
        <v>5117</v>
      </c>
      <c r="E19" s="18" t="n">
        <v>478.21368783</v>
      </c>
      <c r="F19" s="20" t="n">
        <v>2.88447812</v>
      </c>
      <c r="G19" s="18" t="n">
        <v>497.60397328</v>
      </c>
      <c r="H19" s="20" t="n">
        <v>3.82817738</v>
      </c>
      <c r="I19" s="18" t="s">
        <v>481</v>
      </c>
      <c r="J19" s="20" t="s">
        <v>481</v>
      </c>
      <c r="K19" s="18" t="s">
        <v>481</v>
      </c>
      <c r="L19" s="20" t="s">
        <v>481</v>
      </c>
      <c r="M19" s="18" t="s">
        <v>481</v>
      </c>
      <c r="N19" s="20" t="s">
        <v>481</v>
      </c>
      <c r="O19" s="18" t="s">
        <v>481</v>
      </c>
      <c r="P19" s="20" t="s">
        <v>481</v>
      </c>
      <c r="Q19" s="18" t="n">
        <v>403.0949718</v>
      </c>
      <c r="R19" s="20" t="n">
        <v>8.39914821</v>
      </c>
    </row>
    <row r="20" spans="1:18">
      <c r="A20" s="15" t="s">
        <v>495</v>
      </c>
      <c r="B20" s="17" t="n">
        <v>3371</v>
      </c>
      <c r="C20" s="18">
        <f>(75.0/B20*100)</f>
        <v/>
      </c>
      <c r="D20" s="19" t="n">
        <v>3296</v>
      </c>
      <c r="E20" s="18" t="n">
        <v>476.09361848</v>
      </c>
      <c r="F20" s="20" t="n">
        <v>1.77061742</v>
      </c>
      <c r="G20" s="18" t="n">
        <v>477.5181279</v>
      </c>
      <c r="H20" s="20" t="n">
        <v>5.25004416</v>
      </c>
      <c r="I20" s="18" t="s">
        <v>481</v>
      </c>
      <c r="J20" s="20" t="s">
        <v>481</v>
      </c>
      <c r="K20" s="18" t="s">
        <v>481</v>
      </c>
      <c r="L20" s="20" t="s">
        <v>481</v>
      </c>
      <c r="M20" s="18" t="s">
        <v>481</v>
      </c>
      <c r="N20" s="20" t="s">
        <v>481</v>
      </c>
      <c r="O20" s="18" t="s">
        <v>481</v>
      </c>
      <c r="P20" s="20" t="s">
        <v>481</v>
      </c>
      <c r="Q20" s="18" t="n">
        <v>438.09838484</v>
      </c>
      <c r="R20" s="20" t="n">
        <v>6.51881592</v>
      </c>
    </row>
    <row r="21" spans="1:18">
      <c r="A21" s="15" t="s">
        <v>496</v>
      </c>
      <c r="B21" s="17" t="n">
        <v>5741</v>
      </c>
      <c r="C21" s="18">
        <f>(97.0/B21*100)</f>
        <v/>
      </c>
      <c r="D21" s="19" t="n">
        <v>5644</v>
      </c>
      <c r="E21" s="18" t="n">
        <v>503.50275177</v>
      </c>
      <c r="F21" s="20" t="n">
        <v>2.3752874</v>
      </c>
      <c r="G21" s="18" t="n">
        <v>510.26722277</v>
      </c>
      <c r="H21" s="20" t="n">
        <v>4.02905225</v>
      </c>
      <c r="I21" s="18" t="s">
        <v>481</v>
      </c>
      <c r="J21" s="20" t="s">
        <v>481</v>
      </c>
      <c r="K21" s="18" t="s">
        <v>481</v>
      </c>
      <c r="L21" s="20" t="s">
        <v>481</v>
      </c>
      <c r="M21" s="18" t="s">
        <v>481</v>
      </c>
      <c r="N21" s="20" t="s">
        <v>481</v>
      </c>
      <c r="O21" s="18" t="s">
        <v>481</v>
      </c>
      <c r="P21" s="20" t="s">
        <v>481</v>
      </c>
      <c r="Q21" s="18" t="n">
        <v>450.26550381</v>
      </c>
      <c r="R21" s="20" t="n">
        <v>8.727117420000001</v>
      </c>
    </row>
    <row r="22" spans="1:18">
      <c r="A22" s="15" t="s">
        <v>497</v>
      </c>
      <c r="B22" s="17" t="n">
        <v>6598</v>
      </c>
      <c r="C22" s="18">
        <f>(46.0/B22*100)</f>
        <v/>
      </c>
      <c r="D22" s="19" t="n">
        <v>6552</v>
      </c>
      <c r="E22" s="18" t="n">
        <v>474.43417563</v>
      </c>
      <c r="F22" s="20" t="n">
        <v>3.49069335</v>
      </c>
      <c r="G22" s="18" t="n">
        <v>488.48607953</v>
      </c>
      <c r="H22" s="20" t="n">
        <v>6.5357675</v>
      </c>
      <c r="I22" s="18" t="s">
        <v>481</v>
      </c>
      <c r="J22" s="20" t="s">
        <v>481</v>
      </c>
      <c r="K22" s="18" t="s">
        <v>481</v>
      </c>
      <c r="L22" s="20" t="s">
        <v>481</v>
      </c>
      <c r="M22" s="18" t="n">
        <v>448.28166515</v>
      </c>
      <c r="N22" s="20" t="n">
        <v>8.782882710000001</v>
      </c>
      <c r="O22" s="18" t="s">
        <v>481</v>
      </c>
      <c r="P22" s="20" t="s">
        <v>481</v>
      </c>
      <c r="Q22" s="18" t="n">
        <v>361.47762436</v>
      </c>
      <c r="R22" s="20" t="n">
        <v>7.82464153</v>
      </c>
    </row>
    <row r="23" spans="1:18">
      <c r="A23" s="15" t="s">
        <v>498</v>
      </c>
      <c r="B23" s="17" t="n">
        <v>11583</v>
      </c>
      <c r="C23" s="18">
        <f>(329.0/B23*100)</f>
        <v/>
      </c>
      <c r="D23" s="19" t="n">
        <v>11254</v>
      </c>
      <c r="E23" s="18" t="n">
        <v>485.20904177</v>
      </c>
      <c r="F23" s="20" t="n">
        <v>2.51696097</v>
      </c>
      <c r="G23" s="18" t="n">
        <v>476.79582154</v>
      </c>
      <c r="H23" s="20" t="n">
        <v>4.38113241</v>
      </c>
      <c r="I23" s="18" t="s">
        <v>481</v>
      </c>
      <c r="J23" s="20" t="s">
        <v>481</v>
      </c>
      <c r="K23" s="18" t="s">
        <v>481</v>
      </c>
      <c r="L23" s="20" t="s">
        <v>481</v>
      </c>
      <c r="M23" s="18" t="s">
        <v>481</v>
      </c>
      <c r="N23" s="20" t="s">
        <v>481</v>
      </c>
      <c r="O23" s="18" t="s">
        <v>481</v>
      </c>
      <c r="P23" s="20" t="s">
        <v>481</v>
      </c>
      <c r="Q23" s="18" t="n">
        <v>418.55606851</v>
      </c>
      <c r="R23" s="20" t="n">
        <v>8.140954260000001</v>
      </c>
    </row>
    <row r="24" spans="1:18">
      <c r="A24" s="15" t="s">
        <v>499</v>
      </c>
      <c r="B24" s="17" t="n">
        <v>6647</v>
      </c>
      <c r="C24" s="18">
        <f>(23.0/B24*100)</f>
        <v/>
      </c>
      <c r="D24" s="19" t="n">
        <v>6624</v>
      </c>
      <c r="E24" s="18" t="n">
        <v>539.26974719</v>
      </c>
      <c r="F24" s="20" t="n">
        <v>2.67251421</v>
      </c>
      <c r="G24" s="18" t="n">
        <v>547.6618197400001</v>
      </c>
      <c r="H24" s="20" t="n">
        <v>6.74201154</v>
      </c>
      <c r="I24" s="18" t="s">
        <v>481</v>
      </c>
      <c r="J24" s="20" t="s">
        <v>481</v>
      </c>
      <c r="K24" s="18" t="s">
        <v>481</v>
      </c>
      <c r="L24" s="20" t="s">
        <v>481</v>
      </c>
      <c r="M24" s="18" t="s">
        <v>481</v>
      </c>
      <c r="N24" s="20" t="s">
        <v>481</v>
      </c>
      <c r="O24" s="18" t="s">
        <v>481</v>
      </c>
      <c r="P24" s="20" t="s">
        <v>481</v>
      </c>
      <c r="Q24" s="18" t="n">
        <v>473.5976559</v>
      </c>
      <c r="R24" s="20" t="n">
        <v>12.1757091</v>
      </c>
    </row>
    <row r="25" spans="1:18">
      <c r="A25" s="15" t="s">
        <v>500</v>
      </c>
      <c r="B25" s="17" t="n">
        <v>5581</v>
      </c>
      <c r="C25" s="18">
        <f>(26.0/B25*100)</f>
        <v/>
      </c>
      <c r="D25" s="19" t="n">
        <v>5555</v>
      </c>
      <c r="E25" s="18" t="n">
        <v>503.70845257</v>
      </c>
      <c r="F25" s="20" t="n">
        <v>3.08001603</v>
      </c>
      <c r="G25" s="18" t="n">
        <v>541.3686083</v>
      </c>
      <c r="H25" s="20" t="n">
        <v>3.97271081</v>
      </c>
      <c r="I25" s="18" t="s">
        <v>481</v>
      </c>
      <c r="J25" s="20" t="s">
        <v>481</v>
      </c>
      <c r="K25" s="18" t="s">
        <v>481</v>
      </c>
      <c r="L25" s="20" t="s">
        <v>481</v>
      </c>
      <c r="M25" s="18" t="s">
        <v>481</v>
      </c>
      <c r="N25" s="20" t="s">
        <v>481</v>
      </c>
      <c r="O25" s="18" t="s">
        <v>481</v>
      </c>
      <c r="P25" s="20" t="s">
        <v>481</v>
      </c>
      <c r="Q25" s="18" t="n">
        <v>476.80701781</v>
      </c>
      <c r="R25" s="20" t="n">
        <v>13.21646289</v>
      </c>
    </row>
    <row r="26" spans="1:18">
      <c r="A26" s="15" t="s">
        <v>501</v>
      </c>
      <c r="B26" s="17" t="n">
        <v>4869</v>
      </c>
      <c r="C26" s="18">
        <f>(108.0/B26*100)</f>
        <v/>
      </c>
      <c r="D26" s="19" t="n">
        <v>4761</v>
      </c>
      <c r="E26" s="18" t="n">
        <v>489.50383257</v>
      </c>
      <c r="F26" s="20" t="n">
        <v>1.58730865</v>
      </c>
      <c r="G26" s="18" t="n">
        <v>501.34898108</v>
      </c>
      <c r="H26" s="20" t="n">
        <v>3.24892505</v>
      </c>
      <c r="I26" s="18" t="s">
        <v>481</v>
      </c>
      <c r="J26" s="20" t="s">
        <v>481</v>
      </c>
      <c r="K26" s="18" t="s">
        <v>481</v>
      </c>
      <c r="L26" s="20" t="s">
        <v>481</v>
      </c>
      <c r="M26" s="18" t="s">
        <v>481</v>
      </c>
      <c r="N26" s="20" t="s">
        <v>481</v>
      </c>
      <c r="O26" s="18" t="s">
        <v>481</v>
      </c>
      <c r="P26" s="20" t="s">
        <v>481</v>
      </c>
      <c r="Q26" s="18" t="n">
        <v>442.04849274</v>
      </c>
      <c r="R26" s="20" t="n">
        <v>8.28357175</v>
      </c>
    </row>
    <row r="27" spans="1:18">
      <c r="A27" s="15" t="s">
        <v>502</v>
      </c>
      <c r="B27" s="17" t="n">
        <v>5299</v>
      </c>
      <c r="C27" s="18">
        <f>(245.0/B27*100)</f>
        <v/>
      </c>
      <c r="D27" s="19" t="n">
        <v>5054</v>
      </c>
      <c r="E27" s="18" t="n">
        <v>489.70250856</v>
      </c>
      <c r="F27" s="20" t="n">
        <v>1.26322035</v>
      </c>
      <c r="G27" s="18" t="n">
        <v>489.85778612</v>
      </c>
      <c r="H27" s="20" t="n">
        <v>3.84377779</v>
      </c>
      <c r="I27" s="18" t="s">
        <v>481</v>
      </c>
      <c r="J27" s="20" t="s">
        <v>481</v>
      </c>
      <c r="K27" s="18" t="s">
        <v>481</v>
      </c>
      <c r="L27" s="20" t="s">
        <v>481</v>
      </c>
      <c r="M27" s="18" t="s">
        <v>481</v>
      </c>
      <c r="N27" s="20" t="s">
        <v>481</v>
      </c>
      <c r="O27" s="18" t="s">
        <v>481</v>
      </c>
      <c r="P27" s="20" t="s">
        <v>481</v>
      </c>
      <c r="Q27" s="18" t="n">
        <v>409.8123189</v>
      </c>
      <c r="R27" s="20" t="n">
        <v>5.01973328</v>
      </c>
    </row>
    <row r="28" spans="1:18">
      <c r="A28" s="15" t="s">
        <v>503</v>
      </c>
      <c r="B28" s="17" t="n">
        <v>7568</v>
      </c>
      <c r="C28" s="18">
        <f>(640.0/B28*100)</f>
        <v/>
      </c>
      <c r="D28" s="19" t="n">
        <v>6928</v>
      </c>
      <c r="E28" s="18" t="n">
        <v>422.16519594</v>
      </c>
      <c r="F28" s="20" t="n">
        <v>2.26507378</v>
      </c>
      <c r="G28" s="18" t="n">
        <v>415.66292173</v>
      </c>
      <c r="H28" s="20" t="n">
        <v>3.46288159</v>
      </c>
      <c r="I28" s="18" t="s">
        <v>481</v>
      </c>
      <c r="J28" s="20" t="s">
        <v>481</v>
      </c>
      <c r="K28" s="18" t="s">
        <v>481</v>
      </c>
      <c r="L28" s="20" t="s">
        <v>481</v>
      </c>
      <c r="M28" s="18" t="s">
        <v>481</v>
      </c>
      <c r="N28" s="20" t="s">
        <v>481</v>
      </c>
      <c r="O28" s="18" t="s">
        <v>481</v>
      </c>
      <c r="P28" s="20" t="s">
        <v>481</v>
      </c>
      <c r="Q28" s="18" t="n">
        <v>389.60330206</v>
      </c>
      <c r="R28" s="20" t="n">
        <v>6.66613541</v>
      </c>
    </row>
    <row r="29" spans="1:18">
      <c r="A29" s="15" t="s">
        <v>504</v>
      </c>
      <c r="B29" s="17" t="n">
        <v>5385</v>
      </c>
      <c r="C29" s="18">
        <f>(30.0/B29*100)</f>
        <v/>
      </c>
      <c r="D29" s="19" t="n">
        <v>5355</v>
      </c>
      <c r="E29" s="18" t="n">
        <v>514.67977082</v>
      </c>
      <c r="F29" s="20" t="n">
        <v>2.22631655</v>
      </c>
      <c r="G29" s="18" t="n">
        <v>515.39745356</v>
      </c>
      <c r="H29" s="20" t="n">
        <v>4.53740264</v>
      </c>
      <c r="I29" s="18" t="s">
        <v>481</v>
      </c>
      <c r="J29" s="20" t="s">
        <v>481</v>
      </c>
      <c r="K29" s="18" t="s">
        <v>481</v>
      </c>
      <c r="L29" s="20" t="s">
        <v>481</v>
      </c>
      <c r="M29" s="18" t="n">
        <v>358.28551468</v>
      </c>
      <c r="N29" s="20" t="n">
        <v>8.567023300000001</v>
      </c>
      <c r="O29" s="18" t="s">
        <v>481</v>
      </c>
      <c r="P29" s="20" t="s">
        <v>481</v>
      </c>
      <c r="Q29" s="18" t="n">
        <v>401.30294228</v>
      </c>
      <c r="R29" s="20" t="n">
        <v>13.36996776</v>
      </c>
    </row>
    <row r="30" spans="1:18">
      <c r="A30" s="15" t="s">
        <v>505</v>
      </c>
      <c r="B30" s="17" t="n">
        <v>4520</v>
      </c>
      <c r="C30" s="18">
        <f>(290.0/B30*100)</f>
        <v/>
      </c>
      <c r="D30" s="19" t="n">
        <v>4230</v>
      </c>
      <c r="E30" s="18" t="n">
        <v>515.35774112</v>
      </c>
      <c r="F30" s="20" t="n">
        <v>2.65284945</v>
      </c>
      <c r="G30" s="18" t="n">
        <v>538.39924366</v>
      </c>
      <c r="H30" s="20" t="n">
        <v>4.27363108</v>
      </c>
      <c r="I30" s="18" t="s">
        <v>481</v>
      </c>
      <c r="J30" s="20" t="s">
        <v>481</v>
      </c>
      <c r="K30" s="18" t="s">
        <v>481</v>
      </c>
      <c r="L30" s="20" t="s">
        <v>481</v>
      </c>
      <c r="M30" s="18" t="s">
        <v>481</v>
      </c>
      <c r="N30" s="20" t="s">
        <v>481</v>
      </c>
      <c r="O30" s="18" t="s">
        <v>481</v>
      </c>
      <c r="P30" s="20" t="s">
        <v>481</v>
      </c>
      <c r="Q30" s="18" t="n">
        <v>435.80233662</v>
      </c>
      <c r="R30" s="20" t="n">
        <v>7.96686745</v>
      </c>
    </row>
    <row r="31" spans="1:18">
      <c r="A31" s="15" t="s">
        <v>506</v>
      </c>
      <c r="B31" s="17" t="n">
        <v>5456</v>
      </c>
      <c r="C31" s="18">
        <f>(161.0/B31*100)</f>
        <v/>
      </c>
      <c r="D31" s="19" t="n">
        <v>5295</v>
      </c>
      <c r="E31" s="18" t="n">
        <v>503.73476789</v>
      </c>
      <c r="F31" s="20" t="n">
        <v>2.16992831</v>
      </c>
      <c r="G31" s="18" t="n">
        <v>505.21005152</v>
      </c>
      <c r="H31" s="20" t="n">
        <v>3.8811094</v>
      </c>
      <c r="I31" s="18" t="s">
        <v>481</v>
      </c>
      <c r="J31" s="20" t="s">
        <v>481</v>
      </c>
      <c r="K31" s="18" t="s">
        <v>481</v>
      </c>
      <c r="L31" s="20" t="s">
        <v>481</v>
      </c>
      <c r="M31" s="18" t="s">
        <v>481</v>
      </c>
      <c r="N31" s="20" t="s">
        <v>481</v>
      </c>
      <c r="O31" s="18" t="s">
        <v>481</v>
      </c>
      <c r="P31" s="20" t="s">
        <v>481</v>
      </c>
      <c r="Q31" s="18" t="n">
        <v>425.99324595</v>
      </c>
      <c r="R31" s="20" t="n">
        <v>6.45885673</v>
      </c>
    </row>
    <row r="32" spans="1:18">
      <c r="A32" s="15" t="s">
        <v>507</v>
      </c>
      <c r="B32" s="17" t="n">
        <v>4478</v>
      </c>
      <c r="C32" s="18">
        <f>(6.0/B32*100)</f>
        <v/>
      </c>
      <c r="D32" s="19" t="n">
        <v>4472</v>
      </c>
      <c r="E32" s="18" t="n">
        <v>499.51219508</v>
      </c>
      <c r="F32" s="20" t="n">
        <v>2.40677302</v>
      </c>
      <c r="G32" s="18" t="n">
        <v>516.86329115</v>
      </c>
      <c r="H32" s="20" t="n">
        <v>4.33892388</v>
      </c>
      <c r="I32" s="18" t="s">
        <v>481</v>
      </c>
      <c r="J32" s="20" t="s">
        <v>481</v>
      </c>
      <c r="K32" s="18" t="s">
        <v>481</v>
      </c>
      <c r="L32" s="20" t="s">
        <v>481</v>
      </c>
      <c r="M32" s="18" t="s">
        <v>481</v>
      </c>
      <c r="N32" s="20" t="s">
        <v>481</v>
      </c>
      <c r="O32" s="18" t="s">
        <v>481</v>
      </c>
      <c r="P32" s="20" t="s">
        <v>481</v>
      </c>
      <c r="Q32" s="18" t="n">
        <v>432.59543992</v>
      </c>
      <c r="R32" s="20" t="n">
        <v>12.7056866</v>
      </c>
    </row>
    <row r="33" spans="1:18">
      <c r="A33" s="15" t="s">
        <v>508</v>
      </c>
      <c r="B33" s="17" t="n">
        <v>7325</v>
      </c>
      <c r="C33" s="18">
        <f>(90.0/B33*100)</f>
        <v/>
      </c>
      <c r="D33" s="19" t="n">
        <v>7235</v>
      </c>
      <c r="E33" s="18" t="n">
        <v>503.18589989</v>
      </c>
      <c r="F33" s="20" t="n">
        <v>2.41550983</v>
      </c>
      <c r="G33" s="18" t="n">
        <v>503.68729588</v>
      </c>
      <c r="H33" s="20" t="n">
        <v>4.97831968</v>
      </c>
      <c r="I33" s="18" t="s">
        <v>481</v>
      </c>
      <c r="J33" s="20" t="s">
        <v>481</v>
      </c>
      <c r="K33" s="18" t="s">
        <v>481</v>
      </c>
      <c r="L33" s="20" t="s">
        <v>481</v>
      </c>
      <c r="M33" s="18" t="s">
        <v>481</v>
      </c>
      <c r="N33" s="20" t="s">
        <v>481</v>
      </c>
      <c r="O33" s="18" t="s">
        <v>481</v>
      </c>
      <c r="P33" s="20" t="s">
        <v>481</v>
      </c>
      <c r="Q33" s="18" t="n">
        <v>434.87447389</v>
      </c>
      <c r="R33" s="20" t="n">
        <v>9.210559699999999</v>
      </c>
    </row>
    <row r="34" spans="1:18">
      <c r="A34" s="15" t="s">
        <v>509</v>
      </c>
      <c r="B34" s="17" t="n">
        <v>6350</v>
      </c>
      <c r="C34" s="18">
        <f>(119.0/B34*100)</f>
        <v/>
      </c>
      <c r="D34" s="19" t="n">
        <v>6231</v>
      </c>
      <c r="E34" s="18" t="n">
        <v>471.38315148</v>
      </c>
      <c r="F34" s="20" t="n">
        <v>2.37953347</v>
      </c>
      <c r="G34" s="18" t="n">
        <v>466.1315244</v>
      </c>
      <c r="H34" s="20" t="n">
        <v>3.87010605</v>
      </c>
      <c r="I34" s="18" t="s">
        <v>481</v>
      </c>
      <c r="J34" s="20" t="s">
        <v>481</v>
      </c>
      <c r="K34" s="18" t="s">
        <v>481</v>
      </c>
      <c r="L34" s="20" t="s">
        <v>481</v>
      </c>
      <c r="M34" s="18" t="n">
        <v>306.56969545</v>
      </c>
      <c r="N34" s="20" t="n">
        <v>10.27624616</v>
      </c>
      <c r="O34" s="18" t="s">
        <v>481</v>
      </c>
      <c r="P34" s="20" t="s">
        <v>481</v>
      </c>
      <c r="Q34" s="18" t="n">
        <v>394.15562093</v>
      </c>
      <c r="R34" s="20" t="n">
        <v>7.55997511</v>
      </c>
    </row>
    <row r="35" spans="1:18">
      <c r="A35" s="15" t="s">
        <v>510</v>
      </c>
      <c r="B35" s="17" t="n">
        <v>6406</v>
      </c>
      <c r="C35" s="18">
        <f>(98.0/B35*100)</f>
        <v/>
      </c>
      <c r="D35" s="19" t="n">
        <v>6308</v>
      </c>
      <c r="E35" s="18" t="n">
        <v>506.93406311</v>
      </c>
      <c r="F35" s="20" t="n">
        <v>2.17486762</v>
      </c>
      <c r="G35" s="18" t="n">
        <v>531.6407143</v>
      </c>
      <c r="H35" s="20" t="n">
        <v>2.05950919</v>
      </c>
      <c r="I35" s="18" t="s">
        <v>481</v>
      </c>
      <c r="J35" s="20" t="s">
        <v>481</v>
      </c>
      <c r="K35" s="18" t="s">
        <v>481</v>
      </c>
      <c r="L35" s="20" t="s">
        <v>481</v>
      </c>
      <c r="M35" s="18" t="n">
        <v>374.85244494</v>
      </c>
      <c r="N35" s="20" t="n">
        <v>5.84040672</v>
      </c>
      <c r="O35" s="18" t="s">
        <v>481</v>
      </c>
      <c r="P35" s="20" t="s">
        <v>481</v>
      </c>
      <c r="Q35" s="18" t="n">
        <v>467.7867051</v>
      </c>
      <c r="R35" s="20" t="n">
        <v>7.71205745</v>
      </c>
    </row>
    <row r="36" spans="1:18">
      <c r="A36" s="15" t="s">
        <v>511</v>
      </c>
      <c r="B36" s="17" t="n">
        <v>6736</v>
      </c>
      <c r="C36" s="18">
        <f>(116.0/B36*100)</f>
        <v/>
      </c>
      <c r="D36" s="19" t="n">
        <v>6620</v>
      </c>
      <c r="E36" s="18" t="n">
        <v>496.04235076</v>
      </c>
      <c r="F36" s="20" t="n">
        <v>2.08868713</v>
      </c>
      <c r="G36" s="18" t="n">
        <v>497.19734532</v>
      </c>
      <c r="H36" s="20" t="n">
        <v>3.77669283</v>
      </c>
      <c r="I36" s="18" t="s">
        <v>481</v>
      </c>
      <c r="J36" s="20" t="s">
        <v>481</v>
      </c>
      <c r="K36" s="18" t="s">
        <v>481</v>
      </c>
      <c r="L36" s="20" t="s">
        <v>481</v>
      </c>
      <c r="M36" s="18" t="s">
        <v>481</v>
      </c>
      <c r="N36" s="20" t="s">
        <v>481</v>
      </c>
      <c r="O36" s="18" t="s">
        <v>481</v>
      </c>
      <c r="P36" s="20" t="s">
        <v>481</v>
      </c>
      <c r="Q36" s="18" t="n">
        <v>434.98160431</v>
      </c>
      <c r="R36" s="20" t="n">
        <v>7.13754238</v>
      </c>
    </row>
    <row r="37" spans="1:18">
      <c r="A37" s="15" t="s">
        <v>512</v>
      </c>
      <c r="B37" s="17" t="n">
        <v>5458</v>
      </c>
      <c r="C37" s="18">
        <f>(254.0/B37*100)</f>
        <v/>
      </c>
      <c r="D37" s="19" t="n">
        <v>5204</v>
      </c>
      <c r="E37" s="18" t="n">
        <v>501.19061287</v>
      </c>
      <c r="F37" s="20" t="n">
        <v>3.49571491</v>
      </c>
      <c r="G37" s="18" t="n">
        <v>504.71672984</v>
      </c>
      <c r="H37" s="20" t="n">
        <v>4.63367121</v>
      </c>
      <c r="I37" s="18" t="s">
        <v>481</v>
      </c>
      <c r="J37" s="20" t="s">
        <v>481</v>
      </c>
      <c r="K37" s="18" t="s">
        <v>481</v>
      </c>
      <c r="L37" s="20" t="s">
        <v>481</v>
      </c>
      <c r="M37" s="18" t="s">
        <v>481</v>
      </c>
      <c r="N37" s="20" t="s">
        <v>481</v>
      </c>
      <c r="O37" s="18" t="s">
        <v>481</v>
      </c>
      <c r="P37" s="20" t="s">
        <v>481</v>
      </c>
      <c r="Q37" s="18" t="n">
        <v>413.83760773</v>
      </c>
      <c r="R37" s="20" t="n">
        <v>7.33715321</v>
      </c>
    </row>
    <row r="38" spans="1:18">
      <c r="A38" s="15" t="s">
        <v>513</v>
      </c>
      <c r="B38" s="17" t="n">
        <v>5860</v>
      </c>
      <c r="C38" s="18">
        <f>(36.0/B38*100)</f>
        <v/>
      </c>
      <c r="D38" s="19" t="n">
        <v>5824</v>
      </c>
      <c r="E38" s="18" t="n">
        <v>504.99531734</v>
      </c>
      <c r="F38" s="20" t="n">
        <v>3.17682114</v>
      </c>
      <c r="G38" s="18" t="n">
        <v>522.65311114</v>
      </c>
      <c r="H38" s="20" t="n">
        <v>5.2137324</v>
      </c>
      <c r="I38" s="18" t="s">
        <v>481</v>
      </c>
      <c r="J38" s="20" t="s">
        <v>481</v>
      </c>
      <c r="K38" s="18" t="s">
        <v>481</v>
      </c>
      <c r="L38" s="20" t="s">
        <v>481</v>
      </c>
      <c r="M38" s="18" t="s">
        <v>481</v>
      </c>
      <c r="N38" s="20" t="s">
        <v>481</v>
      </c>
      <c r="O38" s="18" t="s">
        <v>481</v>
      </c>
      <c r="P38" s="20" t="s">
        <v>481</v>
      </c>
      <c r="Q38" s="18" t="n">
        <v>494.89918939</v>
      </c>
      <c r="R38" s="20" t="n">
        <v>5.1978882</v>
      </c>
    </row>
    <row r="39" spans="1:18">
      <c r="A39" s="15" t="s">
        <v>514</v>
      </c>
      <c r="B39" s="17" t="n">
        <v>5895</v>
      </c>
      <c r="C39" s="18">
        <f>(34.0/B39*100)</f>
        <v/>
      </c>
      <c r="D39" s="19" t="n">
        <v>5861</v>
      </c>
      <c r="E39" s="18" t="n">
        <v>429.42668472</v>
      </c>
      <c r="F39" s="20" t="n">
        <v>4.00178607</v>
      </c>
      <c r="G39" s="18" t="n">
        <v>420.06710492</v>
      </c>
      <c r="H39" s="20" t="n">
        <v>5.98687628</v>
      </c>
      <c r="I39" s="18" t="s">
        <v>481</v>
      </c>
      <c r="J39" s="20" t="s">
        <v>481</v>
      </c>
      <c r="K39" s="18" t="s">
        <v>481</v>
      </c>
      <c r="L39" s="20" t="s">
        <v>481</v>
      </c>
      <c r="M39" s="18" t="s">
        <v>481</v>
      </c>
      <c r="N39" s="20" t="s">
        <v>481</v>
      </c>
      <c r="O39" s="18" t="s">
        <v>481</v>
      </c>
      <c r="P39" s="20" t="s">
        <v>481</v>
      </c>
      <c r="Q39" s="18" t="n">
        <v>378.8023557</v>
      </c>
      <c r="R39" s="20" t="n">
        <v>9.130331160000001</v>
      </c>
    </row>
    <row r="40" spans="1:18">
      <c r="A40" s="15" t="s">
        <v>515</v>
      </c>
      <c r="B40" s="17" t="n">
        <v>14157</v>
      </c>
      <c r="C40" s="18">
        <f>(467.0/B40*100)</f>
        <v/>
      </c>
      <c r="D40" s="19" t="n">
        <v>13690</v>
      </c>
      <c r="E40" s="18" t="n">
        <v>513.92495547</v>
      </c>
      <c r="F40" s="20" t="n">
        <v>2.50561897</v>
      </c>
      <c r="G40" s="18" t="n">
        <v>510.30584911</v>
      </c>
      <c r="H40" s="20" t="n">
        <v>6.00199217</v>
      </c>
      <c r="I40" s="18" t="s">
        <v>481</v>
      </c>
      <c r="J40" s="20" t="s">
        <v>481</v>
      </c>
      <c r="K40" s="18" t="s">
        <v>481</v>
      </c>
      <c r="L40" s="20" t="s">
        <v>481</v>
      </c>
      <c r="M40" s="18" t="s">
        <v>481</v>
      </c>
      <c r="N40" s="20" t="s">
        <v>481</v>
      </c>
      <c r="O40" s="18" t="s">
        <v>481</v>
      </c>
      <c r="P40" s="20" t="s">
        <v>481</v>
      </c>
      <c r="Q40" s="18" t="n">
        <v>425.74812814</v>
      </c>
      <c r="R40" s="20" t="n">
        <v>7.5035757</v>
      </c>
    </row>
    <row r="41" spans="1:18">
      <c r="A41" s="15" t="s">
        <v>516</v>
      </c>
      <c r="B41" s="17" t="n">
        <v>5712</v>
      </c>
      <c r="C41" s="18">
        <f>(83.0/B41*100)</f>
        <v/>
      </c>
      <c r="D41" s="19" t="n">
        <v>5629</v>
      </c>
      <c r="E41" s="18" t="n">
        <v>499.66234679</v>
      </c>
      <c r="F41" s="20" t="n">
        <v>2.97307633</v>
      </c>
      <c r="G41" s="18" t="n">
        <v>508.27205724</v>
      </c>
      <c r="H41" s="20" t="n">
        <v>4.61116873</v>
      </c>
      <c r="I41" s="18" t="s">
        <v>481</v>
      </c>
      <c r="J41" s="20" t="s">
        <v>481</v>
      </c>
      <c r="K41" s="18" t="s">
        <v>481</v>
      </c>
      <c r="L41" s="20" t="s">
        <v>481</v>
      </c>
      <c r="M41" s="18" t="n">
        <v>387.44235424</v>
      </c>
      <c r="N41" s="20" t="n">
        <v>14.52510266</v>
      </c>
      <c r="O41" s="18" t="s">
        <v>481</v>
      </c>
      <c r="P41" s="20" t="s">
        <v>481</v>
      </c>
      <c r="Q41" s="18" t="n">
        <v>425.38097476</v>
      </c>
      <c r="R41" s="20" t="n">
        <v>13.86272548</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375.7451021</v>
      </c>
      <c r="N45" s="20" t="n">
        <v>2.64238063</v>
      </c>
      <c r="O45" s="18" t="s">
        <v>481</v>
      </c>
      <c r="P45" s="20" t="s">
        <v>481</v>
      </c>
      <c r="Q45" s="18" t="s">
        <v>481</v>
      </c>
      <c r="R45" s="20" t="s">
        <v>481</v>
      </c>
    </row>
    <row r="46" spans="1:18">
      <c r="A46" s="15" t="s">
        <v>521</v>
      </c>
      <c r="B46" s="17" t="n">
        <v>23141</v>
      </c>
      <c r="C46" s="18">
        <f>(2423.0/B46*100)</f>
        <v/>
      </c>
      <c r="D46" s="19" t="n">
        <v>20718</v>
      </c>
      <c r="E46" s="18" t="n">
        <v>416.52960668</v>
      </c>
      <c r="F46" s="20" t="n">
        <v>3.09276724</v>
      </c>
      <c r="G46" s="18" t="n">
        <v>396.28986716</v>
      </c>
      <c r="H46" s="20" t="n">
        <v>4.14637511</v>
      </c>
      <c r="I46" s="18" t="s">
        <v>481</v>
      </c>
      <c r="J46" s="20" t="s">
        <v>481</v>
      </c>
      <c r="K46" s="18" t="s">
        <v>481</v>
      </c>
      <c r="L46" s="20" t="s">
        <v>481</v>
      </c>
      <c r="M46" s="18" t="s">
        <v>481</v>
      </c>
      <c r="N46" s="20" t="s">
        <v>481</v>
      </c>
      <c r="O46" s="18" t="s">
        <v>481</v>
      </c>
      <c r="P46" s="20" t="s">
        <v>481</v>
      </c>
      <c r="Q46" s="18" t="n">
        <v>383.49359673</v>
      </c>
      <c r="R46" s="20" t="n">
        <v>2.47032185</v>
      </c>
    </row>
    <row r="47" spans="1:18">
      <c r="A47" s="15" t="s">
        <v>522</v>
      </c>
      <c r="B47" s="17" t="n">
        <v>5928</v>
      </c>
      <c r="C47" s="18">
        <f>(498.0/B47*100)</f>
        <v/>
      </c>
      <c r="D47" s="19" t="n">
        <v>5430</v>
      </c>
      <c r="E47" s="18" t="n">
        <v>462.40809729</v>
      </c>
      <c r="F47" s="20" t="n">
        <v>4.20802992</v>
      </c>
      <c r="G47" s="18" t="n">
        <v>451.23049579</v>
      </c>
      <c r="H47" s="20" t="n">
        <v>6.31334131</v>
      </c>
      <c r="I47" s="18" t="s">
        <v>481</v>
      </c>
      <c r="J47" s="20" t="s">
        <v>481</v>
      </c>
      <c r="K47" s="18" t="s">
        <v>481</v>
      </c>
      <c r="L47" s="20" t="s">
        <v>481</v>
      </c>
      <c r="M47" s="18" t="s">
        <v>481</v>
      </c>
      <c r="N47" s="20" t="s">
        <v>481</v>
      </c>
      <c r="O47" s="18" t="s">
        <v>481</v>
      </c>
      <c r="P47" s="20" t="s">
        <v>481</v>
      </c>
      <c r="Q47" s="18" t="n">
        <v>375.80657176</v>
      </c>
      <c r="R47" s="20" t="n">
        <v>5.88746187</v>
      </c>
    </row>
    <row r="48" spans="1:18">
      <c r="A48" s="15" t="s">
        <v>523</v>
      </c>
      <c r="B48" s="17" t="n">
        <v>9841</v>
      </c>
      <c r="C48" s="18">
        <f>(9.0/B48*100)</f>
        <v/>
      </c>
      <c r="D48" s="19" t="n">
        <v>9832</v>
      </c>
      <c r="E48" s="18" t="n">
        <v>496.93677672</v>
      </c>
      <c r="F48" s="20" t="n">
        <v>4.54303083</v>
      </c>
      <c r="G48" s="18" t="n">
        <v>555.32137071</v>
      </c>
      <c r="H48" s="20" t="n">
        <v>4.88450321</v>
      </c>
      <c r="I48" s="18" t="s">
        <v>481</v>
      </c>
      <c r="J48" s="20" t="s">
        <v>481</v>
      </c>
      <c r="K48" s="18" t="s">
        <v>481</v>
      </c>
      <c r="L48" s="20" t="s">
        <v>481</v>
      </c>
      <c r="M48" s="18" t="s">
        <v>481</v>
      </c>
      <c r="N48" s="20" t="s">
        <v>481</v>
      </c>
      <c r="O48" s="18" t="s">
        <v>481</v>
      </c>
      <c r="P48" s="20" t="s">
        <v>481</v>
      </c>
      <c r="Q48" s="18" t="n">
        <v>476.65192286</v>
      </c>
      <c r="R48" s="20" t="n">
        <v>16.90564756</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432.22624802</v>
      </c>
      <c r="N49" s="20" t="n">
        <v>2.8653235</v>
      </c>
      <c r="O49" s="18" t="s">
        <v>481</v>
      </c>
      <c r="P49" s="20" t="s">
        <v>481</v>
      </c>
      <c r="Q49" s="18" t="s">
        <v>481</v>
      </c>
      <c r="R49" s="20" t="s">
        <v>481</v>
      </c>
    </row>
    <row r="50" spans="1:18">
      <c r="A50" s="15" t="s">
        <v>525</v>
      </c>
      <c r="B50" s="17" t="n">
        <v>11795</v>
      </c>
      <c r="C50" s="18">
        <f>(511.0/B50*100)</f>
        <v/>
      </c>
      <c r="D50" s="19" t="n">
        <v>11284</v>
      </c>
      <c r="E50" s="18" t="n">
        <v>422.05565845</v>
      </c>
      <c r="F50" s="20" t="n">
        <v>2.30034584</v>
      </c>
      <c r="G50" s="18" t="n">
        <v>411.46564092</v>
      </c>
      <c r="H50" s="20" t="n">
        <v>3.712658</v>
      </c>
      <c r="I50" s="18" t="s">
        <v>481</v>
      </c>
      <c r="J50" s="20" t="s">
        <v>481</v>
      </c>
      <c r="K50" s="18" t="s">
        <v>481</v>
      </c>
      <c r="L50" s="20" t="s">
        <v>481</v>
      </c>
      <c r="M50" s="18" t="s">
        <v>481</v>
      </c>
      <c r="N50" s="20" t="s">
        <v>481</v>
      </c>
      <c r="O50" s="18" t="s">
        <v>481</v>
      </c>
      <c r="P50" s="20" t="s">
        <v>481</v>
      </c>
      <c r="Q50" s="18" t="n">
        <v>369.82480385</v>
      </c>
      <c r="R50" s="20" t="n">
        <v>6.66548258</v>
      </c>
    </row>
    <row r="51" spans="1:18">
      <c r="A51" s="15" t="s">
        <v>526</v>
      </c>
      <c r="B51" s="17" t="n">
        <v>6866</v>
      </c>
      <c r="C51" s="18">
        <f>(114.0/B51*100)</f>
        <v/>
      </c>
      <c r="D51" s="19" t="n">
        <v>6752</v>
      </c>
      <c r="E51" s="18" t="n">
        <v>424.83177179</v>
      </c>
      <c r="F51" s="20" t="n">
        <v>2.14908597</v>
      </c>
      <c r="G51" s="18" t="n">
        <v>419.20481561</v>
      </c>
      <c r="H51" s="20" t="n">
        <v>3.78625187</v>
      </c>
      <c r="I51" s="18" t="s">
        <v>481</v>
      </c>
      <c r="J51" s="20" t="s">
        <v>481</v>
      </c>
      <c r="K51" s="18" t="s">
        <v>481</v>
      </c>
      <c r="L51" s="20" t="s">
        <v>481</v>
      </c>
      <c r="M51" s="18" t="n">
        <v>410.85572185</v>
      </c>
      <c r="N51" s="20" t="n">
        <v>3.7997542</v>
      </c>
      <c r="O51" s="18" t="s">
        <v>481</v>
      </c>
      <c r="P51" s="20" t="s">
        <v>481</v>
      </c>
      <c r="Q51" s="18" t="n">
        <v>398.14526988</v>
      </c>
      <c r="R51" s="20" t="n">
        <v>6.3131044</v>
      </c>
    </row>
    <row r="52" spans="1:18">
      <c r="A52" s="15" t="s">
        <v>527</v>
      </c>
      <c r="B52" s="17" t="n">
        <v>5809</v>
      </c>
      <c r="C52" s="18">
        <f>(127.0/B52*100)</f>
        <v/>
      </c>
      <c r="D52" s="19" t="n">
        <v>5682</v>
      </c>
      <c r="E52" s="18" t="n">
        <v>477.36857955</v>
      </c>
      <c r="F52" s="20" t="n">
        <v>2.4972094</v>
      </c>
      <c r="G52" s="18" t="n">
        <v>482.79216593</v>
      </c>
      <c r="H52" s="20" t="n">
        <v>5.25802912</v>
      </c>
      <c r="I52" s="18" t="s">
        <v>481</v>
      </c>
      <c r="J52" s="20" t="s">
        <v>481</v>
      </c>
      <c r="K52" s="18" t="s">
        <v>481</v>
      </c>
      <c r="L52" s="20" t="s">
        <v>481</v>
      </c>
      <c r="M52" s="18" t="s">
        <v>481</v>
      </c>
      <c r="N52" s="20" t="s">
        <v>481</v>
      </c>
      <c r="O52" s="18" t="s">
        <v>481</v>
      </c>
      <c r="P52" s="20" t="s">
        <v>481</v>
      </c>
      <c r="Q52" s="18" t="n">
        <v>400.5869269</v>
      </c>
      <c r="R52" s="20" t="n">
        <v>7.31289751</v>
      </c>
    </row>
    <row r="53" spans="1:18">
      <c r="A53" s="15" t="s">
        <v>528</v>
      </c>
      <c r="B53" s="17" t="n">
        <v>5571</v>
      </c>
      <c r="C53" s="18">
        <f>(150.0/B53*100)</f>
        <v/>
      </c>
      <c r="D53" s="19" t="n">
        <v>5421</v>
      </c>
      <c r="E53" s="18" t="n">
        <v>441.90112203</v>
      </c>
      <c r="F53" s="20" t="n">
        <v>1.67281598</v>
      </c>
      <c r="G53" s="18" t="n">
        <v>428.74562147</v>
      </c>
      <c r="H53" s="20" t="n">
        <v>3.93092307</v>
      </c>
      <c r="I53" s="18" t="s">
        <v>481</v>
      </c>
      <c r="J53" s="20" t="s">
        <v>481</v>
      </c>
      <c r="K53" s="18" t="s">
        <v>481</v>
      </c>
      <c r="L53" s="20" t="s">
        <v>481</v>
      </c>
      <c r="M53" s="18" t="s">
        <v>481</v>
      </c>
      <c r="N53" s="20" t="s">
        <v>481</v>
      </c>
      <c r="O53" s="18" t="s">
        <v>481</v>
      </c>
      <c r="P53" s="20" t="s">
        <v>481</v>
      </c>
      <c r="Q53" s="18" t="n">
        <v>367.45924043</v>
      </c>
      <c r="R53" s="20" t="n">
        <v>4.14849836</v>
      </c>
    </row>
    <row r="54" spans="1:18">
      <c r="A54" s="15" t="s">
        <v>529</v>
      </c>
      <c r="B54" s="17" t="n">
        <v>4740</v>
      </c>
      <c r="C54" s="18">
        <f>(669.0/B54*100)</f>
        <v/>
      </c>
      <c r="D54" s="19" t="n">
        <v>4071</v>
      </c>
      <c r="E54" s="18" t="n">
        <v>345.53435513</v>
      </c>
      <c r="F54" s="20" t="n">
        <v>3.16910061</v>
      </c>
      <c r="G54" s="18" t="n">
        <v>344.19280781</v>
      </c>
      <c r="H54" s="20" t="n">
        <v>4.50768919</v>
      </c>
      <c r="I54" s="18" t="s">
        <v>481</v>
      </c>
      <c r="J54" s="20" t="s">
        <v>481</v>
      </c>
      <c r="K54" s="18" t="s">
        <v>481</v>
      </c>
      <c r="L54" s="20" t="s">
        <v>481</v>
      </c>
      <c r="M54" s="18" t="s">
        <v>481</v>
      </c>
      <c r="N54" s="20" t="s">
        <v>481</v>
      </c>
      <c r="O54" s="18" t="s">
        <v>481</v>
      </c>
      <c r="P54" s="20" t="s">
        <v>481</v>
      </c>
      <c r="Q54" s="18" t="n">
        <v>287.88293239</v>
      </c>
      <c r="R54" s="20" t="n">
        <v>3.85714026</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411.13152395</v>
      </c>
      <c r="N55" s="20" t="n">
        <v>2.41692503</v>
      </c>
      <c r="O55" s="18" t="s">
        <v>481</v>
      </c>
      <c r="P55" s="20" t="s">
        <v>481</v>
      </c>
      <c r="Q55" s="18" t="s">
        <v>481</v>
      </c>
      <c r="R55" s="20" t="s">
        <v>481</v>
      </c>
    </row>
    <row r="56" spans="1:18">
      <c r="A56" s="15" t="s">
        <v>531</v>
      </c>
      <c r="B56" s="17" t="n">
        <v>5359</v>
      </c>
      <c r="C56" s="18">
        <f>(77.0/B56*100)</f>
        <v/>
      </c>
      <c r="D56" s="19" t="n">
        <v>5282</v>
      </c>
      <c r="E56" s="18" t="n">
        <v>524.74669535</v>
      </c>
      <c r="F56" s="20" t="n">
        <v>2.48847317</v>
      </c>
      <c r="G56" s="18" t="n">
        <v>520.56820161</v>
      </c>
      <c r="H56" s="20" t="n">
        <v>4.27454248</v>
      </c>
      <c r="I56" s="18" t="s">
        <v>481</v>
      </c>
      <c r="J56" s="20" t="s">
        <v>481</v>
      </c>
      <c r="K56" s="18" t="s">
        <v>481</v>
      </c>
      <c r="L56" s="20" t="s">
        <v>481</v>
      </c>
      <c r="M56" s="18" t="s">
        <v>481</v>
      </c>
      <c r="N56" s="20" t="s">
        <v>481</v>
      </c>
      <c r="O56" s="18" t="s">
        <v>481</v>
      </c>
      <c r="P56" s="20" t="s">
        <v>481</v>
      </c>
      <c r="Q56" s="18" t="n">
        <v>467.81830388</v>
      </c>
      <c r="R56" s="20" t="n">
        <v>11.85177489</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403.09974532</v>
      </c>
      <c r="N57" s="20" t="n">
        <v>2.56579015</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408.6691134</v>
      </c>
      <c r="N58" s="20" t="n">
        <v>2.67440156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378.44218506</v>
      </c>
      <c r="N59" s="20" t="n">
        <v>1.6995879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386.48537246</v>
      </c>
      <c r="N60" s="20" t="n">
        <v>3.39522632</v>
      </c>
      <c r="O60" s="18" t="s">
        <v>481</v>
      </c>
      <c r="P60" s="20" t="s">
        <v>481</v>
      </c>
      <c r="Q60" s="18" t="s">
        <v>481</v>
      </c>
      <c r="R60" s="20" t="s">
        <v>481</v>
      </c>
    </row>
    <row r="61" spans="1:18">
      <c r="A61" s="15" t="s">
        <v>536</v>
      </c>
      <c r="B61" s="17" t="n">
        <v>6525</v>
      </c>
      <c r="C61" s="18">
        <f>(195.0/B61*100)</f>
        <v/>
      </c>
      <c r="D61" s="19" t="n">
        <v>6330</v>
      </c>
      <c r="E61" s="18" t="n">
        <v>478.51812407</v>
      </c>
      <c r="F61" s="20" t="n">
        <v>2.50318426</v>
      </c>
      <c r="G61" s="18" t="n">
        <v>486.10171836</v>
      </c>
      <c r="H61" s="20" t="n">
        <v>4.06922367</v>
      </c>
      <c r="I61" s="18" t="s">
        <v>481</v>
      </c>
      <c r="J61" s="20" t="s">
        <v>481</v>
      </c>
      <c r="K61" s="18" t="s">
        <v>481</v>
      </c>
      <c r="L61" s="20" t="s">
        <v>481</v>
      </c>
      <c r="M61" s="18" t="s">
        <v>481</v>
      </c>
      <c r="N61" s="20" t="s">
        <v>481</v>
      </c>
      <c r="O61" s="18" t="s">
        <v>481</v>
      </c>
      <c r="P61" s="20" t="s">
        <v>481</v>
      </c>
      <c r="Q61" s="18" t="n">
        <v>387.53746766</v>
      </c>
      <c r="R61" s="20" t="n">
        <v>7.8211165</v>
      </c>
    </row>
    <row r="62" spans="1:18">
      <c r="A62" s="15" t="s">
        <v>537</v>
      </c>
      <c r="B62" s="17" t="n">
        <v>4476</v>
      </c>
      <c r="C62" s="18">
        <f>(3.0/B62*100)</f>
        <v/>
      </c>
      <c r="D62" s="19" t="n">
        <v>4473</v>
      </c>
      <c r="E62" s="18" t="n">
        <v>526.55788568</v>
      </c>
      <c r="F62" s="20" t="n">
        <v>1.15750088</v>
      </c>
      <c r="G62" s="18" t="n">
        <v>542.290523</v>
      </c>
      <c r="H62" s="20" t="n">
        <v>3.64502993</v>
      </c>
      <c r="I62" s="18" t="s">
        <v>481</v>
      </c>
      <c r="J62" s="20" t="s">
        <v>481</v>
      </c>
      <c r="K62" s="18" t="s">
        <v>481</v>
      </c>
      <c r="L62" s="20" t="s">
        <v>481</v>
      </c>
      <c r="M62" s="18" t="s">
        <v>481</v>
      </c>
      <c r="N62" s="20" t="s">
        <v>481</v>
      </c>
      <c r="O62" s="18" t="s">
        <v>481</v>
      </c>
      <c r="P62" s="20" t="s">
        <v>481</v>
      </c>
      <c r="Q62" s="18" t="n">
        <v>499.07803168</v>
      </c>
      <c r="R62" s="20" t="n">
        <v>17.48550667</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383.68238779</v>
      </c>
      <c r="N63" s="20" t="n">
        <v>1.24851448</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464.78196465</v>
      </c>
      <c r="N64" s="20" t="n">
        <v>1.64197035</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427.99780567</v>
      </c>
      <c r="N65" s="20" t="n">
        <v>1.97258457</v>
      </c>
      <c r="O65" s="18" t="s">
        <v>481</v>
      </c>
      <c r="P65" s="20" t="s">
        <v>481</v>
      </c>
      <c r="Q65" s="18" t="s">
        <v>481</v>
      </c>
      <c r="R65" s="20" t="s">
        <v>481</v>
      </c>
    </row>
    <row r="66" spans="1:18">
      <c r="A66" s="15" t="s">
        <v>541</v>
      </c>
      <c r="B66" s="17" t="n">
        <v>5665</v>
      </c>
      <c r="C66" s="18">
        <f>(107.0/B66*100)</f>
        <v/>
      </c>
      <c r="D66" s="19" t="n">
        <v>5558</v>
      </c>
      <c r="E66" s="18" t="n">
        <v>420.06947253</v>
      </c>
      <c r="F66" s="20" t="n">
        <v>1.39871174</v>
      </c>
      <c r="G66" s="18" t="n">
        <v>420.97303925</v>
      </c>
      <c r="H66" s="20" t="n">
        <v>3.24846164</v>
      </c>
      <c r="I66" s="18" t="s">
        <v>481</v>
      </c>
      <c r="J66" s="20" t="s">
        <v>481</v>
      </c>
      <c r="K66" s="18" t="s">
        <v>481</v>
      </c>
      <c r="L66" s="20" t="s">
        <v>481</v>
      </c>
      <c r="M66" s="18" t="s">
        <v>481</v>
      </c>
      <c r="N66" s="20" t="s">
        <v>481</v>
      </c>
      <c r="O66" s="18" t="s">
        <v>481</v>
      </c>
      <c r="P66" s="20" t="s">
        <v>481</v>
      </c>
      <c r="Q66" s="18" t="n">
        <v>357.45317729</v>
      </c>
      <c r="R66" s="20" t="n">
        <v>3.30207949</v>
      </c>
    </row>
    <row r="67" spans="1:18">
      <c r="A67" s="15" t="s">
        <v>542</v>
      </c>
      <c r="B67" s="17" t="n">
        <v>6971</v>
      </c>
      <c r="C67" s="18">
        <f>(1435.0/B67*100)</f>
        <v/>
      </c>
      <c r="D67" s="19" t="n">
        <v>5536</v>
      </c>
      <c r="E67" s="18" t="n">
        <v>415.06528254</v>
      </c>
      <c r="F67" s="20" t="n">
        <v>2.63797677</v>
      </c>
      <c r="G67" s="18" t="n">
        <v>404.4554807</v>
      </c>
      <c r="H67" s="20" t="n">
        <v>3.67216391</v>
      </c>
      <c r="I67" s="18" t="s">
        <v>481</v>
      </c>
      <c r="J67" s="20" t="s">
        <v>481</v>
      </c>
      <c r="K67" s="18" t="s">
        <v>481</v>
      </c>
      <c r="L67" s="20" t="s">
        <v>481</v>
      </c>
      <c r="M67" s="18" t="s">
        <v>481</v>
      </c>
      <c r="N67" s="20" t="s">
        <v>481</v>
      </c>
      <c r="O67" s="18" t="s">
        <v>481</v>
      </c>
      <c r="P67" s="20" t="s">
        <v>481</v>
      </c>
      <c r="Q67" s="18" t="n">
        <v>359.73435337</v>
      </c>
      <c r="R67" s="20" t="n">
        <v>5.99704082</v>
      </c>
    </row>
    <row r="68" spans="1:18">
      <c r="A68" s="15" t="s">
        <v>543</v>
      </c>
      <c r="B68" s="17" t="n">
        <v>12083</v>
      </c>
      <c r="C68" s="18">
        <f>(33.0/B68*100)</f>
        <v/>
      </c>
      <c r="D68" s="19" t="n">
        <v>12050</v>
      </c>
      <c r="E68" s="18" t="n">
        <v>432.43518592</v>
      </c>
      <c r="F68" s="20" t="n">
        <v>1.25260506</v>
      </c>
      <c r="G68" s="18" t="n">
        <v>421.73441426</v>
      </c>
      <c r="H68" s="20" t="n">
        <v>2.88626005</v>
      </c>
      <c r="I68" s="18" t="s">
        <v>481</v>
      </c>
      <c r="J68" s="20" t="s">
        <v>481</v>
      </c>
      <c r="K68" s="18" t="s">
        <v>481</v>
      </c>
      <c r="L68" s="20" t="s">
        <v>481</v>
      </c>
      <c r="M68" s="18" t="s">
        <v>481</v>
      </c>
      <c r="N68" s="20" t="s">
        <v>481</v>
      </c>
      <c r="O68" s="18" t="s">
        <v>481</v>
      </c>
      <c r="P68" s="20" t="s">
        <v>481</v>
      </c>
      <c r="Q68" s="18" t="n">
        <v>362.02991915</v>
      </c>
      <c r="R68" s="20" t="n">
        <v>2.09337356</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434.88486177</v>
      </c>
      <c r="N69" s="20" t="n">
        <v>3.2334538</v>
      </c>
      <c r="O69" s="18" t="s">
        <v>481</v>
      </c>
      <c r="P69" s="20" t="s">
        <v>481</v>
      </c>
      <c r="Q69" s="18" t="s">
        <v>481</v>
      </c>
      <c r="R69" s="20" t="s">
        <v>481</v>
      </c>
    </row>
    <row r="70" spans="1:18">
      <c r="A70" s="15" t="s">
        <v>545</v>
      </c>
      <c r="B70" s="17" t="n">
        <v>6036</v>
      </c>
      <c r="C70" s="18">
        <f>(223.0/B70*100)</f>
        <v/>
      </c>
      <c r="D70" s="19" t="n">
        <v>5813</v>
      </c>
      <c r="E70" s="18" t="n">
        <v>487.77276681</v>
      </c>
      <c r="F70" s="20" t="n">
        <v>2.96485107</v>
      </c>
      <c r="G70" s="18" t="n">
        <v>502.44707811</v>
      </c>
      <c r="H70" s="20" t="n">
        <v>3.80993805</v>
      </c>
      <c r="I70" s="18" t="s">
        <v>481</v>
      </c>
      <c r="J70" s="20" t="s">
        <v>481</v>
      </c>
      <c r="K70" s="18" t="s">
        <v>481</v>
      </c>
      <c r="L70" s="20" t="s">
        <v>481</v>
      </c>
      <c r="M70" s="18" t="s">
        <v>481</v>
      </c>
      <c r="N70" s="20" t="s">
        <v>481</v>
      </c>
      <c r="O70" s="18" t="s">
        <v>481</v>
      </c>
      <c r="P70" s="20" t="s">
        <v>481</v>
      </c>
      <c r="Q70" s="18" t="n">
        <v>448.15660636</v>
      </c>
      <c r="R70" s="20" t="n">
        <v>6.83824332</v>
      </c>
    </row>
    <row r="71" spans="1:18">
      <c r="A71" s="15" t="s">
        <v>546</v>
      </c>
      <c r="B71" s="17" t="n">
        <v>6115</v>
      </c>
      <c r="C71" s="18">
        <f>(63.0/B71*100)</f>
        <v/>
      </c>
      <c r="D71" s="19" t="n">
        <v>6052</v>
      </c>
      <c r="E71" s="18" t="n">
        <v>553.31227696</v>
      </c>
      <c r="F71" s="20" t="n">
        <v>1.45609518</v>
      </c>
      <c r="G71" s="18" t="n">
        <v>568.91601754</v>
      </c>
      <c r="H71" s="20" t="n">
        <v>2.68682645</v>
      </c>
      <c r="I71" s="18" t="s">
        <v>481</v>
      </c>
      <c r="J71" s="20" t="s">
        <v>481</v>
      </c>
      <c r="K71" s="18" t="s">
        <v>481</v>
      </c>
      <c r="L71" s="20" t="s">
        <v>481</v>
      </c>
      <c r="M71" s="18" t="s">
        <v>481</v>
      </c>
      <c r="N71" s="20" t="s">
        <v>481</v>
      </c>
      <c r="O71" s="18" t="s">
        <v>481</v>
      </c>
      <c r="P71" s="20" t="s">
        <v>481</v>
      </c>
      <c r="Q71" s="18" t="n">
        <v>513.08931748</v>
      </c>
      <c r="R71" s="20" t="n">
        <v>14.11964218</v>
      </c>
    </row>
    <row r="72" spans="1:18">
      <c r="A72" s="15" t="s">
        <v>547</v>
      </c>
      <c r="B72" s="17" t="n">
        <v>7708</v>
      </c>
      <c r="C72" s="18">
        <f>(12.0/B72*100)</f>
        <v/>
      </c>
      <c r="D72" s="19" t="n">
        <v>7696</v>
      </c>
      <c r="E72" s="18" t="n">
        <v>530.6179448</v>
      </c>
      <c r="F72" s="20" t="n">
        <v>2.75686908</v>
      </c>
      <c r="G72" s="18" t="n">
        <v>543.09882104</v>
      </c>
      <c r="H72" s="20" t="n">
        <v>4.25856296</v>
      </c>
      <c r="I72" s="18" t="s">
        <v>481</v>
      </c>
      <c r="J72" s="20" t="s">
        <v>481</v>
      </c>
      <c r="K72" s="18" t="s">
        <v>481</v>
      </c>
      <c r="L72" s="20" t="s">
        <v>481</v>
      </c>
      <c r="M72" s="18" t="s">
        <v>481</v>
      </c>
      <c r="N72" s="20" t="s">
        <v>481</v>
      </c>
      <c r="O72" s="18" t="s">
        <v>481</v>
      </c>
      <c r="P72" s="20" t="s">
        <v>481</v>
      </c>
      <c r="Q72" s="18" t="n">
        <v>501.95480799</v>
      </c>
      <c r="R72" s="20" t="n">
        <v>16.97323079</v>
      </c>
    </row>
    <row r="73" spans="1:18">
      <c r="A73" s="15" t="s">
        <v>548</v>
      </c>
      <c r="B73" s="17" t="n">
        <v>8249</v>
      </c>
      <c r="C73" s="18">
        <f>(224.0/B73*100)</f>
        <v/>
      </c>
      <c r="D73" s="19" t="n">
        <v>8025</v>
      </c>
      <c r="E73" s="18" t="n">
        <v>423.14324084</v>
      </c>
      <c r="F73" s="20" t="n">
        <v>2.82985183</v>
      </c>
      <c r="G73" s="18" t="n">
        <v>422.64407067</v>
      </c>
      <c r="H73" s="20" t="n">
        <v>5.01691959</v>
      </c>
      <c r="I73" s="18" t="s">
        <v>481</v>
      </c>
      <c r="J73" s="20" t="s">
        <v>481</v>
      </c>
      <c r="K73" s="18" t="s">
        <v>481</v>
      </c>
      <c r="L73" s="20" t="s">
        <v>481</v>
      </c>
      <c r="M73" s="18" t="s">
        <v>481</v>
      </c>
      <c r="N73" s="20" t="s">
        <v>481</v>
      </c>
      <c r="O73" s="18" t="s">
        <v>481</v>
      </c>
      <c r="P73" s="20" t="s">
        <v>481</v>
      </c>
      <c r="Q73" s="18" t="n">
        <v>374.56008608</v>
      </c>
      <c r="R73" s="20" t="n">
        <v>7.53117477</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424.59045417</v>
      </c>
      <c r="N74" s="20" t="n">
        <v>1.40919814</v>
      </c>
      <c r="O74" s="18" t="s">
        <v>481</v>
      </c>
      <c r="P74" s="20" t="s">
        <v>481</v>
      </c>
      <c r="Q74" s="18" t="s">
        <v>481</v>
      </c>
      <c r="R74" s="20" t="s">
        <v>481</v>
      </c>
    </row>
    <row r="75" spans="1:18">
      <c r="A75" s="15" t="s">
        <v>550</v>
      </c>
      <c r="B75" s="17" t="n">
        <v>5375</v>
      </c>
      <c r="C75" s="18">
        <f>(365.0/B75*100)</f>
        <v/>
      </c>
      <c r="D75" s="19" t="n">
        <v>5010</v>
      </c>
      <c r="E75" s="18" t="n">
        <v>393.40176851</v>
      </c>
      <c r="F75" s="20" t="n">
        <v>2.35483097</v>
      </c>
      <c r="G75" s="18" t="n">
        <v>384.52131579</v>
      </c>
      <c r="H75" s="20" t="n">
        <v>3.27999563</v>
      </c>
      <c r="I75" s="18" t="s">
        <v>481</v>
      </c>
      <c r="J75" s="20" t="s">
        <v>481</v>
      </c>
      <c r="K75" s="18" t="s">
        <v>481</v>
      </c>
      <c r="L75" s="20" t="s">
        <v>481</v>
      </c>
      <c r="M75" s="18" t="s">
        <v>481</v>
      </c>
      <c r="N75" s="20" t="s">
        <v>481</v>
      </c>
      <c r="O75" s="18" t="s">
        <v>481</v>
      </c>
      <c r="P75" s="20" t="s">
        <v>481</v>
      </c>
      <c r="Q75" s="18" t="n">
        <v>365.74643036</v>
      </c>
      <c r="R75" s="20" t="n">
        <v>4.15034958</v>
      </c>
    </row>
    <row r="76" spans="1:18">
      <c r="A76" s="15" t="s">
        <v>551</v>
      </c>
      <c r="B76" s="17" t="n">
        <v>14167</v>
      </c>
      <c r="C76" s="18">
        <f>(239.0/B76*100)</f>
        <v/>
      </c>
      <c r="D76" s="19" t="n">
        <v>13928</v>
      </c>
      <c r="E76" s="18" t="n">
        <v>442.7786673</v>
      </c>
      <c r="F76" s="20" t="n">
        <v>2.52074145</v>
      </c>
      <c r="G76" s="18" t="n">
        <v>442.78238628</v>
      </c>
      <c r="H76" s="20" t="n">
        <v>3.77714722</v>
      </c>
      <c r="I76" s="18" t="s">
        <v>481</v>
      </c>
      <c r="J76" s="20" t="s">
        <v>481</v>
      </c>
      <c r="K76" s="18" t="s">
        <v>481</v>
      </c>
      <c r="L76" s="20" t="s">
        <v>481</v>
      </c>
      <c r="M76" s="18" t="s">
        <v>481</v>
      </c>
      <c r="N76" s="20" t="s">
        <v>481</v>
      </c>
      <c r="O76" s="18" t="s">
        <v>481</v>
      </c>
      <c r="P76" s="20" t="s">
        <v>481</v>
      </c>
      <c r="Q76" s="18" t="n">
        <v>364.73177921</v>
      </c>
      <c r="R76" s="20" t="n">
        <v>4.56218649</v>
      </c>
    </row>
    <row r="77" spans="1:18">
      <c r="A77" s="15" t="s">
        <v>552</v>
      </c>
      <c r="B77" s="17" t="n">
        <v>6062</v>
      </c>
      <c r="C77" s="18">
        <f>(534.0/B77*100)</f>
        <v/>
      </c>
      <c r="D77" s="19" t="n">
        <v>5528</v>
      </c>
      <c r="E77" s="18" t="n">
        <v>445.38430689</v>
      </c>
      <c r="F77" s="20" t="n">
        <v>2.54777103</v>
      </c>
      <c r="G77" s="18" t="n">
        <v>444.28907793</v>
      </c>
      <c r="H77" s="20" t="n">
        <v>4.40867664</v>
      </c>
      <c r="I77" s="18" t="s">
        <v>481</v>
      </c>
      <c r="J77" s="20" t="s">
        <v>481</v>
      </c>
      <c r="K77" s="18" t="s">
        <v>481</v>
      </c>
      <c r="L77" s="20" t="s">
        <v>481</v>
      </c>
      <c r="M77" s="18" t="s">
        <v>481</v>
      </c>
      <c r="N77" s="20" t="s">
        <v>481</v>
      </c>
      <c r="O77" s="18" t="s">
        <v>481</v>
      </c>
      <c r="P77" s="20" t="s">
        <v>481</v>
      </c>
      <c r="Q77" s="18" t="n">
        <v>378.79326456</v>
      </c>
      <c r="R77" s="20" t="n">
        <v>3.38153707</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524.64451931</v>
      </c>
      <c r="N78" s="20" t="n">
        <v>3.91006783</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475.18659836</v>
      </c>
      <c r="N79" s="20" t="n">
        <v>6.280552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456.48357586</v>
      </c>
      <c r="N80" s="20" t="n">
        <v>3.67164431</v>
      </c>
      <c r="O80" s="18" t="s">
        <v>481</v>
      </c>
      <c r="P80" s="20" t="s">
        <v>481</v>
      </c>
      <c r="Q80" s="18" t="s">
        <v>481</v>
      </c>
      <c r="R80" s="20" t="s">
        <v>481</v>
      </c>
    </row>
    <row r="81" spans="1:18">
      <c r="A81" s="23" t="s">
        <v>556</v>
      </c>
      <c r="B81" s="17" t="n">
        <v>8861</v>
      </c>
      <c r="C81" s="18">
        <f>(129.0/B81*100)</f>
        <v/>
      </c>
      <c r="D81" s="19" t="n">
        <v>8732</v>
      </c>
      <c r="E81" s="18" t="n">
        <v>441.33231047</v>
      </c>
      <c r="F81" s="20" t="n">
        <v>3.0030297</v>
      </c>
      <c r="G81" s="18" t="n">
        <v>460.42169215</v>
      </c>
      <c r="H81" s="20" t="n">
        <v>4.8392052</v>
      </c>
      <c r="I81" s="18" t="s">
        <v>481</v>
      </c>
      <c r="J81" s="20" t="s">
        <v>481</v>
      </c>
      <c r="K81" s="18" t="s">
        <v>481</v>
      </c>
      <c r="L81" s="20" t="s">
        <v>481</v>
      </c>
      <c r="M81" s="18" t="s">
        <v>481</v>
      </c>
      <c r="N81" s="20" t="s">
        <v>481</v>
      </c>
      <c r="O81" s="18" t="s">
        <v>481</v>
      </c>
      <c r="P81" s="20" t="s">
        <v>481</v>
      </c>
      <c r="Q81" s="18" t="n">
        <v>399.77490674</v>
      </c>
      <c r="R81" s="20" t="n">
        <v>10.45891918</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905</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523.75143101</v>
      </c>
      <c r="F7" s="20" t="n">
        <v>1.93409511</v>
      </c>
      <c r="G7" s="18" t="n">
        <v>505.86162785</v>
      </c>
      <c r="H7" s="20" t="n">
        <v>1.93910348</v>
      </c>
      <c r="I7" s="18" t="s">
        <v>481</v>
      </c>
      <c r="J7" s="20" t="s">
        <v>481</v>
      </c>
      <c r="K7" s="18" t="s">
        <v>481</v>
      </c>
      <c r="L7" s="20" t="s">
        <v>481</v>
      </c>
      <c r="M7" s="18" t="s">
        <v>481</v>
      </c>
      <c r="N7" s="20" t="s">
        <v>481</v>
      </c>
      <c r="O7" s="18" t="s">
        <v>481</v>
      </c>
      <c r="P7" s="20" t="s">
        <v>481</v>
      </c>
      <c r="Q7" s="18" t="n">
        <v>480.06219544</v>
      </c>
      <c r="R7" s="20" t="n">
        <v>4.49516644</v>
      </c>
    </row>
    <row r="8" spans="1:18">
      <c r="A8" s="15" t="s">
        <v>483</v>
      </c>
      <c r="B8" s="17" t="n">
        <v>7007</v>
      </c>
      <c r="C8" s="18">
        <f>(357.0/B8*100)</f>
        <v/>
      </c>
      <c r="D8" s="19" t="n">
        <v>6650</v>
      </c>
      <c r="E8" s="18" t="n">
        <v>513.0406796</v>
      </c>
      <c r="F8" s="20" t="n">
        <v>3.08809386</v>
      </c>
      <c r="G8" s="18" t="n">
        <v>488.49678429</v>
      </c>
      <c r="H8" s="20" t="n">
        <v>2.71395817</v>
      </c>
      <c r="I8" s="18" t="s">
        <v>481</v>
      </c>
      <c r="J8" s="20" t="s">
        <v>481</v>
      </c>
      <c r="K8" s="18" t="s">
        <v>481</v>
      </c>
      <c r="L8" s="20" t="s">
        <v>481</v>
      </c>
      <c r="M8" s="18" t="n">
        <v>368.48347797</v>
      </c>
      <c r="N8" s="20" t="n">
        <v>14.99112476</v>
      </c>
      <c r="O8" s="18" t="s">
        <v>481</v>
      </c>
      <c r="P8" s="20" t="s">
        <v>481</v>
      </c>
      <c r="Q8" s="18" t="n">
        <v>434.45424633</v>
      </c>
      <c r="R8" s="20" t="n">
        <v>7.0178545</v>
      </c>
    </row>
    <row r="9" spans="1:18">
      <c r="A9" s="15" t="s">
        <v>484</v>
      </c>
      <c r="B9" s="17" t="n">
        <v>9651</v>
      </c>
      <c r="C9" s="18">
        <f>(381.0/B9*100)</f>
        <v/>
      </c>
      <c r="D9" s="19" t="n">
        <v>9270</v>
      </c>
      <c r="E9" s="18" t="n">
        <v>524.28225378</v>
      </c>
      <c r="F9" s="20" t="n">
        <v>2.58576674</v>
      </c>
      <c r="G9" s="18" t="n">
        <v>501.71581066</v>
      </c>
      <c r="H9" s="20" t="n">
        <v>2.37234009</v>
      </c>
      <c r="I9" s="18" t="s">
        <v>481</v>
      </c>
      <c r="J9" s="20" t="s">
        <v>481</v>
      </c>
      <c r="K9" s="18" t="s">
        <v>481</v>
      </c>
      <c r="L9" s="20" t="s">
        <v>481</v>
      </c>
      <c r="M9" s="18" t="n">
        <v>374.78530698</v>
      </c>
      <c r="N9" s="20" t="n">
        <v>11.62763904</v>
      </c>
      <c r="O9" s="18" t="s">
        <v>481</v>
      </c>
      <c r="P9" s="20" t="s">
        <v>481</v>
      </c>
      <c r="Q9" s="18" t="n">
        <v>436.64778992</v>
      </c>
      <c r="R9" s="20" t="n">
        <v>7.37369898</v>
      </c>
    </row>
    <row r="10" spans="1:18">
      <c r="A10" s="15" t="s">
        <v>485</v>
      </c>
      <c r="B10" s="17" t="n">
        <v>20058</v>
      </c>
      <c r="C10" s="18">
        <f>(596.0/B10*100)</f>
        <v/>
      </c>
      <c r="D10" s="19" t="n">
        <v>19462</v>
      </c>
      <c r="E10" s="18" t="n">
        <v>539.68766478</v>
      </c>
      <c r="F10" s="20" t="n">
        <v>2.2373462</v>
      </c>
      <c r="G10" s="18" t="n">
        <v>523.51073738</v>
      </c>
      <c r="H10" s="20" t="n">
        <v>2.28059866</v>
      </c>
      <c r="I10" s="18" t="s">
        <v>481</v>
      </c>
      <c r="J10" s="20" t="s">
        <v>481</v>
      </c>
      <c r="K10" s="18" t="s">
        <v>481</v>
      </c>
      <c r="L10" s="20" t="s">
        <v>481</v>
      </c>
      <c r="M10" s="18" t="s">
        <v>481</v>
      </c>
      <c r="N10" s="20" t="s">
        <v>481</v>
      </c>
      <c r="O10" s="18" t="s">
        <v>481</v>
      </c>
      <c r="P10" s="20" t="s">
        <v>481</v>
      </c>
      <c r="Q10" s="18" t="n">
        <v>464.53011024</v>
      </c>
      <c r="R10" s="20" t="n">
        <v>5.88666747</v>
      </c>
    </row>
    <row r="11" spans="1:18">
      <c r="A11" s="15" t="s">
        <v>486</v>
      </c>
      <c r="B11" s="17" t="n">
        <v>7053</v>
      </c>
      <c r="C11" s="18">
        <f>(274.0/B11*100)</f>
        <v/>
      </c>
      <c r="D11" s="19" t="n">
        <v>6779</v>
      </c>
      <c r="E11" s="18" t="n">
        <v>453.8237649</v>
      </c>
      <c r="F11" s="20" t="n">
        <v>3.28490567</v>
      </c>
      <c r="G11" s="18" t="n">
        <v>450.01810512</v>
      </c>
      <c r="H11" s="20" t="n">
        <v>2.77492107</v>
      </c>
      <c r="I11" s="18" t="s">
        <v>481</v>
      </c>
      <c r="J11" s="20" t="s">
        <v>481</v>
      </c>
      <c r="K11" s="18" t="s">
        <v>481</v>
      </c>
      <c r="L11" s="20" t="s">
        <v>481</v>
      </c>
      <c r="M11" s="18" t="s">
        <v>481</v>
      </c>
      <c r="N11" s="20" t="s">
        <v>481</v>
      </c>
      <c r="O11" s="18" t="s">
        <v>481</v>
      </c>
      <c r="P11" s="20" t="s">
        <v>481</v>
      </c>
      <c r="Q11" s="18" t="n">
        <v>420.78369195</v>
      </c>
      <c r="R11" s="20" t="n">
        <v>5.60467448</v>
      </c>
    </row>
    <row r="12" spans="1:18">
      <c r="A12" s="15" t="s">
        <v>487</v>
      </c>
      <c r="B12" s="17" t="n">
        <v>6894</v>
      </c>
      <c r="C12" s="18">
        <f>(61.0/B12*100)</f>
        <v/>
      </c>
      <c r="D12" s="19" t="n">
        <v>6833</v>
      </c>
      <c r="E12" s="18" t="n">
        <v>511.46745576</v>
      </c>
      <c r="F12" s="20" t="n">
        <v>2.53427868</v>
      </c>
      <c r="G12" s="18" t="n">
        <v>491.05416646</v>
      </c>
      <c r="H12" s="20" t="n">
        <v>2.3620341</v>
      </c>
      <c r="I12" s="18" t="s">
        <v>481</v>
      </c>
      <c r="J12" s="20" t="s">
        <v>481</v>
      </c>
      <c r="K12" s="18" t="s">
        <v>481</v>
      </c>
      <c r="L12" s="20" t="s">
        <v>481</v>
      </c>
      <c r="M12" s="18" t="n">
        <v>366.6777112</v>
      </c>
      <c r="N12" s="20" t="n">
        <v>14.39052153</v>
      </c>
      <c r="O12" s="18" t="s">
        <v>481</v>
      </c>
      <c r="P12" s="20" t="s">
        <v>481</v>
      </c>
      <c r="Q12" s="18" t="n">
        <v>409.61066141</v>
      </c>
      <c r="R12" s="20" t="n">
        <v>6.69416894</v>
      </c>
    </row>
    <row r="13" spans="1:18">
      <c r="A13" s="15" t="s">
        <v>488</v>
      </c>
      <c r="B13" s="17" t="n">
        <v>7161</v>
      </c>
      <c r="C13" s="18">
        <f>(380.0/B13*100)</f>
        <v/>
      </c>
      <c r="D13" s="19" t="n">
        <v>6781</v>
      </c>
      <c r="E13" s="18" t="n">
        <v>520.8132343</v>
      </c>
      <c r="F13" s="20" t="n">
        <v>2.93803901</v>
      </c>
      <c r="G13" s="18" t="n">
        <v>502.54181603</v>
      </c>
      <c r="H13" s="20" t="n">
        <v>2.25329105</v>
      </c>
      <c r="I13" s="18" t="s">
        <v>481</v>
      </c>
      <c r="J13" s="20" t="s">
        <v>481</v>
      </c>
      <c r="K13" s="18" t="s">
        <v>481</v>
      </c>
      <c r="L13" s="20" t="s">
        <v>481</v>
      </c>
      <c r="M13" s="18" t="n">
        <v>436.36003517</v>
      </c>
      <c r="N13" s="20" t="n">
        <v>6.43426798</v>
      </c>
      <c r="O13" s="18" t="s">
        <v>481</v>
      </c>
      <c r="P13" s="20" t="s">
        <v>481</v>
      </c>
      <c r="Q13" s="18" t="n">
        <v>424.52215173</v>
      </c>
      <c r="R13" s="20" t="n">
        <v>7.15777944</v>
      </c>
    </row>
    <row r="14" spans="1:18">
      <c r="A14" s="15" t="s">
        <v>489</v>
      </c>
      <c r="B14" s="17" t="n">
        <v>5587</v>
      </c>
      <c r="C14" s="18">
        <f>(102.0/B14*100)</f>
        <v/>
      </c>
      <c r="D14" s="19" t="n">
        <v>5485</v>
      </c>
      <c r="E14" s="18" t="n">
        <v>538.61171522</v>
      </c>
      <c r="F14" s="20" t="n">
        <v>2.81398637</v>
      </c>
      <c r="G14" s="18" t="n">
        <v>534.64740557</v>
      </c>
      <c r="H14" s="20" t="n">
        <v>2.37474083</v>
      </c>
      <c r="I14" s="18" t="s">
        <v>481</v>
      </c>
      <c r="J14" s="20" t="s">
        <v>481</v>
      </c>
      <c r="K14" s="18" t="s">
        <v>481</v>
      </c>
      <c r="L14" s="20" t="s">
        <v>481</v>
      </c>
      <c r="M14" s="18" t="s">
        <v>481</v>
      </c>
      <c r="N14" s="20" t="s">
        <v>481</v>
      </c>
      <c r="O14" s="18" t="s">
        <v>481</v>
      </c>
      <c r="P14" s="20" t="s">
        <v>481</v>
      </c>
      <c r="Q14" s="18" t="n">
        <v>485.51466532</v>
      </c>
      <c r="R14" s="20" t="n">
        <v>10.32423109</v>
      </c>
    </row>
    <row r="15" spans="1:18">
      <c r="A15" s="15" t="s">
        <v>490</v>
      </c>
      <c r="B15" s="17" t="n">
        <v>5882</v>
      </c>
      <c r="C15" s="18">
        <f>(218.0/B15*100)</f>
        <v/>
      </c>
      <c r="D15" s="19" t="n">
        <v>5664</v>
      </c>
      <c r="E15" s="18" t="n">
        <v>549.54095333</v>
      </c>
      <c r="F15" s="20" t="n">
        <v>2.99238561</v>
      </c>
      <c r="G15" s="18" t="n">
        <v>524.81715473</v>
      </c>
      <c r="H15" s="20" t="n">
        <v>2.3700312</v>
      </c>
      <c r="I15" s="18" t="s">
        <v>481</v>
      </c>
      <c r="J15" s="20" t="s">
        <v>481</v>
      </c>
      <c r="K15" s="18" t="s">
        <v>481</v>
      </c>
      <c r="L15" s="20" t="s">
        <v>481</v>
      </c>
      <c r="M15" s="18" t="n">
        <v>375.95013089</v>
      </c>
      <c r="N15" s="20" t="n">
        <v>17.42774697</v>
      </c>
      <c r="O15" s="18" t="s">
        <v>481</v>
      </c>
      <c r="P15" s="20" t="s">
        <v>481</v>
      </c>
      <c r="Q15" s="18" t="n">
        <v>472.99712215</v>
      </c>
      <c r="R15" s="20" t="n">
        <v>6.62877092</v>
      </c>
    </row>
    <row r="16" spans="1:18">
      <c r="A16" s="15" t="s">
        <v>491</v>
      </c>
      <c r="B16" s="17" t="n">
        <v>6108</v>
      </c>
      <c r="C16" s="18">
        <f>(210.0/B16*100)</f>
        <v/>
      </c>
      <c r="D16" s="19" t="n">
        <v>5898</v>
      </c>
      <c r="E16" s="18" t="n">
        <v>518.8846466700001</v>
      </c>
      <c r="F16" s="20" t="n">
        <v>3.23124287</v>
      </c>
      <c r="G16" s="18" t="n">
        <v>495.10600146</v>
      </c>
      <c r="H16" s="20" t="n">
        <v>1.98409404</v>
      </c>
      <c r="I16" s="18" t="s">
        <v>481</v>
      </c>
      <c r="J16" s="20" t="s">
        <v>481</v>
      </c>
      <c r="K16" s="18" t="s">
        <v>481</v>
      </c>
      <c r="L16" s="20" t="s">
        <v>481</v>
      </c>
      <c r="M16" s="18" t="s">
        <v>481</v>
      </c>
      <c r="N16" s="20" t="s">
        <v>481</v>
      </c>
      <c r="O16" s="18" t="s">
        <v>481</v>
      </c>
      <c r="P16" s="20" t="s">
        <v>481</v>
      </c>
      <c r="Q16" s="18" t="n">
        <v>419.07921912</v>
      </c>
      <c r="R16" s="20" t="n">
        <v>8.80024337</v>
      </c>
    </row>
    <row r="17" spans="1:18">
      <c r="A17" s="15" t="s">
        <v>492</v>
      </c>
      <c r="B17" s="17" t="n">
        <v>6504</v>
      </c>
      <c r="C17" s="18">
        <f>(2822.0/B17*100)</f>
        <v/>
      </c>
      <c r="D17" s="19" t="n">
        <v>3682</v>
      </c>
      <c r="E17" s="18" t="n">
        <v>542.40931258</v>
      </c>
      <c r="F17" s="20" t="n">
        <v>4.28261203</v>
      </c>
      <c r="G17" s="18" t="n">
        <v>504.97212286</v>
      </c>
      <c r="H17" s="20" t="n">
        <v>3.62930445</v>
      </c>
      <c r="I17" s="18" t="s">
        <v>481</v>
      </c>
      <c r="J17" s="20" t="s">
        <v>481</v>
      </c>
      <c r="K17" s="18" t="s">
        <v>481</v>
      </c>
      <c r="L17" s="20" t="s">
        <v>481</v>
      </c>
      <c r="M17" s="18" t="n">
        <v>360.48925247</v>
      </c>
      <c r="N17" s="20" t="n">
        <v>12.44339086</v>
      </c>
      <c r="O17" s="18" t="s">
        <v>481</v>
      </c>
      <c r="P17" s="20" t="s">
        <v>481</v>
      </c>
      <c r="Q17" s="18" t="n">
        <v>464.8433011</v>
      </c>
      <c r="R17" s="20" t="n">
        <v>7.64450941</v>
      </c>
    </row>
    <row r="18" spans="1:18">
      <c r="A18" s="15" t="s">
        <v>493</v>
      </c>
      <c r="B18" s="17" t="n">
        <v>5532</v>
      </c>
      <c r="C18" s="18">
        <f>(33.0/B18*100)</f>
        <v/>
      </c>
      <c r="D18" s="19" t="n">
        <v>5499</v>
      </c>
      <c r="E18" s="18" t="n">
        <v>458.17226083</v>
      </c>
      <c r="F18" s="20" t="n">
        <v>4.18245348</v>
      </c>
      <c r="G18" s="18" t="n">
        <v>461.74770991</v>
      </c>
      <c r="H18" s="20" t="n">
        <v>3.7082293</v>
      </c>
      <c r="I18" s="18" t="s">
        <v>481</v>
      </c>
      <c r="J18" s="20" t="s">
        <v>481</v>
      </c>
      <c r="K18" s="18" t="s">
        <v>481</v>
      </c>
      <c r="L18" s="20" t="s">
        <v>481</v>
      </c>
      <c r="M18" s="18" t="s">
        <v>481</v>
      </c>
      <c r="N18" s="20" t="s">
        <v>481</v>
      </c>
      <c r="O18" s="18" t="s">
        <v>481</v>
      </c>
      <c r="P18" s="20" t="s">
        <v>481</v>
      </c>
      <c r="Q18" s="18" t="n">
        <v>387.91738639</v>
      </c>
      <c r="R18" s="20" t="n">
        <v>8.40399124</v>
      </c>
    </row>
    <row r="19" spans="1:18">
      <c r="A19" s="15" t="s">
        <v>494</v>
      </c>
      <c r="B19" s="17" t="n">
        <v>5658</v>
      </c>
      <c r="C19" s="18">
        <f>(541.0/B19*100)</f>
        <v/>
      </c>
      <c r="D19" s="19" t="n">
        <v>5117</v>
      </c>
      <c r="E19" s="18" t="n">
        <v>491.09744726</v>
      </c>
      <c r="F19" s="20" t="n">
        <v>3.44702039</v>
      </c>
      <c r="G19" s="18" t="n">
        <v>475.6398662</v>
      </c>
      <c r="H19" s="20" t="n">
        <v>2.82189151</v>
      </c>
      <c r="I19" s="18" t="s">
        <v>481</v>
      </c>
      <c r="J19" s="20" t="s">
        <v>481</v>
      </c>
      <c r="K19" s="18" t="s">
        <v>481</v>
      </c>
      <c r="L19" s="20" t="s">
        <v>481</v>
      </c>
      <c r="M19" s="18" t="s">
        <v>481</v>
      </c>
      <c r="N19" s="20" t="s">
        <v>481</v>
      </c>
      <c r="O19" s="18" t="s">
        <v>481</v>
      </c>
      <c r="P19" s="20" t="s">
        <v>481</v>
      </c>
      <c r="Q19" s="18" t="n">
        <v>402.62933615</v>
      </c>
      <c r="R19" s="20" t="n">
        <v>7.71323115</v>
      </c>
    </row>
    <row r="20" spans="1:18">
      <c r="A20" s="15" t="s">
        <v>495</v>
      </c>
      <c r="B20" s="17" t="n">
        <v>3371</v>
      </c>
      <c r="C20" s="18">
        <f>(75.0/B20*100)</f>
        <v/>
      </c>
      <c r="D20" s="19" t="n">
        <v>3296</v>
      </c>
      <c r="E20" s="18" t="n">
        <v>488.97306269</v>
      </c>
      <c r="F20" s="20" t="n">
        <v>2.40613217</v>
      </c>
      <c r="G20" s="18" t="n">
        <v>465.39364592</v>
      </c>
      <c r="H20" s="20" t="n">
        <v>2.21246384</v>
      </c>
      <c r="I20" s="18" t="s">
        <v>481</v>
      </c>
      <c r="J20" s="20" t="s">
        <v>481</v>
      </c>
      <c r="K20" s="18" t="s">
        <v>481</v>
      </c>
      <c r="L20" s="20" t="s">
        <v>481</v>
      </c>
      <c r="M20" s="18" t="s">
        <v>481</v>
      </c>
      <c r="N20" s="20" t="s">
        <v>481</v>
      </c>
      <c r="O20" s="18" t="s">
        <v>481</v>
      </c>
      <c r="P20" s="20" t="s">
        <v>481</v>
      </c>
      <c r="Q20" s="18" t="n">
        <v>438.56580747</v>
      </c>
      <c r="R20" s="20" t="n">
        <v>6.06730327</v>
      </c>
    </row>
    <row r="21" spans="1:18">
      <c r="A21" s="15" t="s">
        <v>496</v>
      </c>
      <c r="B21" s="17" t="n">
        <v>5741</v>
      </c>
      <c r="C21" s="18">
        <f>(97.0/B21*100)</f>
        <v/>
      </c>
      <c r="D21" s="19" t="n">
        <v>5644</v>
      </c>
      <c r="E21" s="18" t="n">
        <v>519.4189066599999</v>
      </c>
      <c r="F21" s="20" t="n">
        <v>2.6733968</v>
      </c>
      <c r="G21" s="18" t="n">
        <v>491.36820582</v>
      </c>
      <c r="H21" s="20" t="n">
        <v>2.83071531</v>
      </c>
      <c r="I21" s="18" t="s">
        <v>481</v>
      </c>
      <c r="J21" s="20" t="s">
        <v>481</v>
      </c>
      <c r="K21" s="18" t="s">
        <v>481</v>
      </c>
      <c r="L21" s="20" t="s">
        <v>481</v>
      </c>
      <c r="M21" s="18" t="s">
        <v>481</v>
      </c>
      <c r="N21" s="20" t="s">
        <v>481</v>
      </c>
      <c r="O21" s="18" t="s">
        <v>481</v>
      </c>
      <c r="P21" s="20" t="s">
        <v>481</v>
      </c>
      <c r="Q21" s="18" t="n">
        <v>459.32486354</v>
      </c>
      <c r="R21" s="20" t="n">
        <v>6.84725806</v>
      </c>
    </row>
    <row r="22" spans="1:18">
      <c r="A22" s="15" t="s">
        <v>497</v>
      </c>
      <c r="B22" s="17" t="n">
        <v>6598</v>
      </c>
      <c r="C22" s="18">
        <f>(46.0/B22*100)</f>
        <v/>
      </c>
      <c r="D22" s="19" t="n">
        <v>6552</v>
      </c>
      <c r="E22" s="18" t="n">
        <v>464.2545102</v>
      </c>
      <c r="F22" s="20" t="n">
        <v>4.1776802</v>
      </c>
      <c r="G22" s="18" t="n">
        <v>486.03820643</v>
      </c>
      <c r="H22" s="20" t="n">
        <v>3.1006439</v>
      </c>
      <c r="I22" s="18" t="s">
        <v>481</v>
      </c>
      <c r="J22" s="20" t="s">
        <v>481</v>
      </c>
      <c r="K22" s="18" t="s">
        <v>481</v>
      </c>
      <c r="L22" s="20" t="s">
        <v>481</v>
      </c>
      <c r="M22" s="18" t="s">
        <v>481</v>
      </c>
      <c r="N22" s="20" t="s">
        <v>481</v>
      </c>
      <c r="O22" s="18" t="s">
        <v>481</v>
      </c>
      <c r="P22" s="20" t="s">
        <v>481</v>
      </c>
      <c r="Q22" s="18" t="n">
        <v>370.16222428</v>
      </c>
      <c r="R22" s="20" t="n">
        <v>7.95853199</v>
      </c>
    </row>
    <row r="23" spans="1:18">
      <c r="A23" s="15" t="s">
        <v>498</v>
      </c>
      <c r="B23" s="17" t="n">
        <v>11583</v>
      </c>
      <c r="C23" s="18">
        <f>(329.0/B23*100)</f>
        <v/>
      </c>
      <c r="D23" s="19" t="n">
        <v>11254</v>
      </c>
      <c r="E23" s="18" t="n">
        <v>491.5709187</v>
      </c>
      <c r="F23" s="20" t="n">
        <v>2.87870271</v>
      </c>
      <c r="G23" s="18" t="n">
        <v>476.91865189</v>
      </c>
      <c r="H23" s="20" t="n">
        <v>3.12678197</v>
      </c>
      <c r="I23" s="18" t="s">
        <v>481</v>
      </c>
      <c r="J23" s="20" t="s">
        <v>481</v>
      </c>
      <c r="K23" s="18" t="s">
        <v>481</v>
      </c>
      <c r="L23" s="20" t="s">
        <v>481</v>
      </c>
      <c r="M23" s="18" t="s">
        <v>481</v>
      </c>
      <c r="N23" s="20" t="s">
        <v>481</v>
      </c>
      <c r="O23" s="18" t="s">
        <v>481</v>
      </c>
      <c r="P23" s="20" t="s">
        <v>481</v>
      </c>
      <c r="Q23" s="18" t="n">
        <v>424.80276153</v>
      </c>
      <c r="R23" s="20" t="n">
        <v>7.50112559</v>
      </c>
    </row>
    <row r="24" spans="1:18">
      <c r="A24" s="15" t="s">
        <v>499</v>
      </c>
      <c r="B24" s="17" t="n">
        <v>6647</v>
      </c>
      <c r="C24" s="18">
        <f>(23.0/B24*100)</f>
        <v/>
      </c>
      <c r="D24" s="19" t="n">
        <v>6624</v>
      </c>
      <c r="E24" s="18" t="n">
        <v>541.88083246</v>
      </c>
      <c r="F24" s="20" t="n">
        <v>3.07061137</v>
      </c>
      <c r="G24" s="18" t="n">
        <v>537.362001</v>
      </c>
      <c r="H24" s="20" t="n">
        <v>3.06254415</v>
      </c>
      <c r="I24" s="18" t="s">
        <v>481</v>
      </c>
      <c r="J24" s="20" t="s">
        <v>481</v>
      </c>
      <c r="K24" s="18" t="s">
        <v>481</v>
      </c>
      <c r="L24" s="20" t="s">
        <v>481</v>
      </c>
      <c r="M24" s="18" t="s">
        <v>481</v>
      </c>
      <c r="N24" s="20" t="s">
        <v>481</v>
      </c>
      <c r="O24" s="18" t="s">
        <v>481</v>
      </c>
      <c r="P24" s="20" t="s">
        <v>481</v>
      </c>
      <c r="Q24" s="18" t="n">
        <v>476.38398533</v>
      </c>
      <c r="R24" s="20" t="n">
        <v>11.89861565</v>
      </c>
    </row>
    <row r="25" spans="1:18">
      <c r="A25" s="15" t="s">
        <v>500</v>
      </c>
      <c r="B25" s="17" t="n">
        <v>5581</v>
      </c>
      <c r="C25" s="18">
        <f>(26.0/B25*100)</f>
        <v/>
      </c>
      <c r="D25" s="19" t="n">
        <v>5555</v>
      </c>
      <c r="E25" s="18" t="n">
        <v>533.17818576</v>
      </c>
      <c r="F25" s="20" t="n">
        <v>4.01442346</v>
      </c>
      <c r="G25" s="18" t="n">
        <v>507.02536791</v>
      </c>
      <c r="H25" s="20" t="n">
        <v>3.04417581</v>
      </c>
      <c r="I25" s="18" t="s">
        <v>481</v>
      </c>
      <c r="J25" s="20" t="s">
        <v>481</v>
      </c>
      <c r="K25" s="18" t="s">
        <v>481</v>
      </c>
      <c r="L25" s="20" t="s">
        <v>481</v>
      </c>
      <c r="M25" s="18" t="s">
        <v>481</v>
      </c>
      <c r="N25" s="20" t="s">
        <v>481</v>
      </c>
      <c r="O25" s="18" t="s">
        <v>481</v>
      </c>
      <c r="P25" s="20" t="s">
        <v>481</v>
      </c>
      <c r="Q25" s="18" t="n">
        <v>476.61269182</v>
      </c>
      <c r="R25" s="20" t="n">
        <v>9.55488149</v>
      </c>
    </row>
    <row r="26" spans="1:18">
      <c r="A26" s="15" t="s">
        <v>501</v>
      </c>
      <c r="B26" s="17" t="n">
        <v>4869</v>
      </c>
      <c r="C26" s="18">
        <f>(108.0/B26*100)</f>
        <v/>
      </c>
      <c r="D26" s="19" t="n">
        <v>4761</v>
      </c>
      <c r="E26" s="18" t="n">
        <v>499.70061391</v>
      </c>
      <c r="F26" s="20" t="n">
        <v>2.3122382</v>
      </c>
      <c r="G26" s="18" t="n">
        <v>485.33960556</v>
      </c>
      <c r="H26" s="20" t="n">
        <v>2.00281829</v>
      </c>
      <c r="I26" s="18" t="s">
        <v>481</v>
      </c>
      <c r="J26" s="20" t="s">
        <v>481</v>
      </c>
      <c r="K26" s="18" t="s">
        <v>481</v>
      </c>
      <c r="L26" s="20" t="s">
        <v>481</v>
      </c>
      <c r="M26" s="18" t="s">
        <v>481</v>
      </c>
      <c r="N26" s="20" t="s">
        <v>481</v>
      </c>
      <c r="O26" s="18" t="s">
        <v>481</v>
      </c>
      <c r="P26" s="20" t="s">
        <v>481</v>
      </c>
      <c r="Q26" s="18" t="n">
        <v>452.05772859</v>
      </c>
      <c r="R26" s="20" t="n">
        <v>8.696246909999999</v>
      </c>
    </row>
    <row r="27" spans="1:18">
      <c r="A27" s="15" t="s">
        <v>502</v>
      </c>
      <c r="B27" s="17" t="n">
        <v>5299</v>
      </c>
      <c r="C27" s="18">
        <f>(245.0/B27*100)</f>
        <v/>
      </c>
      <c r="D27" s="19" t="n">
        <v>5054</v>
      </c>
      <c r="E27" s="18" t="n">
        <v>504.33417893</v>
      </c>
      <c r="F27" s="20" t="n">
        <v>1.75701973</v>
      </c>
      <c r="G27" s="18" t="n">
        <v>475.82259827</v>
      </c>
      <c r="H27" s="20" t="n">
        <v>2.00076938</v>
      </c>
      <c r="I27" s="18" t="s">
        <v>481</v>
      </c>
      <c r="J27" s="20" t="s">
        <v>481</v>
      </c>
      <c r="K27" s="18" t="s">
        <v>481</v>
      </c>
      <c r="L27" s="20" t="s">
        <v>481</v>
      </c>
      <c r="M27" s="18" t="s">
        <v>481</v>
      </c>
      <c r="N27" s="20" t="s">
        <v>481</v>
      </c>
      <c r="O27" s="18" t="s">
        <v>481</v>
      </c>
      <c r="P27" s="20" t="s">
        <v>481</v>
      </c>
      <c r="Q27" s="18" t="n">
        <v>413.10983068</v>
      </c>
      <c r="R27" s="20" t="n">
        <v>5.01786764</v>
      </c>
    </row>
    <row r="28" spans="1:18">
      <c r="A28" s="15" t="s">
        <v>503</v>
      </c>
      <c r="B28" s="17" t="n">
        <v>7568</v>
      </c>
      <c r="C28" s="18">
        <f>(640.0/B28*100)</f>
        <v/>
      </c>
      <c r="D28" s="19" t="n">
        <v>6928</v>
      </c>
      <c r="E28" s="18" t="n">
        <v>420.97051217</v>
      </c>
      <c r="F28" s="20" t="n">
        <v>2.49459068</v>
      </c>
      <c r="G28" s="18" t="n">
        <v>421.19924585</v>
      </c>
      <c r="H28" s="20" t="n">
        <v>2.45694116</v>
      </c>
      <c r="I28" s="18" t="s">
        <v>481</v>
      </c>
      <c r="J28" s="20" t="s">
        <v>481</v>
      </c>
      <c r="K28" s="18" t="s">
        <v>481</v>
      </c>
      <c r="L28" s="20" t="s">
        <v>481</v>
      </c>
      <c r="M28" s="18" t="s">
        <v>481</v>
      </c>
      <c r="N28" s="20" t="s">
        <v>481</v>
      </c>
      <c r="O28" s="18" t="s">
        <v>481</v>
      </c>
      <c r="P28" s="20" t="s">
        <v>481</v>
      </c>
      <c r="Q28" s="18" t="n">
        <v>389.57547775</v>
      </c>
      <c r="R28" s="20" t="n">
        <v>6.1784519</v>
      </c>
    </row>
    <row r="29" spans="1:18">
      <c r="A29" s="15" t="s">
        <v>504</v>
      </c>
      <c r="B29" s="17" t="n">
        <v>5385</v>
      </c>
      <c r="C29" s="18">
        <f>(30.0/B29*100)</f>
        <v/>
      </c>
      <c r="D29" s="19" t="n">
        <v>5355</v>
      </c>
      <c r="E29" s="18" t="n">
        <v>525.4135979</v>
      </c>
      <c r="F29" s="20" t="n">
        <v>3.44992097</v>
      </c>
      <c r="G29" s="18" t="n">
        <v>509.94067188</v>
      </c>
      <c r="H29" s="20" t="n">
        <v>2.58554494</v>
      </c>
      <c r="I29" s="18" t="s">
        <v>481</v>
      </c>
      <c r="J29" s="20" t="s">
        <v>481</v>
      </c>
      <c r="K29" s="18" t="s">
        <v>481</v>
      </c>
      <c r="L29" s="20" t="s">
        <v>481</v>
      </c>
      <c r="M29" s="18" t="n">
        <v>358.28551468</v>
      </c>
      <c r="N29" s="20" t="n">
        <v>8.567023300000001</v>
      </c>
      <c r="O29" s="18" t="s">
        <v>481</v>
      </c>
      <c r="P29" s="20" t="s">
        <v>481</v>
      </c>
      <c r="Q29" s="18" t="n">
        <v>428.27937416</v>
      </c>
      <c r="R29" s="20" t="n">
        <v>10.09923238</v>
      </c>
    </row>
    <row r="30" spans="1:18">
      <c r="A30" s="15" t="s">
        <v>505</v>
      </c>
      <c r="B30" s="17" t="n">
        <v>4520</v>
      </c>
      <c r="C30" s="18">
        <f>(290.0/B30*100)</f>
        <v/>
      </c>
      <c r="D30" s="19" t="n">
        <v>4230</v>
      </c>
      <c r="E30" s="18" t="n">
        <v>529.29022759</v>
      </c>
      <c r="F30" s="20" t="n">
        <v>3.37211876</v>
      </c>
      <c r="G30" s="18" t="n">
        <v>510.18942619</v>
      </c>
      <c r="H30" s="20" t="n">
        <v>2.77117786</v>
      </c>
      <c r="I30" s="18" t="s">
        <v>481</v>
      </c>
      <c r="J30" s="20" t="s">
        <v>481</v>
      </c>
      <c r="K30" s="18" t="s">
        <v>481</v>
      </c>
      <c r="L30" s="20" t="s">
        <v>481</v>
      </c>
      <c r="M30" s="18" t="s">
        <v>481</v>
      </c>
      <c r="N30" s="20" t="s">
        <v>481</v>
      </c>
      <c r="O30" s="18" t="s">
        <v>481</v>
      </c>
      <c r="P30" s="20" t="s">
        <v>481</v>
      </c>
      <c r="Q30" s="18" t="n">
        <v>440.9298222</v>
      </c>
      <c r="R30" s="20" t="n">
        <v>6.84182362</v>
      </c>
    </row>
    <row r="31" spans="1:18">
      <c r="A31" s="15" t="s">
        <v>506</v>
      </c>
      <c r="B31" s="17" t="n">
        <v>5456</v>
      </c>
      <c r="C31" s="18">
        <f>(161.0/B31*100)</f>
        <v/>
      </c>
      <c r="D31" s="19" t="n">
        <v>5295</v>
      </c>
      <c r="E31" s="18" t="n">
        <v>515.77369177</v>
      </c>
      <c r="F31" s="20" t="n">
        <v>2.91643309</v>
      </c>
      <c r="G31" s="18" t="n">
        <v>496.1153768</v>
      </c>
      <c r="H31" s="20" t="n">
        <v>2.30301919</v>
      </c>
      <c r="I31" s="18" t="s">
        <v>481</v>
      </c>
      <c r="J31" s="20" t="s">
        <v>481</v>
      </c>
      <c r="K31" s="18" t="s">
        <v>481</v>
      </c>
      <c r="L31" s="20" t="s">
        <v>481</v>
      </c>
      <c r="M31" s="18" t="s">
        <v>481</v>
      </c>
      <c r="N31" s="20" t="s">
        <v>481</v>
      </c>
      <c r="O31" s="18" t="s">
        <v>481</v>
      </c>
      <c r="P31" s="20" t="s">
        <v>481</v>
      </c>
      <c r="Q31" s="18" t="n">
        <v>428.45199221</v>
      </c>
      <c r="R31" s="20" t="n">
        <v>6.05850423</v>
      </c>
    </row>
    <row r="32" spans="1:18">
      <c r="A32" s="15" t="s">
        <v>507</v>
      </c>
      <c r="B32" s="17" t="n">
        <v>4478</v>
      </c>
      <c r="C32" s="18">
        <f>(6.0/B32*100)</f>
        <v/>
      </c>
      <c r="D32" s="19" t="n">
        <v>4472</v>
      </c>
      <c r="E32" s="18" t="n">
        <v>508.92689268</v>
      </c>
      <c r="F32" s="20" t="n">
        <v>2.84469662</v>
      </c>
      <c r="G32" s="18" t="n">
        <v>496.25408304</v>
      </c>
      <c r="H32" s="20" t="n">
        <v>2.93723726</v>
      </c>
      <c r="I32" s="18" t="s">
        <v>481</v>
      </c>
      <c r="J32" s="20" t="s">
        <v>481</v>
      </c>
      <c r="K32" s="18" t="s">
        <v>481</v>
      </c>
      <c r="L32" s="20" t="s">
        <v>481</v>
      </c>
      <c r="M32" s="18" t="s">
        <v>481</v>
      </c>
      <c r="N32" s="20" t="s">
        <v>481</v>
      </c>
      <c r="O32" s="18" t="s">
        <v>481</v>
      </c>
      <c r="P32" s="20" t="s">
        <v>481</v>
      </c>
      <c r="Q32" s="18" t="n">
        <v>434.59107216</v>
      </c>
      <c r="R32" s="20" t="n">
        <v>10.85759005</v>
      </c>
    </row>
    <row r="33" spans="1:18">
      <c r="A33" s="15" t="s">
        <v>508</v>
      </c>
      <c r="B33" s="17" t="n">
        <v>7325</v>
      </c>
      <c r="C33" s="18">
        <f>(90.0/B33*100)</f>
        <v/>
      </c>
      <c r="D33" s="19" t="n">
        <v>7235</v>
      </c>
      <c r="E33" s="18" t="n">
        <v>499.90655123</v>
      </c>
      <c r="F33" s="20" t="n">
        <v>2.7924787</v>
      </c>
      <c r="G33" s="18" t="n">
        <v>506.58873506</v>
      </c>
      <c r="H33" s="20" t="n">
        <v>2.94270647</v>
      </c>
      <c r="I33" s="18" t="s">
        <v>481</v>
      </c>
      <c r="J33" s="20" t="s">
        <v>481</v>
      </c>
      <c r="K33" s="18" t="s">
        <v>481</v>
      </c>
      <c r="L33" s="20" t="s">
        <v>481</v>
      </c>
      <c r="M33" s="18" t="s">
        <v>481</v>
      </c>
      <c r="N33" s="20" t="s">
        <v>481</v>
      </c>
      <c r="O33" s="18" t="s">
        <v>481</v>
      </c>
      <c r="P33" s="20" t="s">
        <v>481</v>
      </c>
      <c r="Q33" s="18" t="n">
        <v>435.00539604</v>
      </c>
      <c r="R33" s="20" t="n">
        <v>7.43998842</v>
      </c>
    </row>
    <row r="34" spans="1:18">
      <c r="A34" s="15" t="s">
        <v>509</v>
      </c>
      <c r="B34" s="17" t="n">
        <v>6350</v>
      </c>
      <c r="C34" s="18">
        <f>(119.0/B34*100)</f>
        <v/>
      </c>
      <c r="D34" s="19" t="n">
        <v>6231</v>
      </c>
      <c r="E34" s="18" t="n">
        <v>479.75131858</v>
      </c>
      <c r="F34" s="20" t="n">
        <v>2.79154232</v>
      </c>
      <c r="G34" s="18" t="n">
        <v>461.00554522</v>
      </c>
      <c r="H34" s="20" t="n">
        <v>2.7431556</v>
      </c>
      <c r="I34" s="18" t="s">
        <v>481</v>
      </c>
      <c r="J34" s="20" t="s">
        <v>481</v>
      </c>
      <c r="K34" s="18" t="s">
        <v>481</v>
      </c>
      <c r="L34" s="20" t="s">
        <v>481</v>
      </c>
      <c r="M34" s="18" t="n">
        <v>306.56969545</v>
      </c>
      <c r="N34" s="20" t="n">
        <v>10.27624616</v>
      </c>
      <c r="O34" s="18" t="s">
        <v>481</v>
      </c>
      <c r="P34" s="20" t="s">
        <v>481</v>
      </c>
      <c r="Q34" s="18" t="n">
        <v>396.5533236</v>
      </c>
      <c r="R34" s="20" t="n">
        <v>7.76524734</v>
      </c>
    </row>
    <row r="35" spans="1:18">
      <c r="A35" s="15" t="s">
        <v>510</v>
      </c>
      <c r="B35" s="17" t="n">
        <v>6406</v>
      </c>
      <c r="C35" s="18">
        <f>(98.0/B35*100)</f>
        <v/>
      </c>
      <c r="D35" s="19" t="n">
        <v>6308</v>
      </c>
      <c r="E35" s="18" t="n">
        <v>521.62250507</v>
      </c>
      <c r="F35" s="20" t="n">
        <v>3.14167059</v>
      </c>
      <c r="G35" s="18" t="n">
        <v>515.31041493</v>
      </c>
      <c r="H35" s="20" t="n">
        <v>1.60512792</v>
      </c>
      <c r="I35" s="18" t="s">
        <v>481</v>
      </c>
      <c r="J35" s="20" t="s">
        <v>481</v>
      </c>
      <c r="K35" s="18" t="s">
        <v>481</v>
      </c>
      <c r="L35" s="20" t="s">
        <v>481</v>
      </c>
      <c r="M35" s="18" t="n">
        <v>374.85244494</v>
      </c>
      <c r="N35" s="20" t="n">
        <v>5.84040672</v>
      </c>
      <c r="O35" s="18" t="s">
        <v>481</v>
      </c>
      <c r="P35" s="20" t="s">
        <v>481</v>
      </c>
      <c r="Q35" s="18" t="n">
        <v>473.90738212</v>
      </c>
      <c r="R35" s="20" t="n">
        <v>6.93926614</v>
      </c>
    </row>
    <row r="36" spans="1:18">
      <c r="A36" s="15" t="s">
        <v>511</v>
      </c>
      <c r="B36" s="17" t="n">
        <v>6736</v>
      </c>
      <c r="C36" s="18">
        <f>(116.0/B36*100)</f>
        <v/>
      </c>
      <c r="D36" s="19" t="n">
        <v>6620</v>
      </c>
      <c r="E36" s="18" t="n">
        <v>509.30462386</v>
      </c>
      <c r="F36" s="20" t="n">
        <v>2.53256961</v>
      </c>
      <c r="G36" s="18" t="n">
        <v>488.15310373</v>
      </c>
      <c r="H36" s="20" t="n">
        <v>2.22504826</v>
      </c>
      <c r="I36" s="18" t="s">
        <v>481</v>
      </c>
      <c r="J36" s="20" t="s">
        <v>481</v>
      </c>
      <c r="K36" s="18" t="s">
        <v>481</v>
      </c>
      <c r="L36" s="20" t="s">
        <v>481</v>
      </c>
      <c r="M36" s="18" t="s">
        <v>481</v>
      </c>
      <c r="N36" s="20" t="s">
        <v>481</v>
      </c>
      <c r="O36" s="18" t="s">
        <v>481</v>
      </c>
      <c r="P36" s="20" t="s">
        <v>481</v>
      </c>
      <c r="Q36" s="18" t="n">
        <v>443.33539388</v>
      </c>
      <c r="R36" s="20" t="n">
        <v>6.12509357</v>
      </c>
    </row>
    <row r="37" spans="1:18">
      <c r="A37" s="15" t="s">
        <v>512</v>
      </c>
      <c r="B37" s="17" t="n">
        <v>5458</v>
      </c>
      <c r="C37" s="18">
        <f>(254.0/B37*100)</f>
        <v/>
      </c>
      <c r="D37" s="19" t="n">
        <v>5204</v>
      </c>
      <c r="E37" s="18" t="n">
        <v>514.54613425</v>
      </c>
      <c r="F37" s="20" t="n">
        <v>4.38870511</v>
      </c>
      <c r="G37" s="18" t="n">
        <v>493.14392147</v>
      </c>
      <c r="H37" s="20" t="n">
        <v>3.37026583</v>
      </c>
      <c r="I37" s="18" t="s">
        <v>481</v>
      </c>
      <c r="J37" s="20" t="s">
        <v>481</v>
      </c>
      <c r="K37" s="18" t="s">
        <v>481</v>
      </c>
      <c r="L37" s="20" t="s">
        <v>481</v>
      </c>
      <c r="M37" s="18" t="s">
        <v>481</v>
      </c>
      <c r="N37" s="20" t="s">
        <v>481</v>
      </c>
      <c r="O37" s="18" t="s">
        <v>481</v>
      </c>
      <c r="P37" s="20" t="s">
        <v>481</v>
      </c>
      <c r="Q37" s="18" t="n">
        <v>420.56080128</v>
      </c>
      <c r="R37" s="20" t="n">
        <v>6.97185183</v>
      </c>
    </row>
    <row r="38" spans="1:18">
      <c r="A38" s="15" t="s">
        <v>513</v>
      </c>
      <c r="B38" s="17" t="n">
        <v>5860</v>
      </c>
      <c r="C38" s="18">
        <f>(36.0/B38*100)</f>
        <v/>
      </c>
      <c r="D38" s="19" t="n">
        <v>5824</v>
      </c>
      <c r="E38" s="18" t="n">
        <v>523.50338793</v>
      </c>
      <c r="F38" s="20" t="n">
        <v>3.9160464</v>
      </c>
      <c r="G38" s="18" t="n">
        <v>496.55555097</v>
      </c>
      <c r="H38" s="20" t="n">
        <v>3.24594388</v>
      </c>
      <c r="I38" s="18" t="s">
        <v>481</v>
      </c>
      <c r="J38" s="20" t="s">
        <v>481</v>
      </c>
      <c r="K38" s="18" t="s">
        <v>481</v>
      </c>
      <c r="L38" s="20" t="s">
        <v>481</v>
      </c>
      <c r="M38" s="18" t="s">
        <v>481</v>
      </c>
      <c r="N38" s="20" t="s">
        <v>481</v>
      </c>
      <c r="O38" s="18" t="s">
        <v>481</v>
      </c>
      <c r="P38" s="20" t="s">
        <v>481</v>
      </c>
      <c r="Q38" s="18" t="n">
        <v>493.94066615</v>
      </c>
      <c r="R38" s="20" t="n">
        <v>5.17755442</v>
      </c>
    </row>
    <row r="39" spans="1:18">
      <c r="A39" s="15" t="s">
        <v>514</v>
      </c>
      <c r="B39" s="17" t="n">
        <v>5895</v>
      </c>
      <c r="C39" s="18">
        <f>(34.0/B39*100)</f>
        <v/>
      </c>
      <c r="D39" s="19" t="n">
        <v>5861</v>
      </c>
      <c r="E39" s="18" t="n">
        <v>427.4355835</v>
      </c>
      <c r="F39" s="20" t="n">
        <v>3.84107012</v>
      </c>
      <c r="G39" s="18" t="n">
        <v>429.54783926</v>
      </c>
      <c r="H39" s="20" t="n">
        <v>5.09732199</v>
      </c>
      <c r="I39" s="18" t="s">
        <v>481</v>
      </c>
      <c r="J39" s="20" t="s">
        <v>481</v>
      </c>
      <c r="K39" s="18" t="s">
        <v>481</v>
      </c>
      <c r="L39" s="20" t="s">
        <v>481</v>
      </c>
      <c r="M39" s="18" t="s">
        <v>481</v>
      </c>
      <c r="N39" s="20" t="s">
        <v>481</v>
      </c>
      <c r="O39" s="18" t="s">
        <v>481</v>
      </c>
      <c r="P39" s="20" t="s">
        <v>481</v>
      </c>
      <c r="Q39" s="18" t="n">
        <v>377.22210281</v>
      </c>
      <c r="R39" s="20" t="n">
        <v>9.36743744</v>
      </c>
    </row>
    <row r="40" spans="1:18">
      <c r="A40" s="15" t="s">
        <v>515</v>
      </c>
      <c r="B40" s="17" t="n">
        <v>14157</v>
      </c>
      <c r="C40" s="18">
        <f>(467.0/B40*100)</f>
        <v/>
      </c>
      <c r="D40" s="19" t="n">
        <v>13690</v>
      </c>
      <c r="E40" s="18" t="n">
        <v>525.9475581200001</v>
      </c>
      <c r="F40" s="20" t="n">
        <v>3.57482396</v>
      </c>
      <c r="G40" s="18" t="n">
        <v>506.60093393</v>
      </c>
      <c r="H40" s="20" t="n">
        <v>2.58358486</v>
      </c>
      <c r="I40" s="18" t="s">
        <v>481</v>
      </c>
      <c r="J40" s="20" t="s">
        <v>481</v>
      </c>
      <c r="K40" s="18" t="s">
        <v>481</v>
      </c>
      <c r="L40" s="20" t="s">
        <v>481</v>
      </c>
      <c r="M40" s="18" t="s">
        <v>481</v>
      </c>
      <c r="N40" s="20" t="s">
        <v>481</v>
      </c>
      <c r="O40" s="18" t="s">
        <v>481</v>
      </c>
      <c r="P40" s="20" t="s">
        <v>481</v>
      </c>
      <c r="Q40" s="18" t="n">
        <v>434.72526059</v>
      </c>
      <c r="R40" s="20" t="n">
        <v>5.62196692</v>
      </c>
    </row>
    <row r="41" spans="1:18">
      <c r="A41" s="15" t="s">
        <v>516</v>
      </c>
      <c r="B41" s="17" t="n">
        <v>5712</v>
      </c>
      <c r="C41" s="18">
        <f>(83.0/B41*100)</f>
        <v/>
      </c>
      <c r="D41" s="19" t="n">
        <v>5629</v>
      </c>
      <c r="E41" s="18" t="n">
        <v>501.4783365</v>
      </c>
      <c r="F41" s="20" t="n">
        <v>3.69924413</v>
      </c>
      <c r="G41" s="18" t="n">
        <v>500.27425061</v>
      </c>
      <c r="H41" s="20" t="n">
        <v>3.12787836</v>
      </c>
      <c r="I41" s="18" t="s">
        <v>481</v>
      </c>
      <c r="J41" s="20" t="s">
        <v>481</v>
      </c>
      <c r="K41" s="18" t="s">
        <v>481</v>
      </c>
      <c r="L41" s="20" t="s">
        <v>481</v>
      </c>
      <c r="M41" s="18" t="n">
        <v>387.44235424</v>
      </c>
      <c r="N41" s="20" t="n">
        <v>14.52510266</v>
      </c>
      <c r="O41" s="18" t="s">
        <v>481</v>
      </c>
      <c r="P41" s="20" t="s">
        <v>481</v>
      </c>
      <c r="Q41" s="18" t="n">
        <v>439.80078323</v>
      </c>
      <c r="R41" s="20" t="n">
        <v>12.45389911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375.7451021</v>
      </c>
      <c r="N45" s="20" t="n">
        <v>2.64238063</v>
      </c>
      <c r="O45" s="18" t="s">
        <v>481</v>
      </c>
      <c r="P45" s="20" t="s">
        <v>481</v>
      </c>
      <c r="Q45" s="18" t="s">
        <v>481</v>
      </c>
      <c r="R45" s="20" t="s">
        <v>481</v>
      </c>
    </row>
    <row r="46" spans="1:18">
      <c r="A46" s="15" t="s">
        <v>521</v>
      </c>
      <c r="B46" s="17" t="n">
        <v>23141</v>
      </c>
      <c r="C46" s="18">
        <f>(2423.0/B46*100)</f>
        <v/>
      </c>
      <c r="D46" s="19" t="n">
        <v>20718</v>
      </c>
      <c r="E46" s="18" t="n">
        <v>419.01167129</v>
      </c>
      <c r="F46" s="20" t="n">
        <v>3.405375</v>
      </c>
      <c r="G46" s="18" t="n">
        <v>409.03389252</v>
      </c>
      <c r="H46" s="20" t="n">
        <v>3.10980118</v>
      </c>
      <c r="I46" s="18" t="s">
        <v>481</v>
      </c>
      <c r="J46" s="20" t="s">
        <v>481</v>
      </c>
      <c r="K46" s="18" t="s">
        <v>481</v>
      </c>
      <c r="L46" s="20" t="s">
        <v>481</v>
      </c>
      <c r="M46" s="18" t="s">
        <v>481</v>
      </c>
      <c r="N46" s="20" t="s">
        <v>481</v>
      </c>
      <c r="O46" s="18" t="s">
        <v>481</v>
      </c>
      <c r="P46" s="20" t="s">
        <v>481</v>
      </c>
      <c r="Q46" s="18" t="n">
        <v>382.97441271</v>
      </c>
      <c r="R46" s="20" t="n">
        <v>2.37366676</v>
      </c>
    </row>
    <row r="47" spans="1:18">
      <c r="A47" s="15" t="s">
        <v>522</v>
      </c>
      <c r="B47" s="17" t="n">
        <v>5928</v>
      </c>
      <c r="C47" s="18">
        <f>(498.0/B47*100)</f>
        <v/>
      </c>
      <c r="D47" s="19" t="n">
        <v>5430</v>
      </c>
      <c r="E47" s="18" t="n">
        <v>457.52878597</v>
      </c>
      <c r="F47" s="20" t="n">
        <v>4.70177604</v>
      </c>
      <c r="G47" s="18" t="n">
        <v>464.73508504</v>
      </c>
      <c r="H47" s="20" t="n">
        <v>4.36921228</v>
      </c>
      <c r="I47" s="18" t="s">
        <v>481</v>
      </c>
      <c r="J47" s="20" t="s">
        <v>481</v>
      </c>
      <c r="K47" s="18" t="s">
        <v>481</v>
      </c>
      <c r="L47" s="20" t="s">
        <v>481</v>
      </c>
      <c r="M47" s="18" t="s">
        <v>481</v>
      </c>
      <c r="N47" s="20" t="s">
        <v>481</v>
      </c>
      <c r="O47" s="18" t="s">
        <v>481</v>
      </c>
      <c r="P47" s="20" t="s">
        <v>481</v>
      </c>
      <c r="Q47" s="18" t="n">
        <v>380.83415847</v>
      </c>
      <c r="R47" s="20" t="n">
        <v>5.90340566</v>
      </c>
    </row>
    <row r="48" spans="1:18">
      <c r="A48" s="15" t="s">
        <v>523</v>
      </c>
      <c r="B48" s="17" t="n">
        <v>9841</v>
      </c>
      <c r="C48" s="18">
        <f>(9.0/B48*100)</f>
        <v/>
      </c>
      <c r="D48" s="19" t="n">
        <v>9832</v>
      </c>
      <c r="E48" s="18" t="n">
        <v>520.85037379</v>
      </c>
      <c r="F48" s="20" t="n">
        <v>4.86618525</v>
      </c>
      <c r="G48" s="18" t="n">
        <v>515.51575933</v>
      </c>
      <c r="H48" s="20" t="n">
        <v>5.6204872</v>
      </c>
      <c r="I48" s="18" t="s">
        <v>481</v>
      </c>
      <c r="J48" s="20" t="s">
        <v>481</v>
      </c>
      <c r="K48" s="18" t="s">
        <v>481</v>
      </c>
      <c r="L48" s="20" t="s">
        <v>481</v>
      </c>
      <c r="M48" s="18" t="s">
        <v>481</v>
      </c>
      <c r="N48" s="20" t="s">
        <v>481</v>
      </c>
      <c r="O48" s="18" t="s">
        <v>481</v>
      </c>
      <c r="P48" s="20" t="s">
        <v>481</v>
      </c>
      <c r="Q48" s="18" t="n">
        <v>446.76712408</v>
      </c>
      <c r="R48" s="20" t="n">
        <v>23.16031093</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432.22624802</v>
      </c>
      <c r="N49" s="20" t="n">
        <v>2.8653235</v>
      </c>
      <c r="O49" s="18" t="s">
        <v>481</v>
      </c>
      <c r="P49" s="20" t="s">
        <v>481</v>
      </c>
      <c r="Q49" s="18" t="s">
        <v>481</v>
      </c>
      <c r="R49" s="20" t="s">
        <v>481</v>
      </c>
    </row>
    <row r="50" spans="1:18">
      <c r="A50" s="15" t="s">
        <v>525</v>
      </c>
      <c r="B50" s="17" t="n">
        <v>11795</v>
      </c>
      <c r="C50" s="18">
        <f>(511.0/B50*100)</f>
        <v/>
      </c>
      <c r="D50" s="19" t="n">
        <v>11284</v>
      </c>
      <c r="E50" s="18" t="n">
        <v>415.81235711</v>
      </c>
      <c r="F50" s="20" t="n">
        <v>3.20486864</v>
      </c>
      <c r="G50" s="18" t="n">
        <v>424.3922604</v>
      </c>
      <c r="H50" s="20" t="n">
        <v>2.36210557</v>
      </c>
      <c r="I50" s="18" t="s">
        <v>481</v>
      </c>
      <c r="J50" s="20" t="s">
        <v>481</v>
      </c>
      <c r="K50" s="18" t="s">
        <v>481</v>
      </c>
      <c r="L50" s="20" t="s">
        <v>481</v>
      </c>
      <c r="M50" s="18" t="s">
        <v>481</v>
      </c>
      <c r="N50" s="20" t="s">
        <v>481</v>
      </c>
      <c r="O50" s="18" t="s">
        <v>481</v>
      </c>
      <c r="P50" s="20" t="s">
        <v>481</v>
      </c>
      <c r="Q50" s="18" t="n">
        <v>366.38889944</v>
      </c>
      <c r="R50" s="20" t="n">
        <v>6.81601155</v>
      </c>
    </row>
    <row r="51" spans="1:18">
      <c r="A51" s="15" t="s">
        <v>526</v>
      </c>
      <c r="B51" s="17" t="n">
        <v>6866</v>
      </c>
      <c r="C51" s="18">
        <f>(114.0/B51*100)</f>
        <v/>
      </c>
      <c r="D51" s="19" t="n">
        <v>6752</v>
      </c>
      <c r="E51" s="18" t="n">
        <v>428.08538601</v>
      </c>
      <c r="F51" s="20" t="n">
        <v>3.1654737</v>
      </c>
      <c r="G51" s="18" t="n">
        <v>421.64023163</v>
      </c>
      <c r="H51" s="20" t="n">
        <v>2.24891492</v>
      </c>
      <c r="I51" s="18" t="s">
        <v>481</v>
      </c>
      <c r="J51" s="20" t="s">
        <v>481</v>
      </c>
      <c r="K51" s="18" t="s">
        <v>481</v>
      </c>
      <c r="L51" s="20" t="s">
        <v>481</v>
      </c>
      <c r="M51" s="18" t="n">
        <v>410.85572185</v>
      </c>
      <c r="N51" s="20" t="n">
        <v>3.7997542</v>
      </c>
      <c r="O51" s="18" t="s">
        <v>481</v>
      </c>
      <c r="P51" s="20" t="s">
        <v>481</v>
      </c>
      <c r="Q51" s="18" t="n">
        <v>400.06718634</v>
      </c>
      <c r="R51" s="20" t="n">
        <v>6.00867085</v>
      </c>
    </row>
    <row r="52" spans="1:18">
      <c r="A52" s="15" t="s">
        <v>527</v>
      </c>
      <c r="B52" s="17" t="n">
        <v>5809</v>
      </c>
      <c r="C52" s="18">
        <f>(127.0/B52*100)</f>
        <v/>
      </c>
      <c r="D52" s="19" t="n">
        <v>5682</v>
      </c>
      <c r="E52" s="18" t="n">
        <v>477.66722315</v>
      </c>
      <c r="F52" s="20" t="n">
        <v>3.43740977</v>
      </c>
      <c r="G52" s="18" t="n">
        <v>478.34879812</v>
      </c>
      <c r="H52" s="20" t="n">
        <v>2.76216613</v>
      </c>
      <c r="I52" s="18" t="s">
        <v>481</v>
      </c>
      <c r="J52" s="20" t="s">
        <v>481</v>
      </c>
      <c r="K52" s="18" t="s">
        <v>481</v>
      </c>
      <c r="L52" s="20" t="s">
        <v>481</v>
      </c>
      <c r="M52" s="18" t="s">
        <v>481</v>
      </c>
      <c r="N52" s="20" t="s">
        <v>481</v>
      </c>
      <c r="O52" s="18" t="s">
        <v>481</v>
      </c>
      <c r="P52" s="20" t="s">
        <v>481</v>
      </c>
      <c r="Q52" s="18" t="n">
        <v>406.84506431</v>
      </c>
      <c r="R52" s="20" t="n">
        <v>7.27276753</v>
      </c>
    </row>
    <row r="53" spans="1:18">
      <c r="A53" s="15" t="s">
        <v>528</v>
      </c>
      <c r="B53" s="17" t="n">
        <v>5571</v>
      </c>
      <c r="C53" s="18">
        <f>(150.0/B53*100)</f>
        <v/>
      </c>
      <c r="D53" s="19" t="n">
        <v>5421</v>
      </c>
      <c r="E53" s="18" t="n">
        <v>436.82866387</v>
      </c>
      <c r="F53" s="20" t="n">
        <v>2.23422217</v>
      </c>
      <c r="G53" s="18" t="n">
        <v>441.57247384</v>
      </c>
      <c r="H53" s="20" t="n">
        <v>1.82289388</v>
      </c>
      <c r="I53" s="18" t="s">
        <v>481</v>
      </c>
      <c r="J53" s="20" t="s">
        <v>481</v>
      </c>
      <c r="K53" s="18" t="s">
        <v>481</v>
      </c>
      <c r="L53" s="20" t="s">
        <v>481</v>
      </c>
      <c r="M53" s="18" t="s">
        <v>481</v>
      </c>
      <c r="N53" s="20" t="s">
        <v>481</v>
      </c>
      <c r="O53" s="18" t="s">
        <v>481</v>
      </c>
      <c r="P53" s="20" t="s">
        <v>481</v>
      </c>
      <c r="Q53" s="18" t="n">
        <v>377.39559913</v>
      </c>
      <c r="R53" s="20" t="n">
        <v>4.15733844</v>
      </c>
    </row>
    <row r="54" spans="1:18">
      <c r="A54" s="15" t="s">
        <v>529</v>
      </c>
      <c r="B54" s="17" t="n">
        <v>4740</v>
      </c>
      <c r="C54" s="18">
        <f>(669.0/B54*100)</f>
        <v/>
      </c>
      <c r="D54" s="19" t="n">
        <v>4071</v>
      </c>
      <c r="E54" s="18" t="n">
        <v>336.18561077</v>
      </c>
      <c r="F54" s="20" t="n">
        <v>3.03092035</v>
      </c>
      <c r="G54" s="18" t="n">
        <v>363.47219016</v>
      </c>
      <c r="H54" s="20" t="n">
        <v>3.80594041</v>
      </c>
      <c r="I54" s="18" t="s">
        <v>481</v>
      </c>
      <c r="J54" s="20" t="s">
        <v>481</v>
      </c>
      <c r="K54" s="18" t="s">
        <v>481</v>
      </c>
      <c r="L54" s="20" t="s">
        <v>481</v>
      </c>
      <c r="M54" s="18" t="s">
        <v>481</v>
      </c>
      <c r="N54" s="20" t="s">
        <v>481</v>
      </c>
      <c r="O54" s="18" t="s">
        <v>481</v>
      </c>
      <c r="P54" s="20" t="s">
        <v>481</v>
      </c>
      <c r="Q54" s="18" t="n">
        <v>290.79483025</v>
      </c>
      <c r="R54" s="20" t="n">
        <v>3.71068811</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411.13152395</v>
      </c>
      <c r="N55" s="20" t="n">
        <v>2.41692503</v>
      </c>
      <c r="O55" s="18" t="s">
        <v>481</v>
      </c>
      <c r="P55" s="20" t="s">
        <v>481</v>
      </c>
      <c r="Q55" s="18" t="s">
        <v>481</v>
      </c>
      <c r="R55" s="20" t="s">
        <v>481</v>
      </c>
    </row>
    <row r="56" spans="1:18">
      <c r="A56" s="15" t="s">
        <v>531</v>
      </c>
      <c r="B56" s="17" t="n">
        <v>5359</v>
      </c>
      <c r="C56" s="18">
        <f>(77.0/B56*100)</f>
        <v/>
      </c>
      <c r="D56" s="19" t="n">
        <v>5282</v>
      </c>
      <c r="E56" s="18" t="n">
        <v>527.26557126</v>
      </c>
      <c r="F56" s="20" t="n">
        <v>2.53821735</v>
      </c>
      <c r="G56" s="18" t="n">
        <v>517.04860602</v>
      </c>
      <c r="H56" s="20" t="n">
        <v>3.35964753</v>
      </c>
      <c r="I56" s="18" t="s">
        <v>481</v>
      </c>
      <c r="J56" s="20" t="s">
        <v>481</v>
      </c>
      <c r="K56" s="18" t="s">
        <v>481</v>
      </c>
      <c r="L56" s="20" t="s">
        <v>481</v>
      </c>
      <c r="M56" s="18" t="s">
        <v>481</v>
      </c>
      <c r="N56" s="20" t="s">
        <v>481</v>
      </c>
      <c r="O56" s="18" t="s">
        <v>481</v>
      </c>
      <c r="P56" s="20" t="s">
        <v>481</v>
      </c>
      <c r="Q56" s="18" t="n">
        <v>472.62176192</v>
      </c>
      <c r="R56" s="20" t="n">
        <v>11.86639663</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403.09974532</v>
      </c>
      <c r="N57" s="20" t="n">
        <v>2.56579015</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408.6691134</v>
      </c>
      <c r="N58" s="20" t="n">
        <v>2.67440156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378.44218506</v>
      </c>
      <c r="N59" s="20" t="n">
        <v>1.6995879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386.48537246</v>
      </c>
      <c r="N60" s="20" t="n">
        <v>3.39522632</v>
      </c>
      <c r="O60" s="18" t="s">
        <v>481</v>
      </c>
      <c r="P60" s="20" t="s">
        <v>481</v>
      </c>
      <c r="Q60" s="18" t="s">
        <v>481</v>
      </c>
      <c r="R60" s="20" t="s">
        <v>481</v>
      </c>
    </row>
    <row r="61" spans="1:18">
      <c r="A61" s="15" t="s">
        <v>536</v>
      </c>
      <c r="B61" s="17" t="n">
        <v>6525</v>
      </c>
      <c r="C61" s="18">
        <f>(195.0/B61*100)</f>
        <v/>
      </c>
      <c r="D61" s="19" t="n">
        <v>6330</v>
      </c>
      <c r="E61" s="18" t="n">
        <v>480.86778292</v>
      </c>
      <c r="F61" s="20" t="n">
        <v>2.74794138</v>
      </c>
      <c r="G61" s="18" t="n">
        <v>479.269613</v>
      </c>
      <c r="H61" s="20" t="n">
        <v>2.83440486</v>
      </c>
      <c r="I61" s="18" t="s">
        <v>481</v>
      </c>
      <c r="J61" s="20" t="s">
        <v>481</v>
      </c>
      <c r="K61" s="18" t="s">
        <v>481</v>
      </c>
      <c r="L61" s="20" t="s">
        <v>481</v>
      </c>
      <c r="M61" s="18" t="s">
        <v>481</v>
      </c>
      <c r="N61" s="20" t="s">
        <v>481</v>
      </c>
      <c r="O61" s="18" t="s">
        <v>481</v>
      </c>
      <c r="P61" s="20" t="s">
        <v>481</v>
      </c>
      <c r="Q61" s="18" t="n">
        <v>394.79762703</v>
      </c>
      <c r="R61" s="20" t="n">
        <v>7.44946509</v>
      </c>
    </row>
    <row r="62" spans="1:18">
      <c r="A62" s="15" t="s">
        <v>537</v>
      </c>
      <c r="B62" s="17" t="n">
        <v>4476</v>
      </c>
      <c r="C62" s="18">
        <f>(3.0/B62*100)</f>
        <v/>
      </c>
      <c r="D62" s="19" t="n">
        <v>4473</v>
      </c>
      <c r="E62" s="18" t="n">
        <v>531.17516888</v>
      </c>
      <c r="F62" s="20" t="n">
        <v>1.66333753</v>
      </c>
      <c r="G62" s="18" t="n">
        <v>525.00984667</v>
      </c>
      <c r="H62" s="20" t="n">
        <v>1.99188955</v>
      </c>
      <c r="I62" s="18" t="s">
        <v>481</v>
      </c>
      <c r="J62" s="20" t="s">
        <v>481</v>
      </c>
      <c r="K62" s="18" t="s">
        <v>481</v>
      </c>
      <c r="L62" s="20" t="s">
        <v>481</v>
      </c>
      <c r="M62" s="18" t="s">
        <v>481</v>
      </c>
      <c r="N62" s="20" t="s">
        <v>481</v>
      </c>
      <c r="O62" s="18" t="s">
        <v>481</v>
      </c>
      <c r="P62" s="20" t="s">
        <v>481</v>
      </c>
      <c r="Q62" s="18" t="n">
        <v>495.4797139</v>
      </c>
      <c r="R62" s="20" t="n">
        <v>12.80335244</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383.68238779</v>
      </c>
      <c r="N63" s="20" t="n">
        <v>1.24851448</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464.78196465</v>
      </c>
      <c r="N64" s="20" t="n">
        <v>1.64197035</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427.99780567</v>
      </c>
      <c r="N65" s="20" t="n">
        <v>1.97258457</v>
      </c>
      <c r="O65" s="18" t="s">
        <v>481</v>
      </c>
      <c r="P65" s="20" t="s">
        <v>481</v>
      </c>
      <c r="Q65" s="18" t="s">
        <v>481</v>
      </c>
      <c r="R65" s="20" t="s">
        <v>481</v>
      </c>
    </row>
    <row r="66" spans="1:18">
      <c r="A66" s="15" t="s">
        <v>541</v>
      </c>
      <c r="B66" s="17" t="n">
        <v>5665</v>
      </c>
      <c r="C66" s="18">
        <f>(107.0/B66*100)</f>
        <v/>
      </c>
      <c r="D66" s="19" t="n">
        <v>5558</v>
      </c>
      <c r="E66" s="18" t="n">
        <v>416.69490519</v>
      </c>
      <c r="F66" s="20" t="n">
        <v>1.52040176</v>
      </c>
      <c r="G66" s="18" t="n">
        <v>428.30651877</v>
      </c>
      <c r="H66" s="20" t="n">
        <v>2.16857614</v>
      </c>
      <c r="I66" s="18" t="s">
        <v>481</v>
      </c>
      <c r="J66" s="20" t="s">
        <v>481</v>
      </c>
      <c r="K66" s="18" t="s">
        <v>481</v>
      </c>
      <c r="L66" s="20" t="s">
        <v>481</v>
      </c>
      <c r="M66" s="18" t="s">
        <v>481</v>
      </c>
      <c r="N66" s="20" t="s">
        <v>481</v>
      </c>
      <c r="O66" s="18" t="s">
        <v>481</v>
      </c>
      <c r="P66" s="20" t="s">
        <v>481</v>
      </c>
      <c r="Q66" s="18" t="n">
        <v>357.83631003</v>
      </c>
      <c r="R66" s="20" t="n">
        <v>2.95702866</v>
      </c>
    </row>
    <row r="67" spans="1:18">
      <c r="A67" s="15" t="s">
        <v>542</v>
      </c>
      <c r="B67" s="17" t="n">
        <v>6971</v>
      </c>
      <c r="C67" s="18">
        <f>(1435.0/B67*100)</f>
        <v/>
      </c>
      <c r="D67" s="19" t="n">
        <v>5536</v>
      </c>
      <c r="E67" s="18" t="n">
        <v>410.09847178</v>
      </c>
      <c r="F67" s="20" t="n">
        <v>3.01034021</v>
      </c>
      <c r="G67" s="18" t="n">
        <v>418.13000859</v>
      </c>
      <c r="H67" s="20" t="n">
        <v>2.44996996</v>
      </c>
      <c r="I67" s="18" t="s">
        <v>481</v>
      </c>
      <c r="J67" s="20" t="s">
        <v>481</v>
      </c>
      <c r="K67" s="18" t="s">
        <v>481</v>
      </c>
      <c r="L67" s="20" t="s">
        <v>481</v>
      </c>
      <c r="M67" s="18" t="s">
        <v>481</v>
      </c>
      <c r="N67" s="20" t="s">
        <v>481</v>
      </c>
      <c r="O67" s="18" t="s">
        <v>481</v>
      </c>
      <c r="P67" s="20" t="s">
        <v>481</v>
      </c>
      <c r="Q67" s="18" t="n">
        <v>359.82461715</v>
      </c>
      <c r="R67" s="20" t="n">
        <v>5.54065089</v>
      </c>
    </row>
    <row r="68" spans="1:18">
      <c r="A68" s="15" t="s">
        <v>543</v>
      </c>
      <c r="B68" s="17" t="n">
        <v>12083</v>
      </c>
      <c r="C68" s="18">
        <f>(33.0/B68*100)</f>
        <v/>
      </c>
      <c r="D68" s="19" t="n">
        <v>12050</v>
      </c>
      <c r="E68" s="18" t="n">
        <v>430.00442284</v>
      </c>
      <c r="F68" s="20" t="n">
        <v>1.42533751</v>
      </c>
      <c r="G68" s="18" t="n">
        <v>432.26737422</v>
      </c>
      <c r="H68" s="20" t="n">
        <v>1.93429268</v>
      </c>
      <c r="I68" s="18" t="s">
        <v>481</v>
      </c>
      <c r="J68" s="20" t="s">
        <v>481</v>
      </c>
      <c r="K68" s="18" t="s">
        <v>481</v>
      </c>
      <c r="L68" s="20" t="s">
        <v>481</v>
      </c>
      <c r="M68" s="18" t="s">
        <v>481</v>
      </c>
      <c r="N68" s="20" t="s">
        <v>481</v>
      </c>
      <c r="O68" s="18" t="s">
        <v>481</v>
      </c>
      <c r="P68" s="20" t="s">
        <v>481</v>
      </c>
      <c r="Q68" s="18" t="n">
        <v>363.81704783</v>
      </c>
      <c r="R68" s="20" t="n">
        <v>1.9526455</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434.88486177</v>
      </c>
      <c r="N69" s="20" t="n">
        <v>3.2334538</v>
      </c>
      <c r="O69" s="18" t="s">
        <v>481</v>
      </c>
      <c r="P69" s="20" t="s">
        <v>481</v>
      </c>
      <c r="Q69" s="18" t="s">
        <v>481</v>
      </c>
      <c r="R69" s="20" t="s">
        <v>481</v>
      </c>
    </row>
    <row r="70" spans="1:18">
      <c r="A70" s="15" t="s">
        <v>545</v>
      </c>
      <c r="B70" s="17" t="n">
        <v>6036</v>
      </c>
      <c r="C70" s="18">
        <f>(223.0/B70*100)</f>
        <v/>
      </c>
      <c r="D70" s="19" t="n">
        <v>5813</v>
      </c>
      <c r="E70" s="18" t="n">
        <v>493.04432702</v>
      </c>
      <c r="F70" s="20" t="n">
        <v>3.08537865</v>
      </c>
      <c r="G70" s="18" t="n">
        <v>487.52824852</v>
      </c>
      <c r="H70" s="20" t="n">
        <v>3.25227237</v>
      </c>
      <c r="I70" s="18" t="s">
        <v>481</v>
      </c>
      <c r="J70" s="20" t="s">
        <v>481</v>
      </c>
      <c r="K70" s="18" t="s">
        <v>481</v>
      </c>
      <c r="L70" s="20" t="s">
        <v>481</v>
      </c>
      <c r="M70" s="18" t="s">
        <v>481</v>
      </c>
      <c r="N70" s="20" t="s">
        <v>481</v>
      </c>
      <c r="O70" s="18" t="s">
        <v>481</v>
      </c>
      <c r="P70" s="20" t="s">
        <v>481</v>
      </c>
      <c r="Q70" s="18" t="n">
        <v>446.94494618</v>
      </c>
      <c r="R70" s="20" t="n">
        <v>6.46914591</v>
      </c>
    </row>
    <row r="71" spans="1:18">
      <c r="A71" s="15" t="s">
        <v>546</v>
      </c>
      <c r="B71" s="17" t="n">
        <v>6115</v>
      </c>
      <c r="C71" s="18">
        <f>(63.0/B71*100)</f>
        <v/>
      </c>
      <c r="D71" s="19" t="n">
        <v>6052</v>
      </c>
      <c r="E71" s="18" t="n">
        <v>563.80948387</v>
      </c>
      <c r="F71" s="20" t="n">
        <v>1.84803158</v>
      </c>
      <c r="G71" s="18" t="n">
        <v>547.47914398</v>
      </c>
      <c r="H71" s="20" t="n">
        <v>1.85543557</v>
      </c>
      <c r="I71" s="18" t="s">
        <v>481</v>
      </c>
      <c r="J71" s="20" t="s">
        <v>481</v>
      </c>
      <c r="K71" s="18" t="s">
        <v>481</v>
      </c>
      <c r="L71" s="20" t="s">
        <v>481</v>
      </c>
      <c r="M71" s="18" t="s">
        <v>481</v>
      </c>
      <c r="N71" s="20" t="s">
        <v>481</v>
      </c>
      <c r="O71" s="18" t="s">
        <v>481</v>
      </c>
      <c r="P71" s="20" t="s">
        <v>481</v>
      </c>
      <c r="Q71" s="18" t="n">
        <v>510.99843182</v>
      </c>
      <c r="R71" s="20" t="n">
        <v>11.55033196</v>
      </c>
    </row>
    <row r="72" spans="1:18">
      <c r="A72" s="15" t="s">
        <v>547</v>
      </c>
      <c r="B72" s="17" t="n">
        <v>7708</v>
      </c>
      <c r="C72" s="18">
        <f>(12.0/B72*100)</f>
        <v/>
      </c>
      <c r="D72" s="19" t="n">
        <v>7696</v>
      </c>
      <c r="E72" s="18" t="n">
        <v>545.82089797</v>
      </c>
      <c r="F72" s="20" t="n">
        <v>2.95641049</v>
      </c>
      <c r="G72" s="18" t="n">
        <v>508.38515321</v>
      </c>
      <c r="H72" s="20" t="n">
        <v>3.2584269</v>
      </c>
      <c r="I72" s="18" t="s">
        <v>481</v>
      </c>
      <c r="J72" s="20" t="s">
        <v>481</v>
      </c>
      <c r="K72" s="18" t="s">
        <v>481</v>
      </c>
      <c r="L72" s="20" t="s">
        <v>481</v>
      </c>
      <c r="M72" s="18" t="s">
        <v>481</v>
      </c>
      <c r="N72" s="20" t="s">
        <v>481</v>
      </c>
      <c r="O72" s="18" t="s">
        <v>481</v>
      </c>
      <c r="P72" s="20" t="s">
        <v>481</v>
      </c>
      <c r="Q72" s="18" t="n">
        <v>489.66873765</v>
      </c>
      <c r="R72" s="20" t="n">
        <v>12.43240371</v>
      </c>
    </row>
    <row r="73" spans="1:18">
      <c r="A73" s="15" t="s">
        <v>548</v>
      </c>
      <c r="B73" s="17" t="n">
        <v>8249</v>
      </c>
      <c r="C73" s="18">
        <f>(224.0/B73*100)</f>
        <v/>
      </c>
      <c r="D73" s="19" t="n">
        <v>8025</v>
      </c>
      <c r="E73" s="18" t="n">
        <v>421.22424231</v>
      </c>
      <c r="F73" s="20" t="n">
        <v>3.12701353</v>
      </c>
      <c r="G73" s="18" t="n">
        <v>426.62445914</v>
      </c>
      <c r="H73" s="20" t="n">
        <v>3.27461815</v>
      </c>
      <c r="I73" s="18" t="s">
        <v>481</v>
      </c>
      <c r="J73" s="20" t="s">
        <v>481</v>
      </c>
      <c r="K73" s="18" t="s">
        <v>481</v>
      </c>
      <c r="L73" s="20" t="s">
        <v>481</v>
      </c>
      <c r="M73" s="18" t="s">
        <v>481</v>
      </c>
      <c r="N73" s="20" t="s">
        <v>481</v>
      </c>
      <c r="O73" s="18" t="s">
        <v>481</v>
      </c>
      <c r="P73" s="20" t="s">
        <v>481</v>
      </c>
      <c r="Q73" s="18" t="n">
        <v>381.91784843</v>
      </c>
      <c r="R73" s="20" t="n">
        <v>8.60240357</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424.59045417</v>
      </c>
      <c r="N74" s="20" t="n">
        <v>1.40919814</v>
      </c>
      <c r="O74" s="18" t="s">
        <v>481</v>
      </c>
      <c r="P74" s="20" t="s">
        <v>481</v>
      </c>
      <c r="Q74" s="18" t="s">
        <v>481</v>
      </c>
      <c r="R74" s="20" t="s">
        <v>481</v>
      </c>
    </row>
    <row r="75" spans="1:18">
      <c r="A75" s="15" t="s">
        <v>550</v>
      </c>
      <c r="B75" s="17" t="n">
        <v>5375</v>
      </c>
      <c r="C75" s="18">
        <f>(365.0/B75*100)</f>
        <v/>
      </c>
      <c r="D75" s="19" t="n">
        <v>5010</v>
      </c>
      <c r="E75" s="18" t="n">
        <v>386.48850127</v>
      </c>
      <c r="F75" s="20" t="n">
        <v>2.55062946</v>
      </c>
      <c r="G75" s="18" t="n">
        <v>398.50312883</v>
      </c>
      <c r="H75" s="20" t="n">
        <v>2.85831684</v>
      </c>
      <c r="I75" s="18" t="s">
        <v>481</v>
      </c>
      <c r="J75" s="20" t="s">
        <v>481</v>
      </c>
      <c r="K75" s="18" t="s">
        <v>481</v>
      </c>
      <c r="L75" s="20" t="s">
        <v>481</v>
      </c>
      <c r="M75" s="18" t="s">
        <v>481</v>
      </c>
      <c r="N75" s="20" t="s">
        <v>481</v>
      </c>
      <c r="O75" s="18" t="s">
        <v>481</v>
      </c>
      <c r="P75" s="20" t="s">
        <v>481</v>
      </c>
      <c r="Q75" s="18" t="n">
        <v>366.34451608</v>
      </c>
      <c r="R75" s="20" t="n">
        <v>3.98017324</v>
      </c>
    </row>
    <row r="76" spans="1:18">
      <c r="A76" s="15" t="s">
        <v>551</v>
      </c>
      <c r="B76" s="17" t="n">
        <v>14167</v>
      </c>
      <c r="C76" s="18">
        <f>(239.0/B76*100)</f>
        <v/>
      </c>
      <c r="D76" s="19" t="n">
        <v>13928</v>
      </c>
      <c r="E76" s="18" t="n">
        <v>438.31986494</v>
      </c>
      <c r="F76" s="20" t="n">
        <v>2.7088198</v>
      </c>
      <c r="G76" s="18" t="n">
        <v>450.8999449</v>
      </c>
      <c r="H76" s="20" t="n">
        <v>2.78434809</v>
      </c>
      <c r="I76" s="18" t="s">
        <v>481</v>
      </c>
      <c r="J76" s="20" t="s">
        <v>481</v>
      </c>
      <c r="K76" s="18" t="s">
        <v>481</v>
      </c>
      <c r="L76" s="20" t="s">
        <v>481</v>
      </c>
      <c r="M76" s="18" t="s">
        <v>481</v>
      </c>
      <c r="N76" s="20" t="s">
        <v>481</v>
      </c>
      <c r="O76" s="18" t="s">
        <v>481</v>
      </c>
      <c r="P76" s="20" t="s">
        <v>481</v>
      </c>
      <c r="Q76" s="18" t="n">
        <v>371.23900191</v>
      </c>
      <c r="R76" s="20" t="n">
        <v>4.44528405</v>
      </c>
    </row>
    <row r="77" spans="1:18">
      <c r="A77" s="15" t="s">
        <v>552</v>
      </c>
      <c r="B77" s="17" t="n">
        <v>6062</v>
      </c>
      <c r="C77" s="18">
        <f>(534.0/B77*100)</f>
        <v/>
      </c>
      <c r="D77" s="19" t="n">
        <v>5528</v>
      </c>
      <c r="E77" s="18" t="n">
        <v>448.42067863</v>
      </c>
      <c r="F77" s="20" t="n">
        <v>3.09373677</v>
      </c>
      <c r="G77" s="18" t="n">
        <v>446.45390921</v>
      </c>
      <c r="H77" s="20" t="n">
        <v>2.59788059</v>
      </c>
      <c r="I77" s="18" t="s">
        <v>481</v>
      </c>
      <c r="J77" s="20" t="s">
        <v>481</v>
      </c>
      <c r="K77" s="18" t="s">
        <v>481</v>
      </c>
      <c r="L77" s="20" t="s">
        <v>481</v>
      </c>
      <c r="M77" s="18" t="s">
        <v>481</v>
      </c>
      <c r="N77" s="20" t="s">
        <v>481</v>
      </c>
      <c r="O77" s="18" t="s">
        <v>481</v>
      </c>
      <c r="P77" s="20" t="s">
        <v>481</v>
      </c>
      <c r="Q77" s="18" t="n">
        <v>378.81664577</v>
      </c>
      <c r="R77" s="20" t="n">
        <v>3.41081635</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524.64451931</v>
      </c>
      <c r="N78" s="20" t="n">
        <v>3.91006783</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475.18659836</v>
      </c>
      <c r="N79" s="20" t="n">
        <v>6.280552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456.48357586</v>
      </c>
      <c r="N80" s="20" t="n">
        <v>3.67164431</v>
      </c>
      <c r="O80" s="18" t="s">
        <v>481</v>
      </c>
      <c r="P80" s="20" t="s">
        <v>481</v>
      </c>
      <c r="Q80" s="18" t="s">
        <v>481</v>
      </c>
      <c r="R80" s="20" t="s">
        <v>481</v>
      </c>
    </row>
    <row r="81" spans="1:18">
      <c r="A81" s="23" t="s">
        <v>556</v>
      </c>
      <c r="B81" s="17" t="n">
        <v>8861</v>
      </c>
      <c r="C81" s="18">
        <f>(129.0/B81*100)</f>
        <v/>
      </c>
      <c r="D81" s="19" t="n">
        <v>8732</v>
      </c>
      <c r="E81" s="18" t="n">
        <v>444.92907663</v>
      </c>
      <c r="F81" s="20" t="n">
        <v>3.08080406</v>
      </c>
      <c r="G81" s="18" t="n">
        <v>441.7380425</v>
      </c>
      <c r="H81" s="20" t="n">
        <v>4.26755373</v>
      </c>
      <c r="I81" s="18" t="s">
        <v>481</v>
      </c>
      <c r="J81" s="20" t="s">
        <v>481</v>
      </c>
      <c r="K81" s="18" t="s">
        <v>481</v>
      </c>
      <c r="L81" s="20" t="s">
        <v>481</v>
      </c>
      <c r="M81" s="18" t="s">
        <v>481</v>
      </c>
      <c r="N81" s="20" t="s">
        <v>481</v>
      </c>
      <c r="O81" s="18" t="s">
        <v>481</v>
      </c>
      <c r="P81" s="20" t="s">
        <v>481</v>
      </c>
      <c r="Q81" s="18" t="n">
        <v>396.59466277</v>
      </c>
      <c r="R81" s="20" t="n">
        <v>9.515431700000001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906</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513.59203814</v>
      </c>
      <c r="F7" s="20" t="n">
        <v>1.60282627</v>
      </c>
      <c r="G7" s="18" t="n">
        <v>519.95188534</v>
      </c>
      <c r="H7" s="20" t="n">
        <v>4.86540078</v>
      </c>
      <c r="I7" s="18" t="s">
        <v>481</v>
      </c>
      <c r="J7" s="20" t="s">
        <v>481</v>
      </c>
      <c r="K7" s="18" t="s">
        <v>481</v>
      </c>
      <c r="L7" s="20" t="s">
        <v>481</v>
      </c>
      <c r="M7" s="18" t="s">
        <v>481</v>
      </c>
      <c r="N7" s="20" t="s">
        <v>481</v>
      </c>
      <c r="O7" s="18" t="s">
        <v>481</v>
      </c>
      <c r="P7" s="20" t="s">
        <v>481</v>
      </c>
      <c r="Q7" s="18" t="n">
        <v>480.08411358</v>
      </c>
      <c r="R7" s="20" t="n">
        <v>4.73074864</v>
      </c>
    </row>
    <row r="8" spans="1:18">
      <c r="A8" s="15" t="s">
        <v>483</v>
      </c>
      <c r="B8" s="17" t="n">
        <v>7007</v>
      </c>
      <c r="C8" s="18">
        <f>(357.0/B8*100)</f>
        <v/>
      </c>
      <c r="D8" s="19" t="n">
        <v>6650</v>
      </c>
      <c r="E8" s="18" t="n">
        <v>498.47007913</v>
      </c>
      <c r="F8" s="20" t="n">
        <v>2.45303135</v>
      </c>
      <c r="G8" s="18" t="n">
        <v>503.64276348</v>
      </c>
      <c r="H8" s="20" t="n">
        <v>5.71641321</v>
      </c>
      <c r="I8" s="18" t="s">
        <v>481</v>
      </c>
      <c r="J8" s="20" t="s">
        <v>481</v>
      </c>
      <c r="K8" s="18" t="s">
        <v>481</v>
      </c>
      <c r="L8" s="20" t="s">
        <v>481</v>
      </c>
      <c r="M8" s="18" t="n">
        <v>368.48347797</v>
      </c>
      <c r="N8" s="20" t="n">
        <v>14.99112476</v>
      </c>
      <c r="O8" s="18" t="s">
        <v>481</v>
      </c>
      <c r="P8" s="20" t="s">
        <v>481</v>
      </c>
      <c r="Q8" s="18" t="n">
        <v>425.5277997</v>
      </c>
      <c r="R8" s="20" t="n">
        <v>8.198565840000001</v>
      </c>
    </row>
    <row r="9" spans="1:18">
      <c r="A9" s="15" t="s">
        <v>484</v>
      </c>
      <c r="B9" s="17" t="n">
        <v>9651</v>
      </c>
      <c r="C9" s="18">
        <f>(381.0/B9*100)</f>
        <v/>
      </c>
      <c r="D9" s="19" t="n">
        <v>9270</v>
      </c>
      <c r="E9" s="18" t="n">
        <v>512.89933472</v>
      </c>
      <c r="F9" s="20" t="n">
        <v>2.19007208</v>
      </c>
      <c r="G9" s="18" t="n">
        <v>492.87528067</v>
      </c>
      <c r="H9" s="20" t="n">
        <v>7.29794963</v>
      </c>
      <c r="I9" s="18" t="s">
        <v>481</v>
      </c>
      <c r="J9" s="20" t="s">
        <v>481</v>
      </c>
      <c r="K9" s="18" t="s">
        <v>481</v>
      </c>
      <c r="L9" s="20" t="s">
        <v>481</v>
      </c>
      <c r="M9" s="18" t="n">
        <v>374.78530698</v>
      </c>
      <c r="N9" s="20" t="n">
        <v>11.62763904</v>
      </c>
      <c r="O9" s="18" t="s">
        <v>481</v>
      </c>
      <c r="P9" s="20" t="s">
        <v>481</v>
      </c>
      <c r="Q9" s="18" t="n">
        <v>428.67775886</v>
      </c>
      <c r="R9" s="20" t="n">
        <v>8.186610079999999</v>
      </c>
    </row>
    <row r="10" spans="1:18">
      <c r="A10" s="15" t="s">
        <v>485</v>
      </c>
      <c r="B10" s="17" t="n">
        <v>20058</v>
      </c>
      <c r="C10" s="18">
        <f>(596.0/B10*100)</f>
        <v/>
      </c>
      <c r="D10" s="19" t="n">
        <v>19462</v>
      </c>
      <c r="E10" s="18" t="n">
        <v>529.99686244</v>
      </c>
      <c r="F10" s="20" t="n">
        <v>1.99594386</v>
      </c>
      <c r="G10" s="18" t="n">
        <v>546.94925091</v>
      </c>
      <c r="H10" s="20" t="n">
        <v>3.9010388</v>
      </c>
      <c r="I10" s="18" t="s">
        <v>481</v>
      </c>
      <c r="J10" s="20" t="s">
        <v>481</v>
      </c>
      <c r="K10" s="18" t="s">
        <v>481</v>
      </c>
      <c r="L10" s="20" t="s">
        <v>481</v>
      </c>
      <c r="M10" s="18" t="s">
        <v>481</v>
      </c>
      <c r="N10" s="20" t="s">
        <v>481</v>
      </c>
      <c r="O10" s="18" t="s">
        <v>481</v>
      </c>
      <c r="P10" s="20" t="s">
        <v>481</v>
      </c>
      <c r="Q10" s="18" t="n">
        <v>456.59375254</v>
      </c>
      <c r="R10" s="20" t="n">
        <v>6.40563868</v>
      </c>
    </row>
    <row r="11" spans="1:18">
      <c r="A11" s="15" t="s">
        <v>486</v>
      </c>
      <c r="B11" s="17" t="n">
        <v>7053</v>
      </c>
      <c r="C11" s="18">
        <f>(274.0/B11*100)</f>
        <v/>
      </c>
      <c r="D11" s="19" t="n">
        <v>6779</v>
      </c>
      <c r="E11" s="18" t="n">
        <v>453.11830118</v>
      </c>
      <c r="F11" s="20" t="n">
        <v>2.55402872</v>
      </c>
      <c r="G11" s="18" t="n">
        <v>433.99215336</v>
      </c>
      <c r="H11" s="20" t="n">
        <v>5.30569286</v>
      </c>
      <c r="I11" s="18" t="s">
        <v>481</v>
      </c>
      <c r="J11" s="20" t="s">
        <v>481</v>
      </c>
      <c r="K11" s="18" t="s">
        <v>481</v>
      </c>
      <c r="L11" s="20" t="s">
        <v>481</v>
      </c>
      <c r="M11" s="18" t="s">
        <v>481</v>
      </c>
      <c r="N11" s="20" t="s">
        <v>481</v>
      </c>
      <c r="O11" s="18" t="s">
        <v>481</v>
      </c>
      <c r="P11" s="20" t="s">
        <v>481</v>
      </c>
      <c r="Q11" s="18" t="n">
        <v>420.172322</v>
      </c>
      <c r="R11" s="20" t="n">
        <v>6.1158865</v>
      </c>
    </row>
    <row r="12" spans="1:18">
      <c r="A12" s="15" t="s">
        <v>487</v>
      </c>
      <c r="B12" s="17" t="n">
        <v>6894</v>
      </c>
      <c r="C12" s="18">
        <f>(61.0/B12*100)</f>
        <v/>
      </c>
      <c r="D12" s="19" t="n">
        <v>6833</v>
      </c>
      <c r="E12" s="18" t="n">
        <v>500.45084902</v>
      </c>
      <c r="F12" s="20" t="n">
        <v>1.93782801</v>
      </c>
      <c r="G12" s="18" t="n">
        <v>493.74686238</v>
      </c>
      <c r="H12" s="20" t="n">
        <v>5.20735944</v>
      </c>
      <c r="I12" s="18" t="s">
        <v>481</v>
      </c>
      <c r="J12" s="20" t="s">
        <v>481</v>
      </c>
      <c r="K12" s="18" t="s">
        <v>481</v>
      </c>
      <c r="L12" s="20" t="s">
        <v>481</v>
      </c>
      <c r="M12" s="18" t="n">
        <v>366.6777112</v>
      </c>
      <c r="N12" s="20" t="n">
        <v>14.39052153</v>
      </c>
      <c r="O12" s="18" t="s">
        <v>481</v>
      </c>
      <c r="P12" s="20" t="s">
        <v>481</v>
      </c>
      <c r="Q12" s="18" t="n">
        <v>397.7272307</v>
      </c>
      <c r="R12" s="20" t="n">
        <v>6.49125885</v>
      </c>
    </row>
    <row r="13" spans="1:18">
      <c r="A13" s="15" t="s">
        <v>488</v>
      </c>
      <c r="B13" s="17" t="n">
        <v>7161</v>
      </c>
      <c r="C13" s="18">
        <f>(380.0/B13*100)</f>
        <v/>
      </c>
      <c r="D13" s="19" t="n">
        <v>6781</v>
      </c>
      <c r="E13" s="18" t="n">
        <v>508.84183051</v>
      </c>
      <c r="F13" s="20" t="n">
        <v>2.22209688</v>
      </c>
      <c r="G13" s="18" t="n">
        <v>506.25115233</v>
      </c>
      <c r="H13" s="20" t="n">
        <v>7.88755485</v>
      </c>
      <c r="I13" s="18" t="s">
        <v>481</v>
      </c>
      <c r="J13" s="20" t="s">
        <v>481</v>
      </c>
      <c r="K13" s="18" t="s">
        <v>481</v>
      </c>
      <c r="L13" s="20" t="s">
        <v>481</v>
      </c>
      <c r="M13" s="18" t="n">
        <v>436.36003517</v>
      </c>
      <c r="N13" s="20" t="n">
        <v>6.43426798</v>
      </c>
      <c r="O13" s="18" t="s">
        <v>481</v>
      </c>
      <c r="P13" s="20" t="s">
        <v>481</v>
      </c>
      <c r="Q13" s="18" t="n">
        <v>404.13691623</v>
      </c>
      <c r="R13" s="20" t="n">
        <v>8.048330610000001</v>
      </c>
    </row>
    <row r="14" spans="1:18">
      <c r="A14" s="15" t="s">
        <v>489</v>
      </c>
      <c r="B14" s="17" t="n">
        <v>5587</v>
      </c>
      <c r="C14" s="18">
        <f>(102.0/B14*100)</f>
        <v/>
      </c>
      <c r="D14" s="19" t="n">
        <v>5485</v>
      </c>
      <c r="E14" s="18" t="n">
        <v>538.17543903</v>
      </c>
      <c r="F14" s="20" t="n">
        <v>2.09710312</v>
      </c>
      <c r="G14" s="18" t="n">
        <v>522.9822037599999</v>
      </c>
      <c r="H14" s="20" t="n">
        <v>5.25180107</v>
      </c>
      <c r="I14" s="18" t="s">
        <v>481</v>
      </c>
      <c r="J14" s="20" t="s">
        <v>481</v>
      </c>
      <c r="K14" s="18" t="s">
        <v>481</v>
      </c>
      <c r="L14" s="20" t="s">
        <v>481</v>
      </c>
      <c r="M14" s="18" t="s">
        <v>481</v>
      </c>
      <c r="N14" s="20" t="s">
        <v>481</v>
      </c>
      <c r="O14" s="18" t="s">
        <v>481</v>
      </c>
      <c r="P14" s="20" t="s">
        <v>481</v>
      </c>
      <c r="Q14" s="18" t="n">
        <v>446.75130793</v>
      </c>
      <c r="R14" s="20" t="n">
        <v>10.41518053</v>
      </c>
    </row>
    <row r="15" spans="1:18">
      <c r="A15" s="15" t="s">
        <v>490</v>
      </c>
      <c r="B15" s="17" t="n">
        <v>5882</v>
      </c>
      <c r="C15" s="18">
        <f>(218.0/B15*100)</f>
        <v/>
      </c>
      <c r="D15" s="19" t="n">
        <v>5664</v>
      </c>
      <c r="E15" s="18" t="n">
        <v>535.93878627</v>
      </c>
      <c r="F15" s="20" t="n">
        <v>2.2016092</v>
      </c>
      <c r="G15" s="18" t="n">
        <v>512.98389063</v>
      </c>
      <c r="H15" s="20" t="n">
        <v>8.862180950000001</v>
      </c>
      <c r="I15" s="18" t="s">
        <v>481</v>
      </c>
      <c r="J15" s="20" t="s">
        <v>481</v>
      </c>
      <c r="K15" s="18" t="s">
        <v>481</v>
      </c>
      <c r="L15" s="20" t="s">
        <v>481</v>
      </c>
      <c r="M15" s="18" t="n">
        <v>375.95013089</v>
      </c>
      <c r="N15" s="20" t="n">
        <v>17.42774697</v>
      </c>
      <c r="O15" s="18" t="s">
        <v>481</v>
      </c>
      <c r="P15" s="20" t="s">
        <v>481</v>
      </c>
      <c r="Q15" s="18" t="n">
        <v>469.4975695</v>
      </c>
      <c r="R15" s="20" t="n">
        <v>7.48266227</v>
      </c>
    </row>
    <row r="16" spans="1:18">
      <c r="A16" s="15" t="s">
        <v>491</v>
      </c>
      <c r="B16" s="17" t="n">
        <v>6108</v>
      </c>
      <c r="C16" s="18">
        <f>(210.0/B16*100)</f>
        <v/>
      </c>
      <c r="D16" s="19" t="n">
        <v>5898</v>
      </c>
      <c r="E16" s="18" t="n">
        <v>503.03644981</v>
      </c>
      <c r="F16" s="20" t="n">
        <v>2.07750744</v>
      </c>
      <c r="G16" s="18" t="n">
        <v>508.25108869</v>
      </c>
      <c r="H16" s="20" t="n">
        <v>4.50574072</v>
      </c>
      <c r="I16" s="18" t="s">
        <v>481</v>
      </c>
      <c r="J16" s="20" t="s">
        <v>481</v>
      </c>
      <c r="K16" s="18" t="s">
        <v>481</v>
      </c>
      <c r="L16" s="20" t="s">
        <v>481</v>
      </c>
      <c r="M16" s="18" t="s">
        <v>481</v>
      </c>
      <c r="N16" s="20" t="s">
        <v>481</v>
      </c>
      <c r="O16" s="18" t="s">
        <v>481</v>
      </c>
      <c r="P16" s="20" t="s">
        <v>481</v>
      </c>
      <c r="Q16" s="18" t="n">
        <v>408.89053008</v>
      </c>
      <c r="R16" s="20" t="n">
        <v>10.29670707</v>
      </c>
    </row>
    <row r="17" spans="1:18">
      <c r="A17" s="15" t="s">
        <v>492</v>
      </c>
      <c r="B17" s="17" t="n">
        <v>6504</v>
      </c>
      <c r="C17" s="18">
        <f>(2822.0/B17*100)</f>
        <v/>
      </c>
      <c r="D17" s="19" t="n">
        <v>3682</v>
      </c>
      <c r="E17" s="18" t="n">
        <v>519.68199182</v>
      </c>
      <c r="F17" s="20" t="n">
        <v>3.49896436</v>
      </c>
      <c r="G17" s="18" t="n">
        <v>523.90404783</v>
      </c>
      <c r="H17" s="20" t="n">
        <v>7.92014469</v>
      </c>
      <c r="I17" s="18" t="s">
        <v>481</v>
      </c>
      <c r="J17" s="20" t="s">
        <v>481</v>
      </c>
      <c r="K17" s="18" t="s">
        <v>481</v>
      </c>
      <c r="L17" s="20" t="s">
        <v>481</v>
      </c>
      <c r="M17" s="18" t="n">
        <v>360.48925247</v>
      </c>
      <c r="N17" s="20" t="n">
        <v>12.44339086</v>
      </c>
      <c r="O17" s="18" t="s">
        <v>481</v>
      </c>
      <c r="P17" s="20" t="s">
        <v>481</v>
      </c>
      <c r="Q17" s="18" t="n">
        <v>464.23503747</v>
      </c>
      <c r="R17" s="20" t="n">
        <v>8.180099139999999</v>
      </c>
    </row>
    <row r="18" spans="1:18">
      <c r="A18" s="15" t="s">
        <v>493</v>
      </c>
      <c r="B18" s="17" t="n">
        <v>5532</v>
      </c>
      <c r="C18" s="18">
        <f>(33.0/B18*100)</f>
        <v/>
      </c>
      <c r="D18" s="19" t="n">
        <v>5499</v>
      </c>
      <c r="E18" s="18" t="n">
        <v>462.26343475</v>
      </c>
      <c r="F18" s="20" t="n">
        <v>3.56644797</v>
      </c>
      <c r="G18" s="18" t="n">
        <v>441.01435603</v>
      </c>
      <c r="H18" s="20" t="n">
        <v>6.02950463</v>
      </c>
      <c r="I18" s="18" t="s">
        <v>481</v>
      </c>
      <c r="J18" s="20" t="s">
        <v>481</v>
      </c>
      <c r="K18" s="18" t="s">
        <v>481</v>
      </c>
      <c r="L18" s="20" t="s">
        <v>481</v>
      </c>
      <c r="M18" s="18" t="s">
        <v>481</v>
      </c>
      <c r="N18" s="20" t="s">
        <v>481</v>
      </c>
      <c r="O18" s="18" t="s">
        <v>481</v>
      </c>
      <c r="P18" s="20" t="s">
        <v>481</v>
      </c>
      <c r="Q18" s="18" t="n">
        <v>372.3560803</v>
      </c>
      <c r="R18" s="20" t="n">
        <v>8.615479300000001</v>
      </c>
    </row>
    <row r="19" spans="1:18">
      <c r="A19" s="15" t="s">
        <v>494</v>
      </c>
      <c r="B19" s="17" t="n">
        <v>5658</v>
      </c>
      <c r="C19" s="18">
        <f>(541.0/B19*100)</f>
        <v/>
      </c>
      <c r="D19" s="19" t="n">
        <v>5117</v>
      </c>
      <c r="E19" s="18" t="n">
        <v>485.24227754</v>
      </c>
      <c r="F19" s="20" t="n">
        <v>2.60588775</v>
      </c>
      <c r="G19" s="18" t="n">
        <v>453.96461912</v>
      </c>
      <c r="H19" s="20" t="n">
        <v>7.41377211</v>
      </c>
      <c r="I19" s="18" t="s">
        <v>481</v>
      </c>
      <c r="J19" s="20" t="s">
        <v>481</v>
      </c>
      <c r="K19" s="18" t="s">
        <v>481</v>
      </c>
      <c r="L19" s="20" t="s">
        <v>481</v>
      </c>
      <c r="M19" s="18" t="s">
        <v>481</v>
      </c>
      <c r="N19" s="20" t="s">
        <v>481</v>
      </c>
      <c r="O19" s="18" t="s">
        <v>481</v>
      </c>
      <c r="P19" s="20" t="s">
        <v>481</v>
      </c>
      <c r="Q19" s="18" t="n">
        <v>393.99363746</v>
      </c>
      <c r="R19" s="20" t="n">
        <v>7.7309399</v>
      </c>
    </row>
    <row r="20" spans="1:18">
      <c r="A20" s="15" t="s">
        <v>495</v>
      </c>
      <c r="B20" s="17" t="n">
        <v>3371</v>
      </c>
      <c r="C20" s="18">
        <f>(75.0/B20*100)</f>
        <v/>
      </c>
      <c r="D20" s="19" t="n">
        <v>3296</v>
      </c>
      <c r="E20" s="18" t="n">
        <v>475.82518127</v>
      </c>
      <c r="F20" s="20" t="n">
        <v>1.7185932</v>
      </c>
      <c r="G20" s="18" t="n">
        <v>489.01633593</v>
      </c>
      <c r="H20" s="20" t="n">
        <v>9.68041416</v>
      </c>
      <c r="I20" s="18" t="s">
        <v>481</v>
      </c>
      <c r="J20" s="20" t="s">
        <v>481</v>
      </c>
      <c r="K20" s="18" t="s">
        <v>481</v>
      </c>
      <c r="L20" s="20" t="s">
        <v>481</v>
      </c>
      <c r="M20" s="18" t="s">
        <v>481</v>
      </c>
      <c r="N20" s="20" t="s">
        <v>481</v>
      </c>
      <c r="O20" s="18" t="s">
        <v>481</v>
      </c>
      <c r="P20" s="20" t="s">
        <v>481</v>
      </c>
      <c r="Q20" s="18" t="n">
        <v>437.09867422</v>
      </c>
      <c r="R20" s="20" t="n">
        <v>6.82873356</v>
      </c>
    </row>
    <row r="21" spans="1:18">
      <c r="A21" s="15" t="s">
        <v>496</v>
      </c>
      <c r="B21" s="17" t="n">
        <v>5741</v>
      </c>
      <c r="C21" s="18">
        <f>(97.0/B21*100)</f>
        <v/>
      </c>
      <c r="D21" s="19" t="n">
        <v>5644</v>
      </c>
      <c r="E21" s="18" t="n">
        <v>502.55354076</v>
      </c>
      <c r="F21" s="20" t="n">
        <v>2.36038744</v>
      </c>
      <c r="G21" s="18" t="n">
        <v>522.7889846</v>
      </c>
      <c r="H21" s="20" t="n">
        <v>4.85403749</v>
      </c>
      <c r="I21" s="18" t="s">
        <v>481</v>
      </c>
      <c r="J21" s="20" t="s">
        <v>481</v>
      </c>
      <c r="K21" s="18" t="s">
        <v>481</v>
      </c>
      <c r="L21" s="20" t="s">
        <v>481</v>
      </c>
      <c r="M21" s="18" t="s">
        <v>481</v>
      </c>
      <c r="N21" s="20" t="s">
        <v>481</v>
      </c>
      <c r="O21" s="18" t="s">
        <v>481</v>
      </c>
      <c r="P21" s="20" t="s">
        <v>481</v>
      </c>
      <c r="Q21" s="18" t="n">
        <v>450.80470673</v>
      </c>
      <c r="R21" s="20" t="n">
        <v>10.73314998</v>
      </c>
    </row>
    <row r="22" spans="1:18">
      <c r="A22" s="15" t="s">
        <v>497</v>
      </c>
      <c r="B22" s="17" t="n">
        <v>6598</v>
      </c>
      <c r="C22" s="18">
        <f>(46.0/B22*100)</f>
        <v/>
      </c>
      <c r="D22" s="19" t="n">
        <v>6552</v>
      </c>
      <c r="E22" s="18" t="n">
        <v>479.29721621</v>
      </c>
      <c r="F22" s="20" t="n">
        <v>3.17100603</v>
      </c>
      <c r="G22" s="18" t="n">
        <v>472.54069991</v>
      </c>
      <c r="H22" s="20" t="n">
        <v>9.032165450000001</v>
      </c>
      <c r="I22" s="18" t="s">
        <v>481</v>
      </c>
      <c r="J22" s="20" t="s">
        <v>481</v>
      </c>
      <c r="K22" s="18" t="s">
        <v>481</v>
      </c>
      <c r="L22" s="20" t="s">
        <v>481</v>
      </c>
      <c r="M22" s="18" t="n">
        <v>448.28166515</v>
      </c>
      <c r="N22" s="20" t="n">
        <v>8.782882710000001</v>
      </c>
      <c r="O22" s="18" t="s">
        <v>481</v>
      </c>
      <c r="P22" s="20" t="s">
        <v>481</v>
      </c>
      <c r="Q22" s="18" t="n">
        <v>358.1883118</v>
      </c>
      <c r="R22" s="20" t="n">
        <v>7.76308234</v>
      </c>
    </row>
    <row r="23" spans="1:18">
      <c r="A23" s="15" t="s">
        <v>498</v>
      </c>
      <c r="B23" s="17" t="n">
        <v>11583</v>
      </c>
      <c r="C23" s="18">
        <f>(329.0/B23*100)</f>
        <v/>
      </c>
      <c r="D23" s="19" t="n">
        <v>11254</v>
      </c>
      <c r="E23" s="18" t="n">
        <v>485.91096278</v>
      </c>
      <c r="F23" s="20" t="n">
        <v>2.57609767</v>
      </c>
      <c r="G23" s="18" t="n">
        <v>459.4578133</v>
      </c>
      <c r="H23" s="20" t="n">
        <v>5.64722033</v>
      </c>
      <c r="I23" s="18" t="s">
        <v>481</v>
      </c>
      <c r="J23" s="20" t="s">
        <v>481</v>
      </c>
      <c r="K23" s="18" t="s">
        <v>481</v>
      </c>
      <c r="L23" s="20" t="s">
        <v>481</v>
      </c>
      <c r="M23" s="18" t="s">
        <v>481</v>
      </c>
      <c r="N23" s="20" t="s">
        <v>481</v>
      </c>
      <c r="O23" s="18" t="s">
        <v>481</v>
      </c>
      <c r="P23" s="20" t="s">
        <v>481</v>
      </c>
      <c r="Q23" s="18" t="n">
        <v>418.31501685</v>
      </c>
      <c r="R23" s="20" t="n">
        <v>7.97196101</v>
      </c>
    </row>
    <row r="24" spans="1:18">
      <c r="A24" s="15" t="s">
        <v>499</v>
      </c>
      <c r="B24" s="17" t="n">
        <v>6647</v>
      </c>
      <c r="C24" s="18">
        <f>(23.0/B24*100)</f>
        <v/>
      </c>
      <c r="D24" s="19" t="n">
        <v>6624</v>
      </c>
      <c r="E24" s="18" t="n">
        <v>542.44116977</v>
      </c>
      <c r="F24" s="20" t="n">
        <v>2.86910584</v>
      </c>
      <c r="G24" s="18" t="n">
        <v>528.8218124</v>
      </c>
      <c r="H24" s="20" t="n">
        <v>4.26602166</v>
      </c>
      <c r="I24" s="18" t="s">
        <v>481</v>
      </c>
      <c r="J24" s="20" t="s">
        <v>481</v>
      </c>
      <c r="K24" s="18" t="s">
        <v>481</v>
      </c>
      <c r="L24" s="20" t="s">
        <v>481</v>
      </c>
      <c r="M24" s="18" t="s">
        <v>481</v>
      </c>
      <c r="N24" s="20" t="s">
        <v>481</v>
      </c>
      <c r="O24" s="18" t="s">
        <v>481</v>
      </c>
      <c r="P24" s="20" t="s">
        <v>481</v>
      </c>
      <c r="Q24" s="18" t="n">
        <v>473.96337739</v>
      </c>
      <c r="R24" s="20" t="n">
        <v>12.86401192</v>
      </c>
    </row>
    <row r="25" spans="1:18">
      <c r="A25" s="15" t="s">
        <v>500</v>
      </c>
      <c r="B25" s="17" t="n">
        <v>5581</v>
      </c>
      <c r="C25" s="18">
        <f>(26.0/B25*100)</f>
        <v/>
      </c>
      <c r="D25" s="19" t="n">
        <v>5555</v>
      </c>
      <c r="E25" s="18" t="n">
        <v>514.03022258</v>
      </c>
      <c r="F25" s="20" t="n">
        <v>3.01270443</v>
      </c>
      <c r="G25" s="18" t="n">
        <v>539.5419428</v>
      </c>
      <c r="H25" s="20" t="n">
        <v>5.84905695</v>
      </c>
      <c r="I25" s="18" t="s">
        <v>481</v>
      </c>
      <c r="J25" s="20" t="s">
        <v>481</v>
      </c>
      <c r="K25" s="18" t="s">
        <v>481</v>
      </c>
      <c r="L25" s="20" t="s">
        <v>481</v>
      </c>
      <c r="M25" s="18" t="s">
        <v>481</v>
      </c>
      <c r="N25" s="20" t="s">
        <v>481</v>
      </c>
      <c r="O25" s="18" t="s">
        <v>481</v>
      </c>
      <c r="P25" s="20" t="s">
        <v>481</v>
      </c>
      <c r="Q25" s="18" t="n">
        <v>460.9124559</v>
      </c>
      <c r="R25" s="20" t="n">
        <v>14.7319649</v>
      </c>
    </row>
    <row r="26" spans="1:18">
      <c r="A26" s="15" t="s">
        <v>501</v>
      </c>
      <c r="B26" s="17" t="n">
        <v>4869</v>
      </c>
      <c r="C26" s="18">
        <f>(108.0/B26*100)</f>
        <v/>
      </c>
      <c r="D26" s="19" t="n">
        <v>4761</v>
      </c>
      <c r="E26" s="18" t="n">
        <v>492.94144639</v>
      </c>
      <c r="F26" s="20" t="n">
        <v>1.5069998</v>
      </c>
      <c r="G26" s="18" t="n">
        <v>481.85045311</v>
      </c>
      <c r="H26" s="20" t="n">
        <v>6.1900354</v>
      </c>
      <c r="I26" s="18" t="s">
        <v>481</v>
      </c>
      <c r="J26" s="20" t="s">
        <v>481</v>
      </c>
      <c r="K26" s="18" t="s">
        <v>481</v>
      </c>
      <c r="L26" s="20" t="s">
        <v>481</v>
      </c>
      <c r="M26" s="18" t="s">
        <v>481</v>
      </c>
      <c r="N26" s="20" t="s">
        <v>481</v>
      </c>
      <c r="O26" s="18" t="s">
        <v>481</v>
      </c>
      <c r="P26" s="20" t="s">
        <v>481</v>
      </c>
      <c r="Q26" s="18" t="n">
        <v>432.5226008</v>
      </c>
      <c r="R26" s="20" t="n">
        <v>8.61088749</v>
      </c>
    </row>
    <row r="27" spans="1:18">
      <c r="A27" s="15" t="s">
        <v>502</v>
      </c>
      <c r="B27" s="17" t="n">
        <v>5299</v>
      </c>
      <c r="C27" s="18">
        <f>(245.0/B27*100)</f>
        <v/>
      </c>
      <c r="D27" s="19" t="n">
        <v>5054</v>
      </c>
      <c r="E27" s="18" t="n">
        <v>489.84112008</v>
      </c>
      <c r="F27" s="20" t="n">
        <v>1.3293497</v>
      </c>
      <c r="G27" s="18" t="n">
        <v>490.72583069</v>
      </c>
      <c r="H27" s="20" t="n">
        <v>5.40855404</v>
      </c>
      <c r="I27" s="18" t="s">
        <v>481</v>
      </c>
      <c r="J27" s="20" t="s">
        <v>481</v>
      </c>
      <c r="K27" s="18" t="s">
        <v>481</v>
      </c>
      <c r="L27" s="20" t="s">
        <v>481</v>
      </c>
      <c r="M27" s="18" t="s">
        <v>481</v>
      </c>
      <c r="N27" s="20" t="s">
        <v>481</v>
      </c>
      <c r="O27" s="18" t="s">
        <v>481</v>
      </c>
      <c r="P27" s="20" t="s">
        <v>481</v>
      </c>
      <c r="Q27" s="18" t="n">
        <v>410.91813567</v>
      </c>
      <c r="R27" s="20" t="n">
        <v>5.28932407</v>
      </c>
    </row>
    <row r="28" spans="1:18">
      <c r="A28" s="15" t="s">
        <v>503</v>
      </c>
      <c r="B28" s="17" t="n">
        <v>7568</v>
      </c>
      <c r="C28" s="18">
        <f>(640.0/B28*100)</f>
        <v/>
      </c>
      <c r="D28" s="19" t="n">
        <v>6928</v>
      </c>
      <c r="E28" s="18" t="n">
        <v>427.18011995</v>
      </c>
      <c r="F28" s="20" t="n">
        <v>2.19322466</v>
      </c>
      <c r="G28" s="18" t="n">
        <v>395.67764631</v>
      </c>
      <c r="H28" s="20" t="n">
        <v>3.66896086</v>
      </c>
      <c r="I28" s="18" t="s">
        <v>481</v>
      </c>
      <c r="J28" s="20" t="s">
        <v>481</v>
      </c>
      <c r="K28" s="18" t="s">
        <v>481</v>
      </c>
      <c r="L28" s="20" t="s">
        <v>481</v>
      </c>
      <c r="M28" s="18" t="s">
        <v>481</v>
      </c>
      <c r="N28" s="20" t="s">
        <v>481</v>
      </c>
      <c r="O28" s="18" t="s">
        <v>481</v>
      </c>
      <c r="P28" s="20" t="s">
        <v>481</v>
      </c>
      <c r="Q28" s="18" t="n">
        <v>389.03563431</v>
      </c>
      <c r="R28" s="20" t="n">
        <v>6.68847224</v>
      </c>
    </row>
    <row r="29" spans="1:18">
      <c r="A29" s="15" t="s">
        <v>504</v>
      </c>
      <c r="B29" s="17" t="n">
        <v>5385</v>
      </c>
      <c r="C29" s="18">
        <f>(30.0/B29*100)</f>
        <v/>
      </c>
      <c r="D29" s="19" t="n">
        <v>5355</v>
      </c>
      <c r="E29" s="18" t="n">
        <v>515.3504026099999</v>
      </c>
      <c r="F29" s="20" t="n">
        <v>2.26956585</v>
      </c>
      <c r="G29" s="18" t="n">
        <v>506.19046164</v>
      </c>
      <c r="H29" s="20" t="n">
        <v>7.50310084</v>
      </c>
      <c r="I29" s="18" t="s">
        <v>481</v>
      </c>
      <c r="J29" s="20" t="s">
        <v>481</v>
      </c>
      <c r="K29" s="18" t="s">
        <v>481</v>
      </c>
      <c r="L29" s="20" t="s">
        <v>481</v>
      </c>
      <c r="M29" s="18" t="n">
        <v>358.28551468</v>
      </c>
      <c r="N29" s="20" t="n">
        <v>8.567023300000001</v>
      </c>
      <c r="O29" s="18" t="s">
        <v>481</v>
      </c>
      <c r="P29" s="20" t="s">
        <v>481</v>
      </c>
      <c r="Q29" s="18" t="n">
        <v>381.70078441</v>
      </c>
      <c r="R29" s="20" t="n">
        <v>11.16945504</v>
      </c>
    </row>
    <row r="30" spans="1:18">
      <c r="A30" s="15" t="s">
        <v>505</v>
      </c>
      <c r="B30" s="17" t="n">
        <v>4520</v>
      </c>
      <c r="C30" s="18">
        <f>(290.0/B30*100)</f>
        <v/>
      </c>
      <c r="D30" s="19" t="n">
        <v>4230</v>
      </c>
      <c r="E30" s="18" t="n">
        <v>516.37103504</v>
      </c>
      <c r="F30" s="20" t="n">
        <v>2.45649471</v>
      </c>
      <c r="G30" s="18" t="n">
        <v>542.7551244700001</v>
      </c>
      <c r="H30" s="20" t="n">
        <v>6.39389355</v>
      </c>
      <c r="I30" s="18" t="s">
        <v>481</v>
      </c>
      <c r="J30" s="20" t="s">
        <v>481</v>
      </c>
      <c r="K30" s="18" t="s">
        <v>481</v>
      </c>
      <c r="L30" s="20" t="s">
        <v>481</v>
      </c>
      <c r="M30" s="18" t="s">
        <v>481</v>
      </c>
      <c r="N30" s="20" t="s">
        <v>481</v>
      </c>
      <c r="O30" s="18" t="s">
        <v>481</v>
      </c>
      <c r="P30" s="20" t="s">
        <v>481</v>
      </c>
      <c r="Q30" s="18" t="n">
        <v>435.69762218</v>
      </c>
      <c r="R30" s="20" t="n">
        <v>8.037728420000001</v>
      </c>
    </row>
    <row r="31" spans="1:18">
      <c r="A31" s="15" t="s">
        <v>506</v>
      </c>
      <c r="B31" s="17" t="n">
        <v>5456</v>
      </c>
      <c r="C31" s="18">
        <f>(161.0/B31*100)</f>
        <v/>
      </c>
      <c r="D31" s="19" t="n">
        <v>5295</v>
      </c>
      <c r="E31" s="18" t="n">
        <v>505.35713994</v>
      </c>
      <c r="F31" s="20" t="n">
        <v>2.11088172</v>
      </c>
      <c r="G31" s="18" t="n">
        <v>465.54253549</v>
      </c>
      <c r="H31" s="20" t="n">
        <v>8.81163684</v>
      </c>
      <c r="I31" s="18" t="s">
        <v>481</v>
      </c>
      <c r="J31" s="20" t="s">
        <v>481</v>
      </c>
      <c r="K31" s="18" t="s">
        <v>481</v>
      </c>
      <c r="L31" s="20" t="s">
        <v>481</v>
      </c>
      <c r="M31" s="18" t="s">
        <v>481</v>
      </c>
      <c r="N31" s="20" t="s">
        <v>481</v>
      </c>
      <c r="O31" s="18" t="s">
        <v>481</v>
      </c>
      <c r="P31" s="20" t="s">
        <v>481</v>
      </c>
      <c r="Q31" s="18" t="n">
        <v>418.89193185</v>
      </c>
      <c r="R31" s="20" t="n">
        <v>6.89206537</v>
      </c>
    </row>
    <row r="32" spans="1:18">
      <c r="A32" s="15" t="s">
        <v>507</v>
      </c>
      <c r="B32" s="17" t="n">
        <v>4478</v>
      </c>
      <c r="C32" s="18">
        <f>(6.0/B32*100)</f>
        <v/>
      </c>
      <c r="D32" s="19" t="n">
        <v>4472</v>
      </c>
      <c r="E32" s="18" t="n">
        <v>504.21001189</v>
      </c>
      <c r="F32" s="20" t="n">
        <v>2.4876929</v>
      </c>
      <c r="G32" s="18" t="n">
        <v>490.19223482</v>
      </c>
      <c r="H32" s="20" t="n">
        <v>6.84573788</v>
      </c>
      <c r="I32" s="18" t="s">
        <v>481</v>
      </c>
      <c r="J32" s="20" t="s">
        <v>481</v>
      </c>
      <c r="K32" s="18" t="s">
        <v>481</v>
      </c>
      <c r="L32" s="20" t="s">
        <v>481</v>
      </c>
      <c r="M32" s="18" t="s">
        <v>481</v>
      </c>
      <c r="N32" s="20" t="s">
        <v>481</v>
      </c>
      <c r="O32" s="18" t="s">
        <v>481</v>
      </c>
      <c r="P32" s="20" t="s">
        <v>481</v>
      </c>
      <c r="Q32" s="18" t="n">
        <v>420.14512993</v>
      </c>
      <c r="R32" s="20" t="n">
        <v>11.27208708</v>
      </c>
    </row>
    <row r="33" spans="1:18">
      <c r="A33" s="15" t="s">
        <v>508</v>
      </c>
      <c r="B33" s="17" t="n">
        <v>7325</v>
      </c>
      <c r="C33" s="18">
        <f>(90.0/B33*100)</f>
        <v/>
      </c>
      <c r="D33" s="19" t="n">
        <v>7235</v>
      </c>
      <c r="E33" s="18" t="n">
        <v>503.61512727</v>
      </c>
      <c r="F33" s="20" t="n">
        <v>2.43858571</v>
      </c>
      <c r="G33" s="18" t="n">
        <v>501.30843507</v>
      </c>
      <c r="H33" s="20" t="n">
        <v>5.87317144</v>
      </c>
      <c r="I33" s="18" t="s">
        <v>481</v>
      </c>
      <c r="J33" s="20" t="s">
        <v>481</v>
      </c>
      <c r="K33" s="18" t="s">
        <v>481</v>
      </c>
      <c r="L33" s="20" t="s">
        <v>481</v>
      </c>
      <c r="M33" s="18" t="s">
        <v>481</v>
      </c>
      <c r="N33" s="20" t="s">
        <v>481</v>
      </c>
      <c r="O33" s="18" t="s">
        <v>481</v>
      </c>
      <c r="P33" s="20" t="s">
        <v>481</v>
      </c>
      <c r="Q33" s="18" t="n">
        <v>411.14236774</v>
      </c>
      <c r="R33" s="20" t="n">
        <v>9.118234620000001</v>
      </c>
    </row>
    <row r="34" spans="1:18">
      <c r="A34" s="15" t="s">
        <v>509</v>
      </c>
      <c r="B34" s="17" t="n">
        <v>6350</v>
      </c>
      <c r="C34" s="18">
        <f>(119.0/B34*100)</f>
        <v/>
      </c>
      <c r="D34" s="19" t="n">
        <v>6231</v>
      </c>
      <c r="E34" s="18" t="n">
        <v>473.26340181</v>
      </c>
      <c r="F34" s="20" t="n">
        <v>2.43029964</v>
      </c>
      <c r="G34" s="18" t="n">
        <v>447.03682201</v>
      </c>
      <c r="H34" s="20" t="n">
        <v>5.45364795</v>
      </c>
      <c r="I34" s="18" t="s">
        <v>481</v>
      </c>
      <c r="J34" s="20" t="s">
        <v>481</v>
      </c>
      <c r="K34" s="18" t="s">
        <v>481</v>
      </c>
      <c r="L34" s="20" t="s">
        <v>481</v>
      </c>
      <c r="M34" s="18" t="n">
        <v>306.56969545</v>
      </c>
      <c r="N34" s="20" t="n">
        <v>10.27624616</v>
      </c>
      <c r="O34" s="18" t="s">
        <v>481</v>
      </c>
      <c r="P34" s="20" t="s">
        <v>481</v>
      </c>
      <c r="Q34" s="18" t="n">
        <v>387.23329708</v>
      </c>
      <c r="R34" s="20" t="n">
        <v>7.51452608</v>
      </c>
    </row>
    <row r="35" spans="1:18">
      <c r="A35" s="15" t="s">
        <v>510</v>
      </c>
      <c r="B35" s="17" t="n">
        <v>6406</v>
      </c>
      <c r="C35" s="18">
        <f>(98.0/B35*100)</f>
        <v/>
      </c>
      <c r="D35" s="19" t="n">
        <v>6308</v>
      </c>
      <c r="E35" s="18" t="n">
        <v>513.9411486400001</v>
      </c>
      <c r="F35" s="20" t="n">
        <v>1.77967907</v>
      </c>
      <c r="G35" s="18" t="n">
        <v>529.4935279600001</v>
      </c>
      <c r="H35" s="20" t="n">
        <v>3.37241616</v>
      </c>
      <c r="I35" s="18" t="s">
        <v>481</v>
      </c>
      <c r="J35" s="20" t="s">
        <v>481</v>
      </c>
      <c r="K35" s="18" t="s">
        <v>481</v>
      </c>
      <c r="L35" s="20" t="s">
        <v>481</v>
      </c>
      <c r="M35" s="18" t="n">
        <v>374.85244494</v>
      </c>
      <c r="N35" s="20" t="n">
        <v>5.84040672</v>
      </c>
      <c r="O35" s="18" t="s">
        <v>481</v>
      </c>
      <c r="P35" s="20" t="s">
        <v>481</v>
      </c>
      <c r="Q35" s="18" t="n">
        <v>465.41740979</v>
      </c>
      <c r="R35" s="20" t="n">
        <v>7.82440709</v>
      </c>
    </row>
    <row r="36" spans="1:18">
      <c r="A36" s="15" t="s">
        <v>511</v>
      </c>
      <c r="B36" s="17" t="n">
        <v>6736</v>
      </c>
      <c r="C36" s="18">
        <f>(116.0/B36*100)</f>
        <v/>
      </c>
      <c r="D36" s="19" t="n">
        <v>6620</v>
      </c>
      <c r="E36" s="18" t="n">
        <v>498.31662256</v>
      </c>
      <c r="F36" s="20" t="n">
        <v>1.87953882</v>
      </c>
      <c r="G36" s="18" t="n">
        <v>472.58602455</v>
      </c>
      <c r="H36" s="20" t="n">
        <v>5.22247569</v>
      </c>
      <c r="I36" s="18" t="s">
        <v>481</v>
      </c>
      <c r="J36" s="20" t="s">
        <v>481</v>
      </c>
      <c r="K36" s="18" t="s">
        <v>481</v>
      </c>
      <c r="L36" s="20" t="s">
        <v>481</v>
      </c>
      <c r="M36" s="18" t="s">
        <v>481</v>
      </c>
      <c r="N36" s="20" t="s">
        <v>481</v>
      </c>
      <c r="O36" s="18" t="s">
        <v>481</v>
      </c>
      <c r="P36" s="20" t="s">
        <v>481</v>
      </c>
      <c r="Q36" s="18" t="n">
        <v>427.82482779</v>
      </c>
      <c r="R36" s="20" t="n">
        <v>7.81616485</v>
      </c>
    </row>
    <row r="37" spans="1:18">
      <c r="A37" s="15" t="s">
        <v>512</v>
      </c>
      <c r="B37" s="17" t="n">
        <v>5458</v>
      </c>
      <c r="C37" s="18">
        <f>(254.0/B37*100)</f>
        <v/>
      </c>
      <c r="D37" s="19" t="n">
        <v>5204</v>
      </c>
      <c r="E37" s="18" t="n">
        <v>503.69810793</v>
      </c>
      <c r="F37" s="20" t="n">
        <v>3.32242161</v>
      </c>
      <c r="G37" s="18" t="n">
        <v>477.90756456</v>
      </c>
      <c r="H37" s="20" t="n">
        <v>10.36120266</v>
      </c>
      <c r="I37" s="18" t="s">
        <v>481</v>
      </c>
      <c r="J37" s="20" t="s">
        <v>481</v>
      </c>
      <c r="K37" s="18" t="s">
        <v>481</v>
      </c>
      <c r="L37" s="20" t="s">
        <v>481</v>
      </c>
      <c r="M37" s="18" t="s">
        <v>481</v>
      </c>
      <c r="N37" s="20" t="s">
        <v>481</v>
      </c>
      <c r="O37" s="18" t="s">
        <v>481</v>
      </c>
      <c r="P37" s="20" t="s">
        <v>481</v>
      </c>
      <c r="Q37" s="18" t="n">
        <v>410.9059902</v>
      </c>
      <c r="R37" s="20" t="n">
        <v>7.53306915</v>
      </c>
    </row>
    <row r="38" spans="1:18">
      <c r="A38" s="15" t="s">
        <v>513</v>
      </c>
      <c r="B38" s="17" t="n">
        <v>5860</v>
      </c>
      <c r="C38" s="18">
        <f>(36.0/B38*100)</f>
        <v/>
      </c>
      <c r="D38" s="19" t="n">
        <v>5824</v>
      </c>
      <c r="E38" s="18" t="n">
        <v>507.63550368</v>
      </c>
      <c r="F38" s="20" t="n">
        <v>3.06138045</v>
      </c>
      <c r="G38" s="18" t="n">
        <v>515.28576621</v>
      </c>
      <c r="H38" s="20" t="n">
        <v>7.95953223</v>
      </c>
      <c r="I38" s="18" t="s">
        <v>481</v>
      </c>
      <c r="J38" s="20" t="s">
        <v>481</v>
      </c>
      <c r="K38" s="18" t="s">
        <v>481</v>
      </c>
      <c r="L38" s="20" t="s">
        <v>481</v>
      </c>
      <c r="M38" s="18" t="s">
        <v>481</v>
      </c>
      <c r="N38" s="20" t="s">
        <v>481</v>
      </c>
      <c r="O38" s="18" t="s">
        <v>481</v>
      </c>
      <c r="P38" s="20" t="s">
        <v>481</v>
      </c>
      <c r="Q38" s="18" t="n">
        <v>495.21784193</v>
      </c>
      <c r="R38" s="20" t="n">
        <v>5.27203518</v>
      </c>
    </row>
    <row r="39" spans="1:18">
      <c r="A39" s="15" t="s">
        <v>514</v>
      </c>
      <c r="B39" s="17" t="n">
        <v>5895</v>
      </c>
      <c r="C39" s="18">
        <f>(34.0/B39*100)</f>
        <v/>
      </c>
      <c r="D39" s="19" t="n">
        <v>5861</v>
      </c>
      <c r="E39" s="18" t="n">
        <v>432.52455349</v>
      </c>
      <c r="F39" s="20" t="n">
        <v>3.9904596</v>
      </c>
      <c r="G39" s="18" t="n">
        <v>410.92012529</v>
      </c>
      <c r="H39" s="20" t="n">
        <v>4.90309657</v>
      </c>
      <c r="I39" s="18" t="s">
        <v>481</v>
      </c>
      <c r="J39" s="20" t="s">
        <v>481</v>
      </c>
      <c r="K39" s="18" t="s">
        <v>481</v>
      </c>
      <c r="L39" s="20" t="s">
        <v>481</v>
      </c>
      <c r="M39" s="18" t="s">
        <v>481</v>
      </c>
      <c r="N39" s="20" t="s">
        <v>481</v>
      </c>
      <c r="O39" s="18" t="s">
        <v>481</v>
      </c>
      <c r="P39" s="20" t="s">
        <v>481</v>
      </c>
      <c r="Q39" s="18" t="n">
        <v>373.18856694</v>
      </c>
      <c r="R39" s="20" t="n">
        <v>9.58728329</v>
      </c>
    </row>
    <row r="40" spans="1:18">
      <c r="A40" s="15" t="s">
        <v>515</v>
      </c>
      <c r="B40" s="17" t="n">
        <v>14157</v>
      </c>
      <c r="C40" s="18">
        <f>(467.0/B40*100)</f>
        <v/>
      </c>
      <c r="D40" s="19" t="n">
        <v>13690</v>
      </c>
      <c r="E40" s="18" t="n">
        <v>512.59242639</v>
      </c>
      <c r="F40" s="20" t="n">
        <v>2.53188055</v>
      </c>
      <c r="G40" s="18" t="n">
        <v>529.2640666</v>
      </c>
      <c r="H40" s="20" t="n">
        <v>7.78339271</v>
      </c>
      <c r="I40" s="18" t="s">
        <v>481</v>
      </c>
      <c r="J40" s="20" t="s">
        <v>481</v>
      </c>
      <c r="K40" s="18" t="s">
        <v>481</v>
      </c>
      <c r="L40" s="20" t="s">
        <v>481</v>
      </c>
      <c r="M40" s="18" t="s">
        <v>481</v>
      </c>
      <c r="N40" s="20" t="s">
        <v>481</v>
      </c>
      <c r="O40" s="18" t="s">
        <v>481</v>
      </c>
      <c r="P40" s="20" t="s">
        <v>481</v>
      </c>
      <c r="Q40" s="18" t="n">
        <v>424.03581595</v>
      </c>
      <c r="R40" s="20" t="n">
        <v>7.27904234</v>
      </c>
    </row>
    <row r="41" spans="1:18">
      <c r="A41" s="15" t="s">
        <v>516</v>
      </c>
      <c r="B41" s="17" t="n">
        <v>5712</v>
      </c>
      <c r="C41" s="18">
        <f>(83.0/B41*100)</f>
        <v/>
      </c>
      <c r="D41" s="19" t="n">
        <v>5629</v>
      </c>
      <c r="E41" s="18" t="n">
        <v>498.26659162</v>
      </c>
      <c r="F41" s="20" t="n">
        <v>2.93403253</v>
      </c>
      <c r="G41" s="18" t="n">
        <v>526.54023394</v>
      </c>
      <c r="H41" s="20" t="n">
        <v>5.53232687</v>
      </c>
      <c r="I41" s="18" t="s">
        <v>481</v>
      </c>
      <c r="J41" s="20" t="s">
        <v>481</v>
      </c>
      <c r="K41" s="18" t="s">
        <v>481</v>
      </c>
      <c r="L41" s="20" t="s">
        <v>481</v>
      </c>
      <c r="M41" s="18" t="n">
        <v>387.44235424</v>
      </c>
      <c r="N41" s="20" t="n">
        <v>14.52510266</v>
      </c>
      <c r="O41" s="18" t="s">
        <v>481</v>
      </c>
      <c r="P41" s="20" t="s">
        <v>481</v>
      </c>
      <c r="Q41" s="18" t="n">
        <v>420.33872867</v>
      </c>
      <c r="R41" s="20" t="n">
        <v>13.91347485</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375.7451021</v>
      </c>
      <c r="N45" s="20" t="n">
        <v>2.64238063</v>
      </c>
      <c r="O45" s="18" t="s">
        <v>481</v>
      </c>
      <c r="P45" s="20" t="s">
        <v>481</v>
      </c>
      <c r="Q45" s="18" t="s">
        <v>481</v>
      </c>
      <c r="R45" s="20" t="s">
        <v>481</v>
      </c>
    </row>
    <row r="46" spans="1:18">
      <c r="A46" s="15" t="s">
        <v>521</v>
      </c>
      <c r="B46" s="17" t="n">
        <v>23141</v>
      </c>
      <c r="C46" s="18">
        <f>(2423.0/B46*100)</f>
        <v/>
      </c>
      <c r="D46" s="19" t="n">
        <v>20718</v>
      </c>
      <c r="E46" s="18" t="n">
        <v>419.26026991</v>
      </c>
      <c r="F46" s="20" t="n">
        <v>3.07766731</v>
      </c>
      <c r="G46" s="18" t="n">
        <v>379.37933848</v>
      </c>
      <c r="H46" s="20" t="n">
        <v>4.24328566</v>
      </c>
      <c r="I46" s="18" t="s">
        <v>481</v>
      </c>
      <c r="J46" s="20" t="s">
        <v>481</v>
      </c>
      <c r="K46" s="18" t="s">
        <v>481</v>
      </c>
      <c r="L46" s="20" t="s">
        <v>481</v>
      </c>
      <c r="M46" s="18" t="s">
        <v>481</v>
      </c>
      <c r="N46" s="20" t="s">
        <v>481</v>
      </c>
      <c r="O46" s="18" t="s">
        <v>481</v>
      </c>
      <c r="P46" s="20" t="s">
        <v>481</v>
      </c>
      <c r="Q46" s="18" t="n">
        <v>382.97502966</v>
      </c>
      <c r="R46" s="20" t="n">
        <v>2.43109782</v>
      </c>
    </row>
    <row r="47" spans="1:18">
      <c r="A47" s="15" t="s">
        <v>522</v>
      </c>
      <c r="B47" s="17" t="n">
        <v>5928</v>
      </c>
      <c r="C47" s="18">
        <f>(498.0/B47*100)</f>
        <v/>
      </c>
      <c r="D47" s="19" t="n">
        <v>5430</v>
      </c>
      <c r="E47" s="18" t="n">
        <v>463.8231442</v>
      </c>
      <c r="F47" s="20" t="n">
        <v>4.10641027</v>
      </c>
      <c r="G47" s="18" t="n">
        <v>432.07979486</v>
      </c>
      <c r="H47" s="20" t="n">
        <v>7.75688762</v>
      </c>
      <c r="I47" s="18" t="s">
        <v>481</v>
      </c>
      <c r="J47" s="20" t="s">
        <v>481</v>
      </c>
      <c r="K47" s="18" t="s">
        <v>481</v>
      </c>
      <c r="L47" s="20" t="s">
        <v>481</v>
      </c>
      <c r="M47" s="18" t="s">
        <v>481</v>
      </c>
      <c r="N47" s="20" t="s">
        <v>481</v>
      </c>
      <c r="O47" s="18" t="s">
        <v>481</v>
      </c>
      <c r="P47" s="20" t="s">
        <v>481</v>
      </c>
      <c r="Q47" s="18" t="n">
        <v>376.16780637</v>
      </c>
      <c r="R47" s="20" t="n">
        <v>5.66624088</v>
      </c>
    </row>
    <row r="48" spans="1:18">
      <c r="A48" s="15" t="s">
        <v>523</v>
      </c>
      <c r="B48" s="17" t="n">
        <v>9841</v>
      </c>
      <c r="C48" s="18">
        <f>(9.0/B48*100)</f>
        <v/>
      </c>
      <c r="D48" s="19" t="n">
        <v>9832</v>
      </c>
      <c r="E48" s="18" t="n">
        <v>506.35738679</v>
      </c>
      <c r="F48" s="20" t="n">
        <v>4.99446247</v>
      </c>
      <c r="G48" s="18" t="n">
        <v>544.85271314</v>
      </c>
      <c r="H48" s="20" t="n">
        <v>5.76900907</v>
      </c>
      <c r="I48" s="18" t="s">
        <v>481</v>
      </c>
      <c r="J48" s="20" t="s">
        <v>481</v>
      </c>
      <c r="K48" s="18" t="s">
        <v>481</v>
      </c>
      <c r="L48" s="20" t="s">
        <v>481</v>
      </c>
      <c r="M48" s="18" t="s">
        <v>481</v>
      </c>
      <c r="N48" s="20" t="s">
        <v>481</v>
      </c>
      <c r="O48" s="18" t="s">
        <v>481</v>
      </c>
      <c r="P48" s="20" t="s">
        <v>481</v>
      </c>
      <c r="Q48" s="18" t="n">
        <v>465.41864355</v>
      </c>
      <c r="R48" s="20" t="n">
        <v>20.97224717</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432.22624802</v>
      </c>
      <c r="N49" s="20" t="n">
        <v>2.8653235</v>
      </c>
      <c r="O49" s="18" t="s">
        <v>481</v>
      </c>
      <c r="P49" s="20" t="s">
        <v>481</v>
      </c>
      <c r="Q49" s="18" t="s">
        <v>481</v>
      </c>
      <c r="R49" s="20" t="s">
        <v>481</v>
      </c>
    </row>
    <row r="50" spans="1:18">
      <c r="A50" s="15" t="s">
        <v>525</v>
      </c>
      <c r="B50" s="17" t="n">
        <v>11795</v>
      </c>
      <c r="C50" s="18">
        <f>(511.0/B50*100)</f>
        <v/>
      </c>
      <c r="D50" s="19" t="n">
        <v>11284</v>
      </c>
      <c r="E50" s="18" t="n">
        <v>425.60259835</v>
      </c>
      <c r="F50" s="20" t="n">
        <v>2.22980816</v>
      </c>
      <c r="G50" s="18" t="n">
        <v>395.66125303</v>
      </c>
      <c r="H50" s="20" t="n">
        <v>4.35724596</v>
      </c>
      <c r="I50" s="18" t="s">
        <v>481</v>
      </c>
      <c r="J50" s="20" t="s">
        <v>481</v>
      </c>
      <c r="K50" s="18" t="s">
        <v>481</v>
      </c>
      <c r="L50" s="20" t="s">
        <v>481</v>
      </c>
      <c r="M50" s="18" t="s">
        <v>481</v>
      </c>
      <c r="N50" s="20" t="s">
        <v>481</v>
      </c>
      <c r="O50" s="18" t="s">
        <v>481</v>
      </c>
      <c r="P50" s="20" t="s">
        <v>481</v>
      </c>
      <c r="Q50" s="18" t="n">
        <v>365.70844538</v>
      </c>
      <c r="R50" s="20" t="n">
        <v>6.59064998</v>
      </c>
    </row>
    <row r="51" spans="1:18">
      <c r="A51" s="15" t="s">
        <v>526</v>
      </c>
      <c r="B51" s="17" t="n">
        <v>6866</v>
      </c>
      <c r="C51" s="18">
        <f>(114.0/B51*100)</f>
        <v/>
      </c>
      <c r="D51" s="19" t="n">
        <v>6752</v>
      </c>
      <c r="E51" s="18" t="n">
        <v>428.36849676</v>
      </c>
      <c r="F51" s="20" t="n">
        <v>2.17720049</v>
      </c>
      <c r="G51" s="18" t="n">
        <v>392.03728069</v>
      </c>
      <c r="H51" s="20" t="n">
        <v>3.69195142</v>
      </c>
      <c r="I51" s="18" t="s">
        <v>481</v>
      </c>
      <c r="J51" s="20" t="s">
        <v>481</v>
      </c>
      <c r="K51" s="18" t="s">
        <v>481</v>
      </c>
      <c r="L51" s="20" t="s">
        <v>481</v>
      </c>
      <c r="M51" s="18" t="n">
        <v>410.85572185</v>
      </c>
      <c r="N51" s="20" t="n">
        <v>3.7997542</v>
      </c>
      <c r="O51" s="18" t="s">
        <v>481</v>
      </c>
      <c r="P51" s="20" t="s">
        <v>481</v>
      </c>
      <c r="Q51" s="18" t="n">
        <v>395.90418528</v>
      </c>
      <c r="R51" s="20" t="n">
        <v>6.18595843</v>
      </c>
    </row>
    <row r="52" spans="1:18">
      <c r="A52" s="15" t="s">
        <v>527</v>
      </c>
      <c r="B52" s="17" t="n">
        <v>5809</v>
      </c>
      <c r="C52" s="18">
        <f>(127.0/B52*100)</f>
        <v/>
      </c>
      <c r="D52" s="19" t="n">
        <v>5682</v>
      </c>
      <c r="E52" s="18" t="n">
        <v>478.62852363</v>
      </c>
      <c r="F52" s="20" t="n">
        <v>2.47658174</v>
      </c>
      <c r="G52" s="18" t="n">
        <v>467.23130992</v>
      </c>
      <c r="H52" s="20" t="n">
        <v>7.20720074</v>
      </c>
      <c r="I52" s="18" t="s">
        <v>481</v>
      </c>
      <c r="J52" s="20" t="s">
        <v>481</v>
      </c>
      <c r="K52" s="18" t="s">
        <v>481</v>
      </c>
      <c r="L52" s="20" t="s">
        <v>481</v>
      </c>
      <c r="M52" s="18" t="s">
        <v>481</v>
      </c>
      <c r="N52" s="20" t="s">
        <v>481</v>
      </c>
      <c r="O52" s="18" t="s">
        <v>481</v>
      </c>
      <c r="P52" s="20" t="s">
        <v>481</v>
      </c>
      <c r="Q52" s="18" t="n">
        <v>393.89456006</v>
      </c>
      <c r="R52" s="20" t="n">
        <v>7.15148085</v>
      </c>
    </row>
    <row r="53" spans="1:18">
      <c r="A53" s="15" t="s">
        <v>528</v>
      </c>
      <c r="B53" s="17" t="n">
        <v>5571</v>
      </c>
      <c r="C53" s="18">
        <f>(150.0/B53*100)</f>
        <v/>
      </c>
      <c r="D53" s="19" t="n">
        <v>5421</v>
      </c>
      <c r="E53" s="18" t="n">
        <v>443.00597317</v>
      </c>
      <c r="F53" s="20" t="n">
        <v>1.56597734</v>
      </c>
      <c r="G53" s="18" t="n">
        <v>411.94625599</v>
      </c>
      <c r="H53" s="20" t="n">
        <v>4.84846082</v>
      </c>
      <c r="I53" s="18" t="s">
        <v>481</v>
      </c>
      <c r="J53" s="20" t="s">
        <v>481</v>
      </c>
      <c r="K53" s="18" t="s">
        <v>481</v>
      </c>
      <c r="L53" s="20" t="s">
        <v>481</v>
      </c>
      <c r="M53" s="18" t="s">
        <v>481</v>
      </c>
      <c r="N53" s="20" t="s">
        <v>481</v>
      </c>
      <c r="O53" s="18" t="s">
        <v>481</v>
      </c>
      <c r="P53" s="20" t="s">
        <v>481</v>
      </c>
      <c r="Q53" s="18" t="n">
        <v>366.27672321</v>
      </c>
      <c r="R53" s="20" t="n">
        <v>4.52795446</v>
      </c>
    </row>
    <row r="54" spans="1:18">
      <c r="A54" s="15" t="s">
        <v>529</v>
      </c>
      <c r="B54" s="17" t="n">
        <v>4740</v>
      </c>
      <c r="C54" s="18">
        <f>(669.0/B54*100)</f>
        <v/>
      </c>
      <c r="D54" s="19" t="n">
        <v>4071</v>
      </c>
      <c r="E54" s="18" t="n">
        <v>350.20375065</v>
      </c>
      <c r="F54" s="20" t="n">
        <v>3.34485857</v>
      </c>
      <c r="G54" s="18" t="n">
        <v>327.85991711</v>
      </c>
      <c r="H54" s="20" t="n">
        <v>3.54666652</v>
      </c>
      <c r="I54" s="18" t="s">
        <v>481</v>
      </c>
      <c r="J54" s="20" t="s">
        <v>481</v>
      </c>
      <c r="K54" s="18" t="s">
        <v>481</v>
      </c>
      <c r="L54" s="20" t="s">
        <v>481</v>
      </c>
      <c r="M54" s="18" t="s">
        <v>481</v>
      </c>
      <c r="N54" s="20" t="s">
        <v>481</v>
      </c>
      <c r="O54" s="18" t="s">
        <v>481</v>
      </c>
      <c r="P54" s="20" t="s">
        <v>481</v>
      </c>
      <c r="Q54" s="18" t="n">
        <v>288.26222175</v>
      </c>
      <c r="R54" s="20" t="n">
        <v>4.01608452</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411.13152395</v>
      </c>
      <c r="N55" s="20" t="n">
        <v>2.41692503</v>
      </c>
      <c r="O55" s="18" t="s">
        <v>481</v>
      </c>
      <c r="P55" s="20" t="s">
        <v>481</v>
      </c>
      <c r="Q55" s="18" t="s">
        <v>481</v>
      </c>
      <c r="R55" s="20" t="s">
        <v>481</v>
      </c>
    </row>
    <row r="56" spans="1:18">
      <c r="A56" s="15" t="s">
        <v>531</v>
      </c>
      <c r="B56" s="17" t="n">
        <v>5359</v>
      </c>
      <c r="C56" s="18">
        <f>(77.0/B56*100)</f>
        <v/>
      </c>
      <c r="D56" s="19" t="n">
        <v>5282</v>
      </c>
      <c r="E56" s="18" t="n">
        <v>525.16909318</v>
      </c>
      <c r="F56" s="20" t="n">
        <v>2.50706838</v>
      </c>
      <c r="G56" s="18" t="n">
        <v>501.82102035</v>
      </c>
      <c r="H56" s="20" t="n">
        <v>7.35642959</v>
      </c>
      <c r="I56" s="18" t="s">
        <v>481</v>
      </c>
      <c r="J56" s="20" t="s">
        <v>481</v>
      </c>
      <c r="K56" s="18" t="s">
        <v>481</v>
      </c>
      <c r="L56" s="20" t="s">
        <v>481</v>
      </c>
      <c r="M56" s="18" t="s">
        <v>481</v>
      </c>
      <c r="N56" s="20" t="s">
        <v>481</v>
      </c>
      <c r="O56" s="18" t="s">
        <v>481</v>
      </c>
      <c r="P56" s="20" t="s">
        <v>481</v>
      </c>
      <c r="Q56" s="18" t="n">
        <v>457.05987735</v>
      </c>
      <c r="R56" s="20" t="n">
        <v>13.16039061</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403.09974532</v>
      </c>
      <c r="N57" s="20" t="n">
        <v>2.56579015</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408.6691134</v>
      </c>
      <c r="N58" s="20" t="n">
        <v>2.67440156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378.44218506</v>
      </c>
      <c r="N59" s="20" t="n">
        <v>1.6995879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386.48537246</v>
      </c>
      <c r="N60" s="20" t="n">
        <v>3.39522632</v>
      </c>
      <c r="O60" s="18" t="s">
        <v>481</v>
      </c>
      <c r="P60" s="20" t="s">
        <v>481</v>
      </c>
      <c r="Q60" s="18" t="s">
        <v>481</v>
      </c>
      <c r="R60" s="20" t="s">
        <v>481</v>
      </c>
    </row>
    <row r="61" spans="1:18">
      <c r="A61" s="15" t="s">
        <v>536</v>
      </c>
      <c r="B61" s="17" t="n">
        <v>6525</v>
      </c>
      <c r="C61" s="18">
        <f>(195.0/B61*100)</f>
        <v/>
      </c>
      <c r="D61" s="19" t="n">
        <v>6330</v>
      </c>
      <c r="E61" s="18" t="n">
        <v>482.31659586</v>
      </c>
      <c r="F61" s="20" t="n">
        <v>2.49723171</v>
      </c>
      <c r="G61" s="18" t="n">
        <v>450.12663282</v>
      </c>
      <c r="H61" s="20" t="n">
        <v>5.44742772</v>
      </c>
      <c r="I61" s="18" t="s">
        <v>481</v>
      </c>
      <c r="J61" s="20" t="s">
        <v>481</v>
      </c>
      <c r="K61" s="18" t="s">
        <v>481</v>
      </c>
      <c r="L61" s="20" t="s">
        <v>481</v>
      </c>
      <c r="M61" s="18" t="s">
        <v>481</v>
      </c>
      <c r="N61" s="20" t="s">
        <v>481</v>
      </c>
      <c r="O61" s="18" t="s">
        <v>481</v>
      </c>
      <c r="P61" s="20" t="s">
        <v>481</v>
      </c>
      <c r="Q61" s="18" t="n">
        <v>380.29602503</v>
      </c>
      <c r="R61" s="20" t="n">
        <v>7.09679932</v>
      </c>
    </row>
    <row r="62" spans="1:18">
      <c r="A62" s="15" t="s">
        <v>537</v>
      </c>
      <c r="B62" s="17" t="n">
        <v>4476</v>
      </c>
      <c r="C62" s="18">
        <f>(3.0/B62*100)</f>
        <v/>
      </c>
      <c r="D62" s="19" t="n">
        <v>4473</v>
      </c>
      <c r="E62" s="18" t="n">
        <v>529.07253366</v>
      </c>
      <c r="F62" s="20" t="n">
        <v>1.1117561</v>
      </c>
      <c r="G62" s="18" t="n">
        <v>514.80536649</v>
      </c>
      <c r="H62" s="20" t="n">
        <v>7.73952882</v>
      </c>
      <c r="I62" s="18" t="s">
        <v>481</v>
      </c>
      <c r="J62" s="20" t="s">
        <v>481</v>
      </c>
      <c r="K62" s="18" t="s">
        <v>481</v>
      </c>
      <c r="L62" s="20" t="s">
        <v>481</v>
      </c>
      <c r="M62" s="18" t="s">
        <v>481</v>
      </c>
      <c r="N62" s="20" t="s">
        <v>481</v>
      </c>
      <c r="O62" s="18" t="s">
        <v>481</v>
      </c>
      <c r="P62" s="20" t="s">
        <v>481</v>
      </c>
      <c r="Q62" s="18" t="n">
        <v>514.20698738</v>
      </c>
      <c r="R62" s="20" t="n">
        <v>17.03159983</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383.68238779</v>
      </c>
      <c r="N63" s="20" t="n">
        <v>1.24851448</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464.78196465</v>
      </c>
      <c r="N64" s="20" t="n">
        <v>1.64197035</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427.99780567</v>
      </c>
      <c r="N65" s="20" t="n">
        <v>1.97258457</v>
      </c>
      <c r="O65" s="18" t="s">
        <v>481</v>
      </c>
      <c r="P65" s="20" t="s">
        <v>481</v>
      </c>
      <c r="Q65" s="18" t="s">
        <v>481</v>
      </c>
      <c r="R65" s="20" t="s">
        <v>481</v>
      </c>
    </row>
    <row r="66" spans="1:18">
      <c r="A66" s="15" t="s">
        <v>541</v>
      </c>
      <c r="B66" s="17" t="n">
        <v>5665</v>
      </c>
      <c r="C66" s="18">
        <f>(107.0/B66*100)</f>
        <v/>
      </c>
      <c r="D66" s="19" t="n">
        <v>5558</v>
      </c>
      <c r="E66" s="18" t="n">
        <v>420.70261248</v>
      </c>
      <c r="F66" s="20" t="n">
        <v>1.31843944</v>
      </c>
      <c r="G66" s="18" t="n">
        <v>419.34266874</v>
      </c>
      <c r="H66" s="20" t="n">
        <v>3.74784672</v>
      </c>
      <c r="I66" s="18" t="s">
        <v>481</v>
      </c>
      <c r="J66" s="20" t="s">
        <v>481</v>
      </c>
      <c r="K66" s="18" t="s">
        <v>481</v>
      </c>
      <c r="L66" s="20" t="s">
        <v>481</v>
      </c>
      <c r="M66" s="18" t="s">
        <v>481</v>
      </c>
      <c r="N66" s="20" t="s">
        <v>481</v>
      </c>
      <c r="O66" s="18" t="s">
        <v>481</v>
      </c>
      <c r="P66" s="20" t="s">
        <v>481</v>
      </c>
      <c r="Q66" s="18" t="n">
        <v>357.52800646</v>
      </c>
      <c r="R66" s="20" t="n">
        <v>3.06047794</v>
      </c>
    </row>
    <row r="67" spans="1:18">
      <c r="A67" s="15" t="s">
        <v>542</v>
      </c>
      <c r="B67" s="17" t="n">
        <v>6971</v>
      </c>
      <c r="C67" s="18">
        <f>(1435.0/B67*100)</f>
        <v/>
      </c>
      <c r="D67" s="19" t="n">
        <v>5536</v>
      </c>
      <c r="E67" s="18" t="n">
        <v>419.52143253</v>
      </c>
      <c r="F67" s="20" t="n">
        <v>2.6887171</v>
      </c>
      <c r="G67" s="18" t="n">
        <v>396.90868015</v>
      </c>
      <c r="H67" s="20" t="n">
        <v>3.29475291</v>
      </c>
      <c r="I67" s="18" t="s">
        <v>481</v>
      </c>
      <c r="J67" s="20" t="s">
        <v>481</v>
      </c>
      <c r="K67" s="18" t="s">
        <v>481</v>
      </c>
      <c r="L67" s="20" t="s">
        <v>481</v>
      </c>
      <c r="M67" s="18" t="s">
        <v>481</v>
      </c>
      <c r="N67" s="20" t="s">
        <v>481</v>
      </c>
      <c r="O67" s="18" t="s">
        <v>481</v>
      </c>
      <c r="P67" s="20" t="s">
        <v>481</v>
      </c>
      <c r="Q67" s="18" t="n">
        <v>356.55916308</v>
      </c>
      <c r="R67" s="20" t="n">
        <v>5.74895673</v>
      </c>
    </row>
    <row r="68" spans="1:18">
      <c r="A68" s="15" t="s">
        <v>543</v>
      </c>
      <c r="B68" s="17" t="n">
        <v>12083</v>
      </c>
      <c r="C68" s="18">
        <f>(33.0/B68*100)</f>
        <v/>
      </c>
      <c r="D68" s="19" t="n">
        <v>12050</v>
      </c>
      <c r="E68" s="18" t="n">
        <v>433.49971986</v>
      </c>
      <c r="F68" s="20" t="n">
        <v>1.27668527</v>
      </c>
      <c r="G68" s="18" t="n">
        <v>414.76543252</v>
      </c>
      <c r="H68" s="20" t="n">
        <v>2.7887172</v>
      </c>
      <c r="I68" s="18" t="s">
        <v>481</v>
      </c>
      <c r="J68" s="20" t="s">
        <v>481</v>
      </c>
      <c r="K68" s="18" t="s">
        <v>481</v>
      </c>
      <c r="L68" s="20" t="s">
        <v>481</v>
      </c>
      <c r="M68" s="18" t="s">
        <v>481</v>
      </c>
      <c r="N68" s="20" t="s">
        <v>481</v>
      </c>
      <c r="O68" s="18" t="s">
        <v>481</v>
      </c>
      <c r="P68" s="20" t="s">
        <v>481</v>
      </c>
      <c r="Q68" s="18" t="n">
        <v>361.54193684</v>
      </c>
      <c r="R68" s="20" t="n">
        <v>1.97306624</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434.88486177</v>
      </c>
      <c r="N69" s="20" t="n">
        <v>3.2334538</v>
      </c>
      <c r="O69" s="18" t="s">
        <v>481</v>
      </c>
      <c r="P69" s="20" t="s">
        <v>481</v>
      </c>
      <c r="Q69" s="18" t="s">
        <v>481</v>
      </c>
      <c r="R69" s="20" t="s">
        <v>481</v>
      </c>
    </row>
    <row r="70" spans="1:18">
      <c r="A70" s="15" t="s">
        <v>545</v>
      </c>
      <c r="B70" s="17" t="n">
        <v>6036</v>
      </c>
      <c r="C70" s="18">
        <f>(223.0/B70*100)</f>
        <v/>
      </c>
      <c r="D70" s="19" t="n">
        <v>5813</v>
      </c>
      <c r="E70" s="18" t="n">
        <v>491.36441382</v>
      </c>
      <c r="F70" s="20" t="n">
        <v>2.803627</v>
      </c>
      <c r="G70" s="18" t="n">
        <v>484.09941259</v>
      </c>
      <c r="H70" s="20" t="n">
        <v>4.89048052</v>
      </c>
      <c r="I70" s="18" t="s">
        <v>481</v>
      </c>
      <c r="J70" s="20" t="s">
        <v>481</v>
      </c>
      <c r="K70" s="18" t="s">
        <v>481</v>
      </c>
      <c r="L70" s="20" t="s">
        <v>481</v>
      </c>
      <c r="M70" s="18" t="s">
        <v>481</v>
      </c>
      <c r="N70" s="20" t="s">
        <v>481</v>
      </c>
      <c r="O70" s="18" t="s">
        <v>481</v>
      </c>
      <c r="P70" s="20" t="s">
        <v>481</v>
      </c>
      <c r="Q70" s="18" t="n">
        <v>439.12002561</v>
      </c>
      <c r="R70" s="20" t="n">
        <v>8.51459066</v>
      </c>
    </row>
    <row r="71" spans="1:18">
      <c r="A71" s="15" t="s">
        <v>546</v>
      </c>
      <c r="B71" s="17" t="n">
        <v>6115</v>
      </c>
      <c r="C71" s="18">
        <f>(63.0/B71*100)</f>
        <v/>
      </c>
      <c r="D71" s="19" t="n">
        <v>6052</v>
      </c>
      <c r="E71" s="18" t="n">
        <v>554.84154807</v>
      </c>
      <c r="F71" s="20" t="n">
        <v>1.31217979</v>
      </c>
      <c r="G71" s="18" t="n">
        <v>571.13971781</v>
      </c>
      <c r="H71" s="20" t="n">
        <v>4.41609368</v>
      </c>
      <c r="I71" s="18" t="s">
        <v>481</v>
      </c>
      <c r="J71" s="20" t="s">
        <v>481</v>
      </c>
      <c r="K71" s="18" t="s">
        <v>481</v>
      </c>
      <c r="L71" s="20" t="s">
        <v>481</v>
      </c>
      <c r="M71" s="18" t="s">
        <v>481</v>
      </c>
      <c r="N71" s="20" t="s">
        <v>481</v>
      </c>
      <c r="O71" s="18" t="s">
        <v>481</v>
      </c>
      <c r="P71" s="20" t="s">
        <v>481</v>
      </c>
      <c r="Q71" s="18" t="n">
        <v>511.93950519</v>
      </c>
      <c r="R71" s="20" t="n">
        <v>15.48601117</v>
      </c>
    </row>
    <row r="72" spans="1:18">
      <c r="A72" s="15" t="s">
        <v>547</v>
      </c>
      <c r="B72" s="17" t="n">
        <v>7708</v>
      </c>
      <c r="C72" s="18">
        <f>(12.0/B72*100)</f>
        <v/>
      </c>
      <c r="D72" s="19" t="n">
        <v>7696</v>
      </c>
      <c r="E72" s="18" t="n">
        <v>529.26777173</v>
      </c>
      <c r="F72" s="20" t="n">
        <v>2.84287732</v>
      </c>
      <c r="G72" s="18" t="n">
        <v>564.7562490399999</v>
      </c>
      <c r="H72" s="20" t="n">
        <v>4.49323866</v>
      </c>
      <c r="I72" s="18" t="s">
        <v>481</v>
      </c>
      <c r="J72" s="20" t="s">
        <v>481</v>
      </c>
      <c r="K72" s="18" t="s">
        <v>481</v>
      </c>
      <c r="L72" s="20" t="s">
        <v>481</v>
      </c>
      <c r="M72" s="18" t="s">
        <v>481</v>
      </c>
      <c r="N72" s="20" t="s">
        <v>481</v>
      </c>
      <c r="O72" s="18" t="s">
        <v>481</v>
      </c>
      <c r="P72" s="20" t="s">
        <v>481</v>
      </c>
      <c r="Q72" s="18" t="n">
        <v>467.42584744</v>
      </c>
      <c r="R72" s="20" t="n">
        <v>17.79183177</v>
      </c>
    </row>
    <row r="73" spans="1:18">
      <c r="A73" s="15" t="s">
        <v>548</v>
      </c>
      <c r="B73" s="17" t="n">
        <v>8249</v>
      </c>
      <c r="C73" s="18">
        <f>(224.0/B73*100)</f>
        <v/>
      </c>
      <c r="D73" s="19" t="n">
        <v>8025</v>
      </c>
      <c r="E73" s="18" t="n">
        <v>425.45718093</v>
      </c>
      <c r="F73" s="20" t="n">
        <v>2.9734523</v>
      </c>
      <c r="G73" s="18" t="n">
        <v>393.67306049</v>
      </c>
      <c r="H73" s="20" t="n">
        <v>4.2686274</v>
      </c>
      <c r="I73" s="18" t="s">
        <v>481</v>
      </c>
      <c r="J73" s="20" t="s">
        <v>481</v>
      </c>
      <c r="K73" s="18" t="s">
        <v>481</v>
      </c>
      <c r="L73" s="20" t="s">
        <v>481</v>
      </c>
      <c r="M73" s="18" t="s">
        <v>481</v>
      </c>
      <c r="N73" s="20" t="s">
        <v>481</v>
      </c>
      <c r="O73" s="18" t="s">
        <v>481</v>
      </c>
      <c r="P73" s="20" t="s">
        <v>481</v>
      </c>
      <c r="Q73" s="18" t="n">
        <v>368.46257781</v>
      </c>
      <c r="R73" s="20" t="n">
        <v>9.537538639999999</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424.59045417</v>
      </c>
      <c r="N74" s="20" t="n">
        <v>1.40919814</v>
      </c>
      <c r="O74" s="18" t="s">
        <v>481</v>
      </c>
      <c r="P74" s="20" t="s">
        <v>481</v>
      </c>
      <c r="Q74" s="18" t="s">
        <v>481</v>
      </c>
      <c r="R74" s="20" t="s">
        <v>481</v>
      </c>
    </row>
    <row r="75" spans="1:18">
      <c r="A75" s="15" t="s">
        <v>550</v>
      </c>
      <c r="B75" s="17" t="n">
        <v>5375</v>
      </c>
      <c r="C75" s="18">
        <f>(365.0/B75*100)</f>
        <v/>
      </c>
      <c r="D75" s="19" t="n">
        <v>5010</v>
      </c>
      <c r="E75" s="18" t="n">
        <v>395.01075243</v>
      </c>
      <c r="F75" s="20" t="n">
        <v>2.62355492</v>
      </c>
      <c r="G75" s="18" t="n">
        <v>380.97742633</v>
      </c>
      <c r="H75" s="20" t="n">
        <v>2.97678987</v>
      </c>
      <c r="I75" s="18" t="s">
        <v>481</v>
      </c>
      <c r="J75" s="20" t="s">
        <v>481</v>
      </c>
      <c r="K75" s="18" t="s">
        <v>481</v>
      </c>
      <c r="L75" s="20" t="s">
        <v>481</v>
      </c>
      <c r="M75" s="18" t="s">
        <v>481</v>
      </c>
      <c r="N75" s="20" t="s">
        <v>481</v>
      </c>
      <c r="O75" s="18" t="s">
        <v>481</v>
      </c>
      <c r="P75" s="20" t="s">
        <v>481</v>
      </c>
      <c r="Q75" s="18" t="n">
        <v>364.11222509</v>
      </c>
      <c r="R75" s="20" t="n">
        <v>4.0894912</v>
      </c>
    </row>
    <row r="76" spans="1:18">
      <c r="A76" s="15" t="s">
        <v>551</v>
      </c>
      <c r="B76" s="17" t="n">
        <v>14167</v>
      </c>
      <c r="C76" s="18">
        <f>(239.0/B76*100)</f>
        <v/>
      </c>
      <c r="D76" s="19" t="n">
        <v>13928</v>
      </c>
      <c r="E76" s="18" t="n">
        <v>444.17014632</v>
      </c>
      <c r="F76" s="20" t="n">
        <v>2.48455438</v>
      </c>
      <c r="G76" s="18" t="n">
        <v>431.91138981</v>
      </c>
      <c r="H76" s="20" t="n">
        <v>4.87873901</v>
      </c>
      <c r="I76" s="18" t="s">
        <v>481</v>
      </c>
      <c r="J76" s="20" t="s">
        <v>481</v>
      </c>
      <c r="K76" s="18" t="s">
        <v>481</v>
      </c>
      <c r="L76" s="20" t="s">
        <v>481</v>
      </c>
      <c r="M76" s="18" t="s">
        <v>481</v>
      </c>
      <c r="N76" s="20" t="s">
        <v>481</v>
      </c>
      <c r="O76" s="18" t="s">
        <v>481</v>
      </c>
      <c r="P76" s="20" t="s">
        <v>481</v>
      </c>
      <c r="Q76" s="18" t="n">
        <v>362.9252344</v>
      </c>
      <c r="R76" s="20" t="n">
        <v>4.29230668</v>
      </c>
    </row>
    <row r="77" spans="1:18">
      <c r="A77" s="15" t="s">
        <v>552</v>
      </c>
      <c r="B77" s="17" t="n">
        <v>6062</v>
      </c>
      <c r="C77" s="18">
        <f>(534.0/B77*100)</f>
        <v/>
      </c>
      <c r="D77" s="19" t="n">
        <v>5528</v>
      </c>
      <c r="E77" s="18" t="n">
        <v>448.85662711</v>
      </c>
      <c r="F77" s="20" t="n">
        <v>2.59225183</v>
      </c>
      <c r="G77" s="18" t="n">
        <v>416.3685367</v>
      </c>
      <c r="H77" s="20" t="n">
        <v>4.79555908</v>
      </c>
      <c r="I77" s="18" t="s">
        <v>481</v>
      </c>
      <c r="J77" s="20" t="s">
        <v>481</v>
      </c>
      <c r="K77" s="18" t="s">
        <v>481</v>
      </c>
      <c r="L77" s="20" t="s">
        <v>481</v>
      </c>
      <c r="M77" s="18" t="s">
        <v>481</v>
      </c>
      <c r="N77" s="20" t="s">
        <v>481</v>
      </c>
      <c r="O77" s="18" t="s">
        <v>481</v>
      </c>
      <c r="P77" s="20" t="s">
        <v>481</v>
      </c>
      <c r="Q77" s="18" t="n">
        <v>377.28540012</v>
      </c>
      <c r="R77" s="20" t="n">
        <v>3.34535208</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524.64451931</v>
      </c>
      <c r="N78" s="20" t="n">
        <v>3.91006783</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475.18659836</v>
      </c>
      <c r="N79" s="20" t="n">
        <v>6.280552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456.48357586</v>
      </c>
      <c r="N80" s="20" t="n">
        <v>3.67164431</v>
      </c>
      <c r="O80" s="18" t="s">
        <v>481</v>
      </c>
      <c r="P80" s="20" t="s">
        <v>481</v>
      </c>
      <c r="Q80" s="18" t="s">
        <v>481</v>
      </c>
      <c r="R80" s="20" t="s">
        <v>481</v>
      </c>
    </row>
    <row r="81" spans="1:18">
      <c r="A81" s="23" t="s">
        <v>556</v>
      </c>
      <c r="B81" s="17" t="n">
        <v>8861</v>
      </c>
      <c r="C81" s="18">
        <f>(129.0/B81*100)</f>
        <v/>
      </c>
      <c r="D81" s="19" t="n">
        <v>8732</v>
      </c>
      <c r="E81" s="18" t="n">
        <v>443.69189741</v>
      </c>
      <c r="F81" s="20" t="n">
        <v>3.13428135</v>
      </c>
      <c r="G81" s="18" t="n">
        <v>447.1022999</v>
      </c>
      <c r="H81" s="20" t="n">
        <v>4.76321261</v>
      </c>
      <c r="I81" s="18" t="s">
        <v>481</v>
      </c>
      <c r="J81" s="20" t="s">
        <v>481</v>
      </c>
      <c r="K81" s="18" t="s">
        <v>481</v>
      </c>
      <c r="L81" s="20" t="s">
        <v>481</v>
      </c>
      <c r="M81" s="18" t="s">
        <v>481</v>
      </c>
      <c r="N81" s="20" t="s">
        <v>481</v>
      </c>
      <c r="O81" s="18" t="s">
        <v>481</v>
      </c>
      <c r="P81" s="20" t="s">
        <v>481</v>
      </c>
      <c r="Q81" s="18" t="n">
        <v>394.83686582</v>
      </c>
      <c r="R81" s="20" t="n">
        <v>10.19820839</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907</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503.49201023</v>
      </c>
      <c r="F7" s="20" t="n">
        <v>2.16809563</v>
      </c>
      <c r="G7" s="18" t="n">
        <v>523.05481618</v>
      </c>
      <c r="H7" s="20" t="n">
        <v>1.62073672</v>
      </c>
      <c r="I7" s="18" t="s">
        <v>481</v>
      </c>
      <c r="J7" s="20" t="s">
        <v>481</v>
      </c>
      <c r="K7" s="18" t="s">
        <v>481</v>
      </c>
      <c r="L7" s="20" t="s">
        <v>481</v>
      </c>
      <c r="M7" s="18" t="s">
        <v>481</v>
      </c>
      <c r="N7" s="20" t="s">
        <v>481</v>
      </c>
      <c r="O7" s="18" t="s">
        <v>481</v>
      </c>
      <c r="P7" s="20" t="s">
        <v>481</v>
      </c>
      <c r="Q7" s="18" t="n">
        <v>482.86787678</v>
      </c>
      <c r="R7" s="20" t="n">
        <v>4.24484132</v>
      </c>
    </row>
    <row r="8" spans="1:18">
      <c r="A8" s="15" t="s">
        <v>483</v>
      </c>
      <c r="B8" s="17" t="n">
        <v>7007</v>
      </c>
      <c r="C8" s="18">
        <f>(357.0/B8*100)</f>
        <v/>
      </c>
      <c r="D8" s="19" t="n">
        <v>6650</v>
      </c>
      <c r="E8" s="18" t="n">
        <v>504.06842658</v>
      </c>
      <c r="F8" s="20" t="n">
        <v>3.74506976</v>
      </c>
      <c r="G8" s="18" t="n">
        <v>495.83171525</v>
      </c>
      <c r="H8" s="20" t="n">
        <v>2.69124272</v>
      </c>
      <c r="I8" s="18" t="s">
        <v>481</v>
      </c>
      <c r="J8" s="20" t="s">
        <v>481</v>
      </c>
      <c r="K8" s="18" t="s">
        <v>481</v>
      </c>
      <c r="L8" s="20" t="s">
        <v>481</v>
      </c>
      <c r="M8" s="18" t="n">
        <v>368.48347797</v>
      </c>
      <c r="N8" s="20" t="n">
        <v>14.99112476</v>
      </c>
      <c r="O8" s="18" t="s">
        <v>481</v>
      </c>
      <c r="P8" s="20" t="s">
        <v>481</v>
      </c>
      <c r="Q8" s="18" t="n">
        <v>433.97154699</v>
      </c>
      <c r="R8" s="20" t="n">
        <v>6.69329138</v>
      </c>
    </row>
    <row r="9" spans="1:18">
      <c r="A9" s="15" t="s">
        <v>484</v>
      </c>
      <c r="B9" s="17" t="n">
        <v>9651</v>
      </c>
      <c r="C9" s="18">
        <f>(381.0/B9*100)</f>
        <v/>
      </c>
      <c r="D9" s="19" t="n">
        <v>9270</v>
      </c>
      <c r="E9" s="18" t="n">
        <v>508.48046853</v>
      </c>
      <c r="F9" s="20" t="n">
        <v>2.68883972</v>
      </c>
      <c r="G9" s="18" t="n">
        <v>515.22932676</v>
      </c>
      <c r="H9" s="20" t="n">
        <v>2.5430677</v>
      </c>
      <c r="I9" s="18" t="s">
        <v>481</v>
      </c>
      <c r="J9" s="20" t="s">
        <v>481</v>
      </c>
      <c r="K9" s="18" t="s">
        <v>481</v>
      </c>
      <c r="L9" s="20" t="s">
        <v>481</v>
      </c>
      <c r="M9" s="18" t="n">
        <v>374.78530698</v>
      </c>
      <c r="N9" s="20" t="n">
        <v>11.62763904</v>
      </c>
      <c r="O9" s="18" t="s">
        <v>481</v>
      </c>
      <c r="P9" s="20" t="s">
        <v>481</v>
      </c>
      <c r="Q9" s="18" t="n">
        <v>434.10737165</v>
      </c>
      <c r="R9" s="20" t="n">
        <v>7.79776995</v>
      </c>
    </row>
    <row r="10" spans="1:18">
      <c r="A10" s="15" t="s">
        <v>485</v>
      </c>
      <c r="B10" s="17" t="n">
        <v>20058</v>
      </c>
      <c r="C10" s="18">
        <f>(596.0/B10*100)</f>
        <v/>
      </c>
      <c r="D10" s="19" t="n">
        <v>19462</v>
      </c>
      <c r="E10" s="18" t="n">
        <v>527.0270825699999</v>
      </c>
      <c r="F10" s="20" t="n">
        <v>2.20811266</v>
      </c>
      <c r="G10" s="18" t="n">
        <v>537.15527184</v>
      </c>
      <c r="H10" s="20" t="n">
        <v>2.32442602</v>
      </c>
      <c r="I10" s="18" t="s">
        <v>481</v>
      </c>
      <c r="J10" s="20" t="s">
        <v>481</v>
      </c>
      <c r="K10" s="18" t="s">
        <v>481</v>
      </c>
      <c r="L10" s="20" t="s">
        <v>481</v>
      </c>
      <c r="M10" s="18" t="s">
        <v>481</v>
      </c>
      <c r="N10" s="20" t="s">
        <v>481</v>
      </c>
      <c r="O10" s="18" t="s">
        <v>481</v>
      </c>
      <c r="P10" s="20" t="s">
        <v>481</v>
      </c>
      <c r="Q10" s="18" t="n">
        <v>465.15346596</v>
      </c>
      <c r="R10" s="20" t="n">
        <v>5.98581048</v>
      </c>
    </row>
    <row r="11" spans="1:18">
      <c r="A11" s="15" t="s">
        <v>486</v>
      </c>
      <c r="B11" s="17" t="n">
        <v>7053</v>
      </c>
      <c r="C11" s="18">
        <f>(274.0/B11*100)</f>
        <v/>
      </c>
      <c r="D11" s="19" t="n">
        <v>6779</v>
      </c>
      <c r="E11" s="18" t="n">
        <v>449.48652109</v>
      </c>
      <c r="F11" s="20" t="n">
        <v>3.06470442</v>
      </c>
      <c r="G11" s="18" t="n">
        <v>453.15507512</v>
      </c>
      <c r="H11" s="20" t="n">
        <v>2.84491445</v>
      </c>
      <c r="I11" s="18" t="s">
        <v>481</v>
      </c>
      <c r="J11" s="20" t="s">
        <v>481</v>
      </c>
      <c r="K11" s="18" t="s">
        <v>481</v>
      </c>
      <c r="L11" s="20" t="s">
        <v>481</v>
      </c>
      <c r="M11" s="18" t="s">
        <v>481</v>
      </c>
      <c r="N11" s="20" t="s">
        <v>481</v>
      </c>
      <c r="O11" s="18" t="s">
        <v>481</v>
      </c>
      <c r="P11" s="20" t="s">
        <v>481</v>
      </c>
      <c r="Q11" s="18" t="n">
        <v>422.14490209</v>
      </c>
      <c r="R11" s="20" t="n">
        <v>5.82140332</v>
      </c>
    </row>
    <row r="12" spans="1:18">
      <c r="A12" s="15" t="s">
        <v>487</v>
      </c>
      <c r="B12" s="17" t="n">
        <v>6894</v>
      </c>
      <c r="C12" s="18">
        <f>(61.0/B12*100)</f>
        <v/>
      </c>
      <c r="D12" s="19" t="n">
        <v>6833</v>
      </c>
      <c r="E12" s="18" t="n">
        <v>496.89872752</v>
      </c>
      <c r="F12" s="20" t="n">
        <v>2.5610607</v>
      </c>
      <c r="G12" s="18" t="n">
        <v>502.97492484</v>
      </c>
      <c r="H12" s="20" t="n">
        <v>2.14440501</v>
      </c>
      <c r="I12" s="18" t="s">
        <v>481</v>
      </c>
      <c r="J12" s="20" t="s">
        <v>481</v>
      </c>
      <c r="K12" s="18" t="s">
        <v>481</v>
      </c>
      <c r="L12" s="20" t="s">
        <v>481</v>
      </c>
      <c r="M12" s="18" t="n">
        <v>366.6777112</v>
      </c>
      <c r="N12" s="20" t="n">
        <v>14.39052153</v>
      </c>
      <c r="O12" s="18" t="s">
        <v>481</v>
      </c>
      <c r="P12" s="20" t="s">
        <v>481</v>
      </c>
      <c r="Q12" s="18" t="n">
        <v>404.31251751</v>
      </c>
      <c r="R12" s="20" t="n">
        <v>6.18314824</v>
      </c>
    </row>
    <row r="13" spans="1:18">
      <c r="A13" s="15" t="s">
        <v>488</v>
      </c>
      <c r="B13" s="17" t="n">
        <v>7161</v>
      </c>
      <c r="C13" s="18">
        <f>(380.0/B13*100)</f>
        <v/>
      </c>
      <c r="D13" s="19" t="n">
        <v>6781</v>
      </c>
      <c r="E13" s="18" t="n">
        <v>506.76838108</v>
      </c>
      <c r="F13" s="20" t="n">
        <v>2.42853021</v>
      </c>
      <c r="G13" s="18" t="n">
        <v>510.43019307</v>
      </c>
      <c r="H13" s="20" t="n">
        <v>2.65978183</v>
      </c>
      <c r="I13" s="18" t="s">
        <v>481</v>
      </c>
      <c r="J13" s="20" t="s">
        <v>481</v>
      </c>
      <c r="K13" s="18" t="s">
        <v>481</v>
      </c>
      <c r="L13" s="20" t="s">
        <v>481</v>
      </c>
      <c r="M13" s="18" t="n">
        <v>436.36003517</v>
      </c>
      <c r="N13" s="20" t="n">
        <v>6.43426798</v>
      </c>
      <c r="O13" s="18" t="s">
        <v>481</v>
      </c>
      <c r="P13" s="20" t="s">
        <v>481</v>
      </c>
      <c r="Q13" s="18" t="n">
        <v>419.63176726</v>
      </c>
      <c r="R13" s="20" t="n">
        <v>7.28553799</v>
      </c>
    </row>
    <row r="14" spans="1:18">
      <c r="A14" s="15" t="s">
        <v>489</v>
      </c>
      <c r="B14" s="17" t="n">
        <v>5587</v>
      </c>
      <c r="C14" s="18">
        <f>(102.0/B14*100)</f>
        <v/>
      </c>
      <c r="D14" s="19" t="n">
        <v>5485</v>
      </c>
      <c r="E14" s="18" t="n">
        <v>538.62887978</v>
      </c>
      <c r="F14" s="20" t="n">
        <v>2.61871314</v>
      </c>
      <c r="G14" s="18" t="n">
        <v>535.66187388</v>
      </c>
      <c r="H14" s="20" t="n">
        <v>2.45893946</v>
      </c>
      <c r="I14" s="18" t="s">
        <v>481</v>
      </c>
      <c r="J14" s="20" t="s">
        <v>481</v>
      </c>
      <c r="K14" s="18" t="s">
        <v>481</v>
      </c>
      <c r="L14" s="20" t="s">
        <v>481</v>
      </c>
      <c r="M14" s="18" t="s">
        <v>481</v>
      </c>
      <c r="N14" s="20" t="s">
        <v>481</v>
      </c>
      <c r="O14" s="18" t="s">
        <v>481</v>
      </c>
      <c r="P14" s="20" t="s">
        <v>481</v>
      </c>
      <c r="Q14" s="18" t="n">
        <v>463.08132608</v>
      </c>
      <c r="R14" s="20" t="n">
        <v>9.3754393</v>
      </c>
    </row>
    <row r="15" spans="1:18">
      <c r="A15" s="15" t="s">
        <v>490</v>
      </c>
      <c r="B15" s="17" t="n">
        <v>5882</v>
      </c>
      <c r="C15" s="18">
        <f>(218.0/B15*100)</f>
        <v/>
      </c>
      <c r="D15" s="19" t="n">
        <v>5664</v>
      </c>
      <c r="E15" s="18" t="n">
        <v>529.39630643</v>
      </c>
      <c r="F15" s="20" t="n">
        <v>2.66240318</v>
      </c>
      <c r="G15" s="18" t="n">
        <v>540.60436219</v>
      </c>
      <c r="H15" s="20" t="n">
        <v>2.62987896</v>
      </c>
      <c r="I15" s="18" t="s">
        <v>481</v>
      </c>
      <c r="J15" s="20" t="s">
        <v>481</v>
      </c>
      <c r="K15" s="18" t="s">
        <v>481</v>
      </c>
      <c r="L15" s="20" t="s">
        <v>481</v>
      </c>
      <c r="M15" s="18" t="n">
        <v>375.95013089</v>
      </c>
      <c r="N15" s="20" t="n">
        <v>17.42774697</v>
      </c>
      <c r="O15" s="18" t="s">
        <v>481</v>
      </c>
      <c r="P15" s="20" t="s">
        <v>481</v>
      </c>
      <c r="Q15" s="18" t="n">
        <v>469.84710668</v>
      </c>
      <c r="R15" s="20" t="n">
        <v>7.29795751</v>
      </c>
    </row>
    <row r="16" spans="1:18">
      <c r="A16" s="15" t="s">
        <v>491</v>
      </c>
      <c r="B16" s="17" t="n">
        <v>6108</v>
      </c>
      <c r="C16" s="18">
        <f>(210.0/B16*100)</f>
        <v/>
      </c>
      <c r="D16" s="19" t="n">
        <v>5898</v>
      </c>
      <c r="E16" s="18" t="n">
        <v>498.67249774</v>
      </c>
      <c r="F16" s="20" t="n">
        <v>2.42214813</v>
      </c>
      <c r="G16" s="18" t="n">
        <v>507.6528032</v>
      </c>
      <c r="H16" s="20" t="n">
        <v>2.44179787</v>
      </c>
      <c r="I16" s="18" t="s">
        <v>481</v>
      </c>
      <c r="J16" s="20" t="s">
        <v>481</v>
      </c>
      <c r="K16" s="18" t="s">
        <v>481</v>
      </c>
      <c r="L16" s="20" t="s">
        <v>481</v>
      </c>
      <c r="M16" s="18" t="s">
        <v>481</v>
      </c>
      <c r="N16" s="20" t="s">
        <v>481</v>
      </c>
      <c r="O16" s="18" t="s">
        <v>481</v>
      </c>
      <c r="P16" s="20" t="s">
        <v>481</v>
      </c>
      <c r="Q16" s="18" t="n">
        <v>420.72920658</v>
      </c>
      <c r="R16" s="20" t="n">
        <v>9.462632169999999</v>
      </c>
    </row>
    <row r="17" spans="1:18">
      <c r="A17" s="15" t="s">
        <v>492</v>
      </c>
      <c r="B17" s="17" t="n">
        <v>6504</v>
      </c>
      <c r="C17" s="18">
        <f>(2822.0/B17*100)</f>
        <v/>
      </c>
      <c r="D17" s="19" t="n">
        <v>3682</v>
      </c>
      <c r="E17" s="18" t="n">
        <v>521.2861353</v>
      </c>
      <c r="F17" s="20" t="n">
        <v>4.60944538</v>
      </c>
      <c r="G17" s="18" t="n">
        <v>518.8683789</v>
      </c>
      <c r="H17" s="20" t="n">
        <v>3.38569906</v>
      </c>
      <c r="I17" s="18" t="s">
        <v>481</v>
      </c>
      <c r="J17" s="20" t="s">
        <v>481</v>
      </c>
      <c r="K17" s="18" t="s">
        <v>481</v>
      </c>
      <c r="L17" s="20" t="s">
        <v>481</v>
      </c>
      <c r="M17" s="18" t="n">
        <v>360.48925247</v>
      </c>
      <c r="N17" s="20" t="n">
        <v>12.44339086</v>
      </c>
      <c r="O17" s="18" t="s">
        <v>481</v>
      </c>
      <c r="P17" s="20" t="s">
        <v>481</v>
      </c>
      <c r="Q17" s="18" t="n">
        <v>467.6969841</v>
      </c>
      <c r="R17" s="20" t="n">
        <v>7.25244519</v>
      </c>
    </row>
    <row r="18" spans="1:18">
      <c r="A18" s="15" t="s">
        <v>493</v>
      </c>
      <c r="B18" s="17" t="n">
        <v>5532</v>
      </c>
      <c r="C18" s="18">
        <f>(33.0/B18*100)</f>
        <v/>
      </c>
      <c r="D18" s="19" t="n">
        <v>5499</v>
      </c>
      <c r="E18" s="18" t="n">
        <v>449.59132738</v>
      </c>
      <c r="F18" s="20" t="n">
        <v>4.36127136</v>
      </c>
      <c r="G18" s="18" t="n">
        <v>467.82557113</v>
      </c>
      <c r="H18" s="20" t="n">
        <v>3.47121824</v>
      </c>
      <c r="I18" s="18" t="s">
        <v>481</v>
      </c>
      <c r="J18" s="20" t="s">
        <v>481</v>
      </c>
      <c r="K18" s="18" t="s">
        <v>481</v>
      </c>
      <c r="L18" s="20" t="s">
        <v>481</v>
      </c>
      <c r="M18" s="18" t="s">
        <v>481</v>
      </c>
      <c r="N18" s="20" t="s">
        <v>481</v>
      </c>
      <c r="O18" s="18" t="s">
        <v>481</v>
      </c>
      <c r="P18" s="20" t="s">
        <v>481</v>
      </c>
      <c r="Q18" s="18" t="n">
        <v>388.35385567</v>
      </c>
      <c r="R18" s="20" t="n">
        <v>8.321245579999999</v>
      </c>
    </row>
    <row r="19" spans="1:18">
      <c r="A19" s="15" t="s">
        <v>494</v>
      </c>
      <c r="B19" s="17" t="n">
        <v>5658</v>
      </c>
      <c r="C19" s="18">
        <f>(541.0/B19*100)</f>
        <v/>
      </c>
      <c r="D19" s="19" t="n">
        <v>5117</v>
      </c>
      <c r="E19" s="18" t="n">
        <v>473.93485897</v>
      </c>
      <c r="F19" s="20" t="n">
        <v>3.2403103</v>
      </c>
      <c r="G19" s="18" t="n">
        <v>490.78194896</v>
      </c>
      <c r="H19" s="20" t="n">
        <v>2.97386473</v>
      </c>
      <c r="I19" s="18" t="s">
        <v>481</v>
      </c>
      <c r="J19" s="20" t="s">
        <v>481</v>
      </c>
      <c r="K19" s="18" t="s">
        <v>481</v>
      </c>
      <c r="L19" s="20" t="s">
        <v>481</v>
      </c>
      <c r="M19" s="18" t="s">
        <v>481</v>
      </c>
      <c r="N19" s="20" t="s">
        <v>481</v>
      </c>
      <c r="O19" s="18" t="s">
        <v>481</v>
      </c>
      <c r="P19" s="20" t="s">
        <v>481</v>
      </c>
      <c r="Q19" s="18" t="n">
        <v>400.58884728</v>
      </c>
      <c r="R19" s="20" t="n">
        <v>7.55301503</v>
      </c>
    </row>
    <row r="20" spans="1:18">
      <c r="A20" s="15" t="s">
        <v>495</v>
      </c>
      <c r="B20" s="17" t="n">
        <v>3371</v>
      </c>
      <c r="C20" s="18">
        <f>(75.0/B20*100)</f>
        <v/>
      </c>
      <c r="D20" s="19" t="n">
        <v>3296</v>
      </c>
      <c r="E20" s="18" t="n">
        <v>470.03278181</v>
      </c>
      <c r="F20" s="20" t="n">
        <v>2.61994443</v>
      </c>
      <c r="G20" s="18" t="n">
        <v>482.76027362</v>
      </c>
      <c r="H20" s="20" t="n">
        <v>2.18287693</v>
      </c>
      <c r="I20" s="18" t="s">
        <v>481</v>
      </c>
      <c r="J20" s="20" t="s">
        <v>481</v>
      </c>
      <c r="K20" s="18" t="s">
        <v>481</v>
      </c>
      <c r="L20" s="20" t="s">
        <v>481</v>
      </c>
      <c r="M20" s="18" t="s">
        <v>481</v>
      </c>
      <c r="N20" s="20" t="s">
        <v>481</v>
      </c>
      <c r="O20" s="18" t="s">
        <v>481</v>
      </c>
      <c r="P20" s="20" t="s">
        <v>481</v>
      </c>
      <c r="Q20" s="18" t="n">
        <v>438.6235522</v>
      </c>
      <c r="R20" s="20" t="n">
        <v>6.33633548</v>
      </c>
    </row>
    <row r="21" spans="1:18">
      <c r="A21" s="15" t="s">
        <v>496</v>
      </c>
      <c r="B21" s="17" t="n">
        <v>5741</v>
      </c>
      <c r="C21" s="18">
        <f>(97.0/B21*100)</f>
        <v/>
      </c>
      <c r="D21" s="19" t="n">
        <v>5644</v>
      </c>
      <c r="E21" s="18" t="n">
        <v>499.37000164</v>
      </c>
      <c r="F21" s="20" t="n">
        <v>3.13699838</v>
      </c>
      <c r="G21" s="18" t="n">
        <v>507.85266292</v>
      </c>
      <c r="H21" s="20" t="n">
        <v>2.59528058</v>
      </c>
      <c r="I21" s="18" t="s">
        <v>481</v>
      </c>
      <c r="J21" s="20" t="s">
        <v>481</v>
      </c>
      <c r="K21" s="18" t="s">
        <v>481</v>
      </c>
      <c r="L21" s="20" t="s">
        <v>481</v>
      </c>
      <c r="M21" s="18" t="s">
        <v>481</v>
      </c>
      <c r="N21" s="20" t="s">
        <v>481</v>
      </c>
      <c r="O21" s="18" t="s">
        <v>481</v>
      </c>
      <c r="P21" s="20" t="s">
        <v>481</v>
      </c>
      <c r="Q21" s="18" t="n">
        <v>463.25008186</v>
      </c>
      <c r="R21" s="20" t="n">
        <v>8.4116781</v>
      </c>
    </row>
    <row r="22" spans="1:18">
      <c r="A22" s="15" t="s">
        <v>497</v>
      </c>
      <c r="B22" s="17" t="n">
        <v>6598</v>
      </c>
      <c r="C22" s="18">
        <f>(46.0/B22*100)</f>
        <v/>
      </c>
      <c r="D22" s="19" t="n">
        <v>6552</v>
      </c>
      <c r="E22" s="18" t="n">
        <v>460.01747808</v>
      </c>
      <c r="F22" s="20" t="n">
        <v>3.77595493</v>
      </c>
      <c r="G22" s="18" t="n">
        <v>493.33368013</v>
      </c>
      <c r="H22" s="20" t="n">
        <v>4.33996545</v>
      </c>
      <c r="I22" s="18" t="s">
        <v>481</v>
      </c>
      <c r="J22" s="20" t="s">
        <v>481</v>
      </c>
      <c r="K22" s="18" t="s">
        <v>481</v>
      </c>
      <c r="L22" s="20" t="s">
        <v>481</v>
      </c>
      <c r="M22" s="18" t="n">
        <v>448.28166515</v>
      </c>
      <c r="N22" s="20" t="n">
        <v>8.782882710000001</v>
      </c>
      <c r="O22" s="18" t="s">
        <v>481</v>
      </c>
      <c r="P22" s="20" t="s">
        <v>481</v>
      </c>
      <c r="Q22" s="18" t="n">
        <v>362.21746352</v>
      </c>
      <c r="R22" s="20" t="n">
        <v>7.83642274</v>
      </c>
    </row>
    <row r="23" spans="1:18">
      <c r="A23" s="15" t="s">
        <v>498</v>
      </c>
      <c r="B23" s="17" t="n">
        <v>11583</v>
      </c>
      <c r="C23" s="18">
        <f>(329.0/B23*100)</f>
        <v/>
      </c>
      <c r="D23" s="19" t="n">
        <v>11254</v>
      </c>
      <c r="E23" s="18" t="n">
        <v>483.11666814</v>
      </c>
      <c r="F23" s="20" t="n">
        <v>2.97852244</v>
      </c>
      <c r="G23" s="18" t="n">
        <v>484.28743233</v>
      </c>
      <c r="H23" s="20" t="n">
        <v>3.06482095</v>
      </c>
      <c r="I23" s="18" t="s">
        <v>481</v>
      </c>
      <c r="J23" s="20" t="s">
        <v>481</v>
      </c>
      <c r="K23" s="18" t="s">
        <v>481</v>
      </c>
      <c r="L23" s="20" t="s">
        <v>481</v>
      </c>
      <c r="M23" s="18" t="s">
        <v>481</v>
      </c>
      <c r="N23" s="20" t="s">
        <v>481</v>
      </c>
      <c r="O23" s="18" t="s">
        <v>481</v>
      </c>
      <c r="P23" s="20" t="s">
        <v>481</v>
      </c>
      <c r="Q23" s="18" t="n">
        <v>421.15000614</v>
      </c>
      <c r="R23" s="20" t="n">
        <v>7.80063683</v>
      </c>
    </row>
    <row r="24" spans="1:18">
      <c r="A24" s="15" t="s">
        <v>499</v>
      </c>
      <c r="B24" s="17" t="n">
        <v>6647</v>
      </c>
      <c r="C24" s="18">
        <f>(23.0/B24*100)</f>
        <v/>
      </c>
      <c r="D24" s="19" t="n">
        <v>6624</v>
      </c>
      <c r="E24" s="18" t="n">
        <v>531.53775531</v>
      </c>
      <c r="F24" s="20" t="n">
        <v>3.9832111</v>
      </c>
      <c r="G24" s="18" t="n">
        <v>544.43385833</v>
      </c>
      <c r="H24" s="20" t="n">
        <v>2.73142215</v>
      </c>
      <c r="I24" s="18" t="s">
        <v>481</v>
      </c>
      <c r="J24" s="20" t="s">
        <v>481</v>
      </c>
      <c r="K24" s="18" t="s">
        <v>481</v>
      </c>
      <c r="L24" s="20" t="s">
        <v>481</v>
      </c>
      <c r="M24" s="18" t="s">
        <v>481</v>
      </c>
      <c r="N24" s="20" t="s">
        <v>481</v>
      </c>
      <c r="O24" s="18" t="s">
        <v>481</v>
      </c>
      <c r="P24" s="20" t="s">
        <v>481</v>
      </c>
      <c r="Q24" s="18" t="n">
        <v>479.46696117</v>
      </c>
      <c r="R24" s="20" t="n">
        <v>10.92622056</v>
      </c>
    </row>
    <row r="25" spans="1:18">
      <c r="A25" s="15" t="s">
        <v>500</v>
      </c>
      <c r="B25" s="17" t="n">
        <v>5581</v>
      </c>
      <c r="C25" s="18">
        <f>(26.0/B25*100)</f>
        <v/>
      </c>
      <c r="D25" s="19" t="n">
        <v>5555</v>
      </c>
      <c r="E25" s="18" t="n">
        <v>490.77260993</v>
      </c>
      <c r="F25" s="20" t="n">
        <v>5.05902911</v>
      </c>
      <c r="G25" s="18" t="n">
        <v>523.44432904</v>
      </c>
      <c r="H25" s="20" t="n">
        <v>3.16978968</v>
      </c>
      <c r="I25" s="18" t="s">
        <v>481</v>
      </c>
      <c r="J25" s="20" t="s">
        <v>481</v>
      </c>
      <c r="K25" s="18" t="s">
        <v>481</v>
      </c>
      <c r="L25" s="20" t="s">
        <v>481</v>
      </c>
      <c r="M25" s="18" t="s">
        <v>481</v>
      </c>
      <c r="N25" s="20" t="s">
        <v>481</v>
      </c>
      <c r="O25" s="18" t="s">
        <v>481</v>
      </c>
      <c r="P25" s="20" t="s">
        <v>481</v>
      </c>
      <c r="Q25" s="18" t="n">
        <v>495.91167865</v>
      </c>
      <c r="R25" s="20" t="n">
        <v>10.62201369</v>
      </c>
    </row>
    <row r="26" spans="1:18">
      <c r="A26" s="15" t="s">
        <v>501</v>
      </c>
      <c r="B26" s="17" t="n">
        <v>4869</v>
      </c>
      <c r="C26" s="18">
        <f>(108.0/B26*100)</f>
        <v/>
      </c>
      <c r="D26" s="19" t="n">
        <v>4761</v>
      </c>
      <c r="E26" s="18" t="n">
        <v>489.0103757</v>
      </c>
      <c r="F26" s="20" t="n">
        <v>2.00247802</v>
      </c>
      <c r="G26" s="18" t="n">
        <v>494.80540546</v>
      </c>
      <c r="H26" s="20" t="n">
        <v>2.24658531</v>
      </c>
      <c r="I26" s="18" t="s">
        <v>481</v>
      </c>
      <c r="J26" s="20" t="s">
        <v>481</v>
      </c>
      <c r="K26" s="18" t="s">
        <v>481</v>
      </c>
      <c r="L26" s="20" t="s">
        <v>481</v>
      </c>
      <c r="M26" s="18" t="s">
        <v>481</v>
      </c>
      <c r="N26" s="20" t="s">
        <v>481</v>
      </c>
      <c r="O26" s="18" t="s">
        <v>481</v>
      </c>
      <c r="P26" s="20" t="s">
        <v>481</v>
      </c>
      <c r="Q26" s="18" t="n">
        <v>442.01351179</v>
      </c>
      <c r="R26" s="20" t="n">
        <v>6.85772032</v>
      </c>
    </row>
    <row r="27" spans="1:18">
      <c r="A27" s="15" t="s">
        <v>502</v>
      </c>
      <c r="B27" s="17" t="n">
        <v>5299</v>
      </c>
      <c r="C27" s="18">
        <f>(245.0/B27*100)</f>
        <v/>
      </c>
      <c r="D27" s="19" t="n">
        <v>5054</v>
      </c>
      <c r="E27" s="18" t="n">
        <v>485.16315471</v>
      </c>
      <c r="F27" s="20" t="n">
        <v>1.99876674</v>
      </c>
      <c r="G27" s="18" t="n">
        <v>494.79475703</v>
      </c>
      <c r="H27" s="20" t="n">
        <v>1.76942883</v>
      </c>
      <c r="I27" s="18" t="s">
        <v>481</v>
      </c>
      <c r="J27" s="20" t="s">
        <v>481</v>
      </c>
      <c r="K27" s="18" t="s">
        <v>481</v>
      </c>
      <c r="L27" s="20" t="s">
        <v>481</v>
      </c>
      <c r="M27" s="18" t="s">
        <v>481</v>
      </c>
      <c r="N27" s="20" t="s">
        <v>481</v>
      </c>
      <c r="O27" s="18" t="s">
        <v>481</v>
      </c>
      <c r="P27" s="20" t="s">
        <v>481</v>
      </c>
      <c r="Q27" s="18" t="n">
        <v>415.57160899</v>
      </c>
      <c r="R27" s="20" t="n">
        <v>4.95978874</v>
      </c>
    </row>
    <row r="28" spans="1:18">
      <c r="A28" s="15" t="s">
        <v>503</v>
      </c>
      <c r="B28" s="17" t="n">
        <v>7568</v>
      </c>
      <c r="C28" s="18">
        <f>(640.0/B28*100)</f>
        <v/>
      </c>
      <c r="D28" s="19" t="n">
        <v>6928</v>
      </c>
      <c r="E28" s="18" t="n">
        <v>421.36246123</v>
      </c>
      <c r="F28" s="20" t="n">
        <v>2.74098572</v>
      </c>
      <c r="G28" s="18" t="n">
        <v>420.96963432</v>
      </c>
      <c r="H28" s="20" t="n">
        <v>2.52216885</v>
      </c>
      <c r="I28" s="18" t="s">
        <v>481</v>
      </c>
      <c r="J28" s="20" t="s">
        <v>481</v>
      </c>
      <c r="K28" s="18" t="s">
        <v>481</v>
      </c>
      <c r="L28" s="20" t="s">
        <v>481</v>
      </c>
      <c r="M28" s="18" t="s">
        <v>481</v>
      </c>
      <c r="N28" s="20" t="s">
        <v>481</v>
      </c>
      <c r="O28" s="18" t="s">
        <v>481</v>
      </c>
      <c r="P28" s="20" t="s">
        <v>481</v>
      </c>
      <c r="Q28" s="18" t="n">
        <v>389.31324043</v>
      </c>
      <c r="R28" s="20" t="n">
        <v>6.04594834</v>
      </c>
    </row>
    <row r="29" spans="1:18">
      <c r="A29" s="15" t="s">
        <v>504</v>
      </c>
      <c r="B29" s="17" t="n">
        <v>5385</v>
      </c>
      <c r="C29" s="18">
        <f>(30.0/B29*100)</f>
        <v/>
      </c>
      <c r="D29" s="19" t="n">
        <v>5355</v>
      </c>
      <c r="E29" s="18" t="n">
        <v>513.35584479</v>
      </c>
      <c r="F29" s="20" t="n">
        <v>2.94957001</v>
      </c>
      <c r="G29" s="18" t="n">
        <v>516.81221914</v>
      </c>
      <c r="H29" s="20" t="n">
        <v>2.49725312</v>
      </c>
      <c r="I29" s="18" t="s">
        <v>481</v>
      </c>
      <c r="J29" s="20" t="s">
        <v>481</v>
      </c>
      <c r="K29" s="18" t="s">
        <v>481</v>
      </c>
      <c r="L29" s="20" t="s">
        <v>481</v>
      </c>
      <c r="M29" s="18" t="n">
        <v>358.28551468</v>
      </c>
      <c r="N29" s="20" t="n">
        <v>8.567023300000001</v>
      </c>
      <c r="O29" s="18" t="s">
        <v>481</v>
      </c>
      <c r="P29" s="20" t="s">
        <v>481</v>
      </c>
      <c r="Q29" s="18" t="n">
        <v>413.14271488</v>
      </c>
      <c r="R29" s="20" t="n">
        <v>11.56402135</v>
      </c>
    </row>
    <row r="30" spans="1:18">
      <c r="A30" s="15" t="s">
        <v>505</v>
      </c>
      <c r="B30" s="17" t="n">
        <v>4520</v>
      </c>
      <c r="C30" s="18">
        <f>(290.0/B30*100)</f>
        <v/>
      </c>
      <c r="D30" s="19" t="n">
        <v>4230</v>
      </c>
      <c r="E30" s="18" t="n">
        <v>510.34738511</v>
      </c>
      <c r="F30" s="20" t="n">
        <v>3.62362812</v>
      </c>
      <c r="G30" s="18" t="n">
        <v>526.43763318</v>
      </c>
      <c r="H30" s="20" t="n">
        <v>2.53864685</v>
      </c>
      <c r="I30" s="18" t="s">
        <v>481</v>
      </c>
      <c r="J30" s="20" t="s">
        <v>481</v>
      </c>
      <c r="K30" s="18" t="s">
        <v>481</v>
      </c>
      <c r="L30" s="20" t="s">
        <v>481</v>
      </c>
      <c r="M30" s="18" t="s">
        <v>481</v>
      </c>
      <c r="N30" s="20" t="s">
        <v>481</v>
      </c>
      <c r="O30" s="18" t="s">
        <v>481</v>
      </c>
      <c r="P30" s="20" t="s">
        <v>481</v>
      </c>
      <c r="Q30" s="18" t="n">
        <v>442.60245839</v>
      </c>
      <c r="R30" s="20" t="n">
        <v>7.05646415</v>
      </c>
    </row>
    <row r="31" spans="1:18">
      <c r="A31" s="15" t="s">
        <v>506</v>
      </c>
      <c r="B31" s="17" t="n">
        <v>5456</v>
      </c>
      <c r="C31" s="18">
        <f>(161.0/B31*100)</f>
        <v/>
      </c>
      <c r="D31" s="19" t="n">
        <v>5295</v>
      </c>
      <c r="E31" s="18" t="n">
        <v>502.80766212</v>
      </c>
      <c r="F31" s="20" t="n">
        <v>2.62866013</v>
      </c>
      <c r="G31" s="18" t="n">
        <v>505.32857015</v>
      </c>
      <c r="H31" s="20" t="n">
        <v>2.44825746</v>
      </c>
      <c r="I31" s="18" t="s">
        <v>481</v>
      </c>
      <c r="J31" s="20" t="s">
        <v>481</v>
      </c>
      <c r="K31" s="18" t="s">
        <v>481</v>
      </c>
      <c r="L31" s="20" t="s">
        <v>481</v>
      </c>
      <c r="M31" s="18" t="s">
        <v>481</v>
      </c>
      <c r="N31" s="20" t="s">
        <v>481</v>
      </c>
      <c r="O31" s="18" t="s">
        <v>481</v>
      </c>
      <c r="P31" s="20" t="s">
        <v>481</v>
      </c>
      <c r="Q31" s="18" t="n">
        <v>430.50363027</v>
      </c>
      <c r="R31" s="20" t="n">
        <v>6.73456267</v>
      </c>
    </row>
    <row r="32" spans="1:18">
      <c r="A32" s="15" t="s">
        <v>507</v>
      </c>
      <c r="B32" s="17" t="n">
        <v>4478</v>
      </c>
      <c r="C32" s="18">
        <f>(6.0/B32*100)</f>
        <v/>
      </c>
      <c r="D32" s="19" t="n">
        <v>4472</v>
      </c>
      <c r="E32" s="18" t="n">
        <v>502.84829823</v>
      </c>
      <c r="F32" s="20" t="n">
        <v>3.14957555</v>
      </c>
      <c r="G32" s="18" t="n">
        <v>503.91872118</v>
      </c>
      <c r="H32" s="20" t="n">
        <v>2.68949988</v>
      </c>
      <c r="I32" s="18" t="s">
        <v>481</v>
      </c>
      <c r="J32" s="20" t="s">
        <v>481</v>
      </c>
      <c r="K32" s="18" t="s">
        <v>481</v>
      </c>
      <c r="L32" s="20" t="s">
        <v>481</v>
      </c>
      <c r="M32" s="18" t="s">
        <v>481</v>
      </c>
      <c r="N32" s="20" t="s">
        <v>481</v>
      </c>
      <c r="O32" s="18" t="s">
        <v>481</v>
      </c>
      <c r="P32" s="20" t="s">
        <v>481</v>
      </c>
      <c r="Q32" s="18" t="n">
        <v>436.17233884</v>
      </c>
      <c r="R32" s="20" t="n">
        <v>10.63265946</v>
      </c>
    </row>
    <row r="33" spans="1:18">
      <c r="A33" s="15" t="s">
        <v>508</v>
      </c>
      <c r="B33" s="17" t="n">
        <v>7325</v>
      </c>
      <c r="C33" s="18">
        <f>(90.0/B33*100)</f>
        <v/>
      </c>
      <c r="D33" s="19" t="n">
        <v>7235</v>
      </c>
      <c r="E33" s="18" t="n">
        <v>494.17373354</v>
      </c>
      <c r="F33" s="20" t="n">
        <v>2.92242308</v>
      </c>
      <c r="G33" s="18" t="n">
        <v>512.71469397</v>
      </c>
      <c r="H33" s="20" t="n">
        <v>2.417815</v>
      </c>
      <c r="I33" s="18" t="s">
        <v>481</v>
      </c>
      <c r="J33" s="20" t="s">
        <v>481</v>
      </c>
      <c r="K33" s="18" t="s">
        <v>481</v>
      </c>
      <c r="L33" s="20" t="s">
        <v>481</v>
      </c>
      <c r="M33" s="18" t="s">
        <v>481</v>
      </c>
      <c r="N33" s="20" t="s">
        <v>481</v>
      </c>
      <c r="O33" s="18" t="s">
        <v>481</v>
      </c>
      <c r="P33" s="20" t="s">
        <v>481</v>
      </c>
      <c r="Q33" s="18" t="n">
        <v>435.80441509</v>
      </c>
      <c r="R33" s="20" t="n">
        <v>8.679221030000001</v>
      </c>
    </row>
    <row r="34" spans="1:18">
      <c r="A34" s="15" t="s">
        <v>509</v>
      </c>
      <c r="B34" s="17" t="n">
        <v>6350</v>
      </c>
      <c r="C34" s="18">
        <f>(119.0/B34*100)</f>
        <v/>
      </c>
      <c r="D34" s="19" t="n">
        <v>6231</v>
      </c>
      <c r="E34" s="18" t="n">
        <v>466.66604181</v>
      </c>
      <c r="F34" s="20" t="n">
        <v>2.74386617</v>
      </c>
      <c r="G34" s="18" t="n">
        <v>475.59309828</v>
      </c>
      <c r="H34" s="20" t="n">
        <v>2.85695117</v>
      </c>
      <c r="I34" s="18" t="s">
        <v>481</v>
      </c>
      <c r="J34" s="20" t="s">
        <v>481</v>
      </c>
      <c r="K34" s="18" t="s">
        <v>481</v>
      </c>
      <c r="L34" s="20" t="s">
        <v>481</v>
      </c>
      <c r="M34" s="18" t="n">
        <v>306.56969545</v>
      </c>
      <c r="N34" s="20" t="n">
        <v>10.27624616</v>
      </c>
      <c r="O34" s="18" t="s">
        <v>481</v>
      </c>
      <c r="P34" s="20" t="s">
        <v>481</v>
      </c>
      <c r="Q34" s="18" t="n">
        <v>393.43763835</v>
      </c>
      <c r="R34" s="20" t="n">
        <v>7.31557263</v>
      </c>
    </row>
    <row r="35" spans="1:18">
      <c r="A35" s="15" t="s">
        <v>510</v>
      </c>
      <c r="B35" s="17" t="n">
        <v>6406</v>
      </c>
      <c r="C35" s="18">
        <f>(98.0/B35*100)</f>
        <v/>
      </c>
      <c r="D35" s="19" t="n">
        <v>6308</v>
      </c>
      <c r="E35" s="18" t="n">
        <v>502.96074983</v>
      </c>
      <c r="F35" s="20" t="n">
        <v>2.37472241</v>
      </c>
      <c r="G35" s="18" t="n">
        <v>525.58317066</v>
      </c>
      <c r="H35" s="20" t="n">
        <v>1.81058423</v>
      </c>
      <c r="I35" s="18" t="s">
        <v>481</v>
      </c>
      <c r="J35" s="20" t="s">
        <v>481</v>
      </c>
      <c r="K35" s="18" t="s">
        <v>481</v>
      </c>
      <c r="L35" s="20" t="s">
        <v>481</v>
      </c>
      <c r="M35" s="18" t="n">
        <v>374.85244494</v>
      </c>
      <c r="N35" s="20" t="n">
        <v>5.84040672</v>
      </c>
      <c r="O35" s="18" t="s">
        <v>481</v>
      </c>
      <c r="P35" s="20" t="s">
        <v>481</v>
      </c>
      <c r="Q35" s="18" t="n">
        <v>468.489884</v>
      </c>
      <c r="R35" s="20" t="n">
        <v>7.50124041</v>
      </c>
    </row>
    <row r="36" spans="1:18">
      <c r="A36" s="15" t="s">
        <v>511</v>
      </c>
      <c r="B36" s="17" t="n">
        <v>6736</v>
      </c>
      <c r="C36" s="18">
        <f>(116.0/B36*100)</f>
        <v/>
      </c>
      <c r="D36" s="19" t="n">
        <v>6620</v>
      </c>
      <c r="E36" s="18" t="n">
        <v>494.695288</v>
      </c>
      <c r="F36" s="20" t="n">
        <v>2.65881825</v>
      </c>
      <c r="G36" s="18" t="n">
        <v>498.34677252</v>
      </c>
      <c r="H36" s="20" t="n">
        <v>2.273978</v>
      </c>
      <c r="I36" s="18" t="s">
        <v>481</v>
      </c>
      <c r="J36" s="20" t="s">
        <v>481</v>
      </c>
      <c r="K36" s="18" t="s">
        <v>481</v>
      </c>
      <c r="L36" s="20" t="s">
        <v>481</v>
      </c>
      <c r="M36" s="18" t="s">
        <v>481</v>
      </c>
      <c r="N36" s="20" t="s">
        <v>481</v>
      </c>
      <c r="O36" s="18" t="s">
        <v>481</v>
      </c>
      <c r="P36" s="20" t="s">
        <v>481</v>
      </c>
      <c r="Q36" s="18" t="n">
        <v>437.26240212</v>
      </c>
      <c r="R36" s="20" t="n">
        <v>5.9396548</v>
      </c>
    </row>
    <row r="37" spans="1:18">
      <c r="A37" s="15" t="s">
        <v>512</v>
      </c>
      <c r="B37" s="17" t="n">
        <v>5458</v>
      </c>
      <c r="C37" s="18">
        <f>(254.0/B37*100)</f>
        <v/>
      </c>
      <c r="D37" s="19" t="n">
        <v>5204</v>
      </c>
      <c r="E37" s="18" t="n">
        <v>496.90578445</v>
      </c>
      <c r="F37" s="20" t="n">
        <v>3.85051323</v>
      </c>
      <c r="G37" s="18" t="n">
        <v>506.88813872</v>
      </c>
      <c r="H37" s="20" t="n">
        <v>3.50609864</v>
      </c>
      <c r="I37" s="18" t="s">
        <v>481</v>
      </c>
      <c r="J37" s="20" t="s">
        <v>481</v>
      </c>
      <c r="K37" s="18" t="s">
        <v>481</v>
      </c>
      <c r="L37" s="20" t="s">
        <v>481</v>
      </c>
      <c r="M37" s="18" t="s">
        <v>481</v>
      </c>
      <c r="N37" s="20" t="s">
        <v>481</v>
      </c>
      <c r="O37" s="18" t="s">
        <v>481</v>
      </c>
      <c r="P37" s="20" t="s">
        <v>481</v>
      </c>
      <c r="Q37" s="18" t="n">
        <v>419.93397395</v>
      </c>
      <c r="R37" s="20" t="n">
        <v>6.87705817</v>
      </c>
    </row>
    <row r="38" spans="1:18">
      <c r="A38" s="15" t="s">
        <v>513</v>
      </c>
      <c r="B38" s="17" t="n">
        <v>5860</v>
      </c>
      <c r="C38" s="18">
        <f>(36.0/B38*100)</f>
        <v/>
      </c>
      <c r="D38" s="19" t="n">
        <v>5824</v>
      </c>
      <c r="E38" s="18" t="n">
        <v>502.83424629</v>
      </c>
      <c r="F38" s="20" t="n">
        <v>3.70703722</v>
      </c>
      <c r="G38" s="18" t="n">
        <v>514.145359</v>
      </c>
      <c r="H38" s="20" t="n">
        <v>3.32443995</v>
      </c>
      <c r="I38" s="18" t="s">
        <v>481</v>
      </c>
      <c r="J38" s="20" t="s">
        <v>481</v>
      </c>
      <c r="K38" s="18" t="s">
        <v>481</v>
      </c>
      <c r="L38" s="20" t="s">
        <v>481</v>
      </c>
      <c r="M38" s="18" t="s">
        <v>481</v>
      </c>
      <c r="N38" s="20" t="s">
        <v>481</v>
      </c>
      <c r="O38" s="18" t="s">
        <v>481</v>
      </c>
      <c r="P38" s="20" t="s">
        <v>481</v>
      </c>
      <c r="Q38" s="18" t="n">
        <v>492.64709446</v>
      </c>
      <c r="R38" s="20" t="n">
        <v>5.22064628</v>
      </c>
    </row>
    <row r="39" spans="1:18">
      <c r="A39" s="15" t="s">
        <v>514</v>
      </c>
      <c r="B39" s="17" t="n">
        <v>5895</v>
      </c>
      <c r="C39" s="18">
        <f>(34.0/B39*100)</f>
        <v/>
      </c>
      <c r="D39" s="19" t="n">
        <v>5861</v>
      </c>
      <c r="E39" s="18" t="n">
        <v>424.34646868</v>
      </c>
      <c r="F39" s="20" t="n">
        <v>4.11583159</v>
      </c>
      <c r="G39" s="18" t="n">
        <v>431.9190335</v>
      </c>
      <c r="H39" s="20" t="n">
        <v>4.30209206</v>
      </c>
      <c r="I39" s="18" t="s">
        <v>481</v>
      </c>
      <c r="J39" s="20" t="s">
        <v>481</v>
      </c>
      <c r="K39" s="18" t="s">
        <v>481</v>
      </c>
      <c r="L39" s="20" t="s">
        <v>481</v>
      </c>
      <c r="M39" s="18" t="s">
        <v>481</v>
      </c>
      <c r="N39" s="20" t="s">
        <v>481</v>
      </c>
      <c r="O39" s="18" t="s">
        <v>481</v>
      </c>
      <c r="P39" s="20" t="s">
        <v>481</v>
      </c>
      <c r="Q39" s="18" t="n">
        <v>381.25130815</v>
      </c>
      <c r="R39" s="20" t="n">
        <v>8.799812960000001</v>
      </c>
    </row>
    <row r="40" spans="1:18">
      <c r="A40" s="15" t="s">
        <v>515</v>
      </c>
      <c r="B40" s="17" t="n">
        <v>14157</v>
      </c>
      <c r="C40" s="18">
        <f>(467.0/B40*100)</f>
        <v/>
      </c>
      <c r="D40" s="19" t="n">
        <v>13690</v>
      </c>
      <c r="E40" s="18" t="n">
        <v>507.07968952</v>
      </c>
      <c r="F40" s="20" t="n">
        <v>2.79133456</v>
      </c>
      <c r="G40" s="18" t="n">
        <v>520.9914386200001</v>
      </c>
      <c r="H40" s="20" t="n">
        <v>3.16055833</v>
      </c>
      <c r="I40" s="18" t="s">
        <v>481</v>
      </c>
      <c r="J40" s="20" t="s">
        <v>481</v>
      </c>
      <c r="K40" s="18" t="s">
        <v>481</v>
      </c>
      <c r="L40" s="20" t="s">
        <v>481</v>
      </c>
      <c r="M40" s="18" t="s">
        <v>481</v>
      </c>
      <c r="N40" s="20" t="s">
        <v>481</v>
      </c>
      <c r="O40" s="18" t="s">
        <v>481</v>
      </c>
      <c r="P40" s="20" t="s">
        <v>481</v>
      </c>
      <c r="Q40" s="18" t="n">
        <v>435.73124494</v>
      </c>
      <c r="R40" s="20" t="n">
        <v>6.50792512</v>
      </c>
    </row>
    <row r="41" spans="1:18">
      <c r="A41" s="15" t="s">
        <v>516</v>
      </c>
      <c r="B41" s="17" t="n">
        <v>5712</v>
      </c>
      <c r="C41" s="18">
        <f>(83.0/B41*100)</f>
        <v/>
      </c>
      <c r="D41" s="19" t="n">
        <v>5629</v>
      </c>
      <c r="E41" s="18" t="n">
        <v>490.84294561</v>
      </c>
      <c r="F41" s="20" t="n">
        <v>3.31885948</v>
      </c>
      <c r="G41" s="18" t="n">
        <v>511.5911212</v>
      </c>
      <c r="H41" s="20" t="n">
        <v>3.03720645</v>
      </c>
      <c r="I41" s="18" t="s">
        <v>481</v>
      </c>
      <c r="J41" s="20" t="s">
        <v>481</v>
      </c>
      <c r="K41" s="18" t="s">
        <v>481</v>
      </c>
      <c r="L41" s="20" t="s">
        <v>481</v>
      </c>
      <c r="M41" s="18" t="n">
        <v>387.44235424</v>
      </c>
      <c r="N41" s="20" t="n">
        <v>14.52510266</v>
      </c>
      <c r="O41" s="18" t="s">
        <v>481</v>
      </c>
      <c r="P41" s="20" t="s">
        <v>481</v>
      </c>
      <c r="Q41" s="18" t="n">
        <v>431.18652818</v>
      </c>
      <c r="R41" s="20" t="n">
        <v>12.25636256</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375.7451021</v>
      </c>
      <c r="N45" s="20" t="n">
        <v>2.64238063</v>
      </c>
      <c r="O45" s="18" t="s">
        <v>481</v>
      </c>
      <c r="P45" s="20" t="s">
        <v>481</v>
      </c>
      <c r="Q45" s="18" t="s">
        <v>481</v>
      </c>
      <c r="R45" s="20" t="s">
        <v>481</v>
      </c>
    </row>
    <row r="46" spans="1:18">
      <c r="A46" s="15" t="s">
        <v>521</v>
      </c>
      <c r="B46" s="17" t="n">
        <v>23141</v>
      </c>
      <c r="C46" s="18">
        <f>(2423.0/B46*100)</f>
        <v/>
      </c>
      <c r="D46" s="19" t="n">
        <v>20718</v>
      </c>
      <c r="E46" s="18" t="n">
        <v>409.7753852</v>
      </c>
      <c r="F46" s="20" t="n">
        <v>3.46027372</v>
      </c>
      <c r="G46" s="18" t="n">
        <v>418.0197139</v>
      </c>
      <c r="H46" s="20" t="n">
        <v>3.23386221</v>
      </c>
      <c r="I46" s="18" t="s">
        <v>481</v>
      </c>
      <c r="J46" s="20" t="s">
        <v>481</v>
      </c>
      <c r="K46" s="18" t="s">
        <v>481</v>
      </c>
      <c r="L46" s="20" t="s">
        <v>481</v>
      </c>
      <c r="M46" s="18" t="s">
        <v>481</v>
      </c>
      <c r="N46" s="20" t="s">
        <v>481</v>
      </c>
      <c r="O46" s="18" t="s">
        <v>481</v>
      </c>
      <c r="P46" s="20" t="s">
        <v>481</v>
      </c>
      <c r="Q46" s="18" t="n">
        <v>383.25156772</v>
      </c>
      <c r="R46" s="20" t="n">
        <v>2.40624703</v>
      </c>
    </row>
    <row r="47" spans="1:18">
      <c r="A47" s="15" t="s">
        <v>522</v>
      </c>
      <c r="B47" s="17" t="n">
        <v>5928</v>
      </c>
      <c r="C47" s="18">
        <f>(498.0/B47*100)</f>
        <v/>
      </c>
      <c r="D47" s="19" t="n">
        <v>5430</v>
      </c>
      <c r="E47" s="18" t="n">
        <v>450.25616431</v>
      </c>
      <c r="F47" s="20" t="n">
        <v>4.82025494</v>
      </c>
      <c r="G47" s="18" t="n">
        <v>473.07287251</v>
      </c>
      <c r="H47" s="20" t="n">
        <v>4.33215769</v>
      </c>
      <c r="I47" s="18" t="s">
        <v>481</v>
      </c>
      <c r="J47" s="20" t="s">
        <v>481</v>
      </c>
      <c r="K47" s="18" t="s">
        <v>481</v>
      </c>
      <c r="L47" s="20" t="s">
        <v>481</v>
      </c>
      <c r="M47" s="18" t="s">
        <v>481</v>
      </c>
      <c r="N47" s="20" t="s">
        <v>481</v>
      </c>
      <c r="O47" s="18" t="s">
        <v>481</v>
      </c>
      <c r="P47" s="20" t="s">
        <v>481</v>
      </c>
      <c r="Q47" s="18" t="n">
        <v>379.37117528</v>
      </c>
      <c r="R47" s="20" t="n">
        <v>5.75123482</v>
      </c>
    </row>
    <row r="48" spans="1:18">
      <c r="A48" s="15" t="s">
        <v>523</v>
      </c>
      <c r="B48" s="17" t="n">
        <v>9841</v>
      </c>
      <c r="C48" s="18">
        <f>(9.0/B48*100)</f>
        <v/>
      </c>
      <c r="D48" s="19" t="n">
        <v>9832</v>
      </c>
      <c r="E48" s="18" t="n">
        <v>495.06185326</v>
      </c>
      <c r="F48" s="20" t="n">
        <v>5.59925454</v>
      </c>
      <c r="G48" s="18" t="n">
        <v>533.15808927</v>
      </c>
      <c r="H48" s="20" t="n">
        <v>4.46729495</v>
      </c>
      <c r="I48" s="18" t="s">
        <v>481</v>
      </c>
      <c r="J48" s="20" t="s">
        <v>481</v>
      </c>
      <c r="K48" s="18" t="s">
        <v>481</v>
      </c>
      <c r="L48" s="20" t="s">
        <v>481</v>
      </c>
      <c r="M48" s="18" t="s">
        <v>481</v>
      </c>
      <c r="N48" s="20" t="s">
        <v>481</v>
      </c>
      <c r="O48" s="18" t="s">
        <v>481</v>
      </c>
      <c r="P48" s="20" t="s">
        <v>481</v>
      </c>
      <c r="Q48" s="18" t="n">
        <v>473.89667218</v>
      </c>
      <c r="R48" s="20" t="n">
        <v>15.37630729</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432.22624802</v>
      </c>
      <c r="N49" s="20" t="n">
        <v>2.8653235</v>
      </c>
      <c r="O49" s="18" t="s">
        <v>481</v>
      </c>
      <c r="P49" s="20" t="s">
        <v>481</v>
      </c>
      <c r="Q49" s="18" t="s">
        <v>481</v>
      </c>
      <c r="R49" s="20" t="s">
        <v>481</v>
      </c>
    </row>
    <row r="50" spans="1:18">
      <c r="A50" s="15" t="s">
        <v>525</v>
      </c>
      <c r="B50" s="17" t="n">
        <v>11795</v>
      </c>
      <c r="C50" s="18">
        <f>(511.0/B50*100)</f>
        <v/>
      </c>
      <c r="D50" s="19" t="n">
        <v>11284</v>
      </c>
      <c r="E50" s="18" t="n">
        <v>415.28461356</v>
      </c>
      <c r="F50" s="20" t="n">
        <v>2.94389738</v>
      </c>
      <c r="G50" s="18" t="n">
        <v>423.93969468</v>
      </c>
      <c r="H50" s="20" t="n">
        <v>2.53169952</v>
      </c>
      <c r="I50" s="18" t="s">
        <v>481</v>
      </c>
      <c r="J50" s="20" t="s">
        <v>481</v>
      </c>
      <c r="K50" s="18" t="s">
        <v>481</v>
      </c>
      <c r="L50" s="20" t="s">
        <v>481</v>
      </c>
      <c r="M50" s="18" t="s">
        <v>481</v>
      </c>
      <c r="N50" s="20" t="s">
        <v>481</v>
      </c>
      <c r="O50" s="18" t="s">
        <v>481</v>
      </c>
      <c r="P50" s="20" t="s">
        <v>481</v>
      </c>
      <c r="Q50" s="18" t="n">
        <v>369.63293775</v>
      </c>
      <c r="R50" s="20" t="n">
        <v>6.52800377</v>
      </c>
    </row>
    <row r="51" spans="1:18">
      <c r="A51" s="15" t="s">
        <v>526</v>
      </c>
      <c r="B51" s="17" t="n">
        <v>6866</v>
      </c>
      <c r="C51" s="18">
        <f>(114.0/B51*100)</f>
        <v/>
      </c>
      <c r="D51" s="19" t="n">
        <v>6752</v>
      </c>
      <c r="E51" s="18" t="n">
        <v>430.54037435</v>
      </c>
      <c r="F51" s="20" t="n">
        <v>2.85596957</v>
      </c>
      <c r="G51" s="18" t="n">
        <v>419.02115659</v>
      </c>
      <c r="H51" s="20" t="n">
        <v>2.34684008</v>
      </c>
      <c r="I51" s="18" t="s">
        <v>481</v>
      </c>
      <c r="J51" s="20" t="s">
        <v>481</v>
      </c>
      <c r="K51" s="18" t="s">
        <v>481</v>
      </c>
      <c r="L51" s="20" t="s">
        <v>481</v>
      </c>
      <c r="M51" s="18" t="n">
        <v>410.85572185</v>
      </c>
      <c r="N51" s="20" t="n">
        <v>3.7997542</v>
      </c>
      <c r="O51" s="18" t="s">
        <v>481</v>
      </c>
      <c r="P51" s="20" t="s">
        <v>481</v>
      </c>
      <c r="Q51" s="18" t="n">
        <v>397.36814994</v>
      </c>
      <c r="R51" s="20" t="n">
        <v>5.934303</v>
      </c>
    </row>
    <row r="52" spans="1:18">
      <c r="A52" s="15" t="s">
        <v>527</v>
      </c>
      <c r="B52" s="17" t="n">
        <v>5809</v>
      </c>
      <c r="C52" s="18">
        <f>(127.0/B52*100)</f>
        <v/>
      </c>
      <c r="D52" s="19" t="n">
        <v>5682</v>
      </c>
      <c r="E52" s="18" t="n">
        <v>473.68806061</v>
      </c>
      <c r="F52" s="20" t="n">
        <v>3.14473039</v>
      </c>
      <c r="G52" s="18" t="n">
        <v>482.76560102</v>
      </c>
      <c r="H52" s="20" t="n">
        <v>2.91952403</v>
      </c>
      <c r="I52" s="18" t="s">
        <v>481</v>
      </c>
      <c r="J52" s="20" t="s">
        <v>481</v>
      </c>
      <c r="K52" s="18" t="s">
        <v>481</v>
      </c>
      <c r="L52" s="20" t="s">
        <v>481</v>
      </c>
      <c r="M52" s="18" t="s">
        <v>481</v>
      </c>
      <c r="N52" s="20" t="s">
        <v>481</v>
      </c>
      <c r="O52" s="18" t="s">
        <v>481</v>
      </c>
      <c r="P52" s="20" t="s">
        <v>481</v>
      </c>
      <c r="Q52" s="18" t="n">
        <v>405.74892069</v>
      </c>
      <c r="R52" s="20" t="n">
        <v>6.95797764</v>
      </c>
    </row>
    <row r="53" spans="1:18">
      <c r="A53" s="15" t="s">
        <v>528</v>
      </c>
      <c r="B53" s="17" t="n">
        <v>5571</v>
      </c>
      <c r="C53" s="18">
        <f>(150.0/B53*100)</f>
        <v/>
      </c>
      <c r="D53" s="19" t="n">
        <v>5421</v>
      </c>
      <c r="E53" s="18" t="n">
        <v>431.75440231</v>
      </c>
      <c r="F53" s="20" t="n">
        <v>1.90583399</v>
      </c>
      <c r="G53" s="18" t="n">
        <v>450.04493403</v>
      </c>
      <c r="H53" s="20" t="n">
        <v>2.12677641</v>
      </c>
      <c r="I53" s="18" t="s">
        <v>481</v>
      </c>
      <c r="J53" s="20" t="s">
        <v>481</v>
      </c>
      <c r="K53" s="18" t="s">
        <v>481</v>
      </c>
      <c r="L53" s="20" t="s">
        <v>481</v>
      </c>
      <c r="M53" s="18" t="s">
        <v>481</v>
      </c>
      <c r="N53" s="20" t="s">
        <v>481</v>
      </c>
      <c r="O53" s="18" t="s">
        <v>481</v>
      </c>
      <c r="P53" s="20" t="s">
        <v>481</v>
      </c>
      <c r="Q53" s="18" t="n">
        <v>371.97523266</v>
      </c>
      <c r="R53" s="20" t="n">
        <v>4.3138973</v>
      </c>
    </row>
    <row r="54" spans="1:18">
      <c r="A54" s="15" t="s">
        <v>529</v>
      </c>
      <c r="B54" s="17" t="n">
        <v>4740</v>
      </c>
      <c r="C54" s="18">
        <f>(669.0/B54*100)</f>
        <v/>
      </c>
      <c r="D54" s="19" t="n">
        <v>4071</v>
      </c>
      <c r="E54" s="18" t="n">
        <v>337.92230515</v>
      </c>
      <c r="F54" s="20" t="n">
        <v>3.36035798</v>
      </c>
      <c r="G54" s="18" t="n">
        <v>354.86515477</v>
      </c>
      <c r="H54" s="20" t="n">
        <v>3.81794131</v>
      </c>
      <c r="I54" s="18" t="s">
        <v>481</v>
      </c>
      <c r="J54" s="20" t="s">
        <v>481</v>
      </c>
      <c r="K54" s="18" t="s">
        <v>481</v>
      </c>
      <c r="L54" s="20" t="s">
        <v>481</v>
      </c>
      <c r="M54" s="18" t="s">
        <v>481</v>
      </c>
      <c r="N54" s="20" t="s">
        <v>481</v>
      </c>
      <c r="O54" s="18" t="s">
        <v>481</v>
      </c>
      <c r="P54" s="20" t="s">
        <v>481</v>
      </c>
      <c r="Q54" s="18" t="n">
        <v>290.87768803</v>
      </c>
      <c r="R54" s="20" t="n">
        <v>3.73586459</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411.13152395</v>
      </c>
      <c r="N55" s="20" t="n">
        <v>2.41692503</v>
      </c>
      <c r="O55" s="18" t="s">
        <v>481</v>
      </c>
      <c r="P55" s="20" t="s">
        <v>481</v>
      </c>
      <c r="Q55" s="18" t="s">
        <v>481</v>
      </c>
      <c r="R55" s="20" t="s">
        <v>481</v>
      </c>
    </row>
    <row r="56" spans="1:18">
      <c r="A56" s="15" t="s">
        <v>531</v>
      </c>
      <c r="B56" s="17" t="n">
        <v>5359</v>
      </c>
      <c r="C56" s="18">
        <f>(77.0/B56*100)</f>
        <v/>
      </c>
      <c r="D56" s="19" t="n">
        <v>5282</v>
      </c>
      <c r="E56" s="18" t="n">
        <v>524.31309952</v>
      </c>
      <c r="F56" s="20" t="n">
        <v>2.47389432</v>
      </c>
      <c r="G56" s="18" t="n">
        <v>524.21424218</v>
      </c>
      <c r="H56" s="20" t="n">
        <v>3.84747647</v>
      </c>
      <c r="I56" s="18" t="s">
        <v>481</v>
      </c>
      <c r="J56" s="20" t="s">
        <v>481</v>
      </c>
      <c r="K56" s="18" t="s">
        <v>481</v>
      </c>
      <c r="L56" s="20" t="s">
        <v>481</v>
      </c>
      <c r="M56" s="18" t="s">
        <v>481</v>
      </c>
      <c r="N56" s="20" t="s">
        <v>481</v>
      </c>
      <c r="O56" s="18" t="s">
        <v>481</v>
      </c>
      <c r="P56" s="20" t="s">
        <v>481</v>
      </c>
      <c r="Q56" s="18" t="n">
        <v>461.21393329</v>
      </c>
      <c r="R56" s="20" t="n">
        <v>13.05756705</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403.09974532</v>
      </c>
      <c r="N57" s="20" t="n">
        <v>2.56579015</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408.6691134</v>
      </c>
      <c r="N58" s="20" t="n">
        <v>2.67440156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378.44218506</v>
      </c>
      <c r="N59" s="20" t="n">
        <v>1.6995879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386.48537246</v>
      </c>
      <c r="N60" s="20" t="n">
        <v>3.39522632</v>
      </c>
      <c r="O60" s="18" t="s">
        <v>481</v>
      </c>
      <c r="P60" s="20" t="s">
        <v>481</v>
      </c>
      <c r="Q60" s="18" t="s">
        <v>481</v>
      </c>
      <c r="R60" s="20" t="s">
        <v>481</v>
      </c>
    </row>
    <row r="61" spans="1:18">
      <c r="A61" s="15" t="s">
        <v>536</v>
      </c>
      <c r="B61" s="17" t="n">
        <v>6525</v>
      </c>
      <c r="C61" s="18">
        <f>(195.0/B61*100)</f>
        <v/>
      </c>
      <c r="D61" s="19" t="n">
        <v>6330</v>
      </c>
      <c r="E61" s="18" t="n">
        <v>475.90769452</v>
      </c>
      <c r="F61" s="20" t="n">
        <v>3.03303852</v>
      </c>
      <c r="G61" s="18" t="n">
        <v>484.51284021</v>
      </c>
      <c r="H61" s="20" t="n">
        <v>2.67095756</v>
      </c>
      <c r="I61" s="18" t="s">
        <v>481</v>
      </c>
      <c r="J61" s="20" t="s">
        <v>481</v>
      </c>
      <c r="K61" s="18" t="s">
        <v>481</v>
      </c>
      <c r="L61" s="20" t="s">
        <v>481</v>
      </c>
      <c r="M61" s="18" t="s">
        <v>481</v>
      </c>
      <c r="N61" s="20" t="s">
        <v>481</v>
      </c>
      <c r="O61" s="18" t="s">
        <v>481</v>
      </c>
      <c r="P61" s="20" t="s">
        <v>481</v>
      </c>
      <c r="Q61" s="18" t="n">
        <v>390.55398119</v>
      </c>
      <c r="R61" s="20" t="n">
        <v>7.36283409</v>
      </c>
    </row>
    <row r="62" spans="1:18">
      <c r="A62" s="15" t="s">
        <v>537</v>
      </c>
      <c r="B62" s="17" t="n">
        <v>4476</v>
      </c>
      <c r="C62" s="18">
        <f>(3.0/B62*100)</f>
        <v/>
      </c>
      <c r="D62" s="19" t="n">
        <v>4473</v>
      </c>
      <c r="E62" s="18" t="n">
        <v>521.25423664</v>
      </c>
      <c r="F62" s="20" t="n">
        <v>1.50409616</v>
      </c>
      <c r="G62" s="18" t="n">
        <v>535.99188903</v>
      </c>
      <c r="H62" s="20" t="n">
        <v>1.84258948</v>
      </c>
      <c r="I62" s="18" t="s">
        <v>481</v>
      </c>
      <c r="J62" s="20" t="s">
        <v>481</v>
      </c>
      <c r="K62" s="18" t="s">
        <v>481</v>
      </c>
      <c r="L62" s="20" t="s">
        <v>481</v>
      </c>
      <c r="M62" s="18" t="s">
        <v>481</v>
      </c>
      <c r="N62" s="20" t="s">
        <v>481</v>
      </c>
      <c r="O62" s="18" t="s">
        <v>481</v>
      </c>
      <c r="P62" s="20" t="s">
        <v>481</v>
      </c>
      <c r="Q62" s="18" t="n">
        <v>509.01266104</v>
      </c>
      <c r="R62" s="20" t="n">
        <v>13.13803143</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383.68238779</v>
      </c>
      <c r="N63" s="20" t="n">
        <v>1.24851448</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464.78196465</v>
      </c>
      <c r="N64" s="20" t="n">
        <v>1.64197035</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427.99780567</v>
      </c>
      <c r="N65" s="20" t="n">
        <v>1.97258457</v>
      </c>
      <c r="O65" s="18" t="s">
        <v>481</v>
      </c>
      <c r="P65" s="20" t="s">
        <v>481</v>
      </c>
      <c r="Q65" s="18" t="s">
        <v>481</v>
      </c>
      <c r="R65" s="20" t="s">
        <v>481</v>
      </c>
    </row>
    <row r="66" spans="1:18">
      <c r="A66" s="15" t="s">
        <v>541</v>
      </c>
      <c r="B66" s="17" t="n">
        <v>5665</v>
      </c>
      <c r="C66" s="18">
        <f>(107.0/B66*100)</f>
        <v/>
      </c>
      <c r="D66" s="19" t="n">
        <v>5558</v>
      </c>
      <c r="E66" s="18" t="n">
        <v>416.22688715</v>
      </c>
      <c r="F66" s="20" t="n">
        <v>1.60340427</v>
      </c>
      <c r="G66" s="18" t="n">
        <v>427.6374674</v>
      </c>
      <c r="H66" s="20" t="n">
        <v>1.92797024</v>
      </c>
      <c r="I66" s="18" t="s">
        <v>481</v>
      </c>
      <c r="J66" s="20" t="s">
        <v>481</v>
      </c>
      <c r="K66" s="18" t="s">
        <v>481</v>
      </c>
      <c r="L66" s="20" t="s">
        <v>481</v>
      </c>
      <c r="M66" s="18" t="s">
        <v>481</v>
      </c>
      <c r="N66" s="20" t="s">
        <v>481</v>
      </c>
      <c r="O66" s="18" t="s">
        <v>481</v>
      </c>
      <c r="P66" s="20" t="s">
        <v>481</v>
      </c>
      <c r="Q66" s="18" t="n">
        <v>357.25311283</v>
      </c>
      <c r="R66" s="20" t="n">
        <v>3.20816238</v>
      </c>
    </row>
    <row r="67" spans="1:18">
      <c r="A67" s="15" t="s">
        <v>542</v>
      </c>
      <c r="B67" s="17" t="n">
        <v>6971</v>
      </c>
      <c r="C67" s="18">
        <f>(1435.0/B67*100)</f>
        <v/>
      </c>
      <c r="D67" s="19" t="n">
        <v>5536</v>
      </c>
      <c r="E67" s="18" t="n">
        <v>410.83245691</v>
      </c>
      <c r="F67" s="20" t="n">
        <v>3.39205478</v>
      </c>
      <c r="G67" s="18" t="n">
        <v>414.38697957</v>
      </c>
      <c r="H67" s="20" t="n">
        <v>2.65496907</v>
      </c>
      <c r="I67" s="18" t="s">
        <v>481</v>
      </c>
      <c r="J67" s="20" t="s">
        <v>481</v>
      </c>
      <c r="K67" s="18" t="s">
        <v>481</v>
      </c>
      <c r="L67" s="20" t="s">
        <v>481</v>
      </c>
      <c r="M67" s="18" t="s">
        <v>481</v>
      </c>
      <c r="N67" s="20" t="s">
        <v>481</v>
      </c>
      <c r="O67" s="18" t="s">
        <v>481</v>
      </c>
      <c r="P67" s="20" t="s">
        <v>481</v>
      </c>
      <c r="Q67" s="18" t="n">
        <v>356.06243024</v>
      </c>
      <c r="R67" s="20" t="n">
        <v>5.47140629</v>
      </c>
    </row>
    <row r="68" spans="1:18">
      <c r="A68" s="15" t="s">
        <v>543</v>
      </c>
      <c r="B68" s="17" t="n">
        <v>12083</v>
      </c>
      <c r="C68" s="18">
        <f>(33.0/B68*100)</f>
        <v/>
      </c>
      <c r="D68" s="19" t="n">
        <v>12050</v>
      </c>
      <c r="E68" s="18" t="n">
        <v>418.40303818</v>
      </c>
      <c r="F68" s="20" t="n">
        <v>1.65131357</v>
      </c>
      <c r="G68" s="18" t="n">
        <v>451.81967257</v>
      </c>
      <c r="H68" s="20" t="n">
        <v>1.73546367</v>
      </c>
      <c r="I68" s="18" t="s">
        <v>481</v>
      </c>
      <c r="J68" s="20" t="s">
        <v>481</v>
      </c>
      <c r="K68" s="18" t="s">
        <v>481</v>
      </c>
      <c r="L68" s="20" t="s">
        <v>481</v>
      </c>
      <c r="M68" s="18" t="s">
        <v>481</v>
      </c>
      <c r="N68" s="20" t="s">
        <v>481</v>
      </c>
      <c r="O68" s="18" t="s">
        <v>481</v>
      </c>
      <c r="P68" s="20" t="s">
        <v>481</v>
      </c>
      <c r="Q68" s="18" t="n">
        <v>364.2016045</v>
      </c>
      <c r="R68" s="20" t="n">
        <v>2.07951739</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434.88486177</v>
      </c>
      <c r="N69" s="20" t="n">
        <v>3.2334538</v>
      </c>
      <c r="O69" s="18" t="s">
        <v>481</v>
      </c>
      <c r="P69" s="20" t="s">
        <v>481</v>
      </c>
      <c r="Q69" s="18" t="s">
        <v>481</v>
      </c>
      <c r="R69" s="20" t="s">
        <v>481</v>
      </c>
    </row>
    <row r="70" spans="1:18">
      <c r="A70" s="15" t="s">
        <v>545</v>
      </c>
      <c r="B70" s="17" t="n">
        <v>6036</v>
      </c>
      <c r="C70" s="18">
        <f>(223.0/B70*100)</f>
        <v/>
      </c>
      <c r="D70" s="19" t="n">
        <v>5813</v>
      </c>
      <c r="E70" s="18" t="n">
        <v>486.4573451</v>
      </c>
      <c r="F70" s="20" t="n">
        <v>3.47312724</v>
      </c>
      <c r="G70" s="18" t="n">
        <v>496.46561576</v>
      </c>
      <c r="H70" s="20" t="n">
        <v>2.80589143</v>
      </c>
      <c r="I70" s="18" t="s">
        <v>481</v>
      </c>
      <c r="J70" s="20" t="s">
        <v>481</v>
      </c>
      <c r="K70" s="18" t="s">
        <v>481</v>
      </c>
      <c r="L70" s="20" t="s">
        <v>481</v>
      </c>
      <c r="M70" s="18" t="s">
        <v>481</v>
      </c>
      <c r="N70" s="20" t="s">
        <v>481</v>
      </c>
      <c r="O70" s="18" t="s">
        <v>481</v>
      </c>
      <c r="P70" s="20" t="s">
        <v>481</v>
      </c>
      <c r="Q70" s="18" t="n">
        <v>444.85175326</v>
      </c>
      <c r="R70" s="20" t="n">
        <v>7.45930113</v>
      </c>
    </row>
    <row r="71" spans="1:18">
      <c r="A71" s="15" t="s">
        <v>546</v>
      </c>
      <c r="B71" s="17" t="n">
        <v>6115</v>
      </c>
      <c r="C71" s="18">
        <f>(63.0/B71*100)</f>
        <v/>
      </c>
      <c r="D71" s="19" t="n">
        <v>6052</v>
      </c>
      <c r="E71" s="18" t="n">
        <v>547.6207343</v>
      </c>
      <c r="F71" s="20" t="n">
        <v>2.25349078</v>
      </c>
      <c r="G71" s="18" t="n">
        <v>563.85969568</v>
      </c>
      <c r="H71" s="20" t="n">
        <v>1.69453292</v>
      </c>
      <c r="I71" s="18" t="s">
        <v>481</v>
      </c>
      <c r="J71" s="20" t="s">
        <v>481</v>
      </c>
      <c r="K71" s="18" t="s">
        <v>481</v>
      </c>
      <c r="L71" s="20" t="s">
        <v>481</v>
      </c>
      <c r="M71" s="18" t="s">
        <v>481</v>
      </c>
      <c r="N71" s="20" t="s">
        <v>481</v>
      </c>
      <c r="O71" s="18" t="s">
        <v>481</v>
      </c>
      <c r="P71" s="20" t="s">
        <v>481</v>
      </c>
      <c r="Q71" s="18" t="n">
        <v>519.8023915799999</v>
      </c>
      <c r="R71" s="20" t="n">
        <v>13.85247882</v>
      </c>
    </row>
    <row r="72" spans="1:18">
      <c r="A72" s="15" t="s">
        <v>547</v>
      </c>
      <c r="B72" s="17" t="n">
        <v>7708</v>
      </c>
      <c r="C72" s="18">
        <f>(12.0/B72*100)</f>
        <v/>
      </c>
      <c r="D72" s="19" t="n">
        <v>7696</v>
      </c>
      <c r="E72" s="18" t="n">
        <v>525.37794937</v>
      </c>
      <c r="F72" s="20" t="n">
        <v>3.42151655</v>
      </c>
      <c r="G72" s="18" t="n">
        <v>540.99286875</v>
      </c>
      <c r="H72" s="20" t="n">
        <v>3.22736879</v>
      </c>
      <c r="I72" s="18" t="s">
        <v>481</v>
      </c>
      <c r="J72" s="20" t="s">
        <v>481</v>
      </c>
      <c r="K72" s="18" t="s">
        <v>481</v>
      </c>
      <c r="L72" s="20" t="s">
        <v>481</v>
      </c>
      <c r="M72" s="18" t="s">
        <v>481</v>
      </c>
      <c r="N72" s="20" t="s">
        <v>481</v>
      </c>
      <c r="O72" s="18" t="s">
        <v>481</v>
      </c>
      <c r="P72" s="20" t="s">
        <v>481</v>
      </c>
      <c r="Q72" s="18" t="n">
        <v>488.85732025</v>
      </c>
      <c r="R72" s="20" t="n">
        <v>12.78246245</v>
      </c>
    </row>
    <row r="73" spans="1:18">
      <c r="A73" s="15" t="s">
        <v>548</v>
      </c>
      <c r="B73" s="17" t="n">
        <v>8249</v>
      </c>
      <c r="C73" s="18">
        <f>(224.0/B73*100)</f>
        <v/>
      </c>
      <c r="D73" s="19" t="n">
        <v>8025</v>
      </c>
      <c r="E73" s="18" t="n">
        <v>415.87760681</v>
      </c>
      <c r="F73" s="20" t="n">
        <v>2.97089296</v>
      </c>
      <c r="G73" s="18" t="n">
        <v>433.26211923</v>
      </c>
      <c r="H73" s="20" t="n">
        <v>3.26893182</v>
      </c>
      <c r="I73" s="18" t="s">
        <v>481</v>
      </c>
      <c r="J73" s="20" t="s">
        <v>481</v>
      </c>
      <c r="K73" s="18" t="s">
        <v>481</v>
      </c>
      <c r="L73" s="20" t="s">
        <v>481</v>
      </c>
      <c r="M73" s="18" t="s">
        <v>481</v>
      </c>
      <c r="N73" s="20" t="s">
        <v>481</v>
      </c>
      <c r="O73" s="18" t="s">
        <v>481</v>
      </c>
      <c r="P73" s="20" t="s">
        <v>481</v>
      </c>
      <c r="Q73" s="18" t="n">
        <v>377.28224613</v>
      </c>
      <c r="R73" s="20" t="n">
        <v>7.9977482</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424.59045417</v>
      </c>
      <c r="N74" s="20" t="n">
        <v>1.40919814</v>
      </c>
      <c r="O74" s="18" t="s">
        <v>481</v>
      </c>
      <c r="P74" s="20" t="s">
        <v>481</v>
      </c>
      <c r="Q74" s="18" t="s">
        <v>481</v>
      </c>
      <c r="R74" s="20" t="s">
        <v>481</v>
      </c>
    </row>
    <row r="75" spans="1:18">
      <c r="A75" s="15" t="s">
        <v>550</v>
      </c>
      <c r="B75" s="17" t="n">
        <v>5375</v>
      </c>
      <c r="C75" s="18">
        <f>(365.0/B75*100)</f>
        <v/>
      </c>
      <c r="D75" s="19" t="n">
        <v>5010</v>
      </c>
      <c r="E75" s="18" t="n">
        <v>387.13834089</v>
      </c>
      <c r="F75" s="20" t="n">
        <v>2.42704169</v>
      </c>
      <c r="G75" s="18" t="n">
        <v>399.01052374</v>
      </c>
      <c r="H75" s="20" t="n">
        <v>2.82074579</v>
      </c>
      <c r="I75" s="18" t="s">
        <v>481</v>
      </c>
      <c r="J75" s="20" t="s">
        <v>481</v>
      </c>
      <c r="K75" s="18" t="s">
        <v>481</v>
      </c>
      <c r="L75" s="20" t="s">
        <v>481</v>
      </c>
      <c r="M75" s="18" t="s">
        <v>481</v>
      </c>
      <c r="N75" s="20" t="s">
        <v>481</v>
      </c>
      <c r="O75" s="18" t="s">
        <v>481</v>
      </c>
      <c r="P75" s="20" t="s">
        <v>481</v>
      </c>
      <c r="Q75" s="18" t="n">
        <v>364.07397902</v>
      </c>
      <c r="R75" s="20" t="n">
        <v>3.89964784</v>
      </c>
    </row>
    <row r="76" spans="1:18">
      <c r="A76" s="15" t="s">
        <v>551</v>
      </c>
      <c r="B76" s="17" t="n">
        <v>14167</v>
      </c>
      <c r="C76" s="18">
        <f>(239.0/B76*100)</f>
        <v/>
      </c>
      <c r="D76" s="19" t="n">
        <v>13928</v>
      </c>
      <c r="E76" s="18" t="n">
        <v>424.52276571</v>
      </c>
      <c r="F76" s="20" t="n">
        <v>2.44321334</v>
      </c>
      <c r="G76" s="18" t="n">
        <v>474.76079924</v>
      </c>
      <c r="H76" s="20" t="n">
        <v>2.61396232</v>
      </c>
      <c r="I76" s="18" t="s">
        <v>481</v>
      </c>
      <c r="J76" s="20" t="s">
        <v>481</v>
      </c>
      <c r="K76" s="18" t="s">
        <v>481</v>
      </c>
      <c r="L76" s="20" t="s">
        <v>481</v>
      </c>
      <c r="M76" s="18" t="s">
        <v>481</v>
      </c>
      <c r="N76" s="20" t="s">
        <v>481</v>
      </c>
      <c r="O76" s="18" t="s">
        <v>481</v>
      </c>
      <c r="P76" s="20" t="s">
        <v>481</v>
      </c>
      <c r="Q76" s="18" t="n">
        <v>372.75218239</v>
      </c>
      <c r="R76" s="20" t="n">
        <v>4.40796157</v>
      </c>
    </row>
    <row r="77" spans="1:18">
      <c r="A77" s="15" t="s">
        <v>552</v>
      </c>
      <c r="B77" s="17" t="n">
        <v>6062</v>
      </c>
      <c r="C77" s="18">
        <f>(534.0/B77*100)</f>
        <v/>
      </c>
      <c r="D77" s="19" t="n">
        <v>5528</v>
      </c>
      <c r="E77" s="18" t="n">
        <v>444.31670955</v>
      </c>
      <c r="F77" s="20" t="n">
        <v>3.02019959</v>
      </c>
      <c r="G77" s="18" t="n">
        <v>449.87037684</v>
      </c>
      <c r="H77" s="20" t="n">
        <v>2.67307899</v>
      </c>
      <c r="I77" s="18" t="s">
        <v>481</v>
      </c>
      <c r="J77" s="20" t="s">
        <v>481</v>
      </c>
      <c r="K77" s="18" t="s">
        <v>481</v>
      </c>
      <c r="L77" s="20" t="s">
        <v>481</v>
      </c>
      <c r="M77" s="18" t="s">
        <v>481</v>
      </c>
      <c r="N77" s="20" t="s">
        <v>481</v>
      </c>
      <c r="O77" s="18" t="s">
        <v>481</v>
      </c>
      <c r="P77" s="20" t="s">
        <v>481</v>
      </c>
      <c r="Q77" s="18" t="n">
        <v>380.77098037</v>
      </c>
      <c r="R77" s="20" t="n">
        <v>3.34604415</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524.64451931</v>
      </c>
      <c r="N78" s="20" t="n">
        <v>3.91006783</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475.18659836</v>
      </c>
      <c r="N79" s="20" t="n">
        <v>6.280552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456.48357586</v>
      </c>
      <c r="N80" s="20" t="n">
        <v>3.67164431</v>
      </c>
      <c r="O80" s="18" t="s">
        <v>481</v>
      </c>
      <c r="P80" s="20" t="s">
        <v>481</v>
      </c>
      <c r="Q80" s="18" t="s">
        <v>481</v>
      </c>
      <c r="R80" s="20" t="s">
        <v>481</v>
      </c>
    </row>
    <row r="81" spans="1:18">
      <c r="A81" s="23" t="s">
        <v>556</v>
      </c>
      <c r="B81" s="17" t="n">
        <v>8861</v>
      </c>
      <c r="C81" s="18">
        <f>(129.0/B81*100)</f>
        <v/>
      </c>
      <c r="D81" s="19" t="n">
        <v>8732</v>
      </c>
      <c r="E81" s="18" t="n">
        <v>437.23295448</v>
      </c>
      <c r="F81" s="20" t="n">
        <v>3.36882036</v>
      </c>
      <c r="G81" s="18" t="n">
        <v>452.2185399</v>
      </c>
      <c r="H81" s="20" t="n">
        <v>3.15623601</v>
      </c>
      <c r="I81" s="18" t="s">
        <v>481</v>
      </c>
      <c r="J81" s="20" t="s">
        <v>481</v>
      </c>
      <c r="K81" s="18" t="s">
        <v>481</v>
      </c>
      <c r="L81" s="20" t="s">
        <v>481</v>
      </c>
      <c r="M81" s="18" t="s">
        <v>481</v>
      </c>
      <c r="N81" s="20" t="s">
        <v>481</v>
      </c>
      <c r="O81" s="18" t="s">
        <v>481</v>
      </c>
      <c r="P81" s="20" t="s">
        <v>481</v>
      </c>
      <c r="Q81" s="18" t="n">
        <v>397.99120509</v>
      </c>
      <c r="R81" s="20" t="n">
        <v>9.74058396</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908</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502.39665553</v>
      </c>
      <c r="F7" s="20" t="n">
        <v>1.74897533</v>
      </c>
      <c r="G7" s="18" t="n">
        <v>544.48819167</v>
      </c>
      <c r="H7" s="20" t="n">
        <v>2.62400082</v>
      </c>
      <c r="I7" s="18" t="s">
        <v>481</v>
      </c>
      <c r="J7" s="20" t="s">
        <v>481</v>
      </c>
      <c r="K7" s="18" t="s">
        <v>481</v>
      </c>
      <c r="L7" s="20" t="s">
        <v>481</v>
      </c>
      <c r="M7" s="18" t="s">
        <v>481</v>
      </c>
      <c r="N7" s="20" t="s">
        <v>481</v>
      </c>
      <c r="O7" s="18" t="s">
        <v>481</v>
      </c>
      <c r="P7" s="20" t="s">
        <v>481</v>
      </c>
      <c r="Q7" s="18" t="n">
        <v>481.75076632</v>
      </c>
      <c r="R7" s="20" t="n">
        <v>4.35367043</v>
      </c>
    </row>
    <row r="8" spans="1:18">
      <c r="A8" s="15" t="s">
        <v>483</v>
      </c>
      <c r="B8" s="17" t="n">
        <v>7007</v>
      </c>
      <c r="C8" s="18">
        <f>(357.0/B8*100)</f>
        <v/>
      </c>
      <c r="D8" s="19" t="n">
        <v>6650</v>
      </c>
      <c r="E8" s="18" t="n">
        <v>491.98346728</v>
      </c>
      <c r="F8" s="20" t="n">
        <v>2.65945506</v>
      </c>
      <c r="G8" s="18" t="n">
        <v>519.9861473</v>
      </c>
      <c r="H8" s="20" t="n">
        <v>3.17795272</v>
      </c>
      <c r="I8" s="18" t="s">
        <v>481</v>
      </c>
      <c r="J8" s="20" t="s">
        <v>481</v>
      </c>
      <c r="K8" s="18" t="s">
        <v>481</v>
      </c>
      <c r="L8" s="20" t="s">
        <v>481</v>
      </c>
      <c r="M8" s="18" t="n">
        <v>368.48347797</v>
      </c>
      <c r="N8" s="20" t="n">
        <v>14.99112476</v>
      </c>
      <c r="O8" s="18" t="s">
        <v>481</v>
      </c>
      <c r="P8" s="20" t="s">
        <v>481</v>
      </c>
      <c r="Q8" s="18" t="n">
        <v>429.89303249</v>
      </c>
      <c r="R8" s="20" t="n">
        <v>7.62427322</v>
      </c>
    </row>
    <row r="9" spans="1:18">
      <c r="A9" s="15" t="s">
        <v>484</v>
      </c>
      <c r="B9" s="17" t="n">
        <v>9651</v>
      </c>
      <c r="C9" s="18">
        <f>(381.0/B9*100)</f>
        <v/>
      </c>
      <c r="D9" s="19" t="n">
        <v>9270</v>
      </c>
      <c r="E9" s="18" t="n">
        <v>503.91921344</v>
      </c>
      <c r="F9" s="20" t="n">
        <v>2.37461796</v>
      </c>
      <c r="G9" s="18" t="n">
        <v>537.12514274</v>
      </c>
      <c r="H9" s="20" t="n">
        <v>2.99069915</v>
      </c>
      <c r="I9" s="18" t="s">
        <v>481</v>
      </c>
      <c r="J9" s="20" t="s">
        <v>481</v>
      </c>
      <c r="K9" s="18" t="s">
        <v>481</v>
      </c>
      <c r="L9" s="20" t="s">
        <v>481</v>
      </c>
      <c r="M9" s="18" t="n">
        <v>374.78530698</v>
      </c>
      <c r="N9" s="20" t="n">
        <v>11.62763904</v>
      </c>
      <c r="O9" s="18" t="s">
        <v>481</v>
      </c>
      <c r="P9" s="20" t="s">
        <v>481</v>
      </c>
      <c r="Q9" s="18" t="n">
        <v>436.10956944</v>
      </c>
      <c r="R9" s="20" t="n">
        <v>8.11420436</v>
      </c>
    </row>
    <row r="10" spans="1:18">
      <c r="A10" s="15" t="s">
        <v>485</v>
      </c>
      <c r="B10" s="17" t="n">
        <v>20058</v>
      </c>
      <c r="C10" s="18">
        <f>(596.0/B10*100)</f>
        <v/>
      </c>
      <c r="D10" s="19" t="n">
        <v>19462</v>
      </c>
      <c r="E10" s="18" t="n">
        <v>523.31529303</v>
      </c>
      <c r="F10" s="20" t="n">
        <v>1.91750028</v>
      </c>
      <c r="G10" s="18" t="n">
        <v>558.63364037</v>
      </c>
      <c r="H10" s="20" t="n">
        <v>3.11618471</v>
      </c>
      <c r="I10" s="18" t="s">
        <v>481</v>
      </c>
      <c r="J10" s="20" t="s">
        <v>481</v>
      </c>
      <c r="K10" s="18" t="s">
        <v>481</v>
      </c>
      <c r="L10" s="20" t="s">
        <v>481</v>
      </c>
      <c r="M10" s="18" t="s">
        <v>481</v>
      </c>
      <c r="N10" s="20" t="s">
        <v>481</v>
      </c>
      <c r="O10" s="18" t="s">
        <v>481</v>
      </c>
      <c r="P10" s="20" t="s">
        <v>481</v>
      </c>
      <c r="Q10" s="18" t="n">
        <v>463.88878119</v>
      </c>
      <c r="R10" s="20" t="n">
        <v>6.77627914</v>
      </c>
    </row>
    <row r="11" spans="1:18">
      <c r="A11" s="15" t="s">
        <v>486</v>
      </c>
      <c r="B11" s="17" t="n">
        <v>7053</v>
      </c>
      <c r="C11" s="18">
        <f>(274.0/B11*100)</f>
        <v/>
      </c>
      <c r="D11" s="19" t="n">
        <v>6779</v>
      </c>
      <c r="E11" s="18" t="n">
        <v>445.22275086</v>
      </c>
      <c r="F11" s="20" t="n">
        <v>2.64881742</v>
      </c>
      <c r="G11" s="18" t="n">
        <v>467.89204694</v>
      </c>
      <c r="H11" s="20" t="n">
        <v>3.51324559</v>
      </c>
      <c r="I11" s="18" t="s">
        <v>481</v>
      </c>
      <c r="J11" s="20" t="s">
        <v>481</v>
      </c>
      <c r="K11" s="18" t="s">
        <v>481</v>
      </c>
      <c r="L11" s="20" t="s">
        <v>481</v>
      </c>
      <c r="M11" s="18" t="s">
        <v>481</v>
      </c>
      <c r="N11" s="20" t="s">
        <v>481</v>
      </c>
      <c r="O11" s="18" t="s">
        <v>481</v>
      </c>
      <c r="P11" s="20" t="s">
        <v>481</v>
      </c>
      <c r="Q11" s="18" t="n">
        <v>421.5703993</v>
      </c>
      <c r="R11" s="20" t="n">
        <v>5.9424232</v>
      </c>
    </row>
    <row r="12" spans="1:18">
      <c r="A12" s="15" t="s">
        <v>487</v>
      </c>
      <c r="B12" s="17" t="n">
        <v>6894</v>
      </c>
      <c r="C12" s="18">
        <f>(61.0/B12*100)</f>
        <v/>
      </c>
      <c r="D12" s="19" t="n">
        <v>6833</v>
      </c>
      <c r="E12" s="18" t="n">
        <v>496.13171481</v>
      </c>
      <c r="F12" s="20" t="n">
        <v>2.06945619</v>
      </c>
      <c r="G12" s="18" t="n">
        <v>515.18415462</v>
      </c>
      <c r="H12" s="20" t="n">
        <v>3.15705917</v>
      </c>
      <c r="I12" s="18" t="s">
        <v>481</v>
      </c>
      <c r="J12" s="20" t="s">
        <v>481</v>
      </c>
      <c r="K12" s="18" t="s">
        <v>481</v>
      </c>
      <c r="L12" s="20" t="s">
        <v>481</v>
      </c>
      <c r="M12" s="18" t="n">
        <v>366.6777112</v>
      </c>
      <c r="N12" s="20" t="n">
        <v>14.39052153</v>
      </c>
      <c r="O12" s="18" t="s">
        <v>481</v>
      </c>
      <c r="P12" s="20" t="s">
        <v>481</v>
      </c>
      <c r="Q12" s="18" t="n">
        <v>399.69373125</v>
      </c>
      <c r="R12" s="20" t="n">
        <v>6.68928351</v>
      </c>
    </row>
    <row r="13" spans="1:18">
      <c r="A13" s="15" t="s">
        <v>488</v>
      </c>
      <c r="B13" s="17" t="n">
        <v>7161</v>
      </c>
      <c r="C13" s="18">
        <f>(380.0/B13*100)</f>
        <v/>
      </c>
      <c r="D13" s="19" t="n">
        <v>6781</v>
      </c>
      <c r="E13" s="18" t="n">
        <v>502.71380323</v>
      </c>
      <c r="F13" s="20" t="n">
        <v>2.52908213</v>
      </c>
      <c r="G13" s="18" t="n">
        <v>527.58667395</v>
      </c>
      <c r="H13" s="20" t="n">
        <v>2.83385468</v>
      </c>
      <c r="I13" s="18" t="s">
        <v>481</v>
      </c>
      <c r="J13" s="20" t="s">
        <v>481</v>
      </c>
      <c r="K13" s="18" t="s">
        <v>481</v>
      </c>
      <c r="L13" s="20" t="s">
        <v>481</v>
      </c>
      <c r="M13" s="18" t="n">
        <v>436.36003517</v>
      </c>
      <c r="N13" s="20" t="n">
        <v>6.43426798</v>
      </c>
      <c r="O13" s="18" t="s">
        <v>481</v>
      </c>
      <c r="P13" s="20" t="s">
        <v>481</v>
      </c>
      <c r="Q13" s="18" t="n">
        <v>416.53754044</v>
      </c>
      <c r="R13" s="20" t="n">
        <v>8.60617691</v>
      </c>
    </row>
    <row r="14" spans="1:18">
      <c r="A14" s="15" t="s">
        <v>489</v>
      </c>
      <c r="B14" s="17" t="n">
        <v>5587</v>
      </c>
      <c r="C14" s="18">
        <f>(102.0/B14*100)</f>
        <v/>
      </c>
      <c r="D14" s="19" t="n">
        <v>5485</v>
      </c>
      <c r="E14" s="18" t="n">
        <v>531.33046628</v>
      </c>
      <c r="F14" s="20" t="n">
        <v>2.13998643</v>
      </c>
      <c r="G14" s="18" t="n">
        <v>553.88376475</v>
      </c>
      <c r="H14" s="20" t="n">
        <v>3.06951068</v>
      </c>
      <c r="I14" s="18" t="s">
        <v>481</v>
      </c>
      <c r="J14" s="20" t="s">
        <v>481</v>
      </c>
      <c r="K14" s="18" t="s">
        <v>481</v>
      </c>
      <c r="L14" s="20" t="s">
        <v>481</v>
      </c>
      <c r="M14" s="18" t="s">
        <v>481</v>
      </c>
      <c r="N14" s="20" t="s">
        <v>481</v>
      </c>
      <c r="O14" s="18" t="s">
        <v>481</v>
      </c>
      <c r="P14" s="20" t="s">
        <v>481</v>
      </c>
      <c r="Q14" s="18" t="n">
        <v>466.43533764</v>
      </c>
      <c r="R14" s="20" t="n">
        <v>11.42056748</v>
      </c>
    </row>
    <row r="15" spans="1:18">
      <c r="A15" s="15" t="s">
        <v>490</v>
      </c>
      <c r="B15" s="17" t="n">
        <v>5882</v>
      </c>
      <c r="C15" s="18">
        <f>(218.0/B15*100)</f>
        <v/>
      </c>
      <c r="D15" s="19" t="n">
        <v>5664</v>
      </c>
      <c r="E15" s="18" t="n">
        <v>530.87819198</v>
      </c>
      <c r="F15" s="20" t="n">
        <v>2.31636304</v>
      </c>
      <c r="G15" s="18" t="n">
        <v>552.35847341</v>
      </c>
      <c r="H15" s="20" t="n">
        <v>3.81083875</v>
      </c>
      <c r="I15" s="18" t="s">
        <v>481</v>
      </c>
      <c r="J15" s="20" t="s">
        <v>481</v>
      </c>
      <c r="K15" s="18" t="s">
        <v>481</v>
      </c>
      <c r="L15" s="20" t="s">
        <v>481</v>
      </c>
      <c r="M15" s="18" t="n">
        <v>375.95013089</v>
      </c>
      <c r="N15" s="20" t="n">
        <v>17.42774697</v>
      </c>
      <c r="O15" s="18" t="s">
        <v>481</v>
      </c>
      <c r="P15" s="20" t="s">
        <v>481</v>
      </c>
      <c r="Q15" s="18" t="n">
        <v>471.72549044</v>
      </c>
      <c r="R15" s="20" t="n">
        <v>7.15765385</v>
      </c>
    </row>
    <row r="16" spans="1:18">
      <c r="A16" s="15" t="s">
        <v>491</v>
      </c>
      <c r="B16" s="17" t="n">
        <v>6108</v>
      </c>
      <c r="C16" s="18">
        <f>(210.0/B16*100)</f>
        <v/>
      </c>
      <c r="D16" s="19" t="n">
        <v>5898</v>
      </c>
      <c r="E16" s="18" t="n">
        <v>499.95855698</v>
      </c>
      <c r="F16" s="20" t="n">
        <v>1.9576751</v>
      </c>
      <c r="G16" s="18" t="n">
        <v>518.17355027</v>
      </c>
      <c r="H16" s="20" t="n">
        <v>3.35310227</v>
      </c>
      <c r="I16" s="18" t="s">
        <v>481</v>
      </c>
      <c r="J16" s="20" t="s">
        <v>481</v>
      </c>
      <c r="K16" s="18" t="s">
        <v>481</v>
      </c>
      <c r="L16" s="20" t="s">
        <v>481</v>
      </c>
      <c r="M16" s="18" t="s">
        <v>481</v>
      </c>
      <c r="N16" s="20" t="s">
        <v>481</v>
      </c>
      <c r="O16" s="18" t="s">
        <v>481</v>
      </c>
      <c r="P16" s="20" t="s">
        <v>481</v>
      </c>
      <c r="Q16" s="18" t="n">
        <v>413.4289648</v>
      </c>
      <c r="R16" s="20" t="n">
        <v>9.785435639999999</v>
      </c>
    </row>
    <row r="17" spans="1:18">
      <c r="A17" s="15" t="s">
        <v>492</v>
      </c>
      <c r="B17" s="17" t="n">
        <v>6504</v>
      </c>
      <c r="C17" s="18">
        <f>(2822.0/B17*100)</f>
        <v/>
      </c>
      <c r="D17" s="19" t="n">
        <v>3682</v>
      </c>
      <c r="E17" s="18" t="n">
        <v>514.49780659</v>
      </c>
      <c r="F17" s="20" t="n">
        <v>3.51726565</v>
      </c>
      <c r="G17" s="18" t="n">
        <v>537.5513323</v>
      </c>
      <c r="H17" s="20" t="n">
        <v>5.04109716</v>
      </c>
      <c r="I17" s="18" t="s">
        <v>481</v>
      </c>
      <c r="J17" s="20" t="s">
        <v>481</v>
      </c>
      <c r="K17" s="18" t="s">
        <v>481</v>
      </c>
      <c r="L17" s="20" t="s">
        <v>481</v>
      </c>
      <c r="M17" s="18" t="n">
        <v>360.48925247</v>
      </c>
      <c r="N17" s="20" t="n">
        <v>12.44339086</v>
      </c>
      <c r="O17" s="18" t="s">
        <v>481</v>
      </c>
      <c r="P17" s="20" t="s">
        <v>481</v>
      </c>
      <c r="Q17" s="18" t="n">
        <v>466.85781512</v>
      </c>
      <c r="R17" s="20" t="n">
        <v>8.01715493</v>
      </c>
    </row>
    <row r="18" spans="1:18">
      <c r="A18" s="15" t="s">
        <v>493</v>
      </c>
      <c r="B18" s="17" t="n">
        <v>5532</v>
      </c>
      <c r="C18" s="18">
        <f>(33.0/B18*100)</f>
        <v/>
      </c>
      <c r="D18" s="19" t="n">
        <v>5499</v>
      </c>
      <c r="E18" s="18" t="n">
        <v>457.37161903</v>
      </c>
      <c r="F18" s="20" t="n">
        <v>3.64175855</v>
      </c>
      <c r="G18" s="18" t="n">
        <v>472.69842483</v>
      </c>
      <c r="H18" s="20" t="n">
        <v>5.14392844</v>
      </c>
      <c r="I18" s="18" t="s">
        <v>481</v>
      </c>
      <c r="J18" s="20" t="s">
        <v>481</v>
      </c>
      <c r="K18" s="18" t="s">
        <v>481</v>
      </c>
      <c r="L18" s="20" t="s">
        <v>481</v>
      </c>
      <c r="M18" s="18" t="s">
        <v>481</v>
      </c>
      <c r="N18" s="20" t="s">
        <v>481</v>
      </c>
      <c r="O18" s="18" t="s">
        <v>481</v>
      </c>
      <c r="P18" s="20" t="s">
        <v>481</v>
      </c>
      <c r="Q18" s="18" t="n">
        <v>376.1989756</v>
      </c>
      <c r="R18" s="20" t="n">
        <v>8.039701129999999</v>
      </c>
    </row>
    <row r="19" spans="1:18">
      <c r="A19" s="15" t="s">
        <v>494</v>
      </c>
      <c r="B19" s="17" t="n">
        <v>5658</v>
      </c>
      <c r="C19" s="18">
        <f>(541.0/B19*100)</f>
        <v/>
      </c>
      <c r="D19" s="19" t="n">
        <v>5117</v>
      </c>
      <c r="E19" s="18" t="n">
        <v>479.23369742</v>
      </c>
      <c r="F19" s="20" t="n">
        <v>2.67884744</v>
      </c>
      <c r="G19" s="18" t="n">
        <v>504.07105044</v>
      </c>
      <c r="H19" s="20" t="n">
        <v>5.0066431</v>
      </c>
      <c r="I19" s="18" t="s">
        <v>481</v>
      </c>
      <c r="J19" s="20" t="s">
        <v>481</v>
      </c>
      <c r="K19" s="18" t="s">
        <v>481</v>
      </c>
      <c r="L19" s="20" t="s">
        <v>481</v>
      </c>
      <c r="M19" s="18" t="s">
        <v>481</v>
      </c>
      <c r="N19" s="20" t="s">
        <v>481</v>
      </c>
      <c r="O19" s="18" t="s">
        <v>481</v>
      </c>
      <c r="P19" s="20" t="s">
        <v>481</v>
      </c>
      <c r="Q19" s="18" t="n">
        <v>398.18304133</v>
      </c>
      <c r="R19" s="20" t="n">
        <v>7.6572519</v>
      </c>
    </row>
    <row r="20" spans="1:18">
      <c r="A20" s="15" t="s">
        <v>495</v>
      </c>
      <c r="B20" s="17" t="n">
        <v>3371</v>
      </c>
      <c r="C20" s="18">
        <f>(75.0/B20*100)</f>
        <v/>
      </c>
      <c r="D20" s="19" t="n">
        <v>3296</v>
      </c>
      <c r="E20" s="18" t="n">
        <v>471.42862583</v>
      </c>
      <c r="F20" s="20" t="n">
        <v>1.87780063</v>
      </c>
      <c r="G20" s="18" t="n">
        <v>499.89948681</v>
      </c>
      <c r="H20" s="20" t="n">
        <v>4.42311073</v>
      </c>
      <c r="I20" s="18" t="s">
        <v>481</v>
      </c>
      <c r="J20" s="20" t="s">
        <v>481</v>
      </c>
      <c r="K20" s="18" t="s">
        <v>481</v>
      </c>
      <c r="L20" s="20" t="s">
        <v>481</v>
      </c>
      <c r="M20" s="18" t="s">
        <v>481</v>
      </c>
      <c r="N20" s="20" t="s">
        <v>481</v>
      </c>
      <c r="O20" s="18" t="s">
        <v>481</v>
      </c>
      <c r="P20" s="20" t="s">
        <v>481</v>
      </c>
      <c r="Q20" s="18" t="n">
        <v>434.48393865</v>
      </c>
      <c r="R20" s="20" t="n">
        <v>6.76204589</v>
      </c>
    </row>
    <row r="21" spans="1:18">
      <c r="A21" s="15" t="s">
        <v>496</v>
      </c>
      <c r="B21" s="17" t="n">
        <v>5741</v>
      </c>
      <c r="C21" s="18">
        <f>(97.0/B21*100)</f>
        <v/>
      </c>
      <c r="D21" s="19" t="n">
        <v>5644</v>
      </c>
      <c r="E21" s="18" t="n">
        <v>495.85740912</v>
      </c>
      <c r="F21" s="20" t="n">
        <v>2.69894918</v>
      </c>
      <c r="G21" s="18" t="n">
        <v>534.06425258</v>
      </c>
      <c r="H21" s="20" t="n">
        <v>2.76654539</v>
      </c>
      <c r="I21" s="18" t="s">
        <v>481</v>
      </c>
      <c r="J21" s="20" t="s">
        <v>481</v>
      </c>
      <c r="K21" s="18" t="s">
        <v>481</v>
      </c>
      <c r="L21" s="20" t="s">
        <v>481</v>
      </c>
      <c r="M21" s="18" t="s">
        <v>481</v>
      </c>
      <c r="N21" s="20" t="s">
        <v>481</v>
      </c>
      <c r="O21" s="18" t="s">
        <v>481</v>
      </c>
      <c r="P21" s="20" t="s">
        <v>481</v>
      </c>
      <c r="Q21" s="18" t="n">
        <v>460.22784938</v>
      </c>
      <c r="R21" s="20" t="n">
        <v>9.993652129999999</v>
      </c>
    </row>
    <row r="22" spans="1:18">
      <c r="A22" s="15" t="s">
        <v>497</v>
      </c>
      <c r="B22" s="17" t="n">
        <v>6598</v>
      </c>
      <c r="C22" s="18">
        <f>(46.0/B22*100)</f>
        <v/>
      </c>
      <c r="D22" s="19" t="n">
        <v>6552</v>
      </c>
      <c r="E22" s="18" t="n">
        <v>476.89430664</v>
      </c>
      <c r="F22" s="20" t="n">
        <v>3.1056922</v>
      </c>
      <c r="G22" s="18" t="n">
        <v>464.95563124</v>
      </c>
      <c r="H22" s="20" t="n">
        <v>6.84728586</v>
      </c>
      <c r="I22" s="18" t="s">
        <v>481</v>
      </c>
      <c r="J22" s="20" t="s">
        <v>481</v>
      </c>
      <c r="K22" s="18" t="s">
        <v>481</v>
      </c>
      <c r="L22" s="20" t="s">
        <v>481</v>
      </c>
      <c r="M22" s="18" t="s">
        <v>481</v>
      </c>
      <c r="N22" s="20" t="s">
        <v>481</v>
      </c>
      <c r="O22" s="18" t="s">
        <v>481</v>
      </c>
      <c r="P22" s="20" t="s">
        <v>481</v>
      </c>
      <c r="Q22" s="18" t="n">
        <v>364.4536943</v>
      </c>
      <c r="R22" s="20" t="n">
        <v>7.744461</v>
      </c>
    </row>
    <row r="23" spans="1:18">
      <c r="A23" s="15" t="s">
        <v>498</v>
      </c>
      <c r="B23" s="17" t="n">
        <v>11583</v>
      </c>
      <c r="C23" s="18">
        <f>(329.0/B23*100)</f>
        <v/>
      </c>
      <c r="D23" s="19" t="n">
        <v>11254</v>
      </c>
      <c r="E23" s="18" t="n">
        <v>484.36976919</v>
      </c>
      <c r="F23" s="20" t="n">
        <v>2.67824021</v>
      </c>
      <c r="G23" s="18" t="n">
        <v>478.13380751</v>
      </c>
      <c r="H23" s="20" t="n">
        <v>4.47533791</v>
      </c>
      <c r="I23" s="18" t="s">
        <v>481</v>
      </c>
      <c r="J23" s="20" t="s">
        <v>481</v>
      </c>
      <c r="K23" s="18" t="s">
        <v>481</v>
      </c>
      <c r="L23" s="20" t="s">
        <v>481</v>
      </c>
      <c r="M23" s="18" t="s">
        <v>481</v>
      </c>
      <c r="N23" s="20" t="s">
        <v>481</v>
      </c>
      <c r="O23" s="18" t="s">
        <v>481</v>
      </c>
      <c r="P23" s="20" t="s">
        <v>481</v>
      </c>
      <c r="Q23" s="18" t="n">
        <v>420.50293451</v>
      </c>
      <c r="R23" s="20" t="n">
        <v>8.02803211</v>
      </c>
    </row>
    <row r="24" spans="1:18">
      <c r="A24" s="15" t="s">
        <v>499</v>
      </c>
      <c r="B24" s="17" t="n">
        <v>6647</v>
      </c>
      <c r="C24" s="18">
        <f>(23.0/B24*100)</f>
        <v/>
      </c>
      <c r="D24" s="19" t="n">
        <v>6624</v>
      </c>
      <c r="E24" s="18" t="n">
        <v>521.92679126</v>
      </c>
      <c r="F24" s="20" t="n">
        <v>3.03461312</v>
      </c>
      <c r="G24" s="18" t="n">
        <v>571.32882084</v>
      </c>
      <c r="H24" s="20" t="n">
        <v>3.03360594</v>
      </c>
      <c r="I24" s="18" t="s">
        <v>481</v>
      </c>
      <c r="J24" s="20" t="s">
        <v>481</v>
      </c>
      <c r="K24" s="18" t="s">
        <v>481</v>
      </c>
      <c r="L24" s="20" t="s">
        <v>481</v>
      </c>
      <c r="M24" s="18" t="s">
        <v>481</v>
      </c>
      <c r="N24" s="20" t="s">
        <v>481</v>
      </c>
      <c r="O24" s="18" t="s">
        <v>481</v>
      </c>
      <c r="P24" s="20" t="s">
        <v>481</v>
      </c>
      <c r="Q24" s="18" t="n">
        <v>487.75778697</v>
      </c>
      <c r="R24" s="20" t="n">
        <v>13.92599895</v>
      </c>
    </row>
    <row r="25" spans="1:18">
      <c r="A25" s="15" t="s">
        <v>500</v>
      </c>
      <c r="B25" s="17" t="n">
        <v>5581</v>
      </c>
      <c r="C25" s="18">
        <f>(26.0/B25*100)</f>
        <v/>
      </c>
      <c r="D25" s="19" t="n">
        <v>5555</v>
      </c>
      <c r="E25" s="18" t="n">
        <v>503.4464014</v>
      </c>
      <c r="F25" s="20" t="n">
        <v>3.16725684</v>
      </c>
      <c r="G25" s="18" t="n">
        <v>547.6597488899999</v>
      </c>
      <c r="H25" s="20" t="n">
        <v>3.48564945</v>
      </c>
      <c r="I25" s="18" t="s">
        <v>481</v>
      </c>
      <c r="J25" s="20" t="s">
        <v>481</v>
      </c>
      <c r="K25" s="18" t="s">
        <v>481</v>
      </c>
      <c r="L25" s="20" t="s">
        <v>481</v>
      </c>
      <c r="M25" s="18" t="s">
        <v>481</v>
      </c>
      <c r="N25" s="20" t="s">
        <v>481</v>
      </c>
      <c r="O25" s="18" t="s">
        <v>481</v>
      </c>
      <c r="P25" s="20" t="s">
        <v>481</v>
      </c>
      <c r="Q25" s="18" t="n">
        <v>473.75752126</v>
      </c>
      <c r="R25" s="20" t="n">
        <v>12.76846739</v>
      </c>
    </row>
    <row r="26" spans="1:18">
      <c r="A26" s="15" t="s">
        <v>501</v>
      </c>
      <c r="B26" s="17" t="n">
        <v>4869</v>
      </c>
      <c r="C26" s="18">
        <f>(108.0/B26*100)</f>
        <v/>
      </c>
      <c r="D26" s="19" t="n">
        <v>4761</v>
      </c>
      <c r="E26" s="18" t="n">
        <v>490.3569214</v>
      </c>
      <c r="F26" s="20" t="n">
        <v>1.68031561</v>
      </c>
      <c r="G26" s="18" t="n">
        <v>499.89549492</v>
      </c>
      <c r="H26" s="20" t="n">
        <v>3.48894375</v>
      </c>
      <c r="I26" s="18" t="s">
        <v>481</v>
      </c>
      <c r="J26" s="20" t="s">
        <v>481</v>
      </c>
      <c r="K26" s="18" t="s">
        <v>481</v>
      </c>
      <c r="L26" s="20" t="s">
        <v>481</v>
      </c>
      <c r="M26" s="18" t="s">
        <v>481</v>
      </c>
      <c r="N26" s="20" t="s">
        <v>481</v>
      </c>
      <c r="O26" s="18" t="s">
        <v>481</v>
      </c>
      <c r="P26" s="20" t="s">
        <v>481</v>
      </c>
      <c r="Q26" s="18" t="n">
        <v>438.45895594</v>
      </c>
      <c r="R26" s="20" t="n">
        <v>9.07968569</v>
      </c>
    </row>
    <row r="27" spans="1:18">
      <c r="A27" s="15" t="s">
        <v>502</v>
      </c>
      <c r="B27" s="17" t="n">
        <v>5299</v>
      </c>
      <c r="C27" s="18">
        <f>(245.0/B27*100)</f>
        <v/>
      </c>
      <c r="D27" s="19" t="n">
        <v>5054</v>
      </c>
      <c r="E27" s="18" t="n">
        <v>483.80776295</v>
      </c>
      <c r="F27" s="20" t="n">
        <v>1.48858462</v>
      </c>
      <c r="G27" s="18" t="n">
        <v>513.86491711</v>
      </c>
      <c r="H27" s="20" t="n">
        <v>3.4290629</v>
      </c>
      <c r="I27" s="18" t="s">
        <v>481</v>
      </c>
      <c r="J27" s="20" t="s">
        <v>481</v>
      </c>
      <c r="K27" s="18" t="s">
        <v>481</v>
      </c>
      <c r="L27" s="20" t="s">
        <v>481</v>
      </c>
      <c r="M27" s="18" t="s">
        <v>481</v>
      </c>
      <c r="N27" s="20" t="s">
        <v>481</v>
      </c>
      <c r="O27" s="18" t="s">
        <v>481</v>
      </c>
      <c r="P27" s="20" t="s">
        <v>481</v>
      </c>
      <c r="Q27" s="18" t="n">
        <v>411.42684853</v>
      </c>
      <c r="R27" s="20" t="n">
        <v>5.02426269</v>
      </c>
    </row>
    <row r="28" spans="1:18">
      <c r="A28" s="15" t="s">
        <v>503</v>
      </c>
      <c r="B28" s="17" t="n">
        <v>7568</v>
      </c>
      <c r="C28" s="18">
        <f>(640.0/B28*100)</f>
        <v/>
      </c>
      <c r="D28" s="19" t="n">
        <v>6928</v>
      </c>
      <c r="E28" s="18" t="n">
        <v>419.16908347</v>
      </c>
      <c r="F28" s="20" t="n">
        <v>2.27970314</v>
      </c>
      <c r="G28" s="18" t="n">
        <v>423.49813708</v>
      </c>
      <c r="H28" s="20" t="n">
        <v>2.98327901</v>
      </c>
      <c r="I28" s="18" t="s">
        <v>481</v>
      </c>
      <c r="J28" s="20" t="s">
        <v>481</v>
      </c>
      <c r="K28" s="18" t="s">
        <v>481</v>
      </c>
      <c r="L28" s="20" t="s">
        <v>481</v>
      </c>
      <c r="M28" s="18" t="s">
        <v>481</v>
      </c>
      <c r="N28" s="20" t="s">
        <v>481</v>
      </c>
      <c r="O28" s="18" t="s">
        <v>481</v>
      </c>
      <c r="P28" s="20" t="s">
        <v>481</v>
      </c>
      <c r="Q28" s="18" t="n">
        <v>392.1455673</v>
      </c>
      <c r="R28" s="20" t="n">
        <v>6.18631174</v>
      </c>
    </row>
    <row r="29" spans="1:18">
      <c r="A29" s="15" t="s">
        <v>504</v>
      </c>
      <c r="B29" s="17" t="n">
        <v>5385</v>
      </c>
      <c r="C29" s="18">
        <f>(30.0/B29*100)</f>
        <v/>
      </c>
      <c r="D29" s="19" t="n">
        <v>5355</v>
      </c>
      <c r="E29" s="18" t="n">
        <v>507.78205419</v>
      </c>
      <c r="F29" s="20" t="n">
        <v>2.42447322</v>
      </c>
      <c r="G29" s="18" t="n">
        <v>541.75368893</v>
      </c>
      <c r="H29" s="20" t="n">
        <v>3.71030838</v>
      </c>
      <c r="I29" s="18" t="s">
        <v>481</v>
      </c>
      <c r="J29" s="20" t="s">
        <v>481</v>
      </c>
      <c r="K29" s="18" t="s">
        <v>481</v>
      </c>
      <c r="L29" s="20" t="s">
        <v>481</v>
      </c>
      <c r="M29" s="18" t="n">
        <v>358.28551468</v>
      </c>
      <c r="N29" s="20" t="n">
        <v>8.567023300000001</v>
      </c>
      <c r="O29" s="18" t="s">
        <v>481</v>
      </c>
      <c r="P29" s="20" t="s">
        <v>481</v>
      </c>
      <c r="Q29" s="18" t="n">
        <v>408.24306452</v>
      </c>
      <c r="R29" s="20" t="n">
        <v>12.49837962</v>
      </c>
    </row>
    <row r="30" spans="1:18">
      <c r="A30" s="15" t="s">
        <v>505</v>
      </c>
      <c r="B30" s="17" t="n">
        <v>4520</v>
      </c>
      <c r="C30" s="18">
        <f>(290.0/B30*100)</f>
        <v/>
      </c>
      <c r="D30" s="19" t="n">
        <v>4230</v>
      </c>
      <c r="E30" s="18" t="n">
        <v>505.4366669</v>
      </c>
      <c r="F30" s="20" t="n">
        <v>2.73288012</v>
      </c>
      <c r="G30" s="18" t="n">
        <v>549.16940148</v>
      </c>
      <c r="H30" s="20" t="n">
        <v>3.56612297</v>
      </c>
      <c r="I30" s="18" t="s">
        <v>481</v>
      </c>
      <c r="J30" s="20" t="s">
        <v>481</v>
      </c>
      <c r="K30" s="18" t="s">
        <v>481</v>
      </c>
      <c r="L30" s="20" t="s">
        <v>481</v>
      </c>
      <c r="M30" s="18" t="s">
        <v>481</v>
      </c>
      <c r="N30" s="20" t="s">
        <v>481</v>
      </c>
      <c r="O30" s="18" t="s">
        <v>481</v>
      </c>
      <c r="P30" s="20" t="s">
        <v>481</v>
      </c>
      <c r="Q30" s="18" t="n">
        <v>443.70850016</v>
      </c>
      <c r="R30" s="20" t="n">
        <v>7.54493066</v>
      </c>
    </row>
    <row r="31" spans="1:18">
      <c r="A31" s="15" t="s">
        <v>506</v>
      </c>
      <c r="B31" s="17" t="n">
        <v>5456</v>
      </c>
      <c r="C31" s="18">
        <f>(161.0/B31*100)</f>
        <v/>
      </c>
      <c r="D31" s="19" t="n">
        <v>5295</v>
      </c>
      <c r="E31" s="18" t="n">
        <v>500.19064351</v>
      </c>
      <c r="F31" s="20" t="n">
        <v>2.08858071</v>
      </c>
      <c r="G31" s="18" t="n">
        <v>524.9150279</v>
      </c>
      <c r="H31" s="20" t="n">
        <v>4.63492717</v>
      </c>
      <c r="I31" s="18" t="s">
        <v>481</v>
      </c>
      <c r="J31" s="20" t="s">
        <v>481</v>
      </c>
      <c r="K31" s="18" t="s">
        <v>481</v>
      </c>
      <c r="L31" s="20" t="s">
        <v>481</v>
      </c>
      <c r="M31" s="18" t="s">
        <v>481</v>
      </c>
      <c r="N31" s="20" t="s">
        <v>481</v>
      </c>
      <c r="O31" s="18" t="s">
        <v>481</v>
      </c>
      <c r="P31" s="20" t="s">
        <v>481</v>
      </c>
      <c r="Q31" s="18" t="n">
        <v>422.44681733</v>
      </c>
      <c r="R31" s="20" t="n">
        <v>6.75992861</v>
      </c>
    </row>
    <row r="32" spans="1:18">
      <c r="A32" s="15" t="s">
        <v>507</v>
      </c>
      <c r="B32" s="17" t="n">
        <v>4478</v>
      </c>
      <c r="C32" s="18">
        <f>(6.0/B32*100)</f>
        <v/>
      </c>
      <c r="D32" s="19" t="n">
        <v>4472</v>
      </c>
      <c r="E32" s="18" t="n">
        <v>498.56290303</v>
      </c>
      <c r="F32" s="20" t="n">
        <v>2.34496288</v>
      </c>
      <c r="G32" s="18" t="n">
        <v>527.88833146</v>
      </c>
      <c r="H32" s="20" t="n">
        <v>5.35794729</v>
      </c>
      <c r="I32" s="18" t="s">
        <v>481</v>
      </c>
      <c r="J32" s="20" t="s">
        <v>481</v>
      </c>
      <c r="K32" s="18" t="s">
        <v>481</v>
      </c>
      <c r="L32" s="20" t="s">
        <v>481</v>
      </c>
      <c r="M32" s="18" t="s">
        <v>481</v>
      </c>
      <c r="N32" s="20" t="s">
        <v>481</v>
      </c>
      <c r="O32" s="18" t="s">
        <v>481</v>
      </c>
      <c r="P32" s="20" t="s">
        <v>481</v>
      </c>
      <c r="Q32" s="18" t="n">
        <v>432.6406208</v>
      </c>
      <c r="R32" s="20" t="n">
        <v>11.26005889</v>
      </c>
    </row>
    <row r="33" spans="1:18">
      <c r="A33" s="15" t="s">
        <v>508</v>
      </c>
      <c r="B33" s="17" t="n">
        <v>7325</v>
      </c>
      <c r="C33" s="18">
        <f>(90.0/B33*100)</f>
        <v/>
      </c>
      <c r="D33" s="19" t="n">
        <v>7235</v>
      </c>
      <c r="E33" s="18" t="n">
        <v>498.70848149</v>
      </c>
      <c r="F33" s="20" t="n">
        <v>2.50922783</v>
      </c>
      <c r="G33" s="18" t="n">
        <v>523.76561465</v>
      </c>
      <c r="H33" s="20" t="n">
        <v>3.95627284</v>
      </c>
      <c r="I33" s="18" t="s">
        <v>481</v>
      </c>
      <c r="J33" s="20" t="s">
        <v>481</v>
      </c>
      <c r="K33" s="18" t="s">
        <v>481</v>
      </c>
      <c r="L33" s="20" t="s">
        <v>481</v>
      </c>
      <c r="M33" s="18" t="s">
        <v>481</v>
      </c>
      <c r="N33" s="20" t="s">
        <v>481</v>
      </c>
      <c r="O33" s="18" t="s">
        <v>481</v>
      </c>
      <c r="P33" s="20" t="s">
        <v>481</v>
      </c>
      <c r="Q33" s="18" t="n">
        <v>423.5710221</v>
      </c>
      <c r="R33" s="20" t="n">
        <v>9.351731089999999</v>
      </c>
    </row>
    <row r="34" spans="1:18">
      <c r="A34" s="15" t="s">
        <v>509</v>
      </c>
      <c r="B34" s="17" t="n">
        <v>6350</v>
      </c>
      <c r="C34" s="18">
        <f>(119.0/B34*100)</f>
        <v/>
      </c>
      <c r="D34" s="19" t="n">
        <v>6231</v>
      </c>
      <c r="E34" s="18" t="n">
        <v>470.99463303</v>
      </c>
      <c r="F34" s="20" t="n">
        <v>2.39400488</v>
      </c>
      <c r="G34" s="18" t="n">
        <v>470.72453915</v>
      </c>
      <c r="H34" s="20" t="n">
        <v>5.06568081</v>
      </c>
      <c r="I34" s="18" t="s">
        <v>481</v>
      </c>
      <c r="J34" s="20" t="s">
        <v>481</v>
      </c>
      <c r="K34" s="18" t="s">
        <v>481</v>
      </c>
      <c r="L34" s="20" t="s">
        <v>481</v>
      </c>
      <c r="M34" s="18" t="n">
        <v>306.56969545</v>
      </c>
      <c r="N34" s="20" t="n">
        <v>10.27624616</v>
      </c>
      <c r="O34" s="18" t="s">
        <v>481</v>
      </c>
      <c r="P34" s="20" t="s">
        <v>481</v>
      </c>
      <c r="Q34" s="18" t="n">
        <v>391.32825303</v>
      </c>
      <c r="R34" s="20" t="n">
        <v>7.3291656</v>
      </c>
    </row>
    <row r="35" spans="1:18">
      <c r="A35" s="15" t="s">
        <v>510</v>
      </c>
      <c r="B35" s="17" t="n">
        <v>6406</v>
      </c>
      <c r="C35" s="18">
        <f>(98.0/B35*100)</f>
        <v/>
      </c>
      <c r="D35" s="19" t="n">
        <v>6308</v>
      </c>
      <c r="E35" s="18" t="n">
        <v>503.226737</v>
      </c>
      <c r="F35" s="20" t="n">
        <v>2.11620271</v>
      </c>
      <c r="G35" s="18" t="n">
        <v>535.33356508</v>
      </c>
      <c r="H35" s="20" t="n">
        <v>2.21207004</v>
      </c>
      <c r="I35" s="18" t="s">
        <v>481</v>
      </c>
      <c r="J35" s="20" t="s">
        <v>481</v>
      </c>
      <c r="K35" s="18" t="s">
        <v>481</v>
      </c>
      <c r="L35" s="20" t="s">
        <v>481</v>
      </c>
      <c r="M35" s="18" t="n">
        <v>374.85244494</v>
      </c>
      <c r="N35" s="20" t="n">
        <v>5.84040672</v>
      </c>
      <c r="O35" s="18" t="s">
        <v>481</v>
      </c>
      <c r="P35" s="20" t="s">
        <v>481</v>
      </c>
      <c r="Q35" s="18" t="n">
        <v>466.88494244</v>
      </c>
      <c r="R35" s="20" t="n">
        <v>7.10393001</v>
      </c>
    </row>
    <row r="36" spans="1:18">
      <c r="A36" s="15" t="s">
        <v>511</v>
      </c>
      <c r="B36" s="17" t="n">
        <v>6736</v>
      </c>
      <c r="C36" s="18">
        <f>(116.0/B36*100)</f>
        <v/>
      </c>
      <c r="D36" s="19" t="n">
        <v>6620</v>
      </c>
      <c r="E36" s="18" t="n">
        <v>489.01018991</v>
      </c>
      <c r="F36" s="20" t="n">
        <v>2.22264042</v>
      </c>
      <c r="G36" s="18" t="n">
        <v>517.1839618499999</v>
      </c>
      <c r="H36" s="20" t="n">
        <v>2.77559551</v>
      </c>
      <c r="I36" s="18" t="s">
        <v>481</v>
      </c>
      <c r="J36" s="20" t="s">
        <v>481</v>
      </c>
      <c r="K36" s="18" t="s">
        <v>481</v>
      </c>
      <c r="L36" s="20" t="s">
        <v>481</v>
      </c>
      <c r="M36" s="18" t="s">
        <v>481</v>
      </c>
      <c r="N36" s="20" t="s">
        <v>481</v>
      </c>
      <c r="O36" s="18" t="s">
        <v>481</v>
      </c>
      <c r="P36" s="20" t="s">
        <v>481</v>
      </c>
      <c r="Q36" s="18" t="n">
        <v>435.96515596</v>
      </c>
      <c r="R36" s="20" t="n">
        <v>6.56940063</v>
      </c>
    </row>
    <row r="37" spans="1:18">
      <c r="A37" s="15" t="s">
        <v>512</v>
      </c>
      <c r="B37" s="17" t="n">
        <v>5458</v>
      </c>
      <c r="C37" s="18">
        <f>(254.0/B37*100)</f>
        <v/>
      </c>
      <c r="D37" s="19" t="n">
        <v>5204</v>
      </c>
      <c r="E37" s="18" t="n">
        <v>495.56290021</v>
      </c>
      <c r="F37" s="20" t="n">
        <v>3.28028034</v>
      </c>
      <c r="G37" s="18" t="n">
        <v>527.89192165</v>
      </c>
      <c r="H37" s="20" t="n">
        <v>5.20729894</v>
      </c>
      <c r="I37" s="18" t="s">
        <v>481</v>
      </c>
      <c r="J37" s="20" t="s">
        <v>481</v>
      </c>
      <c r="K37" s="18" t="s">
        <v>481</v>
      </c>
      <c r="L37" s="20" t="s">
        <v>481</v>
      </c>
      <c r="M37" s="18" t="s">
        <v>481</v>
      </c>
      <c r="N37" s="20" t="s">
        <v>481</v>
      </c>
      <c r="O37" s="18" t="s">
        <v>481</v>
      </c>
      <c r="P37" s="20" t="s">
        <v>481</v>
      </c>
      <c r="Q37" s="18" t="n">
        <v>416.85685554</v>
      </c>
      <c r="R37" s="20" t="n">
        <v>7.34617043</v>
      </c>
    </row>
    <row r="38" spans="1:18">
      <c r="A38" s="15" t="s">
        <v>513</v>
      </c>
      <c r="B38" s="17" t="n">
        <v>5860</v>
      </c>
      <c r="C38" s="18">
        <f>(36.0/B38*100)</f>
        <v/>
      </c>
      <c r="D38" s="19" t="n">
        <v>5824</v>
      </c>
      <c r="E38" s="18" t="n">
        <v>500.67370069</v>
      </c>
      <c r="F38" s="20" t="n">
        <v>2.98503731</v>
      </c>
      <c r="G38" s="18" t="n">
        <v>534.54732183</v>
      </c>
      <c r="H38" s="20" t="n">
        <v>4.43351176</v>
      </c>
      <c r="I38" s="18" t="s">
        <v>481</v>
      </c>
      <c r="J38" s="20" t="s">
        <v>481</v>
      </c>
      <c r="K38" s="18" t="s">
        <v>481</v>
      </c>
      <c r="L38" s="20" t="s">
        <v>481</v>
      </c>
      <c r="M38" s="18" t="s">
        <v>481</v>
      </c>
      <c r="N38" s="20" t="s">
        <v>481</v>
      </c>
      <c r="O38" s="18" t="s">
        <v>481</v>
      </c>
      <c r="P38" s="20" t="s">
        <v>481</v>
      </c>
      <c r="Q38" s="18" t="n">
        <v>493.81035677</v>
      </c>
      <c r="R38" s="20" t="n">
        <v>5.29400989</v>
      </c>
    </row>
    <row r="39" spans="1:18">
      <c r="A39" s="15" t="s">
        <v>514</v>
      </c>
      <c r="B39" s="17" t="n">
        <v>5895</v>
      </c>
      <c r="C39" s="18">
        <f>(34.0/B39*100)</f>
        <v/>
      </c>
      <c r="D39" s="19" t="n">
        <v>5861</v>
      </c>
      <c r="E39" s="18" t="n">
        <v>428.41601682</v>
      </c>
      <c r="F39" s="20" t="n">
        <v>3.90465687</v>
      </c>
      <c r="G39" s="18" t="n">
        <v>426.87435651</v>
      </c>
      <c r="H39" s="20" t="n">
        <v>5.0939036</v>
      </c>
      <c r="I39" s="18" t="s">
        <v>481</v>
      </c>
      <c r="J39" s="20" t="s">
        <v>481</v>
      </c>
      <c r="K39" s="18" t="s">
        <v>481</v>
      </c>
      <c r="L39" s="20" t="s">
        <v>481</v>
      </c>
      <c r="M39" s="18" t="s">
        <v>481</v>
      </c>
      <c r="N39" s="20" t="s">
        <v>481</v>
      </c>
      <c r="O39" s="18" t="s">
        <v>481</v>
      </c>
      <c r="P39" s="20" t="s">
        <v>481</v>
      </c>
      <c r="Q39" s="18" t="n">
        <v>375.37267459</v>
      </c>
      <c r="R39" s="20" t="n">
        <v>8.90216861</v>
      </c>
    </row>
    <row r="40" spans="1:18">
      <c r="A40" s="15" t="s">
        <v>515</v>
      </c>
      <c r="B40" s="17" t="n">
        <v>14157</v>
      </c>
      <c r="C40" s="18">
        <f>(467.0/B40*100)</f>
        <v/>
      </c>
      <c r="D40" s="19" t="n">
        <v>13690</v>
      </c>
      <c r="E40" s="18" t="n">
        <v>501.5722726</v>
      </c>
      <c r="F40" s="20" t="n">
        <v>2.34021446</v>
      </c>
      <c r="G40" s="18" t="n">
        <v>555.04730101</v>
      </c>
      <c r="H40" s="20" t="n">
        <v>4.01745004</v>
      </c>
      <c r="I40" s="18" t="s">
        <v>481</v>
      </c>
      <c r="J40" s="20" t="s">
        <v>481</v>
      </c>
      <c r="K40" s="18" t="s">
        <v>481</v>
      </c>
      <c r="L40" s="20" t="s">
        <v>481</v>
      </c>
      <c r="M40" s="18" t="s">
        <v>481</v>
      </c>
      <c r="N40" s="20" t="s">
        <v>481</v>
      </c>
      <c r="O40" s="18" t="s">
        <v>481</v>
      </c>
      <c r="P40" s="20" t="s">
        <v>481</v>
      </c>
      <c r="Q40" s="18" t="n">
        <v>436.53751438</v>
      </c>
      <c r="R40" s="20" t="n">
        <v>7.07880913</v>
      </c>
    </row>
    <row r="41" spans="1:18">
      <c r="A41" s="15" t="s">
        <v>516</v>
      </c>
      <c r="B41" s="17" t="n">
        <v>5712</v>
      </c>
      <c r="C41" s="18">
        <f>(83.0/B41*100)</f>
        <v/>
      </c>
      <c r="D41" s="19" t="n">
        <v>5629</v>
      </c>
      <c r="E41" s="18" t="n">
        <v>494.89836097</v>
      </c>
      <c r="F41" s="20" t="n">
        <v>2.79899496</v>
      </c>
      <c r="G41" s="18" t="n">
        <v>529.47057475</v>
      </c>
      <c r="H41" s="20" t="n">
        <v>4.9473647</v>
      </c>
      <c r="I41" s="18" t="s">
        <v>481</v>
      </c>
      <c r="J41" s="20" t="s">
        <v>481</v>
      </c>
      <c r="K41" s="18" t="s">
        <v>481</v>
      </c>
      <c r="L41" s="20" t="s">
        <v>481</v>
      </c>
      <c r="M41" s="18" t="n">
        <v>387.44235424</v>
      </c>
      <c r="N41" s="20" t="n">
        <v>14.52510266</v>
      </c>
      <c r="O41" s="18" t="s">
        <v>481</v>
      </c>
      <c r="P41" s="20" t="s">
        <v>481</v>
      </c>
      <c r="Q41" s="18" t="n">
        <v>425.08257333</v>
      </c>
      <c r="R41" s="20" t="n">
        <v>12.97597998</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375.7451021</v>
      </c>
      <c r="N45" s="20" t="n">
        <v>2.64238063</v>
      </c>
      <c r="O45" s="18" t="s">
        <v>481</v>
      </c>
      <c r="P45" s="20" t="s">
        <v>481</v>
      </c>
      <c r="Q45" s="18" t="s">
        <v>481</v>
      </c>
      <c r="R45" s="20" t="s">
        <v>481</v>
      </c>
    </row>
    <row r="46" spans="1:18">
      <c r="A46" s="15" t="s">
        <v>521</v>
      </c>
      <c r="B46" s="17" t="n">
        <v>23141</v>
      </c>
      <c r="C46" s="18">
        <f>(2423.0/B46*100)</f>
        <v/>
      </c>
      <c r="D46" s="19" t="n">
        <v>20718</v>
      </c>
      <c r="E46" s="18" t="n">
        <v>415.32987157</v>
      </c>
      <c r="F46" s="20" t="n">
        <v>3.14339716</v>
      </c>
      <c r="G46" s="18" t="n">
        <v>411.99309707</v>
      </c>
      <c r="H46" s="20" t="n">
        <v>3.72576079</v>
      </c>
      <c r="I46" s="18" t="s">
        <v>481</v>
      </c>
      <c r="J46" s="20" t="s">
        <v>481</v>
      </c>
      <c r="K46" s="18" t="s">
        <v>481</v>
      </c>
      <c r="L46" s="20" t="s">
        <v>481</v>
      </c>
      <c r="M46" s="18" t="s">
        <v>481</v>
      </c>
      <c r="N46" s="20" t="s">
        <v>481</v>
      </c>
      <c r="O46" s="18" t="s">
        <v>481</v>
      </c>
      <c r="P46" s="20" t="s">
        <v>481</v>
      </c>
      <c r="Q46" s="18" t="n">
        <v>382.23669697</v>
      </c>
      <c r="R46" s="20" t="n">
        <v>2.4097176</v>
      </c>
    </row>
    <row r="47" spans="1:18">
      <c r="A47" s="15" t="s">
        <v>522</v>
      </c>
      <c r="B47" s="17" t="n">
        <v>5928</v>
      </c>
      <c r="C47" s="18">
        <f>(498.0/B47*100)</f>
        <v/>
      </c>
      <c r="D47" s="19" t="n">
        <v>5430</v>
      </c>
      <c r="E47" s="18" t="n">
        <v>460.29776776</v>
      </c>
      <c r="F47" s="20" t="n">
        <v>3.99658202</v>
      </c>
      <c r="G47" s="18" t="n">
        <v>469.2654642</v>
      </c>
      <c r="H47" s="20" t="n">
        <v>7.72531616</v>
      </c>
      <c r="I47" s="18" t="s">
        <v>481</v>
      </c>
      <c r="J47" s="20" t="s">
        <v>481</v>
      </c>
      <c r="K47" s="18" t="s">
        <v>481</v>
      </c>
      <c r="L47" s="20" t="s">
        <v>481</v>
      </c>
      <c r="M47" s="18" t="s">
        <v>481</v>
      </c>
      <c r="N47" s="20" t="s">
        <v>481</v>
      </c>
      <c r="O47" s="18" t="s">
        <v>481</v>
      </c>
      <c r="P47" s="20" t="s">
        <v>481</v>
      </c>
      <c r="Q47" s="18" t="n">
        <v>375.84536418</v>
      </c>
      <c r="R47" s="20" t="n">
        <v>5.79374219</v>
      </c>
    </row>
    <row r="48" spans="1:18">
      <c r="A48" s="15" t="s">
        <v>523</v>
      </c>
      <c r="B48" s="17" t="n">
        <v>9841</v>
      </c>
      <c r="C48" s="18">
        <f>(9.0/B48*100)</f>
        <v/>
      </c>
      <c r="D48" s="19" t="n">
        <v>9832</v>
      </c>
      <c r="E48" s="18" t="n">
        <v>504.17397784</v>
      </c>
      <c r="F48" s="20" t="n">
        <v>5.36147548</v>
      </c>
      <c r="G48" s="18" t="n">
        <v>540.37253706</v>
      </c>
      <c r="H48" s="20" t="n">
        <v>4.50585117</v>
      </c>
      <c r="I48" s="18" t="s">
        <v>481</v>
      </c>
      <c r="J48" s="20" t="s">
        <v>481</v>
      </c>
      <c r="K48" s="18" t="s">
        <v>481</v>
      </c>
      <c r="L48" s="20" t="s">
        <v>481</v>
      </c>
      <c r="M48" s="18" t="s">
        <v>481</v>
      </c>
      <c r="N48" s="20" t="s">
        <v>481</v>
      </c>
      <c r="O48" s="18" t="s">
        <v>481</v>
      </c>
      <c r="P48" s="20" t="s">
        <v>481</v>
      </c>
      <c r="Q48" s="18" t="n">
        <v>471.95219872</v>
      </c>
      <c r="R48" s="20" t="n">
        <v>19.51136343</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432.22624802</v>
      </c>
      <c r="N49" s="20" t="n">
        <v>2.8653235</v>
      </c>
      <c r="O49" s="18" t="s">
        <v>481</v>
      </c>
      <c r="P49" s="20" t="s">
        <v>481</v>
      </c>
      <c r="Q49" s="18" t="s">
        <v>481</v>
      </c>
      <c r="R49" s="20" t="s">
        <v>481</v>
      </c>
    </row>
    <row r="50" spans="1:18">
      <c r="A50" s="15" t="s">
        <v>525</v>
      </c>
      <c r="B50" s="17" t="n">
        <v>11795</v>
      </c>
      <c r="C50" s="18">
        <f>(511.0/B50*100)</f>
        <v/>
      </c>
      <c r="D50" s="19" t="n">
        <v>11284</v>
      </c>
      <c r="E50" s="18" t="n">
        <v>416.54096178</v>
      </c>
      <c r="F50" s="20" t="n">
        <v>2.45920225</v>
      </c>
      <c r="G50" s="18" t="n">
        <v>427.99355686</v>
      </c>
      <c r="H50" s="20" t="n">
        <v>3.05619861</v>
      </c>
      <c r="I50" s="18" t="s">
        <v>481</v>
      </c>
      <c r="J50" s="20" t="s">
        <v>481</v>
      </c>
      <c r="K50" s="18" t="s">
        <v>481</v>
      </c>
      <c r="L50" s="20" t="s">
        <v>481</v>
      </c>
      <c r="M50" s="18" t="s">
        <v>481</v>
      </c>
      <c r="N50" s="20" t="s">
        <v>481</v>
      </c>
      <c r="O50" s="18" t="s">
        <v>481</v>
      </c>
      <c r="P50" s="20" t="s">
        <v>481</v>
      </c>
      <c r="Q50" s="18" t="n">
        <v>367.30808032</v>
      </c>
      <c r="R50" s="20" t="n">
        <v>7.100019</v>
      </c>
    </row>
    <row r="51" spans="1:18">
      <c r="A51" s="15" t="s">
        <v>526</v>
      </c>
      <c r="B51" s="17" t="n">
        <v>6866</v>
      </c>
      <c r="C51" s="18">
        <f>(114.0/B51*100)</f>
        <v/>
      </c>
      <c r="D51" s="19" t="n">
        <v>6752</v>
      </c>
      <c r="E51" s="18" t="n">
        <v>424.16487364</v>
      </c>
      <c r="F51" s="20" t="n">
        <v>2.26016971</v>
      </c>
      <c r="G51" s="18" t="n">
        <v>424.39905802</v>
      </c>
      <c r="H51" s="20" t="n">
        <v>3.43490546</v>
      </c>
      <c r="I51" s="18" t="s">
        <v>481</v>
      </c>
      <c r="J51" s="20" t="s">
        <v>481</v>
      </c>
      <c r="K51" s="18" t="s">
        <v>481</v>
      </c>
      <c r="L51" s="20" t="s">
        <v>481</v>
      </c>
      <c r="M51" s="18" t="n">
        <v>410.85572185</v>
      </c>
      <c r="N51" s="20" t="n">
        <v>3.7997542</v>
      </c>
      <c r="O51" s="18" t="s">
        <v>481</v>
      </c>
      <c r="P51" s="20" t="s">
        <v>481</v>
      </c>
      <c r="Q51" s="18" t="n">
        <v>396.67274962</v>
      </c>
      <c r="R51" s="20" t="n">
        <v>6.15022865</v>
      </c>
    </row>
    <row r="52" spans="1:18">
      <c r="A52" s="15" t="s">
        <v>527</v>
      </c>
      <c r="B52" s="17" t="n">
        <v>5809</v>
      </c>
      <c r="C52" s="18">
        <f>(127.0/B52*100)</f>
        <v/>
      </c>
      <c r="D52" s="19" t="n">
        <v>5682</v>
      </c>
      <c r="E52" s="18" t="n">
        <v>472.98891257</v>
      </c>
      <c r="F52" s="20" t="n">
        <v>2.65153634</v>
      </c>
      <c r="G52" s="18" t="n">
        <v>493.88843009</v>
      </c>
      <c r="H52" s="20" t="n">
        <v>3.19163011</v>
      </c>
      <c r="I52" s="18" t="s">
        <v>481</v>
      </c>
      <c r="J52" s="20" t="s">
        <v>481</v>
      </c>
      <c r="K52" s="18" t="s">
        <v>481</v>
      </c>
      <c r="L52" s="20" t="s">
        <v>481</v>
      </c>
      <c r="M52" s="18" t="s">
        <v>481</v>
      </c>
      <c r="N52" s="20" t="s">
        <v>481</v>
      </c>
      <c r="O52" s="18" t="s">
        <v>481</v>
      </c>
      <c r="P52" s="20" t="s">
        <v>481</v>
      </c>
      <c r="Q52" s="18" t="n">
        <v>400.93567639</v>
      </c>
      <c r="R52" s="20" t="n">
        <v>7.62557374</v>
      </c>
    </row>
    <row r="53" spans="1:18">
      <c r="A53" s="15" t="s">
        <v>528</v>
      </c>
      <c r="B53" s="17" t="n">
        <v>5571</v>
      </c>
      <c r="C53" s="18">
        <f>(150.0/B53*100)</f>
        <v/>
      </c>
      <c r="D53" s="19" t="n">
        <v>5421</v>
      </c>
      <c r="E53" s="18" t="n">
        <v>440.72792392</v>
      </c>
      <c r="F53" s="20" t="n">
        <v>1.63049359</v>
      </c>
      <c r="G53" s="18" t="n">
        <v>435.13912219</v>
      </c>
      <c r="H53" s="20" t="n">
        <v>4.13914186</v>
      </c>
      <c r="I53" s="18" t="s">
        <v>481</v>
      </c>
      <c r="J53" s="20" t="s">
        <v>481</v>
      </c>
      <c r="K53" s="18" t="s">
        <v>481</v>
      </c>
      <c r="L53" s="20" t="s">
        <v>481</v>
      </c>
      <c r="M53" s="18" t="s">
        <v>481</v>
      </c>
      <c r="N53" s="20" t="s">
        <v>481</v>
      </c>
      <c r="O53" s="18" t="s">
        <v>481</v>
      </c>
      <c r="P53" s="20" t="s">
        <v>481</v>
      </c>
      <c r="Q53" s="18" t="n">
        <v>364.70953954</v>
      </c>
      <c r="R53" s="20" t="n">
        <v>4.15884291</v>
      </c>
    </row>
    <row r="54" spans="1:18">
      <c r="A54" s="15" t="s">
        <v>529</v>
      </c>
      <c r="B54" s="17" t="n">
        <v>4740</v>
      </c>
      <c r="C54" s="18">
        <f>(669.0/B54*100)</f>
        <v/>
      </c>
      <c r="D54" s="19" t="n">
        <v>4071</v>
      </c>
      <c r="E54" s="18" t="n">
        <v>343.53723347</v>
      </c>
      <c r="F54" s="20" t="n">
        <v>3.03615923</v>
      </c>
      <c r="G54" s="18" t="n">
        <v>355.48519366</v>
      </c>
      <c r="H54" s="20" t="n">
        <v>4.45521839</v>
      </c>
      <c r="I54" s="18" t="s">
        <v>481</v>
      </c>
      <c r="J54" s="20" t="s">
        <v>481</v>
      </c>
      <c r="K54" s="18" t="s">
        <v>481</v>
      </c>
      <c r="L54" s="20" t="s">
        <v>481</v>
      </c>
      <c r="M54" s="18" t="s">
        <v>481</v>
      </c>
      <c r="N54" s="20" t="s">
        <v>481</v>
      </c>
      <c r="O54" s="18" t="s">
        <v>481</v>
      </c>
      <c r="P54" s="20" t="s">
        <v>481</v>
      </c>
      <c r="Q54" s="18" t="n">
        <v>288.30058764</v>
      </c>
      <c r="R54" s="20" t="n">
        <v>3.73147103</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411.13152395</v>
      </c>
      <c r="N55" s="20" t="n">
        <v>2.41692503</v>
      </c>
      <c r="O55" s="18" t="s">
        <v>481</v>
      </c>
      <c r="P55" s="20" t="s">
        <v>481</v>
      </c>
      <c r="Q55" s="18" t="s">
        <v>481</v>
      </c>
      <c r="R55" s="20" t="s">
        <v>481</v>
      </c>
    </row>
    <row r="56" spans="1:18">
      <c r="A56" s="15" t="s">
        <v>531</v>
      </c>
      <c r="B56" s="17" t="n">
        <v>5359</v>
      </c>
      <c r="C56" s="18">
        <f>(77.0/B56*100)</f>
        <v/>
      </c>
      <c r="D56" s="19" t="n">
        <v>5282</v>
      </c>
      <c r="E56" s="18" t="n">
        <v>520.95930681</v>
      </c>
      <c r="F56" s="20" t="n">
        <v>2.50944317</v>
      </c>
      <c r="G56" s="18" t="n">
        <v>536.15278174</v>
      </c>
      <c r="H56" s="20" t="n">
        <v>3.35938921</v>
      </c>
      <c r="I56" s="18" t="s">
        <v>481</v>
      </c>
      <c r="J56" s="20" t="s">
        <v>481</v>
      </c>
      <c r="K56" s="18" t="s">
        <v>481</v>
      </c>
      <c r="L56" s="20" t="s">
        <v>481</v>
      </c>
      <c r="M56" s="18" t="s">
        <v>481</v>
      </c>
      <c r="N56" s="20" t="s">
        <v>481</v>
      </c>
      <c r="O56" s="18" t="s">
        <v>481</v>
      </c>
      <c r="P56" s="20" t="s">
        <v>481</v>
      </c>
      <c r="Q56" s="18" t="n">
        <v>466.67852729</v>
      </c>
      <c r="R56" s="20" t="n">
        <v>12.44441324</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403.09974532</v>
      </c>
      <c r="N57" s="20" t="n">
        <v>2.56579015</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408.6691134</v>
      </c>
      <c r="N58" s="20" t="n">
        <v>2.67440156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378.44218506</v>
      </c>
      <c r="N59" s="20" t="n">
        <v>1.6995879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386.48537246</v>
      </c>
      <c r="N60" s="20" t="n">
        <v>3.39522632</v>
      </c>
      <c r="O60" s="18" t="s">
        <v>481</v>
      </c>
      <c r="P60" s="20" t="s">
        <v>481</v>
      </c>
      <c r="Q60" s="18" t="s">
        <v>481</v>
      </c>
      <c r="R60" s="20" t="s">
        <v>481</v>
      </c>
    </row>
    <row r="61" spans="1:18">
      <c r="A61" s="15" t="s">
        <v>536</v>
      </c>
      <c r="B61" s="17" t="n">
        <v>6525</v>
      </c>
      <c r="C61" s="18">
        <f>(195.0/B61*100)</f>
        <v/>
      </c>
      <c r="D61" s="19" t="n">
        <v>6330</v>
      </c>
      <c r="E61" s="18" t="n">
        <v>478.72186498</v>
      </c>
      <c r="F61" s="20" t="n">
        <v>2.48971564</v>
      </c>
      <c r="G61" s="18" t="n">
        <v>487.36645221</v>
      </c>
      <c r="H61" s="20" t="n">
        <v>4.47294579</v>
      </c>
      <c r="I61" s="18" t="s">
        <v>481</v>
      </c>
      <c r="J61" s="20" t="s">
        <v>481</v>
      </c>
      <c r="K61" s="18" t="s">
        <v>481</v>
      </c>
      <c r="L61" s="20" t="s">
        <v>481</v>
      </c>
      <c r="M61" s="18" t="s">
        <v>481</v>
      </c>
      <c r="N61" s="20" t="s">
        <v>481</v>
      </c>
      <c r="O61" s="18" t="s">
        <v>481</v>
      </c>
      <c r="P61" s="20" t="s">
        <v>481</v>
      </c>
      <c r="Q61" s="18" t="n">
        <v>387.88844433</v>
      </c>
      <c r="R61" s="20" t="n">
        <v>7.43862113</v>
      </c>
    </row>
    <row r="62" spans="1:18">
      <c r="A62" s="15" t="s">
        <v>537</v>
      </c>
      <c r="B62" s="17" t="n">
        <v>4476</v>
      </c>
      <c r="C62" s="18">
        <f>(3.0/B62*100)</f>
        <v/>
      </c>
      <c r="D62" s="19" t="n">
        <v>4473</v>
      </c>
      <c r="E62" s="18" t="n">
        <v>524.71246568</v>
      </c>
      <c r="F62" s="20" t="n">
        <v>1.10433755</v>
      </c>
      <c r="G62" s="18" t="n">
        <v>548.0722295100001</v>
      </c>
      <c r="H62" s="20" t="n">
        <v>3.17371723</v>
      </c>
      <c r="I62" s="18" t="s">
        <v>481</v>
      </c>
      <c r="J62" s="20" t="s">
        <v>481</v>
      </c>
      <c r="K62" s="18" t="s">
        <v>481</v>
      </c>
      <c r="L62" s="20" t="s">
        <v>481</v>
      </c>
      <c r="M62" s="18" t="s">
        <v>481</v>
      </c>
      <c r="N62" s="20" t="s">
        <v>481</v>
      </c>
      <c r="O62" s="18" t="s">
        <v>481</v>
      </c>
      <c r="P62" s="20" t="s">
        <v>481</v>
      </c>
      <c r="Q62" s="18" t="n">
        <v>506.7180464</v>
      </c>
      <c r="R62" s="20" t="n">
        <v>16.52480408</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383.68238779</v>
      </c>
      <c r="N63" s="20" t="n">
        <v>1.24851448</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464.78196465</v>
      </c>
      <c r="N64" s="20" t="n">
        <v>1.64197035</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427.99780567</v>
      </c>
      <c r="N65" s="20" t="n">
        <v>1.97258457</v>
      </c>
      <c r="O65" s="18" t="s">
        <v>481</v>
      </c>
      <c r="P65" s="20" t="s">
        <v>481</v>
      </c>
      <c r="Q65" s="18" t="s">
        <v>481</v>
      </c>
      <c r="R65" s="20" t="s">
        <v>481</v>
      </c>
    </row>
    <row r="66" spans="1:18">
      <c r="A66" s="15" t="s">
        <v>541</v>
      </c>
      <c r="B66" s="17" t="n">
        <v>5665</v>
      </c>
      <c r="C66" s="18">
        <f>(107.0/B66*100)</f>
        <v/>
      </c>
      <c r="D66" s="19" t="n">
        <v>5558</v>
      </c>
      <c r="E66" s="18" t="n">
        <v>420.97840724</v>
      </c>
      <c r="F66" s="20" t="n">
        <v>1.2707415</v>
      </c>
      <c r="G66" s="18" t="n">
        <v>422.41578422</v>
      </c>
      <c r="H66" s="20" t="n">
        <v>3.99292389</v>
      </c>
      <c r="I66" s="18" t="s">
        <v>481</v>
      </c>
      <c r="J66" s="20" t="s">
        <v>481</v>
      </c>
      <c r="K66" s="18" t="s">
        <v>481</v>
      </c>
      <c r="L66" s="20" t="s">
        <v>481</v>
      </c>
      <c r="M66" s="18" t="s">
        <v>481</v>
      </c>
      <c r="N66" s="20" t="s">
        <v>481</v>
      </c>
      <c r="O66" s="18" t="s">
        <v>481</v>
      </c>
      <c r="P66" s="20" t="s">
        <v>481</v>
      </c>
      <c r="Q66" s="18" t="n">
        <v>356.10396408</v>
      </c>
      <c r="R66" s="20" t="n">
        <v>2.96212887</v>
      </c>
    </row>
    <row r="67" spans="1:18">
      <c r="A67" s="15" t="s">
        <v>542</v>
      </c>
      <c r="B67" s="17" t="n">
        <v>6971</v>
      </c>
      <c r="C67" s="18">
        <f>(1435.0/B67*100)</f>
        <v/>
      </c>
      <c r="D67" s="19" t="n">
        <v>5536</v>
      </c>
      <c r="E67" s="18" t="n">
        <v>405.67478209</v>
      </c>
      <c r="F67" s="20" t="n">
        <v>2.62255527</v>
      </c>
      <c r="G67" s="18" t="n">
        <v>425.58363009</v>
      </c>
      <c r="H67" s="20" t="n">
        <v>3.02214578</v>
      </c>
      <c r="I67" s="18" t="s">
        <v>481</v>
      </c>
      <c r="J67" s="20" t="s">
        <v>481</v>
      </c>
      <c r="K67" s="18" t="s">
        <v>481</v>
      </c>
      <c r="L67" s="20" t="s">
        <v>481</v>
      </c>
      <c r="M67" s="18" t="s">
        <v>481</v>
      </c>
      <c r="N67" s="20" t="s">
        <v>481</v>
      </c>
      <c r="O67" s="18" t="s">
        <v>481</v>
      </c>
      <c r="P67" s="20" t="s">
        <v>481</v>
      </c>
      <c r="Q67" s="18" t="n">
        <v>360.20587071</v>
      </c>
      <c r="R67" s="20" t="n">
        <v>5.51578979</v>
      </c>
    </row>
    <row r="68" spans="1:18">
      <c r="A68" s="15" t="s">
        <v>543</v>
      </c>
      <c r="B68" s="17" t="n">
        <v>12083</v>
      </c>
      <c r="C68" s="18">
        <f>(33.0/B68*100)</f>
        <v/>
      </c>
      <c r="D68" s="19" t="n">
        <v>12050</v>
      </c>
      <c r="E68" s="18" t="n">
        <v>429.51879779</v>
      </c>
      <c r="F68" s="20" t="n">
        <v>1.2913794</v>
      </c>
      <c r="G68" s="18" t="n">
        <v>438.57505186</v>
      </c>
      <c r="H68" s="20" t="n">
        <v>2.93148724</v>
      </c>
      <c r="I68" s="18" t="s">
        <v>481</v>
      </c>
      <c r="J68" s="20" t="s">
        <v>481</v>
      </c>
      <c r="K68" s="18" t="s">
        <v>481</v>
      </c>
      <c r="L68" s="20" t="s">
        <v>481</v>
      </c>
      <c r="M68" s="18" t="s">
        <v>481</v>
      </c>
      <c r="N68" s="20" t="s">
        <v>481</v>
      </c>
      <c r="O68" s="18" t="s">
        <v>481</v>
      </c>
      <c r="P68" s="20" t="s">
        <v>481</v>
      </c>
      <c r="Q68" s="18" t="n">
        <v>362.58821488</v>
      </c>
      <c r="R68" s="20" t="n">
        <v>2.00247192</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434.88486177</v>
      </c>
      <c r="N69" s="20" t="n">
        <v>3.2334538</v>
      </c>
      <c r="O69" s="18" t="s">
        <v>481</v>
      </c>
      <c r="P69" s="20" t="s">
        <v>481</v>
      </c>
      <c r="Q69" s="18" t="s">
        <v>481</v>
      </c>
      <c r="R69" s="20" t="s">
        <v>481</v>
      </c>
    </row>
    <row r="70" spans="1:18">
      <c r="A70" s="15" t="s">
        <v>545</v>
      </c>
      <c r="B70" s="17" t="n">
        <v>6036</v>
      </c>
      <c r="C70" s="18">
        <f>(223.0/B70*100)</f>
        <v/>
      </c>
      <c r="D70" s="19" t="n">
        <v>5813</v>
      </c>
      <c r="E70" s="18" t="n">
        <v>487.78738058</v>
      </c>
      <c r="F70" s="20" t="n">
        <v>2.76916088</v>
      </c>
      <c r="G70" s="18" t="n">
        <v>510.19517227</v>
      </c>
      <c r="H70" s="20" t="n">
        <v>4.28165143</v>
      </c>
      <c r="I70" s="18" t="s">
        <v>481</v>
      </c>
      <c r="J70" s="20" t="s">
        <v>481</v>
      </c>
      <c r="K70" s="18" t="s">
        <v>481</v>
      </c>
      <c r="L70" s="20" t="s">
        <v>481</v>
      </c>
      <c r="M70" s="18" t="s">
        <v>481</v>
      </c>
      <c r="N70" s="20" t="s">
        <v>481</v>
      </c>
      <c r="O70" s="18" t="s">
        <v>481</v>
      </c>
      <c r="P70" s="20" t="s">
        <v>481</v>
      </c>
      <c r="Q70" s="18" t="n">
        <v>439.90835881</v>
      </c>
      <c r="R70" s="20" t="n">
        <v>8.014680269999999</v>
      </c>
    </row>
    <row r="71" spans="1:18">
      <c r="A71" s="15" t="s">
        <v>546</v>
      </c>
      <c r="B71" s="17" t="n">
        <v>6115</v>
      </c>
      <c r="C71" s="18">
        <f>(63.0/B71*100)</f>
        <v/>
      </c>
      <c r="D71" s="19" t="n">
        <v>6052</v>
      </c>
      <c r="E71" s="18" t="n">
        <v>547.56256693</v>
      </c>
      <c r="F71" s="20" t="n">
        <v>1.86424963</v>
      </c>
      <c r="G71" s="18" t="n">
        <v>578.18290833</v>
      </c>
      <c r="H71" s="20" t="n">
        <v>2.73097809</v>
      </c>
      <c r="I71" s="18" t="s">
        <v>481</v>
      </c>
      <c r="J71" s="20" t="s">
        <v>481</v>
      </c>
      <c r="K71" s="18" t="s">
        <v>481</v>
      </c>
      <c r="L71" s="20" t="s">
        <v>481</v>
      </c>
      <c r="M71" s="18" t="s">
        <v>481</v>
      </c>
      <c r="N71" s="20" t="s">
        <v>481</v>
      </c>
      <c r="O71" s="18" t="s">
        <v>481</v>
      </c>
      <c r="P71" s="20" t="s">
        <v>481</v>
      </c>
      <c r="Q71" s="18" t="n">
        <v>511.52593857</v>
      </c>
      <c r="R71" s="20" t="n">
        <v>14.71284627</v>
      </c>
    </row>
    <row r="72" spans="1:18">
      <c r="A72" s="15" t="s">
        <v>547</v>
      </c>
      <c r="B72" s="17" t="n">
        <v>7708</v>
      </c>
      <c r="C72" s="18">
        <f>(12.0/B72*100)</f>
        <v/>
      </c>
      <c r="D72" s="19" t="n">
        <v>7696</v>
      </c>
      <c r="E72" s="18" t="n">
        <v>518.95286799</v>
      </c>
      <c r="F72" s="20" t="n">
        <v>2.82930904</v>
      </c>
      <c r="G72" s="18" t="n">
        <v>566.23230973</v>
      </c>
      <c r="H72" s="20" t="n">
        <v>3.35440142</v>
      </c>
      <c r="I72" s="18" t="s">
        <v>481</v>
      </c>
      <c r="J72" s="20" t="s">
        <v>481</v>
      </c>
      <c r="K72" s="18" t="s">
        <v>481</v>
      </c>
      <c r="L72" s="20" t="s">
        <v>481</v>
      </c>
      <c r="M72" s="18" t="s">
        <v>481</v>
      </c>
      <c r="N72" s="20" t="s">
        <v>481</v>
      </c>
      <c r="O72" s="18" t="s">
        <v>481</v>
      </c>
      <c r="P72" s="20" t="s">
        <v>481</v>
      </c>
      <c r="Q72" s="18" t="n">
        <v>485.4421696</v>
      </c>
      <c r="R72" s="20" t="n">
        <v>17.47370829</v>
      </c>
    </row>
    <row r="73" spans="1:18">
      <c r="A73" s="15" t="s">
        <v>548</v>
      </c>
      <c r="B73" s="17" t="n">
        <v>8249</v>
      </c>
      <c r="C73" s="18">
        <f>(224.0/B73*100)</f>
        <v/>
      </c>
      <c r="D73" s="19" t="n">
        <v>8025</v>
      </c>
      <c r="E73" s="18" t="n">
        <v>418.44939391</v>
      </c>
      <c r="F73" s="20" t="n">
        <v>2.95563135</v>
      </c>
      <c r="G73" s="18" t="n">
        <v>440.36223896</v>
      </c>
      <c r="H73" s="20" t="n">
        <v>3.64671383</v>
      </c>
      <c r="I73" s="18" t="s">
        <v>481</v>
      </c>
      <c r="J73" s="20" t="s">
        <v>481</v>
      </c>
      <c r="K73" s="18" t="s">
        <v>481</v>
      </c>
      <c r="L73" s="20" t="s">
        <v>481</v>
      </c>
      <c r="M73" s="18" t="s">
        <v>481</v>
      </c>
      <c r="N73" s="20" t="s">
        <v>481</v>
      </c>
      <c r="O73" s="18" t="s">
        <v>481</v>
      </c>
      <c r="P73" s="20" t="s">
        <v>481</v>
      </c>
      <c r="Q73" s="18" t="n">
        <v>373.46861679</v>
      </c>
      <c r="R73" s="20" t="n">
        <v>8.89511019</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424.59045417</v>
      </c>
      <c r="N74" s="20" t="n">
        <v>1.40919814</v>
      </c>
      <c r="O74" s="18" t="s">
        <v>481</v>
      </c>
      <c r="P74" s="20" t="s">
        <v>481</v>
      </c>
      <c r="Q74" s="18" t="s">
        <v>481</v>
      </c>
      <c r="R74" s="20" t="s">
        <v>481</v>
      </c>
    </row>
    <row r="75" spans="1:18">
      <c r="A75" s="15" t="s">
        <v>550</v>
      </c>
      <c r="B75" s="17" t="n">
        <v>5375</v>
      </c>
      <c r="C75" s="18">
        <f>(365.0/B75*100)</f>
        <v/>
      </c>
      <c r="D75" s="19" t="n">
        <v>5010</v>
      </c>
      <c r="E75" s="18" t="n">
        <v>391.63550963</v>
      </c>
      <c r="F75" s="20" t="n">
        <v>2.39811629</v>
      </c>
      <c r="G75" s="18" t="n">
        <v>394.34294931</v>
      </c>
      <c r="H75" s="20" t="n">
        <v>3.25168404</v>
      </c>
      <c r="I75" s="18" t="s">
        <v>481</v>
      </c>
      <c r="J75" s="20" t="s">
        <v>481</v>
      </c>
      <c r="K75" s="18" t="s">
        <v>481</v>
      </c>
      <c r="L75" s="20" t="s">
        <v>481</v>
      </c>
      <c r="M75" s="18" t="s">
        <v>481</v>
      </c>
      <c r="N75" s="20" t="s">
        <v>481</v>
      </c>
      <c r="O75" s="18" t="s">
        <v>481</v>
      </c>
      <c r="P75" s="20" t="s">
        <v>481</v>
      </c>
      <c r="Q75" s="18" t="n">
        <v>364.10204266</v>
      </c>
      <c r="R75" s="20" t="n">
        <v>4.02420726</v>
      </c>
    </row>
    <row r="76" spans="1:18">
      <c r="A76" s="15" t="s">
        <v>551</v>
      </c>
      <c r="B76" s="17" t="n">
        <v>14167</v>
      </c>
      <c r="C76" s="18">
        <f>(239.0/B76*100)</f>
        <v/>
      </c>
      <c r="D76" s="19" t="n">
        <v>13928</v>
      </c>
      <c r="E76" s="18" t="n">
        <v>439.5042491</v>
      </c>
      <c r="F76" s="20" t="n">
        <v>2.58823434</v>
      </c>
      <c r="G76" s="18" t="n">
        <v>463.39959882</v>
      </c>
      <c r="H76" s="20" t="n">
        <v>3.37766416</v>
      </c>
      <c r="I76" s="18" t="s">
        <v>481</v>
      </c>
      <c r="J76" s="20" t="s">
        <v>481</v>
      </c>
      <c r="K76" s="18" t="s">
        <v>481</v>
      </c>
      <c r="L76" s="20" t="s">
        <v>481</v>
      </c>
      <c r="M76" s="18" t="s">
        <v>481</v>
      </c>
      <c r="N76" s="20" t="s">
        <v>481</v>
      </c>
      <c r="O76" s="18" t="s">
        <v>481</v>
      </c>
      <c r="P76" s="20" t="s">
        <v>481</v>
      </c>
      <c r="Q76" s="18" t="n">
        <v>362.49473529</v>
      </c>
      <c r="R76" s="20" t="n">
        <v>4.18587948</v>
      </c>
    </row>
    <row r="77" spans="1:18">
      <c r="A77" s="15" t="s">
        <v>552</v>
      </c>
      <c r="B77" s="17" t="n">
        <v>6062</v>
      </c>
      <c r="C77" s="18">
        <f>(534.0/B77*100)</f>
        <v/>
      </c>
      <c r="D77" s="19" t="n">
        <v>5528</v>
      </c>
      <c r="E77" s="18" t="n">
        <v>447.30765273</v>
      </c>
      <c r="F77" s="20" t="n">
        <v>2.60096069</v>
      </c>
      <c r="G77" s="18" t="n">
        <v>443.78115088</v>
      </c>
      <c r="H77" s="20" t="n">
        <v>3.8707402</v>
      </c>
      <c r="I77" s="18" t="s">
        <v>481</v>
      </c>
      <c r="J77" s="20" t="s">
        <v>481</v>
      </c>
      <c r="K77" s="18" t="s">
        <v>481</v>
      </c>
      <c r="L77" s="20" t="s">
        <v>481</v>
      </c>
      <c r="M77" s="18" t="s">
        <v>481</v>
      </c>
      <c r="N77" s="20" t="s">
        <v>481</v>
      </c>
      <c r="O77" s="18" t="s">
        <v>481</v>
      </c>
      <c r="P77" s="20" t="s">
        <v>481</v>
      </c>
      <c r="Q77" s="18" t="n">
        <v>378.96041672</v>
      </c>
      <c r="R77" s="20" t="n">
        <v>3.34496717</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524.64451931</v>
      </c>
      <c r="N78" s="20" t="n">
        <v>3.91006783</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475.18659836</v>
      </c>
      <c r="N79" s="20" t="n">
        <v>6.280552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456.48357586</v>
      </c>
      <c r="N80" s="20" t="n">
        <v>3.67164431</v>
      </c>
      <c r="O80" s="18" t="s">
        <v>481</v>
      </c>
      <c r="P80" s="20" t="s">
        <v>481</v>
      </c>
      <c r="Q80" s="18" t="s">
        <v>481</v>
      </c>
      <c r="R80" s="20" t="s">
        <v>481</v>
      </c>
    </row>
    <row r="81" spans="1:18">
      <c r="A81" s="23" t="s">
        <v>556</v>
      </c>
      <c r="B81" s="17" t="n">
        <v>8861</v>
      </c>
      <c r="C81" s="18">
        <f>(129.0/B81*100)</f>
        <v/>
      </c>
      <c r="D81" s="19" t="n">
        <v>8732</v>
      </c>
      <c r="E81" s="18" t="n">
        <v>439.53435114</v>
      </c>
      <c r="F81" s="20" t="n">
        <v>3.14935046</v>
      </c>
      <c r="G81" s="18" t="n">
        <v>461.34740953</v>
      </c>
      <c r="H81" s="20" t="n">
        <v>3.60822754</v>
      </c>
      <c r="I81" s="18" t="s">
        <v>481</v>
      </c>
      <c r="J81" s="20" t="s">
        <v>481</v>
      </c>
      <c r="K81" s="18" t="s">
        <v>481</v>
      </c>
      <c r="L81" s="20" t="s">
        <v>481</v>
      </c>
      <c r="M81" s="18" t="s">
        <v>481</v>
      </c>
      <c r="N81" s="20" t="s">
        <v>481</v>
      </c>
      <c r="O81" s="18" t="s">
        <v>481</v>
      </c>
      <c r="P81" s="20" t="s">
        <v>481</v>
      </c>
      <c r="Q81" s="18" t="n">
        <v>392.65930948</v>
      </c>
      <c r="R81" s="20" t="n">
        <v>9.476920939999999</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909</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516.04391074</v>
      </c>
      <c r="F7" s="20" t="n">
        <v>1.56655775</v>
      </c>
      <c r="G7" s="18" t="n">
        <v>473.08234004</v>
      </c>
      <c r="H7" s="20" t="n">
        <v>6.23788476</v>
      </c>
      <c r="I7" s="18" t="s">
        <v>481</v>
      </c>
      <c r="J7" s="20" t="s">
        <v>481</v>
      </c>
      <c r="K7" s="18" t="s">
        <v>481</v>
      </c>
      <c r="L7" s="20" t="s">
        <v>481</v>
      </c>
      <c r="M7" s="18" t="s">
        <v>481</v>
      </c>
      <c r="N7" s="20" t="s">
        <v>481</v>
      </c>
      <c r="O7" s="18" t="s">
        <v>481</v>
      </c>
      <c r="P7" s="20" t="s">
        <v>481</v>
      </c>
      <c r="Q7" s="18" t="n">
        <v>479.71196585</v>
      </c>
      <c r="R7" s="20" t="n">
        <v>4.6308624</v>
      </c>
    </row>
    <row r="8" spans="1:18">
      <c r="A8" s="15" t="s">
        <v>483</v>
      </c>
      <c r="B8" s="17" t="n">
        <v>7007</v>
      </c>
      <c r="C8" s="18">
        <f>(357.0/B8*100)</f>
        <v/>
      </c>
      <c r="D8" s="19" t="n">
        <v>6650</v>
      </c>
      <c r="E8" s="18" t="n">
        <v>500.64755065</v>
      </c>
      <c r="F8" s="20" t="n">
        <v>2.48599681</v>
      </c>
      <c r="G8" s="18" t="n">
        <v>478.77186008</v>
      </c>
      <c r="H8" s="20" t="n">
        <v>5.6724129</v>
      </c>
      <c r="I8" s="18" t="s">
        <v>481</v>
      </c>
      <c r="J8" s="20" t="s">
        <v>481</v>
      </c>
      <c r="K8" s="18" t="s">
        <v>481</v>
      </c>
      <c r="L8" s="20" t="s">
        <v>481</v>
      </c>
      <c r="M8" s="18" t="n">
        <v>368.48347797</v>
      </c>
      <c r="N8" s="20" t="n">
        <v>14.99112476</v>
      </c>
      <c r="O8" s="18" t="s">
        <v>481</v>
      </c>
      <c r="P8" s="20" t="s">
        <v>481</v>
      </c>
      <c r="Q8" s="18" t="n">
        <v>430.40799361</v>
      </c>
      <c r="R8" s="20" t="n">
        <v>7.54318411</v>
      </c>
    </row>
    <row r="9" spans="1:18">
      <c r="A9" s="15" t="s">
        <v>484</v>
      </c>
      <c r="B9" s="17" t="n">
        <v>9651</v>
      </c>
      <c r="C9" s="18">
        <f>(381.0/B9*100)</f>
        <v/>
      </c>
      <c r="D9" s="19" t="n">
        <v>9270</v>
      </c>
      <c r="E9" s="18" t="n">
        <v>514.32501746</v>
      </c>
      <c r="F9" s="20" t="n">
        <v>2.29485282</v>
      </c>
      <c r="G9" s="18" t="n">
        <v>478.39544276</v>
      </c>
      <c r="H9" s="20" t="n">
        <v>4.69279976</v>
      </c>
      <c r="I9" s="18" t="s">
        <v>481</v>
      </c>
      <c r="J9" s="20" t="s">
        <v>481</v>
      </c>
      <c r="K9" s="18" t="s">
        <v>481</v>
      </c>
      <c r="L9" s="20" t="s">
        <v>481</v>
      </c>
      <c r="M9" s="18" t="n">
        <v>374.78530698</v>
      </c>
      <c r="N9" s="20" t="n">
        <v>11.62763904</v>
      </c>
      <c r="O9" s="18" t="s">
        <v>481</v>
      </c>
      <c r="P9" s="20" t="s">
        <v>481</v>
      </c>
      <c r="Q9" s="18" t="n">
        <v>428.42358254</v>
      </c>
      <c r="R9" s="20" t="n">
        <v>8.045132499999999</v>
      </c>
    </row>
    <row r="10" spans="1:18">
      <c r="A10" s="15" t="s">
        <v>485</v>
      </c>
      <c r="B10" s="17" t="n">
        <v>20058</v>
      </c>
      <c r="C10" s="18">
        <f>(596.0/B10*100)</f>
        <v/>
      </c>
      <c r="D10" s="19" t="n">
        <v>19462</v>
      </c>
      <c r="E10" s="18" t="n">
        <v>533.79515185</v>
      </c>
      <c r="F10" s="20" t="n">
        <v>2.00439636</v>
      </c>
      <c r="G10" s="18" t="n">
        <v>494.041491</v>
      </c>
      <c r="H10" s="20" t="n">
        <v>5.5243849</v>
      </c>
      <c r="I10" s="18" t="s">
        <v>481</v>
      </c>
      <c r="J10" s="20" t="s">
        <v>481</v>
      </c>
      <c r="K10" s="18" t="s">
        <v>481</v>
      </c>
      <c r="L10" s="20" t="s">
        <v>481</v>
      </c>
      <c r="M10" s="18" t="s">
        <v>481</v>
      </c>
      <c r="N10" s="20" t="s">
        <v>481</v>
      </c>
      <c r="O10" s="18" t="s">
        <v>481</v>
      </c>
      <c r="P10" s="20" t="s">
        <v>481</v>
      </c>
      <c r="Q10" s="18" t="n">
        <v>460.35225498</v>
      </c>
      <c r="R10" s="20" t="n">
        <v>5.90059927</v>
      </c>
    </row>
    <row r="11" spans="1:18">
      <c r="A11" s="15" t="s">
        <v>486</v>
      </c>
      <c r="B11" s="17" t="n">
        <v>7053</v>
      </c>
      <c r="C11" s="18">
        <f>(274.0/B11*100)</f>
        <v/>
      </c>
      <c r="D11" s="19" t="n">
        <v>6779</v>
      </c>
      <c r="E11" s="18" t="n">
        <v>453.73239551</v>
      </c>
      <c r="F11" s="20" t="n">
        <v>2.64445683</v>
      </c>
      <c r="G11" s="18" t="n">
        <v>436.91387112</v>
      </c>
      <c r="H11" s="20" t="n">
        <v>3.58606093</v>
      </c>
      <c r="I11" s="18" t="s">
        <v>481</v>
      </c>
      <c r="J11" s="20" t="s">
        <v>481</v>
      </c>
      <c r="K11" s="18" t="s">
        <v>481</v>
      </c>
      <c r="L11" s="20" t="s">
        <v>481</v>
      </c>
      <c r="M11" s="18" t="s">
        <v>481</v>
      </c>
      <c r="N11" s="20" t="s">
        <v>481</v>
      </c>
      <c r="O11" s="18" t="s">
        <v>481</v>
      </c>
      <c r="P11" s="20" t="s">
        <v>481</v>
      </c>
      <c r="Q11" s="18" t="n">
        <v>421.39231266</v>
      </c>
      <c r="R11" s="20" t="n">
        <v>5.91692579</v>
      </c>
    </row>
    <row r="12" spans="1:18">
      <c r="A12" s="15" t="s">
        <v>487</v>
      </c>
      <c r="B12" s="17" t="n">
        <v>6894</v>
      </c>
      <c r="C12" s="18">
        <f>(61.0/B12*100)</f>
        <v/>
      </c>
      <c r="D12" s="19" t="n">
        <v>6833</v>
      </c>
      <c r="E12" s="18" t="n">
        <v>501.97029461</v>
      </c>
      <c r="F12" s="20" t="n">
        <v>1.9280904</v>
      </c>
      <c r="G12" s="18" t="n">
        <v>472.49214507</v>
      </c>
      <c r="H12" s="20" t="n">
        <v>6.16128798</v>
      </c>
      <c r="I12" s="18" t="s">
        <v>481</v>
      </c>
      <c r="J12" s="20" t="s">
        <v>481</v>
      </c>
      <c r="K12" s="18" t="s">
        <v>481</v>
      </c>
      <c r="L12" s="20" t="s">
        <v>481</v>
      </c>
      <c r="M12" s="18" t="n">
        <v>366.6777112</v>
      </c>
      <c r="N12" s="20" t="n">
        <v>14.39052153</v>
      </c>
      <c r="O12" s="18" t="s">
        <v>481</v>
      </c>
      <c r="P12" s="20" t="s">
        <v>481</v>
      </c>
      <c r="Q12" s="18" t="n">
        <v>402.68658515</v>
      </c>
      <c r="R12" s="20" t="n">
        <v>6.045251</v>
      </c>
    </row>
    <row r="13" spans="1:18">
      <c r="A13" s="15" t="s">
        <v>488</v>
      </c>
      <c r="B13" s="17" t="n">
        <v>7161</v>
      </c>
      <c r="C13" s="18">
        <f>(380.0/B13*100)</f>
        <v/>
      </c>
      <c r="D13" s="19" t="n">
        <v>6781</v>
      </c>
      <c r="E13" s="18" t="n">
        <v>509.50437556</v>
      </c>
      <c r="F13" s="20" t="n">
        <v>2.12768569</v>
      </c>
      <c r="G13" s="18" t="n">
        <v>497.97049836</v>
      </c>
      <c r="H13" s="20" t="n">
        <v>9.04931916</v>
      </c>
      <c r="I13" s="18" t="s">
        <v>481</v>
      </c>
      <c r="J13" s="20" t="s">
        <v>481</v>
      </c>
      <c r="K13" s="18" t="s">
        <v>481</v>
      </c>
      <c r="L13" s="20" t="s">
        <v>481</v>
      </c>
      <c r="M13" s="18" t="n">
        <v>436.36003517</v>
      </c>
      <c r="N13" s="20" t="n">
        <v>6.43426798</v>
      </c>
      <c r="O13" s="18" t="s">
        <v>481</v>
      </c>
      <c r="P13" s="20" t="s">
        <v>481</v>
      </c>
      <c r="Q13" s="18" t="n">
        <v>409.59974573</v>
      </c>
      <c r="R13" s="20" t="n">
        <v>7.89574155</v>
      </c>
    </row>
    <row r="14" spans="1:18">
      <c r="A14" s="15" t="s">
        <v>489</v>
      </c>
      <c r="B14" s="17" t="n">
        <v>5587</v>
      </c>
      <c r="C14" s="18">
        <f>(102.0/B14*100)</f>
        <v/>
      </c>
      <c r="D14" s="19" t="n">
        <v>5485</v>
      </c>
      <c r="E14" s="18" t="n">
        <v>539.86260042</v>
      </c>
      <c r="F14" s="20" t="n">
        <v>2.04630302</v>
      </c>
      <c r="G14" s="18" t="n">
        <v>512.01444976</v>
      </c>
      <c r="H14" s="20" t="n">
        <v>4.25885991</v>
      </c>
      <c r="I14" s="18" t="s">
        <v>481</v>
      </c>
      <c r="J14" s="20" t="s">
        <v>481</v>
      </c>
      <c r="K14" s="18" t="s">
        <v>481</v>
      </c>
      <c r="L14" s="20" t="s">
        <v>481</v>
      </c>
      <c r="M14" s="18" t="s">
        <v>481</v>
      </c>
      <c r="N14" s="20" t="s">
        <v>481</v>
      </c>
      <c r="O14" s="18" t="s">
        <v>481</v>
      </c>
      <c r="P14" s="20" t="s">
        <v>481</v>
      </c>
      <c r="Q14" s="18" t="n">
        <v>460.31204704</v>
      </c>
      <c r="R14" s="20" t="n">
        <v>11.23852303</v>
      </c>
    </row>
    <row r="15" spans="1:18">
      <c r="A15" s="15" t="s">
        <v>490</v>
      </c>
      <c r="B15" s="17" t="n">
        <v>5882</v>
      </c>
      <c r="C15" s="18">
        <f>(218.0/B15*100)</f>
        <v/>
      </c>
      <c r="D15" s="19" t="n">
        <v>5664</v>
      </c>
      <c r="E15" s="18" t="n">
        <v>537.2773493</v>
      </c>
      <c r="F15" s="20" t="n">
        <v>2.31891583</v>
      </c>
      <c r="G15" s="18" t="n">
        <v>505.26386117</v>
      </c>
      <c r="H15" s="20" t="n">
        <v>6.89276915</v>
      </c>
      <c r="I15" s="18" t="s">
        <v>481</v>
      </c>
      <c r="J15" s="20" t="s">
        <v>481</v>
      </c>
      <c r="K15" s="18" t="s">
        <v>481</v>
      </c>
      <c r="L15" s="20" t="s">
        <v>481</v>
      </c>
      <c r="M15" s="18" t="n">
        <v>375.95013089</v>
      </c>
      <c r="N15" s="20" t="n">
        <v>17.42774697</v>
      </c>
      <c r="O15" s="18" t="s">
        <v>481</v>
      </c>
      <c r="P15" s="20" t="s">
        <v>481</v>
      </c>
      <c r="Q15" s="18" t="n">
        <v>463.10181979</v>
      </c>
      <c r="R15" s="20" t="n">
        <v>7.04895334</v>
      </c>
    </row>
    <row r="16" spans="1:18">
      <c r="A16" s="15" t="s">
        <v>491</v>
      </c>
      <c r="B16" s="17" t="n">
        <v>6108</v>
      </c>
      <c r="C16" s="18">
        <f>(210.0/B16*100)</f>
        <v/>
      </c>
      <c r="D16" s="19" t="n">
        <v>5898</v>
      </c>
      <c r="E16" s="18" t="n">
        <v>506.86480631</v>
      </c>
      <c r="F16" s="20" t="n">
        <v>2.0530204</v>
      </c>
      <c r="G16" s="18" t="n">
        <v>470.70201514</v>
      </c>
      <c r="H16" s="20" t="n">
        <v>4.14077879</v>
      </c>
      <c r="I16" s="18" t="s">
        <v>481</v>
      </c>
      <c r="J16" s="20" t="s">
        <v>481</v>
      </c>
      <c r="K16" s="18" t="s">
        <v>481</v>
      </c>
      <c r="L16" s="20" t="s">
        <v>481</v>
      </c>
      <c r="M16" s="18" t="s">
        <v>481</v>
      </c>
      <c r="N16" s="20" t="s">
        <v>481</v>
      </c>
      <c r="O16" s="18" t="s">
        <v>481</v>
      </c>
      <c r="P16" s="20" t="s">
        <v>481</v>
      </c>
      <c r="Q16" s="18" t="n">
        <v>413.02838154</v>
      </c>
      <c r="R16" s="20" t="n">
        <v>9.77567666</v>
      </c>
    </row>
    <row r="17" spans="1:18">
      <c r="A17" s="15" t="s">
        <v>492</v>
      </c>
      <c r="B17" s="17" t="n">
        <v>6504</v>
      </c>
      <c r="C17" s="18">
        <f>(2822.0/B17*100)</f>
        <v/>
      </c>
      <c r="D17" s="19" t="n">
        <v>3682</v>
      </c>
      <c r="E17" s="18" t="n">
        <v>522.09578545</v>
      </c>
      <c r="F17" s="20" t="n">
        <v>3.47878095</v>
      </c>
      <c r="G17" s="18" t="n">
        <v>483.15291986</v>
      </c>
      <c r="H17" s="20" t="n">
        <v>7.38789477</v>
      </c>
      <c r="I17" s="18" t="s">
        <v>481</v>
      </c>
      <c r="J17" s="20" t="s">
        <v>481</v>
      </c>
      <c r="K17" s="18" t="s">
        <v>481</v>
      </c>
      <c r="L17" s="20" t="s">
        <v>481</v>
      </c>
      <c r="M17" s="18" t="n">
        <v>360.48925247</v>
      </c>
      <c r="N17" s="20" t="n">
        <v>12.44339086</v>
      </c>
      <c r="O17" s="18" t="s">
        <v>481</v>
      </c>
      <c r="P17" s="20" t="s">
        <v>481</v>
      </c>
      <c r="Q17" s="18" t="n">
        <v>465.4047731</v>
      </c>
      <c r="R17" s="20" t="n">
        <v>7.8144647</v>
      </c>
    </row>
    <row r="18" spans="1:18">
      <c r="A18" s="15" t="s">
        <v>493</v>
      </c>
      <c r="B18" s="17" t="n">
        <v>5532</v>
      </c>
      <c r="C18" s="18">
        <f>(33.0/B18*100)</f>
        <v/>
      </c>
      <c r="D18" s="19" t="n">
        <v>5499</v>
      </c>
      <c r="E18" s="18" t="n">
        <v>463.48331849</v>
      </c>
      <c r="F18" s="20" t="n">
        <v>3.40679953</v>
      </c>
      <c r="G18" s="18" t="n">
        <v>422.0286689</v>
      </c>
      <c r="H18" s="20" t="n">
        <v>6.65069373</v>
      </c>
      <c r="I18" s="18" t="s">
        <v>481</v>
      </c>
      <c r="J18" s="20" t="s">
        <v>481</v>
      </c>
      <c r="K18" s="18" t="s">
        <v>481</v>
      </c>
      <c r="L18" s="20" t="s">
        <v>481</v>
      </c>
      <c r="M18" s="18" t="s">
        <v>481</v>
      </c>
      <c r="N18" s="20" t="s">
        <v>481</v>
      </c>
      <c r="O18" s="18" t="s">
        <v>481</v>
      </c>
      <c r="P18" s="20" t="s">
        <v>481</v>
      </c>
      <c r="Q18" s="18" t="n">
        <v>378.30671784</v>
      </c>
      <c r="R18" s="20" t="n">
        <v>8.5072142</v>
      </c>
    </row>
    <row r="19" spans="1:18">
      <c r="A19" s="15" t="s">
        <v>494</v>
      </c>
      <c r="B19" s="17" t="n">
        <v>5658</v>
      </c>
      <c r="C19" s="18">
        <f>(541.0/B19*100)</f>
        <v/>
      </c>
      <c r="D19" s="19" t="n">
        <v>5117</v>
      </c>
      <c r="E19" s="18" t="n">
        <v>485.04856445</v>
      </c>
      <c r="F19" s="20" t="n">
        <v>2.61226993</v>
      </c>
      <c r="G19" s="18" t="n">
        <v>457.75653857</v>
      </c>
      <c r="H19" s="20" t="n">
        <v>6.99015721</v>
      </c>
      <c r="I19" s="18" t="s">
        <v>481</v>
      </c>
      <c r="J19" s="20" t="s">
        <v>481</v>
      </c>
      <c r="K19" s="18" t="s">
        <v>481</v>
      </c>
      <c r="L19" s="20" t="s">
        <v>481</v>
      </c>
      <c r="M19" s="18" t="s">
        <v>481</v>
      </c>
      <c r="N19" s="20" t="s">
        <v>481</v>
      </c>
      <c r="O19" s="18" t="s">
        <v>481</v>
      </c>
      <c r="P19" s="20" t="s">
        <v>481</v>
      </c>
      <c r="Q19" s="18" t="n">
        <v>397.92313521</v>
      </c>
      <c r="R19" s="20" t="n">
        <v>7.2626571</v>
      </c>
    </row>
    <row r="20" spans="1:18">
      <c r="A20" s="15" t="s">
        <v>495</v>
      </c>
      <c r="B20" s="17" t="n">
        <v>3371</v>
      </c>
      <c r="C20" s="18">
        <f>(75.0/B20*100)</f>
        <v/>
      </c>
      <c r="D20" s="19" t="n">
        <v>3296</v>
      </c>
      <c r="E20" s="18" t="n">
        <v>477.58052604</v>
      </c>
      <c r="F20" s="20" t="n">
        <v>1.7019452</v>
      </c>
      <c r="G20" s="18" t="n">
        <v>426.51121973</v>
      </c>
      <c r="H20" s="20" t="n">
        <v>11.13169702</v>
      </c>
      <c r="I20" s="18" t="s">
        <v>481</v>
      </c>
      <c r="J20" s="20" t="s">
        <v>481</v>
      </c>
      <c r="K20" s="18" t="s">
        <v>481</v>
      </c>
      <c r="L20" s="20" t="s">
        <v>481</v>
      </c>
      <c r="M20" s="18" t="s">
        <v>481</v>
      </c>
      <c r="N20" s="20" t="s">
        <v>481</v>
      </c>
      <c r="O20" s="18" t="s">
        <v>481</v>
      </c>
      <c r="P20" s="20" t="s">
        <v>481</v>
      </c>
      <c r="Q20" s="18" t="n">
        <v>438.74465799</v>
      </c>
      <c r="R20" s="20" t="n">
        <v>6.6254605</v>
      </c>
    </row>
    <row r="21" spans="1:18">
      <c r="A21" s="15" t="s">
        <v>496</v>
      </c>
      <c r="B21" s="17" t="n">
        <v>5741</v>
      </c>
      <c r="C21" s="18">
        <f>(97.0/B21*100)</f>
        <v/>
      </c>
      <c r="D21" s="19" t="n">
        <v>5644</v>
      </c>
      <c r="E21" s="18" t="n">
        <v>505.10726942</v>
      </c>
      <c r="F21" s="20" t="n">
        <v>2.37282612</v>
      </c>
      <c r="G21" s="18" t="n">
        <v>474.88159696</v>
      </c>
      <c r="H21" s="20" t="n">
        <v>9.281097600000001</v>
      </c>
      <c r="I21" s="18" t="s">
        <v>481</v>
      </c>
      <c r="J21" s="20" t="s">
        <v>481</v>
      </c>
      <c r="K21" s="18" t="s">
        <v>481</v>
      </c>
      <c r="L21" s="20" t="s">
        <v>481</v>
      </c>
      <c r="M21" s="18" t="s">
        <v>481</v>
      </c>
      <c r="N21" s="20" t="s">
        <v>481</v>
      </c>
      <c r="O21" s="18" t="s">
        <v>481</v>
      </c>
      <c r="P21" s="20" t="s">
        <v>481</v>
      </c>
      <c r="Q21" s="18" t="n">
        <v>459.83666453</v>
      </c>
      <c r="R21" s="20" t="n">
        <v>9.049581679999999</v>
      </c>
    </row>
    <row r="22" spans="1:18">
      <c r="A22" s="15" t="s">
        <v>497</v>
      </c>
      <c r="B22" s="17" t="n">
        <v>6598</v>
      </c>
      <c r="C22" s="18">
        <f>(46.0/B22*100)</f>
        <v/>
      </c>
      <c r="D22" s="19" t="n">
        <v>6552</v>
      </c>
      <c r="E22" s="18" t="n">
        <v>477.86204056</v>
      </c>
      <c r="F22" s="20" t="n">
        <v>3.06368823</v>
      </c>
      <c r="G22" s="18" t="n">
        <v>448.83675163</v>
      </c>
      <c r="H22" s="20" t="n">
        <v>9.620567550000001</v>
      </c>
      <c r="I22" s="18" t="s">
        <v>481</v>
      </c>
      <c r="J22" s="20" t="s">
        <v>481</v>
      </c>
      <c r="K22" s="18" t="s">
        <v>481</v>
      </c>
      <c r="L22" s="20" t="s">
        <v>481</v>
      </c>
      <c r="M22" s="18" t="s">
        <v>481</v>
      </c>
      <c r="N22" s="20" t="s">
        <v>481</v>
      </c>
      <c r="O22" s="18" t="n">
        <v>275.0322</v>
      </c>
      <c r="P22" s="20" t="n">
        <v>54.31008653</v>
      </c>
      <c r="Q22" s="18" t="n">
        <v>367.47912432</v>
      </c>
      <c r="R22" s="20" t="n">
        <v>7.95621803</v>
      </c>
    </row>
    <row r="23" spans="1:18">
      <c r="A23" s="15" t="s">
        <v>498</v>
      </c>
      <c r="B23" s="17" t="n">
        <v>11583</v>
      </c>
      <c r="C23" s="18">
        <f>(329.0/B23*100)</f>
        <v/>
      </c>
      <c r="D23" s="19" t="n">
        <v>11254</v>
      </c>
      <c r="E23" s="18" t="n">
        <v>485.97678173</v>
      </c>
      <c r="F23" s="20" t="n">
        <v>2.64273946</v>
      </c>
      <c r="G23" s="18" t="n">
        <v>450.58533024</v>
      </c>
      <c r="H23" s="20" t="n">
        <v>5.13075361</v>
      </c>
      <c r="I23" s="18" t="s">
        <v>481</v>
      </c>
      <c r="J23" s="20" t="s">
        <v>481</v>
      </c>
      <c r="K23" s="18" t="s">
        <v>481</v>
      </c>
      <c r="L23" s="20" t="s">
        <v>481</v>
      </c>
      <c r="M23" s="18" t="s">
        <v>481</v>
      </c>
      <c r="N23" s="20" t="s">
        <v>481</v>
      </c>
      <c r="O23" s="18" t="s">
        <v>481</v>
      </c>
      <c r="P23" s="20" t="s">
        <v>481</v>
      </c>
      <c r="Q23" s="18" t="n">
        <v>423.25328939</v>
      </c>
      <c r="R23" s="20" t="n">
        <v>7.60501469</v>
      </c>
    </row>
    <row r="24" spans="1:18">
      <c r="A24" s="15" t="s">
        <v>499</v>
      </c>
      <c r="B24" s="17" t="n">
        <v>6647</v>
      </c>
      <c r="C24" s="18">
        <f>(23.0/B24*100)</f>
        <v/>
      </c>
      <c r="D24" s="19" t="n">
        <v>6624</v>
      </c>
      <c r="E24" s="18" t="n">
        <v>542.31425571</v>
      </c>
      <c r="F24" s="20" t="n">
        <v>2.74127056</v>
      </c>
      <c r="G24" s="18" t="n">
        <v>505.4045161</v>
      </c>
      <c r="H24" s="20" t="n">
        <v>8.90212474</v>
      </c>
      <c r="I24" s="18" t="s">
        <v>481</v>
      </c>
      <c r="J24" s="20" t="s">
        <v>481</v>
      </c>
      <c r="K24" s="18" t="s">
        <v>481</v>
      </c>
      <c r="L24" s="20" t="s">
        <v>481</v>
      </c>
      <c r="M24" s="18" t="s">
        <v>481</v>
      </c>
      <c r="N24" s="20" t="s">
        <v>481</v>
      </c>
      <c r="O24" s="18" t="s">
        <v>481</v>
      </c>
      <c r="P24" s="20" t="s">
        <v>481</v>
      </c>
      <c r="Q24" s="18" t="n">
        <v>477.01741997</v>
      </c>
      <c r="R24" s="20" t="n">
        <v>12.56945444</v>
      </c>
    </row>
    <row r="25" spans="1:18">
      <c r="A25" s="15" t="s">
        <v>500</v>
      </c>
      <c r="B25" s="17" t="n">
        <v>5581</v>
      </c>
      <c r="C25" s="18">
        <f>(26.0/B25*100)</f>
        <v/>
      </c>
      <c r="D25" s="19" t="n">
        <v>5555</v>
      </c>
      <c r="E25" s="18" t="n">
        <v>516.90167648</v>
      </c>
      <c r="F25" s="20" t="n">
        <v>3.07667626</v>
      </c>
      <c r="G25" s="18" t="n">
        <v>516.42925681</v>
      </c>
      <c r="H25" s="20" t="n">
        <v>5.20635325</v>
      </c>
      <c r="I25" s="18" t="s">
        <v>481</v>
      </c>
      <c r="J25" s="20" t="s">
        <v>481</v>
      </c>
      <c r="K25" s="18" t="s">
        <v>481</v>
      </c>
      <c r="L25" s="20" t="s">
        <v>481</v>
      </c>
      <c r="M25" s="18" t="s">
        <v>481</v>
      </c>
      <c r="N25" s="20" t="s">
        <v>481</v>
      </c>
      <c r="O25" s="18" t="s">
        <v>481</v>
      </c>
      <c r="P25" s="20" t="s">
        <v>481</v>
      </c>
      <c r="Q25" s="18" t="n">
        <v>476.38623249</v>
      </c>
      <c r="R25" s="20" t="n">
        <v>12.49421457</v>
      </c>
    </row>
    <row r="26" spans="1:18">
      <c r="A26" s="15" t="s">
        <v>501</v>
      </c>
      <c r="B26" s="17" t="n">
        <v>4869</v>
      </c>
      <c r="C26" s="18">
        <f>(108.0/B26*100)</f>
        <v/>
      </c>
      <c r="D26" s="19" t="n">
        <v>4761</v>
      </c>
      <c r="E26" s="18" t="n">
        <v>494.07029736</v>
      </c>
      <c r="F26" s="20" t="n">
        <v>1.58634561</v>
      </c>
      <c r="G26" s="18" t="n">
        <v>463.84763733</v>
      </c>
      <c r="H26" s="20" t="n">
        <v>4.89122151</v>
      </c>
      <c r="I26" s="18" t="s">
        <v>481</v>
      </c>
      <c r="J26" s="20" t="s">
        <v>481</v>
      </c>
      <c r="K26" s="18" t="s">
        <v>481</v>
      </c>
      <c r="L26" s="20" t="s">
        <v>481</v>
      </c>
      <c r="M26" s="18" t="s">
        <v>481</v>
      </c>
      <c r="N26" s="20" t="s">
        <v>481</v>
      </c>
      <c r="O26" s="18" t="s">
        <v>481</v>
      </c>
      <c r="P26" s="20" t="s">
        <v>481</v>
      </c>
      <c r="Q26" s="18" t="n">
        <v>439.01800214</v>
      </c>
      <c r="R26" s="20" t="n">
        <v>7.58352591</v>
      </c>
    </row>
    <row r="27" spans="1:18">
      <c r="A27" s="15" t="s">
        <v>502</v>
      </c>
      <c r="B27" s="17" t="n">
        <v>5299</v>
      </c>
      <c r="C27" s="18">
        <f>(245.0/B27*100)</f>
        <v/>
      </c>
      <c r="D27" s="19" t="n">
        <v>5054</v>
      </c>
      <c r="E27" s="18" t="n">
        <v>494.35346452</v>
      </c>
      <c r="F27" s="20" t="n">
        <v>1.2689477</v>
      </c>
      <c r="G27" s="18" t="n">
        <v>445.03293827</v>
      </c>
      <c r="H27" s="20" t="n">
        <v>4.49226915</v>
      </c>
      <c r="I27" s="18" t="s">
        <v>481</v>
      </c>
      <c r="J27" s="20" t="s">
        <v>481</v>
      </c>
      <c r="K27" s="18" t="s">
        <v>481</v>
      </c>
      <c r="L27" s="20" t="s">
        <v>481</v>
      </c>
      <c r="M27" s="18" t="s">
        <v>481</v>
      </c>
      <c r="N27" s="20" t="s">
        <v>481</v>
      </c>
      <c r="O27" s="18" t="s">
        <v>481</v>
      </c>
      <c r="P27" s="20" t="s">
        <v>481</v>
      </c>
      <c r="Q27" s="18" t="n">
        <v>408.23361155</v>
      </c>
      <c r="R27" s="20" t="n">
        <v>4.99799701</v>
      </c>
    </row>
    <row r="28" spans="1:18">
      <c r="A28" s="15" t="s">
        <v>503</v>
      </c>
      <c r="B28" s="17" t="n">
        <v>7568</v>
      </c>
      <c r="C28" s="18">
        <f>(640.0/B28*100)</f>
        <v/>
      </c>
      <c r="D28" s="19" t="n">
        <v>6928</v>
      </c>
      <c r="E28" s="18" t="n">
        <v>422.97350668</v>
      </c>
      <c r="F28" s="20" t="n">
        <v>2.28115513</v>
      </c>
      <c r="G28" s="18" t="n">
        <v>409.13926164</v>
      </c>
      <c r="H28" s="20" t="n">
        <v>3.37314902</v>
      </c>
      <c r="I28" s="18" t="s">
        <v>481</v>
      </c>
      <c r="J28" s="20" t="s">
        <v>481</v>
      </c>
      <c r="K28" s="18" t="s">
        <v>481</v>
      </c>
      <c r="L28" s="20" t="s">
        <v>481</v>
      </c>
      <c r="M28" s="18" t="s">
        <v>481</v>
      </c>
      <c r="N28" s="20" t="s">
        <v>481</v>
      </c>
      <c r="O28" s="18" t="s">
        <v>481</v>
      </c>
      <c r="P28" s="20" t="s">
        <v>481</v>
      </c>
      <c r="Q28" s="18" t="n">
        <v>391.33393959</v>
      </c>
      <c r="R28" s="20" t="n">
        <v>6.24434199</v>
      </c>
    </row>
    <row r="29" spans="1:18">
      <c r="A29" s="15" t="s">
        <v>504</v>
      </c>
      <c r="B29" s="17" t="n">
        <v>5385</v>
      </c>
      <c r="C29" s="18">
        <f>(30.0/B29*100)</f>
        <v/>
      </c>
      <c r="D29" s="19" t="n">
        <v>5355</v>
      </c>
      <c r="E29" s="18" t="n">
        <v>516.50813641</v>
      </c>
      <c r="F29" s="20" t="n">
        <v>2.26273241</v>
      </c>
      <c r="G29" s="18" t="n">
        <v>472.47657209</v>
      </c>
      <c r="H29" s="20" t="n">
        <v>7.76660516</v>
      </c>
      <c r="I29" s="18" t="s">
        <v>481</v>
      </c>
      <c r="J29" s="20" t="s">
        <v>481</v>
      </c>
      <c r="K29" s="18" t="s">
        <v>481</v>
      </c>
      <c r="L29" s="20" t="s">
        <v>481</v>
      </c>
      <c r="M29" s="18" t="n">
        <v>358.28551468</v>
      </c>
      <c r="N29" s="20" t="n">
        <v>8.567023300000001</v>
      </c>
      <c r="O29" s="18" t="s">
        <v>481</v>
      </c>
      <c r="P29" s="20" t="s">
        <v>481</v>
      </c>
      <c r="Q29" s="18" t="n">
        <v>393.07382881</v>
      </c>
      <c r="R29" s="20" t="n">
        <v>12.93980546</v>
      </c>
    </row>
    <row r="30" spans="1:18">
      <c r="A30" s="15" t="s">
        <v>505</v>
      </c>
      <c r="B30" s="17" t="n">
        <v>4520</v>
      </c>
      <c r="C30" s="18">
        <f>(290.0/B30*100)</f>
        <v/>
      </c>
      <c r="D30" s="19" t="n">
        <v>4230</v>
      </c>
      <c r="E30" s="18" t="n">
        <v>520.57004656</v>
      </c>
      <c r="F30" s="20" t="n">
        <v>2.46151886</v>
      </c>
      <c r="G30" s="18" t="n">
        <v>478.16833426</v>
      </c>
      <c r="H30" s="20" t="n">
        <v>8.63225735</v>
      </c>
      <c r="I30" s="18" t="s">
        <v>481</v>
      </c>
      <c r="J30" s="20" t="s">
        <v>481</v>
      </c>
      <c r="K30" s="18" t="s">
        <v>481</v>
      </c>
      <c r="L30" s="20" t="s">
        <v>481</v>
      </c>
      <c r="M30" s="18" t="s">
        <v>481</v>
      </c>
      <c r="N30" s="20" t="s">
        <v>481</v>
      </c>
      <c r="O30" s="18" t="s">
        <v>481</v>
      </c>
      <c r="P30" s="20" t="s">
        <v>481</v>
      </c>
      <c r="Q30" s="18" t="n">
        <v>440.39031411</v>
      </c>
      <c r="R30" s="20" t="n">
        <v>8.18624243</v>
      </c>
    </row>
    <row r="31" spans="1:18">
      <c r="A31" s="15" t="s">
        <v>506</v>
      </c>
      <c r="B31" s="17" t="n">
        <v>5456</v>
      </c>
      <c r="C31" s="18">
        <f>(161.0/B31*100)</f>
        <v/>
      </c>
      <c r="D31" s="19" t="n">
        <v>5295</v>
      </c>
      <c r="E31" s="18" t="n">
        <v>506.83803755</v>
      </c>
      <c r="F31" s="20" t="n">
        <v>2.13594733</v>
      </c>
      <c r="G31" s="18" t="n">
        <v>437.25496605</v>
      </c>
      <c r="H31" s="20" t="n">
        <v>7.66131964</v>
      </c>
      <c r="I31" s="18" t="s">
        <v>481</v>
      </c>
      <c r="J31" s="20" t="s">
        <v>481</v>
      </c>
      <c r="K31" s="18" t="s">
        <v>481</v>
      </c>
      <c r="L31" s="20" t="s">
        <v>481</v>
      </c>
      <c r="M31" s="18" t="s">
        <v>481</v>
      </c>
      <c r="N31" s="20" t="s">
        <v>481</v>
      </c>
      <c r="O31" s="18" t="s">
        <v>481</v>
      </c>
      <c r="P31" s="20" t="s">
        <v>481</v>
      </c>
      <c r="Q31" s="18" t="n">
        <v>424.82240384</v>
      </c>
      <c r="R31" s="20" t="n">
        <v>6.80605978</v>
      </c>
    </row>
    <row r="32" spans="1:18">
      <c r="A32" s="15" t="s">
        <v>507</v>
      </c>
      <c r="B32" s="17" t="n">
        <v>4478</v>
      </c>
      <c r="C32" s="18">
        <f>(6.0/B32*100)</f>
        <v/>
      </c>
      <c r="D32" s="19" t="n">
        <v>4472</v>
      </c>
      <c r="E32" s="18" t="n">
        <v>505.47620163</v>
      </c>
      <c r="F32" s="20" t="n">
        <v>2.42898429</v>
      </c>
      <c r="G32" s="18" t="n">
        <v>483.56817185</v>
      </c>
      <c r="H32" s="20" t="n">
        <v>5.62485406</v>
      </c>
      <c r="I32" s="18" t="s">
        <v>481</v>
      </c>
      <c r="J32" s="20" t="s">
        <v>481</v>
      </c>
      <c r="K32" s="18" t="s">
        <v>481</v>
      </c>
      <c r="L32" s="20" t="s">
        <v>481</v>
      </c>
      <c r="M32" s="18" t="s">
        <v>481</v>
      </c>
      <c r="N32" s="20" t="s">
        <v>481</v>
      </c>
      <c r="O32" s="18" t="s">
        <v>481</v>
      </c>
      <c r="P32" s="20" t="s">
        <v>481</v>
      </c>
      <c r="Q32" s="18" t="n">
        <v>424.73030862</v>
      </c>
      <c r="R32" s="20" t="n">
        <v>12.00467808</v>
      </c>
    </row>
    <row r="33" spans="1:18">
      <c r="A33" s="15" t="s">
        <v>508</v>
      </c>
      <c r="B33" s="17" t="n">
        <v>7325</v>
      </c>
      <c r="C33" s="18">
        <f>(90.0/B33*100)</f>
        <v/>
      </c>
      <c r="D33" s="19" t="n">
        <v>7235</v>
      </c>
      <c r="E33" s="18" t="n">
        <v>504.90721703</v>
      </c>
      <c r="F33" s="20" t="n">
        <v>2.46179684</v>
      </c>
      <c r="G33" s="18" t="n">
        <v>468.85598965</v>
      </c>
      <c r="H33" s="20" t="n">
        <v>6.22833918</v>
      </c>
      <c r="I33" s="18" t="s">
        <v>481</v>
      </c>
      <c r="J33" s="20" t="s">
        <v>481</v>
      </c>
      <c r="K33" s="18" t="s">
        <v>481</v>
      </c>
      <c r="L33" s="20" t="s">
        <v>481</v>
      </c>
      <c r="M33" s="18" t="s">
        <v>481</v>
      </c>
      <c r="N33" s="20" t="s">
        <v>481</v>
      </c>
      <c r="O33" s="18" t="s">
        <v>481</v>
      </c>
      <c r="P33" s="20" t="s">
        <v>481</v>
      </c>
      <c r="Q33" s="18" t="n">
        <v>427.25014303</v>
      </c>
      <c r="R33" s="20" t="n">
        <v>8.68391484</v>
      </c>
    </row>
    <row r="34" spans="1:18">
      <c r="A34" s="15" t="s">
        <v>509</v>
      </c>
      <c r="B34" s="17" t="n">
        <v>6350</v>
      </c>
      <c r="C34" s="18">
        <f>(119.0/B34*100)</f>
        <v/>
      </c>
      <c r="D34" s="19" t="n">
        <v>6231</v>
      </c>
      <c r="E34" s="18" t="n">
        <v>475.21258053</v>
      </c>
      <c r="F34" s="20" t="n">
        <v>2.31223243</v>
      </c>
      <c r="G34" s="18" t="n">
        <v>438.29663868</v>
      </c>
      <c r="H34" s="20" t="n">
        <v>4.58474086</v>
      </c>
      <c r="I34" s="18" t="s">
        <v>481</v>
      </c>
      <c r="J34" s="20" t="s">
        <v>481</v>
      </c>
      <c r="K34" s="18" t="s">
        <v>481</v>
      </c>
      <c r="L34" s="20" t="s">
        <v>481</v>
      </c>
      <c r="M34" s="18" t="n">
        <v>306.56969545</v>
      </c>
      <c r="N34" s="20" t="n">
        <v>10.27624616</v>
      </c>
      <c r="O34" s="18" t="s">
        <v>481</v>
      </c>
      <c r="P34" s="20" t="s">
        <v>481</v>
      </c>
      <c r="Q34" s="18" t="n">
        <v>393.01944188</v>
      </c>
      <c r="R34" s="20" t="n">
        <v>7.62347057</v>
      </c>
    </row>
    <row r="35" spans="1:18">
      <c r="A35" s="15" t="s">
        <v>510</v>
      </c>
      <c r="B35" s="17" t="n">
        <v>6406</v>
      </c>
      <c r="C35" s="18">
        <f>(98.0/B35*100)</f>
        <v/>
      </c>
      <c r="D35" s="19" t="n">
        <v>6308</v>
      </c>
      <c r="E35" s="18" t="n">
        <v>519.30435772</v>
      </c>
      <c r="F35" s="20" t="n">
        <v>1.64002027</v>
      </c>
      <c r="G35" s="18" t="n">
        <v>508.27467416</v>
      </c>
      <c r="H35" s="20" t="n">
        <v>3.80701555</v>
      </c>
      <c r="I35" s="18" t="s">
        <v>481</v>
      </c>
      <c r="J35" s="20" t="s">
        <v>481</v>
      </c>
      <c r="K35" s="18" t="s">
        <v>481</v>
      </c>
      <c r="L35" s="20" t="s">
        <v>481</v>
      </c>
      <c r="M35" s="18" t="n">
        <v>374.85244494</v>
      </c>
      <c r="N35" s="20" t="n">
        <v>5.84040672</v>
      </c>
      <c r="O35" s="18" t="s">
        <v>481</v>
      </c>
      <c r="P35" s="20" t="s">
        <v>481</v>
      </c>
      <c r="Q35" s="18" t="n">
        <v>467.2322535</v>
      </c>
      <c r="R35" s="20" t="n">
        <v>7.25962138</v>
      </c>
    </row>
    <row r="36" spans="1:18">
      <c r="A36" s="15" t="s">
        <v>511</v>
      </c>
      <c r="B36" s="17" t="n">
        <v>6736</v>
      </c>
      <c r="C36" s="18">
        <f>(116.0/B36*100)</f>
        <v/>
      </c>
      <c r="D36" s="19" t="n">
        <v>6620</v>
      </c>
      <c r="E36" s="18" t="n">
        <v>498.68852341</v>
      </c>
      <c r="F36" s="20" t="n">
        <v>1.94260265</v>
      </c>
      <c r="G36" s="18" t="n">
        <v>472.36518873</v>
      </c>
      <c r="H36" s="20" t="n">
        <v>4.16545693</v>
      </c>
      <c r="I36" s="18" t="s">
        <v>481</v>
      </c>
      <c r="J36" s="20" t="s">
        <v>481</v>
      </c>
      <c r="K36" s="18" t="s">
        <v>481</v>
      </c>
      <c r="L36" s="20" t="s">
        <v>481</v>
      </c>
      <c r="M36" s="18" t="s">
        <v>481</v>
      </c>
      <c r="N36" s="20" t="s">
        <v>481</v>
      </c>
      <c r="O36" s="18" t="s">
        <v>481</v>
      </c>
      <c r="P36" s="20" t="s">
        <v>481</v>
      </c>
      <c r="Q36" s="18" t="n">
        <v>430.07750084</v>
      </c>
      <c r="R36" s="20" t="n">
        <v>7.96679504</v>
      </c>
    </row>
    <row r="37" spans="1:18">
      <c r="A37" s="15" t="s">
        <v>512</v>
      </c>
      <c r="B37" s="17" t="n">
        <v>5458</v>
      </c>
      <c r="C37" s="18">
        <f>(254.0/B37*100)</f>
        <v/>
      </c>
      <c r="D37" s="19" t="n">
        <v>5204</v>
      </c>
      <c r="E37" s="18" t="n">
        <v>505.25610394</v>
      </c>
      <c r="F37" s="20" t="n">
        <v>3.43281058</v>
      </c>
      <c r="G37" s="18" t="n">
        <v>447.94178695</v>
      </c>
      <c r="H37" s="20" t="n">
        <v>7.24819967</v>
      </c>
      <c r="I37" s="18" t="s">
        <v>481</v>
      </c>
      <c r="J37" s="20" t="s">
        <v>481</v>
      </c>
      <c r="K37" s="18" t="s">
        <v>481</v>
      </c>
      <c r="L37" s="20" t="s">
        <v>481</v>
      </c>
      <c r="M37" s="18" t="s">
        <v>481</v>
      </c>
      <c r="N37" s="20" t="s">
        <v>481</v>
      </c>
      <c r="O37" s="18" t="s">
        <v>481</v>
      </c>
      <c r="P37" s="20" t="s">
        <v>481</v>
      </c>
      <c r="Q37" s="18" t="n">
        <v>412.78789565</v>
      </c>
      <c r="R37" s="20" t="n">
        <v>7.22443822</v>
      </c>
    </row>
    <row r="38" spans="1:18">
      <c r="A38" s="15" t="s">
        <v>513</v>
      </c>
      <c r="B38" s="17" t="n">
        <v>5860</v>
      </c>
      <c r="C38" s="18">
        <f>(36.0/B38*100)</f>
        <v/>
      </c>
      <c r="D38" s="19" t="n">
        <v>5824</v>
      </c>
      <c r="E38" s="18" t="n">
        <v>511.77820265</v>
      </c>
      <c r="F38" s="20" t="n">
        <v>3.01230155</v>
      </c>
      <c r="G38" s="18" t="n">
        <v>465.89091948</v>
      </c>
      <c r="H38" s="20" t="n">
        <v>7.05711978</v>
      </c>
      <c r="I38" s="18" t="s">
        <v>481</v>
      </c>
      <c r="J38" s="20" t="s">
        <v>481</v>
      </c>
      <c r="K38" s="18" t="s">
        <v>481</v>
      </c>
      <c r="L38" s="20" t="s">
        <v>481</v>
      </c>
      <c r="M38" s="18" t="s">
        <v>481</v>
      </c>
      <c r="N38" s="20" t="s">
        <v>481</v>
      </c>
      <c r="O38" s="18" t="s">
        <v>481</v>
      </c>
      <c r="P38" s="20" t="s">
        <v>481</v>
      </c>
      <c r="Q38" s="18" t="n">
        <v>493.15655106</v>
      </c>
      <c r="R38" s="20" t="n">
        <v>5.19352077</v>
      </c>
    </row>
    <row r="39" spans="1:18">
      <c r="A39" s="15" t="s">
        <v>514</v>
      </c>
      <c r="B39" s="17" t="n">
        <v>5895</v>
      </c>
      <c r="C39" s="18">
        <f>(34.0/B39*100)</f>
        <v/>
      </c>
      <c r="D39" s="19" t="n">
        <v>5861</v>
      </c>
      <c r="E39" s="18" t="n">
        <v>434.90704104</v>
      </c>
      <c r="F39" s="20" t="n">
        <v>4.09327964</v>
      </c>
      <c r="G39" s="18" t="n">
        <v>391.73595935</v>
      </c>
      <c r="H39" s="20" t="n">
        <v>4.20682051</v>
      </c>
      <c r="I39" s="18" t="s">
        <v>481</v>
      </c>
      <c r="J39" s="20" t="s">
        <v>481</v>
      </c>
      <c r="K39" s="18" t="s">
        <v>481</v>
      </c>
      <c r="L39" s="20" t="s">
        <v>481</v>
      </c>
      <c r="M39" s="18" t="s">
        <v>481</v>
      </c>
      <c r="N39" s="20" t="s">
        <v>481</v>
      </c>
      <c r="O39" s="18" t="s">
        <v>481</v>
      </c>
      <c r="P39" s="20" t="s">
        <v>481</v>
      </c>
      <c r="Q39" s="18" t="n">
        <v>379.21564602</v>
      </c>
      <c r="R39" s="20" t="n">
        <v>8.964191619999999</v>
      </c>
    </row>
    <row r="40" spans="1:18">
      <c r="A40" s="15" t="s">
        <v>515</v>
      </c>
      <c r="B40" s="17" t="n">
        <v>14157</v>
      </c>
      <c r="C40" s="18">
        <f>(467.0/B40*100)</f>
        <v/>
      </c>
      <c r="D40" s="19" t="n">
        <v>13690</v>
      </c>
      <c r="E40" s="18" t="n">
        <v>515.4033557400001</v>
      </c>
      <c r="F40" s="20" t="n">
        <v>2.63036067</v>
      </c>
      <c r="G40" s="18" t="n">
        <v>481.77503512</v>
      </c>
      <c r="H40" s="20" t="n">
        <v>6.87346034</v>
      </c>
      <c r="I40" s="18" t="s">
        <v>481</v>
      </c>
      <c r="J40" s="20" t="s">
        <v>481</v>
      </c>
      <c r="K40" s="18" t="s">
        <v>481</v>
      </c>
      <c r="L40" s="20" t="s">
        <v>481</v>
      </c>
      <c r="M40" s="18" t="s">
        <v>481</v>
      </c>
      <c r="N40" s="20" t="s">
        <v>481</v>
      </c>
      <c r="O40" s="18" t="s">
        <v>481</v>
      </c>
      <c r="P40" s="20" t="s">
        <v>481</v>
      </c>
      <c r="Q40" s="18" t="n">
        <v>430.65468802</v>
      </c>
      <c r="R40" s="20" t="n">
        <v>7.04146027</v>
      </c>
    </row>
    <row r="41" spans="1:18">
      <c r="A41" s="15" t="s">
        <v>516</v>
      </c>
      <c r="B41" s="17" t="n">
        <v>5712</v>
      </c>
      <c r="C41" s="18">
        <f>(83.0/B41*100)</f>
        <v/>
      </c>
      <c r="D41" s="19" t="n">
        <v>5629</v>
      </c>
      <c r="E41" s="18" t="n">
        <v>503.53894487</v>
      </c>
      <c r="F41" s="20" t="n">
        <v>2.88090066</v>
      </c>
      <c r="G41" s="18" t="n">
        <v>458.05430188</v>
      </c>
      <c r="H41" s="20" t="n">
        <v>6.39757538</v>
      </c>
      <c r="I41" s="18" t="s">
        <v>481</v>
      </c>
      <c r="J41" s="20" t="s">
        <v>481</v>
      </c>
      <c r="K41" s="18" t="s">
        <v>481</v>
      </c>
      <c r="L41" s="20" t="s">
        <v>481</v>
      </c>
      <c r="M41" s="18" t="n">
        <v>387.44235424</v>
      </c>
      <c r="N41" s="20" t="n">
        <v>14.52510266</v>
      </c>
      <c r="O41" s="18" t="s">
        <v>481</v>
      </c>
      <c r="P41" s="20" t="s">
        <v>481</v>
      </c>
      <c r="Q41" s="18" t="n">
        <v>423.95899418</v>
      </c>
      <c r="R41" s="20" t="n">
        <v>13.5169963</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375.7451021</v>
      </c>
      <c r="N45" s="20" t="n">
        <v>2.64238063</v>
      </c>
      <c r="O45" s="18" t="s">
        <v>481</v>
      </c>
      <c r="P45" s="20" t="s">
        <v>481</v>
      </c>
      <c r="Q45" s="18" t="s">
        <v>481</v>
      </c>
      <c r="R45" s="20" t="s">
        <v>481</v>
      </c>
    </row>
    <row r="46" spans="1:18">
      <c r="A46" s="15" t="s">
        <v>521</v>
      </c>
      <c r="B46" s="17" t="n">
        <v>23141</v>
      </c>
      <c r="C46" s="18">
        <f>(2423.0/B46*100)</f>
        <v/>
      </c>
      <c r="D46" s="19" t="n">
        <v>20718</v>
      </c>
      <c r="E46" s="18" t="n">
        <v>417.95511275</v>
      </c>
      <c r="F46" s="20" t="n">
        <v>3.15259455</v>
      </c>
      <c r="G46" s="18" t="n">
        <v>386.97427468</v>
      </c>
      <c r="H46" s="20" t="n">
        <v>4.21931019</v>
      </c>
      <c r="I46" s="18" t="s">
        <v>481</v>
      </c>
      <c r="J46" s="20" t="s">
        <v>481</v>
      </c>
      <c r="K46" s="18" t="s">
        <v>481</v>
      </c>
      <c r="L46" s="20" t="s">
        <v>481</v>
      </c>
      <c r="M46" s="18" t="s">
        <v>481</v>
      </c>
      <c r="N46" s="20" t="s">
        <v>481</v>
      </c>
      <c r="O46" s="18" t="s">
        <v>481</v>
      </c>
      <c r="P46" s="20" t="s">
        <v>481</v>
      </c>
      <c r="Q46" s="18" t="n">
        <v>382.3322106</v>
      </c>
      <c r="R46" s="20" t="n">
        <v>2.41084481</v>
      </c>
    </row>
    <row r="47" spans="1:18">
      <c r="A47" s="15" t="s">
        <v>522</v>
      </c>
      <c r="B47" s="17" t="n">
        <v>5928</v>
      </c>
      <c r="C47" s="18">
        <f>(498.0/B47*100)</f>
        <v/>
      </c>
      <c r="D47" s="19" t="n">
        <v>5430</v>
      </c>
      <c r="E47" s="18" t="n">
        <v>465.74288909</v>
      </c>
      <c r="F47" s="20" t="n">
        <v>4.14544786</v>
      </c>
      <c r="G47" s="18" t="n">
        <v>423.04162415</v>
      </c>
      <c r="H47" s="20" t="n">
        <v>7.21612332</v>
      </c>
      <c r="I47" s="18" t="s">
        <v>481</v>
      </c>
      <c r="J47" s="20" t="s">
        <v>481</v>
      </c>
      <c r="K47" s="18" t="s">
        <v>481</v>
      </c>
      <c r="L47" s="20" t="s">
        <v>481</v>
      </c>
      <c r="M47" s="18" t="s">
        <v>481</v>
      </c>
      <c r="N47" s="20" t="s">
        <v>481</v>
      </c>
      <c r="O47" s="18" t="s">
        <v>481</v>
      </c>
      <c r="P47" s="20" t="s">
        <v>481</v>
      </c>
      <c r="Q47" s="18" t="n">
        <v>376.09000119</v>
      </c>
      <c r="R47" s="20" t="n">
        <v>5.69036142</v>
      </c>
    </row>
    <row r="48" spans="1:18">
      <c r="A48" s="15" t="s">
        <v>523</v>
      </c>
      <c r="B48" s="17" t="n">
        <v>9841</v>
      </c>
      <c r="C48" s="18">
        <f>(9.0/B48*100)</f>
        <v/>
      </c>
      <c r="D48" s="19" t="n">
        <v>9832</v>
      </c>
      <c r="E48" s="18" t="n">
        <v>513.08324859</v>
      </c>
      <c r="F48" s="20" t="n">
        <v>4.5995995</v>
      </c>
      <c r="G48" s="18" t="n">
        <v>536.6787034</v>
      </c>
      <c r="H48" s="20" t="n">
        <v>5.79247444</v>
      </c>
      <c r="I48" s="18" t="s">
        <v>481</v>
      </c>
      <c r="J48" s="20" t="s">
        <v>481</v>
      </c>
      <c r="K48" s="18" t="s">
        <v>481</v>
      </c>
      <c r="L48" s="20" t="s">
        <v>481</v>
      </c>
      <c r="M48" s="18" t="s">
        <v>481</v>
      </c>
      <c r="N48" s="20" t="s">
        <v>481</v>
      </c>
      <c r="O48" s="18" t="s">
        <v>481</v>
      </c>
      <c r="P48" s="20" t="s">
        <v>481</v>
      </c>
      <c r="Q48" s="18" t="n">
        <v>453.24370564</v>
      </c>
      <c r="R48" s="20" t="n">
        <v>23.49594465</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432.22624802</v>
      </c>
      <c r="N49" s="20" t="n">
        <v>2.8653235</v>
      </c>
      <c r="O49" s="18" t="s">
        <v>481</v>
      </c>
      <c r="P49" s="20" t="s">
        <v>481</v>
      </c>
      <c r="Q49" s="18" t="s">
        <v>481</v>
      </c>
      <c r="R49" s="20" t="s">
        <v>481</v>
      </c>
    </row>
    <row r="50" spans="1:18">
      <c r="A50" s="15" t="s">
        <v>525</v>
      </c>
      <c r="B50" s="17" t="n">
        <v>11795</v>
      </c>
      <c r="C50" s="18">
        <f>(511.0/B50*100)</f>
        <v/>
      </c>
      <c r="D50" s="19" t="n">
        <v>11284</v>
      </c>
      <c r="E50" s="18" t="n">
        <v>421.99052908</v>
      </c>
      <c r="F50" s="20" t="n">
        <v>2.480602</v>
      </c>
      <c r="G50" s="18" t="n">
        <v>411.84071738</v>
      </c>
      <c r="H50" s="20" t="n">
        <v>3.39175751</v>
      </c>
      <c r="I50" s="18" t="s">
        <v>481</v>
      </c>
      <c r="J50" s="20" t="s">
        <v>481</v>
      </c>
      <c r="K50" s="18" t="s">
        <v>481</v>
      </c>
      <c r="L50" s="20" t="s">
        <v>481</v>
      </c>
      <c r="M50" s="18" t="s">
        <v>481</v>
      </c>
      <c r="N50" s="20" t="s">
        <v>481</v>
      </c>
      <c r="O50" s="18" t="s">
        <v>481</v>
      </c>
      <c r="P50" s="20" t="s">
        <v>481</v>
      </c>
      <c r="Q50" s="18" t="n">
        <v>364.77594016</v>
      </c>
      <c r="R50" s="20" t="n">
        <v>6.4574521</v>
      </c>
    </row>
    <row r="51" spans="1:18">
      <c r="A51" s="15" t="s">
        <v>526</v>
      </c>
      <c r="B51" s="17" t="n">
        <v>6866</v>
      </c>
      <c r="C51" s="18">
        <f>(114.0/B51*100)</f>
        <v/>
      </c>
      <c r="D51" s="19" t="n">
        <v>6752</v>
      </c>
      <c r="E51" s="18" t="n">
        <v>427.07916576</v>
      </c>
      <c r="F51" s="20" t="n">
        <v>2.25197259</v>
      </c>
      <c r="G51" s="18" t="n">
        <v>406.08710531</v>
      </c>
      <c r="H51" s="20" t="n">
        <v>3.67340872</v>
      </c>
      <c r="I51" s="18" t="s">
        <v>481</v>
      </c>
      <c r="J51" s="20" t="s">
        <v>481</v>
      </c>
      <c r="K51" s="18" t="s">
        <v>481</v>
      </c>
      <c r="L51" s="20" t="s">
        <v>481</v>
      </c>
      <c r="M51" s="18" t="n">
        <v>410.85572185</v>
      </c>
      <c r="N51" s="20" t="n">
        <v>3.7997542</v>
      </c>
      <c r="O51" s="18" t="s">
        <v>481</v>
      </c>
      <c r="P51" s="20" t="s">
        <v>481</v>
      </c>
      <c r="Q51" s="18" t="n">
        <v>396.19785583</v>
      </c>
      <c r="R51" s="20" t="n">
        <v>6.05958851</v>
      </c>
    </row>
    <row r="52" spans="1:18">
      <c r="A52" s="15" t="s">
        <v>527</v>
      </c>
      <c r="B52" s="17" t="n">
        <v>5809</v>
      </c>
      <c r="C52" s="18">
        <f>(127.0/B52*100)</f>
        <v/>
      </c>
      <c r="D52" s="19" t="n">
        <v>5682</v>
      </c>
      <c r="E52" s="18" t="n">
        <v>479.14034004</v>
      </c>
      <c r="F52" s="20" t="n">
        <v>2.55621769</v>
      </c>
      <c r="G52" s="18" t="n">
        <v>463.42417594</v>
      </c>
      <c r="H52" s="20" t="n">
        <v>5.28541194</v>
      </c>
      <c r="I52" s="18" t="s">
        <v>481</v>
      </c>
      <c r="J52" s="20" t="s">
        <v>481</v>
      </c>
      <c r="K52" s="18" t="s">
        <v>481</v>
      </c>
      <c r="L52" s="20" t="s">
        <v>481</v>
      </c>
      <c r="M52" s="18" t="s">
        <v>481</v>
      </c>
      <c r="N52" s="20" t="s">
        <v>481</v>
      </c>
      <c r="O52" s="18" t="s">
        <v>481</v>
      </c>
      <c r="P52" s="20" t="s">
        <v>481</v>
      </c>
      <c r="Q52" s="18" t="n">
        <v>398.29586778</v>
      </c>
      <c r="R52" s="20" t="n">
        <v>7.79216059</v>
      </c>
    </row>
    <row r="53" spans="1:18">
      <c r="A53" s="15" t="s">
        <v>528</v>
      </c>
      <c r="B53" s="17" t="n">
        <v>5571</v>
      </c>
      <c r="C53" s="18">
        <f>(150.0/B53*100)</f>
        <v/>
      </c>
      <c r="D53" s="19" t="n">
        <v>5421</v>
      </c>
      <c r="E53" s="18" t="n">
        <v>445.63097579</v>
      </c>
      <c r="F53" s="20" t="n">
        <v>1.56953783</v>
      </c>
      <c r="G53" s="18" t="n">
        <v>398.11497156</v>
      </c>
      <c r="H53" s="20" t="n">
        <v>3.74315196</v>
      </c>
      <c r="I53" s="18" t="s">
        <v>481</v>
      </c>
      <c r="J53" s="20" t="s">
        <v>481</v>
      </c>
      <c r="K53" s="18" t="s">
        <v>481</v>
      </c>
      <c r="L53" s="20" t="s">
        <v>481</v>
      </c>
      <c r="M53" s="18" t="s">
        <v>481</v>
      </c>
      <c r="N53" s="20" t="s">
        <v>481</v>
      </c>
      <c r="O53" s="18" t="s">
        <v>481</v>
      </c>
      <c r="P53" s="20" t="s">
        <v>481</v>
      </c>
      <c r="Q53" s="18" t="n">
        <v>366.37749349</v>
      </c>
      <c r="R53" s="20" t="n">
        <v>3.98932822</v>
      </c>
    </row>
    <row r="54" spans="1:18">
      <c r="A54" s="15" t="s">
        <v>529</v>
      </c>
      <c r="B54" s="17" t="n">
        <v>4740</v>
      </c>
      <c r="C54" s="18">
        <f>(669.0/B54*100)</f>
        <v/>
      </c>
      <c r="D54" s="19" t="n">
        <v>4071</v>
      </c>
      <c r="E54" s="18" t="n">
        <v>346.55397866</v>
      </c>
      <c r="F54" s="20" t="n">
        <v>3.11998203</v>
      </c>
      <c r="G54" s="18" t="n">
        <v>340.83082783</v>
      </c>
      <c r="H54" s="20" t="n">
        <v>5.27274151</v>
      </c>
      <c r="I54" s="18" t="s">
        <v>481</v>
      </c>
      <c r="J54" s="20" t="s">
        <v>481</v>
      </c>
      <c r="K54" s="18" t="s">
        <v>481</v>
      </c>
      <c r="L54" s="20" t="s">
        <v>481</v>
      </c>
      <c r="M54" s="18" t="s">
        <v>481</v>
      </c>
      <c r="N54" s="20" t="s">
        <v>481</v>
      </c>
      <c r="O54" s="18" t="s">
        <v>481</v>
      </c>
      <c r="P54" s="20" t="s">
        <v>481</v>
      </c>
      <c r="Q54" s="18" t="n">
        <v>288.94051952</v>
      </c>
      <c r="R54" s="20" t="n">
        <v>3.91683514</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411.13152395</v>
      </c>
      <c r="N55" s="20" t="n">
        <v>2.41692503</v>
      </c>
      <c r="O55" s="18" t="s">
        <v>481</v>
      </c>
      <c r="P55" s="20" t="s">
        <v>481</v>
      </c>
      <c r="Q55" s="18" t="s">
        <v>481</v>
      </c>
      <c r="R55" s="20" t="s">
        <v>481</v>
      </c>
    </row>
    <row r="56" spans="1:18">
      <c r="A56" s="15" t="s">
        <v>531</v>
      </c>
      <c r="B56" s="17" t="n">
        <v>5359</v>
      </c>
      <c r="C56" s="18">
        <f>(77.0/B56*100)</f>
        <v/>
      </c>
      <c r="D56" s="19" t="n">
        <v>5282</v>
      </c>
      <c r="E56" s="18" t="n">
        <v>525.54900461</v>
      </c>
      <c r="F56" s="20" t="n">
        <v>2.46506875</v>
      </c>
      <c r="G56" s="18" t="n">
        <v>513.69796947</v>
      </c>
      <c r="H56" s="20" t="n">
        <v>4.91101085</v>
      </c>
      <c r="I56" s="18" t="s">
        <v>481</v>
      </c>
      <c r="J56" s="20" t="s">
        <v>481</v>
      </c>
      <c r="K56" s="18" t="s">
        <v>481</v>
      </c>
      <c r="L56" s="20" t="s">
        <v>481</v>
      </c>
      <c r="M56" s="18" t="s">
        <v>481</v>
      </c>
      <c r="N56" s="20" t="s">
        <v>481</v>
      </c>
      <c r="O56" s="18" t="s">
        <v>481</v>
      </c>
      <c r="P56" s="20" t="s">
        <v>481</v>
      </c>
      <c r="Q56" s="18" t="n">
        <v>467.2625828</v>
      </c>
      <c r="R56" s="20" t="n">
        <v>13.75265891</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403.09974532</v>
      </c>
      <c r="N57" s="20" t="n">
        <v>2.56579015</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408.6691134</v>
      </c>
      <c r="N58" s="20" t="n">
        <v>2.67440156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378.44218506</v>
      </c>
      <c r="N59" s="20" t="n">
        <v>1.6995879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386.48537246</v>
      </c>
      <c r="N60" s="20" t="n">
        <v>3.39522632</v>
      </c>
      <c r="O60" s="18" t="s">
        <v>481</v>
      </c>
      <c r="P60" s="20" t="s">
        <v>481</v>
      </c>
      <c r="Q60" s="18" t="s">
        <v>481</v>
      </c>
      <c r="R60" s="20" t="s">
        <v>481</v>
      </c>
    </row>
    <row r="61" spans="1:18">
      <c r="A61" s="15" t="s">
        <v>536</v>
      </c>
      <c r="B61" s="17" t="n">
        <v>6525</v>
      </c>
      <c r="C61" s="18">
        <f>(195.0/B61*100)</f>
        <v/>
      </c>
      <c r="D61" s="19" t="n">
        <v>6330</v>
      </c>
      <c r="E61" s="18" t="n">
        <v>483.57329097</v>
      </c>
      <c r="F61" s="20" t="n">
        <v>2.44955732</v>
      </c>
      <c r="G61" s="18" t="n">
        <v>434.37683589</v>
      </c>
      <c r="H61" s="20" t="n">
        <v>5.80039571</v>
      </c>
      <c r="I61" s="18" t="s">
        <v>481</v>
      </c>
      <c r="J61" s="20" t="s">
        <v>481</v>
      </c>
      <c r="K61" s="18" t="s">
        <v>481</v>
      </c>
      <c r="L61" s="20" t="s">
        <v>481</v>
      </c>
      <c r="M61" s="18" t="s">
        <v>481</v>
      </c>
      <c r="N61" s="20" t="s">
        <v>481</v>
      </c>
      <c r="O61" s="18" t="s">
        <v>481</v>
      </c>
      <c r="P61" s="20" t="s">
        <v>481</v>
      </c>
      <c r="Q61" s="18" t="n">
        <v>393.15925305</v>
      </c>
      <c r="R61" s="20" t="n">
        <v>7.81182057</v>
      </c>
    </row>
    <row r="62" spans="1:18">
      <c r="A62" s="15" t="s">
        <v>537</v>
      </c>
      <c r="B62" s="17" t="n">
        <v>4476</v>
      </c>
      <c r="C62" s="18">
        <f>(3.0/B62*100)</f>
        <v/>
      </c>
      <c r="D62" s="19" t="n">
        <v>4473</v>
      </c>
      <c r="E62" s="18" t="n">
        <v>531.59464169</v>
      </c>
      <c r="F62" s="20" t="n">
        <v>1.18878934</v>
      </c>
      <c r="G62" s="18" t="n">
        <v>514.02412768</v>
      </c>
      <c r="H62" s="20" t="n">
        <v>3.08377843</v>
      </c>
      <c r="I62" s="18" t="s">
        <v>481</v>
      </c>
      <c r="J62" s="20" t="s">
        <v>481</v>
      </c>
      <c r="K62" s="18" t="s">
        <v>481</v>
      </c>
      <c r="L62" s="20" t="s">
        <v>481</v>
      </c>
      <c r="M62" s="18" t="s">
        <v>481</v>
      </c>
      <c r="N62" s="20" t="s">
        <v>481</v>
      </c>
      <c r="O62" s="18" t="s">
        <v>481</v>
      </c>
      <c r="P62" s="20" t="s">
        <v>481</v>
      </c>
      <c r="Q62" s="18" t="n">
        <v>510.43756799</v>
      </c>
      <c r="R62" s="20" t="n">
        <v>16.38177813</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383.68238779</v>
      </c>
      <c r="N63" s="20" t="n">
        <v>1.24851448</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464.78196465</v>
      </c>
      <c r="N64" s="20" t="n">
        <v>1.64197035</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427.99780567</v>
      </c>
      <c r="N65" s="20" t="n">
        <v>1.97258457</v>
      </c>
      <c r="O65" s="18" t="s">
        <v>481</v>
      </c>
      <c r="P65" s="20" t="s">
        <v>481</v>
      </c>
      <c r="Q65" s="18" t="s">
        <v>481</v>
      </c>
      <c r="R65" s="20" t="s">
        <v>481</v>
      </c>
    </row>
    <row r="66" spans="1:18">
      <c r="A66" s="15" t="s">
        <v>541</v>
      </c>
      <c r="B66" s="17" t="n">
        <v>5665</v>
      </c>
      <c r="C66" s="18">
        <f>(107.0/B66*100)</f>
        <v/>
      </c>
      <c r="D66" s="19" t="n">
        <v>5558</v>
      </c>
      <c r="E66" s="18" t="n">
        <v>422.32326689</v>
      </c>
      <c r="F66" s="20" t="n">
        <v>1.26878099</v>
      </c>
      <c r="G66" s="18" t="n">
        <v>411.98448822</v>
      </c>
      <c r="H66" s="20" t="n">
        <v>4.12175927</v>
      </c>
      <c r="I66" s="18" t="s">
        <v>481</v>
      </c>
      <c r="J66" s="20" t="s">
        <v>481</v>
      </c>
      <c r="K66" s="18" t="s">
        <v>481</v>
      </c>
      <c r="L66" s="20" t="s">
        <v>481</v>
      </c>
      <c r="M66" s="18" t="s">
        <v>481</v>
      </c>
      <c r="N66" s="20" t="s">
        <v>481</v>
      </c>
      <c r="O66" s="18" t="s">
        <v>481</v>
      </c>
      <c r="P66" s="20" t="s">
        <v>481</v>
      </c>
      <c r="Q66" s="18" t="n">
        <v>357.49342448</v>
      </c>
      <c r="R66" s="20" t="n">
        <v>2.95343366</v>
      </c>
    </row>
    <row r="67" spans="1:18">
      <c r="A67" s="15" t="s">
        <v>542</v>
      </c>
      <c r="B67" s="17" t="n">
        <v>6971</v>
      </c>
      <c r="C67" s="18">
        <f>(1435.0/B67*100)</f>
        <v/>
      </c>
      <c r="D67" s="19" t="n">
        <v>5536</v>
      </c>
      <c r="E67" s="18" t="n">
        <v>413.24226331</v>
      </c>
      <c r="F67" s="20" t="n">
        <v>2.68070436</v>
      </c>
      <c r="G67" s="18" t="n">
        <v>412.64350152</v>
      </c>
      <c r="H67" s="20" t="n">
        <v>3.2894467</v>
      </c>
      <c r="I67" s="18" t="s">
        <v>481</v>
      </c>
      <c r="J67" s="20" t="s">
        <v>481</v>
      </c>
      <c r="K67" s="18" t="s">
        <v>481</v>
      </c>
      <c r="L67" s="20" t="s">
        <v>481</v>
      </c>
      <c r="M67" s="18" t="s">
        <v>481</v>
      </c>
      <c r="N67" s="20" t="s">
        <v>481</v>
      </c>
      <c r="O67" s="18" t="s">
        <v>481</v>
      </c>
      <c r="P67" s="20" t="s">
        <v>481</v>
      </c>
      <c r="Q67" s="18" t="n">
        <v>357.68247159</v>
      </c>
      <c r="R67" s="20" t="n">
        <v>5.66897979</v>
      </c>
    </row>
    <row r="68" spans="1:18">
      <c r="A68" s="15" t="s">
        <v>543</v>
      </c>
      <c r="B68" s="17" t="n">
        <v>12083</v>
      </c>
      <c r="C68" s="18">
        <f>(33.0/B68*100)</f>
        <v/>
      </c>
      <c r="D68" s="19" t="n">
        <v>12050</v>
      </c>
      <c r="E68" s="18" t="n">
        <v>436.64888323</v>
      </c>
      <c r="F68" s="20" t="n">
        <v>1.24752547</v>
      </c>
      <c r="G68" s="18" t="n">
        <v>374.57096772</v>
      </c>
      <c r="H68" s="20" t="n">
        <v>3.7072193</v>
      </c>
      <c r="I68" s="18" t="s">
        <v>481</v>
      </c>
      <c r="J68" s="20" t="s">
        <v>481</v>
      </c>
      <c r="K68" s="18" t="s">
        <v>481</v>
      </c>
      <c r="L68" s="20" t="s">
        <v>481</v>
      </c>
      <c r="M68" s="18" t="s">
        <v>481</v>
      </c>
      <c r="N68" s="20" t="s">
        <v>481</v>
      </c>
      <c r="O68" s="18" t="s">
        <v>481</v>
      </c>
      <c r="P68" s="20" t="s">
        <v>481</v>
      </c>
      <c r="Q68" s="18" t="n">
        <v>362.54755075</v>
      </c>
      <c r="R68" s="20" t="n">
        <v>2.05703919</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434.88486177</v>
      </c>
      <c r="N69" s="20" t="n">
        <v>3.2334538</v>
      </c>
      <c r="O69" s="18" t="s">
        <v>481</v>
      </c>
      <c r="P69" s="20" t="s">
        <v>481</v>
      </c>
      <c r="Q69" s="18" t="s">
        <v>481</v>
      </c>
      <c r="R69" s="20" t="s">
        <v>481</v>
      </c>
    </row>
    <row r="70" spans="1:18">
      <c r="A70" s="15" t="s">
        <v>545</v>
      </c>
      <c r="B70" s="17" t="n">
        <v>6036</v>
      </c>
      <c r="C70" s="18">
        <f>(223.0/B70*100)</f>
        <v/>
      </c>
      <c r="D70" s="19" t="n">
        <v>5813</v>
      </c>
      <c r="E70" s="18" t="n">
        <v>491.80833746</v>
      </c>
      <c r="F70" s="20" t="n">
        <v>2.7709043</v>
      </c>
      <c r="G70" s="18" t="n">
        <v>481.85708121</v>
      </c>
      <c r="H70" s="20" t="n">
        <v>4.74995115</v>
      </c>
      <c r="I70" s="18" t="s">
        <v>481</v>
      </c>
      <c r="J70" s="20" t="s">
        <v>481</v>
      </c>
      <c r="K70" s="18" t="s">
        <v>481</v>
      </c>
      <c r="L70" s="20" t="s">
        <v>481</v>
      </c>
      <c r="M70" s="18" t="s">
        <v>481</v>
      </c>
      <c r="N70" s="20" t="s">
        <v>481</v>
      </c>
      <c r="O70" s="18" t="s">
        <v>481</v>
      </c>
      <c r="P70" s="20" t="s">
        <v>481</v>
      </c>
      <c r="Q70" s="18" t="n">
        <v>439.93293734</v>
      </c>
      <c r="R70" s="20" t="n">
        <v>7.8602347</v>
      </c>
    </row>
    <row r="71" spans="1:18">
      <c r="A71" s="15" t="s">
        <v>546</v>
      </c>
      <c r="B71" s="17" t="n">
        <v>6115</v>
      </c>
      <c r="C71" s="18">
        <f>(63.0/B71*100)</f>
        <v/>
      </c>
      <c r="D71" s="19" t="n">
        <v>6052</v>
      </c>
      <c r="E71" s="18" t="n">
        <v>560.42773849</v>
      </c>
      <c r="F71" s="20" t="n">
        <v>1.33688072</v>
      </c>
      <c r="G71" s="18" t="n">
        <v>522.0363683</v>
      </c>
      <c r="H71" s="20" t="n">
        <v>4.58220341</v>
      </c>
      <c r="I71" s="18" t="s">
        <v>481</v>
      </c>
      <c r="J71" s="20" t="s">
        <v>481</v>
      </c>
      <c r="K71" s="18" t="s">
        <v>481</v>
      </c>
      <c r="L71" s="20" t="s">
        <v>481</v>
      </c>
      <c r="M71" s="18" t="s">
        <v>481</v>
      </c>
      <c r="N71" s="20" t="s">
        <v>481</v>
      </c>
      <c r="O71" s="18" t="s">
        <v>481</v>
      </c>
      <c r="P71" s="20" t="s">
        <v>481</v>
      </c>
      <c r="Q71" s="18" t="n">
        <v>502.92264231</v>
      </c>
      <c r="R71" s="20" t="n">
        <v>13.55828615</v>
      </c>
    </row>
    <row r="72" spans="1:18">
      <c r="A72" s="15" t="s">
        <v>547</v>
      </c>
      <c r="B72" s="17" t="n">
        <v>7708</v>
      </c>
      <c r="C72" s="18">
        <f>(12.0/B72*100)</f>
        <v/>
      </c>
      <c r="D72" s="19" t="n">
        <v>7696</v>
      </c>
      <c r="E72" s="18" t="n">
        <v>537.02631855</v>
      </c>
      <c r="F72" s="20" t="n">
        <v>2.94449858</v>
      </c>
      <c r="G72" s="18" t="n">
        <v>515.14798314</v>
      </c>
      <c r="H72" s="20" t="n">
        <v>3.55657734</v>
      </c>
      <c r="I72" s="18" t="s">
        <v>481</v>
      </c>
      <c r="J72" s="20" t="s">
        <v>481</v>
      </c>
      <c r="K72" s="18" t="s">
        <v>481</v>
      </c>
      <c r="L72" s="20" t="s">
        <v>481</v>
      </c>
      <c r="M72" s="18" t="s">
        <v>481</v>
      </c>
      <c r="N72" s="20" t="s">
        <v>481</v>
      </c>
      <c r="O72" s="18" t="s">
        <v>481</v>
      </c>
      <c r="P72" s="20" t="s">
        <v>481</v>
      </c>
      <c r="Q72" s="18" t="n">
        <v>472.46211329</v>
      </c>
      <c r="R72" s="20" t="n">
        <v>13.79560114</v>
      </c>
    </row>
    <row r="73" spans="1:18">
      <c r="A73" s="15" t="s">
        <v>548</v>
      </c>
      <c r="B73" s="17" t="n">
        <v>8249</v>
      </c>
      <c r="C73" s="18">
        <f>(224.0/B73*100)</f>
        <v/>
      </c>
      <c r="D73" s="19" t="n">
        <v>8025</v>
      </c>
      <c r="E73" s="18" t="n">
        <v>424.50766649</v>
      </c>
      <c r="F73" s="20" t="n">
        <v>2.83922727</v>
      </c>
      <c r="G73" s="18" t="n">
        <v>397.54623896</v>
      </c>
      <c r="H73" s="20" t="n">
        <v>6.10125577</v>
      </c>
      <c r="I73" s="18" t="s">
        <v>481</v>
      </c>
      <c r="J73" s="20" t="s">
        <v>481</v>
      </c>
      <c r="K73" s="18" t="s">
        <v>481</v>
      </c>
      <c r="L73" s="20" t="s">
        <v>481</v>
      </c>
      <c r="M73" s="18" t="s">
        <v>481</v>
      </c>
      <c r="N73" s="20" t="s">
        <v>481</v>
      </c>
      <c r="O73" s="18" t="s">
        <v>481</v>
      </c>
      <c r="P73" s="20" t="s">
        <v>481</v>
      </c>
      <c r="Q73" s="18" t="n">
        <v>374.35425719</v>
      </c>
      <c r="R73" s="20" t="n">
        <v>8.556839930000001</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424.59045417</v>
      </c>
      <c r="N74" s="20" t="n">
        <v>1.40919814</v>
      </c>
      <c r="O74" s="18" t="s">
        <v>481</v>
      </c>
      <c r="P74" s="20" t="s">
        <v>481</v>
      </c>
      <c r="Q74" s="18" t="s">
        <v>481</v>
      </c>
      <c r="R74" s="20" t="s">
        <v>481</v>
      </c>
    </row>
    <row r="75" spans="1:18">
      <c r="A75" s="15" t="s">
        <v>550</v>
      </c>
      <c r="B75" s="17" t="n">
        <v>5375</v>
      </c>
      <c r="C75" s="18">
        <f>(365.0/B75*100)</f>
        <v/>
      </c>
      <c r="D75" s="19" t="n">
        <v>5010</v>
      </c>
      <c r="E75" s="18" t="n">
        <v>393.67916546</v>
      </c>
      <c r="F75" s="20" t="n">
        <v>2.25604072</v>
      </c>
      <c r="G75" s="18" t="n">
        <v>378.74852695</v>
      </c>
      <c r="H75" s="20" t="n">
        <v>4.42171423</v>
      </c>
      <c r="I75" s="18" t="s">
        <v>481</v>
      </c>
      <c r="J75" s="20" t="s">
        <v>481</v>
      </c>
      <c r="K75" s="18" t="s">
        <v>481</v>
      </c>
      <c r="L75" s="20" t="s">
        <v>481</v>
      </c>
      <c r="M75" s="18" t="s">
        <v>481</v>
      </c>
      <c r="N75" s="20" t="s">
        <v>481</v>
      </c>
      <c r="O75" s="18" t="s">
        <v>481</v>
      </c>
      <c r="P75" s="20" t="s">
        <v>481</v>
      </c>
      <c r="Q75" s="18" t="n">
        <v>364.81789475</v>
      </c>
      <c r="R75" s="20" t="n">
        <v>3.85295666</v>
      </c>
    </row>
    <row r="76" spans="1:18">
      <c r="A76" s="15" t="s">
        <v>551</v>
      </c>
      <c r="B76" s="17" t="n">
        <v>14167</v>
      </c>
      <c r="C76" s="18">
        <f>(239.0/B76*100)</f>
        <v/>
      </c>
      <c r="D76" s="19" t="n">
        <v>13928</v>
      </c>
      <c r="E76" s="18" t="n">
        <v>445.19622966</v>
      </c>
      <c r="F76" s="20" t="n">
        <v>2.40407603</v>
      </c>
      <c r="G76" s="18" t="n">
        <v>411.51599364</v>
      </c>
      <c r="H76" s="20" t="n">
        <v>5.15515077</v>
      </c>
      <c r="I76" s="18" t="s">
        <v>481</v>
      </c>
      <c r="J76" s="20" t="s">
        <v>481</v>
      </c>
      <c r="K76" s="18" t="s">
        <v>481</v>
      </c>
      <c r="L76" s="20" t="s">
        <v>481</v>
      </c>
      <c r="M76" s="18" t="s">
        <v>481</v>
      </c>
      <c r="N76" s="20" t="s">
        <v>481</v>
      </c>
      <c r="O76" s="18" t="s">
        <v>481</v>
      </c>
      <c r="P76" s="20" t="s">
        <v>481</v>
      </c>
      <c r="Q76" s="18" t="n">
        <v>367.15237801</v>
      </c>
      <c r="R76" s="20" t="n">
        <v>4.38735752</v>
      </c>
    </row>
    <row r="77" spans="1:18">
      <c r="A77" s="15" t="s">
        <v>552</v>
      </c>
      <c r="B77" s="17" t="n">
        <v>6062</v>
      </c>
      <c r="C77" s="18">
        <f>(534.0/B77*100)</f>
        <v/>
      </c>
      <c r="D77" s="19" t="n">
        <v>5528</v>
      </c>
      <c r="E77" s="18" t="n">
        <v>450.17437764</v>
      </c>
      <c r="F77" s="20" t="n">
        <v>2.62972299</v>
      </c>
      <c r="G77" s="18" t="n">
        <v>419.70997787</v>
      </c>
      <c r="H77" s="20" t="n">
        <v>4.33868049</v>
      </c>
      <c r="I77" s="18" t="s">
        <v>481</v>
      </c>
      <c r="J77" s="20" t="s">
        <v>481</v>
      </c>
      <c r="K77" s="18" t="s">
        <v>481</v>
      </c>
      <c r="L77" s="20" t="s">
        <v>481</v>
      </c>
      <c r="M77" s="18" t="s">
        <v>481</v>
      </c>
      <c r="N77" s="20" t="s">
        <v>481</v>
      </c>
      <c r="O77" s="18" t="s">
        <v>481</v>
      </c>
      <c r="P77" s="20" t="s">
        <v>481</v>
      </c>
      <c r="Q77" s="18" t="n">
        <v>379.75455801</v>
      </c>
      <c r="R77" s="20" t="n">
        <v>3.35156167</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524.64451931</v>
      </c>
      <c r="N78" s="20" t="n">
        <v>3.91006783</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475.18659836</v>
      </c>
      <c r="N79" s="20" t="n">
        <v>6.280552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456.48357586</v>
      </c>
      <c r="N80" s="20" t="n">
        <v>3.67164431</v>
      </c>
      <c r="O80" s="18" t="s">
        <v>481</v>
      </c>
      <c r="P80" s="20" t="s">
        <v>481</v>
      </c>
      <c r="Q80" s="18" t="s">
        <v>481</v>
      </c>
      <c r="R80" s="20" t="s">
        <v>481</v>
      </c>
    </row>
    <row r="81" spans="1:18">
      <c r="A81" s="23" t="s">
        <v>556</v>
      </c>
      <c r="B81" s="17" t="n">
        <v>8861</v>
      </c>
      <c r="C81" s="18">
        <f>(129.0/B81*100)</f>
        <v/>
      </c>
      <c r="D81" s="19" t="n">
        <v>8732</v>
      </c>
      <c r="E81" s="18" t="n">
        <v>444.41225775</v>
      </c>
      <c r="F81" s="20" t="n">
        <v>3.01662064</v>
      </c>
      <c r="G81" s="18" t="n">
        <v>441.69244438</v>
      </c>
      <c r="H81" s="20" t="n">
        <v>7.17228067</v>
      </c>
      <c r="I81" s="18" t="s">
        <v>481</v>
      </c>
      <c r="J81" s="20" t="s">
        <v>481</v>
      </c>
      <c r="K81" s="18" t="s">
        <v>481</v>
      </c>
      <c r="L81" s="20" t="s">
        <v>481</v>
      </c>
      <c r="M81" s="18" t="s">
        <v>481</v>
      </c>
      <c r="N81" s="20" t="s">
        <v>481</v>
      </c>
      <c r="O81" s="18" t="s">
        <v>481</v>
      </c>
      <c r="P81" s="20" t="s">
        <v>481</v>
      </c>
      <c r="Q81" s="18" t="n">
        <v>397.06946293</v>
      </c>
      <c r="R81" s="20" t="n">
        <v>9.99645731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910</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509.14017694</v>
      </c>
      <c r="F7" s="20" t="n">
        <v>1.6243257</v>
      </c>
      <c r="G7" s="18" t="n">
        <v>525.3565052</v>
      </c>
      <c r="H7" s="20" t="n">
        <v>2.47612799</v>
      </c>
      <c r="I7" s="18" t="s">
        <v>481</v>
      </c>
      <c r="J7" s="20" t="s">
        <v>481</v>
      </c>
      <c r="K7" s="18" t="s">
        <v>481</v>
      </c>
      <c r="L7" s="20" t="s">
        <v>481</v>
      </c>
      <c r="M7" s="18" t="s">
        <v>481</v>
      </c>
      <c r="N7" s="20" t="s">
        <v>481</v>
      </c>
      <c r="O7" s="18" t="s">
        <v>481</v>
      </c>
      <c r="P7" s="20" t="s">
        <v>481</v>
      </c>
      <c r="Q7" s="18" t="n">
        <v>481.8400463</v>
      </c>
      <c r="R7" s="20" t="n">
        <v>4.37116372</v>
      </c>
    </row>
    <row r="8" spans="1:18">
      <c r="A8" s="15" t="s">
        <v>483</v>
      </c>
      <c r="B8" s="17" t="n">
        <v>7007</v>
      </c>
      <c r="C8" s="18">
        <f>(357.0/B8*100)</f>
        <v/>
      </c>
      <c r="D8" s="19" t="n">
        <v>6650</v>
      </c>
      <c r="E8" s="18" t="n">
        <v>496.99442858</v>
      </c>
      <c r="F8" s="20" t="n">
        <v>2.66806852</v>
      </c>
      <c r="G8" s="18" t="n">
        <v>504.48977208</v>
      </c>
      <c r="H8" s="20" t="n">
        <v>2.91637973</v>
      </c>
      <c r="I8" s="18" t="s">
        <v>481</v>
      </c>
      <c r="J8" s="20" t="s">
        <v>481</v>
      </c>
      <c r="K8" s="18" t="s">
        <v>481</v>
      </c>
      <c r="L8" s="20" t="s">
        <v>481</v>
      </c>
      <c r="M8" s="18" t="n">
        <v>368.48347797</v>
      </c>
      <c r="N8" s="20" t="n">
        <v>14.99112476</v>
      </c>
      <c r="O8" s="18" t="s">
        <v>481</v>
      </c>
      <c r="P8" s="20" t="s">
        <v>481</v>
      </c>
      <c r="Q8" s="18" t="n">
        <v>435.35088017</v>
      </c>
      <c r="R8" s="20" t="n">
        <v>7.01476437</v>
      </c>
    </row>
    <row r="9" spans="1:18">
      <c r="A9" s="15" t="s">
        <v>484</v>
      </c>
      <c r="B9" s="17" t="n">
        <v>9651</v>
      </c>
      <c r="C9" s="18">
        <f>(381.0/B9*100)</f>
        <v/>
      </c>
      <c r="D9" s="19" t="n">
        <v>9270</v>
      </c>
      <c r="E9" s="18" t="n">
        <v>507.60405544</v>
      </c>
      <c r="F9" s="20" t="n">
        <v>2.42938412</v>
      </c>
      <c r="G9" s="18" t="n">
        <v>522.25263274</v>
      </c>
      <c r="H9" s="20" t="n">
        <v>2.83971662</v>
      </c>
      <c r="I9" s="18" t="s">
        <v>481</v>
      </c>
      <c r="J9" s="20" t="s">
        <v>481</v>
      </c>
      <c r="K9" s="18" t="s">
        <v>481</v>
      </c>
      <c r="L9" s="20" t="s">
        <v>481</v>
      </c>
      <c r="M9" s="18" t="n">
        <v>374.78530698</v>
      </c>
      <c r="N9" s="20" t="n">
        <v>11.62763904</v>
      </c>
      <c r="O9" s="18" t="s">
        <v>481</v>
      </c>
      <c r="P9" s="20" t="s">
        <v>481</v>
      </c>
      <c r="Q9" s="18" t="n">
        <v>433.50648424</v>
      </c>
      <c r="R9" s="20" t="n">
        <v>7.51434947</v>
      </c>
    </row>
    <row r="10" spans="1:18">
      <c r="A10" s="15" t="s">
        <v>485</v>
      </c>
      <c r="B10" s="17" t="n">
        <v>20058</v>
      </c>
      <c r="C10" s="18">
        <f>(596.0/B10*100)</f>
        <v/>
      </c>
      <c r="D10" s="19" t="n">
        <v>19462</v>
      </c>
      <c r="E10" s="18" t="n">
        <v>528.39914484</v>
      </c>
      <c r="F10" s="20" t="n">
        <v>2.11868847</v>
      </c>
      <c r="G10" s="18" t="n">
        <v>540.35049708</v>
      </c>
      <c r="H10" s="20" t="n">
        <v>2.46788263</v>
      </c>
      <c r="I10" s="18" t="s">
        <v>481</v>
      </c>
      <c r="J10" s="20" t="s">
        <v>481</v>
      </c>
      <c r="K10" s="18" t="s">
        <v>481</v>
      </c>
      <c r="L10" s="20" t="s">
        <v>481</v>
      </c>
      <c r="M10" s="18" t="s">
        <v>481</v>
      </c>
      <c r="N10" s="20" t="s">
        <v>481</v>
      </c>
      <c r="O10" s="18" t="s">
        <v>481</v>
      </c>
      <c r="P10" s="20" t="s">
        <v>481</v>
      </c>
      <c r="Q10" s="18" t="n">
        <v>462.02306909</v>
      </c>
      <c r="R10" s="20" t="n">
        <v>6.28764614</v>
      </c>
    </row>
    <row r="11" spans="1:18">
      <c r="A11" s="15" t="s">
        <v>486</v>
      </c>
      <c r="B11" s="17" t="n">
        <v>7053</v>
      </c>
      <c r="C11" s="18">
        <f>(274.0/B11*100)</f>
        <v/>
      </c>
      <c r="D11" s="19" t="n">
        <v>6779</v>
      </c>
      <c r="E11" s="18" t="n">
        <v>444.12282986</v>
      </c>
      <c r="F11" s="20" t="n">
        <v>2.85290474</v>
      </c>
      <c r="G11" s="18" t="n">
        <v>463.49511081</v>
      </c>
      <c r="H11" s="20" t="n">
        <v>2.89195049</v>
      </c>
      <c r="I11" s="18" t="s">
        <v>481</v>
      </c>
      <c r="J11" s="20" t="s">
        <v>481</v>
      </c>
      <c r="K11" s="18" t="s">
        <v>481</v>
      </c>
      <c r="L11" s="20" t="s">
        <v>481</v>
      </c>
      <c r="M11" s="18" t="s">
        <v>481</v>
      </c>
      <c r="N11" s="20" t="s">
        <v>481</v>
      </c>
      <c r="O11" s="18" t="s">
        <v>481</v>
      </c>
      <c r="P11" s="20" t="s">
        <v>481</v>
      </c>
      <c r="Q11" s="18" t="n">
        <v>420.39914221</v>
      </c>
      <c r="R11" s="20" t="n">
        <v>5.73884998</v>
      </c>
    </row>
    <row r="12" spans="1:18">
      <c r="A12" s="15" t="s">
        <v>487</v>
      </c>
      <c r="B12" s="17" t="n">
        <v>6894</v>
      </c>
      <c r="C12" s="18">
        <f>(61.0/B12*100)</f>
        <v/>
      </c>
      <c r="D12" s="19" t="n">
        <v>6833</v>
      </c>
      <c r="E12" s="18" t="n">
        <v>498.78637347</v>
      </c>
      <c r="F12" s="20" t="n">
        <v>2.03610707</v>
      </c>
      <c r="G12" s="18" t="n">
        <v>504.78849389</v>
      </c>
      <c r="H12" s="20" t="n">
        <v>2.91757473</v>
      </c>
      <c r="I12" s="18" t="s">
        <v>481</v>
      </c>
      <c r="J12" s="20" t="s">
        <v>481</v>
      </c>
      <c r="K12" s="18" t="s">
        <v>481</v>
      </c>
      <c r="L12" s="20" t="s">
        <v>481</v>
      </c>
      <c r="M12" s="18" t="n">
        <v>366.6777112</v>
      </c>
      <c r="N12" s="20" t="n">
        <v>14.39052153</v>
      </c>
      <c r="O12" s="18" t="s">
        <v>481</v>
      </c>
      <c r="P12" s="20" t="s">
        <v>481</v>
      </c>
      <c r="Q12" s="18" t="n">
        <v>401.89196006</v>
      </c>
      <c r="R12" s="20" t="n">
        <v>6.36186244</v>
      </c>
    </row>
    <row r="13" spans="1:18">
      <c r="A13" s="15" t="s">
        <v>488</v>
      </c>
      <c r="B13" s="17" t="n">
        <v>7161</v>
      </c>
      <c r="C13" s="18">
        <f>(380.0/B13*100)</f>
        <v/>
      </c>
      <c r="D13" s="19" t="n">
        <v>6781</v>
      </c>
      <c r="E13" s="18" t="n">
        <v>511.38084829</v>
      </c>
      <c r="F13" s="20" t="n">
        <v>2.32769658</v>
      </c>
      <c r="G13" s="18" t="n">
        <v>504.31153398</v>
      </c>
      <c r="H13" s="20" t="n">
        <v>3.51834219</v>
      </c>
      <c r="I13" s="18" t="s">
        <v>481</v>
      </c>
      <c r="J13" s="20" t="s">
        <v>481</v>
      </c>
      <c r="K13" s="18" t="s">
        <v>481</v>
      </c>
      <c r="L13" s="20" t="s">
        <v>481</v>
      </c>
      <c r="M13" s="18" t="n">
        <v>436.36003517</v>
      </c>
      <c r="N13" s="20" t="n">
        <v>6.43426798</v>
      </c>
      <c r="O13" s="18" t="s">
        <v>481</v>
      </c>
      <c r="P13" s="20" t="s">
        <v>481</v>
      </c>
      <c r="Q13" s="18" t="n">
        <v>418.0566539</v>
      </c>
      <c r="R13" s="20" t="n">
        <v>7.71655509</v>
      </c>
    </row>
    <row r="14" spans="1:18">
      <c r="A14" s="15" t="s">
        <v>489</v>
      </c>
      <c r="B14" s="17" t="n">
        <v>5587</v>
      </c>
      <c r="C14" s="18">
        <f>(102.0/B14*100)</f>
        <v/>
      </c>
      <c r="D14" s="19" t="n">
        <v>5485</v>
      </c>
      <c r="E14" s="18" t="n">
        <v>535.3790612</v>
      </c>
      <c r="F14" s="20" t="n">
        <v>2.20825812</v>
      </c>
      <c r="G14" s="18" t="n">
        <v>540.45551705</v>
      </c>
      <c r="H14" s="20" t="n">
        <v>2.91323806</v>
      </c>
      <c r="I14" s="18" t="s">
        <v>481</v>
      </c>
      <c r="J14" s="20" t="s">
        <v>481</v>
      </c>
      <c r="K14" s="18" t="s">
        <v>481</v>
      </c>
      <c r="L14" s="20" t="s">
        <v>481</v>
      </c>
      <c r="M14" s="18" t="s">
        <v>481</v>
      </c>
      <c r="N14" s="20" t="s">
        <v>481</v>
      </c>
      <c r="O14" s="18" t="s">
        <v>481</v>
      </c>
      <c r="P14" s="20" t="s">
        <v>481</v>
      </c>
      <c r="Q14" s="18" t="n">
        <v>468.44074764</v>
      </c>
      <c r="R14" s="20" t="n">
        <v>9.889574339999999</v>
      </c>
    </row>
    <row r="15" spans="1:18">
      <c r="A15" s="15" t="s">
        <v>490</v>
      </c>
      <c r="B15" s="17" t="n">
        <v>5882</v>
      </c>
      <c r="C15" s="18">
        <f>(218.0/B15*100)</f>
        <v/>
      </c>
      <c r="D15" s="19" t="n">
        <v>5664</v>
      </c>
      <c r="E15" s="18" t="n">
        <v>538.63916435</v>
      </c>
      <c r="F15" s="20" t="n">
        <v>2.51175672</v>
      </c>
      <c r="G15" s="18" t="n">
        <v>528.88878315</v>
      </c>
      <c r="H15" s="20" t="n">
        <v>3.04639723</v>
      </c>
      <c r="I15" s="18" t="s">
        <v>481</v>
      </c>
      <c r="J15" s="20" t="s">
        <v>481</v>
      </c>
      <c r="K15" s="18" t="s">
        <v>481</v>
      </c>
      <c r="L15" s="20" t="s">
        <v>481</v>
      </c>
      <c r="M15" s="18" t="n">
        <v>375.95013089</v>
      </c>
      <c r="N15" s="20" t="n">
        <v>17.42774697</v>
      </c>
      <c r="O15" s="18" t="s">
        <v>481</v>
      </c>
      <c r="P15" s="20" t="s">
        <v>481</v>
      </c>
      <c r="Q15" s="18" t="n">
        <v>464.97344175</v>
      </c>
      <c r="R15" s="20" t="n">
        <v>6.46286726</v>
      </c>
    </row>
    <row r="16" spans="1:18">
      <c r="A16" s="15" t="s">
        <v>491</v>
      </c>
      <c r="B16" s="17" t="n">
        <v>6108</v>
      </c>
      <c r="C16" s="18">
        <f>(210.0/B16*100)</f>
        <v/>
      </c>
      <c r="D16" s="19" t="n">
        <v>5898</v>
      </c>
      <c r="E16" s="18" t="n">
        <v>504.21112059</v>
      </c>
      <c r="F16" s="20" t="n">
        <v>2.28955725</v>
      </c>
      <c r="G16" s="18" t="n">
        <v>504.78021303</v>
      </c>
      <c r="H16" s="20" t="n">
        <v>2.67382142</v>
      </c>
      <c r="I16" s="18" t="s">
        <v>481</v>
      </c>
      <c r="J16" s="20" t="s">
        <v>481</v>
      </c>
      <c r="K16" s="18" t="s">
        <v>481</v>
      </c>
      <c r="L16" s="20" t="s">
        <v>481</v>
      </c>
      <c r="M16" s="18" t="s">
        <v>481</v>
      </c>
      <c r="N16" s="20" t="s">
        <v>481</v>
      </c>
      <c r="O16" s="18" t="s">
        <v>481</v>
      </c>
      <c r="P16" s="20" t="s">
        <v>481</v>
      </c>
      <c r="Q16" s="18" t="n">
        <v>413.37496515</v>
      </c>
      <c r="R16" s="20" t="n">
        <v>8.906326869999999</v>
      </c>
    </row>
    <row r="17" spans="1:18">
      <c r="A17" s="15" t="s">
        <v>492</v>
      </c>
      <c r="B17" s="17" t="n">
        <v>6504</v>
      </c>
      <c r="C17" s="18">
        <f>(2822.0/B17*100)</f>
        <v/>
      </c>
      <c r="D17" s="19" t="n">
        <v>3682</v>
      </c>
      <c r="E17" s="18" t="n">
        <v>520.73433289</v>
      </c>
      <c r="F17" s="20" t="n">
        <v>3.84399263</v>
      </c>
      <c r="G17" s="18" t="n">
        <v>520.00626379</v>
      </c>
      <c r="H17" s="20" t="n">
        <v>4.16949574</v>
      </c>
      <c r="I17" s="18" t="s">
        <v>481</v>
      </c>
      <c r="J17" s="20" t="s">
        <v>481</v>
      </c>
      <c r="K17" s="18" t="s">
        <v>481</v>
      </c>
      <c r="L17" s="20" t="s">
        <v>481</v>
      </c>
      <c r="M17" s="18" t="n">
        <v>360.48925247</v>
      </c>
      <c r="N17" s="20" t="n">
        <v>12.44339086</v>
      </c>
      <c r="O17" s="18" t="s">
        <v>481</v>
      </c>
      <c r="P17" s="20" t="s">
        <v>481</v>
      </c>
      <c r="Q17" s="18" t="n">
        <v>465.97692728</v>
      </c>
      <c r="R17" s="20" t="n">
        <v>7.37072864</v>
      </c>
    </row>
    <row r="18" spans="1:18">
      <c r="A18" s="15" t="s">
        <v>493</v>
      </c>
      <c r="B18" s="17" t="n">
        <v>5532</v>
      </c>
      <c r="C18" s="18">
        <f>(33.0/B18*100)</f>
        <v/>
      </c>
      <c r="D18" s="19" t="n">
        <v>5499</v>
      </c>
      <c r="E18" s="18" t="n">
        <v>453.10176006</v>
      </c>
      <c r="F18" s="20" t="n">
        <v>3.81170597</v>
      </c>
      <c r="G18" s="18" t="n">
        <v>472.15218908</v>
      </c>
      <c r="H18" s="20" t="n">
        <v>3.73496279</v>
      </c>
      <c r="I18" s="18" t="s">
        <v>481</v>
      </c>
      <c r="J18" s="20" t="s">
        <v>481</v>
      </c>
      <c r="K18" s="18" t="s">
        <v>481</v>
      </c>
      <c r="L18" s="20" t="s">
        <v>481</v>
      </c>
      <c r="M18" s="18" t="s">
        <v>481</v>
      </c>
      <c r="N18" s="20" t="s">
        <v>481</v>
      </c>
      <c r="O18" s="18" t="s">
        <v>481</v>
      </c>
      <c r="P18" s="20" t="s">
        <v>481</v>
      </c>
      <c r="Q18" s="18" t="n">
        <v>384.38759975</v>
      </c>
      <c r="R18" s="20" t="n">
        <v>7.73209217</v>
      </c>
    </row>
    <row r="19" spans="1:18">
      <c r="A19" s="15" t="s">
        <v>494</v>
      </c>
      <c r="B19" s="17" t="n">
        <v>5658</v>
      </c>
      <c r="C19" s="18">
        <f>(541.0/B19*100)</f>
        <v/>
      </c>
      <c r="D19" s="19" t="n">
        <v>5117</v>
      </c>
      <c r="E19" s="18" t="n">
        <v>475.04983763</v>
      </c>
      <c r="F19" s="20" t="n">
        <v>2.92592877</v>
      </c>
      <c r="G19" s="18" t="n">
        <v>500.58404083</v>
      </c>
      <c r="H19" s="20" t="n">
        <v>3.25446037</v>
      </c>
      <c r="I19" s="18" t="s">
        <v>481</v>
      </c>
      <c r="J19" s="20" t="s">
        <v>481</v>
      </c>
      <c r="K19" s="18" t="s">
        <v>481</v>
      </c>
      <c r="L19" s="20" t="s">
        <v>481</v>
      </c>
      <c r="M19" s="18" t="s">
        <v>481</v>
      </c>
      <c r="N19" s="20" t="s">
        <v>481</v>
      </c>
      <c r="O19" s="18" t="s">
        <v>481</v>
      </c>
      <c r="P19" s="20" t="s">
        <v>481</v>
      </c>
      <c r="Q19" s="18" t="n">
        <v>398.95441213</v>
      </c>
      <c r="R19" s="20" t="n">
        <v>7.9216041</v>
      </c>
    </row>
    <row r="20" spans="1:18">
      <c r="A20" s="15" t="s">
        <v>495</v>
      </c>
      <c r="B20" s="17" t="n">
        <v>3371</v>
      </c>
      <c r="C20" s="18">
        <f>(75.0/B20*100)</f>
        <v/>
      </c>
      <c r="D20" s="19" t="n">
        <v>3296</v>
      </c>
      <c r="E20" s="18" t="n">
        <v>476.86234992</v>
      </c>
      <c r="F20" s="20" t="n">
        <v>1.87532558</v>
      </c>
      <c r="G20" s="18" t="n">
        <v>475.86060277</v>
      </c>
      <c r="H20" s="20" t="n">
        <v>3.91777232</v>
      </c>
      <c r="I20" s="18" t="s">
        <v>481</v>
      </c>
      <c r="J20" s="20" t="s">
        <v>481</v>
      </c>
      <c r="K20" s="18" t="s">
        <v>481</v>
      </c>
      <c r="L20" s="20" t="s">
        <v>481</v>
      </c>
      <c r="M20" s="18" t="s">
        <v>481</v>
      </c>
      <c r="N20" s="20" t="s">
        <v>481</v>
      </c>
      <c r="O20" s="18" t="s">
        <v>481</v>
      </c>
      <c r="P20" s="20" t="s">
        <v>481</v>
      </c>
      <c r="Q20" s="18" t="n">
        <v>434.76070407</v>
      </c>
      <c r="R20" s="20" t="n">
        <v>6.4126149</v>
      </c>
    </row>
    <row r="21" spans="1:18">
      <c r="A21" s="15" t="s">
        <v>496</v>
      </c>
      <c r="B21" s="17" t="n">
        <v>5741</v>
      </c>
      <c r="C21" s="18">
        <f>(97.0/B21*100)</f>
        <v/>
      </c>
      <c r="D21" s="19" t="n">
        <v>5644</v>
      </c>
      <c r="E21" s="18" t="n">
        <v>501.07394487</v>
      </c>
      <c r="F21" s="20" t="n">
        <v>2.71219078</v>
      </c>
      <c r="G21" s="18" t="n">
        <v>511.15429801</v>
      </c>
      <c r="H21" s="20" t="n">
        <v>2.63956871</v>
      </c>
      <c r="I21" s="18" t="s">
        <v>481</v>
      </c>
      <c r="J21" s="20" t="s">
        <v>481</v>
      </c>
      <c r="K21" s="18" t="s">
        <v>481</v>
      </c>
      <c r="L21" s="20" t="s">
        <v>481</v>
      </c>
      <c r="M21" s="18" t="s">
        <v>481</v>
      </c>
      <c r="N21" s="20" t="s">
        <v>481</v>
      </c>
      <c r="O21" s="18" t="s">
        <v>481</v>
      </c>
      <c r="P21" s="20" t="s">
        <v>481</v>
      </c>
      <c r="Q21" s="18" t="n">
        <v>464.03940345</v>
      </c>
      <c r="R21" s="20" t="n">
        <v>8.0851104</v>
      </c>
    </row>
    <row r="22" spans="1:18">
      <c r="A22" s="15" t="s">
        <v>497</v>
      </c>
      <c r="B22" s="17" t="n">
        <v>6598</v>
      </c>
      <c r="C22" s="18">
        <f>(46.0/B22*100)</f>
        <v/>
      </c>
      <c r="D22" s="19" t="n">
        <v>6552</v>
      </c>
      <c r="E22" s="18" t="n">
        <v>473.09084789</v>
      </c>
      <c r="F22" s="20" t="n">
        <v>3.186981</v>
      </c>
      <c r="G22" s="18" t="n">
        <v>483.1335604</v>
      </c>
      <c r="H22" s="20" t="n">
        <v>4.80005423</v>
      </c>
      <c r="I22" s="18" t="s">
        <v>481</v>
      </c>
      <c r="J22" s="20" t="s">
        <v>481</v>
      </c>
      <c r="K22" s="18" t="s">
        <v>481</v>
      </c>
      <c r="L22" s="20" t="s">
        <v>481</v>
      </c>
      <c r="M22" s="18" t="s">
        <v>481</v>
      </c>
      <c r="N22" s="20" t="s">
        <v>481</v>
      </c>
      <c r="O22" s="18" t="n">
        <v>454.8763</v>
      </c>
      <c r="P22" s="20" t="n">
        <v>20.66265935</v>
      </c>
      <c r="Q22" s="18" t="n">
        <v>367.3159798</v>
      </c>
      <c r="R22" s="20" t="n">
        <v>7.48979541</v>
      </c>
    </row>
    <row r="23" spans="1:18">
      <c r="A23" s="15" t="s">
        <v>498</v>
      </c>
      <c r="B23" s="17" t="n">
        <v>11583</v>
      </c>
      <c r="C23" s="18">
        <f>(329.0/B23*100)</f>
        <v/>
      </c>
      <c r="D23" s="19" t="n">
        <v>11254</v>
      </c>
      <c r="E23" s="18" t="n">
        <v>481.85534468</v>
      </c>
      <c r="F23" s="20" t="n">
        <v>2.6150018</v>
      </c>
      <c r="G23" s="18" t="n">
        <v>488.10171288</v>
      </c>
      <c r="H23" s="20" t="n">
        <v>3.31421982</v>
      </c>
      <c r="I23" s="18" t="s">
        <v>481</v>
      </c>
      <c r="J23" s="20" t="s">
        <v>481</v>
      </c>
      <c r="K23" s="18" t="s">
        <v>481</v>
      </c>
      <c r="L23" s="20" t="s">
        <v>481</v>
      </c>
      <c r="M23" s="18" t="s">
        <v>481</v>
      </c>
      <c r="N23" s="20" t="s">
        <v>481</v>
      </c>
      <c r="O23" s="18" t="s">
        <v>481</v>
      </c>
      <c r="P23" s="20" t="s">
        <v>481</v>
      </c>
      <c r="Q23" s="18" t="n">
        <v>424.75578783</v>
      </c>
      <c r="R23" s="20" t="n">
        <v>7.59083488</v>
      </c>
    </row>
    <row r="24" spans="1:18">
      <c r="A24" s="15" t="s">
        <v>499</v>
      </c>
      <c r="B24" s="17" t="n">
        <v>6647</v>
      </c>
      <c r="C24" s="18">
        <f>(23.0/B24*100)</f>
        <v/>
      </c>
      <c r="D24" s="19" t="n">
        <v>6624</v>
      </c>
      <c r="E24" s="18" t="n">
        <v>534.35583547</v>
      </c>
      <c r="F24" s="20" t="n">
        <v>2.92826654</v>
      </c>
      <c r="G24" s="18" t="n">
        <v>551.29516714</v>
      </c>
      <c r="H24" s="20" t="n">
        <v>3.33244705</v>
      </c>
      <c r="I24" s="18" t="s">
        <v>481</v>
      </c>
      <c r="J24" s="20" t="s">
        <v>481</v>
      </c>
      <c r="K24" s="18" t="s">
        <v>481</v>
      </c>
      <c r="L24" s="20" t="s">
        <v>481</v>
      </c>
      <c r="M24" s="18" t="s">
        <v>481</v>
      </c>
      <c r="N24" s="20" t="s">
        <v>481</v>
      </c>
      <c r="O24" s="18" t="s">
        <v>481</v>
      </c>
      <c r="P24" s="20" t="s">
        <v>481</v>
      </c>
      <c r="Q24" s="18" t="n">
        <v>480.86508</v>
      </c>
      <c r="R24" s="20" t="n">
        <v>11.66855361</v>
      </c>
    </row>
    <row r="25" spans="1:18">
      <c r="A25" s="15" t="s">
        <v>500</v>
      </c>
      <c r="B25" s="17" t="n">
        <v>5581</v>
      </c>
      <c r="C25" s="18">
        <f>(26.0/B25*100)</f>
        <v/>
      </c>
      <c r="D25" s="19" t="n">
        <v>5555</v>
      </c>
      <c r="E25" s="18" t="n">
        <v>511.14576221</v>
      </c>
      <c r="F25" s="20" t="n">
        <v>3.13891227</v>
      </c>
      <c r="G25" s="18" t="n">
        <v>520.34952187</v>
      </c>
      <c r="H25" s="20" t="n">
        <v>3.70989658</v>
      </c>
      <c r="I25" s="18" t="s">
        <v>481</v>
      </c>
      <c r="J25" s="20" t="s">
        <v>481</v>
      </c>
      <c r="K25" s="18" t="s">
        <v>481</v>
      </c>
      <c r="L25" s="20" t="s">
        <v>481</v>
      </c>
      <c r="M25" s="18" t="s">
        <v>481</v>
      </c>
      <c r="N25" s="20" t="s">
        <v>481</v>
      </c>
      <c r="O25" s="18" t="s">
        <v>481</v>
      </c>
      <c r="P25" s="20" t="s">
        <v>481</v>
      </c>
      <c r="Q25" s="18" t="n">
        <v>483.6178274</v>
      </c>
      <c r="R25" s="20" t="n">
        <v>10.48860992</v>
      </c>
    </row>
    <row r="26" spans="1:18">
      <c r="A26" s="15" t="s">
        <v>501</v>
      </c>
      <c r="B26" s="17" t="n">
        <v>4869</v>
      </c>
      <c r="C26" s="18">
        <f>(108.0/B26*100)</f>
        <v/>
      </c>
      <c r="D26" s="19" t="n">
        <v>4761</v>
      </c>
      <c r="E26" s="18" t="n">
        <v>491.2525743</v>
      </c>
      <c r="F26" s="20" t="n">
        <v>1.60131388</v>
      </c>
      <c r="G26" s="18" t="n">
        <v>494.98897291</v>
      </c>
      <c r="H26" s="20" t="n">
        <v>3.35559083</v>
      </c>
      <c r="I26" s="18" t="s">
        <v>481</v>
      </c>
      <c r="J26" s="20" t="s">
        <v>481</v>
      </c>
      <c r="K26" s="18" t="s">
        <v>481</v>
      </c>
      <c r="L26" s="20" t="s">
        <v>481</v>
      </c>
      <c r="M26" s="18" t="s">
        <v>481</v>
      </c>
      <c r="N26" s="20" t="s">
        <v>481</v>
      </c>
      <c r="O26" s="18" t="s">
        <v>481</v>
      </c>
      <c r="P26" s="20" t="s">
        <v>481</v>
      </c>
      <c r="Q26" s="18" t="n">
        <v>446.12136862</v>
      </c>
      <c r="R26" s="20" t="n">
        <v>7.91886973</v>
      </c>
    </row>
    <row r="27" spans="1:18">
      <c r="A27" s="15" t="s">
        <v>502</v>
      </c>
      <c r="B27" s="17" t="n">
        <v>5299</v>
      </c>
      <c r="C27" s="18">
        <f>(245.0/B27*100)</f>
        <v/>
      </c>
      <c r="D27" s="19" t="n">
        <v>5054</v>
      </c>
      <c r="E27" s="18" t="n">
        <v>491.474495</v>
      </c>
      <c r="F27" s="20" t="n">
        <v>1.62125008</v>
      </c>
      <c r="G27" s="18" t="n">
        <v>486.11665908</v>
      </c>
      <c r="H27" s="20" t="n">
        <v>2.7805942</v>
      </c>
      <c r="I27" s="18" t="s">
        <v>481</v>
      </c>
      <c r="J27" s="20" t="s">
        <v>481</v>
      </c>
      <c r="K27" s="18" t="s">
        <v>481</v>
      </c>
      <c r="L27" s="20" t="s">
        <v>481</v>
      </c>
      <c r="M27" s="18" t="s">
        <v>481</v>
      </c>
      <c r="N27" s="20" t="s">
        <v>481</v>
      </c>
      <c r="O27" s="18" t="s">
        <v>481</v>
      </c>
      <c r="P27" s="20" t="s">
        <v>481</v>
      </c>
      <c r="Q27" s="18" t="n">
        <v>414.33942828</v>
      </c>
      <c r="R27" s="20" t="n">
        <v>4.91928293</v>
      </c>
    </row>
    <row r="28" spans="1:18">
      <c r="A28" s="15" t="s">
        <v>503</v>
      </c>
      <c r="B28" s="17" t="n">
        <v>7568</v>
      </c>
      <c r="C28" s="18">
        <f>(640.0/B28*100)</f>
        <v/>
      </c>
      <c r="D28" s="19" t="n">
        <v>6928</v>
      </c>
      <c r="E28" s="18" t="n">
        <v>420.24774158</v>
      </c>
      <c r="F28" s="20" t="n">
        <v>2.27025299</v>
      </c>
      <c r="G28" s="18" t="n">
        <v>422.83226152</v>
      </c>
      <c r="H28" s="20" t="n">
        <v>3.12140864</v>
      </c>
      <c r="I28" s="18" t="s">
        <v>481</v>
      </c>
      <c r="J28" s="20" t="s">
        <v>481</v>
      </c>
      <c r="K28" s="18" t="s">
        <v>481</v>
      </c>
      <c r="L28" s="20" t="s">
        <v>481</v>
      </c>
      <c r="M28" s="18" t="s">
        <v>481</v>
      </c>
      <c r="N28" s="20" t="s">
        <v>481</v>
      </c>
      <c r="O28" s="18" t="s">
        <v>481</v>
      </c>
      <c r="P28" s="20" t="s">
        <v>481</v>
      </c>
      <c r="Q28" s="18" t="n">
        <v>391.80417441</v>
      </c>
      <c r="R28" s="20" t="n">
        <v>6.00381202</v>
      </c>
    </row>
    <row r="29" spans="1:18">
      <c r="A29" s="15" t="s">
        <v>504</v>
      </c>
      <c r="B29" s="17" t="n">
        <v>5385</v>
      </c>
      <c r="C29" s="18">
        <f>(30.0/B29*100)</f>
        <v/>
      </c>
      <c r="D29" s="19" t="n">
        <v>5355</v>
      </c>
      <c r="E29" s="18" t="n">
        <v>511.5095355</v>
      </c>
      <c r="F29" s="20" t="n">
        <v>2.64739833</v>
      </c>
      <c r="G29" s="18" t="n">
        <v>521.70219953</v>
      </c>
      <c r="H29" s="20" t="n">
        <v>2.813856</v>
      </c>
      <c r="I29" s="18" t="s">
        <v>481</v>
      </c>
      <c r="J29" s="20" t="s">
        <v>481</v>
      </c>
      <c r="K29" s="18" t="s">
        <v>481</v>
      </c>
      <c r="L29" s="20" t="s">
        <v>481</v>
      </c>
      <c r="M29" s="18" t="n">
        <v>358.28551468</v>
      </c>
      <c r="N29" s="20" t="n">
        <v>8.567023300000001</v>
      </c>
      <c r="O29" s="18" t="s">
        <v>481</v>
      </c>
      <c r="P29" s="20" t="s">
        <v>481</v>
      </c>
      <c r="Q29" s="18" t="n">
        <v>418.05387493</v>
      </c>
      <c r="R29" s="20" t="n">
        <v>10.92020436</v>
      </c>
    </row>
    <row r="30" spans="1:18">
      <c r="A30" s="15" t="s">
        <v>505</v>
      </c>
      <c r="B30" s="17" t="n">
        <v>4520</v>
      </c>
      <c r="C30" s="18">
        <f>(290.0/B30*100)</f>
        <v/>
      </c>
      <c r="D30" s="19" t="n">
        <v>4230</v>
      </c>
      <c r="E30" s="18" t="n">
        <v>517.60275228</v>
      </c>
      <c r="F30" s="20" t="n">
        <v>2.60891109</v>
      </c>
      <c r="G30" s="18" t="n">
        <v>524.8935418999999</v>
      </c>
      <c r="H30" s="20" t="n">
        <v>4.94647072</v>
      </c>
      <c r="I30" s="18" t="s">
        <v>481</v>
      </c>
      <c r="J30" s="20" t="s">
        <v>481</v>
      </c>
      <c r="K30" s="18" t="s">
        <v>481</v>
      </c>
      <c r="L30" s="20" t="s">
        <v>481</v>
      </c>
      <c r="M30" s="18" t="s">
        <v>481</v>
      </c>
      <c r="N30" s="20" t="s">
        <v>481</v>
      </c>
      <c r="O30" s="18" t="s">
        <v>481</v>
      </c>
      <c r="P30" s="20" t="s">
        <v>481</v>
      </c>
      <c r="Q30" s="18" t="n">
        <v>442.64511429</v>
      </c>
      <c r="R30" s="20" t="n">
        <v>7.79616069</v>
      </c>
    </row>
    <row r="31" spans="1:18">
      <c r="A31" s="15" t="s">
        <v>506</v>
      </c>
      <c r="B31" s="17" t="n">
        <v>5456</v>
      </c>
      <c r="C31" s="18">
        <f>(161.0/B31*100)</f>
        <v/>
      </c>
      <c r="D31" s="19" t="n">
        <v>5295</v>
      </c>
      <c r="E31" s="18" t="n">
        <v>504.71284973</v>
      </c>
      <c r="F31" s="20" t="n">
        <v>2.20968848</v>
      </c>
      <c r="G31" s="18" t="n">
        <v>503.78466827</v>
      </c>
      <c r="H31" s="20" t="n">
        <v>3.20834209</v>
      </c>
      <c r="I31" s="18" t="s">
        <v>481</v>
      </c>
      <c r="J31" s="20" t="s">
        <v>481</v>
      </c>
      <c r="K31" s="18" t="s">
        <v>481</v>
      </c>
      <c r="L31" s="20" t="s">
        <v>481</v>
      </c>
      <c r="M31" s="18" t="s">
        <v>481</v>
      </c>
      <c r="N31" s="20" t="s">
        <v>481</v>
      </c>
      <c r="O31" s="18" t="s">
        <v>481</v>
      </c>
      <c r="P31" s="20" t="s">
        <v>481</v>
      </c>
      <c r="Q31" s="18" t="n">
        <v>426.24689706</v>
      </c>
      <c r="R31" s="20" t="n">
        <v>6.54061912</v>
      </c>
    </row>
    <row r="32" spans="1:18">
      <c r="A32" s="15" t="s">
        <v>507</v>
      </c>
      <c r="B32" s="17" t="n">
        <v>4478</v>
      </c>
      <c r="C32" s="18">
        <f>(6.0/B32*100)</f>
        <v/>
      </c>
      <c r="D32" s="19" t="n">
        <v>4472</v>
      </c>
      <c r="E32" s="18" t="n">
        <v>502.69512529</v>
      </c>
      <c r="F32" s="20" t="n">
        <v>2.52148691</v>
      </c>
      <c r="G32" s="18" t="n">
        <v>506.60784967</v>
      </c>
      <c r="H32" s="20" t="n">
        <v>3.38833792</v>
      </c>
      <c r="I32" s="18" t="s">
        <v>481</v>
      </c>
      <c r="J32" s="20" t="s">
        <v>481</v>
      </c>
      <c r="K32" s="18" t="s">
        <v>481</v>
      </c>
      <c r="L32" s="20" t="s">
        <v>481</v>
      </c>
      <c r="M32" s="18" t="s">
        <v>481</v>
      </c>
      <c r="N32" s="20" t="s">
        <v>481</v>
      </c>
      <c r="O32" s="18" t="s">
        <v>481</v>
      </c>
      <c r="P32" s="20" t="s">
        <v>481</v>
      </c>
      <c r="Q32" s="18" t="n">
        <v>424.26343992</v>
      </c>
      <c r="R32" s="20" t="n">
        <v>10.24573557</v>
      </c>
    </row>
    <row r="33" spans="1:18">
      <c r="A33" s="15" t="s">
        <v>508</v>
      </c>
      <c r="B33" s="17" t="n">
        <v>7325</v>
      </c>
      <c r="C33" s="18">
        <f>(90.0/B33*100)</f>
        <v/>
      </c>
      <c r="D33" s="19" t="n">
        <v>7235</v>
      </c>
      <c r="E33" s="18" t="n">
        <v>500.46503282</v>
      </c>
      <c r="F33" s="20" t="n">
        <v>2.46094788</v>
      </c>
      <c r="G33" s="18" t="n">
        <v>511.44883197</v>
      </c>
      <c r="H33" s="20" t="n">
        <v>3.52299804</v>
      </c>
      <c r="I33" s="18" t="s">
        <v>481</v>
      </c>
      <c r="J33" s="20" t="s">
        <v>481</v>
      </c>
      <c r="K33" s="18" t="s">
        <v>481</v>
      </c>
      <c r="L33" s="20" t="s">
        <v>481</v>
      </c>
      <c r="M33" s="18" t="s">
        <v>481</v>
      </c>
      <c r="N33" s="20" t="s">
        <v>481</v>
      </c>
      <c r="O33" s="18" t="s">
        <v>481</v>
      </c>
      <c r="P33" s="20" t="s">
        <v>481</v>
      </c>
      <c r="Q33" s="18" t="n">
        <v>432.70935261</v>
      </c>
      <c r="R33" s="20" t="n">
        <v>9.63549323</v>
      </c>
    </row>
    <row r="34" spans="1:18">
      <c r="A34" s="15" t="s">
        <v>509</v>
      </c>
      <c r="B34" s="17" t="n">
        <v>6350</v>
      </c>
      <c r="C34" s="18">
        <f>(119.0/B34*100)</f>
        <v/>
      </c>
      <c r="D34" s="19" t="n">
        <v>6231</v>
      </c>
      <c r="E34" s="18" t="n">
        <v>473.02199152</v>
      </c>
      <c r="F34" s="20" t="n">
        <v>2.39428986</v>
      </c>
      <c r="G34" s="18" t="n">
        <v>466.56568482</v>
      </c>
      <c r="H34" s="20" t="n">
        <v>3.52213728</v>
      </c>
      <c r="I34" s="18" t="s">
        <v>481</v>
      </c>
      <c r="J34" s="20" t="s">
        <v>481</v>
      </c>
      <c r="K34" s="18" t="s">
        <v>481</v>
      </c>
      <c r="L34" s="20" t="s">
        <v>481</v>
      </c>
      <c r="M34" s="18" t="n">
        <v>306.56969545</v>
      </c>
      <c r="N34" s="20" t="n">
        <v>10.27624616</v>
      </c>
      <c r="O34" s="18" t="s">
        <v>481</v>
      </c>
      <c r="P34" s="20" t="s">
        <v>481</v>
      </c>
      <c r="Q34" s="18" t="n">
        <v>393.62098344</v>
      </c>
      <c r="R34" s="20" t="n">
        <v>7.33213647</v>
      </c>
    </row>
    <row r="35" spans="1:18">
      <c r="A35" s="15" t="s">
        <v>510</v>
      </c>
      <c r="B35" s="17" t="n">
        <v>6406</v>
      </c>
      <c r="C35" s="18">
        <f>(98.0/B35*100)</f>
        <v/>
      </c>
      <c r="D35" s="19" t="n">
        <v>6308</v>
      </c>
      <c r="E35" s="18" t="n">
        <v>511.13830156</v>
      </c>
      <c r="F35" s="20" t="n">
        <v>2.32616197</v>
      </c>
      <c r="G35" s="18" t="n">
        <v>523.72045474</v>
      </c>
      <c r="H35" s="20" t="n">
        <v>2.13206392</v>
      </c>
      <c r="I35" s="18" t="s">
        <v>481</v>
      </c>
      <c r="J35" s="20" t="s">
        <v>481</v>
      </c>
      <c r="K35" s="18" t="s">
        <v>481</v>
      </c>
      <c r="L35" s="20" t="s">
        <v>481</v>
      </c>
      <c r="M35" s="18" t="n">
        <v>374.85244494</v>
      </c>
      <c r="N35" s="20" t="n">
        <v>5.84040672</v>
      </c>
      <c r="O35" s="18" t="s">
        <v>481</v>
      </c>
      <c r="P35" s="20" t="s">
        <v>481</v>
      </c>
      <c r="Q35" s="18" t="n">
        <v>468.86487687</v>
      </c>
      <c r="R35" s="20" t="n">
        <v>6.92259434</v>
      </c>
    </row>
    <row r="36" spans="1:18">
      <c r="A36" s="15" t="s">
        <v>511</v>
      </c>
      <c r="B36" s="17" t="n">
        <v>6736</v>
      </c>
      <c r="C36" s="18">
        <f>(116.0/B36*100)</f>
        <v/>
      </c>
      <c r="D36" s="19" t="n">
        <v>6620</v>
      </c>
      <c r="E36" s="18" t="n">
        <v>496.06909779</v>
      </c>
      <c r="F36" s="20" t="n">
        <v>2.17192984</v>
      </c>
      <c r="G36" s="18" t="n">
        <v>498.90087415</v>
      </c>
      <c r="H36" s="20" t="n">
        <v>3.08514559</v>
      </c>
      <c r="I36" s="18" t="s">
        <v>481</v>
      </c>
      <c r="J36" s="20" t="s">
        <v>481</v>
      </c>
      <c r="K36" s="18" t="s">
        <v>481</v>
      </c>
      <c r="L36" s="20" t="s">
        <v>481</v>
      </c>
      <c r="M36" s="18" t="s">
        <v>481</v>
      </c>
      <c r="N36" s="20" t="s">
        <v>481</v>
      </c>
      <c r="O36" s="18" t="s">
        <v>481</v>
      </c>
      <c r="P36" s="20" t="s">
        <v>481</v>
      </c>
      <c r="Q36" s="18" t="n">
        <v>430.69688116</v>
      </c>
      <c r="R36" s="20" t="n">
        <v>6.83720429</v>
      </c>
    </row>
    <row r="37" spans="1:18">
      <c r="A37" s="15" t="s">
        <v>512</v>
      </c>
      <c r="B37" s="17" t="n">
        <v>5458</v>
      </c>
      <c r="C37" s="18">
        <f>(254.0/B37*100)</f>
        <v/>
      </c>
      <c r="D37" s="19" t="n">
        <v>5204</v>
      </c>
      <c r="E37" s="18" t="n">
        <v>505.95032025</v>
      </c>
      <c r="F37" s="20" t="n">
        <v>3.3720247</v>
      </c>
      <c r="G37" s="18" t="n">
        <v>496.37212511</v>
      </c>
      <c r="H37" s="20" t="n">
        <v>4.24627191</v>
      </c>
      <c r="I37" s="18" t="s">
        <v>481</v>
      </c>
      <c r="J37" s="20" t="s">
        <v>481</v>
      </c>
      <c r="K37" s="18" t="s">
        <v>481</v>
      </c>
      <c r="L37" s="20" t="s">
        <v>481</v>
      </c>
      <c r="M37" s="18" t="s">
        <v>481</v>
      </c>
      <c r="N37" s="20" t="s">
        <v>481</v>
      </c>
      <c r="O37" s="18" t="s">
        <v>481</v>
      </c>
      <c r="P37" s="20" t="s">
        <v>481</v>
      </c>
      <c r="Q37" s="18" t="n">
        <v>413.06733864</v>
      </c>
      <c r="R37" s="20" t="n">
        <v>7.07850155</v>
      </c>
    </row>
    <row r="38" spans="1:18">
      <c r="A38" s="15" t="s">
        <v>513</v>
      </c>
      <c r="B38" s="17" t="n">
        <v>5860</v>
      </c>
      <c r="C38" s="18">
        <f>(36.0/B38*100)</f>
        <v/>
      </c>
      <c r="D38" s="19" t="n">
        <v>5824</v>
      </c>
      <c r="E38" s="18" t="n">
        <v>507.51434336</v>
      </c>
      <c r="F38" s="20" t="n">
        <v>3.19167604</v>
      </c>
      <c r="G38" s="18" t="n">
        <v>512.92856132</v>
      </c>
      <c r="H38" s="20" t="n">
        <v>4.86911216</v>
      </c>
      <c r="I38" s="18" t="s">
        <v>481</v>
      </c>
      <c r="J38" s="20" t="s">
        <v>481</v>
      </c>
      <c r="K38" s="18" t="s">
        <v>481</v>
      </c>
      <c r="L38" s="20" t="s">
        <v>481</v>
      </c>
      <c r="M38" s="18" t="s">
        <v>481</v>
      </c>
      <c r="N38" s="20" t="s">
        <v>481</v>
      </c>
      <c r="O38" s="18" t="s">
        <v>481</v>
      </c>
      <c r="P38" s="20" t="s">
        <v>481</v>
      </c>
      <c r="Q38" s="18" t="n">
        <v>493.31109632</v>
      </c>
      <c r="R38" s="20" t="n">
        <v>5.18960822</v>
      </c>
    </row>
    <row r="39" spans="1:18">
      <c r="A39" s="15" t="s">
        <v>514</v>
      </c>
      <c r="B39" s="17" t="n">
        <v>5895</v>
      </c>
      <c r="C39" s="18">
        <f>(34.0/B39*100)</f>
        <v/>
      </c>
      <c r="D39" s="19" t="n">
        <v>5861</v>
      </c>
      <c r="E39" s="18" t="n">
        <v>426.42003106</v>
      </c>
      <c r="F39" s="20" t="n">
        <v>3.99171105</v>
      </c>
      <c r="G39" s="18" t="n">
        <v>433.21587471</v>
      </c>
      <c r="H39" s="20" t="n">
        <v>4.96131001</v>
      </c>
      <c r="I39" s="18" t="s">
        <v>481</v>
      </c>
      <c r="J39" s="20" t="s">
        <v>481</v>
      </c>
      <c r="K39" s="18" t="s">
        <v>481</v>
      </c>
      <c r="L39" s="20" t="s">
        <v>481</v>
      </c>
      <c r="M39" s="18" t="s">
        <v>481</v>
      </c>
      <c r="N39" s="20" t="s">
        <v>481</v>
      </c>
      <c r="O39" s="18" t="s">
        <v>481</v>
      </c>
      <c r="P39" s="20" t="s">
        <v>481</v>
      </c>
      <c r="Q39" s="18" t="n">
        <v>379.55190157</v>
      </c>
      <c r="R39" s="20" t="n">
        <v>7.75530643</v>
      </c>
    </row>
    <row r="40" spans="1:18">
      <c r="A40" s="15" t="s">
        <v>515</v>
      </c>
      <c r="B40" s="17" t="n">
        <v>14157</v>
      </c>
      <c r="C40" s="18">
        <f>(467.0/B40*100)</f>
        <v/>
      </c>
      <c r="D40" s="19" t="n">
        <v>13690</v>
      </c>
      <c r="E40" s="18" t="n">
        <v>508.12677098</v>
      </c>
      <c r="F40" s="20" t="n">
        <v>2.67404264</v>
      </c>
      <c r="G40" s="18" t="n">
        <v>522.5246152</v>
      </c>
      <c r="H40" s="20" t="n">
        <v>3.02563911</v>
      </c>
      <c r="I40" s="18" t="s">
        <v>481</v>
      </c>
      <c r="J40" s="20" t="s">
        <v>481</v>
      </c>
      <c r="K40" s="18" t="s">
        <v>481</v>
      </c>
      <c r="L40" s="20" t="s">
        <v>481</v>
      </c>
      <c r="M40" s="18" t="s">
        <v>481</v>
      </c>
      <c r="N40" s="20" t="s">
        <v>481</v>
      </c>
      <c r="O40" s="18" t="s">
        <v>481</v>
      </c>
      <c r="P40" s="20" t="s">
        <v>481</v>
      </c>
      <c r="Q40" s="18" t="n">
        <v>438.34564929</v>
      </c>
      <c r="R40" s="20" t="n">
        <v>6.64119612</v>
      </c>
    </row>
    <row r="41" spans="1:18">
      <c r="A41" s="15" t="s">
        <v>516</v>
      </c>
      <c r="B41" s="17" t="n">
        <v>5712</v>
      </c>
      <c r="C41" s="18">
        <f>(83.0/B41*100)</f>
        <v/>
      </c>
      <c r="D41" s="19" t="n">
        <v>5629</v>
      </c>
      <c r="E41" s="18" t="n">
        <v>496.32898993</v>
      </c>
      <c r="F41" s="20" t="n">
        <v>2.86962213</v>
      </c>
      <c r="G41" s="18" t="n">
        <v>513.1866128</v>
      </c>
      <c r="H41" s="20" t="n">
        <v>4.02898844</v>
      </c>
      <c r="I41" s="18" t="s">
        <v>481</v>
      </c>
      <c r="J41" s="20" t="s">
        <v>481</v>
      </c>
      <c r="K41" s="18" t="s">
        <v>481</v>
      </c>
      <c r="L41" s="20" t="s">
        <v>481</v>
      </c>
      <c r="M41" s="18" t="n">
        <v>387.44235424</v>
      </c>
      <c r="N41" s="20" t="n">
        <v>14.52510266</v>
      </c>
      <c r="O41" s="18" t="s">
        <v>481</v>
      </c>
      <c r="P41" s="20" t="s">
        <v>481</v>
      </c>
      <c r="Q41" s="18" t="n">
        <v>424.68951662</v>
      </c>
      <c r="R41" s="20" t="n">
        <v>11.89454918</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375.7451021</v>
      </c>
      <c r="N45" s="20" t="n">
        <v>2.64238063</v>
      </c>
      <c r="O45" s="18" t="s">
        <v>481</v>
      </c>
      <c r="P45" s="20" t="s">
        <v>481</v>
      </c>
      <c r="Q45" s="18" t="s">
        <v>481</v>
      </c>
      <c r="R45" s="20" t="s">
        <v>481</v>
      </c>
    </row>
    <row r="46" spans="1:18">
      <c r="A46" s="15" t="s">
        <v>521</v>
      </c>
      <c r="B46" s="17" t="n">
        <v>23141</v>
      </c>
      <c r="C46" s="18">
        <f>(2423.0/B46*100)</f>
        <v/>
      </c>
      <c r="D46" s="19" t="n">
        <v>20718</v>
      </c>
      <c r="E46" s="18" t="n">
        <v>410.87376809</v>
      </c>
      <c r="F46" s="20" t="n">
        <v>2.84391726</v>
      </c>
      <c r="G46" s="18" t="n">
        <v>424.47614206</v>
      </c>
      <c r="H46" s="20" t="n">
        <v>4.37317424</v>
      </c>
      <c r="I46" s="18" t="s">
        <v>481</v>
      </c>
      <c r="J46" s="20" t="s">
        <v>481</v>
      </c>
      <c r="K46" s="18" t="s">
        <v>481</v>
      </c>
      <c r="L46" s="20" t="s">
        <v>481</v>
      </c>
      <c r="M46" s="18" t="s">
        <v>481</v>
      </c>
      <c r="N46" s="20" t="s">
        <v>481</v>
      </c>
      <c r="O46" s="18" t="s">
        <v>481</v>
      </c>
      <c r="P46" s="20" t="s">
        <v>481</v>
      </c>
      <c r="Q46" s="18" t="n">
        <v>383.07561992</v>
      </c>
      <c r="R46" s="20" t="n">
        <v>2.40737454</v>
      </c>
    </row>
    <row r="47" spans="1:18">
      <c r="A47" s="15" t="s">
        <v>522</v>
      </c>
      <c r="B47" s="17" t="n">
        <v>5928</v>
      </c>
      <c r="C47" s="18">
        <f>(498.0/B47*100)</f>
        <v/>
      </c>
      <c r="D47" s="19" t="n">
        <v>5430</v>
      </c>
      <c r="E47" s="18" t="n">
        <v>458.13715472</v>
      </c>
      <c r="F47" s="20" t="n">
        <v>4.15676005</v>
      </c>
      <c r="G47" s="18" t="n">
        <v>468.55651572</v>
      </c>
      <c r="H47" s="20" t="n">
        <v>4.93378346</v>
      </c>
      <c r="I47" s="18" t="s">
        <v>481</v>
      </c>
      <c r="J47" s="20" t="s">
        <v>481</v>
      </c>
      <c r="K47" s="18" t="s">
        <v>481</v>
      </c>
      <c r="L47" s="20" t="s">
        <v>481</v>
      </c>
      <c r="M47" s="18" t="s">
        <v>481</v>
      </c>
      <c r="N47" s="20" t="s">
        <v>481</v>
      </c>
      <c r="O47" s="18" t="s">
        <v>481</v>
      </c>
      <c r="P47" s="20" t="s">
        <v>481</v>
      </c>
      <c r="Q47" s="18" t="n">
        <v>377.08527449</v>
      </c>
      <c r="R47" s="20" t="n">
        <v>5.78762875</v>
      </c>
    </row>
    <row r="48" spans="1:18">
      <c r="A48" s="15" t="s">
        <v>523</v>
      </c>
      <c r="B48" s="17" t="n">
        <v>9841</v>
      </c>
      <c r="C48" s="18">
        <f>(9.0/B48*100)</f>
        <v/>
      </c>
      <c r="D48" s="19" t="n">
        <v>9832</v>
      </c>
      <c r="E48" s="18" t="n">
        <v>493.77314537</v>
      </c>
      <c r="F48" s="20" t="n">
        <v>4.5846733</v>
      </c>
      <c r="G48" s="18" t="n">
        <v>559.68224752</v>
      </c>
      <c r="H48" s="20" t="n">
        <v>4.88419414</v>
      </c>
      <c r="I48" s="18" t="s">
        <v>481</v>
      </c>
      <c r="J48" s="20" t="s">
        <v>481</v>
      </c>
      <c r="K48" s="18" t="s">
        <v>481</v>
      </c>
      <c r="L48" s="20" t="s">
        <v>481</v>
      </c>
      <c r="M48" s="18" t="s">
        <v>481</v>
      </c>
      <c r="N48" s="20" t="s">
        <v>481</v>
      </c>
      <c r="O48" s="18" t="s">
        <v>481</v>
      </c>
      <c r="P48" s="20" t="s">
        <v>481</v>
      </c>
      <c r="Q48" s="18" t="n">
        <v>468.89428245</v>
      </c>
      <c r="R48" s="20" t="n">
        <v>17.59954235</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432.22624802</v>
      </c>
      <c r="N49" s="20" t="n">
        <v>2.8653235</v>
      </c>
      <c r="O49" s="18" t="s">
        <v>481</v>
      </c>
      <c r="P49" s="20" t="s">
        <v>481</v>
      </c>
      <c r="Q49" s="18" t="s">
        <v>481</v>
      </c>
      <c r="R49" s="20" t="s">
        <v>481</v>
      </c>
    </row>
    <row r="50" spans="1:18">
      <c r="A50" s="15" t="s">
        <v>525</v>
      </c>
      <c r="B50" s="17" t="n">
        <v>11795</v>
      </c>
      <c r="C50" s="18">
        <f>(511.0/B50*100)</f>
        <v/>
      </c>
      <c r="D50" s="19" t="n">
        <v>11284</v>
      </c>
      <c r="E50" s="18" t="n">
        <v>412.70987521</v>
      </c>
      <c r="F50" s="20" t="n">
        <v>2.42290119</v>
      </c>
      <c r="G50" s="18" t="n">
        <v>438.24047013</v>
      </c>
      <c r="H50" s="20" t="n">
        <v>3.41662961</v>
      </c>
      <c r="I50" s="18" t="s">
        <v>481</v>
      </c>
      <c r="J50" s="20" t="s">
        <v>481</v>
      </c>
      <c r="K50" s="18" t="s">
        <v>481</v>
      </c>
      <c r="L50" s="20" t="s">
        <v>481</v>
      </c>
      <c r="M50" s="18" t="s">
        <v>481</v>
      </c>
      <c r="N50" s="20" t="s">
        <v>481</v>
      </c>
      <c r="O50" s="18" t="s">
        <v>481</v>
      </c>
      <c r="P50" s="20" t="s">
        <v>481</v>
      </c>
      <c r="Q50" s="18" t="n">
        <v>364.95412811</v>
      </c>
      <c r="R50" s="20" t="n">
        <v>6.09211961</v>
      </c>
    </row>
    <row r="51" spans="1:18">
      <c r="A51" s="15" t="s">
        <v>526</v>
      </c>
      <c r="B51" s="17" t="n">
        <v>6866</v>
      </c>
      <c r="C51" s="18">
        <f>(114.0/B51*100)</f>
        <v/>
      </c>
      <c r="D51" s="19" t="n">
        <v>6752</v>
      </c>
      <c r="E51" s="18" t="n">
        <v>421.56843708</v>
      </c>
      <c r="F51" s="20" t="n">
        <v>2.47453842</v>
      </c>
      <c r="G51" s="18" t="n">
        <v>428.27358364</v>
      </c>
      <c r="H51" s="20" t="n">
        <v>2.77133387</v>
      </c>
      <c r="I51" s="18" t="s">
        <v>481</v>
      </c>
      <c r="J51" s="20" t="s">
        <v>481</v>
      </c>
      <c r="K51" s="18" t="s">
        <v>481</v>
      </c>
      <c r="L51" s="20" t="s">
        <v>481</v>
      </c>
      <c r="M51" s="18" t="n">
        <v>410.85572185</v>
      </c>
      <c r="N51" s="20" t="n">
        <v>3.7997542</v>
      </c>
      <c r="O51" s="18" t="s">
        <v>481</v>
      </c>
      <c r="P51" s="20" t="s">
        <v>481</v>
      </c>
      <c r="Q51" s="18" t="n">
        <v>396.93126695</v>
      </c>
      <c r="R51" s="20" t="n">
        <v>5.81538658</v>
      </c>
    </row>
    <row r="52" spans="1:18">
      <c r="A52" s="15" t="s">
        <v>527</v>
      </c>
      <c r="B52" s="17" t="n">
        <v>5809</v>
      </c>
      <c r="C52" s="18">
        <f>(127.0/B52*100)</f>
        <v/>
      </c>
      <c r="D52" s="19" t="n">
        <v>5682</v>
      </c>
      <c r="E52" s="18" t="n">
        <v>475.74869479</v>
      </c>
      <c r="F52" s="20" t="n">
        <v>2.79104725</v>
      </c>
      <c r="G52" s="18" t="n">
        <v>484.10745539</v>
      </c>
      <c r="H52" s="20" t="n">
        <v>3.01950579</v>
      </c>
      <c r="I52" s="18" t="s">
        <v>481</v>
      </c>
      <c r="J52" s="20" t="s">
        <v>481</v>
      </c>
      <c r="K52" s="18" t="s">
        <v>481</v>
      </c>
      <c r="L52" s="20" t="s">
        <v>481</v>
      </c>
      <c r="M52" s="18" t="s">
        <v>481</v>
      </c>
      <c r="N52" s="20" t="s">
        <v>481</v>
      </c>
      <c r="O52" s="18" t="s">
        <v>481</v>
      </c>
      <c r="P52" s="20" t="s">
        <v>481</v>
      </c>
      <c r="Q52" s="18" t="n">
        <v>402.60431374</v>
      </c>
      <c r="R52" s="20" t="n">
        <v>7.37874174</v>
      </c>
    </row>
    <row r="53" spans="1:18">
      <c r="A53" s="15" t="s">
        <v>528</v>
      </c>
      <c r="B53" s="17" t="n">
        <v>5571</v>
      </c>
      <c r="C53" s="18">
        <f>(150.0/B53*100)</f>
        <v/>
      </c>
      <c r="D53" s="19" t="n">
        <v>5421</v>
      </c>
      <c r="E53" s="18" t="n">
        <v>434.26999816</v>
      </c>
      <c r="F53" s="20" t="n">
        <v>1.76611553</v>
      </c>
      <c r="G53" s="18" t="n">
        <v>450.03493766</v>
      </c>
      <c r="H53" s="20" t="n">
        <v>2.27915602</v>
      </c>
      <c r="I53" s="18" t="s">
        <v>481</v>
      </c>
      <c r="J53" s="20" t="s">
        <v>481</v>
      </c>
      <c r="K53" s="18" t="s">
        <v>481</v>
      </c>
      <c r="L53" s="20" t="s">
        <v>481</v>
      </c>
      <c r="M53" s="18" t="s">
        <v>481</v>
      </c>
      <c r="N53" s="20" t="s">
        <v>481</v>
      </c>
      <c r="O53" s="18" t="s">
        <v>481</v>
      </c>
      <c r="P53" s="20" t="s">
        <v>481</v>
      </c>
      <c r="Q53" s="18" t="n">
        <v>369.62640557</v>
      </c>
      <c r="R53" s="20" t="n">
        <v>3.93062848</v>
      </c>
    </row>
    <row r="54" spans="1:18">
      <c r="A54" s="15" t="s">
        <v>529</v>
      </c>
      <c r="B54" s="17" t="n">
        <v>4740</v>
      </c>
      <c r="C54" s="18">
        <f>(669.0/B54*100)</f>
        <v/>
      </c>
      <c r="D54" s="19" t="n">
        <v>4071</v>
      </c>
      <c r="E54" s="18" t="n">
        <v>343.08241789</v>
      </c>
      <c r="F54" s="20" t="n">
        <v>2.71004134</v>
      </c>
      <c r="G54" s="18" t="n">
        <v>357.98048521</v>
      </c>
      <c r="H54" s="20" t="n">
        <v>5.60560428</v>
      </c>
      <c r="I54" s="18" t="s">
        <v>481</v>
      </c>
      <c r="J54" s="20" t="s">
        <v>481</v>
      </c>
      <c r="K54" s="18" t="s">
        <v>481</v>
      </c>
      <c r="L54" s="20" t="s">
        <v>481</v>
      </c>
      <c r="M54" s="18" t="s">
        <v>481</v>
      </c>
      <c r="N54" s="20" t="s">
        <v>481</v>
      </c>
      <c r="O54" s="18" t="s">
        <v>481</v>
      </c>
      <c r="P54" s="20" t="s">
        <v>481</v>
      </c>
      <c r="Q54" s="18" t="n">
        <v>289.57639742</v>
      </c>
      <c r="R54" s="20" t="n">
        <v>3.7016677</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411.13152395</v>
      </c>
      <c r="N55" s="20" t="n">
        <v>2.41692503</v>
      </c>
      <c r="O55" s="18" t="s">
        <v>481</v>
      </c>
      <c r="P55" s="20" t="s">
        <v>481</v>
      </c>
      <c r="Q55" s="18" t="s">
        <v>481</v>
      </c>
      <c r="R55" s="20" t="s">
        <v>481</v>
      </c>
    </row>
    <row r="56" spans="1:18">
      <c r="A56" s="15" t="s">
        <v>531</v>
      </c>
      <c r="B56" s="17" t="n">
        <v>5359</v>
      </c>
      <c r="C56" s="18">
        <f>(77.0/B56*100)</f>
        <v/>
      </c>
      <c r="D56" s="19" t="n">
        <v>5282</v>
      </c>
      <c r="E56" s="18" t="n">
        <v>518.39115786</v>
      </c>
      <c r="F56" s="20" t="n">
        <v>2.5302812</v>
      </c>
      <c r="G56" s="18" t="n">
        <v>536.15550176</v>
      </c>
      <c r="H56" s="20" t="n">
        <v>3.06363533</v>
      </c>
      <c r="I56" s="18" t="s">
        <v>481</v>
      </c>
      <c r="J56" s="20" t="s">
        <v>481</v>
      </c>
      <c r="K56" s="18" t="s">
        <v>481</v>
      </c>
      <c r="L56" s="20" t="s">
        <v>481</v>
      </c>
      <c r="M56" s="18" t="s">
        <v>481</v>
      </c>
      <c r="N56" s="20" t="s">
        <v>481</v>
      </c>
      <c r="O56" s="18" t="s">
        <v>481</v>
      </c>
      <c r="P56" s="20" t="s">
        <v>481</v>
      </c>
      <c r="Q56" s="18" t="n">
        <v>477.56462387</v>
      </c>
      <c r="R56" s="20" t="n">
        <v>13.99222994</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403.09974532</v>
      </c>
      <c r="N57" s="20" t="n">
        <v>2.56579015</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408.6691134</v>
      </c>
      <c r="N58" s="20" t="n">
        <v>2.67440156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378.44218506</v>
      </c>
      <c r="N59" s="20" t="n">
        <v>1.6995879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386.48537246</v>
      </c>
      <c r="N60" s="20" t="n">
        <v>3.39522632</v>
      </c>
      <c r="O60" s="18" t="s">
        <v>481</v>
      </c>
      <c r="P60" s="20" t="s">
        <v>481</v>
      </c>
      <c r="Q60" s="18" t="s">
        <v>481</v>
      </c>
      <c r="R60" s="20" t="s">
        <v>481</v>
      </c>
    </row>
    <row r="61" spans="1:18">
      <c r="A61" s="15" t="s">
        <v>536</v>
      </c>
      <c r="B61" s="17" t="n">
        <v>6525</v>
      </c>
      <c r="C61" s="18">
        <f>(195.0/B61*100)</f>
        <v/>
      </c>
      <c r="D61" s="19" t="n">
        <v>6330</v>
      </c>
      <c r="E61" s="18" t="n">
        <v>480.18427561</v>
      </c>
      <c r="F61" s="20" t="n">
        <v>2.53731668</v>
      </c>
      <c r="G61" s="18" t="n">
        <v>481.82460966</v>
      </c>
      <c r="H61" s="20" t="n">
        <v>3.8248652</v>
      </c>
      <c r="I61" s="18" t="s">
        <v>481</v>
      </c>
      <c r="J61" s="20" t="s">
        <v>481</v>
      </c>
      <c r="K61" s="18" t="s">
        <v>481</v>
      </c>
      <c r="L61" s="20" t="s">
        <v>481</v>
      </c>
      <c r="M61" s="18" t="s">
        <v>481</v>
      </c>
      <c r="N61" s="20" t="s">
        <v>481</v>
      </c>
      <c r="O61" s="18" t="s">
        <v>481</v>
      </c>
      <c r="P61" s="20" t="s">
        <v>481</v>
      </c>
      <c r="Q61" s="18" t="n">
        <v>383.37540585</v>
      </c>
      <c r="R61" s="20" t="n">
        <v>7.56501303</v>
      </c>
    </row>
    <row r="62" spans="1:18">
      <c r="A62" s="15" t="s">
        <v>537</v>
      </c>
      <c r="B62" s="17" t="n">
        <v>4476</v>
      </c>
      <c r="C62" s="18">
        <f>(3.0/B62*100)</f>
        <v/>
      </c>
      <c r="D62" s="19" t="n">
        <v>4473</v>
      </c>
      <c r="E62" s="18" t="n">
        <v>526.5360628</v>
      </c>
      <c r="F62" s="20" t="n">
        <v>1.52154542</v>
      </c>
      <c r="G62" s="18" t="n">
        <v>531.87697973</v>
      </c>
      <c r="H62" s="20" t="n">
        <v>1.83277848</v>
      </c>
      <c r="I62" s="18" t="s">
        <v>481</v>
      </c>
      <c r="J62" s="20" t="s">
        <v>481</v>
      </c>
      <c r="K62" s="18" t="s">
        <v>481</v>
      </c>
      <c r="L62" s="20" t="s">
        <v>481</v>
      </c>
      <c r="M62" s="18" t="s">
        <v>481</v>
      </c>
      <c r="N62" s="20" t="s">
        <v>481</v>
      </c>
      <c r="O62" s="18" t="s">
        <v>481</v>
      </c>
      <c r="P62" s="20" t="s">
        <v>481</v>
      </c>
      <c r="Q62" s="18" t="n">
        <v>519.30826509</v>
      </c>
      <c r="R62" s="20" t="n">
        <v>14.6111785</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383.68238779</v>
      </c>
      <c r="N63" s="20" t="n">
        <v>1.24851448</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464.78196465</v>
      </c>
      <c r="N64" s="20" t="n">
        <v>1.64197035</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427.99780567</v>
      </c>
      <c r="N65" s="20" t="n">
        <v>1.97258457</v>
      </c>
      <c r="O65" s="18" t="s">
        <v>481</v>
      </c>
      <c r="P65" s="20" t="s">
        <v>481</v>
      </c>
      <c r="Q65" s="18" t="s">
        <v>481</v>
      </c>
      <c r="R65" s="20" t="s">
        <v>481</v>
      </c>
    </row>
    <row r="66" spans="1:18">
      <c r="A66" s="15" t="s">
        <v>541</v>
      </c>
      <c r="B66" s="17" t="n">
        <v>5665</v>
      </c>
      <c r="C66" s="18">
        <f>(107.0/B66*100)</f>
        <v/>
      </c>
      <c r="D66" s="19" t="n">
        <v>5558</v>
      </c>
      <c r="E66" s="18" t="n">
        <v>417.07229719</v>
      </c>
      <c r="F66" s="20" t="n">
        <v>1.55152351</v>
      </c>
      <c r="G66" s="18" t="n">
        <v>429.04586254</v>
      </c>
      <c r="H66" s="20" t="n">
        <v>1.99187074</v>
      </c>
      <c r="I66" s="18" t="s">
        <v>481</v>
      </c>
      <c r="J66" s="20" t="s">
        <v>481</v>
      </c>
      <c r="K66" s="18" t="s">
        <v>481</v>
      </c>
      <c r="L66" s="20" t="s">
        <v>481</v>
      </c>
      <c r="M66" s="18" t="s">
        <v>481</v>
      </c>
      <c r="N66" s="20" t="s">
        <v>481</v>
      </c>
      <c r="O66" s="18" t="s">
        <v>481</v>
      </c>
      <c r="P66" s="20" t="s">
        <v>481</v>
      </c>
      <c r="Q66" s="18" t="n">
        <v>356.41599733</v>
      </c>
      <c r="R66" s="20" t="n">
        <v>2.81728802</v>
      </c>
    </row>
    <row r="67" spans="1:18">
      <c r="A67" s="15" t="s">
        <v>542</v>
      </c>
      <c r="B67" s="17" t="n">
        <v>6971</v>
      </c>
      <c r="C67" s="18">
        <f>(1435.0/B67*100)</f>
        <v/>
      </c>
      <c r="D67" s="19" t="n">
        <v>5536</v>
      </c>
      <c r="E67" s="18" t="n">
        <v>410.98279285</v>
      </c>
      <c r="F67" s="20" t="n">
        <v>2.39537484</v>
      </c>
      <c r="G67" s="18" t="n">
        <v>424.91128135</v>
      </c>
      <c r="H67" s="20" t="n">
        <v>4.57505717</v>
      </c>
      <c r="I67" s="18" t="s">
        <v>481</v>
      </c>
      <c r="J67" s="20" t="s">
        <v>481</v>
      </c>
      <c r="K67" s="18" t="s">
        <v>481</v>
      </c>
      <c r="L67" s="20" t="s">
        <v>481</v>
      </c>
      <c r="M67" s="18" t="s">
        <v>481</v>
      </c>
      <c r="N67" s="20" t="s">
        <v>481</v>
      </c>
      <c r="O67" s="18" t="s">
        <v>481</v>
      </c>
      <c r="P67" s="20" t="s">
        <v>481</v>
      </c>
      <c r="Q67" s="18" t="n">
        <v>359.6218501</v>
      </c>
      <c r="R67" s="20" t="n">
        <v>5.49283205</v>
      </c>
    </row>
    <row r="68" spans="1:18">
      <c r="A68" s="15" t="s">
        <v>543</v>
      </c>
      <c r="B68" s="17" t="n">
        <v>12083</v>
      </c>
      <c r="C68" s="18">
        <f>(33.0/B68*100)</f>
        <v/>
      </c>
      <c r="D68" s="19" t="n">
        <v>12050</v>
      </c>
      <c r="E68" s="18" t="n">
        <v>428.41050304</v>
      </c>
      <c r="F68" s="20" t="n">
        <v>1.37177379</v>
      </c>
      <c r="G68" s="18" t="n">
        <v>439.99903273</v>
      </c>
      <c r="H68" s="20" t="n">
        <v>2.02161266</v>
      </c>
      <c r="I68" s="18" t="s">
        <v>481</v>
      </c>
      <c r="J68" s="20" t="s">
        <v>481</v>
      </c>
      <c r="K68" s="18" t="s">
        <v>481</v>
      </c>
      <c r="L68" s="20" t="s">
        <v>481</v>
      </c>
      <c r="M68" s="18" t="s">
        <v>481</v>
      </c>
      <c r="N68" s="20" t="s">
        <v>481</v>
      </c>
      <c r="O68" s="18" t="s">
        <v>481</v>
      </c>
      <c r="P68" s="20" t="s">
        <v>481</v>
      </c>
      <c r="Q68" s="18" t="n">
        <v>363.27670458</v>
      </c>
      <c r="R68" s="20" t="n">
        <v>1.90603186</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434.88486177</v>
      </c>
      <c r="N69" s="20" t="n">
        <v>3.2334538</v>
      </c>
      <c r="O69" s="18" t="s">
        <v>481</v>
      </c>
      <c r="P69" s="20" t="s">
        <v>481</v>
      </c>
      <c r="Q69" s="18" t="s">
        <v>481</v>
      </c>
      <c r="R69" s="20" t="s">
        <v>481</v>
      </c>
    </row>
    <row r="70" spans="1:18">
      <c r="A70" s="15" t="s">
        <v>545</v>
      </c>
      <c r="B70" s="17" t="n">
        <v>6036</v>
      </c>
      <c r="C70" s="18">
        <f>(223.0/B70*100)</f>
        <v/>
      </c>
      <c r="D70" s="19" t="n">
        <v>5813</v>
      </c>
      <c r="E70" s="18" t="n">
        <v>489.58644115</v>
      </c>
      <c r="F70" s="20" t="n">
        <v>2.93641157</v>
      </c>
      <c r="G70" s="18" t="n">
        <v>498.90755897</v>
      </c>
      <c r="H70" s="20" t="n">
        <v>3.63856766</v>
      </c>
      <c r="I70" s="18" t="s">
        <v>481</v>
      </c>
      <c r="J70" s="20" t="s">
        <v>481</v>
      </c>
      <c r="K70" s="18" t="s">
        <v>481</v>
      </c>
      <c r="L70" s="20" t="s">
        <v>481</v>
      </c>
      <c r="M70" s="18" t="s">
        <v>481</v>
      </c>
      <c r="N70" s="20" t="s">
        <v>481</v>
      </c>
      <c r="O70" s="18" t="s">
        <v>481</v>
      </c>
      <c r="P70" s="20" t="s">
        <v>481</v>
      </c>
      <c r="Q70" s="18" t="n">
        <v>439.70028736</v>
      </c>
      <c r="R70" s="20" t="n">
        <v>7.2981655</v>
      </c>
    </row>
    <row r="71" spans="1:18">
      <c r="A71" s="15" t="s">
        <v>546</v>
      </c>
      <c r="B71" s="17" t="n">
        <v>6115</v>
      </c>
      <c r="C71" s="18">
        <f>(63.0/B71*100)</f>
        <v/>
      </c>
      <c r="D71" s="19" t="n">
        <v>6052</v>
      </c>
      <c r="E71" s="18" t="n">
        <v>542.15799878</v>
      </c>
      <c r="F71" s="20" t="n">
        <v>1.77823506</v>
      </c>
      <c r="G71" s="18" t="n">
        <v>572.36957964</v>
      </c>
      <c r="H71" s="20" t="n">
        <v>1.92291641</v>
      </c>
      <c r="I71" s="18" t="s">
        <v>481</v>
      </c>
      <c r="J71" s="20" t="s">
        <v>481</v>
      </c>
      <c r="K71" s="18" t="s">
        <v>481</v>
      </c>
      <c r="L71" s="20" t="s">
        <v>481</v>
      </c>
      <c r="M71" s="18" t="s">
        <v>481</v>
      </c>
      <c r="N71" s="20" t="s">
        <v>481</v>
      </c>
      <c r="O71" s="18" t="s">
        <v>481</v>
      </c>
      <c r="P71" s="20" t="s">
        <v>481</v>
      </c>
      <c r="Q71" s="18" t="n">
        <v>521.12291923</v>
      </c>
      <c r="R71" s="20" t="n">
        <v>12.13905088</v>
      </c>
    </row>
    <row r="72" spans="1:18">
      <c r="A72" s="15" t="s">
        <v>547</v>
      </c>
      <c r="B72" s="17" t="n">
        <v>7708</v>
      </c>
      <c r="C72" s="18">
        <f>(12.0/B72*100)</f>
        <v/>
      </c>
      <c r="D72" s="19" t="n">
        <v>7696</v>
      </c>
      <c r="E72" s="18" t="n">
        <v>528.16087967</v>
      </c>
      <c r="F72" s="20" t="n">
        <v>2.91121621</v>
      </c>
      <c r="G72" s="18" t="n">
        <v>541.6630662699999</v>
      </c>
      <c r="H72" s="20" t="n">
        <v>3.20977155</v>
      </c>
      <c r="I72" s="18" t="s">
        <v>481</v>
      </c>
      <c r="J72" s="20" t="s">
        <v>481</v>
      </c>
      <c r="K72" s="18" t="s">
        <v>481</v>
      </c>
      <c r="L72" s="20" t="s">
        <v>481</v>
      </c>
      <c r="M72" s="18" t="s">
        <v>481</v>
      </c>
      <c r="N72" s="20" t="s">
        <v>481</v>
      </c>
      <c r="O72" s="18" t="s">
        <v>481</v>
      </c>
      <c r="P72" s="20" t="s">
        <v>481</v>
      </c>
      <c r="Q72" s="18" t="n">
        <v>471.80518251</v>
      </c>
      <c r="R72" s="20" t="n">
        <v>14.00921077</v>
      </c>
    </row>
    <row r="73" spans="1:18">
      <c r="A73" s="15" t="s">
        <v>548</v>
      </c>
      <c r="B73" s="17" t="n">
        <v>8249</v>
      </c>
      <c r="C73" s="18">
        <f>(224.0/B73*100)</f>
        <v/>
      </c>
      <c r="D73" s="19" t="n">
        <v>8025</v>
      </c>
      <c r="E73" s="18" t="n">
        <v>422.26902279</v>
      </c>
      <c r="F73" s="20" t="n">
        <v>2.66647249</v>
      </c>
      <c r="G73" s="18" t="n">
        <v>429.17320272</v>
      </c>
      <c r="H73" s="20" t="n">
        <v>5.53615285</v>
      </c>
      <c r="I73" s="18" t="s">
        <v>481</v>
      </c>
      <c r="J73" s="20" t="s">
        <v>481</v>
      </c>
      <c r="K73" s="18" t="s">
        <v>481</v>
      </c>
      <c r="L73" s="20" t="s">
        <v>481</v>
      </c>
      <c r="M73" s="18" t="s">
        <v>481</v>
      </c>
      <c r="N73" s="20" t="s">
        <v>481</v>
      </c>
      <c r="O73" s="18" t="s">
        <v>481</v>
      </c>
      <c r="P73" s="20" t="s">
        <v>481</v>
      </c>
      <c r="Q73" s="18" t="n">
        <v>367.490124</v>
      </c>
      <c r="R73" s="20" t="n">
        <v>7.86907537</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424.59045417</v>
      </c>
      <c r="N74" s="20" t="n">
        <v>1.40919814</v>
      </c>
      <c r="O74" s="18" t="s">
        <v>481</v>
      </c>
      <c r="P74" s="20" t="s">
        <v>481</v>
      </c>
      <c r="Q74" s="18" t="s">
        <v>481</v>
      </c>
      <c r="R74" s="20" t="s">
        <v>481</v>
      </c>
    </row>
    <row r="75" spans="1:18">
      <c r="A75" s="15" t="s">
        <v>550</v>
      </c>
      <c r="B75" s="17" t="n">
        <v>5375</v>
      </c>
      <c r="C75" s="18">
        <f>(365.0/B75*100)</f>
        <v/>
      </c>
      <c r="D75" s="19" t="n">
        <v>5010</v>
      </c>
      <c r="E75" s="18" t="n">
        <v>388.45090433</v>
      </c>
      <c r="F75" s="20" t="n">
        <v>2.15852077</v>
      </c>
      <c r="G75" s="18" t="n">
        <v>403.38923024</v>
      </c>
      <c r="H75" s="20" t="n">
        <v>3.71021032</v>
      </c>
      <c r="I75" s="18" t="s">
        <v>481</v>
      </c>
      <c r="J75" s="20" t="s">
        <v>481</v>
      </c>
      <c r="K75" s="18" t="s">
        <v>481</v>
      </c>
      <c r="L75" s="20" t="s">
        <v>481</v>
      </c>
      <c r="M75" s="18" t="s">
        <v>481</v>
      </c>
      <c r="N75" s="20" t="s">
        <v>481</v>
      </c>
      <c r="O75" s="18" t="s">
        <v>481</v>
      </c>
      <c r="P75" s="20" t="s">
        <v>481</v>
      </c>
      <c r="Q75" s="18" t="n">
        <v>365.9837075</v>
      </c>
      <c r="R75" s="20" t="n">
        <v>3.8844563</v>
      </c>
    </row>
    <row r="76" spans="1:18">
      <c r="A76" s="15" t="s">
        <v>551</v>
      </c>
      <c r="B76" s="17" t="n">
        <v>14167</v>
      </c>
      <c r="C76" s="18">
        <f>(239.0/B76*100)</f>
        <v/>
      </c>
      <c r="D76" s="19" t="n">
        <v>13928</v>
      </c>
      <c r="E76" s="18" t="n">
        <v>436.69828895</v>
      </c>
      <c r="F76" s="20" t="n">
        <v>2.48336528</v>
      </c>
      <c r="G76" s="18" t="n">
        <v>465.2859899</v>
      </c>
      <c r="H76" s="20" t="n">
        <v>3.46141053</v>
      </c>
      <c r="I76" s="18" t="s">
        <v>481</v>
      </c>
      <c r="J76" s="20" t="s">
        <v>481</v>
      </c>
      <c r="K76" s="18" t="s">
        <v>481</v>
      </c>
      <c r="L76" s="20" t="s">
        <v>481</v>
      </c>
      <c r="M76" s="18" t="s">
        <v>481</v>
      </c>
      <c r="N76" s="20" t="s">
        <v>481</v>
      </c>
      <c r="O76" s="18" t="s">
        <v>481</v>
      </c>
      <c r="P76" s="20" t="s">
        <v>481</v>
      </c>
      <c r="Q76" s="18" t="n">
        <v>370.81077232</v>
      </c>
      <c r="R76" s="20" t="n">
        <v>4.02593486</v>
      </c>
    </row>
    <row r="77" spans="1:18">
      <c r="A77" s="15" t="s">
        <v>552</v>
      </c>
      <c r="B77" s="17" t="n">
        <v>6062</v>
      </c>
      <c r="C77" s="18">
        <f>(534.0/B77*100)</f>
        <v/>
      </c>
      <c r="D77" s="19" t="n">
        <v>5528</v>
      </c>
      <c r="E77" s="18" t="n">
        <v>443.38427516</v>
      </c>
      <c r="F77" s="20" t="n">
        <v>2.79283351</v>
      </c>
      <c r="G77" s="18" t="n">
        <v>454.75705164</v>
      </c>
      <c r="H77" s="20" t="n">
        <v>3.16112722</v>
      </c>
      <c r="I77" s="18" t="s">
        <v>481</v>
      </c>
      <c r="J77" s="20" t="s">
        <v>481</v>
      </c>
      <c r="K77" s="18" t="s">
        <v>481</v>
      </c>
      <c r="L77" s="20" t="s">
        <v>481</v>
      </c>
      <c r="M77" s="18" t="s">
        <v>481</v>
      </c>
      <c r="N77" s="20" t="s">
        <v>481</v>
      </c>
      <c r="O77" s="18" t="s">
        <v>481</v>
      </c>
      <c r="P77" s="20" t="s">
        <v>481</v>
      </c>
      <c r="Q77" s="18" t="n">
        <v>380.45861454</v>
      </c>
      <c r="R77" s="20" t="n">
        <v>3.41717574</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524.64451931</v>
      </c>
      <c r="N78" s="20" t="n">
        <v>3.91006783</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475.18659836</v>
      </c>
      <c r="N79" s="20" t="n">
        <v>6.280552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456.48357586</v>
      </c>
      <c r="N80" s="20" t="n">
        <v>3.67164431</v>
      </c>
      <c r="O80" s="18" t="s">
        <v>481</v>
      </c>
      <c r="P80" s="20" t="s">
        <v>481</v>
      </c>
      <c r="Q80" s="18" t="s">
        <v>481</v>
      </c>
      <c r="R80" s="20" t="s">
        <v>481</v>
      </c>
    </row>
    <row r="81" spans="1:18">
      <c r="A81" s="23" t="s">
        <v>556</v>
      </c>
      <c r="B81" s="17" t="n">
        <v>8861</v>
      </c>
      <c r="C81" s="18">
        <f>(129.0/B81*100)</f>
        <v/>
      </c>
      <c r="D81" s="19" t="n">
        <v>8732</v>
      </c>
      <c r="E81" s="18" t="n">
        <v>437.13003414</v>
      </c>
      <c r="F81" s="20" t="n">
        <v>3.22862386</v>
      </c>
      <c r="G81" s="18" t="n">
        <v>458.61891425</v>
      </c>
      <c r="H81" s="20" t="n">
        <v>3.31043888</v>
      </c>
      <c r="I81" s="18" t="s">
        <v>481</v>
      </c>
      <c r="J81" s="20" t="s">
        <v>481</v>
      </c>
      <c r="K81" s="18" t="s">
        <v>481</v>
      </c>
      <c r="L81" s="20" t="s">
        <v>481</v>
      </c>
      <c r="M81" s="18" t="s">
        <v>481</v>
      </c>
      <c r="N81" s="20" t="s">
        <v>481</v>
      </c>
      <c r="O81" s="18" t="s">
        <v>481</v>
      </c>
      <c r="P81" s="20" t="s">
        <v>481</v>
      </c>
      <c r="Q81" s="18" t="n">
        <v>397.13629865</v>
      </c>
      <c r="R81" s="20" t="n">
        <v>8.871899239999999</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911</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482.18110103</v>
      </c>
      <c r="F7" s="20" t="n">
        <v>2.38538993</v>
      </c>
      <c r="G7" s="18" t="n">
        <v>530.07010052</v>
      </c>
      <c r="H7" s="20" t="n">
        <v>1.93931458</v>
      </c>
      <c r="I7" s="18" t="s">
        <v>481</v>
      </c>
      <c r="J7" s="20" t="s">
        <v>481</v>
      </c>
      <c r="K7" s="18" t="s">
        <v>481</v>
      </c>
      <c r="L7" s="20" t="s">
        <v>481</v>
      </c>
      <c r="M7" s="18" t="s">
        <v>481</v>
      </c>
      <c r="N7" s="20" t="s">
        <v>481</v>
      </c>
      <c r="O7" s="18" t="s">
        <v>481</v>
      </c>
      <c r="P7" s="20" t="s">
        <v>481</v>
      </c>
      <c r="Q7" s="18" t="n">
        <v>484.21715626</v>
      </c>
      <c r="R7" s="20" t="n">
        <v>3.94251505</v>
      </c>
    </row>
    <row r="8" spans="1:18">
      <c r="A8" s="15" t="s">
        <v>483</v>
      </c>
      <c r="B8" s="17" t="n">
        <v>7007</v>
      </c>
      <c r="C8" s="18">
        <f>(357.0/B8*100)</f>
        <v/>
      </c>
      <c r="D8" s="19" t="n">
        <v>6650</v>
      </c>
      <c r="E8" s="18" t="n">
        <v>435.32011391</v>
      </c>
      <c r="F8" s="20" t="n">
        <v>3.46934709</v>
      </c>
      <c r="G8" s="18" t="n">
        <v>510.76613878</v>
      </c>
      <c r="H8" s="20" t="n">
        <v>2.5559037</v>
      </c>
      <c r="I8" s="18" t="s">
        <v>481</v>
      </c>
      <c r="J8" s="20" t="s">
        <v>481</v>
      </c>
      <c r="K8" s="18" t="s">
        <v>481</v>
      </c>
      <c r="L8" s="20" t="s">
        <v>481</v>
      </c>
      <c r="M8" s="18" t="n">
        <v>368.48347797</v>
      </c>
      <c r="N8" s="20" t="n">
        <v>14.99112476</v>
      </c>
      <c r="O8" s="18" t="s">
        <v>481</v>
      </c>
      <c r="P8" s="20" t="s">
        <v>481</v>
      </c>
      <c r="Q8" s="18" t="n">
        <v>445.8950539</v>
      </c>
      <c r="R8" s="20" t="n">
        <v>6.35925132</v>
      </c>
    </row>
    <row r="9" spans="1:18">
      <c r="A9" s="15" t="s">
        <v>484</v>
      </c>
      <c r="B9" s="17" t="n">
        <v>9651</v>
      </c>
      <c r="C9" s="18">
        <f>(381.0/B9*100)</f>
        <v/>
      </c>
      <c r="D9" s="19" t="n">
        <v>9270</v>
      </c>
      <c r="E9" s="18" t="n">
        <v>467.61154858</v>
      </c>
      <c r="F9" s="20" t="n">
        <v>3.61117309</v>
      </c>
      <c r="G9" s="18" t="n">
        <v>522.86140195</v>
      </c>
      <c r="H9" s="20" t="n">
        <v>2.15035807</v>
      </c>
      <c r="I9" s="18" t="s">
        <v>481</v>
      </c>
      <c r="J9" s="20" t="s">
        <v>481</v>
      </c>
      <c r="K9" s="18" t="s">
        <v>481</v>
      </c>
      <c r="L9" s="20" t="s">
        <v>481</v>
      </c>
      <c r="M9" s="18" t="n">
        <v>374.78530698</v>
      </c>
      <c r="N9" s="20" t="n">
        <v>11.62763904</v>
      </c>
      <c r="O9" s="18" t="s">
        <v>481</v>
      </c>
      <c r="P9" s="20" t="s">
        <v>481</v>
      </c>
      <c r="Q9" s="18" t="n">
        <v>450.62592485</v>
      </c>
      <c r="R9" s="20" t="n">
        <v>7.17779545</v>
      </c>
    </row>
    <row r="10" spans="1:18">
      <c r="A10" s="15" t="s">
        <v>485</v>
      </c>
      <c r="B10" s="17" t="n">
        <v>20058</v>
      </c>
      <c r="C10" s="18">
        <f>(596.0/B10*100)</f>
        <v/>
      </c>
      <c r="D10" s="19" t="n">
        <v>19462</v>
      </c>
      <c r="E10" s="18" t="n">
        <v>503.27872029</v>
      </c>
      <c r="F10" s="20" t="n">
        <v>2.4859932</v>
      </c>
      <c r="G10" s="18" t="n">
        <v>545.64455491</v>
      </c>
      <c r="H10" s="20" t="n">
        <v>2.04847351</v>
      </c>
      <c r="I10" s="18" t="s">
        <v>481</v>
      </c>
      <c r="J10" s="20" t="s">
        <v>481</v>
      </c>
      <c r="K10" s="18" t="s">
        <v>481</v>
      </c>
      <c r="L10" s="20" t="s">
        <v>481</v>
      </c>
      <c r="M10" s="18" t="s">
        <v>481</v>
      </c>
      <c r="N10" s="20" t="s">
        <v>481</v>
      </c>
      <c r="O10" s="18" t="s">
        <v>481</v>
      </c>
      <c r="P10" s="20" t="s">
        <v>481</v>
      </c>
      <c r="Q10" s="18" t="n">
        <v>479.39091866</v>
      </c>
      <c r="R10" s="20" t="n">
        <v>5.87647816</v>
      </c>
    </row>
    <row r="11" spans="1:18">
      <c r="A11" s="15" t="s">
        <v>486</v>
      </c>
      <c r="B11" s="17" t="n">
        <v>7053</v>
      </c>
      <c r="C11" s="18">
        <f>(274.0/B11*100)</f>
        <v/>
      </c>
      <c r="D11" s="19" t="n">
        <v>6779</v>
      </c>
      <c r="E11" s="18" t="n">
        <v>405.51588056</v>
      </c>
      <c r="F11" s="20" t="n">
        <v>3.60654834</v>
      </c>
      <c r="G11" s="18" t="n">
        <v>463.12556372</v>
      </c>
      <c r="H11" s="20" t="n">
        <v>2.59769777</v>
      </c>
      <c r="I11" s="18" t="s">
        <v>481</v>
      </c>
      <c r="J11" s="20" t="s">
        <v>481</v>
      </c>
      <c r="K11" s="18" t="s">
        <v>481</v>
      </c>
      <c r="L11" s="20" t="s">
        <v>481</v>
      </c>
      <c r="M11" s="18" t="s">
        <v>481</v>
      </c>
      <c r="N11" s="20" t="s">
        <v>481</v>
      </c>
      <c r="O11" s="18" t="s">
        <v>481</v>
      </c>
      <c r="P11" s="20" t="s">
        <v>481</v>
      </c>
      <c r="Q11" s="18" t="n">
        <v>422.26715525</v>
      </c>
      <c r="R11" s="20" t="n">
        <v>5.47582068</v>
      </c>
    </row>
    <row r="12" spans="1:18">
      <c r="A12" s="15" t="s">
        <v>487</v>
      </c>
      <c r="B12" s="17" t="n">
        <v>6894</v>
      </c>
      <c r="C12" s="18">
        <f>(61.0/B12*100)</f>
        <v/>
      </c>
      <c r="D12" s="19" t="n">
        <v>6833</v>
      </c>
      <c r="E12" s="18" t="n">
        <v>445.82727851</v>
      </c>
      <c r="F12" s="20" t="n">
        <v>3.82417931</v>
      </c>
      <c r="G12" s="18" t="n">
        <v>510.01083201</v>
      </c>
      <c r="H12" s="20" t="n">
        <v>1.88418895</v>
      </c>
      <c r="I12" s="18" t="s">
        <v>481</v>
      </c>
      <c r="J12" s="20" t="s">
        <v>481</v>
      </c>
      <c r="K12" s="18" t="s">
        <v>481</v>
      </c>
      <c r="L12" s="20" t="s">
        <v>481</v>
      </c>
      <c r="M12" s="18" t="n">
        <v>366.6777112</v>
      </c>
      <c r="N12" s="20" t="n">
        <v>14.39052153</v>
      </c>
      <c r="O12" s="18" t="s">
        <v>481</v>
      </c>
      <c r="P12" s="20" t="s">
        <v>481</v>
      </c>
      <c r="Q12" s="18" t="n">
        <v>418.84068369</v>
      </c>
      <c r="R12" s="20" t="n">
        <v>6.52188358</v>
      </c>
    </row>
    <row r="13" spans="1:18">
      <c r="A13" s="15" t="s">
        <v>488</v>
      </c>
      <c r="B13" s="17" t="n">
        <v>7161</v>
      </c>
      <c r="C13" s="18">
        <f>(380.0/B13*100)</f>
        <v/>
      </c>
      <c r="D13" s="19" t="n">
        <v>6781</v>
      </c>
      <c r="E13" s="18" t="n">
        <v>494.4777029</v>
      </c>
      <c r="F13" s="20" t="n">
        <v>3.40187221</v>
      </c>
      <c r="G13" s="18" t="n">
        <v>515.40212524</v>
      </c>
      <c r="H13" s="20" t="n">
        <v>2.4209787</v>
      </c>
      <c r="I13" s="18" t="s">
        <v>481</v>
      </c>
      <c r="J13" s="20" t="s">
        <v>481</v>
      </c>
      <c r="K13" s="18" t="s">
        <v>481</v>
      </c>
      <c r="L13" s="20" t="s">
        <v>481</v>
      </c>
      <c r="M13" s="18" t="n">
        <v>436.36003517</v>
      </c>
      <c r="N13" s="20" t="n">
        <v>6.43426798</v>
      </c>
      <c r="O13" s="18" t="s">
        <v>481</v>
      </c>
      <c r="P13" s="20" t="s">
        <v>481</v>
      </c>
      <c r="Q13" s="18" t="n">
        <v>433.55690426</v>
      </c>
      <c r="R13" s="20" t="n">
        <v>7.09361518</v>
      </c>
    </row>
    <row r="14" spans="1:18">
      <c r="A14" s="15" t="s">
        <v>489</v>
      </c>
      <c r="B14" s="17" t="n">
        <v>5587</v>
      </c>
      <c r="C14" s="18">
        <f>(102.0/B14*100)</f>
        <v/>
      </c>
      <c r="D14" s="19" t="n">
        <v>5485</v>
      </c>
      <c r="E14" s="18" t="n">
        <v>479.12855146</v>
      </c>
      <c r="F14" s="20" t="n">
        <v>4.23802406</v>
      </c>
      <c r="G14" s="18" t="n">
        <v>546.07302798</v>
      </c>
      <c r="H14" s="20" t="n">
        <v>1.86624582</v>
      </c>
      <c r="I14" s="18" t="s">
        <v>481</v>
      </c>
      <c r="J14" s="20" t="s">
        <v>481</v>
      </c>
      <c r="K14" s="18" t="s">
        <v>481</v>
      </c>
      <c r="L14" s="20" t="s">
        <v>481</v>
      </c>
      <c r="M14" s="18" t="s">
        <v>481</v>
      </c>
      <c r="N14" s="20" t="s">
        <v>481</v>
      </c>
      <c r="O14" s="18" t="s">
        <v>481</v>
      </c>
      <c r="P14" s="20" t="s">
        <v>481</v>
      </c>
      <c r="Q14" s="18" t="n">
        <v>492.77706375</v>
      </c>
      <c r="R14" s="20" t="n">
        <v>8.27311761</v>
      </c>
    </row>
    <row r="15" spans="1:18">
      <c r="A15" s="15" t="s">
        <v>490</v>
      </c>
      <c r="B15" s="17" t="n">
        <v>5882</v>
      </c>
      <c r="C15" s="18">
        <f>(218.0/B15*100)</f>
        <v/>
      </c>
      <c r="D15" s="19" t="n">
        <v>5664</v>
      </c>
      <c r="E15" s="18" t="n">
        <v>486.49099529</v>
      </c>
      <c r="F15" s="20" t="n">
        <v>4.71132777</v>
      </c>
      <c r="G15" s="18" t="n">
        <v>542.33244063</v>
      </c>
      <c r="H15" s="20" t="n">
        <v>2.27883297</v>
      </c>
      <c r="I15" s="18" t="s">
        <v>481</v>
      </c>
      <c r="J15" s="20" t="s">
        <v>481</v>
      </c>
      <c r="K15" s="18" t="s">
        <v>481</v>
      </c>
      <c r="L15" s="20" t="s">
        <v>481</v>
      </c>
      <c r="M15" s="18" t="n">
        <v>375.95013089</v>
      </c>
      <c r="N15" s="20" t="n">
        <v>17.42774697</v>
      </c>
      <c r="O15" s="18" t="s">
        <v>481</v>
      </c>
      <c r="P15" s="20" t="s">
        <v>481</v>
      </c>
      <c r="Q15" s="18" t="n">
        <v>478.93893401</v>
      </c>
      <c r="R15" s="20" t="n">
        <v>5.88732618</v>
      </c>
    </row>
    <row r="16" spans="1:18">
      <c r="A16" s="15" t="s">
        <v>491</v>
      </c>
      <c r="B16" s="17" t="n">
        <v>6108</v>
      </c>
      <c r="C16" s="18">
        <f>(210.0/B16*100)</f>
        <v/>
      </c>
      <c r="D16" s="19" t="n">
        <v>5898</v>
      </c>
      <c r="E16" s="18" t="n">
        <v>440.12933613</v>
      </c>
      <c r="F16" s="20" t="n">
        <v>4.24096227</v>
      </c>
      <c r="G16" s="18" t="n">
        <v>513.93930958</v>
      </c>
      <c r="H16" s="20" t="n">
        <v>2.03244783</v>
      </c>
      <c r="I16" s="18" t="s">
        <v>481</v>
      </c>
      <c r="J16" s="20" t="s">
        <v>481</v>
      </c>
      <c r="K16" s="18" t="s">
        <v>481</v>
      </c>
      <c r="L16" s="20" t="s">
        <v>481</v>
      </c>
      <c r="M16" s="18" t="s">
        <v>481</v>
      </c>
      <c r="N16" s="20" t="s">
        <v>481</v>
      </c>
      <c r="O16" s="18" t="s">
        <v>481</v>
      </c>
      <c r="P16" s="20" t="s">
        <v>481</v>
      </c>
      <c r="Q16" s="18" t="n">
        <v>420.68503456</v>
      </c>
      <c r="R16" s="20" t="n">
        <v>8.29012477</v>
      </c>
    </row>
    <row r="17" spans="1:18">
      <c r="A17" s="15" t="s">
        <v>492</v>
      </c>
      <c r="B17" s="17" t="n">
        <v>6504</v>
      </c>
      <c r="C17" s="18">
        <f>(2822.0/B17*100)</f>
        <v/>
      </c>
      <c r="D17" s="19" t="n">
        <v>3682</v>
      </c>
      <c r="E17" s="18" t="n">
        <v>496.45209311</v>
      </c>
      <c r="F17" s="20" t="n">
        <v>5.30950495</v>
      </c>
      <c r="G17" s="18" t="n">
        <v>525.27108421</v>
      </c>
      <c r="H17" s="20" t="n">
        <v>3.68824918</v>
      </c>
      <c r="I17" s="18" t="s">
        <v>481</v>
      </c>
      <c r="J17" s="20" t="s">
        <v>481</v>
      </c>
      <c r="K17" s="18" t="s">
        <v>481</v>
      </c>
      <c r="L17" s="20" t="s">
        <v>481</v>
      </c>
      <c r="M17" s="18" t="n">
        <v>360.48925247</v>
      </c>
      <c r="N17" s="20" t="n">
        <v>12.44339086</v>
      </c>
      <c r="O17" s="18" t="s">
        <v>481</v>
      </c>
      <c r="P17" s="20" t="s">
        <v>481</v>
      </c>
      <c r="Q17" s="18" t="n">
        <v>472.98701309</v>
      </c>
      <c r="R17" s="20" t="n">
        <v>7.23497438</v>
      </c>
    </row>
    <row r="18" spans="1:18">
      <c r="A18" s="15" t="s">
        <v>493</v>
      </c>
      <c r="B18" s="17" t="n">
        <v>5532</v>
      </c>
      <c r="C18" s="18">
        <f>(33.0/B18*100)</f>
        <v/>
      </c>
      <c r="D18" s="19" t="n">
        <v>5499</v>
      </c>
      <c r="E18" s="18" t="n">
        <v>406.11715173</v>
      </c>
      <c r="F18" s="20" t="n">
        <v>4.69766216</v>
      </c>
      <c r="G18" s="18" t="n">
        <v>473.22781551</v>
      </c>
      <c r="H18" s="20" t="n">
        <v>3.35434547</v>
      </c>
      <c r="I18" s="18" t="s">
        <v>481</v>
      </c>
      <c r="J18" s="20" t="s">
        <v>481</v>
      </c>
      <c r="K18" s="18" t="s">
        <v>481</v>
      </c>
      <c r="L18" s="20" t="s">
        <v>481</v>
      </c>
      <c r="M18" s="18" t="s">
        <v>481</v>
      </c>
      <c r="N18" s="20" t="s">
        <v>481</v>
      </c>
      <c r="O18" s="18" t="s">
        <v>481</v>
      </c>
      <c r="P18" s="20" t="s">
        <v>481</v>
      </c>
      <c r="Q18" s="18" t="n">
        <v>395.16248338</v>
      </c>
      <c r="R18" s="20" t="n">
        <v>7.8006616</v>
      </c>
    </row>
    <row r="19" spans="1:18">
      <c r="A19" s="15" t="s">
        <v>494</v>
      </c>
      <c r="B19" s="17" t="n">
        <v>5658</v>
      </c>
      <c r="C19" s="18">
        <f>(541.0/B19*100)</f>
        <v/>
      </c>
      <c r="D19" s="19" t="n">
        <v>5117</v>
      </c>
      <c r="E19" s="18" t="n">
        <v>420.75867322</v>
      </c>
      <c r="F19" s="20" t="n">
        <v>3.88333076</v>
      </c>
      <c r="G19" s="18" t="n">
        <v>499.35440031</v>
      </c>
      <c r="H19" s="20" t="n">
        <v>2.59943391</v>
      </c>
      <c r="I19" s="18" t="s">
        <v>481</v>
      </c>
      <c r="J19" s="20" t="s">
        <v>481</v>
      </c>
      <c r="K19" s="18" t="s">
        <v>481</v>
      </c>
      <c r="L19" s="20" t="s">
        <v>481</v>
      </c>
      <c r="M19" s="18" t="s">
        <v>481</v>
      </c>
      <c r="N19" s="20" t="s">
        <v>481</v>
      </c>
      <c r="O19" s="18" t="s">
        <v>481</v>
      </c>
      <c r="P19" s="20" t="s">
        <v>481</v>
      </c>
      <c r="Q19" s="18" t="n">
        <v>405.4522575</v>
      </c>
      <c r="R19" s="20" t="n">
        <v>7.25831166</v>
      </c>
    </row>
    <row r="20" spans="1:18">
      <c r="A20" s="15" t="s">
        <v>495</v>
      </c>
      <c r="B20" s="17" t="n">
        <v>3371</v>
      </c>
      <c r="C20" s="18">
        <f>(75.0/B20*100)</f>
        <v/>
      </c>
      <c r="D20" s="19" t="n">
        <v>3296</v>
      </c>
      <c r="E20" s="18" t="n">
        <v>449.99058212</v>
      </c>
      <c r="F20" s="20" t="n">
        <v>3.24214913</v>
      </c>
      <c r="G20" s="18" t="n">
        <v>487.36221668</v>
      </c>
      <c r="H20" s="20" t="n">
        <v>2.03790343</v>
      </c>
      <c r="I20" s="18" t="s">
        <v>481</v>
      </c>
      <c r="J20" s="20" t="s">
        <v>481</v>
      </c>
      <c r="K20" s="18" t="s">
        <v>481</v>
      </c>
      <c r="L20" s="20" t="s">
        <v>481</v>
      </c>
      <c r="M20" s="18" t="s">
        <v>481</v>
      </c>
      <c r="N20" s="20" t="s">
        <v>481</v>
      </c>
      <c r="O20" s="18" t="s">
        <v>481</v>
      </c>
      <c r="P20" s="20" t="s">
        <v>481</v>
      </c>
      <c r="Q20" s="18" t="n">
        <v>437.92889829</v>
      </c>
      <c r="R20" s="20" t="n">
        <v>5.83100436</v>
      </c>
    </row>
    <row r="21" spans="1:18">
      <c r="A21" s="15" t="s">
        <v>496</v>
      </c>
      <c r="B21" s="17" t="n">
        <v>5741</v>
      </c>
      <c r="C21" s="18">
        <f>(97.0/B21*100)</f>
        <v/>
      </c>
      <c r="D21" s="19" t="n">
        <v>5644</v>
      </c>
      <c r="E21" s="18" t="n">
        <v>459.18252355</v>
      </c>
      <c r="F21" s="20" t="n">
        <v>3.96266971</v>
      </c>
      <c r="G21" s="18" t="n">
        <v>515.45301365</v>
      </c>
      <c r="H21" s="20" t="n">
        <v>2.28758533</v>
      </c>
      <c r="I21" s="18" t="s">
        <v>481</v>
      </c>
      <c r="J21" s="20" t="s">
        <v>481</v>
      </c>
      <c r="K21" s="18" t="s">
        <v>481</v>
      </c>
      <c r="L21" s="20" t="s">
        <v>481</v>
      </c>
      <c r="M21" s="18" t="s">
        <v>481</v>
      </c>
      <c r="N21" s="20" t="s">
        <v>481</v>
      </c>
      <c r="O21" s="18" t="s">
        <v>481</v>
      </c>
      <c r="P21" s="20" t="s">
        <v>481</v>
      </c>
      <c r="Q21" s="18" t="n">
        <v>478.11278275</v>
      </c>
      <c r="R21" s="20" t="n">
        <v>6.54196425</v>
      </c>
    </row>
    <row r="22" spans="1:18">
      <c r="A22" s="15" t="s">
        <v>497</v>
      </c>
      <c r="B22" s="17" t="n">
        <v>6598</v>
      </c>
      <c r="C22" s="18">
        <f>(46.0/B22*100)</f>
        <v/>
      </c>
      <c r="D22" s="19" t="n">
        <v>6552</v>
      </c>
      <c r="E22" s="18" t="n">
        <v>431.54004176</v>
      </c>
      <c r="F22" s="20" t="n">
        <v>3.81762497</v>
      </c>
      <c r="G22" s="18" t="n">
        <v>494.70319309</v>
      </c>
      <c r="H22" s="20" t="n">
        <v>3.11462137</v>
      </c>
      <c r="I22" s="18" t="s">
        <v>481</v>
      </c>
      <c r="J22" s="20" t="s">
        <v>481</v>
      </c>
      <c r="K22" s="18" t="s">
        <v>481</v>
      </c>
      <c r="L22" s="20" t="s">
        <v>481</v>
      </c>
      <c r="M22" s="18" t="s">
        <v>481</v>
      </c>
      <c r="N22" s="20" t="s">
        <v>481</v>
      </c>
      <c r="O22" s="18" t="n">
        <v>380.23725468</v>
      </c>
      <c r="P22" s="20" t="n">
        <v>49.097671</v>
      </c>
      <c r="Q22" s="18" t="n">
        <v>375.20141964</v>
      </c>
      <c r="R22" s="20" t="n">
        <v>7.77642822</v>
      </c>
    </row>
    <row r="23" spans="1:18">
      <c r="A23" s="15" t="s">
        <v>498</v>
      </c>
      <c r="B23" s="17" t="n">
        <v>11583</v>
      </c>
      <c r="C23" s="18">
        <f>(329.0/B23*100)</f>
        <v/>
      </c>
      <c r="D23" s="19" t="n">
        <v>11254</v>
      </c>
      <c r="E23" s="18" t="n">
        <v>444.57378999</v>
      </c>
      <c r="F23" s="20" t="n">
        <v>3.36911585</v>
      </c>
      <c r="G23" s="18" t="n">
        <v>495.90254627</v>
      </c>
      <c r="H23" s="20" t="n">
        <v>2.7323569</v>
      </c>
      <c r="I23" s="18" t="s">
        <v>481</v>
      </c>
      <c r="J23" s="20" t="s">
        <v>481</v>
      </c>
      <c r="K23" s="18" t="s">
        <v>481</v>
      </c>
      <c r="L23" s="20" t="s">
        <v>481</v>
      </c>
      <c r="M23" s="18" t="s">
        <v>481</v>
      </c>
      <c r="N23" s="20" t="s">
        <v>481</v>
      </c>
      <c r="O23" s="18" t="s">
        <v>481</v>
      </c>
      <c r="P23" s="20" t="s">
        <v>481</v>
      </c>
      <c r="Q23" s="18" t="n">
        <v>427.83072216</v>
      </c>
      <c r="R23" s="20" t="n">
        <v>7.20618973</v>
      </c>
    </row>
    <row r="24" spans="1:18">
      <c r="A24" s="15" t="s">
        <v>499</v>
      </c>
      <c r="B24" s="17" t="n">
        <v>6647</v>
      </c>
      <c r="C24" s="18">
        <f>(23.0/B24*100)</f>
        <v/>
      </c>
      <c r="D24" s="19" t="n">
        <v>6624</v>
      </c>
      <c r="E24" s="18" t="n">
        <v>456.75454586</v>
      </c>
      <c r="F24" s="20" t="n">
        <v>6.63488687</v>
      </c>
      <c r="G24" s="18" t="n">
        <v>546.81541641</v>
      </c>
      <c r="H24" s="20" t="n">
        <v>2.73808001</v>
      </c>
      <c r="I24" s="18" t="s">
        <v>481</v>
      </c>
      <c r="J24" s="20" t="s">
        <v>481</v>
      </c>
      <c r="K24" s="18" t="s">
        <v>481</v>
      </c>
      <c r="L24" s="20" t="s">
        <v>481</v>
      </c>
      <c r="M24" s="18" t="s">
        <v>481</v>
      </c>
      <c r="N24" s="20" t="s">
        <v>481</v>
      </c>
      <c r="O24" s="18" t="s">
        <v>481</v>
      </c>
      <c r="P24" s="20" t="s">
        <v>481</v>
      </c>
      <c r="Q24" s="18" t="n">
        <v>495.82848153</v>
      </c>
      <c r="R24" s="20" t="n">
        <v>10.96237513</v>
      </c>
    </row>
    <row r="25" spans="1:18">
      <c r="A25" s="15" t="s">
        <v>500</v>
      </c>
      <c r="B25" s="17" t="n">
        <v>5581</v>
      </c>
      <c r="C25" s="18">
        <f>(26.0/B25*100)</f>
        <v/>
      </c>
      <c r="D25" s="19" t="n">
        <v>5555</v>
      </c>
      <c r="E25" s="18" t="n">
        <v>418.4427339</v>
      </c>
      <c r="F25" s="20" t="n">
        <v>7.33123651</v>
      </c>
      <c r="G25" s="18" t="n">
        <v>522.45878816</v>
      </c>
      <c r="H25" s="20" t="n">
        <v>3.07453286</v>
      </c>
      <c r="I25" s="18" t="s">
        <v>481</v>
      </c>
      <c r="J25" s="20" t="s">
        <v>481</v>
      </c>
      <c r="K25" s="18" t="s">
        <v>481</v>
      </c>
      <c r="L25" s="20" t="s">
        <v>481</v>
      </c>
      <c r="M25" s="18" t="s">
        <v>481</v>
      </c>
      <c r="N25" s="20" t="s">
        <v>481</v>
      </c>
      <c r="O25" s="18" t="s">
        <v>481</v>
      </c>
      <c r="P25" s="20" t="s">
        <v>481</v>
      </c>
      <c r="Q25" s="18" t="n">
        <v>488.80074759</v>
      </c>
      <c r="R25" s="20" t="n">
        <v>9.44173348</v>
      </c>
    </row>
    <row r="26" spans="1:18">
      <c r="A26" s="15" t="s">
        <v>501</v>
      </c>
      <c r="B26" s="17" t="n">
        <v>4869</v>
      </c>
      <c r="C26" s="18">
        <f>(108.0/B26*100)</f>
        <v/>
      </c>
      <c r="D26" s="19" t="n">
        <v>4761</v>
      </c>
      <c r="E26" s="18" t="n">
        <v>445.68884258</v>
      </c>
      <c r="F26" s="20" t="n">
        <v>3.63711784</v>
      </c>
      <c r="G26" s="18" t="n">
        <v>500.57213006</v>
      </c>
      <c r="H26" s="20" t="n">
        <v>1.59850559</v>
      </c>
      <c r="I26" s="18" t="s">
        <v>481</v>
      </c>
      <c r="J26" s="20" t="s">
        <v>481</v>
      </c>
      <c r="K26" s="18" t="s">
        <v>481</v>
      </c>
      <c r="L26" s="20" t="s">
        <v>481</v>
      </c>
      <c r="M26" s="18" t="s">
        <v>481</v>
      </c>
      <c r="N26" s="20" t="s">
        <v>481</v>
      </c>
      <c r="O26" s="18" t="s">
        <v>481</v>
      </c>
      <c r="P26" s="20" t="s">
        <v>481</v>
      </c>
      <c r="Q26" s="18" t="n">
        <v>456.48832368</v>
      </c>
      <c r="R26" s="20" t="n">
        <v>6.39370807</v>
      </c>
    </row>
    <row r="27" spans="1:18">
      <c r="A27" s="15" t="s">
        <v>502</v>
      </c>
      <c r="B27" s="17" t="n">
        <v>5299</v>
      </c>
      <c r="C27" s="18">
        <f>(245.0/B27*100)</f>
        <v/>
      </c>
      <c r="D27" s="19" t="n">
        <v>5054</v>
      </c>
      <c r="E27" s="18" t="n">
        <v>437.69673787</v>
      </c>
      <c r="F27" s="20" t="n">
        <v>3.58148819</v>
      </c>
      <c r="G27" s="18" t="n">
        <v>501.52604537</v>
      </c>
      <c r="H27" s="20" t="n">
        <v>1.32339332</v>
      </c>
      <c r="I27" s="18" t="s">
        <v>481</v>
      </c>
      <c r="J27" s="20" t="s">
        <v>481</v>
      </c>
      <c r="K27" s="18" t="s">
        <v>481</v>
      </c>
      <c r="L27" s="20" t="s">
        <v>481</v>
      </c>
      <c r="M27" s="18" t="s">
        <v>481</v>
      </c>
      <c r="N27" s="20" t="s">
        <v>481</v>
      </c>
      <c r="O27" s="18" t="s">
        <v>481</v>
      </c>
      <c r="P27" s="20" t="s">
        <v>481</v>
      </c>
      <c r="Q27" s="18" t="n">
        <v>423.18106432</v>
      </c>
      <c r="R27" s="20" t="n">
        <v>4.88045458</v>
      </c>
    </row>
    <row r="28" spans="1:18">
      <c r="A28" s="15" t="s">
        <v>503</v>
      </c>
      <c r="B28" s="17" t="n">
        <v>7568</v>
      </c>
      <c r="C28" s="18">
        <f>(640.0/B28*100)</f>
        <v/>
      </c>
      <c r="D28" s="19" t="n">
        <v>6928</v>
      </c>
      <c r="E28" s="18" t="n">
        <v>396.39933226</v>
      </c>
      <c r="F28" s="20" t="n">
        <v>3.01877113</v>
      </c>
      <c r="G28" s="18" t="n">
        <v>428.42632234</v>
      </c>
      <c r="H28" s="20" t="n">
        <v>2.33905449</v>
      </c>
      <c r="I28" s="18" t="s">
        <v>481</v>
      </c>
      <c r="J28" s="20" t="s">
        <v>481</v>
      </c>
      <c r="K28" s="18" t="s">
        <v>481</v>
      </c>
      <c r="L28" s="20" t="s">
        <v>481</v>
      </c>
      <c r="M28" s="18" t="s">
        <v>481</v>
      </c>
      <c r="N28" s="20" t="s">
        <v>481</v>
      </c>
      <c r="O28" s="18" t="s">
        <v>481</v>
      </c>
      <c r="P28" s="20" t="s">
        <v>481</v>
      </c>
      <c r="Q28" s="18" t="n">
        <v>392.93024316</v>
      </c>
      <c r="R28" s="20" t="n">
        <v>5.65517902</v>
      </c>
    </row>
    <row r="29" spans="1:18">
      <c r="A29" s="15" t="s">
        <v>504</v>
      </c>
      <c r="B29" s="17" t="n">
        <v>5385</v>
      </c>
      <c r="C29" s="18">
        <f>(30.0/B29*100)</f>
        <v/>
      </c>
      <c r="D29" s="19" t="n">
        <v>5355</v>
      </c>
      <c r="E29" s="18" t="n">
        <v>488.04469803</v>
      </c>
      <c r="F29" s="20" t="n">
        <v>3.18140862</v>
      </c>
      <c r="G29" s="18" t="n">
        <v>530.6798902</v>
      </c>
      <c r="H29" s="20" t="n">
        <v>2.58034864</v>
      </c>
      <c r="I29" s="18" t="s">
        <v>481</v>
      </c>
      <c r="J29" s="20" t="s">
        <v>481</v>
      </c>
      <c r="K29" s="18" t="s">
        <v>481</v>
      </c>
      <c r="L29" s="20" t="s">
        <v>481</v>
      </c>
      <c r="M29" s="18" t="n">
        <v>358.28551468</v>
      </c>
      <c r="N29" s="20" t="n">
        <v>8.567023300000001</v>
      </c>
      <c r="O29" s="18" t="s">
        <v>481</v>
      </c>
      <c r="P29" s="20" t="s">
        <v>481</v>
      </c>
      <c r="Q29" s="18" t="n">
        <v>436.00853458</v>
      </c>
      <c r="R29" s="20" t="n">
        <v>11.96200375</v>
      </c>
    </row>
    <row r="30" spans="1:18">
      <c r="A30" s="15" t="s">
        <v>505</v>
      </c>
      <c r="B30" s="17" t="n">
        <v>4520</v>
      </c>
      <c r="C30" s="18">
        <f>(290.0/B30*100)</f>
        <v/>
      </c>
      <c r="D30" s="19" t="n">
        <v>4230</v>
      </c>
      <c r="E30" s="18" t="n">
        <v>475.4076073</v>
      </c>
      <c r="F30" s="20" t="n">
        <v>3.94571238</v>
      </c>
      <c r="G30" s="18" t="n">
        <v>537.3066943600001</v>
      </c>
      <c r="H30" s="20" t="n">
        <v>2.60647148</v>
      </c>
      <c r="I30" s="18" t="s">
        <v>481</v>
      </c>
      <c r="J30" s="20" t="s">
        <v>481</v>
      </c>
      <c r="K30" s="18" t="s">
        <v>481</v>
      </c>
      <c r="L30" s="20" t="s">
        <v>481</v>
      </c>
      <c r="M30" s="18" t="s">
        <v>481</v>
      </c>
      <c r="N30" s="20" t="s">
        <v>481</v>
      </c>
      <c r="O30" s="18" t="s">
        <v>481</v>
      </c>
      <c r="P30" s="20" t="s">
        <v>481</v>
      </c>
      <c r="Q30" s="18" t="n">
        <v>454.40036611</v>
      </c>
      <c r="R30" s="20" t="n">
        <v>5.81256667</v>
      </c>
    </row>
    <row r="31" spans="1:18">
      <c r="A31" s="15" t="s">
        <v>506</v>
      </c>
      <c r="B31" s="17" t="n">
        <v>5456</v>
      </c>
      <c r="C31" s="18">
        <f>(161.0/B31*100)</f>
        <v/>
      </c>
      <c r="D31" s="19" t="n">
        <v>5295</v>
      </c>
      <c r="E31" s="18" t="n">
        <v>482.94033261</v>
      </c>
      <c r="F31" s="20" t="n">
        <v>2.75122352</v>
      </c>
      <c r="G31" s="18" t="n">
        <v>514.2550389100001</v>
      </c>
      <c r="H31" s="20" t="n">
        <v>2.36895649</v>
      </c>
      <c r="I31" s="18" t="s">
        <v>481</v>
      </c>
      <c r="J31" s="20" t="s">
        <v>481</v>
      </c>
      <c r="K31" s="18" t="s">
        <v>481</v>
      </c>
      <c r="L31" s="20" t="s">
        <v>481</v>
      </c>
      <c r="M31" s="18" t="s">
        <v>481</v>
      </c>
      <c r="N31" s="20" t="s">
        <v>481</v>
      </c>
      <c r="O31" s="18" t="s">
        <v>481</v>
      </c>
      <c r="P31" s="20" t="s">
        <v>481</v>
      </c>
      <c r="Q31" s="18" t="n">
        <v>436.63965535</v>
      </c>
      <c r="R31" s="20" t="n">
        <v>5.97421239</v>
      </c>
    </row>
    <row r="32" spans="1:18">
      <c r="A32" s="15" t="s">
        <v>507</v>
      </c>
      <c r="B32" s="17" t="n">
        <v>4478</v>
      </c>
      <c r="C32" s="18">
        <f>(6.0/B32*100)</f>
        <v/>
      </c>
      <c r="D32" s="19" t="n">
        <v>4472</v>
      </c>
      <c r="E32" s="18" t="n">
        <v>453.65044108</v>
      </c>
      <c r="F32" s="20" t="n">
        <v>3.83702557</v>
      </c>
      <c r="G32" s="18" t="n">
        <v>513.33901042</v>
      </c>
      <c r="H32" s="20" t="n">
        <v>2.54478314</v>
      </c>
      <c r="I32" s="18" t="s">
        <v>481</v>
      </c>
      <c r="J32" s="20" t="s">
        <v>481</v>
      </c>
      <c r="K32" s="18" t="s">
        <v>481</v>
      </c>
      <c r="L32" s="20" t="s">
        <v>481</v>
      </c>
      <c r="M32" s="18" t="s">
        <v>481</v>
      </c>
      <c r="N32" s="20" t="s">
        <v>481</v>
      </c>
      <c r="O32" s="18" t="s">
        <v>481</v>
      </c>
      <c r="P32" s="20" t="s">
        <v>481</v>
      </c>
      <c r="Q32" s="18" t="n">
        <v>463.25126502</v>
      </c>
      <c r="R32" s="20" t="n">
        <v>7.68399122</v>
      </c>
    </row>
    <row r="33" spans="1:18">
      <c r="A33" s="15" t="s">
        <v>508</v>
      </c>
      <c r="B33" s="17" t="n">
        <v>7325</v>
      </c>
      <c r="C33" s="18">
        <f>(90.0/B33*100)</f>
        <v/>
      </c>
      <c r="D33" s="19" t="n">
        <v>7235</v>
      </c>
      <c r="E33" s="18" t="n">
        <v>434.80056754</v>
      </c>
      <c r="F33" s="20" t="n">
        <v>4.23795344</v>
      </c>
      <c r="G33" s="18" t="n">
        <v>514.38924792</v>
      </c>
      <c r="H33" s="20" t="n">
        <v>2.31413463</v>
      </c>
      <c r="I33" s="18" t="s">
        <v>481</v>
      </c>
      <c r="J33" s="20" t="s">
        <v>481</v>
      </c>
      <c r="K33" s="18" t="s">
        <v>481</v>
      </c>
      <c r="L33" s="20" t="s">
        <v>481</v>
      </c>
      <c r="M33" s="18" t="s">
        <v>481</v>
      </c>
      <c r="N33" s="20" t="s">
        <v>481</v>
      </c>
      <c r="O33" s="18" t="s">
        <v>481</v>
      </c>
      <c r="P33" s="20" t="s">
        <v>481</v>
      </c>
      <c r="Q33" s="18" t="n">
        <v>447.09964513</v>
      </c>
      <c r="R33" s="20" t="n">
        <v>8.14151775</v>
      </c>
    </row>
    <row r="34" spans="1:18">
      <c r="A34" s="15" t="s">
        <v>509</v>
      </c>
      <c r="B34" s="17" t="n">
        <v>6350</v>
      </c>
      <c r="C34" s="18">
        <f>(119.0/B34*100)</f>
        <v/>
      </c>
      <c r="D34" s="19" t="n">
        <v>6231</v>
      </c>
      <c r="E34" s="18" t="n">
        <v>433.02430426</v>
      </c>
      <c r="F34" s="20" t="n">
        <v>3.53701953</v>
      </c>
      <c r="G34" s="18" t="n">
        <v>482.72677601</v>
      </c>
      <c r="H34" s="20" t="n">
        <v>2.51645451</v>
      </c>
      <c r="I34" s="18" t="s">
        <v>481</v>
      </c>
      <c r="J34" s="20" t="s">
        <v>481</v>
      </c>
      <c r="K34" s="18" t="s">
        <v>481</v>
      </c>
      <c r="L34" s="20" t="s">
        <v>481</v>
      </c>
      <c r="M34" s="18" t="n">
        <v>306.56969545</v>
      </c>
      <c r="N34" s="20" t="n">
        <v>10.27624616</v>
      </c>
      <c r="O34" s="18" t="s">
        <v>481</v>
      </c>
      <c r="P34" s="20" t="s">
        <v>481</v>
      </c>
      <c r="Q34" s="18" t="n">
        <v>408.55530428</v>
      </c>
      <c r="R34" s="20" t="n">
        <v>6.92828453</v>
      </c>
    </row>
    <row r="35" spans="1:18">
      <c r="A35" s="15" t="s">
        <v>510</v>
      </c>
      <c r="B35" s="17" t="n">
        <v>6406</v>
      </c>
      <c r="C35" s="18">
        <f>(98.0/B35*100)</f>
        <v/>
      </c>
      <c r="D35" s="19" t="n">
        <v>6308</v>
      </c>
      <c r="E35" s="18" t="n">
        <v>447.8514963</v>
      </c>
      <c r="F35" s="20" t="n">
        <v>4.25272658</v>
      </c>
      <c r="G35" s="18" t="n">
        <v>525.01069476</v>
      </c>
      <c r="H35" s="20" t="n">
        <v>1.45091102</v>
      </c>
      <c r="I35" s="18" t="s">
        <v>481</v>
      </c>
      <c r="J35" s="20" t="s">
        <v>481</v>
      </c>
      <c r="K35" s="18" t="s">
        <v>481</v>
      </c>
      <c r="L35" s="20" t="s">
        <v>481</v>
      </c>
      <c r="M35" s="18" t="n">
        <v>374.85244494</v>
      </c>
      <c r="N35" s="20" t="n">
        <v>5.84040672</v>
      </c>
      <c r="O35" s="18" t="s">
        <v>481</v>
      </c>
      <c r="P35" s="20" t="s">
        <v>481</v>
      </c>
      <c r="Q35" s="18" t="n">
        <v>467.74438616</v>
      </c>
      <c r="R35" s="20" t="n">
        <v>6.83189395</v>
      </c>
    </row>
    <row r="36" spans="1:18">
      <c r="A36" s="15" t="s">
        <v>511</v>
      </c>
      <c r="B36" s="17" t="n">
        <v>6736</v>
      </c>
      <c r="C36" s="18">
        <f>(116.0/B36*100)</f>
        <v/>
      </c>
      <c r="D36" s="19" t="n">
        <v>6620</v>
      </c>
      <c r="E36" s="18" t="n">
        <v>468.0395982</v>
      </c>
      <c r="F36" s="20" t="n">
        <v>2.60749761</v>
      </c>
      <c r="G36" s="18" t="n">
        <v>508.28780171</v>
      </c>
      <c r="H36" s="20" t="n">
        <v>2.0236417</v>
      </c>
      <c r="I36" s="18" t="s">
        <v>481</v>
      </c>
      <c r="J36" s="20" t="s">
        <v>481</v>
      </c>
      <c r="K36" s="18" t="s">
        <v>481</v>
      </c>
      <c r="L36" s="20" t="s">
        <v>481</v>
      </c>
      <c r="M36" s="18" t="s">
        <v>481</v>
      </c>
      <c r="N36" s="20" t="s">
        <v>481</v>
      </c>
      <c r="O36" s="18" t="s">
        <v>481</v>
      </c>
      <c r="P36" s="20" t="s">
        <v>481</v>
      </c>
      <c r="Q36" s="18" t="n">
        <v>440.83132417</v>
      </c>
      <c r="R36" s="20" t="n">
        <v>6.02806228</v>
      </c>
    </row>
    <row r="37" spans="1:18">
      <c r="A37" s="15" t="s">
        <v>512</v>
      </c>
      <c r="B37" s="17" t="n">
        <v>5458</v>
      </c>
      <c r="C37" s="18">
        <f>(254.0/B37*100)</f>
        <v/>
      </c>
      <c r="D37" s="19" t="n">
        <v>5204</v>
      </c>
      <c r="E37" s="18" t="n">
        <v>457.01124078</v>
      </c>
      <c r="F37" s="20" t="n">
        <v>4.03098521</v>
      </c>
      <c r="G37" s="18" t="n">
        <v>510.80809388</v>
      </c>
      <c r="H37" s="20" t="n">
        <v>3.40215498</v>
      </c>
      <c r="I37" s="18" t="s">
        <v>481</v>
      </c>
      <c r="J37" s="20" t="s">
        <v>481</v>
      </c>
      <c r="K37" s="18" t="s">
        <v>481</v>
      </c>
      <c r="L37" s="20" t="s">
        <v>481</v>
      </c>
      <c r="M37" s="18" t="s">
        <v>481</v>
      </c>
      <c r="N37" s="20" t="s">
        <v>481</v>
      </c>
      <c r="O37" s="18" t="s">
        <v>481</v>
      </c>
      <c r="P37" s="20" t="s">
        <v>481</v>
      </c>
      <c r="Q37" s="18" t="n">
        <v>426.81650549</v>
      </c>
      <c r="R37" s="20" t="n">
        <v>6.57237856</v>
      </c>
    </row>
    <row r="38" spans="1:18">
      <c r="A38" s="15" t="s">
        <v>513</v>
      </c>
      <c r="B38" s="17" t="n">
        <v>5860</v>
      </c>
      <c r="C38" s="18">
        <f>(36.0/B38*100)</f>
        <v/>
      </c>
      <c r="D38" s="19" t="n">
        <v>5824</v>
      </c>
      <c r="E38" s="18" t="n">
        <v>461.67208788</v>
      </c>
      <c r="F38" s="20" t="n">
        <v>4.57536121</v>
      </c>
      <c r="G38" s="18" t="n">
        <v>518.8040350700001</v>
      </c>
      <c r="H38" s="20" t="n">
        <v>2.99891844</v>
      </c>
      <c r="I38" s="18" t="s">
        <v>481</v>
      </c>
      <c r="J38" s="20" t="s">
        <v>481</v>
      </c>
      <c r="K38" s="18" t="s">
        <v>481</v>
      </c>
      <c r="L38" s="20" t="s">
        <v>481</v>
      </c>
      <c r="M38" s="18" t="s">
        <v>481</v>
      </c>
      <c r="N38" s="20" t="s">
        <v>481</v>
      </c>
      <c r="O38" s="18" t="s">
        <v>481</v>
      </c>
      <c r="P38" s="20" t="s">
        <v>481</v>
      </c>
      <c r="Q38" s="18" t="n">
        <v>493.93498875</v>
      </c>
      <c r="R38" s="20" t="n">
        <v>5.17719825</v>
      </c>
    </row>
    <row r="39" spans="1:18">
      <c r="A39" s="15" t="s">
        <v>514</v>
      </c>
      <c r="B39" s="17" t="n">
        <v>5895</v>
      </c>
      <c r="C39" s="18">
        <f>(34.0/B39*100)</f>
        <v/>
      </c>
      <c r="D39" s="19" t="n">
        <v>5861</v>
      </c>
      <c r="E39" s="18" t="n">
        <v>393.48372795</v>
      </c>
      <c r="F39" s="20" t="n">
        <v>3.61256662</v>
      </c>
      <c r="G39" s="18" t="n">
        <v>442.36288675</v>
      </c>
      <c r="H39" s="20" t="n">
        <v>4.21730139</v>
      </c>
      <c r="I39" s="18" t="s">
        <v>481</v>
      </c>
      <c r="J39" s="20" t="s">
        <v>481</v>
      </c>
      <c r="K39" s="18" t="s">
        <v>481</v>
      </c>
      <c r="L39" s="20" t="s">
        <v>481</v>
      </c>
      <c r="M39" s="18" t="s">
        <v>481</v>
      </c>
      <c r="N39" s="20" t="s">
        <v>481</v>
      </c>
      <c r="O39" s="18" t="s">
        <v>481</v>
      </c>
      <c r="P39" s="20" t="s">
        <v>481</v>
      </c>
      <c r="Q39" s="18" t="n">
        <v>385.11060131</v>
      </c>
      <c r="R39" s="20" t="n">
        <v>7.77429713</v>
      </c>
    </row>
    <row r="40" spans="1:18">
      <c r="A40" s="15" t="s">
        <v>515</v>
      </c>
      <c r="B40" s="17" t="n">
        <v>14157</v>
      </c>
      <c r="C40" s="18">
        <f>(467.0/B40*100)</f>
        <v/>
      </c>
      <c r="D40" s="19" t="n">
        <v>13690</v>
      </c>
      <c r="E40" s="18" t="n">
        <v>473.76259959</v>
      </c>
      <c r="F40" s="20" t="n">
        <v>3.70347882</v>
      </c>
      <c r="G40" s="18" t="n">
        <v>525.17874546</v>
      </c>
      <c r="H40" s="20" t="n">
        <v>2.58305629</v>
      </c>
      <c r="I40" s="18" t="s">
        <v>481</v>
      </c>
      <c r="J40" s="20" t="s">
        <v>481</v>
      </c>
      <c r="K40" s="18" t="s">
        <v>481</v>
      </c>
      <c r="L40" s="20" t="s">
        <v>481</v>
      </c>
      <c r="M40" s="18" t="s">
        <v>481</v>
      </c>
      <c r="N40" s="20" t="s">
        <v>481</v>
      </c>
      <c r="O40" s="18" t="s">
        <v>481</v>
      </c>
      <c r="P40" s="20" t="s">
        <v>481</v>
      </c>
      <c r="Q40" s="18" t="n">
        <v>450.22322606</v>
      </c>
      <c r="R40" s="20" t="n">
        <v>6.246474</v>
      </c>
    </row>
    <row r="41" spans="1:18">
      <c r="A41" s="15" t="s">
        <v>516</v>
      </c>
      <c r="B41" s="17" t="n">
        <v>5712</v>
      </c>
      <c r="C41" s="18">
        <f>(83.0/B41*100)</f>
        <v/>
      </c>
      <c r="D41" s="19" t="n">
        <v>5629</v>
      </c>
      <c r="E41" s="18" t="n">
        <v>458.94262229</v>
      </c>
      <c r="F41" s="20" t="n">
        <v>3.76934313</v>
      </c>
      <c r="G41" s="18" t="n">
        <v>518.07449094</v>
      </c>
      <c r="H41" s="20" t="n">
        <v>2.91562173</v>
      </c>
      <c r="I41" s="18" t="s">
        <v>481</v>
      </c>
      <c r="J41" s="20" t="s">
        <v>481</v>
      </c>
      <c r="K41" s="18" t="s">
        <v>481</v>
      </c>
      <c r="L41" s="20" t="s">
        <v>481</v>
      </c>
      <c r="M41" s="18" t="n">
        <v>387.44235424</v>
      </c>
      <c r="N41" s="20" t="n">
        <v>14.52510266</v>
      </c>
      <c r="O41" s="18" t="s">
        <v>481</v>
      </c>
      <c r="P41" s="20" t="s">
        <v>481</v>
      </c>
      <c r="Q41" s="18" t="n">
        <v>446.38294674</v>
      </c>
      <c r="R41" s="20" t="n">
        <v>10.28243051</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375.7451021</v>
      </c>
      <c r="N45" s="20" t="n">
        <v>2.64238063</v>
      </c>
      <c r="O45" s="18" t="s">
        <v>481</v>
      </c>
      <c r="P45" s="20" t="s">
        <v>481</v>
      </c>
      <c r="Q45" s="18" t="s">
        <v>481</v>
      </c>
      <c r="R45" s="20" t="s">
        <v>481</v>
      </c>
    </row>
    <row r="46" spans="1:18">
      <c r="A46" s="15" t="s">
        <v>521</v>
      </c>
      <c r="B46" s="17" t="n">
        <v>23141</v>
      </c>
      <c r="C46" s="18">
        <f>(2423.0/B46*100)</f>
        <v/>
      </c>
      <c r="D46" s="19" t="n">
        <v>20718</v>
      </c>
      <c r="E46" s="18" t="n">
        <v>383.86592075</v>
      </c>
      <c r="F46" s="20" t="n">
        <v>2.65642096</v>
      </c>
      <c r="G46" s="18" t="n">
        <v>434.31871323</v>
      </c>
      <c r="H46" s="20" t="n">
        <v>3.51563882</v>
      </c>
      <c r="I46" s="18" t="s">
        <v>481</v>
      </c>
      <c r="J46" s="20" t="s">
        <v>481</v>
      </c>
      <c r="K46" s="18" t="s">
        <v>481</v>
      </c>
      <c r="L46" s="20" t="s">
        <v>481</v>
      </c>
      <c r="M46" s="18" t="s">
        <v>481</v>
      </c>
      <c r="N46" s="20" t="s">
        <v>481</v>
      </c>
      <c r="O46" s="18" t="s">
        <v>481</v>
      </c>
      <c r="P46" s="20" t="s">
        <v>481</v>
      </c>
      <c r="Q46" s="18" t="n">
        <v>382.54077732</v>
      </c>
      <c r="R46" s="20" t="n">
        <v>2.32693149</v>
      </c>
    </row>
    <row r="47" spans="1:18">
      <c r="A47" s="15" t="s">
        <v>522</v>
      </c>
      <c r="B47" s="17" t="n">
        <v>5928</v>
      </c>
      <c r="C47" s="18">
        <f>(498.0/B47*100)</f>
        <v/>
      </c>
      <c r="D47" s="19" t="n">
        <v>5430</v>
      </c>
      <c r="E47" s="18" t="n">
        <v>403.07039322</v>
      </c>
      <c r="F47" s="20" t="n">
        <v>4.72748031</v>
      </c>
      <c r="G47" s="18" t="n">
        <v>480.69501105</v>
      </c>
      <c r="H47" s="20" t="n">
        <v>4.01719308</v>
      </c>
      <c r="I47" s="18" t="s">
        <v>481</v>
      </c>
      <c r="J47" s="20" t="s">
        <v>481</v>
      </c>
      <c r="K47" s="18" t="s">
        <v>481</v>
      </c>
      <c r="L47" s="20" t="s">
        <v>481</v>
      </c>
      <c r="M47" s="18" t="s">
        <v>481</v>
      </c>
      <c r="N47" s="20" t="s">
        <v>481</v>
      </c>
      <c r="O47" s="18" t="s">
        <v>481</v>
      </c>
      <c r="P47" s="20" t="s">
        <v>481</v>
      </c>
      <c r="Q47" s="18" t="n">
        <v>383.40803007</v>
      </c>
      <c r="R47" s="20" t="n">
        <v>5.67188969</v>
      </c>
    </row>
    <row r="48" spans="1:18">
      <c r="A48" s="15" t="s">
        <v>523</v>
      </c>
      <c r="B48" s="17" t="n">
        <v>9841</v>
      </c>
      <c r="C48" s="18">
        <f>(9.0/B48*100)</f>
        <v/>
      </c>
      <c r="D48" s="19" t="n">
        <v>9832</v>
      </c>
      <c r="E48" s="18" t="n">
        <v>431.90736848</v>
      </c>
      <c r="F48" s="20" t="n">
        <v>6.66576254</v>
      </c>
      <c r="G48" s="18" t="n">
        <v>530.04507067</v>
      </c>
      <c r="H48" s="20" t="n">
        <v>4.50058885</v>
      </c>
      <c r="I48" s="18" t="s">
        <v>481</v>
      </c>
      <c r="J48" s="20" t="s">
        <v>481</v>
      </c>
      <c r="K48" s="18" t="s">
        <v>481</v>
      </c>
      <c r="L48" s="20" t="s">
        <v>481</v>
      </c>
      <c r="M48" s="18" t="s">
        <v>481</v>
      </c>
      <c r="N48" s="20" t="s">
        <v>481</v>
      </c>
      <c r="O48" s="18" t="s">
        <v>481</v>
      </c>
      <c r="P48" s="20" t="s">
        <v>481</v>
      </c>
      <c r="Q48" s="18" t="n">
        <v>477.68520964</v>
      </c>
      <c r="R48" s="20" t="n">
        <v>10.89734912</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432.22624802</v>
      </c>
      <c r="N49" s="20" t="n">
        <v>2.8653235</v>
      </c>
      <c r="O49" s="18" t="s">
        <v>481</v>
      </c>
      <c r="P49" s="20" t="s">
        <v>481</v>
      </c>
      <c r="Q49" s="18" t="s">
        <v>481</v>
      </c>
      <c r="R49" s="20" t="s">
        <v>481</v>
      </c>
    </row>
    <row r="50" spans="1:18">
      <c r="A50" s="15" t="s">
        <v>525</v>
      </c>
      <c r="B50" s="17" t="n">
        <v>11795</v>
      </c>
      <c r="C50" s="18">
        <f>(511.0/B50*100)</f>
        <v/>
      </c>
      <c r="D50" s="19" t="n">
        <v>11284</v>
      </c>
      <c r="E50" s="18" t="n">
        <v>395.68232493</v>
      </c>
      <c r="F50" s="20" t="n">
        <v>2.79533737</v>
      </c>
      <c r="G50" s="18" t="n">
        <v>436.28230332</v>
      </c>
      <c r="H50" s="20" t="n">
        <v>2.5054776</v>
      </c>
      <c r="I50" s="18" t="s">
        <v>481</v>
      </c>
      <c r="J50" s="20" t="s">
        <v>481</v>
      </c>
      <c r="K50" s="18" t="s">
        <v>481</v>
      </c>
      <c r="L50" s="20" t="s">
        <v>481</v>
      </c>
      <c r="M50" s="18" t="s">
        <v>481</v>
      </c>
      <c r="N50" s="20" t="s">
        <v>481</v>
      </c>
      <c r="O50" s="18" t="s">
        <v>481</v>
      </c>
      <c r="P50" s="20" t="s">
        <v>481</v>
      </c>
      <c r="Q50" s="18" t="n">
        <v>368.59212235</v>
      </c>
      <c r="R50" s="20" t="n">
        <v>6.04187708</v>
      </c>
    </row>
    <row r="51" spans="1:18">
      <c r="A51" s="15" t="s">
        <v>526</v>
      </c>
      <c r="B51" s="17" t="n">
        <v>6866</v>
      </c>
      <c r="C51" s="18">
        <f>(114.0/B51*100)</f>
        <v/>
      </c>
      <c r="D51" s="19" t="n">
        <v>6752</v>
      </c>
      <c r="E51" s="18" t="n">
        <v>393.23581783</v>
      </c>
      <c r="F51" s="20" t="n">
        <v>3.3533047</v>
      </c>
      <c r="G51" s="18" t="n">
        <v>429.06544855</v>
      </c>
      <c r="H51" s="20" t="n">
        <v>2.32383734</v>
      </c>
      <c r="I51" s="18" t="s">
        <v>481</v>
      </c>
      <c r="J51" s="20" t="s">
        <v>481</v>
      </c>
      <c r="K51" s="18" t="s">
        <v>481</v>
      </c>
      <c r="L51" s="20" t="s">
        <v>481</v>
      </c>
      <c r="M51" s="18" t="n">
        <v>410.85572185</v>
      </c>
      <c r="N51" s="20" t="n">
        <v>3.7997542</v>
      </c>
      <c r="O51" s="18" t="s">
        <v>481</v>
      </c>
      <c r="P51" s="20" t="s">
        <v>481</v>
      </c>
      <c r="Q51" s="18" t="n">
        <v>398.60126381</v>
      </c>
      <c r="R51" s="20" t="n">
        <v>5.50128479</v>
      </c>
    </row>
    <row r="52" spans="1:18">
      <c r="A52" s="15" t="s">
        <v>527</v>
      </c>
      <c r="B52" s="17" t="n">
        <v>5809</v>
      </c>
      <c r="C52" s="18">
        <f>(127.0/B52*100)</f>
        <v/>
      </c>
      <c r="D52" s="19" t="n">
        <v>5682</v>
      </c>
      <c r="E52" s="18" t="n">
        <v>430.47937179</v>
      </c>
      <c r="F52" s="20" t="n">
        <v>4.14614323</v>
      </c>
      <c r="G52" s="18" t="n">
        <v>488.39161841</v>
      </c>
      <c r="H52" s="20" t="n">
        <v>2.45256309</v>
      </c>
      <c r="I52" s="18" t="s">
        <v>481</v>
      </c>
      <c r="J52" s="20" t="s">
        <v>481</v>
      </c>
      <c r="K52" s="18" t="s">
        <v>481</v>
      </c>
      <c r="L52" s="20" t="s">
        <v>481</v>
      </c>
      <c r="M52" s="18" t="s">
        <v>481</v>
      </c>
      <c r="N52" s="20" t="s">
        <v>481</v>
      </c>
      <c r="O52" s="18" t="s">
        <v>481</v>
      </c>
      <c r="P52" s="20" t="s">
        <v>481</v>
      </c>
      <c r="Q52" s="18" t="n">
        <v>412.30996876</v>
      </c>
      <c r="R52" s="20" t="n">
        <v>6.93657136</v>
      </c>
    </row>
    <row r="53" spans="1:18">
      <c r="A53" s="15" t="s">
        <v>528</v>
      </c>
      <c r="B53" s="17" t="n">
        <v>5571</v>
      </c>
      <c r="C53" s="18">
        <f>(150.0/B53*100)</f>
        <v/>
      </c>
      <c r="D53" s="19" t="n">
        <v>5421</v>
      </c>
      <c r="E53" s="18" t="n">
        <v>397.35719098</v>
      </c>
      <c r="F53" s="20" t="n">
        <v>2.37598512</v>
      </c>
      <c r="G53" s="18" t="n">
        <v>458.04156569</v>
      </c>
      <c r="H53" s="20" t="n">
        <v>1.64281586</v>
      </c>
      <c r="I53" s="18" t="s">
        <v>481</v>
      </c>
      <c r="J53" s="20" t="s">
        <v>481</v>
      </c>
      <c r="K53" s="18" t="s">
        <v>481</v>
      </c>
      <c r="L53" s="20" t="s">
        <v>481</v>
      </c>
      <c r="M53" s="18" t="s">
        <v>481</v>
      </c>
      <c r="N53" s="20" t="s">
        <v>481</v>
      </c>
      <c r="O53" s="18" t="s">
        <v>481</v>
      </c>
      <c r="P53" s="20" t="s">
        <v>481</v>
      </c>
      <c r="Q53" s="18" t="n">
        <v>376.27752493</v>
      </c>
      <c r="R53" s="20" t="n">
        <v>4.07356923</v>
      </c>
    </row>
    <row r="54" spans="1:18">
      <c r="A54" s="15" t="s">
        <v>529</v>
      </c>
      <c r="B54" s="17" t="n">
        <v>4740</v>
      </c>
      <c r="C54" s="18">
        <f>(669.0/B54*100)</f>
        <v/>
      </c>
      <c r="D54" s="19" t="n">
        <v>4071</v>
      </c>
      <c r="E54" s="18" t="n">
        <v>314.13515484</v>
      </c>
      <c r="F54" s="20" t="n">
        <v>3.18767336</v>
      </c>
      <c r="G54" s="18" t="n">
        <v>361.94091027</v>
      </c>
      <c r="H54" s="20" t="n">
        <v>3.52334343</v>
      </c>
      <c r="I54" s="18" t="s">
        <v>481</v>
      </c>
      <c r="J54" s="20" t="s">
        <v>481</v>
      </c>
      <c r="K54" s="18" t="s">
        <v>481</v>
      </c>
      <c r="L54" s="20" t="s">
        <v>481</v>
      </c>
      <c r="M54" s="18" t="s">
        <v>481</v>
      </c>
      <c r="N54" s="20" t="s">
        <v>481</v>
      </c>
      <c r="O54" s="18" t="s">
        <v>481</v>
      </c>
      <c r="P54" s="20" t="s">
        <v>481</v>
      </c>
      <c r="Q54" s="18" t="n">
        <v>292.42543998</v>
      </c>
      <c r="R54" s="20" t="n">
        <v>3.67771166</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411.13152395</v>
      </c>
      <c r="N55" s="20" t="n">
        <v>2.41692503</v>
      </c>
      <c r="O55" s="18" t="s">
        <v>481</v>
      </c>
      <c r="P55" s="20" t="s">
        <v>481</v>
      </c>
      <c r="Q55" s="18" t="s">
        <v>481</v>
      </c>
      <c r="R55" s="20" t="s">
        <v>481</v>
      </c>
    </row>
    <row r="56" spans="1:18">
      <c r="A56" s="15" t="s">
        <v>531</v>
      </c>
      <c r="B56" s="17" t="n">
        <v>5359</v>
      </c>
      <c r="C56" s="18">
        <f>(77.0/B56*100)</f>
        <v/>
      </c>
      <c r="D56" s="19" t="n">
        <v>5282</v>
      </c>
      <c r="E56" s="18" t="n">
        <v>475.57999728</v>
      </c>
      <c r="F56" s="20" t="n">
        <v>4.56956483</v>
      </c>
      <c r="G56" s="18" t="n">
        <v>531.11858607</v>
      </c>
      <c r="H56" s="20" t="n">
        <v>2.49716513</v>
      </c>
      <c r="I56" s="18" t="s">
        <v>481</v>
      </c>
      <c r="J56" s="20" t="s">
        <v>481</v>
      </c>
      <c r="K56" s="18" t="s">
        <v>481</v>
      </c>
      <c r="L56" s="20" t="s">
        <v>481</v>
      </c>
      <c r="M56" s="18" t="s">
        <v>481</v>
      </c>
      <c r="N56" s="20" t="s">
        <v>481</v>
      </c>
      <c r="O56" s="18" t="s">
        <v>481</v>
      </c>
      <c r="P56" s="20" t="s">
        <v>481</v>
      </c>
      <c r="Q56" s="18" t="n">
        <v>484.44919796</v>
      </c>
      <c r="R56" s="20" t="n">
        <v>10.94376919</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403.09974532</v>
      </c>
      <c r="N57" s="20" t="n">
        <v>2.56579015</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408.6691134</v>
      </c>
      <c r="N58" s="20" t="n">
        <v>2.67440156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378.44218506</v>
      </c>
      <c r="N59" s="20" t="n">
        <v>1.6995879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386.48537246</v>
      </c>
      <c r="N60" s="20" t="n">
        <v>3.39522632</v>
      </c>
      <c r="O60" s="18" t="s">
        <v>481</v>
      </c>
      <c r="P60" s="20" t="s">
        <v>481</v>
      </c>
      <c r="Q60" s="18" t="s">
        <v>481</v>
      </c>
      <c r="R60" s="20" t="s">
        <v>481</v>
      </c>
    </row>
    <row r="61" spans="1:18">
      <c r="A61" s="15" t="s">
        <v>536</v>
      </c>
      <c r="B61" s="17" t="n">
        <v>6525</v>
      </c>
      <c r="C61" s="18">
        <f>(195.0/B61*100)</f>
        <v/>
      </c>
      <c r="D61" s="19" t="n">
        <v>6330</v>
      </c>
      <c r="E61" s="18" t="n">
        <v>433.21635196</v>
      </c>
      <c r="F61" s="20" t="n">
        <v>3.25968855</v>
      </c>
      <c r="G61" s="18" t="n">
        <v>493.78805615</v>
      </c>
      <c r="H61" s="20" t="n">
        <v>2.54931032</v>
      </c>
      <c r="I61" s="18" t="s">
        <v>481</v>
      </c>
      <c r="J61" s="20" t="s">
        <v>481</v>
      </c>
      <c r="K61" s="18" t="s">
        <v>481</v>
      </c>
      <c r="L61" s="20" t="s">
        <v>481</v>
      </c>
      <c r="M61" s="18" t="s">
        <v>481</v>
      </c>
      <c r="N61" s="20" t="s">
        <v>481</v>
      </c>
      <c r="O61" s="18" t="s">
        <v>481</v>
      </c>
      <c r="P61" s="20" t="s">
        <v>481</v>
      </c>
      <c r="Q61" s="18" t="n">
        <v>402.25661986</v>
      </c>
      <c r="R61" s="20" t="n">
        <v>7.95059673</v>
      </c>
    </row>
    <row r="62" spans="1:18">
      <c r="A62" s="15" t="s">
        <v>537</v>
      </c>
      <c r="B62" s="17" t="n">
        <v>4476</v>
      </c>
      <c r="C62" s="18">
        <f>(3.0/B62*100)</f>
        <v/>
      </c>
      <c r="D62" s="19" t="n">
        <v>4473</v>
      </c>
      <c r="E62" s="18" t="n">
        <v>500.95300758</v>
      </c>
      <c r="F62" s="20" t="n">
        <v>3.40796931</v>
      </c>
      <c r="G62" s="18" t="n">
        <v>533.16185073</v>
      </c>
      <c r="H62" s="20" t="n">
        <v>1.1733156</v>
      </c>
      <c r="I62" s="18" t="s">
        <v>481</v>
      </c>
      <c r="J62" s="20" t="s">
        <v>481</v>
      </c>
      <c r="K62" s="18" t="s">
        <v>481</v>
      </c>
      <c r="L62" s="20" t="s">
        <v>481</v>
      </c>
      <c r="M62" s="18" t="s">
        <v>481</v>
      </c>
      <c r="N62" s="20" t="s">
        <v>481</v>
      </c>
      <c r="O62" s="18" t="s">
        <v>481</v>
      </c>
      <c r="P62" s="20" t="s">
        <v>481</v>
      </c>
      <c r="Q62" s="18" t="n">
        <v>511.94288158</v>
      </c>
      <c r="R62" s="20" t="n">
        <v>10.24567782</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383.68238779</v>
      </c>
      <c r="N63" s="20" t="n">
        <v>1.24851448</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464.78196465</v>
      </c>
      <c r="N64" s="20" t="n">
        <v>1.64197035</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427.99780567</v>
      </c>
      <c r="N65" s="20" t="n">
        <v>1.97258457</v>
      </c>
      <c r="O65" s="18" t="s">
        <v>481</v>
      </c>
      <c r="P65" s="20" t="s">
        <v>481</v>
      </c>
      <c r="Q65" s="18" t="s">
        <v>481</v>
      </c>
      <c r="R65" s="20" t="s">
        <v>481</v>
      </c>
    </row>
    <row r="66" spans="1:18">
      <c r="A66" s="15" t="s">
        <v>541</v>
      </c>
      <c r="B66" s="17" t="n">
        <v>5665</v>
      </c>
      <c r="C66" s="18">
        <f>(107.0/B66*100)</f>
        <v/>
      </c>
      <c r="D66" s="19" t="n">
        <v>5558</v>
      </c>
      <c r="E66" s="18" t="n">
        <v>396.95515666</v>
      </c>
      <c r="F66" s="20" t="n">
        <v>2.15893823</v>
      </c>
      <c r="G66" s="18" t="n">
        <v>436.65972064</v>
      </c>
      <c r="H66" s="20" t="n">
        <v>1.57883739</v>
      </c>
      <c r="I66" s="18" t="s">
        <v>481</v>
      </c>
      <c r="J66" s="20" t="s">
        <v>481</v>
      </c>
      <c r="K66" s="18" t="s">
        <v>481</v>
      </c>
      <c r="L66" s="20" t="s">
        <v>481</v>
      </c>
      <c r="M66" s="18" t="s">
        <v>481</v>
      </c>
      <c r="N66" s="20" t="s">
        <v>481</v>
      </c>
      <c r="O66" s="18" t="s">
        <v>481</v>
      </c>
      <c r="P66" s="20" t="s">
        <v>481</v>
      </c>
      <c r="Q66" s="18" t="n">
        <v>358.45429514</v>
      </c>
      <c r="R66" s="20" t="n">
        <v>2.92912065</v>
      </c>
    </row>
    <row r="67" spans="1:18">
      <c r="A67" s="15" t="s">
        <v>542</v>
      </c>
      <c r="B67" s="17" t="n">
        <v>6971</v>
      </c>
      <c r="C67" s="18">
        <f>(1435.0/B67*100)</f>
        <v/>
      </c>
      <c r="D67" s="19" t="n">
        <v>5536</v>
      </c>
      <c r="E67" s="18" t="n">
        <v>373.82753178</v>
      </c>
      <c r="F67" s="20" t="n">
        <v>2.80276781</v>
      </c>
      <c r="G67" s="18" t="n">
        <v>425.40969535</v>
      </c>
      <c r="H67" s="20" t="n">
        <v>2.66730877</v>
      </c>
      <c r="I67" s="18" t="s">
        <v>481</v>
      </c>
      <c r="J67" s="20" t="s">
        <v>481</v>
      </c>
      <c r="K67" s="18" t="s">
        <v>481</v>
      </c>
      <c r="L67" s="20" t="s">
        <v>481</v>
      </c>
      <c r="M67" s="18" t="s">
        <v>481</v>
      </c>
      <c r="N67" s="20" t="s">
        <v>481</v>
      </c>
      <c r="O67" s="18" t="s">
        <v>481</v>
      </c>
      <c r="P67" s="20" t="s">
        <v>481</v>
      </c>
      <c r="Q67" s="18" t="n">
        <v>369.63281862</v>
      </c>
      <c r="R67" s="20" t="n">
        <v>5.39077322</v>
      </c>
    </row>
    <row r="68" spans="1:18">
      <c r="A68" s="15" t="s">
        <v>543</v>
      </c>
      <c r="B68" s="17" t="n">
        <v>12083</v>
      </c>
      <c r="C68" s="18">
        <f>(33.0/B68*100)</f>
        <v/>
      </c>
      <c r="D68" s="19" t="n">
        <v>12050</v>
      </c>
      <c r="E68" s="18" t="n">
        <v>383.52132539</v>
      </c>
      <c r="F68" s="20" t="n">
        <v>1.49081361</v>
      </c>
      <c r="G68" s="18" t="n">
        <v>464.25988048</v>
      </c>
      <c r="H68" s="20" t="n">
        <v>1.48491459</v>
      </c>
      <c r="I68" s="18" t="s">
        <v>481</v>
      </c>
      <c r="J68" s="20" t="s">
        <v>481</v>
      </c>
      <c r="K68" s="18" t="s">
        <v>481</v>
      </c>
      <c r="L68" s="20" t="s">
        <v>481</v>
      </c>
      <c r="M68" s="18" t="s">
        <v>481</v>
      </c>
      <c r="N68" s="20" t="s">
        <v>481</v>
      </c>
      <c r="O68" s="18" t="s">
        <v>481</v>
      </c>
      <c r="P68" s="20" t="s">
        <v>481</v>
      </c>
      <c r="Q68" s="18" t="n">
        <v>367.01865928</v>
      </c>
      <c r="R68" s="20" t="n">
        <v>1.95099943</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434.88486177</v>
      </c>
      <c r="N69" s="20" t="n">
        <v>3.2334538</v>
      </c>
      <c r="O69" s="18" t="s">
        <v>481</v>
      </c>
      <c r="P69" s="20" t="s">
        <v>481</v>
      </c>
      <c r="Q69" s="18" t="s">
        <v>481</v>
      </c>
      <c r="R69" s="20" t="s">
        <v>481</v>
      </c>
    </row>
    <row r="70" spans="1:18">
      <c r="A70" s="15" t="s">
        <v>545</v>
      </c>
      <c r="B70" s="17" t="n">
        <v>6036</v>
      </c>
      <c r="C70" s="18">
        <f>(223.0/B70*100)</f>
        <v/>
      </c>
      <c r="D70" s="19" t="n">
        <v>5813</v>
      </c>
      <c r="E70" s="18" t="n">
        <v>459.14396282</v>
      </c>
      <c r="F70" s="20" t="n">
        <v>3.51875376</v>
      </c>
      <c r="G70" s="18" t="n">
        <v>503.9449138</v>
      </c>
      <c r="H70" s="20" t="n">
        <v>2.57723079</v>
      </c>
      <c r="I70" s="18" t="s">
        <v>481</v>
      </c>
      <c r="J70" s="20" t="s">
        <v>481</v>
      </c>
      <c r="K70" s="18" t="s">
        <v>481</v>
      </c>
      <c r="L70" s="20" t="s">
        <v>481</v>
      </c>
      <c r="M70" s="18" t="s">
        <v>481</v>
      </c>
      <c r="N70" s="20" t="s">
        <v>481</v>
      </c>
      <c r="O70" s="18" t="s">
        <v>481</v>
      </c>
      <c r="P70" s="20" t="s">
        <v>481</v>
      </c>
      <c r="Q70" s="18" t="n">
        <v>451.22668764</v>
      </c>
      <c r="R70" s="20" t="n">
        <v>6.69638043</v>
      </c>
    </row>
    <row r="71" spans="1:18">
      <c r="A71" s="15" t="s">
        <v>546</v>
      </c>
      <c r="B71" s="17" t="n">
        <v>6115</v>
      </c>
      <c r="C71" s="18">
        <f>(63.0/B71*100)</f>
        <v/>
      </c>
      <c r="D71" s="19" t="n">
        <v>6052</v>
      </c>
      <c r="E71" s="18" t="n">
        <v>468.88726846</v>
      </c>
      <c r="F71" s="20" t="n">
        <v>3.85367763</v>
      </c>
      <c r="G71" s="18" t="n">
        <v>566.18735371</v>
      </c>
      <c r="H71" s="20" t="n">
        <v>1.27371969</v>
      </c>
      <c r="I71" s="18" t="s">
        <v>481</v>
      </c>
      <c r="J71" s="20" t="s">
        <v>481</v>
      </c>
      <c r="K71" s="18" t="s">
        <v>481</v>
      </c>
      <c r="L71" s="20" t="s">
        <v>481</v>
      </c>
      <c r="M71" s="18" t="s">
        <v>481</v>
      </c>
      <c r="N71" s="20" t="s">
        <v>481</v>
      </c>
      <c r="O71" s="18" t="s">
        <v>481</v>
      </c>
      <c r="P71" s="20" t="s">
        <v>481</v>
      </c>
      <c r="Q71" s="18" t="n">
        <v>526.53724723</v>
      </c>
      <c r="R71" s="20" t="n">
        <v>11.14299794</v>
      </c>
    </row>
    <row r="72" spans="1:18">
      <c r="A72" s="15" t="s">
        <v>547</v>
      </c>
      <c r="B72" s="17" t="n">
        <v>7708</v>
      </c>
      <c r="C72" s="18">
        <f>(12.0/B72*100)</f>
        <v/>
      </c>
      <c r="D72" s="19" t="n">
        <v>7696</v>
      </c>
      <c r="E72" s="18" t="n">
        <v>451.74095231</v>
      </c>
      <c r="F72" s="20" t="n">
        <v>5.01412991</v>
      </c>
      <c r="G72" s="18" t="n">
        <v>542.94511005</v>
      </c>
      <c r="H72" s="20" t="n">
        <v>2.56052529</v>
      </c>
      <c r="I72" s="18" t="s">
        <v>481</v>
      </c>
      <c r="J72" s="20" t="s">
        <v>481</v>
      </c>
      <c r="K72" s="18" t="s">
        <v>481</v>
      </c>
      <c r="L72" s="20" t="s">
        <v>481</v>
      </c>
      <c r="M72" s="18" t="s">
        <v>481</v>
      </c>
      <c r="N72" s="20" t="s">
        <v>481</v>
      </c>
      <c r="O72" s="18" t="s">
        <v>481</v>
      </c>
      <c r="P72" s="20" t="s">
        <v>481</v>
      </c>
      <c r="Q72" s="18" t="n">
        <v>497.93840813</v>
      </c>
      <c r="R72" s="20" t="n">
        <v>9.20211005</v>
      </c>
    </row>
    <row r="73" spans="1:18">
      <c r="A73" s="15" t="s">
        <v>548</v>
      </c>
      <c r="B73" s="17" t="n">
        <v>8249</v>
      </c>
      <c r="C73" s="18">
        <f>(224.0/B73*100)</f>
        <v/>
      </c>
      <c r="D73" s="19" t="n">
        <v>8025</v>
      </c>
      <c r="E73" s="18" t="n">
        <v>393.02282014</v>
      </c>
      <c r="F73" s="20" t="n">
        <v>2.58839998</v>
      </c>
      <c r="G73" s="18" t="n">
        <v>442.3804339</v>
      </c>
      <c r="H73" s="20" t="n">
        <v>3.15040895</v>
      </c>
      <c r="I73" s="18" t="s">
        <v>481</v>
      </c>
      <c r="J73" s="20" t="s">
        <v>481</v>
      </c>
      <c r="K73" s="18" t="s">
        <v>481</v>
      </c>
      <c r="L73" s="20" t="s">
        <v>481</v>
      </c>
      <c r="M73" s="18" t="s">
        <v>481</v>
      </c>
      <c r="N73" s="20" t="s">
        <v>481</v>
      </c>
      <c r="O73" s="18" t="s">
        <v>481</v>
      </c>
      <c r="P73" s="20" t="s">
        <v>481</v>
      </c>
      <c r="Q73" s="18" t="n">
        <v>379.45776703</v>
      </c>
      <c r="R73" s="20" t="n">
        <v>7.77221917</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424.59045417</v>
      </c>
      <c r="N74" s="20" t="n">
        <v>1.40919814</v>
      </c>
      <c r="O74" s="18" t="s">
        <v>481</v>
      </c>
      <c r="P74" s="20" t="s">
        <v>481</v>
      </c>
      <c r="Q74" s="18" t="s">
        <v>481</v>
      </c>
      <c r="R74" s="20" t="s">
        <v>481</v>
      </c>
    </row>
    <row r="75" spans="1:18">
      <c r="A75" s="15" t="s">
        <v>550</v>
      </c>
      <c r="B75" s="17" t="n">
        <v>5375</v>
      </c>
      <c r="C75" s="18">
        <f>(365.0/B75*100)</f>
        <v/>
      </c>
      <c r="D75" s="19" t="n">
        <v>5010</v>
      </c>
      <c r="E75" s="18" t="n">
        <v>372.63586854</v>
      </c>
      <c r="F75" s="20" t="n">
        <v>2.53823442</v>
      </c>
      <c r="G75" s="18" t="n">
        <v>405.45659382</v>
      </c>
      <c r="H75" s="20" t="n">
        <v>2.66980294</v>
      </c>
      <c r="I75" s="18" t="s">
        <v>481</v>
      </c>
      <c r="J75" s="20" t="s">
        <v>481</v>
      </c>
      <c r="K75" s="18" t="s">
        <v>481</v>
      </c>
      <c r="L75" s="20" t="s">
        <v>481</v>
      </c>
      <c r="M75" s="18" t="s">
        <v>481</v>
      </c>
      <c r="N75" s="20" t="s">
        <v>481</v>
      </c>
      <c r="O75" s="18" t="s">
        <v>481</v>
      </c>
      <c r="P75" s="20" t="s">
        <v>481</v>
      </c>
      <c r="Q75" s="18" t="n">
        <v>365.22865184</v>
      </c>
      <c r="R75" s="20" t="n">
        <v>3.84906736</v>
      </c>
    </row>
    <row r="76" spans="1:18">
      <c r="A76" s="15" t="s">
        <v>551</v>
      </c>
      <c r="B76" s="17" t="n">
        <v>14167</v>
      </c>
      <c r="C76" s="18">
        <f>(239.0/B76*100)</f>
        <v/>
      </c>
      <c r="D76" s="19" t="n">
        <v>13928</v>
      </c>
      <c r="E76" s="18" t="n">
        <v>388.67729585</v>
      </c>
      <c r="F76" s="20" t="n">
        <v>2.56913509</v>
      </c>
      <c r="G76" s="18" t="n">
        <v>475.94127551</v>
      </c>
      <c r="H76" s="20" t="n">
        <v>2.38306</v>
      </c>
      <c r="I76" s="18" t="s">
        <v>481</v>
      </c>
      <c r="J76" s="20" t="s">
        <v>481</v>
      </c>
      <c r="K76" s="18" t="s">
        <v>481</v>
      </c>
      <c r="L76" s="20" t="s">
        <v>481</v>
      </c>
      <c r="M76" s="18" t="s">
        <v>481</v>
      </c>
      <c r="N76" s="20" t="s">
        <v>481</v>
      </c>
      <c r="O76" s="18" t="s">
        <v>481</v>
      </c>
      <c r="P76" s="20" t="s">
        <v>481</v>
      </c>
      <c r="Q76" s="18" t="n">
        <v>384.08187471</v>
      </c>
      <c r="R76" s="20" t="n">
        <v>3.89590227</v>
      </c>
    </row>
    <row r="77" spans="1:18">
      <c r="A77" s="15" t="s">
        <v>552</v>
      </c>
      <c r="B77" s="17" t="n">
        <v>6062</v>
      </c>
      <c r="C77" s="18">
        <f>(534.0/B77*100)</f>
        <v/>
      </c>
      <c r="D77" s="19" t="n">
        <v>5528</v>
      </c>
      <c r="E77" s="18" t="n">
        <v>407.86106999</v>
      </c>
      <c r="F77" s="20" t="n">
        <v>3.40734594</v>
      </c>
      <c r="G77" s="18" t="n">
        <v>458.09809803</v>
      </c>
      <c r="H77" s="20" t="n">
        <v>2.53915805</v>
      </c>
      <c r="I77" s="18" t="s">
        <v>481</v>
      </c>
      <c r="J77" s="20" t="s">
        <v>481</v>
      </c>
      <c r="K77" s="18" t="s">
        <v>481</v>
      </c>
      <c r="L77" s="20" t="s">
        <v>481</v>
      </c>
      <c r="M77" s="18" t="s">
        <v>481</v>
      </c>
      <c r="N77" s="20" t="s">
        <v>481</v>
      </c>
      <c r="O77" s="18" t="s">
        <v>481</v>
      </c>
      <c r="P77" s="20" t="s">
        <v>481</v>
      </c>
      <c r="Q77" s="18" t="n">
        <v>386.38040283</v>
      </c>
      <c r="R77" s="20" t="n">
        <v>3.40908591</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524.64451931</v>
      </c>
      <c r="N78" s="20" t="n">
        <v>3.91006783</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475.18659836</v>
      </c>
      <c r="N79" s="20" t="n">
        <v>6.280552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456.48357586</v>
      </c>
      <c r="N80" s="20" t="n">
        <v>3.67164431</v>
      </c>
      <c r="O80" s="18" t="s">
        <v>481</v>
      </c>
      <c r="P80" s="20" t="s">
        <v>481</v>
      </c>
      <c r="Q80" s="18" t="s">
        <v>481</v>
      </c>
      <c r="R80" s="20" t="s">
        <v>481</v>
      </c>
    </row>
    <row r="81" spans="1:18">
      <c r="A81" s="23" t="s">
        <v>556</v>
      </c>
      <c r="B81" s="17" t="n">
        <v>8861</v>
      </c>
      <c r="C81" s="18">
        <f>(129.0/B81*100)</f>
        <v/>
      </c>
      <c r="D81" s="19" t="n">
        <v>8732</v>
      </c>
      <c r="E81" s="18" t="n">
        <v>405.80495304</v>
      </c>
      <c r="F81" s="20" t="n">
        <v>3.4686339</v>
      </c>
      <c r="G81" s="18" t="n">
        <v>458.79095041</v>
      </c>
      <c r="H81" s="20" t="n">
        <v>2.84694944</v>
      </c>
      <c r="I81" s="18" t="s">
        <v>481</v>
      </c>
      <c r="J81" s="20" t="s">
        <v>481</v>
      </c>
      <c r="K81" s="18" t="s">
        <v>481</v>
      </c>
      <c r="L81" s="20" t="s">
        <v>481</v>
      </c>
      <c r="M81" s="18" t="s">
        <v>481</v>
      </c>
      <c r="N81" s="20" t="s">
        <v>481</v>
      </c>
      <c r="O81" s="18" t="s">
        <v>481</v>
      </c>
      <c r="P81" s="20" t="s">
        <v>481</v>
      </c>
      <c r="Q81" s="18" t="n">
        <v>401.82797876</v>
      </c>
      <c r="R81" s="20" t="n">
        <v>8.32007024</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912</v>
      </c>
    </row>
    <row customHeight="1" ht="30" r="4" spans="1:18">
      <c r="A4" s="6" t="n"/>
      <c r="B4" s="7" t="s">
        <v>462</v>
      </c>
      <c r="C4" s="7" t="s">
        <v>463</v>
      </c>
      <c r="D4" s="8" t="s">
        <v>462</v>
      </c>
      <c r="E4" s="9" t="s">
        <v>597</v>
      </c>
      <c r="F4" s="10" t="n"/>
      <c r="G4" s="9" t="s">
        <v>598</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(1080.0/B7*100)</f>
        <v/>
      </c>
      <c r="D7" s="19" t="n">
        <v>13450</v>
      </c>
      <c r="E7" s="18" t="n">
        <v>506.89442516</v>
      </c>
      <c r="F7" s="20" t="n">
        <v>1.69237045</v>
      </c>
      <c r="G7" s="18" t="n">
        <v>529.72062844</v>
      </c>
      <c r="H7" s="20" t="n">
        <v>2.24125641</v>
      </c>
      <c r="I7" s="18" t="s">
        <v>481</v>
      </c>
      <c r="J7" s="20" t="s">
        <v>481</v>
      </c>
      <c r="K7" s="18" t="s">
        <v>481</v>
      </c>
      <c r="L7" s="20" t="s">
        <v>481</v>
      </c>
      <c r="M7" s="18" t="s">
        <v>481</v>
      </c>
      <c r="N7" s="20" t="s">
        <v>481</v>
      </c>
      <c r="O7" s="18" t="s">
        <v>481</v>
      </c>
      <c r="P7" s="20" t="s">
        <v>481</v>
      </c>
      <c r="Q7" s="18" t="n">
        <v>482.33073118</v>
      </c>
      <c r="R7" s="20" t="n">
        <v>4.17258214</v>
      </c>
    </row>
    <row r="8" spans="1:18">
      <c r="A8" s="15" t="s">
        <v>483</v>
      </c>
      <c r="B8" s="17" t="n">
        <v>7007</v>
      </c>
      <c r="C8" s="18">
        <f>(357.0/B8*100)</f>
        <v/>
      </c>
      <c r="D8" s="19" t="n">
        <v>6650</v>
      </c>
      <c r="E8" s="18" t="n">
        <v>494.48314215</v>
      </c>
      <c r="F8" s="20" t="n">
        <v>2.8479535</v>
      </c>
      <c r="G8" s="18" t="n">
        <v>505.45213279</v>
      </c>
      <c r="H8" s="20" t="n">
        <v>2.85349706</v>
      </c>
      <c r="I8" s="18" t="s">
        <v>481</v>
      </c>
      <c r="J8" s="20" t="s">
        <v>481</v>
      </c>
      <c r="K8" s="18" t="s">
        <v>481</v>
      </c>
      <c r="L8" s="20" t="s">
        <v>481</v>
      </c>
      <c r="M8" s="18" t="n">
        <v>368.48347797</v>
      </c>
      <c r="N8" s="20" t="n">
        <v>14.99112476</v>
      </c>
      <c r="O8" s="18" t="s">
        <v>481</v>
      </c>
      <c r="P8" s="20" t="s">
        <v>481</v>
      </c>
      <c r="Q8" s="18" t="n">
        <v>433.87504042</v>
      </c>
      <c r="R8" s="20" t="n">
        <v>7.33612955</v>
      </c>
    </row>
    <row r="9" spans="1:18">
      <c r="A9" s="15" t="s">
        <v>484</v>
      </c>
      <c r="B9" s="17" t="n">
        <v>9651</v>
      </c>
      <c r="C9" s="18">
        <f>(381.0/B9*100)</f>
        <v/>
      </c>
      <c r="D9" s="19" t="n">
        <v>9270</v>
      </c>
      <c r="E9" s="18" t="n">
        <v>513.86528015</v>
      </c>
      <c r="F9" s="20" t="n">
        <v>2.46813684</v>
      </c>
      <c r="G9" s="18" t="n">
        <v>508.59261479</v>
      </c>
      <c r="H9" s="20" t="n">
        <v>2.9519766</v>
      </c>
      <c r="I9" s="18" t="s">
        <v>481</v>
      </c>
      <c r="J9" s="20" t="s">
        <v>481</v>
      </c>
      <c r="K9" s="18" t="s">
        <v>481</v>
      </c>
      <c r="L9" s="20" t="s">
        <v>481</v>
      </c>
      <c r="M9" s="18" t="n">
        <v>374.78530698</v>
      </c>
      <c r="N9" s="20" t="n">
        <v>11.62763904</v>
      </c>
      <c r="O9" s="18" t="s">
        <v>481</v>
      </c>
      <c r="P9" s="20" t="s">
        <v>481</v>
      </c>
      <c r="Q9" s="18" t="n">
        <v>428.62843973</v>
      </c>
      <c r="R9" s="20" t="n">
        <v>7.34720478</v>
      </c>
    </row>
    <row r="10" spans="1:18">
      <c r="A10" s="15" t="s">
        <v>485</v>
      </c>
      <c r="B10" s="17" t="n">
        <v>20058</v>
      </c>
      <c r="C10" s="18">
        <f>(596.0/B10*100)</f>
        <v/>
      </c>
      <c r="D10" s="19" t="n">
        <v>19462</v>
      </c>
      <c r="E10" s="18" t="n">
        <v>526.63402451</v>
      </c>
      <c r="F10" s="20" t="n">
        <v>2.14013467</v>
      </c>
      <c r="G10" s="18" t="n">
        <v>544.87358887</v>
      </c>
      <c r="H10" s="20" t="n">
        <v>2.80348999</v>
      </c>
      <c r="I10" s="18" t="s">
        <v>481</v>
      </c>
      <c r="J10" s="20" t="s">
        <v>481</v>
      </c>
      <c r="K10" s="18" t="s">
        <v>481</v>
      </c>
      <c r="L10" s="20" t="s">
        <v>481</v>
      </c>
      <c r="M10" s="18" t="s">
        <v>481</v>
      </c>
      <c r="N10" s="20" t="s">
        <v>481</v>
      </c>
      <c r="O10" s="18" t="s">
        <v>481</v>
      </c>
      <c r="P10" s="20" t="s">
        <v>481</v>
      </c>
      <c r="Q10" s="18" t="n">
        <v>462.9230368</v>
      </c>
      <c r="R10" s="20" t="n">
        <v>6.47985572</v>
      </c>
    </row>
    <row r="11" spans="1:18">
      <c r="A11" s="15" t="s">
        <v>486</v>
      </c>
      <c r="B11" s="17" t="n">
        <v>7053</v>
      </c>
      <c r="C11" s="18">
        <f>(274.0/B11*100)</f>
        <v/>
      </c>
      <c r="D11" s="19" t="n">
        <v>6779</v>
      </c>
      <c r="E11" s="18" t="n">
        <v>443.3537888</v>
      </c>
      <c r="F11" s="20" t="n">
        <v>2.70292665</v>
      </c>
      <c r="G11" s="18" t="n">
        <v>464.9588199</v>
      </c>
      <c r="H11" s="20" t="n">
        <v>3.04938182</v>
      </c>
      <c r="I11" s="18" t="s">
        <v>481</v>
      </c>
      <c r="J11" s="20" t="s">
        <v>481</v>
      </c>
      <c r="K11" s="18" t="s">
        <v>481</v>
      </c>
      <c r="L11" s="20" t="s">
        <v>481</v>
      </c>
      <c r="M11" s="18" t="s">
        <v>481</v>
      </c>
      <c r="N11" s="20" t="s">
        <v>481</v>
      </c>
      <c r="O11" s="18" t="s">
        <v>481</v>
      </c>
      <c r="P11" s="20" t="s">
        <v>481</v>
      </c>
      <c r="Q11" s="18" t="n">
        <v>420.60227718</v>
      </c>
      <c r="R11" s="20" t="n">
        <v>5.78710352</v>
      </c>
    </row>
    <row r="12" spans="1:18">
      <c r="A12" s="15" t="s">
        <v>487</v>
      </c>
      <c r="B12" s="17" t="n">
        <v>6894</v>
      </c>
      <c r="C12" s="18">
        <f>(61.0/B12*100)</f>
        <v/>
      </c>
      <c r="D12" s="19" t="n">
        <v>6833</v>
      </c>
      <c r="E12" s="18" t="n">
        <v>494.59202264</v>
      </c>
      <c r="F12" s="20" t="n">
        <v>2.06800997</v>
      </c>
      <c r="G12" s="18" t="n">
        <v>509.32071665</v>
      </c>
      <c r="H12" s="20" t="n">
        <v>2.70856945</v>
      </c>
      <c r="I12" s="18" t="s">
        <v>481</v>
      </c>
      <c r="J12" s="20" t="s">
        <v>481</v>
      </c>
      <c r="K12" s="18" t="s">
        <v>481</v>
      </c>
      <c r="L12" s="20" t="s">
        <v>481</v>
      </c>
      <c r="M12" s="18" t="n">
        <v>366.6777112</v>
      </c>
      <c r="N12" s="20" t="n">
        <v>14.39052153</v>
      </c>
      <c r="O12" s="18" t="s">
        <v>481</v>
      </c>
      <c r="P12" s="20" t="s">
        <v>481</v>
      </c>
      <c r="Q12" s="18" t="n">
        <v>403.03532723</v>
      </c>
      <c r="R12" s="20" t="n">
        <v>7.210227</v>
      </c>
    </row>
    <row r="13" spans="1:18">
      <c r="A13" s="15" t="s">
        <v>488</v>
      </c>
      <c r="B13" s="17" t="n">
        <v>7161</v>
      </c>
      <c r="C13" s="18">
        <f>(380.0/B13*100)</f>
        <v/>
      </c>
      <c r="D13" s="19" t="n">
        <v>6781</v>
      </c>
      <c r="E13" s="18" t="n">
        <v>506.82324901</v>
      </c>
      <c r="F13" s="20" t="n">
        <v>2.45139678</v>
      </c>
      <c r="G13" s="18" t="n">
        <v>512.7414387600001</v>
      </c>
      <c r="H13" s="20" t="n">
        <v>3.03599886</v>
      </c>
      <c r="I13" s="18" t="s">
        <v>481</v>
      </c>
      <c r="J13" s="20" t="s">
        <v>481</v>
      </c>
      <c r="K13" s="18" t="s">
        <v>481</v>
      </c>
      <c r="L13" s="20" t="s">
        <v>481</v>
      </c>
      <c r="M13" s="18" t="n">
        <v>436.36003517</v>
      </c>
      <c r="N13" s="20" t="n">
        <v>6.43426798</v>
      </c>
      <c r="O13" s="18" t="s">
        <v>481</v>
      </c>
      <c r="P13" s="20" t="s">
        <v>481</v>
      </c>
      <c r="Q13" s="18" t="n">
        <v>416.33492752</v>
      </c>
      <c r="R13" s="20" t="n">
        <v>7.52632822</v>
      </c>
    </row>
    <row r="14" spans="1:18">
      <c r="A14" s="15" t="s">
        <v>489</v>
      </c>
      <c r="B14" s="17" t="n">
        <v>5587</v>
      </c>
      <c r="C14" s="18">
        <f>(102.0/B14*100)</f>
        <v/>
      </c>
      <c r="D14" s="19" t="n">
        <v>5485</v>
      </c>
      <c r="E14" s="18" t="n">
        <v>532.70015948</v>
      </c>
      <c r="F14" s="20" t="n">
        <v>2.28579033</v>
      </c>
      <c r="G14" s="18" t="n">
        <v>545.59687035</v>
      </c>
      <c r="H14" s="20" t="n">
        <v>2.93264587</v>
      </c>
      <c r="I14" s="18" t="s">
        <v>481</v>
      </c>
      <c r="J14" s="20" t="s">
        <v>481</v>
      </c>
      <c r="K14" s="18" t="s">
        <v>481</v>
      </c>
      <c r="L14" s="20" t="s">
        <v>481</v>
      </c>
      <c r="M14" s="18" t="s">
        <v>481</v>
      </c>
      <c r="N14" s="20" t="s">
        <v>481</v>
      </c>
      <c r="O14" s="18" t="s">
        <v>481</v>
      </c>
      <c r="P14" s="20" t="s">
        <v>481</v>
      </c>
      <c r="Q14" s="18" t="n">
        <v>460.26691764</v>
      </c>
      <c r="R14" s="20" t="n">
        <v>9.84845593</v>
      </c>
    </row>
    <row r="15" spans="1:18">
      <c r="A15" s="15" t="s">
        <v>490</v>
      </c>
      <c r="B15" s="17" t="n">
        <v>5882</v>
      </c>
      <c r="C15" s="18">
        <f>(218.0/B15*100)</f>
        <v/>
      </c>
      <c r="D15" s="19" t="n">
        <v>5664</v>
      </c>
      <c r="E15" s="18" t="n">
        <v>536.56126291</v>
      </c>
      <c r="F15" s="20" t="n">
        <v>2.58774275</v>
      </c>
      <c r="G15" s="18" t="n">
        <v>533.75700364</v>
      </c>
      <c r="H15" s="20" t="n">
        <v>2.8784409</v>
      </c>
      <c r="I15" s="18" t="s">
        <v>481</v>
      </c>
      <c r="J15" s="20" t="s">
        <v>481</v>
      </c>
      <c r="K15" s="18" t="s">
        <v>481</v>
      </c>
      <c r="L15" s="20" t="s">
        <v>481</v>
      </c>
      <c r="M15" s="18" t="n">
        <v>375.95013089</v>
      </c>
      <c r="N15" s="20" t="n">
        <v>17.42774697</v>
      </c>
      <c r="O15" s="18" t="s">
        <v>481</v>
      </c>
      <c r="P15" s="20" t="s">
        <v>481</v>
      </c>
      <c r="Q15" s="18" t="n">
        <v>465.21550435</v>
      </c>
      <c r="R15" s="20" t="n">
        <v>7.1214248</v>
      </c>
    </row>
    <row r="16" spans="1:18">
      <c r="A16" s="15" t="s">
        <v>491</v>
      </c>
      <c r="B16" s="17" t="n">
        <v>6108</v>
      </c>
      <c r="C16" s="18">
        <f>(210.0/B16*100)</f>
        <v/>
      </c>
      <c r="D16" s="19" t="n">
        <v>5898</v>
      </c>
      <c r="E16" s="18" t="n">
        <v>500.29650342</v>
      </c>
      <c r="F16" s="20" t="n">
        <v>2.32501935</v>
      </c>
      <c r="G16" s="18" t="n">
        <v>510.384956</v>
      </c>
      <c r="H16" s="20" t="n">
        <v>2.6059975</v>
      </c>
      <c r="I16" s="18" t="s">
        <v>481</v>
      </c>
      <c r="J16" s="20" t="s">
        <v>481</v>
      </c>
      <c r="K16" s="18" t="s">
        <v>481</v>
      </c>
      <c r="L16" s="20" t="s">
        <v>481</v>
      </c>
      <c r="M16" s="18" t="s">
        <v>481</v>
      </c>
      <c r="N16" s="20" t="s">
        <v>481</v>
      </c>
      <c r="O16" s="18" t="s">
        <v>481</v>
      </c>
      <c r="P16" s="20" t="s">
        <v>481</v>
      </c>
      <c r="Q16" s="18" t="n">
        <v>412.58017002</v>
      </c>
      <c r="R16" s="20" t="n">
        <v>8.94124068</v>
      </c>
    </row>
    <row r="17" spans="1:18">
      <c r="A17" s="15" t="s">
        <v>492</v>
      </c>
      <c r="B17" s="17" t="n">
        <v>6504</v>
      </c>
      <c r="C17" s="18">
        <f>(2822.0/B17*100)</f>
        <v/>
      </c>
      <c r="D17" s="19" t="n">
        <v>3682</v>
      </c>
      <c r="E17" s="18" t="n">
        <v>518.89104917</v>
      </c>
      <c r="F17" s="20" t="n">
        <v>3.83669074</v>
      </c>
      <c r="G17" s="18" t="n">
        <v>523.74671934</v>
      </c>
      <c r="H17" s="20" t="n">
        <v>4.29095209</v>
      </c>
      <c r="I17" s="18" t="s">
        <v>481</v>
      </c>
      <c r="J17" s="20" t="s">
        <v>481</v>
      </c>
      <c r="K17" s="18" t="s">
        <v>481</v>
      </c>
      <c r="L17" s="20" t="s">
        <v>481</v>
      </c>
      <c r="M17" s="18" t="n">
        <v>360.48925247</v>
      </c>
      <c r="N17" s="20" t="n">
        <v>12.44339086</v>
      </c>
      <c r="O17" s="18" t="s">
        <v>481</v>
      </c>
      <c r="P17" s="20" t="s">
        <v>481</v>
      </c>
      <c r="Q17" s="18" t="n">
        <v>465.46491405</v>
      </c>
      <c r="R17" s="20" t="n">
        <v>7.05132379</v>
      </c>
    </row>
    <row r="18" spans="1:18">
      <c r="A18" s="15" t="s">
        <v>493</v>
      </c>
      <c r="B18" s="17" t="n">
        <v>5532</v>
      </c>
      <c r="C18" s="18">
        <f>(33.0/B18*100)</f>
        <v/>
      </c>
      <c r="D18" s="19" t="n">
        <v>5499</v>
      </c>
      <c r="E18" s="18" t="n">
        <v>457.80170248</v>
      </c>
      <c r="F18" s="20" t="n">
        <v>3.98735859</v>
      </c>
      <c r="G18" s="18" t="n">
        <v>463.51538051</v>
      </c>
      <c r="H18" s="20" t="n">
        <v>3.64824401</v>
      </c>
      <c r="I18" s="18" t="s">
        <v>481</v>
      </c>
      <c r="J18" s="20" t="s">
        <v>481</v>
      </c>
      <c r="K18" s="18" t="s">
        <v>481</v>
      </c>
      <c r="L18" s="20" t="s">
        <v>481</v>
      </c>
      <c r="M18" s="18" t="s">
        <v>481</v>
      </c>
      <c r="N18" s="20" t="s">
        <v>481</v>
      </c>
      <c r="O18" s="18" t="s">
        <v>481</v>
      </c>
      <c r="P18" s="20" t="s">
        <v>481</v>
      </c>
      <c r="Q18" s="18" t="n">
        <v>382.32672634</v>
      </c>
      <c r="R18" s="20" t="n">
        <v>7.91747238</v>
      </c>
    </row>
    <row r="19" spans="1:18">
      <c r="A19" s="15" t="s">
        <v>494</v>
      </c>
      <c r="B19" s="17" t="n">
        <v>5658</v>
      </c>
      <c r="C19" s="18">
        <f>(541.0/B19*100)</f>
        <v/>
      </c>
      <c r="D19" s="19" t="n">
        <v>5117</v>
      </c>
      <c r="E19" s="18" t="n">
        <v>484.05983578</v>
      </c>
      <c r="F19" s="20" t="n">
        <v>2.90903464</v>
      </c>
      <c r="G19" s="18" t="n">
        <v>482.25634683</v>
      </c>
      <c r="H19" s="20" t="n">
        <v>3.46964215</v>
      </c>
      <c r="I19" s="18" t="s">
        <v>481</v>
      </c>
      <c r="J19" s="20" t="s">
        <v>481</v>
      </c>
      <c r="K19" s="18" t="s">
        <v>481</v>
      </c>
      <c r="L19" s="20" t="s">
        <v>481</v>
      </c>
      <c r="M19" s="18" t="s">
        <v>481</v>
      </c>
      <c r="N19" s="20" t="s">
        <v>481</v>
      </c>
      <c r="O19" s="18" t="s">
        <v>481</v>
      </c>
      <c r="P19" s="20" t="s">
        <v>481</v>
      </c>
      <c r="Q19" s="18" t="n">
        <v>394.4948652</v>
      </c>
      <c r="R19" s="20" t="n">
        <v>7.28685757</v>
      </c>
    </row>
    <row r="20" spans="1:18">
      <c r="A20" s="15" t="s">
        <v>495</v>
      </c>
      <c r="B20" s="17" t="n">
        <v>3371</v>
      </c>
      <c r="C20" s="18">
        <f>(75.0/B20*100)</f>
        <v/>
      </c>
      <c r="D20" s="19" t="n">
        <v>3296</v>
      </c>
      <c r="E20" s="18" t="n">
        <v>474.53692704</v>
      </c>
      <c r="F20" s="20" t="n">
        <v>1.95518378</v>
      </c>
      <c r="G20" s="18" t="n">
        <v>480.38168874</v>
      </c>
      <c r="H20" s="20" t="n">
        <v>3.50717766</v>
      </c>
      <c r="I20" s="18" t="s">
        <v>481</v>
      </c>
      <c r="J20" s="20" t="s">
        <v>481</v>
      </c>
      <c r="K20" s="18" t="s">
        <v>481</v>
      </c>
      <c r="L20" s="20" t="s">
        <v>481</v>
      </c>
      <c r="M20" s="18" t="s">
        <v>481</v>
      </c>
      <c r="N20" s="20" t="s">
        <v>481</v>
      </c>
      <c r="O20" s="18" t="s">
        <v>481</v>
      </c>
      <c r="P20" s="20" t="s">
        <v>481</v>
      </c>
      <c r="Q20" s="18" t="n">
        <v>440.25078154</v>
      </c>
      <c r="R20" s="20" t="n">
        <v>6.80245683</v>
      </c>
    </row>
    <row r="21" spans="1:18">
      <c r="A21" s="15" t="s">
        <v>496</v>
      </c>
      <c r="B21" s="17" t="n">
        <v>5741</v>
      </c>
      <c r="C21" s="18">
        <f>(97.0/B21*100)</f>
        <v/>
      </c>
      <c r="D21" s="19" t="n">
        <v>5644</v>
      </c>
      <c r="E21" s="18" t="n">
        <v>501.46506621</v>
      </c>
      <c r="F21" s="20" t="n">
        <v>2.57149723</v>
      </c>
      <c r="G21" s="18" t="n">
        <v>514.2664051199999</v>
      </c>
      <c r="H21" s="20" t="n">
        <v>3.31365746</v>
      </c>
      <c r="I21" s="18" t="s">
        <v>481</v>
      </c>
      <c r="J21" s="20" t="s">
        <v>481</v>
      </c>
      <c r="K21" s="18" t="s">
        <v>481</v>
      </c>
      <c r="L21" s="20" t="s">
        <v>481</v>
      </c>
      <c r="M21" s="18" t="s">
        <v>481</v>
      </c>
      <c r="N21" s="20" t="s">
        <v>481</v>
      </c>
      <c r="O21" s="18" t="s">
        <v>481</v>
      </c>
      <c r="P21" s="20" t="s">
        <v>481</v>
      </c>
      <c r="Q21" s="18" t="n">
        <v>452.38374124</v>
      </c>
      <c r="R21" s="20" t="n">
        <v>8.324129689999999</v>
      </c>
    </row>
    <row r="22" spans="1:18">
      <c r="A22" s="15" t="s">
        <v>497</v>
      </c>
      <c r="B22" s="17" t="n">
        <v>6598</v>
      </c>
      <c r="C22" s="18">
        <f>(46.0/B22*100)</f>
        <v/>
      </c>
      <c r="D22" s="19" t="n">
        <v>6552</v>
      </c>
      <c r="E22" s="18" t="n">
        <v>467.8493637</v>
      </c>
      <c r="F22" s="20" t="n">
        <v>3.4546359</v>
      </c>
      <c r="G22" s="18" t="n">
        <v>489.08786836</v>
      </c>
      <c r="H22" s="20" t="n">
        <v>4.27184309</v>
      </c>
      <c r="I22" s="18" t="s">
        <v>481</v>
      </c>
      <c r="J22" s="20" t="s">
        <v>481</v>
      </c>
      <c r="K22" s="18" t="s">
        <v>481</v>
      </c>
      <c r="L22" s="20" t="s">
        <v>481</v>
      </c>
      <c r="M22" s="18" t="s">
        <v>481</v>
      </c>
      <c r="N22" s="20" t="s">
        <v>481</v>
      </c>
      <c r="O22" s="18" t="n">
        <v>466.04525608</v>
      </c>
      <c r="P22" s="20" t="n">
        <v>18.52824011</v>
      </c>
      <c r="Q22" s="18" t="n">
        <v>371.10012083</v>
      </c>
      <c r="R22" s="20" t="n">
        <v>7.27257574</v>
      </c>
    </row>
    <row r="23" spans="1:18">
      <c r="A23" s="15" t="s">
        <v>498</v>
      </c>
      <c r="B23" s="17" t="n">
        <v>11583</v>
      </c>
      <c r="C23" s="18">
        <f>(329.0/B23*100)</f>
        <v/>
      </c>
      <c r="D23" s="19" t="n">
        <v>11254</v>
      </c>
      <c r="E23" s="18" t="n">
        <v>487.22997366</v>
      </c>
      <c r="F23" s="20" t="n">
        <v>2.5738532</v>
      </c>
      <c r="G23" s="18" t="n">
        <v>477.3136644</v>
      </c>
      <c r="H23" s="20" t="n">
        <v>3.67170728</v>
      </c>
      <c r="I23" s="18" t="s">
        <v>481</v>
      </c>
      <c r="J23" s="20" t="s">
        <v>481</v>
      </c>
      <c r="K23" s="18" t="s">
        <v>481</v>
      </c>
      <c r="L23" s="20" t="s">
        <v>481</v>
      </c>
      <c r="M23" s="18" t="s">
        <v>481</v>
      </c>
      <c r="N23" s="20" t="s">
        <v>481</v>
      </c>
      <c r="O23" s="18" t="s">
        <v>481</v>
      </c>
      <c r="P23" s="20" t="s">
        <v>481</v>
      </c>
      <c r="Q23" s="18" t="n">
        <v>422.5739165</v>
      </c>
      <c r="R23" s="20" t="n">
        <v>7.3436325</v>
      </c>
    </row>
    <row r="24" spans="1:18">
      <c r="A24" s="15" t="s">
        <v>499</v>
      </c>
      <c r="B24" s="17" t="n">
        <v>6647</v>
      </c>
      <c r="C24" s="18">
        <f>(23.0/B24*100)</f>
        <v/>
      </c>
      <c r="D24" s="19" t="n">
        <v>6624</v>
      </c>
      <c r="E24" s="18" t="n">
        <v>522.92903183</v>
      </c>
      <c r="F24" s="20" t="n">
        <v>3.37437315</v>
      </c>
      <c r="G24" s="18" t="n">
        <v>557.5965208600001</v>
      </c>
      <c r="H24" s="20" t="n">
        <v>2.82620603</v>
      </c>
      <c r="I24" s="18" t="s">
        <v>481</v>
      </c>
      <c r="J24" s="20" t="s">
        <v>481</v>
      </c>
      <c r="K24" s="18" t="s">
        <v>481</v>
      </c>
      <c r="L24" s="20" t="s">
        <v>481</v>
      </c>
      <c r="M24" s="18" t="s">
        <v>481</v>
      </c>
      <c r="N24" s="20" t="s">
        <v>481</v>
      </c>
      <c r="O24" s="18" t="s">
        <v>481</v>
      </c>
      <c r="P24" s="20" t="s">
        <v>481</v>
      </c>
      <c r="Q24" s="18" t="n">
        <v>477.25657441</v>
      </c>
      <c r="R24" s="20" t="n">
        <v>12.05812016</v>
      </c>
    </row>
    <row r="25" spans="1:18">
      <c r="A25" s="15" t="s">
        <v>500</v>
      </c>
      <c r="B25" s="17" t="n">
        <v>5581</v>
      </c>
      <c r="C25" s="18">
        <f>(26.0/B25*100)</f>
        <v/>
      </c>
      <c r="D25" s="19" t="n">
        <v>5555</v>
      </c>
      <c r="E25" s="18" t="n">
        <v>495.05680913</v>
      </c>
      <c r="F25" s="20" t="n">
        <v>4.2407368</v>
      </c>
      <c r="G25" s="18" t="n">
        <v>533.2077299699999</v>
      </c>
      <c r="H25" s="20" t="n">
        <v>2.79856595</v>
      </c>
      <c r="I25" s="18" t="s">
        <v>481</v>
      </c>
      <c r="J25" s="20" t="s">
        <v>481</v>
      </c>
      <c r="K25" s="18" t="s">
        <v>481</v>
      </c>
      <c r="L25" s="20" t="s">
        <v>481</v>
      </c>
      <c r="M25" s="18" t="s">
        <v>481</v>
      </c>
      <c r="N25" s="20" t="s">
        <v>481</v>
      </c>
      <c r="O25" s="18" t="s">
        <v>481</v>
      </c>
      <c r="P25" s="20" t="s">
        <v>481</v>
      </c>
      <c r="Q25" s="18" t="n">
        <v>484.81033426</v>
      </c>
      <c r="R25" s="20" t="n">
        <v>9.98512653</v>
      </c>
    </row>
    <row r="26" spans="1:18">
      <c r="A26" s="15" t="s">
        <v>501</v>
      </c>
      <c r="B26" s="17" t="n">
        <v>4869</v>
      </c>
      <c r="C26" s="18">
        <f>(108.0/B26*100)</f>
        <v/>
      </c>
      <c r="D26" s="19" t="n">
        <v>4761</v>
      </c>
      <c r="E26" s="18" t="n">
        <v>489.44628456</v>
      </c>
      <c r="F26" s="20" t="n">
        <v>1.82328366</v>
      </c>
      <c r="G26" s="18" t="n">
        <v>499.52783906</v>
      </c>
      <c r="H26" s="20" t="n">
        <v>2.67061837</v>
      </c>
      <c r="I26" s="18" t="s">
        <v>481</v>
      </c>
      <c r="J26" s="20" t="s">
        <v>481</v>
      </c>
      <c r="K26" s="18" t="s">
        <v>481</v>
      </c>
      <c r="L26" s="20" t="s">
        <v>481</v>
      </c>
      <c r="M26" s="18" t="s">
        <v>481</v>
      </c>
      <c r="N26" s="20" t="s">
        <v>481</v>
      </c>
      <c r="O26" s="18" t="s">
        <v>481</v>
      </c>
      <c r="P26" s="20" t="s">
        <v>481</v>
      </c>
      <c r="Q26" s="18" t="n">
        <v>433.87403537</v>
      </c>
      <c r="R26" s="20" t="n">
        <v>6.77238766</v>
      </c>
    </row>
    <row r="27" spans="1:18">
      <c r="A27" s="15" t="s">
        <v>502</v>
      </c>
      <c r="B27" s="17" t="n">
        <v>5299</v>
      </c>
      <c r="C27" s="18">
        <f>(245.0/B27*100)</f>
        <v/>
      </c>
      <c r="D27" s="19" t="n">
        <v>5054</v>
      </c>
      <c r="E27" s="18" t="n">
        <v>489.84210772</v>
      </c>
      <c r="F27" s="20" t="n">
        <v>1.49608678</v>
      </c>
      <c r="G27" s="18" t="n">
        <v>490.08262766</v>
      </c>
      <c r="H27" s="20" t="n">
        <v>2.89632321</v>
      </c>
      <c r="I27" s="18" t="s">
        <v>481</v>
      </c>
      <c r="J27" s="20" t="s">
        <v>481</v>
      </c>
      <c r="K27" s="18" t="s">
        <v>481</v>
      </c>
      <c r="L27" s="20" t="s">
        <v>481</v>
      </c>
      <c r="M27" s="18" t="s">
        <v>481</v>
      </c>
      <c r="N27" s="20" t="s">
        <v>481</v>
      </c>
      <c r="O27" s="18" t="s">
        <v>481</v>
      </c>
      <c r="P27" s="20" t="s">
        <v>481</v>
      </c>
      <c r="Q27" s="18" t="n">
        <v>417.33263816</v>
      </c>
      <c r="R27" s="20" t="n">
        <v>4.93456342</v>
      </c>
    </row>
    <row r="28" spans="1:18">
      <c r="A28" s="15" t="s">
        <v>503</v>
      </c>
      <c r="B28" s="17" t="n">
        <v>7568</v>
      </c>
      <c r="C28" s="18">
        <f>(640.0/B28*100)</f>
        <v/>
      </c>
      <c r="D28" s="19" t="n">
        <v>6928</v>
      </c>
      <c r="E28" s="18" t="n">
        <v>416.97094425</v>
      </c>
      <c r="F28" s="20" t="n">
        <v>2.43031735</v>
      </c>
      <c r="G28" s="18" t="n">
        <v>430.8032302</v>
      </c>
      <c r="H28" s="20" t="n">
        <v>2.67379097</v>
      </c>
      <c r="I28" s="18" t="s">
        <v>481</v>
      </c>
      <c r="J28" s="20" t="s">
        <v>481</v>
      </c>
      <c r="K28" s="18" t="s">
        <v>481</v>
      </c>
      <c r="L28" s="20" t="s">
        <v>481</v>
      </c>
      <c r="M28" s="18" t="s">
        <v>481</v>
      </c>
      <c r="N28" s="20" t="s">
        <v>481</v>
      </c>
      <c r="O28" s="18" t="s">
        <v>481</v>
      </c>
      <c r="P28" s="20" t="s">
        <v>481</v>
      </c>
      <c r="Q28" s="18" t="n">
        <v>389.26534307</v>
      </c>
      <c r="R28" s="20" t="n">
        <v>5.92791444</v>
      </c>
    </row>
    <row r="29" spans="1:18">
      <c r="A29" s="15" t="s">
        <v>504</v>
      </c>
      <c r="B29" s="17" t="n">
        <v>5385</v>
      </c>
      <c r="C29" s="18">
        <f>(30.0/B29*100)</f>
        <v/>
      </c>
      <c r="D29" s="19" t="n">
        <v>5355</v>
      </c>
      <c r="E29" s="18" t="n">
        <v>511.02854596</v>
      </c>
      <c r="F29" s="20" t="n">
        <v>2.49599166</v>
      </c>
      <c r="G29" s="18" t="n">
        <v>527.3522381499999</v>
      </c>
      <c r="H29" s="20" t="n">
        <v>3.38985112</v>
      </c>
      <c r="I29" s="18" t="s">
        <v>481</v>
      </c>
      <c r="J29" s="20" t="s">
        <v>481</v>
      </c>
      <c r="K29" s="18" t="s">
        <v>481</v>
      </c>
      <c r="L29" s="20" t="s">
        <v>481</v>
      </c>
      <c r="M29" s="18" t="n">
        <v>358.28551468</v>
      </c>
      <c r="N29" s="20" t="n">
        <v>8.567023300000001</v>
      </c>
      <c r="O29" s="18" t="s">
        <v>481</v>
      </c>
      <c r="P29" s="20" t="s">
        <v>481</v>
      </c>
      <c r="Q29" s="18" t="n">
        <v>404.68242077</v>
      </c>
      <c r="R29" s="20" t="n">
        <v>12.81004297</v>
      </c>
    </row>
    <row r="30" spans="1:18">
      <c r="A30" s="15" t="s">
        <v>505</v>
      </c>
      <c r="B30" s="17" t="n">
        <v>4520</v>
      </c>
      <c r="C30" s="18">
        <f>(290.0/B30*100)</f>
        <v/>
      </c>
      <c r="D30" s="19" t="n">
        <v>4230</v>
      </c>
      <c r="E30" s="18" t="n">
        <v>511.1581918</v>
      </c>
      <c r="F30" s="20" t="n">
        <v>2.7177398</v>
      </c>
      <c r="G30" s="18" t="n">
        <v>537.49720605</v>
      </c>
      <c r="H30" s="20" t="n">
        <v>3.19362199</v>
      </c>
      <c r="I30" s="18" t="s">
        <v>481</v>
      </c>
      <c r="J30" s="20" t="s">
        <v>481</v>
      </c>
      <c r="K30" s="18" t="s">
        <v>481</v>
      </c>
      <c r="L30" s="20" t="s">
        <v>481</v>
      </c>
      <c r="M30" s="18" t="s">
        <v>481</v>
      </c>
      <c r="N30" s="20" t="s">
        <v>481</v>
      </c>
      <c r="O30" s="18" t="s">
        <v>481</v>
      </c>
      <c r="P30" s="20" t="s">
        <v>481</v>
      </c>
      <c r="Q30" s="18" t="n">
        <v>440.37326748</v>
      </c>
      <c r="R30" s="20" t="n">
        <v>7.5743292</v>
      </c>
    </row>
    <row r="31" spans="1:18">
      <c r="A31" s="15" t="s">
        <v>506</v>
      </c>
      <c r="B31" s="17" t="n">
        <v>5456</v>
      </c>
      <c r="C31" s="18">
        <f>(161.0/B31*100)</f>
        <v/>
      </c>
      <c r="D31" s="19" t="n">
        <v>5295</v>
      </c>
      <c r="E31" s="18" t="n">
        <v>502.12910942</v>
      </c>
      <c r="F31" s="20" t="n">
        <v>2.44070204</v>
      </c>
      <c r="G31" s="18" t="n">
        <v>509.65044666</v>
      </c>
      <c r="H31" s="20" t="n">
        <v>3.07791551</v>
      </c>
      <c r="I31" s="18" t="s">
        <v>481</v>
      </c>
      <c r="J31" s="20" t="s">
        <v>481</v>
      </c>
      <c r="K31" s="18" t="s">
        <v>481</v>
      </c>
      <c r="L31" s="20" t="s">
        <v>481</v>
      </c>
      <c r="M31" s="18" t="s">
        <v>481</v>
      </c>
      <c r="N31" s="20" t="s">
        <v>481</v>
      </c>
      <c r="O31" s="18" t="s">
        <v>481</v>
      </c>
      <c r="P31" s="20" t="s">
        <v>481</v>
      </c>
      <c r="Q31" s="18" t="n">
        <v>423.37313972</v>
      </c>
      <c r="R31" s="20" t="n">
        <v>6.39385769</v>
      </c>
    </row>
    <row r="32" spans="1:18">
      <c r="A32" s="15" t="s">
        <v>507</v>
      </c>
      <c r="B32" s="17" t="n">
        <v>4478</v>
      </c>
      <c r="C32" s="18">
        <f>(6.0/B32*100)</f>
        <v/>
      </c>
      <c r="D32" s="19" t="n">
        <v>4472</v>
      </c>
      <c r="E32" s="18" t="n">
        <v>500.31749731</v>
      </c>
      <c r="F32" s="20" t="n">
        <v>2.43639344</v>
      </c>
      <c r="G32" s="18" t="n">
        <v>513.9086638</v>
      </c>
      <c r="H32" s="20" t="n">
        <v>3.96238915</v>
      </c>
      <c r="I32" s="18" t="s">
        <v>481</v>
      </c>
      <c r="J32" s="20" t="s">
        <v>481</v>
      </c>
      <c r="K32" s="18" t="s">
        <v>481</v>
      </c>
      <c r="L32" s="20" t="s">
        <v>481</v>
      </c>
      <c r="M32" s="18" t="s">
        <v>481</v>
      </c>
      <c r="N32" s="20" t="s">
        <v>481</v>
      </c>
      <c r="O32" s="18" t="s">
        <v>481</v>
      </c>
      <c r="P32" s="20" t="s">
        <v>481</v>
      </c>
      <c r="Q32" s="18" t="n">
        <v>416.71179141</v>
      </c>
      <c r="R32" s="20" t="n">
        <v>10.58005133</v>
      </c>
    </row>
    <row r="33" spans="1:18">
      <c r="A33" s="15" t="s">
        <v>508</v>
      </c>
      <c r="B33" s="17" t="n">
        <v>7325</v>
      </c>
      <c r="C33" s="18">
        <f>(90.0/B33*100)</f>
        <v/>
      </c>
      <c r="D33" s="19" t="n">
        <v>7235</v>
      </c>
      <c r="E33" s="18" t="n">
        <v>496.20618212</v>
      </c>
      <c r="F33" s="20" t="n">
        <v>2.38711095</v>
      </c>
      <c r="G33" s="18" t="n">
        <v>517.06808542</v>
      </c>
      <c r="H33" s="20" t="n">
        <v>3.18712905</v>
      </c>
      <c r="I33" s="18" t="s">
        <v>481</v>
      </c>
      <c r="J33" s="20" t="s">
        <v>481</v>
      </c>
      <c r="K33" s="18" t="s">
        <v>481</v>
      </c>
      <c r="L33" s="20" t="s">
        <v>481</v>
      </c>
      <c r="M33" s="18" t="s">
        <v>481</v>
      </c>
      <c r="N33" s="20" t="s">
        <v>481</v>
      </c>
      <c r="O33" s="18" t="s">
        <v>481</v>
      </c>
      <c r="P33" s="20" t="s">
        <v>481</v>
      </c>
      <c r="Q33" s="18" t="n">
        <v>427.08448638</v>
      </c>
      <c r="R33" s="20" t="n">
        <v>9.137970810000001</v>
      </c>
    </row>
    <row r="34" spans="1:18">
      <c r="A34" s="15" t="s">
        <v>509</v>
      </c>
      <c r="B34" s="17" t="n">
        <v>6350</v>
      </c>
      <c r="C34" s="18">
        <f>(119.0/B34*100)</f>
        <v/>
      </c>
      <c r="D34" s="19" t="n">
        <v>6231</v>
      </c>
      <c r="E34" s="18" t="n">
        <v>470.93579475</v>
      </c>
      <c r="F34" s="20" t="n">
        <v>2.30340038</v>
      </c>
      <c r="G34" s="18" t="n">
        <v>471.51006088</v>
      </c>
      <c r="H34" s="20" t="n">
        <v>3.74341707</v>
      </c>
      <c r="I34" s="18" t="s">
        <v>481</v>
      </c>
      <c r="J34" s="20" t="s">
        <v>481</v>
      </c>
      <c r="K34" s="18" t="s">
        <v>481</v>
      </c>
      <c r="L34" s="20" t="s">
        <v>481</v>
      </c>
      <c r="M34" s="18" t="n">
        <v>306.56969545</v>
      </c>
      <c r="N34" s="20" t="n">
        <v>10.27624616</v>
      </c>
      <c r="O34" s="18" t="s">
        <v>481</v>
      </c>
      <c r="P34" s="20" t="s">
        <v>481</v>
      </c>
      <c r="Q34" s="18" t="n">
        <v>393.41781833</v>
      </c>
      <c r="R34" s="20" t="n">
        <v>7.84171525</v>
      </c>
    </row>
    <row r="35" spans="1:18">
      <c r="A35" s="15" t="s">
        <v>510</v>
      </c>
      <c r="B35" s="17" t="n">
        <v>6406</v>
      </c>
      <c r="C35" s="18">
        <f>(98.0/B35*100)</f>
        <v/>
      </c>
      <c r="D35" s="19" t="n">
        <v>6308</v>
      </c>
      <c r="E35" s="18" t="n">
        <v>509.1248205</v>
      </c>
      <c r="F35" s="20" t="n">
        <v>2.15734159</v>
      </c>
      <c r="G35" s="18" t="n">
        <v>526.37612741</v>
      </c>
      <c r="H35" s="20" t="n">
        <v>2.0804436</v>
      </c>
      <c r="I35" s="18" t="s">
        <v>481</v>
      </c>
      <c r="J35" s="20" t="s">
        <v>481</v>
      </c>
      <c r="K35" s="18" t="s">
        <v>481</v>
      </c>
      <c r="L35" s="20" t="s">
        <v>481</v>
      </c>
      <c r="M35" s="18" t="n">
        <v>374.85244494</v>
      </c>
      <c r="N35" s="20" t="n">
        <v>5.84040672</v>
      </c>
      <c r="O35" s="18" t="s">
        <v>481</v>
      </c>
      <c r="P35" s="20" t="s">
        <v>481</v>
      </c>
      <c r="Q35" s="18" t="n">
        <v>467.39387422</v>
      </c>
      <c r="R35" s="20" t="n">
        <v>6.93202451</v>
      </c>
    </row>
    <row r="36" spans="1:18">
      <c r="A36" s="15" t="s">
        <v>511</v>
      </c>
      <c r="B36" s="17" t="n">
        <v>6736</v>
      </c>
      <c r="C36" s="18">
        <f>(116.0/B36*100)</f>
        <v/>
      </c>
      <c r="D36" s="19" t="n">
        <v>6620</v>
      </c>
      <c r="E36" s="18" t="n">
        <v>495.52119447</v>
      </c>
      <c r="F36" s="20" t="n">
        <v>2.2330776</v>
      </c>
      <c r="G36" s="18" t="n">
        <v>499.58522497</v>
      </c>
      <c r="H36" s="20" t="n">
        <v>2.71823549</v>
      </c>
      <c r="I36" s="18" t="s">
        <v>481</v>
      </c>
      <c r="J36" s="20" t="s">
        <v>481</v>
      </c>
      <c r="K36" s="18" t="s">
        <v>481</v>
      </c>
      <c r="L36" s="20" t="s">
        <v>481</v>
      </c>
      <c r="M36" s="18" t="s">
        <v>481</v>
      </c>
      <c r="N36" s="20" t="s">
        <v>481</v>
      </c>
      <c r="O36" s="18" t="s">
        <v>481</v>
      </c>
      <c r="P36" s="20" t="s">
        <v>481</v>
      </c>
      <c r="Q36" s="18" t="n">
        <v>428.97664159</v>
      </c>
      <c r="R36" s="20" t="n">
        <v>6.99385405</v>
      </c>
    </row>
    <row r="37" spans="1:18">
      <c r="A37" s="15" t="s">
        <v>512</v>
      </c>
      <c r="B37" s="17" t="n">
        <v>5458</v>
      </c>
      <c r="C37" s="18">
        <f>(254.0/B37*100)</f>
        <v/>
      </c>
      <c r="D37" s="19" t="n">
        <v>5204</v>
      </c>
      <c r="E37" s="18" t="n">
        <v>500.9117064</v>
      </c>
      <c r="F37" s="20" t="n">
        <v>3.53879496</v>
      </c>
      <c r="G37" s="18" t="n">
        <v>505.3786792</v>
      </c>
      <c r="H37" s="20" t="n">
        <v>4.20272796</v>
      </c>
      <c r="I37" s="18" t="s">
        <v>481</v>
      </c>
      <c r="J37" s="20" t="s">
        <v>481</v>
      </c>
      <c r="K37" s="18" t="s">
        <v>481</v>
      </c>
      <c r="L37" s="20" t="s">
        <v>481</v>
      </c>
      <c r="M37" s="18" t="s">
        <v>481</v>
      </c>
      <c r="N37" s="20" t="s">
        <v>481</v>
      </c>
      <c r="O37" s="18" t="s">
        <v>481</v>
      </c>
      <c r="P37" s="20" t="s">
        <v>481</v>
      </c>
      <c r="Q37" s="18" t="n">
        <v>413.60927922</v>
      </c>
      <c r="R37" s="20" t="n">
        <v>7.34485993</v>
      </c>
    </row>
    <row r="38" spans="1:18">
      <c r="A38" s="15" t="s">
        <v>513</v>
      </c>
      <c r="B38" s="17" t="n">
        <v>5860</v>
      </c>
      <c r="C38" s="18">
        <f>(36.0/B38*100)</f>
        <v/>
      </c>
      <c r="D38" s="19" t="n">
        <v>5824</v>
      </c>
      <c r="E38" s="18" t="n">
        <v>504.00962325</v>
      </c>
      <c r="F38" s="20" t="n">
        <v>3.24833489</v>
      </c>
      <c r="G38" s="18" t="n">
        <v>519.88592188</v>
      </c>
      <c r="H38" s="20" t="n">
        <v>3.8815552</v>
      </c>
      <c r="I38" s="18" t="s">
        <v>481</v>
      </c>
      <c r="J38" s="20" t="s">
        <v>481</v>
      </c>
      <c r="K38" s="18" t="s">
        <v>481</v>
      </c>
      <c r="L38" s="20" t="s">
        <v>481</v>
      </c>
      <c r="M38" s="18" t="s">
        <v>481</v>
      </c>
      <c r="N38" s="20" t="s">
        <v>481</v>
      </c>
      <c r="O38" s="18" t="s">
        <v>481</v>
      </c>
      <c r="P38" s="20" t="s">
        <v>481</v>
      </c>
      <c r="Q38" s="18" t="n">
        <v>494.10517882</v>
      </c>
      <c r="R38" s="20" t="n">
        <v>5.22808549</v>
      </c>
    </row>
    <row r="39" spans="1:18">
      <c r="A39" s="15" t="s">
        <v>514</v>
      </c>
      <c r="B39" s="17" t="n">
        <v>5895</v>
      </c>
      <c r="C39" s="18">
        <f>(34.0/B39*100)</f>
        <v/>
      </c>
      <c r="D39" s="19" t="n">
        <v>5861</v>
      </c>
      <c r="E39" s="18" t="n">
        <v>424.20163487</v>
      </c>
      <c r="F39" s="20" t="n">
        <v>3.77958444</v>
      </c>
      <c r="G39" s="18" t="n">
        <v>435.91939089</v>
      </c>
      <c r="H39" s="20" t="n">
        <v>4.68311321</v>
      </c>
      <c r="I39" s="18" t="s">
        <v>481</v>
      </c>
      <c r="J39" s="20" t="s">
        <v>481</v>
      </c>
      <c r="K39" s="18" t="s">
        <v>481</v>
      </c>
      <c r="L39" s="20" t="s">
        <v>481</v>
      </c>
      <c r="M39" s="18" t="s">
        <v>481</v>
      </c>
      <c r="N39" s="20" t="s">
        <v>481</v>
      </c>
      <c r="O39" s="18" t="s">
        <v>481</v>
      </c>
      <c r="P39" s="20" t="s">
        <v>481</v>
      </c>
      <c r="Q39" s="18" t="n">
        <v>375.4324991</v>
      </c>
      <c r="R39" s="20" t="n">
        <v>8.26457727</v>
      </c>
    </row>
    <row r="40" spans="1:18">
      <c r="A40" s="15" t="s">
        <v>515</v>
      </c>
      <c r="B40" s="17" t="n">
        <v>14157</v>
      </c>
      <c r="C40" s="18">
        <f>(467.0/B40*100)</f>
        <v/>
      </c>
      <c r="D40" s="19" t="n">
        <v>13690</v>
      </c>
      <c r="E40" s="18" t="n">
        <v>509.75272782</v>
      </c>
      <c r="F40" s="20" t="n">
        <v>2.66176405</v>
      </c>
      <c r="G40" s="18" t="n">
        <v>520.37483301</v>
      </c>
      <c r="H40" s="20" t="n">
        <v>3.43767561</v>
      </c>
      <c r="I40" s="18" t="s">
        <v>481</v>
      </c>
      <c r="J40" s="20" t="s">
        <v>481</v>
      </c>
      <c r="K40" s="18" t="s">
        <v>481</v>
      </c>
      <c r="L40" s="20" t="s">
        <v>481</v>
      </c>
      <c r="M40" s="18" t="s">
        <v>481</v>
      </c>
      <c r="N40" s="20" t="s">
        <v>481</v>
      </c>
      <c r="O40" s="18" t="s">
        <v>481</v>
      </c>
      <c r="P40" s="20" t="s">
        <v>481</v>
      </c>
      <c r="Q40" s="18" t="n">
        <v>438.00225944</v>
      </c>
      <c r="R40" s="20" t="n">
        <v>6.93243542</v>
      </c>
    </row>
    <row r="41" spans="1:18">
      <c r="A41" s="15" t="s">
        <v>516</v>
      </c>
      <c r="B41" s="17" t="n">
        <v>5712</v>
      </c>
      <c r="C41" s="18">
        <f>(83.0/B41*100)</f>
        <v/>
      </c>
      <c r="D41" s="19" t="n">
        <v>5629</v>
      </c>
      <c r="E41" s="18" t="n">
        <v>493.24231902</v>
      </c>
      <c r="F41" s="20" t="n">
        <v>3.06584096</v>
      </c>
      <c r="G41" s="18" t="n">
        <v>520.40384189</v>
      </c>
      <c r="H41" s="20" t="n">
        <v>3.72880697</v>
      </c>
      <c r="I41" s="18" t="s">
        <v>481</v>
      </c>
      <c r="J41" s="20" t="s">
        <v>481</v>
      </c>
      <c r="K41" s="18" t="s">
        <v>481</v>
      </c>
      <c r="L41" s="20" t="s">
        <v>481</v>
      </c>
      <c r="M41" s="18" t="n">
        <v>387.44235424</v>
      </c>
      <c r="N41" s="20" t="n">
        <v>14.52510266</v>
      </c>
      <c r="O41" s="18" t="s">
        <v>481</v>
      </c>
      <c r="P41" s="20" t="s">
        <v>481</v>
      </c>
      <c r="Q41" s="18" t="n">
        <v>428.73709531</v>
      </c>
      <c r="R41" s="20" t="n">
        <v>12.83925564</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n">
        <v>375.7451021</v>
      </c>
      <c r="N45" s="20" t="n">
        <v>2.64238063</v>
      </c>
      <c r="O45" s="18" t="s">
        <v>481</v>
      </c>
      <c r="P45" s="20" t="s">
        <v>481</v>
      </c>
      <c r="Q45" s="18" t="s">
        <v>481</v>
      </c>
      <c r="R45" s="20" t="s">
        <v>481</v>
      </c>
    </row>
    <row r="46" spans="1:18">
      <c r="A46" s="15" t="s">
        <v>521</v>
      </c>
      <c r="B46" s="17" t="n">
        <v>23141</v>
      </c>
      <c r="C46" s="18">
        <f>(2423.0/B46*100)</f>
        <v/>
      </c>
      <c r="D46" s="19" t="n">
        <v>20718</v>
      </c>
      <c r="E46" s="18" t="n">
        <v>412.06041201</v>
      </c>
      <c r="F46" s="20" t="n">
        <v>3.00801716</v>
      </c>
      <c r="G46" s="18" t="n">
        <v>421.25158506</v>
      </c>
      <c r="H46" s="20" t="n">
        <v>3.55690808</v>
      </c>
      <c r="I46" s="18" t="s">
        <v>481</v>
      </c>
      <c r="J46" s="20" t="s">
        <v>481</v>
      </c>
      <c r="K46" s="18" t="s">
        <v>481</v>
      </c>
      <c r="L46" s="20" t="s">
        <v>481</v>
      </c>
      <c r="M46" s="18" t="s">
        <v>481</v>
      </c>
      <c r="N46" s="20" t="s">
        <v>481</v>
      </c>
      <c r="O46" s="18" t="s">
        <v>481</v>
      </c>
      <c r="P46" s="20" t="s">
        <v>481</v>
      </c>
      <c r="Q46" s="18" t="n">
        <v>381.60815961</v>
      </c>
      <c r="R46" s="20" t="n">
        <v>2.37156799</v>
      </c>
    </row>
    <row r="47" spans="1:18">
      <c r="A47" s="15" t="s">
        <v>522</v>
      </c>
      <c r="B47" s="17" t="n">
        <v>5928</v>
      </c>
      <c r="C47" s="18">
        <f>(498.0/B47*100)</f>
        <v/>
      </c>
      <c r="D47" s="19" t="n">
        <v>5430</v>
      </c>
      <c r="E47" s="18" t="n">
        <v>456.42623626</v>
      </c>
      <c r="F47" s="20" t="n">
        <v>4.07980541</v>
      </c>
      <c r="G47" s="18" t="n">
        <v>475.56085556</v>
      </c>
      <c r="H47" s="20" t="n">
        <v>5.45319593</v>
      </c>
      <c r="I47" s="18" t="s">
        <v>481</v>
      </c>
      <c r="J47" s="20" t="s">
        <v>481</v>
      </c>
      <c r="K47" s="18" t="s">
        <v>481</v>
      </c>
      <c r="L47" s="20" t="s">
        <v>481</v>
      </c>
      <c r="M47" s="18" t="s">
        <v>481</v>
      </c>
      <c r="N47" s="20" t="s">
        <v>481</v>
      </c>
      <c r="O47" s="18" t="s">
        <v>481</v>
      </c>
      <c r="P47" s="20" t="s">
        <v>481</v>
      </c>
      <c r="Q47" s="18" t="n">
        <v>375.53036685</v>
      </c>
      <c r="R47" s="20" t="n">
        <v>5.66722062</v>
      </c>
    </row>
    <row r="48" spans="1:18">
      <c r="A48" s="15" t="s">
        <v>523</v>
      </c>
      <c r="B48" s="17" t="n">
        <v>9841</v>
      </c>
      <c r="C48" s="18">
        <f>(9.0/B48*100)</f>
        <v/>
      </c>
      <c r="D48" s="19" t="n">
        <v>9832</v>
      </c>
      <c r="E48" s="18" t="n">
        <v>509.89058188</v>
      </c>
      <c r="F48" s="20" t="n">
        <v>4.64564565</v>
      </c>
      <c r="G48" s="18" t="n">
        <v>535.66897686</v>
      </c>
      <c r="H48" s="20" t="n">
        <v>5.10028053</v>
      </c>
      <c r="I48" s="18" t="s">
        <v>481</v>
      </c>
      <c r="J48" s="20" t="s">
        <v>481</v>
      </c>
      <c r="K48" s="18" t="s">
        <v>481</v>
      </c>
      <c r="L48" s="20" t="s">
        <v>481</v>
      </c>
      <c r="M48" s="18" t="s">
        <v>481</v>
      </c>
      <c r="N48" s="20" t="s">
        <v>481</v>
      </c>
      <c r="O48" s="18" t="s">
        <v>481</v>
      </c>
      <c r="P48" s="20" t="s">
        <v>481</v>
      </c>
      <c r="Q48" s="18" t="n">
        <v>449.78809913</v>
      </c>
      <c r="R48" s="20" t="n">
        <v>21.15874828</v>
      </c>
    </row>
    <row r="49" spans="1:18">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n">
        <v>432.22624802</v>
      </c>
      <c r="N49" s="20" t="n">
        <v>2.8653235</v>
      </c>
      <c r="O49" s="18" t="s">
        <v>481</v>
      </c>
      <c r="P49" s="20" t="s">
        <v>481</v>
      </c>
      <c r="Q49" s="18" t="s">
        <v>481</v>
      </c>
      <c r="R49" s="20" t="s">
        <v>481</v>
      </c>
    </row>
    <row r="50" spans="1:18">
      <c r="A50" s="15" t="s">
        <v>525</v>
      </c>
      <c r="B50" s="17" t="n">
        <v>11795</v>
      </c>
      <c r="C50" s="18">
        <f>(511.0/B50*100)</f>
        <v/>
      </c>
      <c r="D50" s="19" t="n">
        <v>11284</v>
      </c>
      <c r="E50" s="18" t="n">
        <v>414.70037294</v>
      </c>
      <c r="F50" s="20" t="n">
        <v>2.53630692</v>
      </c>
      <c r="G50" s="18" t="n">
        <v>433.08592947</v>
      </c>
      <c r="H50" s="20" t="n">
        <v>2.83556959</v>
      </c>
      <c r="I50" s="18" t="s">
        <v>481</v>
      </c>
      <c r="J50" s="20" t="s">
        <v>481</v>
      </c>
      <c r="K50" s="18" t="s">
        <v>481</v>
      </c>
      <c r="L50" s="20" t="s">
        <v>481</v>
      </c>
      <c r="M50" s="18" t="s">
        <v>481</v>
      </c>
      <c r="N50" s="20" t="s">
        <v>481</v>
      </c>
      <c r="O50" s="18" t="s">
        <v>481</v>
      </c>
      <c r="P50" s="20" t="s">
        <v>481</v>
      </c>
      <c r="Q50" s="18" t="n">
        <v>370.56883216</v>
      </c>
      <c r="R50" s="20" t="n">
        <v>5.66522089</v>
      </c>
    </row>
    <row r="51" spans="1:18">
      <c r="A51" s="15" t="s">
        <v>526</v>
      </c>
      <c r="B51" s="17" t="n">
        <v>6866</v>
      </c>
      <c r="C51" s="18">
        <f>(114.0/B51*100)</f>
        <v/>
      </c>
      <c r="D51" s="19" t="n">
        <v>6752</v>
      </c>
      <c r="E51" s="18" t="n">
        <v>423.72179502</v>
      </c>
      <c r="F51" s="20" t="n">
        <v>2.26422298</v>
      </c>
      <c r="G51" s="18" t="n">
        <v>425.70884973</v>
      </c>
      <c r="H51" s="20" t="n">
        <v>2.97695606</v>
      </c>
      <c r="I51" s="18" t="s">
        <v>481</v>
      </c>
      <c r="J51" s="20" t="s">
        <v>481</v>
      </c>
      <c r="K51" s="18" t="s">
        <v>481</v>
      </c>
      <c r="L51" s="20" t="s">
        <v>481</v>
      </c>
      <c r="M51" s="18" t="n">
        <v>410.85572185</v>
      </c>
      <c r="N51" s="20" t="n">
        <v>3.7997542</v>
      </c>
      <c r="O51" s="18" t="s">
        <v>481</v>
      </c>
      <c r="P51" s="20" t="s">
        <v>481</v>
      </c>
      <c r="Q51" s="18" t="n">
        <v>395.85238366</v>
      </c>
      <c r="R51" s="20" t="n">
        <v>6.00961317</v>
      </c>
    </row>
    <row r="52" spans="1:18">
      <c r="A52" s="15" t="s">
        <v>527</v>
      </c>
      <c r="B52" s="17" t="n">
        <v>5809</v>
      </c>
      <c r="C52" s="18">
        <f>(127.0/B52*100)</f>
        <v/>
      </c>
      <c r="D52" s="19" t="n">
        <v>5682</v>
      </c>
      <c r="E52" s="18" t="n">
        <v>473.17444278</v>
      </c>
      <c r="F52" s="20" t="n">
        <v>2.91998023</v>
      </c>
      <c r="G52" s="18" t="n">
        <v>486.0268991</v>
      </c>
      <c r="H52" s="20" t="n">
        <v>2.90141711</v>
      </c>
      <c r="I52" s="18" t="s">
        <v>481</v>
      </c>
      <c r="J52" s="20" t="s">
        <v>481</v>
      </c>
      <c r="K52" s="18" t="s">
        <v>481</v>
      </c>
      <c r="L52" s="20" t="s">
        <v>481</v>
      </c>
      <c r="M52" s="18" t="s">
        <v>481</v>
      </c>
      <c r="N52" s="20" t="s">
        <v>481</v>
      </c>
      <c r="O52" s="18" t="s">
        <v>481</v>
      </c>
      <c r="P52" s="20" t="s">
        <v>481</v>
      </c>
      <c r="Q52" s="18" t="n">
        <v>395.56191261</v>
      </c>
      <c r="R52" s="20" t="n">
        <v>7.46049217</v>
      </c>
    </row>
    <row r="53" spans="1:18">
      <c r="A53" s="15" t="s">
        <v>528</v>
      </c>
      <c r="B53" s="17" t="n">
        <v>5571</v>
      </c>
      <c r="C53" s="18">
        <f>(150.0/B53*100)</f>
        <v/>
      </c>
      <c r="D53" s="19" t="n">
        <v>5421</v>
      </c>
      <c r="E53" s="18" t="n">
        <v>439.54198564</v>
      </c>
      <c r="F53" s="20" t="n">
        <v>1.69638383</v>
      </c>
      <c r="G53" s="18" t="n">
        <v>442.11563812</v>
      </c>
      <c r="H53" s="20" t="n">
        <v>2.30109363</v>
      </c>
      <c r="I53" s="18" t="s">
        <v>481</v>
      </c>
      <c r="J53" s="20" t="s">
        <v>481</v>
      </c>
      <c r="K53" s="18" t="s">
        <v>481</v>
      </c>
      <c r="L53" s="20" t="s">
        <v>481</v>
      </c>
      <c r="M53" s="18" t="s">
        <v>481</v>
      </c>
      <c r="N53" s="20" t="s">
        <v>481</v>
      </c>
      <c r="O53" s="18" t="s">
        <v>481</v>
      </c>
      <c r="P53" s="20" t="s">
        <v>481</v>
      </c>
      <c r="Q53" s="18" t="n">
        <v>366.62319733</v>
      </c>
      <c r="R53" s="20" t="n">
        <v>4.11562746</v>
      </c>
    </row>
    <row r="54" spans="1:18">
      <c r="A54" s="15" t="s">
        <v>529</v>
      </c>
      <c r="B54" s="17" t="n">
        <v>4740</v>
      </c>
      <c r="C54" s="18">
        <f>(669.0/B54*100)</f>
        <v/>
      </c>
      <c r="D54" s="19" t="n">
        <v>4071</v>
      </c>
      <c r="E54" s="18" t="n">
        <v>342.20582184</v>
      </c>
      <c r="F54" s="20" t="n">
        <v>3.19801305</v>
      </c>
      <c r="G54" s="18" t="n">
        <v>356.54505799</v>
      </c>
      <c r="H54" s="20" t="n">
        <v>3.58999219</v>
      </c>
      <c r="I54" s="18" t="s">
        <v>481</v>
      </c>
      <c r="J54" s="20" t="s">
        <v>481</v>
      </c>
      <c r="K54" s="18" t="s">
        <v>481</v>
      </c>
      <c r="L54" s="20" t="s">
        <v>481</v>
      </c>
      <c r="M54" s="18" t="s">
        <v>481</v>
      </c>
      <c r="N54" s="20" t="s">
        <v>481</v>
      </c>
      <c r="O54" s="18" t="s">
        <v>481</v>
      </c>
      <c r="P54" s="20" t="s">
        <v>481</v>
      </c>
      <c r="Q54" s="18" t="n">
        <v>290.58041527</v>
      </c>
      <c r="R54" s="20" t="n">
        <v>3.64767584</v>
      </c>
    </row>
    <row r="55" spans="1:18">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n">
        <v>411.13152395</v>
      </c>
      <c r="N55" s="20" t="n">
        <v>2.41692503</v>
      </c>
      <c r="O55" s="18" t="s">
        <v>481</v>
      </c>
      <c r="P55" s="20" t="s">
        <v>481</v>
      </c>
      <c r="Q55" s="18" t="s">
        <v>481</v>
      </c>
      <c r="R55" s="20" t="s">
        <v>481</v>
      </c>
    </row>
    <row r="56" spans="1:18">
      <c r="A56" s="15" t="s">
        <v>531</v>
      </c>
      <c r="B56" s="17" t="n">
        <v>5359</v>
      </c>
      <c r="C56" s="18">
        <f>(77.0/B56*100)</f>
        <v/>
      </c>
      <c r="D56" s="19" t="n">
        <v>5282</v>
      </c>
      <c r="E56" s="18" t="n">
        <v>514.68681179</v>
      </c>
      <c r="F56" s="20" t="n">
        <v>2.77150424</v>
      </c>
      <c r="G56" s="18" t="n">
        <v>537.85493913</v>
      </c>
      <c r="H56" s="20" t="n">
        <v>2.85105305</v>
      </c>
      <c r="I56" s="18" t="s">
        <v>481</v>
      </c>
      <c r="J56" s="20" t="s">
        <v>481</v>
      </c>
      <c r="K56" s="18" t="s">
        <v>481</v>
      </c>
      <c r="L56" s="20" t="s">
        <v>481</v>
      </c>
      <c r="M56" s="18" t="s">
        <v>481</v>
      </c>
      <c r="N56" s="20" t="s">
        <v>481</v>
      </c>
      <c r="O56" s="18" t="s">
        <v>481</v>
      </c>
      <c r="P56" s="20" t="s">
        <v>481</v>
      </c>
      <c r="Q56" s="18" t="n">
        <v>466.41175607</v>
      </c>
      <c r="R56" s="20" t="n">
        <v>11.8347046</v>
      </c>
    </row>
    <row r="57" spans="1:18">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n">
        <v>403.09974532</v>
      </c>
      <c r="N57" s="20" t="n">
        <v>2.56579015</v>
      </c>
      <c r="O57" s="18" t="s">
        <v>481</v>
      </c>
      <c r="P57" s="20" t="s">
        <v>481</v>
      </c>
      <c r="Q57" s="18" t="s">
        <v>481</v>
      </c>
      <c r="R57" s="20" t="s">
        <v>481</v>
      </c>
    </row>
    <row r="58" spans="1:18">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n">
        <v>408.6691134</v>
      </c>
      <c r="N58" s="20" t="n">
        <v>2.67440156</v>
      </c>
      <c r="O58" s="18" t="s">
        <v>481</v>
      </c>
      <c r="P58" s="20" t="s">
        <v>481</v>
      </c>
      <c r="Q58" s="18" t="s">
        <v>481</v>
      </c>
      <c r="R58" s="20" t="s">
        <v>481</v>
      </c>
    </row>
    <row r="59" spans="1:18">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n">
        <v>378.44218506</v>
      </c>
      <c r="N59" s="20" t="n">
        <v>1.6995879</v>
      </c>
      <c r="O59" s="18" t="s">
        <v>481</v>
      </c>
      <c r="P59" s="20" t="s">
        <v>481</v>
      </c>
      <c r="Q59" s="18" t="s">
        <v>481</v>
      </c>
      <c r="R59" s="20" t="s">
        <v>481</v>
      </c>
    </row>
    <row r="60" spans="1:18">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n">
        <v>386.48537246</v>
      </c>
      <c r="N60" s="20" t="n">
        <v>3.39522632</v>
      </c>
      <c r="O60" s="18" t="s">
        <v>481</v>
      </c>
      <c r="P60" s="20" t="s">
        <v>481</v>
      </c>
      <c r="Q60" s="18" t="s">
        <v>481</v>
      </c>
      <c r="R60" s="20" t="s">
        <v>481</v>
      </c>
    </row>
    <row r="61" spans="1:18">
      <c r="A61" s="15" t="s">
        <v>536</v>
      </c>
      <c r="B61" s="17" t="n">
        <v>6525</v>
      </c>
      <c r="C61" s="18">
        <f>(195.0/B61*100)</f>
        <v/>
      </c>
      <c r="D61" s="19" t="n">
        <v>6330</v>
      </c>
      <c r="E61" s="18" t="n">
        <v>477.61548788</v>
      </c>
      <c r="F61" s="20" t="n">
        <v>2.62717228</v>
      </c>
      <c r="G61" s="18" t="n">
        <v>488.12625304</v>
      </c>
      <c r="H61" s="20" t="n">
        <v>3.54373085</v>
      </c>
      <c r="I61" s="18" t="s">
        <v>481</v>
      </c>
      <c r="J61" s="20" t="s">
        <v>481</v>
      </c>
      <c r="K61" s="18" t="s">
        <v>481</v>
      </c>
      <c r="L61" s="20" t="s">
        <v>481</v>
      </c>
      <c r="M61" s="18" t="s">
        <v>481</v>
      </c>
      <c r="N61" s="20" t="s">
        <v>481</v>
      </c>
      <c r="O61" s="18" t="s">
        <v>481</v>
      </c>
      <c r="P61" s="20" t="s">
        <v>481</v>
      </c>
      <c r="Q61" s="18" t="n">
        <v>384.46058649</v>
      </c>
      <c r="R61" s="20" t="n">
        <v>7.96752857</v>
      </c>
    </row>
    <row r="62" spans="1:18">
      <c r="A62" s="15" t="s">
        <v>537</v>
      </c>
      <c r="B62" s="17" t="n">
        <v>4476</v>
      </c>
      <c r="C62" s="18">
        <f>(3.0/B62*100)</f>
        <v/>
      </c>
      <c r="D62" s="19" t="n">
        <v>4473</v>
      </c>
      <c r="E62" s="18" t="n">
        <v>520.80138469</v>
      </c>
      <c r="F62" s="20" t="n">
        <v>1.44504875</v>
      </c>
      <c r="G62" s="18" t="n">
        <v>541.63648224</v>
      </c>
      <c r="H62" s="20" t="n">
        <v>1.95877773</v>
      </c>
      <c r="I62" s="18" t="s">
        <v>481</v>
      </c>
      <c r="J62" s="20" t="s">
        <v>481</v>
      </c>
      <c r="K62" s="18" t="s">
        <v>481</v>
      </c>
      <c r="L62" s="20" t="s">
        <v>481</v>
      </c>
      <c r="M62" s="18" t="s">
        <v>481</v>
      </c>
      <c r="N62" s="20" t="s">
        <v>481</v>
      </c>
      <c r="O62" s="18" t="s">
        <v>481</v>
      </c>
      <c r="P62" s="20" t="s">
        <v>481</v>
      </c>
      <c r="Q62" s="18" t="n">
        <v>505.65175368</v>
      </c>
      <c r="R62" s="20" t="n">
        <v>19.74796994</v>
      </c>
    </row>
    <row r="63" spans="1:18">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n">
        <v>383.68238779</v>
      </c>
      <c r="N63" s="20" t="n">
        <v>1.24851448</v>
      </c>
      <c r="O63" s="18" t="s">
        <v>481</v>
      </c>
      <c r="P63" s="20" t="s">
        <v>481</v>
      </c>
      <c r="Q63" s="18" t="s">
        <v>481</v>
      </c>
      <c r="R63" s="20" t="s">
        <v>481</v>
      </c>
    </row>
    <row r="64" spans="1:18">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n">
        <v>464.78196465</v>
      </c>
      <c r="N64" s="20" t="n">
        <v>1.64197035</v>
      </c>
      <c r="O64" s="18" t="s">
        <v>481</v>
      </c>
      <c r="P64" s="20" t="s">
        <v>481</v>
      </c>
      <c r="Q64" s="18" t="s">
        <v>481</v>
      </c>
      <c r="R64" s="20" t="s">
        <v>481</v>
      </c>
    </row>
    <row r="65" spans="1:18">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n">
        <v>427.99780567</v>
      </c>
      <c r="N65" s="20" t="n">
        <v>1.97258457</v>
      </c>
      <c r="O65" s="18" t="s">
        <v>481</v>
      </c>
      <c r="P65" s="20" t="s">
        <v>481</v>
      </c>
      <c r="Q65" s="18" t="s">
        <v>481</v>
      </c>
      <c r="R65" s="20" t="s">
        <v>481</v>
      </c>
    </row>
    <row r="66" spans="1:18">
      <c r="A66" s="15" t="s">
        <v>541</v>
      </c>
      <c r="B66" s="17" t="n">
        <v>5665</v>
      </c>
      <c r="C66" s="18">
        <f>(107.0/B66*100)</f>
        <v/>
      </c>
      <c r="D66" s="19" t="n">
        <v>5558</v>
      </c>
      <c r="E66" s="18" t="n">
        <v>419.32633376</v>
      </c>
      <c r="F66" s="20" t="n">
        <v>1.42725516</v>
      </c>
      <c r="G66" s="18" t="n">
        <v>430.0093958</v>
      </c>
      <c r="H66" s="20" t="n">
        <v>2.75794886</v>
      </c>
      <c r="I66" s="18" t="s">
        <v>481</v>
      </c>
      <c r="J66" s="20" t="s">
        <v>481</v>
      </c>
      <c r="K66" s="18" t="s">
        <v>481</v>
      </c>
      <c r="L66" s="20" t="s">
        <v>481</v>
      </c>
      <c r="M66" s="18" t="s">
        <v>481</v>
      </c>
      <c r="N66" s="20" t="s">
        <v>481</v>
      </c>
      <c r="O66" s="18" t="s">
        <v>481</v>
      </c>
      <c r="P66" s="20" t="s">
        <v>481</v>
      </c>
      <c r="Q66" s="18" t="n">
        <v>357.94011616</v>
      </c>
      <c r="R66" s="20" t="n">
        <v>2.92261644</v>
      </c>
    </row>
    <row r="67" spans="1:18">
      <c r="A67" s="15" t="s">
        <v>542</v>
      </c>
      <c r="B67" s="17" t="n">
        <v>6971</v>
      </c>
      <c r="C67" s="18">
        <f>(1435.0/B67*100)</f>
        <v/>
      </c>
      <c r="D67" s="19" t="n">
        <v>5536</v>
      </c>
      <c r="E67" s="18" t="n">
        <v>406.68404254</v>
      </c>
      <c r="F67" s="20" t="n">
        <v>2.55322727</v>
      </c>
      <c r="G67" s="18" t="n">
        <v>429.50617455</v>
      </c>
      <c r="H67" s="20" t="n">
        <v>3.36437046</v>
      </c>
      <c r="I67" s="18" t="s">
        <v>481</v>
      </c>
      <c r="J67" s="20" t="s">
        <v>481</v>
      </c>
      <c r="K67" s="18" t="s">
        <v>481</v>
      </c>
      <c r="L67" s="20" t="s">
        <v>481</v>
      </c>
      <c r="M67" s="18" t="s">
        <v>481</v>
      </c>
      <c r="N67" s="20" t="s">
        <v>481</v>
      </c>
      <c r="O67" s="18" t="s">
        <v>481</v>
      </c>
      <c r="P67" s="20" t="s">
        <v>481</v>
      </c>
      <c r="Q67" s="18" t="n">
        <v>358.06235396</v>
      </c>
      <c r="R67" s="20" t="n">
        <v>5.01420034</v>
      </c>
    </row>
    <row r="68" spans="1:18">
      <c r="A68" s="15" t="s">
        <v>543</v>
      </c>
      <c r="B68" s="17" t="n">
        <v>12083</v>
      </c>
      <c r="C68" s="18">
        <f>(33.0/B68*100)</f>
        <v/>
      </c>
      <c r="D68" s="19" t="n">
        <v>12050</v>
      </c>
      <c r="E68" s="18" t="n">
        <v>427.70710199</v>
      </c>
      <c r="F68" s="20" t="n">
        <v>1.44185575</v>
      </c>
      <c r="G68" s="18" t="n">
        <v>443.8117507</v>
      </c>
      <c r="H68" s="20" t="n">
        <v>2.23624835</v>
      </c>
      <c r="I68" s="18" t="s">
        <v>481</v>
      </c>
      <c r="J68" s="20" t="s">
        <v>481</v>
      </c>
      <c r="K68" s="18" t="s">
        <v>481</v>
      </c>
      <c r="L68" s="20" t="s">
        <v>481</v>
      </c>
      <c r="M68" s="18" t="s">
        <v>481</v>
      </c>
      <c r="N68" s="20" t="s">
        <v>481</v>
      </c>
      <c r="O68" s="18" t="s">
        <v>481</v>
      </c>
      <c r="P68" s="20" t="s">
        <v>481</v>
      </c>
      <c r="Q68" s="18" t="n">
        <v>362.25867345</v>
      </c>
      <c r="R68" s="20" t="n">
        <v>1.83333221</v>
      </c>
    </row>
    <row r="69" spans="1:18">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n">
        <v>434.88486177</v>
      </c>
      <c r="N69" s="20" t="n">
        <v>3.2334538</v>
      </c>
      <c r="O69" s="18" t="s">
        <v>481</v>
      </c>
      <c r="P69" s="20" t="s">
        <v>481</v>
      </c>
      <c r="Q69" s="18" t="s">
        <v>481</v>
      </c>
      <c r="R69" s="20" t="s">
        <v>481</v>
      </c>
    </row>
    <row r="70" spans="1:18">
      <c r="A70" s="15" t="s">
        <v>545</v>
      </c>
      <c r="B70" s="17" t="n">
        <v>6036</v>
      </c>
      <c r="C70" s="18">
        <f>(223.0/B70*100)</f>
        <v/>
      </c>
      <c r="D70" s="19" t="n">
        <v>5813</v>
      </c>
      <c r="E70" s="18" t="n">
        <v>486.24441146</v>
      </c>
      <c r="F70" s="20" t="n">
        <v>3.21005817</v>
      </c>
      <c r="G70" s="18" t="n">
        <v>503.77831352</v>
      </c>
      <c r="H70" s="20" t="n">
        <v>3.36816139</v>
      </c>
      <c r="I70" s="18" t="s">
        <v>481</v>
      </c>
      <c r="J70" s="20" t="s">
        <v>481</v>
      </c>
      <c r="K70" s="18" t="s">
        <v>481</v>
      </c>
      <c r="L70" s="20" t="s">
        <v>481</v>
      </c>
      <c r="M70" s="18" t="s">
        <v>481</v>
      </c>
      <c r="N70" s="20" t="s">
        <v>481</v>
      </c>
      <c r="O70" s="18" t="s">
        <v>481</v>
      </c>
      <c r="P70" s="20" t="s">
        <v>481</v>
      </c>
      <c r="Q70" s="18" t="n">
        <v>440.29380034</v>
      </c>
      <c r="R70" s="20" t="n">
        <v>7.50889528</v>
      </c>
    </row>
    <row r="71" spans="1:18">
      <c r="A71" s="15" t="s">
        <v>546</v>
      </c>
      <c r="B71" s="17" t="n">
        <v>6115</v>
      </c>
      <c r="C71" s="18">
        <f>(63.0/B71*100)</f>
        <v/>
      </c>
      <c r="D71" s="19" t="n">
        <v>6052</v>
      </c>
      <c r="E71" s="18" t="n">
        <v>541.87833534</v>
      </c>
      <c r="F71" s="20" t="n">
        <v>1.82601318</v>
      </c>
      <c r="G71" s="18" t="n">
        <v>574.05402822</v>
      </c>
      <c r="H71" s="20" t="n">
        <v>2.00489497</v>
      </c>
      <c r="I71" s="18" t="s">
        <v>481</v>
      </c>
      <c r="J71" s="20" t="s">
        <v>481</v>
      </c>
      <c r="K71" s="18" t="s">
        <v>481</v>
      </c>
      <c r="L71" s="20" t="s">
        <v>481</v>
      </c>
      <c r="M71" s="18" t="s">
        <v>481</v>
      </c>
      <c r="N71" s="20" t="s">
        <v>481</v>
      </c>
      <c r="O71" s="18" t="s">
        <v>481</v>
      </c>
      <c r="P71" s="20" t="s">
        <v>481</v>
      </c>
      <c r="Q71" s="18" t="n">
        <v>500.5083031</v>
      </c>
      <c r="R71" s="20" t="n">
        <v>12.56170364</v>
      </c>
    </row>
    <row r="72" spans="1:18">
      <c r="A72" s="15" t="s">
        <v>547</v>
      </c>
      <c r="B72" s="17" t="n">
        <v>7708</v>
      </c>
      <c r="C72" s="18">
        <f>(12.0/B72*100)</f>
        <v/>
      </c>
      <c r="D72" s="19" t="n">
        <v>7696</v>
      </c>
      <c r="E72" s="18" t="n">
        <v>527.32004646</v>
      </c>
      <c r="F72" s="20" t="n">
        <v>3.17963993</v>
      </c>
      <c r="G72" s="18" t="n">
        <v>540.7423072300001</v>
      </c>
      <c r="H72" s="20" t="n">
        <v>2.69727514</v>
      </c>
      <c r="I72" s="18" t="s">
        <v>481</v>
      </c>
      <c r="J72" s="20" t="s">
        <v>481</v>
      </c>
      <c r="K72" s="18" t="s">
        <v>481</v>
      </c>
      <c r="L72" s="20" t="s">
        <v>481</v>
      </c>
      <c r="M72" s="18" t="s">
        <v>481</v>
      </c>
      <c r="N72" s="20" t="s">
        <v>481</v>
      </c>
      <c r="O72" s="18" t="s">
        <v>481</v>
      </c>
      <c r="P72" s="20" t="s">
        <v>481</v>
      </c>
      <c r="Q72" s="18" t="n">
        <v>482.9627466</v>
      </c>
      <c r="R72" s="20" t="n">
        <v>14.52338158</v>
      </c>
    </row>
    <row r="73" spans="1:18">
      <c r="A73" s="15" t="s">
        <v>548</v>
      </c>
      <c r="B73" s="17" t="n">
        <v>8249</v>
      </c>
      <c r="C73" s="18">
        <f>(224.0/B73*100)</f>
        <v/>
      </c>
      <c r="D73" s="19" t="n">
        <v>8025</v>
      </c>
      <c r="E73" s="18" t="n">
        <v>417.11241234</v>
      </c>
      <c r="F73" s="20" t="n">
        <v>2.71197715</v>
      </c>
      <c r="G73" s="18" t="n">
        <v>438.3636214</v>
      </c>
      <c r="H73" s="20" t="n">
        <v>3.95484791</v>
      </c>
      <c r="I73" s="18" t="s">
        <v>481</v>
      </c>
      <c r="J73" s="20" t="s">
        <v>481</v>
      </c>
      <c r="K73" s="18" t="s">
        <v>481</v>
      </c>
      <c r="L73" s="20" t="s">
        <v>481</v>
      </c>
      <c r="M73" s="18" t="s">
        <v>481</v>
      </c>
      <c r="N73" s="20" t="s">
        <v>481</v>
      </c>
      <c r="O73" s="18" t="s">
        <v>481</v>
      </c>
      <c r="P73" s="20" t="s">
        <v>481</v>
      </c>
      <c r="Q73" s="18" t="n">
        <v>370.69123198</v>
      </c>
      <c r="R73" s="20" t="n">
        <v>8.75512355</v>
      </c>
    </row>
    <row r="74" spans="1:18">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n">
        <v>424.59045417</v>
      </c>
      <c r="N74" s="20" t="n">
        <v>1.40919814</v>
      </c>
      <c r="O74" s="18" t="s">
        <v>481</v>
      </c>
      <c r="P74" s="20" t="s">
        <v>481</v>
      </c>
      <c r="Q74" s="18" t="s">
        <v>481</v>
      </c>
      <c r="R74" s="20" t="s">
        <v>481</v>
      </c>
    </row>
    <row r="75" spans="1:18">
      <c r="A75" s="15" t="s">
        <v>550</v>
      </c>
      <c r="B75" s="17" t="n">
        <v>5375</v>
      </c>
      <c r="C75" s="18">
        <f>(365.0/B75*100)</f>
        <v/>
      </c>
      <c r="D75" s="19" t="n">
        <v>5010</v>
      </c>
      <c r="E75" s="18" t="n">
        <v>385.6135007</v>
      </c>
      <c r="F75" s="20" t="n">
        <v>2.40119038</v>
      </c>
      <c r="G75" s="18" t="n">
        <v>404.92256773</v>
      </c>
      <c r="H75" s="20" t="n">
        <v>3.09768883</v>
      </c>
      <c r="I75" s="18" t="s">
        <v>481</v>
      </c>
      <c r="J75" s="20" t="s">
        <v>481</v>
      </c>
      <c r="K75" s="18" t="s">
        <v>481</v>
      </c>
      <c r="L75" s="20" t="s">
        <v>481</v>
      </c>
      <c r="M75" s="18" t="s">
        <v>481</v>
      </c>
      <c r="N75" s="20" t="s">
        <v>481</v>
      </c>
      <c r="O75" s="18" t="s">
        <v>481</v>
      </c>
      <c r="P75" s="20" t="s">
        <v>481</v>
      </c>
      <c r="Q75" s="18" t="n">
        <v>365.91651212</v>
      </c>
      <c r="R75" s="20" t="n">
        <v>3.79380519</v>
      </c>
    </row>
    <row r="76" spans="1:18">
      <c r="A76" s="15" t="s">
        <v>551</v>
      </c>
      <c r="B76" s="17" t="n">
        <v>14167</v>
      </c>
      <c r="C76" s="18">
        <f>(239.0/B76*100)</f>
        <v/>
      </c>
      <c r="D76" s="19" t="n">
        <v>13928</v>
      </c>
      <c r="E76" s="18" t="n">
        <v>435.37394113</v>
      </c>
      <c r="F76" s="20" t="n">
        <v>2.53389397</v>
      </c>
      <c r="G76" s="18" t="n">
        <v>465.76118609</v>
      </c>
      <c r="H76" s="20" t="n">
        <v>2.95769275</v>
      </c>
      <c r="I76" s="18" t="s">
        <v>481</v>
      </c>
      <c r="J76" s="20" t="s">
        <v>481</v>
      </c>
      <c r="K76" s="18" t="s">
        <v>481</v>
      </c>
      <c r="L76" s="20" t="s">
        <v>481</v>
      </c>
      <c r="M76" s="18" t="s">
        <v>481</v>
      </c>
      <c r="N76" s="20" t="s">
        <v>481</v>
      </c>
      <c r="O76" s="18" t="s">
        <v>481</v>
      </c>
      <c r="P76" s="20" t="s">
        <v>481</v>
      </c>
      <c r="Q76" s="18" t="n">
        <v>365.63483454</v>
      </c>
      <c r="R76" s="20" t="n">
        <v>4.13373843</v>
      </c>
    </row>
    <row r="77" spans="1:18">
      <c r="A77" s="15" t="s">
        <v>552</v>
      </c>
      <c r="B77" s="17" t="n">
        <v>6062</v>
      </c>
      <c r="C77" s="18">
        <f>(534.0/B77*100)</f>
        <v/>
      </c>
      <c r="D77" s="19" t="n">
        <v>5528</v>
      </c>
      <c r="E77" s="18" t="n">
        <v>444.35235974</v>
      </c>
      <c r="F77" s="20" t="n">
        <v>2.79323596</v>
      </c>
      <c r="G77" s="18" t="n">
        <v>451.93297454</v>
      </c>
      <c r="H77" s="20" t="n">
        <v>2.99938017</v>
      </c>
      <c r="I77" s="18" t="s">
        <v>481</v>
      </c>
      <c r="J77" s="20" t="s">
        <v>481</v>
      </c>
      <c r="K77" s="18" t="s">
        <v>481</v>
      </c>
      <c r="L77" s="20" t="s">
        <v>481</v>
      </c>
      <c r="M77" s="18" t="s">
        <v>481</v>
      </c>
      <c r="N77" s="20" t="s">
        <v>481</v>
      </c>
      <c r="O77" s="18" t="s">
        <v>481</v>
      </c>
      <c r="P77" s="20" t="s">
        <v>481</v>
      </c>
      <c r="Q77" s="18" t="n">
        <v>379.45446264</v>
      </c>
      <c r="R77" s="20" t="n">
        <v>3.391188</v>
      </c>
    </row>
    <row r="78" spans="1:18">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n">
        <v>524.64451931</v>
      </c>
      <c r="N78" s="20" t="n">
        <v>3.91006783</v>
      </c>
      <c r="O78" s="18" t="s">
        <v>481</v>
      </c>
      <c r="P78" s="20" t="s">
        <v>481</v>
      </c>
      <c r="Q78" s="18" t="s">
        <v>481</v>
      </c>
      <c r="R78" s="20" t="s">
        <v>481</v>
      </c>
    </row>
    <row customHeight="1" ht="25" r="79" spans="1:18">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n">
        <v>475.18659836</v>
      </c>
      <c r="N79" s="20" t="n">
        <v>6.280552</v>
      </c>
      <c r="O79" s="18" t="s">
        <v>481</v>
      </c>
      <c r="P79" s="20" t="s">
        <v>481</v>
      </c>
      <c r="Q79" s="18" t="s">
        <v>481</v>
      </c>
      <c r="R79" s="20" t="s">
        <v>481</v>
      </c>
    </row>
    <row r="80" spans="1:18">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n">
        <v>456.48357586</v>
      </c>
      <c r="N80" s="20" t="n">
        <v>3.67164431</v>
      </c>
      <c r="O80" s="18" t="s">
        <v>481</v>
      </c>
      <c r="P80" s="20" t="s">
        <v>481</v>
      </c>
      <c r="Q80" s="18" t="s">
        <v>481</v>
      </c>
      <c r="R80" s="20" t="s">
        <v>481</v>
      </c>
    </row>
    <row r="81" spans="1:18">
      <c r="A81" s="23" t="s">
        <v>556</v>
      </c>
      <c r="B81" s="17" t="n">
        <v>8861</v>
      </c>
      <c r="C81" s="18">
        <f>(129.0/B81*100)</f>
        <v/>
      </c>
      <c r="D81" s="19" t="n">
        <v>8732</v>
      </c>
      <c r="E81" s="18" t="n">
        <v>437.15081502</v>
      </c>
      <c r="F81" s="20" t="n">
        <v>3.21549037</v>
      </c>
      <c r="G81" s="18" t="n">
        <v>458.31616108</v>
      </c>
      <c r="H81" s="20" t="n">
        <v>3.23255763</v>
      </c>
      <c r="I81" s="18" t="s">
        <v>481</v>
      </c>
      <c r="J81" s="20" t="s">
        <v>481</v>
      </c>
      <c r="K81" s="18" t="s">
        <v>481</v>
      </c>
      <c r="L81" s="20" t="s">
        <v>481</v>
      </c>
      <c r="M81" s="18" t="s">
        <v>481</v>
      </c>
      <c r="N81" s="20" t="s">
        <v>481</v>
      </c>
      <c r="O81" s="18" t="s">
        <v>481</v>
      </c>
      <c r="P81" s="20" t="s">
        <v>481</v>
      </c>
      <c r="Q81" s="18" t="n">
        <v>402.65007502</v>
      </c>
      <c r="R81" s="20" t="n">
        <v>9.027231280000001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1.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460</v>
      </c>
    </row>
    <row r="2" spans="1:28">
      <c r="A2" s="5" t="s">
        <v>913</v>
      </c>
    </row>
    <row customHeight="1" ht="30" r="4" spans="1:28">
      <c r="A4" s="6" t="n"/>
      <c r="B4" s="7" t="s">
        <v>462</v>
      </c>
      <c r="C4" s="7" t="s">
        <v>463</v>
      </c>
      <c r="D4" s="8" t="s">
        <v>462</v>
      </c>
      <c r="E4" s="9" t="s">
        <v>914</v>
      </c>
      <c r="F4" s="10" t="n"/>
      <c r="G4" s="9" t="s">
        <v>915</v>
      </c>
      <c r="H4" s="10" t="n"/>
      <c r="I4" s="9" t="s">
        <v>916</v>
      </c>
      <c r="J4" s="10" t="n"/>
      <c r="K4" s="9" t="s">
        <v>917</v>
      </c>
      <c r="L4" s="10" t="n"/>
      <c r="M4" s="9" t="s">
        <v>918</v>
      </c>
      <c r="N4" s="10" t="n"/>
      <c r="O4" s="9" t="s">
        <v>919</v>
      </c>
      <c r="P4" s="10" t="n"/>
      <c r="Q4" s="9" t="s">
        <v>920</v>
      </c>
      <c r="R4" s="10" t="n"/>
      <c r="S4" s="9" t="s">
        <v>584</v>
      </c>
      <c r="T4" s="10" t="n"/>
      <c r="U4" s="9" t="s">
        <v>585</v>
      </c>
      <c r="V4" s="10" t="n"/>
      <c r="W4" s="9" t="s">
        <v>472</v>
      </c>
      <c r="X4" s="10" t="n"/>
      <c r="Y4" s="9" t="s">
        <v>473</v>
      </c>
      <c r="Z4" s="10" t="n"/>
      <c r="AA4" s="9" t="s">
        <v>586</v>
      </c>
      <c r="AB4" s="10" t="n"/>
    </row>
    <row r="5" spans="1:2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row>
    <row r="6" spans="1:28">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480</v>
      </c>
      <c r="B7" s="17" t="n">
        <v>14530</v>
      </c>
      <c r="C7" s="18">
        <f>(341.0/B7*100)</f>
        <v/>
      </c>
      <c r="D7" s="19" t="n">
        <v>14189</v>
      </c>
      <c r="E7" s="18" t="n">
        <v>544.57685484</v>
      </c>
      <c r="F7" s="20" t="n">
        <v>3.96641421</v>
      </c>
      <c r="G7" s="18" t="n">
        <v>546.61499444</v>
      </c>
      <c r="H7" s="20" t="n">
        <v>3.2748739</v>
      </c>
      <c r="I7" s="18" t="n">
        <v>534.36900139</v>
      </c>
      <c r="J7" s="20" t="n">
        <v>2.97740524</v>
      </c>
      <c r="K7" s="18" t="n">
        <v>504.17503609</v>
      </c>
      <c r="L7" s="20" t="n">
        <v>8.89392926</v>
      </c>
      <c r="M7" s="18" t="n">
        <v>503.88773388</v>
      </c>
      <c r="N7" s="20" t="n">
        <v>8.84505461</v>
      </c>
      <c r="O7" s="18" t="n">
        <v>524.09773702</v>
      </c>
      <c r="P7" s="20" t="n">
        <v>2.54087585</v>
      </c>
      <c r="Q7" s="18" t="n">
        <v>500.53511058</v>
      </c>
      <c r="R7" s="20" t="n">
        <v>6.49795776</v>
      </c>
      <c r="S7" s="18" t="s">
        <v>481</v>
      </c>
      <c r="T7" s="20" t="s">
        <v>481</v>
      </c>
      <c r="U7" s="18" t="s">
        <v>481</v>
      </c>
      <c r="V7" s="20" t="s">
        <v>481</v>
      </c>
      <c r="W7" s="18" t="s">
        <v>481</v>
      </c>
      <c r="X7" s="20" t="s">
        <v>481</v>
      </c>
      <c r="Y7" s="18" t="n">
        <v>475.52320019</v>
      </c>
      <c r="Z7" s="20" t="n">
        <v>7.2393656</v>
      </c>
      <c r="AA7" s="18" t="n">
        <v>453.64794649</v>
      </c>
      <c r="AB7" s="20" t="n">
        <v>2.29134437</v>
      </c>
    </row>
    <row r="8" spans="1:28">
      <c r="A8" s="15" t="s">
        <v>483</v>
      </c>
      <c r="B8" s="17" t="n">
        <v>7007</v>
      </c>
      <c r="C8" s="18">
        <f>(20.0/B8*100)</f>
        <v/>
      </c>
      <c r="D8" s="19" t="n">
        <v>6987</v>
      </c>
      <c r="E8" s="18" t="n">
        <v>558.05205761</v>
      </c>
      <c r="F8" s="20" t="n">
        <v>4.64664492</v>
      </c>
      <c r="G8" s="18" t="n">
        <v>548.06904972</v>
      </c>
      <c r="H8" s="20" t="n">
        <v>4.55712792</v>
      </c>
      <c r="I8" s="18" t="n">
        <v>509.28989084</v>
      </c>
      <c r="J8" s="20" t="n">
        <v>4.25648119</v>
      </c>
      <c r="K8" s="18" t="n">
        <v>470.50837989</v>
      </c>
      <c r="L8" s="20" t="n">
        <v>21.51513651</v>
      </c>
      <c r="M8" s="18" t="n">
        <v>485.20773801</v>
      </c>
      <c r="N8" s="20" t="n">
        <v>14.10041054</v>
      </c>
      <c r="O8" s="18" t="n">
        <v>505.59040841</v>
      </c>
      <c r="P8" s="20" t="n">
        <v>5.43541513</v>
      </c>
      <c r="Q8" s="18" t="n">
        <v>501.19237983</v>
      </c>
      <c r="R8" s="20" t="n">
        <v>7.44232857</v>
      </c>
      <c r="S8" s="18" t="s">
        <v>481</v>
      </c>
      <c r="T8" s="20" t="s">
        <v>481</v>
      </c>
      <c r="U8" s="18" t="s">
        <v>481</v>
      </c>
      <c r="V8" s="20" t="s">
        <v>481</v>
      </c>
      <c r="W8" s="18" t="n">
        <v>368.48347797</v>
      </c>
      <c r="X8" s="20" t="n">
        <v>14.99112476</v>
      </c>
      <c r="Y8" s="18" t="n">
        <v>427.25799204</v>
      </c>
      <c r="Z8" s="20" t="n">
        <v>8.05552672</v>
      </c>
      <c r="AA8" s="18" t="n">
        <v>426.21642582</v>
      </c>
      <c r="AB8" s="20" t="n">
        <v>2.93229746</v>
      </c>
    </row>
    <row r="9" spans="1:28">
      <c r="A9" s="15" t="s">
        <v>484</v>
      </c>
      <c r="B9" s="17" t="n">
        <v>9651</v>
      </c>
      <c r="C9" s="18">
        <f>(1934.0/B9*100)</f>
        <v/>
      </c>
      <c r="D9" s="19" t="n">
        <v>7717</v>
      </c>
      <c r="E9" s="18" t="n">
        <v>557.41201734</v>
      </c>
      <c r="F9" s="20" t="n">
        <v>2.81019675</v>
      </c>
      <c r="G9" s="18" t="n">
        <v>556.70347191</v>
      </c>
      <c r="H9" s="20" t="n">
        <v>2.69731302</v>
      </c>
      <c r="I9" s="18" t="n">
        <v>536.5658109</v>
      </c>
      <c r="J9" s="20" t="n">
        <v>4.08358968</v>
      </c>
      <c r="K9" s="18" t="s">
        <v>481</v>
      </c>
      <c r="L9" s="20" t="s">
        <v>481</v>
      </c>
      <c r="M9" s="18" t="n">
        <v>467.59262346</v>
      </c>
      <c r="N9" s="20" t="n">
        <v>6.11785654</v>
      </c>
      <c r="O9" s="18" t="n">
        <v>494.64994886</v>
      </c>
      <c r="P9" s="20" t="n">
        <v>4.4147175</v>
      </c>
      <c r="Q9" s="18" t="n">
        <v>490.57800112</v>
      </c>
      <c r="R9" s="20" t="n">
        <v>6.19200445</v>
      </c>
      <c r="S9" s="18" t="s">
        <v>481</v>
      </c>
      <c r="T9" s="20" t="s">
        <v>481</v>
      </c>
      <c r="U9" s="18" t="s">
        <v>481</v>
      </c>
      <c r="V9" s="20" t="s">
        <v>481</v>
      </c>
      <c r="W9" s="18" t="n">
        <v>380.05532664</v>
      </c>
      <c r="X9" s="20" t="n">
        <v>10.98238523</v>
      </c>
      <c r="Y9" s="18" t="n">
        <v>480.87653808</v>
      </c>
      <c r="Z9" s="20" t="n">
        <v>7.26429251</v>
      </c>
      <c r="AA9" s="18" t="n">
        <v>474.79309204</v>
      </c>
      <c r="AB9" s="20" t="n">
        <v>25.19937529</v>
      </c>
    </row>
    <row r="10" spans="1:28">
      <c r="A10" s="15" t="s">
        <v>485</v>
      </c>
      <c r="B10" s="17" t="n">
        <v>20058</v>
      </c>
      <c r="C10" s="18">
        <f>(507.0/B10*100)</f>
        <v/>
      </c>
      <c r="D10" s="19" t="n">
        <v>19551</v>
      </c>
      <c r="E10" s="18" t="n">
        <v>546.72759913</v>
      </c>
      <c r="F10" s="20" t="n">
        <v>7.99762832</v>
      </c>
      <c r="G10" s="18" t="n">
        <v>536.7148538</v>
      </c>
      <c r="H10" s="20" t="n">
        <v>5.55293172</v>
      </c>
      <c r="I10" s="18" t="n">
        <v>536.42236003</v>
      </c>
      <c r="J10" s="20" t="n">
        <v>5.45648743</v>
      </c>
      <c r="K10" s="18" t="n">
        <v>498.55308653</v>
      </c>
      <c r="L10" s="20" t="n">
        <v>13.21650681</v>
      </c>
      <c r="M10" s="18" t="n">
        <v>549.48986242</v>
      </c>
      <c r="N10" s="20" t="n">
        <v>4.10734392</v>
      </c>
      <c r="O10" s="18" t="n">
        <v>539.37827034</v>
      </c>
      <c r="P10" s="20" t="n">
        <v>1.93424921</v>
      </c>
      <c r="Q10" s="18" t="n">
        <v>547.3381327</v>
      </c>
      <c r="R10" s="20" t="n">
        <v>20.82445714</v>
      </c>
      <c r="S10" s="18" t="s">
        <v>481</v>
      </c>
      <c r="T10" s="20" t="s">
        <v>481</v>
      </c>
      <c r="U10" s="18" t="s">
        <v>481</v>
      </c>
      <c r="V10" s="20" t="s">
        <v>481</v>
      </c>
      <c r="W10" s="18" t="s">
        <v>481</v>
      </c>
      <c r="X10" s="20" t="s">
        <v>481</v>
      </c>
      <c r="Y10" s="18" t="n">
        <v>477.93543368</v>
      </c>
      <c r="Z10" s="20" t="n">
        <v>8.659234339999999</v>
      </c>
      <c r="AA10" s="18" t="n">
        <v>463.09008939</v>
      </c>
      <c r="AB10" s="20" t="n">
        <v>3.26202864</v>
      </c>
    </row>
    <row r="11" spans="1:28">
      <c r="A11" s="15" t="s">
        <v>486</v>
      </c>
      <c r="B11" s="17" t="n">
        <v>7053</v>
      </c>
      <c r="C11" s="18">
        <f>(46.0/B11*100)</f>
        <v/>
      </c>
      <c r="D11" s="19" t="n">
        <v>7007</v>
      </c>
      <c r="E11" s="18" t="n">
        <v>466.14091348</v>
      </c>
      <c r="F11" s="20" t="n">
        <v>14.0725817</v>
      </c>
      <c r="G11" s="18" t="n">
        <v>442.26180443</v>
      </c>
      <c r="H11" s="20" t="n">
        <v>7.70617541</v>
      </c>
      <c r="I11" s="18" t="n">
        <v>452.47139833</v>
      </c>
      <c r="J11" s="20" t="n">
        <v>5.35001811</v>
      </c>
      <c r="K11" s="18" t="s">
        <v>481</v>
      </c>
      <c r="L11" s="20" t="s">
        <v>481</v>
      </c>
      <c r="M11" s="18" t="s">
        <v>481</v>
      </c>
      <c r="N11" s="20" t="s">
        <v>481</v>
      </c>
      <c r="O11" s="18" t="n">
        <v>446.73749689</v>
      </c>
      <c r="P11" s="20" t="n">
        <v>9.72292116</v>
      </c>
      <c r="Q11" s="18" t="n">
        <v>470.79869876</v>
      </c>
      <c r="R11" s="20" t="n">
        <v>4.22639598</v>
      </c>
      <c r="S11" s="18" t="s">
        <v>481</v>
      </c>
      <c r="T11" s="20" t="s">
        <v>481</v>
      </c>
      <c r="U11" s="18" t="s">
        <v>481</v>
      </c>
      <c r="V11" s="20" t="s">
        <v>481</v>
      </c>
      <c r="W11" s="18" t="s">
        <v>481</v>
      </c>
      <c r="X11" s="20" t="s">
        <v>481</v>
      </c>
      <c r="Y11" s="18" t="n">
        <v>429.13072376</v>
      </c>
      <c r="Z11" s="20" t="n">
        <v>20.03349919</v>
      </c>
      <c r="AA11" s="18" t="n">
        <v>435.79118983</v>
      </c>
      <c r="AB11" s="20" t="n">
        <v>3.4090402</v>
      </c>
    </row>
    <row r="12" spans="1:28">
      <c r="A12" s="15" t="s">
        <v>487</v>
      </c>
      <c r="B12" s="17" t="n">
        <v>6894</v>
      </c>
      <c r="C12" s="18">
        <f>(55.0/B12*100)</f>
        <v/>
      </c>
      <c r="D12" s="19" t="n">
        <v>6839</v>
      </c>
      <c r="E12" s="18" t="n">
        <v>539.57582009</v>
      </c>
      <c r="F12" s="20" t="n">
        <v>3.59132455</v>
      </c>
      <c r="G12" s="18" t="n">
        <v>529.74965457</v>
      </c>
      <c r="H12" s="20" t="n">
        <v>3.74980703</v>
      </c>
      <c r="I12" s="18" t="n">
        <v>528.35004654</v>
      </c>
      <c r="J12" s="20" t="n">
        <v>3.72993019</v>
      </c>
      <c r="K12" s="18" t="n">
        <v>494.69049693</v>
      </c>
      <c r="L12" s="20" t="n">
        <v>26.45200544</v>
      </c>
      <c r="M12" s="18" t="n">
        <v>489.26372249</v>
      </c>
      <c r="N12" s="20" t="n">
        <v>8.52352082</v>
      </c>
      <c r="O12" s="18" t="n">
        <v>460.42164788</v>
      </c>
      <c r="P12" s="20" t="n">
        <v>3.485744</v>
      </c>
      <c r="Q12" s="18" t="n">
        <v>501.13609144</v>
      </c>
      <c r="R12" s="20" t="n">
        <v>15.07976022</v>
      </c>
      <c r="S12" s="18" t="s">
        <v>481</v>
      </c>
      <c r="T12" s="20" t="s">
        <v>481</v>
      </c>
      <c r="U12" s="18" t="s">
        <v>481</v>
      </c>
      <c r="V12" s="20" t="s">
        <v>481</v>
      </c>
      <c r="W12" s="18" t="n">
        <v>366.6777112</v>
      </c>
      <c r="X12" s="20" t="n">
        <v>14.39052153</v>
      </c>
      <c r="Y12" s="18" t="n">
        <v>491.76874498</v>
      </c>
      <c r="Z12" s="20" t="n">
        <v>4.36974947</v>
      </c>
      <c r="AA12" s="18" t="n">
        <v>439.3076286</v>
      </c>
      <c r="AB12" s="20" t="n">
        <v>3.58686241</v>
      </c>
    </row>
    <row r="13" spans="1:28">
      <c r="A13" s="15" t="s">
        <v>488</v>
      </c>
      <c r="B13" s="17" t="n">
        <v>7161</v>
      </c>
      <c r="C13" s="18">
        <f>(84.0/B13*100)</f>
        <v/>
      </c>
      <c r="D13" s="19" t="n">
        <v>7077</v>
      </c>
      <c r="E13" s="18" t="n">
        <v>493.4857699</v>
      </c>
      <c r="F13" s="20" t="n">
        <v>7.20498348</v>
      </c>
      <c r="G13" s="18" t="n">
        <v>537.01166631</v>
      </c>
      <c r="H13" s="20" t="n">
        <v>19.55621738</v>
      </c>
      <c r="I13" s="18" t="n">
        <v>490.08291888</v>
      </c>
      <c r="J13" s="20" t="n">
        <v>3.26334207</v>
      </c>
      <c r="K13" s="18" t="s">
        <v>481</v>
      </c>
      <c r="L13" s="20" t="s">
        <v>481</v>
      </c>
      <c r="M13" s="18" t="s">
        <v>481</v>
      </c>
      <c r="N13" s="20" t="s">
        <v>481</v>
      </c>
      <c r="O13" s="18" t="n">
        <v>534.09978024</v>
      </c>
      <c r="P13" s="20" t="n">
        <v>2.47735675</v>
      </c>
      <c r="Q13" s="18" t="n">
        <v>504.34841161</v>
      </c>
      <c r="R13" s="20" t="n">
        <v>4.58777991</v>
      </c>
      <c r="S13" s="18" t="s">
        <v>481</v>
      </c>
      <c r="T13" s="20" t="s">
        <v>481</v>
      </c>
      <c r="U13" s="18" t="s">
        <v>481</v>
      </c>
      <c r="V13" s="20" t="s">
        <v>481</v>
      </c>
      <c r="W13" s="18" t="n">
        <v>436.36003517</v>
      </c>
      <c r="X13" s="20" t="n">
        <v>6.43426798</v>
      </c>
      <c r="Y13" s="18" t="n">
        <v>469.5248025</v>
      </c>
      <c r="Z13" s="20" t="n">
        <v>4.63572985</v>
      </c>
      <c r="AA13" s="18" t="n">
        <v>435.68763853</v>
      </c>
      <c r="AB13" s="20" t="n">
        <v>6.1685241</v>
      </c>
    </row>
    <row r="14" spans="1:28">
      <c r="A14" s="15" t="s">
        <v>489</v>
      </c>
      <c r="B14" s="17" t="n">
        <v>5587</v>
      </c>
      <c r="C14" s="18">
        <f>(70.0/B14*100)</f>
        <v/>
      </c>
      <c r="D14" s="19" t="n">
        <v>5517</v>
      </c>
      <c r="E14" s="18" t="n">
        <v>561.58006944</v>
      </c>
      <c r="F14" s="20" t="n">
        <v>3.4382797</v>
      </c>
      <c r="G14" s="18" t="n">
        <v>561.77082746</v>
      </c>
      <c r="H14" s="20" t="n">
        <v>3.03271155</v>
      </c>
      <c r="I14" s="18" t="n">
        <v>532.26661309</v>
      </c>
      <c r="J14" s="20" t="n">
        <v>2.58544122</v>
      </c>
      <c r="K14" s="18" t="n">
        <v>538.12765929</v>
      </c>
      <c r="L14" s="20" t="n">
        <v>5.81199364</v>
      </c>
      <c r="M14" s="18" t="s">
        <v>481</v>
      </c>
      <c r="N14" s="20" t="s">
        <v>481</v>
      </c>
      <c r="O14" s="18" t="n">
        <v>457.74343739</v>
      </c>
      <c r="P14" s="20" t="n">
        <v>8.580114760000001</v>
      </c>
      <c r="Q14" s="18" t="n">
        <v>505.13459149</v>
      </c>
      <c r="R14" s="20" t="n">
        <v>8.81735546</v>
      </c>
      <c r="S14" s="18" t="s">
        <v>481</v>
      </c>
      <c r="T14" s="20" t="s">
        <v>481</v>
      </c>
      <c r="U14" s="18" t="s">
        <v>481</v>
      </c>
      <c r="V14" s="20" t="s">
        <v>481</v>
      </c>
      <c r="W14" s="18" t="s">
        <v>481</v>
      </c>
      <c r="X14" s="20" t="s">
        <v>481</v>
      </c>
      <c r="Y14" s="18" t="n">
        <v>450.57511483</v>
      </c>
      <c r="Z14" s="20" t="n">
        <v>7.41395089</v>
      </c>
      <c r="AA14" s="18" t="n">
        <v>446.98833392</v>
      </c>
      <c r="AB14" s="20" t="n">
        <v>5.18286156</v>
      </c>
    </row>
    <row r="15" spans="1:28">
      <c r="A15" s="15" t="s">
        <v>490</v>
      </c>
      <c r="B15" s="17" t="n">
        <v>5882</v>
      </c>
      <c r="C15" s="18">
        <f>(49.0/B15*100)</f>
        <v/>
      </c>
      <c r="D15" s="19" t="n">
        <v>5833</v>
      </c>
      <c r="E15" s="18" t="n">
        <v>584.38036416</v>
      </c>
      <c r="F15" s="20" t="n">
        <v>4.1881899</v>
      </c>
      <c r="G15" s="18" t="n">
        <v>578.9399455400001</v>
      </c>
      <c r="H15" s="20" t="n">
        <v>5.22312074</v>
      </c>
      <c r="I15" s="18" t="n">
        <v>556.3372541</v>
      </c>
      <c r="J15" s="20" t="n">
        <v>3.16183746</v>
      </c>
      <c r="K15" s="18" t="n">
        <v>534.50711075</v>
      </c>
      <c r="L15" s="20" t="n">
        <v>4.22997101</v>
      </c>
      <c r="M15" s="18" t="n">
        <v>581.24069772</v>
      </c>
      <c r="N15" s="20" t="n">
        <v>11.74142931</v>
      </c>
      <c r="O15" s="18" t="n">
        <v>558.41143393</v>
      </c>
      <c r="P15" s="20" t="n">
        <v>12.6661059</v>
      </c>
      <c r="Q15" s="18" t="n">
        <v>531.34365431</v>
      </c>
      <c r="R15" s="20" t="n">
        <v>7.45483129</v>
      </c>
      <c r="S15" s="18" t="s">
        <v>481</v>
      </c>
      <c r="T15" s="20" t="s">
        <v>481</v>
      </c>
      <c r="U15" s="18" t="s">
        <v>481</v>
      </c>
      <c r="V15" s="20" t="s">
        <v>481</v>
      </c>
      <c r="W15" s="18" t="n">
        <v>375.95013089</v>
      </c>
      <c r="X15" s="20" t="n">
        <v>17.42774697</v>
      </c>
      <c r="Y15" s="18" t="n">
        <v>476.57890628</v>
      </c>
      <c r="Z15" s="20" t="n">
        <v>7.83133131</v>
      </c>
      <c r="AA15" s="18" t="n">
        <v>501.94476996</v>
      </c>
      <c r="AB15" s="20" t="n">
        <v>2.61407696</v>
      </c>
    </row>
    <row r="16" spans="1:28">
      <c r="A16" s="15" t="s">
        <v>491</v>
      </c>
      <c r="B16" s="17" t="n">
        <v>6108</v>
      </c>
      <c r="C16" s="18">
        <f>(97.0/B16*100)</f>
        <v/>
      </c>
      <c r="D16" s="19" t="n">
        <v>6011</v>
      </c>
      <c r="E16" s="18" t="n">
        <v>527.59172786</v>
      </c>
      <c r="F16" s="20" t="n">
        <v>4.09482547</v>
      </c>
      <c r="G16" s="18" t="n">
        <v>538.37001946</v>
      </c>
      <c r="H16" s="20" t="n">
        <v>8.919770939999999</v>
      </c>
      <c r="I16" s="18" t="n">
        <v>486.40354391</v>
      </c>
      <c r="J16" s="20" t="n">
        <v>19.40702754</v>
      </c>
      <c r="K16" s="18" t="n">
        <v>508.40666187</v>
      </c>
      <c r="L16" s="20" t="n">
        <v>2.76070699</v>
      </c>
      <c r="M16" s="18" t="n">
        <v>505.87402633</v>
      </c>
      <c r="N16" s="20" t="n">
        <v>9.23459656</v>
      </c>
      <c r="O16" s="18" t="s">
        <v>481</v>
      </c>
      <c r="P16" s="20" t="s">
        <v>481</v>
      </c>
      <c r="Q16" s="18" t="n">
        <v>524.78743993</v>
      </c>
      <c r="R16" s="20" t="n">
        <v>2.71822032</v>
      </c>
      <c r="S16" s="18" t="s">
        <v>481</v>
      </c>
      <c r="T16" s="20" t="s">
        <v>481</v>
      </c>
      <c r="U16" s="18" t="s">
        <v>481</v>
      </c>
      <c r="V16" s="20" t="s">
        <v>481</v>
      </c>
      <c r="W16" s="18" t="s">
        <v>481</v>
      </c>
      <c r="X16" s="20" t="s">
        <v>481</v>
      </c>
      <c r="Y16" s="18" t="n">
        <v>492.96645798</v>
      </c>
      <c r="Z16" s="20" t="n">
        <v>6.3134719</v>
      </c>
      <c r="AA16" s="18" t="n">
        <v>410.93170326</v>
      </c>
      <c r="AB16" s="20" t="n">
        <v>4.01513534</v>
      </c>
    </row>
    <row r="17" spans="1:28">
      <c r="A17" s="15" t="s">
        <v>492</v>
      </c>
      <c r="B17" s="17" t="n">
        <v>6504</v>
      </c>
      <c r="C17" s="18">
        <f>(2153.0/B17*100)</f>
        <v/>
      </c>
      <c r="D17" s="19" t="n">
        <v>4351</v>
      </c>
      <c r="E17" s="18" t="n">
        <v>566.66401134</v>
      </c>
      <c r="F17" s="20" t="n">
        <v>4.40949757</v>
      </c>
      <c r="G17" s="18" t="n">
        <v>547.29045433</v>
      </c>
      <c r="H17" s="20" t="n">
        <v>3.39075945</v>
      </c>
      <c r="I17" s="18" t="n">
        <v>525.38516256</v>
      </c>
      <c r="J17" s="20" t="n">
        <v>3.31960455</v>
      </c>
      <c r="K17" s="18" t="n">
        <v>456.59844011</v>
      </c>
      <c r="L17" s="20" t="n">
        <v>23.46758378</v>
      </c>
      <c r="M17" s="18" t="n">
        <v>491.03532493</v>
      </c>
      <c r="N17" s="20" t="n">
        <v>13.27491962</v>
      </c>
      <c r="O17" s="18" t="n">
        <v>492.74708573</v>
      </c>
      <c r="P17" s="20" t="n">
        <v>10.65608389</v>
      </c>
      <c r="Q17" s="18" t="s">
        <v>481</v>
      </c>
      <c r="R17" s="20" t="s">
        <v>481</v>
      </c>
      <c r="S17" s="18" t="s">
        <v>481</v>
      </c>
      <c r="T17" s="20" t="s">
        <v>481</v>
      </c>
      <c r="U17" s="18" t="s">
        <v>481</v>
      </c>
      <c r="V17" s="20" t="s">
        <v>481</v>
      </c>
      <c r="W17" s="18" t="n">
        <v>442.03008273</v>
      </c>
      <c r="X17" s="20" t="n">
        <v>6.17040134</v>
      </c>
      <c r="Y17" s="18" t="n">
        <v>484.58547674</v>
      </c>
      <c r="Z17" s="20" t="n">
        <v>10.25633954</v>
      </c>
      <c r="AA17" s="18" t="s">
        <v>481</v>
      </c>
      <c r="AB17" s="20" t="s">
        <v>481</v>
      </c>
    </row>
    <row r="18" spans="1:28">
      <c r="A18" s="15" t="s">
        <v>493</v>
      </c>
      <c r="B18" s="17" t="n">
        <v>5532</v>
      </c>
      <c r="C18" s="18">
        <f>(466.0/B18*100)</f>
        <v/>
      </c>
      <c r="D18" s="19" t="n">
        <v>5066</v>
      </c>
      <c r="E18" s="18" t="n">
        <v>474.26126606</v>
      </c>
      <c r="F18" s="20" t="n">
        <v>4.69688923</v>
      </c>
      <c r="G18" s="18" t="n">
        <v>465.92319321</v>
      </c>
      <c r="H18" s="20" t="n">
        <v>3.88457177</v>
      </c>
      <c r="I18" s="18" t="n">
        <v>462.7561836</v>
      </c>
      <c r="J18" s="20" t="n">
        <v>3.88770772</v>
      </c>
      <c r="K18" s="18" t="n">
        <v>411.20805973</v>
      </c>
      <c r="L18" s="20" t="n">
        <v>72.22245262</v>
      </c>
      <c r="M18" s="18" t="n">
        <v>404.96631767</v>
      </c>
      <c r="N18" s="20" t="n">
        <v>18.51058463</v>
      </c>
      <c r="O18" s="18" t="s">
        <v>481</v>
      </c>
      <c r="P18" s="20" t="s">
        <v>481</v>
      </c>
      <c r="Q18" s="18" t="n">
        <v>445.66880881</v>
      </c>
      <c r="R18" s="20" t="n">
        <v>9.521971499999999</v>
      </c>
      <c r="S18" s="18" t="s">
        <v>481</v>
      </c>
      <c r="T18" s="20" t="s">
        <v>481</v>
      </c>
      <c r="U18" s="18" t="s">
        <v>481</v>
      </c>
      <c r="V18" s="20" t="s">
        <v>481</v>
      </c>
      <c r="W18" s="18" t="s">
        <v>481</v>
      </c>
      <c r="X18" s="20" t="s">
        <v>481</v>
      </c>
      <c r="Y18" s="18" t="n">
        <v>412.57424244</v>
      </c>
      <c r="Z18" s="20" t="n">
        <v>6.01834177</v>
      </c>
      <c r="AA18" s="18" t="s">
        <v>481</v>
      </c>
      <c r="AB18" s="20" t="s">
        <v>481</v>
      </c>
    </row>
    <row r="19" spans="1:28">
      <c r="A19" s="15" t="s">
        <v>494</v>
      </c>
      <c r="B19" s="17" t="n">
        <v>5658</v>
      </c>
      <c r="C19" s="18">
        <f>(49.0/B19*100)</f>
        <v/>
      </c>
      <c r="D19" s="19" t="n">
        <v>5609</v>
      </c>
      <c r="E19" s="18" t="n">
        <v>515.10618126</v>
      </c>
      <c r="F19" s="20" t="n">
        <v>4.39076653</v>
      </c>
      <c r="G19" s="18" t="n">
        <v>509.34841149</v>
      </c>
      <c r="H19" s="20" t="n">
        <v>3.60426392</v>
      </c>
      <c r="I19" s="18" t="n">
        <v>480.969968</v>
      </c>
      <c r="J19" s="20" t="n">
        <v>5.75958072</v>
      </c>
      <c r="K19" s="18" t="n">
        <v>480.50731331</v>
      </c>
      <c r="L19" s="20" t="n">
        <v>4.62308873</v>
      </c>
      <c r="M19" s="18" t="n">
        <v>511.0151</v>
      </c>
      <c r="N19" s="20" t="n">
        <v>18.31838646</v>
      </c>
      <c r="O19" s="18" t="n">
        <v>403.91281438</v>
      </c>
      <c r="P19" s="20" t="n">
        <v>6.13066727</v>
      </c>
      <c r="Q19" s="18" t="n">
        <v>444.1232947</v>
      </c>
      <c r="R19" s="20" t="n">
        <v>9.26691741</v>
      </c>
      <c r="S19" s="18" t="s">
        <v>481</v>
      </c>
      <c r="T19" s="20" t="s">
        <v>481</v>
      </c>
      <c r="U19" s="18" t="s">
        <v>481</v>
      </c>
      <c r="V19" s="20" t="s">
        <v>481</v>
      </c>
      <c r="W19" s="18" t="s">
        <v>481</v>
      </c>
      <c r="X19" s="20" t="s">
        <v>481</v>
      </c>
      <c r="Y19" s="18" t="n">
        <v>405.73766829</v>
      </c>
      <c r="Z19" s="20" t="n">
        <v>8.996746030000001</v>
      </c>
      <c r="AA19" s="18" t="n">
        <v>441.6424659</v>
      </c>
      <c r="AB19" s="20" t="n">
        <v>5.75951721</v>
      </c>
    </row>
    <row r="20" spans="1:28">
      <c r="A20" s="15" t="s">
        <v>495</v>
      </c>
      <c r="B20" s="17" t="n">
        <v>3371</v>
      </c>
      <c r="C20" s="18">
        <f>(0.0/B20*100)</f>
        <v/>
      </c>
      <c r="D20" s="19" t="n">
        <v>3371</v>
      </c>
      <c r="E20" s="18" t="s">
        <v>481</v>
      </c>
      <c r="F20" s="20" t="s">
        <v>481</v>
      </c>
      <c r="G20" s="18" t="s">
        <v>481</v>
      </c>
      <c r="H20" s="20" t="s">
        <v>481</v>
      </c>
      <c r="I20" s="18" t="s">
        <v>481</v>
      </c>
      <c r="J20" s="20" t="s">
        <v>481</v>
      </c>
      <c r="K20" s="18" t="s">
        <v>481</v>
      </c>
      <c r="L20" s="20" t="s">
        <v>481</v>
      </c>
      <c r="M20" s="18" t="s">
        <v>481</v>
      </c>
      <c r="N20" s="20" t="s">
        <v>481</v>
      </c>
      <c r="O20" s="18" t="s">
        <v>481</v>
      </c>
      <c r="P20" s="20" t="s">
        <v>481</v>
      </c>
      <c r="Q20" s="18" t="s">
        <v>481</v>
      </c>
      <c r="R20" s="20" t="s">
        <v>481</v>
      </c>
      <c r="S20" s="18" t="s">
        <v>481</v>
      </c>
      <c r="T20" s="20" t="s">
        <v>481</v>
      </c>
      <c r="U20" s="18" t="s">
        <v>481</v>
      </c>
      <c r="V20" s="20" t="s">
        <v>481</v>
      </c>
      <c r="W20" s="18" t="n">
        <v>473.23008609</v>
      </c>
      <c r="X20" s="20" t="n">
        <v>1.68092489</v>
      </c>
      <c r="Y20" s="18" t="s">
        <v>481</v>
      </c>
      <c r="Z20" s="20" t="s">
        <v>481</v>
      </c>
      <c r="AA20" s="18" t="s">
        <v>481</v>
      </c>
      <c r="AB20" s="20" t="s">
        <v>481</v>
      </c>
    </row>
    <row r="21" spans="1:28">
      <c r="A21" s="15" t="s">
        <v>496</v>
      </c>
      <c r="B21" s="17" t="n">
        <v>5741</v>
      </c>
      <c r="C21" s="18">
        <f>(44.0/B21*100)</f>
        <v/>
      </c>
      <c r="D21" s="19" t="n">
        <v>5697</v>
      </c>
      <c r="E21" s="18" t="n">
        <v>572.87040995</v>
      </c>
      <c r="F21" s="20" t="n">
        <v>13.5554155</v>
      </c>
      <c r="G21" s="18" t="n">
        <v>556.7473404900001</v>
      </c>
      <c r="H21" s="20" t="n">
        <v>11.9629091</v>
      </c>
      <c r="I21" s="18" t="n">
        <v>488.84088101</v>
      </c>
      <c r="J21" s="20" t="n">
        <v>5.66940381</v>
      </c>
      <c r="K21" s="18" t="s">
        <v>481</v>
      </c>
      <c r="L21" s="20" t="s">
        <v>481</v>
      </c>
      <c r="M21" s="18" t="n">
        <v>458.62542781</v>
      </c>
      <c r="N21" s="20" t="n">
        <v>12.47040474</v>
      </c>
      <c r="O21" s="18" t="n">
        <v>516.4744203400001</v>
      </c>
      <c r="P21" s="20" t="n">
        <v>2.33416419</v>
      </c>
      <c r="Q21" s="18" t="n">
        <v>477.29042296</v>
      </c>
      <c r="R21" s="20" t="n">
        <v>15.50698279</v>
      </c>
      <c r="S21" s="18" t="s">
        <v>481</v>
      </c>
      <c r="T21" s="20" t="s">
        <v>481</v>
      </c>
      <c r="U21" s="18" t="s">
        <v>481</v>
      </c>
      <c r="V21" s="20" t="s">
        <v>481</v>
      </c>
      <c r="W21" s="18" t="s">
        <v>481</v>
      </c>
      <c r="X21" s="20" t="s">
        <v>481</v>
      </c>
      <c r="Y21" s="18" t="n">
        <v>454.00988828</v>
      </c>
      <c r="Z21" s="20" t="n">
        <v>20.34818197</v>
      </c>
      <c r="AA21" s="18" t="n">
        <v>446.79682239</v>
      </c>
      <c r="AB21" s="20" t="n">
        <v>4.24811858</v>
      </c>
    </row>
    <row r="22" spans="1:28">
      <c r="A22" s="15" t="s">
        <v>497</v>
      </c>
      <c r="B22" s="17" t="n">
        <v>6598</v>
      </c>
      <c r="C22" s="18">
        <f>(33.0/B22*100)</f>
        <v/>
      </c>
      <c r="D22" s="19" t="n">
        <v>6565</v>
      </c>
      <c r="E22" s="18" t="n">
        <v>532.53876857</v>
      </c>
      <c r="F22" s="20" t="n">
        <v>4.17783348</v>
      </c>
      <c r="G22" s="18" t="n">
        <v>499.51797774</v>
      </c>
      <c r="H22" s="20" t="n">
        <v>6.34805479</v>
      </c>
      <c r="I22" s="18" t="n">
        <v>477.78361238</v>
      </c>
      <c r="J22" s="20" t="n">
        <v>5.39227681</v>
      </c>
      <c r="K22" s="18" t="n">
        <v>450.58463724</v>
      </c>
      <c r="L22" s="20" t="n">
        <v>25.59349173</v>
      </c>
      <c r="M22" s="18" t="n">
        <v>510.78361775</v>
      </c>
      <c r="N22" s="20" t="n">
        <v>20.1996762</v>
      </c>
      <c r="O22" s="18" t="n">
        <v>458.72387405</v>
      </c>
      <c r="P22" s="20" t="n">
        <v>7.8472335</v>
      </c>
      <c r="Q22" s="18" t="n">
        <v>456.47695869</v>
      </c>
      <c r="R22" s="20" t="n">
        <v>6.61088165</v>
      </c>
      <c r="S22" s="18" t="s">
        <v>481</v>
      </c>
      <c r="T22" s="20" t="s">
        <v>481</v>
      </c>
      <c r="U22" s="18" t="s">
        <v>481</v>
      </c>
      <c r="V22" s="20" t="s">
        <v>481</v>
      </c>
      <c r="W22" s="18" t="n">
        <v>448.28166515</v>
      </c>
      <c r="X22" s="20" t="n">
        <v>8.782882710000001</v>
      </c>
      <c r="Y22" s="18" t="n">
        <v>445.91700887</v>
      </c>
      <c r="Z22" s="20" t="n">
        <v>7.18201952</v>
      </c>
      <c r="AA22" s="18" t="n">
        <v>394.50331875</v>
      </c>
      <c r="AB22" s="20" t="n">
        <v>10.3517178</v>
      </c>
    </row>
    <row r="23" spans="1:28">
      <c r="A23" s="15" t="s">
        <v>498</v>
      </c>
      <c r="B23" s="17" t="n">
        <v>11583</v>
      </c>
      <c r="C23" s="18">
        <f>(212.0/B23*100)</f>
        <v/>
      </c>
      <c r="D23" s="19" t="n">
        <v>11371</v>
      </c>
      <c r="E23" s="18" t="n">
        <v>504.55859191</v>
      </c>
      <c r="F23" s="20" t="n">
        <v>6.42885779</v>
      </c>
      <c r="G23" s="18" t="n">
        <v>479.77490163</v>
      </c>
      <c r="H23" s="20" t="n">
        <v>4.56249017</v>
      </c>
      <c r="I23" s="18" t="n">
        <v>481.18885585</v>
      </c>
      <c r="J23" s="20" t="n">
        <v>3.64940972</v>
      </c>
      <c r="K23" s="18" t="n">
        <v>458.23358338</v>
      </c>
      <c r="L23" s="20" t="n">
        <v>10.05092597</v>
      </c>
      <c r="M23" s="18" t="n">
        <v>526.71563184</v>
      </c>
      <c r="N23" s="20" t="n">
        <v>11.36784614</v>
      </c>
      <c r="O23" s="18" t="n">
        <v>470.2437754</v>
      </c>
      <c r="P23" s="20" t="n">
        <v>4.83273235</v>
      </c>
      <c r="Q23" s="18" t="n">
        <v>480.37425212</v>
      </c>
      <c r="R23" s="20" t="n">
        <v>7.30573291</v>
      </c>
      <c r="S23" s="18" t="s">
        <v>481</v>
      </c>
      <c r="T23" s="20" t="s">
        <v>481</v>
      </c>
      <c r="U23" s="18" t="s">
        <v>481</v>
      </c>
      <c r="V23" s="20" t="s">
        <v>481</v>
      </c>
      <c r="W23" s="18" t="s">
        <v>481</v>
      </c>
      <c r="X23" s="20" t="s">
        <v>481</v>
      </c>
      <c r="Y23" s="18" t="n">
        <v>482.26480412</v>
      </c>
      <c r="Z23" s="20" t="n">
        <v>4.86549423</v>
      </c>
      <c r="AA23" s="18" t="n">
        <v>457.73157872</v>
      </c>
      <c r="AB23" s="20" t="n">
        <v>15.03294333</v>
      </c>
    </row>
    <row r="24" spans="1:28">
      <c r="A24" s="15" t="s">
        <v>499</v>
      </c>
      <c r="B24" s="17" t="n">
        <v>6647</v>
      </c>
      <c r="C24" s="18">
        <f>(7.0/B24*100)</f>
        <v/>
      </c>
      <c r="D24" s="19" t="n">
        <v>6640</v>
      </c>
      <c r="E24" s="18" t="n">
        <v>575.43916411</v>
      </c>
      <c r="F24" s="20" t="n">
        <v>7.40344888</v>
      </c>
      <c r="G24" s="18" t="n">
        <v>548.46982401</v>
      </c>
      <c r="H24" s="20" t="n">
        <v>4.66700991</v>
      </c>
      <c r="I24" s="18" t="n">
        <v>552.98338151</v>
      </c>
      <c r="J24" s="20" t="n">
        <v>6.30233657</v>
      </c>
      <c r="K24" s="18" t="n">
        <v>550.63467495</v>
      </c>
      <c r="L24" s="20" t="n">
        <v>13.80664218</v>
      </c>
      <c r="M24" s="18" t="n">
        <v>532.76776081</v>
      </c>
      <c r="N24" s="20" t="n">
        <v>42.73523885</v>
      </c>
      <c r="O24" s="18" t="n">
        <v>505.05660071</v>
      </c>
      <c r="P24" s="20" t="n">
        <v>8.13751229</v>
      </c>
      <c r="Q24" s="18" t="s">
        <v>481</v>
      </c>
      <c r="R24" s="20" t="s">
        <v>481</v>
      </c>
      <c r="S24" s="18" t="s">
        <v>481</v>
      </c>
      <c r="T24" s="20" t="s">
        <v>481</v>
      </c>
      <c r="U24" s="18" t="s">
        <v>481</v>
      </c>
      <c r="V24" s="20" t="s">
        <v>481</v>
      </c>
      <c r="W24" s="18" t="s">
        <v>481</v>
      </c>
      <c r="X24" s="20" t="s">
        <v>481</v>
      </c>
      <c r="Y24" s="18" t="n">
        <v>476.08816232</v>
      </c>
      <c r="Z24" s="20" t="n">
        <v>13.17270336</v>
      </c>
      <c r="AA24" s="18" t="n">
        <v>480.50082821</v>
      </c>
      <c r="AB24" s="20" t="n">
        <v>6.38620464</v>
      </c>
    </row>
    <row r="25" spans="1:28">
      <c r="A25" s="15" t="s">
        <v>500</v>
      </c>
      <c r="B25" s="17" t="n">
        <v>5581</v>
      </c>
      <c r="C25" s="18">
        <f>(24.0/B25*100)</f>
        <v/>
      </c>
      <c r="D25" s="19" t="n">
        <v>5557</v>
      </c>
      <c r="E25" s="18" t="n">
        <v>536.76580395</v>
      </c>
      <c r="F25" s="20" t="n">
        <v>6.43676177</v>
      </c>
      <c r="G25" s="18" t="n">
        <v>552.74139908</v>
      </c>
      <c r="H25" s="20" t="n">
        <v>7.95821336</v>
      </c>
      <c r="I25" s="18" t="n">
        <v>540.82365411</v>
      </c>
      <c r="J25" s="20" t="n">
        <v>4.96511791</v>
      </c>
      <c r="K25" s="18" t="n">
        <v>520.18923776</v>
      </c>
      <c r="L25" s="20" t="n">
        <v>4.24543841</v>
      </c>
      <c r="M25" s="18" t="n">
        <v>522.13997655</v>
      </c>
      <c r="N25" s="20" t="n">
        <v>22.67635624</v>
      </c>
      <c r="O25" s="18" t="n">
        <v>522.09508949</v>
      </c>
      <c r="P25" s="20" t="n">
        <v>4.23655235</v>
      </c>
      <c r="Q25" s="18" t="n">
        <v>472.29283269</v>
      </c>
      <c r="R25" s="20" t="n">
        <v>11.35855241</v>
      </c>
      <c r="S25" s="18" t="s">
        <v>481</v>
      </c>
      <c r="T25" s="20" t="s">
        <v>481</v>
      </c>
      <c r="U25" s="18" t="s">
        <v>481</v>
      </c>
      <c r="V25" s="20" t="s">
        <v>481</v>
      </c>
      <c r="W25" s="18" t="s">
        <v>481</v>
      </c>
      <c r="X25" s="20" t="s">
        <v>481</v>
      </c>
      <c r="Y25" s="18" t="s">
        <v>481</v>
      </c>
      <c r="Z25" s="20" t="s">
        <v>481</v>
      </c>
      <c r="AA25" s="18" t="n">
        <v>428.04864927</v>
      </c>
      <c r="AB25" s="20" t="n">
        <v>4.71534096</v>
      </c>
    </row>
    <row r="26" spans="1:28">
      <c r="A26" s="15" t="s">
        <v>501</v>
      </c>
      <c r="B26" s="17" t="n">
        <v>4869</v>
      </c>
      <c r="C26" s="18">
        <f>(29.0/B26*100)</f>
        <v/>
      </c>
      <c r="D26" s="19" t="n">
        <v>4840</v>
      </c>
      <c r="E26" s="18" t="n">
        <v>519.31075216</v>
      </c>
      <c r="F26" s="20" t="n">
        <v>2.6424084</v>
      </c>
      <c r="G26" s="18" t="n">
        <v>518.99686307</v>
      </c>
      <c r="H26" s="20" t="n">
        <v>2.65661337</v>
      </c>
      <c r="I26" s="18" t="n">
        <v>484.77629552</v>
      </c>
      <c r="J26" s="20" t="n">
        <v>2.35587091</v>
      </c>
      <c r="K26" s="18" t="n">
        <v>444.91057532</v>
      </c>
      <c r="L26" s="20" t="n">
        <v>9.64379059</v>
      </c>
      <c r="M26" s="18" t="s">
        <v>481</v>
      </c>
      <c r="N26" s="20" t="s">
        <v>481</v>
      </c>
      <c r="O26" s="18" t="s">
        <v>481</v>
      </c>
      <c r="P26" s="20" t="s">
        <v>481</v>
      </c>
      <c r="Q26" s="18" t="n">
        <v>470.73975438</v>
      </c>
      <c r="R26" s="20" t="n">
        <v>6.76319501</v>
      </c>
      <c r="S26" s="18" t="s">
        <v>481</v>
      </c>
      <c r="T26" s="20" t="s">
        <v>481</v>
      </c>
      <c r="U26" s="18" t="s">
        <v>481</v>
      </c>
      <c r="V26" s="20" t="s">
        <v>481</v>
      </c>
      <c r="W26" s="18" t="s">
        <v>481</v>
      </c>
      <c r="X26" s="20" t="s">
        <v>481</v>
      </c>
      <c r="Y26" s="18" t="n">
        <v>443.12376039</v>
      </c>
      <c r="Z26" s="20" t="n">
        <v>6.60217844</v>
      </c>
      <c r="AA26" s="18" t="n">
        <v>448.86207076</v>
      </c>
      <c r="AB26" s="20" t="n">
        <v>4.17874689</v>
      </c>
    </row>
    <row r="27" spans="1:28">
      <c r="A27" s="15" t="s">
        <v>502</v>
      </c>
      <c r="B27" s="17" t="n">
        <v>5299</v>
      </c>
      <c r="C27" s="18">
        <f>(17.0/B27*100)</f>
        <v/>
      </c>
      <c r="D27" s="19" t="n">
        <v>5282</v>
      </c>
      <c r="E27" s="18" t="n">
        <v>551.08779602</v>
      </c>
      <c r="F27" s="20" t="n">
        <v>3.48301887</v>
      </c>
      <c r="G27" s="18" t="n">
        <v>531.41792155</v>
      </c>
      <c r="H27" s="20" t="n">
        <v>3.89810417</v>
      </c>
      <c r="I27" s="18" t="n">
        <v>523.24011981</v>
      </c>
      <c r="J27" s="20" t="n">
        <v>2.3621146</v>
      </c>
      <c r="K27" s="18" t="n">
        <v>480.09377204</v>
      </c>
      <c r="L27" s="20" t="n">
        <v>27.7436695</v>
      </c>
      <c r="M27" s="18" t="n">
        <v>457.32088468</v>
      </c>
      <c r="N27" s="20" t="n">
        <v>8.02981248</v>
      </c>
      <c r="O27" s="18" t="n">
        <v>464.45023125</v>
      </c>
      <c r="P27" s="20" t="n">
        <v>2.25557582</v>
      </c>
      <c r="Q27" s="18" t="n">
        <v>476.25207222</v>
      </c>
      <c r="R27" s="20" t="n">
        <v>13.57218968</v>
      </c>
      <c r="S27" s="18" t="s">
        <v>481</v>
      </c>
      <c r="T27" s="20" t="s">
        <v>481</v>
      </c>
      <c r="U27" s="18" t="s">
        <v>481</v>
      </c>
      <c r="V27" s="20" t="s">
        <v>481</v>
      </c>
      <c r="W27" s="18" t="s">
        <v>481</v>
      </c>
      <c r="X27" s="20" t="s">
        <v>481</v>
      </c>
      <c r="Y27" s="18" t="n">
        <v>416.81150044</v>
      </c>
      <c r="Z27" s="20" t="n">
        <v>7.02533607</v>
      </c>
      <c r="AA27" s="18" t="n">
        <v>420.72695435</v>
      </c>
      <c r="AB27" s="20" t="n">
        <v>2.82547384</v>
      </c>
    </row>
    <row r="28" spans="1:28">
      <c r="A28" s="15" t="s">
        <v>503</v>
      </c>
      <c r="B28" s="17" t="n">
        <v>7568</v>
      </c>
      <c r="C28" s="18">
        <f>(47.0/B28*100)</f>
        <v/>
      </c>
      <c r="D28" s="19" t="n">
        <v>7521</v>
      </c>
      <c r="E28" s="18" t="n">
        <v>403.75560317</v>
      </c>
      <c r="F28" s="20" t="n">
        <v>5.0107529</v>
      </c>
      <c r="G28" s="18" t="n">
        <v>424.11458784</v>
      </c>
      <c r="H28" s="20" t="n">
        <v>2.19766002</v>
      </c>
      <c r="I28" s="18" t="n">
        <v>427.83645975</v>
      </c>
      <c r="J28" s="20" t="n">
        <v>6.08417198</v>
      </c>
      <c r="K28" s="18" t="n">
        <v>367.74574292</v>
      </c>
      <c r="L28" s="20" t="n">
        <v>28.07995651</v>
      </c>
      <c r="M28" s="18" t="n">
        <v>491.59702632</v>
      </c>
      <c r="N28" s="20" t="n">
        <v>18.18428837</v>
      </c>
      <c r="O28" s="18" t="n">
        <v>378.4523151</v>
      </c>
      <c r="P28" s="20" t="n">
        <v>6.94863514</v>
      </c>
      <c r="Q28" s="18" t="n">
        <v>420.61278679</v>
      </c>
      <c r="R28" s="20" t="n">
        <v>8.25579565</v>
      </c>
      <c r="S28" s="18" t="s">
        <v>481</v>
      </c>
      <c r="T28" s="20" t="s">
        <v>481</v>
      </c>
      <c r="U28" s="18" t="s">
        <v>481</v>
      </c>
      <c r="V28" s="20" t="s">
        <v>481</v>
      </c>
      <c r="W28" s="18" t="s">
        <v>481</v>
      </c>
      <c r="X28" s="20" t="s">
        <v>481</v>
      </c>
      <c r="Y28" s="18" t="n">
        <v>382.90004462</v>
      </c>
      <c r="Z28" s="20" t="n">
        <v>5.36041897</v>
      </c>
      <c r="AA28" s="18" t="n">
        <v>385.89523404</v>
      </c>
      <c r="AB28" s="20" t="n">
        <v>7.49984003</v>
      </c>
    </row>
    <row r="29" spans="1:28">
      <c r="A29" s="15" t="s">
        <v>504</v>
      </c>
      <c r="B29" s="17" t="n">
        <v>5385</v>
      </c>
      <c r="C29" s="18">
        <f>(1352.0/B29*100)</f>
        <v/>
      </c>
      <c r="D29" s="19" t="n">
        <v>4033</v>
      </c>
      <c r="E29" s="18" t="n">
        <v>521.15062385</v>
      </c>
      <c r="F29" s="20" t="n">
        <v>3.72093727</v>
      </c>
      <c r="G29" s="18" t="n">
        <v>577.40859784</v>
      </c>
      <c r="H29" s="20" t="n">
        <v>4.43539919</v>
      </c>
      <c r="I29" s="18" t="n">
        <v>498.76504943</v>
      </c>
      <c r="J29" s="20" t="n">
        <v>4.65408718</v>
      </c>
      <c r="K29" s="18" t="s">
        <v>481</v>
      </c>
      <c r="L29" s="20" t="s">
        <v>481</v>
      </c>
      <c r="M29" s="18" t="n">
        <v>559.03051028</v>
      </c>
      <c r="N29" s="20" t="n">
        <v>31.27873323</v>
      </c>
      <c r="O29" s="18" t="n">
        <v>585.32730514</v>
      </c>
      <c r="P29" s="20" t="n">
        <v>8.02082701</v>
      </c>
      <c r="Q29" s="18" t="n">
        <v>454.18620888</v>
      </c>
      <c r="R29" s="20" t="n">
        <v>7.46468492</v>
      </c>
      <c r="S29" s="18" t="s">
        <v>481</v>
      </c>
      <c r="T29" s="20" t="s">
        <v>481</v>
      </c>
      <c r="U29" s="18" t="s">
        <v>481</v>
      </c>
      <c r="V29" s="20" t="s">
        <v>481</v>
      </c>
      <c r="W29" s="18" t="n">
        <v>358.28551468</v>
      </c>
      <c r="X29" s="20" t="n">
        <v>8.567023300000001</v>
      </c>
      <c r="Y29" s="18" t="s">
        <v>481</v>
      </c>
      <c r="Z29" s="20" t="s">
        <v>481</v>
      </c>
      <c r="AA29" s="18" t="s">
        <v>481</v>
      </c>
      <c r="AB29" s="20" t="s">
        <v>481</v>
      </c>
    </row>
    <row r="30" spans="1:28">
      <c r="A30" s="15" t="s">
        <v>505</v>
      </c>
      <c r="B30" s="17" t="n">
        <v>4520</v>
      </c>
      <c r="C30" s="18">
        <f>(94.0/B30*100)</f>
        <v/>
      </c>
      <c r="D30" s="19" t="n">
        <v>4426</v>
      </c>
      <c r="E30" s="18" t="n">
        <v>562.08083211</v>
      </c>
      <c r="F30" s="20" t="n">
        <v>4.95323984</v>
      </c>
      <c r="G30" s="18" t="n">
        <v>552.03190064</v>
      </c>
      <c r="H30" s="20" t="n">
        <v>5.05594458</v>
      </c>
      <c r="I30" s="18" t="n">
        <v>533.44676562</v>
      </c>
      <c r="J30" s="20" t="n">
        <v>5.55241972</v>
      </c>
      <c r="K30" s="18" t="n">
        <v>465.23443336</v>
      </c>
      <c r="L30" s="20" t="n">
        <v>17.77614962</v>
      </c>
      <c r="M30" s="18" t="n">
        <v>468.76671228</v>
      </c>
      <c r="N30" s="20" t="n">
        <v>15.20913724</v>
      </c>
      <c r="O30" s="18" t="n">
        <v>531.98578329</v>
      </c>
      <c r="P30" s="20" t="n">
        <v>3.56817378</v>
      </c>
      <c r="Q30" s="18" t="n">
        <v>560.07154225</v>
      </c>
      <c r="R30" s="20" t="n">
        <v>11.39766681</v>
      </c>
      <c r="S30" s="18" t="s">
        <v>481</v>
      </c>
      <c r="T30" s="20" t="s">
        <v>481</v>
      </c>
      <c r="U30" s="18" t="s">
        <v>481</v>
      </c>
      <c r="V30" s="20" t="s">
        <v>481</v>
      </c>
      <c r="W30" s="18" t="s">
        <v>481</v>
      </c>
      <c r="X30" s="20" t="s">
        <v>481</v>
      </c>
      <c r="Y30" s="18" t="n">
        <v>455.52535126</v>
      </c>
      <c r="Z30" s="20" t="n">
        <v>9.234673859999999</v>
      </c>
      <c r="AA30" s="18" t="n">
        <v>435.47847857</v>
      </c>
      <c r="AB30" s="20" t="n">
        <v>3.42506801</v>
      </c>
    </row>
    <row r="31" spans="1:2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s">
        <v>481</v>
      </c>
      <c r="P31" s="20" t="s">
        <v>481</v>
      </c>
      <c r="Q31" s="18" t="s">
        <v>481</v>
      </c>
      <c r="R31" s="20" t="s">
        <v>481</v>
      </c>
      <c r="S31" s="18" t="s">
        <v>481</v>
      </c>
      <c r="T31" s="20" t="s">
        <v>481</v>
      </c>
      <c r="U31" s="18" t="s">
        <v>481</v>
      </c>
      <c r="V31" s="20" t="s">
        <v>481</v>
      </c>
      <c r="W31" s="18" t="n">
        <v>498.481109</v>
      </c>
      <c r="X31" s="20" t="n">
        <v>2.26238565</v>
      </c>
      <c r="Y31" s="18" t="s">
        <v>481</v>
      </c>
      <c r="Z31" s="20" t="s">
        <v>481</v>
      </c>
      <c r="AA31" s="18" t="s">
        <v>481</v>
      </c>
      <c r="AB31" s="20" t="s">
        <v>481</v>
      </c>
    </row>
    <row r="32" spans="1:28">
      <c r="A32" s="15" t="s">
        <v>507</v>
      </c>
      <c r="B32" s="17" t="n">
        <v>4478</v>
      </c>
      <c r="C32" s="18">
        <f>(5.0/B32*100)</f>
        <v/>
      </c>
      <c r="D32" s="19" t="n">
        <v>4473</v>
      </c>
      <c r="E32" s="18" t="n">
        <v>541.71016878</v>
      </c>
      <c r="F32" s="20" t="n">
        <v>4.15204472</v>
      </c>
      <c r="G32" s="18" t="n">
        <v>531.44914902</v>
      </c>
      <c r="H32" s="20" t="n">
        <v>3.64232535</v>
      </c>
      <c r="I32" s="18" t="n">
        <v>490.56552086</v>
      </c>
      <c r="J32" s="20" t="n">
        <v>2.82345421</v>
      </c>
      <c r="K32" s="18" t="n">
        <v>493.70641332</v>
      </c>
      <c r="L32" s="20" t="n">
        <v>4.62644737</v>
      </c>
      <c r="M32" s="18" t="s">
        <v>481</v>
      </c>
      <c r="N32" s="20" t="s">
        <v>481</v>
      </c>
      <c r="O32" s="18" t="n">
        <v>430.19855042</v>
      </c>
      <c r="P32" s="20" t="n">
        <v>40.73736334</v>
      </c>
      <c r="Q32" s="18" t="n">
        <v>494.74585808</v>
      </c>
      <c r="R32" s="20" t="n">
        <v>10.40919871</v>
      </c>
      <c r="S32" s="18" t="s">
        <v>481</v>
      </c>
      <c r="T32" s="20" t="s">
        <v>481</v>
      </c>
      <c r="U32" s="18" t="s">
        <v>481</v>
      </c>
      <c r="V32" s="20" t="s">
        <v>481</v>
      </c>
      <c r="W32" s="18" t="s">
        <v>481</v>
      </c>
      <c r="X32" s="20" t="s">
        <v>481</v>
      </c>
      <c r="Y32" s="18" t="n">
        <v>435.5789251</v>
      </c>
      <c r="Z32" s="20" t="n">
        <v>13.0557556</v>
      </c>
      <c r="AA32" s="18" t="n">
        <v>437.89103696</v>
      </c>
      <c r="AB32" s="20" t="n">
        <v>5.43327739</v>
      </c>
    </row>
    <row r="33" spans="1:28">
      <c r="A33" s="15" t="s">
        <v>508</v>
      </c>
      <c r="B33" s="17" t="n">
        <v>7325</v>
      </c>
      <c r="C33" s="18">
        <f>(67.0/B33*100)</f>
        <v/>
      </c>
      <c r="D33" s="19" t="n">
        <v>7258</v>
      </c>
      <c r="E33" s="18" t="n">
        <v>535.0752983899999</v>
      </c>
      <c r="F33" s="20" t="n">
        <v>11.07412979</v>
      </c>
      <c r="G33" s="18" t="n">
        <v>560.7527882099999</v>
      </c>
      <c r="H33" s="20" t="n">
        <v>10.1948178</v>
      </c>
      <c r="I33" s="18" t="n">
        <v>556.40695814</v>
      </c>
      <c r="J33" s="20" t="n">
        <v>3.12245222</v>
      </c>
      <c r="K33" s="18" t="n">
        <v>534.46295095</v>
      </c>
      <c r="L33" s="20" t="n">
        <v>17.91471897</v>
      </c>
      <c r="M33" s="18" t="n">
        <v>539.5208504</v>
      </c>
      <c r="N33" s="20" t="n">
        <v>11.38134066</v>
      </c>
      <c r="O33" s="18" t="n">
        <v>495.95282495</v>
      </c>
      <c r="P33" s="20" t="n">
        <v>3.18638586</v>
      </c>
      <c r="Q33" s="18" t="n">
        <v>484.98594093</v>
      </c>
      <c r="R33" s="20" t="n">
        <v>8.307411910000001</v>
      </c>
      <c r="S33" s="18" t="s">
        <v>481</v>
      </c>
      <c r="T33" s="20" t="s">
        <v>481</v>
      </c>
      <c r="U33" s="18" t="s">
        <v>481</v>
      </c>
      <c r="V33" s="20" t="s">
        <v>481</v>
      </c>
      <c r="W33" s="18" t="s">
        <v>481</v>
      </c>
      <c r="X33" s="20" t="s">
        <v>481</v>
      </c>
      <c r="Y33" s="18" t="s">
        <v>481</v>
      </c>
      <c r="Z33" s="20" t="s">
        <v>481</v>
      </c>
      <c r="AA33" s="18" t="n">
        <v>481.4351139</v>
      </c>
      <c r="AB33" s="20" t="n">
        <v>2.88748972</v>
      </c>
    </row>
    <row r="34" spans="1:28">
      <c r="A34" s="15" t="s">
        <v>509</v>
      </c>
      <c r="B34" s="17" t="n">
        <v>6350</v>
      </c>
      <c r="C34" s="18">
        <f>(54.0/B34*100)</f>
        <v/>
      </c>
      <c r="D34" s="19" t="n">
        <v>6296</v>
      </c>
      <c r="E34" s="18" t="n">
        <v>508.59930496</v>
      </c>
      <c r="F34" s="20" t="n">
        <v>4.90004667</v>
      </c>
      <c r="G34" s="18" t="n">
        <v>498.77585686</v>
      </c>
      <c r="H34" s="20" t="n">
        <v>4.22891247</v>
      </c>
      <c r="I34" s="18" t="n">
        <v>469.32146124</v>
      </c>
      <c r="J34" s="20" t="n">
        <v>2.87600224</v>
      </c>
      <c r="K34" s="18" t="s">
        <v>481</v>
      </c>
      <c r="L34" s="20" t="s">
        <v>481</v>
      </c>
      <c r="M34" s="18" t="n">
        <v>449.00891525</v>
      </c>
      <c r="N34" s="20" t="n">
        <v>19.14857889</v>
      </c>
      <c r="O34" s="18" t="n">
        <v>442.04403362</v>
      </c>
      <c r="P34" s="20" t="n">
        <v>24.20980769</v>
      </c>
      <c r="Q34" s="18" t="s">
        <v>481</v>
      </c>
      <c r="R34" s="20" t="s">
        <v>481</v>
      </c>
      <c r="S34" s="18" t="s">
        <v>481</v>
      </c>
      <c r="T34" s="20" t="s">
        <v>481</v>
      </c>
      <c r="U34" s="18" t="s">
        <v>481</v>
      </c>
      <c r="V34" s="20" t="s">
        <v>481</v>
      </c>
      <c r="W34" s="18" t="n">
        <v>414.45406276</v>
      </c>
      <c r="X34" s="20" t="n">
        <v>8.658239890000001</v>
      </c>
      <c r="Y34" s="18" t="n">
        <v>406.35999708</v>
      </c>
      <c r="Z34" s="20" t="n">
        <v>6.5493021</v>
      </c>
      <c r="AA34" s="18" t="n">
        <v>407.54494562</v>
      </c>
      <c r="AB34" s="20" t="n">
        <v>6.04205569</v>
      </c>
    </row>
    <row r="35" spans="1:28">
      <c r="A35" s="15" t="s">
        <v>510</v>
      </c>
      <c r="B35" s="17" t="n">
        <v>6406</v>
      </c>
      <c r="C35" s="18">
        <f>(0.0/B35*100)</f>
        <v/>
      </c>
      <c r="D35" s="19" t="n">
        <v>6406</v>
      </c>
      <c r="E35" s="18" t="s">
        <v>481</v>
      </c>
      <c r="F35" s="20" t="s">
        <v>481</v>
      </c>
      <c r="G35" s="18" t="s">
        <v>481</v>
      </c>
      <c r="H35" s="20" t="s">
        <v>481</v>
      </c>
      <c r="I35" s="18" t="s">
        <v>481</v>
      </c>
      <c r="J35" s="20" t="s">
        <v>481</v>
      </c>
      <c r="K35" s="18" t="s">
        <v>481</v>
      </c>
      <c r="L35" s="20" t="s">
        <v>481</v>
      </c>
      <c r="M35" s="18" t="s">
        <v>481</v>
      </c>
      <c r="N35" s="20" t="s">
        <v>481</v>
      </c>
      <c r="O35" s="18" t="s">
        <v>481</v>
      </c>
      <c r="P35" s="20" t="s">
        <v>481</v>
      </c>
      <c r="Q35" s="18" t="s">
        <v>481</v>
      </c>
      <c r="R35" s="20" t="s">
        <v>481</v>
      </c>
      <c r="S35" s="18" t="s">
        <v>481</v>
      </c>
      <c r="T35" s="20" t="s">
        <v>481</v>
      </c>
      <c r="U35" s="18" t="s">
        <v>481</v>
      </c>
      <c r="V35" s="20" t="s">
        <v>481</v>
      </c>
      <c r="W35" s="18" t="s">
        <v>481</v>
      </c>
      <c r="X35" s="20" t="s">
        <v>481</v>
      </c>
      <c r="Y35" s="18" t="n">
        <v>512.8635785500001</v>
      </c>
      <c r="Z35" s="20" t="n">
        <v>1.32436738</v>
      </c>
      <c r="AA35" s="18" t="s">
        <v>481</v>
      </c>
      <c r="AB35" s="20" t="s">
        <v>481</v>
      </c>
    </row>
    <row r="36" spans="1:28">
      <c r="A36" s="15" t="s">
        <v>511</v>
      </c>
      <c r="B36" s="17" t="n">
        <v>6736</v>
      </c>
      <c r="C36" s="18">
        <f>(28.0/B36*100)</f>
        <v/>
      </c>
      <c r="D36" s="19" t="n">
        <v>6708</v>
      </c>
      <c r="E36" s="18" t="n">
        <v>535.11263924</v>
      </c>
      <c r="F36" s="20" t="n">
        <v>5.81156044</v>
      </c>
      <c r="G36" s="18" t="n">
        <v>524.09052089</v>
      </c>
      <c r="H36" s="20" t="n">
        <v>8.58698744</v>
      </c>
      <c r="I36" s="18" t="n">
        <v>511.49797246</v>
      </c>
      <c r="J36" s="20" t="n">
        <v>2.5849647</v>
      </c>
      <c r="K36" s="18" t="n">
        <v>569.2642</v>
      </c>
      <c r="L36" s="20" t="n">
        <v>36.65940977</v>
      </c>
      <c r="M36" s="18" t="n">
        <v>493.77859992</v>
      </c>
      <c r="N36" s="20" t="n">
        <v>7.8675451</v>
      </c>
      <c r="O36" s="18" t="n">
        <v>407.77435311</v>
      </c>
      <c r="P36" s="20" t="n">
        <v>3.75090288</v>
      </c>
      <c r="Q36" s="18" t="n">
        <v>519.93146917</v>
      </c>
      <c r="R36" s="20" t="n">
        <v>2.88944844</v>
      </c>
      <c r="S36" s="18" t="s">
        <v>481</v>
      </c>
      <c r="T36" s="20" t="s">
        <v>481</v>
      </c>
      <c r="U36" s="18" t="s">
        <v>481</v>
      </c>
      <c r="V36" s="20" t="s">
        <v>481</v>
      </c>
      <c r="W36" s="18" t="s">
        <v>481</v>
      </c>
      <c r="X36" s="20" t="s">
        <v>481</v>
      </c>
      <c r="Y36" s="18" t="n">
        <v>457.03919962</v>
      </c>
      <c r="Z36" s="20" t="n">
        <v>6.24492555</v>
      </c>
      <c r="AA36" s="18" t="n">
        <v>460.71061846</v>
      </c>
      <c r="AB36" s="20" t="n">
        <v>2.93435979</v>
      </c>
    </row>
    <row r="37" spans="1:28">
      <c r="A37" s="15" t="s">
        <v>512</v>
      </c>
      <c r="B37" s="17" t="n">
        <v>5458</v>
      </c>
      <c r="C37" s="18">
        <f>(60.0/B37*100)</f>
        <v/>
      </c>
      <c r="D37" s="19" t="n">
        <v>5398</v>
      </c>
      <c r="E37" s="18" t="n">
        <v>532.8632761699999</v>
      </c>
      <c r="F37" s="20" t="n">
        <v>4.46900428</v>
      </c>
      <c r="G37" s="18" t="n">
        <v>517.62721761</v>
      </c>
      <c r="H37" s="20" t="n">
        <v>5.7037318</v>
      </c>
      <c r="I37" s="18" t="n">
        <v>513.41513371</v>
      </c>
      <c r="J37" s="20" t="n">
        <v>3.99235299</v>
      </c>
      <c r="K37" s="18" t="n">
        <v>506.67479445</v>
      </c>
      <c r="L37" s="20" t="n">
        <v>10.95284149</v>
      </c>
      <c r="M37" s="18" t="n">
        <v>502.55294555</v>
      </c>
      <c r="N37" s="20" t="n">
        <v>7.69871625</v>
      </c>
      <c r="O37" s="18" t="n">
        <v>480.79801448</v>
      </c>
      <c r="P37" s="20" t="n">
        <v>6.34844458</v>
      </c>
      <c r="Q37" s="18" t="n">
        <v>482.70482415</v>
      </c>
      <c r="R37" s="20" t="n">
        <v>10.04300794</v>
      </c>
      <c r="S37" s="18" t="s">
        <v>481</v>
      </c>
      <c r="T37" s="20" t="s">
        <v>481</v>
      </c>
      <c r="U37" s="18" t="s">
        <v>481</v>
      </c>
      <c r="V37" s="20" t="s">
        <v>481</v>
      </c>
      <c r="W37" s="18" t="s">
        <v>481</v>
      </c>
      <c r="X37" s="20" t="s">
        <v>481</v>
      </c>
      <c r="Y37" s="18" t="n">
        <v>434.59924437</v>
      </c>
      <c r="Z37" s="20" t="n">
        <v>7.93848482</v>
      </c>
      <c r="AA37" s="18" t="n">
        <v>430.27735845</v>
      </c>
      <c r="AB37" s="20" t="n">
        <v>4.41156605</v>
      </c>
    </row>
    <row r="38" spans="1:28">
      <c r="A38" s="15" t="s">
        <v>513</v>
      </c>
      <c r="B38" s="17" t="n">
        <v>5860</v>
      </c>
      <c r="C38" s="18">
        <f>(16.0/B38*100)</f>
        <v/>
      </c>
      <c r="D38" s="19" t="n">
        <v>5844</v>
      </c>
      <c r="E38" s="18" t="n">
        <v>537.79522433</v>
      </c>
      <c r="F38" s="20" t="n">
        <v>4.12431514</v>
      </c>
      <c r="G38" s="18" t="n">
        <v>548.81018971</v>
      </c>
      <c r="H38" s="20" t="n">
        <v>4.95828625</v>
      </c>
      <c r="I38" s="18" t="n">
        <v>527.7030248999999</v>
      </c>
      <c r="J38" s="20" t="n">
        <v>4.72061702</v>
      </c>
      <c r="K38" s="18" t="n">
        <v>485.85232522</v>
      </c>
      <c r="L38" s="20" t="n">
        <v>20.56624069</v>
      </c>
      <c r="M38" s="18" t="n">
        <v>539.00650659</v>
      </c>
      <c r="N38" s="20" t="n">
        <v>13.28749893</v>
      </c>
      <c r="O38" s="18" t="n">
        <v>492.24193945</v>
      </c>
      <c r="P38" s="20" t="n">
        <v>5.61225456</v>
      </c>
      <c r="Q38" s="18" t="n">
        <v>507.49745899</v>
      </c>
      <c r="R38" s="20" t="n">
        <v>8.737526300000001</v>
      </c>
      <c r="S38" s="18" t="s">
        <v>481</v>
      </c>
      <c r="T38" s="20" t="s">
        <v>481</v>
      </c>
      <c r="U38" s="18" t="s">
        <v>481</v>
      </c>
      <c r="V38" s="20" t="s">
        <v>481</v>
      </c>
      <c r="W38" s="18" t="s">
        <v>481</v>
      </c>
      <c r="X38" s="20" t="s">
        <v>481</v>
      </c>
      <c r="Y38" s="18" t="n">
        <v>470.28153882</v>
      </c>
      <c r="Z38" s="20" t="n">
        <v>7.97739174</v>
      </c>
      <c r="AA38" s="18" t="n">
        <v>454.8569925</v>
      </c>
      <c r="AB38" s="20" t="n">
        <v>5.05111735</v>
      </c>
    </row>
    <row r="39" spans="1:28">
      <c r="A39" s="15" t="s">
        <v>514</v>
      </c>
      <c r="B39" s="17" t="n">
        <v>5895</v>
      </c>
      <c r="C39" s="18">
        <f>(30.0/B39*100)</f>
        <v/>
      </c>
      <c r="D39" s="19" t="n">
        <v>5865</v>
      </c>
      <c r="E39" s="18" t="n">
        <v>450.23424439</v>
      </c>
      <c r="F39" s="20" t="n">
        <v>5.24073353</v>
      </c>
      <c r="G39" s="18" t="n">
        <v>433.59548782</v>
      </c>
      <c r="H39" s="20" t="n">
        <v>5.56609315</v>
      </c>
      <c r="I39" s="18" t="n">
        <v>438.61415468</v>
      </c>
      <c r="J39" s="20" t="n">
        <v>4.47081613</v>
      </c>
      <c r="K39" s="18" t="n">
        <v>480.59511525</v>
      </c>
      <c r="L39" s="20" t="n">
        <v>46.86847111</v>
      </c>
      <c r="M39" s="18" t="n">
        <v>365.09537055</v>
      </c>
      <c r="N39" s="20" t="n">
        <v>44.04250304</v>
      </c>
      <c r="O39" s="18" t="s">
        <v>481</v>
      </c>
      <c r="P39" s="20" t="s">
        <v>481</v>
      </c>
      <c r="Q39" s="18" t="n">
        <v>417.0074551</v>
      </c>
      <c r="R39" s="20" t="n">
        <v>5.17456642</v>
      </c>
      <c r="S39" s="18" t="s">
        <v>481</v>
      </c>
      <c r="T39" s="20" t="s">
        <v>481</v>
      </c>
      <c r="U39" s="18" t="s">
        <v>481</v>
      </c>
      <c r="V39" s="20" t="s">
        <v>481</v>
      </c>
      <c r="W39" s="18" t="s">
        <v>481</v>
      </c>
      <c r="X39" s="20" t="s">
        <v>481</v>
      </c>
      <c r="Y39" s="18" t="n">
        <v>383.28339263</v>
      </c>
      <c r="Z39" s="20" t="n">
        <v>8.097170780000001</v>
      </c>
      <c r="AA39" s="18" t="n">
        <v>375.37618732</v>
      </c>
      <c r="AB39" s="20" t="n">
        <v>4.00511177</v>
      </c>
    </row>
    <row r="40" spans="1:28">
      <c r="A40" s="15" t="s">
        <v>515</v>
      </c>
      <c r="B40" s="17" t="n">
        <v>14157</v>
      </c>
      <c r="C40" s="18">
        <f>(866.0/B40*100)</f>
        <v/>
      </c>
      <c r="D40" s="19" t="n">
        <v>13291</v>
      </c>
      <c r="E40" s="18" t="n">
        <v>542.3850783</v>
      </c>
      <c r="F40" s="20" t="n">
        <v>5.04521388</v>
      </c>
      <c r="G40" s="18" t="n">
        <v>537.2868953</v>
      </c>
      <c r="H40" s="20" t="n">
        <v>4.98697908</v>
      </c>
      <c r="I40" s="18" t="n">
        <v>522.17698218</v>
      </c>
      <c r="J40" s="20" t="n">
        <v>3.87527174</v>
      </c>
      <c r="K40" s="18" t="n">
        <v>413.39282867</v>
      </c>
      <c r="L40" s="20" t="n">
        <v>26.99499563</v>
      </c>
      <c r="M40" s="18" t="n">
        <v>473.50327734</v>
      </c>
      <c r="N40" s="20" t="n">
        <v>11.03593603</v>
      </c>
      <c r="O40" s="18" t="n">
        <v>523.05006701</v>
      </c>
      <c r="P40" s="20" t="n">
        <v>3.05658685</v>
      </c>
      <c r="Q40" s="18" t="n">
        <v>500.6217503</v>
      </c>
      <c r="R40" s="20" t="n">
        <v>11.14754455</v>
      </c>
      <c r="S40" s="18" t="s">
        <v>481</v>
      </c>
      <c r="T40" s="20" t="s">
        <v>481</v>
      </c>
      <c r="U40" s="18" t="s">
        <v>481</v>
      </c>
      <c r="V40" s="20" t="s">
        <v>481</v>
      </c>
      <c r="W40" s="18" t="s">
        <v>481</v>
      </c>
      <c r="X40" s="20" t="s">
        <v>481</v>
      </c>
      <c r="Y40" s="18" t="n">
        <v>447.59668151</v>
      </c>
      <c r="Z40" s="20" t="n">
        <v>4.75706402</v>
      </c>
      <c r="AA40" s="18" t="s">
        <v>481</v>
      </c>
      <c r="AB40" s="20" t="s">
        <v>481</v>
      </c>
    </row>
    <row r="41" spans="1:28">
      <c r="A41" s="15" t="s">
        <v>516</v>
      </c>
      <c r="B41" s="17" t="n">
        <v>5712</v>
      </c>
      <c r="C41" s="18">
        <f>(115.0/B41*100)</f>
        <v/>
      </c>
      <c r="D41" s="19" t="n">
        <v>5597</v>
      </c>
      <c r="E41" s="18" t="n">
        <v>542.36040796</v>
      </c>
      <c r="F41" s="20" t="n">
        <v>11.82306151</v>
      </c>
      <c r="G41" s="18" t="n">
        <v>531.73250003</v>
      </c>
      <c r="H41" s="20" t="n">
        <v>4.35364964</v>
      </c>
      <c r="I41" s="18" t="n">
        <v>489.9724986</v>
      </c>
      <c r="J41" s="20" t="n">
        <v>3.8717853</v>
      </c>
      <c r="K41" s="18" t="n">
        <v>462.07953411</v>
      </c>
      <c r="L41" s="20" t="n">
        <v>9.334030009999999</v>
      </c>
      <c r="M41" s="18" t="n">
        <v>542.06431259</v>
      </c>
      <c r="N41" s="20" t="n">
        <v>40.0334024</v>
      </c>
      <c r="O41" s="18" t="n">
        <v>480.55264899</v>
      </c>
      <c r="P41" s="20" t="n">
        <v>6.5093022</v>
      </c>
      <c r="Q41" s="18" t="n">
        <v>401.26706676</v>
      </c>
      <c r="R41" s="20" t="n">
        <v>12.86518462</v>
      </c>
      <c r="S41" s="18" t="s">
        <v>481</v>
      </c>
      <c r="T41" s="20" t="s">
        <v>481</v>
      </c>
      <c r="U41" s="18" t="s">
        <v>481</v>
      </c>
      <c r="V41" s="20" t="s">
        <v>481</v>
      </c>
      <c r="W41" s="18" t="n">
        <v>387.44235424</v>
      </c>
      <c r="X41" s="20" t="n">
        <v>14.52510266</v>
      </c>
      <c r="Y41" s="18" t="s">
        <v>481</v>
      </c>
      <c r="Z41" s="20" t="s">
        <v>481</v>
      </c>
      <c r="AA41" s="18" t="n">
        <v>445.22366133</v>
      </c>
      <c r="AB41" s="20" t="n">
        <v>5.91028685</v>
      </c>
    </row>
    <row r="42" spans="1:2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row>
    <row r="45" spans="1:28">
      <c r="A45" s="15" t="s">
        <v>520</v>
      </c>
      <c r="B45" s="17" t="n">
        <v>5519</v>
      </c>
      <c r="C45" s="18">
        <f>(943.0/B45*100)</f>
        <v/>
      </c>
      <c r="D45" s="19" t="n">
        <v>4576</v>
      </c>
      <c r="E45" s="18" t="n">
        <v>375.98528042</v>
      </c>
      <c r="F45" s="20" t="n">
        <v>8.57595581</v>
      </c>
      <c r="G45" s="18" t="n">
        <v>354.64357186</v>
      </c>
      <c r="H45" s="20" t="n">
        <v>9.633269609999999</v>
      </c>
      <c r="I45" s="18" t="n">
        <v>385.04468513</v>
      </c>
      <c r="J45" s="20" t="n">
        <v>14.94039645</v>
      </c>
      <c r="K45" s="18" t="n">
        <v>381.51181087</v>
      </c>
      <c r="L45" s="20" t="n">
        <v>2.80840443</v>
      </c>
      <c r="M45" s="18" t="s">
        <v>481</v>
      </c>
      <c r="N45" s="20" t="s">
        <v>481</v>
      </c>
      <c r="O45" s="18" t="s">
        <v>481</v>
      </c>
      <c r="P45" s="20" t="s">
        <v>481</v>
      </c>
      <c r="Q45" s="18" t="s">
        <v>481</v>
      </c>
      <c r="R45" s="20" t="s">
        <v>481</v>
      </c>
      <c r="S45" s="18" t="s">
        <v>481</v>
      </c>
      <c r="T45" s="20" t="s">
        <v>481</v>
      </c>
      <c r="U45" s="18" t="s">
        <v>481</v>
      </c>
      <c r="V45" s="20" t="s">
        <v>481</v>
      </c>
      <c r="W45" s="18" t="s">
        <v>481</v>
      </c>
      <c r="X45" s="20" t="s">
        <v>481</v>
      </c>
      <c r="Y45" s="18" t="s">
        <v>481</v>
      </c>
      <c r="Z45" s="20" t="s">
        <v>481</v>
      </c>
      <c r="AA45" s="18" t="s">
        <v>481</v>
      </c>
      <c r="AB45" s="20" t="s">
        <v>481</v>
      </c>
    </row>
    <row r="46" spans="1:28">
      <c r="A46" s="15" t="s">
        <v>521</v>
      </c>
      <c r="B46" s="17" t="n">
        <v>23141</v>
      </c>
      <c r="C46" s="18">
        <f>(1105.0/B46*100)</f>
        <v/>
      </c>
      <c r="D46" s="19" t="n">
        <v>22036</v>
      </c>
      <c r="E46" s="18" t="n">
        <v>457.58186185</v>
      </c>
      <c r="F46" s="20" t="n">
        <v>4.91811873</v>
      </c>
      <c r="G46" s="18" t="n">
        <v>437.04927583</v>
      </c>
      <c r="H46" s="20" t="n">
        <v>3.88383777</v>
      </c>
      <c r="I46" s="18" t="n">
        <v>432.98865049</v>
      </c>
      <c r="J46" s="20" t="n">
        <v>2.99846899</v>
      </c>
      <c r="K46" s="18" t="n">
        <v>332.2474</v>
      </c>
      <c r="L46" s="20" t="n">
        <v>26.23371949</v>
      </c>
      <c r="M46" s="18" t="n">
        <v>383.77993486</v>
      </c>
      <c r="N46" s="20" t="n">
        <v>10.20769416</v>
      </c>
      <c r="O46" s="18" t="n">
        <v>350.11972194</v>
      </c>
      <c r="P46" s="20" t="n">
        <v>4.66912386</v>
      </c>
      <c r="Q46" s="18" t="n">
        <v>429.78579971</v>
      </c>
      <c r="R46" s="20" t="n">
        <v>5.68851319</v>
      </c>
      <c r="S46" s="18" t="s">
        <v>481</v>
      </c>
      <c r="T46" s="20" t="s">
        <v>481</v>
      </c>
      <c r="U46" s="18" t="s">
        <v>481</v>
      </c>
      <c r="V46" s="20" t="s">
        <v>481</v>
      </c>
      <c r="W46" s="18" t="s">
        <v>481</v>
      </c>
      <c r="X46" s="20" t="s">
        <v>481</v>
      </c>
      <c r="Y46" s="18" t="n">
        <v>383.90208162</v>
      </c>
      <c r="Z46" s="20" t="n">
        <v>3.97240195</v>
      </c>
      <c r="AA46" s="18" t="n">
        <v>365.23882946</v>
      </c>
      <c r="AB46" s="20" t="n">
        <v>2.1557152</v>
      </c>
    </row>
    <row r="47" spans="1:28">
      <c r="A47" s="15" t="s">
        <v>522</v>
      </c>
      <c r="B47" s="17" t="n">
        <v>5928</v>
      </c>
      <c r="C47" s="18">
        <f>(66.0/B47*100)</f>
        <v/>
      </c>
      <c r="D47" s="19" t="n">
        <v>5862</v>
      </c>
      <c r="E47" s="18" t="n">
        <v>491.64821782</v>
      </c>
      <c r="F47" s="20" t="n">
        <v>5.73452853</v>
      </c>
      <c r="G47" s="18" t="n">
        <v>497.0865465</v>
      </c>
      <c r="H47" s="20" t="n">
        <v>5.12734065</v>
      </c>
      <c r="I47" s="18" t="n">
        <v>465.9780908</v>
      </c>
      <c r="J47" s="20" t="n">
        <v>4.29936325</v>
      </c>
      <c r="K47" s="18" t="s">
        <v>481</v>
      </c>
      <c r="L47" s="20" t="s">
        <v>481</v>
      </c>
      <c r="M47" s="18" t="s">
        <v>481</v>
      </c>
      <c r="N47" s="20" t="s">
        <v>481</v>
      </c>
      <c r="O47" s="18" t="s">
        <v>481</v>
      </c>
      <c r="P47" s="20" t="s">
        <v>481</v>
      </c>
      <c r="Q47" s="18" t="n">
        <v>455.9272245</v>
      </c>
      <c r="R47" s="20" t="n">
        <v>10.96486181</v>
      </c>
      <c r="S47" s="18" t="s">
        <v>481</v>
      </c>
      <c r="T47" s="20" t="s">
        <v>481</v>
      </c>
      <c r="U47" s="18" t="s">
        <v>481</v>
      </c>
      <c r="V47" s="20" t="s">
        <v>481</v>
      </c>
      <c r="W47" s="18" t="s">
        <v>481</v>
      </c>
      <c r="X47" s="20" t="s">
        <v>481</v>
      </c>
      <c r="Y47" s="18" t="n">
        <v>398.60446503</v>
      </c>
      <c r="Z47" s="20" t="n">
        <v>7.61656424</v>
      </c>
      <c r="AA47" s="18" t="n">
        <v>381.63980664</v>
      </c>
      <c r="AB47" s="20" t="n">
        <v>4.4207714</v>
      </c>
    </row>
    <row r="48" spans="1:28">
      <c r="A48" s="15" t="s">
        <v>523</v>
      </c>
      <c r="B48" s="17" t="n">
        <v>9841</v>
      </c>
      <c r="C48" s="18">
        <f>(7.0/B48*100)</f>
        <v/>
      </c>
      <c r="D48" s="19" t="n">
        <v>9834</v>
      </c>
      <c r="E48" s="18" t="n">
        <v>553.66605147</v>
      </c>
      <c r="F48" s="20" t="n">
        <v>6.25560883</v>
      </c>
      <c r="G48" s="18" t="n">
        <v>524.34318001</v>
      </c>
      <c r="H48" s="20" t="n">
        <v>5.07116955</v>
      </c>
      <c r="I48" s="18" t="n">
        <v>550.38995987</v>
      </c>
      <c r="J48" s="20" t="n">
        <v>8.67021853</v>
      </c>
      <c r="K48" s="18" t="n">
        <v>559.76464877</v>
      </c>
      <c r="L48" s="20" t="n">
        <v>15.49251078</v>
      </c>
      <c r="M48" s="18" t="n">
        <v>532.11525292</v>
      </c>
      <c r="N48" s="20" t="n">
        <v>9.3799879</v>
      </c>
      <c r="O48" s="18" t="n">
        <v>487.16051508</v>
      </c>
      <c r="P48" s="20" t="n">
        <v>8.21009419</v>
      </c>
      <c r="Q48" s="18" t="n">
        <v>554.25555639</v>
      </c>
      <c r="R48" s="20" t="n">
        <v>5.4158467</v>
      </c>
      <c r="S48" s="18" t="s">
        <v>481</v>
      </c>
      <c r="T48" s="20" t="s">
        <v>481</v>
      </c>
      <c r="U48" s="18" t="s">
        <v>481</v>
      </c>
      <c r="V48" s="20" t="s">
        <v>481</v>
      </c>
      <c r="W48" s="18" t="s">
        <v>481</v>
      </c>
      <c r="X48" s="20" t="s">
        <v>481</v>
      </c>
      <c r="Y48" s="18" t="n">
        <v>489.32413122</v>
      </c>
      <c r="Z48" s="20" t="n">
        <v>6.15591653</v>
      </c>
      <c r="AA48" s="18" t="n">
        <v>452.34465612</v>
      </c>
      <c r="AB48" s="20" t="n">
        <v>5.63482787</v>
      </c>
    </row>
    <row r="49" spans="1:28">
      <c r="A49" s="15" t="s">
        <v>524</v>
      </c>
      <c r="B49" s="17" t="n">
        <v>6349</v>
      </c>
      <c r="C49" s="18">
        <f>(56.0/B49*100)</f>
        <v/>
      </c>
      <c r="D49" s="19" t="n">
        <v>6293</v>
      </c>
      <c r="E49" s="18" t="n">
        <v>438.18630959</v>
      </c>
      <c r="F49" s="20" t="n">
        <v>4.62744303</v>
      </c>
      <c r="G49" s="18" t="n">
        <v>456.83869694</v>
      </c>
      <c r="H49" s="20" t="n">
        <v>5.01579976</v>
      </c>
      <c r="I49" s="18" t="n">
        <v>444.69165926</v>
      </c>
      <c r="J49" s="20" t="n">
        <v>3.09965522</v>
      </c>
      <c r="K49" s="18" t="n">
        <v>421.759</v>
      </c>
      <c r="L49" s="20" t="n">
        <v>27.20750772</v>
      </c>
      <c r="M49" s="18" t="n">
        <v>387.84043959</v>
      </c>
      <c r="N49" s="20" t="n">
        <v>23.47586429</v>
      </c>
      <c r="O49" s="18" t="n">
        <v>499.0314</v>
      </c>
      <c r="P49" s="20" t="n">
        <v>27.32848989</v>
      </c>
      <c r="Q49" s="18" t="n">
        <v>396.12793826</v>
      </c>
      <c r="R49" s="20" t="n">
        <v>8.354180299999999</v>
      </c>
      <c r="S49" s="18" t="s">
        <v>481</v>
      </c>
      <c r="T49" s="20" t="s">
        <v>481</v>
      </c>
      <c r="U49" s="18" t="s">
        <v>481</v>
      </c>
      <c r="V49" s="20" t="s">
        <v>481</v>
      </c>
      <c r="W49" s="18" t="n">
        <v>368.132</v>
      </c>
      <c r="X49" s="20" t="n">
        <v>40.1077549</v>
      </c>
      <c r="Y49" s="18" t="n">
        <v>405.98129881</v>
      </c>
      <c r="Z49" s="20" t="n">
        <v>5.29308649</v>
      </c>
      <c r="AA49" s="18" t="n">
        <v>376.73387533</v>
      </c>
      <c r="AB49" s="20" t="n">
        <v>4.68204683</v>
      </c>
    </row>
    <row r="50" spans="1:28">
      <c r="A50" s="15" t="s">
        <v>525</v>
      </c>
      <c r="B50" s="17" t="n">
        <v>11795</v>
      </c>
      <c r="C50" s="18">
        <f>(217.0/B50*100)</f>
        <v/>
      </c>
      <c r="D50" s="19" t="n">
        <v>11578</v>
      </c>
      <c r="E50" s="18" t="n">
        <v>461.62993881</v>
      </c>
      <c r="F50" s="20" t="n">
        <v>5.706297</v>
      </c>
      <c r="G50" s="18" t="n">
        <v>434.66512525</v>
      </c>
      <c r="H50" s="20" t="n">
        <v>3.22885398</v>
      </c>
      <c r="I50" s="18" t="n">
        <v>402.87146188</v>
      </c>
      <c r="J50" s="20" t="n">
        <v>2.88281418</v>
      </c>
      <c r="K50" s="18" t="n">
        <v>439.84042132</v>
      </c>
      <c r="L50" s="20" t="n">
        <v>48.97143818</v>
      </c>
      <c r="M50" s="18" t="n">
        <v>467.63196966</v>
      </c>
      <c r="N50" s="20" t="n">
        <v>34.78769344</v>
      </c>
      <c r="O50" s="18" t="n">
        <v>382.15338817</v>
      </c>
      <c r="P50" s="20" t="n">
        <v>5.68352977</v>
      </c>
      <c r="Q50" s="18" t="n">
        <v>447.81582895</v>
      </c>
      <c r="R50" s="20" t="n">
        <v>3.14418361</v>
      </c>
      <c r="S50" s="18" t="s">
        <v>481</v>
      </c>
      <c r="T50" s="20" t="s">
        <v>481</v>
      </c>
      <c r="U50" s="18" t="s">
        <v>481</v>
      </c>
      <c r="V50" s="20" t="s">
        <v>481</v>
      </c>
      <c r="W50" s="18" t="s">
        <v>481</v>
      </c>
      <c r="X50" s="20" t="s">
        <v>481</v>
      </c>
      <c r="Y50" s="18" t="n">
        <v>347.95226937</v>
      </c>
      <c r="Z50" s="20" t="n">
        <v>7.05882616</v>
      </c>
      <c r="AA50" s="18" t="n">
        <v>363.36944838</v>
      </c>
      <c r="AB50" s="20" t="n">
        <v>4.2642795</v>
      </c>
    </row>
    <row r="51" spans="1:28">
      <c r="A51" s="15" t="s">
        <v>526</v>
      </c>
      <c r="B51" s="17" t="n">
        <v>6866</v>
      </c>
      <c r="C51" s="18">
        <f>(107.0/B51*100)</f>
        <v/>
      </c>
      <c r="D51" s="19" t="n">
        <v>6759</v>
      </c>
      <c r="E51" s="18" t="n">
        <v>444.85870494</v>
      </c>
      <c r="F51" s="20" t="n">
        <v>4.35946948</v>
      </c>
      <c r="G51" s="18" t="n">
        <v>440.50154726</v>
      </c>
      <c r="H51" s="20" t="n">
        <v>4.69621712</v>
      </c>
      <c r="I51" s="18" t="n">
        <v>429.98168862</v>
      </c>
      <c r="J51" s="20" t="n">
        <v>2.52431704</v>
      </c>
      <c r="K51" s="18" t="n">
        <v>390.42181754</v>
      </c>
      <c r="L51" s="20" t="n">
        <v>3.23380194</v>
      </c>
      <c r="M51" s="18" t="s">
        <v>481</v>
      </c>
      <c r="N51" s="20" t="s">
        <v>481</v>
      </c>
      <c r="O51" s="18" t="s">
        <v>481</v>
      </c>
      <c r="P51" s="20" t="s">
        <v>481</v>
      </c>
      <c r="Q51" s="18" t="n">
        <v>450.3524637</v>
      </c>
      <c r="R51" s="20" t="n">
        <v>10.14033254</v>
      </c>
      <c r="S51" s="18" t="s">
        <v>481</v>
      </c>
      <c r="T51" s="20" t="s">
        <v>481</v>
      </c>
      <c r="U51" s="18" t="s">
        <v>481</v>
      </c>
      <c r="V51" s="20" t="s">
        <v>481</v>
      </c>
      <c r="W51" s="18" t="n">
        <v>410.85572185</v>
      </c>
      <c r="X51" s="20" t="n">
        <v>3.7997542</v>
      </c>
      <c r="Y51" s="18" t="n">
        <v>389.07511911</v>
      </c>
      <c r="Z51" s="20" t="n">
        <v>7.70680157</v>
      </c>
      <c r="AA51" s="18" t="n">
        <v>383.86753379</v>
      </c>
      <c r="AB51" s="20" t="n">
        <v>3.56415191</v>
      </c>
    </row>
    <row r="52" spans="1:28">
      <c r="A52" s="15" t="s">
        <v>527</v>
      </c>
      <c r="B52" s="17" t="n">
        <v>5809</v>
      </c>
      <c r="C52" s="18">
        <f>(66.0/B52*100)</f>
        <v/>
      </c>
      <c r="D52" s="19" t="n">
        <v>5743</v>
      </c>
      <c r="E52" s="18" t="n">
        <v>521.23079017</v>
      </c>
      <c r="F52" s="20" t="n">
        <v>4.87230783</v>
      </c>
      <c r="G52" s="18" t="n">
        <v>502.32344341</v>
      </c>
      <c r="H52" s="20" t="n">
        <v>3.59956867</v>
      </c>
      <c r="I52" s="18" t="n">
        <v>500.32017011</v>
      </c>
      <c r="J52" s="20" t="n">
        <v>2.88348843</v>
      </c>
      <c r="K52" s="18" t="n">
        <v>468.2302545</v>
      </c>
      <c r="L52" s="20" t="n">
        <v>27.4790832</v>
      </c>
      <c r="M52" s="18" t="n">
        <v>456.07967732</v>
      </c>
      <c r="N52" s="20" t="n">
        <v>6.30615685</v>
      </c>
      <c r="O52" s="18" t="s">
        <v>481</v>
      </c>
      <c r="P52" s="20" t="s">
        <v>481</v>
      </c>
      <c r="Q52" s="18" t="n">
        <v>455.22764509</v>
      </c>
      <c r="R52" s="20" t="n">
        <v>8.249319079999999</v>
      </c>
      <c r="S52" s="18" t="s">
        <v>481</v>
      </c>
      <c r="T52" s="20" t="s">
        <v>481</v>
      </c>
      <c r="U52" s="18" t="s">
        <v>481</v>
      </c>
      <c r="V52" s="20" t="s">
        <v>481</v>
      </c>
      <c r="W52" s="18" t="s">
        <v>481</v>
      </c>
      <c r="X52" s="20" t="s">
        <v>481</v>
      </c>
      <c r="Y52" s="18" t="n">
        <v>462.86239881</v>
      </c>
      <c r="Z52" s="20" t="n">
        <v>3.97818227</v>
      </c>
      <c r="AA52" s="18" t="n">
        <v>409.94030308</v>
      </c>
      <c r="AB52" s="20" t="n">
        <v>3.08277679</v>
      </c>
    </row>
    <row r="53" spans="1:28">
      <c r="A53" s="15" t="s">
        <v>528</v>
      </c>
      <c r="B53" s="17" t="n">
        <v>5571</v>
      </c>
      <c r="C53" s="18">
        <f>(81.0/B53*100)</f>
        <v/>
      </c>
      <c r="D53" s="19" t="n">
        <v>5490</v>
      </c>
      <c r="E53" s="18" t="n">
        <v>457.2967536</v>
      </c>
      <c r="F53" s="20" t="n">
        <v>2.28955128</v>
      </c>
      <c r="G53" s="18" t="n">
        <v>453.02109429</v>
      </c>
      <c r="H53" s="20" t="n">
        <v>3.41625353</v>
      </c>
      <c r="I53" s="18" t="n">
        <v>449.79073155</v>
      </c>
      <c r="J53" s="20" t="n">
        <v>3.09193343</v>
      </c>
      <c r="K53" s="18" t="n">
        <v>397.26650974</v>
      </c>
      <c r="L53" s="20" t="n">
        <v>25.50950831</v>
      </c>
      <c r="M53" s="18" t="n">
        <v>386.14889599</v>
      </c>
      <c r="N53" s="20" t="n">
        <v>15.31749954</v>
      </c>
      <c r="O53" s="18" t="n">
        <v>467.98543192</v>
      </c>
      <c r="P53" s="20" t="n">
        <v>11.61750888</v>
      </c>
      <c r="Q53" s="18" t="s">
        <v>481</v>
      </c>
      <c r="R53" s="20" t="s">
        <v>481</v>
      </c>
      <c r="S53" s="18" t="s">
        <v>481</v>
      </c>
      <c r="T53" s="20" t="s">
        <v>481</v>
      </c>
      <c r="U53" s="18" t="s">
        <v>481</v>
      </c>
      <c r="V53" s="20" t="s">
        <v>481</v>
      </c>
      <c r="W53" s="18" t="n">
        <v>430.43378519</v>
      </c>
      <c r="X53" s="20" t="n">
        <v>5.17766589</v>
      </c>
      <c r="Y53" s="18" t="n">
        <v>397.33366732</v>
      </c>
      <c r="Z53" s="20" t="n">
        <v>7.12833571</v>
      </c>
      <c r="AA53" s="18" t="n">
        <v>366.41179941</v>
      </c>
      <c r="AB53" s="20" t="n">
        <v>3.00204156</v>
      </c>
    </row>
    <row r="54" spans="1:28">
      <c r="A54" s="15" t="s">
        <v>529</v>
      </c>
      <c r="B54" s="17" t="n">
        <v>4740</v>
      </c>
      <c r="C54" s="18">
        <f>(39.0/B54*100)</f>
        <v/>
      </c>
      <c r="D54" s="19" t="n">
        <v>4701</v>
      </c>
      <c r="E54" s="18" t="n">
        <v>364.23276748</v>
      </c>
      <c r="F54" s="20" t="n">
        <v>3.88213463</v>
      </c>
      <c r="G54" s="18" t="n">
        <v>354.29398383</v>
      </c>
      <c r="H54" s="20" t="n">
        <v>3.70583499</v>
      </c>
      <c r="I54" s="18" t="n">
        <v>341.41220503</v>
      </c>
      <c r="J54" s="20" t="n">
        <v>4.79189441</v>
      </c>
      <c r="K54" s="18" t="n">
        <v>314.14559372</v>
      </c>
      <c r="L54" s="20" t="n">
        <v>10.39090925</v>
      </c>
      <c r="M54" s="18" t="n">
        <v>303.40310068</v>
      </c>
      <c r="N54" s="20" t="n">
        <v>5.31444366</v>
      </c>
      <c r="O54" s="18" t="n">
        <v>311.89482774</v>
      </c>
      <c r="P54" s="20" t="n">
        <v>13.00762863</v>
      </c>
      <c r="Q54" s="18" t="n">
        <v>358.65917351</v>
      </c>
      <c r="R54" s="20" t="n">
        <v>9.2629369</v>
      </c>
      <c r="S54" s="18" t="s">
        <v>481</v>
      </c>
      <c r="T54" s="20" t="s">
        <v>481</v>
      </c>
      <c r="U54" s="18" t="s">
        <v>481</v>
      </c>
      <c r="V54" s="20" t="s">
        <v>481</v>
      </c>
      <c r="W54" s="18" t="s">
        <v>481</v>
      </c>
      <c r="X54" s="20" t="s">
        <v>481</v>
      </c>
      <c r="Y54" s="18" t="n">
        <v>305.75614793</v>
      </c>
      <c r="Z54" s="20" t="n">
        <v>5.76563136</v>
      </c>
      <c r="AA54" s="18" t="n">
        <v>289.78525377</v>
      </c>
      <c r="AB54" s="20" t="n">
        <v>2.72693498</v>
      </c>
    </row>
    <row r="55" spans="1:28">
      <c r="A55" s="15" t="s">
        <v>530</v>
      </c>
      <c r="B55" s="17" t="n">
        <v>5316</v>
      </c>
      <c r="C55" s="18">
        <f>(22.0/B55*100)</f>
        <v/>
      </c>
      <c r="D55" s="19" t="n">
        <v>5294</v>
      </c>
      <c r="E55" s="18" t="n">
        <v>439.61843819</v>
      </c>
      <c r="F55" s="20" t="n">
        <v>7.2542713</v>
      </c>
      <c r="G55" s="18" t="n">
        <v>439.74132551</v>
      </c>
      <c r="H55" s="20" t="n">
        <v>4.89949983</v>
      </c>
      <c r="I55" s="18" t="n">
        <v>416.36888107</v>
      </c>
      <c r="J55" s="20" t="n">
        <v>2.86040987</v>
      </c>
      <c r="K55" s="18" t="n">
        <v>397.87420632</v>
      </c>
      <c r="L55" s="20" t="n">
        <v>6.35006155</v>
      </c>
      <c r="M55" s="18" t="n">
        <v>372.86189985</v>
      </c>
      <c r="N55" s="20" t="n">
        <v>38.45764443</v>
      </c>
      <c r="O55" s="18" t="s">
        <v>481</v>
      </c>
      <c r="P55" s="20" t="s">
        <v>481</v>
      </c>
      <c r="Q55" s="18" t="n">
        <v>427.59594492</v>
      </c>
      <c r="R55" s="20" t="n">
        <v>3.78982262</v>
      </c>
      <c r="S55" s="18" t="s">
        <v>481</v>
      </c>
      <c r="T55" s="20" t="s">
        <v>481</v>
      </c>
      <c r="U55" s="18" t="s">
        <v>481</v>
      </c>
      <c r="V55" s="20" t="s">
        <v>481</v>
      </c>
      <c r="W55" s="18" t="s">
        <v>481</v>
      </c>
      <c r="X55" s="20" t="s">
        <v>481</v>
      </c>
      <c r="Y55" s="18" t="n">
        <v>383.83982924</v>
      </c>
      <c r="Z55" s="20" t="n">
        <v>6.48756949</v>
      </c>
      <c r="AA55" s="18" t="n">
        <v>339.16275348</v>
      </c>
      <c r="AB55" s="20" t="n">
        <v>4.31441563</v>
      </c>
    </row>
    <row r="56" spans="1:28">
      <c r="A56" s="15" t="s">
        <v>531</v>
      </c>
      <c r="B56" s="17" t="n">
        <v>5359</v>
      </c>
      <c r="C56" s="18">
        <f>(75.0/B56*100)</f>
        <v/>
      </c>
      <c r="D56" s="19" t="n">
        <v>5284</v>
      </c>
      <c r="E56" s="18" t="n">
        <v>561.10016498</v>
      </c>
      <c r="F56" s="20" t="n">
        <v>3.425569</v>
      </c>
      <c r="G56" s="18" t="n">
        <v>559.40167884</v>
      </c>
      <c r="H56" s="20" t="n">
        <v>4.15505078</v>
      </c>
      <c r="I56" s="18" t="n">
        <v>535.64614592</v>
      </c>
      <c r="J56" s="20" t="n">
        <v>3.23084877</v>
      </c>
      <c r="K56" s="18" t="n">
        <v>527.78602718</v>
      </c>
      <c r="L56" s="20" t="n">
        <v>29.19106398</v>
      </c>
      <c r="M56" s="18" t="n">
        <v>497.95882929</v>
      </c>
      <c r="N56" s="20" t="n">
        <v>26.09802479</v>
      </c>
      <c r="O56" s="18" t="n">
        <v>501.88095971</v>
      </c>
      <c r="P56" s="20" t="n">
        <v>8.291395339999999</v>
      </c>
      <c r="Q56" s="18" t="n">
        <v>531.38615419</v>
      </c>
      <c r="R56" s="20" t="n">
        <v>8.219810499999999</v>
      </c>
      <c r="S56" s="18" t="s">
        <v>481</v>
      </c>
      <c r="T56" s="20" t="s">
        <v>481</v>
      </c>
      <c r="U56" s="18" t="s">
        <v>481</v>
      </c>
      <c r="V56" s="20" t="s">
        <v>481</v>
      </c>
      <c r="W56" s="18" t="s">
        <v>481</v>
      </c>
      <c r="X56" s="20" t="s">
        <v>481</v>
      </c>
      <c r="Y56" s="18" t="n">
        <v>499.92749727</v>
      </c>
      <c r="Z56" s="20" t="n">
        <v>5.57390588</v>
      </c>
      <c r="AA56" s="18" t="n">
        <v>491.29719981</v>
      </c>
      <c r="AB56" s="20" t="n">
        <v>2.75260898</v>
      </c>
    </row>
    <row r="57" spans="1:28">
      <c r="A57" s="15" t="s">
        <v>532</v>
      </c>
      <c r="B57" s="17" t="n">
        <v>6513</v>
      </c>
      <c r="C57" s="18">
        <f>(0.0/B57*100)</f>
        <v/>
      </c>
      <c r="D57" s="19" t="n">
        <v>6513</v>
      </c>
      <c r="E57" s="18" t="n">
        <v>417.84869282</v>
      </c>
      <c r="F57" s="20" t="n">
        <v>5.33971263</v>
      </c>
      <c r="G57" s="18" t="n">
        <v>446.60485666</v>
      </c>
      <c r="H57" s="20" t="n">
        <v>6.08979426</v>
      </c>
      <c r="I57" s="18" t="n">
        <v>423.09770494</v>
      </c>
      <c r="J57" s="20" t="n">
        <v>3.15065342</v>
      </c>
      <c r="K57" s="18" t="n">
        <v>394.75516051</v>
      </c>
      <c r="L57" s="20" t="n">
        <v>10.79482255</v>
      </c>
      <c r="M57" s="18" t="n">
        <v>392.29012279</v>
      </c>
      <c r="N57" s="20" t="n">
        <v>8.35466714</v>
      </c>
      <c r="O57" s="18" t="n">
        <v>384.45105204</v>
      </c>
      <c r="P57" s="20" t="n">
        <v>2.84190475</v>
      </c>
      <c r="Q57" s="18" t="n">
        <v>385.22161324</v>
      </c>
      <c r="R57" s="20" t="n">
        <v>5.40528204</v>
      </c>
      <c r="S57" s="18" t="s">
        <v>481</v>
      </c>
      <c r="T57" s="20" t="s">
        <v>481</v>
      </c>
      <c r="U57" s="18" t="s">
        <v>481</v>
      </c>
      <c r="V57" s="20" t="s">
        <v>481</v>
      </c>
      <c r="W57" s="18" t="s">
        <v>481</v>
      </c>
      <c r="X57" s="20" t="s">
        <v>481</v>
      </c>
      <c r="Y57" s="18" t="s">
        <v>481</v>
      </c>
      <c r="Z57" s="20" t="s">
        <v>481</v>
      </c>
      <c r="AA57" s="18" t="n">
        <v>345.2264961</v>
      </c>
      <c r="AB57" s="20" t="n">
        <v>27.41136204</v>
      </c>
    </row>
    <row r="58" spans="1:28">
      <c r="A58" s="15" t="s">
        <v>533</v>
      </c>
      <c r="B58" s="17" t="n">
        <v>7267</v>
      </c>
      <c r="C58" s="18">
        <f>(10.0/B58*100)</f>
        <v/>
      </c>
      <c r="D58" s="19" t="n">
        <v>7257</v>
      </c>
      <c r="E58" s="18" t="n">
        <v>438.15142079</v>
      </c>
      <c r="F58" s="20" t="n">
        <v>4.22572096</v>
      </c>
      <c r="G58" s="18" t="n">
        <v>435.1913364</v>
      </c>
      <c r="H58" s="20" t="n">
        <v>4.08330171</v>
      </c>
      <c r="I58" s="18" t="n">
        <v>424.75946377</v>
      </c>
      <c r="J58" s="20" t="n">
        <v>4.48857267</v>
      </c>
      <c r="K58" s="18" t="n">
        <v>393.36431727</v>
      </c>
      <c r="L58" s="20" t="n">
        <v>4.27732323</v>
      </c>
      <c r="M58" s="18" t="n">
        <v>407.83840227</v>
      </c>
      <c r="N58" s="20" t="n">
        <v>8.614748609999999</v>
      </c>
      <c r="O58" s="18" t="n">
        <v>404.8551182</v>
      </c>
      <c r="P58" s="20" t="n">
        <v>9.80258967</v>
      </c>
      <c r="Q58" s="18" t="n">
        <v>418.1988462</v>
      </c>
      <c r="R58" s="20" t="n">
        <v>5.50933059</v>
      </c>
      <c r="S58" s="18" t="s">
        <v>481</v>
      </c>
      <c r="T58" s="20" t="s">
        <v>481</v>
      </c>
      <c r="U58" s="18" t="s">
        <v>481</v>
      </c>
      <c r="V58" s="20" t="s">
        <v>481</v>
      </c>
      <c r="W58" s="18" t="s">
        <v>481</v>
      </c>
      <c r="X58" s="20" t="s">
        <v>481</v>
      </c>
      <c r="Y58" s="18" t="n">
        <v>393.99340565</v>
      </c>
      <c r="Z58" s="20" t="n">
        <v>6.8767402</v>
      </c>
      <c r="AA58" s="18" t="n">
        <v>336.87536228</v>
      </c>
      <c r="AB58" s="20" t="n">
        <v>5.53011144</v>
      </c>
    </row>
    <row r="59" spans="1:28">
      <c r="A59" s="15" t="s">
        <v>534</v>
      </c>
      <c r="B59" s="17" t="n">
        <v>4826</v>
      </c>
      <c r="C59" s="18">
        <f>(26.0/B59*100)</f>
        <v/>
      </c>
      <c r="D59" s="19" t="n">
        <v>4800</v>
      </c>
      <c r="E59" s="18" t="n">
        <v>389.42910516</v>
      </c>
      <c r="F59" s="20" t="n">
        <v>2.76767637</v>
      </c>
      <c r="G59" s="18" t="n">
        <v>392.38755512</v>
      </c>
      <c r="H59" s="20" t="n">
        <v>3.28636547</v>
      </c>
      <c r="I59" s="18" t="n">
        <v>388.77853775</v>
      </c>
      <c r="J59" s="20" t="n">
        <v>3.19529871</v>
      </c>
      <c r="K59" s="18" t="n">
        <v>364.00666937</v>
      </c>
      <c r="L59" s="20" t="n">
        <v>6.81125883</v>
      </c>
      <c r="M59" s="18" t="n">
        <v>329.89560243</v>
      </c>
      <c r="N59" s="20" t="n">
        <v>7.32705447</v>
      </c>
      <c r="O59" s="18" t="n">
        <v>361.272248</v>
      </c>
      <c r="P59" s="20" t="n">
        <v>7.01955598</v>
      </c>
      <c r="Q59" s="18" t="n">
        <v>374.02382746</v>
      </c>
      <c r="R59" s="20" t="n">
        <v>5.08741896</v>
      </c>
      <c r="S59" s="18" t="s">
        <v>481</v>
      </c>
      <c r="T59" s="20" t="s">
        <v>481</v>
      </c>
      <c r="U59" s="18" t="s">
        <v>481</v>
      </c>
      <c r="V59" s="20" t="s">
        <v>481</v>
      </c>
      <c r="W59" s="18" t="n">
        <v>372.73167828</v>
      </c>
      <c r="X59" s="20" t="n">
        <v>9.613109720000001</v>
      </c>
      <c r="Y59" s="18" t="s">
        <v>481</v>
      </c>
      <c r="Z59" s="20" t="s">
        <v>481</v>
      </c>
      <c r="AA59" s="18" t="n">
        <v>327.56776883</v>
      </c>
      <c r="AB59" s="20" t="n">
        <v>3.40646128</v>
      </c>
    </row>
    <row r="60" spans="1:28">
      <c r="A60" s="15" t="s">
        <v>535</v>
      </c>
      <c r="B60" s="17" t="n">
        <v>4546</v>
      </c>
      <c r="C60" s="18">
        <f>(15.0/B60*100)</f>
        <v/>
      </c>
      <c r="D60" s="19" t="n">
        <v>4531</v>
      </c>
      <c r="E60" s="18" t="n">
        <v>397.40986868</v>
      </c>
      <c r="F60" s="20" t="n">
        <v>5.34779916</v>
      </c>
      <c r="G60" s="18" t="n">
        <v>384.09700256</v>
      </c>
      <c r="H60" s="20" t="n">
        <v>6.18697627</v>
      </c>
      <c r="I60" s="18" t="n">
        <v>385.55553638</v>
      </c>
      <c r="J60" s="20" t="n">
        <v>4.08128954</v>
      </c>
      <c r="K60" s="18" t="n">
        <v>382.7758279</v>
      </c>
      <c r="L60" s="20" t="n">
        <v>28.38841001</v>
      </c>
      <c r="M60" s="18" t="n">
        <v>382.69959934</v>
      </c>
      <c r="N60" s="20" t="n">
        <v>23.02690749</v>
      </c>
      <c r="O60" s="18" t="n">
        <v>376.40616144</v>
      </c>
      <c r="P60" s="20" t="n">
        <v>16.4376191</v>
      </c>
      <c r="Q60" s="18" t="n">
        <v>397.57154789</v>
      </c>
      <c r="R60" s="20" t="n">
        <v>11.16843619</v>
      </c>
      <c r="S60" s="18" t="s">
        <v>481</v>
      </c>
      <c r="T60" s="20" t="s">
        <v>481</v>
      </c>
      <c r="U60" s="18" t="s">
        <v>481</v>
      </c>
      <c r="V60" s="20" t="s">
        <v>481</v>
      </c>
      <c r="W60" s="18" t="s">
        <v>481</v>
      </c>
      <c r="X60" s="20" t="s">
        <v>481</v>
      </c>
      <c r="Y60" s="18" t="n">
        <v>373.78486769</v>
      </c>
      <c r="Z60" s="20" t="n">
        <v>4.78318447</v>
      </c>
      <c r="AA60" s="18" t="n">
        <v>386.4231748</v>
      </c>
      <c r="AB60" s="20" t="n">
        <v>44.18309316</v>
      </c>
    </row>
    <row r="61" spans="1:28">
      <c r="A61" s="15" t="s">
        <v>536</v>
      </c>
      <c r="B61" s="17" t="n">
        <v>6525</v>
      </c>
      <c r="C61" s="18">
        <f>(132.0/B61*100)</f>
        <v/>
      </c>
      <c r="D61" s="19" t="n">
        <v>6393</v>
      </c>
      <c r="E61" s="18" t="n">
        <v>512.34446696</v>
      </c>
      <c r="F61" s="20" t="n">
        <v>3.53646427</v>
      </c>
      <c r="G61" s="18" t="n">
        <v>507.39533126</v>
      </c>
      <c r="H61" s="20" t="n">
        <v>3.89509435</v>
      </c>
      <c r="I61" s="18" t="n">
        <v>470.46439299</v>
      </c>
      <c r="J61" s="20" t="n">
        <v>2.59210254</v>
      </c>
      <c r="K61" s="18" t="n">
        <v>405.36012334</v>
      </c>
      <c r="L61" s="20" t="n">
        <v>17.90285386</v>
      </c>
      <c r="M61" s="18" t="n">
        <v>477.36278314</v>
      </c>
      <c r="N61" s="20" t="n">
        <v>48.37549237</v>
      </c>
      <c r="O61" s="18" t="s">
        <v>481</v>
      </c>
      <c r="P61" s="20" t="s">
        <v>481</v>
      </c>
      <c r="Q61" s="18" t="n">
        <v>441.51275869</v>
      </c>
      <c r="R61" s="20" t="n">
        <v>6.77661483</v>
      </c>
      <c r="S61" s="18" t="s">
        <v>481</v>
      </c>
      <c r="T61" s="20" t="s">
        <v>481</v>
      </c>
      <c r="U61" s="18" t="s">
        <v>481</v>
      </c>
      <c r="V61" s="20" t="s">
        <v>481</v>
      </c>
      <c r="W61" s="18" t="s">
        <v>481</v>
      </c>
      <c r="X61" s="20" t="s">
        <v>481</v>
      </c>
      <c r="Y61" s="18" t="s">
        <v>481</v>
      </c>
      <c r="Z61" s="20" t="s">
        <v>481</v>
      </c>
      <c r="AA61" s="18" t="n">
        <v>406.04514405</v>
      </c>
      <c r="AB61" s="20" t="n">
        <v>5.09396794</v>
      </c>
    </row>
    <row r="62" spans="1:28">
      <c r="A62" s="15" t="s">
        <v>537</v>
      </c>
      <c r="B62" s="17" t="n">
        <v>4476</v>
      </c>
      <c r="C62" s="18">
        <f>(3.0/B62*100)</f>
        <v/>
      </c>
      <c r="D62" s="19" t="n">
        <v>4473</v>
      </c>
      <c r="E62" s="18" t="n">
        <v>552.84068957</v>
      </c>
      <c r="F62" s="20" t="n">
        <v>2.62678241</v>
      </c>
      <c r="G62" s="18" t="n">
        <v>540.37048534</v>
      </c>
      <c r="H62" s="20" t="n">
        <v>2.3459227</v>
      </c>
      <c r="I62" s="18" t="n">
        <v>539.6332843</v>
      </c>
      <c r="J62" s="20" t="n">
        <v>3.65807642</v>
      </c>
      <c r="K62" s="18" t="n">
        <v>545.12410177</v>
      </c>
      <c r="L62" s="20" t="n">
        <v>5.1660707</v>
      </c>
      <c r="M62" s="18" t="n">
        <v>504.8474644</v>
      </c>
      <c r="N62" s="20" t="n">
        <v>23.3387562</v>
      </c>
      <c r="O62" s="18" t="n">
        <v>496.9224723</v>
      </c>
      <c r="P62" s="20" t="n">
        <v>3.32398007</v>
      </c>
      <c r="Q62" s="18" t="s">
        <v>481</v>
      </c>
      <c r="R62" s="20" t="s">
        <v>481</v>
      </c>
      <c r="S62" s="18" t="s">
        <v>481</v>
      </c>
      <c r="T62" s="20" t="s">
        <v>481</v>
      </c>
      <c r="U62" s="18" t="s">
        <v>481</v>
      </c>
      <c r="V62" s="20" t="s">
        <v>481</v>
      </c>
      <c r="W62" s="18" t="s">
        <v>481</v>
      </c>
      <c r="X62" s="20" t="s">
        <v>481</v>
      </c>
      <c r="Y62" s="18" t="n">
        <v>509.93840883</v>
      </c>
      <c r="Z62" s="20" t="n">
        <v>4.41528233</v>
      </c>
      <c r="AA62" s="18" t="n">
        <v>501.84742452</v>
      </c>
      <c r="AB62" s="20" t="n">
        <v>2.87909327</v>
      </c>
    </row>
    <row r="63" spans="1:28">
      <c r="A63" s="15" t="s">
        <v>538</v>
      </c>
      <c r="B63" s="17" t="n">
        <v>5324</v>
      </c>
      <c r="C63" s="18">
        <f>(1952.0/B63*100)</f>
        <v/>
      </c>
      <c r="D63" s="19" t="n">
        <v>3372</v>
      </c>
      <c r="E63" s="18" t="n">
        <v>392.65913795</v>
      </c>
      <c r="F63" s="20" t="n">
        <v>3.31130253</v>
      </c>
      <c r="G63" s="18" t="n">
        <v>404.39665567</v>
      </c>
      <c r="H63" s="20" t="n">
        <v>3.26034236</v>
      </c>
      <c r="I63" s="18" t="n">
        <v>410.16140131</v>
      </c>
      <c r="J63" s="20" t="n">
        <v>2.3958756</v>
      </c>
      <c r="K63" s="18" t="s">
        <v>481</v>
      </c>
      <c r="L63" s="20" t="s">
        <v>481</v>
      </c>
      <c r="M63" s="18" t="s">
        <v>481</v>
      </c>
      <c r="N63" s="20" t="s">
        <v>481</v>
      </c>
      <c r="O63" s="18" t="s">
        <v>481</v>
      </c>
      <c r="P63" s="20" t="s">
        <v>481</v>
      </c>
      <c r="Q63" s="18" t="n">
        <v>394.24049291</v>
      </c>
      <c r="R63" s="20" t="n">
        <v>4.11183933</v>
      </c>
      <c r="S63" s="18" t="s">
        <v>481</v>
      </c>
      <c r="T63" s="20" t="s">
        <v>481</v>
      </c>
      <c r="U63" s="18" t="s">
        <v>481</v>
      </c>
      <c r="V63" s="20" t="s">
        <v>481</v>
      </c>
      <c r="W63" s="18" t="s">
        <v>481</v>
      </c>
      <c r="X63" s="20" t="s">
        <v>481</v>
      </c>
      <c r="Y63" s="18" t="s">
        <v>481</v>
      </c>
      <c r="Z63" s="20" t="s">
        <v>481</v>
      </c>
      <c r="AA63" s="18" t="s">
        <v>481</v>
      </c>
      <c r="AB63" s="20" t="s">
        <v>481</v>
      </c>
    </row>
    <row r="64" spans="1:28">
      <c r="A64" s="15" t="s">
        <v>539</v>
      </c>
      <c r="B64" s="17" t="n">
        <v>3634</v>
      </c>
      <c r="C64" s="18">
        <f>(3.0/B64*100)</f>
        <v/>
      </c>
      <c r="D64" s="19" t="n">
        <v>3631</v>
      </c>
      <c r="E64" s="18" t="n">
        <v>453.02841146</v>
      </c>
      <c r="F64" s="20" t="n">
        <v>2.0557796</v>
      </c>
      <c r="G64" s="18" t="n">
        <v>587.52838339</v>
      </c>
      <c r="H64" s="20" t="n">
        <v>6.88048011</v>
      </c>
      <c r="I64" s="18" t="n">
        <v>520.49703956</v>
      </c>
      <c r="J64" s="20" t="n">
        <v>3.78484615</v>
      </c>
      <c r="K64" s="18" t="n">
        <v>437.53982168</v>
      </c>
      <c r="L64" s="20" t="n">
        <v>32.86567454</v>
      </c>
      <c r="M64" s="18" t="n">
        <v>492.94172864</v>
      </c>
      <c r="N64" s="20" t="n">
        <v>29.79370039</v>
      </c>
      <c r="O64" s="18" t="n">
        <v>373.70603992</v>
      </c>
      <c r="P64" s="20" t="n">
        <v>47.98333451</v>
      </c>
      <c r="Q64" s="18" t="n">
        <v>451.02470717</v>
      </c>
      <c r="R64" s="20" t="n">
        <v>19.46145003</v>
      </c>
      <c r="S64" s="18" t="s">
        <v>481</v>
      </c>
      <c r="T64" s="20" t="s">
        <v>481</v>
      </c>
      <c r="U64" s="18" t="s">
        <v>481</v>
      </c>
      <c r="V64" s="20" t="s">
        <v>481</v>
      </c>
      <c r="W64" s="18" t="s">
        <v>481</v>
      </c>
      <c r="X64" s="20" t="s">
        <v>481</v>
      </c>
      <c r="Y64" s="18" t="n">
        <v>354.45318638</v>
      </c>
      <c r="Z64" s="20" t="n">
        <v>15.51657459</v>
      </c>
      <c r="AA64" s="18" t="n">
        <v>311.39068415</v>
      </c>
      <c r="AB64" s="20" t="n">
        <v>7.85685773</v>
      </c>
    </row>
    <row r="65" spans="1:28">
      <c r="A65" s="15" t="s">
        <v>540</v>
      </c>
      <c r="B65" s="17" t="n">
        <v>5325</v>
      </c>
      <c r="C65" s="18">
        <f>(14.0/B65*100)</f>
        <v/>
      </c>
      <c r="D65" s="19" t="n">
        <v>5311</v>
      </c>
      <c r="E65" s="18" t="n">
        <v>402.30002337</v>
      </c>
      <c r="F65" s="20" t="n">
        <v>3.41024396</v>
      </c>
      <c r="G65" s="18" t="n">
        <v>447.42006079</v>
      </c>
      <c r="H65" s="20" t="n">
        <v>4.19361237</v>
      </c>
      <c r="I65" s="18" t="n">
        <v>435.43377643</v>
      </c>
      <c r="J65" s="20" t="n">
        <v>2.39142304</v>
      </c>
      <c r="K65" s="18" t="n">
        <v>432.95608638</v>
      </c>
      <c r="L65" s="20" t="n">
        <v>5.12752205</v>
      </c>
      <c r="M65" s="18" t="n">
        <v>417.87525333</v>
      </c>
      <c r="N65" s="20" t="n">
        <v>15.19463124</v>
      </c>
      <c r="O65" s="18" t="n">
        <v>378.75659951</v>
      </c>
      <c r="P65" s="20" t="n">
        <v>11.17680932</v>
      </c>
      <c r="Q65" s="18" t="n">
        <v>396.35692416</v>
      </c>
      <c r="R65" s="20" t="n">
        <v>23.96211776</v>
      </c>
      <c r="S65" s="18" t="s">
        <v>481</v>
      </c>
      <c r="T65" s="20" t="s">
        <v>481</v>
      </c>
      <c r="U65" s="18" t="s">
        <v>481</v>
      </c>
      <c r="V65" s="20" t="s">
        <v>481</v>
      </c>
      <c r="W65" s="18" t="s">
        <v>481</v>
      </c>
      <c r="X65" s="20" t="s">
        <v>481</v>
      </c>
      <c r="Y65" s="18" t="s">
        <v>481</v>
      </c>
      <c r="Z65" s="20" t="s">
        <v>481</v>
      </c>
      <c r="AA65" s="18" t="n">
        <v>373.98691566</v>
      </c>
      <c r="AB65" s="20" t="n">
        <v>19.14431476</v>
      </c>
    </row>
    <row r="66" spans="1:28">
      <c r="A66" s="15" t="s">
        <v>541</v>
      </c>
      <c r="B66" s="17" t="n">
        <v>5665</v>
      </c>
      <c r="C66" s="18">
        <f>(72.0/B66*100)</f>
        <v/>
      </c>
      <c r="D66" s="19" t="n">
        <v>5593</v>
      </c>
      <c r="E66" s="18" t="n">
        <v>447.91364108</v>
      </c>
      <c r="F66" s="20" t="n">
        <v>3.23630789</v>
      </c>
      <c r="G66" s="18" t="n">
        <v>435.35658317</v>
      </c>
      <c r="H66" s="20" t="n">
        <v>2.71165922</v>
      </c>
      <c r="I66" s="18" t="n">
        <v>420.86383633</v>
      </c>
      <c r="J66" s="20" t="n">
        <v>2.75933706</v>
      </c>
      <c r="K66" s="18" t="n">
        <v>408.53572072</v>
      </c>
      <c r="L66" s="20" t="n">
        <v>13.63878927</v>
      </c>
      <c r="M66" s="18" t="n">
        <v>402.67842093</v>
      </c>
      <c r="N66" s="20" t="n">
        <v>9.315234159999999</v>
      </c>
      <c r="O66" s="18" t="n">
        <v>352.67</v>
      </c>
      <c r="P66" s="20" t="n">
        <v>23.92568894</v>
      </c>
      <c r="Q66" s="18" t="n">
        <v>395.58597972</v>
      </c>
      <c r="R66" s="20" t="n">
        <v>13.44556772</v>
      </c>
      <c r="S66" s="18" t="s">
        <v>481</v>
      </c>
      <c r="T66" s="20" t="s">
        <v>481</v>
      </c>
      <c r="U66" s="18" t="s">
        <v>481</v>
      </c>
      <c r="V66" s="20" t="s">
        <v>481</v>
      </c>
      <c r="W66" s="18" t="s">
        <v>481</v>
      </c>
      <c r="X66" s="20" t="s">
        <v>481</v>
      </c>
      <c r="Y66" s="18" t="n">
        <v>427.07617025</v>
      </c>
      <c r="Z66" s="20" t="n">
        <v>4.63825075</v>
      </c>
      <c r="AA66" s="18" t="n">
        <v>372.74703573</v>
      </c>
      <c r="AB66" s="20" t="n">
        <v>1.87002166</v>
      </c>
    </row>
    <row r="67" spans="1:28">
      <c r="A67" s="15" t="s">
        <v>542</v>
      </c>
      <c r="B67" s="17" t="n">
        <v>6971</v>
      </c>
      <c r="C67" s="18">
        <f>(19.0/B67*100)</f>
        <v/>
      </c>
      <c r="D67" s="19" t="n">
        <v>6952</v>
      </c>
      <c r="E67" s="18" t="n">
        <v>441.58848434</v>
      </c>
      <c r="F67" s="20" t="n">
        <v>3.3911176</v>
      </c>
      <c r="G67" s="18" t="n">
        <v>416.92439124</v>
      </c>
      <c r="H67" s="20" t="n">
        <v>4.41376033</v>
      </c>
      <c r="I67" s="18" t="n">
        <v>433.59009692</v>
      </c>
      <c r="J67" s="20" t="n">
        <v>3.92504377</v>
      </c>
      <c r="K67" s="18" t="n">
        <v>419.33167936</v>
      </c>
      <c r="L67" s="20" t="n">
        <v>19.83951084</v>
      </c>
      <c r="M67" s="18" t="n">
        <v>392.10019948</v>
      </c>
      <c r="N67" s="20" t="n">
        <v>2.73312666</v>
      </c>
      <c r="O67" s="18" t="s">
        <v>481</v>
      </c>
      <c r="P67" s="20" t="s">
        <v>481</v>
      </c>
      <c r="Q67" s="18" t="n">
        <v>395.61594187</v>
      </c>
      <c r="R67" s="20" t="n">
        <v>35.92491954</v>
      </c>
      <c r="S67" s="18" t="s">
        <v>481</v>
      </c>
      <c r="T67" s="20" t="s">
        <v>481</v>
      </c>
      <c r="U67" s="18" t="s">
        <v>481</v>
      </c>
      <c r="V67" s="20" t="s">
        <v>481</v>
      </c>
      <c r="W67" s="18" t="s">
        <v>481</v>
      </c>
      <c r="X67" s="20" t="s">
        <v>481</v>
      </c>
      <c r="Y67" s="18" t="n">
        <v>347.68565985</v>
      </c>
      <c r="Z67" s="20" t="n">
        <v>6.93801046</v>
      </c>
      <c r="AA67" s="18" t="n">
        <v>346.71854026</v>
      </c>
      <c r="AB67" s="20" t="n">
        <v>2.46214614</v>
      </c>
    </row>
    <row r="68" spans="1:28">
      <c r="A68" s="15" t="s">
        <v>543</v>
      </c>
      <c r="B68" s="17" t="n">
        <v>12083</v>
      </c>
      <c r="C68" s="18">
        <f>(26.0/B68*100)</f>
        <v/>
      </c>
      <c r="D68" s="19" t="n">
        <v>12057</v>
      </c>
      <c r="E68" s="18" t="n">
        <v>476.67364662</v>
      </c>
      <c r="F68" s="20" t="n">
        <v>4.75600943</v>
      </c>
      <c r="G68" s="18" t="n">
        <v>484.73192055</v>
      </c>
      <c r="H68" s="20" t="n">
        <v>5.28232003</v>
      </c>
      <c r="I68" s="18" t="n">
        <v>463.17013791</v>
      </c>
      <c r="J68" s="20" t="n">
        <v>4.21899116</v>
      </c>
      <c r="K68" s="18" t="n">
        <v>440.31613576</v>
      </c>
      <c r="L68" s="20" t="n">
        <v>18.35934566</v>
      </c>
      <c r="M68" s="18" t="n">
        <v>450.47801651</v>
      </c>
      <c r="N68" s="20" t="n">
        <v>3.50935454</v>
      </c>
      <c r="O68" s="18" t="n">
        <v>491.56009057</v>
      </c>
      <c r="P68" s="20" t="n">
        <v>5.91256437</v>
      </c>
      <c r="Q68" s="18" t="n">
        <v>477.01756135</v>
      </c>
      <c r="R68" s="20" t="n">
        <v>4.19375645</v>
      </c>
      <c r="S68" s="18" t="s">
        <v>481</v>
      </c>
      <c r="T68" s="20" t="s">
        <v>481</v>
      </c>
      <c r="U68" s="18" t="s">
        <v>481</v>
      </c>
      <c r="V68" s="20" t="s">
        <v>481</v>
      </c>
      <c r="W68" s="18" t="s">
        <v>481</v>
      </c>
      <c r="X68" s="20" t="s">
        <v>481</v>
      </c>
      <c r="Y68" s="18" t="n">
        <v>439.665169</v>
      </c>
      <c r="Z68" s="20" t="n">
        <v>2.96967896</v>
      </c>
      <c r="AA68" s="18" t="n">
        <v>386.85509452</v>
      </c>
      <c r="AB68" s="20" t="n">
        <v>1.28448273</v>
      </c>
    </row>
    <row r="69" spans="1:28">
      <c r="A69" s="15" t="s">
        <v>544</v>
      </c>
      <c r="B69" s="17" t="n">
        <v>4876</v>
      </c>
      <c r="C69" s="18">
        <f>(0.0/B69*100)</f>
        <v/>
      </c>
      <c r="D69" s="19" t="n">
        <v>4876</v>
      </c>
      <c r="E69" s="18" t="n">
        <v>435.58928541</v>
      </c>
      <c r="F69" s="20" t="n">
        <v>3.59924309</v>
      </c>
      <c r="G69" s="18" t="n">
        <v>436.10576493</v>
      </c>
      <c r="H69" s="20" t="n">
        <v>5.34851818</v>
      </c>
      <c r="I69" s="18" t="n">
        <v>460.75424975</v>
      </c>
      <c r="J69" s="20" t="n">
        <v>5.85687353</v>
      </c>
      <c r="K69" s="18" t="n">
        <v>424.20396821</v>
      </c>
      <c r="L69" s="20" t="n">
        <v>10.79786733</v>
      </c>
      <c r="M69" s="18" t="n">
        <v>414.38207958</v>
      </c>
      <c r="N69" s="20" t="n">
        <v>9.29837461</v>
      </c>
      <c r="O69" s="18" t="n">
        <v>400.12535589</v>
      </c>
      <c r="P69" s="20" t="n">
        <v>7.10542977</v>
      </c>
      <c r="Q69" s="18" t="n">
        <v>412.54183398</v>
      </c>
      <c r="R69" s="20" t="n">
        <v>6.69114813</v>
      </c>
      <c r="S69" s="18" t="s">
        <v>481</v>
      </c>
      <c r="T69" s="20" t="s">
        <v>481</v>
      </c>
      <c r="U69" s="18" t="s">
        <v>481</v>
      </c>
      <c r="V69" s="20" t="s">
        <v>481</v>
      </c>
      <c r="W69" s="18" t="s">
        <v>481</v>
      </c>
      <c r="X69" s="20" t="s">
        <v>481</v>
      </c>
      <c r="Y69" s="18" t="s">
        <v>481</v>
      </c>
      <c r="Z69" s="20" t="s">
        <v>481</v>
      </c>
      <c r="AA69" s="18" t="s">
        <v>481</v>
      </c>
      <c r="AB69" s="20" t="s">
        <v>481</v>
      </c>
    </row>
    <row r="70" spans="1:28">
      <c r="A70" s="15" t="s">
        <v>545</v>
      </c>
      <c r="B70" s="17" t="n">
        <v>6036</v>
      </c>
      <c r="C70" s="18">
        <f>(223.0/B70*100)</f>
        <v/>
      </c>
      <c r="D70" s="19" t="n">
        <v>5813</v>
      </c>
      <c r="E70" s="18" t="n">
        <v>520.25733395</v>
      </c>
      <c r="F70" s="20" t="n">
        <v>3.62869551</v>
      </c>
      <c r="G70" s="18" t="n">
        <v>503.81926545</v>
      </c>
      <c r="H70" s="20" t="n">
        <v>3.89308704</v>
      </c>
      <c r="I70" s="18" t="n">
        <v>496.9387902</v>
      </c>
      <c r="J70" s="20" t="n">
        <v>3.63708076</v>
      </c>
      <c r="K70" s="18" t="n">
        <v>491.75657885</v>
      </c>
      <c r="L70" s="20" t="n">
        <v>5.1693651</v>
      </c>
      <c r="M70" s="18" t="n">
        <v>501.72133478</v>
      </c>
      <c r="N70" s="20" t="n">
        <v>28.4570314</v>
      </c>
      <c r="O70" s="18" t="n">
        <v>450.24687098</v>
      </c>
      <c r="P70" s="20" t="n">
        <v>16.65081532</v>
      </c>
      <c r="Q70" s="18" t="n">
        <v>492.97952966</v>
      </c>
      <c r="R70" s="20" t="n">
        <v>13.21675135</v>
      </c>
      <c r="S70" s="18" t="s">
        <v>481</v>
      </c>
      <c r="T70" s="20" t="s">
        <v>481</v>
      </c>
      <c r="U70" s="18" t="s">
        <v>481</v>
      </c>
      <c r="V70" s="20" t="s">
        <v>481</v>
      </c>
      <c r="W70" s="18" t="s">
        <v>481</v>
      </c>
      <c r="X70" s="20" t="s">
        <v>481</v>
      </c>
      <c r="Y70" s="18" t="n">
        <v>460.60480222</v>
      </c>
      <c r="Z70" s="20" t="n">
        <v>4.10006577</v>
      </c>
      <c r="AA70" s="18" t="n">
        <v>447.45160528</v>
      </c>
      <c r="AB70" s="20" t="n">
        <v>4.27090073</v>
      </c>
    </row>
    <row r="71" spans="1:28">
      <c r="A71" s="15" t="s">
        <v>546</v>
      </c>
      <c r="B71" s="17" t="n">
        <v>6115</v>
      </c>
      <c r="C71" s="18">
        <f>(17.0/B71*100)</f>
        <v/>
      </c>
      <c r="D71" s="19" t="n">
        <v>6098</v>
      </c>
      <c r="E71" s="18" t="n">
        <v>588.13444694</v>
      </c>
      <c r="F71" s="20" t="n">
        <v>3.25229888</v>
      </c>
      <c r="G71" s="18" t="n">
        <v>590.12505712</v>
      </c>
      <c r="H71" s="20" t="n">
        <v>2.45887195</v>
      </c>
      <c r="I71" s="18" t="n">
        <v>598.57834454</v>
      </c>
      <c r="J71" s="20" t="n">
        <v>3.78651617</v>
      </c>
      <c r="K71" s="18" t="n">
        <v>467.57023941</v>
      </c>
      <c r="L71" s="20" t="n">
        <v>32.16278901</v>
      </c>
      <c r="M71" s="18" t="n">
        <v>456.42314266</v>
      </c>
      <c r="N71" s="20" t="n">
        <v>38.31378224</v>
      </c>
      <c r="O71" s="18" t="n">
        <v>516.17009685</v>
      </c>
      <c r="P71" s="20" t="n">
        <v>2.56682713</v>
      </c>
      <c r="Q71" s="18" t="n">
        <v>532.44723646</v>
      </c>
      <c r="R71" s="20" t="n">
        <v>3.45740372</v>
      </c>
      <c r="S71" s="18" t="s">
        <v>481</v>
      </c>
      <c r="T71" s="20" t="s">
        <v>481</v>
      </c>
      <c r="U71" s="18" t="s">
        <v>481</v>
      </c>
      <c r="V71" s="20" t="s">
        <v>481</v>
      </c>
      <c r="W71" s="18" t="s">
        <v>481</v>
      </c>
      <c r="X71" s="20" t="s">
        <v>481</v>
      </c>
      <c r="Y71" s="18" t="n">
        <v>525.45686711</v>
      </c>
      <c r="Z71" s="20" t="n">
        <v>18.05195008</v>
      </c>
      <c r="AA71" s="18" t="n">
        <v>455.44037417</v>
      </c>
      <c r="AB71" s="20" t="n">
        <v>3.93343419</v>
      </c>
    </row>
    <row r="72" spans="1:28">
      <c r="A72" s="15" t="s">
        <v>547</v>
      </c>
      <c r="B72" s="17" t="n">
        <v>7708</v>
      </c>
      <c r="C72" s="18">
        <f>(5.0/B72*100)</f>
        <v/>
      </c>
      <c r="D72" s="19" t="n">
        <v>7703</v>
      </c>
      <c r="E72" s="18" t="n">
        <v>565.53132182</v>
      </c>
      <c r="F72" s="20" t="n">
        <v>4.20878545</v>
      </c>
      <c r="G72" s="18" t="n">
        <v>563.83894987</v>
      </c>
      <c r="H72" s="20" t="n">
        <v>5.37872358</v>
      </c>
      <c r="I72" s="18" t="n">
        <v>566.27745261</v>
      </c>
      <c r="J72" s="20" t="n">
        <v>7.21087057</v>
      </c>
      <c r="K72" s="18" t="n">
        <v>565.98949652</v>
      </c>
      <c r="L72" s="20" t="n">
        <v>5.53049142</v>
      </c>
      <c r="M72" s="18" t="n">
        <v>529.92115884</v>
      </c>
      <c r="N72" s="20" t="n">
        <v>4.52325712</v>
      </c>
      <c r="O72" s="18" t="n">
        <v>548.9055160200001</v>
      </c>
      <c r="P72" s="20" t="n">
        <v>3.19486916</v>
      </c>
      <c r="Q72" s="18" t="n">
        <v>419.01333389</v>
      </c>
      <c r="R72" s="20" t="n">
        <v>49.9663982</v>
      </c>
      <c r="S72" s="18" t="s">
        <v>481</v>
      </c>
      <c r="T72" s="20" t="s">
        <v>481</v>
      </c>
      <c r="U72" s="18" t="s">
        <v>481</v>
      </c>
      <c r="V72" s="20" t="s">
        <v>481</v>
      </c>
      <c r="W72" s="18" t="s">
        <v>481</v>
      </c>
      <c r="X72" s="20" t="s">
        <v>481</v>
      </c>
      <c r="Y72" s="18" t="n">
        <v>496.92995137</v>
      </c>
      <c r="Z72" s="20" t="n">
        <v>4.40208395</v>
      </c>
      <c r="AA72" s="18" t="n">
        <v>456.78395007</v>
      </c>
      <c r="AB72" s="20" t="n">
        <v>5.89672055</v>
      </c>
    </row>
    <row r="73" spans="1:28">
      <c r="A73" s="15" t="s">
        <v>548</v>
      </c>
      <c r="B73" s="17" t="n">
        <v>8249</v>
      </c>
      <c r="C73" s="18">
        <f>(142.0/B73*100)</f>
        <v/>
      </c>
      <c r="D73" s="19" t="n">
        <v>8107</v>
      </c>
      <c r="E73" s="18" t="n">
        <v>463.88408301</v>
      </c>
      <c r="F73" s="20" t="n">
        <v>6.77485268</v>
      </c>
      <c r="G73" s="18" t="n">
        <v>448.07363667</v>
      </c>
      <c r="H73" s="20" t="n">
        <v>4.58054816</v>
      </c>
      <c r="I73" s="18" t="n">
        <v>459.58614103</v>
      </c>
      <c r="J73" s="20" t="n">
        <v>5.3180001</v>
      </c>
      <c r="K73" s="18" t="n">
        <v>429.40821324</v>
      </c>
      <c r="L73" s="20" t="n">
        <v>6.90820512</v>
      </c>
      <c r="M73" s="18" t="n">
        <v>403.29819983</v>
      </c>
      <c r="N73" s="20" t="n">
        <v>18.38785595</v>
      </c>
      <c r="O73" s="18" t="n">
        <v>408.20317627</v>
      </c>
      <c r="P73" s="20" t="n">
        <v>3.46713081</v>
      </c>
      <c r="Q73" s="18" t="n">
        <v>437.46653602</v>
      </c>
      <c r="R73" s="20" t="n">
        <v>6.53058912</v>
      </c>
      <c r="S73" s="18" t="s">
        <v>481</v>
      </c>
      <c r="T73" s="20" t="s">
        <v>481</v>
      </c>
      <c r="U73" s="18" t="s">
        <v>481</v>
      </c>
      <c r="V73" s="20" t="s">
        <v>481</v>
      </c>
      <c r="W73" s="18" t="s">
        <v>481</v>
      </c>
      <c r="X73" s="20" t="s">
        <v>481</v>
      </c>
      <c r="Y73" s="18" t="n">
        <v>405.66287673</v>
      </c>
      <c r="Z73" s="20" t="n">
        <v>4.39138518</v>
      </c>
      <c r="AA73" s="18" t="n">
        <v>379.54046335</v>
      </c>
      <c r="AB73" s="20" t="n">
        <v>2.56004568</v>
      </c>
    </row>
    <row r="74" spans="1:28">
      <c r="A74" s="15" t="s">
        <v>549</v>
      </c>
      <c r="B74" s="17" t="n">
        <v>4692</v>
      </c>
      <c r="C74" s="18">
        <f>(82.0/B74*100)</f>
        <v/>
      </c>
      <c r="D74" s="19" t="n">
        <v>4610</v>
      </c>
      <c r="E74" s="18" t="n">
        <v>498.53310863</v>
      </c>
      <c r="F74" s="20" t="n">
        <v>5.39877652</v>
      </c>
      <c r="G74" s="18" t="n">
        <v>507.74035989</v>
      </c>
      <c r="H74" s="20" t="n">
        <v>6.38854082</v>
      </c>
      <c r="I74" s="18" t="n">
        <v>471.89830619</v>
      </c>
      <c r="J74" s="20" t="n">
        <v>3.75899788</v>
      </c>
      <c r="K74" s="18" t="n">
        <v>399.94929878</v>
      </c>
      <c r="L74" s="20" t="n">
        <v>30.66690542</v>
      </c>
      <c r="M74" s="18" t="n">
        <v>492.70853347</v>
      </c>
      <c r="N74" s="20" t="n">
        <v>29.02227769</v>
      </c>
      <c r="O74" s="18" t="n">
        <v>420.18968731</v>
      </c>
      <c r="P74" s="20" t="n">
        <v>2.71291859</v>
      </c>
      <c r="Q74" s="18" t="n">
        <v>386.77396217</v>
      </c>
      <c r="R74" s="20" t="n">
        <v>2.07233645</v>
      </c>
      <c r="S74" s="18" t="s">
        <v>481</v>
      </c>
      <c r="T74" s="20" t="s">
        <v>481</v>
      </c>
      <c r="U74" s="18" t="s">
        <v>481</v>
      </c>
      <c r="V74" s="20" t="s">
        <v>481</v>
      </c>
      <c r="W74" s="18" t="s">
        <v>481</v>
      </c>
      <c r="X74" s="20" t="s">
        <v>481</v>
      </c>
      <c r="Y74" s="18" t="s">
        <v>481</v>
      </c>
      <c r="Z74" s="20" t="s">
        <v>481</v>
      </c>
      <c r="AA74" s="18" t="s">
        <v>481</v>
      </c>
      <c r="AB74" s="20" t="s">
        <v>481</v>
      </c>
    </row>
    <row r="75" spans="1:28">
      <c r="A75" s="15" t="s">
        <v>550</v>
      </c>
      <c r="B75" s="17" t="n">
        <v>5375</v>
      </c>
      <c r="C75" s="18">
        <f>(187.0/B75*100)</f>
        <v/>
      </c>
      <c r="D75" s="19" t="n">
        <v>5188</v>
      </c>
      <c r="E75" s="18" t="n">
        <v>404.02341013</v>
      </c>
      <c r="F75" s="20" t="n">
        <v>3.34109619</v>
      </c>
      <c r="G75" s="18" t="n">
        <v>437.35485839</v>
      </c>
      <c r="H75" s="20" t="n">
        <v>15.32516671</v>
      </c>
      <c r="I75" s="18" t="n">
        <v>390.73396989</v>
      </c>
      <c r="J75" s="20" t="n">
        <v>17.76187314</v>
      </c>
      <c r="K75" s="18" t="n">
        <v>414.54671889</v>
      </c>
      <c r="L75" s="20" t="n">
        <v>4.21919034</v>
      </c>
      <c r="M75" s="18" t="n">
        <v>413.71664935</v>
      </c>
      <c r="N75" s="20" t="n">
        <v>6.56223668</v>
      </c>
      <c r="O75" s="18" t="n">
        <v>435.24081815</v>
      </c>
      <c r="P75" s="20" t="n">
        <v>14.97892582</v>
      </c>
      <c r="Q75" s="18" t="s">
        <v>481</v>
      </c>
      <c r="R75" s="20" t="s">
        <v>481</v>
      </c>
      <c r="S75" s="18" t="s">
        <v>481</v>
      </c>
      <c r="T75" s="20" t="s">
        <v>481</v>
      </c>
      <c r="U75" s="18" t="s">
        <v>481</v>
      </c>
      <c r="V75" s="20" t="s">
        <v>481</v>
      </c>
      <c r="W75" s="18" t="s">
        <v>481</v>
      </c>
      <c r="X75" s="20" t="s">
        <v>481</v>
      </c>
      <c r="Y75" s="18" t="n">
        <v>392.0569165</v>
      </c>
      <c r="Z75" s="20" t="n">
        <v>2.67399443</v>
      </c>
      <c r="AA75" s="18" t="n">
        <v>361.39703181</v>
      </c>
      <c r="AB75" s="20" t="n">
        <v>2.37120674</v>
      </c>
    </row>
    <row r="76" spans="1:28">
      <c r="A76" s="15" t="s">
        <v>551</v>
      </c>
      <c r="B76" s="17" t="n">
        <v>14167</v>
      </c>
      <c r="C76" s="18">
        <f>(223.0/B76*100)</f>
        <v/>
      </c>
      <c r="D76" s="19" t="n">
        <v>13944</v>
      </c>
      <c r="E76" s="18" t="n">
        <v>461.20342861</v>
      </c>
      <c r="F76" s="20" t="n">
        <v>4.19687343</v>
      </c>
      <c r="G76" s="18" t="n">
        <v>463.90176544</v>
      </c>
      <c r="H76" s="20" t="n">
        <v>3.88812599</v>
      </c>
      <c r="I76" s="18" t="n">
        <v>451.05584939</v>
      </c>
      <c r="J76" s="20" t="n">
        <v>3.90208803</v>
      </c>
      <c r="K76" s="18" t="n">
        <v>425.77879719</v>
      </c>
      <c r="L76" s="20" t="n">
        <v>5.53323545</v>
      </c>
      <c r="M76" s="18" t="n">
        <v>449.63661245</v>
      </c>
      <c r="N76" s="20" t="n">
        <v>12.55885588</v>
      </c>
      <c r="O76" s="18" t="n">
        <v>453.26669431</v>
      </c>
      <c r="P76" s="20" t="n">
        <v>4.45005526</v>
      </c>
      <c r="Q76" s="18" t="n">
        <v>418.50410422</v>
      </c>
      <c r="R76" s="20" t="n">
        <v>4.36390077</v>
      </c>
      <c r="S76" s="18" t="s">
        <v>481</v>
      </c>
      <c r="T76" s="20" t="s">
        <v>481</v>
      </c>
      <c r="U76" s="18" t="s">
        <v>481</v>
      </c>
      <c r="V76" s="20" t="s">
        <v>481</v>
      </c>
      <c r="W76" s="18" t="s">
        <v>481</v>
      </c>
      <c r="X76" s="20" t="s">
        <v>481</v>
      </c>
      <c r="Y76" s="18" t="s">
        <v>481</v>
      </c>
      <c r="Z76" s="20" t="s">
        <v>481</v>
      </c>
      <c r="AA76" s="18" t="n">
        <v>398.98259092</v>
      </c>
      <c r="AB76" s="20" t="n">
        <v>2.66652454</v>
      </c>
    </row>
    <row r="77" spans="1:28">
      <c r="A77" s="15" t="s">
        <v>552</v>
      </c>
      <c r="B77" s="17" t="n">
        <v>6062</v>
      </c>
      <c r="C77" s="18">
        <f>(78.0/B77*100)</f>
        <v/>
      </c>
      <c r="D77" s="19" t="n">
        <v>5984</v>
      </c>
      <c r="E77" s="18" t="n">
        <v>468.03585546</v>
      </c>
      <c r="F77" s="20" t="n">
        <v>3.90279477</v>
      </c>
      <c r="G77" s="18" t="n">
        <v>477.54798636</v>
      </c>
      <c r="H77" s="20" t="n">
        <v>4.83749377</v>
      </c>
      <c r="I77" s="18" t="n">
        <v>458.74816335</v>
      </c>
      <c r="J77" s="20" t="n">
        <v>3.35061434</v>
      </c>
      <c r="K77" s="18" t="n">
        <v>473.71445886</v>
      </c>
      <c r="L77" s="20" t="n">
        <v>14.24397366</v>
      </c>
      <c r="M77" s="18" t="n">
        <v>414.62959362</v>
      </c>
      <c r="N77" s="20" t="n">
        <v>14.46438934</v>
      </c>
      <c r="O77" s="18" t="n">
        <v>449.99450976</v>
      </c>
      <c r="P77" s="20" t="n">
        <v>9.585554569999999</v>
      </c>
      <c r="Q77" s="18" t="n">
        <v>417.27369835</v>
      </c>
      <c r="R77" s="20" t="n">
        <v>5.86840267</v>
      </c>
      <c r="S77" s="18" t="s">
        <v>481</v>
      </c>
      <c r="T77" s="20" t="s">
        <v>481</v>
      </c>
      <c r="U77" s="18" t="s">
        <v>481</v>
      </c>
      <c r="V77" s="20" t="s">
        <v>481</v>
      </c>
      <c r="W77" s="18" t="s">
        <v>481</v>
      </c>
      <c r="X77" s="20" t="s">
        <v>481</v>
      </c>
      <c r="Y77" s="18" t="s">
        <v>481</v>
      </c>
      <c r="Z77" s="20" t="s">
        <v>481</v>
      </c>
      <c r="AA77" s="18" t="n">
        <v>415.0660993</v>
      </c>
      <c r="AB77" s="20" t="n">
        <v>2.9774637</v>
      </c>
    </row>
    <row r="78" spans="1:28">
      <c r="A78" s="15" t="s">
        <v>553</v>
      </c>
      <c r="B78" s="17" t="n">
        <v>5826</v>
      </c>
      <c r="C78" s="18">
        <f>(0.0/B78*100)</f>
        <v/>
      </c>
      <c r="D78" s="19" t="n">
        <v>5826</v>
      </c>
      <c r="E78" s="18" t="n">
        <v>541.97722475</v>
      </c>
      <c r="F78" s="20" t="n">
        <v>5.40892933</v>
      </c>
      <c r="G78" s="18" t="n">
        <v>544.1742656500001</v>
      </c>
      <c r="H78" s="20" t="n">
        <v>4.37168654</v>
      </c>
      <c r="I78" s="18" t="n">
        <v>507.70180629</v>
      </c>
      <c r="J78" s="20" t="n">
        <v>4.16288681</v>
      </c>
      <c r="K78" s="18" t="s">
        <v>481</v>
      </c>
      <c r="L78" s="20" t="s">
        <v>481</v>
      </c>
      <c r="M78" s="18" t="n">
        <v>498.41226073</v>
      </c>
      <c r="N78" s="20" t="n">
        <v>4.5838845</v>
      </c>
      <c r="O78" s="18" t="s">
        <v>481</v>
      </c>
      <c r="P78" s="20" t="s">
        <v>481</v>
      </c>
      <c r="Q78" s="18" t="s">
        <v>481</v>
      </c>
      <c r="R78" s="20" t="s">
        <v>481</v>
      </c>
      <c r="S78" s="18" t="s">
        <v>481</v>
      </c>
      <c r="T78" s="20" t="s">
        <v>481</v>
      </c>
      <c r="U78" s="18" t="s">
        <v>481</v>
      </c>
      <c r="V78" s="20" t="s">
        <v>481</v>
      </c>
      <c r="W78" s="18" t="s">
        <v>481</v>
      </c>
      <c r="X78" s="20" t="s">
        <v>481</v>
      </c>
      <c r="Y78" s="18" t="n">
        <v>421.40486007</v>
      </c>
      <c r="Z78" s="20" t="n">
        <v>38.6691197</v>
      </c>
      <c r="AA78" s="18" t="n">
        <v>407.65526755</v>
      </c>
      <c r="AB78" s="20" t="n">
        <v>33.62072952</v>
      </c>
    </row>
    <row customHeight="1" ht="25" r="79" spans="1:28">
      <c r="A79" s="15" t="s">
        <v>554</v>
      </c>
      <c r="B79" s="17" t="n">
        <v>1657</v>
      </c>
      <c r="C79" s="18">
        <f>(41.0/B79*100)</f>
        <v/>
      </c>
      <c r="D79" s="19" t="n">
        <v>1616</v>
      </c>
      <c r="E79" s="18" t="n">
        <v>491.40986845</v>
      </c>
      <c r="F79" s="20" t="n">
        <v>7.23810789</v>
      </c>
      <c r="G79" s="18" t="n">
        <v>494.83398506</v>
      </c>
      <c r="H79" s="20" t="n">
        <v>12.71068055</v>
      </c>
      <c r="I79" s="18" t="n">
        <v>473.47473078</v>
      </c>
      <c r="J79" s="20" t="n">
        <v>7.49764976</v>
      </c>
      <c r="K79" s="18" t="s">
        <v>481</v>
      </c>
      <c r="L79" s="20" t="s">
        <v>481</v>
      </c>
      <c r="M79" s="18" t="n">
        <v>348.5302</v>
      </c>
      <c r="N79" s="20" t="n">
        <v>46.71860572</v>
      </c>
      <c r="O79" s="18" t="s">
        <v>481</v>
      </c>
      <c r="P79" s="20" t="s">
        <v>481</v>
      </c>
      <c r="Q79" s="18" t="n">
        <v>543.36669833</v>
      </c>
      <c r="R79" s="20" t="n">
        <v>24.15536015</v>
      </c>
      <c r="S79" s="18" t="s">
        <v>481</v>
      </c>
      <c r="T79" s="20" t="s">
        <v>481</v>
      </c>
      <c r="U79" s="18" t="s">
        <v>481</v>
      </c>
      <c r="V79" s="20" t="s">
        <v>481</v>
      </c>
      <c r="W79" s="18" t="s">
        <v>481</v>
      </c>
      <c r="X79" s="20" t="s">
        <v>481</v>
      </c>
      <c r="Y79" s="18" t="n">
        <v>422.42555335</v>
      </c>
      <c r="Z79" s="20" t="n">
        <v>10.53784984</v>
      </c>
      <c r="AA79" s="18" t="s">
        <v>481</v>
      </c>
      <c r="AB79" s="20" t="s">
        <v>481</v>
      </c>
    </row>
    <row r="80" spans="1:28">
      <c r="A80" s="15" t="s">
        <v>555</v>
      </c>
      <c r="B80" s="17" t="n">
        <v>7841</v>
      </c>
      <c r="C80" s="18">
        <f>(0.0/B80*100)</f>
        <v/>
      </c>
      <c r="D80" s="19" t="n">
        <v>7841</v>
      </c>
      <c r="E80" s="18" t="n">
        <v>459.45993953</v>
      </c>
      <c r="F80" s="20" t="n">
        <v>4.27226159</v>
      </c>
      <c r="G80" s="18" t="n">
        <v>459.29661062</v>
      </c>
      <c r="H80" s="20" t="n">
        <v>5.76073664</v>
      </c>
      <c r="I80" s="18" t="n">
        <v>459.26764765</v>
      </c>
      <c r="J80" s="20" t="n">
        <v>4.81398833</v>
      </c>
      <c r="K80" s="18" t="n">
        <v>455.79296167</v>
      </c>
      <c r="L80" s="20" t="n">
        <v>4.82629541</v>
      </c>
      <c r="M80" s="18" t="n">
        <v>433.4563833</v>
      </c>
      <c r="N80" s="20" t="n">
        <v>5.93257477</v>
      </c>
      <c r="O80" s="18" t="n">
        <v>441.93456855</v>
      </c>
      <c r="P80" s="20" t="n">
        <v>20.83270109</v>
      </c>
      <c r="Q80" s="18" t="n">
        <v>418.46079327</v>
      </c>
      <c r="R80" s="20" t="n">
        <v>35.8279665</v>
      </c>
      <c r="S80" s="18" t="s">
        <v>481</v>
      </c>
      <c r="T80" s="20" t="s">
        <v>481</v>
      </c>
      <c r="U80" s="18" t="s">
        <v>481</v>
      </c>
      <c r="V80" s="20" t="s">
        <v>481</v>
      </c>
      <c r="W80" s="18" t="s">
        <v>481</v>
      </c>
      <c r="X80" s="20" t="s">
        <v>481</v>
      </c>
      <c r="Y80" s="18" t="s">
        <v>481</v>
      </c>
      <c r="Z80" s="20" t="s">
        <v>481</v>
      </c>
      <c r="AA80" s="18" t="n">
        <v>426.06469457</v>
      </c>
      <c r="AB80" s="20" t="n">
        <v>20.15167475</v>
      </c>
    </row>
    <row r="81" spans="1:28">
      <c r="A81" s="23" t="s">
        <v>556</v>
      </c>
      <c r="B81" s="17" t="n">
        <v>8861</v>
      </c>
      <c r="C81" s="18">
        <f>(80.0/B81*100)</f>
        <v/>
      </c>
      <c r="D81" s="19" t="n">
        <v>8781</v>
      </c>
      <c r="E81" s="18" t="n">
        <v>501.85388438</v>
      </c>
      <c r="F81" s="20" t="n">
        <v>7.19364034</v>
      </c>
      <c r="G81" s="18" t="n">
        <v>499.69940969</v>
      </c>
      <c r="H81" s="20" t="n">
        <v>4.58484191</v>
      </c>
      <c r="I81" s="18" t="n">
        <v>500.03246947</v>
      </c>
      <c r="J81" s="20" t="n">
        <v>4.45193233</v>
      </c>
      <c r="K81" s="18" t="s">
        <v>481</v>
      </c>
      <c r="L81" s="20" t="s">
        <v>481</v>
      </c>
      <c r="M81" s="18" t="n">
        <v>473.73643582</v>
      </c>
      <c r="N81" s="20" t="n">
        <v>13.48803981</v>
      </c>
      <c r="O81" s="18" t="n">
        <v>430.60280453</v>
      </c>
      <c r="P81" s="20" t="n">
        <v>3.13618546</v>
      </c>
      <c r="Q81" s="18" t="n">
        <v>447.67136907</v>
      </c>
      <c r="R81" s="20" t="n">
        <v>3.01931536</v>
      </c>
      <c r="S81" s="18" t="s">
        <v>481</v>
      </c>
      <c r="T81" s="20" t="s">
        <v>481</v>
      </c>
      <c r="U81" s="18" t="s">
        <v>481</v>
      </c>
      <c r="V81" s="20" t="s">
        <v>481</v>
      </c>
      <c r="W81" s="18" t="s">
        <v>481</v>
      </c>
      <c r="X81" s="20" t="s">
        <v>481</v>
      </c>
      <c r="Y81" s="18" t="n">
        <v>429.87187335</v>
      </c>
      <c r="Z81" s="20" t="n">
        <v>6.84870905</v>
      </c>
      <c r="AA81" s="18" t="n">
        <v>386.48975885</v>
      </c>
      <c r="AB81" s="20" t="n">
        <v>4.06513508</v>
      </c>
    </row>
    <row r="82" spans="1:2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row>
    <row r="83" spans="1:28">
      <c r="A83" s="3" t="s">
        <v>558</v>
      </c>
    </row>
    <row r="84" spans="1:28">
      <c r="A84" s="25" t="s">
        <v>559</v>
      </c>
    </row>
    <row r="85" spans="1:28">
      <c r="A85" s="25" t="s">
        <v>560</v>
      </c>
    </row>
    <row customHeight="1" ht="30" r="86" spans="1:28">
      <c r="A86" s="25" t="s">
        <v>561</v>
      </c>
    </row>
    <row customHeight="1" ht="30" r="87" spans="1:28">
      <c r="A87" s="25" t="s">
        <v>557</v>
      </c>
    </row>
    <row customHeight="1" ht="30" r="88" spans="1:28">
      <c r="A88" s="25" t="s">
        <v>562</v>
      </c>
    </row>
    <row customHeight="1" ht="30" r="89" spans="1:28">
      <c r="A89" s="25" t="s">
        <v>563</v>
      </c>
    </row>
    <row customHeight="1" ht="30" r="90" spans="1:28">
      <c r="A90" s="25" t="s">
        <v>564</v>
      </c>
    </row>
    <row customHeight="1" ht="30" r="91" spans="1:28">
      <c r="A91" s="25" t="s">
        <v>565</v>
      </c>
    </row>
    <row customHeight="1" ht="30" r="92" spans="1:28">
      <c r="A92" s="25" t="s">
        <v>566</v>
      </c>
    </row>
    <row customHeight="1" ht="30" r="93" spans="1:28">
      <c r="A93" s="25" t="s">
        <v>567</v>
      </c>
    </row>
    <row customHeight="1" ht="30" r="94" spans="1:28">
      <c r="A94" s="25" t="s">
        <v>568</v>
      </c>
    </row>
    <row customHeight="1" ht="30" r="95" spans="1:28">
      <c r="A95" s="25" t="s">
        <v>569</v>
      </c>
    </row>
    <row customHeight="1" ht="30" r="96" spans="1:28">
      <c r="A96" s="25" t="s">
        <v>570</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21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921</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522.30727531</v>
      </c>
      <c r="F7" s="20" t="n">
        <v>1.80620903</v>
      </c>
      <c r="G7" s="18" t="n">
        <v>507.88094899</v>
      </c>
      <c r="H7" s="20" t="n">
        <v>2.46122264</v>
      </c>
      <c r="I7" s="18" t="n">
        <v>502.8418798</v>
      </c>
      <c r="J7" s="20" t="n">
        <v>3.26903724</v>
      </c>
      <c r="K7" s="18" t="n">
        <v>486.642507</v>
      </c>
      <c r="L7" s="20" t="n">
        <v>4.06569996</v>
      </c>
      <c r="M7" s="18" t="s">
        <v>481</v>
      </c>
      <c r="N7" s="20" t="s">
        <v>481</v>
      </c>
      <c r="O7" s="18" t="s">
        <v>481</v>
      </c>
      <c r="P7" s="20" t="s">
        <v>481</v>
      </c>
      <c r="Q7" s="18" t="s">
        <v>481</v>
      </c>
      <c r="R7" s="20" t="s">
        <v>481</v>
      </c>
      <c r="S7" s="18" t="s">
        <v>481</v>
      </c>
      <c r="T7" s="20" t="s">
        <v>481</v>
      </c>
      <c r="U7" s="18" t="n">
        <v>432.01577949</v>
      </c>
      <c r="V7" s="20" t="n">
        <v>7.40149771</v>
      </c>
    </row>
    <row r="8" spans="1:22">
      <c r="A8" s="15" t="s">
        <v>483</v>
      </c>
      <c r="B8" s="17" t="n">
        <v>7007</v>
      </c>
      <c r="C8" s="18">
        <f>(28.0/B8*100)</f>
        <v/>
      </c>
      <c r="D8" s="19" t="n">
        <v>6979</v>
      </c>
      <c r="E8" s="18" t="n">
        <v>496.00250259</v>
      </c>
      <c r="F8" s="20" t="n">
        <v>2.40880117</v>
      </c>
      <c r="G8" s="18" t="n">
        <v>503.54781212</v>
      </c>
      <c r="H8" s="20" t="n">
        <v>3.85746011</v>
      </c>
      <c r="I8" s="18" t="n">
        <v>491.58909469</v>
      </c>
      <c r="J8" s="20" t="n">
        <v>6.55721374</v>
      </c>
      <c r="K8" s="18" t="n">
        <v>496.17720854</v>
      </c>
      <c r="L8" s="20" t="n">
        <v>6.82808299</v>
      </c>
      <c r="M8" s="18" t="s">
        <v>481</v>
      </c>
      <c r="N8" s="20" t="s">
        <v>481</v>
      </c>
      <c r="O8" s="18" t="s">
        <v>481</v>
      </c>
      <c r="P8" s="20" t="s">
        <v>481</v>
      </c>
      <c r="Q8" s="18" t="n">
        <v>368.48347797</v>
      </c>
      <c r="R8" s="20" t="n">
        <v>14.99112476</v>
      </c>
      <c r="S8" s="18" t="s">
        <v>481</v>
      </c>
      <c r="T8" s="20" t="s">
        <v>481</v>
      </c>
      <c r="U8" s="18" t="n">
        <v>375.55398154</v>
      </c>
      <c r="V8" s="20" t="n">
        <v>13.79235853</v>
      </c>
    </row>
    <row r="9" spans="1:22">
      <c r="A9" s="15" t="s">
        <v>484</v>
      </c>
      <c r="B9" s="17" t="n">
        <v>9651</v>
      </c>
      <c r="C9" s="18">
        <f>(136.0/B9*100)</f>
        <v/>
      </c>
      <c r="D9" s="19" t="n">
        <v>9515</v>
      </c>
      <c r="E9" s="18" t="n">
        <v>512.23032602</v>
      </c>
      <c r="F9" s="20" t="n">
        <v>2.29781199</v>
      </c>
      <c r="G9" s="18" t="n">
        <v>513.54750987</v>
      </c>
      <c r="H9" s="20" t="n">
        <v>3.33428798</v>
      </c>
      <c r="I9" s="18" t="n">
        <v>491.11522904</v>
      </c>
      <c r="J9" s="20" t="n">
        <v>4.59756472</v>
      </c>
      <c r="K9" s="18" t="n">
        <v>480.07478077</v>
      </c>
      <c r="L9" s="20" t="n">
        <v>5.47441918</v>
      </c>
      <c r="M9" s="18" t="s">
        <v>481</v>
      </c>
      <c r="N9" s="20" t="s">
        <v>481</v>
      </c>
      <c r="O9" s="18" t="s">
        <v>481</v>
      </c>
      <c r="P9" s="20" t="s">
        <v>481</v>
      </c>
      <c r="Q9" s="18" t="n">
        <v>374.78530698</v>
      </c>
      <c r="R9" s="20" t="n">
        <v>11.62763904</v>
      </c>
      <c r="S9" s="18" t="s">
        <v>481</v>
      </c>
      <c r="T9" s="20" t="s">
        <v>481</v>
      </c>
      <c r="U9" s="18" t="n">
        <v>381.05763165</v>
      </c>
      <c r="V9" s="20" t="n">
        <v>8.865052390000001</v>
      </c>
    </row>
    <row r="10" spans="1:22">
      <c r="A10" s="15" t="s">
        <v>485</v>
      </c>
      <c r="B10" s="17" t="n">
        <v>20058</v>
      </c>
      <c r="C10" s="18">
        <f>(534.0/B10*100)</f>
        <v/>
      </c>
      <c r="D10" s="19" t="n">
        <v>19524</v>
      </c>
      <c r="E10" s="18" t="n">
        <v>535.46601978</v>
      </c>
      <c r="F10" s="20" t="n">
        <v>2.1618424</v>
      </c>
      <c r="G10" s="18" t="n">
        <v>525.91563154</v>
      </c>
      <c r="H10" s="20" t="n">
        <v>2.85739557</v>
      </c>
      <c r="I10" s="18" t="n">
        <v>520.4097963200001</v>
      </c>
      <c r="J10" s="20" t="n">
        <v>4.02750167</v>
      </c>
      <c r="K10" s="18" t="n">
        <v>512.72816401</v>
      </c>
      <c r="L10" s="20" t="n">
        <v>4.17928903</v>
      </c>
      <c r="M10" s="18" t="s">
        <v>481</v>
      </c>
      <c r="N10" s="20" t="s">
        <v>481</v>
      </c>
      <c r="O10" s="18" t="s">
        <v>481</v>
      </c>
      <c r="P10" s="20" t="s">
        <v>481</v>
      </c>
      <c r="Q10" s="18" t="s">
        <v>481</v>
      </c>
      <c r="R10" s="20" t="s">
        <v>481</v>
      </c>
      <c r="S10" s="18" t="s">
        <v>481</v>
      </c>
      <c r="T10" s="20" t="s">
        <v>481</v>
      </c>
      <c r="U10" s="18" t="n">
        <v>426.97651596</v>
      </c>
      <c r="V10" s="20" t="n">
        <v>8.86296845</v>
      </c>
    </row>
    <row r="11" spans="1:22">
      <c r="A11" s="15" t="s">
        <v>486</v>
      </c>
      <c r="B11" s="17" t="n">
        <v>7053</v>
      </c>
      <c r="C11" s="18">
        <f>(60.0/B11*100)</f>
        <v/>
      </c>
      <c r="D11" s="19" t="n">
        <v>6993</v>
      </c>
      <c r="E11" s="18" t="n">
        <v>449.4691874</v>
      </c>
      <c r="F11" s="20" t="n">
        <v>2.68028983</v>
      </c>
      <c r="G11" s="18" t="n">
        <v>452.55886568</v>
      </c>
      <c r="H11" s="20" t="n">
        <v>3.48965335</v>
      </c>
      <c r="I11" s="18" t="n">
        <v>439.72057767</v>
      </c>
      <c r="J11" s="20" t="n">
        <v>6.25883032</v>
      </c>
      <c r="K11" s="18" t="n">
        <v>433.59089394</v>
      </c>
      <c r="L11" s="20" t="n">
        <v>6.68317247</v>
      </c>
      <c r="M11" s="18" t="s">
        <v>481</v>
      </c>
      <c r="N11" s="20" t="s">
        <v>481</v>
      </c>
      <c r="O11" s="18" t="s">
        <v>481</v>
      </c>
      <c r="P11" s="20" t="s">
        <v>481</v>
      </c>
      <c r="Q11" s="18" t="s">
        <v>481</v>
      </c>
      <c r="R11" s="20" t="s">
        <v>481</v>
      </c>
      <c r="S11" s="18" t="s">
        <v>481</v>
      </c>
      <c r="T11" s="20" t="s">
        <v>481</v>
      </c>
      <c r="U11" s="18" t="n">
        <v>365.03850528</v>
      </c>
      <c r="V11" s="20" t="n">
        <v>10.76478693</v>
      </c>
    </row>
    <row r="12" spans="1:22">
      <c r="A12" s="15" t="s">
        <v>487</v>
      </c>
      <c r="B12" s="17" t="n">
        <v>6894</v>
      </c>
      <c r="C12" s="18">
        <f>(59.0/B12*100)</f>
        <v/>
      </c>
      <c r="D12" s="19" t="n">
        <v>6835</v>
      </c>
      <c r="E12" s="18" t="n">
        <v>497.24946533</v>
      </c>
      <c r="F12" s="20" t="n">
        <v>2.29565552</v>
      </c>
      <c r="G12" s="18" t="n">
        <v>505.31273953</v>
      </c>
      <c r="H12" s="20" t="n">
        <v>2.77967386</v>
      </c>
      <c r="I12" s="18" t="n">
        <v>492.35942096</v>
      </c>
      <c r="J12" s="20" t="n">
        <v>4.82003852</v>
      </c>
      <c r="K12" s="18" t="n">
        <v>488.0312763</v>
      </c>
      <c r="L12" s="20" t="n">
        <v>5.52399385</v>
      </c>
      <c r="M12" s="18" t="s">
        <v>481</v>
      </c>
      <c r="N12" s="20" t="s">
        <v>481</v>
      </c>
      <c r="O12" s="18" t="s">
        <v>481</v>
      </c>
      <c r="P12" s="20" t="s">
        <v>481</v>
      </c>
      <c r="Q12" s="18" t="n">
        <v>366.6777112</v>
      </c>
      <c r="R12" s="20" t="n">
        <v>14.39052153</v>
      </c>
      <c r="S12" s="18" t="s">
        <v>481</v>
      </c>
      <c r="T12" s="20" t="s">
        <v>481</v>
      </c>
      <c r="U12" s="18" t="n">
        <v>371.43853926</v>
      </c>
      <c r="V12" s="20" t="n">
        <v>10.17569284</v>
      </c>
    </row>
    <row r="13" spans="1:22">
      <c r="A13" s="15" t="s">
        <v>488</v>
      </c>
      <c r="B13" s="17" t="n">
        <v>7161</v>
      </c>
      <c r="C13" s="18">
        <f>(99.0/B13*100)</f>
        <v/>
      </c>
      <c r="D13" s="19" t="n">
        <v>7062</v>
      </c>
      <c r="E13" s="18" t="n">
        <v>509.27570779</v>
      </c>
      <c r="F13" s="20" t="n">
        <v>2.38872507</v>
      </c>
      <c r="G13" s="18" t="n">
        <v>509.00018229</v>
      </c>
      <c r="H13" s="20" t="n">
        <v>3.95867403</v>
      </c>
      <c r="I13" s="18" t="n">
        <v>497.62978615</v>
      </c>
      <c r="J13" s="20" t="n">
        <v>4.77446713</v>
      </c>
      <c r="K13" s="18" t="n">
        <v>488.9330173</v>
      </c>
      <c r="L13" s="20" t="n">
        <v>4.92584604</v>
      </c>
      <c r="M13" s="18" t="s">
        <v>481</v>
      </c>
      <c r="N13" s="20" t="s">
        <v>481</v>
      </c>
      <c r="O13" s="18" t="s">
        <v>481</v>
      </c>
      <c r="P13" s="20" t="s">
        <v>481</v>
      </c>
      <c r="Q13" s="18" t="n">
        <v>436.36003517</v>
      </c>
      <c r="R13" s="20" t="n">
        <v>6.43426798</v>
      </c>
      <c r="S13" s="18" t="s">
        <v>481</v>
      </c>
      <c r="T13" s="20" t="s">
        <v>481</v>
      </c>
      <c r="U13" s="18" t="n">
        <v>358.90354547</v>
      </c>
      <c r="V13" s="20" t="n">
        <v>12.60988692</v>
      </c>
    </row>
    <row r="14" spans="1:22">
      <c r="A14" s="15" t="s">
        <v>489</v>
      </c>
      <c r="B14" s="17" t="n">
        <v>5587</v>
      </c>
      <c r="C14" s="18">
        <f>(76.0/B14*100)</f>
        <v/>
      </c>
      <c r="D14" s="19" t="n">
        <v>5511</v>
      </c>
      <c r="E14" s="18" t="n">
        <v>536.25797141</v>
      </c>
      <c r="F14" s="20" t="n">
        <v>2.31375969</v>
      </c>
      <c r="G14" s="18" t="n">
        <v>536.806051</v>
      </c>
      <c r="H14" s="20" t="n">
        <v>3.51534416</v>
      </c>
      <c r="I14" s="18" t="n">
        <v>538.68647372</v>
      </c>
      <c r="J14" s="20" t="n">
        <v>5.48766556</v>
      </c>
      <c r="K14" s="18" t="n">
        <v>516.58904427</v>
      </c>
      <c r="L14" s="20" t="n">
        <v>6.72507059</v>
      </c>
      <c r="M14" s="18" t="s">
        <v>481</v>
      </c>
      <c r="N14" s="20" t="s">
        <v>481</v>
      </c>
      <c r="O14" s="18" t="s">
        <v>481</v>
      </c>
      <c r="P14" s="20" t="s">
        <v>481</v>
      </c>
      <c r="Q14" s="18" t="s">
        <v>481</v>
      </c>
      <c r="R14" s="20" t="s">
        <v>481</v>
      </c>
      <c r="S14" s="18" t="s">
        <v>481</v>
      </c>
      <c r="T14" s="20" t="s">
        <v>481</v>
      </c>
      <c r="U14" s="18" t="n">
        <v>416.04224662</v>
      </c>
      <c r="V14" s="20" t="n">
        <v>16.05606154</v>
      </c>
    </row>
    <row r="15" spans="1:22">
      <c r="A15" s="15" t="s">
        <v>490</v>
      </c>
      <c r="B15" s="17" t="n">
        <v>5882</v>
      </c>
      <c r="C15" s="18">
        <f>(53.0/B15*100)</f>
        <v/>
      </c>
      <c r="D15" s="19" t="n">
        <v>5829</v>
      </c>
      <c r="E15" s="18" t="n">
        <v>537.53634515</v>
      </c>
      <c r="F15" s="20" t="n">
        <v>2.74432218</v>
      </c>
      <c r="G15" s="18" t="n">
        <v>534.3642369299999</v>
      </c>
      <c r="H15" s="20" t="n">
        <v>3.04181564</v>
      </c>
      <c r="I15" s="18" t="n">
        <v>526.46933446</v>
      </c>
      <c r="J15" s="20" t="n">
        <v>4.31319137</v>
      </c>
      <c r="K15" s="18" t="n">
        <v>509.15586987</v>
      </c>
      <c r="L15" s="20" t="n">
        <v>5.59808023</v>
      </c>
      <c r="M15" s="18" t="s">
        <v>481</v>
      </c>
      <c r="N15" s="20" t="s">
        <v>481</v>
      </c>
      <c r="O15" s="18" t="s">
        <v>481</v>
      </c>
      <c r="P15" s="20" t="s">
        <v>481</v>
      </c>
      <c r="Q15" s="18" t="n">
        <v>375.95013089</v>
      </c>
      <c r="R15" s="20" t="n">
        <v>17.42774697</v>
      </c>
      <c r="S15" s="18" t="s">
        <v>481</v>
      </c>
      <c r="T15" s="20" t="s">
        <v>481</v>
      </c>
      <c r="U15" s="18" t="n">
        <v>413.3330718</v>
      </c>
      <c r="V15" s="20" t="n">
        <v>14.51532434</v>
      </c>
    </row>
    <row r="16" spans="1:22">
      <c r="A16" s="15" t="s">
        <v>491</v>
      </c>
      <c r="B16" s="17" t="n">
        <v>6108</v>
      </c>
      <c r="C16" s="18">
        <f>(112.0/B16*100)</f>
        <v/>
      </c>
      <c r="D16" s="19" t="n">
        <v>5996</v>
      </c>
      <c r="E16" s="18" t="n">
        <v>504.63177274</v>
      </c>
      <c r="F16" s="20" t="n">
        <v>2.25644026</v>
      </c>
      <c r="G16" s="18" t="n">
        <v>510.45930676</v>
      </c>
      <c r="H16" s="20" t="n">
        <v>3.55535564</v>
      </c>
      <c r="I16" s="18" t="n">
        <v>481.88275056</v>
      </c>
      <c r="J16" s="20" t="n">
        <v>5.35245027</v>
      </c>
      <c r="K16" s="18" t="n">
        <v>448.72609846</v>
      </c>
      <c r="L16" s="20" t="n">
        <v>6.80249904</v>
      </c>
      <c r="M16" s="18" t="s">
        <v>481</v>
      </c>
      <c r="N16" s="20" t="s">
        <v>481</v>
      </c>
      <c r="O16" s="18" t="s">
        <v>481</v>
      </c>
      <c r="P16" s="20" t="s">
        <v>481</v>
      </c>
      <c r="Q16" s="18" t="s">
        <v>481</v>
      </c>
      <c r="R16" s="20" t="s">
        <v>481</v>
      </c>
      <c r="S16" s="18" t="s">
        <v>481</v>
      </c>
      <c r="T16" s="20" t="s">
        <v>481</v>
      </c>
      <c r="U16" s="18" t="n">
        <v>349.23556448</v>
      </c>
      <c r="V16" s="20" t="n">
        <v>9.671905369999999</v>
      </c>
    </row>
    <row r="17" spans="1:22">
      <c r="A17" s="15" t="s">
        <v>492</v>
      </c>
      <c r="B17" s="17" t="n">
        <v>6504</v>
      </c>
      <c r="C17" s="18">
        <f>(765.0/B17*100)</f>
        <v/>
      </c>
      <c r="D17" s="19" t="n">
        <v>5739</v>
      </c>
      <c r="E17" s="18" t="n">
        <v>524.5980429</v>
      </c>
      <c r="F17" s="20" t="n">
        <v>2.8669247</v>
      </c>
      <c r="G17" s="18" t="n">
        <v>518.60031808</v>
      </c>
      <c r="H17" s="20" t="n">
        <v>3.84681791</v>
      </c>
      <c r="I17" s="18" t="n">
        <v>507.90578152</v>
      </c>
      <c r="J17" s="20" t="n">
        <v>6.96889176</v>
      </c>
      <c r="K17" s="18" t="n">
        <v>489.28322477</v>
      </c>
      <c r="L17" s="20" t="n">
        <v>7.15551124</v>
      </c>
      <c r="M17" s="18" t="s">
        <v>481</v>
      </c>
      <c r="N17" s="20" t="s">
        <v>481</v>
      </c>
      <c r="O17" s="18" t="s">
        <v>481</v>
      </c>
      <c r="P17" s="20" t="s">
        <v>481</v>
      </c>
      <c r="Q17" s="18" t="n">
        <v>360.48925247</v>
      </c>
      <c r="R17" s="20" t="n">
        <v>12.44339086</v>
      </c>
      <c r="S17" s="18" t="s">
        <v>481</v>
      </c>
      <c r="T17" s="20" t="s">
        <v>481</v>
      </c>
      <c r="U17" s="18" t="n">
        <v>404.04718285</v>
      </c>
      <c r="V17" s="20" t="n">
        <v>10.92902435</v>
      </c>
    </row>
    <row r="18" spans="1:22">
      <c r="A18" s="15" t="s">
        <v>493</v>
      </c>
      <c r="B18" s="17" t="n">
        <v>5532</v>
      </c>
      <c r="C18" s="18">
        <f>(28.0/B18*100)</f>
        <v/>
      </c>
      <c r="D18" s="19" t="n">
        <v>5504</v>
      </c>
      <c r="E18" s="18" t="n">
        <v>455.97474376</v>
      </c>
      <c r="F18" s="20" t="n">
        <v>3.94102653</v>
      </c>
      <c r="G18" s="18" t="n">
        <v>468.68514287</v>
      </c>
      <c r="H18" s="20" t="n">
        <v>4.29070843</v>
      </c>
      <c r="I18" s="18" t="n">
        <v>453.86440712</v>
      </c>
      <c r="J18" s="20" t="n">
        <v>8.571581979999999</v>
      </c>
      <c r="K18" s="18" t="n">
        <v>433.67735543</v>
      </c>
      <c r="L18" s="20" t="n">
        <v>7.84433874</v>
      </c>
      <c r="M18" s="18" t="s">
        <v>481</v>
      </c>
      <c r="N18" s="20" t="s">
        <v>481</v>
      </c>
      <c r="O18" s="18" t="s">
        <v>481</v>
      </c>
      <c r="P18" s="20" t="s">
        <v>481</v>
      </c>
      <c r="Q18" s="18" t="s">
        <v>481</v>
      </c>
      <c r="R18" s="20" t="s">
        <v>481</v>
      </c>
      <c r="S18" s="18" t="s">
        <v>481</v>
      </c>
      <c r="T18" s="20" t="s">
        <v>481</v>
      </c>
      <c r="U18" s="18" t="n">
        <v>355.43723802</v>
      </c>
      <c r="V18" s="20" t="n">
        <v>11.27072068</v>
      </c>
    </row>
    <row r="19" spans="1:22">
      <c r="A19" s="15" t="s">
        <v>494</v>
      </c>
      <c r="B19" s="17" t="n">
        <v>5658</v>
      </c>
      <c r="C19" s="18">
        <f>(80.0/B19*100)</f>
        <v/>
      </c>
      <c r="D19" s="19" t="n">
        <v>5578</v>
      </c>
      <c r="E19" s="18" t="n">
        <v>479.82367202</v>
      </c>
      <c r="F19" s="20" t="n">
        <v>3.035912</v>
      </c>
      <c r="G19" s="18" t="n">
        <v>489.80570487</v>
      </c>
      <c r="H19" s="20" t="n">
        <v>3.56029718</v>
      </c>
      <c r="I19" s="18" t="n">
        <v>474.96103705</v>
      </c>
      <c r="J19" s="20" t="n">
        <v>4.56309738</v>
      </c>
      <c r="K19" s="18" t="n">
        <v>453.24219793</v>
      </c>
      <c r="L19" s="20" t="n">
        <v>4.56883824</v>
      </c>
      <c r="M19" s="18" t="s">
        <v>481</v>
      </c>
      <c r="N19" s="20" t="s">
        <v>481</v>
      </c>
      <c r="O19" s="18" t="s">
        <v>481</v>
      </c>
      <c r="P19" s="20" t="s">
        <v>481</v>
      </c>
      <c r="Q19" s="18" t="s">
        <v>481</v>
      </c>
      <c r="R19" s="20" t="s">
        <v>481</v>
      </c>
      <c r="S19" s="18" t="s">
        <v>481</v>
      </c>
      <c r="T19" s="20" t="s">
        <v>481</v>
      </c>
      <c r="U19" s="18" t="n">
        <v>378.52326647</v>
      </c>
      <c r="V19" s="20" t="n">
        <v>14.32421112</v>
      </c>
    </row>
    <row r="20" spans="1:22">
      <c r="A20" s="15" t="s">
        <v>495</v>
      </c>
      <c r="B20" s="17" t="n">
        <v>3371</v>
      </c>
      <c r="C20" s="18">
        <f>(75.0/B20*100)</f>
        <v/>
      </c>
      <c r="D20" s="19" t="n">
        <v>3296</v>
      </c>
      <c r="E20" s="18" t="n">
        <v>478.54914362</v>
      </c>
      <c r="F20" s="20" t="n">
        <v>1.81615934</v>
      </c>
      <c r="G20" s="18" t="n">
        <v>467.19143087</v>
      </c>
      <c r="H20" s="20" t="n">
        <v>5.65007567</v>
      </c>
      <c r="I20" s="18" t="n">
        <v>464.17737875</v>
      </c>
      <c r="J20" s="20" t="n">
        <v>8.75516548</v>
      </c>
      <c r="K20" s="18" t="n">
        <v>450.10894863</v>
      </c>
      <c r="L20" s="20" t="n">
        <v>10.48949652</v>
      </c>
      <c r="M20" s="18" t="s">
        <v>481</v>
      </c>
      <c r="N20" s="20" t="s">
        <v>481</v>
      </c>
      <c r="O20" s="18" t="s">
        <v>481</v>
      </c>
      <c r="P20" s="20" t="s">
        <v>481</v>
      </c>
      <c r="Q20" s="18" t="s">
        <v>481</v>
      </c>
      <c r="R20" s="20" t="s">
        <v>481</v>
      </c>
      <c r="S20" s="18" t="s">
        <v>481</v>
      </c>
      <c r="T20" s="20" t="s">
        <v>481</v>
      </c>
      <c r="U20" s="18" t="n">
        <v>360.18534794</v>
      </c>
      <c r="V20" s="20" t="n">
        <v>12.95428616</v>
      </c>
    </row>
    <row r="21" spans="1:22">
      <c r="A21" s="15" t="s">
        <v>496</v>
      </c>
      <c r="B21" s="17" t="n">
        <v>5741</v>
      </c>
      <c r="C21" s="18">
        <f>(45.0/B21*100)</f>
        <v/>
      </c>
      <c r="D21" s="19" t="n">
        <v>5696</v>
      </c>
      <c r="E21" s="18" t="n">
        <v>502.93978181</v>
      </c>
      <c r="F21" s="20" t="n">
        <v>2.39146498</v>
      </c>
      <c r="G21" s="18" t="n">
        <v>503.87184512</v>
      </c>
      <c r="H21" s="20" t="n">
        <v>3.32075676</v>
      </c>
      <c r="I21" s="18" t="n">
        <v>510.75763555</v>
      </c>
      <c r="J21" s="20" t="n">
        <v>5.15868319</v>
      </c>
      <c r="K21" s="18" t="n">
        <v>493.82458451</v>
      </c>
      <c r="L21" s="20" t="n">
        <v>6.9638621</v>
      </c>
      <c r="M21" s="18" t="s">
        <v>481</v>
      </c>
      <c r="N21" s="20" t="s">
        <v>481</v>
      </c>
      <c r="O21" s="18" t="s">
        <v>481</v>
      </c>
      <c r="P21" s="20" t="s">
        <v>481</v>
      </c>
      <c r="Q21" s="18" t="s">
        <v>481</v>
      </c>
      <c r="R21" s="20" t="s">
        <v>481</v>
      </c>
      <c r="S21" s="18" t="s">
        <v>481</v>
      </c>
      <c r="T21" s="20" t="s">
        <v>481</v>
      </c>
      <c r="U21" s="18" t="n">
        <v>406.17976687</v>
      </c>
      <c r="V21" s="20" t="n">
        <v>17.55981691</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466.55281214</v>
      </c>
      <c r="R22" s="20" t="n">
        <v>3.43755424</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480.54676244</v>
      </c>
      <c r="R23" s="20" t="n">
        <v>2.51595285</v>
      </c>
      <c r="S23" s="18" t="s">
        <v>481</v>
      </c>
      <c r="T23" s="20" t="s">
        <v>481</v>
      </c>
      <c r="U23" s="18" t="s">
        <v>481</v>
      </c>
      <c r="V23" s="20" t="s">
        <v>481</v>
      </c>
    </row>
    <row r="24" spans="1:22">
      <c r="A24" s="15" t="s">
        <v>499</v>
      </c>
      <c r="B24" s="17" t="n">
        <v>6647</v>
      </c>
      <c r="C24" s="18">
        <f>(7.0/B24*100)</f>
        <v/>
      </c>
      <c r="D24" s="19" t="n">
        <v>6640</v>
      </c>
      <c r="E24" s="18" t="n">
        <v>535.65357092</v>
      </c>
      <c r="F24" s="20" t="n">
        <v>3.05730442</v>
      </c>
      <c r="G24" s="18" t="n">
        <v>552.110674</v>
      </c>
      <c r="H24" s="20" t="n">
        <v>3.3977193</v>
      </c>
      <c r="I24" s="18" t="n">
        <v>536.78631506</v>
      </c>
      <c r="J24" s="20" t="n">
        <v>5.78485606</v>
      </c>
      <c r="K24" s="18" t="n">
        <v>526.31570183</v>
      </c>
      <c r="L24" s="20" t="n">
        <v>6.46027933</v>
      </c>
      <c r="M24" s="18" t="s">
        <v>481</v>
      </c>
      <c r="N24" s="20" t="s">
        <v>481</v>
      </c>
      <c r="O24" s="18" t="s">
        <v>481</v>
      </c>
      <c r="P24" s="20" t="s">
        <v>481</v>
      </c>
      <c r="Q24" s="18" t="s">
        <v>481</v>
      </c>
      <c r="R24" s="20" t="s">
        <v>481</v>
      </c>
      <c r="S24" s="18" t="s">
        <v>481</v>
      </c>
      <c r="T24" s="20" t="s">
        <v>481</v>
      </c>
      <c r="U24" s="18" t="n">
        <v>421.2817507</v>
      </c>
      <c r="V24" s="20" t="n">
        <v>22.09546205</v>
      </c>
    </row>
    <row r="25" spans="1:22">
      <c r="A25" s="15" t="s">
        <v>500</v>
      </c>
      <c r="B25" s="17" t="n">
        <v>5581</v>
      </c>
      <c r="C25" s="18">
        <f>(25.0/B25*100)</f>
        <v/>
      </c>
      <c r="D25" s="19" t="n">
        <v>5556</v>
      </c>
      <c r="E25" s="18" t="n">
        <v>509.15002227</v>
      </c>
      <c r="F25" s="20" t="n">
        <v>3.17469219</v>
      </c>
      <c r="G25" s="18" t="n">
        <v>529.7608066499999</v>
      </c>
      <c r="H25" s="20" t="n">
        <v>4.27429464</v>
      </c>
      <c r="I25" s="18" t="n">
        <v>518.54769455</v>
      </c>
      <c r="J25" s="20" t="n">
        <v>5.92019502</v>
      </c>
      <c r="K25" s="18" t="n">
        <v>529.5147002800001</v>
      </c>
      <c r="L25" s="20" t="n">
        <v>4.72127072</v>
      </c>
      <c r="M25" s="18" t="s">
        <v>481</v>
      </c>
      <c r="N25" s="20" t="s">
        <v>481</v>
      </c>
      <c r="O25" s="18" t="s">
        <v>481</v>
      </c>
      <c r="P25" s="20" t="s">
        <v>481</v>
      </c>
      <c r="Q25" s="18" t="s">
        <v>481</v>
      </c>
      <c r="R25" s="20" t="s">
        <v>481</v>
      </c>
      <c r="S25" s="18" t="s">
        <v>481</v>
      </c>
      <c r="T25" s="20" t="s">
        <v>481</v>
      </c>
      <c r="U25" s="18" t="n">
        <v>398.35612389</v>
      </c>
      <c r="V25" s="20" t="n">
        <v>20.90265882</v>
      </c>
    </row>
    <row r="26" spans="1:22">
      <c r="A26" s="15" t="s">
        <v>501</v>
      </c>
      <c r="B26" s="17" t="n">
        <v>4869</v>
      </c>
      <c r="C26" s="18">
        <f>(39.0/B26*100)</f>
        <v/>
      </c>
      <c r="D26" s="19" t="n">
        <v>4830</v>
      </c>
      <c r="E26" s="18" t="n">
        <v>493.95198985</v>
      </c>
      <c r="F26" s="20" t="n">
        <v>2.08665443</v>
      </c>
      <c r="G26" s="18" t="n">
        <v>493.34145343</v>
      </c>
      <c r="H26" s="20" t="n">
        <v>2.54782438</v>
      </c>
      <c r="I26" s="18" t="n">
        <v>485.36470291</v>
      </c>
      <c r="J26" s="20" t="n">
        <v>3.82597206</v>
      </c>
      <c r="K26" s="18" t="n">
        <v>480.81616919</v>
      </c>
      <c r="L26" s="20" t="n">
        <v>4.34125786</v>
      </c>
      <c r="M26" s="18" t="s">
        <v>481</v>
      </c>
      <c r="N26" s="20" t="s">
        <v>481</v>
      </c>
      <c r="O26" s="18" t="s">
        <v>481</v>
      </c>
      <c r="P26" s="20" t="s">
        <v>481</v>
      </c>
      <c r="Q26" s="18" t="s">
        <v>481</v>
      </c>
      <c r="R26" s="20" t="s">
        <v>481</v>
      </c>
      <c r="S26" s="18" t="s">
        <v>481</v>
      </c>
      <c r="T26" s="20" t="s">
        <v>481</v>
      </c>
      <c r="U26" s="18" t="n">
        <v>409.74840729</v>
      </c>
      <c r="V26" s="20" t="n">
        <v>13.5747478</v>
      </c>
    </row>
    <row r="27" spans="1:22">
      <c r="A27" s="15" t="s">
        <v>502</v>
      </c>
      <c r="B27" s="17" t="n">
        <v>5299</v>
      </c>
      <c r="C27" s="18">
        <f>(22.0/B27*100)</f>
        <v/>
      </c>
      <c r="D27" s="19" t="n">
        <v>5277</v>
      </c>
      <c r="E27" s="18" t="n">
        <v>487.37397727</v>
      </c>
      <c r="F27" s="20" t="n">
        <v>1.37089347</v>
      </c>
      <c r="G27" s="18" t="n">
        <v>487.94862706</v>
      </c>
      <c r="H27" s="20" t="n">
        <v>3.24103931</v>
      </c>
      <c r="I27" s="18" t="n">
        <v>476.34780155</v>
      </c>
      <c r="J27" s="20" t="n">
        <v>6.57772142</v>
      </c>
      <c r="K27" s="18" t="n">
        <v>466.08390803</v>
      </c>
      <c r="L27" s="20" t="n">
        <v>5.80401281</v>
      </c>
      <c r="M27" s="18" t="s">
        <v>481</v>
      </c>
      <c r="N27" s="20" t="s">
        <v>481</v>
      </c>
      <c r="O27" s="18" t="s">
        <v>481</v>
      </c>
      <c r="P27" s="20" t="s">
        <v>481</v>
      </c>
      <c r="Q27" s="18" t="s">
        <v>481</v>
      </c>
      <c r="R27" s="20" t="s">
        <v>481</v>
      </c>
      <c r="S27" s="18" t="s">
        <v>481</v>
      </c>
      <c r="T27" s="20" t="s">
        <v>481</v>
      </c>
      <c r="U27" s="18" t="n">
        <v>381.92456424</v>
      </c>
      <c r="V27" s="20" t="n">
        <v>8.102862699999999</v>
      </c>
    </row>
    <row r="28" spans="1:22">
      <c r="A28" s="15" t="s">
        <v>503</v>
      </c>
      <c r="B28" s="17" t="n">
        <v>7568</v>
      </c>
      <c r="C28" s="18">
        <f>(80.0/B28*100)</f>
        <v/>
      </c>
      <c r="D28" s="19" t="n">
        <v>7488</v>
      </c>
      <c r="E28" s="18" t="n">
        <v>413.35830806</v>
      </c>
      <c r="F28" s="20" t="n">
        <v>2.42675494</v>
      </c>
      <c r="G28" s="18" t="n">
        <v>422.68117408</v>
      </c>
      <c r="H28" s="20" t="n">
        <v>3.08990344</v>
      </c>
      <c r="I28" s="18" t="n">
        <v>419.36001494</v>
      </c>
      <c r="J28" s="20" t="n">
        <v>3.78744222</v>
      </c>
      <c r="K28" s="18" t="n">
        <v>415.72691479</v>
      </c>
      <c r="L28" s="20" t="n">
        <v>4.04933565</v>
      </c>
      <c r="M28" s="18" t="s">
        <v>481</v>
      </c>
      <c r="N28" s="20" t="s">
        <v>481</v>
      </c>
      <c r="O28" s="18" t="s">
        <v>481</v>
      </c>
      <c r="P28" s="20" t="s">
        <v>481</v>
      </c>
      <c r="Q28" s="18" t="s">
        <v>481</v>
      </c>
      <c r="R28" s="20" t="s">
        <v>481</v>
      </c>
      <c r="S28" s="18" t="s">
        <v>481</v>
      </c>
      <c r="T28" s="20" t="s">
        <v>481</v>
      </c>
      <c r="U28" s="18" t="n">
        <v>371.56937176</v>
      </c>
      <c r="V28" s="20" t="n">
        <v>12.57786713</v>
      </c>
    </row>
    <row r="29" spans="1:22">
      <c r="A29" s="15" t="s">
        <v>504</v>
      </c>
      <c r="B29" s="17" t="n">
        <v>5385</v>
      </c>
      <c r="C29" s="18">
        <f>(30.0/B29*100)</f>
        <v/>
      </c>
      <c r="D29" s="19" t="n">
        <v>5355</v>
      </c>
      <c r="E29" s="18" t="n">
        <v>516.6870451999999</v>
      </c>
      <c r="F29" s="20" t="n">
        <v>2.46694743</v>
      </c>
      <c r="G29" s="18" t="n">
        <v>505.29129337</v>
      </c>
      <c r="H29" s="20" t="n">
        <v>3.92119214</v>
      </c>
      <c r="I29" s="18" t="n">
        <v>511.59405327</v>
      </c>
      <c r="J29" s="20" t="n">
        <v>8.59589676</v>
      </c>
      <c r="K29" s="18" t="n">
        <v>497.44883046</v>
      </c>
      <c r="L29" s="20" t="n">
        <v>8.44180471</v>
      </c>
      <c r="M29" s="18" t="s">
        <v>481</v>
      </c>
      <c r="N29" s="20" t="s">
        <v>481</v>
      </c>
      <c r="O29" s="18" t="s">
        <v>481</v>
      </c>
      <c r="P29" s="20" t="s">
        <v>481</v>
      </c>
      <c r="Q29" s="18" t="n">
        <v>358.28551468</v>
      </c>
      <c r="R29" s="20" t="n">
        <v>8.567023300000001</v>
      </c>
      <c r="S29" s="18" t="s">
        <v>481</v>
      </c>
      <c r="T29" s="20" t="s">
        <v>481</v>
      </c>
      <c r="U29" s="18" t="n">
        <v>383.67244905</v>
      </c>
      <c r="V29" s="20" t="n">
        <v>18.36089149</v>
      </c>
    </row>
    <row r="30" spans="1:22">
      <c r="A30" s="15" t="s">
        <v>505</v>
      </c>
      <c r="B30" s="17" t="n">
        <v>4520</v>
      </c>
      <c r="C30" s="18">
        <f>(110.0/B30*100)</f>
        <v/>
      </c>
      <c r="D30" s="19" t="n">
        <v>4410</v>
      </c>
      <c r="E30" s="18" t="n">
        <v>523.91948359</v>
      </c>
      <c r="F30" s="20" t="n">
        <v>3.08265479</v>
      </c>
      <c r="G30" s="18" t="n">
        <v>515.63023006</v>
      </c>
      <c r="H30" s="20" t="n">
        <v>3.91652045</v>
      </c>
      <c r="I30" s="18" t="n">
        <v>499.40821666</v>
      </c>
      <c r="J30" s="20" t="n">
        <v>5.32665654</v>
      </c>
      <c r="K30" s="18" t="n">
        <v>503.80984671</v>
      </c>
      <c r="L30" s="20" t="n">
        <v>4.8762877</v>
      </c>
      <c r="M30" s="18" t="s">
        <v>481</v>
      </c>
      <c r="N30" s="20" t="s">
        <v>481</v>
      </c>
      <c r="O30" s="18" t="s">
        <v>481</v>
      </c>
      <c r="P30" s="20" t="s">
        <v>481</v>
      </c>
      <c r="Q30" s="18" t="s">
        <v>481</v>
      </c>
      <c r="R30" s="20" t="s">
        <v>481</v>
      </c>
      <c r="S30" s="18" t="s">
        <v>481</v>
      </c>
      <c r="T30" s="20" t="s">
        <v>481</v>
      </c>
      <c r="U30" s="18" t="n">
        <v>393.53755968</v>
      </c>
      <c r="V30" s="20" t="n">
        <v>13.40788104</v>
      </c>
    </row>
    <row r="31" spans="1:22">
      <c r="A31" s="15" t="s">
        <v>506</v>
      </c>
      <c r="B31" s="17" t="n">
        <v>5456</v>
      </c>
      <c r="C31" s="18">
        <f>(127.0/B31*100)</f>
        <v/>
      </c>
      <c r="D31" s="19" t="n">
        <v>5329</v>
      </c>
      <c r="E31" s="18" t="n">
        <v>504.44042596</v>
      </c>
      <c r="F31" s="20" t="n">
        <v>2.31073039</v>
      </c>
      <c r="G31" s="18" t="n">
        <v>502.972901</v>
      </c>
      <c r="H31" s="20" t="n">
        <v>3.48689223</v>
      </c>
      <c r="I31" s="18" t="n">
        <v>493.42900119</v>
      </c>
      <c r="J31" s="20" t="n">
        <v>6.70897961</v>
      </c>
      <c r="K31" s="18" t="n">
        <v>472.48722844</v>
      </c>
      <c r="L31" s="20" t="n">
        <v>6.63270975</v>
      </c>
      <c r="M31" s="18" t="s">
        <v>481</v>
      </c>
      <c r="N31" s="20" t="s">
        <v>481</v>
      </c>
      <c r="O31" s="18" t="s">
        <v>481</v>
      </c>
      <c r="P31" s="20" t="s">
        <v>481</v>
      </c>
      <c r="Q31" s="18" t="s">
        <v>481</v>
      </c>
      <c r="R31" s="20" t="s">
        <v>481</v>
      </c>
      <c r="S31" s="18" t="s">
        <v>481</v>
      </c>
      <c r="T31" s="20" t="s">
        <v>481</v>
      </c>
      <c r="U31" s="18" t="n">
        <v>396.18647982</v>
      </c>
      <c r="V31" s="20" t="n">
        <v>9.05991407</v>
      </c>
    </row>
    <row r="32" spans="1:22">
      <c r="A32" s="15" t="s">
        <v>507</v>
      </c>
      <c r="B32" s="17" t="n">
        <v>4478</v>
      </c>
      <c r="C32" s="18">
        <f>(5.0/B32*100)</f>
        <v/>
      </c>
      <c r="D32" s="19" t="n">
        <v>4473</v>
      </c>
      <c r="E32" s="18" t="n">
        <v>499.70386763</v>
      </c>
      <c r="F32" s="20" t="n">
        <v>2.94479234</v>
      </c>
      <c r="G32" s="18" t="n">
        <v>506.07275494</v>
      </c>
      <c r="H32" s="20" t="n">
        <v>3.34647278</v>
      </c>
      <c r="I32" s="18" t="n">
        <v>505.63401721</v>
      </c>
      <c r="J32" s="20" t="n">
        <v>5.2884938</v>
      </c>
      <c r="K32" s="18" t="n">
        <v>504.17673894</v>
      </c>
      <c r="L32" s="20" t="n">
        <v>5.99322756</v>
      </c>
      <c r="M32" s="18" t="s">
        <v>481</v>
      </c>
      <c r="N32" s="20" t="s">
        <v>481</v>
      </c>
      <c r="O32" s="18" t="s">
        <v>481</v>
      </c>
      <c r="P32" s="20" t="s">
        <v>481</v>
      </c>
      <c r="Q32" s="18" t="s">
        <v>481</v>
      </c>
      <c r="R32" s="20" t="s">
        <v>481</v>
      </c>
      <c r="S32" s="18" t="s">
        <v>481</v>
      </c>
      <c r="T32" s="20" t="s">
        <v>481</v>
      </c>
      <c r="U32" s="18" t="n">
        <v>410.30437619</v>
      </c>
      <c r="V32" s="20" t="n">
        <v>19.4768173</v>
      </c>
    </row>
    <row r="33" spans="1:22">
      <c r="A33" s="15" t="s">
        <v>508</v>
      </c>
      <c r="B33" s="17" t="n">
        <v>7325</v>
      </c>
      <c r="C33" s="18">
        <f>(76.0/B33*100)</f>
        <v/>
      </c>
      <c r="D33" s="19" t="n">
        <v>7249</v>
      </c>
      <c r="E33" s="18" t="n">
        <v>505.9029016</v>
      </c>
      <c r="F33" s="20" t="n">
        <v>2.5467715</v>
      </c>
      <c r="G33" s="18" t="n">
        <v>501.05281143</v>
      </c>
      <c r="H33" s="20" t="n">
        <v>4.04931155</v>
      </c>
      <c r="I33" s="18" t="n">
        <v>476.68588445</v>
      </c>
      <c r="J33" s="20" t="n">
        <v>5.75997203</v>
      </c>
      <c r="K33" s="18" t="n">
        <v>481.96511709</v>
      </c>
      <c r="L33" s="20" t="n">
        <v>7.85240759</v>
      </c>
      <c r="M33" s="18" t="s">
        <v>481</v>
      </c>
      <c r="N33" s="20" t="s">
        <v>481</v>
      </c>
      <c r="O33" s="18" t="s">
        <v>481</v>
      </c>
      <c r="P33" s="20" t="s">
        <v>481</v>
      </c>
      <c r="Q33" s="18" t="s">
        <v>481</v>
      </c>
      <c r="R33" s="20" t="s">
        <v>481</v>
      </c>
      <c r="S33" s="18" t="s">
        <v>481</v>
      </c>
      <c r="T33" s="20" t="s">
        <v>481</v>
      </c>
      <c r="U33" s="18" t="n">
        <v>391.1073078</v>
      </c>
      <c r="V33" s="20" t="n">
        <v>12.61087093</v>
      </c>
    </row>
    <row r="34" spans="1:22">
      <c r="A34" s="15" t="s">
        <v>509</v>
      </c>
      <c r="B34" s="17" t="n">
        <v>6350</v>
      </c>
      <c r="C34" s="18">
        <f>(40.0/B34*100)</f>
        <v/>
      </c>
      <c r="D34" s="19" t="n">
        <v>6310</v>
      </c>
      <c r="E34" s="18" t="n">
        <v>467.06215649</v>
      </c>
      <c r="F34" s="20" t="n">
        <v>3.00555899</v>
      </c>
      <c r="G34" s="18" t="n">
        <v>470.44717591</v>
      </c>
      <c r="H34" s="20" t="n">
        <v>3.40302311</v>
      </c>
      <c r="I34" s="18" t="n">
        <v>469.34783745</v>
      </c>
      <c r="J34" s="20" t="n">
        <v>4.24814338</v>
      </c>
      <c r="K34" s="18" t="n">
        <v>466.05617946</v>
      </c>
      <c r="L34" s="20" t="n">
        <v>3.94982067</v>
      </c>
      <c r="M34" s="18" t="s">
        <v>481</v>
      </c>
      <c r="N34" s="20" t="s">
        <v>481</v>
      </c>
      <c r="O34" s="18" t="s">
        <v>481</v>
      </c>
      <c r="P34" s="20" t="s">
        <v>481</v>
      </c>
      <c r="Q34" s="18" t="n">
        <v>306.56969545</v>
      </c>
      <c r="R34" s="20" t="n">
        <v>10.27624616</v>
      </c>
      <c r="S34" s="18" t="s">
        <v>481</v>
      </c>
      <c r="T34" s="20" t="s">
        <v>481</v>
      </c>
      <c r="U34" s="18" t="n">
        <v>358.47231516</v>
      </c>
      <c r="V34" s="20" t="n">
        <v>11.33317212</v>
      </c>
    </row>
    <row r="35" spans="1:22">
      <c r="A35" s="15" t="s">
        <v>510</v>
      </c>
      <c r="B35" s="17" t="n">
        <v>6406</v>
      </c>
      <c r="C35" s="18">
        <f>(42.0/B35*100)</f>
        <v/>
      </c>
      <c r="D35" s="19" t="n">
        <v>6364</v>
      </c>
      <c r="E35" s="18" t="n">
        <v>517.18363821</v>
      </c>
      <c r="F35" s="20" t="n">
        <v>1.93185932</v>
      </c>
      <c r="G35" s="18" t="n">
        <v>520.78889932</v>
      </c>
      <c r="H35" s="20" t="n">
        <v>3.66486911</v>
      </c>
      <c r="I35" s="18" t="n">
        <v>505.25962167</v>
      </c>
      <c r="J35" s="20" t="n">
        <v>4.96862156</v>
      </c>
      <c r="K35" s="18" t="n">
        <v>486.67863241</v>
      </c>
      <c r="L35" s="20" t="n">
        <v>8.40639032</v>
      </c>
      <c r="M35" s="18" t="s">
        <v>481</v>
      </c>
      <c r="N35" s="20" t="s">
        <v>481</v>
      </c>
      <c r="O35" s="18" t="s">
        <v>481</v>
      </c>
      <c r="P35" s="20" t="s">
        <v>481</v>
      </c>
      <c r="Q35" s="18" t="n">
        <v>374.85244494</v>
      </c>
      <c r="R35" s="20" t="n">
        <v>5.84040672</v>
      </c>
      <c r="S35" s="18" t="s">
        <v>481</v>
      </c>
      <c r="T35" s="20" t="s">
        <v>481</v>
      </c>
      <c r="U35" s="18" t="n">
        <v>405.04881511</v>
      </c>
      <c r="V35" s="20" t="n">
        <v>12.78168195</v>
      </c>
    </row>
    <row r="36" spans="1:22">
      <c r="A36" s="15" t="s">
        <v>511</v>
      </c>
      <c r="B36" s="17" t="n">
        <v>6736</v>
      </c>
      <c r="C36" s="18">
        <f>(33.0/B36*100)</f>
        <v/>
      </c>
      <c r="D36" s="19" t="n">
        <v>6703</v>
      </c>
      <c r="E36" s="18" t="n">
        <v>494.56331482</v>
      </c>
      <c r="F36" s="20" t="n">
        <v>2.19464909</v>
      </c>
      <c r="G36" s="18" t="n">
        <v>498.81178636</v>
      </c>
      <c r="H36" s="20" t="n">
        <v>3.1750322</v>
      </c>
      <c r="I36" s="18" t="n">
        <v>484.05184303</v>
      </c>
      <c r="J36" s="20" t="n">
        <v>6.43206621</v>
      </c>
      <c r="K36" s="18" t="n">
        <v>471.55733014</v>
      </c>
      <c r="L36" s="20" t="n">
        <v>6.74805007</v>
      </c>
      <c r="M36" s="18" t="s">
        <v>481</v>
      </c>
      <c r="N36" s="20" t="s">
        <v>481</v>
      </c>
      <c r="O36" s="18" t="s">
        <v>481</v>
      </c>
      <c r="P36" s="20" t="s">
        <v>481</v>
      </c>
      <c r="Q36" s="18" t="s">
        <v>481</v>
      </c>
      <c r="R36" s="20" t="s">
        <v>481</v>
      </c>
      <c r="S36" s="18" t="s">
        <v>481</v>
      </c>
      <c r="T36" s="20" t="s">
        <v>481</v>
      </c>
      <c r="U36" s="18" t="n">
        <v>382.54377849</v>
      </c>
      <c r="V36" s="20" t="n">
        <v>16.95865693</v>
      </c>
    </row>
    <row r="37" spans="1:22">
      <c r="A37" s="15" t="s">
        <v>512</v>
      </c>
      <c r="B37" s="17" t="n">
        <v>5458</v>
      </c>
      <c r="C37" s="18">
        <f>(69.0/B37*100)</f>
        <v/>
      </c>
      <c r="D37" s="19" t="n">
        <v>5389</v>
      </c>
      <c r="E37" s="18" t="n">
        <v>501.92518874</v>
      </c>
      <c r="F37" s="20" t="n">
        <v>3.63966096</v>
      </c>
      <c r="G37" s="18" t="n">
        <v>499.56162828</v>
      </c>
      <c r="H37" s="20" t="n">
        <v>4.44104358</v>
      </c>
      <c r="I37" s="18" t="n">
        <v>484.56905973</v>
      </c>
      <c r="J37" s="20" t="n">
        <v>6.32018018</v>
      </c>
      <c r="K37" s="18" t="n">
        <v>459.91030074</v>
      </c>
      <c r="L37" s="20" t="n">
        <v>6.12384691</v>
      </c>
      <c r="M37" s="18" t="s">
        <v>481</v>
      </c>
      <c r="N37" s="20" t="s">
        <v>481</v>
      </c>
      <c r="O37" s="18" t="s">
        <v>481</v>
      </c>
      <c r="P37" s="20" t="s">
        <v>481</v>
      </c>
      <c r="Q37" s="18" t="s">
        <v>481</v>
      </c>
      <c r="R37" s="20" t="s">
        <v>481</v>
      </c>
      <c r="S37" s="18" t="s">
        <v>481</v>
      </c>
      <c r="T37" s="20" t="s">
        <v>481</v>
      </c>
      <c r="U37" s="18" t="n">
        <v>368.73797464</v>
      </c>
      <c r="V37" s="20" t="n">
        <v>8.86098739</v>
      </c>
    </row>
    <row r="38" spans="1:22">
      <c r="A38" s="15" t="s">
        <v>513</v>
      </c>
      <c r="B38" s="17" t="n">
        <v>5860</v>
      </c>
      <c r="C38" s="18">
        <f>(17.0/B38*100)</f>
        <v/>
      </c>
      <c r="D38" s="19" t="n">
        <v>5843</v>
      </c>
      <c r="E38" s="18" t="n">
        <v>509.57684696</v>
      </c>
      <c r="F38" s="20" t="n">
        <v>3.19060383</v>
      </c>
      <c r="G38" s="18" t="n">
        <v>512.1321980500001</v>
      </c>
      <c r="H38" s="20" t="n">
        <v>4.07338151</v>
      </c>
      <c r="I38" s="18" t="n">
        <v>497.75266533</v>
      </c>
      <c r="J38" s="20" t="n">
        <v>6.90285787</v>
      </c>
      <c r="K38" s="18" t="n">
        <v>491.94304824</v>
      </c>
      <c r="L38" s="20" t="n">
        <v>7.17065995</v>
      </c>
      <c r="M38" s="18" t="s">
        <v>481</v>
      </c>
      <c r="N38" s="20" t="s">
        <v>481</v>
      </c>
      <c r="O38" s="18" t="s">
        <v>481</v>
      </c>
      <c r="P38" s="20" t="s">
        <v>481</v>
      </c>
      <c r="Q38" s="18" t="s">
        <v>481</v>
      </c>
      <c r="R38" s="20" t="s">
        <v>481</v>
      </c>
      <c r="S38" s="18" t="s">
        <v>481</v>
      </c>
      <c r="T38" s="20" t="s">
        <v>481</v>
      </c>
      <c r="U38" s="18" t="n">
        <v>385.36141166</v>
      </c>
      <c r="V38" s="20" t="n">
        <v>9.40147925</v>
      </c>
    </row>
    <row r="39" spans="1:22">
      <c r="A39" s="15" t="s">
        <v>514</v>
      </c>
      <c r="B39" s="17" t="n">
        <v>5895</v>
      </c>
      <c r="C39" s="18">
        <f>(32.0/B39*100)</f>
        <v/>
      </c>
      <c r="D39" s="19" t="n">
        <v>5863</v>
      </c>
      <c r="E39" s="18" t="n">
        <v>425.45990866</v>
      </c>
      <c r="F39" s="20" t="n">
        <v>4.23436806</v>
      </c>
      <c r="G39" s="18" t="n">
        <v>439.12749102</v>
      </c>
      <c r="H39" s="20" t="n">
        <v>5.0086375</v>
      </c>
      <c r="I39" s="18" t="n">
        <v>422.27971148</v>
      </c>
      <c r="J39" s="20" t="n">
        <v>5.66488473</v>
      </c>
      <c r="K39" s="18" t="n">
        <v>419.54615705</v>
      </c>
      <c r="L39" s="20" t="n">
        <v>4.52763935</v>
      </c>
      <c r="M39" s="18" t="s">
        <v>481</v>
      </c>
      <c r="N39" s="20" t="s">
        <v>481</v>
      </c>
      <c r="O39" s="18" t="s">
        <v>481</v>
      </c>
      <c r="P39" s="20" t="s">
        <v>481</v>
      </c>
      <c r="Q39" s="18" t="s">
        <v>481</v>
      </c>
      <c r="R39" s="20" t="s">
        <v>481</v>
      </c>
      <c r="S39" s="18" t="s">
        <v>481</v>
      </c>
      <c r="T39" s="20" t="s">
        <v>481</v>
      </c>
      <c r="U39" s="18" t="n">
        <v>356.1898922</v>
      </c>
      <c r="V39" s="20" t="n">
        <v>10.27974627</v>
      </c>
    </row>
    <row r="40" spans="1:22">
      <c r="A40" s="15" t="s">
        <v>515</v>
      </c>
      <c r="B40" s="17" t="n">
        <v>14157</v>
      </c>
      <c r="C40" s="18">
        <f>(298.0/B40*100)</f>
        <v/>
      </c>
      <c r="D40" s="19" t="n">
        <v>13859</v>
      </c>
      <c r="E40" s="18" t="n">
        <v>515.13472393</v>
      </c>
      <c r="F40" s="20" t="n">
        <v>3.14797962</v>
      </c>
      <c r="G40" s="18" t="n">
        <v>513.95972696</v>
      </c>
      <c r="H40" s="20" t="n">
        <v>3.48511611</v>
      </c>
      <c r="I40" s="18" t="n">
        <v>505.00004627</v>
      </c>
      <c r="J40" s="20" t="n">
        <v>4.94697749</v>
      </c>
      <c r="K40" s="18" t="n">
        <v>499.24762072</v>
      </c>
      <c r="L40" s="20" t="n">
        <v>4.71633902</v>
      </c>
      <c r="M40" s="18" t="s">
        <v>481</v>
      </c>
      <c r="N40" s="20" t="s">
        <v>481</v>
      </c>
      <c r="O40" s="18" t="s">
        <v>481</v>
      </c>
      <c r="P40" s="20" t="s">
        <v>481</v>
      </c>
      <c r="Q40" s="18" t="s">
        <v>481</v>
      </c>
      <c r="R40" s="20" t="s">
        <v>481</v>
      </c>
      <c r="S40" s="18" t="s">
        <v>481</v>
      </c>
      <c r="T40" s="20" t="s">
        <v>481</v>
      </c>
      <c r="U40" s="18" t="n">
        <v>394.33265287</v>
      </c>
      <c r="V40" s="20" t="n">
        <v>10.03609681</v>
      </c>
    </row>
    <row r="41" spans="1:22">
      <c r="A41" s="15" t="s">
        <v>516</v>
      </c>
      <c r="B41" s="17" t="n">
        <v>5712</v>
      </c>
      <c r="C41" s="18">
        <f>(40.0/B41*100)</f>
        <v/>
      </c>
      <c r="D41" s="19" t="n">
        <v>5672</v>
      </c>
      <c r="E41" s="18" t="n">
        <v>501.48440309</v>
      </c>
      <c r="F41" s="20" t="n">
        <v>3.43362336</v>
      </c>
      <c r="G41" s="18" t="n">
        <v>499.7446594</v>
      </c>
      <c r="H41" s="20" t="n">
        <v>3.70375018</v>
      </c>
      <c r="I41" s="18" t="n">
        <v>494.59788656</v>
      </c>
      <c r="J41" s="20" t="n">
        <v>5.34224876</v>
      </c>
      <c r="K41" s="18" t="n">
        <v>484.26744641</v>
      </c>
      <c r="L41" s="20" t="n">
        <v>5.7603193</v>
      </c>
      <c r="M41" s="18" t="s">
        <v>481</v>
      </c>
      <c r="N41" s="20" t="s">
        <v>481</v>
      </c>
      <c r="O41" s="18" t="s">
        <v>481</v>
      </c>
      <c r="P41" s="20" t="s">
        <v>481</v>
      </c>
      <c r="Q41" s="18" t="n">
        <v>387.44235424</v>
      </c>
      <c r="R41" s="20" t="n">
        <v>14.52510266</v>
      </c>
      <c r="S41" s="18" t="s">
        <v>481</v>
      </c>
      <c r="T41" s="20" t="s">
        <v>481</v>
      </c>
      <c r="U41" s="18" t="n">
        <v>377.2486175</v>
      </c>
      <c r="V41" s="20" t="n">
        <v>17.53155762</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n">
        <v>427.2249827</v>
      </c>
      <c r="R44" s="20" t="n">
        <v>3.27779243</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(1434.0/B46*100)</f>
        <v/>
      </c>
      <c r="D46" s="19" t="n">
        <v>21707</v>
      </c>
      <c r="E46" s="18" t="n">
        <v>408.1241291</v>
      </c>
      <c r="F46" s="20" t="n">
        <v>2.57020341</v>
      </c>
      <c r="G46" s="18" t="n">
        <v>411.71530987</v>
      </c>
      <c r="H46" s="20" t="n">
        <v>2.8907494</v>
      </c>
      <c r="I46" s="18" t="n">
        <v>408.73390191</v>
      </c>
      <c r="J46" s="20" t="n">
        <v>4.58166486</v>
      </c>
      <c r="K46" s="18" t="n">
        <v>403.74070842</v>
      </c>
      <c r="L46" s="20" t="n">
        <v>4.63849996</v>
      </c>
      <c r="M46" s="18" t="s">
        <v>481</v>
      </c>
      <c r="N46" s="20" t="s">
        <v>481</v>
      </c>
      <c r="O46" s="18" t="s">
        <v>481</v>
      </c>
      <c r="P46" s="20" t="s">
        <v>481</v>
      </c>
      <c r="Q46" s="18" t="s">
        <v>481</v>
      </c>
      <c r="R46" s="20" t="s">
        <v>481</v>
      </c>
      <c r="S46" s="18" t="s">
        <v>481</v>
      </c>
      <c r="T46" s="20" t="s">
        <v>481</v>
      </c>
      <c r="U46" s="18" t="n">
        <v>349.11775142</v>
      </c>
      <c r="V46" s="20" t="n">
        <v>3.21499667</v>
      </c>
    </row>
    <row r="47" spans="1:22">
      <c r="A47" s="15" t="s">
        <v>522</v>
      </c>
      <c r="B47" s="17" t="n">
        <v>5928</v>
      </c>
      <c r="C47" s="18">
        <f>(106.0/B47*100)</f>
        <v/>
      </c>
      <c r="D47" s="19" t="n">
        <v>5822</v>
      </c>
      <c r="E47" s="18" t="n">
        <v>450.83177488</v>
      </c>
      <c r="F47" s="20" t="n">
        <v>4.55338471</v>
      </c>
      <c r="G47" s="18" t="n">
        <v>462.4994369</v>
      </c>
      <c r="H47" s="20" t="n">
        <v>5.03497143</v>
      </c>
      <c r="I47" s="18" t="n">
        <v>451.06260048</v>
      </c>
      <c r="J47" s="20" t="n">
        <v>5.99414817</v>
      </c>
      <c r="K47" s="18" t="n">
        <v>452.92263693</v>
      </c>
      <c r="L47" s="20" t="n">
        <v>4.53854466</v>
      </c>
      <c r="M47" s="18" t="s">
        <v>481</v>
      </c>
      <c r="N47" s="20" t="s">
        <v>481</v>
      </c>
      <c r="O47" s="18" t="s">
        <v>481</v>
      </c>
      <c r="P47" s="20" t="s">
        <v>481</v>
      </c>
      <c r="Q47" s="18" t="s">
        <v>481</v>
      </c>
      <c r="R47" s="20" t="s">
        <v>481</v>
      </c>
      <c r="S47" s="18" t="s">
        <v>481</v>
      </c>
      <c r="T47" s="20" t="s">
        <v>481</v>
      </c>
      <c r="U47" s="18" t="n">
        <v>343.11241941</v>
      </c>
      <c r="V47" s="20" t="n">
        <v>7.83752391</v>
      </c>
    </row>
    <row r="48" spans="1:22">
      <c r="A48" s="15" t="s">
        <v>523</v>
      </c>
      <c r="B48" s="17" t="n">
        <v>9841</v>
      </c>
      <c r="C48" s="18">
        <f>(7.0/B48*100)</f>
        <v/>
      </c>
      <c r="D48" s="19" t="n">
        <v>9834</v>
      </c>
      <c r="E48" s="18" t="n">
        <v>526.27052908</v>
      </c>
      <c r="F48" s="20" t="n">
        <v>4.69314133</v>
      </c>
      <c r="G48" s="18" t="n">
        <v>519.11588912</v>
      </c>
      <c r="H48" s="20" t="n">
        <v>5.59380385</v>
      </c>
      <c r="I48" s="18" t="n">
        <v>501.31761433</v>
      </c>
      <c r="J48" s="20" t="n">
        <v>6.64635026</v>
      </c>
      <c r="K48" s="18" t="n">
        <v>488.23592972</v>
      </c>
      <c r="L48" s="20" t="n">
        <v>7.28925587</v>
      </c>
      <c r="M48" s="18" t="s">
        <v>481</v>
      </c>
      <c r="N48" s="20" t="s">
        <v>481</v>
      </c>
      <c r="O48" s="18" t="s">
        <v>481</v>
      </c>
      <c r="P48" s="20" t="s">
        <v>481</v>
      </c>
      <c r="Q48" s="18" t="s">
        <v>481</v>
      </c>
      <c r="R48" s="20" t="s">
        <v>481</v>
      </c>
      <c r="S48" s="18" t="s">
        <v>481</v>
      </c>
      <c r="T48" s="20" t="s">
        <v>481</v>
      </c>
      <c r="U48" s="18" t="n">
        <v>465.68551381</v>
      </c>
      <c r="V48" s="20" t="n">
        <v>37.11745658</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(228.0/B50*100)</f>
        <v/>
      </c>
      <c r="D50" s="19" t="n">
        <v>11567</v>
      </c>
      <c r="E50" s="18" t="n">
        <v>415.01892665</v>
      </c>
      <c r="F50" s="20" t="n">
        <v>2.68590552</v>
      </c>
      <c r="G50" s="18" t="n">
        <v>423.05167169</v>
      </c>
      <c r="H50" s="20" t="n">
        <v>2.78456252</v>
      </c>
      <c r="I50" s="18" t="n">
        <v>419.9158542</v>
      </c>
      <c r="J50" s="20" t="n">
        <v>5.03614269</v>
      </c>
      <c r="K50" s="18" t="n">
        <v>401.93303576</v>
      </c>
      <c r="L50" s="20" t="n">
        <v>4.66255258</v>
      </c>
      <c r="M50" s="18" t="s">
        <v>481</v>
      </c>
      <c r="N50" s="20" t="s">
        <v>481</v>
      </c>
      <c r="O50" s="18" t="s">
        <v>481</v>
      </c>
      <c r="P50" s="20" t="s">
        <v>481</v>
      </c>
      <c r="Q50" s="18" t="s">
        <v>481</v>
      </c>
      <c r="R50" s="20" t="s">
        <v>481</v>
      </c>
      <c r="S50" s="18" t="s">
        <v>481</v>
      </c>
      <c r="T50" s="20" t="s">
        <v>481</v>
      </c>
      <c r="U50" s="18" t="n">
        <v>335.61949564</v>
      </c>
      <c r="V50" s="20" t="n">
        <v>10.56600063</v>
      </c>
    </row>
    <row r="51" spans="1:22">
      <c r="A51" s="15" t="s">
        <v>526</v>
      </c>
      <c r="B51" s="17" t="n">
        <v>6866</v>
      </c>
      <c r="C51" s="18">
        <f>(109.0/B51*100)</f>
        <v/>
      </c>
      <c r="D51" s="19" t="n">
        <v>6757</v>
      </c>
      <c r="E51" s="18" t="n">
        <v>417.0742791</v>
      </c>
      <c r="F51" s="20" t="n">
        <v>2.3772486</v>
      </c>
      <c r="G51" s="18" t="n">
        <v>423.63534089</v>
      </c>
      <c r="H51" s="20" t="n">
        <v>3.28177356</v>
      </c>
      <c r="I51" s="18" t="n">
        <v>428.877077</v>
      </c>
      <c r="J51" s="20" t="n">
        <v>4.54198851</v>
      </c>
      <c r="K51" s="18" t="n">
        <v>432.02241933</v>
      </c>
      <c r="L51" s="20" t="n">
        <v>3.78070206</v>
      </c>
      <c r="M51" s="18" t="s">
        <v>481</v>
      </c>
      <c r="N51" s="20" t="s">
        <v>481</v>
      </c>
      <c r="O51" s="18" t="s">
        <v>481</v>
      </c>
      <c r="P51" s="20" t="s">
        <v>481</v>
      </c>
      <c r="Q51" s="18" t="n">
        <v>410.85572185</v>
      </c>
      <c r="R51" s="20" t="n">
        <v>3.7997542</v>
      </c>
      <c r="S51" s="18" t="s">
        <v>481</v>
      </c>
      <c r="T51" s="20" t="s">
        <v>481</v>
      </c>
      <c r="U51" s="18" t="n">
        <v>375.23327309</v>
      </c>
      <c r="V51" s="20" t="n">
        <v>10.7082715</v>
      </c>
    </row>
    <row r="52" spans="1:22">
      <c r="A52" s="15" t="s">
        <v>527</v>
      </c>
      <c r="B52" s="17" t="n">
        <v>5809</v>
      </c>
      <c r="C52" s="18">
        <f>(78.0/B52*100)</f>
        <v/>
      </c>
      <c r="D52" s="19" t="n">
        <v>5731</v>
      </c>
      <c r="E52" s="18" t="n">
        <v>478.58660258</v>
      </c>
      <c r="F52" s="20" t="n">
        <v>2.68220778</v>
      </c>
      <c r="G52" s="18" t="n">
        <v>479.04736135</v>
      </c>
      <c r="H52" s="20" t="n">
        <v>3.10276346</v>
      </c>
      <c r="I52" s="18" t="n">
        <v>461.56404813</v>
      </c>
      <c r="J52" s="20" t="n">
        <v>6.88950056</v>
      </c>
      <c r="K52" s="18" t="n">
        <v>456.9362482</v>
      </c>
      <c r="L52" s="20" t="n">
        <v>5.27875046</v>
      </c>
      <c r="M52" s="18" t="s">
        <v>481</v>
      </c>
      <c r="N52" s="20" t="s">
        <v>481</v>
      </c>
      <c r="O52" s="18" t="s">
        <v>481</v>
      </c>
      <c r="P52" s="20" t="s">
        <v>481</v>
      </c>
      <c r="Q52" s="18" t="s">
        <v>481</v>
      </c>
      <c r="R52" s="20" t="s">
        <v>481</v>
      </c>
      <c r="S52" s="18" t="s">
        <v>481</v>
      </c>
      <c r="T52" s="20" t="s">
        <v>481</v>
      </c>
      <c r="U52" s="18" t="n">
        <v>349.691305</v>
      </c>
      <c r="V52" s="20" t="n">
        <v>14.32357462</v>
      </c>
    </row>
    <row r="53" spans="1:22">
      <c r="A53" s="15" t="s">
        <v>528</v>
      </c>
      <c r="B53" s="17" t="n">
        <v>5571</v>
      </c>
      <c r="C53" s="18">
        <f>(85.0/B53*100)</f>
        <v/>
      </c>
      <c r="D53" s="19" t="n">
        <v>5486</v>
      </c>
      <c r="E53" s="18" t="n">
        <v>436.21329105</v>
      </c>
      <c r="F53" s="20" t="n">
        <v>1.87437281</v>
      </c>
      <c r="G53" s="18" t="n">
        <v>441.71482714</v>
      </c>
      <c r="H53" s="20" t="n">
        <v>3.18158867</v>
      </c>
      <c r="I53" s="18" t="n">
        <v>429.66839736</v>
      </c>
      <c r="J53" s="20" t="n">
        <v>4.98773742</v>
      </c>
      <c r="K53" s="18" t="n">
        <v>419.42849113</v>
      </c>
      <c r="L53" s="20" t="n">
        <v>6.76049898</v>
      </c>
      <c r="M53" s="18" t="s">
        <v>481</v>
      </c>
      <c r="N53" s="20" t="s">
        <v>481</v>
      </c>
      <c r="O53" s="18" t="s">
        <v>481</v>
      </c>
      <c r="P53" s="20" t="s">
        <v>481</v>
      </c>
      <c r="Q53" s="18" t="s">
        <v>481</v>
      </c>
      <c r="R53" s="20" t="s">
        <v>481</v>
      </c>
      <c r="S53" s="18" t="s">
        <v>481</v>
      </c>
      <c r="T53" s="20" t="s">
        <v>481</v>
      </c>
      <c r="U53" s="18" t="n">
        <v>336.21463135</v>
      </c>
      <c r="V53" s="20" t="n">
        <v>5.62108143</v>
      </c>
    </row>
    <row r="54" spans="1:22">
      <c r="A54" s="15" t="s">
        <v>529</v>
      </c>
      <c r="B54" s="17" t="n">
        <v>4740</v>
      </c>
      <c r="C54" s="18">
        <f>(127.0/B54*100)</f>
        <v/>
      </c>
      <c r="D54" s="19" t="n">
        <v>4613</v>
      </c>
      <c r="E54" s="18" t="n">
        <v>333.97995698</v>
      </c>
      <c r="F54" s="20" t="n">
        <v>2.93188757</v>
      </c>
      <c r="G54" s="18" t="n">
        <v>348.52579702</v>
      </c>
      <c r="H54" s="20" t="n">
        <v>4.38645707</v>
      </c>
      <c r="I54" s="18" t="n">
        <v>330.48868171</v>
      </c>
      <c r="J54" s="20" t="n">
        <v>4.64510848</v>
      </c>
      <c r="K54" s="18" t="n">
        <v>330.17656096</v>
      </c>
      <c r="L54" s="20" t="n">
        <v>4.84581594</v>
      </c>
      <c r="M54" s="18" t="s">
        <v>481</v>
      </c>
      <c r="N54" s="20" t="s">
        <v>481</v>
      </c>
      <c r="O54" s="18" t="s">
        <v>481</v>
      </c>
      <c r="P54" s="20" t="s">
        <v>481</v>
      </c>
      <c r="Q54" s="18" t="s">
        <v>481</v>
      </c>
      <c r="R54" s="20" t="s">
        <v>481</v>
      </c>
      <c r="S54" s="18" t="s">
        <v>481</v>
      </c>
      <c r="T54" s="20" t="s">
        <v>481</v>
      </c>
      <c r="U54" s="18" t="n">
        <v>266.61729623</v>
      </c>
      <c r="V54" s="20" t="n">
        <v>5.08134966</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517.60180042</v>
      </c>
      <c r="F56" s="20" t="n">
        <v>3.95281527</v>
      </c>
      <c r="G56" s="18" t="n">
        <v>520.9198867600001</v>
      </c>
      <c r="H56" s="20" t="n">
        <v>4.92446888</v>
      </c>
      <c r="I56" s="18" t="n">
        <v>520.46425361</v>
      </c>
      <c r="J56" s="20" t="n">
        <v>4.05606341</v>
      </c>
      <c r="K56" s="18" t="n">
        <v>528.52834796</v>
      </c>
      <c r="L56" s="20" t="n">
        <v>2.79296436</v>
      </c>
      <c r="M56" s="18" t="s">
        <v>481</v>
      </c>
      <c r="N56" s="20" t="s">
        <v>481</v>
      </c>
      <c r="O56" s="18" t="s">
        <v>481</v>
      </c>
      <c r="P56" s="20" t="s">
        <v>481</v>
      </c>
      <c r="Q56" s="18" t="s">
        <v>481</v>
      </c>
      <c r="R56" s="20" t="s">
        <v>481</v>
      </c>
      <c r="S56" s="18" t="s">
        <v>481</v>
      </c>
      <c r="T56" s="20" t="s">
        <v>481</v>
      </c>
      <c r="U56" s="18" t="n">
        <v>444.67237598</v>
      </c>
      <c r="V56" s="20" t="n">
        <v>19.90794344</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(139.0/B61*100)</f>
        <v/>
      </c>
      <c r="D61" s="19" t="n">
        <v>6386</v>
      </c>
      <c r="E61" s="18" t="n">
        <v>480.40946522</v>
      </c>
      <c r="F61" s="20" t="n">
        <v>3.06332386</v>
      </c>
      <c r="G61" s="18" t="n">
        <v>478.86708428</v>
      </c>
      <c r="H61" s="20" t="n">
        <v>2.93373428</v>
      </c>
      <c r="I61" s="18" t="n">
        <v>473.6662815</v>
      </c>
      <c r="J61" s="20" t="n">
        <v>4.74564349</v>
      </c>
      <c r="K61" s="18" t="n">
        <v>451.53410338</v>
      </c>
      <c r="L61" s="20" t="n">
        <v>6.66097351</v>
      </c>
      <c r="M61" s="18" t="s">
        <v>481</v>
      </c>
      <c r="N61" s="20" t="s">
        <v>481</v>
      </c>
      <c r="O61" s="18" t="s">
        <v>481</v>
      </c>
      <c r="P61" s="20" t="s">
        <v>481</v>
      </c>
      <c r="Q61" s="18" t="s">
        <v>481</v>
      </c>
      <c r="R61" s="20" t="s">
        <v>481</v>
      </c>
      <c r="S61" s="18" t="s">
        <v>481</v>
      </c>
      <c r="T61" s="20" t="s">
        <v>481</v>
      </c>
      <c r="U61" s="18" t="n">
        <v>374.31615157</v>
      </c>
      <c r="V61" s="20" t="n">
        <v>9.44764853</v>
      </c>
    </row>
    <row r="62" spans="1:22">
      <c r="A62" s="15" t="s">
        <v>537</v>
      </c>
      <c r="B62" s="17" t="n">
        <v>4476</v>
      </c>
      <c r="C62" s="18">
        <f>(3.0/B62*100)</f>
        <v/>
      </c>
      <c r="D62" s="19" t="n">
        <v>4473</v>
      </c>
      <c r="E62" s="18" t="n">
        <v>529.46450271</v>
      </c>
      <c r="F62" s="20" t="n">
        <v>2.4650502</v>
      </c>
      <c r="G62" s="18" t="n">
        <v>537.18084698</v>
      </c>
      <c r="H62" s="20" t="n">
        <v>1.84281422</v>
      </c>
      <c r="I62" s="18" t="n">
        <v>523.41661149</v>
      </c>
      <c r="J62" s="20" t="n">
        <v>3.93818153</v>
      </c>
      <c r="K62" s="18" t="n">
        <v>505.82140739</v>
      </c>
      <c r="L62" s="20" t="n">
        <v>3.02894715</v>
      </c>
      <c r="M62" s="18" t="s">
        <v>481</v>
      </c>
      <c r="N62" s="20" t="s">
        <v>481</v>
      </c>
      <c r="O62" s="18" t="s">
        <v>481</v>
      </c>
      <c r="P62" s="20" t="s">
        <v>481</v>
      </c>
      <c r="Q62" s="18" t="s">
        <v>481</v>
      </c>
      <c r="R62" s="20" t="s">
        <v>481</v>
      </c>
      <c r="S62" s="18" t="s">
        <v>481</v>
      </c>
      <c r="T62" s="20" t="s">
        <v>481</v>
      </c>
      <c r="U62" s="18" t="n">
        <v>554.61200099</v>
      </c>
      <c r="V62" s="20" t="n">
        <v>20.96971721</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(77.0/B66*100)</f>
        <v/>
      </c>
      <c r="D66" s="19" t="n">
        <v>5588</v>
      </c>
      <c r="E66" s="18" t="n">
        <v>413.87920211</v>
      </c>
      <c r="F66" s="20" t="n">
        <v>1.18988367</v>
      </c>
      <c r="G66" s="18" t="n">
        <v>428.61287661</v>
      </c>
      <c r="H66" s="20" t="n">
        <v>3.95247242</v>
      </c>
      <c r="I66" s="18" t="n">
        <v>424.63593181</v>
      </c>
      <c r="J66" s="20" t="n">
        <v>5.93850551</v>
      </c>
      <c r="K66" s="18" t="n">
        <v>401.72489215</v>
      </c>
      <c r="L66" s="20" t="n">
        <v>7.35841492</v>
      </c>
      <c r="M66" s="18" t="s">
        <v>481</v>
      </c>
      <c r="N66" s="20" t="s">
        <v>481</v>
      </c>
      <c r="O66" s="18" t="s">
        <v>481</v>
      </c>
      <c r="P66" s="20" t="s">
        <v>481</v>
      </c>
      <c r="Q66" s="18" t="s">
        <v>481</v>
      </c>
      <c r="R66" s="20" t="s">
        <v>481</v>
      </c>
      <c r="S66" s="18" t="s">
        <v>481</v>
      </c>
      <c r="T66" s="20" t="s">
        <v>481</v>
      </c>
      <c r="U66" s="18" t="n">
        <v>331.25958635</v>
      </c>
      <c r="V66" s="20" t="n">
        <v>5.09306209</v>
      </c>
    </row>
    <row r="67" spans="1:22">
      <c r="A67" s="15" t="s">
        <v>542</v>
      </c>
      <c r="B67" s="17" t="n">
        <v>6971</v>
      </c>
      <c r="C67" s="18">
        <f>(146.0/B67*100)</f>
        <v/>
      </c>
      <c r="D67" s="19" t="n">
        <v>6825</v>
      </c>
      <c r="E67" s="18" t="n">
        <v>400.03879341</v>
      </c>
      <c r="F67" s="20" t="n">
        <v>2.73284637</v>
      </c>
      <c r="G67" s="18" t="n">
        <v>404.73789079</v>
      </c>
      <c r="H67" s="20" t="n">
        <v>2.70718876</v>
      </c>
      <c r="I67" s="18" t="n">
        <v>389.87147529</v>
      </c>
      <c r="J67" s="20" t="n">
        <v>5.45449645</v>
      </c>
      <c r="K67" s="18" t="n">
        <v>393.64695468</v>
      </c>
      <c r="L67" s="20" t="n">
        <v>4.17452494</v>
      </c>
      <c r="M67" s="18" t="s">
        <v>481</v>
      </c>
      <c r="N67" s="20" t="s">
        <v>481</v>
      </c>
      <c r="O67" s="18" t="s">
        <v>481</v>
      </c>
      <c r="P67" s="20" t="s">
        <v>481</v>
      </c>
      <c r="Q67" s="18" t="s">
        <v>481</v>
      </c>
      <c r="R67" s="20" t="s">
        <v>481</v>
      </c>
      <c r="S67" s="18" t="s">
        <v>481</v>
      </c>
      <c r="T67" s="20" t="s">
        <v>481</v>
      </c>
      <c r="U67" s="18" t="n">
        <v>304.32040734</v>
      </c>
      <c r="V67" s="20" t="n">
        <v>7.950408</v>
      </c>
    </row>
    <row r="68" spans="1:22">
      <c r="A68" s="15" t="s">
        <v>543</v>
      </c>
      <c r="B68" s="17" t="n">
        <v>12083</v>
      </c>
      <c r="C68" s="18">
        <f>(26.0/B68*100)</f>
        <v/>
      </c>
      <c r="D68" s="19" t="n">
        <v>12057</v>
      </c>
      <c r="E68" s="18" t="n">
        <v>426.6167084</v>
      </c>
      <c r="F68" s="20" t="n">
        <v>1.40151497</v>
      </c>
      <c r="G68" s="18" t="n">
        <v>434.16184977</v>
      </c>
      <c r="H68" s="20" t="n">
        <v>2.23935714</v>
      </c>
      <c r="I68" s="18" t="n">
        <v>407.82002286</v>
      </c>
      <c r="J68" s="20" t="n">
        <v>3.36646902</v>
      </c>
      <c r="K68" s="18" t="n">
        <v>409.38034966</v>
      </c>
      <c r="L68" s="20" t="n">
        <v>3.34586812</v>
      </c>
      <c r="M68" s="18" t="s">
        <v>481</v>
      </c>
      <c r="N68" s="20" t="s">
        <v>481</v>
      </c>
      <c r="O68" s="18" t="s">
        <v>481</v>
      </c>
      <c r="P68" s="20" t="s">
        <v>481</v>
      </c>
      <c r="Q68" s="18" t="s">
        <v>481</v>
      </c>
      <c r="R68" s="20" t="s">
        <v>481</v>
      </c>
      <c r="S68" s="18" t="s">
        <v>481</v>
      </c>
      <c r="T68" s="20" t="s">
        <v>481</v>
      </c>
      <c r="U68" s="18" t="n">
        <v>331.14231554</v>
      </c>
      <c r="V68" s="20" t="n">
        <v>3.40589955</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485.68162057</v>
      </c>
      <c r="F70" s="20" t="n">
        <v>2.79681423</v>
      </c>
      <c r="G70" s="18" t="n">
        <v>495.72441693</v>
      </c>
      <c r="H70" s="20" t="n">
        <v>3.600714</v>
      </c>
      <c r="I70" s="18" t="n">
        <v>492.62840457</v>
      </c>
      <c r="J70" s="20" t="n">
        <v>6.1329144</v>
      </c>
      <c r="K70" s="18" t="n">
        <v>494.22160515</v>
      </c>
      <c r="L70" s="20" t="n">
        <v>7.27902497</v>
      </c>
      <c r="M70" s="18" t="s">
        <v>481</v>
      </c>
      <c r="N70" s="20" t="s">
        <v>481</v>
      </c>
      <c r="O70" s="18" t="s">
        <v>481</v>
      </c>
      <c r="P70" s="20" t="s">
        <v>481</v>
      </c>
      <c r="Q70" s="18" t="s">
        <v>481</v>
      </c>
      <c r="R70" s="20" t="s">
        <v>481</v>
      </c>
      <c r="S70" s="18" t="s">
        <v>481</v>
      </c>
      <c r="T70" s="20" t="s">
        <v>481</v>
      </c>
      <c r="U70" s="18" t="n">
        <v>419.66888008</v>
      </c>
      <c r="V70" s="20" t="n">
        <v>13.69424699</v>
      </c>
    </row>
    <row r="71" spans="1:22">
      <c r="A71" s="15" t="s">
        <v>546</v>
      </c>
      <c r="B71" s="17" t="n">
        <v>6115</v>
      </c>
      <c r="C71" s="18">
        <f>(17.0/B71*100)</f>
        <v/>
      </c>
      <c r="D71" s="19" t="n">
        <v>6098</v>
      </c>
      <c r="E71" s="18" t="n">
        <v>570.03899959</v>
      </c>
      <c r="F71" s="20" t="n">
        <v>2.04836841</v>
      </c>
      <c r="G71" s="18" t="n">
        <v>549.27327081</v>
      </c>
      <c r="H71" s="20" t="n">
        <v>2.96591902</v>
      </c>
      <c r="I71" s="18" t="n">
        <v>532.20320531</v>
      </c>
      <c r="J71" s="20" t="n">
        <v>3.89580669</v>
      </c>
      <c r="K71" s="18" t="n">
        <v>539.78718087</v>
      </c>
      <c r="L71" s="20" t="n">
        <v>4.15633226</v>
      </c>
      <c r="M71" s="18" t="s">
        <v>481</v>
      </c>
      <c r="N71" s="20" t="s">
        <v>481</v>
      </c>
      <c r="O71" s="18" t="s">
        <v>481</v>
      </c>
      <c r="P71" s="20" t="s">
        <v>481</v>
      </c>
      <c r="Q71" s="18" t="s">
        <v>481</v>
      </c>
      <c r="R71" s="20" t="s">
        <v>481</v>
      </c>
      <c r="S71" s="18" t="s">
        <v>481</v>
      </c>
      <c r="T71" s="20" t="s">
        <v>481</v>
      </c>
      <c r="U71" s="18" t="n">
        <v>466.69705594</v>
      </c>
      <c r="V71" s="20" t="n">
        <v>17.55885619</v>
      </c>
    </row>
    <row r="72" spans="1:22">
      <c r="A72" s="15" t="s">
        <v>547</v>
      </c>
      <c r="B72" s="17" t="n">
        <v>7708</v>
      </c>
      <c r="C72" s="18">
        <f>(5.0/B72*100)</f>
        <v/>
      </c>
      <c r="D72" s="19" t="n">
        <v>7703</v>
      </c>
      <c r="E72" s="18" t="n">
        <v>532.61983772</v>
      </c>
      <c r="F72" s="20" t="n">
        <v>2.82704282</v>
      </c>
      <c r="G72" s="18" t="n">
        <v>539.68628612</v>
      </c>
      <c r="H72" s="20" t="n">
        <v>4.52454548</v>
      </c>
      <c r="I72" s="18" t="n">
        <v>521.2699325999999</v>
      </c>
      <c r="J72" s="20" t="n">
        <v>6.77895252</v>
      </c>
      <c r="K72" s="18" t="n">
        <v>513.24224067</v>
      </c>
      <c r="L72" s="20" t="n">
        <v>7.37026314</v>
      </c>
      <c r="M72" s="18" t="s">
        <v>481</v>
      </c>
      <c r="N72" s="20" t="s">
        <v>481</v>
      </c>
      <c r="O72" s="18" t="s">
        <v>481</v>
      </c>
      <c r="P72" s="20" t="s">
        <v>481</v>
      </c>
      <c r="Q72" s="18" t="s">
        <v>481</v>
      </c>
      <c r="R72" s="20" t="s">
        <v>481</v>
      </c>
      <c r="S72" s="18" t="s">
        <v>481</v>
      </c>
      <c r="T72" s="20" t="s">
        <v>481</v>
      </c>
      <c r="U72" s="18" t="n">
        <v>432.58442031</v>
      </c>
      <c r="V72" s="20" t="n">
        <v>40.19396148</v>
      </c>
    </row>
    <row r="73" spans="1:22">
      <c r="A73" s="15" t="s">
        <v>548</v>
      </c>
      <c r="B73" s="17" t="n">
        <v>8249</v>
      </c>
      <c r="C73" s="18">
        <f>(148.0/B73*100)</f>
        <v/>
      </c>
      <c r="D73" s="19" t="n">
        <v>8101</v>
      </c>
      <c r="E73" s="18" t="n">
        <v>410.73557045</v>
      </c>
      <c r="F73" s="20" t="n">
        <v>3.59905171</v>
      </c>
      <c r="G73" s="18" t="n">
        <v>427.64885836</v>
      </c>
      <c r="H73" s="20" t="n">
        <v>4.08697201</v>
      </c>
      <c r="I73" s="18" t="n">
        <v>429.67480658</v>
      </c>
      <c r="J73" s="20" t="n">
        <v>3.76869461</v>
      </c>
      <c r="K73" s="18" t="n">
        <v>423.75524929</v>
      </c>
      <c r="L73" s="20" t="n">
        <v>3.07210528</v>
      </c>
      <c r="M73" s="18" t="s">
        <v>481</v>
      </c>
      <c r="N73" s="20" t="s">
        <v>481</v>
      </c>
      <c r="O73" s="18" t="s">
        <v>481</v>
      </c>
      <c r="P73" s="20" t="s">
        <v>481</v>
      </c>
      <c r="Q73" s="18" t="s">
        <v>481</v>
      </c>
      <c r="R73" s="20" t="s">
        <v>481</v>
      </c>
      <c r="S73" s="18" t="s">
        <v>481</v>
      </c>
      <c r="T73" s="20" t="s">
        <v>481</v>
      </c>
      <c r="U73" s="18" t="n">
        <v>374.51831635</v>
      </c>
      <c r="V73" s="20" t="n">
        <v>10.99803953</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(218.0/B75*100)</f>
        <v/>
      </c>
      <c r="D75" s="19" t="n">
        <v>5157</v>
      </c>
      <c r="E75" s="18" t="n">
        <v>385.98828737</v>
      </c>
      <c r="F75" s="20" t="n">
        <v>2.35880498</v>
      </c>
      <c r="G75" s="18" t="n">
        <v>394.66711063</v>
      </c>
      <c r="H75" s="20" t="n">
        <v>2.833891</v>
      </c>
      <c r="I75" s="18" t="n">
        <v>397.86540625</v>
      </c>
      <c r="J75" s="20" t="n">
        <v>5.53340559</v>
      </c>
      <c r="K75" s="18" t="n">
        <v>390.65514835</v>
      </c>
      <c r="L75" s="20" t="n">
        <v>4.87036619</v>
      </c>
      <c r="M75" s="18" t="s">
        <v>481</v>
      </c>
      <c r="N75" s="20" t="s">
        <v>481</v>
      </c>
      <c r="O75" s="18" t="s">
        <v>481</v>
      </c>
      <c r="P75" s="20" t="s">
        <v>481</v>
      </c>
      <c r="Q75" s="18" t="s">
        <v>481</v>
      </c>
      <c r="R75" s="20" t="s">
        <v>481</v>
      </c>
      <c r="S75" s="18" t="s">
        <v>481</v>
      </c>
      <c r="T75" s="20" t="s">
        <v>481</v>
      </c>
      <c r="U75" s="18" t="n">
        <v>348.65522025</v>
      </c>
      <c r="V75" s="20" t="n">
        <v>4.71113875</v>
      </c>
    </row>
    <row r="76" spans="1:22">
      <c r="A76" s="15" t="s">
        <v>551</v>
      </c>
      <c r="B76" s="17" t="n">
        <v>14167</v>
      </c>
      <c r="C76" s="18">
        <f>(229.0/B76*100)</f>
        <v/>
      </c>
      <c r="D76" s="19" t="n">
        <v>13938</v>
      </c>
      <c r="E76" s="18" t="n">
        <v>443.94668053</v>
      </c>
      <c r="F76" s="20" t="n">
        <v>2.70944729</v>
      </c>
      <c r="G76" s="18" t="n">
        <v>444.71599804</v>
      </c>
      <c r="H76" s="20" t="n">
        <v>3.17904638</v>
      </c>
      <c r="I76" s="18" t="n">
        <v>436.80552177</v>
      </c>
      <c r="J76" s="20" t="n">
        <v>3.87365496</v>
      </c>
      <c r="K76" s="18" t="n">
        <v>424.32987672</v>
      </c>
      <c r="L76" s="20" t="n">
        <v>3.43333512</v>
      </c>
      <c r="M76" s="18" t="s">
        <v>481</v>
      </c>
      <c r="N76" s="20" t="s">
        <v>481</v>
      </c>
      <c r="O76" s="18" t="s">
        <v>481</v>
      </c>
      <c r="P76" s="20" t="s">
        <v>481</v>
      </c>
      <c r="Q76" s="18" t="s">
        <v>481</v>
      </c>
      <c r="R76" s="20" t="s">
        <v>481</v>
      </c>
      <c r="S76" s="18" t="s">
        <v>481</v>
      </c>
      <c r="T76" s="20" t="s">
        <v>481</v>
      </c>
      <c r="U76" s="18" t="n">
        <v>337.62836781</v>
      </c>
      <c r="V76" s="20" t="n">
        <v>5.19743927</v>
      </c>
    </row>
    <row r="77" spans="1:22">
      <c r="A77" s="15" t="s">
        <v>552</v>
      </c>
      <c r="B77" s="17" t="n">
        <v>6062</v>
      </c>
      <c r="C77" s="18">
        <f>(98.0/B77*100)</f>
        <v/>
      </c>
      <c r="D77" s="19" t="n">
        <v>5964</v>
      </c>
      <c r="E77" s="18" t="n">
        <v>436.80916869</v>
      </c>
      <c r="F77" s="20" t="n">
        <v>2.41012303</v>
      </c>
      <c r="G77" s="18" t="n">
        <v>449.55581043</v>
      </c>
      <c r="H77" s="20" t="n">
        <v>3.03586811</v>
      </c>
      <c r="I77" s="18" t="n">
        <v>448.96204601</v>
      </c>
      <c r="J77" s="20" t="n">
        <v>5.11034309</v>
      </c>
      <c r="K77" s="18" t="n">
        <v>429.08304069</v>
      </c>
      <c r="L77" s="20" t="n">
        <v>4.71721582</v>
      </c>
      <c r="M77" s="18" t="s">
        <v>481</v>
      </c>
      <c r="N77" s="20" t="s">
        <v>481</v>
      </c>
      <c r="O77" s="18" t="s">
        <v>481</v>
      </c>
      <c r="P77" s="20" t="s">
        <v>481</v>
      </c>
      <c r="Q77" s="18" t="s">
        <v>481</v>
      </c>
      <c r="R77" s="20" t="s">
        <v>481</v>
      </c>
      <c r="S77" s="18" t="s">
        <v>481</v>
      </c>
      <c r="T77" s="20" t="s">
        <v>481</v>
      </c>
      <c r="U77" s="18" t="n">
        <v>340.50254041</v>
      </c>
      <c r="V77" s="20" t="n">
        <v>5.62887557</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445.35788999</v>
      </c>
      <c r="F81" s="20" t="n">
        <v>3.35778614</v>
      </c>
      <c r="G81" s="18" t="n">
        <v>447.17712646</v>
      </c>
      <c r="H81" s="20" t="n">
        <v>3.28917846</v>
      </c>
      <c r="I81" s="18" t="n">
        <v>444.49076056</v>
      </c>
      <c r="J81" s="20" t="n">
        <v>4.27122865</v>
      </c>
      <c r="K81" s="18" t="n">
        <v>432.73948483</v>
      </c>
      <c r="L81" s="20" t="n">
        <v>3.88493668</v>
      </c>
      <c r="M81" s="18" t="s">
        <v>481</v>
      </c>
      <c r="N81" s="20" t="s">
        <v>481</v>
      </c>
      <c r="O81" s="18" t="s">
        <v>481</v>
      </c>
      <c r="P81" s="20" t="s">
        <v>481</v>
      </c>
      <c r="Q81" s="18" t="s">
        <v>481</v>
      </c>
      <c r="R81" s="20" t="s">
        <v>481</v>
      </c>
      <c r="S81" s="18" t="s">
        <v>481</v>
      </c>
      <c r="T81" s="20" t="s">
        <v>481</v>
      </c>
      <c r="U81" s="18" t="n">
        <v>368.56396264</v>
      </c>
      <c r="V81" s="20" t="n">
        <v>17.14708937</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1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922</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520.40170959</v>
      </c>
      <c r="F7" s="20" t="n">
        <v>1.77175399</v>
      </c>
      <c r="G7" s="18" t="n">
        <v>509.74979263</v>
      </c>
      <c r="H7" s="20" t="n">
        <v>2.62643692</v>
      </c>
      <c r="I7" s="18" t="n">
        <v>493.16241108</v>
      </c>
      <c r="J7" s="20" t="n">
        <v>4.28042662</v>
      </c>
      <c r="K7" s="18" t="n">
        <v>467.60848908</v>
      </c>
      <c r="L7" s="20" t="n">
        <v>4.98100682</v>
      </c>
      <c r="M7" s="18" t="s">
        <v>481</v>
      </c>
      <c r="N7" s="20" t="s">
        <v>481</v>
      </c>
      <c r="O7" s="18" t="s">
        <v>481</v>
      </c>
      <c r="P7" s="20" t="s">
        <v>481</v>
      </c>
      <c r="Q7" s="18" t="s">
        <v>481</v>
      </c>
      <c r="R7" s="20" t="s">
        <v>481</v>
      </c>
      <c r="S7" s="18" t="s">
        <v>481</v>
      </c>
      <c r="T7" s="20" t="s">
        <v>481</v>
      </c>
      <c r="U7" s="18" t="n">
        <v>434.03559906</v>
      </c>
      <c r="V7" s="20" t="n">
        <v>7.40610072</v>
      </c>
    </row>
    <row r="8" spans="1:22">
      <c r="A8" s="15" t="s">
        <v>483</v>
      </c>
      <c r="B8" s="17" t="n">
        <v>7007</v>
      </c>
      <c r="C8" s="18">
        <f>(28.0/B8*100)</f>
        <v/>
      </c>
      <c r="D8" s="19" t="n">
        <v>6979</v>
      </c>
      <c r="E8" s="18" t="n">
        <v>495.53753997</v>
      </c>
      <c r="F8" s="20" t="n">
        <v>2.5137413</v>
      </c>
      <c r="G8" s="18" t="n">
        <v>509.45925609</v>
      </c>
      <c r="H8" s="20" t="n">
        <v>4.32112241</v>
      </c>
      <c r="I8" s="18" t="n">
        <v>496.00530488</v>
      </c>
      <c r="J8" s="20" t="n">
        <v>7.27391766</v>
      </c>
      <c r="K8" s="18" t="n">
        <v>486.60011905</v>
      </c>
      <c r="L8" s="20" t="n">
        <v>9.597908110000001</v>
      </c>
      <c r="M8" s="18" t="s">
        <v>481</v>
      </c>
      <c r="N8" s="20" t="s">
        <v>481</v>
      </c>
      <c r="O8" s="18" t="s">
        <v>481</v>
      </c>
      <c r="P8" s="20" t="s">
        <v>481</v>
      </c>
      <c r="Q8" s="18" t="n">
        <v>368.48347797</v>
      </c>
      <c r="R8" s="20" t="n">
        <v>14.99112476</v>
      </c>
      <c r="S8" s="18" t="s">
        <v>481</v>
      </c>
      <c r="T8" s="20" t="s">
        <v>481</v>
      </c>
      <c r="U8" s="18" t="n">
        <v>394.16785762</v>
      </c>
      <c r="V8" s="20" t="n">
        <v>12.21465126</v>
      </c>
    </row>
    <row r="9" spans="1:22">
      <c r="A9" s="15" t="s">
        <v>484</v>
      </c>
      <c r="B9" s="17" t="n">
        <v>9651</v>
      </c>
      <c r="C9" s="18">
        <f>(136.0/B9*100)</f>
        <v/>
      </c>
      <c r="D9" s="19" t="n">
        <v>9515</v>
      </c>
      <c r="E9" s="18" t="n">
        <v>514.77785664</v>
      </c>
      <c r="F9" s="20" t="n">
        <v>2.21629382</v>
      </c>
      <c r="G9" s="18" t="n">
        <v>491.99701716</v>
      </c>
      <c r="H9" s="20" t="n">
        <v>4.05865076</v>
      </c>
      <c r="I9" s="18" t="n">
        <v>460.6291009</v>
      </c>
      <c r="J9" s="20" t="n">
        <v>7.1312271</v>
      </c>
      <c r="K9" s="18" t="n">
        <v>432.81715784</v>
      </c>
      <c r="L9" s="20" t="n">
        <v>8.748300990000001</v>
      </c>
      <c r="M9" s="18" t="s">
        <v>481</v>
      </c>
      <c r="N9" s="20" t="s">
        <v>481</v>
      </c>
      <c r="O9" s="18" t="s">
        <v>481</v>
      </c>
      <c r="P9" s="20" t="s">
        <v>481</v>
      </c>
      <c r="Q9" s="18" t="n">
        <v>374.78530698</v>
      </c>
      <c r="R9" s="20" t="n">
        <v>11.62763904</v>
      </c>
      <c r="S9" s="18" t="s">
        <v>481</v>
      </c>
      <c r="T9" s="20" t="s">
        <v>481</v>
      </c>
      <c r="U9" s="18" t="n">
        <v>382.55316582</v>
      </c>
      <c r="V9" s="20" t="n">
        <v>7.79536091</v>
      </c>
    </row>
    <row r="10" spans="1:22">
      <c r="A10" s="15" t="s">
        <v>485</v>
      </c>
      <c r="B10" s="17" t="n">
        <v>20058</v>
      </c>
      <c r="C10" s="18">
        <f>(534.0/B10*100)</f>
        <v/>
      </c>
      <c r="D10" s="19" t="n">
        <v>19524</v>
      </c>
      <c r="E10" s="18" t="n">
        <v>535.49383433</v>
      </c>
      <c r="F10" s="20" t="n">
        <v>2.12017034</v>
      </c>
      <c r="G10" s="18" t="n">
        <v>521.19657727</v>
      </c>
      <c r="H10" s="20" t="n">
        <v>2.74924455</v>
      </c>
      <c r="I10" s="18" t="n">
        <v>509.56021193</v>
      </c>
      <c r="J10" s="20" t="n">
        <v>5.07097865</v>
      </c>
      <c r="K10" s="18" t="n">
        <v>495.63645648</v>
      </c>
      <c r="L10" s="20" t="n">
        <v>5.32074435</v>
      </c>
      <c r="M10" s="18" t="s">
        <v>481</v>
      </c>
      <c r="N10" s="20" t="s">
        <v>481</v>
      </c>
      <c r="O10" s="18" t="s">
        <v>481</v>
      </c>
      <c r="P10" s="20" t="s">
        <v>481</v>
      </c>
      <c r="Q10" s="18" t="s">
        <v>481</v>
      </c>
      <c r="R10" s="20" t="s">
        <v>481</v>
      </c>
      <c r="S10" s="18" t="s">
        <v>481</v>
      </c>
      <c r="T10" s="20" t="s">
        <v>481</v>
      </c>
      <c r="U10" s="18" t="n">
        <v>436.24180495</v>
      </c>
      <c r="V10" s="20" t="n">
        <v>7.46204235</v>
      </c>
    </row>
    <row r="11" spans="1:22">
      <c r="A11" s="15" t="s">
        <v>486</v>
      </c>
      <c r="B11" s="17" t="n">
        <v>7053</v>
      </c>
      <c r="C11" s="18">
        <f>(60.0/B11*100)</f>
        <v/>
      </c>
      <c r="D11" s="19" t="n">
        <v>6993</v>
      </c>
      <c r="E11" s="18" t="n">
        <v>446.93185786</v>
      </c>
      <c r="F11" s="20" t="n">
        <v>2.53907685</v>
      </c>
      <c r="G11" s="18" t="n">
        <v>456.01070433</v>
      </c>
      <c r="H11" s="20" t="n">
        <v>3.25784793</v>
      </c>
      <c r="I11" s="18" t="n">
        <v>446.47591348</v>
      </c>
      <c r="J11" s="20" t="n">
        <v>6.54502618</v>
      </c>
      <c r="K11" s="18" t="n">
        <v>433.10975993</v>
      </c>
      <c r="L11" s="20" t="n">
        <v>7.40275325</v>
      </c>
      <c r="M11" s="18" t="s">
        <v>481</v>
      </c>
      <c r="N11" s="20" t="s">
        <v>481</v>
      </c>
      <c r="O11" s="18" t="s">
        <v>481</v>
      </c>
      <c r="P11" s="20" t="s">
        <v>481</v>
      </c>
      <c r="Q11" s="18" t="s">
        <v>481</v>
      </c>
      <c r="R11" s="20" t="s">
        <v>481</v>
      </c>
      <c r="S11" s="18" t="s">
        <v>481</v>
      </c>
      <c r="T11" s="20" t="s">
        <v>481</v>
      </c>
      <c r="U11" s="18" t="n">
        <v>374.95040959</v>
      </c>
      <c r="V11" s="20" t="n">
        <v>9.205231339999999</v>
      </c>
    </row>
    <row r="12" spans="1:22">
      <c r="A12" s="15" t="s">
        <v>487</v>
      </c>
      <c r="B12" s="17" t="n">
        <v>6894</v>
      </c>
      <c r="C12" s="18">
        <f>(59.0/B12*100)</f>
        <v/>
      </c>
      <c r="D12" s="19" t="n">
        <v>6835</v>
      </c>
      <c r="E12" s="18" t="n">
        <v>489.61179117</v>
      </c>
      <c r="F12" s="20" t="n">
        <v>2.06186444</v>
      </c>
      <c r="G12" s="18" t="n">
        <v>519.49118627</v>
      </c>
      <c r="H12" s="20" t="n">
        <v>3.37396762</v>
      </c>
      <c r="I12" s="18" t="n">
        <v>506.94102757</v>
      </c>
      <c r="J12" s="20" t="n">
        <v>4.77466364</v>
      </c>
      <c r="K12" s="18" t="n">
        <v>500.12629267</v>
      </c>
      <c r="L12" s="20" t="n">
        <v>7.26155781</v>
      </c>
      <c r="M12" s="18" t="s">
        <v>481</v>
      </c>
      <c r="N12" s="20" t="s">
        <v>481</v>
      </c>
      <c r="O12" s="18" t="s">
        <v>481</v>
      </c>
      <c r="P12" s="20" t="s">
        <v>481</v>
      </c>
      <c r="Q12" s="18" t="n">
        <v>366.6777112</v>
      </c>
      <c r="R12" s="20" t="n">
        <v>14.39052153</v>
      </c>
      <c r="S12" s="18" t="s">
        <v>481</v>
      </c>
      <c r="T12" s="20" t="s">
        <v>481</v>
      </c>
      <c r="U12" s="18" t="n">
        <v>384.00686817</v>
      </c>
      <c r="V12" s="20" t="n">
        <v>7.99047084</v>
      </c>
    </row>
    <row r="13" spans="1:22">
      <c r="A13" s="15" t="s">
        <v>488</v>
      </c>
      <c r="B13" s="17" t="n">
        <v>7161</v>
      </c>
      <c r="C13" s="18">
        <f>(99.0/B13*100)</f>
        <v/>
      </c>
      <c r="D13" s="19" t="n">
        <v>7062</v>
      </c>
      <c r="E13" s="18" t="n">
        <v>507.00984069</v>
      </c>
      <c r="F13" s="20" t="n">
        <v>2.31170386</v>
      </c>
      <c r="G13" s="18" t="n">
        <v>511.1238531</v>
      </c>
      <c r="H13" s="20" t="n">
        <v>3.94844095</v>
      </c>
      <c r="I13" s="18" t="n">
        <v>506.8138424</v>
      </c>
      <c r="J13" s="20" t="n">
        <v>6.99709296</v>
      </c>
      <c r="K13" s="18" t="n">
        <v>480.74946047</v>
      </c>
      <c r="L13" s="20" t="n">
        <v>9.03098829</v>
      </c>
      <c r="M13" s="18" t="s">
        <v>481</v>
      </c>
      <c r="N13" s="20" t="s">
        <v>481</v>
      </c>
      <c r="O13" s="18" t="s">
        <v>481</v>
      </c>
      <c r="P13" s="20" t="s">
        <v>481</v>
      </c>
      <c r="Q13" s="18" t="n">
        <v>436.36003517</v>
      </c>
      <c r="R13" s="20" t="n">
        <v>6.43426798</v>
      </c>
      <c r="S13" s="18" t="s">
        <v>481</v>
      </c>
      <c r="T13" s="20" t="s">
        <v>481</v>
      </c>
      <c r="U13" s="18" t="n">
        <v>368.2300928</v>
      </c>
      <c r="V13" s="20" t="n">
        <v>11.97235805</v>
      </c>
    </row>
    <row r="14" spans="1:22">
      <c r="A14" s="15" t="s">
        <v>489</v>
      </c>
      <c r="B14" s="17" t="n">
        <v>5587</v>
      </c>
      <c r="C14" s="18">
        <f>(76.0/B14*100)</f>
        <v/>
      </c>
      <c r="D14" s="19" t="n">
        <v>5511</v>
      </c>
      <c r="E14" s="18" t="n">
        <v>532.41775392</v>
      </c>
      <c r="F14" s="20" t="n">
        <v>2.14309137</v>
      </c>
      <c r="G14" s="18" t="n">
        <v>543.32361097</v>
      </c>
      <c r="H14" s="20" t="n">
        <v>3.53447152</v>
      </c>
      <c r="I14" s="18" t="n">
        <v>546.1389567</v>
      </c>
      <c r="J14" s="20" t="n">
        <v>5.35472494</v>
      </c>
      <c r="K14" s="18" t="n">
        <v>527.01624379</v>
      </c>
      <c r="L14" s="20" t="n">
        <v>7.7495636</v>
      </c>
      <c r="M14" s="18" t="s">
        <v>481</v>
      </c>
      <c r="N14" s="20" t="s">
        <v>481</v>
      </c>
      <c r="O14" s="18" t="s">
        <v>481</v>
      </c>
      <c r="P14" s="20" t="s">
        <v>481</v>
      </c>
      <c r="Q14" s="18" t="s">
        <v>481</v>
      </c>
      <c r="R14" s="20" t="s">
        <v>481</v>
      </c>
      <c r="S14" s="18" t="s">
        <v>481</v>
      </c>
      <c r="T14" s="20" t="s">
        <v>481</v>
      </c>
      <c r="U14" s="18" t="n">
        <v>451.70519818</v>
      </c>
      <c r="V14" s="20" t="n">
        <v>17.21655313</v>
      </c>
    </row>
    <row r="15" spans="1:22">
      <c r="A15" s="15" t="s">
        <v>490</v>
      </c>
      <c r="B15" s="17" t="n">
        <v>5882</v>
      </c>
      <c r="C15" s="18">
        <f>(53.0/B15*100)</f>
        <v/>
      </c>
      <c r="D15" s="19" t="n">
        <v>5829</v>
      </c>
      <c r="E15" s="18" t="n">
        <v>537.88062426</v>
      </c>
      <c r="F15" s="20" t="n">
        <v>2.42221651</v>
      </c>
      <c r="G15" s="18" t="n">
        <v>527.01406216</v>
      </c>
      <c r="H15" s="20" t="n">
        <v>3.7523202</v>
      </c>
      <c r="I15" s="18" t="n">
        <v>528.52411767</v>
      </c>
      <c r="J15" s="20" t="n">
        <v>7.1229298</v>
      </c>
      <c r="K15" s="18" t="n">
        <v>486.01256924</v>
      </c>
      <c r="L15" s="20" t="n">
        <v>8.49412596</v>
      </c>
      <c r="M15" s="18" t="s">
        <v>481</v>
      </c>
      <c r="N15" s="20" t="s">
        <v>481</v>
      </c>
      <c r="O15" s="18" t="s">
        <v>481</v>
      </c>
      <c r="P15" s="20" t="s">
        <v>481</v>
      </c>
      <c r="Q15" s="18" t="n">
        <v>375.95013089</v>
      </c>
      <c r="R15" s="20" t="n">
        <v>17.42774697</v>
      </c>
      <c r="S15" s="18" t="s">
        <v>481</v>
      </c>
      <c r="T15" s="20" t="s">
        <v>481</v>
      </c>
      <c r="U15" s="18" t="n">
        <v>414.61342663</v>
      </c>
      <c r="V15" s="20" t="n">
        <v>12.06657719</v>
      </c>
    </row>
    <row r="16" spans="1:22">
      <c r="A16" s="15" t="s">
        <v>491</v>
      </c>
      <c r="B16" s="17" t="n">
        <v>6108</v>
      </c>
      <c r="C16" s="18">
        <f>(112.0/B16*100)</f>
        <v/>
      </c>
      <c r="D16" s="19" t="n">
        <v>5996</v>
      </c>
      <c r="E16" s="18" t="n">
        <v>506.61461597</v>
      </c>
      <c r="F16" s="20" t="n">
        <v>1.87601116</v>
      </c>
      <c r="G16" s="18" t="n">
        <v>485.3660255</v>
      </c>
      <c r="H16" s="20" t="n">
        <v>5.37867358</v>
      </c>
      <c r="I16" s="18" t="n">
        <v>449.99173348</v>
      </c>
      <c r="J16" s="20" t="n">
        <v>8.97236169</v>
      </c>
      <c r="K16" s="18" t="n">
        <v>421.59918167</v>
      </c>
      <c r="L16" s="20" t="n">
        <v>9.77535988</v>
      </c>
      <c r="M16" s="18" t="s">
        <v>481</v>
      </c>
      <c r="N16" s="20" t="s">
        <v>481</v>
      </c>
      <c r="O16" s="18" t="s">
        <v>481</v>
      </c>
      <c r="P16" s="20" t="s">
        <v>481</v>
      </c>
      <c r="Q16" s="18" t="s">
        <v>481</v>
      </c>
      <c r="R16" s="20" t="s">
        <v>481</v>
      </c>
      <c r="S16" s="18" t="s">
        <v>481</v>
      </c>
      <c r="T16" s="20" t="s">
        <v>481</v>
      </c>
      <c r="U16" s="18" t="n">
        <v>351.63817149</v>
      </c>
      <c r="V16" s="20" t="n">
        <v>9.66564114</v>
      </c>
    </row>
    <row r="17" spans="1:22">
      <c r="A17" s="15" t="s">
        <v>492</v>
      </c>
      <c r="B17" s="17" t="n">
        <v>6504</v>
      </c>
      <c r="C17" s="18">
        <f>(765.0/B17*100)</f>
        <v/>
      </c>
      <c r="D17" s="19" t="n">
        <v>5739</v>
      </c>
      <c r="E17" s="18" t="n">
        <v>519.44961979</v>
      </c>
      <c r="F17" s="20" t="n">
        <v>2.69711627</v>
      </c>
      <c r="G17" s="18" t="n">
        <v>530.17348469</v>
      </c>
      <c r="H17" s="20" t="n">
        <v>3.98674396</v>
      </c>
      <c r="I17" s="18" t="n">
        <v>512.98266921</v>
      </c>
      <c r="J17" s="20" t="n">
        <v>7.46949066</v>
      </c>
      <c r="K17" s="18" t="n">
        <v>489.09866603</v>
      </c>
      <c r="L17" s="20" t="n">
        <v>9.96138575</v>
      </c>
      <c r="M17" s="18" t="s">
        <v>481</v>
      </c>
      <c r="N17" s="20" t="s">
        <v>481</v>
      </c>
      <c r="O17" s="18" t="s">
        <v>481</v>
      </c>
      <c r="P17" s="20" t="s">
        <v>481</v>
      </c>
      <c r="Q17" s="18" t="n">
        <v>360.48925247</v>
      </c>
      <c r="R17" s="20" t="n">
        <v>12.44339086</v>
      </c>
      <c r="S17" s="18" t="s">
        <v>481</v>
      </c>
      <c r="T17" s="20" t="s">
        <v>481</v>
      </c>
      <c r="U17" s="18" t="n">
        <v>419.33250479</v>
      </c>
      <c r="V17" s="20" t="n">
        <v>10.58483654</v>
      </c>
    </row>
    <row r="18" spans="1:22">
      <c r="A18" s="15" t="s">
        <v>493</v>
      </c>
      <c r="B18" s="17" t="n">
        <v>5532</v>
      </c>
      <c r="C18" s="18">
        <f>(28.0/B18*100)</f>
        <v/>
      </c>
      <c r="D18" s="19" t="n">
        <v>5504</v>
      </c>
      <c r="E18" s="18" t="n">
        <v>454.79873727</v>
      </c>
      <c r="F18" s="20" t="n">
        <v>3.80261454</v>
      </c>
      <c r="G18" s="18" t="n">
        <v>467.69339821</v>
      </c>
      <c r="H18" s="20" t="n">
        <v>4.31161157</v>
      </c>
      <c r="I18" s="18" t="n">
        <v>456.83852228</v>
      </c>
      <c r="J18" s="20" t="n">
        <v>6.83911681</v>
      </c>
      <c r="K18" s="18" t="n">
        <v>439.86679933</v>
      </c>
      <c r="L18" s="20" t="n">
        <v>6.14466479</v>
      </c>
      <c r="M18" s="18" t="s">
        <v>481</v>
      </c>
      <c r="N18" s="20" t="s">
        <v>481</v>
      </c>
      <c r="O18" s="18" t="s">
        <v>481</v>
      </c>
      <c r="P18" s="20" t="s">
        <v>481</v>
      </c>
      <c r="Q18" s="18" t="s">
        <v>481</v>
      </c>
      <c r="R18" s="20" t="s">
        <v>481</v>
      </c>
      <c r="S18" s="18" t="s">
        <v>481</v>
      </c>
      <c r="T18" s="20" t="s">
        <v>481</v>
      </c>
      <c r="U18" s="18" t="n">
        <v>365.36317711</v>
      </c>
      <c r="V18" s="20" t="n">
        <v>11.45430634</v>
      </c>
    </row>
    <row r="19" spans="1:22">
      <c r="A19" s="15" t="s">
        <v>494</v>
      </c>
      <c r="B19" s="17" t="n">
        <v>5658</v>
      </c>
      <c r="C19" s="18">
        <f>(80.0/B19*100)</f>
        <v/>
      </c>
      <c r="D19" s="19" t="n">
        <v>5578</v>
      </c>
      <c r="E19" s="18" t="n">
        <v>476.90632635</v>
      </c>
      <c r="F19" s="20" t="n">
        <v>2.9575218</v>
      </c>
      <c r="G19" s="18" t="n">
        <v>492.0166813</v>
      </c>
      <c r="H19" s="20" t="n">
        <v>3.75101079</v>
      </c>
      <c r="I19" s="18" t="n">
        <v>476.52497113</v>
      </c>
      <c r="J19" s="20" t="n">
        <v>4.45765972</v>
      </c>
      <c r="K19" s="18" t="n">
        <v>454.44422232</v>
      </c>
      <c r="L19" s="20" t="n">
        <v>6.71226387</v>
      </c>
      <c r="M19" s="18" t="s">
        <v>481</v>
      </c>
      <c r="N19" s="20" t="s">
        <v>481</v>
      </c>
      <c r="O19" s="18" t="s">
        <v>481</v>
      </c>
      <c r="P19" s="20" t="s">
        <v>481</v>
      </c>
      <c r="Q19" s="18" t="s">
        <v>481</v>
      </c>
      <c r="R19" s="20" t="s">
        <v>481</v>
      </c>
      <c r="S19" s="18" t="s">
        <v>481</v>
      </c>
      <c r="T19" s="20" t="s">
        <v>481</v>
      </c>
      <c r="U19" s="18" t="n">
        <v>382.64541111</v>
      </c>
      <c r="V19" s="20" t="n">
        <v>13.12938625</v>
      </c>
    </row>
    <row r="20" spans="1:22">
      <c r="A20" s="15" t="s">
        <v>495</v>
      </c>
      <c r="B20" s="17" t="n">
        <v>3371</v>
      </c>
      <c r="C20" s="18">
        <f>(75.0/B20*100)</f>
        <v/>
      </c>
      <c r="D20" s="19" t="n">
        <v>3296</v>
      </c>
      <c r="E20" s="18" t="n">
        <v>477.19834302</v>
      </c>
      <c r="F20" s="20" t="n">
        <v>1.75673543</v>
      </c>
      <c r="G20" s="18" t="n">
        <v>468.50603806</v>
      </c>
      <c r="H20" s="20" t="n">
        <v>5.9895634</v>
      </c>
      <c r="I20" s="18" t="n">
        <v>468.74320875</v>
      </c>
      <c r="J20" s="20" t="n">
        <v>9.63897162</v>
      </c>
      <c r="K20" s="18" t="n">
        <v>463.33089436</v>
      </c>
      <c r="L20" s="20" t="n">
        <v>13.97159142</v>
      </c>
      <c r="M20" s="18" t="s">
        <v>481</v>
      </c>
      <c r="N20" s="20" t="s">
        <v>481</v>
      </c>
      <c r="O20" s="18" t="s">
        <v>481</v>
      </c>
      <c r="P20" s="20" t="s">
        <v>481</v>
      </c>
      <c r="Q20" s="18" t="s">
        <v>481</v>
      </c>
      <c r="R20" s="20" t="s">
        <v>481</v>
      </c>
      <c r="S20" s="18" t="s">
        <v>481</v>
      </c>
      <c r="T20" s="20" t="s">
        <v>481</v>
      </c>
      <c r="U20" s="18" t="n">
        <v>364.20774733</v>
      </c>
      <c r="V20" s="20" t="n">
        <v>12.47782941</v>
      </c>
    </row>
    <row r="21" spans="1:22">
      <c r="A21" s="15" t="s">
        <v>496</v>
      </c>
      <c r="B21" s="17" t="n">
        <v>5741</v>
      </c>
      <c r="C21" s="18">
        <f>(45.0/B21*100)</f>
        <v/>
      </c>
      <c r="D21" s="19" t="n">
        <v>5696</v>
      </c>
      <c r="E21" s="18" t="n">
        <v>505.09180659</v>
      </c>
      <c r="F21" s="20" t="n">
        <v>2.38989293</v>
      </c>
      <c r="G21" s="18" t="n">
        <v>497.59971912</v>
      </c>
      <c r="H21" s="20" t="n">
        <v>3.69217684</v>
      </c>
      <c r="I21" s="18" t="n">
        <v>504.12310087</v>
      </c>
      <c r="J21" s="20" t="n">
        <v>7.25691116</v>
      </c>
      <c r="K21" s="18" t="n">
        <v>474.98724556</v>
      </c>
      <c r="L21" s="20" t="n">
        <v>11.15958631</v>
      </c>
      <c r="M21" s="18" t="s">
        <v>481</v>
      </c>
      <c r="N21" s="20" t="s">
        <v>481</v>
      </c>
      <c r="O21" s="18" t="s">
        <v>481</v>
      </c>
      <c r="P21" s="20" t="s">
        <v>481</v>
      </c>
      <c r="Q21" s="18" t="s">
        <v>481</v>
      </c>
      <c r="R21" s="20" t="s">
        <v>481</v>
      </c>
      <c r="S21" s="18" t="s">
        <v>481</v>
      </c>
      <c r="T21" s="20" t="s">
        <v>481</v>
      </c>
      <c r="U21" s="18" t="n">
        <v>435.33141253</v>
      </c>
      <c r="V21" s="20" t="n">
        <v>17.75598242</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466.55281214</v>
      </c>
      <c r="R22" s="20" t="n">
        <v>3.43755424</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480.54676244</v>
      </c>
      <c r="R23" s="20" t="n">
        <v>2.51595285</v>
      </c>
      <c r="S23" s="18" t="s">
        <v>481</v>
      </c>
      <c r="T23" s="20" t="s">
        <v>481</v>
      </c>
      <c r="U23" s="18" t="s">
        <v>481</v>
      </c>
      <c r="V23" s="20" t="s">
        <v>481</v>
      </c>
    </row>
    <row r="24" spans="1:22">
      <c r="A24" s="15" t="s">
        <v>499</v>
      </c>
      <c r="B24" s="17" t="n">
        <v>6647</v>
      </c>
      <c r="C24" s="18">
        <f>(7.0/B24*100)</f>
        <v/>
      </c>
      <c r="D24" s="19" t="n">
        <v>6640</v>
      </c>
      <c r="E24" s="18" t="n">
        <v>540.56336203</v>
      </c>
      <c r="F24" s="20" t="n">
        <v>2.85038292</v>
      </c>
      <c r="G24" s="18" t="n">
        <v>533.00912231</v>
      </c>
      <c r="H24" s="20" t="n">
        <v>6.30270824</v>
      </c>
      <c r="I24" s="18" t="n">
        <v>496.54163501</v>
      </c>
      <c r="J24" s="20" t="n">
        <v>11.40893148</v>
      </c>
      <c r="K24" s="18" t="n">
        <v>505.51239031</v>
      </c>
      <c r="L24" s="20" t="n">
        <v>10.86128157</v>
      </c>
      <c r="M24" s="18" t="s">
        <v>481</v>
      </c>
      <c r="N24" s="20" t="s">
        <v>481</v>
      </c>
      <c r="O24" s="18" t="s">
        <v>481</v>
      </c>
      <c r="P24" s="20" t="s">
        <v>481</v>
      </c>
      <c r="Q24" s="18" t="s">
        <v>481</v>
      </c>
      <c r="R24" s="20" t="s">
        <v>481</v>
      </c>
      <c r="S24" s="18" t="s">
        <v>481</v>
      </c>
      <c r="T24" s="20" t="s">
        <v>481</v>
      </c>
      <c r="U24" s="18" t="n">
        <v>454.7979487</v>
      </c>
      <c r="V24" s="20" t="n">
        <v>25.88577028</v>
      </c>
    </row>
    <row r="25" spans="1:22">
      <c r="A25" s="15" t="s">
        <v>500</v>
      </c>
      <c r="B25" s="17" t="n">
        <v>5581</v>
      </c>
      <c r="C25" s="18">
        <f>(25.0/B25*100)</f>
        <v/>
      </c>
      <c r="D25" s="19" t="n">
        <v>5556</v>
      </c>
      <c r="E25" s="18" t="n">
        <v>516.97935864</v>
      </c>
      <c r="F25" s="20" t="n">
        <v>3.17022268</v>
      </c>
      <c r="G25" s="18" t="n">
        <v>509.35144901</v>
      </c>
      <c r="H25" s="20" t="n">
        <v>9.31142376</v>
      </c>
      <c r="I25" s="18" t="n">
        <v>494.29344744</v>
      </c>
      <c r="J25" s="20" t="n">
        <v>13.10202059</v>
      </c>
      <c r="K25" s="18" t="n">
        <v>497.8126132</v>
      </c>
      <c r="L25" s="20" t="n">
        <v>19.86064209</v>
      </c>
      <c r="M25" s="18" t="s">
        <v>481</v>
      </c>
      <c r="N25" s="20" t="s">
        <v>481</v>
      </c>
      <c r="O25" s="18" t="s">
        <v>481</v>
      </c>
      <c r="P25" s="20" t="s">
        <v>481</v>
      </c>
      <c r="Q25" s="18" t="s">
        <v>481</v>
      </c>
      <c r="R25" s="20" t="s">
        <v>481</v>
      </c>
      <c r="S25" s="18" t="s">
        <v>481</v>
      </c>
      <c r="T25" s="20" t="s">
        <v>481</v>
      </c>
      <c r="U25" s="18" t="n">
        <v>440.73614832</v>
      </c>
      <c r="V25" s="20" t="n">
        <v>23.84042304</v>
      </c>
    </row>
    <row r="26" spans="1:22">
      <c r="A26" s="15" t="s">
        <v>501</v>
      </c>
      <c r="B26" s="17" t="n">
        <v>4869</v>
      </c>
      <c r="C26" s="18">
        <f>(39.0/B26*100)</f>
        <v/>
      </c>
      <c r="D26" s="19" t="n">
        <v>4830</v>
      </c>
      <c r="E26" s="18" t="n">
        <v>493.52399044</v>
      </c>
      <c r="F26" s="20" t="n">
        <v>2.00319696</v>
      </c>
      <c r="G26" s="18" t="n">
        <v>493.74456551</v>
      </c>
      <c r="H26" s="20" t="n">
        <v>2.85822638</v>
      </c>
      <c r="I26" s="18" t="n">
        <v>480.65266749</v>
      </c>
      <c r="J26" s="20" t="n">
        <v>4.34734888</v>
      </c>
      <c r="K26" s="18" t="n">
        <v>481.85787789</v>
      </c>
      <c r="L26" s="20" t="n">
        <v>6.40571912</v>
      </c>
      <c r="M26" s="18" t="s">
        <v>481</v>
      </c>
      <c r="N26" s="20" t="s">
        <v>481</v>
      </c>
      <c r="O26" s="18" t="s">
        <v>481</v>
      </c>
      <c r="P26" s="20" t="s">
        <v>481</v>
      </c>
      <c r="Q26" s="18" t="s">
        <v>481</v>
      </c>
      <c r="R26" s="20" t="s">
        <v>481</v>
      </c>
      <c r="S26" s="18" t="s">
        <v>481</v>
      </c>
      <c r="T26" s="20" t="s">
        <v>481</v>
      </c>
      <c r="U26" s="18" t="n">
        <v>414.66343236</v>
      </c>
      <c r="V26" s="20" t="n">
        <v>12.85258255</v>
      </c>
    </row>
    <row r="27" spans="1:22">
      <c r="A27" s="15" t="s">
        <v>502</v>
      </c>
      <c r="B27" s="17" t="n">
        <v>5299</v>
      </c>
      <c r="C27" s="18">
        <f>(22.0/B27*100)</f>
        <v/>
      </c>
      <c r="D27" s="19" t="n">
        <v>5277</v>
      </c>
      <c r="E27" s="18" t="n">
        <v>492.35573264</v>
      </c>
      <c r="F27" s="20" t="n">
        <v>1.35698079</v>
      </c>
      <c r="G27" s="18" t="n">
        <v>467.09847524</v>
      </c>
      <c r="H27" s="20" t="n">
        <v>4.56868131</v>
      </c>
      <c r="I27" s="18" t="n">
        <v>440.24092752</v>
      </c>
      <c r="J27" s="20" t="n">
        <v>7.40030512</v>
      </c>
      <c r="K27" s="18" t="n">
        <v>443.45229972</v>
      </c>
      <c r="L27" s="20" t="n">
        <v>9.445245480000001</v>
      </c>
      <c r="M27" s="18" t="s">
        <v>481</v>
      </c>
      <c r="N27" s="20" t="s">
        <v>481</v>
      </c>
      <c r="O27" s="18" t="s">
        <v>481</v>
      </c>
      <c r="P27" s="20" t="s">
        <v>481</v>
      </c>
      <c r="Q27" s="18" t="s">
        <v>481</v>
      </c>
      <c r="R27" s="20" t="s">
        <v>481</v>
      </c>
      <c r="S27" s="18" t="s">
        <v>481</v>
      </c>
      <c r="T27" s="20" t="s">
        <v>481</v>
      </c>
      <c r="U27" s="18" t="n">
        <v>378.56402876</v>
      </c>
      <c r="V27" s="20" t="n">
        <v>7.42298153</v>
      </c>
    </row>
    <row r="28" spans="1:22">
      <c r="A28" s="15" t="s">
        <v>503</v>
      </c>
      <c r="B28" s="17" t="n">
        <v>7568</v>
      </c>
      <c r="C28" s="18">
        <f>(80.0/B28*100)</f>
        <v/>
      </c>
      <c r="D28" s="19" t="n">
        <v>7488</v>
      </c>
      <c r="E28" s="18" t="n">
        <v>414.34394143</v>
      </c>
      <c r="F28" s="20" t="n">
        <v>2.19119246</v>
      </c>
      <c r="G28" s="18" t="n">
        <v>425.90454686</v>
      </c>
      <c r="H28" s="20" t="n">
        <v>3.01731961</v>
      </c>
      <c r="I28" s="18" t="n">
        <v>418.3731004</v>
      </c>
      <c r="J28" s="20" t="n">
        <v>4.46143305</v>
      </c>
      <c r="K28" s="18" t="n">
        <v>402.65409823</v>
      </c>
      <c r="L28" s="20" t="n">
        <v>3.92893137</v>
      </c>
      <c r="M28" s="18" t="s">
        <v>481</v>
      </c>
      <c r="N28" s="20" t="s">
        <v>481</v>
      </c>
      <c r="O28" s="18" t="s">
        <v>481</v>
      </c>
      <c r="P28" s="20" t="s">
        <v>481</v>
      </c>
      <c r="Q28" s="18" t="s">
        <v>481</v>
      </c>
      <c r="R28" s="20" t="s">
        <v>481</v>
      </c>
      <c r="S28" s="18" t="s">
        <v>481</v>
      </c>
      <c r="T28" s="20" t="s">
        <v>481</v>
      </c>
      <c r="U28" s="18" t="n">
        <v>367.12485148</v>
      </c>
      <c r="V28" s="20" t="n">
        <v>8.59170696</v>
      </c>
    </row>
    <row r="29" spans="1:22">
      <c r="A29" s="15" t="s">
        <v>504</v>
      </c>
      <c r="B29" s="17" t="n">
        <v>5385</v>
      </c>
      <c r="C29" s="18">
        <f>(30.0/B29*100)</f>
        <v/>
      </c>
      <c r="D29" s="19" t="n">
        <v>5355</v>
      </c>
      <c r="E29" s="18" t="n">
        <v>517.15402698</v>
      </c>
      <c r="F29" s="20" t="n">
        <v>2.37440485</v>
      </c>
      <c r="G29" s="18" t="n">
        <v>497.07287665</v>
      </c>
      <c r="H29" s="20" t="n">
        <v>5.41831949</v>
      </c>
      <c r="I29" s="18" t="n">
        <v>468.07741395</v>
      </c>
      <c r="J29" s="20" t="n">
        <v>11.85192879</v>
      </c>
      <c r="K29" s="18" t="n">
        <v>466.87707466</v>
      </c>
      <c r="L29" s="20" t="n">
        <v>14.86272883</v>
      </c>
      <c r="M29" s="18" t="s">
        <v>481</v>
      </c>
      <c r="N29" s="20" t="s">
        <v>481</v>
      </c>
      <c r="O29" s="18" t="s">
        <v>481</v>
      </c>
      <c r="P29" s="20" t="s">
        <v>481</v>
      </c>
      <c r="Q29" s="18" t="n">
        <v>358.28551468</v>
      </c>
      <c r="R29" s="20" t="n">
        <v>8.567023300000001</v>
      </c>
      <c r="S29" s="18" t="s">
        <v>481</v>
      </c>
      <c r="T29" s="20" t="s">
        <v>481</v>
      </c>
      <c r="U29" s="18" t="n">
        <v>410.33666196</v>
      </c>
      <c r="V29" s="20" t="n">
        <v>14.1235135</v>
      </c>
    </row>
    <row r="30" spans="1:22">
      <c r="A30" s="15" t="s">
        <v>505</v>
      </c>
      <c r="B30" s="17" t="n">
        <v>4520</v>
      </c>
      <c r="C30" s="18">
        <f>(110.0/B30*100)</f>
        <v/>
      </c>
      <c r="D30" s="19" t="n">
        <v>4410</v>
      </c>
      <c r="E30" s="18" t="n">
        <v>523.337103</v>
      </c>
      <c r="F30" s="20" t="n">
        <v>2.89057221</v>
      </c>
      <c r="G30" s="18" t="n">
        <v>515.94998293</v>
      </c>
      <c r="H30" s="20" t="n">
        <v>4.38517268</v>
      </c>
      <c r="I30" s="18" t="n">
        <v>496.30744771</v>
      </c>
      <c r="J30" s="20" t="n">
        <v>5.40017111</v>
      </c>
      <c r="K30" s="18" t="n">
        <v>480.13958845</v>
      </c>
      <c r="L30" s="20" t="n">
        <v>6.74435112</v>
      </c>
      <c r="M30" s="18" t="s">
        <v>481</v>
      </c>
      <c r="N30" s="20" t="s">
        <v>481</v>
      </c>
      <c r="O30" s="18" t="s">
        <v>481</v>
      </c>
      <c r="P30" s="20" t="s">
        <v>481</v>
      </c>
      <c r="Q30" s="18" t="s">
        <v>481</v>
      </c>
      <c r="R30" s="20" t="s">
        <v>481</v>
      </c>
      <c r="S30" s="18" t="s">
        <v>481</v>
      </c>
      <c r="T30" s="20" t="s">
        <v>481</v>
      </c>
      <c r="U30" s="18" t="n">
        <v>407.80318123</v>
      </c>
      <c r="V30" s="20" t="n">
        <v>12.47453111</v>
      </c>
    </row>
    <row r="31" spans="1:22">
      <c r="A31" s="15" t="s">
        <v>506</v>
      </c>
      <c r="B31" s="17" t="n">
        <v>5456</v>
      </c>
      <c r="C31" s="18">
        <f>(127.0/B31*100)</f>
        <v/>
      </c>
      <c r="D31" s="19" t="n">
        <v>5329</v>
      </c>
      <c r="E31" s="18" t="n">
        <v>504.3196685</v>
      </c>
      <c r="F31" s="20" t="n">
        <v>2.30396816</v>
      </c>
      <c r="G31" s="18" t="n">
        <v>502.46091825</v>
      </c>
      <c r="H31" s="20" t="n">
        <v>4.16509181</v>
      </c>
      <c r="I31" s="18" t="n">
        <v>494.66608104</v>
      </c>
      <c r="J31" s="20" t="n">
        <v>7.02763171</v>
      </c>
      <c r="K31" s="18" t="n">
        <v>462.63714695</v>
      </c>
      <c r="L31" s="20" t="n">
        <v>6.69528931</v>
      </c>
      <c r="M31" s="18" t="s">
        <v>481</v>
      </c>
      <c r="N31" s="20" t="s">
        <v>481</v>
      </c>
      <c r="O31" s="18" t="s">
        <v>481</v>
      </c>
      <c r="P31" s="20" t="s">
        <v>481</v>
      </c>
      <c r="Q31" s="18" t="s">
        <v>481</v>
      </c>
      <c r="R31" s="20" t="s">
        <v>481</v>
      </c>
      <c r="S31" s="18" t="s">
        <v>481</v>
      </c>
      <c r="T31" s="20" t="s">
        <v>481</v>
      </c>
      <c r="U31" s="18" t="n">
        <v>408.18296197</v>
      </c>
      <c r="V31" s="20" t="n">
        <v>9.042626759999999</v>
      </c>
    </row>
    <row r="32" spans="1:22">
      <c r="A32" s="15" t="s">
        <v>507</v>
      </c>
      <c r="B32" s="17" t="n">
        <v>4478</v>
      </c>
      <c r="C32" s="18">
        <f>(5.0/B32*100)</f>
        <v/>
      </c>
      <c r="D32" s="19" t="n">
        <v>4473</v>
      </c>
      <c r="E32" s="18" t="n">
        <v>498.69287695</v>
      </c>
      <c r="F32" s="20" t="n">
        <v>2.92315298</v>
      </c>
      <c r="G32" s="18" t="n">
        <v>511.04384243</v>
      </c>
      <c r="H32" s="20" t="n">
        <v>3.53797518</v>
      </c>
      <c r="I32" s="18" t="n">
        <v>505.96308552</v>
      </c>
      <c r="J32" s="20" t="n">
        <v>5.91457327</v>
      </c>
      <c r="K32" s="18" t="n">
        <v>499.80237035</v>
      </c>
      <c r="L32" s="20" t="n">
        <v>7.03004453</v>
      </c>
      <c r="M32" s="18" t="s">
        <v>481</v>
      </c>
      <c r="N32" s="20" t="s">
        <v>481</v>
      </c>
      <c r="O32" s="18" t="s">
        <v>481</v>
      </c>
      <c r="P32" s="20" t="s">
        <v>481</v>
      </c>
      <c r="Q32" s="18" t="s">
        <v>481</v>
      </c>
      <c r="R32" s="20" t="s">
        <v>481</v>
      </c>
      <c r="S32" s="18" t="s">
        <v>481</v>
      </c>
      <c r="T32" s="20" t="s">
        <v>481</v>
      </c>
      <c r="U32" s="18" t="n">
        <v>426.76883715</v>
      </c>
      <c r="V32" s="20" t="n">
        <v>18.06734181</v>
      </c>
    </row>
    <row r="33" spans="1:22">
      <c r="A33" s="15" t="s">
        <v>508</v>
      </c>
      <c r="B33" s="17" t="n">
        <v>7325</v>
      </c>
      <c r="C33" s="18">
        <f>(76.0/B33*100)</f>
        <v/>
      </c>
      <c r="D33" s="19" t="n">
        <v>7249</v>
      </c>
      <c r="E33" s="18" t="n">
        <v>505.13032344</v>
      </c>
      <c r="F33" s="20" t="n">
        <v>2.46567147</v>
      </c>
      <c r="G33" s="18" t="n">
        <v>495.10974837</v>
      </c>
      <c r="H33" s="20" t="n">
        <v>5.43763543</v>
      </c>
      <c r="I33" s="18" t="n">
        <v>468.19689074</v>
      </c>
      <c r="J33" s="20" t="n">
        <v>8.12841175</v>
      </c>
      <c r="K33" s="18" t="n">
        <v>467.19381515</v>
      </c>
      <c r="L33" s="20" t="n">
        <v>10.06919541</v>
      </c>
      <c r="M33" s="18" t="s">
        <v>481</v>
      </c>
      <c r="N33" s="20" t="s">
        <v>481</v>
      </c>
      <c r="O33" s="18" t="s">
        <v>481</v>
      </c>
      <c r="P33" s="20" t="s">
        <v>481</v>
      </c>
      <c r="Q33" s="18" t="s">
        <v>481</v>
      </c>
      <c r="R33" s="20" t="s">
        <v>481</v>
      </c>
      <c r="S33" s="18" t="s">
        <v>481</v>
      </c>
      <c r="T33" s="20" t="s">
        <v>481</v>
      </c>
      <c r="U33" s="18" t="n">
        <v>415.11023232</v>
      </c>
      <c r="V33" s="20" t="n">
        <v>14.42769488</v>
      </c>
    </row>
    <row r="34" spans="1:22">
      <c r="A34" s="15" t="s">
        <v>509</v>
      </c>
      <c r="B34" s="17" t="n">
        <v>6350</v>
      </c>
      <c r="C34" s="18">
        <f>(40.0/B34*100)</f>
        <v/>
      </c>
      <c r="D34" s="19" t="n">
        <v>6310</v>
      </c>
      <c r="E34" s="18" t="n">
        <v>460.38293194</v>
      </c>
      <c r="F34" s="20" t="n">
        <v>2.83107091</v>
      </c>
      <c r="G34" s="18" t="n">
        <v>479.64179818</v>
      </c>
      <c r="H34" s="20" t="n">
        <v>3.08715221</v>
      </c>
      <c r="I34" s="18" t="n">
        <v>484.33503366</v>
      </c>
      <c r="J34" s="20" t="n">
        <v>4.82902595</v>
      </c>
      <c r="K34" s="18" t="n">
        <v>479.61881945</v>
      </c>
      <c r="L34" s="20" t="n">
        <v>6.1097263</v>
      </c>
      <c r="M34" s="18" t="s">
        <v>481</v>
      </c>
      <c r="N34" s="20" t="s">
        <v>481</v>
      </c>
      <c r="O34" s="18" t="s">
        <v>481</v>
      </c>
      <c r="P34" s="20" t="s">
        <v>481</v>
      </c>
      <c r="Q34" s="18" t="n">
        <v>306.56969545</v>
      </c>
      <c r="R34" s="20" t="n">
        <v>10.27624616</v>
      </c>
      <c r="S34" s="18" t="s">
        <v>481</v>
      </c>
      <c r="T34" s="20" t="s">
        <v>481</v>
      </c>
      <c r="U34" s="18" t="n">
        <v>356.88711865</v>
      </c>
      <c r="V34" s="20" t="n">
        <v>10.47690295</v>
      </c>
    </row>
    <row r="35" spans="1:22">
      <c r="A35" s="15" t="s">
        <v>510</v>
      </c>
      <c r="B35" s="17" t="n">
        <v>6406</v>
      </c>
      <c r="C35" s="18">
        <f>(42.0/B35*100)</f>
        <v/>
      </c>
      <c r="D35" s="19" t="n">
        <v>6364</v>
      </c>
      <c r="E35" s="18" t="n">
        <v>521.1842305500001</v>
      </c>
      <c r="F35" s="20" t="n">
        <v>1.59702864</v>
      </c>
      <c r="G35" s="18" t="n">
        <v>496.9260694</v>
      </c>
      <c r="H35" s="20" t="n">
        <v>4.28994797</v>
      </c>
      <c r="I35" s="18" t="n">
        <v>478.63244882</v>
      </c>
      <c r="J35" s="20" t="n">
        <v>7.91212721</v>
      </c>
      <c r="K35" s="18" t="n">
        <v>475.74524247</v>
      </c>
      <c r="L35" s="20" t="n">
        <v>9.97884292</v>
      </c>
      <c r="M35" s="18" t="s">
        <v>481</v>
      </c>
      <c r="N35" s="20" t="s">
        <v>481</v>
      </c>
      <c r="O35" s="18" t="s">
        <v>481</v>
      </c>
      <c r="P35" s="20" t="s">
        <v>481</v>
      </c>
      <c r="Q35" s="18" t="n">
        <v>374.85244494</v>
      </c>
      <c r="R35" s="20" t="n">
        <v>5.84040672</v>
      </c>
      <c r="S35" s="18" t="s">
        <v>481</v>
      </c>
      <c r="T35" s="20" t="s">
        <v>481</v>
      </c>
      <c r="U35" s="18" t="n">
        <v>420.03599809</v>
      </c>
      <c r="V35" s="20" t="n">
        <v>10.50756237</v>
      </c>
    </row>
    <row r="36" spans="1:22">
      <c r="A36" s="15" t="s">
        <v>511</v>
      </c>
      <c r="B36" s="17" t="n">
        <v>6736</v>
      </c>
      <c r="C36" s="18">
        <f>(33.0/B36*100)</f>
        <v/>
      </c>
      <c r="D36" s="19" t="n">
        <v>6703</v>
      </c>
      <c r="E36" s="18" t="n">
        <v>494.69813099</v>
      </c>
      <c r="F36" s="20" t="n">
        <v>2.12295551</v>
      </c>
      <c r="G36" s="18" t="n">
        <v>497.47678209</v>
      </c>
      <c r="H36" s="20" t="n">
        <v>3.47655825</v>
      </c>
      <c r="I36" s="18" t="n">
        <v>488.11021902</v>
      </c>
      <c r="J36" s="20" t="n">
        <v>5.94780372</v>
      </c>
      <c r="K36" s="18" t="n">
        <v>467.3480715</v>
      </c>
      <c r="L36" s="20" t="n">
        <v>7.52749381</v>
      </c>
      <c r="M36" s="18" t="s">
        <v>481</v>
      </c>
      <c r="N36" s="20" t="s">
        <v>481</v>
      </c>
      <c r="O36" s="18" t="s">
        <v>481</v>
      </c>
      <c r="P36" s="20" t="s">
        <v>481</v>
      </c>
      <c r="Q36" s="18" t="s">
        <v>481</v>
      </c>
      <c r="R36" s="20" t="s">
        <v>481</v>
      </c>
      <c r="S36" s="18" t="s">
        <v>481</v>
      </c>
      <c r="T36" s="20" t="s">
        <v>481</v>
      </c>
      <c r="U36" s="18" t="n">
        <v>398.07915586</v>
      </c>
      <c r="V36" s="20" t="n">
        <v>16.06210186</v>
      </c>
    </row>
    <row r="37" spans="1:22">
      <c r="A37" s="15" t="s">
        <v>512</v>
      </c>
      <c r="B37" s="17" t="n">
        <v>5458</v>
      </c>
      <c r="C37" s="18">
        <f>(69.0/B37*100)</f>
        <v/>
      </c>
      <c r="D37" s="19" t="n">
        <v>5389</v>
      </c>
      <c r="E37" s="18" t="n">
        <v>499.02787211</v>
      </c>
      <c r="F37" s="20" t="n">
        <v>3.73687844</v>
      </c>
      <c r="G37" s="18" t="n">
        <v>506.94785372</v>
      </c>
      <c r="H37" s="20" t="n">
        <v>4.19784278</v>
      </c>
      <c r="I37" s="18" t="n">
        <v>483.26391016</v>
      </c>
      <c r="J37" s="20" t="n">
        <v>5.87959379</v>
      </c>
      <c r="K37" s="18" t="n">
        <v>463.05774756</v>
      </c>
      <c r="L37" s="20" t="n">
        <v>7.7715831</v>
      </c>
      <c r="M37" s="18" t="s">
        <v>481</v>
      </c>
      <c r="N37" s="20" t="s">
        <v>481</v>
      </c>
      <c r="O37" s="18" t="s">
        <v>481</v>
      </c>
      <c r="P37" s="20" t="s">
        <v>481</v>
      </c>
      <c r="Q37" s="18" t="s">
        <v>481</v>
      </c>
      <c r="R37" s="20" t="s">
        <v>481</v>
      </c>
      <c r="S37" s="18" t="s">
        <v>481</v>
      </c>
      <c r="T37" s="20" t="s">
        <v>481</v>
      </c>
      <c r="U37" s="18" t="n">
        <v>370.06002176</v>
      </c>
      <c r="V37" s="20" t="n">
        <v>9.01716096</v>
      </c>
    </row>
    <row r="38" spans="1:22">
      <c r="A38" s="15" t="s">
        <v>513</v>
      </c>
      <c r="B38" s="17" t="n">
        <v>5860</v>
      </c>
      <c r="C38" s="18">
        <f>(17.0/B38*100)</f>
        <v/>
      </c>
      <c r="D38" s="19" t="n">
        <v>5843</v>
      </c>
      <c r="E38" s="18" t="n">
        <v>510.8887697</v>
      </c>
      <c r="F38" s="20" t="n">
        <v>2.92746873</v>
      </c>
      <c r="G38" s="18" t="n">
        <v>503.87372853</v>
      </c>
      <c r="H38" s="20" t="n">
        <v>4.55730319</v>
      </c>
      <c r="I38" s="18" t="n">
        <v>476.99230732</v>
      </c>
      <c r="J38" s="20" t="n">
        <v>10.18847222</v>
      </c>
      <c r="K38" s="18" t="n">
        <v>482.33179217</v>
      </c>
      <c r="L38" s="20" t="n">
        <v>11.24192258</v>
      </c>
      <c r="M38" s="18" t="s">
        <v>481</v>
      </c>
      <c r="N38" s="20" t="s">
        <v>481</v>
      </c>
      <c r="O38" s="18" t="s">
        <v>481</v>
      </c>
      <c r="P38" s="20" t="s">
        <v>481</v>
      </c>
      <c r="Q38" s="18" t="s">
        <v>481</v>
      </c>
      <c r="R38" s="20" t="s">
        <v>481</v>
      </c>
      <c r="S38" s="18" t="s">
        <v>481</v>
      </c>
      <c r="T38" s="20" t="s">
        <v>481</v>
      </c>
      <c r="U38" s="18" t="n">
        <v>390.90943525</v>
      </c>
      <c r="V38" s="20" t="n">
        <v>9.579866000000001</v>
      </c>
    </row>
    <row r="39" spans="1:22">
      <c r="A39" s="15" t="s">
        <v>514</v>
      </c>
      <c r="B39" s="17" t="n">
        <v>5895</v>
      </c>
      <c r="C39" s="18">
        <f>(32.0/B39*100)</f>
        <v/>
      </c>
      <c r="D39" s="19" t="n">
        <v>5863</v>
      </c>
      <c r="E39" s="18" t="n">
        <v>418.82843759</v>
      </c>
      <c r="F39" s="20" t="n">
        <v>3.78757944</v>
      </c>
      <c r="G39" s="18" t="n">
        <v>444.74222485</v>
      </c>
      <c r="H39" s="20" t="n">
        <v>5.2889123</v>
      </c>
      <c r="I39" s="18" t="n">
        <v>436.09285298</v>
      </c>
      <c r="J39" s="20" t="n">
        <v>5.57011413</v>
      </c>
      <c r="K39" s="18" t="n">
        <v>427.45661709</v>
      </c>
      <c r="L39" s="20" t="n">
        <v>5.31697194</v>
      </c>
      <c r="M39" s="18" t="s">
        <v>481</v>
      </c>
      <c r="N39" s="20" t="s">
        <v>481</v>
      </c>
      <c r="O39" s="18" t="s">
        <v>481</v>
      </c>
      <c r="P39" s="20" t="s">
        <v>481</v>
      </c>
      <c r="Q39" s="18" t="s">
        <v>481</v>
      </c>
      <c r="R39" s="20" t="s">
        <v>481</v>
      </c>
      <c r="S39" s="18" t="s">
        <v>481</v>
      </c>
      <c r="T39" s="20" t="s">
        <v>481</v>
      </c>
      <c r="U39" s="18" t="n">
        <v>353.90196504</v>
      </c>
      <c r="V39" s="20" t="n">
        <v>9.060848610000001</v>
      </c>
    </row>
    <row r="40" spans="1:22">
      <c r="A40" s="15" t="s">
        <v>515</v>
      </c>
      <c r="B40" s="17" t="n">
        <v>14157</v>
      </c>
      <c r="C40" s="18">
        <f>(298.0/B40*100)</f>
        <v/>
      </c>
      <c r="D40" s="19" t="n">
        <v>13859</v>
      </c>
      <c r="E40" s="18" t="n">
        <v>514.05233493</v>
      </c>
      <c r="F40" s="20" t="n">
        <v>2.9414425</v>
      </c>
      <c r="G40" s="18" t="n">
        <v>514.85321227</v>
      </c>
      <c r="H40" s="20" t="n">
        <v>3.46303156</v>
      </c>
      <c r="I40" s="18" t="n">
        <v>504.13965803</v>
      </c>
      <c r="J40" s="20" t="n">
        <v>5.40729298</v>
      </c>
      <c r="K40" s="18" t="n">
        <v>488.51363041</v>
      </c>
      <c r="L40" s="20" t="n">
        <v>6.63958925</v>
      </c>
      <c r="M40" s="18" t="s">
        <v>481</v>
      </c>
      <c r="N40" s="20" t="s">
        <v>481</v>
      </c>
      <c r="O40" s="18" t="s">
        <v>481</v>
      </c>
      <c r="P40" s="20" t="s">
        <v>481</v>
      </c>
      <c r="Q40" s="18" t="s">
        <v>481</v>
      </c>
      <c r="R40" s="20" t="s">
        <v>481</v>
      </c>
      <c r="S40" s="18" t="s">
        <v>481</v>
      </c>
      <c r="T40" s="20" t="s">
        <v>481</v>
      </c>
      <c r="U40" s="18" t="n">
        <v>407.01372691</v>
      </c>
      <c r="V40" s="20" t="n">
        <v>10.10100133</v>
      </c>
    </row>
    <row r="41" spans="1:22">
      <c r="A41" s="15" t="s">
        <v>516</v>
      </c>
      <c r="B41" s="17" t="n">
        <v>5712</v>
      </c>
      <c r="C41" s="18">
        <f>(40.0/B41*100)</f>
        <v/>
      </c>
      <c r="D41" s="19" t="n">
        <v>5672</v>
      </c>
      <c r="E41" s="18" t="n">
        <v>500.84184742</v>
      </c>
      <c r="F41" s="20" t="n">
        <v>3.22324028</v>
      </c>
      <c r="G41" s="18" t="n">
        <v>503.13932594</v>
      </c>
      <c r="H41" s="20" t="n">
        <v>4.21698368</v>
      </c>
      <c r="I41" s="18" t="n">
        <v>485.81511742</v>
      </c>
      <c r="J41" s="20" t="n">
        <v>7.37513537</v>
      </c>
      <c r="K41" s="18" t="n">
        <v>478.1928075</v>
      </c>
      <c r="L41" s="20" t="n">
        <v>7.73226599</v>
      </c>
      <c r="M41" s="18" t="s">
        <v>481</v>
      </c>
      <c r="N41" s="20" t="s">
        <v>481</v>
      </c>
      <c r="O41" s="18" t="s">
        <v>481</v>
      </c>
      <c r="P41" s="20" t="s">
        <v>481</v>
      </c>
      <c r="Q41" s="18" t="n">
        <v>387.44235424</v>
      </c>
      <c r="R41" s="20" t="n">
        <v>14.52510266</v>
      </c>
      <c r="S41" s="18" t="s">
        <v>481</v>
      </c>
      <c r="T41" s="20" t="s">
        <v>481</v>
      </c>
      <c r="U41" s="18" t="n">
        <v>394.12924812</v>
      </c>
      <c r="V41" s="20" t="n">
        <v>15.49633181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n">
        <v>427.2249827</v>
      </c>
      <c r="R44" s="20" t="n">
        <v>3.27779243</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(1434.0/B46*100)</f>
        <v/>
      </c>
      <c r="D46" s="19" t="n">
        <v>21707</v>
      </c>
      <c r="E46" s="18" t="n">
        <v>411.0662547</v>
      </c>
      <c r="F46" s="20" t="n">
        <v>2.61118002</v>
      </c>
      <c r="G46" s="18" t="n">
        <v>409.52133703</v>
      </c>
      <c r="H46" s="20" t="n">
        <v>3.54282057</v>
      </c>
      <c r="I46" s="18" t="n">
        <v>398.74349811</v>
      </c>
      <c r="J46" s="20" t="n">
        <v>4.80940394</v>
      </c>
      <c r="K46" s="18" t="n">
        <v>401.84828191</v>
      </c>
      <c r="L46" s="20" t="n">
        <v>6.06766163</v>
      </c>
      <c r="M46" s="18" t="s">
        <v>481</v>
      </c>
      <c r="N46" s="20" t="s">
        <v>481</v>
      </c>
      <c r="O46" s="18" t="s">
        <v>481</v>
      </c>
      <c r="P46" s="20" t="s">
        <v>481</v>
      </c>
      <c r="Q46" s="18" t="s">
        <v>481</v>
      </c>
      <c r="R46" s="20" t="s">
        <v>481</v>
      </c>
      <c r="S46" s="18" t="s">
        <v>481</v>
      </c>
      <c r="T46" s="20" t="s">
        <v>481</v>
      </c>
      <c r="U46" s="18" t="n">
        <v>347.02387587</v>
      </c>
      <c r="V46" s="20" t="n">
        <v>3.00494613</v>
      </c>
    </row>
    <row r="47" spans="1:22">
      <c r="A47" s="15" t="s">
        <v>522</v>
      </c>
      <c r="B47" s="17" t="n">
        <v>5928</v>
      </c>
      <c r="C47" s="18">
        <f>(106.0/B47*100)</f>
        <v/>
      </c>
      <c r="D47" s="19" t="n">
        <v>5822</v>
      </c>
      <c r="E47" s="18" t="n">
        <v>462.28450982</v>
      </c>
      <c r="F47" s="20" t="n">
        <v>3.82114877</v>
      </c>
      <c r="G47" s="18" t="n">
        <v>405.6969779</v>
      </c>
      <c r="H47" s="20" t="n">
        <v>8.62011175</v>
      </c>
      <c r="I47" s="18" t="n">
        <v>379.59980287</v>
      </c>
      <c r="J47" s="20" t="n">
        <v>12.06026716</v>
      </c>
      <c r="K47" s="18" t="n">
        <v>360.256658</v>
      </c>
      <c r="L47" s="20" t="n">
        <v>10.41678468</v>
      </c>
      <c r="M47" s="18" t="s">
        <v>481</v>
      </c>
      <c r="N47" s="20" t="s">
        <v>481</v>
      </c>
      <c r="O47" s="18" t="s">
        <v>481</v>
      </c>
      <c r="P47" s="20" t="s">
        <v>481</v>
      </c>
      <c r="Q47" s="18" t="s">
        <v>481</v>
      </c>
      <c r="R47" s="20" t="s">
        <v>481</v>
      </c>
      <c r="S47" s="18" t="s">
        <v>481</v>
      </c>
      <c r="T47" s="20" t="s">
        <v>481</v>
      </c>
      <c r="U47" s="18" t="n">
        <v>336.96002221</v>
      </c>
      <c r="V47" s="20" t="n">
        <v>7.03524544</v>
      </c>
    </row>
    <row r="48" spans="1:22">
      <c r="A48" s="15" t="s">
        <v>523</v>
      </c>
      <c r="B48" s="17" t="n">
        <v>9841</v>
      </c>
      <c r="C48" s="18">
        <f>(7.0/B48*100)</f>
        <v/>
      </c>
      <c r="D48" s="19" t="n">
        <v>9834</v>
      </c>
      <c r="E48" s="18" t="n">
        <v>524.58081849</v>
      </c>
      <c r="F48" s="20" t="n">
        <v>4.62160147</v>
      </c>
      <c r="G48" s="18" t="n">
        <v>502.59974568</v>
      </c>
      <c r="H48" s="20" t="n">
        <v>6.12428394</v>
      </c>
      <c r="I48" s="18" t="n">
        <v>485.03277285</v>
      </c>
      <c r="J48" s="20" t="n">
        <v>7.22890735</v>
      </c>
      <c r="K48" s="18" t="n">
        <v>475.29767398</v>
      </c>
      <c r="L48" s="20" t="n">
        <v>10.77925572</v>
      </c>
      <c r="M48" s="18" t="s">
        <v>481</v>
      </c>
      <c r="N48" s="20" t="s">
        <v>481</v>
      </c>
      <c r="O48" s="18" t="s">
        <v>481</v>
      </c>
      <c r="P48" s="20" t="s">
        <v>481</v>
      </c>
      <c r="Q48" s="18" t="s">
        <v>481</v>
      </c>
      <c r="R48" s="20" t="s">
        <v>481</v>
      </c>
      <c r="S48" s="18" t="s">
        <v>481</v>
      </c>
      <c r="T48" s="20" t="s">
        <v>481</v>
      </c>
      <c r="U48" s="18" t="n">
        <v>472.18343105</v>
      </c>
      <c r="V48" s="20" t="n">
        <v>32.30307358</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(228.0/B50*100)</f>
        <v/>
      </c>
      <c r="D50" s="19" t="n">
        <v>11567</v>
      </c>
      <c r="E50" s="18" t="n">
        <v>417.85479693</v>
      </c>
      <c r="F50" s="20" t="n">
        <v>2.23478372</v>
      </c>
      <c r="G50" s="18" t="n">
        <v>421.14821966</v>
      </c>
      <c r="H50" s="20" t="n">
        <v>5.74827667</v>
      </c>
      <c r="I50" s="18" t="n">
        <v>403.36317489</v>
      </c>
      <c r="J50" s="20" t="n">
        <v>7.93647975</v>
      </c>
      <c r="K50" s="18" t="n">
        <v>392.36788676</v>
      </c>
      <c r="L50" s="20" t="n">
        <v>8.62005877</v>
      </c>
      <c r="M50" s="18" t="s">
        <v>481</v>
      </c>
      <c r="N50" s="20" t="s">
        <v>481</v>
      </c>
      <c r="O50" s="18" t="s">
        <v>481</v>
      </c>
      <c r="P50" s="20" t="s">
        <v>481</v>
      </c>
      <c r="Q50" s="18" t="s">
        <v>481</v>
      </c>
      <c r="R50" s="20" t="s">
        <v>481</v>
      </c>
      <c r="S50" s="18" t="s">
        <v>481</v>
      </c>
      <c r="T50" s="20" t="s">
        <v>481</v>
      </c>
      <c r="U50" s="18" t="n">
        <v>333.98040982</v>
      </c>
      <c r="V50" s="20" t="n">
        <v>10.10629322</v>
      </c>
    </row>
    <row r="51" spans="1:22">
      <c r="A51" s="15" t="s">
        <v>526</v>
      </c>
      <c r="B51" s="17" t="n">
        <v>6866</v>
      </c>
      <c r="C51" s="18">
        <f>(109.0/B51*100)</f>
        <v/>
      </c>
      <c r="D51" s="19" t="n">
        <v>6757</v>
      </c>
      <c r="E51" s="18" t="n">
        <v>410.97944595</v>
      </c>
      <c r="F51" s="20" t="n">
        <v>2.3394344</v>
      </c>
      <c r="G51" s="18" t="n">
        <v>431.18335815</v>
      </c>
      <c r="H51" s="20" t="n">
        <v>2.72805506</v>
      </c>
      <c r="I51" s="18" t="n">
        <v>438.35770812</v>
      </c>
      <c r="J51" s="20" t="n">
        <v>3.93964374</v>
      </c>
      <c r="K51" s="18" t="n">
        <v>418.08910924</v>
      </c>
      <c r="L51" s="20" t="n">
        <v>4.12421032</v>
      </c>
      <c r="M51" s="18" t="s">
        <v>481</v>
      </c>
      <c r="N51" s="20" t="s">
        <v>481</v>
      </c>
      <c r="O51" s="18" t="s">
        <v>481</v>
      </c>
      <c r="P51" s="20" t="s">
        <v>481</v>
      </c>
      <c r="Q51" s="18" t="n">
        <v>410.85572185</v>
      </c>
      <c r="R51" s="20" t="n">
        <v>3.7997542</v>
      </c>
      <c r="S51" s="18" t="s">
        <v>481</v>
      </c>
      <c r="T51" s="20" t="s">
        <v>481</v>
      </c>
      <c r="U51" s="18" t="n">
        <v>380.86312367</v>
      </c>
      <c r="V51" s="20" t="n">
        <v>9.647690259999999</v>
      </c>
    </row>
    <row r="52" spans="1:22">
      <c r="A52" s="15" t="s">
        <v>527</v>
      </c>
      <c r="B52" s="17" t="n">
        <v>5809</v>
      </c>
      <c r="C52" s="18">
        <f>(78.0/B52*100)</f>
        <v/>
      </c>
      <c r="D52" s="19" t="n">
        <v>5731</v>
      </c>
      <c r="E52" s="18" t="n">
        <v>478.67861093</v>
      </c>
      <c r="F52" s="20" t="n">
        <v>2.50742437</v>
      </c>
      <c r="G52" s="18" t="n">
        <v>478.02354183</v>
      </c>
      <c r="H52" s="20" t="n">
        <v>3.92827029</v>
      </c>
      <c r="I52" s="18" t="n">
        <v>455.62231261</v>
      </c>
      <c r="J52" s="20" t="n">
        <v>7.56586877</v>
      </c>
      <c r="K52" s="18" t="n">
        <v>443.12897489</v>
      </c>
      <c r="L52" s="20" t="n">
        <v>8.96862295</v>
      </c>
      <c r="M52" s="18" t="s">
        <v>481</v>
      </c>
      <c r="N52" s="20" t="s">
        <v>481</v>
      </c>
      <c r="O52" s="18" t="s">
        <v>481</v>
      </c>
      <c r="P52" s="20" t="s">
        <v>481</v>
      </c>
      <c r="Q52" s="18" t="s">
        <v>481</v>
      </c>
      <c r="R52" s="20" t="s">
        <v>481</v>
      </c>
      <c r="S52" s="18" t="s">
        <v>481</v>
      </c>
      <c r="T52" s="20" t="s">
        <v>481</v>
      </c>
      <c r="U52" s="18" t="n">
        <v>367.52887687</v>
      </c>
      <c r="V52" s="20" t="n">
        <v>11.8581085</v>
      </c>
    </row>
    <row r="53" spans="1:22">
      <c r="A53" s="15" t="s">
        <v>528</v>
      </c>
      <c r="B53" s="17" t="n">
        <v>5571</v>
      </c>
      <c r="C53" s="18">
        <f>(85.0/B53*100)</f>
        <v/>
      </c>
      <c r="D53" s="19" t="n">
        <v>5486</v>
      </c>
      <c r="E53" s="18" t="n">
        <v>440.32760179</v>
      </c>
      <c r="F53" s="20" t="n">
        <v>1.74348556</v>
      </c>
      <c r="G53" s="18" t="n">
        <v>434.14282434</v>
      </c>
      <c r="H53" s="20" t="n">
        <v>2.8708907</v>
      </c>
      <c r="I53" s="18" t="n">
        <v>415.54618217</v>
      </c>
      <c r="J53" s="20" t="n">
        <v>5.20859888</v>
      </c>
      <c r="K53" s="18" t="n">
        <v>410.06241487</v>
      </c>
      <c r="L53" s="20" t="n">
        <v>7.26607474</v>
      </c>
      <c r="M53" s="18" t="s">
        <v>481</v>
      </c>
      <c r="N53" s="20" t="s">
        <v>481</v>
      </c>
      <c r="O53" s="18" t="s">
        <v>481</v>
      </c>
      <c r="P53" s="20" t="s">
        <v>481</v>
      </c>
      <c r="Q53" s="18" t="s">
        <v>481</v>
      </c>
      <c r="R53" s="20" t="s">
        <v>481</v>
      </c>
      <c r="S53" s="18" t="s">
        <v>481</v>
      </c>
      <c r="T53" s="20" t="s">
        <v>481</v>
      </c>
      <c r="U53" s="18" t="n">
        <v>342.8201523</v>
      </c>
      <c r="V53" s="20" t="n">
        <v>6.35814726</v>
      </c>
    </row>
    <row r="54" spans="1:22">
      <c r="A54" s="15" t="s">
        <v>529</v>
      </c>
      <c r="B54" s="17" t="n">
        <v>4740</v>
      </c>
      <c r="C54" s="18">
        <f>(127.0/B54*100)</f>
        <v/>
      </c>
      <c r="D54" s="19" t="n">
        <v>4613</v>
      </c>
      <c r="E54" s="18" t="n">
        <v>341.11343133</v>
      </c>
      <c r="F54" s="20" t="n">
        <v>2.65829584</v>
      </c>
      <c r="G54" s="18" t="n">
        <v>334.65609567</v>
      </c>
      <c r="H54" s="20" t="n">
        <v>5.30533711</v>
      </c>
      <c r="I54" s="18" t="n">
        <v>318.21986593</v>
      </c>
      <c r="J54" s="20" t="n">
        <v>5.78516515</v>
      </c>
      <c r="K54" s="18" t="n">
        <v>314.18663561</v>
      </c>
      <c r="L54" s="20" t="n">
        <v>5.08081922</v>
      </c>
      <c r="M54" s="18" t="s">
        <v>481</v>
      </c>
      <c r="N54" s="20" t="s">
        <v>481</v>
      </c>
      <c r="O54" s="18" t="s">
        <v>481</v>
      </c>
      <c r="P54" s="20" t="s">
        <v>481</v>
      </c>
      <c r="Q54" s="18" t="s">
        <v>481</v>
      </c>
      <c r="R54" s="20" t="s">
        <v>481</v>
      </c>
      <c r="S54" s="18" t="s">
        <v>481</v>
      </c>
      <c r="T54" s="20" t="s">
        <v>481</v>
      </c>
      <c r="U54" s="18" t="n">
        <v>270.68087412</v>
      </c>
      <c r="V54" s="20" t="n">
        <v>4.72281307</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527.11511295</v>
      </c>
      <c r="F56" s="20" t="n">
        <v>2.83208814</v>
      </c>
      <c r="G56" s="18" t="n">
        <v>523.09979335</v>
      </c>
      <c r="H56" s="20" t="n">
        <v>3.57809536</v>
      </c>
      <c r="I56" s="18" t="n">
        <v>507.33351252</v>
      </c>
      <c r="J56" s="20" t="n">
        <v>6.40364243</v>
      </c>
      <c r="K56" s="18" t="n">
        <v>499.1200329</v>
      </c>
      <c r="L56" s="20" t="n">
        <v>6.26066841</v>
      </c>
      <c r="M56" s="18" t="s">
        <v>481</v>
      </c>
      <c r="N56" s="20" t="s">
        <v>481</v>
      </c>
      <c r="O56" s="18" t="s">
        <v>481</v>
      </c>
      <c r="P56" s="20" t="s">
        <v>481</v>
      </c>
      <c r="Q56" s="18" t="s">
        <v>481</v>
      </c>
      <c r="R56" s="20" t="s">
        <v>481</v>
      </c>
      <c r="S56" s="18" t="s">
        <v>481</v>
      </c>
      <c r="T56" s="20" t="s">
        <v>481</v>
      </c>
      <c r="U56" s="18" t="n">
        <v>462.99008511</v>
      </c>
      <c r="V56" s="20" t="n">
        <v>19.46874166</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(139.0/B61*100)</f>
        <v/>
      </c>
      <c r="D61" s="19" t="n">
        <v>6386</v>
      </c>
      <c r="E61" s="18" t="n">
        <v>481.96833967</v>
      </c>
      <c r="F61" s="20" t="n">
        <v>2.71825435</v>
      </c>
      <c r="G61" s="18" t="n">
        <v>476.03728251</v>
      </c>
      <c r="H61" s="20" t="n">
        <v>3.57126335</v>
      </c>
      <c r="I61" s="18" t="n">
        <v>463.86012408</v>
      </c>
      <c r="J61" s="20" t="n">
        <v>5.36589689</v>
      </c>
      <c r="K61" s="18" t="n">
        <v>435.12018295</v>
      </c>
      <c r="L61" s="20" t="n">
        <v>9.09903694</v>
      </c>
      <c r="M61" s="18" t="s">
        <v>481</v>
      </c>
      <c r="N61" s="20" t="s">
        <v>481</v>
      </c>
      <c r="O61" s="18" t="s">
        <v>481</v>
      </c>
      <c r="P61" s="20" t="s">
        <v>481</v>
      </c>
      <c r="Q61" s="18" t="s">
        <v>481</v>
      </c>
      <c r="R61" s="20" t="s">
        <v>481</v>
      </c>
      <c r="S61" s="18" t="s">
        <v>481</v>
      </c>
      <c r="T61" s="20" t="s">
        <v>481</v>
      </c>
      <c r="U61" s="18" t="n">
        <v>378.75672315</v>
      </c>
      <c r="V61" s="20" t="n">
        <v>10.09996733</v>
      </c>
    </row>
    <row r="62" spans="1:22">
      <c r="A62" s="15" t="s">
        <v>537</v>
      </c>
      <c r="B62" s="17" t="n">
        <v>4476</v>
      </c>
      <c r="C62" s="18">
        <f>(3.0/B62*100)</f>
        <v/>
      </c>
      <c r="D62" s="19" t="n">
        <v>4473</v>
      </c>
      <c r="E62" s="18" t="n">
        <v>529.2619042600001</v>
      </c>
      <c r="F62" s="20" t="n">
        <v>1.61193943</v>
      </c>
      <c r="G62" s="18" t="n">
        <v>539.3872008</v>
      </c>
      <c r="H62" s="20" t="n">
        <v>2.08830122</v>
      </c>
      <c r="I62" s="18" t="n">
        <v>523.74873924</v>
      </c>
      <c r="J62" s="20" t="n">
        <v>3.99259146</v>
      </c>
      <c r="K62" s="18" t="n">
        <v>482.61645178</v>
      </c>
      <c r="L62" s="20" t="n">
        <v>4.48836005</v>
      </c>
      <c r="M62" s="18" t="s">
        <v>481</v>
      </c>
      <c r="N62" s="20" t="s">
        <v>481</v>
      </c>
      <c r="O62" s="18" t="s">
        <v>481</v>
      </c>
      <c r="P62" s="20" t="s">
        <v>481</v>
      </c>
      <c r="Q62" s="18" t="s">
        <v>481</v>
      </c>
      <c r="R62" s="20" t="s">
        <v>481</v>
      </c>
      <c r="S62" s="18" t="s">
        <v>481</v>
      </c>
      <c r="T62" s="20" t="s">
        <v>481</v>
      </c>
      <c r="U62" s="18" t="n">
        <v>488.12094121</v>
      </c>
      <c r="V62" s="20" t="n">
        <v>22.0885009</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(77.0/B66*100)</f>
        <v/>
      </c>
      <c r="D66" s="19" t="n">
        <v>5588</v>
      </c>
      <c r="E66" s="18" t="n">
        <v>414.35965769</v>
      </c>
      <c r="F66" s="20" t="n">
        <v>1.38714521</v>
      </c>
      <c r="G66" s="18" t="n">
        <v>428.10179729</v>
      </c>
      <c r="H66" s="20" t="n">
        <v>3.03659707</v>
      </c>
      <c r="I66" s="18" t="n">
        <v>405.65911634</v>
      </c>
      <c r="J66" s="20" t="n">
        <v>5.01390994</v>
      </c>
      <c r="K66" s="18" t="n">
        <v>404.70341907</v>
      </c>
      <c r="L66" s="20" t="n">
        <v>7.29770559</v>
      </c>
      <c r="M66" s="18" t="s">
        <v>481</v>
      </c>
      <c r="N66" s="20" t="s">
        <v>481</v>
      </c>
      <c r="O66" s="18" t="s">
        <v>481</v>
      </c>
      <c r="P66" s="20" t="s">
        <v>481</v>
      </c>
      <c r="Q66" s="18" t="s">
        <v>481</v>
      </c>
      <c r="R66" s="20" t="s">
        <v>481</v>
      </c>
      <c r="S66" s="18" t="s">
        <v>481</v>
      </c>
      <c r="T66" s="20" t="s">
        <v>481</v>
      </c>
      <c r="U66" s="18" t="n">
        <v>338.4431141</v>
      </c>
      <c r="V66" s="20" t="n">
        <v>4.74956429</v>
      </c>
    </row>
    <row r="67" spans="1:22">
      <c r="A67" s="15" t="s">
        <v>542</v>
      </c>
      <c r="B67" s="17" t="n">
        <v>6971</v>
      </c>
      <c r="C67" s="18">
        <f>(146.0/B67*100)</f>
        <v/>
      </c>
      <c r="D67" s="19" t="n">
        <v>6825</v>
      </c>
      <c r="E67" s="18" t="n">
        <v>402.3775671</v>
      </c>
      <c r="F67" s="20" t="n">
        <v>2.41574234</v>
      </c>
      <c r="G67" s="18" t="n">
        <v>395.07912784</v>
      </c>
      <c r="H67" s="20" t="n">
        <v>4.65240591</v>
      </c>
      <c r="I67" s="18" t="n">
        <v>382.31951797</v>
      </c>
      <c r="J67" s="20" t="n">
        <v>6.28162303</v>
      </c>
      <c r="K67" s="18" t="n">
        <v>359.52013743</v>
      </c>
      <c r="L67" s="20" t="n">
        <v>8.43654727</v>
      </c>
      <c r="M67" s="18" t="s">
        <v>481</v>
      </c>
      <c r="N67" s="20" t="s">
        <v>481</v>
      </c>
      <c r="O67" s="18" t="s">
        <v>481</v>
      </c>
      <c r="P67" s="20" t="s">
        <v>481</v>
      </c>
      <c r="Q67" s="18" t="s">
        <v>481</v>
      </c>
      <c r="R67" s="20" t="s">
        <v>481</v>
      </c>
      <c r="S67" s="18" t="s">
        <v>481</v>
      </c>
      <c r="T67" s="20" t="s">
        <v>481</v>
      </c>
      <c r="U67" s="18" t="n">
        <v>308.69566379</v>
      </c>
      <c r="V67" s="20" t="n">
        <v>8.89662352</v>
      </c>
    </row>
    <row r="68" spans="1:22">
      <c r="A68" s="15" t="s">
        <v>543</v>
      </c>
      <c r="B68" s="17" t="n">
        <v>12083</v>
      </c>
      <c r="C68" s="18">
        <f>(26.0/B68*100)</f>
        <v/>
      </c>
      <c r="D68" s="19" t="n">
        <v>12057</v>
      </c>
      <c r="E68" s="18" t="n">
        <v>435.1960218</v>
      </c>
      <c r="F68" s="20" t="n">
        <v>1.3277281</v>
      </c>
      <c r="G68" s="18" t="n">
        <v>420.66342835</v>
      </c>
      <c r="H68" s="20" t="n">
        <v>2.18735348</v>
      </c>
      <c r="I68" s="18" t="n">
        <v>398.95239377</v>
      </c>
      <c r="J68" s="20" t="n">
        <v>3.44808566</v>
      </c>
      <c r="K68" s="18" t="n">
        <v>387.65344553</v>
      </c>
      <c r="L68" s="20" t="n">
        <v>4.09635276</v>
      </c>
      <c r="M68" s="18" t="s">
        <v>481</v>
      </c>
      <c r="N68" s="20" t="s">
        <v>481</v>
      </c>
      <c r="O68" s="18" t="s">
        <v>481</v>
      </c>
      <c r="P68" s="20" t="s">
        <v>481</v>
      </c>
      <c r="Q68" s="18" t="s">
        <v>481</v>
      </c>
      <c r="R68" s="20" t="s">
        <v>481</v>
      </c>
      <c r="S68" s="18" t="s">
        <v>481</v>
      </c>
      <c r="T68" s="20" t="s">
        <v>481</v>
      </c>
      <c r="U68" s="18" t="n">
        <v>334.01267097</v>
      </c>
      <c r="V68" s="20" t="n">
        <v>3.45957158</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486.9147596</v>
      </c>
      <c r="F70" s="20" t="n">
        <v>2.69637563</v>
      </c>
      <c r="G70" s="18" t="n">
        <v>498.02469836</v>
      </c>
      <c r="H70" s="20" t="n">
        <v>4.01868884</v>
      </c>
      <c r="I70" s="18" t="n">
        <v>490.66325822</v>
      </c>
      <c r="J70" s="20" t="n">
        <v>7.49331298</v>
      </c>
      <c r="K70" s="18" t="n">
        <v>491.25069325</v>
      </c>
      <c r="L70" s="20" t="n">
        <v>7.9089467</v>
      </c>
      <c r="M70" s="18" t="s">
        <v>481</v>
      </c>
      <c r="N70" s="20" t="s">
        <v>481</v>
      </c>
      <c r="O70" s="18" t="s">
        <v>481</v>
      </c>
      <c r="P70" s="20" t="s">
        <v>481</v>
      </c>
      <c r="Q70" s="18" t="s">
        <v>481</v>
      </c>
      <c r="R70" s="20" t="s">
        <v>481</v>
      </c>
      <c r="S70" s="18" t="s">
        <v>481</v>
      </c>
      <c r="T70" s="20" t="s">
        <v>481</v>
      </c>
      <c r="U70" s="18" t="n">
        <v>427.9505425</v>
      </c>
      <c r="V70" s="20" t="n">
        <v>9.72854418</v>
      </c>
    </row>
    <row r="71" spans="1:22">
      <c r="A71" s="15" t="s">
        <v>546</v>
      </c>
      <c r="B71" s="17" t="n">
        <v>6115</v>
      </c>
      <c r="C71" s="18">
        <f>(17.0/B71*100)</f>
        <v/>
      </c>
      <c r="D71" s="19" t="n">
        <v>6098</v>
      </c>
      <c r="E71" s="18" t="n">
        <v>566.03345769</v>
      </c>
      <c r="F71" s="20" t="n">
        <v>1.47438375</v>
      </c>
      <c r="G71" s="18" t="n">
        <v>542.40542664</v>
      </c>
      <c r="H71" s="20" t="n">
        <v>3.30745827</v>
      </c>
      <c r="I71" s="18" t="n">
        <v>519.06568672</v>
      </c>
      <c r="J71" s="20" t="n">
        <v>5.1287318</v>
      </c>
      <c r="K71" s="18" t="n">
        <v>527.6262202200001</v>
      </c>
      <c r="L71" s="20" t="n">
        <v>7.9520395</v>
      </c>
      <c r="M71" s="18" t="s">
        <v>481</v>
      </c>
      <c r="N71" s="20" t="s">
        <v>481</v>
      </c>
      <c r="O71" s="18" t="s">
        <v>481</v>
      </c>
      <c r="P71" s="20" t="s">
        <v>481</v>
      </c>
      <c r="Q71" s="18" t="s">
        <v>481</v>
      </c>
      <c r="R71" s="20" t="s">
        <v>481</v>
      </c>
      <c r="S71" s="18" t="s">
        <v>481</v>
      </c>
      <c r="T71" s="20" t="s">
        <v>481</v>
      </c>
      <c r="U71" s="18" t="n">
        <v>469.61259149</v>
      </c>
      <c r="V71" s="20" t="n">
        <v>16.22728993</v>
      </c>
    </row>
    <row r="72" spans="1:22">
      <c r="A72" s="15" t="s">
        <v>547</v>
      </c>
      <c r="B72" s="17" t="n">
        <v>7708</v>
      </c>
      <c r="C72" s="18">
        <f>(5.0/B72*100)</f>
        <v/>
      </c>
      <c r="D72" s="19" t="n">
        <v>7703</v>
      </c>
      <c r="E72" s="18" t="n">
        <v>532.28291341</v>
      </c>
      <c r="F72" s="20" t="n">
        <v>2.667272</v>
      </c>
      <c r="G72" s="18" t="n">
        <v>545.46414886</v>
      </c>
      <c r="H72" s="20" t="n">
        <v>5.00790624</v>
      </c>
      <c r="I72" s="18" t="n">
        <v>512.7294039</v>
      </c>
      <c r="J72" s="20" t="n">
        <v>8.81247761</v>
      </c>
      <c r="K72" s="18" t="n">
        <v>487.4829897</v>
      </c>
      <c r="L72" s="20" t="n">
        <v>11.64737931</v>
      </c>
      <c r="M72" s="18" t="s">
        <v>481</v>
      </c>
      <c r="N72" s="20" t="s">
        <v>481</v>
      </c>
      <c r="O72" s="18" t="s">
        <v>481</v>
      </c>
      <c r="P72" s="20" t="s">
        <v>481</v>
      </c>
      <c r="Q72" s="18" t="s">
        <v>481</v>
      </c>
      <c r="R72" s="20" t="s">
        <v>481</v>
      </c>
      <c r="S72" s="18" t="s">
        <v>481</v>
      </c>
      <c r="T72" s="20" t="s">
        <v>481</v>
      </c>
      <c r="U72" s="18" t="n">
        <v>478.85397859</v>
      </c>
      <c r="V72" s="20" t="n">
        <v>30.64889463</v>
      </c>
    </row>
    <row r="73" spans="1:22">
      <c r="A73" s="15" t="s">
        <v>548</v>
      </c>
      <c r="B73" s="17" t="n">
        <v>8249</v>
      </c>
      <c r="C73" s="18">
        <f>(148.0/B73*100)</f>
        <v/>
      </c>
      <c r="D73" s="19" t="n">
        <v>8101</v>
      </c>
      <c r="E73" s="18" t="n">
        <v>424.81780788</v>
      </c>
      <c r="F73" s="20" t="n">
        <v>3.29010797</v>
      </c>
      <c r="G73" s="18" t="n">
        <v>429.15538527</v>
      </c>
      <c r="H73" s="20" t="n">
        <v>3.81052524</v>
      </c>
      <c r="I73" s="18" t="n">
        <v>417.99812398</v>
      </c>
      <c r="J73" s="20" t="n">
        <v>3.49583449</v>
      </c>
      <c r="K73" s="18" t="n">
        <v>409.06479005</v>
      </c>
      <c r="L73" s="20" t="n">
        <v>3.52545795</v>
      </c>
      <c r="M73" s="18" t="s">
        <v>481</v>
      </c>
      <c r="N73" s="20" t="s">
        <v>481</v>
      </c>
      <c r="O73" s="18" t="s">
        <v>481</v>
      </c>
      <c r="P73" s="20" t="s">
        <v>481</v>
      </c>
      <c r="Q73" s="18" t="s">
        <v>481</v>
      </c>
      <c r="R73" s="20" t="s">
        <v>481</v>
      </c>
      <c r="S73" s="18" t="s">
        <v>481</v>
      </c>
      <c r="T73" s="20" t="s">
        <v>481</v>
      </c>
      <c r="U73" s="18" t="n">
        <v>367.33427741</v>
      </c>
      <c r="V73" s="20" t="n">
        <v>9.64948929</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(218.0/B75*100)</f>
        <v/>
      </c>
      <c r="D75" s="19" t="n">
        <v>5157</v>
      </c>
      <c r="E75" s="18" t="n">
        <v>386.27333634</v>
      </c>
      <c r="F75" s="20" t="n">
        <v>2.2250643</v>
      </c>
      <c r="G75" s="18" t="n">
        <v>397.03966918</v>
      </c>
      <c r="H75" s="20" t="n">
        <v>2.94747297</v>
      </c>
      <c r="I75" s="18" t="n">
        <v>391.32098346</v>
      </c>
      <c r="J75" s="20" t="n">
        <v>4.79384411</v>
      </c>
      <c r="K75" s="18" t="n">
        <v>383.79175595</v>
      </c>
      <c r="L75" s="20" t="n">
        <v>4.8834503</v>
      </c>
      <c r="M75" s="18" t="s">
        <v>481</v>
      </c>
      <c r="N75" s="20" t="s">
        <v>481</v>
      </c>
      <c r="O75" s="18" t="s">
        <v>481</v>
      </c>
      <c r="P75" s="20" t="s">
        <v>481</v>
      </c>
      <c r="Q75" s="18" t="s">
        <v>481</v>
      </c>
      <c r="R75" s="20" t="s">
        <v>481</v>
      </c>
      <c r="S75" s="18" t="s">
        <v>481</v>
      </c>
      <c r="T75" s="20" t="s">
        <v>481</v>
      </c>
      <c r="U75" s="18" t="n">
        <v>347.59923667</v>
      </c>
      <c r="V75" s="20" t="n">
        <v>4.73722289</v>
      </c>
    </row>
    <row r="76" spans="1:22">
      <c r="A76" s="15" t="s">
        <v>551</v>
      </c>
      <c r="B76" s="17" t="n">
        <v>14167</v>
      </c>
      <c r="C76" s="18">
        <f>(229.0/B76*100)</f>
        <v/>
      </c>
      <c r="D76" s="19" t="n">
        <v>13938</v>
      </c>
      <c r="E76" s="18" t="n">
        <v>453.26986461</v>
      </c>
      <c r="F76" s="20" t="n">
        <v>2.57958829</v>
      </c>
      <c r="G76" s="18" t="n">
        <v>430.8970485</v>
      </c>
      <c r="H76" s="20" t="n">
        <v>3.32209044</v>
      </c>
      <c r="I76" s="18" t="n">
        <v>412.75347526</v>
      </c>
      <c r="J76" s="20" t="n">
        <v>3.83555855</v>
      </c>
      <c r="K76" s="18" t="n">
        <v>406.89908486</v>
      </c>
      <c r="L76" s="20" t="n">
        <v>4.47340833</v>
      </c>
      <c r="M76" s="18" t="s">
        <v>481</v>
      </c>
      <c r="N76" s="20" t="s">
        <v>481</v>
      </c>
      <c r="O76" s="18" t="s">
        <v>481</v>
      </c>
      <c r="P76" s="20" t="s">
        <v>481</v>
      </c>
      <c r="Q76" s="18" t="s">
        <v>481</v>
      </c>
      <c r="R76" s="20" t="s">
        <v>481</v>
      </c>
      <c r="S76" s="18" t="s">
        <v>481</v>
      </c>
      <c r="T76" s="20" t="s">
        <v>481</v>
      </c>
      <c r="U76" s="18" t="n">
        <v>341.63388777</v>
      </c>
      <c r="V76" s="20" t="n">
        <v>5.54088259</v>
      </c>
    </row>
    <row r="77" spans="1:22">
      <c r="A77" s="15" t="s">
        <v>552</v>
      </c>
      <c r="B77" s="17" t="n">
        <v>6062</v>
      </c>
      <c r="C77" s="18">
        <f>(98.0/B77*100)</f>
        <v/>
      </c>
      <c r="D77" s="19" t="n">
        <v>5964</v>
      </c>
      <c r="E77" s="18" t="n">
        <v>442.90447156</v>
      </c>
      <c r="F77" s="20" t="n">
        <v>2.18878193</v>
      </c>
      <c r="G77" s="18" t="n">
        <v>441.34806058</v>
      </c>
      <c r="H77" s="20" t="n">
        <v>3.32669231</v>
      </c>
      <c r="I77" s="18" t="n">
        <v>436.02210323</v>
      </c>
      <c r="J77" s="20" t="n">
        <v>5.71884514</v>
      </c>
      <c r="K77" s="18" t="n">
        <v>421.00422387</v>
      </c>
      <c r="L77" s="20" t="n">
        <v>5.27926403</v>
      </c>
      <c r="M77" s="18" t="s">
        <v>481</v>
      </c>
      <c r="N77" s="20" t="s">
        <v>481</v>
      </c>
      <c r="O77" s="18" t="s">
        <v>481</v>
      </c>
      <c r="P77" s="20" t="s">
        <v>481</v>
      </c>
      <c r="Q77" s="18" t="s">
        <v>481</v>
      </c>
      <c r="R77" s="20" t="s">
        <v>481</v>
      </c>
      <c r="S77" s="18" t="s">
        <v>481</v>
      </c>
      <c r="T77" s="20" t="s">
        <v>481</v>
      </c>
      <c r="U77" s="18" t="n">
        <v>340.81717949</v>
      </c>
      <c r="V77" s="20" t="n">
        <v>4.5313833</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448.10741672</v>
      </c>
      <c r="F81" s="20" t="n">
        <v>2.86574448</v>
      </c>
      <c r="G81" s="18" t="n">
        <v>440.44313501</v>
      </c>
      <c r="H81" s="20" t="n">
        <v>4.40901908</v>
      </c>
      <c r="I81" s="18" t="n">
        <v>421.14287545</v>
      </c>
      <c r="J81" s="20" t="n">
        <v>6.25857666</v>
      </c>
      <c r="K81" s="18" t="n">
        <v>410.91126646</v>
      </c>
      <c r="L81" s="20" t="n">
        <v>6.72875644</v>
      </c>
      <c r="M81" s="18" t="s">
        <v>481</v>
      </c>
      <c r="N81" s="20" t="s">
        <v>481</v>
      </c>
      <c r="O81" s="18" t="s">
        <v>481</v>
      </c>
      <c r="P81" s="20" t="s">
        <v>481</v>
      </c>
      <c r="Q81" s="18" t="s">
        <v>481</v>
      </c>
      <c r="R81" s="20" t="s">
        <v>481</v>
      </c>
      <c r="S81" s="18" t="s">
        <v>481</v>
      </c>
      <c r="T81" s="20" t="s">
        <v>481</v>
      </c>
      <c r="U81" s="18" t="n">
        <v>386.15261444</v>
      </c>
      <c r="V81" s="20" t="n">
        <v>16.71111359</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1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923</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518.53884958</v>
      </c>
      <c r="F7" s="20" t="n">
        <v>1.72186876</v>
      </c>
      <c r="G7" s="18" t="n">
        <v>512.34024721</v>
      </c>
      <c r="H7" s="20" t="n">
        <v>2.71587483</v>
      </c>
      <c r="I7" s="18" t="n">
        <v>498.06552614</v>
      </c>
      <c r="J7" s="20" t="n">
        <v>4.23316668</v>
      </c>
      <c r="K7" s="18" t="n">
        <v>464.52719296</v>
      </c>
      <c r="L7" s="20" t="n">
        <v>4.96216015</v>
      </c>
      <c r="M7" s="18" t="s">
        <v>481</v>
      </c>
      <c r="N7" s="20" t="s">
        <v>481</v>
      </c>
      <c r="O7" s="18" t="s">
        <v>481</v>
      </c>
      <c r="P7" s="20" t="s">
        <v>481</v>
      </c>
      <c r="Q7" s="18" t="s">
        <v>481</v>
      </c>
      <c r="R7" s="20" t="s">
        <v>481</v>
      </c>
      <c r="S7" s="18" t="s">
        <v>481</v>
      </c>
      <c r="T7" s="20" t="s">
        <v>481</v>
      </c>
      <c r="U7" s="18" t="n">
        <v>433.7975078</v>
      </c>
      <c r="V7" s="20" t="n">
        <v>7.08036779</v>
      </c>
    </row>
    <row r="8" spans="1:22">
      <c r="A8" s="15" t="s">
        <v>483</v>
      </c>
      <c r="B8" s="17" t="n">
        <v>7007</v>
      </c>
      <c r="C8" s="18">
        <f>(28.0/B8*100)</f>
        <v/>
      </c>
      <c r="D8" s="19" t="n">
        <v>6979</v>
      </c>
      <c r="E8" s="18" t="n">
        <v>497.84160113</v>
      </c>
      <c r="F8" s="20" t="n">
        <v>2.47297185</v>
      </c>
      <c r="G8" s="18" t="n">
        <v>505.09288545</v>
      </c>
      <c r="H8" s="20" t="n">
        <v>4.44322853</v>
      </c>
      <c r="I8" s="18" t="n">
        <v>484.75926144</v>
      </c>
      <c r="J8" s="20" t="n">
        <v>7.34723131</v>
      </c>
      <c r="K8" s="18" t="n">
        <v>470.76364879</v>
      </c>
      <c r="L8" s="20" t="n">
        <v>8.4646539</v>
      </c>
      <c r="M8" s="18" t="s">
        <v>481</v>
      </c>
      <c r="N8" s="20" t="s">
        <v>481</v>
      </c>
      <c r="O8" s="18" t="s">
        <v>481</v>
      </c>
      <c r="P8" s="20" t="s">
        <v>481</v>
      </c>
      <c r="Q8" s="18" t="n">
        <v>368.48347797</v>
      </c>
      <c r="R8" s="20" t="n">
        <v>14.99112476</v>
      </c>
      <c r="S8" s="18" t="s">
        <v>481</v>
      </c>
      <c r="T8" s="20" t="s">
        <v>481</v>
      </c>
      <c r="U8" s="18" t="n">
        <v>370.17357488</v>
      </c>
      <c r="V8" s="20" t="n">
        <v>11.95986655</v>
      </c>
    </row>
    <row r="9" spans="1:22">
      <c r="A9" s="15" t="s">
        <v>484</v>
      </c>
      <c r="B9" s="17" t="n">
        <v>9651</v>
      </c>
      <c r="C9" s="18">
        <f>(136.0/B9*100)</f>
        <v/>
      </c>
      <c r="D9" s="19" t="n">
        <v>9515</v>
      </c>
      <c r="E9" s="18" t="n">
        <v>511.4182883</v>
      </c>
      <c r="F9" s="20" t="n">
        <v>2.32302202</v>
      </c>
      <c r="G9" s="18" t="n">
        <v>513.98886266</v>
      </c>
      <c r="H9" s="20" t="n">
        <v>3.41458132</v>
      </c>
      <c r="I9" s="18" t="n">
        <v>473.61184958</v>
      </c>
      <c r="J9" s="20" t="n">
        <v>6.47365861</v>
      </c>
      <c r="K9" s="18" t="n">
        <v>463.41437273</v>
      </c>
      <c r="L9" s="20" t="n">
        <v>9.340283210000001</v>
      </c>
      <c r="M9" s="18" t="s">
        <v>481</v>
      </c>
      <c r="N9" s="20" t="s">
        <v>481</v>
      </c>
      <c r="O9" s="18" t="s">
        <v>481</v>
      </c>
      <c r="P9" s="20" t="s">
        <v>481</v>
      </c>
      <c r="Q9" s="18" t="n">
        <v>374.78530698</v>
      </c>
      <c r="R9" s="20" t="n">
        <v>11.62763904</v>
      </c>
      <c r="S9" s="18" t="s">
        <v>481</v>
      </c>
      <c r="T9" s="20" t="s">
        <v>481</v>
      </c>
      <c r="U9" s="18" t="n">
        <v>380.27717068</v>
      </c>
      <c r="V9" s="20" t="n">
        <v>7.90967518</v>
      </c>
    </row>
    <row r="10" spans="1:22">
      <c r="A10" s="15" t="s">
        <v>485</v>
      </c>
      <c r="B10" s="17" t="n">
        <v>20058</v>
      </c>
      <c r="C10" s="18">
        <f>(534.0/B10*100)</f>
        <v/>
      </c>
      <c r="D10" s="19" t="n">
        <v>19524</v>
      </c>
      <c r="E10" s="18" t="n">
        <v>534.1156038300001</v>
      </c>
      <c r="F10" s="20" t="n">
        <v>2.15379694</v>
      </c>
      <c r="G10" s="18" t="n">
        <v>525.70968609</v>
      </c>
      <c r="H10" s="20" t="n">
        <v>2.56958368</v>
      </c>
      <c r="I10" s="18" t="n">
        <v>513.95922709</v>
      </c>
      <c r="J10" s="20" t="n">
        <v>4.84081898</v>
      </c>
      <c r="K10" s="18" t="n">
        <v>499.75559691</v>
      </c>
      <c r="L10" s="20" t="n">
        <v>6.10379903</v>
      </c>
      <c r="M10" s="18" t="s">
        <v>481</v>
      </c>
      <c r="N10" s="20" t="s">
        <v>481</v>
      </c>
      <c r="O10" s="18" t="s">
        <v>481</v>
      </c>
      <c r="P10" s="20" t="s">
        <v>481</v>
      </c>
      <c r="Q10" s="18" t="s">
        <v>481</v>
      </c>
      <c r="R10" s="20" t="s">
        <v>481</v>
      </c>
      <c r="S10" s="18" t="s">
        <v>481</v>
      </c>
      <c r="T10" s="20" t="s">
        <v>481</v>
      </c>
      <c r="U10" s="18" t="n">
        <v>428.73527266</v>
      </c>
      <c r="V10" s="20" t="n">
        <v>8.5035411</v>
      </c>
    </row>
    <row r="11" spans="1:22">
      <c r="A11" s="15" t="s">
        <v>486</v>
      </c>
      <c r="B11" s="17" t="n">
        <v>7053</v>
      </c>
      <c r="C11" s="18">
        <f>(60.0/B11*100)</f>
        <v/>
      </c>
      <c r="D11" s="19" t="n">
        <v>6993</v>
      </c>
      <c r="E11" s="18" t="n">
        <v>450.5433035</v>
      </c>
      <c r="F11" s="20" t="n">
        <v>2.38748026</v>
      </c>
      <c r="G11" s="18" t="n">
        <v>451.49660392</v>
      </c>
      <c r="H11" s="20" t="n">
        <v>4.03511475</v>
      </c>
      <c r="I11" s="18" t="n">
        <v>427.32780907</v>
      </c>
      <c r="J11" s="20" t="n">
        <v>9.163400620000001</v>
      </c>
      <c r="K11" s="18" t="n">
        <v>424.93838422</v>
      </c>
      <c r="L11" s="20" t="n">
        <v>8.221277280000001</v>
      </c>
      <c r="M11" s="18" t="s">
        <v>481</v>
      </c>
      <c r="N11" s="20" t="s">
        <v>481</v>
      </c>
      <c r="O11" s="18" t="s">
        <v>481</v>
      </c>
      <c r="P11" s="20" t="s">
        <v>481</v>
      </c>
      <c r="Q11" s="18" t="s">
        <v>481</v>
      </c>
      <c r="R11" s="20" t="s">
        <v>481</v>
      </c>
      <c r="S11" s="18" t="s">
        <v>481</v>
      </c>
      <c r="T11" s="20" t="s">
        <v>481</v>
      </c>
      <c r="U11" s="18" t="n">
        <v>367.1738148</v>
      </c>
      <c r="V11" s="20" t="n">
        <v>10.28986331</v>
      </c>
    </row>
    <row r="12" spans="1:22">
      <c r="A12" s="15" t="s">
        <v>487</v>
      </c>
      <c r="B12" s="17" t="n">
        <v>6894</v>
      </c>
      <c r="C12" s="18">
        <f>(59.0/B12*100)</f>
        <v/>
      </c>
      <c r="D12" s="19" t="n">
        <v>6835</v>
      </c>
      <c r="E12" s="18" t="n">
        <v>500.08823861</v>
      </c>
      <c r="F12" s="20" t="n">
        <v>2.00507533</v>
      </c>
      <c r="G12" s="18" t="n">
        <v>507.06297491</v>
      </c>
      <c r="H12" s="20" t="n">
        <v>3.89938751</v>
      </c>
      <c r="I12" s="18" t="n">
        <v>477.08228546</v>
      </c>
      <c r="J12" s="20" t="n">
        <v>7.18444993</v>
      </c>
      <c r="K12" s="18" t="n">
        <v>462.2720536</v>
      </c>
      <c r="L12" s="20" t="n">
        <v>5.68723062</v>
      </c>
      <c r="M12" s="18" t="s">
        <v>481</v>
      </c>
      <c r="N12" s="20" t="s">
        <v>481</v>
      </c>
      <c r="O12" s="18" t="s">
        <v>481</v>
      </c>
      <c r="P12" s="20" t="s">
        <v>481</v>
      </c>
      <c r="Q12" s="18" t="n">
        <v>366.6777112</v>
      </c>
      <c r="R12" s="20" t="n">
        <v>14.39052153</v>
      </c>
      <c r="S12" s="18" t="s">
        <v>481</v>
      </c>
      <c r="T12" s="20" t="s">
        <v>481</v>
      </c>
      <c r="U12" s="18" t="n">
        <v>384.69304158</v>
      </c>
      <c r="V12" s="20" t="n">
        <v>8.55959373</v>
      </c>
    </row>
    <row r="13" spans="1:22">
      <c r="A13" s="15" t="s">
        <v>488</v>
      </c>
      <c r="B13" s="17" t="n">
        <v>7161</v>
      </c>
      <c r="C13" s="18">
        <f>(99.0/B13*100)</f>
        <v/>
      </c>
      <c r="D13" s="19" t="n">
        <v>7062</v>
      </c>
      <c r="E13" s="18" t="n">
        <v>508.22530461</v>
      </c>
      <c r="F13" s="20" t="n">
        <v>2.43958578</v>
      </c>
      <c r="G13" s="18" t="n">
        <v>510.92478016</v>
      </c>
      <c r="H13" s="20" t="n">
        <v>3.92799411</v>
      </c>
      <c r="I13" s="18" t="n">
        <v>483.43520375</v>
      </c>
      <c r="J13" s="20" t="n">
        <v>7.3428889</v>
      </c>
      <c r="K13" s="18" t="n">
        <v>473.07126423</v>
      </c>
      <c r="L13" s="20" t="n">
        <v>11.19333252</v>
      </c>
      <c r="M13" s="18" t="s">
        <v>481</v>
      </c>
      <c r="N13" s="20" t="s">
        <v>481</v>
      </c>
      <c r="O13" s="18" t="s">
        <v>481</v>
      </c>
      <c r="P13" s="20" t="s">
        <v>481</v>
      </c>
      <c r="Q13" s="18" t="n">
        <v>436.36003517</v>
      </c>
      <c r="R13" s="20" t="n">
        <v>6.43426798</v>
      </c>
      <c r="S13" s="18" t="s">
        <v>481</v>
      </c>
      <c r="T13" s="20" t="s">
        <v>481</v>
      </c>
      <c r="U13" s="18" t="n">
        <v>373.53442129</v>
      </c>
      <c r="V13" s="20" t="n">
        <v>12.16405665</v>
      </c>
    </row>
    <row r="14" spans="1:22">
      <c r="A14" s="15" t="s">
        <v>489</v>
      </c>
      <c r="B14" s="17" t="n">
        <v>5587</v>
      </c>
      <c r="C14" s="18">
        <f>(76.0/B14*100)</f>
        <v/>
      </c>
      <c r="D14" s="19" t="n">
        <v>5511</v>
      </c>
      <c r="E14" s="18" t="n">
        <v>536.58226555</v>
      </c>
      <c r="F14" s="20" t="n">
        <v>2.21599782</v>
      </c>
      <c r="G14" s="18" t="n">
        <v>539.69714328</v>
      </c>
      <c r="H14" s="20" t="n">
        <v>3.67021748</v>
      </c>
      <c r="I14" s="18" t="n">
        <v>527.68833091</v>
      </c>
      <c r="J14" s="20" t="n">
        <v>6.56583526</v>
      </c>
      <c r="K14" s="18" t="n">
        <v>502.10927731</v>
      </c>
      <c r="L14" s="20" t="n">
        <v>9.54098484</v>
      </c>
      <c r="M14" s="18" t="s">
        <v>481</v>
      </c>
      <c r="N14" s="20" t="s">
        <v>481</v>
      </c>
      <c r="O14" s="18" t="s">
        <v>481</v>
      </c>
      <c r="P14" s="20" t="s">
        <v>481</v>
      </c>
      <c r="Q14" s="18" t="s">
        <v>481</v>
      </c>
      <c r="R14" s="20" t="s">
        <v>481</v>
      </c>
      <c r="S14" s="18" t="s">
        <v>481</v>
      </c>
      <c r="T14" s="20" t="s">
        <v>481</v>
      </c>
      <c r="U14" s="18" t="n">
        <v>412.46267501</v>
      </c>
      <c r="V14" s="20" t="n">
        <v>14.01368354</v>
      </c>
    </row>
    <row r="15" spans="1:22">
      <c r="A15" s="15" t="s">
        <v>490</v>
      </c>
      <c r="B15" s="17" t="n">
        <v>5882</v>
      </c>
      <c r="C15" s="18">
        <f>(53.0/B15*100)</f>
        <v/>
      </c>
      <c r="D15" s="19" t="n">
        <v>5829</v>
      </c>
      <c r="E15" s="18" t="n">
        <v>535.39010875</v>
      </c>
      <c r="F15" s="20" t="n">
        <v>2.44884996</v>
      </c>
      <c r="G15" s="18" t="n">
        <v>536.02258182</v>
      </c>
      <c r="H15" s="20" t="n">
        <v>3.24810497</v>
      </c>
      <c r="I15" s="18" t="n">
        <v>521.3501294599999</v>
      </c>
      <c r="J15" s="20" t="n">
        <v>6.86482016</v>
      </c>
      <c r="K15" s="18" t="n">
        <v>494.88520644</v>
      </c>
      <c r="L15" s="20" t="n">
        <v>11.14928537</v>
      </c>
      <c r="M15" s="18" t="s">
        <v>481</v>
      </c>
      <c r="N15" s="20" t="s">
        <v>481</v>
      </c>
      <c r="O15" s="18" t="s">
        <v>481</v>
      </c>
      <c r="P15" s="20" t="s">
        <v>481</v>
      </c>
      <c r="Q15" s="18" t="n">
        <v>375.95013089</v>
      </c>
      <c r="R15" s="20" t="n">
        <v>17.42774697</v>
      </c>
      <c r="S15" s="18" t="s">
        <v>481</v>
      </c>
      <c r="T15" s="20" t="s">
        <v>481</v>
      </c>
      <c r="U15" s="18" t="n">
        <v>429.6868862</v>
      </c>
      <c r="V15" s="20" t="n">
        <v>11.8990004</v>
      </c>
    </row>
    <row r="16" spans="1:22">
      <c r="A16" s="15" t="s">
        <v>491</v>
      </c>
      <c r="B16" s="17" t="n">
        <v>6108</v>
      </c>
      <c r="C16" s="18">
        <f>(112.0/B16*100)</f>
        <v/>
      </c>
      <c r="D16" s="19" t="n">
        <v>5996</v>
      </c>
      <c r="E16" s="18" t="n">
        <v>503.61647632</v>
      </c>
      <c r="F16" s="20" t="n">
        <v>1.92465661</v>
      </c>
      <c r="G16" s="18" t="n">
        <v>506.92064571</v>
      </c>
      <c r="H16" s="20" t="n">
        <v>5.26937953</v>
      </c>
      <c r="I16" s="18" t="n">
        <v>468.61144233</v>
      </c>
      <c r="J16" s="20" t="n">
        <v>7.51848529</v>
      </c>
      <c r="K16" s="18" t="n">
        <v>447.9316324</v>
      </c>
      <c r="L16" s="20" t="n">
        <v>8.02630795</v>
      </c>
      <c r="M16" s="18" t="s">
        <v>481</v>
      </c>
      <c r="N16" s="20" t="s">
        <v>481</v>
      </c>
      <c r="O16" s="18" t="s">
        <v>481</v>
      </c>
      <c r="P16" s="20" t="s">
        <v>481</v>
      </c>
      <c r="Q16" s="18" t="s">
        <v>481</v>
      </c>
      <c r="R16" s="20" t="s">
        <v>481</v>
      </c>
      <c r="S16" s="18" t="s">
        <v>481</v>
      </c>
      <c r="T16" s="20" t="s">
        <v>481</v>
      </c>
      <c r="U16" s="18" t="n">
        <v>350.10780927</v>
      </c>
      <c r="V16" s="20" t="n">
        <v>8.647600410000001</v>
      </c>
    </row>
    <row r="17" spans="1:22">
      <c r="A17" s="15" t="s">
        <v>492</v>
      </c>
      <c r="B17" s="17" t="n">
        <v>6504</v>
      </c>
      <c r="C17" s="18">
        <f>(765.0/B17*100)</f>
        <v/>
      </c>
      <c r="D17" s="19" t="n">
        <v>5739</v>
      </c>
      <c r="E17" s="18" t="n">
        <v>520.58720658</v>
      </c>
      <c r="F17" s="20" t="n">
        <v>2.65780126</v>
      </c>
      <c r="G17" s="18" t="n">
        <v>529.26655267</v>
      </c>
      <c r="H17" s="20" t="n">
        <v>4.95822145</v>
      </c>
      <c r="I17" s="18" t="n">
        <v>497.97090389</v>
      </c>
      <c r="J17" s="20" t="n">
        <v>7.55299993</v>
      </c>
      <c r="K17" s="18" t="n">
        <v>493.25677217</v>
      </c>
      <c r="L17" s="20" t="n">
        <v>9.404562650000001</v>
      </c>
      <c r="M17" s="18" t="s">
        <v>481</v>
      </c>
      <c r="N17" s="20" t="s">
        <v>481</v>
      </c>
      <c r="O17" s="18" t="s">
        <v>481</v>
      </c>
      <c r="P17" s="20" t="s">
        <v>481</v>
      </c>
      <c r="Q17" s="18" t="n">
        <v>360.48925247</v>
      </c>
      <c r="R17" s="20" t="n">
        <v>12.44339086</v>
      </c>
      <c r="S17" s="18" t="s">
        <v>481</v>
      </c>
      <c r="T17" s="20" t="s">
        <v>481</v>
      </c>
      <c r="U17" s="18" t="n">
        <v>423.80724702</v>
      </c>
      <c r="V17" s="20" t="n">
        <v>11.12752742</v>
      </c>
    </row>
    <row r="18" spans="1:22">
      <c r="A18" s="15" t="s">
        <v>493</v>
      </c>
      <c r="B18" s="17" t="n">
        <v>5532</v>
      </c>
      <c r="C18" s="18">
        <f>(28.0/B18*100)</f>
        <v/>
      </c>
      <c r="D18" s="19" t="n">
        <v>5504</v>
      </c>
      <c r="E18" s="18" t="n">
        <v>461.77625568</v>
      </c>
      <c r="F18" s="20" t="n">
        <v>3.40949016</v>
      </c>
      <c r="G18" s="18" t="n">
        <v>442.72844828</v>
      </c>
      <c r="H18" s="20" t="n">
        <v>8.01066705</v>
      </c>
      <c r="I18" s="18" t="n">
        <v>411.66603391</v>
      </c>
      <c r="J18" s="20" t="n">
        <v>10.47806564</v>
      </c>
      <c r="K18" s="18" t="n">
        <v>410.74712331</v>
      </c>
      <c r="L18" s="20" t="n">
        <v>9.71923149</v>
      </c>
      <c r="M18" s="18" t="s">
        <v>481</v>
      </c>
      <c r="N18" s="20" t="s">
        <v>481</v>
      </c>
      <c r="O18" s="18" t="s">
        <v>481</v>
      </c>
      <c r="P18" s="20" t="s">
        <v>481</v>
      </c>
      <c r="Q18" s="18" t="s">
        <v>481</v>
      </c>
      <c r="R18" s="20" t="s">
        <v>481</v>
      </c>
      <c r="S18" s="18" t="s">
        <v>481</v>
      </c>
      <c r="T18" s="20" t="s">
        <v>481</v>
      </c>
      <c r="U18" s="18" t="n">
        <v>364.22815646</v>
      </c>
      <c r="V18" s="20" t="n">
        <v>9.466921749999999</v>
      </c>
    </row>
    <row r="19" spans="1:22">
      <c r="A19" s="15" t="s">
        <v>494</v>
      </c>
      <c r="B19" s="17" t="n">
        <v>5658</v>
      </c>
      <c r="C19" s="18">
        <f>(80.0/B19*100)</f>
        <v/>
      </c>
      <c r="D19" s="19" t="n">
        <v>5578</v>
      </c>
      <c r="E19" s="18" t="n">
        <v>480.34753971</v>
      </c>
      <c r="F19" s="20" t="n">
        <v>2.55100646</v>
      </c>
      <c r="G19" s="18" t="n">
        <v>489.20394013</v>
      </c>
      <c r="H19" s="20" t="n">
        <v>4.60004611</v>
      </c>
      <c r="I19" s="18" t="n">
        <v>457.71307664</v>
      </c>
      <c r="J19" s="20" t="n">
        <v>5.99301754</v>
      </c>
      <c r="K19" s="18" t="n">
        <v>431.93369926</v>
      </c>
      <c r="L19" s="20" t="n">
        <v>8.486762450000001</v>
      </c>
      <c r="M19" s="18" t="s">
        <v>481</v>
      </c>
      <c r="N19" s="20" t="s">
        <v>481</v>
      </c>
      <c r="O19" s="18" t="s">
        <v>481</v>
      </c>
      <c r="P19" s="20" t="s">
        <v>481</v>
      </c>
      <c r="Q19" s="18" t="s">
        <v>481</v>
      </c>
      <c r="R19" s="20" t="s">
        <v>481</v>
      </c>
      <c r="S19" s="18" t="s">
        <v>481</v>
      </c>
      <c r="T19" s="20" t="s">
        <v>481</v>
      </c>
      <c r="U19" s="18" t="n">
        <v>380.53252313</v>
      </c>
      <c r="V19" s="20" t="n">
        <v>12.14963869</v>
      </c>
    </row>
    <row r="20" spans="1:22">
      <c r="A20" s="15" t="s">
        <v>495</v>
      </c>
      <c r="B20" s="17" t="n">
        <v>3371</v>
      </c>
      <c r="C20" s="18">
        <f>(75.0/B20*100)</f>
        <v/>
      </c>
      <c r="D20" s="19" t="n">
        <v>3296</v>
      </c>
      <c r="E20" s="18" t="n">
        <v>477.78707548</v>
      </c>
      <c r="F20" s="20" t="n">
        <v>1.84242141</v>
      </c>
      <c r="G20" s="18" t="n">
        <v>461.40294391</v>
      </c>
      <c r="H20" s="20" t="n">
        <v>6.07150959</v>
      </c>
      <c r="I20" s="18" t="n">
        <v>459.80607234</v>
      </c>
      <c r="J20" s="20" t="n">
        <v>9.86814116</v>
      </c>
      <c r="K20" s="18" t="n">
        <v>462.15211457</v>
      </c>
      <c r="L20" s="20" t="n">
        <v>14.45053941</v>
      </c>
      <c r="M20" s="18" t="s">
        <v>481</v>
      </c>
      <c r="N20" s="20" t="s">
        <v>481</v>
      </c>
      <c r="O20" s="18" t="s">
        <v>481</v>
      </c>
      <c r="P20" s="20" t="s">
        <v>481</v>
      </c>
      <c r="Q20" s="18" t="s">
        <v>481</v>
      </c>
      <c r="R20" s="20" t="s">
        <v>481</v>
      </c>
      <c r="S20" s="18" t="s">
        <v>481</v>
      </c>
      <c r="T20" s="20" t="s">
        <v>481</v>
      </c>
      <c r="U20" s="18" t="n">
        <v>379.56651681</v>
      </c>
      <c r="V20" s="20" t="n">
        <v>13.59641211</v>
      </c>
    </row>
    <row r="21" spans="1:22">
      <c r="A21" s="15" t="s">
        <v>496</v>
      </c>
      <c r="B21" s="17" t="n">
        <v>5741</v>
      </c>
      <c r="C21" s="18">
        <f>(45.0/B21*100)</f>
        <v/>
      </c>
      <c r="D21" s="19" t="n">
        <v>5696</v>
      </c>
      <c r="E21" s="18" t="n">
        <v>502.98075466</v>
      </c>
      <c r="F21" s="20" t="n">
        <v>2.36008851</v>
      </c>
      <c r="G21" s="18" t="n">
        <v>507.95401172</v>
      </c>
      <c r="H21" s="20" t="n">
        <v>3.54586895</v>
      </c>
      <c r="I21" s="18" t="n">
        <v>502.48987608</v>
      </c>
      <c r="J21" s="20" t="n">
        <v>6.5523403</v>
      </c>
      <c r="K21" s="18" t="n">
        <v>480.32343453</v>
      </c>
      <c r="L21" s="20" t="n">
        <v>8.98134861</v>
      </c>
      <c r="M21" s="18" t="s">
        <v>481</v>
      </c>
      <c r="N21" s="20" t="s">
        <v>481</v>
      </c>
      <c r="O21" s="18" t="s">
        <v>481</v>
      </c>
      <c r="P21" s="20" t="s">
        <v>481</v>
      </c>
      <c r="Q21" s="18" t="s">
        <v>481</v>
      </c>
      <c r="R21" s="20" t="s">
        <v>481</v>
      </c>
      <c r="S21" s="18" t="s">
        <v>481</v>
      </c>
      <c r="T21" s="20" t="s">
        <v>481</v>
      </c>
      <c r="U21" s="18" t="n">
        <v>429.72471254</v>
      </c>
      <c r="V21" s="20" t="n">
        <v>15.34879564</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466.55281214</v>
      </c>
      <c r="R22" s="20" t="n">
        <v>3.43755424</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480.54676244</v>
      </c>
      <c r="R23" s="20" t="n">
        <v>2.51595285</v>
      </c>
      <c r="S23" s="18" t="s">
        <v>481</v>
      </c>
      <c r="T23" s="20" t="s">
        <v>481</v>
      </c>
      <c r="U23" s="18" t="s">
        <v>481</v>
      </c>
      <c r="V23" s="20" t="s">
        <v>481</v>
      </c>
    </row>
    <row r="24" spans="1:22">
      <c r="A24" s="15" t="s">
        <v>499</v>
      </c>
      <c r="B24" s="17" t="n">
        <v>6647</v>
      </c>
      <c r="C24" s="18">
        <f>(7.0/B24*100)</f>
        <v/>
      </c>
      <c r="D24" s="19" t="n">
        <v>6640</v>
      </c>
      <c r="E24" s="18" t="n">
        <v>539.1710523199999</v>
      </c>
      <c r="F24" s="20" t="n">
        <v>2.78167231</v>
      </c>
      <c r="G24" s="18" t="n">
        <v>544.00465115</v>
      </c>
      <c r="H24" s="20" t="n">
        <v>5.37017128</v>
      </c>
      <c r="I24" s="18" t="n">
        <v>534.27488905</v>
      </c>
      <c r="J24" s="20" t="n">
        <v>9.24420288</v>
      </c>
      <c r="K24" s="18" t="n">
        <v>516.39410686</v>
      </c>
      <c r="L24" s="20" t="n">
        <v>9.95828011</v>
      </c>
      <c r="M24" s="18" t="s">
        <v>481</v>
      </c>
      <c r="N24" s="20" t="s">
        <v>481</v>
      </c>
      <c r="O24" s="18" t="s">
        <v>481</v>
      </c>
      <c r="P24" s="20" t="s">
        <v>481</v>
      </c>
      <c r="Q24" s="18" t="s">
        <v>481</v>
      </c>
      <c r="R24" s="20" t="s">
        <v>481</v>
      </c>
      <c r="S24" s="18" t="s">
        <v>481</v>
      </c>
      <c r="T24" s="20" t="s">
        <v>481</v>
      </c>
      <c r="U24" s="18" t="n">
        <v>446.02945616</v>
      </c>
      <c r="V24" s="20" t="n">
        <v>26.54663137</v>
      </c>
    </row>
    <row r="25" spans="1:22">
      <c r="A25" s="15" t="s">
        <v>500</v>
      </c>
      <c r="B25" s="17" t="n">
        <v>5581</v>
      </c>
      <c r="C25" s="18">
        <f>(25.0/B25*100)</f>
        <v/>
      </c>
      <c r="D25" s="19" t="n">
        <v>5556</v>
      </c>
      <c r="E25" s="18" t="n">
        <v>516.61586543</v>
      </c>
      <c r="F25" s="20" t="n">
        <v>3.11399666</v>
      </c>
      <c r="G25" s="18" t="n">
        <v>519.7249637899999</v>
      </c>
      <c r="H25" s="20" t="n">
        <v>7.80569015</v>
      </c>
      <c r="I25" s="18" t="n">
        <v>499.21888726</v>
      </c>
      <c r="J25" s="20" t="n">
        <v>14.56437284</v>
      </c>
      <c r="K25" s="18" t="n">
        <v>483.13680045</v>
      </c>
      <c r="L25" s="20" t="n">
        <v>21.68471101</v>
      </c>
      <c r="M25" s="18" t="s">
        <v>481</v>
      </c>
      <c r="N25" s="20" t="s">
        <v>481</v>
      </c>
      <c r="O25" s="18" t="s">
        <v>481</v>
      </c>
      <c r="P25" s="20" t="s">
        <v>481</v>
      </c>
      <c r="Q25" s="18" t="s">
        <v>481</v>
      </c>
      <c r="R25" s="20" t="s">
        <v>481</v>
      </c>
      <c r="S25" s="18" t="s">
        <v>481</v>
      </c>
      <c r="T25" s="20" t="s">
        <v>481</v>
      </c>
      <c r="U25" s="18" t="n">
        <v>443.40204075</v>
      </c>
      <c r="V25" s="20" t="n">
        <v>27.64072398</v>
      </c>
    </row>
    <row r="26" spans="1:22">
      <c r="A26" s="15" t="s">
        <v>501</v>
      </c>
      <c r="B26" s="17" t="n">
        <v>4869</v>
      </c>
      <c r="C26" s="18">
        <f>(39.0/B26*100)</f>
        <v/>
      </c>
      <c r="D26" s="19" t="n">
        <v>4830</v>
      </c>
      <c r="E26" s="18" t="n">
        <v>496.44840989</v>
      </c>
      <c r="F26" s="20" t="n">
        <v>1.91071746</v>
      </c>
      <c r="G26" s="18" t="n">
        <v>489.25666957</v>
      </c>
      <c r="H26" s="20" t="n">
        <v>2.79056416</v>
      </c>
      <c r="I26" s="18" t="n">
        <v>479.56389508</v>
      </c>
      <c r="J26" s="20" t="n">
        <v>4.32379695</v>
      </c>
      <c r="K26" s="18" t="n">
        <v>463.46282617</v>
      </c>
      <c r="L26" s="20" t="n">
        <v>7.87442071</v>
      </c>
      <c r="M26" s="18" t="s">
        <v>481</v>
      </c>
      <c r="N26" s="20" t="s">
        <v>481</v>
      </c>
      <c r="O26" s="18" t="s">
        <v>481</v>
      </c>
      <c r="P26" s="20" t="s">
        <v>481</v>
      </c>
      <c r="Q26" s="18" t="s">
        <v>481</v>
      </c>
      <c r="R26" s="20" t="s">
        <v>481</v>
      </c>
      <c r="S26" s="18" t="s">
        <v>481</v>
      </c>
      <c r="T26" s="20" t="s">
        <v>481</v>
      </c>
      <c r="U26" s="18" t="n">
        <v>414.98160056</v>
      </c>
      <c r="V26" s="20" t="n">
        <v>10.82822099</v>
      </c>
    </row>
    <row r="27" spans="1:22">
      <c r="A27" s="15" t="s">
        <v>502</v>
      </c>
      <c r="B27" s="17" t="n">
        <v>5299</v>
      </c>
      <c r="C27" s="18">
        <f>(22.0/B27*100)</f>
        <v/>
      </c>
      <c r="D27" s="19" t="n">
        <v>5277</v>
      </c>
      <c r="E27" s="18" t="n">
        <v>490.14603865</v>
      </c>
      <c r="F27" s="20" t="n">
        <v>1.25985221</v>
      </c>
      <c r="G27" s="18" t="n">
        <v>479.29680512</v>
      </c>
      <c r="H27" s="20" t="n">
        <v>4.86707859</v>
      </c>
      <c r="I27" s="18" t="n">
        <v>456.01214419</v>
      </c>
      <c r="J27" s="20" t="n">
        <v>8.944022329999999</v>
      </c>
      <c r="K27" s="18" t="n">
        <v>449.19916556</v>
      </c>
      <c r="L27" s="20" t="n">
        <v>9.81598533</v>
      </c>
      <c r="M27" s="18" t="s">
        <v>481</v>
      </c>
      <c r="N27" s="20" t="s">
        <v>481</v>
      </c>
      <c r="O27" s="18" t="s">
        <v>481</v>
      </c>
      <c r="P27" s="20" t="s">
        <v>481</v>
      </c>
      <c r="Q27" s="18" t="s">
        <v>481</v>
      </c>
      <c r="R27" s="20" t="s">
        <v>481</v>
      </c>
      <c r="S27" s="18" t="s">
        <v>481</v>
      </c>
      <c r="T27" s="20" t="s">
        <v>481</v>
      </c>
      <c r="U27" s="18" t="n">
        <v>378.37954354</v>
      </c>
      <c r="V27" s="20" t="n">
        <v>6.72507367</v>
      </c>
    </row>
    <row r="28" spans="1:22">
      <c r="A28" s="15" t="s">
        <v>503</v>
      </c>
      <c r="B28" s="17" t="n">
        <v>7568</v>
      </c>
      <c r="C28" s="18">
        <f>(80.0/B28*100)</f>
        <v/>
      </c>
      <c r="D28" s="19" t="n">
        <v>7488</v>
      </c>
      <c r="E28" s="18" t="n">
        <v>417.27994265</v>
      </c>
      <c r="F28" s="20" t="n">
        <v>2.17479945</v>
      </c>
      <c r="G28" s="18" t="n">
        <v>424.21350026</v>
      </c>
      <c r="H28" s="20" t="n">
        <v>3.74571178</v>
      </c>
      <c r="I28" s="18" t="n">
        <v>406.1922315</v>
      </c>
      <c r="J28" s="20" t="n">
        <v>4.84587356</v>
      </c>
      <c r="K28" s="18" t="n">
        <v>388.14969582</v>
      </c>
      <c r="L28" s="20" t="n">
        <v>6.16209316</v>
      </c>
      <c r="M28" s="18" t="s">
        <v>481</v>
      </c>
      <c r="N28" s="20" t="s">
        <v>481</v>
      </c>
      <c r="O28" s="18" t="s">
        <v>481</v>
      </c>
      <c r="P28" s="20" t="s">
        <v>481</v>
      </c>
      <c r="Q28" s="18" t="s">
        <v>481</v>
      </c>
      <c r="R28" s="20" t="s">
        <v>481</v>
      </c>
      <c r="S28" s="18" t="s">
        <v>481</v>
      </c>
      <c r="T28" s="20" t="s">
        <v>481</v>
      </c>
      <c r="U28" s="18" t="n">
        <v>360.9792373</v>
      </c>
      <c r="V28" s="20" t="n">
        <v>9.205723839999999</v>
      </c>
    </row>
    <row r="29" spans="1:22">
      <c r="A29" s="15" t="s">
        <v>504</v>
      </c>
      <c r="B29" s="17" t="n">
        <v>5385</v>
      </c>
      <c r="C29" s="18">
        <f>(30.0/B29*100)</f>
        <v/>
      </c>
      <c r="D29" s="19" t="n">
        <v>5355</v>
      </c>
      <c r="E29" s="18" t="n">
        <v>514.94496684</v>
      </c>
      <c r="F29" s="20" t="n">
        <v>2.3637772</v>
      </c>
      <c r="G29" s="18" t="n">
        <v>512.36231777</v>
      </c>
      <c r="H29" s="20" t="n">
        <v>6.24673022</v>
      </c>
      <c r="I29" s="18" t="n">
        <v>494.86068458</v>
      </c>
      <c r="J29" s="20" t="n">
        <v>16.52711037</v>
      </c>
      <c r="K29" s="18" t="n">
        <v>490.82481148</v>
      </c>
      <c r="L29" s="20" t="n">
        <v>15.5944606</v>
      </c>
      <c r="M29" s="18" t="s">
        <v>481</v>
      </c>
      <c r="N29" s="20" t="s">
        <v>481</v>
      </c>
      <c r="O29" s="18" t="s">
        <v>481</v>
      </c>
      <c r="P29" s="20" t="s">
        <v>481</v>
      </c>
      <c r="Q29" s="18" t="n">
        <v>358.28551468</v>
      </c>
      <c r="R29" s="20" t="n">
        <v>8.567023300000001</v>
      </c>
      <c r="S29" s="18" t="s">
        <v>481</v>
      </c>
      <c r="T29" s="20" t="s">
        <v>481</v>
      </c>
      <c r="U29" s="18" t="n">
        <v>380.82896975</v>
      </c>
      <c r="V29" s="20" t="n">
        <v>15.37188014</v>
      </c>
    </row>
    <row r="30" spans="1:22">
      <c r="A30" s="15" t="s">
        <v>505</v>
      </c>
      <c r="B30" s="17" t="n">
        <v>4520</v>
      </c>
      <c r="C30" s="18">
        <f>(110.0/B30*100)</f>
        <v/>
      </c>
      <c r="D30" s="19" t="n">
        <v>4410</v>
      </c>
      <c r="E30" s="18" t="n">
        <v>520.7974205</v>
      </c>
      <c r="F30" s="20" t="n">
        <v>2.90320152</v>
      </c>
      <c r="G30" s="18" t="n">
        <v>519.18723754</v>
      </c>
      <c r="H30" s="20" t="n">
        <v>4.19128531</v>
      </c>
      <c r="I30" s="18" t="n">
        <v>505.54895792</v>
      </c>
      <c r="J30" s="20" t="n">
        <v>5.93262275</v>
      </c>
      <c r="K30" s="18" t="n">
        <v>460.79175641</v>
      </c>
      <c r="L30" s="20" t="n">
        <v>8.706415740000001</v>
      </c>
      <c r="M30" s="18" t="s">
        <v>481</v>
      </c>
      <c r="N30" s="20" t="s">
        <v>481</v>
      </c>
      <c r="O30" s="18" t="s">
        <v>481</v>
      </c>
      <c r="P30" s="20" t="s">
        <v>481</v>
      </c>
      <c r="Q30" s="18" t="s">
        <v>481</v>
      </c>
      <c r="R30" s="20" t="s">
        <v>481</v>
      </c>
      <c r="S30" s="18" t="s">
        <v>481</v>
      </c>
      <c r="T30" s="20" t="s">
        <v>481</v>
      </c>
      <c r="U30" s="18" t="n">
        <v>399.63969575</v>
      </c>
      <c r="V30" s="20" t="n">
        <v>13.42949921</v>
      </c>
    </row>
    <row r="31" spans="1:22">
      <c r="A31" s="15" t="s">
        <v>506</v>
      </c>
      <c r="B31" s="17" t="n">
        <v>5456</v>
      </c>
      <c r="C31" s="18">
        <f>(127.0/B31*100)</f>
        <v/>
      </c>
      <c r="D31" s="19" t="n">
        <v>5329</v>
      </c>
      <c r="E31" s="18" t="n">
        <v>506.05523892</v>
      </c>
      <c r="F31" s="20" t="n">
        <v>2.28488596</v>
      </c>
      <c r="G31" s="18" t="n">
        <v>494.5994747</v>
      </c>
      <c r="H31" s="20" t="n">
        <v>3.98388202</v>
      </c>
      <c r="I31" s="18" t="n">
        <v>483.58501977</v>
      </c>
      <c r="J31" s="20" t="n">
        <v>7.62882913</v>
      </c>
      <c r="K31" s="18" t="n">
        <v>442.30066014</v>
      </c>
      <c r="L31" s="20" t="n">
        <v>8.034215339999999</v>
      </c>
      <c r="M31" s="18" t="s">
        <v>481</v>
      </c>
      <c r="N31" s="20" t="s">
        <v>481</v>
      </c>
      <c r="O31" s="18" t="s">
        <v>481</v>
      </c>
      <c r="P31" s="20" t="s">
        <v>481</v>
      </c>
      <c r="Q31" s="18" t="s">
        <v>481</v>
      </c>
      <c r="R31" s="20" t="s">
        <v>481</v>
      </c>
      <c r="S31" s="18" t="s">
        <v>481</v>
      </c>
      <c r="T31" s="20" t="s">
        <v>481</v>
      </c>
      <c r="U31" s="18" t="n">
        <v>399.06902653</v>
      </c>
      <c r="V31" s="20" t="n">
        <v>9.086416140000001</v>
      </c>
    </row>
    <row r="32" spans="1:22">
      <c r="A32" s="15" t="s">
        <v>507</v>
      </c>
      <c r="B32" s="17" t="n">
        <v>4478</v>
      </c>
      <c r="C32" s="18">
        <f>(5.0/B32*100)</f>
        <v/>
      </c>
      <c r="D32" s="19" t="n">
        <v>4473</v>
      </c>
      <c r="E32" s="18" t="n">
        <v>500.70651253</v>
      </c>
      <c r="F32" s="20" t="n">
        <v>2.64067523</v>
      </c>
      <c r="G32" s="18" t="n">
        <v>513.32192059</v>
      </c>
      <c r="H32" s="20" t="n">
        <v>4.15105672</v>
      </c>
      <c r="I32" s="18" t="n">
        <v>502.66433444</v>
      </c>
      <c r="J32" s="20" t="n">
        <v>7.47929566</v>
      </c>
      <c r="K32" s="18" t="n">
        <v>482.38770945</v>
      </c>
      <c r="L32" s="20" t="n">
        <v>8.169026840000001</v>
      </c>
      <c r="M32" s="18" t="s">
        <v>481</v>
      </c>
      <c r="N32" s="20" t="s">
        <v>481</v>
      </c>
      <c r="O32" s="18" t="s">
        <v>481</v>
      </c>
      <c r="P32" s="20" t="s">
        <v>481</v>
      </c>
      <c r="Q32" s="18" t="s">
        <v>481</v>
      </c>
      <c r="R32" s="20" t="s">
        <v>481</v>
      </c>
      <c r="S32" s="18" t="s">
        <v>481</v>
      </c>
      <c r="T32" s="20" t="s">
        <v>481</v>
      </c>
      <c r="U32" s="18" t="n">
        <v>440.03984786</v>
      </c>
      <c r="V32" s="20" t="n">
        <v>18.28991728</v>
      </c>
    </row>
    <row r="33" spans="1:22">
      <c r="A33" s="15" t="s">
        <v>508</v>
      </c>
      <c r="B33" s="17" t="n">
        <v>7325</v>
      </c>
      <c r="C33" s="18">
        <f>(76.0/B33*100)</f>
        <v/>
      </c>
      <c r="D33" s="19" t="n">
        <v>7249</v>
      </c>
      <c r="E33" s="18" t="n">
        <v>504.96971854</v>
      </c>
      <c r="F33" s="20" t="n">
        <v>2.42921857</v>
      </c>
      <c r="G33" s="18" t="n">
        <v>501.78198745</v>
      </c>
      <c r="H33" s="20" t="n">
        <v>5.77660576</v>
      </c>
      <c r="I33" s="18" t="n">
        <v>464.96293471</v>
      </c>
      <c r="J33" s="20" t="n">
        <v>8.22602279</v>
      </c>
      <c r="K33" s="18" t="n">
        <v>454.93352649</v>
      </c>
      <c r="L33" s="20" t="n">
        <v>10.99647555</v>
      </c>
      <c r="M33" s="18" t="s">
        <v>481</v>
      </c>
      <c r="N33" s="20" t="s">
        <v>481</v>
      </c>
      <c r="O33" s="18" t="s">
        <v>481</v>
      </c>
      <c r="P33" s="20" t="s">
        <v>481</v>
      </c>
      <c r="Q33" s="18" t="s">
        <v>481</v>
      </c>
      <c r="R33" s="20" t="s">
        <v>481</v>
      </c>
      <c r="S33" s="18" t="s">
        <v>481</v>
      </c>
      <c r="T33" s="20" t="s">
        <v>481</v>
      </c>
      <c r="U33" s="18" t="n">
        <v>397.72621097</v>
      </c>
      <c r="V33" s="20" t="n">
        <v>12.22167948</v>
      </c>
    </row>
    <row r="34" spans="1:22">
      <c r="A34" s="15" t="s">
        <v>509</v>
      </c>
      <c r="B34" s="17" t="n">
        <v>6350</v>
      </c>
      <c r="C34" s="18">
        <f>(40.0/B34*100)</f>
        <v/>
      </c>
      <c r="D34" s="19" t="n">
        <v>6310</v>
      </c>
      <c r="E34" s="18" t="n">
        <v>469.95580931</v>
      </c>
      <c r="F34" s="20" t="n">
        <v>2.73771122</v>
      </c>
      <c r="G34" s="18" t="n">
        <v>474.89004594</v>
      </c>
      <c r="H34" s="20" t="n">
        <v>3.56624412</v>
      </c>
      <c r="I34" s="18" t="n">
        <v>462.68189174</v>
      </c>
      <c r="J34" s="20" t="n">
        <v>5.97174352</v>
      </c>
      <c r="K34" s="18" t="n">
        <v>431.26544</v>
      </c>
      <c r="L34" s="20" t="n">
        <v>6.85423548</v>
      </c>
      <c r="M34" s="18" t="s">
        <v>481</v>
      </c>
      <c r="N34" s="20" t="s">
        <v>481</v>
      </c>
      <c r="O34" s="18" t="s">
        <v>481</v>
      </c>
      <c r="P34" s="20" t="s">
        <v>481</v>
      </c>
      <c r="Q34" s="18" t="n">
        <v>306.56969545</v>
      </c>
      <c r="R34" s="20" t="n">
        <v>10.27624616</v>
      </c>
      <c r="S34" s="18" t="s">
        <v>481</v>
      </c>
      <c r="T34" s="20" t="s">
        <v>481</v>
      </c>
      <c r="U34" s="18" t="n">
        <v>349.1517754</v>
      </c>
      <c r="V34" s="20" t="n">
        <v>10.94423393</v>
      </c>
    </row>
    <row r="35" spans="1:22">
      <c r="A35" s="15" t="s">
        <v>510</v>
      </c>
      <c r="B35" s="17" t="n">
        <v>6406</v>
      </c>
      <c r="C35" s="18">
        <f>(42.0/B35*100)</f>
        <v/>
      </c>
      <c r="D35" s="19" t="n">
        <v>6364</v>
      </c>
      <c r="E35" s="18" t="n">
        <v>517.87346989</v>
      </c>
      <c r="F35" s="20" t="n">
        <v>1.59055267</v>
      </c>
      <c r="G35" s="18" t="n">
        <v>520.50097682</v>
      </c>
      <c r="H35" s="20" t="n">
        <v>4.41844167</v>
      </c>
      <c r="I35" s="18" t="n">
        <v>475.65850219</v>
      </c>
      <c r="J35" s="20" t="n">
        <v>7.63673555</v>
      </c>
      <c r="K35" s="18" t="n">
        <v>480.83846403</v>
      </c>
      <c r="L35" s="20" t="n">
        <v>9.796414710000001</v>
      </c>
      <c r="M35" s="18" t="s">
        <v>481</v>
      </c>
      <c r="N35" s="20" t="s">
        <v>481</v>
      </c>
      <c r="O35" s="18" t="s">
        <v>481</v>
      </c>
      <c r="P35" s="20" t="s">
        <v>481</v>
      </c>
      <c r="Q35" s="18" t="n">
        <v>374.85244494</v>
      </c>
      <c r="R35" s="20" t="n">
        <v>5.84040672</v>
      </c>
      <c r="S35" s="18" t="s">
        <v>481</v>
      </c>
      <c r="T35" s="20" t="s">
        <v>481</v>
      </c>
      <c r="U35" s="18" t="n">
        <v>418.29487686</v>
      </c>
      <c r="V35" s="20" t="n">
        <v>12.03110518</v>
      </c>
    </row>
    <row r="36" spans="1:22">
      <c r="A36" s="15" t="s">
        <v>511</v>
      </c>
      <c r="B36" s="17" t="n">
        <v>6736</v>
      </c>
      <c r="C36" s="18">
        <f>(33.0/B36*100)</f>
        <v/>
      </c>
      <c r="D36" s="19" t="n">
        <v>6703</v>
      </c>
      <c r="E36" s="18" t="n">
        <v>494.49185773</v>
      </c>
      <c r="F36" s="20" t="n">
        <v>1.99664704</v>
      </c>
      <c r="G36" s="18" t="n">
        <v>502.30007437</v>
      </c>
      <c r="H36" s="20" t="n">
        <v>4.54671943</v>
      </c>
      <c r="I36" s="18" t="n">
        <v>479.15697746</v>
      </c>
      <c r="J36" s="20" t="n">
        <v>8.41389873</v>
      </c>
      <c r="K36" s="18" t="n">
        <v>459.01757871</v>
      </c>
      <c r="L36" s="20" t="n">
        <v>10.27422408</v>
      </c>
      <c r="M36" s="18" t="s">
        <v>481</v>
      </c>
      <c r="N36" s="20" t="s">
        <v>481</v>
      </c>
      <c r="O36" s="18" t="s">
        <v>481</v>
      </c>
      <c r="P36" s="20" t="s">
        <v>481</v>
      </c>
      <c r="Q36" s="18" t="s">
        <v>481</v>
      </c>
      <c r="R36" s="20" t="s">
        <v>481</v>
      </c>
      <c r="S36" s="18" t="s">
        <v>481</v>
      </c>
      <c r="T36" s="20" t="s">
        <v>481</v>
      </c>
      <c r="U36" s="18" t="n">
        <v>383.90301593</v>
      </c>
      <c r="V36" s="20" t="n">
        <v>12.15899333</v>
      </c>
    </row>
    <row r="37" spans="1:22">
      <c r="A37" s="15" t="s">
        <v>512</v>
      </c>
      <c r="B37" s="17" t="n">
        <v>5458</v>
      </c>
      <c r="C37" s="18">
        <f>(69.0/B37*100)</f>
        <v/>
      </c>
      <c r="D37" s="19" t="n">
        <v>5389</v>
      </c>
      <c r="E37" s="18" t="n">
        <v>500.64105395</v>
      </c>
      <c r="F37" s="20" t="n">
        <v>3.46673008</v>
      </c>
      <c r="G37" s="18" t="n">
        <v>500.11349402</v>
      </c>
      <c r="H37" s="20" t="n">
        <v>4.46036287</v>
      </c>
      <c r="I37" s="18" t="n">
        <v>470.56941499</v>
      </c>
      <c r="J37" s="20" t="n">
        <v>6.93846969</v>
      </c>
      <c r="K37" s="18" t="n">
        <v>457.30511831</v>
      </c>
      <c r="L37" s="20" t="n">
        <v>8.95881485</v>
      </c>
      <c r="M37" s="18" t="s">
        <v>481</v>
      </c>
      <c r="N37" s="20" t="s">
        <v>481</v>
      </c>
      <c r="O37" s="18" t="s">
        <v>481</v>
      </c>
      <c r="P37" s="20" t="s">
        <v>481</v>
      </c>
      <c r="Q37" s="18" t="s">
        <v>481</v>
      </c>
      <c r="R37" s="20" t="s">
        <v>481</v>
      </c>
      <c r="S37" s="18" t="s">
        <v>481</v>
      </c>
      <c r="T37" s="20" t="s">
        <v>481</v>
      </c>
      <c r="U37" s="18" t="n">
        <v>372.2241369</v>
      </c>
      <c r="V37" s="20" t="n">
        <v>9.61273961</v>
      </c>
    </row>
    <row r="38" spans="1:22">
      <c r="A38" s="15" t="s">
        <v>513</v>
      </c>
      <c r="B38" s="17" t="n">
        <v>5860</v>
      </c>
      <c r="C38" s="18">
        <f>(17.0/B38*100)</f>
        <v/>
      </c>
      <c r="D38" s="19" t="n">
        <v>5843</v>
      </c>
      <c r="E38" s="18" t="n">
        <v>509.67195816</v>
      </c>
      <c r="F38" s="20" t="n">
        <v>2.84009723</v>
      </c>
      <c r="G38" s="18" t="n">
        <v>513.68584752</v>
      </c>
      <c r="H38" s="20" t="n">
        <v>5.0437731</v>
      </c>
      <c r="I38" s="18" t="n">
        <v>480.58486548</v>
      </c>
      <c r="J38" s="20" t="n">
        <v>8.75546701</v>
      </c>
      <c r="K38" s="18" t="n">
        <v>486.32259569</v>
      </c>
      <c r="L38" s="20" t="n">
        <v>11.28871568</v>
      </c>
      <c r="M38" s="18" t="s">
        <v>481</v>
      </c>
      <c r="N38" s="20" t="s">
        <v>481</v>
      </c>
      <c r="O38" s="18" t="s">
        <v>481</v>
      </c>
      <c r="P38" s="20" t="s">
        <v>481</v>
      </c>
      <c r="Q38" s="18" t="s">
        <v>481</v>
      </c>
      <c r="R38" s="20" t="s">
        <v>481</v>
      </c>
      <c r="S38" s="18" t="s">
        <v>481</v>
      </c>
      <c r="T38" s="20" t="s">
        <v>481</v>
      </c>
      <c r="U38" s="18" t="n">
        <v>381.83660987</v>
      </c>
      <c r="V38" s="20" t="n">
        <v>8.5787803</v>
      </c>
    </row>
    <row r="39" spans="1:22">
      <c r="A39" s="15" t="s">
        <v>514</v>
      </c>
      <c r="B39" s="17" t="n">
        <v>5895</v>
      </c>
      <c r="C39" s="18">
        <f>(32.0/B39*100)</f>
        <v/>
      </c>
      <c r="D39" s="19" t="n">
        <v>5863</v>
      </c>
      <c r="E39" s="18" t="n">
        <v>427.73516236</v>
      </c>
      <c r="F39" s="20" t="n">
        <v>3.95373398</v>
      </c>
      <c r="G39" s="18" t="n">
        <v>434.43721147</v>
      </c>
      <c r="H39" s="20" t="n">
        <v>5.53772869</v>
      </c>
      <c r="I39" s="18" t="n">
        <v>414.72811257</v>
      </c>
      <c r="J39" s="20" t="n">
        <v>7.86957638</v>
      </c>
      <c r="K39" s="18" t="n">
        <v>409.75891128</v>
      </c>
      <c r="L39" s="20" t="n">
        <v>7.90235779</v>
      </c>
      <c r="M39" s="18" t="s">
        <v>481</v>
      </c>
      <c r="N39" s="20" t="s">
        <v>481</v>
      </c>
      <c r="O39" s="18" t="s">
        <v>481</v>
      </c>
      <c r="P39" s="20" t="s">
        <v>481</v>
      </c>
      <c r="Q39" s="18" t="s">
        <v>481</v>
      </c>
      <c r="R39" s="20" t="s">
        <v>481</v>
      </c>
      <c r="S39" s="18" t="s">
        <v>481</v>
      </c>
      <c r="T39" s="20" t="s">
        <v>481</v>
      </c>
      <c r="U39" s="18" t="n">
        <v>355.7068525</v>
      </c>
      <c r="V39" s="20" t="n">
        <v>9.347529639999999</v>
      </c>
    </row>
    <row r="40" spans="1:22">
      <c r="A40" s="15" t="s">
        <v>515</v>
      </c>
      <c r="B40" s="17" t="n">
        <v>14157</v>
      </c>
      <c r="C40" s="18">
        <f>(298.0/B40*100)</f>
        <v/>
      </c>
      <c r="D40" s="19" t="n">
        <v>13859</v>
      </c>
      <c r="E40" s="18" t="n">
        <v>512.4578047</v>
      </c>
      <c r="F40" s="20" t="n">
        <v>2.80292145</v>
      </c>
      <c r="G40" s="18" t="n">
        <v>519.2758689</v>
      </c>
      <c r="H40" s="20" t="n">
        <v>3.55735001</v>
      </c>
      <c r="I40" s="18" t="n">
        <v>506.8219676</v>
      </c>
      <c r="J40" s="20" t="n">
        <v>5.8193194</v>
      </c>
      <c r="K40" s="18" t="n">
        <v>484.54859438</v>
      </c>
      <c r="L40" s="20" t="n">
        <v>5.96406424</v>
      </c>
      <c r="M40" s="18" t="s">
        <v>481</v>
      </c>
      <c r="N40" s="20" t="s">
        <v>481</v>
      </c>
      <c r="O40" s="18" t="s">
        <v>481</v>
      </c>
      <c r="P40" s="20" t="s">
        <v>481</v>
      </c>
      <c r="Q40" s="18" t="s">
        <v>481</v>
      </c>
      <c r="R40" s="20" t="s">
        <v>481</v>
      </c>
      <c r="S40" s="18" t="s">
        <v>481</v>
      </c>
      <c r="T40" s="20" t="s">
        <v>481</v>
      </c>
      <c r="U40" s="18" t="n">
        <v>399.335944</v>
      </c>
      <c r="V40" s="20" t="n">
        <v>8.690380619999999</v>
      </c>
    </row>
    <row r="41" spans="1:22">
      <c r="A41" s="15" t="s">
        <v>516</v>
      </c>
      <c r="B41" s="17" t="n">
        <v>5712</v>
      </c>
      <c r="C41" s="18">
        <f>(40.0/B41*100)</f>
        <v/>
      </c>
      <c r="D41" s="19" t="n">
        <v>5672</v>
      </c>
      <c r="E41" s="18" t="n">
        <v>498.98949447</v>
      </c>
      <c r="F41" s="20" t="n">
        <v>3.10058699</v>
      </c>
      <c r="G41" s="18" t="n">
        <v>509.20405272</v>
      </c>
      <c r="H41" s="20" t="n">
        <v>4.15896797</v>
      </c>
      <c r="I41" s="18" t="n">
        <v>486.49684754</v>
      </c>
      <c r="J41" s="20" t="n">
        <v>6.99911101</v>
      </c>
      <c r="K41" s="18" t="n">
        <v>484.08248896</v>
      </c>
      <c r="L41" s="20" t="n">
        <v>8.2668733</v>
      </c>
      <c r="M41" s="18" t="s">
        <v>481</v>
      </c>
      <c r="N41" s="20" t="s">
        <v>481</v>
      </c>
      <c r="O41" s="18" t="s">
        <v>481</v>
      </c>
      <c r="P41" s="20" t="s">
        <v>481</v>
      </c>
      <c r="Q41" s="18" t="n">
        <v>387.44235424</v>
      </c>
      <c r="R41" s="20" t="n">
        <v>14.52510266</v>
      </c>
      <c r="S41" s="18" t="s">
        <v>481</v>
      </c>
      <c r="T41" s="20" t="s">
        <v>481</v>
      </c>
      <c r="U41" s="18" t="n">
        <v>384.76745309</v>
      </c>
      <c r="V41" s="20" t="n">
        <v>14.99891299</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n">
        <v>427.2249827</v>
      </c>
      <c r="R44" s="20" t="n">
        <v>3.27779243</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(1434.0/B46*100)</f>
        <v/>
      </c>
      <c r="D46" s="19" t="n">
        <v>21707</v>
      </c>
      <c r="E46" s="18" t="n">
        <v>411.80310478</v>
      </c>
      <c r="F46" s="20" t="n">
        <v>2.39434073</v>
      </c>
      <c r="G46" s="18" t="n">
        <v>415.06857892</v>
      </c>
      <c r="H46" s="20" t="n">
        <v>3.79378523</v>
      </c>
      <c r="I46" s="18" t="n">
        <v>386.44995202</v>
      </c>
      <c r="J46" s="20" t="n">
        <v>5.31581735</v>
      </c>
      <c r="K46" s="18" t="n">
        <v>380.38561388</v>
      </c>
      <c r="L46" s="20" t="n">
        <v>6.27749857</v>
      </c>
      <c r="M46" s="18" t="s">
        <v>481</v>
      </c>
      <c r="N46" s="20" t="s">
        <v>481</v>
      </c>
      <c r="O46" s="18" t="s">
        <v>481</v>
      </c>
      <c r="P46" s="20" t="s">
        <v>481</v>
      </c>
      <c r="Q46" s="18" t="s">
        <v>481</v>
      </c>
      <c r="R46" s="20" t="s">
        <v>481</v>
      </c>
      <c r="S46" s="18" t="s">
        <v>481</v>
      </c>
      <c r="T46" s="20" t="s">
        <v>481</v>
      </c>
      <c r="U46" s="18" t="n">
        <v>345.6787197</v>
      </c>
      <c r="V46" s="20" t="n">
        <v>3.09046139</v>
      </c>
    </row>
    <row r="47" spans="1:22">
      <c r="A47" s="15" t="s">
        <v>522</v>
      </c>
      <c r="B47" s="17" t="n">
        <v>5928</v>
      </c>
      <c r="C47" s="18">
        <f>(106.0/B47*100)</f>
        <v/>
      </c>
      <c r="D47" s="19" t="n">
        <v>5822</v>
      </c>
      <c r="E47" s="18" t="n">
        <v>458.67375861</v>
      </c>
      <c r="F47" s="20" t="n">
        <v>3.89239808</v>
      </c>
      <c r="G47" s="18" t="n">
        <v>456.2432784</v>
      </c>
      <c r="H47" s="20" t="n">
        <v>5.5105329</v>
      </c>
      <c r="I47" s="18" t="n">
        <v>428.1415676</v>
      </c>
      <c r="J47" s="20" t="n">
        <v>8.332289319999999</v>
      </c>
      <c r="K47" s="18" t="n">
        <v>421.95714316</v>
      </c>
      <c r="L47" s="20" t="n">
        <v>8.64937381</v>
      </c>
      <c r="M47" s="18" t="s">
        <v>481</v>
      </c>
      <c r="N47" s="20" t="s">
        <v>481</v>
      </c>
      <c r="O47" s="18" t="s">
        <v>481</v>
      </c>
      <c r="P47" s="20" t="s">
        <v>481</v>
      </c>
      <c r="Q47" s="18" t="s">
        <v>481</v>
      </c>
      <c r="R47" s="20" t="s">
        <v>481</v>
      </c>
      <c r="S47" s="18" t="s">
        <v>481</v>
      </c>
      <c r="T47" s="20" t="s">
        <v>481</v>
      </c>
      <c r="U47" s="18" t="n">
        <v>339.16191365</v>
      </c>
      <c r="V47" s="20" t="n">
        <v>6.81706206</v>
      </c>
    </row>
    <row r="48" spans="1:22">
      <c r="A48" s="15" t="s">
        <v>523</v>
      </c>
      <c r="B48" s="17" t="n">
        <v>9841</v>
      </c>
      <c r="C48" s="18">
        <f>(7.0/B48*100)</f>
        <v/>
      </c>
      <c r="D48" s="19" t="n">
        <v>9834</v>
      </c>
      <c r="E48" s="18" t="n">
        <v>524.96467003</v>
      </c>
      <c r="F48" s="20" t="n">
        <v>4.59524825</v>
      </c>
      <c r="G48" s="18" t="n">
        <v>502.85067896</v>
      </c>
      <c r="H48" s="20" t="n">
        <v>6.7063003</v>
      </c>
      <c r="I48" s="18" t="n">
        <v>486.91910726</v>
      </c>
      <c r="J48" s="20" t="n">
        <v>9.149856850000001</v>
      </c>
      <c r="K48" s="18" t="n">
        <v>480.17157572</v>
      </c>
      <c r="L48" s="20" t="n">
        <v>10.43386985</v>
      </c>
      <c r="M48" s="18" t="s">
        <v>481</v>
      </c>
      <c r="N48" s="20" t="s">
        <v>481</v>
      </c>
      <c r="O48" s="18" t="s">
        <v>481</v>
      </c>
      <c r="P48" s="20" t="s">
        <v>481</v>
      </c>
      <c r="Q48" s="18" t="s">
        <v>481</v>
      </c>
      <c r="R48" s="20" t="s">
        <v>481</v>
      </c>
      <c r="S48" s="18" t="s">
        <v>481</v>
      </c>
      <c r="T48" s="20" t="s">
        <v>481</v>
      </c>
      <c r="U48" s="18" t="n">
        <v>460.05367997</v>
      </c>
      <c r="V48" s="20" t="n">
        <v>33.52909352</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(228.0/B50*100)</f>
        <v/>
      </c>
      <c r="D50" s="19" t="n">
        <v>11567</v>
      </c>
      <c r="E50" s="18" t="n">
        <v>418.76119424</v>
      </c>
      <c r="F50" s="20" t="n">
        <v>2.32471603</v>
      </c>
      <c r="G50" s="18" t="n">
        <v>421.82459204</v>
      </c>
      <c r="H50" s="20" t="n">
        <v>3.30451754</v>
      </c>
      <c r="I50" s="18" t="n">
        <v>397.65009012</v>
      </c>
      <c r="J50" s="20" t="n">
        <v>6.52599121</v>
      </c>
      <c r="K50" s="18" t="n">
        <v>388.29745442</v>
      </c>
      <c r="L50" s="20" t="n">
        <v>6.40451246</v>
      </c>
      <c r="M50" s="18" t="s">
        <v>481</v>
      </c>
      <c r="N50" s="20" t="s">
        <v>481</v>
      </c>
      <c r="O50" s="18" t="s">
        <v>481</v>
      </c>
      <c r="P50" s="20" t="s">
        <v>481</v>
      </c>
      <c r="Q50" s="18" t="s">
        <v>481</v>
      </c>
      <c r="R50" s="20" t="s">
        <v>481</v>
      </c>
      <c r="S50" s="18" t="s">
        <v>481</v>
      </c>
      <c r="T50" s="20" t="s">
        <v>481</v>
      </c>
      <c r="U50" s="18" t="n">
        <v>336.88454089</v>
      </c>
      <c r="V50" s="20" t="n">
        <v>9.805910239999999</v>
      </c>
    </row>
    <row r="51" spans="1:22">
      <c r="A51" s="15" t="s">
        <v>526</v>
      </c>
      <c r="B51" s="17" t="n">
        <v>6866</v>
      </c>
      <c r="C51" s="18">
        <f>(109.0/B51*100)</f>
        <v/>
      </c>
      <c r="D51" s="19" t="n">
        <v>6757</v>
      </c>
      <c r="E51" s="18" t="n">
        <v>419.01901604</v>
      </c>
      <c r="F51" s="20" t="n">
        <v>2.2583566</v>
      </c>
      <c r="G51" s="18" t="n">
        <v>433.80270456</v>
      </c>
      <c r="H51" s="20" t="n">
        <v>3.75398732</v>
      </c>
      <c r="I51" s="18" t="n">
        <v>431.46599739</v>
      </c>
      <c r="J51" s="20" t="n">
        <v>5.63117902</v>
      </c>
      <c r="K51" s="18" t="n">
        <v>417.42707954</v>
      </c>
      <c r="L51" s="20" t="n">
        <v>7.22339216</v>
      </c>
      <c r="M51" s="18" t="s">
        <v>481</v>
      </c>
      <c r="N51" s="20" t="s">
        <v>481</v>
      </c>
      <c r="O51" s="18" t="s">
        <v>481</v>
      </c>
      <c r="P51" s="20" t="s">
        <v>481</v>
      </c>
      <c r="Q51" s="18" t="n">
        <v>410.85572185</v>
      </c>
      <c r="R51" s="20" t="n">
        <v>3.7997542</v>
      </c>
      <c r="S51" s="18" t="s">
        <v>481</v>
      </c>
      <c r="T51" s="20" t="s">
        <v>481</v>
      </c>
      <c r="U51" s="18" t="n">
        <v>378.54636609</v>
      </c>
      <c r="V51" s="20" t="n">
        <v>8.62117057</v>
      </c>
    </row>
    <row r="52" spans="1:22">
      <c r="A52" s="15" t="s">
        <v>527</v>
      </c>
      <c r="B52" s="17" t="n">
        <v>5809</v>
      </c>
      <c r="C52" s="18">
        <f>(78.0/B52*100)</f>
        <v/>
      </c>
      <c r="D52" s="19" t="n">
        <v>5731</v>
      </c>
      <c r="E52" s="18" t="n">
        <v>477.51691877</v>
      </c>
      <c r="F52" s="20" t="n">
        <v>2.5646987</v>
      </c>
      <c r="G52" s="18" t="n">
        <v>481.76416843</v>
      </c>
      <c r="H52" s="20" t="n">
        <v>4.16906507</v>
      </c>
      <c r="I52" s="18" t="n">
        <v>461.38394371</v>
      </c>
      <c r="J52" s="20" t="n">
        <v>8.516286969999999</v>
      </c>
      <c r="K52" s="18" t="n">
        <v>437.65072441</v>
      </c>
      <c r="L52" s="20" t="n">
        <v>10.43240563</v>
      </c>
      <c r="M52" s="18" t="s">
        <v>481</v>
      </c>
      <c r="N52" s="20" t="s">
        <v>481</v>
      </c>
      <c r="O52" s="18" t="s">
        <v>481</v>
      </c>
      <c r="P52" s="20" t="s">
        <v>481</v>
      </c>
      <c r="Q52" s="18" t="s">
        <v>481</v>
      </c>
      <c r="R52" s="20" t="s">
        <v>481</v>
      </c>
      <c r="S52" s="18" t="s">
        <v>481</v>
      </c>
      <c r="T52" s="20" t="s">
        <v>481</v>
      </c>
      <c r="U52" s="18" t="n">
        <v>358.13894842</v>
      </c>
      <c r="V52" s="20" t="n">
        <v>14.36755304</v>
      </c>
    </row>
    <row r="53" spans="1:22">
      <c r="A53" s="15" t="s">
        <v>528</v>
      </c>
      <c r="B53" s="17" t="n">
        <v>5571</v>
      </c>
      <c r="C53" s="18">
        <f>(85.0/B53*100)</f>
        <v/>
      </c>
      <c r="D53" s="19" t="n">
        <v>5486</v>
      </c>
      <c r="E53" s="18" t="n">
        <v>441.17642836</v>
      </c>
      <c r="F53" s="20" t="n">
        <v>1.60848275</v>
      </c>
      <c r="G53" s="18" t="n">
        <v>432.1353618</v>
      </c>
      <c r="H53" s="20" t="n">
        <v>4.01141539</v>
      </c>
      <c r="I53" s="18" t="n">
        <v>400.78894864</v>
      </c>
      <c r="J53" s="20" t="n">
        <v>6.65245761</v>
      </c>
      <c r="K53" s="18" t="n">
        <v>388.46105941</v>
      </c>
      <c r="L53" s="20" t="n">
        <v>6.49244235</v>
      </c>
      <c r="M53" s="18" t="s">
        <v>481</v>
      </c>
      <c r="N53" s="20" t="s">
        <v>481</v>
      </c>
      <c r="O53" s="18" t="s">
        <v>481</v>
      </c>
      <c r="P53" s="20" t="s">
        <v>481</v>
      </c>
      <c r="Q53" s="18" t="s">
        <v>481</v>
      </c>
      <c r="R53" s="20" t="s">
        <v>481</v>
      </c>
      <c r="S53" s="18" t="s">
        <v>481</v>
      </c>
      <c r="T53" s="20" t="s">
        <v>481</v>
      </c>
      <c r="U53" s="18" t="n">
        <v>344.88552444</v>
      </c>
      <c r="V53" s="20" t="n">
        <v>5.21917034</v>
      </c>
    </row>
    <row r="54" spans="1:22">
      <c r="A54" s="15" t="s">
        <v>529</v>
      </c>
      <c r="B54" s="17" t="n">
        <v>4740</v>
      </c>
      <c r="C54" s="18">
        <f>(127.0/B54*100)</f>
        <v/>
      </c>
      <c r="D54" s="19" t="n">
        <v>4613</v>
      </c>
      <c r="E54" s="18" t="n">
        <v>338.53761003</v>
      </c>
      <c r="F54" s="20" t="n">
        <v>2.72092938</v>
      </c>
      <c r="G54" s="18" t="n">
        <v>349.41610856</v>
      </c>
      <c r="H54" s="20" t="n">
        <v>4.63963585</v>
      </c>
      <c r="I54" s="18" t="n">
        <v>329.20241116</v>
      </c>
      <c r="J54" s="20" t="n">
        <v>5.49765875</v>
      </c>
      <c r="K54" s="18" t="n">
        <v>324.74721399</v>
      </c>
      <c r="L54" s="20" t="n">
        <v>4.65952259</v>
      </c>
      <c r="M54" s="18" t="s">
        <v>481</v>
      </c>
      <c r="N54" s="20" t="s">
        <v>481</v>
      </c>
      <c r="O54" s="18" t="s">
        <v>481</v>
      </c>
      <c r="P54" s="20" t="s">
        <v>481</v>
      </c>
      <c r="Q54" s="18" t="s">
        <v>481</v>
      </c>
      <c r="R54" s="20" t="s">
        <v>481</v>
      </c>
      <c r="S54" s="18" t="s">
        <v>481</v>
      </c>
      <c r="T54" s="20" t="s">
        <v>481</v>
      </c>
      <c r="U54" s="18" t="n">
        <v>264.94283172</v>
      </c>
      <c r="V54" s="20" t="n">
        <v>4.36310563</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527.27494539</v>
      </c>
      <c r="F56" s="20" t="n">
        <v>2.55522445</v>
      </c>
      <c r="G56" s="18" t="n">
        <v>521.7155784300001</v>
      </c>
      <c r="H56" s="20" t="n">
        <v>4.27032768</v>
      </c>
      <c r="I56" s="18" t="n">
        <v>493.98960569</v>
      </c>
      <c r="J56" s="20" t="n">
        <v>7.19212015</v>
      </c>
      <c r="K56" s="18" t="n">
        <v>498.06994032</v>
      </c>
      <c r="L56" s="20" t="n">
        <v>7.21568844</v>
      </c>
      <c r="M56" s="18" t="s">
        <v>481</v>
      </c>
      <c r="N56" s="20" t="s">
        <v>481</v>
      </c>
      <c r="O56" s="18" t="s">
        <v>481</v>
      </c>
      <c r="P56" s="20" t="s">
        <v>481</v>
      </c>
      <c r="Q56" s="18" t="s">
        <v>481</v>
      </c>
      <c r="R56" s="20" t="s">
        <v>481</v>
      </c>
      <c r="S56" s="18" t="s">
        <v>481</v>
      </c>
      <c r="T56" s="20" t="s">
        <v>481</v>
      </c>
      <c r="U56" s="18" t="n">
        <v>453.55195616</v>
      </c>
      <c r="V56" s="20" t="n">
        <v>21.17726067</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(139.0/B61*100)</f>
        <v/>
      </c>
      <c r="D61" s="19" t="n">
        <v>6386</v>
      </c>
      <c r="E61" s="18" t="n">
        <v>479.82684856</v>
      </c>
      <c r="F61" s="20" t="n">
        <v>2.50086442</v>
      </c>
      <c r="G61" s="18" t="n">
        <v>485.08747972</v>
      </c>
      <c r="H61" s="20" t="n">
        <v>3.94429241</v>
      </c>
      <c r="I61" s="18" t="n">
        <v>455.36206675</v>
      </c>
      <c r="J61" s="20" t="n">
        <v>7.39125846</v>
      </c>
      <c r="K61" s="18" t="n">
        <v>416.94470113</v>
      </c>
      <c r="L61" s="20" t="n">
        <v>11.38786563</v>
      </c>
      <c r="M61" s="18" t="s">
        <v>481</v>
      </c>
      <c r="N61" s="20" t="s">
        <v>481</v>
      </c>
      <c r="O61" s="18" t="s">
        <v>481</v>
      </c>
      <c r="P61" s="20" t="s">
        <v>481</v>
      </c>
      <c r="Q61" s="18" t="s">
        <v>481</v>
      </c>
      <c r="R61" s="20" t="s">
        <v>481</v>
      </c>
      <c r="S61" s="18" t="s">
        <v>481</v>
      </c>
      <c r="T61" s="20" t="s">
        <v>481</v>
      </c>
      <c r="U61" s="18" t="n">
        <v>378.80653578</v>
      </c>
      <c r="V61" s="20" t="n">
        <v>9.510690990000001</v>
      </c>
    </row>
    <row r="62" spans="1:22">
      <c r="A62" s="15" t="s">
        <v>537</v>
      </c>
      <c r="B62" s="17" t="n">
        <v>4476</v>
      </c>
      <c r="C62" s="18">
        <f>(3.0/B62*100)</f>
        <v/>
      </c>
      <c r="D62" s="19" t="n">
        <v>4473</v>
      </c>
      <c r="E62" s="18" t="n">
        <v>531.78591789</v>
      </c>
      <c r="F62" s="20" t="n">
        <v>1.36792772</v>
      </c>
      <c r="G62" s="18" t="n">
        <v>530.7834185200001</v>
      </c>
      <c r="H62" s="20" t="n">
        <v>2.90386154</v>
      </c>
      <c r="I62" s="18" t="n">
        <v>515.28143276</v>
      </c>
      <c r="J62" s="20" t="n">
        <v>5.33347299</v>
      </c>
      <c r="K62" s="18" t="n">
        <v>474.24179167</v>
      </c>
      <c r="L62" s="20" t="n">
        <v>8.29787694</v>
      </c>
      <c r="M62" s="18" t="s">
        <v>481</v>
      </c>
      <c r="N62" s="20" t="s">
        <v>481</v>
      </c>
      <c r="O62" s="18" t="s">
        <v>481</v>
      </c>
      <c r="P62" s="20" t="s">
        <v>481</v>
      </c>
      <c r="Q62" s="18" t="s">
        <v>481</v>
      </c>
      <c r="R62" s="20" t="s">
        <v>481</v>
      </c>
      <c r="S62" s="18" t="s">
        <v>481</v>
      </c>
      <c r="T62" s="20" t="s">
        <v>481</v>
      </c>
      <c r="U62" s="18" t="n">
        <v>524.6179691</v>
      </c>
      <c r="V62" s="20" t="n">
        <v>31.27820647</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(77.0/B66*100)</f>
        <v/>
      </c>
      <c r="D66" s="19" t="n">
        <v>5588</v>
      </c>
      <c r="E66" s="18" t="n">
        <v>416.16248975</v>
      </c>
      <c r="F66" s="20" t="n">
        <v>1.19794545</v>
      </c>
      <c r="G66" s="18" t="n">
        <v>423.6761749</v>
      </c>
      <c r="H66" s="20" t="n">
        <v>3.96119524</v>
      </c>
      <c r="I66" s="18" t="n">
        <v>413.97709085</v>
      </c>
      <c r="J66" s="20" t="n">
        <v>8.99021874</v>
      </c>
      <c r="K66" s="18" t="n">
        <v>398.45163022</v>
      </c>
      <c r="L66" s="20" t="n">
        <v>8.04835145</v>
      </c>
      <c r="M66" s="18" t="s">
        <v>481</v>
      </c>
      <c r="N66" s="20" t="s">
        <v>481</v>
      </c>
      <c r="O66" s="18" t="s">
        <v>481</v>
      </c>
      <c r="P66" s="20" t="s">
        <v>481</v>
      </c>
      <c r="Q66" s="18" t="s">
        <v>481</v>
      </c>
      <c r="R66" s="20" t="s">
        <v>481</v>
      </c>
      <c r="S66" s="18" t="s">
        <v>481</v>
      </c>
      <c r="T66" s="20" t="s">
        <v>481</v>
      </c>
      <c r="U66" s="18" t="n">
        <v>335.7703549</v>
      </c>
      <c r="V66" s="20" t="n">
        <v>4.42320643</v>
      </c>
    </row>
    <row r="67" spans="1:22">
      <c r="A67" s="15" t="s">
        <v>542</v>
      </c>
      <c r="B67" s="17" t="n">
        <v>6971</v>
      </c>
      <c r="C67" s="18">
        <f>(146.0/B67*100)</f>
        <v/>
      </c>
      <c r="D67" s="19" t="n">
        <v>6825</v>
      </c>
      <c r="E67" s="18" t="n">
        <v>402.28140724</v>
      </c>
      <c r="F67" s="20" t="n">
        <v>2.49367494</v>
      </c>
      <c r="G67" s="18" t="n">
        <v>402.64654521</v>
      </c>
      <c r="H67" s="20" t="n">
        <v>3.65557398</v>
      </c>
      <c r="I67" s="18" t="n">
        <v>373.25719365</v>
      </c>
      <c r="J67" s="20" t="n">
        <v>5.73008858</v>
      </c>
      <c r="K67" s="18" t="n">
        <v>371.31728355</v>
      </c>
      <c r="L67" s="20" t="n">
        <v>6.81360924</v>
      </c>
      <c r="M67" s="18" t="s">
        <v>481</v>
      </c>
      <c r="N67" s="20" t="s">
        <v>481</v>
      </c>
      <c r="O67" s="18" t="s">
        <v>481</v>
      </c>
      <c r="P67" s="20" t="s">
        <v>481</v>
      </c>
      <c r="Q67" s="18" t="s">
        <v>481</v>
      </c>
      <c r="R67" s="20" t="s">
        <v>481</v>
      </c>
      <c r="S67" s="18" t="s">
        <v>481</v>
      </c>
      <c r="T67" s="20" t="s">
        <v>481</v>
      </c>
      <c r="U67" s="18" t="n">
        <v>304.60958768</v>
      </c>
      <c r="V67" s="20" t="n">
        <v>6.90795029</v>
      </c>
    </row>
    <row r="68" spans="1:22">
      <c r="A68" s="15" t="s">
        <v>543</v>
      </c>
      <c r="B68" s="17" t="n">
        <v>12083</v>
      </c>
      <c r="C68" s="18">
        <f>(26.0/B68*100)</f>
        <v/>
      </c>
      <c r="D68" s="19" t="n">
        <v>12057</v>
      </c>
      <c r="E68" s="18" t="n">
        <v>434.3072822</v>
      </c>
      <c r="F68" s="20" t="n">
        <v>1.22086591</v>
      </c>
      <c r="G68" s="18" t="n">
        <v>425.10631765</v>
      </c>
      <c r="H68" s="20" t="n">
        <v>2.84333053</v>
      </c>
      <c r="I68" s="18" t="n">
        <v>384.04195866</v>
      </c>
      <c r="J68" s="20" t="n">
        <v>3.51864224</v>
      </c>
      <c r="K68" s="18" t="n">
        <v>381.04696896</v>
      </c>
      <c r="L68" s="20" t="n">
        <v>4.99580464</v>
      </c>
      <c r="M68" s="18" t="s">
        <v>481</v>
      </c>
      <c r="N68" s="20" t="s">
        <v>481</v>
      </c>
      <c r="O68" s="18" t="s">
        <v>481</v>
      </c>
      <c r="P68" s="20" t="s">
        <v>481</v>
      </c>
      <c r="Q68" s="18" t="s">
        <v>481</v>
      </c>
      <c r="R68" s="20" t="s">
        <v>481</v>
      </c>
      <c r="S68" s="18" t="s">
        <v>481</v>
      </c>
      <c r="T68" s="20" t="s">
        <v>481</v>
      </c>
      <c r="U68" s="18" t="n">
        <v>331.86517474</v>
      </c>
      <c r="V68" s="20" t="n">
        <v>3.19275439</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486.09782881</v>
      </c>
      <c r="F70" s="20" t="n">
        <v>2.75025944</v>
      </c>
      <c r="G70" s="18" t="n">
        <v>506.26531988</v>
      </c>
      <c r="H70" s="20" t="n">
        <v>4.06958753</v>
      </c>
      <c r="I70" s="18" t="n">
        <v>492.93394997</v>
      </c>
      <c r="J70" s="20" t="n">
        <v>5.13300881</v>
      </c>
      <c r="K70" s="18" t="n">
        <v>462.71060693</v>
      </c>
      <c r="L70" s="20" t="n">
        <v>4.8849631</v>
      </c>
      <c r="M70" s="18" t="s">
        <v>481</v>
      </c>
      <c r="N70" s="20" t="s">
        <v>481</v>
      </c>
      <c r="O70" s="18" t="s">
        <v>481</v>
      </c>
      <c r="P70" s="20" t="s">
        <v>481</v>
      </c>
      <c r="Q70" s="18" t="s">
        <v>481</v>
      </c>
      <c r="R70" s="20" t="s">
        <v>481</v>
      </c>
      <c r="S70" s="18" t="s">
        <v>481</v>
      </c>
      <c r="T70" s="20" t="s">
        <v>481</v>
      </c>
      <c r="U70" s="18" t="n">
        <v>423.39902459</v>
      </c>
      <c r="V70" s="20" t="n">
        <v>11.29011154</v>
      </c>
    </row>
    <row r="71" spans="1:22">
      <c r="A71" s="15" t="s">
        <v>546</v>
      </c>
      <c r="B71" s="17" t="n">
        <v>6115</v>
      </c>
      <c r="C71" s="18">
        <f>(17.0/B71*100)</f>
        <v/>
      </c>
      <c r="D71" s="19" t="n">
        <v>6098</v>
      </c>
      <c r="E71" s="18" t="n">
        <v>563.3258753699999</v>
      </c>
      <c r="F71" s="20" t="n">
        <v>1.38346358</v>
      </c>
      <c r="G71" s="18" t="n">
        <v>554.7602362</v>
      </c>
      <c r="H71" s="20" t="n">
        <v>3.0572586</v>
      </c>
      <c r="I71" s="18" t="n">
        <v>522.99404488</v>
      </c>
      <c r="J71" s="20" t="n">
        <v>5.74687495</v>
      </c>
      <c r="K71" s="18" t="n">
        <v>507.63183001</v>
      </c>
      <c r="L71" s="20" t="n">
        <v>8.3528284</v>
      </c>
      <c r="M71" s="18" t="s">
        <v>481</v>
      </c>
      <c r="N71" s="20" t="s">
        <v>481</v>
      </c>
      <c r="O71" s="18" t="s">
        <v>481</v>
      </c>
      <c r="P71" s="20" t="s">
        <v>481</v>
      </c>
      <c r="Q71" s="18" t="s">
        <v>481</v>
      </c>
      <c r="R71" s="20" t="s">
        <v>481</v>
      </c>
      <c r="S71" s="18" t="s">
        <v>481</v>
      </c>
      <c r="T71" s="20" t="s">
        <v>481</v>
      </c>
      <c r="U71" s="18" t="n">
        <v>480.38281224</v>
      </c>
      <c r="V71" s="20" t="n">
        <v>18.47251938</v>
      </c>
    </row>
    <row r="72" spans="1:22">
      <c r="A72" s="15" t="s">
        <v>547</v>
      </c>
      <c r="B72" s="17" t="n">
        <v>7708</v>
      </c>
      <c r="C72" s="18">
        <f>(5.0/B72*100)</f>
        <v/>
      </c>
      <c r="D72" s="19" t="n">
        <v>7703</v>
      </c>
      <c r="E72" s="18" t="n">
        <v>531.60489716</v>
      </c>
      <c r="F72" s="20" t="n">
        <v>2.76754606</v>
      </c>
      <c r="G72" s="18" t="n">
        <v>549.0206984599999</v>
      </c>
      <c r="H72" s="20" t="n">
        <v>4.9600383</v>
      </c>
      <c r="I72" s="18" t="n">
        <v>525.75468581</v>
      </c>
      <c r="J72" s="20" t="n">
        <v>7.28428196</v>
      </c>
      <c r="K72" s="18" t="n">
        <v>478.6908987</v>
      </c>
      <c r="L72" s="20" t="n">
        <v>12.51542313</v>
      </c>
      <c r="M72" s="18" t="s">
        <v>481</v>
      </c>
      <c r="N72" s="20" t="s">
        <v>481</v>
      </c>
      <c r="O72" s="18" t="s">
        <v>481</v>
      </c>
      <c r="P72" s="20" t="s">
        <v>481</v>
      </c>
      <c r="Q72" s="18" t="s">
        <v>481</v>
      </c>
      <c r="R72" s="20" t="s">
        <v>481</v>
      </c>
      <c r="S72" s="18" t="s">
        <v>481</v>
      </c>
      <c r="T72" s="20" t="s">
        <v>481</v>
      </c>
      <c r="U72" s="18" t="n">
        <v>479.27837881</v>
      </c>
      <c r="V72" s="20" t="n">
        <v>35.13038749</v>
      </c>
    </row>
    <row r="73" spans="1:22">
      <c r="A73" s="15" t="s">
        <v>548</v>
      </c>
      <c r="B73" s="17" t="n">
        <v>8249</v>
      </c>
      <c r="C73" s="18">
        <f>(148.0/B73*100)</f>
        <v/>
      </c>
      <c r="D73" s="19" t="n">
        <v>8101</v>
      </c>
      <c r="E73" s="18" t="n">
        <v>428.87035381</v>
      </c>
      <c r="F73" s="20" t="n">
        <v>2.92016125</v>
      </c>
      <c r="G73" s="18" t="n">
        <v>418.98610708</v>
      </c>
      <c r="H73" s="20" t="n">
        <v>4.44154775</v>
      </c>
      <c r="I73" s="18" t="n">
        <v>394.7718385</v>
      </c>
      <c r="J73" s="20" t="n">
        <v>5.02126012</v>
      </c>
      <c r="K73" s="18" t="n">
        <v>385.90534994</v>
      </c>
      <c r="L73" s="20" t="n">
        <v>5.0409252</v>
      </c>
      <c r="M73" s="18" t="s">
        <v>481</v>
      </c>
      <c r="N73" s="20" t="s">
        <v>481</v>
      </c>
      <c r="O73" s="18" t="s">
        <v>481</v>
      </c>
      <c r="P73" s="20" t="s">
        <v>481</v>
      </c>
      <c r="Q73" s="18" t="s">
        <v>481</v>
      </c>
      <c r="R73" s="20" t="s">
        <v>481</v>
      </c>
      <c r="S73" s="18" t="s">
        <v>481</v>
      </c>
      <c r="T73" s="20" t="s">
        <v>481</v>
      </c>
      <c r="U73" s="18" t="n">
        <v>350.3436282</v>
      </c>
      <c r="V73" s="20" t="n">
        <v>8.608960440000001</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(218.0/B75*100)</f>
        <v/>
      </c>
      <c r="D75" s="19" t="n">
        <v>5157</v>
      </c>
      <c r="E75" s="18" t="n">
        <v>392.47316589</v>
      </c>
      <c r="F75" s="20" t="n">
        <v>2.15839783</v>
      </c>
      <c r="G75" s="18" t="n">
        <v>389.87544422</v>
      </c>
      <c r="H75" s="20" t="n">
        <v>3.64146646</v>
      </c>
      <c r="I75" s="18" t="n">
        <v>378.81721322</v>
      </c>
      <c r="J75" s="20" t="n">
        <v>5.28869078</v>
      </c>
      <c r="K75" s="18" t="n">
        <v>375.16705612</v>
      </c>
      <c r="L75" s="20" t="n">
        <v>4.99545278</v>
      </c>
      <c r="M75" s="18" t="s">
        <v>481</v>
      </c>
      <c r="N75" s="20" t="s">
        <v>481</v>
      </c>
      <c r="O75" s="18" t="s">
        <v>481</v>
      </c>
      <c r="P75" s="20" t="s">
        <v>481</v>
      </c>
      <c r="Q75" s="18" t="s">
        <v>481</v>
      </c>
      <c r="R75" s="20" t="s">
        <v>481</v>
      </c>
      <c r="S75" s="18" t="s">
        <v>481</v>
      </c>
      <c r="T75" s="20" t="s">
        <v>481</v>
      </c>
      <c r="U75" s="18" t="n">
        <v>346.1223264</v>
      </c>
      <c r="V75" s="20" t="n">
        <v>4.46860206</v>
      </c>
    </row>
    <row r="76" spans="1:22">
      <c r="A76" s="15" t="s">
        <v>551</v>
      </c>
      <c r="B76" s="17" t="n">
        <v>14167</v>
      </c>
      <c r="C76" s="18">
        <f>(229.0/B76*100)</f>
        <v/>
      </c>
      <c r="D76" s="19" t="n">
        <v>13938</v>
      </c>
      <c r="E76" s="18" t="n">
        <v>447.49246454</v>
      </c>
      <c r="F76" s="20" t="n">
        <v>2.37041497</v>
      </c>
      <c r="G76" s="18" t="n">
        <v>440.33230027</v>
      </c>
      <c r="H76" s="20" t="n">
        <v>3.59630352</v>
      </c>
      <c r="I76" s="18" t="n">
        <v>407.97480798</v>
      </c>
      <c r="J76" s="20" t="n">
        <v>4.58358863</v>
      </c>
      <c r="K76" s="18" t="n">
        <v>406.1988753</v>
      </c>
      <c r="L76" s="20" t="n">
        <v>5.51877063</v>
      </c>
      <c r="M76" s="18" t="s">
        <v>481</v>
      </c>
      <c r="N76" s="20" t="s">
        <v>481</v>
      </c>
      <c r="O76" s="18" t="s">
        <v>481</v>
      </c>
      <c r="P76" s="20" t="s">
        <v>481</v>
      </c>
      <c r="Q76" s="18" t="s">
        <v>481</v>
      </c>
      <c r="R76" s="20" t="s">
        <v>481</v>
      </c>
      <c r="S76" s="18" t="s">
        <v>481</v>
      </c>
      <c r="T76" s="20" t="s">
        <v>481</v>
      </c>
      <c r="U76" s="18" t="n">
        <v>339.76309396</v>
      </c>
      <c r="V76" s="20" t="n">
        <v>4.46717449</v>
      </c>
    </row>
    <row r="77" spans="1:22">
      <c r="A77" s="15" t="s">
        <v>552</v>
      </c>
      <c r="B77" s="17" t="n">
        <v>6062</v>
      </c>
      <c r="C77" s="18">
        <f>(98.0/B77*100)</f>
        <v/>
      </c>
      <c r="D77" s="19" t="n">
        <v>5964</v>
      </c>
      <c r="E77" s="18" t="n">
        <v>441.42160764</v>
      </c>
      <c r="F77" s="20" t="n">
        <v>2.17677937</v>
      </c>
      <c r="G77" s="18" t="n">
        <v>444.6386844</v>
      </c>
      <c r="H77" s="20" t="n">
        <v>3.69807669</v>
      </c>
      <c r="I77" s="18" t="n">
        <v>442.73833337</v>
      </c>
      <c r="J77" s="20" t="n">
        <v>5.33293481</v>
      </c>
      <c r="K77" s="18" t="n">
        <v>425.48249911</v>
      </c>
      <c r="L77" s="20" t="n">
        <v>6.0883662</v>
      </c>
      <c r="M77" s="18" t="s">
        <v>481</v>
      </c>
      <c r="N77" s="20" t="s">
        <v>481</v>
      </c>
      <c r="O77" s="18" t="s">
        <v>481</v>
      </c>
      <c r="P77" s="20" t="s">
        <v>481</v>
      </c>
      <c r="Q77" s="18" t="s">
        <v>481</v>
      </c>
      <c r="R77" s="20" t="s">
        <v>481</v>
      </c>
      <c r="S77" s="18" t="s">
        <v>481</v>
      </c>
      <c r="T77" s="20" t="s">
        <v>481</v>
      </c>
      <c r="U77" s="18" t="n">
        <v>341.65800777</v>
      </c>
      <c r="V77" s="20" t="n">
        <v>4.5960029</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446.8823831</v>
      </c>
      <c r="F81" s="20" t="n">
        <v>2.9740888</v>
      </c>
      <c r="G81" s="18" t="n">
        <v>448.77804902</v>
      </c>
      <c r="H81" s="20" t="n">
        <v>3.88362549</v>
      </c>
      <c r="I81" s="18" t="n">
        <v>429.318677</v>
      </c>
      <c r="J81" s="20" t="n">
        <v>5.2573517</v>
      </c>
      <c r="K81" s="18" t="n">
        <v>397.90674335</v>
      </c>
      <c r="L81" s="20" t="n">
        <v>6.11630023</v>
      </c>
      <c r="M81" s="18" t="s">
        <v>481</v>
      </c>
      <c r="N81" s="20" t="s">
        <v>481</v>
      </c>
      <c r="O81" s="18" t="s">
        <v>481</v>
      </c>
      <c r="P81" s="20" t="s">
        <v>481</v>
      </c>
      <c r="Q81" s="18" t="s">
        <v>481</v>
      </c>
      <c r="R81" s="20" t="s">
        <v>481</v>
      </c>
      <c r="S81" s="18" t="s">
        <v>481</v>
      </c>
      <c r="T81" s="20" t="s">
        <v>481</v>
      </c>
      <c r="U81" s="18" t="n">
        <v>373.32517961</v>
      </c>
      <c r="V81" s="20" t="n">
        <v>12.59195333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1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924</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517.63583399</v>
      </c>
      <c r="F7" s="20" t="n">
        <v>1.75792919</v>
      </c>
      <c r="G7" s="18" t="n">
        <v>515.13905152</v>
      </c>
      <c r="H7" s="20" t="n">
        <v>2.37955269</v>
      </c>
      <c r="I7" s="18" t="n">
        <v>499.22609637</v>
      </c>
      <c r="J7" s="20" t="n">
        <v>3.78879391</v>
      </c>
      <c r="K7" s="18" t="n">
        <v>478.89794894</v>
      </c>
      <c r="L7" s="20" t="n">
        <v>5.10500297</v>
      </c>
      <c r="M7" s="18" t="s">
        <v>481</v>
      </c>
      <c r="N7" s="20" t="s">
        <v>481</v>
      </c>
      <c r="O7" s="18" t="s">
        <v>481</v>
      </c>
      <c r="P7" s="20" t="s">
        <v>481</v>
      </c>
      <c r="Q7" s="18" t="s">
        <v>481</v>
      </c>
      <c r="R7" s="20" t="s">
        <v>481</v>
      </c>
      <c r="S7" s="18" t="s">
        <v>481</v>
      </c>
      <c r="T7" s="20" t="s">
        <v>481</v>
      </c>
      <c r="U7" s="18" t="n">
        <v>436.73010595</v>
      </c>
      <c r="V7" s="20" t="n">
        <v>6.73968747</v>
      </c>
    </row>
    <row r="8" spans="1:22">
      <c r="A8" s="15" t="s">
        <v>483</v>
      </c>
      <c r="B8" s="17" t="n">
        <v>7007</v>
      </c>
      <c r="C8" s="18">
        <f>(28.0/B8*100)</f>
        <v/>
      </c>
      <c r="D8" s="19" t="n">
        <v>6979</v>
      </c>
      <c r="E8" s="18" t="n">
        <v>489.88762906</v>
      </c>
      <c r="F8" s="20" t="n">
        <v>2.58303612</v>
      </c>
      <c r="G8" s="18" t="n">
        <v>514.69236906</v>
      </c>
      <c r="H8" s="20" t="n">
        <v>3.14394432</v>
      </c>
      <c r="I8" s="18" t="n">
        <v>512.06608022</v>
      </c>
      <c r="J8" s="20" t="n">
        <v>6.29758774</v>
      </c>
      <c r="K8" s="18" t="n">
        <v>490.26541636</v>
      </c>
      <c r="L8" s="20" t="n">
        <v>6.15979406</v>
      </c>
      <c r="M8" s="18" t="s">
        <v>481</v>
      </c>
      <c r="N8" s="20" t="s">
        <v>481</v>
      </c>
      <c r="O8" s="18" t="s">
        <v>481</v>
      </c>
      <c r="P8" s="20" t="s">
        <v>481</v>
      </c>
      <c r="Q8" s="18" t="n">
        <v>368.48347797</v>
      </c>
      <c r="R8" s="20" t="n">
        <v>14.99112476</v>
      </c>
      <c r="S8" s="18" t="s">
        <v>481</v>
      </c>
      <c r="T8" s="20" t="s">
        <v>481</v>
      </c>
      <c r="U8" s="18" t="n">
        <v>386.49655818</v>
      </c>
      <c r="V8" s="20" t="n">
        <v>10.73881974</v>
      </c>
    </row>
    <row r="9" spans="1:22">
      <c r="A9" s="15" t="s">
        <v>484</v>
      </c>
      <c r="B9" s="17" t="n">
        <v>9651</v>
      </c>
      <c r="C9" s="18">
        <f>(136.0/B9*100)</f>
        <v/>
      </c>
      <c r="D9" s="19" t="n">
        <v>9515</v>
      </c>
      <c r="E9" s="18" t="n">
        <v>507.43616987</v>
      </c>
      <c r="F9" s="20" t="n">
        <v>2.35291079</v>
      </c>
      <c r="G9" s="18" t="n">
        <v>521.65775892</v>
      </c>
      <c r="H9" s="20" t="n">
        <v>3.22577544</v>
      </c>
      <c r="I9" s="18" t="n">
        <v>502.94891682</v>
      </c>
      <c r="J9" s="20" t="n">
        <v>5.02311466</v>
      </c>
      <c r="K9" s="18" t="n">
        <v>477.46866648</v>
      </c>
      <c r="L9" s="20" t="n">
        <v>6.45385163</v>
      </c>
      <c r="M9" s="18" t="s">
        <v>481</v>
      </c>
      <c r="N9" s="20" t="s">
        <v>481</v>
      </c>
      <c r="O9" s="18" t="s">
        <v>481</v>
      </c>
      <c r="P9" s="20" t="s">
        <v>481</v>
      </c>
      <c r="Q9" s="18" t="n">
        <v>374.78530698</v>
      </c>
      <c r="R9" s="20" t="n">
        <v>11.62763904</v>
      </c>
      <c r="S9" s="18" t="s">
        <v>481</v>
      </c>
      <c r="T9" s="20" t="s">
        <v>481</v>
      </c>
      <c r="U9" s="18" t="n">
        <v>388.27204606</v>
      </c>
      <c r="V9" s="20" t="n">
        <v>8.38215797</v>
      </c>
    </row>
    <row r="10" spans="1:22">
      <c r="A10" s="15" t="s">
        <v>485</v>
      </c>
      <c r="B10" s="17" t="n">
        <v>20058</v>
      </c>
      <c r="C10" s="18">
        <f>(534.0/B10*100)</f>
        <v/>
      </c>
      <c r="D10" s="19" t="n">
        <v>19524</v>
      </c>
      <c r="E10" s="18" t="n">
        <v>532.90604583</v>
      </c>
      <c r="F10" s="20" t="n">
        <v>2.15881819</v>
      </c>
      <c r="G10" s="18" t="n">
        <v>531.41081744</v>
      </c>
      <c r="H10" s="20" t="n">
        <v>2.2303229</v>
      </c>
      <c r="I10" s="18" t="n">
        <v>512.85116422</v>
      </c>
      <c r="J10" s="20" t="n">
        <v>4.60820927</v>
      </c>
      <c r="K10" s="18" t="n">
        <v>511.66565477</v>
      </c>
      <c r="L10" s="20" t="n">
        <v>5.20181862</v>
      </c>
      <c r="M10" s="18" t="s">
        <v>481</v>
      </c>
      <c r="N10" s="20" t="s">
        <v>481</v>
      </c>
      <c r="O10" s="18" t="s">
        <v>481</v>
      </c>
      <c r="P10" s="20" t="s">
        <v>481</v>
      </c>
      <c r="Q10" s="18" t="s">
        <v>481</v>
      </c>
      <c r="R10" s="20" t="s">
        <v>481</v>
      </c>
      <c r="S10" s="18" t="s">
        <v>481</v>
      </c>
      <c r="T10" s="20" t="s">
        <v>481</v>
      </c>
      <c r="U10" s="18" t="n">
        <v>439.01791283</v>
      </c>
      <c r="V10" s="20" t="n">
        <v>8.999363369999999</v>
      </c>
    </row>
    <row r="11" spans="1:22">
      <c r="A11" s="15" t="s">
        <v>486</v>
      </c>
      <c r="B11" s="17" t="n">
        <v>7053</v>
      </c>
      <c r="C11" s="18">
        <f>(60.0/B11*100)</f>
        <v/>
      </c>
      <c r="D11" s="19" t="n">
        <v>6993</v>
      </c>
      <c r="E11" s="18" t="n">
        <v>446.951574</v>
      </c>
      <c r="F11" s="20" t="n">
        <v>2.41502898</v>
      </c>
      <c r="G11" s="18" t="n">
        <v>462.24915671</v>
      </c>
      <c r="H11" s="20" t="n">
        <v>3.83720432</v>
      </c>
      <c r="I11" s="18" t="n">
        <v>438.3907158</v>
      </c>
      <c r="J11" s="20" t="n">
        <v>7.06687301</v>
      </c>
      <c r="K11" s="18" t="n">
        <v>429.63045744</v>
      </c>
      <c r="L11" s="20" t="n">
        <v>8.28558329</v>
      </c>
      <c r="M11" s="18" t="s">
        <v>481</v>
      </c>
      <c r="N11" s="20" t="s">
        <v>481</v>
      </c>
      <c r="O11" s="18" t="s">
        <v>481</v>
      </c>
      <c r="P11" s="20" t="s">
        <v>481</v>
      </c>
      <c r="Q11" s="18" t="s">
        <v>481</v>
      </c>
      <c r="R11" s="20" t="s">
        <v>481</v>
      </c>
      <c r="S11" s="18" t="s">
        <v>481</v>
      </c>
      <c r="T11" s="20" t="s">
        <v>481</v>
      </c>
      <c r="U11" s="18" t="n">
        <v>367.61351851</v>
      </c>
      <c r="V11" s="20" t="n">
        <v>9.212474670000001</v>
      </c>
    </row>
    <row r="12" spans="1:22">
      <c r="A12" s="15" t="s">
        <v>487</v>
      </c>
      <c r="B12" s="17" t="n">
        <v>6894</v>
      </c>
      <c r="C12" s="18">
        <f>(59.0/B12*100)</f>
        <v/>
      </c>
      <c r="D12" s="19" t="n">
        <v>6835</v>
      </c>
      <c r="E12" s="18" t="n">
        <v>497.39809433</v>
      </c>
      <c r="F12" s="20" t="n">
        <v>1.99276316</v>
      </c>
      <c r="G12" s="18" t="n">
        <v>510.72816851</v>
      </c>
      <c r="H12" s="20" t="n">
        <v>3.54967333</v>
      </c>
      <c r="I12" s="18" t="n">
        <v>487.95212629</v>
      </c>
      <c r="J12" s="20" t="n">
        <v>5.75181429</v>
      </c>
      <c r="K12" s="18" t="n">
        <v>479.02083632</v>
      </c>
      <c r="L12" s="20" t="n">
        <v>6.17869817</v>
      </c>
      <c r="M12" s="18" t="s">
        <v>481</v>
      </c>
      <c r="N12" s="20" t="s">
        <v>481</v>
      </c>
      <c r="O12" s="18" t="s">
        <v>481</v>
      </c>
      <c r="P12" s="20" t="s">
        <v>481</v>
      </c>
      <c r="Q12" s="18" t="n">
        <v>366.6777112</v>
      </c>
      <c r="R12" s="20" t="n">
        <v>14.39052153</v>
      </c>
      <c r="S12" s="18" t="s">
        <v>481</v>
      </c>
      <c r="T12" s="20" t="s">
        <v>481</v>
      </c>
      <c r="U12" s="18" t="n">
        <v>385.48191373</v>
      </c>
      <c r="V12" s="20" t="n">
        <v>9.04020457</v>
      </c>
    </row>
    <row r="13" spans="1:22">
      <c r="A13" s="15" t="s">
        <v>488</v>
      </c>
      <c r="B13" s="17" t="n">
        <v>7161</v>
      </c>
      <c r="C13" s="18">
        <f>(99.0/B13*100)</f>
        <v/>
      </c>
      <c r="D13" s="19" t="n">
        <v>7062</v>
      </c>
      <c r="E13" s="18" t="n">
        <v>505.74167428</v>
      </c>
      <c r="F13" s="20" t="n">
        <v>2.36997956</v>
      </c>
      <c r="G13" s="18" t="n">
        <v>516.89867697</v>
      </c>
      <c r="H13" s="20" t="n">
        <v>3.48454393</v>
      </c>
      <c r="I13" s="18" t="n">
        <v>502.43236165</v>
      </c>
      <c r="J13" s="20" t="n">
        <v>5.53529785</v>
      </c>
      <c r="K13" s="18" t="n">
        <v>483.61132006</v>
      </c>
      <c r="L13" s="20" t="n">
        <v>7.40761471</v>
      </c>
      <c r="M13" s="18" t="s">
        <v>481</v>
      </c>
      <c r="N13" s="20" t="s">
        <v>481</v>
      </c>
      <c r="O13" s="18" t="s">
        <v>481</v>
      </c>
      <c r="P13" s="20" t="s">
        <v>481</v>
      </c>
      <c r="Q13" s="18" t="n">
        <v>436.36003517</v>
      </c>
      <c r="R13" s="20" t="n">
        <v>6.43426798</v>
      </c>
      <c r="S13" s="18" t="s">
        <v>481</v>
      </c>
      <c r="T13" s="20" t="s">
        <v>481</v>
      </c>
      <c r="U13" s="18" t="n">
        <v>378.56839843</v>
      </c>
      <c r="V13" s="20" t="n">
        <v>11.79394651</v>
      </c>
    </row>
    <row r="14" spans="1:22">
      <c r="A14" s="15" t="s">
        <v>489</v>
      </c>
      <c r="B14" s="17" t="n">
        <v>5587</v>
      </c>
      <c r="C14" s="18">
        <f>(76.0/B14*100)</f>
        <v/>
      </c>
      <c r="D14" s="19" t="n">
        <v>5511</v>
      </c>
      <c r="E14" s="18" t="n">
        <v>532.70717514</v>
      </c>
      <c r="F14" s="20" t="n">
        <v>2.36658212</v>
      </c>
      <c r="G14" s="18" t="n">
        <v>542.24001807</v>
      </c>
      <c r="H14" s="20" t="n">
        <v>3.03160208</v>
      </c>
      <c r="I14" s="18" t="n">
        <v>544.58311982</v>
      </c>
      <c r="J14" s="20" t="n">
        <v>5.02531829</v>
      </c>
      <c r="K14" s="18" t="n">
        <v>530.16618633</v>
      </c>
      <c r="L14" s="20" t="n">
        <v>7.30739049</v>
      </c>
      <c r="M14" s="18" t="s">
        <v>481</v>
      </c>
      <c r="N14" s="20" t="s">
        <v>481</v>
      </c>
      <c r="O14" s="18" t="s">
        <v>481</v>
      </c>
      <c r="P14" s="20" t="s">
        <v>481</v>
      </c>
      <c r="Q14" s="18" t="s">
        <v>481</v>
      </c>
      <c r="R14" s="20" t="s">
        <v>481</v>
      </c>
      <c r="S14" s="18" t="s">
        <v>481</v>
      </c>
      <c r="T14" s="20" t="s">
        <v>481</v>
      </c>
      <c r="U14" s="18" t="n">
        <v>424.65576089</v>
      </c>
      <c r="V14" s="20" t="n">
        <v>14.7966164</v>
      </c>
    </row>
    <row r="15" spans="1:22">
      <c r="A15" s="15" t="s">
        <v>490</v>
      </c>
      <c r="B15" s="17" t="n">
        <v>5882</v>
      </c>
      <c r="C15" s="18">
        <f>(53.0/B15*100)</f>
        <v/>
      </c>
      <c r="D15" s="19" t="n">
        <v>5829</v>
      </c>
      <c r="E15" s="18" t="n">
        <v>534.44555725</v>
      </c>
      <c r="F15" s="20" t="n">
        <v>2.42052935</v>
      </c>
      <c r="G15" s="18" t="n">
        <v>539.97934983</v>
      </c>
      <c r="H15" s="20" t="n">
        <v>3.51784155</v>
      </c>
      <c r="I15" s="18" t="n">
        <v>523.9454055800001</v>
      </c>
      <c r="J15" s="20" t="n">
        <v>5.91127892</v>
      </c>
      <c r="K15" s="18" t="n">
        <v>511.50580611</v>
      </c>
      <c r="L15" s="20" t="n">
        <v>7.33579233</v>
      </c>
      <c r="M15" s="18" t="s">
        <v>481</v>
      </c>
      <c r="N15" s="20" t="s">
        <v>481</v>
      </c>
      <c r="O15" s="18" t="s">
        <v>481</v>
      </c>
      <c r="P15" s="20" t="s">
        <v>481</v>
      </c>
      <c r="Q15" s="18" t="n">
        <v>375.95013089</v>
      </c>
      <c r="R15" s="20" t="n">
        <v>17.42774697</v>
      </c>
      <c r="S15" s="18" t="s">
        <v>481</v>
      </c>
      <c r="T15" s="20" t="s">
        <v>481</v>
      </c>
      <c r="U15" s="18" t="n">
        <v>414.7462488</v>
      </c>
      <c r="V15" s="20" t="n">
        <v>11.52845075</v>
      </c>
    </row>
    <row r="16" spans="1:22">
      <c r="A16" s="15" t="s">
        <v>491</v>
      </c>
      <c r="B16" s="17" t="n">
        <v>6108</v>
      </c>
      <c r="C16" s="18">
        <f>(112.0/B16*100)</f>
        <v/>
      </c>
      <c r="D16" s="19" t="n">
        <v>5996</v>
      </c>
      <c r="E16" s="18" t="n">
        <v>500.38999424</v>
      </c>
      <c r="F16" s="20" t="n">
        <v>2.12548349</v>
      </c>
      <c r="G16" s="18" t="n">
        <v>518.9774684499999</v>
      </c>
      <c r="H16" s="20" t="n">
        <v>3.03888511</v>
      </c>
      <c r="I16" s="18" t="n">
        <v>486.96011738</v>
      </c>
      <c r="J16" s="20" t="n">
        <v>5.48942389</v>
      </c>
      <c r="K16" s="18" t="n">
        <v>457.27876129</v>
      </c>
      <c r="L16" s="20" t="n">
        <v>7.11934172</v>
      </c>
      <c r="M16" s="18" t="s">
        <v>481</v>
      </c>
      <c r="N16" s="20" t="s">
        <v>481</v>
      </c>
      <c r="O16" s="18" t="s">
        <v>481</v>
      </c>
      <c r="P16" s="20" t="s">
        <v>481</v>
      </c>
      <c r="Q16" s="18" t="s">
        <v>481</v>
      </c>
      <c r="R16" s="20" t="s">
        <v>481</v>
      </c>
      <c r="S16" s="18" t="s">
        <v>481</v>
      </c>
      <c r="T16" s="20" t="s">
        <v>481</v>
      </c>
      <c r="U16" s="18" t="n">
        <v>358.21585967</v>
      </c>
      <c r="V16" s="20" t="n">
        <v>9.386063399999999</v>
      </c>
    </row>
    <row r="17" spans="1:22">
      <c r="A17" s="15" t="s">
        <v>492</v>
      </c>
      <c r="B17" s="17" t="n">
        <v>6504</v>
      </c>
      <c r="C17" s="18">
        <f>(765.0/B17*100)</f>
        <v/>
      </c>
      <c r="D17" s="19" t="n">
        <v>5739</v>
      </c>
      <c r="E17" s="18" t="n">
        <v>515.48647478</v>
      </c>
      <c r="F17" s="20" t="n">
        <v>2.85349669</v>
      </c>
      <c r="G17" s="18" t="n">
        <v>537.1614210499999</v>
      </c>
      <c r="H17" s="20" t="n">
        <v>3.50996642</v>
      </c>
      <c r="I17" s="18" t="n">
        <v>522.4564007499999</v>
      </c>
      <c r="J17" s="20" t="n">
        <v>7.04168034</v>
      </c>
      <c r="K17" s="18" t="n">
        <v>495.32173772</v>
      </c>
      <c r="L17" s="20" t="n">
        <v>8.260667290000001</v>
      </c>
      <c r="M17" s="18" t="s">
        <v>481</v>
      </c>
      <c r="N17" s="20" t="s">
        <v>481</v>
      </c>
      <c r="O17" s="18" t="s">
        <v>481</v>
      </c>
      <c r="P17" s="20" t="s">
        <v>481</v>
      </c>
      <c r="Q17" s="18" t="n">
        <v>360.48925247</v>
      </c>
      <c r="R17" s="20" t="n">
        <v>12.44339086</v>
      </c>
      <c r="S17" s="18" t="s">
        <v>481</v>
      </c>
      <c r="T17" s="20" t="s">
        <v>481</v>
      </c>
      <c r="U17" s="18" t="n">
        <v>418.08394932</v>
      </c>
      <c r="V17" s="20" t="n">
        <v>10.96500319</v>
      </c>
    </row>
    <row r="18" spans="1:22">
      <c r="A18" s="15" t="s">
        <v>493</v>
      </c>
      <c r="B18" s="17" t="n">
        <v>5532</v>
      </c>
      <c r="C18" s="18">
        <f>(28.0/B18*100)</f>
        <v/>
      </c>
      <c r="D18" s="19" t="n">
        <v>5504</v>
      </c>
      <c r="E18" s="18" t="n">
        <v>458.62192658</v>
      </c>
      <c r="F18" s="20" t="n">
        <v>3.51167426</v>
      </c>
      <c r="G18" s="18" t="n">
        <v>463.70332246</v>
      </c>
      <c r="H18" s="20" t="n">
        <v>5.19274505</v>
      </c>
      <c r="I18" s="18" t="n">
        <v>446.09967616</v>
      </c>
      <c r="J18" s="20" t="n">
        <v>9.260690370000001</v>
      </c>
      <c r="K18" s="18" t="n">
        <v>426.62661031</v>
      </c>
      <c r="L18" s="20" t="n">
        <v>7.68601552</v>
      </c>
      <c r="M18" s="18" t="s">
        <v>481</v>
      </c>
      <c r="N18" s="20" t="s">
        <v>481</v>
      </c>
      <c r="O18" s="18" t="s">
        <v>481</v>
      </c>
      <c r="P18" s="20" t="s">
        <v>481</v>
      </c>
      <c r="Q18" s="18" t="s">
        <v>481</v>
      </c>
      <c r="R18" s="20" t="s">
        <v>481</v>
      </c>
      <c r="S18" s="18" t="s">
        <v>481</v>
      </c>
      <c r="T18" s="20" t="s">
        <v>481</v>
      </c>
      <c r="U18" s="18" t="n">
        <v>364.9947581</v>
      </c>
      <c r="V18" s="20" t="n">
        <v>11.76303449</v>
      </c>
    </row>
    <row r="19" spans="1:22">
      <c r="A19" s="15" t="s">
        <v>494</v>
      </c>
      <c r="B19" s="17" t="n">
        <v>5658</v>
      </c>
      <c r="C19" s="18">
        <f>(80.0/B19*100)</f>
        <v/>
      </c>
      <c r="D19" s="19" t="n">
        <v>5578</v>
      </c>
      <c r="E19" s="18" t="n">
        <v>479.62732332</v>
      </c>
      <c r="F19" s="20" t="n">
        <v>2.61213803</v>
      </c>
      <c r="G19" s="18" t="n">
        <v>493.97015735</v>
      </c>
      <c r="H19" s="20" t="n">
        <v>4.16247216</v>
      </c>
      <c r="I19" s="18" t="n">
        <v>457.00253908</v>
      </c>
      <c r="J19" s="20" t="n">
        <v>6.83030086</v>
      </c>
      <c r="K19" s="18" t="n">
        <v>439.35708826</v>
      </c>
      <c r="L19" s="20" t="n">
        <v>7.58623195</v>
      </c>
      <c r="M19" s="18" t="s">
        <v>481</v>
      </c>
      <c r="N19" s="20" t="s">
        <v>481</v>
      </c>
      <c r="O19" s="18" t="s">
        <v>481</v>
      </c>
      <c r="P19" s="20" t="s">
        <v>481</v>
      </c>
      <c r="Q19" s="18" t="s">
        <v>481</v>
      </c>
      <c r="R19" s="20" t="s">
        <v>481</v>
      </c>
      <c r="S19" s="18" t="s">
        <v>481</v>
      </c>
      <c r="T19" s="20" t="s">
        <v>481</v>
      </c>
      <c r="U19" s="18" t="n">
        <v>380.26189748</v>
      </c>
      <c r="V19" s="20" t="n">
        <v>12.202097</v>
      </c>
    </row>
    <row r="20" spans="1:22">
      <c r="A20" s="15" t="s">
        <v>495</v>
      </c>
      <c r="B20" s="17" t="n">
        <v>3371</v>
      </c>
      <c r="C20" s="18">
        <f>(75.0/B20*100)</f>
        <v/>
      </c>
      <c r="D20" s="19" t="n">
        <v>3296</v>
      </c>
      <c r="E20" s="18" t="n">
        <v>476.97904931</v>
      </c>
      <c r="F20" s="20" t="n">
        <v>1.85119771</v>
      </c>
      <c r="G20" s="18" t="n">
        <v>472.27265301</v>
      </c>
      <c r="H20" s="20" t="n">
        <v>5.01219523</v>
      </c>
      <c r="I20" s="18" t="n">
        <v>464.68322599</v>
      </c>
      <c r="J20" s="20" t="n">
        <v>10.55031367</v>
      </c>
      <c r="K20" s="18" t="n">
        <v>467.9232648</v>
      </c>
      <c r="L20" s="20" t="n">
        <v>10.62152335</v>
      </c>
      <c r="M20" s="18" t="s">
        <v>481</v>
      </c>
      <c r="N20" s="20" t="s">
        <v>481</v>
      </c>
      <c r="O20" s="18" t="s">
        <v>481</v>
      </c>
      <c r="P20" s="20" t="s">
        <v>481</v>
      </c>
      <c r="Q20" s="18" t="s">
        <v>481</v>
      </c>
      <c r="R20" s="20" t="s">
        <v>481</v>
      </c>
      <c r="S20" s="18" t="s">
        <v>481</v>
      </c>
      <c r="T20" s="20" t="s">
        <v>481</v>
      </c>
      <c r="U20" s="18" t="n">
        <v>376.3266036</v>
      </c>
      <c r="V20" s="20" t="n">
        <v>11.53195329</v>
      </c>
    </row>
    <row r="21" spans="1:22">
      <c r="A21" s="15" t="s">
        <v>496</v>
      </c>
      <c r="B21" s="17" t="n">
        <v>5741</v>
      </c>
      <c r="C21" s="18">
        <f>(45.0/B21*100)</f>
        <v/>
      </c>
      <c r="D21" s="19" t="n">
        <v>5696</v>
      </c>
      <c r="E21" s="18" t="n">
        <v>499.84756136</v>
      </c>
      <c r="F21" s="20" t="n">
        <v>2.5223237</v>
      </c>
      <c r="G21" s="18" t="n">
        <v>513.35786396</v>
      </c>
      <c r="H21" s="20" t="n">
        <v>3.29747286</v>
      </c>
      <c r="I21" s="18" t="n">
        <v>510.84110853</v>
      </c>
      <c r="J21" s="20" t="n">
        <v>5.60019299</v>
      </c>
      <c r="K21" s="18" t="n">
        <v>503.10182514</v>
      </c>
      <c r="L21" s="20" t="n">
        <v>8.22773083</v>
      </c>
      <c r="M21" s="18" t="s">
        <v>481</v>
      </c>
      <c r="N21" s="20" t="s">
        <v>481</v>
      </c>
      <c r="O21" s="18" t="s">
        <v>481</v>
      </c>
      <c r="P21" s="20" t="s">
        <v>481</v>
      </c>
      <c r="Q21" s="18" t="s">
        <v>481</v>
      </c>
      <c r="R21" s="20" t="s">
        <v>481</v>
      </c>
      <c r="S21" s="18" t="s">
        <v>481</v>
      </c>
      <c r="T21" s="20" t="s">
        <v>481</v>
      </c>
      <c r="U21" s="18" t="n">
        <v>412.66976203</v>
      </c>
      <c r="V21" s="20" t="n">
        <v>16.65872329</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466.55281214</v>
      </c>
      <c r="R22" s="20" t="n">
        <v>3.43755424</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480.54676244</v>
      </c>
      <c r="R23" s="20" t="n">
        <v>2.51595285</v>
      </c>
      <c r="S23" s="18" t="s">
        <v>481</v>
      </c>
      <c r="T23" s="20" t="s">
        <v>481</v>
      </c>
      <c r="U23" s="18" t="s">
        <v>481</v>
      </c>
      <c r="V23" s="20" t="s">
        <v>481</v>
      </c>
    </row>
    <row r="24" spans="1:22">
      <c r="A24" s="15" t="s">
        <v>499</v>
      </c>
      <c r="B24" s="17" t="n">
        <v>6647</v>
      </c>
      <c r="C24" s="18">
        <f>(7.0/B24*100)</f>
        <v/>
      </c>
      <c r="D24" s="19" t="n">
        <v>6640</v>
      </c>
      <c r="E24" s="18" t="n">
        <v>531.53069486</v>
      </c>
      <c r="F24" s="20" t="n">
        <v>3.01968069</v>
      </c>
      <c r="G24" s="18" t="n">
        <v>557.24419634</v>
      </c>
      <c r="H24" s="20" t="n">
        <v>4.09930342</v>
      </c>
      <c r="I24" s="18" t="n">
        <v>551.36059348</v>
      </c>
      <c r="J24" s="20" t="n">
        <v>4.9817414</v>
      </c>
      <c r="K24" s="18" t="n">
        <v>551.51921584</v>
      </c>
      <c r="L24" s="20" t="n">
        <v>5.80163286</v>
      </c>
      <c r="M24" s="18" t="s">
        <v>481</v>
      </c>
      <c r="N24" s="20" t="s">
        <v>481</v>
      </c>
      <c r="O24" s="18" t="s">
        <v>481</v>
      </c>
      <c r="P24" s="20" t="s">
        <v>481</v>
      </c>
      <c r="Q24" s="18" t="s">
        <v>481</v>
      </c>
      <c r="R24" s="20" t="s">
        <v>481</v>
      </c>
      <c r="S24" s="18" t="s">
        <v>481</v>
      </c>
      <c r="T24" s="20" t="s">
        <v>481</v>
      </c>
      <c r="U24" s="18" t="n">
        <v>451.51941213</v>
      </c>
      <c r="V24" s="20" t="n">
        <v>25.57155923</v>
      </c>
    </row>
    <row r="25" spans="1:22">
      <c r="A25" s="15" t="s">
        <v>500</v>
      </c>
      <c r="B25" s="17" t="n">
        <v>5581</v>
      </c>
      <c r="C25" s="18">
        <f>(25.0/B25*100)</f>
        <v/>
      </c>
      <c r="D25" s="19" t="n">
        <v>5556</v>
      </c>
      <c r="E25" s="18" t="n">
        <v>510.89747209</v>
      </c>
      <c r="F25" s="20" t="n">
        <v>3.20292557</v>
      </c>
      <c r="G25" s="18" t="n">
        <v>539.81766473</v>
      </c>
      <c r="H25" s="20" t="n">
        <v>4.99825179</v>
      </c>
      <c r="I25" s="18" t="n">
        <v>539.25982285</v>
      </c>
      <c r="J25" s="20" t="n">
        <v>6.40359598</v>
      </c>
      <c r="K25" s="18" t="n">
        <v>536.8085114100001</v>
      </c>
      <c r="L25" s="20" t="n">
        <v>7.26660147</v>
      </c>
      <c r="M25" s="18" t="s">
        <v>481</v>
      </c>
      <c r="N25" s="20" t="s">
        <v>481</v>
      </c>
      <c r="O25" s="18" t="s">
        <v>481</v>
      </c>
      <c r="P25" s="20" t="s">
        <v>481</v>
      </c>
      <c r="Q25" s="18" t="s">
        <v>481</v>
      </c>
      <c r="R25" s="20" t="s">
        <v>481</v>
      </c>
      <c r="S25" s="18" t="s">
        <v>481</v>
      </c>
      <c r="T25" s="20" t="s">
        <v>481</v>
      </c>
      <c r="U25" s="18" t="n">
        <v>440.54312428</v>
      </c>
      <c r="V25" s="20" t="n">
        <v>28.29392996</v>
      </c>
    </row>
    <row r="26" spans="1:22">
      <c r="A26" s="15" t="s">
        <v>501</v>
      </c>
      <c r="B26" s="17" t="n">
        <v>4869</v>
      </c>
      <c r="C26" s="18">
        <f>(39.0/B26*100)</f>
        <v/>
      </c>
      <c r="D26" s="19" t="n">
        <v>4830</v>
      </c>
      <c r="E26" s="18" t="n">
        <v>492.34878733</v>
      </c>
      <c r="F26" s="20" t="n">
        <v>1.91289275</v>
      </c>
      <c r="G26" s="18" t="n">
        <v>496.00152596</v>
      </c>
      <c r="H26" s="20" t="n">
        <v>3.00947941</v>
      </c>
      <c r="I26" s="18" t="n">
        <v>479.70480111</v>
      </c>
      <c r="J26" s="20" t="n">
        <v>4.15107903</v>
      </c>
      <c r="K26" s="18" t="n">
        <v>484.73562038</v>
      </c>
      <c r="L26" s="20" t="n">
        <v>6.74675732</v>
      </c>
      <c r="M26" s="18" t="s">
        <v>481</v>
      </c>
      <c r="N26" s="20" t="s">
        <v>481</v>
      </c>
      <c r="O26" s="18" t="s">
        <v>481</v>
      </c>
      <c r="P26" s="20" t="s">
        <v>481</v>
      </c>
      <c r="Q26" s="18" t="s">
        <v>481</v>
      </c>
      <c r="R26" s="20" t="s">
        <v>481</v>
      </c>
      <c r="S26" s="18" t="s">
        <v>481</v>
      </c>
      <c r="T26" s="20" t="s">
        <v>481</v>
      </c>
      <c r="U26" s="18" t="n">
        <v>411.18705312</v>
      </c>
      <c r="V26" s="20" t="n">
        <v>11.59048833</v>
      </c>
    </row>
    <row r="27" spans="1:22">
      <c r="A27" s="15" t="s">
        <v>502</v>
      </c>
      <c r="B27" s="17" t="n">
        <v>5299</v>
      </c>
      <c r="C27" s="18">
        <f>(22.0/B27*100)</f>
        <v/>
      </c>
      <c r="D27" s="19" t="n">
        <v>5277</v>
      </c>
      <c r="E27" s="18" t="n">
        <v>486.2246572</v>
      </c>
      <c r="F27" s="20" t="n">
        <v>1.43436464</v>
      </c>
      <c r="G27" s="18" t="n">
        <v>498.37890188</v>
      </c>
      <c r="H27" s="20" t="n">
        <v>4.13287653</v>
      </c>
      <c r="I27" s="18" t="n">
        <v>474.95447932</v>
      </c>
      <c r="J27" s="20" t="n">
        <v>7.10937829</v>
      </c>
      <c r="K27" s="18" t="n">
        <v>448.04257055</v>
      </c>
      <c r="L27" s="20" t="n">
        <v>7.07156618</v>
      </c>
      <c r="M27" s="18" t="s">
        <v>481</v>
      </c>
      <c r="N27" s="20" t="s">
        <v>481</v>
      </c>
      <c r="O27" s="18" t="s">
        <v>481</v>
      </c>
      <c r="P27" s="20" t="s">
        <v>481</v>
      </c>
      <c r="Q27" s="18" t="s">
        <v>481</v>
      </c>
      <c r="R27" s="20" t="s">
        <v>481</v>
      </c>
      <c r="S27" s="18" t="s">
        <v>481</v>
      </c>
      <c r="T27" s="20" t="s">
        <v>481</v>
      </c>
      <c r="U27" s="18" t="n">
        <v>375.34851657</v>
      </c>
      <c r="V27" s="20" t="n">
        <v>7.52604456</v>
      </c>
    </row>
    <row r="28" spans="1:22">
      <c r="A28" s="15" t="s">
        <v>503</v>
      </c>
      <c r="B28" s="17" t="n">
        <v>7568</v>
      </c>
      <c r="C28" s="18">
        <f>(80.0/B28*100)</f>
        <v/>
      </c>
      <c r="D28" s="19" t="n">
        <v>7488</v>
      </c>
      <c r="E28" s="18" t="n">
        <v>415.15807971</v>
      </c>
      <c r="F28" s="20" t="n">
        <v>2.21718204</v>
      </c>
      <c r="G28" s="18" t="n">
        <v>425.36286862</v>
      </c>
      <c r="H28" s="20" t="n">
        <v>3.11624631</v>
      </c>
      <c r="I28" s="18" t="n">
        <v>415.26532163</v>
      </c>
      <c r="J28" s="20" t="n">
        <v>4.71139692</v>
      </c>
      <c r="K28" s="18" t="n">
        <v>402.60202467</v>
      </c>
      <c r="L28" s="20" t="n">
        <v>5.04622647</v>
      </c>
      <c r="M28" s="18" t="s">
        <v>481</v>
      </c>
      <c r="N28" s="20" t="s">
        <v>481</v>
      </c>
      <c r="O28" s="18" t="s">
        <v>481</v>
      </c>
      <c r="P28" s="20" t="s">
        <v>481</v>
      </c>
      <c r="Q28" s="18" t="s">
        <v>481</v>
      </c>
      <c r="R28" s="20" t="s">
        <v>481</v>
      </c>
      <c r="S28" s="18" t="s">
        <v>481</v>
      </c>
      <c r="T28" s="20" t="s">
        <v>481</v>
      </c>
      <c r="U28" s="18" t="n">
        <v>366.85763742</v>
      </c>
      <c r="V28" s="20" t="n">
        <v>9.69603882</v>
      </c>
    </row>
    <row r="29" spans="1:22">
      <c r="A29" s="15" t="s">
        <v>504</v>
      </c>
      <c r="B29" s="17" t="n">
        <v>5385</v>
      </c>
      <c r="C29" s="18">
        <f>(30.0/B29*100)</f>
        <v/>
      </c>
      <c r="D29" s="19" t="n">
        <v>5355</v>
      </c>
      <c r="E29" s="18" t="n">
        <v>511.0729199</v>
      </c>
      <c r="F29" s="20" t="n">
        <v>2.38418467</v>
      </c>
      <c r="G29" s="18" t="n">
        <v>533.66817518</v>
      </c>
      <c r="H29" s="20" t="n">
        <v>4.28371212</v>
      </c>
      <c r="I29" s="18" t="n">
        <v>513.80899357</v>
      </c>
      <c r="J29" s="20" t="n">
        <v>9.5505999</v>
      </c>
      <c r="K29" s="18" t="n">
        <v>485.83592494</v>
      </c>
      <c r="L29" s="20" t="n">
        <v>14.45527541</v>
      </c>
      <c r="M29" s="18" t="s">
        <v>481</v>
      </c>
      <c r="N29" s="20" t="s">
        <v>481</v>
      </c>
      <c r="O29" s="18" t="s">
        <v>481</v>
      </c>
      <c r="P29" s="20" t="s">
        <v>481</v>
      </c>
      <c r="Q29" s="18" t="n">
        <v>358.28551468</v>
      </c>
      <c r="R29" s="20" t="n">
        <v>8.567023300000001</v>
      </c>
      <c r="S29" s="18" t="s">
        <v>481</v>
      </c>
      <c r="T29" s="20" t="s">
        <v>481</v>
      </c>
      <c r="U29" s="18" t="n">
        <v>393.91835796</v>
      </c>
      <c r="V29" s="20" t="n">
        <v>16.16157838</v>
      </c>
    </row>
    <row r="30" spans="1:22">
      <c r="A30" s="15" t="s">
        <v>505</v>
      </c>
      <c r="B30" s="17" t="n">
        <v>4520</v>
      </c>
      <c r="C30" s="18">
        <f>(110.0/B30*100)</f>
        <v/>
      </c>
      <c r="D30" s="19" t="n">
        <v>4410</v>
      </c>
      <c r="E30" s="18" t="n">
        <v>520.92746606</v>
      </c>
      <c r="F30" s="20" t="n">
        <v>2.8489552</v>
      </c>
      <c r="G30" s="18" t="n">
        <v>517.4834258</v>
      </c>
      <c r="H30" s="20" t="n">
        <v>3.96900419</v>
      </c>
      <c r="I30" s="18" t="n">
        <v>506.4161745</v>
      </c>
      <c r="J30" s="20" t="n">
        <v>5.37022533</v>
      </c>
      <c r="K30" s="18" t="n">
        <v>494.22937637</v>
      </c>
      <c r="L30" s="20" t="n">
        <v>6.59840881</v>
      </c>
      <c r="M30" s="18" t="s">
        <v>481</v>
      </c>
      <c r="N30" s="20" t="s">
        <v>481</v>
      </c>
      <c r="O30" s="18" t="s">
        <v>481</v>
      </c>
      <c r="P30" s="20" t="s">
        <v>481</v>
      </c>
      <c r="Q30" s="18" t="s">
        <v>481</v>
      </c>
      <c r="R30" s="20" t="s">
        <v>481</v>
      </c>
      <c r="S30" s="18" t="s">
        <v>481</v>
      </c>
      <c r="T30" s="20" t="s">
        <v>481</v>
      </c>
      <c r="U30" s="18" t="n">
        <v>404.14807723</v>
      </c>
      <c r="V30" s="20" t="n">
        <v>10.19448188</v>
      </c>
    </row>
    <row r="31" spans="1:22">
      <c r="A31" s="15" t="s">
        <v>506</v>
      </c>
      <c r="B31" s="17" t="n">
        <v>5456</v>
      </c>
      <c r="C31" s="18">
        <f>(127.0/B31*100)</f>
        <v/>
      </c>
      <c r="D31" s="19" t="n">
        <v>5329</v>
      </c>
      <c r="E31" s="18" t="n">
        <v>503.09856835</v>
      </c>
      <c r="F31" s="20" t="n">
        <v>2.30809964</v>
      </c>
      <c r="G31" s="18" t="n">
        <v>509.5538003</v>
      </c>
      <c r="H31" s="20" t="n">
        <v>4.29052737</v>
      </c>
      <c r="I31" s="18" t="n">
        <v>492.36601269</v>
      </c>
      <c r="J31" s="20" t="n">
        <v>7.64706789</v>
      </c>
      <c r="K31" s="18" t="n">
        <v>461.08070709</v>
      </c>
      <c r="L31" s="20" t="n">
        <v>8.05899967</v>
      </c>
      <c r="M31" s="18" t="s">
        <v>481</v>
      </c>
      <c r="N31" s="20" t="s">
        <v>481</v>
      </c>
      <c r="O31" s="18" t="s">
        <v>481</v>
      </c>
      <c r="P31" s="20" t="s">
        <v>481</v>
      </c>
      <c r="Q31" s="18" t="s">
        <v>481</v>
      </c>
      <c r="R31" s="20" t="s">
        <v>481</v>
      </c>
      <c r="S31" s="18" t="s">
        <v>481</v>
      </c>
      <c r="T31" s="20" t="s">
        <v>481</v>
      </c>
      <c r="U31" s="18" t="n">
        <v>406.19579126</v>
      </c>
      <c r="V31" s="20" t="n">
        <v>8.43045699</v>
      </c>
    </row>
    <row r="32" spans="1:22">
      <c r="A32" s="15" t="s">
        <v>507</v>
      </c>
      <c r="B32" s="17" t="n">
        <v>4478</v>
      </c>
      <c r="C32" s="18">
        <f>(5.0/B32*100)</f>
        <v/>
      </c>
      <c r="D32" s="19" t="n">
        <v>4473</v>
      </c>
      <c r="E32" s="18" t="n">
        <v>498.65360923</v>
      </c>
      <c r="F32" s="20" t="n">
        <v>2.85312133</v>
      </c>
      <c r="G32" s="18" t="n">
        <v>511.85835448</v>
      </c>
      <c r="H32" s="20" t="n">
        <v>3.77397691</v>
      </c>
      <c r="I32" s="18" t="n">
        <v>510.71884089</v>
      </c>
      <c r="J32" s="20" t="n">
        <v>5.96648911</v>
      </c>
      <c r="K32" s="18" t="n">
        <v>498.79187976</v>
      </c>
      <c r="L32" s="20" t="n">
        <v>6.69033146</v>
      </c>
      <c r="M32" s="18" t="s">
        <v>481</v>
      </c>
      <c r="N32" s="20" t="s">
        <v>481</v>
      </c>
      <c r="O32" s="18" t="s">
        <v>481</v>
      </c>
      <c r="P32" s="20" t="s">
        <v>481</v>
      </c>
      <c r="Q32" s="18" t="s">
        <v>481</v>
      </c>
      <c r="R32" s="20" t="s">
        <v>481</v>
      </c>
      <c r="S32" s="18" t="s">
        <v>481</v>
      </c>
      <c r="T32" s="20" t="s">
        <v>481</v>
      </c>
      <c r="U32" s="18" t="n">
        <v>426.78590597</v>
      </c>
      <c r="V32" s="20" t="n">
        <v>20.88155734</v>
      </c>
    </row>
    <row r="33" spans="1:22">
      <c r="A33" s="15" t="s">
        <v>508</v>
      </c>
      <c r="B33" s="17" t="n">
        <v>7325</v>
      </c>
      <c r="C33" s="18">
        <f>(76.0/B33*100)</f>
        <v/>
      </c>
      <c r="D33" s="19" t="n">
        <v>7249</v>
      </c>
      <c r="E33" s="18" t="n">
        <v>504.22203372</v>
      </c>
      <c r="F33" s="20" t="n">
        <v>2.41021225</v>
      </c>
      <c r="G33" s="18" t="n">
        <v>505.07578853</v>
      </c>
      <c r="H33" s="20" t="n">
        <v>5.14582173</v>
      </c>
      <c r="I33" s="18" t="n">
        <v>483.3025601</v>
      </c>
      <c r="J33" s="20" t="n">
        <v>7.20616245</v>
      </c>
      <c r="K33" s="18" t="n">
        <v>466.46623287</v>
      </c>
      <c r="L33" s="20" t="n">
        <v>8.19738974</v>
      </c>
      <c r="M33" s="18" t="s">
        <v>481</v>
      </c>
      <c r="N33" s="20" t="s">
        <v>481</v>
      </c>
      <c r="O33" s="18" t="s">
        <v>481</v>
      </c>
      <c r="P33" s="20" t="s">
        <v>481</v>
      </c>
      <c r="Q33" s="18" t="s">
        <v>481</v>
      </c>
      <c r="R33" s="20" t="s">
        <v>481</v>
      </c>
      <c r="S33" s="18" t="s">
        <v>481</v>
      </c>
      <c r="T33" s="20" t="s">
        <v>481</v>
      </c>
      <c r="U33" s="18" t="n">
        <v>417.12993343</v>
      </c>
      <c r="V33" s="20" t="n">
        <v>12.87322199</v>
      </c>
    </row>
    <row r="34" spans="1:22">
      <c r="A34" s="15" t="s">
        <v>509</v>
      </c>
      <c r="B34" s="17" t="n">
        <v>6350</v>
      </c>
      <c r="C34" s="18">
        <f>(40.0/B34*100)</f>
        <v/>
      </c>
      <c r="D34" s="19" t="n">
        <v>6310</v>
      </c>
      <c r="E34" s="18" t="n">
        <v>471.64620655</v>
      </c>
      <c r="F34" s="20" t="n">
        <v>2.73896008</v>
      </c>
      <c r="G34" s="18" t="n">
        <v>468.57541515</v>
      </c>
      <c r="H34" s="20" t="n">
        <v>4.10324118</v>
      </c>
      <c r="I34" s="18" t="n">
        <v>455.11346131</v>
      </c>
      <c r="J34" s="20" t="n">
        <v>6.02907215</v>
      </c>
      <c r="K34" s="18" t="n">
        <v>446.76320632</v>
      </c>
      <c r="L34" s="20" t="n">
        <v>7.42654795</v>
      </c>
      <c r="M34" s="18" t="s">
        <v>481</v>
      </c>
      <c r="N34" s="20" t="s">
        <v>481</v>
      </c>
      <c r="O34" s="18" t="s">
        <v>481</v>
      </c>
      <c r="P34" s="20" t="s">
        <v>481</v>
      </c>
      <c r="Q34" s="18" t="n">
        <v>306.56969545</v>
      </c>
      <c r="R34" s="20" t="n">
        <v>10.27624616</v>
      </c>
      <c r="S34" s="18" t="s">
        <v>481</v>
      </c>
      <c r="T34" s="20" t="s">
        <v>481</v>
      </c>
      <c r="U34" s="18" t="n">
        <v>349.62149262</v>
      </c>
      <c r="V34" s="20" t="n">
        <v>10.63761328</v>
      </c>
    </row>
    <row r="35" spans="1:22">
      <c r="A35" s="15" t="s">
        <v>510</v>
      </c>
      <c r="B35" s="17" t="n">
        <v>6406</v>
      </c>
      <c r="C35" s="18">
        <f>(42.0/B35*100)</f>
        <v/>
      </c>
      <c r="D35" s="19" t="n">
        <v>6364</v>
      </c>
      <c r="E35" s="18" t="n">
        <v>514.59044173</v>
      </c>
      <c r="F35" s="20" t="n">
        <v>1.64733149</v>
      </c>
      <c r="G35" s="18" t="n">
        <v>528.37755356</v>
      </c>
      <c r="H35" s="20" t="n">
        <v>3.62381193</v>
      </c>
      <c r="I35" s="18" t="n">
        <v>509.97113996</v>
      </c>
      <c r="J35" s="20" t="n">
        <v>7.20569129</v>
      </c>
      <c r="K35" s="18" t="n">
        <v>487.75222203</v>
      </c>
      <c r="L35" s="20" t="n">
        <v>9.27025283</v>
      </c>
      <c r="M35" s="18" t="s">
        <v>481</v>
      </c>
      <c r="N35" s="20" t="s">
        <v>481</v>
      </c>
      <c r="O35" s="18" t="s">
        <v>481</v>
      </c>
      <c r="P35" s="20" t="s">
        <v>481</v>
      </c>
      <c r="Q35" s="18" t="n">
        <v>374.85244494</v>
      </c>
      <c r="R35" s="20" t="n">
        <v>5.84040672</v>
      </c>
      <c r="S35" s="18" t="s">
        <v>481</v>
      </c>
      <c r="T35" s="20" t="s">
        <v>481</v>
      </c>
      <c r="U35" s="18" t="n">
        <v>415.81581266</v>
      </c>
      <c r="V35" s="20" t="n">
        <v>13.38996431</v>
      </c>
    </row>
    <row r="36" spans="1:22">
      <c r="A36" s="15" t="s">
        <v>511</v>
      </c>
      <c r="B36" s="17" t="n">
        <v>6736</v>
      </c>
      <c r="C36" s="18">
        <f>(33.0/B36*100)</f>
        <v/>
      </c>
      <c r="D36" s="19" t="n">
        <v>6703</v>
      </c>
      <c r="E36" s="18" t="n">
        <v>492.36188732</v>
      </c>
      <c r="F36" s="20" t="n">
        <v>2.129604</v>
      </c>
      <c r="G36" s="18" t="n">
        <v>507.91323419</v>
      </c>
      <c r="H36" s="20" t="n">
        <v>3.60643064</v>
      </c>
      <c r="I36" s="18" t="n">
        <v>487.36353476</v>
      </c>
      <c r="J36" s="20" t="n">
        <v>6.54160608</v>
      </c>
      <c r="K36" s="18" t="n">
        <v>465.15798719</v>
      </c>
      <c r="L36" s="20" t="n">
        <v>7.75850391</v>
      </c>
      <c r="M36" s="18" t="s">
        <v>481</v>
      </c>
      <c r="N36" s="20" t="s">
        <v>481</v>
      </c>
      <c r="O36" s="18" t="s">
        <v>481</v>
      </c>
      <c r="P36" s="20" t="s">
        <v>481</v>
      </c>
      <c r="Q36" s="18" t="s">
        <v>481</v>
      </c>
      <c r="R36" s="20" t="s">
        <v>481</v>
      </c>
      <c r="S36" s="18" t="s">
        <v>481</v>
      </c>
      <c r="T36" s="20" t="s">
        <v>481</v>
      </c>
      <c r="U36" s="18" t="n">
        <v>392.06901026</v>
      </c>
      <c r="V36" s="20" t="n">
        <v>12.68921888</v>
      </c>
    </row>
    <row r="37" spans="1:22">
      <c r="A37" s="15" t="s">
        <v>512</v>
      </c>
      <c r="B37" s="17" t="n">
        <v>5458</v>
      </c>
      <c r="C37" s="18">
        <f>(69.0/B37*100)</f>
        <v/>
      </c>
      <c r="D37" s="19" t="n">
        <v>5389</v>
      </c>
      <c r="E37" s="18" t="n">
        <v>496.66765731</v>
      </c>
      <c r="F37" s="20" t="n">
        <v>3.42762505</v>
      </c>
      <c r="G37" s="18" t="n">
        <v>510.12600053</v>
      </c>
      <c r="H37" s="20" t="n">
        <v>4.82225311</v>
      </c>
      <c r="I37" s="18" t="n">
        <v>485.99092717</v>
      </c>
      <c r="J37" s="20" t="n">
        <v>6.92038926</v>
      </c>
      <c r="K37" s="18" t="n">
        <v>478.83690764</v>
      </c>
      <c r="L37" s="20" t="n">
        <v>8.582888860000001</v>
      </c>
      <c r="M37" s="18" t="s">
        <v>481</v>
      </c>
      <c r="N37" s="20" t="s">
        <v>481</v>
      </c>
      <c r="O37" s="18" t="s">
        <v>481</v>
      </c>
      <c r="P37" s="20" t="s">
        <v>481</v>
      </c>
      <c r="Q37" s="18" t="s">
        <v>481</v>
      </c>
      <c r="R37" s="20" t="s">
        <v>481</v>
      </c>
      <c r="S37" s="18" t="s">
        <v>481</v>
      </c>
      <c r="T37" s="20" t="s">
        <v>481</v>
      </c>
      <c r="U37" s="18" t="n">
        <v>377.28553346</v>
      </c>
      <c r="V37" s="20" t="n">
        <v>9.74952534</v>
      </c>
    </row>
    <row r="38" spans="1:22">
      <c r="A38" s="15" t="s">
        <v>513</v>
      </c>
      <c r="B38" s="17" t="n">
        <v>5860</v>
      </c>
      <c r="C38" s="18">
        <f>(17.0/B38*100)</f>
        <v/>
      </c>
      <c r="D38" s="19" t="n">
        <v>5843</v>
      </c>
      <c r="E38" s="18" t="n">
        <v>504.6240157</v>
      </c>
      <c r="F38" s="20" t="n">
        <v>3.11305736</v>
      </c>
      <c r="G38" s="18" t="n">
        <v>521.45470083</v>
      </c>
      <c r="H38" s="20" t="n">
        <v>3.83848971</v>
      </c>
      <c r="I38" s="18" t="n">
        <v>499.84464476</v>
      </c>
      <c r="J38" s="20" t="n">
        <v>6.78856744</v>
      </c>
      <c r="K38" s="18" t="n">
        <v>496.50939199</v>
      </c>
      <c r="L38" s="20" t="n">
        <v>8.488627810000001</v>
      </c>
      <c r="M38" s="18" t="s">
        <v>481</v>
      </c>
      <c r="N38" s="20" t="s">
        <v>481</v>
      </c>
      <c r="O38" s="18" t="s">
        <v>481</v>
      </c>
      <c r="P38" s="20" t="s">
        <v>481</v>
      </c>
      <c r="Q38" s="18" t="s">
        <v>481</v>
      </c>
      <c r="R38" s="20" t="s">
        <v>481</v>
      </c>
      <c r="S38" s="18" t="s">
        <v>481</v>
      </c>
      <c r="T38" s="20" t="s">
        <v>481</v>
      </c>
      <c r="U38" s="18" t="n">
        <v>387.97095078</v>
      </c>
      <c r="V38" s="20" t="n">
        <v>8.63343502</v>
      </c>
    </row>
    <row r="39" spans="1:22">
      <c r="A39" s="15" t="s">
        <v>514</v>
      </c>
      <c r="B39" s="17" t="n">
        <v>5895</v>
      </c>
      <c r="C39" s="18">
        <f>(32.0/B39*100)</f>
        <v/>
      </c>
      <c r="D39" s="19" t="n">
        <v>5863</v>
      </c>
      <c r="E39" s="18" t="n">
        <v>426.41407748</v>
      </c>
      <c r="F39" s="20" t="n">
        <v>3.88177382</v>
      </c>
      <c r="G39" s="18" t="n">
        <v>443.36194011</v>
      </c>
      <c r="H39" s="20" t="n">
        <v>6.13790303</v>
      </c>
      <c r="I39" s="18" t="n">
        <v>413.04135355</v>
      </c>
      <c r="J39" s="20" t="n">
        <v>7.61308108</v>
      </c>
      <c r="K39" s="18" t="n">
        <v>419.69619257</v>
      </c>
      <c r="L39" s="20" t="n">
        <v>6.99327012</v>
      </c>
      <c r="M39" s="18" t="s">
        <v>481</v>
      </c>
      <c r="N39" s="20" t="s">
        <v>481</v>
      </c>
      <c r="O39" s="18" t="s">
        <v>481</v>
      </c>
      <c r="P39" s="20" t="s">
        <v>481</v>
      </c>
      <c r="Q39" s="18" t="s">
        <v>481</v>
      </c>
      <c r="R39" s="20" t="s">
        <v>481</v>
      </c>
      <c r="S39" s="18" t="s">
        <v>481</v>
      </c>
      <c r="T39" s="20" t="s">
        <v>481</v>
      </c>
      <c r="U39" s="18" t="n">
        <v>360.65274147</v>
      </c>
      <c r="V39" s="20" t="n">
        <v>9.338266300000001</v>
      </c>
    </row>
    <row r="40" spans="1:22">
      <c r="A40" s="15" t="s">
        <v>515</v>
      </c>
      <c r="B40" s="17" t="n">
        <v>14157</v>
      </c>
      <c r="C40" s="18">
        <f>(298.0/B40*100)</f>
        <v/>
      </c>
      <c r="D40" s="19" t="n">
        <v>13859</v>
      </c>
      <c r="E40" s="18" t="n">
        <v>510.82112618</v>
      </c>
      <c r="F40" s="20" t="n">
        <v>2.79498659</v>
      </c>
      <c r="G40" s="18" t="n">
        <v>519.5071536200001</v>
      </c>
      <c r="H40" s="20" t="n">
        <v>3.83321085</v>
      </c>
      <c r="I40" s="18" t="n">
        <v>512.06621771</v>
      </c>
      <c r="J40" s="20" t="n">
        <v>5.19512146</v>
      </c>
      <c r="K40" s="18" t="n">
        <v>500.93451604</v>
      </c>
      <c r="L40" s="20" t="n">
        <v>6.15350896</v>
      </c>
      <c r="M40" s="18" t="s">
        <v>481</v>
      </c>
      <c r="N40" s="20" t="s">
        <v>481</v>
      </c>
      <c r="O40" s="18" t="s">
        <v>481</v>
      </c>
      <c r="P40" s="20" t="s">
        <v>481</v>
      </c>
      <c r="Q40" s="18" t="s">
        <v>481</v>
      </c>
      <c r="R40" s="20" t="s">
        <v>481</v>
      </c>
      <c r="S40" s="18" t="s">
        <v>481</v>
      </c>
      <c r="T40" s="20" t="s">
        <v>481</v>
      </c>
      <c r="U40" s="18" t="n">
        <v>402.7772782</v>
      </c>
      <c r="V40" s="20" t="n">
        <v>10.60876943</v>
      </c>
    </row>
    <row r="41" spans="1:22">
      <c r="A41" s="15" t="s">
        <v>516</v>
      </c>
      <c r="B41" s="17" t="n">
        <v>5712</v>
      </c>
      <c r="C41" s="18">
        <f>(40.0/B41*100)</f>
        <v/>
      </c>
      <c r="D41" s="19" t="n">
        <v>5672</v>
      </c>
      <c r="E41" s="18" t="n">
        <v>499.39007772</v>
      </c>
      <c r="F41" s="20" t="n">
        <v>3.28552689</v>
      </c>
      <c r="G41" s="18" t="n">
        <v>505.96322713</v>
      </c>
      <c r="H41" s="20" t="n">
        <v>4.03135673</v>
      </c>
      <c r="I41" s="18" t="n">
        <v>495.77877158</v>
      </c>
      <c r="J41" s="20" t="n">
        <v>6.4646182</v>
      </c>
      <c r="K41" s="18" t="n">
        <v>477.65865048</v>
      </c>
      <c r="L41" s="20" t="n">
        <v>6.44254228</v>
      </c>
      <c r="M41" s="18" t="s">
        <v>481</v>
      </c>
      <c r="N41" s="20" t="s">
        <v>481</v>
      </c>
      <c r="O41" s="18" t="s">
        <v>481</v>
      </c>
      <c r="P41" s="20" t="s">
        <v>481</v>
      </c>
      <c r="Q41" s="18" t="n">
        <v>387.44235424</v>
      </c>
      <c r="R41" s="20" t="n">
        <v>14.52510266</v>
      </c>
      <c r="S41" s="18" t="s">
        <v>481</v>
      </c>
      <c r="T41" s="20" t="s">
        <v>481</v>
      </c>
      <c r="U41" s="18" t="n">
        <v>391.54706368</v>
      </c>
      <c r="V41" s="20" t="n">
        <v>13.73513176</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n">
        <v>427.2249827</v>
      </c>
      <c r="R44" s="20" t="n">
        <v>3.27779243</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(1434.0/B46*100)</f>
        <v/>
      </c>
      <c r="D46" s="19" t="n">
        <v>21707</v>
      </c>
      <c r="E46" s="18" t="n">
        <v>410.13248439</v>
      </c>
      <c r="F46" s="20" t="n">
        <v>2.43216479</v>
      </c>
      <c r="G46" s="18" t="n">
        <v>413.30101293</v>
      </c>
      <c r="H46" s="20" t="n">
        <v>3.30001402</v>
      </c>
      <c r="I46" s="18" t="n">
        <v>409.79668137</v>
      </c>
      <c r="J46" s="20" t="n">
        <v>6.78313268</v>
      </c>
      <c r="K46" s="18" t="n">
        <v>398.56687992</v>
      </c>
      <c r="L46" s="20" t="n">
        <v>5.73755778</v>
      </c>
      <c r="M46" s="18" t="s">
        <v>481</v>
      </c>
      <c r="N46" s="20" t="s">
        <v>481</v>
      </c>
      <c r="O46" s="18" t="s">
        <v>481</v>
      </c>
      <c r="P46" s="20" t="s">
        <v>481</v>
      </c>
      <c r="Q46" s="18" t="s">
        <v>481</v>
      </c>
      <c r="R46" s="20" t="s">
        <v>481</v>
      </c>
      <c r="S46" s="18" t="s">
        <v>481</v>
      </c>
      <c r="T46" s="20" t="s">
        <v>481</v>
      </c>
      <c r="U46" s="18" t="n">
        <v>346.16131283</v>
      </c>
      <c r="V46" s="20" t="n">
        <v>3.01938353</v>
      </c>
    </row>
    <row r="47" spans="1:22">
      <c r="A47" s="15" t="s">
        <v>522</v>
      </c>
      <c r="B47" s="17" t="n">
        <v>5928</v>
      </c>
      <c r="C47" s="18">
        <f>(106.0/B47*100)</f>
        <v/>
      </c>
      <c r="D47" s="19" t="n">
        <v>5822</v>
      </c>
      <c r="E47" s="18" t="n">
        <v>455.11357221</v>
      </c>
      <c r="F47" s="20" t="n">
        <v>4.03483947</v>
      </c>
      <c r="G47" s="18" t="n">
        <v>464.72932634</v>
      </c>
      <c r="H47" s="20" t="n">
        <v>5.46560507</v>
      </c>
      <c r="I47" s="18" t="n">
        <v>452.07580322</v>
      </c>
      <c r="J47" s="20" t="n">
        <v>7.24321468</v>
      </c>
      <c r="K47" s="18" t="n">
        <v>433.28341153</v>
      </c>
      <c r="L47" s="20" t="n">
        <v>7.0605503</v>
      </c>
      <c r="M47" s="18" t="s">
        <v>481</v>
      </c>
      <c r="N47" s="20" t="s">
        <v>481</v>
      </c>
      <c r="O47" s="18" t="s">
        <v>481</v>
      </c>
      <c r="P47" s="20" t="s">
        <v>481</v>
      </c>
      <c r="Q47" s="18" t="s">
        <v>481</v>
      </c>
      <c r="R47" s="20" t="s">
        <v>481</v>
      </c>
      <c r="S47" s="18" t="s">
        <v>481</v>
      </c>
      <c r="T47" s="20" t="s">
        <v>481</v>
      </c>
      <c r="U47" s="18" t="n">
        <v>340.95314397</v>
      </c>
      <c r="V47" s="20" t="n">
        <v>6.75217921</v>
      </c>
    </row>
    <row r="48" spans="1:22">
      <c r="A48" s="15" t="s">
        <v>523</v>
      </c>
      <c r="B48" s="17" t="n">
        <v>9841</v>
      </c>
      <c r="C48" s="18">
        <f>(7.0/B48*100)</f>
        <v/>
      </c>
      <c r="D48" s="19" t="n">
        <v>9834</v>
      </c>
      <c r="E48" s="18" t="n">
        <v>523.70758692</v>
      </c>
      <c r="F48" s="20" t="n">
        <v>4.55838944</v>
      </c>
      <c r="G48" s="18" t="n">
        <v>513.47890995</v>
      </c>
      <c r="H48" s="20" t="n">
        <v>6.25294853</v>
      </c>
      <c r="I48" s="18" t="n">
        <v>499.87770945</v>
      </c>
      <c r="J48" s="20" t="n">
        <v>7.20370224</v>
      </c>
      <c r="K48" s="18" t="n">
        <v>493.74836543</v>
      </c>
      <c r="L48" s="20" t="n">
        <v>9.253235200000001</v>
      </c>
      <c r="M48" s="18" t="s">
        <v>481</v>
      </c>
      <c r="N48" s="20" t="s">
        <v>481</v>
      </c>
      <c r="O48" s="18" t="s">
        <v>481</v>
      </c>
      <c r="P48" s="20" t="s">
        <v>481</v>
      </c>
      <c r="Q48" s="18" t="s">
        <v>481</v>
      </c>
      <c r="R48" s="20" t="s">
        <v>481</v>
      </c>
      <c r="S48" s="18" t="s">
        <v>481</v>
      </c>
      <c r="T48" s="20" t="s">
        <v>481</v>
      </c>
      <c r="U48" s="18" t="n">
        <v>456.09860704</v>
      </c>
      <c r="V48" s="20" t="n">
        <v>33.82280571</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(228.0/B50*100)</f>
        <v/>
      </c>
      <c r="D50" s="19" t="n">
        <v>11567</v>
      </c>
      <c r="E50" s="18" t="n">
        <v>415.39895695</v>
      </c>
      <c r="F50" s="20" t="n">
        <v>2.33433323</v>
      </c>
      <c r="G50" s="18" t="n">
        <v>428.89293935</v>
      </c>
      <c r="H50" s="20" t="n">
        <v>2.88421351</v>
      </c>
      <c r="I50" s="18" t="n">
        <v>418.92319512</v>
      </c>
      <c r="J50" s="20" t="n">
        <v>5.19722975</v>
      </c>
      <c r="K50" s="18" t="n">
        <v>395.68736417</v>
      </c>
      <c r="L50" s="20" t="n">
        <v>5.7782822</v>
      </c>
      <c r="M50" s="18" t="s">
        <v>481</v>
      </c>
      <c r="N50" s="20" t="s">
        <v>481</v>
      </c>
      <c r="O50" s="18" t="s">
        <v>481</v>
      </c>
      <c r="P50" s="20" t="s">
        <v>481</v>
      </c>
      <c r="Q50" s="18" t="s">
        <v>481</v>
      </c>
      <c r="R50" s="20" t="s">
        <v>481</v>
      </c>
      <c r="S50" s="18" t="s">
        <v>481</v>
      </c>
      <c r="T50" s="20" t="s">
        <v>481</v>
      </c>
      <c r="U50" s="18" t="n">
        <v>332.22883237</v>
      </c>
      <c r="V50" s="20" t="n">
        <v>8.686623790000001</v>
      </c>
    </row>
    <row r="51" spans="1:22">
      <c r="A51" s="15" t="s">
        <v>526</v>
      </c>
      <c r="B51" s="17" t="n">
        <v>6866</v>
      </c>
      <c r="C51" s="18">
        <f>(109.0/B51*100)</f>
        <v/>
      </c>
      <c r="D51" s="19" t="n">
        <v>6757</v>
      </c>
      <c r="E51" s="18" t="n">
        <v>416.8823348</v>
      </c>
      <c r="F51" s="20" t="n">
        <v>2.06250624</v>
      </c>
      <c r="G51" s="18" t="n">
        <v>435.57189032</v>
      </c>
      <c r="H51" s="20" t="n">
        <v>3.65976789</v>
      </c>
      <c r="I51" s="18" t="n">
        <v>436.7924479</v>
      </c>
      <c r="J51" s="20" t="n">
        <v>5.43072418</v>
      </c>
      <c r="K51" s="18" t="n">
        <v>419.5306273</v>
      </c>
      <c r="L51" s="20" t="n">
        <v>6.14418727</v>
      </c>
      <c r="M51" s="18" t="s">
        <v>481</v>
      </c>
      <c r="N51" s="20" t="s">
        <v>481</v>
      </c>
      <c r="O51" s="18" t="s">
        <v>481</v>
      </c>
      <c r="P51" s="20" t="s">
        <v>481</v>
      </c>
      <c r="Q51" s="18" t="n">
        <v>410.85572185</v>
      </c>
      <c r="R51" s="20" t="n">
        <v>3.7997542</v>
      </c>
      <c r="S51" s="18" t="s">
        <v>481</v>
      </c>
      <c r="T51" s="20" t="s">
        <v>481</v>
      </c>
      <c r="U51" s="18" t="n">
        <v>380.61510061</v>
      </c>
      <c r="V51" s="20" t="n">
        <v>9.4137298</v>
      </c>
    </row>
    <row r="52" spans="1:22">
      <c r="A52" s="15" t="s">
        <v>527</v>
      </c>
      <c r="B52" s="17" t="n">
        <v>5809</v>
      </c>
      <c r="C52" s="18">
        <f>(78.0/B52*100)</f>
        <v/>
      </c>
      <c r="D52" s="19" t="n">
        <v>5731</v>
      </c>
      <c r="E52" s="18" t="n">
        <v>476.40752365</v>
      </c>
      <c r="F52" s="20" t="n">
        <v>2.63835748</v>
      </c>
      <c r="G52" s="18" t="n">
        <v>484.26093703</v>
      </c>
      <c r="H52" s="20" t="n">
        <v>3.32445413</v>
      </c>
      <c r="I52" s="18" t="n">
        <v>468.74951403</v>
      </c>
      <c r="J52" s="20" t="n">
        <v>6.08160991</v>
      </c>
      <c r="K52" s="18" t="n">
        <v>457.24898604</v>
      </c>
      <c r="L52" s="20" t="n">
        <v>6.73452016</v>
      </c>
      <c r="M52" s="18" t="s">
        <v>481</v>
      </c>
      <c r="N52" s="20" t="s">
        <v>481</v>
      </c>
      <c r="O52" s="18" t="s">
        <v>481</v>
      </c>
      <c r="P52" s="20" t="s">
        <v>481</v>
      </c>
      <c r="Q52" s="18" t="s">
        <v>481</v>
      </c>
      <c r="R52" s="20" t="s">
        <v>481</v>
      </c>
      <c r="S52" s="18" t="s">
        <v>481</v>
      </c>
      <c r="T52" s="20" t="s">
        <v>481</v>
      </c>
      <c r="U52" s="18" t="n">
        <v>363.79116069</v>
      </c>
      <c r="V52" s="20" t="n">
        <v>14.44833826</v>
      </c>
    </row>
    <row r="53" spans="1:22">
      <c r="A53" s="15" t="s">
        <v>528</v>
      </c>
      <c r="B53" s="17" t="n">
        <v>5571</v>
      </c>
      <c r="C53" s="18">
        <f>(85.0/B53*100)</f>
        <v/>
      </c>
      <c r="D53" s="19" t="n">
        <v>5486</v>
      </c>
      <c r="E53" s="18" t="n">
        <v>439.35849641</v>
      </c>
      <c r="F53" s="20" t="n">
        <v>1.78817728</v>
      </c>
      <c r="G53" s="18" t="n">
        <v>441.04976672</v>
      </c>
      <c r="H53" s="20" t="n">
        <v>3.40975898</v>
      </c>
      <c r="I53" s="18" t="n">
        <v>410.1901297</v>
      </c>
      <c r="J53" s="20" t="n">
        <v>6.00083262</v>
      </c>
      <c r="K53" s="18" t="n">
        <v>402.70503736</v>
      </c>
      <c r="L53" s="20" t="n">
        <v>7.13533459</v>
      </c>
      <c r="M53" s="18" t="s">
        <v>481</v>
      </c>
      <c r="N53" s="20" t="s">
        <v>481</v>
      </c>
      <c r="O53" s="18" t="s">
        <v>481</v>
      </c>
      <c r="P53" s="20" t="s">
        <v>481</v>
      </c>
      <c r="Q53" s="18" t="s">
        <v>481</v>
      </c>
      <c r="R53" s="20" t="s">
        <v>481</v>
      </c>
      <c r="S53" s="18" t="s">
        <v>481</v>
      </c>
      <c r="T53" s="20" t="s">
        <v>481</v>
      </c>
      <c r="U53" s="18" t="n">
        <v>342.93776453</v>
      </c>
      <c r="V53" s="20" t="n">
        <v>6.38332686</v>
      </c>
    </row>
    <row r="54" spans="1:22">
      <c r="A54" s="15" t="s">
        <v>529</v>
      </c>
      <c r="B54" s="17" t="n">
        <v>4740</v>
      </c>
      <c r="C54" s="18">
        <f>(127.0/B54*100)</f>
        <v/>
      </c>
      <c r="D54" s="19" t="n">
        <v>4613</v>
      </c>
      <c r="E54" s="18" t="n">
        <v>335.78501095</v>
      </c>
      <c r="F54" s="20" t="n">
        <v>2.58045381</v>
      </c>
      <c r="G54" s="18" t="n">
        <v>354.95515291</v>
      </c>
      <c r="H54" s="20" t="n">
        <v>5.11291361</v>
      </c>
      <c r="I54" s="18" t="n">
        <v>337.12498776</v>
      </c>
      <c r="J54" s="20" t="n">
        <v>6.65029528</v>
      </c>
      <c r="K54" s="18" t="n">
        <v>329.23747924</v>
      </c>
      <c r="L54" s="20" t="n">
        <v>5.11897151</v>
      </c>
      <c r="M54" s="18" t="s">
        <v>481</v>
      </c>
      <c r="N54" s="20" t="s">
        <v>481</v>
      </c>
      <c r="O54" s="18" t="s">
        <v>481</v>
      </c>
      <c r="P54" s="20" t="s">
        <v>481</v>
      </c>
      <c r="Q54" s="18" t="s">
        <v>481</v>
      </c>
      <c r="R54" s="20" t="s">
        <v>481</v>
      </c>
      <c r="S54" s="18" t="s">
        <v>481</v>
      </c>
      <c r="T54" s="20" t="s">
        <v>481</v>
      </c>
      <c r="U54" s="18" t="n">
        <v>266.61618004</v>
      </c>
      <c r="V54" s="20" t="n">
        <v>4.27176968</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521.61084892</v>
      </c>
      <c r="F56" s="20" t="n">
        <v>2.99145345</v>
      </c>
      <c r="G56" s="18" t="n">
        <v>529.9281193</v>
      </c>
      <c r="H56" s="20" t="n">
        <v>3.68999264</v>
      </c>
      <c r="I56" s="18" t="n">
        <v>528.5536203299999</v>
      </c>
      <c r="J56" s="20" t="n">
        <v>3.71282919</v>
      </c>
      <c r="K56" s="18" t="n">
        <v>517.91202449</v>
      </c>
      <c r="L56" s="20" t="n">
        <v>4.51975923</v>
      </c>
      <c r="M56" s="18" t="s">
        <v>481</v>
      </c>
      <c r="N56" s="20" t="s">
        <v>481</v>
      </c>
      <c r="O56" s="18" t="s">
        <v>481</v>
      </c>
      <c r="P56" s="20" t="s">
        <v>481</v>
      </c>
      <c r="Q56" s="18" t="s">
        <v>481</v>
      </c>
      <c r="R56" s="20" t="s">
        <v>481</v>
      </c>
      <c r="S56" s="18" t="s">
        <v>481</v>
      </c>
      <c r="T56" s="20" t="s">
        <v>481</v>
      </c>
      <c r="U56" s="18" t="n">
        <v>444.33764004</v>
      </c>
      <c r="V56" s="20" t="n">
        <v>20.17143048</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(139.0/B61*100)</f>
        <v/>
      </c>
      <c r="D61" s="19" t="n">
        <v>6386</v>
      </c>
      <c r="E61" s="18" t="n">
        <v>477.14223865</v>
      </c>
      <c r="F61" s="20" t="n">
        <v>2.58145962</v>
      </c>
      <c r="G61" s="18" t="n">
        <v>489.88971992</v>
      </c>
      <c r="H61" s="20" t="n">
        <v>3.64293624</v>
      </c>
      <c r="I61" s="18" t="n">
        <v>474.42010149</v>
      </c>
      <c r="J61" s="20" t="n">
        <v>6.12522577</v>
      </c>
      <c r="K61" s="18" t="n">
        <v>444.11413542</v>
      </c>
      <c r="L61" s="20" t="n">
        <v>10.14493651</v>
      </c>
      <c r="M61" s="18" t="s">
        <v>481</v>
      </c>
      <c r="N61" s="20" t="s">
        <v>481</v>
      </c>
      <c r="O61" s="18" t="s">
        <v>481</v>
      </c>
      <c r="P61" s="20" t="s">
        <v>481</v>
      </c>
      <c r="Q61" s="18" t="s">
        <v>481</v>
      </c>
      <c r="R61" s="20" t="s">
        <v>481</v>
      </c>
      <c r="S61" s="18" t="s">
        <v>481</v>
      </c>
      <c r="T61" s="20" t="s">
        <v>481</v>
      </c>
      <c r="U61" s="18" t="n">
        <v>380.10985957</v>
      </c>
      <c r="V61" s="20" t="n">
        <v>10.20359472</v>
      </c>
    </row>
    <row r="62" spans="1:22">
      <c r="A62" s="15" t="s">
        <v>537</v>
      </c>
      <c r="B62" s="17" t="n">
        <v>4476</v>
      </c>
      <c r="C62" s="18">
        <f>(3.0/B62*100)</f>
        <v/>
      </c>
      <c r="D62" s="19" t="n">
        <v>4473</v>
      </c>
      <c r="E62" s="18" t="n">
        <v>534.00140846</v>
      </c>
      <c r="F62" s="20" t="n">
        <v>1.57017322</v>
      </c>
      <c r="G62" s="18" t="n">
        <v>530.87628048</v>
      </c>
      <c r="H62" s="20" t="n">
        <v>2.45310385</v>
      </c>
      <c r="I62" s="18" t="n">
        <v>520.09737954</v>
      </c>
      <c r="J62" s="20" t="n">
        <v>4.22517178</v>
      </c>
      <c r="K62" s="18" t="n">
        <v>499.64855376</v>
      </c>
      <c r="L62" s="20" t="n">
        <v>4.90565768</v>
      </c>
      <c r="M62" s="18" t="s">
        <v>481</v>
      </c>
      <c r="N62" s="20" t="s">
        <v>481</v>
      </c>
      <c r="O62" s="18" t="s">
        <v>481</v>
      </c>
      <c r="P62" s="20" t="s">
        <v>481</v>
      </c>
      <c r="Q62" s="18" t="s">
        <v>481</v>
      </c>
      <c r="R62" s="20" t="s">
        <v>481</v>
      </c>
      <c r="S62" s="18" t="s">
        <v>481</v>
      </c>
      <c r="T62" s="20" t="s">
        <v>481</v>
      </c>
      <c r="U62" s="18" t="n">
        <v>499.07450744</v>
      </c>
      <c r="V62" s="20" t="n">
        <v>24.6352984</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(77.0/B66*100)</f>
        <v/>
      </c>
      <c r="D66" s="19" t="n">
        <v>5588</v>
      </c>
      <c r="E66" s="18" t="n">
        <v>415.60820157</v>
      </c>
      <c r="F66" s="20" t="n">
        <v>1.27029864</v>
      </c>
      <c r="G66" s="18" t="n">
        <v>431.38989745</v>
      </c>
      <c r="H66" s="20" t="n">
        <v>3.98055456</v>
      </c>
      <c r="I66" s="18" t="n">
        <v>397.68120533</v>
      </c>
      <c r="J66" s="20" t="n">
        <v>8.359387099999999</v>
      </c>
      <c r="K66" s="18" t="n">
        <v>398.48858588</v>
      </c>
      <c r="L66" s="20" t="n">
        <v>8.359102030000001</v>
      </c>
      <c r="M66" s="18" t="s">
        <v>481</v>
      </c>
      <c r="N66" s="20" t="s">
        <v>481</v>
      </c>
      <c r="O66" s="18" t="s">
        <v>481</v>
      </c>
      <c r="P66" s="20" t="s">
        <v>481</v>
      </c>
      <c r="Q66" s="18" t="s">
        <v>481</v>
      </c>
      <c r="R66" s="20" t="s">
        <v>481</v>
      </c>
      <c r="S66" s="18" t="s">
        <v>481</v>
      </c>
      <c r="T66" s="20" t="s">
        <v>481</v>
      </c>
      <c r="U66" s="18" t="n">
        <v>337.33841901</v>
      </c>
      <c r="V66" s="20" t="n">
        <v>4.70323405</v>
      </c>
    </row>
    <row r="67" spans="1:22">
      <c r="A67" s="15" t="s">
        <v>542</v>
      </c>
      <c r="B67" s="17" t="n">
        <v>6971</v>
      </c>
      <c r="C67" s="18">
        <f>(146.0/B67*100)</f>
        <v/>
      </c>
      <c r="D67" s="19" t="n">
        <v>6825</v>
      </c>
      <c r="E67" s="18" t="n">
        <v>399.19871101</v>
      </c>
      <c r="F67" s="20" t="n">
        <v>2.46568752</v>
      </c>
      <c r="G67" s="18" t="n">
        <v>412.05012714</v>
      </c>
      <c r="H67" s="20" t="n">
        <v>3.35808189</v>
      </c>
      <c r="I67" s="18" t="n">
        <v>394.47364821</v>
      </c>
      <c r="J67" s="20" t="n">
        <v>5.68547991</v>
      </c>
      <c r="K67" s="18" t="n">
        <v>389.83234832</v>
      </c>
      <c r="L67" s="20" t="n">
        <v>5.79344943</v>
      </c>
      <c r="M67" s="18" t="s">
        <v>481</v>
      </c>
      <c r="N67" s="20" t="s">
        <v>481</v>
      </c>
      <c r="O67" s="18" t="s">
        <v>481</v>
      </c>
      <c r="P67" s="20" t="s">
        <v>481</v>
      </c>
      <c r="Q67" s="18" t="s">
        <v>481</v>
      </c>
      <c r="R67" s="20" t="s">
        <v>481</v>
      </c>
      <c r="S67" s="18" t="s">
        <v>481</v>
      </c>
      <c r="T67" s="20" t="s">
        <v>481</v>
      </c>
      <c r="U67" s="18" t="n">
        <v>300.06398553</v>
      </c>
      <c r="V67" s="20" t="n">
        <v>6.99408002</v>
      </c>
    </row>
    <row r="68" spans="1:22">
      <c r="A68" s="15" t="s">
        <v>543</v>
      </c>
      <c r="B68" s="17" t="n">
        <v>12083</v>
      </c>
      <c r="C68" s="18">
        <f>(26.0/B68*100)</f>
        <v/>
      </c>
      <c r="D68" s="19" t="n">
        <v>12057</v>
      </c>
      <c r="E68" s="18" t="n">
        <v>430.28582902</v>
      </c>
      <c r="F68" s="20" t="n">
        <v>1.31044341</v>
      </c>
      <c r="G68" s="18" t="n">
        <v>432.92937645</v>
      </c>
      <c r="H68" s="20" t="n">
        <v>2.42092624</v>
      </c>
      <c r="I68" s="18" t="n">
        <v>400.74548377</v>
      </c>
      <c r="J68" s="20" t="n">
        <v>3.42742447</v>
      </c>
      <c r="K68" s="18" t="n">
        <v>390.49582222</v>
      </c>
      <c r="L68" s="20" t="n">
        <v>4.103721</v>
      </c>
      <c r="M68" s="18" t="s">
        <v>481</v>
      </c>
      <c r="N68" s="20" t="s">
        <v>481</v>
      </c>
      <c r="O68" s="18" t="s">
        <v>481</v>
      </c>
      <c r="P68" s="20" t="s">
        <v>481</v>
      </c>
      <c r="Q68" s="18" t="s">
        <v>481</v>
      </c>
      <c r="R68" s="20" t="s">
        <v>481</v>
      </c>
      <c r="S68" s="18" t="s">
        <v>481</v>
      </c>
      <c r="T68" s="20" t="s">
        <v>481</v>
      </c>
      <c r="U68" s="18" t="n">
        <v>332.15646489</v>
      </c>
      <c r="V68" s="20" t="n">
        <v>3.40069637</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486.36693673</v>
      </c>
      <c r="F70" s="20" t="n">
        <v>2.68720091</v>
      </c>
      <c r="G70" s="18" t="n">
        <v>502.4130497</v>
      </c>
      <c r="H70" s="20" t="n">
        <v>4.65496234</v>
      </c>
      <c r="I70" s="18" t="n">
        <v>497.49397554</v>
      </c>
      <c r="J70" s="20" t="n">
        <v>5.99322347</v>
      </c>
      <c r="K70" s="18" t="n">
        <v>480.10838781</v>
      </c>
      <c r="L70" s="20" t="n">
        <v>8.43092423</v>
      </c>
      <c r="M70" s="18" t="s">
        <v>481</v>
      </c>
      <c r="N70" s="20" t="s">
        <v>481</v>
      </c>
      <c r="O70" s="18" t="s">
        <v>481</v>
      </c>
      <c r="P70" s="20" t="s">
        <v>481</v>
      </c>
      <c r="Q70" s="18" t="s">
        <v>481</v>
      </c>
      <c r="R70" s="20" t="s">
        <v>481</v>
      </c>
      <c r="S70" s="18" t="s">
        <v>481</v>
      </c>
      <c r="T70" s="20" t="s">
        <v>481</v>
      </c>
      <c r="U70" s="18" t="n">
        <v>423.56825127</v>
      </c>
      <c r="V70" s="20" t="n">
        <v>9.364383719999999</v>
      </c>
    </row>
    <row r="71" spans="1:22">
      <c r="A71" s="15" t="s">
        <v>546</v>
      </c>
      <c r="B71" s="17" t="n">
        <v>6115</v>
      </c>
      <c r="C71" s="18">
        <f>(17.0/B71*100)</f>
        <v/>
      </c>
      <c r="D71" s="19" t="n">
        <v>6098</v>
      </c>
      <c r="E71" s="18" t="n">
        <v>563.63028822</v>
      </c>
      <c r="F71" s="20" t="n">
        <v>1.73068997</v>
      </c>
      <c r="G71" s="18" t="n">
        <v>551.11292883</v>
      </c>
      <c r="H71" s="20" t="n">
        <v>3.01104731</v>
      </c>
      <c r="I71" s="18" t="n">
        <v>538.01848365</v>
      </c>
      <c r="J71" s="20" t="n">
        <v>4.54102039</v>
      </c>
      <c r="K71" s="18" t="n">
        <v>537.62282694</v>
      </c>
      <c r="L71" s="20" t="n">
        <v>5.12732525</v>
      </c>
      <c r="M71" s="18" t="s">
        <v>481</v>
      </c>
      <c r="N71" s="20" t="s">
        <v>481</v>
      </c>
      <c r="O71" s="18" t="s">
        <v>481</v>
      </c>
      <c r="P71" s="20" t="s">
        <v>481</v>
      </c>
      <c r="Q71" s="18" t="s">
        <v>481</v>
      </c>
      <c r="R71" s="20" t="s">
        <v>481</v>
      </c>
      <c r="S71" s="18" t="s">
        <v>481</v>
      </c>
      <c r="T71" s="20" t="s">
        <v>481</v>
      </c>
      <c r="U71" s="18" t="n">
        <v>515.9474572399999</v>
      </c>
      <c r="V71" s="20" t="n">
        <v>20.29749331</v>
      </c>
    </row>
    <row r="72" spans="1:22">
      <c r="A72" s="15" t="s">
        <v>547</v>
      </c>
      <c r="B72" s="17" t="n">
        <v>7708</v>
      </c>
      <c r="C72" s="18">
        <f>(5.0/B72*100)</f>
        <v/>
      </c>
      <c r="D72" s="19" t="n">
        <v>7703</v>
      </c>
      <c r="E72" s="18" t="n">
        <v>530.2986985700001</v>
      </c>
      <c r="F72" s="20" t="n">
        <v>2.75418459</v>
      </c>
      <c r="G72" s="18" t="n">
        <v>549.06527312</v>
      </c>
      <c r="H72" s="20" t="n">
        <v>5.10750959</v>
      </c>
      <c r="I72" s="18" t="n">
        <v>546.6588378500001</v>
      </c>
      <c r="J72" s="20" t="n">
        <v>6.05498112</v>
      </c>
      <c r="K72" s="18" t="n">
        <v>509.95482494</v>
      </c>
      <c r="L72" s="20" t="n">
        <v>6.97282789</v>
      </c>
      <c r="M72" s="18" t="s">
        <v>481</v>
      </c>
      <c r="N72" s="20" t="s">
        <v>481</v>
      </c>
      <c r="O72" s="18" t="s">
        <v>481</v>
      </c>
      <c r="P72" s="20" t="s">
        <v>481</v>
      </c>
      <c r="Q72" s="18" t="s">
        <v>481</v>
      </c>
      <c r="R72" s="20" t="s">
        <v>481</v>
      </c>
      <c r="S72" s="18" t="s">
        <v>481</v>
      </c>
      <c r="T72" s="20" t="s">
        <v>481</v>
      </c>
      <c r="U72" s="18" t="n">
        <v>483.65332438</v>
      </c>
      <c r="V72" s="20" t="n">
        <v>34.43819901</v>
      </c>
    </row>
    <row r="73" spans="1:22">
      <c r="A73" s="15" t="s">
        <v>548</v>
      </c>
      <c r="B73" s="17" t="n">
        <v>8249</v>
      </c>
      <c r="C73" s="18">
        <f>(148.0/B73*100)</f>
        <v/>
      </c>
      <c r="D73" s="19" t="n">
        <v>8101</v>
      </c>
      <c r="E73" s="18" t="n">
        <v>427.94723951</v>
      </c>
      <c r="F73" s="20" t="n">
        <v>3.06596017</v>
      </c>
      <c r="G73" s="18" t="n">
        <v>424.62790736</v>
      </c>
      <c r="H73" s="20" t="n">
        <v>3.60522615</v>
      </c>
      <c r="I73" s="18" t="n">
        <v>408.26931418</v>
      </c>
      <c r="J73" s="20" t="n">
        <v>3.87463333</v>
      </c>
      <c r="K73" s="18" t="n">
        <v>398.35672144</v>
      </c>
      <c r="L73" s="20" t="n">
        <v>4.74213076</v>
      </c>
      <c r="M73" s="18" t="s">
        <v>481</v>
      </c>
      <c r="N73" s="20" t="s">
        <v>481</v>
      </c>
      <c r="O73" s="18" t="s">
        <v>481</v>
      </c>
      <c r="P73" s="20" t="s">
        <v>481</v>
      </c>
      <c r="Q73" s="18" t="s">
        <v>481</v>
      </c>
      <c r="R73" s="20" t="s">
        <v>481</v>
      </c>
      <c r="S73" s="18" t="s">
        <v>481</v>
      </c>
      <c r="T73" s="20" t="s">
        <v>481</v>
      </c>
      <c r="U73" s="18" t="n">
        <v>359.25793748</v>
      </c>
      <c r="V73" s="20" t="n">
        <v>10.04313116</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(218.0/B75*100)</f>
        <v/>
      </c>
      <c r="D75" s="19" t="n">
        <v>5157</v>
      </c>
      <c r="E75" s="18" t="n">
        <v>387.48635785</v>
      </c>
      <c r="F75" s="20" t="n">
        <v>2.02362841</v>
      </c>
      <c r="G75" s="18" t="n">
        <v>401.0628316</v>
      </c>
      <c r="H75" s="20" t="n">
        <v>3.85820996</v>
      </c>
      <c r="I75" s="18" t="n">
        <v>384.33389975</v>
      </c>
      <c r="J75" s="20" t="n">
        <v>5.16086485</v>
      </c>
      <c r="K75" s="18" t="n">
        <v>385.25697704</v>
      </c>
      <c r="L75" s="20" t="n">
        <v>4.97223605</v>
      </c>
      <c r="M75" s="18" t="s">
        <v>481</v>
      </c>
      <c r="N75" s="20" t="s">
        <v>481</v>
      </c>
      <c r="O75" s="18" t="s">
        <v>481</v>
      </c>
      <c r="P75" s="20" t="s">
        <v>481</v>
      </c>
      <c r="Q75" s="18" t="s">
        <v>481</v>
      </c>
      <c r="R75" s="20" t="s">
        <v>481</v>
      </c>
      <c r="S75" s="18" t="s">
        <v>481</v>
      </c>
      <c r="T75" s="20" t="s">
        <v>481</v>
      </c>
      <c r="U75" s="18" t="n">
        <v>346.68728878</v>
      </c>
      <c r="V75" s="20" t="n">
        <v>4.37975949</v>
      </c>
    </row>
    <row r="76" spans="1:22">
      <c r="A76" s="15" t="s">
        <v>551</v>
      </c>
      <c r="B76" s="17" t="n">
        <v>14167</v>
      </c>
      <c r="C76" s="18">
        <f>(229.0/B76*100)</f>
        <v/>
      </c>
      <c r="D76" s="19" t="n">
        <v>13938</v>
      </c>
      <c r="E76" s="18" t="n">
        <v>443.47752788</v>
      </c>
      <c r="F76" s="20" t="n">
        <v>2.61301671</v>
      </c>
      <c r="G76" s="18" t="n">
        <v>448.73354556</v>
      </c>
      <c r="H76" s="20" t="n">
        <v>3.47833918</v>
      </c>
      <c r="I76" s="18" t="n">
        <v>422.25959676</v>
      </c>
      <c r="J76" s="20" t="n">
        <v>4.54729302</v>
      </c>
      <c r="K76" s="18" t="n">
        <v>419.60880531</v>
      </c>
      <c r="L76" s="20" t="n">
        <v>4.85769354</v>
      </c>
      <c r="M76" s="18" t="s">
        <v>481</v>
      </c>
      <c r="N76" s="20" t="s">
        <v>481</v>
      </c>
      <c r="O76" s="18" t="s">
        <v>481</v>
      </c>
      <c r="P76" s="20" t="s">
        <v>481</v>
      </c>
      <c r="Q76" s="18" t="s">
        <v>481</v>
      </c>
      <c r="R76" s="20" t="s">
        <v>481</v>
      </c>
      <c r="S76" s="18" t="s">
        <v>481</v>
      </c>
      <c r="T76" s="20" t="s">
        <v>481</v>
      </c>
      <c r="U76" s="18" t="n">
        <v>342.16003126</v>
      </c>
      <c r="V76" s="20" t="n">
        <v>5.31729934</v>
      </c>
    </row>
    <row r="77" spans="1:22">
      <c r="A77" s="15" t="s">
        <v>552</v>
      </c>
      <c r="B77" s="17" t="n">
        <v>6062</v>
      </c>
      <c r="C77" s="18">
        <f>(98.0/B77*100)</f>
        <v/>
      </c>
      <c r="D77" s="19" t="n">
        <v>5964</v>
      </c>
      <c r="E77" s="18" t="n">
        <v>437.85457927</v>
      </c>
      <c r="F77" s="20" t="n">
        <v>2.11217697</v>
      </c>
      <c r="G77" s="18" t="n">
        <v>455.06137225</v>
      </c>
      <c r="H77" s="20" t="n">
        <v>3.56761803</v>
      </c>
      <c r="I77" s="18" t="n">
        <v>451.21078674</v>
      </c>
      <c r="J77" s="20" t="n">
        <v>6.10294315</v>
      </c>
      <c r="K77" s="18" t="n">
        <v>432.62337361</v>
      </c>
      <c r="L77" s="20" t="n">
        <v>5.78165737</v>
      </c>
      <c r="M77" s="18" t="s">
        <v>481</v>
      </c>
      <c r="N77" s="20" t="s">
        <v>481</v>
      </c>
      <c r="O77" s="18" t="s">
        <v>481</v>
      </c>
      <c r="P77" s="20" t="s">
        <v>481</v>
      </c>
      <c r="Q77" s="18" t="s">
        <v>481</v>
      </c>
      <c r="R77" s="20" t="s">
        <v>481</v>
      </c>
      <c r="S77" s="18" t="s">
        <v>481</v>
      </c>
      <c r="T77" s="20" t="s">
        <v>481</v>
      </c>
      <c r="U77" s="18" t="n">
        <v>341.07790145</v>
      </c>
      <c r="V77" s="20" t="n">
        <v>4.68527159</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444.47965293</v>
      </c>
      <c r="F81" s="20" t="n">
        <v>3.02532056</v>
      </c>
      <c r="G81" s="18" t="n">
        <v>452.1549248</v>
      </c>
      <c r="H81" s="20" t="n">
        <v>3.56202375</v>
      </c>
      <c r="I81" s="18" t="n">
        <v>438.51035953</v>
      </c>
      <c r="J81" s="20" t="n">
        <v>5.16203093</v>
      </c>
      <c r="K81" s="18" t="n">
        <v>416.85632885</v>
      </c>
      <c r="L81" s="20" t="n">
        <v>4.96703488</v>
      </c>
      <c r="M81" s="18" t="s">
        <v>481</v>
      </c>
      <c r="N81" s="20" t="s">
        <v>481</v>
      </c>
      <c r="O81" s="18" t="s">
        <v>481</v>
      </c>
      <c r="P81" s="20" t="s">
        <v>481</v>
      </c>
      <c r="Q81" s="18" t="s">
        <v>481</v>
      </c>
      <c r="R81" s="20" t="s">
        <v>481</v>
      </c>
      <c r="S81" s="18" t="s">
        <v>481</v>
      </c>
      <c r="T81" s="20" t="s">
        <v>481</v>
      </c>
      <c r="U81" s="18" t="n">
        <v>362.6142346</v>
      </c>
      <c r="V81" s="20" t="n">
        <v>12.98388844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1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925</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521.04613883</v>
      </c>
      <c r="F7" s="20" t="n">
        <v>1.7001185</v>
      </c>
      <c r="G7" s="18" t="n">
        <v>491.61847783</v>
      </c>
      <c r="H7" s="20" t="n">
        <v>3.30215915</v>
      </c>
      <c r="I7" s="18" t="n">
        <v>466.33231089</v>
      </c>
      <c r="J7" s="20" t="n">
        <v>6.01443363</v>
      </c>
      <c r="K7" s="18" t="n">
        <v>457.32757291</v>
      </c>
      <c r="L7" s="20" t="n">
        <v>5.86717618</v>
      </c>
      <c r="M7" s="18" t="s">
        <v>481</v>
      </c>
      <c r="N7" s="20" t="s">
        <v>481</v>
      </c>
      <c r="O7" s="18" t="s">
        <v>481</v>
      </c>
      <c r="P7" s="20" t="s">
        <v>481</v>
      </c>
      <c r="Q7" s="18" t="s">
        <v>481</v>
      </c>
      <c r="R7" s="20" t="s">
        <v>481</v>
      </c>
      <c r="S7" s="18" t="s">
        <v>481</v>
      </c>
      <c r="T7" s="20" t="s">
        <v>481</v>
      </c>
      <c r="U7" s="18" t="n">
        <v>435.85276622</v>
      </c>
      <c r="V7" s="20" t="n">
        <v>7.53918225</v>
      </c>
    </row>
    <row r="8" spans="1:22">
      <c r="A8" s="15" t="s">
        <v>483</v>
      </c>
      <c r="B8" s="17" t="n">
        <v>7007</v>
      </c>
      <c r="C8" s="18">
        <f>(28.0/B8*100)</f>
        <v/>
      </c>
      <c r="D8" s="19" t="n">
        <v>6979</v>
      </c>
      <c r="E8" s="18" t="n">
        <v>500.92020738</v>
      </c>
      <c r="F8" s="20" t="n">
        <v>2.33155951</v>
      </c>
      <c r="G8" s="18" t="n">
        <v>465.42543316</v>
      </c>
      <c r="H8" s="20" t="n">
        <v>6.69595815</v>
      </c>
      <c r="I8" s="18" t="n">
        <v>443.07746897</v>
      </c>
      <c r="J8" s="20" t="n">
        <v>10.40873795</v>
      </c>
      <c r="K8" s="18" t="n">
        <v>442.81875748</v>
      </c>
      <c r="L8" s="20" t="n">
        <v>14.73580758</v>
      </c>
      <c r="M8" s="18" t="s">
        <v>481</v>
      </c>
      <c r="N8" s="20" t="s">
        <v>481</v>
      </c>
      <c r="O8" s="18" t="s">
        <v>481</v>
      </c>
      <c r="P8" s="20" t="s">
        <v>481</v>
      </c>
      <c r="Q8" s="18" t="n">
        <v>368.48347797</v>
      </c>
      <c r="R8" s="20" t="n">
        <v>14.99112476</v>
      </c>
      <c r="S8" s="18" t="s">
        <v>481</v>
      </c>
      <c r="T8" s="20" t="s">
        <v>481</v>
      </c>
      <c r="U8" s="18" t="n">
        <v>404.2659244</v>
      </c>
      <c r="V8" s="20" t="n">
        <v>11.82101804</v>
      </c>
    </row>
    <row r="9" spans="1:22">
      <c r="A9" s="15" t="s">
        <v>484</v>
      </c>
      <c r="B9" s="17" t="n">
        <v>9651</v>
      </c>
      <c r="C9" s="18">
        <f>(136.0/B9*100)</f>
        <v/>
      </c>
      <c r="D9" s="19" t="n">
        <v>9515</v>
      </c>
      <c r="E9" s="18" t="n">
        <v>513.58606789</v>
      </c>
      <c r="F9" s="20" t="n">
        <v>2.26403031</v>
      </c>
      <c r="G9" s="18" t="n">
        <v>478.53272493</v>
      </c>
      <c r="H9" s="20" t="n">
        <v>4.29531646</v>
      </c>
      <c r="I9" s="18" t="n">
        <v>436.00895173</v>
      </c>
      <c r="J9" s="20" t="n">
        <v>9.63267615</v>
      </c>
      <c r="K9" s="18" t="n">
        <v>430.35016276</v>
      </c>
      <c r="L9" s="20" t="n">
        <v>11.50577632</v>
      </c>
      <c r="M9" s="18" t="s">
        <v>481</v>
      </c>
      <c r="N9" s="20" t="s">
        <v>481</v>
      </c>
      <c r="O9" s="18" t="s">
        <v>481</v>
      </c>
      <c r="P9" s="20" t="s">
        <v>481</v>
      </c>
      <c r="Q9" s="18" t="n">
        <v>374.78530698</v>
      </c>
      <c r="R9" s="20" t="n">
        <v>11.62763904</v>
      </c>
      <c r="S9" s="18" t="s">
        <v>481</v>
      </c>
      <c r="T9" s="20" t="s">
        <v>481</v>
      </c>
      <c r="U9" s="18" t="n">
        <v>396.38627493</v>
      </c>
      <c r="V9" s="20" t="n">
        <v>8.37355451</v>
      </c>
    </row>
    <row r="10" spans="1:22">
      <c r="A10" s="15" t="s">
        <v>485</v>
      </c>
      <c r="B10" s="17" t="n">
        <v>20058</v>
      </c>
      <c r="C10" s="18">
        <f>(534.0/B10*100)</f>
        <v/>
      </c>
      <c r="D10" s="19" t="n">
        <v>19524</v>
      </c>
      <c r="E10" s="18" t="n">
        <v>535.69363931</v>
      </c>
      <c r="F10" s="20" t="n">
        <v>2.04806048</v>
      </c>
      <c r="G10" s="18" t="n">
        <v>503.85811244</v>
      </c>
      <c r="H10" s="20" t="n">
        <v>3.45782546</v>
      </c>
      <c r="I10" s="18" t="n">
        <v>475.70745957</v>
      </c>
      <c r="J10" s="20" t="n">
        <v>7.60736649</v>
      </c>
      <c r="K10" s="18" t="n">
        <v>482.79263892</v>
      </c>
      <c r="L10" s="20" t="n">
        <v>7.45183732</v>
      </c>
      <c r="M10" s="18" t="s">
        <v>481</v>
      </c>
      <c r="N10" s="20" t="s">
        <v>481</v>
      </c>
      <c r="O10" s="18" t="s">
        <v>481</v>
      </c>
      <c r="P10" s="20" t="s">
        <v>481</v>
      </c>
      <c r="Q10" s="18" t="s">
        <v>481</v>
      </c>
      <c r="R10" s="20" t="s">
        <v>481</v>
      </c>
      <c r="S10" s="18" t="s">
        <v>481</v>
      </c>
      <c r="T10" s="20" t="s">
        <v>481</v>
      </c>
      <c r="U10" s="18" t="n">
        <v>441.89534676</v>
      </c>
      <c r="V10" s="20" t="n">
        <v>9.351922930000001</v>
      </c>
    </row>
    <row r="11" spans="1:22">
      <c r="A11" s="15" t="s">
        <v>486</v>
      </c>
      <c r="B11" s="17" t="n">
        <v>7053</v>
      </c>
      <c r="C11" s="18">
        <f>(60.0/B11*100)</f>
        <v/>
      </c>
      <c r="D11" s="19" t="n">
        <v>6993</v>
      </c>
      <c r="E11" s="18" t="n">
        <v>452.81266451</v>
      </c>
      <c r="F11" s="20" t="n">
        <v>2.38189432</v>
      </c>
      <c r="G11" s="18" t="n">
        <v>420.66861672</v>
      </c>
      <c r="H11" s="20" t="n">
        <v>4.67386423</v>
      </c>
      <c r="I11" s="18" t="n">
        <v>391.02722338</v>
      </c>
      <c r="J11" s="20" t="n">
        <v>15.62745912</v>
      </c>
      <c r="K11" s="18" t="n">
        <v>392.17436031</v>
      </c>
      <c r="L11" s="20" t="n">
        <v>16.469</v>
      </c>
      <c r="M11" s="18" t="s">
        <v>481</v>
      </c>
      <c r="N11" s="20" t="s">
        <v>481</v>
      </c>
      <c r="O11" s="18" t="s">
        <v>481</v>
      </c>
      <c r="P11" s="20" t="s">
        <v>481</v>
      </c>
      <c r="Q11" s="18" t="s">
        <v>481</v>
      </c>
      <c r="R11" s="20" t="s">
        <v>481</v>
      </c>
      <c r="S11" s="18" t="s">
        <v>481</v>
      </c>
      <c r="T11" s="20" t="s">
        <v>481</v>
      </c>
      <c r="U11" s="18" t="n">
        <v>373.81015859</v>
      </c>
      <c r="V11" s="20" t="n">
        <v>9.4011131</v>
      </c>
    </row>
    <row r="12" spans="1:22">
      <c r="A12" s="15" t="s">
        <v>487</v>
      </c>
      <c r="B12" s="17" t="n">
        <v>6894</v>
      </c>
      <c r="C12" s="18">
        <f>(59.0/B12*100)</f>
        <v/>
      </c>
      <c r="D12" s="19" t="n">
        <v>6835</v>
      </c>
      <c r="E12" s="18" t="n">
        <v>501.52136841</v>
      </c>
      <c r="F12" s="20" t="n">
        <v>1.98762443</v>
      </c>
      <c r="G12" s="18" t="n">
        <v>479.68100358</v>
      </c>
      <c r="H12" s="20" t="n">
        <v>5.65180968</v>
      </c>
      <c r="I12" s="18" t="n">
        <v>455.12693873</v>
      </c>
      <c r="J12" s="20" t="n">
        <v>10.01347512</v>
      </c>
      <c r="K12" s="18" t="n">
        <v>459.83871265</v>
      </c>
      <c r="L12" s="20" t="n">
        <v>9.496666060000001</v>
      </c>
      <c r="M12" s="18" t="s">
        <v>481</v>
      </c>
      <c r="N12" s="20" t="s">
        <v>481</v>
      </c>
      <c r="O12" s="18" t="s">
        <v>481</v>
      </c>
      <c r="P12" s="20" t="s">
        <v>481</v>
      </c>
      <c r="Q12" s="18" t="n">
        <v>366.6777112</v>
      </c>
      <c r="R12" s="20" t="n">
        <v>14.39052153</v>
      </c>
      <c r="S12" s="18" t="s">
        <v>481</v>
      </c>
      <c r="T12" s="20" t="s">
        <v>481</v>
      </c>
      <c r="U12" s="18" t="n">
        <v>376.38845526</v>
      </c>
      <c r="V12" s="20" t="n">
        <v>8.19524638</v>
      </c>
    </row>
    <row r="13" spans="1:22">
      <c r="A13" s="15" t="s">
        <v>488</v>
      </c>
      <c r="B13" s="17" t="n">
        <v>7161</v>
      </c>
      <c r="C13" s="18">
        <f>(99.0/B13*100)</f>
        <v/>
      </c>
      <c r="D13" s="19" t="n">
        <v>7062</v>
      </c>
      <c r="E13" s="18" t="n">
        <v>509.48375792</v>
      </c>
      <c r="F13" s="20" t="n">
        <v>2.25084844</v>
      </c>
      <c r="G13" s="18" t="n">
        <v>486.59781449</v>
      </c>
      <c r="H13" s="20" t="n">
        <v>7.52151866</v>
      </c>
      <c r="I13" s="18" t="n">
        <v>444.96215075</v>
      </c>
      <c r="J13" s="20" t="n">
        <v>15.29829552</v>
      </c>
      <c r="K13" s="18" t="n">
        <v>436.15520069</v>
      </c>
      <c r="L13" s="20" t="n">
        <v>13.02581203</v>
      </c>
      <c r="M13" s="18" t="s">
        <v>481</v>
      </c>
      <c r="N13" s="20" t="s">
        <v>481</v>
      </c>
      <c r="O13" s="18" t="s">
        <v>481</v>
      </c>
      <c r="P13" s="20" t="s">
        <v>481</v>
      </c>
      <c r="Q13" s="18" t="n">
        <v>436.36003517</v>
      </c>
      <c r="R13" s="20" t="n">
        <v>6.43426798</v>
      </c>
      <c r="S13" s="18" t="s">
        <v>481</v>
      </c>
      <c r="T13" s="20" t="s">
        <v>481</v>
      </c>
      <c r="U13" s="18" t="n">
        <v>380.62708819</v>
      </c>
      <c r="V13" s="20" t="n">
        <v>11.9312098</v>
      </c>
    </row>
    <row r="14" spans="1:22">
      <c r="A14" s="15" t="s">
        <v>489</v>
      </c>
      <c r="B14" s="17" t="n">
        <v>5587</v>
      </c>
      <c r="C14" s="18">
        <f>(76.0/B14*100)</f>
        <v/>
      </c>
      <c r="D14" s="19" t="n">
        <v>5511</v>
      </c>
      <c r="E14" s="18" t="n">
        <v>538.24103745</v>
      </c>
      <c r="F14" s="20" t="n">
        <v>2.0443379</v>
      </c>
      <c r="G14" s="18" t="n">
        <v>521.50577374</v>
      </c>
      <c r="H14" s="20" t="n">
        <v>5.91845463</v>
      </c>
      <c r="I14" s="18" t="n">
        <v>502.98536815</v>
      </c>
      <c r="J14" s="20" t="n">
        <v>11.53320325</v>
      </c>
      <c r="K14" s="18" t="n">
        <v>483.14374867</v>
      </c>
      <c r="L14" s="20" t="n">
        <v>15.46901163</v>
      </c>
      <c r="M14" s="18" t="s">
        <v>481</v>
      </c>
      <c r="N14" s="20" t="s">
        <v>481</v>
      </c>
      <c r="O14" s="18" t="s">
        <v>481</v>
      </c>
      <c r="P14" s="20" t="s">
        <v>481</v>
      </c>
      <c r="Q14" s="18" t="s">
        <v>481</v>
      </c>
      <c r="R14" s="20" t="s">
        <v>481</v>
      </c>
      <c r="S14" s="18" t="s">
        <v>481</v>
      </c>
      <c r="T14" s="20" t="s">
        <v>481</v>
      </c>
      <c r="U14" s="18" t="n">
        <v>433.92000608</v>
      </c>
      <c r="V14" s="20" t="n">
        <v>14.18818672</v>
      </c>
    </row>
    <row r="15" spans="1:22">
      <c r="A15" s="15" t="s">
        <v>490</v>
      </c>
      <c r="B15" s="17" t="n">
        <v>5882</v>
      </c>
      <c r="C15" s="18">
        <f>(53.0/B15*100)</f>
        <v/>
      </c>
      <c r="D15" s="19" t="n">
        <v>5829</v>
      </c>
      <c r="E15" s="18" t="n">
        <v>537.17658069</v>
      </c>
      <c r="F15" s="20" t="n">
        <v>2.31833703</v>
      </c>
      <c r="G15" s="18" t="n">
        <v>515.24723962</v>
      </c>
      <c r="H15" s="20" t="n">
        <v>5.15703315</v>
      </c>
      <c r="I15" s="18" t="n">
        <v>495.7414881</v>
      </c>
      <c r="J15" s="20" t="n">
        <v>11.21374025</v>
      </c>
      <c r="K15" s="18" t="n">
        <v>480.54636092</v>
      </c>
      <c r="L15" s="20" t="n">
        <v>16.25613346</v>
      </c>
      <c r="M15" s="18" t="s">
        <v>481</v>
      </c>
      <c r="N15" s="20" t="s">
        <v>481</v>
      </c>
      <c r="O15" s="18" t="s">
        <v>481</v>
      </c>
      <c r="P15" s="20" t="s">
        <v>481</v>
      </c>
      <c r="Q15" s="18" t="n">
        <v>375.95013089</v>
      </c>
      <c r="R15" s="20" t="n">
        <v>17.42774697</v>
      </c>
      <c r="S15" s="18" t="s">
        <v>481</v>
      </c>
      <c r="T15" s="20" t="s">
        <v>481</v>
      </c>
      <c r="U15" s="18" t="n">
        <v>420.52979986</v>
      </c>
      <c r="V15" s="20" t="n">
        <v>11.75074508</v>
      </c>
    </row>
    <row r="16" spans="1:22">
      <c r="A16" s="15" t="s">
        <v>491</v>
      </c>
      <c r="B16" s="17" t="n">
        <v>6108</v>
      </c>
      <c r="C16" s="18">
        <f>(112.0/B16*100)</f>
        <v/>
      </c>
      <c r="D16" s="19" t="n">
        <v>5996</v>
      </c>
      <c r="E16" s="18" t="n">
        <v>505.02563762</v>
      </c>
      <c r="F16" s="20" t="n">
        <v>1.91744583</v>
      </c>
      <c r="G16" s="18" t="n">
        <v>476.00549001</v>
      </c>
      <c r="H16" s="20" t="n">
        <v>7.24723382</v>
      </c>
      <c r="I16" s="18" t="n">
        <v>424.69523094</v>
      </c>
      <c r="J16" s="20" t="n">
        <v>11.10320383</v>
      </c>
      <c r="K16" s="18" t="n">
        <v>417.09188088</v>
      </c>
      <c r="L16" s="20" t="n">
        <v>11.65366956</v>
      </c>
      <c r="M16" s="18" t="s">
        <v>481</v>
      </c>
      <c r="N16" s="20" t="s">
        <v>481</v>
      </c>
      <c r="O16" s="18" t="s">
        <v>481</v>
      </c>
      <c r="P16" s="20" t="s">
        <v>481</v>
      </c>
      <c r="Q16" s="18" t="s">
        <v>481</v>
      </c>
      <c r="R16" s="20" t="s">
        <v>481</v>
      </c>
      <c r="S16" s="18" t="s">
        <v>481</v>
      </c>
      <c r="T16" s="20" t="s">
        <v>481</v>
      </c>
      <c r="U16" s="18" t="n">
        <v>357.57866523</v>
      </c>
      <c r="V16" s="20" t="n">
        <v>8.62894706</v>
      </c>
    </row>
    <row r="17" spans="1:22">
      <c r="A17" s="15" t="s">
        <v>492</v>
      </c>
      <c r="B17" s="17" t="n">
        <v>6504</v>
      </c>
      <c r="C17" s="18">
        <f>(765.0/B17*100)</f>
        <v/>
      </c>
      <c r="D17" s="19" t="n">
        <v>5739</v>
      </c>
      <c r="E17" s="18" t="n">
        <v>523.05998748</v>
      </c>
      <c r="F17" s="20" t="n">
        <v>2.58697119</v>
      </c>
      <c r="G17" s="18" t="n">
        <v>490.91730572</v>
      </c>
      <c r="H17" s="20" t="n">
        <v>7.59240012</v>
      </c>
      <c r="I17" s="18" t="n">
        <v>427.47131373</v>
      </c>
      <c r="J17" s="20" t="n">
        <v>13.45096454</v>
      </c>
      <c r="K17" s="18" t="n">
        <v>466.93200592</v>
      </c>
      <c r="L17" s="20" t="n">
        <v>19.17127393</v>
      </c>
      <c r="M17" s="18" t="s">
        <v>481</v>
      </c>
      <c r="N17" s="20" t="s">
        <v>481</v>
      </c>
      <c r="O17" s="18" t="s">
        <v>481</v>
      </c>
      <c r="P17" s="20" t="s">
        <v>481</v>
      </c>
      <c r="Q17" s="18" t="n">
        <v>360.48925247</v>
      </c>
      <c r="R17" s="20" t="n">
        <v>12.44339086</v>
      </c>
      <c r="S17" s="18" t="s">
        <v>481</v>
      </c>
      <c r="T17" s="20" t="s">
        <v>481</v>
      </c>
      <c r="U17" s="18" t="n">
        <v>419.87810262</v>
      </c>
      <c r="V17" s="20" t="n">
        <v>10.89045143</v>
      </c>
    </row>
    <row r="18" spans="1:22">
      <c r="A18" s="15" t="s">
        <v>493</v>
      </c>
      <c r="B18" s="17" t="n">
        <v>5532</v>
      </c>
      <c r="C18" s="18">
        <f>(28.0/B18*100)</f>
        <v/>
      </c>
      <c r="D18" s="19" t="n">
        <v>5504</v>
      </c>
      <c r="E18" s="18" t="n">
        <v>461.79488908</v>
      </c>
      <c r="F18" s="20" t="n">
        <v>3.40166224</v>
      </c>
      <c r="G18" s="18" t="n">
        <v>407.50199602</v>
      </c>
      <c r="H18" s="20" t="n">
        <v>8.67193026</v>
      </c>
      <c r="I18" s="18" t="n">
        <v>367.97826989</v>
      </c>
      <c r="J18" s="20" t="n">
        <v>11.61443053</v>
      </c>
      <c r="K18" s="18" t="n">
        <v>388.97540569</v>
      </c>
      <c r="L18" s="20" t="n">
        <v>11.83150088</v>
      </c>
      <c r="M18" s="18" t="s">
        <v>481</v>
      </c>
      <c r="N18" s="20" t="s">
        <v>481</v>
      </c>
      <c r="O18" s="18" t="s">
        <v>481</v>
      </c>
      <c r="P18" s="20" t="s">
        <v>481</v>
      </c>
      <c r="Q18" s="18" t="s">
        <v>481</v>
      </c>
      <c r="R18" s="20" t="s">
        <v>481</v>
      </c>
      <c r="S18" s="18" t="s">
        <v>481</v>
      </c>
      <c r="T18" s="20" t="s">
        <v>481</v>
      </c>
      <c r="U18" s="18" t="n">
        <v>376.09705724</v>
      </c>
      <c r="V18" s="20" t="n">
        <v>11.24057925</v>
      </c>
    </row>
    <row r="19" spans="1:22">
      <c r="A19" s="15" t="s">
        <v>494</v>
      </c>
      <c r="B19" s="17" t="n">
        <v>5658</v>
      </c>
      <c r="C19" s="18">
        <f>(80.0/B19*100)</f>
        <v/>
      </c>
      <c r="D19" s="19" t="n">
        <v>5578</v>
      </c>
      <c r="E19" s="18" t="n">
        <v>482.4060391</v>
      </c>
      <c r="F19" s="20" t="n">
        <v>2.42841962</v>
      </c>
      <c r="G19" s="18" t="n">
        <v>458.97351542</v>
      </c>
      <c r="H19" s="20" t="n">
        <v>7.92389338</v>
      </c>
      <c r="I19" s="18" t="n">
        <v>433.95096049</v>
      </c>
      <c r="J19" s="20" t="n">
        <v>9.20644512</v>
      </c>
      <c r="K19" s="18" t="n">
        <v>396.94544327</v>
      </c>
      <c r="L19" s="20" t="n">
        <v>11.00636212</v>
      </c>
      <c r="M19" s="18" t="s">
        <v>481</v>
      </c>
      <c r="N19" s="20" t="s">
        <v>481</v>
      </c>
      <c r="O19" s="18" t="s">
        <v>481</v>
      </c>
      <c r="P19" s="20" t="s">
        <v>481</v>
      </c>
      <c r="Q19" s="18" t="s">
        <v>481</v>
      </c>
      <c r="R19" s="20" t="s">
        <v>481</v>
      </c>
      <c r="S19" s="18" t="s">
        <v>481</v>
      </c>
      <c r="T19" s="20" t="s">
        <v>481</v>
      </c>
      <c r="U19" s="18" t="n">
        <v>376.42382931</v>
      </c>
      <c r="V19" s="20" t="n">
        <v>12.56179664</v>
      </c>
    </row>
    <row r="20" spans="1:22">
      <c r="A20" s="15" t="s">
        <v>495</v>
      </c>
      <c r="B20" s="17" t="n">
        <v>3371</v>
      </c>
      <c r="C20" s="18">
        <f>(75.0/B20*100)</f>
        <v/>
      </c>
      <c r="D20" s="19" t="n">
        <v>3296</v>
      </c>
      <c r="E20" s="18" t="n">
        <v>478.12488625</v>
      </c>
      <c r="F20" s="20" t="n">
        <v>1.77046851</v>
      </c>
      <c r="G20" s="18" t="n">
        <v>460.26926645</v>
      </c>
      <c r="H20" s="20" t="n">
        <v>7.3835321</v>
      </c>
      <c r="I20" s="18" t="n">
        <v>440.02764872</v>
      </c>
      <c r="J20" s="20" t="n">
        <v>12.4753871</v>
      </c>
      <c r="K20" s="18" t="n">
        <v>422.57522533</v>
      </c>
      <c r="L20" s="20" t="n">
        <v>17.44712895</v>
      </c>
      <c r="M20" s="18" t="s">
        <v>481</v>
      </c>
      <c r="N20" s="20" t="s">
        <v>481</v>
      </c>
      <c r="O20" s="18" t="s">
        <v>481</v>
      </c>
      <c r="P20" s="20" t="s">
        <v>481</v>
      </c>
      <c r="Q20" s="18" t="s">
        <v>481</v>
      </c>
      <c r="R20" s="20" t="s">
        <v>481</v>
      </c>
      <c r="S20" s="18" t="s">
        <v>481</v>
      </c>
      <c r="T20" s="20" t="s">
        <v>481</v>
      </c>
      <c r="U20" s="18" t="n">
        <v>379.62681952</v>
      </c>
      <c r="V20" s="20" t="n">
        <v>11.23149156</v>
      </c>
    </row>
    <row r="21" spans="1:22">
      <c r="A21" s="15" t="s">
        <v>496</v>
      </c>
      <c r="B21" s="17" t="n">
        <v>5741</v>
      </c>
      <c r="C21" s="18">
        <f>(45.0/B21*100)</f>
        <v/>
      </c>
      <c r="D21" s="19" t="n">
        <v>5696</v>
      </c>
      <c r="E21" s="18" t="n">
        <v>505.15701038</v>
      </c>
      <c r="F21" s="20" t="n">
        <v>2.25167663</v>
      </c>
      <c r="G21" s="18" t="n">
        <v>493.69945789</v>
      </c>
      <c r="H21" s="20" t="n">
        <v>5.58306426</v>
      </c>
      <c r="I21" s="18" t="n">
        <v>486.44556628</v>
      </c>
      <c r="J21" s="20" t="n">
        <v>10.38894604</v>
      </c>
      <c r="K21" s="18" t="n">
        <v>453.06580772</v>
      </c>
      <c r="L21" s="20" t="n">
        <v>13.02248263</v>
      </c>
      <c r="M21" s="18" t="s">
        <v>481</v>
      </c>
      <c r="N21" s="20" t="s">
        <v>481</v>
      </c>
      <c r="O21" s="18" t="s">
        <v>481</v>
      </c>
      <c r="P21" s="20" t="s">
        <v>481</v>
      </c>
      <c r="Q21" s="18" t="s">
        <v>481</v>
      </c>
      <c r="R21" s="20" t="s">
        <v>481</v>
      </c>
      <c r="S21" s="18" t="s">
        <v>481</v>
      </c>
      <c r="T21" s="20" t="s">
        <v>481</v>
      </c>
      <c r="U21" s="18" t="n">
        <v>421.45092555</v>
      </c>
      <c r="V21" s="20" t="n">
        <v>14.06574918</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466.55281214</v>
      </c>
      <c r="R22" s="20" t="n">
        <v>3.43755424</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480.54676244</v>
      </c>
      <c r="R23" s="20" t="n">
        <v>2.51595285</v>
      </c>
      <c r="S23" s="18" t="s">
        <v>481</v>
      </c>
      <c r="T23" s="20" t="s">
        <v>481</v>
      </c>
      <c r="U23" s="18" t="s">
        <v>481</v>
      </c>
      <c r="V23" s="20" t="s">
        <v>481</v>
      </c>
    </row>
    <row r="24" spans="1:22">
      <c r="A24" s="15" t="s">
        <v>499</v>
      </c>
      <c r="B24" s="17" t="n">
        <v>6647</v>
      </c>
      <c r="C24" s="18">
        <f>(7.0/B24*100)</f>
        <v/>
      </c>
      <c r="D24" s="19" t="n">
        <v>6640</v>
      </c>
      <c r="E24" s="18" t="n">
        <v>540.87950848</v>
      </c>
      <c r="F24" s="20" t="n">
        <v>2.85079143</v>
      </c>
      <c r="G24" s="18" t="n">
        <v>521.6586686099999</v>
      </c>
      <c r="H24" s="20" t="n">
        <v>7.88142723</v>
      </c>
      <c r="I24" s="18" t="n">
        <v>502.819334</v>
      </c>
      <c r="J24" s="20" t="n">
        <v>12.84084095</v>
      </c>
      <c r="K24" s="18" t="n">
        <v>492.55155491</v>
      </c>
      <c r="L24" s="20" t="n">
        <v>12.49611868</v>
      </c>
      <c r="M24" s="18" t="s">
        <v>481</v>
      </c>
      <c r="N24" s="20" t="s">
        <v>481</v>
      </c>
      <c r="O24" s="18" t="s">
        <v>481</v>
      </c>
      <c r="P24" s="20" t="s">
        <v>481</v>
      </c>
      <c r="Q24" s="18" t="s">
        <v>481</v>
      </c>
      <c r="R24" s="20" t="s">
        <v>481</v>
      </c>
      <c r="S24" s="18" t="s">
        <v>481</v>
      </c>
      <c r="T24" s="20" t="s">
        <v>481</v>
      </c>
      <c r="U24" s="18" t="n">
        <v>465.23221247</v>
      </c>
      <c r="V24" s="20" t="n">
        <v>23.19511508</v>
      </c>
    </row>
    <row r="25" spans="1:22">
      <c r="A25" s="15" t="s">
        <v>500</v>
      </c>
      <c r="B25" s="17" t="n">
        <v>5581</v>
      </c>
      <c r="C25" s="18">
        <f>(25.0/B25*100)</f>
        <v/>
      </c>
      <c r="D25" s="19" t="n">
        <v>5556</v>
      </c>
      <c r="E25" s="18" t="n">
        <v>516.47793555</v>
      </c>
      <c r="F25" s="20" t="n">
        <v>3.08877039</v>
      </c>
      <c r="G25" s="18" t="n">
        <v>521.95357637</v>
      </c>
      <c r="H25" s="20" t="n">
        <v>11.1688826</v>
      </c>
      <c r="I25" s="18" t="n">
        <v>500.26573219</v>
      </c>
      <c r="J25" s="20" t="n">
        <v>16.65977903</v>
      </c>
      <c r="K25" s="18" t="n">
        <v>472.85383202</v>
      </c>
      <c r="L25" s="20" t="n">
        <v>29.82331866</v>
      </c>
      <c r="M25" s="18" t="s">
        <v>481</v>
      </c>
      <c r="N25" s="20" t="s">
        <v>481</v>
      </c>
      <c r="O25" s="18" t="s">
        <v>481</v>
      </c>
      <c r="P25" s="20" t="s">
        <v>481</v>
      </c>
      <c r="Q25" s="18" t="s">
        <v>481</v>
      </c>
      <c r="R25" s="20" t="s">
        <v>481</v>
      </c>
      <c r="S25" s="18" t="s">
        <v>481</v>
      </c>
      <c r="T25" s="20" t="s">
        <v>481</v>
      </c>
      <c r="U25" s="18" t="n">
        <v>449.79310237</v>
      </c>
      <c r="V25" s="20" t="n">
        <v>29.16528893</v>
      </c>
    </row>
    <row r="26" spans="1:22">
      <c r="A26" s="15" t="s">
        <v>501</v>
      </c>
      <c r="B26" s="17" t="n">
        <v>4869</v>
      </c>
      <c r="C26" s="18">
        <f>(39.0/B26*100)</f>
        <v/>
      </c>
      <c r="D26" s="19" t="n">
        <v>4830</v>
      </c>
      <c r="E26" s="18" t="n">
        <v>496.56509844</v>
      </c>
      <c r="F26" s="20" t="n">
        <v>1.78795215</v>
      </c>
      <c r="G26" s="18" t="n">
        <v>479.04481137</v>
      </c>
      <c r="H26" s="20" t="n">
        <v>4.03707284</v>
      </c>
      <c r="I26" s="18" t="n">
        <v>466.35664612</v>
      </c>
      <c r="J26" s="20" t="n">
        <v>7.31984761</v>
      </c>
      <c r="K26" s="18" t="n">
        <v>446.11013168</v>
      </c>
      <c r="L26" s="20" t="n">
        <v>8.584489100000001</v>
      </c>
      <c r="M26" s="18" t="s">
        <v>481</v>
      </c>
      <c r="N26" s="20" t="s">
        <v>481</v>
      </c>
      <c r="O26" s="18" t="s">
        <v>481</v>
      </c>
      <c r="P26" s="20" t="s">
        <v>481</v>
      </c>
      <c r="Q26" s="18" t="s">
        <v>481</v>
      </c>
      <c r="R26" s="20" t="s">
        <v>481</v>
      </c>
      <c r="S26" s="18" t="s">
        <v>481</v>
      </c>
      <c r="T26" s="20" t="s">
        <v>481</v>
      </c>
      <c r="U26" s="18" t="n">
        <v>423.55294631</v>
      </c>
      <c r="V26" s="20" t="n">
        <v>12.34917232</v>
      </c>
    </row>
    <row r="27" spans="1:22">
      <c r="A27" s="15" t="s">
        <v>502</v>
      </c>
      <c r="B27" s="17" t="n">
        <v>5299</v>
      </c>
      <c r="C27" s="18">
        <f>(22.0/B27*100)</f>
        <v/>
      </c>
      <c r="D27" s="19" t="n">
        <v>5277</v>
      </c>
      <c r="E27" s="18" t="n">
        <v>491.86268861</v>
      </c>
      <c r="F27" s="20" t="n">
        <v>1.18695682</v>
      </c>
      <c r="G27" s="18" t="n">
        <v>437.47706034</v>
      </c>
      <c r="H27" s="20" t="n">
        <v>7.0814026</v>
      </c>
      <c r="I27" s="18" t="n">
        <v>424.45418431</v>
      </c>
      <c r="J27" s="20" t="n">
        <v>9.99518252</v>
      </c>
      <c r="K27" s="18" t="n">
        <v>423.7917768</v>
      </c>
      <c r="L27" s="20" t="n">
        <v>11.92865515</v>
      </c>
      <c r="M27" s="18" t="s">
        <v>481</v>
      </c>
      <c r="N27" s="20" t="s">
        <v>481</v>
      </c>
      <c r="O27" s="18" t="s">
        <v>481</v>
      </c>
      <c r="P27" s="20" t="s">
        <v>481</v>
      </c>
      <c r="Q27" s="18" t="s">
        <v>481</v>
      </c>
      <c r="R27" s="20" t="s">
        <v>481</v>
      </c>
      <c r="S27" s="18" t="s">
        <v>481</v>
      </c>
      <c r="T27" s="20" t="s">
        <v>481</v>
      </c>
      <c r="U27" s="18" t="n">
        <v>377.2046647</v>
      </c>
      <c r="V27" s="20" t="n">
        <v>7.36605084</v>
      </c>
    </row>
    <row r="28" spans="1:22">
      <c r="A28" s="15" t="s">
        <v>503</v>
      </c>
      <c r="B28" s="17" t="n">
        <v>7568</v>
      </c>
      <c r="C28" s="18">
        <f>(80.0/B28*100)</f>
        <v/>
      </c>
      <c r="D28" s="19" t="n">
        <v>7488</v>
      </c>
      <c r="E28" s="18" t="n">
        <v>418.5813764</v>
      </c>
      <c r="F28" s="20" t="n">
        <v>2.17873302</v>
      </c>
      <c r="G28" s="18" t="n">
        <v>406.35408975</v>
      </c>
      <c r="H28" s="20" t="n">
        <v>4.83548611</v>
      </c>
      <c r="I28" s="18" t="n">
        <v>392.59409116</v>
      </c>
      <c r="J28" s="20" t="n">
        <v>7.49987681</v>
      </c>
      <c r="K28" s="18" t="n">
        <v>387.72248185</v>
      </c>
      <c r="L28" s="20" t="n">
        <v>8.407891100000001</v>
      </c>
      <c r="M28" s="18" t="s">
        <v>481</v>
      </c>
      <c r="N28" s="20" t="s">
        <v>481</v>
      </c>
      <c r="O28" s="18" t="s">
        <v>481</v>
      </c>
      <c r="P28" s="20" t="s">
        <v>481</v>
      </c>
      <c r="Q28" s="18" t="s">
        <v>481</v>
      </c>
      <c r="R28" s="20" t="s">
        <v>481</v>
      </c>
      <c r="S28" s="18" t="s">
        <v>481</v>
      </c>
      <c r="T28" s="20" t="s">
        <v>481</v>
      </c>
      <c r="U28" s="18" t="n">
        <v>366.77550924</v>
      </c>
      <c r="V28" s="20" t="n">
        <v>8.85412768</v>
      </c>
    </row>
    <row r="29" spans="1:22">
      <c r="A29" s="15" t="s">
        <v>504</v>
      </c>
      <c r="B29" s="17" t="n">
        <v>5385</v>
      </c>
      <c r="C29" s="18">
        <f>(30.0/B29*100)</f>
        <v/>
      </c>
      <c r="D29" s="19" t="n">
        <v>5355</v>
      </c>
      <c r="E29" s="18" t="n">
        <v>516.81709039</v>
      </c>
      <c r="F29" s="20" t="n">
        <v>2.19832453</v>
      </c>
      <c r="G29" s="18" t="n">
        <v>485.09061595</v>
      </c>
      <c r="H29" s="20" t="n">
        <v>6.54627555</v>
      </c>
      <c r="I29" s="18" t="n">
        <v>414.49674676</v>
      </c>
      <c r="J29" s="20" t="n">
        <v>19.01304388</v>
      </c>
      <c r="K29" s="18" t="n">
        <v>413.56036948</v>
      </c>
      <c r="L29" s="20" t="n">
        <v>17.96565919</v>
      </c>
      <c r="M29" s="18" t="s">
        <v>481</v>
      </c>
      <c r="N29" s="20" t="s">
        <v>481</v>
      </c>
      <c r="O29" s="18" t="s">
        <v>481</v>
      </c>
      <c r="P29" s="20" t="s">
        <v>481</v>
      </c>
      <c r="Q29" s="18" t="n">
        <v>358.28551468</v>
      </c>
      <c r="R29" s="20" t="n">
        <v>8.567023300000001</v>
      </c>
      <c r="S29" s="18" t="s">
        <v>481</v>
      </c>
      <c r="T29" s="20" t="s">
        <v>481</v>
      </c>
      <c r="U29" s="18" t="n">
        <v>411.32184118</v>
      </c>
      <c r="V29" s="20" t="n">
        <v>15.20756005</v>
      </c>
    </row>
    <row r="30" spans="1:22">
      <c r="A30" s="15" t="s">
        <v>505</v>
      </c>
      <c r="B30" s="17" t="n">
        <v>4520</v>
      </c>
      <c r="C30" s="18">
        <f>(110.0/B30*100)</f>
        <v/>
      </c>
      <c r="D30" s="19" t="n">
        <v>4410</v>
      </c>
      <c r="E30" s="18" t="n">
        <v>524.91897577</v>
      </c>
      <c r="F30" s="20" t="n">
        <v>2.76871728</v>
      </c>
      <c r="G30" s="18" t="n">
        <v>492.81602648</v>
      </c>
      <c r="H30" s="20" t="n">
        <v>4.7195411</v>
      </c>
      <c r="I30" s="18" t="n">
        <v>486.07889295</v>
      </c>
      <c r="J30" s="20" t="n">
        <v>8.001267540000001</v>
      </c>
      <c r="K30" s="18" t="n">
        <v>463.03698417</v>
      </c>
      <c r="L30" s="20" t="n">
        <v>9.496459919999999</v>
      </c>
      <c r="M30" s="18" t="s">
        <v>481</v>
      </c>
      <c r="N30" s="20" t="s">
        <v>481</v>
      </c>
      <c r="O30" s="18" t="s">
        <v>481</v>
      </c>
      <c r="P30" s="20" t="s">
        <v>481</v>
      </c>
      <c r="Q30" s="18" t="s">
        <v>481</v>
      </c>
      <c r="R30" s="20" t="s">
        <v>481</v>
      </c>
      <c r="S30" s="18" t="s">
        <v>481</v>
      </c>
      <c r="T30" s="20" t="s">
        <v>481</v>
      </c>
      <c r="U30" s="18" t="n">
        <v>398.90113138</v>
      </c>
      <c r="V30" s="20" t="n">
        <v>12.37051211</v>
      </c>
    </row>
    <row r="31" spans="1:22">
      <c r="A31" s="15" t="s">
        <v>506</v>
      </c>
      <c r="B31" s="17" t="n">
        <v>5456</v>
      </c>
      <c r="C31" s="18">
        <f>(127.0/B31*100)</f>
        <v/>
      </c>
      <c r="D31" s="19" t="n">
        <v>5329</v>
      </c>
      <c r="E31" s="18" t="n">
        <v>505.84027808</v>
      </c>
      <c r="F31" s="20" t="n">
        <v>2.23296936</v>
      </c>
      <c r="G31" s="18" t="n">
        <v>485.39530275</v>
      </c>
      <c r="H31" s="20" t="n">
        <v>5.23563946</v>
      </c>
      <c r="I31" s="18" t="n">
        <v>458.00001142</v>
      </c>
      <c r="J31" s="20" t="n">
        <v>9.234137309999999</v>
      </c>
      <c r="K31" s="18" t="n">
        <v>421.17244573</v>
      </c>
      <c r="L31" s="20" t="n">
        <v>12.07443841</v>
      </c>
      <c r="M31" s="18" t="s">
        <v>481</v>
      </c>
      <c r="N31" s="20" t="s">
        <v>481</v>
      </c>
      <c r="O31" s="18" t="s">
        <v>481</v>
      </c>
      <c r="P31" s="20" t="s">
        <v>481</v>
      </c>
      <c r="Q31" s="18" t="s">
        <v>481</v>
      </c>
      <c r="R31" s="20" t="s">
        <v>481</v>
      </c>
      <c r="S31" s="18" t="s">
        <v>481</v>
      </c>
      <c r="T31" s="20" t="s">
        <v>481</v>
      </c>
      <c r="U31" s="18" t="n">
        <v>406.98876549</v>
      </c>
      <c r="V31" s="20" t="n">
        <v>8.67815515</v>
      </c>
    </row>
    <row r="32" spans="1:22">
      <c r="A32" s="15" t="s">
        <v>507</v>
      </c>
      <c r="B32" s="17" t="n">
        <v>4478</v>
      </c>
      <c r="C32" s="18">
        <f>(5.0/B32*100)</f>
        <v/>
      </c>
      <c r="D32" s="19" t="n">
        <v>4473</v>
      </c>
      <c r="E32" s="18" t="n">
        <v>504.48085442</v>
      </c>
      <c r="F32" s="20" t="n">
        <v>2.65344953</v>
      </c>
      <c r="G32" s="18" t="n">
        <v>490.595198</v>
      </c>
      <c r="H32" s="20" t="n">
        <v>5.92141752</v>
      </c>
      <c r="I32" s="18" t="n">
        <v>470.9875618</v>
      </c>
      <c r="J32" s="20" t="n">
        <v>11.38378882</v>
      </c>
      <c r="K32" s="18" t="n">
        <v>465.10735061</v>
      </c>
      <c r="L32" s="20" t="n">
        <v>11.72909239</v>
      </c>
      <c r="M32" s="18" t="s">
        <v>481</v>
      </c>
      <c r="N32" s="20" t="s">
        <v>481</v>
      </c>
      <c r="O32" s="18" t="s">
        <v>481</v>
      </c>
      <c r="P32" s="20" t="s">
        <v>481</v>
      </c>
      <c r="Q32" s="18" t="s">
        <v>481</v>
      </c>
      <c r="R32" s="20" t="s">
        <v>481</v>
      </c>
      <c r="S32" s="18" t="s">
        <v>481</v>
      </c>
      <c r="T32" s="20" t="s">
        <v>481</v>
      </c>
      <c r="U32" s="18" t="n">
        <v>429.45570933</v>
      </c>
      <c r="V32" s="20" t="n">
        <v>17.7307862</v>
      </c>
    </row>
    <row r="33" spans="1:22">
      <c r="A33" s="15" t="s">
        <v>508</v>
      </c>
      <c r="B33" s="17" t="n">
        <v>7325</v>
      </c>
      <c r="C33" s="18">
        <f>(76.0/B33*100)</f>
        <v/>
      </c>
      <c r="D33" s="19" t="n">
        <v>7249</v>
      </c>
      <c r="E33" s="18" t="n">
        <v>506.54609419</v>
      </c>
      <c r="F33" s="20" t="n">
        <v>2.3366781</v>
      </c>
      <c r="G33" s="18" t="n">
        <v>484.27354207</v>
      </c>
      <c r="H33" s="20" t="n">
        <v>5.30378897</v>
      </c>
      <c r="I33" s="18" t="n">
        <v>449.65566083</v>
      </c>
      <c r="J33" s="20" t="n">
        <v>8.53389771</v>
      </c>
      <c r="K33" s="18" t="n">
        <v>428.59338481</v>
      </c>
      <c r="L33" s="20" t="n">
        <v>13.54632623</v>
      </c>
      <c r="M33" s="18" t="s">
        <v>481</v>
      </c>
      <c r="N33" s="20" t="s">
        <v>481</v>
      </c>
      <c r="O33" s="18" t="s">
        <v>481</v>
      </c>
      <c r="P33" s="20" t="s">
        <v>481</v>
      </c>
      <c r="Q33" s="18" t="s">
        <v>481</v>
      </c>
      <c r="R33" s="20" t="s">
        <v>481</v>
      </c>
      <c r="S33" s="18" t="s">
        <v>481</v>
      </c>
      <c r="T33" s="20" t="s">
        <v>481</v>
      </c>
      <c r="U33" s="18" t="n">
        <v>400.6072461</v>
      </c>
      <c r="V33" s="20" t="n">
        <v>12.87557039</v>
      </c>
    </row>
    <row r="34" spans="1:22">
      <c r="A34" s="15" t="s">
        <v>509</v>
      </c>
      <c r="B34" s="17" t="n">
        <v>6350</v>
      </c>
      <c r="C34" s="18">
        <f>(40.0/B34*100)</f>
        <v/>
      </c>
      <c r="D34" s="19" t="n">
        <v>6310</v>
      </c>
      <c r="E34" s="18" t="n">
        <v>473.71391287</v>
      </c>
      <c r="F34" s="20" t="n">
        <v>2.52951866</v>
      </c>
      <c r="G34" s="18" t="n">
        <v>441.65536839</v>
      </c>
      <c r="H34" s="20" t="n">
        <v>5.66998167</v>
      </c>
      <c r="I34" s="18" t="n">
        <v>421.21242209</v>
      </c>
      <c r="J34" s="20" t="n">
        <v>10.49193868</v>
      </c>
      <c r="K34" s="18" t="n">
        <v>417.61316882</v>
      </c>
      <c r="L34" s="20" t="n">
        <v>7.96867135</v>
      </c>
      <c r="M34" s="18" t="s">
        <v>481</v>
      </c>
      <c r="N34" s="20" t="s">
        <v>481</v>
      </c>
      <c r="O34" s="18" t="s">
        <v>481</v>
      </c>
      <c r="P34" s="20" t="s">
        <v>481</v>
      </c>
      <c r="Q34" s="18" t="n">
        <v>306.56969545</v>
      </c>
      <c r="R34" s="20" t="n">
        <v>10.27624616</v>
      </c>
      <c r="S34" s="18" t="s">
        <v>481</v>
      </c>
      <c r="T34" s="20" t="s">
        <v>481</v>
      </c>
      <c r="U34" s="18" t="n">
        <v>359.93458251</v>
      </c>
      <c r="V34" s="20" t="n">
        <v>11.96911797</v>
      </c>
    </row>
    <row r="35" spans="1:22">
      <c r="A35" s="15" t="s">
        <v>510</v>
      </c>
      <c r="B35" s="17" t="n">
        <v>6406</v>
      </c>
      <c r="C35" s="18">
        <f>(42.0/B35*100)</f>
        <v/>
      </c>
      <c r="D35" s="19" t="n">
        <v>6364</v>
      </c>
      <c r="E35" s="18" t="n">
        <v>519.5502396000001</v>
      </c>
      <c r="F35" s="20" t="n">
        <v>1.46934234</v>
      </c>
      <c r="G35" s="18" t="n">
        <v>486.02796023</v>
      </c>
      <c r="H35" s="20" t="n">
        <v>6.91732201</v>
      </c>
      <c r="I35" s="18" t="n">
        <v>454.09920564</v>
      </c>
      <c r="J35" s="20" t="n">
        <v>10.70615961</v>
      </c>
      <c r="K35" s="18" t="n">
        <v>441.3619132</v>
      </c>
      <c r="L35" s="20" t="n">
        <v>12.09667259</v>
      </c>
      <c r="M35" s="18" t="s">
        <v>481</v>
      </c>
      <c r="N35" s="20" t="s">
        <v>481</v>
      </c>
      <c r="O35" s="18" t="s">
        <v>481</v>
      </c>
      <c r="P35" s="20" t="s">
        <v>481</v>
      </c>
      <c r="Q35" s="18" t="n">
        <v>374.85244494</v>
      </c>
      <c r="R35" s="20" t="n">
        <v>5.84040672</v>
      </c>
      <c r="S35" s="18" t="s">
        <v>481</v>
      </c>
      <c r="T35" s="20" t="s">
        <v>481</v>
      </c>
      <c r="U35" s="18" t="n">
        <v>426.45566572</v>
      </c>
      <c r="V35" s="20" t="n">
        <v>14.59972917</v>
      </c>
    </row>
    <row r="36" spans="1:22">
      <c r="A36" s="15" t="s">
        <v>511</v>
      </c>
      <c r="B36" s="17" t="n">
        <v>6736</v>
      </c>
      <c r="C36" s="18">
        <f>(33.0/B36*100)</f>
        <v/>
      </c>
      <c r="D36" s="19" t="n">
        <v>6703</v>
      </c>
      <c r="E36" s="18" t="n">
        <v>495.80048301</v>
      </c>
      <c r="F36" s="20" t="n">
        <v>2.00894854</v>
      </c>
      <c r="G36" s="18" t="n">
        <v>484.406534</v>
      </c>
      <c r="H36" s="20" t="n">
        <v>6.00749373</v>
      </c>
      <c r="I36" s="18" t="n">
        <v>483.19047459</v>
      </c>
      <c r="J36" s="20" t="n">
        <v>11.4821736</v>
      </c>
      <c r="K36" s="18" t="n">
        <v>413.09131459</v>
      </c>
      <c r="L36" s="20" t="n">
        <v>11.22868044</v>
      </c>
      <c r="M36" s="18" t="s">
        <v>481</v>
      </c>
      <c r="N36" s="20" t="s">
        <v>481</v>
      </c>
      <c r="O36" s="18" t="s">
        <v>481</v>
      </c>
      <c r="P36" s="20" t="s">
        <v>481</v>
      </c>
      <c r="Q36" s="18" t="s">
        <v>481</v>
      </c>
      <c r="R36" s="20" t="s">
        <v>481</v>
      </c>
      <c r="S36" s="18" t="s">
        <v>481</v>
      </c>
      <c r="T36" s="20" t="s">
        <v>481</v>
      </c>
      <c r="U36" s="18" t="n">
        <v>404.08800246</v>
      </c>
      <c r="V36" s="20" t="n">
        <v>14.16288027</v>
      </c>
    </row>
    <row r="37" spans="1:22">
      <c r="A37" s="15" t="s">
        <v>512</v>
      </c>
      <c r="B37" s="17" t="n">
        <v>5458</v>
      </c>
      <c r="C37" s="18">
        <f>(69.0/B37*100)</f>
        <v/>
      </c>
      <c r="D37" s="19" t="n">
        <v>5389</v>
      </c>
      <c r="E37" s="18" t="n">
        <v>501.93250926</v>
      </c>
      <c r="F37" s="20" t="n">
        <v>3.38294644</v>
      </c>
      <c r="G37" s="18" t="n">
        <v>481.14057537</v>
      </c>
      <c r="H37" s="20" t="n">
        <v>7.00144099</v>
      </c>
      <c r="I37" s="18" t="n">
        <v>440.10307276</v>
      </c>
      <c r="J37" s="20" t="n">
        <v>9.763044109999999</v>
      </c>
      <c r="K37" s="18" t="n">
        <v>447.35394917</v>
      </c>
      <c r="L37" s="20" t="n">
        <v>12.78501168</v>
      </c>
      <c r="M37" s="18" t="s">
        <v>481</v>
      </c>
      <c r="N37" s="20" t="s">
        <v>481</v>
      </c>
      <c r="O37" s="18" t="s">
        <v>481</v>
      </c>
      <c r="P37" s="20" t="s">
        <v>481</v>
      </c>
      <c r="Q37" s="18" t="s">
        <v>481</v>
      </c>
      <c r="R37" s="20" t="s">
        <v>481</v>
      </c>
      <c r="S37" s="18" t="s">
        <v>481</v>
      </c>
      <c r="T37" s="20" t="s">
        <v>481</v>
      </c>
      <c r="U37" s="18" t="n">
        <v>374.86452614</v>
      </c>
      <c r="V37" s="20" t="n">
        <v>9.18802597</v>
      </c>
    </row>
    <row r="38" spans="1:22">
      <c r="A38" s="15" t="s">
        <v>513</v>
      </c>
      <c r="B38" s="17" t="n">
        <v>5860</v>
      </c>
      <c r="C38" s="18">
        <f>(17.0/B38*100)</f>
        <v/>
      </c>
      <c r="D38" s="19" t="n">
        <v>5843</v>
      </c>
      <c r="E38" s="18" t="n">
        <v>511.04220748</v>
      </c>
      <c r="F38" s="20" t="n">
        <v>2.83566564</v>
      </c>
      <c r="G38" s="18" t="n">
        <v>489.91230047</v>
      </c>
      <c r="H38" s="20" t="n">
        <v>6.87804866</v>
      </c>
      <c r="I38" s="18" t="n">
        <v>449.42690612</v>
      </c>
      <c r="J38" s="20" t="n">
        <v>11.61262345</v>
      </c>
      <c r="K38" s="18" t="n">
        <v>459.6629884</v>
      </c>
      <c r="L38" s="20" t="n">
        <v>17.00695547</v>
      </c>
      <c r="M38" s="18" t="s">
        <v>481</v>
      </c>
      <c r="N38" s="20" t="s">
        <v>481</v>
      </c>
      <c r="O38" s="18" t="s">
        <v>481</v>
      </c>
      <c r="P38" s="20" t="s">
        <v>481</v>
      </c>
      <c r="Q38" s="18" t="s">
        <v>481</v>
      </c>
      <c r="R38" s="20" t="s">
        <v>481</v>
      </c>
      <c r="S38" s="18" t="s">
        <v>481</v>
      </c>
      <c r="T38" s="20" t="s">
        <v>481</v>
      </c>
      <c r="U38" s="18" t="n">
        <v>389.57254193</v>
      </c>
      <c r="V38" s="20" t="n">
        <v>9.384492610000001</v>
      </c>
    </row>
    <row r="39" spans="1:22">
      <c r="A39" s="15" t="s">
        <v>514</v>
      </c>
      <c r="B39" s="17" t="n">
        <v>5895</v>
      </c>
      <c r="C39" s="18">
        <f>(32.0/B39*100)</f>
        <v/>
      </c>
      <c r="D39" s="19" t="n">
        <v>5863</v>
      </c>
      <c r="E39" s="18" t="n">
        <v>429.25713063</v>
      </c>
      <c r="F39" s="20" t="n">
        <v>4.0336761</v>
      </c>
      <c r="G39" s="18" t="n">
        <v>421.91633708</v>
      </c>
      <c r="H39" s="20" t="n">
        <v>6.14625346</v>
      </c>
      <c r="I39" s="18" t="n">
        <v>408.49593947</v>
      </c>
      <c r="J39" s="20" t="n">
        <v>8.30894924</v>
      </c>
      <c r="K39" s="18" t="n">
        <v>396.40474799</v>
      </c>
      <c r="L39" s="20" t="n">
        <v>7.51627017</v>
      </c>
      <c r="M39" s="18" t="s">
        <v>481</v>
      </c>
      <c r="N39" s="20" t="s">
        <v>481</v>
      </c>
      <c r="O39" s="18" t="s">
        <v>481</v>
      </c>
      <c r="P39" s="20" t="s">
        <v>481</v>
      </c>
      <c r="Q39" s="18" t="s">
        <v>481</v>
      </c>
      <c r="R39" s="20" t="s">
        <v>481</v>
      </c>
      <c r="S39" s="18" t="s">
        <v>481</v>
      </c>
      <c r="T39" s="20" t="s">
        <v>481</v>
      </c>
      <c r="U39" s="18" t="n">
        <v>357.94596663</v>
      </c>
      <c r="V39" s="20" t="n">
        <v>8.808350819999999</v>
      </c>
    </row>
    <row r="40" spans="1:22">
      <c r="A40" s="15" t="s">
        <v>515</v>
      </c>
      <c r="B40" s="17" t="n">
        <v>14157</v>
      </c>
      <c r="C40" s="18">
        <f>(298.0/B40*100)</f>
        <v/>
      </c>
      <c r="D40" s="19" t="n">
        <v>13859</v>
      </c>
      <c r="E40" s="18" t="n">
        <v>516.75752728</v>
      </c>
      <c r="F40" s="20" t="n">
        <v>2.69192884</v>
      </c>
      <c r="G40" s="18" t="n">
        <v>500.53419233</v>
      </c>
      <c r="H40" s="20" t="n">
        <v>4.5976128</v>
      </c>
      <c r="I40" s="18" t="n">
        <v>490.76965414</v>
      </c>
      <c r="J40" s="20" t="n">
        <v>6.59711505</v>
      </c>
      <c r="K40" s="18" t="n">
        <v>459.93319671</v>
      </c>
      <c r="L40" s="20" t="n">
        <v>7.70725232</v>
      </c>
      <c r="M40" s="18" t="s">
        <v>481</v>
      </c>
      <c r="N40" s="20" t="s">
        <v>481</v>
      </c>
      <c r="O40" s="18" t="s">
        <v>481</v>
      </c>
      <c r="P40" s="20" t="s">
        <v>481</v>
      </c>
      <c r="Q40" s="18" t="s">
        <v>481</v>
      </c>
      <c r="R40" s="20" t="s">
        <v>481</v>
      </c>
      <c r="S40" s="18" t="s">
        <v>481</v>
      </c>
      <c r="T40" s="20" t="s">
        <v>481</v>
      </c>
      <c r="U40" s="18" t="n">
        <v>408.49154813</v>
      </c>
      <c r="V40" s="20" t="n">
        <v>10.10875796</v>
      </c>
    </row>
    <row r="41" spans="1:22">
      <c r="A41" s="15" t="s">
        <v>516</v>
      </c>
      <c r="B41" s="17" t="n">
        <v>5712</v>
      </c>
      <c r="C41" s="18">
        <f>(40.0/B41*100)</f>
        <v/>
      </c>
      <c r="D41" s="19" t="n">
        <v>5672</v>
      </c>
      <c r="E41" s="18" t="n">
        <v>504.15694886</v>
      </c>
      <c r="F41" s="20" t="n">
        <v>3.09125635</v>
      </c>
      <c r="G41" s="18" t="n">
        <v>483.03340876</v>
      </c>
      <c r="H41" s="20" t="n">
        <v>5.51623937</v>
      </c>
      <c r="I41" s="18" t="n">
        <v>456.33037487</v>
      </c>
      <c r="J41" s="20" t="n">
        <v>7.33113493</v>
      </c>
      <c r="K41" s="18" t="n">
        <v>444.33838596</v>
      </c>
      <c r="L41" s="20" t="n">
        <v>8.942943440000001</v>
      </c>
      <c r="M41" s="18" t="s">
        <v>481</v>
      </c>
      <c r="N41" s="20" t="s">
        <v>481</v>
      </c>
      <c r="O41" s="18" t="s">
        <v>481</v>
      </c>
      <c r="P41" s="20" t="s">
        <v>481</v>
      </c>
      <c r="Q41" s="18" t="n">
        <v>387.44235424</v>
      </c>
      <c r="R41" s="20" t="n">
        <v>14.52510266</v>
      </c>
      <c r="S41" s="18" t="s">
        <v>481</v>
      </c>
      <c r="T41" s="20" t="s">
        <v>481</v>
      </c>
      <c r="U41" s="18" t="n">
        <v>392.48115036</v>
      </c>
      <c r="V41" s="20" t="n">
        <v>15.18814553</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n">
        <v>427.2249827</v>
      </c>
      <c r="R44" s="20" t="n">
        <v>3.27779243</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(1434.0/B46*100)</f>
        <v/>
      </c>
      <c r="D46" s="19" t="n">
        <v>21707</v>
      </c>
      <c r="E46" s="18" t="n">
        <v>413.60790623</v>
      </c>
      <c r="F46" s="20" t="n">
        <v>2.429788</v>
      </c>
      <c r="G46" s="18" t="n">
        <v>394.23504488</v>
      </c>
      <c r="H46" s="20" t="n">
        <v>4.07422563</v>
      </c>
      <c r="I46" s="18" t="n">
        <v>367.81230997</v>
      </c>
      <c r="J46" s="20" t="n">
        <v>8.77885131</v>
      </c>
      <c r="K46" s="18" t="n">
        <v>362.76608994</v>
      </c>
      <c r="L46" s="20" t="n">
        <v>7.52630436</v>
      </c>
      <c r="M46" s="18" t="s">
        <v>481</v>
      </c>
      <c r="N46" s="20" t="s">
        <v>481</v>
      </c>
      <c r="O46" s="18" t="s">
        <v>481</v>
      </c>
      <c r="P46" s="20" t="s">
        <v>481</v>
      </c>
      <c r="Q46" s="18" t="s">
        <v>481</v>
      </c>
      <c r="R46" s="20" t="s">
        <v>481</v>
      </c>
      <c r="S46" s="18" t="s">
        <v>481</v>
      </c>
      <c r="T46" s="20" t="s">
        <v>481</v>
      </c>
      <c r="U46" s="18" t="n">
        <v>345.46484331</v>
      </c>
      <c r="V46" s="20" t="n">
        <v>3.06140879</v>
      </c>
    </row>
    <row r="47" spans="1:22">
      <c r="A47" s="15" t="s">
        <v>522</v>
      </c>
      <c r="B47" s="17" t="n">
        <v>5928</v>
      </c>
      <c r="C47" s="18">
        <f>(106.0/B47*100)</f>
        <v/>
      </c>
      <c r="D47" s="19" t="n">
        <v>5822</v>
      </c>
      <c r="E47" s="18" t="n">
        <v>462.22616253</v>
      </c>
      <c r="F47" s="20" t="n">
        <v>3.82106734</v>
      </c>
      <c r="G47" s="18" t="n">
        <v>442.18361881</v>
      </c>
      <c r="H47" s="20" t="n">
        <v>6.91839865</v>
      </c>
      <c r="I47" s="18" t="n">
        <v>392.56031983</v>
      </c>
      <c r="J47" s="20" t="n">
        <v>10.03528566</v>
      </c>
      <c r="K47" s="18" t="n">
        <v>390.940072</v>
      </c>
      <c r="L47" s="20" t="n">
        <v>9.49436433</v>
      </c>
      <c r="M47" s="18" t="s">
        <v>481</v>
      </c>
      <c r="N47" s="20" t="s">
        <v>481</v>
      </c>
      <c r="O47" s="18" t="s">
        <v>481</v>
      </c>
      <c r="P47" s="20" t="s">
        <v>481</v>
      </c>
      <c r="Q47" s="18" t="s">
        <v>481</v>
      </c>
      <c r="R47" s="20" t="s">
        <v>481</v>
      </c>
      <c r="S47" s="18" t="s">
        <v>481</v>
      </c>
      <c r="T47" s="20" t="s">
        <v>481</v>
      </c>
      <c r="U47" s="18" t="n">
        <v>339.92021301</v>
      </c>
      <c r="V47" s="20" t="n">
        <v>6.34738494</v>
      </c>
    </row>
    <row r="48" spans="1:22">
      <c r="A48" s="15" t="s">
        <v>523</v>
      </c>
      <c r="B48" s="17" t="n">
        <v>9841</v>
      </c>
      <c r="C48" s="18">
        <f>(7.0/B48*100)</f>
        <v/>
      </c>
      <c r="D48" s="19" t="n">
        <v>9834</v>
      </c>
      <c r="E48" s="18" t="n">
        <v>522.89956666</v>
      </c>
      <c r="F48" s="20" t="n">
        <v>4.63247251</v>
      </c>
      <c r="G48" s="18" t="n">
        <v>488.82746374</v>
      </c>
      <c r="H48" s="20" t="n">
        <v>7.07652916</v>
      </c>
      <c r="I48" s="18" t="n">
        <v>474.51041204</v>
      </c>
      <c r="J48" s="20" t="n">
        <v>13.08533253</v>
      </c>
      <c r="K48" s="18" t="n">
        <v>447.30385113</v>
      </c>
      <c r="L48" s="20" t="n">
        <v>12.67637321</v>
      </c>
      <c r="M48" s="18" t="s">
        <v>481</v>
      </c>
      <c r="N48" s="20" t="s">
        <v>481</v>
      </c>
      <c r="O48" s="18" t="s">
        <v>481</v>
      </c>
      <c r="P48" s="20" t="s">
        <v>481</v>
      </c>
      <c r="Q48" s="18" t="s">
        <v>481</v>
      </c>
      <c r="R48" s="20" t="s">
        <v>481</v>
      </c>
      <c r="S48" s="18" t="s">
        <v>481</v>
      </c>
      <c r="T48" s="20" t="s">
        <v>481</v>
      </c>
      <c r="U48" s="18" t="n">
        <v>459.94553509</v>
      </c>
      <c r="V48" s="20" t="n">
        <v>34.64666544</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(228.0/B50*100)</f>
        <v/>
      </c>
      <c r="D50" s="19" t="n">
        <v>11567</v>
      </c>
      <c r="E50" s="18" t="n">
        <v>419.6982878</v>
      </c>
      <c r="F50" s="20" t="n">
        <v>2.27700278</v>
      </c>
      <c r="G50" s="18" t="n">
        <v>411.78352067</v>
      </c>
      <c r="H50" s="20" t="n">
        <v>5.42289045</v>
      </c>
      <c r="I50" s="18" t="n">
        <v>363.73092937</v>
      </c>
      <c r="J50" s="20" t="n">
        <v>9.158087999999999</v>
      </c>
      <c r="K50" s="18" t="n">
        <v>365.76949724</v>
      </c>
      <c r="L50" s="20" t="n">
        <v>9.05348798</v>
      </c>
      <c r="M50" s="18" t="s">
        <v>481</v>
      </c>
      <c r="N50" s="20" t="s">
        <v>481</v>
      </c>
      <c r="O50" s="18" t="s">
        <v>481</v>
      </c>
      <c r="P50" s="20" t="s">
        <v>481</v>
      </c>
      <c r="Q50" s="18" t="s">
        <v>481</v>
      </c>
      <c r="R50" s="20" t="s">
        <v>481</v>
      </c>
      <c r="S50" s="18" t="s">
        <v>481</v>
      </c>
      <c r="T50" s="20" t="s">
        <v>481</v>
      </c>
      <c r="U50" s="18" t="n">
        <v>333.75001217</v>
      </c>
      <c r="V50" s="20" t="n">
        <v>9.19693339</v>
      </c>
    </row>
    <row r="51" spans="1:22">
      <c r="A51" s="15" t="s">
        <v>526</v>
      </c>
      <c r="B51" s="17" t="n">
        <v>6866</v>
      </c>
      <c r="C51" s="18">
        <f>(109.0/B51*100)</f>
        <v/>
      </c>
      <c r="D51" s="19" t="n">
        <v>6757</v>
      </c>
      <c r="E51" s="18" t="n">
        <v>421.8202174</v>
      </c>
      <c r="F51" s="20" t="n">
        <v>2.14480762</v>
      </c>
      <c r="G51" s="18" t="n">
        <v>423.72754187</v>
      </c>
      <c r="H51" s="20" t="n">
        <v>4.48557769</v>
      </c>
      <c r="I51" s="18" t="n">
        <v>415.31776056</v>
      </c>
      <c r="J51" s="20" t="n">
        <v>9.13384613</v>
      </c>
      <c r="K51" s="18" t="n">
        <v>419.7727567</v>
      </c>
      <c r="L51" s="20" t="n">
        <v>10.58194259</v>
      </c>
      <c r="M51" s="18" t="s">
        <v>481</v>
      </c>
      <c r="N51" s="20" t="s">
        <v>481</v>
      </c>
      <c r="O51" s="18" t="s">
        <v>481</v>
      </c>
      <c r="P51" s="20" t="s">
        <v>481</v>
      </c>
      <c r="Q51" s="18" t="n">
        <v>410.85572185</v>
      </c>
      <c r="R51" s="20" t="n">
        <v>3.7997542</v>
      </c>
      <c r="S51" s="18" t="s">
        <v>481</v>
      </c>
      <c r="T51" s="20" t="s">
        <v>481</v>
      </c>
      <c r="U51" s="18" t="n">
        <v>376.60027675</v>
      </c>
      <c r="V51" s="20" t="n">
        <v>8.823256649999999</v>
      </c>
    </row>
    <row r="52" spans="1:22">
      <c r="A52" s="15" t="s">
        <v>527</v>
      </c>
      <c r="B52" s="17" t="n">
        <v>5809</v>
      </c>
      <c r="C52" s="18">
        <f>(78.0/B52*100)</f>
        <v/>
      </c>
      <c r="D52" s="19" t="n">
        <v>5731</v>
      </c>
      <c r="E52" s="18" t="n">
        <v>480.30022444</v>
      </c>
      <c r="F52" s="20" t="n">
        <v>2.44652226</v>
      </c>
      <c r="G52" s="18" t="n">
        <v>457.04909664</v>
      </c>
      <c r="H52" s="20" t="n">
        <v>5.25588519</v>
      </c>
      <c r="I52" s="18" t="n">
        <v>442.46171157</v>
      </c>
      <c r="J52" s="20" t="n">
        <v>8.965011280000001</v>
      </c>
      <c r="K52" s="18" t="n">
        <v>419.60835249</v>
      </c>
      <c r="L52" s="20" t="n">
        <v>10.9492408</v>
      </c>
      <c r="M52" s="18" t="s">
        <v>481</v>
      </c>
      <c r="N52" s="20" t="s">
        <v>481</v>
      </c>
      <c r="O52" s="18" t="s">
        <v>481</v>
      </c>
      <c r="P52" s="20" t="s">
        <v>481</v>
      </c>
      <c r="Q52" s="18" t="s">
        <v>481</v>
      </c>
      <c r="R52" s="20" t="s">
        <v>481</v>
      </c>
      <c r="S52" s="18" t="s">
        <v>481</v>
      </c>
      <c r="T52" s="20" t="s">
        <v>481</v>
      </c>
      <c r="U52" s="18" t="n">
        <v>366.64396244</v>
      </c>
      <c r="V52" s="20" t="n">
        <v>16.47469225</v>
      </c>
    </row>
    <row r="53" spans="1:22">
      <c r="A53" s="15" t="s">
        <v>528</v>
      </c>
      <c r="B53" s="17" t="n">
        <v>5571</v>
      </c>
      <c r="C53" s="18">
        <f>(85.0/B53*100)</f>
        <v/>
      </c>
      <c r="D53" s="19" t="n">
        <v>5486</v>
      </c>
      <c r="E53" s="18" t="n">
        <v>442.7532663</v>
      </c>
      <c r="F53" s="20" t="n">
        <v>1.51482507</v>
      </c>
      <c r="G53" s="18" t="n">
        <v>408.9744865</v>
      </c>
      <c r="H53" s="20" t="n">
        <v>4.09058819</v>
      </c>
      <c r="I53" s="18" t="n">
        <v>375.61674567</v>
      </c>
      <c r="J53" s="20" t="n">
        <v>7.23956144</v>
      </c>
      <c r="K53" s="18" t="n">
        <v>394.19350357</v>
      </c>
      <c r="L53" s="20" t="n">
        <v>9.37628628</v>
      </c>
      <c r="M53" s="18" t="s">
        <v>481</v>
      </c>
      <c r="N53" s="20" t="s">
        <v>481</v>
      </c>
      <c r="O53" s="18" t="s">
        <v>481</v>
      </c>
      <c r="P53" s="20" t="s">
        <v>481</v>
      </c>
      <c r="Q53" s="18" t="s">
        <v>481</v>
      </c>
      <c r="R53" s="20" t="s">
        <v>481</v>
      </c>
      <c r="S53" s="18" t="s">
        <v>481</v>
      </c>
      <c r="T53" s="20" t="s">
        <v>481</v>
      </c>
      <c r="U53" s="18" t="n">
        <v>339.98400305</v>
      </c>
      <c r="V53" s="20" t="n">
        <v>6.60623783</v>
      </c>
    </row>
    <row r="54" spans="1:22">
      <c r="A54" s="15" t="s">
        <v>529</v>
      </c>
      <c r="B54" s="17" t="n">
        <v>4740</v>
      </c>
      <c r="C54" s="18">
        <f>(127.0/B54*100)</f>
        <v/>
      </c>
      <c r="D54" s="19" t="n">
        <v>4613</v>
      </c>
      <c r="E54" s="18" t="n">
        <v>340.07131201</v>
      </c>
      <c r="F54" s="20" t="n">
        <v>2.58096001</v>
      </c>
      <c r="G54" s="18" t="n">
        <v>344.46590801</v>
      </c>
      <c r="H54" s="20" t="n">
        <v>7.32466921</v>
      </c>
      <c r="I54" s="18" t="n">
        <v>310.10668943</v>
      </c>
      <c r="J54" s="20" t="n">
        <v>7.75656908</v>
      </c>
      <c r="K54" s="18" t="n">
        <v>317.66969746</v>
      </c>
      <c r="L54" s="20" t="n">
        <v>6.68766988</v>
      </c>
      <c r="M54" s="18" t="s">
        <v>481</v>
      </c>
      <c r="N54" s="20" t="s">
        <v>481</v>
      </c>
      <c r="O54" s="18" t="s">
        <v>481</v>
      </c>
      <c r="P54" s="20" t="s">
        <v>481</v>
      </c>
      <c r="Q54" s="18" t="s">
        <v>481</v>
      </c>
      <c r="R54" s="20" t="s">
        <v>481</v>
      </c>
      <c r="S54" s="18" t="s">
        <v>481</v>
      </c>
      <c r="T54" s="20" t="s">
        <v>481</v>
      </c>
      <c r="U54" s="18" t="n">
        <v>266.41065334</v>
      </c>
      <c r="V54" s="20" t="n">
        <v>4.21319408</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527.59364184</v>
      </c>
      <c r="F56" s="20" t="n">
        <v>2.54801168</v>
      </c>
      <c r="G56" s="18" t="n">
        <v>514.46247321</v>
      </c>
      <c r="H56" s="20" t="n">
        <v>5.06261964</v>
      </c>
      <c r="I56" s="18" t="n">
        <v>488.93294623</v>
      </c>
      <c r="J56" s="20" t="n">
        <v>7.74453403</v>
      </c>
      <c r="K56" s="18" t="n">
        <v>488.23324116</v>
      </c>
      <c r="L56" s="20" t="n">
        <v>7.745738</v>
      </c>
      <c r="M56" s="18" t="s">
        <v>481</v>
      </c>
      <c r="N56" s="20" t="s">
        <v>481</v>
      </c>
      <c r="O56" s="18" t="s">
        <v>481</v>
      </c>
      <c r="P56" s="20" t="s">
        <v>481</v>
      </c>
      <c r="Q56" s="18" t="s">
        <v>481</v>
      </c>
      <c r="R56" s="20" t="s">
        <v>481</v>
      </c>
      <c r="S56" s="18" t="s">
        <v>481</v>
      </c>
      <c r="T56" s="20" t="s">
        <v>481</v>
      </c>
      <c r="U56" s="18" t="n">
        <v>476.45071697</v>
      </c>
      <c r="V56" s="20" t="n">
        <v>19.49497798</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(139.0/B61*100)</f>
        <v/>
      </c>
      <c r="D61" s="19" t="n">
        <v>6386</v>
      </c>
      <c r="E61" s="18" t="n">
        <v>482.68238418</v>
      </c>
      <c r="F61" s="20" t="n">
        <v>2.57479993</v>
      </c>
      <c r="G61" s="18" t="n">
        <v>466.29805778</v>
      </c>
      <c r="H61" s="20" t="n">
        <v>4.15284745</v>
      </c>
      <c r="I61" s="18" t="n">
        <v>422.17594391</v>
      </c>
      <c r="J61" s="20" t="n">
        <v>9.15907638</v>
      </c>
      <c r="K61" s="18" t="n">
        <v>407.2889545</v>
      </c>
      <c r="L61" s="20" t="n">
        <v>10.64489618</v>
      </c>
      <c r="M61" s="18" t="s">
        <v>481</v>
      </c>
      <c r="N61" s="20" t="s">
        <v>481</v>
      </c>
      <c r="O61" s="18" t="s">
        <v>481</v>
      </c>
      <c r="P61" s="20" t="s">
        <v>481</v>
      </c>
      <c r="Q61" s="18" t="s">
        <v>481</v>
      </c>
      <c r="R61" s="20" t="s">
        <v>481</v>
      </c>
      <c r="S61" s="18" t="s">
        <v>481</v>
      </c>
      <c r="T61" s="20" t="s">
        <v>481</v>
      </c>
      <c r="U61" s="18" t="n">
        <v>382.10225604</v>
      </c>
      <c r="V61" s="20" t="n">
        <v>9.26361618</v>
      </c>
    </row>
    <row r="62" spans="1:22">
      <c r="A62" s="15" t="s">
        <v>537</v>
      </c>
      <c r="B62" s="17" t="n">
        <v>4476</v>
      </c>
      <c r="C62" s="18">
        <f>(3.0/B62*100)</f>
        <v/>
      </c>
      <c r="D62" s="19" t="n">
        <v>4473</v>
      </c>
      <c r="E62" s="18" t="n">
        <v>535.15948857</v>
      </c>
      <c r="F62" s="20" t="n">
        <v>1.11193248</v>
      </c>
      <c r="G62" s="18" t="n">
        <v>509.67050377</v>
      </c>
      <c r="H62" s="20" t="n">
        <v>3.61364896</v>
      </c>
      <c r="I62" s="18" t="n">
        <v>480.78074553</v>
      </c>
      <c r="J62" s="20" t="n">
        <v>6.75245775</v>
      </c>
      <c r="K62" s="18" t="n">
        <v>458.48773522</v>
      </c>
      <c r="L62" s="20" t="n">
        <v>9.123873250000001</v>
      </c>
      <c r="M62" s="18" t="s">
        <v>481</v>
      </c>
      <c r="N62" s="20" t="s">
        <v>481</v>
      </c>
      <c r="O62" s="18" t="s">
        <v>481</v>
      </c>
      <c r="P62" s="20" t="s">
        <v>481</v>
      </c>
      <c r="Q62" s="18" t="s">
        <v>481</v>
      </c>
      <c r="R62" s="20" t="s">
        <v>481</v>
      </c>
      <c r="S62" s="18" t="s">
        <v>481</v>
      </c>
      <c r="T62" s="20" t="s">
        <v>481</v>
      </c>
      <c r="U62" s="18" t="n">
        <v>522.61781684</v>
      </c>
      <c r="V62" s="20" t="n">
        <v>24.04112934</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(77.0/B66*100)</f>
        <v/>
      </c>
      <c r="D66" s="19" t="n">
        <v>5588</v>
      </c>
      <c r="E66" s="18" t="n">
        <v>418.68418683</v>
      </c>
      <c r="F66" s="20" t="n">
        <v>1.14943848</v>
      </c>
      <c r="G66" s="18" t="n">
        <v>415.12796758</v>
      </c>
      <c r="H66" s="20" t="n">
        <v>5.14428117</v>
      </c>
      <c r="I66" s="18" t="n">
        <v>382.9277698</v>
      </c>
      <c r="J66" s="20" t="n">
        <v>7.91863891</v>
      </c>
      <c r="K66" s="18" t="n">
        <v>384.87300252</v>
      </c>
      <c r="L66" s="20" t="n">
        <v>6.67328065</v>
      </c>
      <c r="M66" s="18" t="s">
        <v>481</v>
      </c>
      <c r="N66" s="20" t="s">
        <v>481</v>
      </c>
      <c r="O66" s="18" t="s">
        <v>481</v>
      </c>
      <c r="P66" s="20" t="s">
        <v>481</v>
      </c>
      <c r="Q66" s="18" t="s">
        <v>481</v>
      </c>
      <c r="R66" s="20" t="s">
        <v>481</v>
      </c>
      <c r="S66" s="18" t="s">
        <v>481</v>
      </c>
      <c r="T66" s="20" t="s">
        <v>481</v>
      </c>
      <c r="U66" s="18" t="n">
        <v>339.18854369</v>
      </c>
      <c r="V66" s="20" t="n">
        <v>4.8313199</v>
      </c>
    </row>
    <row r="67" spans="1:22">
      <c r="A67" s="15" t="s">
        <v>542</v>
      </c>
      <c r="B67" s="17" t="n">
        <v>6971</v>
      </c>
      <c r="C67" s="18">
        <f>(146.0/B67*100)</f>
        <v/>
      </c>
      <c r="D67" s="19" t="n">
        <v>6825</v>
      </c>
      <c r="E67" s="18" t="n">
        <v>403.14595519</v>
      </c>
      <c r="F67" s="20" t="n">
        <v>2.3929137</v>
      </c>
      <c r="G67" s="18" t="n">
        <v>383.53404344</v>
      </c>
      <c r="H67" s="20" t="n">
        <v>5.3714869</v>
      </c>
      <c r="I67" s="18" t="n">
        <v>355.18884541</v>
      </c>
      <c r="J67" s="20" t="n">
        <v>10.16354226</v>
      </c>
      <c r="K67" s="18" t="n">
        <v>345.7131154</v>
      </c>
      <c r="L67" s="20" t="n">
        <v>11.20749202</v>
      </c>
      <c r="M67" s="18" t="s">
        <v>481</v>
      </c>
      <c r="N67" s="20" t="s">
        <v>481</v>
      </c>
      <c r="O67" s="18" t="s">
        <v>481</v>
      </c>
      <c r="P67" s="20" t="s">
        <v>481</v>
      </c>
      <c r="Q67" s="18" t="s">
        <v>481</v>
      </c>
      <c r="R67" s="20" t="s">
        <v>481</v>
      </c>
      <c r="S67" s="18" t="s">
        <v>481</v>
      </c>
      <c r="T67" s="20" t="s">
        <v>481</v>
      </c>
      <c r="U67" s="18" t="n">
        <v>307.80267427</v>
      </c>
      <c r="V67" s="20" t="n">
        <v>6.82657923</v>
      </c>
    </row>
    <row r="68" spans="1:22">
      <c r="A68" s="15" t="s">
        <v>543</v>
      </c>
      <c r="B68" s="17" t="n">
        <v>12083</v>
      </c>
      <c r="C68" s="18">
        <f>(26.0/B68*100)</f>
        <v/>
      </c>
      <c r="D68" s="19" t="n">
        <v>12057</v>
      </c>
      <c r="E68" s="18" t="n">
        <v>437.76490756</v>
      </c>
      <c r="F68" s="20" t="n">
        <v>1.23678944</v>
      </c>
      <c r="G68" s="18" t="n">
        <v>401.08311043</v>
      </c>
      <c r="H68" s="20" t="n">
        <v>2.75806486</v>
      </c>
      <c r="I68" s="18" t="n">
        <v>349.2086813</v>
      </c>
      <c r="J68" s="20" t="n">
        <v>3.75986667</v>
      </c>
      <c r="K68" s="18" t="n">
        <v>359.03144282</v>
      </c>
      <c r="L68" s="20" t="n">
        <v>4.81051339</v>
      </c>
      <c r="M68" s="18" t="s">
        <v>481</v>
      </c>
      <c r="N68" s="20" t="s">
        <v>481</v>
      </c>
      <c r="O68" s="18" t="s">
        <v>481</v>
      </c>
      <c r="P68" s="20" t="s">
        <v>481</v>
      </c>
      <c r="Q68" s="18" t="s">
        <v>481</v>
      </c>
      <c r="R68" s="20" t="s">
        <v>481</v>
      </c>
      <c r="S68" s="18" t="s">
        <v>481</v>
      </c>
      <c r="T68" s="20" t="s">
        <v>481</v>
      </c>
      <c r="U68" s="18" t="n">
        <v>332.58855417</v>
      </c>
      <c r="V68" s="20" t="n">
        <v>3.3570814</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491.00241547</v>
      </c>
      <c r="F70" s="20" t="n">
        <v>2.69245776</v>
      </c>
      <c r="G70" s="18" t="n">
        <v>482.54360849</v>
      </c>
      <c r="H70" s="20" t="n">
        <v>5.95721037</v>
      </c>
      <c r="I70" s="18" t="n">
        <v>463.40046767</v>
      </c>
      <c r="J70" s="20" t="n">
        <v>9.67708983</v>
      </c>
      <c r="K70" s="18" t="n">
        <v>485.38901759</v>
      </c>
      <c r="L70" s="20" t="n">
        <v>11.31643872</v>
      </c>
      <c r="M70" s="18" t="s">
        <v>481</v>
      </c>
      <c r="N70" s="20" t="s">
        <v>481</v>
      </c>
      <c r="O70" s="18" t="s">
        <v>481</v>
      </c>
      <c r="P70" s="20" t="s">
        <v>481</v>
      </c>
      <c r="Q70" s="18" t="s">
        <v>481</v>
      </c>
      <c r="R70" s="20" t="s">
        <v>481</v>
      </c>
      <c r="S70" s="18" t="s">
        <v>481</v>
      </c>
      <c r="T70" s="20" t="s">
        <v>481</v>
      </c>
      <c r="U70" s="18" t="n">
        <v>419.37466649</v>
      </c>
      <c r="V70" s="20" t="n">
        <v>9.90479015</v>
      </c>
    </row>
    <row r="71" spans="1:22">
      <c r="A71" s="15" t="s">
        <v>546</v>
      </c>
      <c r="B71" s="17" t="n">
        <v>6115</v>
      </c>
      <c r="C71" s="18">
        <f>(17.0/B71*100)</f>
        <v/>
      </c>
      <c r="D71" s="19" t="n">
        <v>6098</v>
      </c>
      <c r="E71" s="18" t="n">
        <v>562.18860519</v>
      </c>
      <c r="F71" s="20" t="n">
        <v>1.26437995</v>
      </c>
      <c r="G71" s="18" t="n">
        <v>526.01640378</v>
      </c>
      <c r="H71" s="20" t="n">
        <v>5.67272953</v>
      </c>
      <c r="I71" s="18" t="n">
        <v>483.14460157</v>
      </c>
      <c r="J71" s="20" t="n">
        <v>10.10319104</v>
      </c>
      <c r="K71" s="18" t="n">
        <v>504.87221221</v>
      </c>
      <c r="L71" s="20" t="n">
        <v>12.06848299</v>
      </c>
      <c r="M71" s="18" t="s">
        <v>481</v>
      </c>
      <c r="N71" s="20" t="s">
        <v>481</v>
      </c>
      <c r="O71" s="18" t="s">
        <v>481</v>
      </c>
      <c r="P71" s="20" t="s">
        <v>481</v>
      </c>
      <c r="Q71" s="18" t="s">
        <v>481</v>
      </c>
      <c r="R71" s="20" t="s">
        <v>481</v>
      </c>
      <c r="S71" s="18" t="s">
        <v>481</v>
      </c>
      <c r="T71" s="20" t="s">
        <v>481</v>
      </c>
      <c r="U71" s="18" t="n">
        <v>482.65297011</v>
      </c>
      <c r="V71" s="20" t="n">
        <v>29.06480942</v>
      </c>
    </row>
    <row r="72" spans="1:22">
      <c r="A72" s="15" t="s">
        <v>547</v>
      </c>
      <c r="B72" s="17" t="n">
        <v>7708</v>
      </c>
      <c r="C72" s="18">
        <f>(5.0/B72*100)</f>
        <v/>
      </c>
      <c r="D72" s="19" t="n">
        <v>7703</v>
      </c>
      <c r="E72" s="18" t="n">
        <v>533.74332119</v>
      </c>
      <c r="F72" s="20" t="n">
        <v>2.724104</v>
      </c>
      <c r="G72" s="18" t="n">
        <v>507.60112659</v>
      </c>
      <c r="H72" s="20" t="n">
        <v>8.21269195</v>
      </c>
      <c r="I72" s="18" t="n">
        <v>504.1216468</v>
      </c>
      <c r="J72" s="20" t="n">
        <v>22.05390101</v>
      </c>
      <c r="K72" s="18" t="n">
        <v>450.70503943</v>
      </c>
      <c r="L72" s="20" t="n">
        <v>17.72238017</v>
      </c>
      <c r="M72" s="18" t="s">
        <v>481</v>
      </c>
      <c r="N72" s="20" t="s">
        <v>481</v>
      </c>
      <c r="O72" s="18" t="s">
        <v>481</v>
      </c>
      <c r="P72" s="20" t="s">
        <v>481</v>
      </c>
      <c r="Q72" s="18" t="s">
        <v>481</v>
      </c>
      <c r="R72" s="20" t="s">
        <v>481</v>
      </c>
      <c r="S72" s="18" t="s">
        <v>481</v>
      </c>
      <c r="T72" s="20" t="s">
        <v>481</v>
      </c>
      <c r="U72" s="18" t="n">
        <v>457.33331306</v>
      </c>
      <c r="V72" s="20" t="n">
        <v>21.28015492</v>
      </c>
    </row>
    <row r="73" spans="1:22">
      <c r="A73" s="15" t="s">
        <v>548</v>
      </c>
      <c r="B73" s="17" t="n">
        <v>8249</v>
      </c>
      <c r="C73" s="18">
        <f>(148.0/B73*100)</f>
        <v/>
      </c>
      <c r="D73" s="19" t="n">
        <v>8101</v>
      </c>
      <c r="E73" s="18" t="n">
        <v>427.68241684</v>
      </c>
      <c r="F73" s="20" t="n">
        <v>2.94167451</v>
      </c>
      <c r="G73" s="18" t="n">
        <v>415.98066405</v>
      </c>
      <c r="H73" s="20" t="n">
        <v>4.19331587</v>
      </c>
      <c r="I73" s="18" t="n">
        <v>385.96420909</v>
      </c>
      <c r="J73" s="20" t="n">
        <v>6.73809818</v>
      </c>
      <c r="K73" s="18" t="n">
        <v>377.8748335</v>
      </c>
      <c r="L73" s="20" t="n">
        <v>6.13539495</v>
      </c>
      <c r="M73" s="18" t="s">
        <v>481</v>
      </c>
      <c r="N73" s="20" t="s">
        <v>481</v>
      </c>
      <c r="O73" s="18" t="s">
        <v>481</v>
      </c>
      <c r="P73" s="20" t="s">
        <v>481</v>
      </c>
      <c r="Q73" s="18" t="s">
        <v>481</v>
      </c>
      <c r="R73" s="20" t="s">
        <v>481</v>
      </c>
      <c r="S73" s="18" t="s">
        <v>481</v>
      </c>
      <c r="T73" s="20" t="s">
        <v>481</v>
      </c>
      <c r="U73" s="18" t="n">
        <v>361.44443978</v>
      </c>
      <c r="V73" s="20" t="n">
        <v>8.92817784</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(218.0/B75*100)</f>
        <v/>
      </c>
      <c r="D75" s="19" t="n">
        <v>5157</v>
      </c>
      <c r="E75" s="18" t="n">
        <v>393.30038306</v>
      </c>
      <c r="F75" s="20" t="n">
        <v>2.41843832</v>
      </c>
      <c r="G75" s="18" t="n">
        <v>387.89030016</v>
      </c>
      <c r="H75" s="20" t="n">
        <v>2.96374375</v>
      </c>
      <c r="I75" s="18" t="n">
        <v>370.41587253</v>
      </c>
      <c r="J75" s="20" t="n">
        <v>6.02467113</v>
      </c>
      <c r="K75" s="18" t="n">
        <v>371.01936701</v>
      </c>
      <c r="L75" s="20" t="n">
        <v>5.34829183</v>
      </c>
      <c r="M75" s="18" t="s">
        <v>481</v>
      </c>
      <c r="N75" s="20" t="s">
        <v>481</v>
      </c>
      <c r="O75" s="18" t="s">
        <v>481</v>
      </c>
      <c r="P75" s="20" t="s">
        <v>481</v>
      </c>
      <c r="Q75" s="18" t="s">
        <v>481</v>
      </c>
      <c r="R75" s="20" t="s">
        <v>481</v>
      </c>
      <c r="S75" s="18" t="s">
        <v>481</v>
      </c>
      <c r="T75" s="20" t="s">
        <v>481</v>
      </c>
      <c r="U75" s="18" t="n">
        <v>346.59646848</v>
      </c>
      <c r="V75" s="20" t="n">
        <v>4.34822659</v>
      </c>
    </row>
    <row r="76" spans="1:22">
      <c r="A76" s="15" t="s">
        <v>551</v>
      </c>
      <c r="B76" s="17" t="n">
        <v>14167</v>
      </c>
      <c r="C76" s="18">
        <f>(229.0/B76*100)</f>
        <v/>
      </c>
      <c r="D76" s="19" t="n">
        <v>13938</v>
      </c>
      <c r="E76" s="18" t="n">
        <v>450.77919601</v>
      </c>
      <c r="F76" s="20" t="n">
        <v>2.30259402</v>
      </c>
      <c r="G76" s="18" t="n">
        <v>413.14898347</v>
      </c>
      <c r="H76" s="20" t="n">
        <v>4.15567767</v>
      </c>
      <c r="I76" s="18" t="n">
        <v>373.54735886</v>
      </c>
      <c r="J76" s="20" t="n">
        <v>6.01346681</v>
      </c>
      <c r="K76" s="18" t="n">
        <v>393.07152005</v>
      </c>
      <c r="L76" s="20" t="n">
        <v>5.90051055</v>
      </c>
      <c r="M76" s="18" t="s">
        <v>481</v>
      </c>
      <c r="N76" s="20" t="s">
        <v>481</v>
      </c>
      <c r="O76" s="18" t="s">
        <v>481</v>
      </c>
      <c r="P76" s="20" t="s">
        <v>481</v>
      </c>
      <c r="Q76" s="18" t="s">
        <v>481</v>
      </c>
      <c r="R76" s="20" t="s">
        <v>481</v>
      </c>
      <c r="S76" s="18" t="s">
        <v>481</v>
      </c>
      <c r="T76" s="20" t="s">
        <v>481</v>
      </c>
      <c r="U76" s="18" t="n">
        <v>343.83004447</v>
      </c>
      <c r="V76" s="20" t="n">
        <v>5.63239085</v>
      </c>
    </row>
    <row r="77" spans="1:22">
      <c r="A77" s="15" t="s">
        <v>552</v>
      </c>
      <c r="B77" s="17" t="n">
        <v>6062</v>
      </c>
      <c r="C77" s="18">
        <f>(98.0/B77*100)</f>
        <v/>
      </c>
      <c r="D77" s="19" t="n">
        <v>5964</v>
      </c>
      <c r="E77" s="18" t="n">
        <v>444.15746122</v>
      </c>
      <c r="F77" s="20" t="n">
        <v>2.11409667</v>
      </c>
      <c r="G77" s="18" t="n">
        <v>424.97625752</v>
      </c>
      <c r="H77" s="20" t="n">
        <v>4.94399843</v>
      </c>
      <c r="I77" s="18" t="n">
        <v>416.65160825</v>
      </c>
      <c r="J77" s="20" t="n">
        <v>8.71795097</v>
      </c>
      <c r="K77" s="18" t="n">
        <v>396.87012683</v>
      </c>
      <c r="L77" s="20" t="n">
        <v>9.047714340000001</v>
      </c>
      <c r="M77" s="18" t="s">
        <v>481</v>
      </c>
      <c r="N77" s="20" t="s">
        <v>481</v>
      </c>
      <c r="O77" s="18" t="s">
        <v>481</v>
      </c>
      <c r="P77" s="20" t="s">
        <v>481</v>
      </c>
      <c r="Q77" s="18" t="s">
        <v>481</v>
      </c>
      <c r="R77" s="20" t="s">
        <v>481</v>
      </c>
      <c r="S77" s="18" t="s">
        <v>481</v>
      </c>
      <c r="T77" s="20" t="s">
        <v>481</v>
      </c>
      <c r="U77" s="18" t="n">
        <v>343.78647564</v>
      </c>
      <c r="V77" s="20" t="n">
        <v>4.96720364</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449.03752601</v>
      </c>
      <c r="F81" s="20" t="n">
        <v>2.95030413</v>
      </c>
      <c r="G81" s="18" t="n">
        <v>430.65466234</v>
      </c>
      <c r="H81" s="20" t="n">
        <v>4.94738136</v>
      </c>
      <c r="I81" s="18" t="n">
        <v>393.20393675</v>
      </c>
      <c r="J81" s="20" t="n">
        <v>7.32569125</v>
      </c>
      <c r="K81" s="18" t="n">
        <v>367.02772541</v>
      </c>
      <c r="L81" s="20" t="n">
        <v>7.33145134</v>
      </c>
      <c r="M81" s="18" t="s">
        <v>481</v>
      </c>
      <c r="N81" s="20" t="s">
        <v>481</v>
      </c>
      <c r="O81" s="18" t="s">
        <v>481</v>
      </c>
      <c r="P81" s="20" t="s">
        <v>481</v>
      </c>
      <c r="Q81" s="18" t="s">
        <v>481</v>
      </c>
      <c r="R81" s="20" t="s">
        <v>481</v>
      </c>
      <c r="S81" s="18" t="s">
        <v>481</v>
      </c>
      <c r="T81" s="20" t="s">
        <v>481</v>
      </c>
      <c r="U81" s="18" t="n">
        <v>399.37562096</v>
      </c>
      <c r="V81" s="20" t="n">
        <v>17.41076783</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1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926</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517.15679619</v>
      </c>
      <c r="F7" s="20" t="n">
        <v>1.64369884</v>
      </c>
      <c r="G7" s="18" t="n">
        <v>503.6332186</v>
      </c>
      <c r="H7" s="20" t="n">
        <v>3.88597075</v>
      </c>
      <c r="I7" s="18" t="n">
        <v>489.43481337</v>
      </c>
      <c r="J7" s="20" t="n">
        <v>5.52666664</v>
      </c>
      <c r="K7" s="18" t="n">
        <v>455.02711398</v>
      </c>
      <c r="L7" s="20" t="n">
        <v>8.01579621</v>
      </c>
      <c r="M7" s="18" t="s">
        <v>481</v>
      </c>
      <c r="N7" s="20" t="s">
        <v>481</v>
      </c>
      <c r="O7" s="18" t="s">
        <v>481</v>
      </c>
      <c r="P7" s="20" t="s">
        <v>481</v>
      </c>
      <c r="Q7" s="18" t="s">
        <v>481</v>
      </c>
      <c r="R7" s="20" t="s">
        <v>481</v>
      </c>
      <c r="S7" s="18" t="s">
        <v>481</v>
      </c>
      <c r="T7" s="20" t="s">
        <v>481</v>
      </c>
      <c r="U7" s="18" t="n">
        <v>431.80656683</v>
      </c>
      <c r="V7" s="20" t="n">
        <v>7.18141597</v>
      </c>
    </row>
    <row r="8" spans="1:22">
      <c r="A8" s="15" t="s">
        <v>483</v>
      </c>
      <c r="B8" s="17" t="n">
        <v>7007</v>
      </c>
      <c r="C8" s="18">
        <f>(28.0/B8*100)</f>
        <v/>
      </c>
      <c r="D8" s="19" t="n">
        <v>6979</v>
      </c>
      <c r="E8" s="18" t="n">
        <v>498.20195628</v>
      </c>
      <c r="F8" s="20" t="n">
        <v>2.41905382</v>
      </c>
      <c r="G8" s="18" t="n">
        <v>502.50726013</v>
      </c>
      <c r="H8" s="20" t="n">
        <v>4.93863158</v>
      </c>
      <c r="I8" s="18" t="n">
        <v>480.74400954</v>
      </c>
      <c r="J8" s="20" t="n">
        <v>8.91322445</v>
      </c>
      <c r="K8" s="18" t="n">
        <v>473.59289247</v>
      </c>
      <c r="L8" s="20" t="n">
        <v>9.66946978</v>
      </c>
      <c r="M8" s="18" t="s">
        <v>481</v>
      </c>
      <c r="N8" s="20" t="s">
        <v>481</v>
      </c>
      <c r="O8" s="18" t="s">
        <v>481</v>
      </c>
      <c r="P8" s="20" t="s">
        <v>481</v>
      </c>
      <c r="Q8" s="18" t="n">
        <v>368.48347797</v>
      </c>
      <c r="R8" s="20" t="n">
        <v>14.99112476</v>
      </c>
      <c r="S8" s="18" t="s">
        <v>481</v>
      </c>
      <c r="T8" s="20" t="s">
        <v>481</v>
      </c>
      <c r="U8" s="18" t="n">
        <v>387.98392771</v>
      </c>
      <c r="V8" s="20" t="n">
        <v>11.60684551</v>
      </c>
    </row>
    <row r="9" spans="1:22">
      <c r="A9" s="15" t="s">
        <v>484</v>
      </c>
      <c r="B9" s="17" t="n">
        <v>9651</v>
      </c>
      <c r="C9" s="18">
        <f>(136.0/B9*100)</f>
        <v/>
      </c>
      <c r="D9" s="19" t="n">
        <v>9515</v>
      </c>
      <c r="E9" s="18" t="n">
        <v>510.68735709</v>
      </c>
      <c r="F9" s="20" t="n">
        <v>2.23638966</v>
      </c>
      <c r="G9" s="18" t="n">
        <v>512.80096264</v>
      </c>
      <c r="H9" s="20" t="n">
        <v>5.04177021</v>
      </c>
      <c r="I9" s="18" t="n">
        <v>464.6866869</v>
      </c>
      <c r="J9" s="20" t="n">
        <v>9.39427283</v>
      </c>
      <c r="K9" s="18" t="n">
        <v>446.61426186</v>
      </c>
      <c r="L9" s="20" t="n">
        <v>14.14586148</v>
      </c>
      <c r="M9" s="18" t="s">
        <v>481</v>
      </c>
      <c r="N9" s="20" t="s">
        <v>481</v>
      </c>
      <c r="O9" s="18" t="s">
        <v>481</v>
      </c>
      <c r="P9" s="20" t="s">
        <v>481</v>
      </c>
      <c r="Q9" s="18" t="n">
        <v>374.78530698</v>
      </c>
      <c r="R9" s="20" t="n">
        <v>11.62763904</v>
      </c>
      <c r="S9" s="18" t="s">
        <v>481</v>
      </c>
      <c r="T9" s="20" t="s">
        <v>481</v>
      </c>
      <c r="U9" s="18" t="n">
        <v>382.26786544</v>
      </c>
      <c r="V9" s="20" t="n">
        <v>7.96676035</v>
      </c>
    </row>
    <row r="10" spans="1:22">
      <c r="A10" s="15" t="s">
        <v>485</v>
      </c>
      <c r="B10" s="17" t="n">
        <v>20058</v>
      </c>
      <c r="C10" s="18">
        <f>(534.0/B10*100)</f>
        <v/>
      </c>
      <c r="D10" s="19" t="n">
        <v>19524</v>
      </c>
      <c r="E10" s="18" t="n">
        <v>532.57526667</v>
      </c>
      <c r="F10" s="20" t="n">
        <v>2.06886992</v>
      </c>
      <c r="G10" s="18" t="n">
        <v>525.77023117</v>
      </c>
      <c r="H10" s="20" t="n">
        <v>3.34125314</v>
      </c>
      <c r="I10" s="18" t="n">
        <v>497.16942159</v>
      </c>
      <c r="J10" s="20" t="n">
        <v>6.9247867</v>
      </c>
      <c r="K10" s="18" t="n">
        <v>471.4157803</v>
      </c>
      <c r="L10" s="20" t="n">
        <v>8.17665077</v>
      </c>
      <c r="M10" s="18" t="s">
        <v>481</v>
      </c>
      <c r="N10" s="20" t="s">
        <v>481</v>
      </c>
      <c r="O10" s="18" t="s">
        <v>481</v>
      </c>
      <c r="P10" s="20" t="s">
        <v>481</v>
      </c>
      <c r="Q10" s="18" t="s">
        <v>481</v>
      </c>
      <c r="R10" s="20" t="s">
        <v>481</v>
      </c>
      <c r="S10" s="18" t="s">
        <v>481</v>
      </c>
      <c r="T10" s="20" t="s">
        <v>481</v>
      </c>
      <c r="U10" s="18" t="n">
        <v>425.57766545</v>
      </c>
      <c r="V10" s="20" t="n">
        <v>7.83976969</v>
      </c>
    </row>
    <row r="11" spans="1:22">
      <c r="A11" s="15" t="s">
        <v>486</v>
      </c>
      <c r="B11" s="17" t="n">
        <v>7053</v>
      </c>
      <c r="C11" s="18">
        <f>(60.0/B11*100)</f>
        <v/>
      </c>
      <c r="D11" s="19" t="n">
        <v>6993</v>
      </c>
      <c r="E11" s="18" t="n">
        <v>450.21119574</v>
      </c>
      <c r="F11" s="20" t="n">
        <v>2.43323846</v>
      </c>
      <c r="G11" s="18" t="n">
        <v>452.62645271</v>
      </c>
      <c r="H11" s="20" t="n">
        <v>4.82776576</v>
      </c>
      <c r="I11" s="18" t="n">
        <v>419.31173919</v>
      </c>
      <c r="J11" s="20" t="n">
        <v>12.37845201</v>
      </c>
      <c r="K11" s="18" t="n">
        <v>399.50821247</v>
      </c>
      <c r="L11" s="20" t="n">
        <v>12.35553499</v>
      </c>
      <c r="M11" s="18" t="s">
        <v>481</v>
      </c>
      <c r="N11" s="20" t="s">
        <v>481</v>
      </c>
      <c r="O11" s="18" t="s">
        <v>481</v>
      </c>
      <c r="P11" s="20" t="s">
        <v>481</v>
      </c>
      <c r="Q11" s="18" t="s">
        <v>481</v>
      </c>
      <c r="R11" s="20" t="s">
        <v>481</v>
      </c>
      <c r="S11" s="18" t="s">
        <v>481</v>
      </c>
      <c r="T11" s="20" t="s">
        <v>481</v>
      </c>
      <c r="U11" s="18" t="n">
        <v>368.00329126</v>
      </c>
      <c r="V11" s="20" t="n">
        <v>9.778811230000001</v>
      </c>
    </row>
    <row r="12" spans="1:22">
      <c r="A12" s="15" t="s">
        <v>487</v>
      </c>
      <c r="B12" s="17" t="n">
        <v>6894</v>
      </c>
      <c r="C12" s="18">
        <f>(59.0/B12*100)</f>
        <v/>
      </c>
      <c r="D12" s="19" t="n">
        <v>6835</v>
      </c>
      <c r="E12" s="18" t="n">
        <v>499.20973847</v>
      </c>
      <c r="F12" s="20" t="n">
        <v>2.02448417</v>
      </c>
      <c r="G12" s="18" t="n">
        <v>504.92339357</v>
      </c>
      <c r="H12" s="20" t="n">
        <v>3.85185879</v>
      </c>
      <c r="I12" s="18" t="n">
        <v>472.06753687</v>
      </c>
      <c r="J12" s="20" t="n">
        <v>7.78009508</v>
      </c>
      <c r="K12" s="18" t="n">
        <v>474.93907218</v>
      </c>
      <c r="L12" s="20" t="n">
        <v>8.093657</v>
      </c>
      <c r="M12" s="18" t="s">
        <v>481</v>
      </c>
      <c r="N12" s="20" t="s">
        <v>481</v>
      </c>
      <c r="O12" s="18" t="s">
        <v>481</v>
      </c>
      <c r="P12" s="20" t="s">
        <v>481</v>
      </c>
      <c r="Q12" s="18" t="n">
        <v>366.6777112</v>
      </c>
      <c r="R12" s="20" t="n">
        <v>14.39052153</v>
      </c>
      <c r="S12" s="18" t="s">
        <v>481</v>
      </c>
      <c r="T12" s="20" t="s">
        <v>481</v>
      </c>
      <c r="U12" s="18" t="n">
        <v>386.12385944</v>
      </c>
      <c r="V12" s="20" t="n">
        <v>10.08624898</v>
      </c>
    </row>
    <row r="13" spans="1:22">
      <c r="A13" s="15" t="s">
        <v>488</v>
      </c>
      <c r="B13" s="17" t="n">
        <v>7161</v>
      </c>
      <c r="C13" s="18">
        <f>(99.0/B13*100)</f>
        <v/>
      </c>
      <c r="D13" s="19" t="n">
        <v>7062</v>
      </c>
      <c r="E13" s="18" t="n">
        <v>508.75513579</v>
      </c>
      <c r="F13" s="20" t="n">
        <v>2.33536275</v>
      </c>
      <c r="G13" s="18" t="n">
        <v>506.35459839</v>
      </c>
      <c r="H13" s="20" t="n">
        <v>3.82551868</v>
      </c>
      <c r="I13" s="18" t="n">
        <v>494.68450108</v>
      </c>
      <c r="J13" s="20" t="n">
        <v>8.637548969999999</v>
      </c>
      <c r="K13" s="18" t="n">
        <v>434.69383637</v>
      </c>
      <c r="L13" s="20" t="n">
        <v>11.17738706</v>
      </c>
      <c r="M13" s="18" t="s">
        <v>481</v>
      </c>
      <c r="N13" s="20" t="s">
        <v>481</v>
      </c>
      <c r="O13" s="18" t="s">
        <v>481</v>
      </c>
      <c r="P13" s="20" t="s">
        <v>481</v>
      </c>
      <c r="Q13" s="18" t="n">
        <v>436.36003517</v>
      </c>
      <c r="R13" s="20" t="n">
        <v>6.43426798</v>
      </c>
      <c r="S13" s="18" t="s">
        <v>481</v>
      </c>
      <c r="T13" s="20" t="s">
        <v>481</v>
      </c>
      <c r="U13" s="18" t="n">
        <v>366.17842007</v>
      </c>
      <c r="V13" s="20" t="n">
        <v>11.49855153</v>
      </c>
    </row>
    <row r="14" spans="1:22">
      <c r="A14" s="15" t="s">
        <v>489</v>
      </c>
      <c r="B14" s="17" t="n">
        <v>5587</v>
      </c>
      <c r="C14" s="18">
        <f>(76.0/B14*100)</f>
        <v/>
      </c>
      <c r="D14" s="19" t="n">
        <v>5511</v>
      </c>
      <c r="E14" s="18" t="n">
        <v>536.70747965</v>
      </c>
      <c r="F14" s="20" t="n">
        <v>2.1033369</v>
      </c>
      <c r="G14" s="18" t="n">
        <v>533.9466527</v>
      </c>
      <c r="H14" s="20" t="n">
        <v>4.15659724</v>
      </c>
      <c r="I14" s="18" t="n">
        <v>541.22492917</v>
      </c>
      <c r="J14" s="20" t="n">
        <v>10.18919955</v>
      </c>
      <c r="K14" s="18" t="n">
        <v>501.81978643</v>
      </c>
      <c r="L14" s="20" t="n">
        <v>15.0882867</v>
      </c>
      <c r="M14" s="18" t="s">
        <v>481</v>
      </c>
      <c r="N14" s="20" t="s">
        <v>481</v>
      </c>
      <c r="O14" s="18" t="s">
        <v>481</v>
      </c>
      <c r="P14" s="20" t="s">
        <v>481</v>
      </c>
      <c r="Q14" s="18" t="s">
        <v>481</v>
      </c>
      <c r="R14" s="20" t="s">
        <v>481</v>
      </c>
      <c r="S14" s="18" t="s">
        <v>481</v>
      </c>
      <c r="T14" s="20" t="s">
        <v>481</v>
      </c>
      <c r="U14" s="18" t="n">
        <v>419.75480111</v>
      </c>
      <c r="V14" s="20" t="n">
        <v>13.54916878</v>
      </c>
    </row>
    <row r="15" spans="1:22">
      <c r="A15" s="15" t="s">
        <v>490</v>
      </c>
      <c r="B15" s="17" t="n">
        <v>5882</v>
      </c>
      <c r="C15" s="18">
        <f>(53.0/B15*100)</f>
        <v/>
      </c>
      <c r="D15" s="19" t="n">
        <v>5829</v>
      </c>
      <c r="E15" s="18" t="n">
        <v>535.67227873</v>
      </c>
      <c r="F15" s="20" t="n">
        <v>2.29243651</v>
      </c>
      <c r="G15" s="18" t="n">
        <v>530.98916707</v>
      </c>
      <c r="H15" s="20" t="n">
        <v>4.66866485</v>
      </c>
      <c r="I15" s="18" t="n">
        <v>514.59401581</v>
      </c>
      <c r="J15" s="20" t="n">
        <v>10.79934868</v>
      </c>
      <c r="K15" s="18" t="n">
        <v>450.29891429</v>
      </c>
      <c r="L15" s="20" t="n">
        <v>15.85672107</v>
      </c>
      <c r="M15" s="18" t="s">
        <v>481</v>
      </c>
      <c r="N15" s="20" t="s">
        <v>481</v>
      </c>
      <c r="O15" s="18" t="s">
        <v>481</v>
      </c>
      <c r="P15" s="20" t="s">
        <v>481</v>
      </c>
      <c r="Q15" s="18" t="n">
        <v>375.95013089</v>
      </c>
      <c r="R15" s="20" t="n">
        <v>17.42774697</v>
      </c>
      <c r="S15" s="18" t="s">
        <v>481</v>
      </c>
      <c r="T15" s="20" t="s">
        <v>481</v>
      </c>
      <c r="U15" s="18" t="n">
        <v>421.38607722</v>
      </c>
      <c r="V15" s="20" t="n">
        <v>11.80428971</v>
      </c>
    </row>
    <row r="16" spans="1:22">
      <c r="A16" s="15" t="s">
        <v>491</v>
      </c>
      <c r="B16" s="17" t="n">
        <v>6108</v>
      </c>
      <c r="C16" s="18">
        <f>(112.0/B16*100)</f>
        <v/>
      </c>
      <c r="D16" s="19" t="n">
        <v>5996</v>
      </c>
      <c r="E16" s="18" t="n">
        <v>503.40161442</v>
      </c>
      <c r="F16" s="20" t="n">
        <v>1.88802052</v>
      </c>
      <c r="G16" s="18" t="n">
        <v>499.72283137</v>
      </c>
      <c r="H16" s="20" t="n">
        <v>5.38376713</v>
      </c>
      <c r="I16" s="18" t="n">
        <v>432.76264582</v>
      </c>
      <c r="J16" s="20" t="n">
        <v>12.560168</v>
      </c>
      <c r="K16" s="18" t="n">
        <v>425.71166432</v>
      </c>
      <c r="L16" s="20" t="n">
        <v>13.94939093</v>
      </c>
      <c r="M16" s="18" t="s">
        <v>481</v>
      </c>
      <c r="N16" s="20" t="s">
        <v>481</v>
      </c>
      <c r="O16" s="18" t="s">
        <v>481</v>
      </c>
      <c r="P16" s="20" t="s">
        <v>481</v>
      </c>
      <c r="Q16" s="18" t="s">
        <v>481</v>
      </c>
      <c r="R16" s="20" t="s">
        <v>481</v>
      </c>
      <c r="S16" s="18" t="s">
        <v>481</v>
      </c>
      <c r="T16" s="20" t="s">
        <v>481</v>
      </c>
      <c r="U16" s="18" t="n">
        <v>353.21995296</v>
      </c>
      <c r="V16" s="20" t="n">
        <v>8.65259676</v>
      </c>
    </row>
    <row r="17" spans="1:22">
      <c r="A17" s="15" t="s">
        <v>492</v>
      </c>
      <c r="B17" s="17" t="n">
        <v>6504</v>
      </c>
      <c r="C17" s="18">
        <f>(765.0/B17*100)</f>
        <v/>
      </c>
      <c r="D17" s="19" t="n">
        <v>5739</v>
      </c>
      <c r="E17" s="18" t="n">
        <v>522.38552679</v>
      </c>
      <c r="F17" s="20" t="n">
        <v>2.61361998</v>
      </c>
      <c r="G17" s="18" t="n">
        <v>516.0799574</v>
      </c>
      <c r="H17" s="20" t="n">
        <v>4.90986767</v>
      </c>
      <c r="I17" s="18" t="n">
        <v>488.51233849</v>
      </c>
      <c r="J17" s="20" t="n">
        <v>9.385879340000001</v>
      </c>
      <c r="K17" s="18" t="n">
        <v>496.72181278</v>
      </c>
      <c r="L17" s="20" t="n">
        <v>11.70027101</v>
      </c>
      <c r="M17" s="18" t="s">
        <v>481</v>
      </c>
      <c r="N17" s="20" t="s">
        <v>481</v>
      </c>
      <c r="O17" s="18" t="s">
        <v>481</v>
      </c>
      <c r="P17" s="20" t="s">
        <v>481</v>
      </c>
      <c r="Q17" s="18" t="n">
        <v>360.48925247</v>
      </c>
      <c r="R17" s="20" t="n">
        <v>12.44339086</v>
      </c>
      <c r="S17" s="18" t="s">
        <v>481</v>
      </c>
      <c r="T17" s="20" t="s">
        <v>481</v>
      </c>
      <c r="U17" s="18" t="n">
        <v>421.07947226</v>
      </c>
      <c r="V17" s="20" t="n">
        <v>10.09380264</v>
      </c>
    </row>
    <row r="18" spans="1:22">
      <c r="A18" s="15" t="s">
        <v>493</v>
      </c>
      <c r="B18" s="17" t="n">
        <v>5532</v>
      </c>
      <c r="C18" s="18">
        <f>(28.0/B18*100)</f>
        <v/>
      </c>
      <c r="D18" s="19" t="n">
        <v>5504</v>
      </c>
      <c r="E18" s="18" t="n">
        <v>459.361379</v>
      </c>
      <c r="F18" s="20" t="n">
        <v>3.57066972</v>
      </c>
      <c r="G18" s="18" t="n">
        <v>462.2470749</v>
      </c>
      <c r="H18" s="20" t="n">
        <v>6.68033969</v>
      </c>
      <c r="I18" s="18" t="n">
        <v>413.5011794</v>
      </c>
      <c r="J18" s="20" t="n">
        <v>12.02992472</v>
      </c>
      <c r="K18" s="18" t="n">
        <v>418.85875167</v>
      </c>
      <c r="L18" s="20" t="n">
        <v>9.976575199999999</v>
      </c>
      <c r="M18" s="18" t="s">
        <v>481</v>
      </c>
      <c r="N18" s="20" t="s">
        <v>481</v>
      </c>
      <c r="O18" s="18" t="s">
        <v>481</v>
      </c>
      <c r="P18" s="20" t="s">
        <v>481</v>
      </c>
      <c r="Q18" s="18" t="s">
        <v>481</v>
      </c>
      <c r="R18" s="20" t="s">
        <v>481</v>
      </c>
      <c r="S18" s="18" t="s">
        <v>481</v>
      </c>
      <c r="T18" s="20" t="s">
        <v>481</v>
      </c>
      <c r="U18" s="18" t="n">
        <v>352.35194119</v>
      </c>
      <c r="V18" s="20" t="n">
        <v>10.51574482</v>
      </c>
    </row>
    <row r="19" spans="1:22">
      <c r="A19" s="15" t="s">
        <v>494</v>
      </c>
      <c r="B19" s="17" t="n">
        <v>5658</v>
      </c>
      <c r="C19" s="18">
        <f>(80.0/B19*100)</f>
        <v/>
      </c>
      <c r="D19" s="19" t="n">
        <v>5578</v>
      </c>
      <c r="E19" s="18" t="n">
        <v>480.76075842</v>
      </c>
      <c r="F19" s="20" t="n">
        <v>2.58266279</v>
      </c>
      <c r="G19" s="18" t="n">
        <v>486.79539417</v>
      </c>
      <c r="H19" s="20" t="n">
        <v>5.65487422</v>
      </c>
      <c r="I19" s="18" t="n">
        <v>444.96006574</v>
      </c>
      <c r="J19" s="20" t="n">
        <v>9.32983009</v>
      </c>
      <c r="K19" s="18" t="n">
        <v>415.37442369</v>
      </c>
      <c r="L19" s="20" t="n">
        <v>12.43944464</v>
      </c>
      <c r="M19" s="18" t="s">
        <v>481</v>
      </c>
      <c r="N19" s="20" t="s">
        <v>481</v>
      </c>
      <c r="O19" s="18" t="s">
        <v>481</v>
      </c>
      <c r="P19" s="20" t="s">
        <v>481</v>
      </c>
      <c r="Q19" s="18" t="s">
        <v>481</v>
      </c>
      <c r="R19" s="20" t="s">
        <v>481</v>
      </c>
      <c r="S19" s="18" t="s">
        <v>481</v>
      </c>
      <c r="T19" s="20" t="s">
        <v>481</v>
      </c>
      <c r="U19" s="18" t="n">
        <v>382.15348732</v>
      </c>
      <c r="V19" s="20" t="n">
        <v>12.05298835</v>
      </c>
    </row>
    <row r="20" spans="1:22">
      <c r="A20" s="15" t="s">
        <v>495</v>
      </c>
      <c r="B20" s="17" t="n">
        <v>3371</v>
      </c>
      <c r="C20" s="18">
        <f>(75.0/B20*100)</f>
        <v/>
      </c>
      <c r="D20" s="19" t="n">
        <v>3296</v>
      </c>
      <c r="E20" s="18" t="n">
        <v>477.25272304</v>
      </c>
      <c r="F20" s="20" t="n">
        <v>1.86841009</v>
      </c>
      <c r="G20" s="18" t="n">
        <v>463.91930549</v>
      </c>
      <c r="H20" s="20" t="n">
        <v>7.47177591</v>
      </c>
      <c r="I20" s="18" t="n">
        <v>435.46263212</v>
      </c>
      <c r="J20" s="20" t="n">
        <v>18.63512133</v>
      </c>
      <c r="K20" s="18" t="n">
        <v>421.23956668</v>
      </c>
      <c r="L20" s="20" t="n">
        <v>23.85738827</v>
      </c>
      <c r="M20" s="18" t="s">
        <v>481</v>
      </c>
      <c r="N20" s="20" t="s">
        <v>481</v>
      </c>
      <c r="O20" s="18" t="s">
        <v>481</v>
      </c>
      <c r="P20" s="20" t="s">
        <v>481</v>
      </c>
      <c r="Q20" s="18" t="s">
        <v>481</v>
      </c>
      <c r="R20" s="20" t="s">
        <v>481</v>
      </c>
      <c r="S20" s="18" t="s">
        <v>481</v>
      </c>
      <c r="T20" s="20" t="s">
        <v>481</v>
      </c>
      <c r="U20" s="18" t="n">
        <v>372.56706764</v>
      </c>
      <c r="V20" s="20" t="n">
        <v>11.9915578</v>
      </c>
    </row>
    <row r="21" spans="1:22">
      <c r="A21" s="15" t="s">
        <v>496</v>
      </c>
      <c r="B21" s="17" t="n">
        <v>5741</v>
      </c>
      <c r="C21" s="18">
        <f>(45.0/B21*100)</f>
        <v/>
      </c>
      <c r="D21" s="19" t="n">
        <v>5696</v>
      </c>
      <c r="E21" s="18" t="n">
        <v>501.02631648</v>
      </c>
      <c r="F21" s="20" t="n">
        <v>2.43723767</v>
      </c>
      <c r="G21" s="18" t="n">
        <v>521.64976643</v>
      </c>
      <c r="H21" s="20" t="n">
        <v>3.85526341</v>
      </c>
      <c r="I21" s="18" t="n">
        <v>497.85687109</v>
      </c>
      <c r="J21" s="20" t="n">
        <v>9.96725079</v>
      </c>
      <c r="K21" s="18" t="n">
        <v>476.67358816</v>
      </c>
      <c r="L21" s="20" t="n">
        <v>14.31668258</v>
      </c>
      <c r="M21" s="18" t="s">
        <v>481</v>
      </c>
      <c r="N21" s="20" t="s">
        <v>481</v>
      </c>
      <c r="O21" s="18" t="s">
        <v>481</v>
      </c>
      <c r="P21" s="20" t="s">
        <v>481</v>
      </c>
      <c r="Q21" s="18" t="s">
        <v>481</v>
      </c>
      <c r="R21" s="20" t="s">
        <v>481</v>
      </c>
      <c r="S21" s="18" t="s">
        <v>481</v>
      </c>
      <c r="T21" s="20" t="s">
        <v>481</v>
      </c>
      <c r="U21" s="18" t="n">
        <v>423.26321113</v>
      </c>
      <c r="V21" s="20" t="n">
        <v>16.13519022</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466.55281214</v>
      </c>
      <c r="R22" s="20" t="n">
        <v>3.43755424</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480.54676244</v>
      </c>
      <c r="R23" s="20" t="n">
        <v>2.51595285</v>
      </c>
      <c r="S23" s="18" t="s">
        <v>481</v>
      </c>
      <c r="T23" s="20" t="s">
        <v>481</v>
      </c>
      <c r="U23" s="18" t="s">
        <v>481</v>
      </c>
      <c r="V23" s="20" t="s">
        <v>481</v>
      </c>
    </row>
    <row r="24" spans="1:22">
      <c r="A24" s="15" t="s">
        <v>499</v>
      </c>
      <c r="B24" s="17" t="n">
        <v>6647</v>
      </c>
      <c r="C24" s="18">
        <f>(7.0/B24*100)</f>
        <v/>
      </c>
      <c r="D24" s="19" t="n">
        <v>6640</v>
      </c>
      <c r="E24" s="18" t="n">
        <v>538.56071213</v>
      </c>
      <c r="F24" s="20" t="n">
        <v>2.87612252</v>
      </c>
      <c r="G24" s="18" t="n">
        <v>547.60788268</v>
      </c>
      <c r="H24" s="20" t="n">
        <v>5.04400162</v>
      </c>
      <c r="I24" s="18" t="n">
        <v>524.35778539</v>
      </c>
      <c r="J24" s="20" t="n">
        <v>12.88670399</v>
      </c>
      <c r="K24" s="18" t="n">
        <v>510.88991155</v>
      </c>
      <c r="L24" s="20" t="n">
        <v>13.35217177</v>
      </c>
      <c r="M24" s="18" t="s">
        <v>481</v>
      </c>
      <c r="N24" s="20" t="s">
        <v>481</v>
      </c>
      <c r="O24" s="18" t="s">
        <v>481</v>
      </c>
      <c r="P24" s="20" t="s">
        <v>481</v>
      </c>
      <c r="Q24" s="18" t="s">
        <v>481</v>
      </c>
      <c r="R24" s="20" t="s">
        <v>481</v>
      </c>
      <c r="S24" s="18" t="s">
        <v>481</v>
      </c>
      <c r="T24" s="20" t="s">
        <v>481</v>
      </c>
      <c r="U24" s="18" t="n">
        <v>472.42277166</v>
      </c>
      <c r="V24" s="20" t="n">
        <v>24.6995924</v>
      </c>
    </row>
    <row r="25" spans="1:22">
      <c r="A25" s="15" t="s">
        <v>500</v>
      </c>
      <c r="B25" s="17" t="n">
        <v>5581</v>
      </c>
      <c r="C25" s="18">
        <f>(25.0/B25*100)</f>
        <v/>
      </c>
      <c r="D25" s="19" t="n">
        <v>5556</v>
      </c>
      <c r="E25" s="18" t="n">
        <v>515.72932725</v>
      </c>
      <c r="F25" s="20" t="n">
        <v>3.17224618</v>
      </c>
      <c r="G25" s="18" t="n">
        <v>529.39946092</v>
      </c>
      <c r="H25" s="20" t="n">
        <v>7.10127256</v>
      </c>
      <c r="I25" s="18" t="n">
        <v>515.52402245</v>
      </c>
      <c r="J25" s="20" t="n">
        <v>14.15798777</v>
      </c>
      <c r="K25" s="18" t="n">
        <v>512.00304486</v>
      </c>
      <c r="L25" s="20" t="n">
        <v>24.95369021</v>
      </c>
      <c r="M25" s="18" t="s">
        <v>481</v>
      </c>
      <c r="N25" s="20" t="s">
        <v>481</v>
      </c>
      <c r="O25" s="18" t="s">
        <v>481</v>
      </c>
      <c r="P25" s="20" t="s">
        <v>481</v>
      </c>
      <c r="Q25" s="18" t="s">
        <v>481</v>
      </c>
      <c r="R25" s="20" t="s">
        <v>481</v>
      </c>
      <c r="S25" s="18" t="s">
        <v>481</v>
      </c>
      <c r="T25" s="20" t="s">
        <v>481</v>
      </c>
      <c r="U25" s="18" t="n">
        <v>470.22746507</v>
      </c>
      <c r="V25" s="20" t="n">
        <v>28.26639952</v>
      </c>
    </row>
    <row r="26" spans="1:22">
      <c r="A26" s="15" t="s">
        <v>501</v>
      </c>
      <c r="B26" s="17" t="n">
        <v>4869</v>
      </c>
      <c r="C26" s="18">
        <f>(39.0/B26*100)</f>
        <v/>
      </c>
      <c r="D26" s="19" t="n">
        <v>4830</v>
      </c>
      <c r="E26" s="18" t="n">
        <v>496.35251241</v>
      </c>
      <c r="F26" s="20" t="n">
        <v>1.72893935</v>
      </c>
      <c r="G26" s="18" t="n">
        <v>487.58643984</v>
      </c>
      <c r="H26" s="20" t="n">
        <v>3.05882619</v>
      </c>
      <c r="I26" s="18" t="n">
        <v>458.6485697</v>
      </c>
      <c r="J26" s="20" t="n">
        <v>7.18303935</v>
      </c>
      <c r="K26" s="18" t="n">
        <v>440.28837188</v>
      </c>
      <c r="L26" s="20" t="n">
        <v>9.21389491</v>
      </c>
      <c r="M26" s="18" t="s">
        <v>481</v>
      </c>
      <c r="N26" s="20" t="s">
        <v>481</v>
      </c>
      <c r="O26" s="18" t="s">
        <v>481</v>
      </c>
      <c r="P26" s="20" t="s">
        <v>481</v>
      </c>
      <c r="Q26" s="18" t="s">
        <v>481</v>
      </c>
      <c r="R26" s="20" t="s">
        <v>481</v>
      </c>
      <c r="S26" s="18" t="s">
        <v>481</v>
      </c>
      <c r="T26" s="20" t="s">
        <v>481</v>
      </c>
      <c r="U26" s="18" t="n">
        <v>424.04077428</v>
      </c>
      <c r="V26" s="20" t="n">
        <v>12.19852179</v>
      </c>
    </row>
    <row r="27" spans="1:22">
      <c r="A27" s="15" t="s">
        <v>502</v>
      </c>
      <c r="B27" s="17" t="n">
        <v>5299</v>
      </c>
      <c r="C27" s="18">
        <f>(22.0/B27*100)</f>
        <v/>
      </c>
      <c r="D27" s="19" t="n">
        <v>5277</v>
      </c>
      <c r="E27" s="18" t="n">
        <v>491.30650764</v>
      </c>
      <c r="F27" s="20" t="n">
        <v>1.25291729</v>
      </c>
      <c r="G27" s="18" t="n">
        <v>460.75983563</v>
      </c>
      <c r="H27" s="20" t="n">
        <v>5.42108159</v>
      </c>
      <c r="I27" s="18" t="n">
        <v>441.17947402</v>
      </c>
      <c r="J27" s="20" t="n">
        <v>9.344565830000001</v>
      </c>
      <c r="K27" s="18" t="n">
        <v>434.91989827</v>
      </c>
      <c r="L27" s="20" t="n">
        <v>10.6571176</v>
      </c>
      <c r="M27" s="18" t="s">
        <v>481</v>
      </c>
      <c r="N27" s="20" t="s">
        <v>481</v>
      </c>
      <c r="O27" s="18" t="s">
        <v>481</v>
      </c>
      <c r="P27" s="20" t="s">
        <v>481</v>
      </c>
      <c r="Q27" s="18" t="s">
        <v>481</v>
      </c>
      <c r="R27" s="20" t="s">
        <v>481</v>
      </c>
      <c r="S27" s="18" t="s">
        <v>481</v>
      </c>
      <c r="T27" s="20" t="s">
        <v>481</v>
      </c>
      <c r="U27" s="18" t="n">
        <v>380.47559988</v>
      </c>
      <c r="V27" s="20" t="n">
        <v>7.40660641</v>
      </c>
    </row>
    <row r="28" spans="1:22">
      <c r="A28" s="15" t="s">
        <v>503</v>
      </c>
      <c r="B28" s="17" t="n">
        <v>7568</v>
      </c>
      <c r="C28" s="18">
        <f>(80.0/B28*100)</f>
        <v/>
      </c>
      <c r="D28" s="19" t="n">
        <v>7488</v>
      </c>
      <c r="E28" s="18" t="n">
        <v>417.17513113</v>
      </c>
      <c r="F28" s="20" t="n">
        <v>2.2065108</v>
      </c>
      <c r="G28" s="18" t="n">
        <v>418.48391766</v>
      </c>
      <c r="H28" s="20" t="n">
        <v>4.02181013</v>
      </c>
      <c r="I28" s="18" t="n">
        <v>410.66237029</v>
      </c>
      <c r="J28" s="20" t="n">
        <v>8.06675246</v>
      </c>
      <c r="K28" s="18" t="n">
        <v>388.18331591</v>
      </c>
      <c r="L28" s="20" t="n">
        <v>9.527992149999999</v>
      </c>
      <c r="M28" s="18" t="s">
        <v>481</v>
      </c>
      <c r="N28" s="20" t="s">
        <v>481</v>
      </c>
      <c r="O28" s="18" t="s">
        <v>481</v>
      </c>
      <c r="P28" s="20" t="s">
        <v>481</v>
      </c>
      <c r="Q28" s="18" t="s">
        <v>481</v>
      </c>
      <c r="R28" s="20" t="s">
        <v>481</v>
      </c>
      <c r="S28" s="18" t="s">
        <v>481</v>
      </c>
      <c r="T28" s="20" t="s">
        <v>481</v>
      </c>
      <c r="U28" s="18" t="n">
        <v>367.60374125</v>
      </c>
      <c r="V28" s="20" t="n">
        <v>8.855998400000001</v>
      </c>
    </row>
    <row r="29" spans="1:22">
      <c r="A29" s="15" t="s">
        <v>504</v>
      </c>
      <c r="B29" s="17" t="n">
        <v>5385</v>
      </c>
      <c r="C29" s="18">
        <f>(30.0/B29*100)</f>
        <v/>
      </c>
      <c r="D29" s="19" t="n">
        <v>5355</v>
      </c>
      <c r="E29" s="18" t="n">
        <v>514.63100929</v>
      </c>
      <c r="F29" s="20" t="n">
        <v>2.32402485</v>
      </c>
      <c r="G29" s="18" t="n">
        <v>519.95022083</v>
      </c>
      <c r="H29" s="20" t="n">
        <v>5.50907659</v>
      </c>
      <c r="I29" s="18" t="n">
        <v>495.14419636</v>
      </c>
      <c r="J29" s="20" t="n">
        <v>13.68876022</v>
      </c>
      <c r="K29" s="18" t="n">
        <v>430.56265034</v>
      </c>
      <c r="L29" s="20" t="n">
        <v>16.34837365</v>
      </c>
      <c r="M29" s="18" t="s">
        <v>481</v>
      </c>
      <c r="N29" s="20" t="s">
        <v>481</v>
      </c>
      <c r="O29" s="18" t="s">
        <v>481</v>
      </c>
      <c r="P29" s="20" t="s">
        <v>481</v>
      </c>
      <c r="Q29" s="18" t="n">
        <v>358.28551468</v>
      </c>
      <c r="R29" s="20" t="n">
        <v>8.567023300000001</v>
      </c>
      <c r="S29" s="18" t="s">
        <v>481</v>
      </c>
      <c r="T29" s="20" t="s">
        <v>481</v>
      </c>
      <c r="U29" s="18" t="n">
        <v>400.74605741</v>
      </c>
      <c r="V29" s="20" t="n">
        <v>14.07955232</v>
      </c>
    </row>
    <row r="30" spans="1:22">
      <c r="A30" s="15" t="s">
        <v>505</v>
      </c>
      <c r="B30" s="17" t="n">
        <v>4520</v>
      </c>
      <c r="C30" s="18">
        <f>(110.0/B30*100)</f>
        <v/>
      </c>
      <c r="D30" s="19" t="n">
        <v>4410</v>
      </c>
      <c r="E30" s="18" t="n">
        <v>520.65072763</v>
      </c>
      <c r="F30" s="20" t="n">
        <v>2.52405348</v>
      </c>
      <c r="G30" s="18" t="n">
        <v>514.6780658599999</v>
      </c>
      <c r="H30" s="20" t="n">
        <v>5.987004</v>
      </c>
      <c r="I30" s="18" t="n">
        <v>481.6718204</v>
      </c>
      <c r="J30" s="20" t="n">
        <v>8.721608399999999</v>
      </c>
      <c r="K30" s="18" t="n">
        <v>458.74157069</v>
      </c>
      <c r="L30" s="20" t="n">
        <v>11.17432122</v>
      </c>
      <c r="M30" s="18" t="s">
        <v>481</v>
      </c>
      <c r="N30" s="20" t="s">
        <v>481</v>
      </c>
      <c r="O30" s="18" t="s">
        <v>481</v>
      </c>
      <c r="P30" s="20" t="s">
        <v>481</v>
      </c>
      <c r="Q30" s="18" t="s">
        <v>481</v>
      </c>
      <c r="R30" s="20" t="s">
        <v>481</v>
      </c>
      <c r="S30" s="18" t="s">
        <v>481</v>
      </c>
      <c r="T30" s="20" t="s">
        <v>481</v>
      </c>
      <c r="U30" s="18" t="n">
        <v>383.91219066</v>
      </c>
      <c r="V30" s="20" t="n">
        <v>11.42348701</v>
      </c>
    </row>
    <row r="31" spans="1:22">
      <c r="A31" s="15" t="s">
        <v>506</v>
      </c>
      <c r="B31" s="17" t="n">
        <v>5456</v>
      </c>
      <c r="C31" s="18">
        <f>(127.0/B31*100)</f>
        <v/>
      </c>
      <c r="D31" s="19" t="n">
        <v>5329</v>
      </c>
      <c r="E31" s="18" t="n">
        <v>503.48628524</v>
      </c>
      <c r="F31" s="20" t="n">
        <v>2.21894542</v>
      </c>
      <c r="G31" s="18" t="n">
        <v>504.81639948</v>
      </c>
      <c r="H31" s="20" t="n">
        <v>4.28299315</v>
      </c>
      <c r="I31" s="18" t="n">
        <v>486.99458721</v>
      </c>
      <c r="J31" s="20" t="n">
        <v>8.91843858</v>
      </c>
      <c r="K31" s="18" t="n">
        <v>433.23636035</v>
      </c>
      <c r="L31" s="20" t="n">
        <v>12.53080029</v>
      </c>
      <c r="M31" s="18" t="s">
        <v>481</v>
      </c>
      <c r="N31" s="20" t="s">
        <v>481</v>
      </c>
      <c r="O31" s="18" t="s">
        <v>481</v>
      </c>
      <c r="P31" s="20" t="s">
        <v>481</v>
      </c>
      <c r="Q31" s="18" t="s">
        <v>481</v>
      </c>
      <c r="R31" s="20" t="s">
        <v>481</v>
      </c>
      <c r="S31" s="18" t="s">
        <v>481</v>
      </c>
      <c r="T31" s="20" t="s">
        <v>481</v>
      </c>
      <c r="U31" s="18" t="n">
        <v>403.41687826</v>
      </c>
      <c r="V31" s="20" t="n">
        <v>8.49465273</v>
      </c>
    </row>
    <row r="32" spans="1:22">
      <c r="A32" s="15" t="s">
        <v>507</v>
      </c>
      <c r="B32" s="17" t="n">
        <v>4478</v>
      </c>
      <c r="C32" s="18">
        <f>(5.0/B32*100)</f>
        <v/>
      </c>
      <c r="D32" s="19" t="n">
        <v>4473</v>
      </c>
      <c r="E32" s="18" t="n">
        <v>501.69020407</v>
      </c>
      <c r="F32" s="20" t="n">
        <v>2.5763014</v>
      </c>
      <c r="G32" s="18" t="n">
        <v>508.92609871</v>
      </c>
      <c r="H32" s="20" t="n">
        <v>6.06648216</v>
      </c>
      <c r="I32" s="18" t="n">
        <v>509.21138939</v>
      </c>
      <c r="J32" s="20" t="n">
        <v>10.78778518</v>
      </c>
      <c r="K32" s="18" t="n">
        <v>486.79197434</v>
      </c>
      <c r="L32" s="20" t="n">
        <v>11.27137108</v>
      </c>
      <c r="M32" s="18" t="s">
        <v>481</v>
      </c>
      <c r="N32" s="20" t="s">
        <v>481</v>
      </c>
      <c r="O32" s="18" t="s">
        <v>481</v>
      </c>
      <c r="P32" s="20" t="s">
        <v>481</v>
      </c>
      <c r="Q32" s="18" t="s">
        <v>481</v>
      </c>
      <c r="R32" s="20" t="s">
        <v>481</v>
      </c>
      <c r="S32" s="18" t="s">
        <v>481</v>
      </c>
      <c r="T32" s="20" t="s">
        <v>481</v>
      </c>
      <c r="U32" s="18" t="n">
        <v>426.45606673</v>
      </c>
      <c r="V32" s="20" t="n">
        <v>18.53624817</v>
      </c>
    </row>
    <row r="33" spans="1:22">
      <c r="A33" s="15" t="s">
        <v>508</v>
      </c>
      <c r="B33" s="17" t="n">
        <v>7325</v>
      </c>
      <c r="C33" s="18">
        <f>(76.0/B33*100)</f>
        <v/>
      </c>
      <c r="D33" s="19" t="n">
        <v>7249</v>
      </c>
      <c r="E33" s="18" t="n">
        <v>505.14445199</v>
      </c>
      <c r="F33" s="20" t="n">
        <v>2.43077425</v>
      </c>
      <c r="G33" s="18" t="n">
        <v>496.84138885</v>
      </c>
      <c r="H33" s="20" t="n">
        <v>5.46446832</v>
      </c>
      <c r="I33" s="18" t="n">
        <v>448.89021161</v>
      </c>
      <c r="J33" s="20" t="n">
        <v>11.41864615</v>
      </c>
      <c r="K33" s="18" t="n">
        <v>426.94007249</v>
      </c>
      <c r="L33" s="20" t="n">
        <v>14.44264685</v>
      </c>
      <c r="M33" s="18" t="s">
        <v>481</v>
      </c>
      <c r="N33" s="20" t="s">
        <v>481</v>
      </c>
      <c r="O33" s="18" t="s">
        <v>481</v>
      </c>
      <c r="P33" s="20" t="s">
        <v>481</v>
      </c>
      <c r="Q33" s="18" t="s">
        <v>481</v>
      </c>
      <c r="R33" s="20" t="s">
        <v>481</v>
      </c>
      <c r="S33" s="18" t="s">
        <v>481</v>
      </c>
      <c r="T33" s="20" t="s">
        <v>481</v>
      </c>
      <c r="U33" s="18" t="n">
        <v>400.70886424</v>
      </c>
      <c r="V33" s="20" t="n">
        <v>11.7590291</v>
      </c>
    </row>
    <row r="34" spans="1:22">
      <c r="A34" s="15" t="s">
        <v>509</v>
      </c>
      <c r="B34" s="17" t="n">
        <v>6350</v>
      </c>
      <c r="C34" s="18">
        <f>(40.0/B34*100)</f>
        <v/>
      </c>
      <c r="D34" s="19" t="n">
        <v>6310</v>
      </c>
      <c r="E34" s="18" t="n">
        <v>472.88878134</v>
      </c>
      <c r="F34" s="20" t="n">
        <v>2.65046295</v>
      </c>
      <c r="G34" s="18" t="n">
        <v>463.64483055</v>
      </c>
      <c r="H34" s="20" t="n">
        <v>4.2003184</v>
      </c>
      <c r="I34" s="18" t="n">
        <v>432.31747031</v>
      </c>
      <c r="J34" s="20" t="n">
        <v>8.431486530000001</v>
      </c>
      <c r="K34" s="18" t="n">
        <v>427.56805569</v>
      </c>
      <c r="L34" s="20" t="n">
        <v>9.053199599999999</v>
      </c>
      <c r="M34" s="18" t="s">
        <v>481</v>
      </c>
      <c r="N34" s="20" t="s">
        <v>481</v>
      </c>
      <c r="O34" s="18" t="s">
        <v>481</v>
      </c>
      <c r="P34" s="20" t="s">
        <v>481</v>
      </c>
      <c r="Q34" s="18" t="n">
        <v>306.56969545</v>
      </c>
      <c r="R34" s="20" t="n">
        <v>10.27624616</v>
      </c>
      <c r="S34" s="18" t="s">
        <v>481</v>
      </c>
      <c r="T34" s="20" t="s">
        <v>481</v>
      </c>
      <c r="U34" s="18" t="n">
        <v>351.45250065</v>
      </c>
      <c r="V34" s="20" t="n">
        <v>10.6508707</v>
      </c>
    </row>
    <row r="35" spans="1:22">
      <c r="A35" s="15" t="s">
        <v>510</v>
      </c>
      <c r="B35" s="17" t="n">
        <v>6406</v>
      </c>
      <c r="C35" s="18">
        <f>(42.0/B35*100)</f>
        <v/>
      </c>
      <c r="D35" s="19" t="n">
        <v>6364</v>
      </c>
      <c r="E35" s="18" t="n">
        <v>517.63070594</v>
      </c>
      <c r="F35" s="20" t="n">
        <v>1.60127333</v>
      </c>
      <c r="G35" s="18" t="n">
        <v>513.16911965</v>
      </c>
      <c r="H35" s="20" t="n">
        <v>5.94730918</v>
      </c>
      <c r="I35" s="18" t="n">
        <v>485.04387439</v>
      </c>
      <c r="J35" s="20" t="n">
        <v>9.95540619</v>
      </c>
      <c r="K35" s="18" t="n">
        <v>467.16745376</v>
      </c>
      <c r="L35" s="20" t="n">
        <v>14.75848578</v>
      </c>
      <c r="M35" s="18" t="s">
        <v>481</v>
      </c>
      <c r="N35" s="20" t="s">
        <v>481</v>
      </c>
      <c r="O35" s="18" t="s">
        <v>481</v>
      </c>
      <c r="P35" s="20" t="s">
        <v>481</v>
      </c>
      <c r="Q35" s="18" t="n">
        <v>374.85244494</v>
      </c>
      <c r="R35" s="20" t="n">
        <v>5.84040672</v>
      </c>
      <c r="S35" s="18" t="s">
        <v>481</v>
      </c>
      <c r="T35" s="20" t="s">
        <v>481</v>
      </c>
      <c r="U35" s="18" t="n">
        <v>425.26607647</v>
      </c>
      <c r="V35" s="20" t="n">
        <v>14.04630827</v>
      </c>
    </row>
    <row r="36" spans="1:22">
      <c r="A36" s="15" t="s">
        <v>511</v>
      </c>
      <c r="B36" s="17" t="n">
        <v>6736</v>
      </c>
      <c r="C36" s="18">
        <f>(33.0/B36*100)</f>
        <v/>
      </c>
      <c r="D36" s="19" t="n">
        <v>6703</v>
      </c>
      <c r="E36" s="18" t="n">
        <v>494.11887675</v>
      </c>
      <c r="F36" s="20" t="n">
        <v>2.00278724</v>
      </c>
      <c r="G36" s="18" t="n">
        <v>498.5477837</v>
      </c>
      <c r="H36" s="20" t="n">
        <v>4.26328992</v>
      </c>
      <c r="I36" s="18" t="n">
        <v>492.47496351</v>
      </c>
      <c r="J36" s="20" t="n">
        <v>9.156133219999999</v>
      </c>
      <c r="K36" s="18" t="n">
        <v>451.42090573</v>
      </c>
      <c r="L36" s="20" t="n">
        <v>9.10299706</v>
      </c>
      <c r="M36" s="18" t="s">
        <v>481</v>
      </c>
      <c r="N36" s="20" t="s">
        <v>481</v>
      </c>
      <c r="O36" s="18" t="s">
        <v>481</v>
      </c>
      <c r="P36" s="20" t="s">
        <v>481</v>
      </c>
      <c r="Q36" s="18" t="s">
        <v>481</v>
      </c>
      <c r="R36" s="20" t="s">
        <v>481</v>
      </c>
      <c r="S36" s="18" t="s">
        <v>481</v>
      </c>
      <c r="T36" s="20" t="s">
        <v>481</v>
      </c>
      <c r="U36" s="18" t="n">
        <v>395.28259453</v>
      </c>
      <c r="V36" s="20" t="n">
        <v>14.70226654</v>
      </c>
    </row>
    <row r="37" spans="1:22">
      <c r="A37" s="15" t="s">
        <v>512</v>
      </c>
      <c r="B37" s="17" t="n">
        <v>5458</v>
      </c>
      <c r="C37" s="18">
        <f>(69.0/B37*100)</f>
        <v/>
      </c>
      <c r="D37" s="19" t="n">
        <v>5389</v>
      </c>
      <c r="E37" s="18" t="n">
        <v>500.44276475</v>
      </c>
      <c r="F37" s="20" t="n">
        <v>3.56143865</v>
      </c>
      <c r="G37" s="18" t="n">
        <v>498.07482844</v>
      </c>
      <c r="H37" s="20" t="n">
        <v>4.70395757</v>
      </c>
      <c r="I37" s="18" t="n">
        <v>470.23786456</v>
      </c>
      <c r="J37" s="20" t="n">
        <v>8.67055558</v>
      </c>
      <c r="K37" s="18" t="n">
        <v>437.81996983</v>
      </c>
      <c r="L37" s="20" t="n">
        <v>11.47663219</v>
      </c>
      <c r="M37" s="18" t="s">
        <v>481</v>
      </c>
      <c r="N37" s="20" t="s">
        <v>481</v>
      </c>
      <c r="O37" s="18" t="s">
        <v>481</v>
      </c>
      <c r="P37" s="20" t="s">
        <v>481</v>
      </c>
      <c r="Q37" s="18" t="s">
        <v>481</v>
      </c>
      <c r="R37" s="20" t="s">
        <v>481</v>
      </c>
      <c r="S37" s="18" t="s">
        <v>481</v>
      </c>
      <c r="T37" s="20" t="s">
        <v>481</v>
      </c>
      <c r="U37" s="18" t="n">
        <v>378.22865794</v>
      </c>
      <c r="V37" s="20" t="n">
        <v>9.11820013</v>
      </c>
    </row>
    <row r="38" spans="1:22">
      <c r="A38" s="15" t="s">
        <v>513</v>
      </c>
      <c r="B38" s="17" t="n">
        <v>5860</v>
      </c>
      <c r="C38" s="18">
        <f>(17.0/B38*100)</f>
        <v/>
      </c>
      <c r="D38" s="19" t="n">
        <v>5843</v>
      </c>
      <c r="E38" s="18" t="n">
        <v>510.66996476</v>
      </c>
      <c r="F38" s="20" t="n">
        <v>2.88720399</v>
      </c>
      <c r="G38" s="18" t="n">
        <v>507.94623929</v>
      </c>
      <c r="H38" s="20" t="n">
        <v>5.03980921</v>
      </c>
      <c r="I38" s="18" t="n">
        <v>485.5895032</v>
      </c>
      <c r="J38" s="20" t="n">
        <v>7.08736349</v>
      </c>
      <c r="K38" s="18" t="n">
        <v>448.37719712</v>
      </c>
      <c r="L38" s="20" t="n">
        <v>12.10947597</v>
      </c>
      <c r="M38" s="18" t="s">
        <v>481</v>
      </c>
      <c r="N38" s="20" t="s">
        <v>481</v>
      </c>
      <c r="O38" s="18" t="s">
        <v>481</v>
      </c>
      <c r="P38" s="20" t="s">
        <v>481</v>
      </c>
      <c r="Q38" s="18" t="s">
        <v>481</v>
      </c>
      <c r="R38" s="20" t="s">
        <v>481</v>
      </c>
      <c r="S38" s="18" t="s">
        <v>481</v>
      </c>
      <c r="T38" s="20" t="s">
        <v>481</v>
      </c>
      <c r="U38" s="18" t="n">
        <v>387.51791104</v>
      </c>
      <c r="V38" s="20" t="n">
        <v>8.455172599999999</v>
      </c>
    </row>
    <row r="39" spans="1:22">
      <c r="A39" s="15" t="s">
        <v>514</v>
      </c>
      <c r="B39" s="17" t="n">
        <v>5895</v>
      </c>
      <c r="C39" s="18">
        <f>(32.0/B39*100)</f>
        <v/>
      </c>
      <c r="D39" s="19" t="n">
        <v>5863</v>
      </c>
      <c r="E39" s="18" t="n">
        <v>429.89699374</v>
      </c>
      <c r="F39" s="20" t="n">
        <v>3.93542945</v>
      </c>
      <c r="G39" s="18" t="n">
        <v>415.86353761</v>
      </c>
      <c r="H39" s="20" t="n">
        <v>7.00884176</v>
      </c>
      <c r="I39" s="18" t="n">
        <v>399.72894606</v>
      </c>
      <c r="J39" s="20" t="n">
        <v>8.35903106</v>
      </c>
      <c r="K39" s="18" t="n">
        <v>389.11118196</v>
      </c>
      <c r="L39" s="20" t="n">
        <v>7.95496626</v>
      </c>
      <c r="M39" s="18" t="s">
        <v>481</v>
      </c>
      <c r="N39" s="20" t="s">
        <v>481</v>
      </c>
      <c r="O39" s="18" t="s">
        <v>481</v>
      </c>
      <c r="P39" s="20" t="s">
        <v>481</v>
      </c>
      <c r="Q39" s="18" t="s">
        <v>481</v>
      </c>
      <c r="R39" s="20" t="s">
        <v>481</v>
      </c>
      <c r="S39" s="18" t="s">
        <v>481</v>
      </c>
      <c r="T39" s="20" t="s">
        <v>481</v>
      </c>
      <c r="U39" s="18" t="n">
        <v>355.58643103</v>
      </c>
      <c r="V39" s="20" t="n">
        <v>8.92814572</v>
      </c>
    </row>
    <row r="40" spans="1:22">
      <c r="A40" s="15" t="s">
        <v>515</v>
      </c>
      <c r="B40" s="17" t="n">
        <v>14157</v>
      </c>
      <c r="C40" s="18">
        <f>(298.0/B40*100)</f>
        <v/>
      </c>
      <c r="D40" s="19" t="n">
        <v>13859</v>
      </c>
      <c r="E40" s="18" t="n">
        <v>512.7818674599999</v>
      </c>
      <c r="F40" s="20" t="n">
        <v>2.57865486</v>
      </c>
      <c r="G40" s="18" t="n">
        <v>517.13830307</v>
      </c>
      <c r="H40" s="20" t="n">
        <v>5.32393293</v>
      </c>
      <c r="I40" s="18" t="n">
        <v>502.70587835</v>
      </c>
      <c r="J40" s="20" t="n">
        <v>9.61915685</v>
      </c>
      <c r="K40" s="18" t="n">
        <v>479.21436039</v>
      </c>
      <c r="L40" s="20" t="n">
        <v>11.7272405</v>
      </c>
      <c r="M40" s="18" t="s">
        <v>481</v>
      </c>
      <c r="N40" s="20" t="s">
        <v>481</v>
      </c>
      <c r="O40" s="18" t="s">
        <v>481</v>
      </c>
      <c r="P40" s="20" t="s">
        <v>481</v>
      </c>
      <c r="Q40" s="18" t="s">
        <v>481</v>
      </c>
      <c r="R40" s="20" t="s">
        <v>481</v>
      </c>
      <c r="S40" s="18" t="s">
        <v>481</v>
      </c>
      <c r="T40" s="20" t="s">
        <v>481</v>
      </c>
      <c r="U40" s="18" t="n">
        <v>405.49332579</v>
      </c>
      <c r="V40" s="20" t="n">
        <v>9.24073619</v>
      </c>
    </row>
    <row r="41" spans="1:22">
      <c r="A41" s="15" t="s">
        <v>516</v>
      </c>
      <c r="B41" s="17" t="n">
        <v>5712</v>
      </c>
      <c r="C41" s="18">
        <f>(40.0/B41*100)</f>
        <v/>
      </c>
      <c r="D41" s="19" t="n">
        <v>5672</v>
      </c>
      <c r="E41" s="18" t="n">
        <v>501.72907681</v>
      </c>
      <c r="F41" s="20" t="n">
        <v>3.00247226</v>
      </c>
      <c r="G41" s="18" t="n">
        <v>493.29234326</v>
      </c>
      <c r="H41" s="20" t="n">
        <v>5.8945231</v>
      </c>
      <c r="I41" s="18" t="n">
        <v>466.91796627</v>
      </c>
      <c r="J41" s="20" t="n">
        <v>10.77182025</v>
      </c>
      <c r="K41" s="18" t="n">
        <v>453.14641604</v>
      </c>
      <c r="L41" s="20" t="n">
        <v>12.5652375</v>
      </c>
      <c r="M41" s="18" t="s">
        <v>481</v>
      </c>
      <c r="N41" s="20" t="s">
        <v>481</v>
      </c>
      <c r="O41" s="18" t="s">
        <v>481</v>
      </c>
      <c r="P41" s="20" t="s">
        <v>481</v>
      </c>
      <c r="Q41" s="18" t="n">
        <v>387.44235424</v>
      </c>
      <c r="R41" s="20" t="n">
        <v>14.52510266</v>
      </c>
      <c r="S41" s="18" t="s">
        <v>481</v>
      </c>
      <c r="T41" s="20" t="s">
        <v>481</v>
      </c>
      <c r="U41" s="18" t="n">
        <v>377.21734526</v>
      </c>
      <c r="V41" s="20" t="n">
        <v>16.81707381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n">
        <v>427.2249827</v>
      </c>
      <c r="R44" s="20" t="n">
        <v>3.27779243</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(1434.0/B46*100)</f>
        <v/>
      </c>
      <c r="D46" s="19" t="n">
        <v>21707</v>
      </c>
      <c r="E46" s="18" t="n">
        <v>412.06000824</v>
      </c>
      <c r="F46" s="20" t="n">
        <v>2.37203301</v>
      </c>
      <c r="G46" s="18" t="n">
        <v>406.26576001</v>
      </c>
      <c r="H46" s="20" t="n">
        <v>5.00312925</v>
      </c>
      <c r="I46" s="18" t="n">
        <v>383.55708372</v>
      </c>
      <c r="J46" s="20" t="n">
        <v>7.29305418</v>
      </c>
      <c r="K46" s="18" t="n">
        <v>386.72013556</v>
      </c>
      <c r="L46" s="20" t="n">
        <v>7.76741764</v>
      </c>
      <c r="M46" s="18" t="s">
        <v>481</v>
      </c>
      <c r="N46" s="20" t="s">
        <v>481</v>
      </c>
      <c r="O46" s="18" t="s">
        <v>481</v>
      </c>
      <c r="P46" s="20" t="s">
        <v>481</v>
      </c>
      <c r="Q46" s="18" t="s">
        <v>481</v>
      </c>
      <c r="R46" s="20" t="s">
        <v>481</v>
      </c>
      <c r="S46" s="18" t="s">
        <v>481</v>
      </c>
      <c r="T46" s="20" t="s">
        <v>481</v>
      </c>
      <c r="U46" s="18" t="n">
        <v>346.21816299</v>
      </c>
      <c r="V46" s="20" t="n">
        <v>3.06853812</v>
      </c>
    </row>
    <row r="47" spans="1:22">
      <c r="A47" s="15" t="s">
        <v>522</v>
      </c>
      <c r="B47" s="17" t="n">
        <v>5928</v>
      </c>
      <c r="C47" s="18">
        <f>(106.0/B47*100)</f>
        <v/>
      </c>
      <c r="D47" s="19" t="n">
        <v>5822</v>
      </c>
      <c r="E47" s="18" t="n">
        <v>459.17316784</v>
      </c>
      <c r="F47" s="20" t="n">
        <v>4.05484473</v>
      </c>
      <c r="G47" s="18" t="n">
        <v>459.24918139</v>
      </c>
      <c r="H47" s="20" t="n">
        <v>5.62912361</v>
      </c>
      <c r="I47" s="18" t="n">
        <v>432.09141314</v>
      </c>
      <c r="J47" s="20" t="n">
        <v>9.70483228</v>
      </c>
      <c r="K47" s="18" t="n">
        <v>405.46769904</v>
      </c>
      <c r="L47" s="20" t="n">
        <v>8.12520016</v>
      </c>
      <c r="M47" s="18" t="s">
        <v>481</v>
      </c>
      <c r="N47" s="20" t="s">
        <v>481</v>
      </c>
      <c r="O47" s="18" t="s">
        <v>481</v>
      </c>
      <c r="P47" s="20" t="s">
        <v>481</v>
      </c>
      <c r="Q47" s="18" t="s">
        <v>481</v>
      </c>
      <c r="R47" s="20" t="s">
        <v>481</v>
      </c>
      <c r="S47" s="18" t="s">
        <v>481</v>
      </c>
      <c r="T47" s="20" t="s">
        <v>481</v>
      </c>
      <c r="U47" s="18" t="n">
        <v>337.64027665</v>
      </c>
      <c r="V47" s="20" t="n">
        <v>6.32847852</v>
      </c>
    </row>
    <row r="48" spans="1:22">
      <c r="A48" s="15" t="s">
        <v>523</v>
      </c>
      <c r="B48" s="17" t="n">
        <v>9841</v>
      </c>
      <c r="C48" s="18">
        <f>(7.0/B48*100)</f>
        <v/>
      </c>
      <c r="D48" s="19" t="n">
        <v>9834</v>
      </c>
      <c r="E48" s="18" t="n">
        <v>520.15749281</v>
      </c>
      <c r="F48" s="20" t="n">
        <v>4.50255701</v>
      </c>
      <c r="G48" s="18" t="n">
        <v>518.68107033</v>
      </c>
      <c r="H48" s="20" t="n">
        <v>6.13627427</v>
      </c>
      <c r="I48" s="18" t="n">
        <v>516.49466161</v>
      </c>
      <c r="J48" s="20" t="n">
        <v>7.2018644</v>
      </c>
      <c r="K48" s="18" t="n">
        <v>495.29215506</v>
      </c>
      <c r="L48" s="20" t="n">
        <v>9.50788397</v>
      </c>
      <c r="M48" s="18" t="s">
        <v>481</v>
      </c>
      <c r="N48" s="20" t="s">
        <v>481</v>
      </c>
      <c r="O48" s="18" t="s">
        <v>481</v>
      </c>
      <c r="P48" s="20" t="s">
        <v>481</v>
      </c>
      <c r="Q48" s="18" t="s">
        <v>481</v>
      </c>
      <c r="R48" s="20" t="s">
        <v>481</v>
      </c>
      <c r="S48" s="18" t="s">
        <v>481</v>
      </c>
      <c r="T48" s="20" t="s">
        <v>481</v>
      </c>
      <c r="U48" s="18" t="n">
        <v>470.44329159</v>
      </c>
      <c r="V48" s="20" t="n">
        <v>26.36080378</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(228.0/B50*100)</f>
        <v/>
      </c>
      <c r="D50" s="19" t="n">
        <v>11567</v>
      </c>
      <c r="E50" s="18" t="n">
        <v>418.20089589</v>
      </c>
      <c r="F50" s="20" t="n">
        <v>2.2569646</v>
      </c>
      <c r="G50" s="18" t="n">
        <v>426.96306466</v>
      </c>
      <c r="H50" s="20" t="n">
        <v>4.12972793</v>
      </c>
      <c r="I50" s="18" t="n">
        <v>396.25328058</v>
      </c>
      <c r="J50" s="20" t="n">
        <v>8.078127690000001</v>
      </c>
      <c r="K50" s="18" t="n">
        <v>367.16182441</v>
      </c>
      <c r="L50" s="20" t="n">
        <v>8.350140379999999</v>
      </c>
      <c r="M50" s="18" t="s">
        <v>481</v>
      </c>
      <c r="N50" s="20" t="s">
        <v>481</v>
      </c>
      <c r="O50" s="18" t="s">
        <v>481</v>
      </c>
      <c r="P50" s="20" t="s">
        <v>481</v>
      </c>
      <c r="Q50" s="18" t="s">
        <v>481</v>
      </c>
      <c r="R50" s="20" t="s">
        <v>481</v>
      </c>
      <c r="S50" s="18" t="s">
        <v>481</v>
      </c>
      <c r="T50" s="20" t="s">
        <v>481</v>
      </c>
      <c r="U50" s="18" t="n">
        <v>328.34474646</v>
      </c>
      <c r="V50" s="20" t="n">
        <v>9.4742906</v>
      </c>
    </row>
    <row r="51" spans="1:22">
      <c r="A51" s="15" t="s">
        <v>526</v>
      </c>
      <c r="B51" s="17" t="n">
        <v>6866</v>
      </c>
      <c r="C51" s="18">
        <f>(109.0/B51*100)</f>
        <v/>
      </c>
      <c r="D51" s="19" t="n">
        <v>6757</v>
      </c>
      <c r="E51" s="18" t="n">
        <v>422.02198489</v>
      </c>
      <c r="F51" s="20" t="n">
        <v>2.1741552</v>
      </c>
      <c r="G51" s="18" t="n">
        <v>426.65715003</v>
      </c>
      <c r="H51" s="20" t="n">
        <v>5.17796329</v>
      </c>
      <c r="I51" s="18" t="n">
        <v>419.43786421</v>
      </c>
      <c r="J51" s="20" t="n">
        <v>10.75768561</v>
      </c>
      <c r="K51" s="18" t="n">
        <v>383.73481307</v>
      </c>
      <c r="L51" s="20" t="n">
        <v>14.61132373</v>
      </c>
      <c r="M51" s="18" t="s">
        <v>481</v>
      </c>
      <c r="N51" s="20" t="s">
        <v>481</v>
      </c>
      <c r="O51" s="18" t="s">
        <v>481</v>
      </c>
      <c r="P51" s="20" t="s">
        <v>481</v>
      </c>
      <c r="Q51" s="18" t="n">
        <v>410.85572185</v>
      </c>
      <c r="R51" s="20" t="n">
        <v>3.7997542</v>
      </c>
      <c r="S51" s="18" t="s">
        <v>481</v>
      </c>
      <c r="T51" s="20" t="s">
        <v>481</v>
      </c>
      <c r="U51" s="18" t="n">
        <v>369.90918751</v>
      </c>
      <c r="V51" s="20" t="n">
        <v>9.22118747</v>
      </c>
    </row>
    <row r="52" spans="1:22">
      <c r="A52" s="15" t="s">
        <v>527</v>
      </c>
      <c r="B52" s="17" t="n">
        <v>5809</v>
      </c>
      <c r="C52" s="18">
        <f>(78.0/B52*100)</f>
        <v/>
      </c>
      <c r="D52" s="19" t="n">
        <v>5731</v>
      </c>
      <c r="E52" s="18" t="n">
        <v>476.82598332</v>
      </c>
      <c r="F52" s="20" t="n">
        <v>2.55666779</v>
      </c>
      <c r="G52" s="18" t="n">
        <v>482.83109784</v>
      </c>
      <c r="H52" s="20" t="n">
        <v>5.04976203</v>
      </c>
      <c r="I52" s="18" t="n">
        <v>454.80947028</v>
      </c>
      <c r="J52" s="20" t="n">
        <v>7.8827645</v>
      </c>
      <c r="K52" s="18" t="n">
        <v>461.13286315</v>
      </c>
      <c r="L52" s="20" t="n">
        <v>10.93975641</v>
      </c>
      <c r="M52" s="18" t="s">
        <v>481</v>
      </c>
      <c r="N52" s="20" t="s">
        <v>481</v>
      </c>
      <c r="O52" s="18" t="s">
        <v>481</v>
      </c>
      <c r="P52" s="20" t="s">
        <v>481</v>
      </c>
      <c r="Q52" s="18" t="s">
        <v>481</v>
      </c>
      <c r="R52" s="20" t="s">
        <v>481</v>
      </c>
      <c r="S52" s="18" t="s">
        <v>481</v>
      </c>
      <c r="T52" s="20" t="s">
        <v>481</v>
      </c>
      <c r="U52" s="18" t="n">
        <v>357.09408092</v>
      </c>
      <c r="V52" s="20" t="n">
        <v>13.40205909</v>
      </c>
    </row>
    <row r="53" spans="1:22">
      <c r="A53" s="15" t="s">
        <v>528</v>
      </c>
      <c r="B53" s="17" t="n">
        <v>5571</v>
      </c>
      <c r="C53" s="18">
        <f>(85.0/B53*100)</f>
        <v/>
      </c>
      <c r="D53" s="19" t="n">
        <v>5486</v>
      </c>
      <c r="E53" s="18" t="n">
        <v>441.6967094</v>
      </c>
      <c r="F53" s="20" t="n">
        <v>1.57488267</v>
      </c>
      <c r="G53" s="18" t="n">
        <v>422.21565238</v>
      </c>
      <c r="H53" s="20" t="n">
        <v>4.61368045</v>
      </c>
      <c r="I53" s="18" t="n">
        <v>376.27780737</v>
      </c>
      <c r="J53" s="20" t="n">
        <v>7.69099013</v>
      </c>
      <c r="K53" s="18" t="n">
        <v>383.04555996</v>
      </c>
      <c r="L53" s="20" t="n">
        <v>7.76923052</v>
      </c>
      <c r="M53" s="18" t="s">
        <v>481</v>
      </c>
      <c r="N53" s="20" t="s">
        <v>481</v>
      </c>
      <c r="O53" s="18" t="s">
        <v>481</v>
      </c>
      <c r="P53" s="20" t="s">
        <v>481</v>
      </c>
      <c r="Q53" s="18" t="s">
        <v>481</v>
      </c>
      <c r="R53" s="20" t="s">
        <v>481</v>
      </c>
      <c r="S53" s="18" t="s">
        <v>481</v>
      </c>
      <c r="T53" s="20" t="s">
        <v>481</v>
      </c>
      <c r="U53" s="18" t="n">
        <v>339.03329532</v>
      </c>
      <c r="V53" s="20" t="n">
        <v>5.79403255</v>
      </c>
    </row>
    <row r="54" spans="1:22">
      <c r="A54" s="15" t="s">
        <v>529</v>
      </c>
      <c r="B54" s="17" t="n">
        <v>4740</v>
      </c>
      <c r="C54" s="18">
        <f>(127.0/B54*100)</f>
        <v/>
      </c>
      <c r="D54" s="19" t="n">
        <v>4613</v>
      </c>
      <c r="E54" s="18" t="n">
        <v>338.83339135</v>
      </c>
      <c r="F54" s="20" t="n">
        <v>2.74548509</v>
      </c>
      <c r="G54" s="18" t="n">
        <v>342.02818645</v>
      </c>
      <c r="H54" s="20" t="n">
        <v>4.92968045</v>
      </c>
      <c r="I54" s="18" t="n">
        <v>333.23366654</v>
      </c>
      <c r="J54" s="20" t="n">
        <v>6.86040646</v>
      </c>
      <c r="K54" s="18" t="n">
        <v>325.26750799</v>
      </c>
      <c r="L54" s="20" t="n">
        <v>6.37809582</v>
      </c>
      <c r="M54" s="18" t="s">
        <v>481</v>
      </c>
      <c r="N54" s="20" t="s">
        <v>481</v>
      </c>
      <c r="O54" s="18" t="s">
        <v>481</v>
      </c>
      <c r="P54" s="20" t="s">
        <v>481</v>
      </c>
      <c r="Q54" s="18" t="s">
        <v>481</v>
      </c>
      <c r="R54" s="20" t="s">
        <v>481</v>
      </c>
      <c r="S54" s="18" t="s">
        <v>481</v>
      </c>
      <c r="T54" s="20" t="s">
        <v>481</v>
      </c>
      <c r="U54" s="18" t="n">
        <v>267.57676775</v>
      </c>
      <c r="V54" s="20" t="n">
        <v>4.3408456</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524.69897366</v>
      </c>
      <c r="F56" s="20" t="n">
        <v>2.70007412</v>
      </c>
      <c r="G56" s="18" t="n">
        <v>527.56474474</v>
      </c>
      <c r="H56" s="20" t="n">
        <v>3.95214397</v>
      </c>
      <c r="I56" s="18" t="n">
        <v>519.09673923</v>
      </c>
      <c r="J56" s="20" t="n">
        <v>6.50495507</v>
      </c>
      <c r="K56" s="18" t="n">
        <v>504.75760751</v>
      </c>
      <c r="L56" s="20" t="n">
        <v>6.66456215</v>
      </c>
      <c r="M56" s="18" t="s">
        <v>481</v>
      </c>
      <c r="N56" s="20" t="s">
        <v>481</v>
      </c>
      <c r="O56" s="18" t="s">
        <v>481</v>
      </c>
      <c r="P56" s="20" t="s">
        <v>481</v>
      </c>
      <c r="Q56" s="18" t="s">
        <v>481</v>
      </c>
      <c r="R56" s="20" t="s">
        <v>481</v>
      </c>
      <c r="S56" s="18" t="s">
        <v>481</v>
      </c>
      <c r="T56" s="20" t="s">
        <v>481</v>
      </c>
      <c r="U56" s="18" t="n">
        <v>476.74041642</v>
      </c>
      <c r="V56" s="20" t="n">
        <v>16.77247296</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(139.0/B61*100)</f>
        <v/>
      </c>
      <c r="D61" s="19" t="n">
        <v>6386</v>
      </c>
      <c r="E61" s="18" t="n">
        <v>482.26398384</v>
      </c>
      <c r="F61" s="20" t="n">
        <v>2.530648</v>
      </c>
      <c r="G61" s="18" t="n">
        <v>464.53322524</v>
      </c>
      <c r="H61" s="20" t="n">
        <v>5.23544692</v>
      </c>
      <c r="I61" s="18" t="n">
        <v>436.8727893</v>
      </c>
      <c r="J61" s="20" t="n">
        <v>9.34914244</v>
      </c>
      <c r="K61" s="18" t="n">
        <v>399.45663479</v>
      </c>
      <c r="L61" s="20" t="n">
        <v>13.0812989</v>
      </c>
      <c r="M61" s="18" t="s">
        <v>481</v>
      </c>
      <c r="N61" s="20" t="s">
        <v>481</v>
      </c>
      <c r="O61" s="18" t="s">
        <v>481</v>
      </c>
      <c r="P61" s="20" t="s">
        <v>481</v>
      </c>
      <c r="Q61" s="18" t="s">
        <v>481</v>
      </c>
      <c r="R61" s="20" t="s">
        <v>481</v>
      </c>
      <c r="S61" s="18" t="s">
        <v>481</v>
      </c>
      <c r="T61" s="20" t="s">
        <v>481</v>
      </c>
      <c r="U61" s="18" t="n">
        <v>376.03612609</v>
      </c>
      <c r="V61" s="20" t="n">
        <v>9.57037036</v>
      </c>
    </row>
    <row r="62" spans="1:22">
      <c r="A62" s="15" t="s">
        <v>537</v>
      </c>
      <c r="B62" s="17" t="n">
        <v>4476</v>
      </c>
      <c r="C62" s="18">
        <f>(3.0/B62*100)</f>
        <v/>
      </c>
      <c r="D62" s="19" t="n">
        <v>4473</v>
      </c>
      <c r="E62" s="18" t="n">
        <v>532.32917558</v>
      </c>
      <c r="F62" s="20" t="n">
        <v>1.34441807</v>
      </c>
      <c r="G62" s="18" t="n">
        <v>528.85241955</v>
      </c>
      <c r="H62" s="20" t="n">
        <v>2.9155972</v>
      </c>
      <c r="I62" s="18" t="n">
        <v>513.28708361</v>
      </c>
      <c r="J62" s="20" t="n">
        <v>6.5394451</v>
      </c>
      <c r="K62" s="18" t="n">
        <v>471.82321162</v>
      </c>
      <c r="L62" s="20" t="n">
        <v>7.52754347</v>
      </c>
      <c r="M62" s="18" t="s">
        <v>481</v>
      </c>
      <c r="N62" s="20" t="s">
        <v>481</v>
      </c>
      <c r="O62" s="18" t="s">
        <v>481</v>
      </c>
      <c r="P62" s="20" t="s">
        <v>481</v>
      </c>
      <c r="Q62" s="18" t="s">
        <v>481</v>
      </c>
      <c r="R62" s="20" t="s">
        <v>481</v>
      </c>
      <c r="S62" s="18" t="s">
        <v>481</v>
      </c>
      <c r="T62" s="20" t="s">
        <v>481</v>
      </c>
      <c r="U62" s="18" t="n">
        <v>476.55381754</v>
      </c>
      <c r="V62" s="20" t="n">
        <v>24.18497443</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(77.0/B66*100)</f>
        <v/>
      </c>
      <c r="D66" s="19" t="n">
        <v>5588</v>
      </c>
      <c r="E66" s="18" t="n">
        <v>417.55425617</v>
      </c>
      <c r="F66" s="20" t="n">
        <v>1.11687633</v>
      </c>
      <c r="G66" s="18" t="n">
        <v>419.8523306</v>
      </c>
      <c r="H66" s="20" t="n">
        <v>5.80918513</v>
      </c>
      <c r="I66" s="18" t="n">
        <v>380.35973064</v>
      </c>
      <c r="J66" s="20" t="n">
        <v>8.461936939999999</v>
      </c>
      <c r="K66" s="18" t="n">
        <v>386.87229938</v>
      </c>
      <c r="L66" s="20" t="n">
        <v>9.039606600000001</v>
      </c>
      <c r="M66" s="18" t="s">
        <v>481</v>
      </c>
      <c r="N66" s="20" t="s">
        <v>481</v>
      </c>
      <c r="O66" s="18" t="s">
        <v>481</v>
      </c>
      <c r="P66" s="20" t="s">
        <v>481</v>
      </c>
      <c r="Q66" s="18" t="s">
        <v>481</v>
      </c>
      <c r="R66" s="20" t="s">
        <v>481</v>
      </c>
      <c r="S66" s="18" t="s">
        <v>481</v>
      </c>
      <c r="T66" s="20" t="s">
        <v>481</v>
      </c>
      <c r="U66" s="18" t="n">
        <v>333.40413414</v>
      </c>
      <c r="V66" s="20" t="n">
        <v>4.69798807</v>
      </c>
    </row>
    <row r="67" spans="1:22">
      <c r="A67" s="15" t="s">
        <v>542</v>
      </c>
      <c r="B67" s="17" t="n">
        <v>6971</v>
      </c>
      <c r="C67" s="18">
        <f>(146.0/B67*100)</f>
        <v/>
      </c>
      <c r="D67" s="19" t="n">
        <v>6825</v>
      </c>
      <c r="E67" s="18" t="n">
        <v>402.34681152</v>
      </c>
      <c r="F67" s="20" t="n">
        <v>2.5393604</v>
      </c>
      <c r="G67" s="18" t="n">
        <v>400.28284308</v>
      </c>
      <c r="H67" s="20" t="n">
        <v>3.21269338</v>
      </c>
      <c r="I67" s="18" t="n">
        <v>374.56834221</v>
      </c>
      <c r="J67" s="20" t="n">
        <v>6.45888575</v>
      </c>
      <c r="K67" s="18" t="n">
        <v>379.26528916</v>
      </c>
      <c r="L67" s="20" t="n">
        <v>5.66460658</v>
      </c>
      <c r="M67" s="18" t="s">
        <v>481</v>
      </c>
      <c r="N67" s="20" t="s">
        <v>481</v>
      </c>
      <c r="O67" s="18" t="s">
        <v>481</v>
      </c>
      <c r="P67" s="20" t="s">
        <v>481</v>
      </c>
      <c r="Q67" s="18" t="s">
        <v>481</v>
      </c>
      <c r="R67" s="20" t="s">
        <v>481</v>
      </c>
      <c r="S67" s="18" t="s">
        <v>481</v>
      </c>
      <c r="T67" s="20" t="s">
        <v>481</v>
      </c>
      <c r="U67" s="18" t="n">
        <v>306.23599714</v>
      </c>
      <c r="V67" s="20" t="n">
        <v>6.8918698</v>
      </c>
    </row>
    <row r="68" spans="1:22">
      <c r="A68" s="15" t="s">
        <v>543</v>
      </c>
      <c r="B68" s="17" t="n">
        <v>12083</v>
      </c>
      <c r="C68" s="18">
        <f>(26.0/B68*100)</f>
        <v/>
      </c>
      <c r="D68" s="19" t="n">
        <v>12057</v>
      </c>
      <c r="E68" s="18" t="n">
        <v>435.03977497</v>
      </c>
      <c r="F68" s="20" t="n">
        <v>1.2538127</v>
      </c>
      <c r="G68" s="18" t="n">
        <v>416.88768241</v>
      </c>
      <c r="H68" s="20" t="n">
        <v>2.67439735</v>
      </c>
      <c r="I68" s="18" t="n">
        <v>365.68385749</v>
      </c>
      <c r="J68" s="20" t="n">
        <v>3.8935601</v>
      </c>
      <c r="K68" s="18" t="n">
        <v>364.71593598</v>
      </c>
      <c r="L68" s="20" t="n">
        <v>4.70248335</v>
      </c>
      <c r="M68" s="18" t="s">
        <v>481</v>
      </c>
      <c r="N68" s="20" t="s">
        <v>481</v>
      </c>
      <c r="O68" s="18" t="s">
        <v>481</v>
      </c>
      <c r="P68" s="20" t="s">
        <v>481</v>
      </c>
      <c r="Q68" s="18" t="s">
        <v>481</v>
      </c>
      <c r="R68" s="20" t="s">
        <v>481</v>
      </c>
      <c r="S68" s="18" t="s">
        <v>481</v>
      </c>
      <c r="T68" s="20" t="s">
        <v>481</v>
      </c>
      <c r="U68" s="18" t="n">
        <v>331.92229693</v>
      </c>
      <c r="V68" s="20" t="n">
        <v>3.30275233</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489.32929131</v>
      </c>
      <c r="F70" s="20" t="n">
        <v>2.70727284</v>
      </c>
      <c r="G70" s="18" t="n">
        <v>498.944421</v>
      </c>
      <c r="H70" s="20" t="n">
        <v>5.20126771</v>
      </c>
      <c r="I70" s="18" t="n">
        <v>482.79882496</v>
      </c>
      <c r="J70" s="20" t="n">
        <v>8.225904480000001</v>
      </c>
      <c r="K70" s="18" t="n">
        <v>454.01321334</v>
      </c>
      <c r="L70" s="20" t="n">
        <v>9.038729569999999</v>
      </c>
      <c r="M70" s="18" t="s">
        <v>481</v>
      </c>
      <c r="N70" s="20" t="s">
        <v>481</v>
      </c>
      <c r="O70" s="18" t="s">
        <v>481</v>
      </c>
      <c r="P70" s="20" t="s">
        <v>481</v>
      </c>
      <c r="Q70" s="18" t="s">
        <v>481</v>
      </c>
      <c r="R70" s="20" t="s">
        <v>481</v>
      </c>
      <c r="S70" s="18" t="s">
        <v>481</v>
      </c>
      <c r="T70" s="20" t="s">
        <v>481</v>
      </c>
      <c r="U70" s="18" t="n">
        <v>425.29400488</v>
      </c>
      <c r="V70" s="20" t="n">
        <v>9.59120499</v>
      </c>
    </row>
    <row r="71" spans="1:22">
      <c r="A71" s="15" t="s">
        <v>546</v>
      </c>
      <c r="B71" s="17" t="n">
        <v>6115</v>
      </c>
      <c r="C71" s="18">
        <f>(17.0/B71*100)</f>
        <v/>
      </c>
      <c r="D71" s="19" t="n">
        <v>6098</v>
      </c>
      <c r="E71" s="18" t="n">
        <v>560.23170133</v>
      </c>
      <c r="F71" s="20" t="n">
        <v>1.40774389</v>
      </c>
      <c r="G71" s="18" t="n">
        <v>547.24036226</v>
      </c>
      <c r="H71" s="20" t="n">
        <v>4.27627379</v>
      </c>
      <c r="I71" s="18" t="n">
        <v>513.36789079</v>
      </c>
      <c r="J71" s="20" t="n">
        <v>10.59937602</v>
      </c>
      <c r="K71" s="18" t="n">
        <v>495.72913591</v>
      </c>
      <c r="L71" s="20" t="n">
        <v>12.23022866</v>
      </c>
      <c r="M71" s="18" t="s">
        <v>481</v>
      </c>
      <c r="N71" s="20" t="s">
        <v>481</v>
      </c>
      <c r="O71" s="18" t="s">
        <v>481</v>
      </c>
      <c r="P71" s="20" t="s">
        <v>481</v>
      </c>
      <c r="Q71" s="18" t="s">
        <v>481</v>
      </c>
      <c r="R71" s="20" t="s">
        <v>481</v>
      </c>
      <c r="S71" s="18" t="s">
        <v>481</v>
      </c>
      <c r="T71" s="20" t="s">
        <v>481</v>
      </c>
      <c r="U71" s="18" t="n">
        <v>488.78079556</v>
      </c>
      <c r="V71" s="20" t="n">
        <v>20.67576879</v>
      </c>
    </row>
    <row r="72" spans="1:22">
      <c r="A72" s="15" t="s">
        <v>547</v>
      </c>
      <c r="B72" s="17" t="n">
        <v>7708</v>
      </c>
      <c r="C72" s="18">
        <f>(5.0/B72*100)</f>
        <v/>
      </c>
      <c r="D72" s="19" t="n">
        <v>7703</v>
      </c>
      <c r="E72" s="18" t="n">
        <v>530.3937883999999</v>
      </c>
      <c r="F72" s="20" t="n">
        <v>2.75132847</v>
      </c>
      <c r="G72" s="18" t="n">
        <v>549.70743741</v>
      </c>
      <c r="H72" s="20" t="n">
        <v>4.85917933</v>
      </c>
      <c r="I72" s="18" t="n">
        <v>535.08118318</v>
      </c>
      <c r="J72" s="20" t="n">
        <v>7.85516057</v>
      </c>
      <c r="K72" s="18" t="n">
        <v>515.40062274</v>
      </c>
      <c r="L72" s="20" t="n">
        <v>12.63450058</v>
      </c>
      <c r="M72" s="18" t="s">
        <v>481</v>
      </c>
      <c r="N72" s="20" t="s">
        <v>481</v>
      </c>
      <c r="O72" s="18" t="s">
        <v>481</v>
      </c>
      <c r="P72" s="20" t="s">
        <v>481</v>
      </c>
      <c r="Q72" s="18" t="s">
        <v>481</v>
      </c>
      <c r="R72" s="20" t="s">
        <v>481</v>
      </c>
      <c r="S72" s="18" t="s">
        <v>481</v>
      </c>
      <c r="T72" s="20" t="s">
        <v>481</v>
      </c>
      <c r="U72" s="18" t="n">
        <v>479.21979782</v>
      </c>
      <c r="V72" s="20" t="n">
        <v>23.32867382</v>
      </c>
    </row>
    <row r="73" spans="1:22">
      <c r="A73" s="15" t="s">
        <v>548</v>
      </c>
      <c r="B73" s="17" t="n">
        <v>8249</v>
      </c>
      <c r="C73" s="18">
        <f>(148.0/B73*100)</f>
        <v/>
      </c>
      <c r="D73" s="19" t="n">
        <v>8101</v>
      </c>
      <c r="E73" s="18" t="n">
        <v>428.37073804</v>
      </c>
      <c r="F73" s="20" t="n">
        <v>2.86354381</v>
      </c>
      <c r="G73" s="18" t="n">
        <v>415.43096351</v>
      </c>
      <c r="H73" s="20" t="n">
        <v>4.61307099</v>
      </c>
      <c r="I73" s="18" t="n">
        <v>389.03559382</v>
      </c>
      <c r="J73" s="20" t="n">
        <v>5.60090068</v>
      </c>
      <c r="K73" s="18" t="n">
        <v>377.16886628</v>
      </c>
      <c r="L73" s="20" t="n">
        <v>5.52162919</v>
      </c>
      <c r="M73" s="18" t="s">
        <v>481</v>
      </c>
      <c r="N73" s="20" t="s">
        <v>481</v>
      </c>
      <c r="O73" s="18" t="s">
        <v>481</v>
      </c>
      <c r="P73" s="20" t="s">
        <v>481</v>
      </c>
      <c r="Q73" s="18" t="s">
        <v>481</v>
      </c>
      <c r="R73" s="20" t="s">
        <v>481</v>
      </c>
      <c r="S73" s="18" t="s">
        <v>481</v>
      </c>
      <c r="T73" s="20" t="s">
        <v>481</v>
      </c>
      <c r="U73" s="18" t="n">
        <v>359.52860949</v>
      </c>
      <c r="V73" s="20" t="n">
        <v>9.051141550000001</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(218.0/B75*100)</f>
        <v/>
      </c>
      <c r="D75" s="19" t="n">
        <v>5157</v>
      </c>
      <c r="E75" s="18" t="n">
        <v>392.59907216</v>
      </c>
      <c r="F75" s="20" t="n">
        <v>2.26065302</v>
      </c>
      <c r="G75" s="18" t="n">
        <v>391.10060812</v>
      </c>
      <c r="H75" s="20" t="n">
        <v>3.59900767</v>
      </c>
      <c r="I75" s="18" t="n">
        <v>362.36735468</v>
      </c>
      <c r="J75" s="20" t="n">
        <v>6.92358214</v>
      </c>
      <c r="K75" s="18" t="n">
        <v>364.00971095</v>
      </c>
      <c r="L75" s="20" t="n">
        <v>7.41666541</v>
      </c>
      <c r="M75" s="18" t="s">
        <v>481</v>
      </c>
      <c r="N75" s="20" t="s">
        <v>481</v>
      </c>
      <c r="O75" s="18" t="s">
        <v>481</v>
      </c>
      <c r="P75" s="20" t="s">
        <v>481</v>
      </c>
      <c r="Q75" s="18" t="s">
        <v>481</v>
      </c>
      <c r="R75" s="20" t="s">
        <v>481</v>
      </c>
      <c r="S75" s="18" t="s">
        <v>481</v>
      </c>
      <c r="T75" s="20" t="s">
        <v>481</v>
      </c>
      <c r="U75" s="18" t="n">
        <v>347.26311938</v>
      </c>
      <c r="V75" s="20" t="n">
        <v>4.51726819</v>
      </c>
    </row>
    <row r="76" spans="1:22">
      <c r="A76" s="15" t="s">
        <v>551</v>
      </c>
      <c r="B76" s="17" t="n">
        <v>14167</v>
      </c>
      <c r="C76" s="18">
        <f>(229.0/B76*100)</f>
        <v/>
      </c>
      <c r="D76" s="19" t="n">
        <v>13938</v>
      </c>
      <c r="E76" s="18" t="n">
        <v>449.23079938</v>
      </c>
      <c r="F76" s="20" t="n">
        <v>2.37187217</v>
      </c>
      <c r="G76" s="18" t="n">
        <v>430.6447544</v>
      </c>
      <c r="H76" s="20" t="n">
        <v>4.20653262</v>
      </c>
      <c r="I76" s="18" t="n">
        <v>386.42147207</v>
      </c>
      <c r="J76" s="20" t="n">
        <v>5.43570191</v>
      </c>
      <c r="K76" s="18" t="n">
        <v>391.54772728</v>
      </c>
      <c r="L76" s="20" t="n">
        <v>6.2686167</v>
      </c>
      <c r="M76" s="18" t="s">
        <v>481</v>
      </c>
      <c r="N76" s="20" t="s">
        <v>481</v>
      </c>
      <c r="O76" s="18" t="s">
        <v>481</v>
      </c>
      <c r="P76" s="20" t="s">
        <v>481</v>
      </c>
      <c r="Q76" s="18" t="s">
        <v>481</v>
      </c>
      <c r="R76" s="20" t="s">
        <v>481</v>
      </c>
      <c r="S76" s="18" t="s">
        <v>481</v>
      </c>
      <c r="T76" s="20" t="s">
        <v>481</v>
      </c>
      <c r="U76" s="18" t="n">
        <v>343.04540474</v>
      </c>
      <c r="V76" s="20" t="n">
        <v>5.09354504</v>
      </c>
    </row>
    <row r="77" spans="1:22">
      <c r="A77" s="15" t="s">
        <v>552</v>
      </c>
      <c r="B77" s="17" t="n">
        <v>6062</v>
      </c>
      <c r="C77" s="18">
        <f>(98.0/B77*100)</f>
        <v/>
      </c>
      <c r="D77" s="19" t="n">
        <v>5964</v>
      </c>
      <c r="E77" s="18" t="n">
        <v>441.71703517</v>
      </c>
      <c r="F77" s="20" t="n">
        <v>2.03224714</v>
      </c>
      <c r="G77" s="18" t="n">
        <v>452.95424323</v>
      </c>
      <c r="H77" s="20" t="n">
        <v>5.00040332</v>
      </c>
      <c r="I77" s="18" t="n">
        <v>414.09126627</v>
      </c>
      <c r="J77" s="20" t="n">
        <v>10.4060172</v>
      </c>
      <c r="K77" s="18" t="n">
        <v>419.69590842</v>
      </c>
      <c r="L77" s="20" t="n">
        <v>9.878673470000001</v>
      </c>
      <c r="M77" s="18" t="s">
        <v>481</v>
      </c>
      <c r="N77" s="20" t="s">
        <v>481</v>
      </c>
      <c r="O77" s="18" t="s">
        <v>481</v>
      </c>
      <c r="P77" s="20" t="s">
        <v>481</v>
      </c>
      <c r="Q77" s="18" t="s">
        <v>481</v>
      </c>
      <c r="R77" s="20" t="s">
        <v>481</v>
      </c>
      <c r="S77" s="18" t="s">
        <v>481</v>
      </c>
      <c r="T77" s="20" t="s">
        <v>481</v>
      </c>
      <c r="U77" s="18" t="n">
        <v>340.81060404</v>
      </c>
      <c r="V77" s="20" t="n">
        <v>4.49127942</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450.73826095</v>
      </c>
      <c r="F81" s="20" t="n">
        <v>3.12255893</v>
      </c>
      <c r="G81" s="18" t="n">
        <v>434.63873887</v>
      </c>
      <c r="H81" s="20" t="n">
        <v>3.4628193</v>
      </c>
      <c r="I81" s="18" t="n">
        <v>401.84750646</v>
      </c>
      <c r="J81" s="20" t="n">
        <v>5.7976613</v>
      </c>
      <c r="K81" s="18" t="n">
        <v>389.39485269</v>
      </c>
      <c r="L81" s="20" t="n">
        <v>7.10172856</v>
      </c>
      <c r="M81" s="18" t="s">
        <v>481</v>
      </c>
      <c r="N81" s="20" t="s">
        <v>481</v>
      </c>
      <c r="O81" s="18" t="s">
        <v>481</v>
      </c>
      <c r="P81" s="20" t="s">
        <v>481</v>
      </c>
      <c r="Q81" s="18" t="s">
        <v>481</v>
      </c>
      <c r="R81" s="20" t="s">
        <v>481</v>
      </c>
      <c r="S81" s="18" t="s">
        <v>481</v>
      </c>
      <c r="T81" s="20" t="s">
        <v>481</v>
      </c>
      <c r="U81" s="18" t="n">
        <v>382.08958614</v>
      </c>
      <c r="V81" s="20" t="n">
        <v>14.82857115</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1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927</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517.98047449</v>
      </c>
      <c r="F7" s="20" t="n">
        <v>1.57193062</v>
      </c>
      <c r="G7" s="18" t="n">
        <v>498.73425503</v>
      </c>
      <c r="H7" s="20" t="n">
        <v>3.90415014</v>
      </c>
      <c r="I7" s="18" t="n">
        <v>480.89617512</v>
      </c>
      <c r="J7" s="20" t="n">
        <v>7.54553726</v>
      </c>
      <c r="K7" s="18" t="n">
        <v>455.85039793</v>
      </c>
      <c r="L7" s="20" t="n">
        <v>7.1447179</v>
      </c>
      <c r="M7" s="18" t="s">
        <v>481</v>
      </c>
      <c r="N7" s="20" t="s">
        <v>481</v>
      </c>
      <c r="O7" s="18" t="s">
        <v>481</v>
      </c>
      <c r="P7" s="20" t="s">
        <v>481</v>
      </c>
      <c r="Q7" s="18" t="s">
        <v>481</v>
      </c>
      <c r="R7" s="20" t="s">
        <v>481</v>
      </c>
      <c r="S7" s="18" t="s">
        <v>481</v>
      </c>
      <c r="T7" s="20" t="s">
        <v>481</v>
      </c>
      <c r="U7" s="18" t="n">
        <v>433.47989801</v>
      </c>
      <c r="V7" s="20" t="n">
        <v>6.85522095</v>
      </c>
    </row>
    <row r="8" spans="1:22">
      <c r="A8" s="15" t="s">
        <v>483</v>
      </c>
      <c r="B8" s="17" t="n">
        <v>7007</v>
      </c>
      <c r="C8" s="18">
        <f>(28.0/B8*100)</f>
        <v/>
      </c>
      <c r="D8" s="19" t="n">
        <v>6979</v>
      </c>
      <c r="E8" s="18" t="n">
        <v>499.67343493</v>
      </c>
      <c r="F8" s="20" t="n">
        <v>2.45661226</v>
      </c>
      <c r="G8" s="18" t="n">
        <v>491.36489088</v>
      </c>
      <c r="H8" s="20" t="n">
        <v>6.16163216</v>
      </c>
      <c r="I8" s="18" t="n">
        <v>456.19085362</v>
      </c>
      <c r="J8" s="20" t="n">
        <v>9.370155629999999</v>
      </c>
      <c r="K8" s="18" t="n">
        <v>471.57700047</v>
      </c>
      <c r="L8" s="20" t="n">
        <v>10.97490699</v>
      </c>
      <c r="M8" s="18" t="s">
        <v>481</v>
      </c>
      <c r="N8" s="20" t="s">
        <v>481</v>
      </c>
      <c r="O8" s="18" t="s">
        <v>481</v>
      </c>
      <c r="P8" s="20" t="s">
        <v>481</v>
      </c>
      <c r="Q8" s="18" t="n">
        <v>368.48347797</v>
      </c>
      <c r="R8" s="20" t="n">
        <v>14.99112476</v>
      </c>
      <c r="S8" s="18" t="s">
        <v>481</v>
      </c>
      <c r="T8" s="20" t="s">
        <v>481</v>
      </c>
      <c r="U8" s="18" t="n">
        <v>401.29026241</v>
      </c>
      <c r="V8" s="20" t="n">
        <v>10.88874656</v>
      </c>
    </row>
    <row r="9" spans="1:22">
      <c r="A9" s="15" t="s">
        <v>484</v>
      </c>
      <c r="B9" s="17" t="n">
        <v>9651</v>
      </c>
      <c r="C9" s="18">
        <f>(136.0/B9*100)</f>
        <v/>
      </c>
      <c r="D9" s="19" t="n">
        <v>9515</v>
      </c>
      <c r="E9" s="18" t="n">
        <v>511.67969167</v>
      </c>
      <c r="F9" s="20" t="n">
        <v>2.31831565</v>
      </c>
      <c r="G9" s="18" t="n">
        <v>499.13065786</v>
      </c>
      <c r="H9" s="20" t="n">
        <v>5.25183075</v>
      </c>
      <c r="I9" s="18" t="n">
        <v>468.06349829</v>
      </c>
      <c r="J9" s="20" t="n">
        <v>9.948568699999999</v>
      </c>
      <c r="K9" s="18" t="n">
        <v>451.31375947</v>
      </c>
      <c r="L9" s="20" t="n">
        <v>12.52070329</v>
      </c>
      <c r="M9" s="18" t="s">
        <v>481</v>
      </c>
      <c r="N9" s="20" t="s">
        <v>481</v>
      </c>
      <c r="O9" s="18" t="s">
        <v>481</v>
      </c>
      <c r="P9" s="20" t="s">
        <v>481</v>
      </c>
      <c r="Q9" s="18" t="n">
        <v>374.78530698</v>
      </c>
      <c r="R9" s="20" t="n">
        <v>11.62763904</v>
      </c>
      <c r="S9" s="18" t="s">
        <v>481</v>
      </c>
      <c r="T9" s="20" t="s">
        <v>481</v>
      </c>
      <c r="U9" s="18" t="n">
        <v>389.45437837</v>
      </c>
      <c r="V9" s="20" t="n">
        <v>8.314413589999999</v>
      </c>
    </row>
    <row r="10" spans="1:22">
      <c r="A10" s="15" t="s">
        <v>485</v>
      </c>
      <c r="B10" s="17" t="n">
        <v>20058</v>
      </c>
      <c r="C10" s="18">
        <f>(534.0/B10*100)</f>
        <v/>
      </c>
      <c r="D10" s="19" t="n">
        <v>19524</v>
      </c>
      <c r="E10" s="18" t="n">
        <v>533.67926504</v>
      </c>
      <c r="F10" s="20" t="n">
        <v>2.00967288</v>
      </c>
      <c r="G10" s="18" t="n">
        <v>522.49292703</v>
      </c>
      <c r="H10" s="20" t="n">
        <v>3.21977762</v>
      </c>
      <c r="I10" s="18" t="n">
        <v>488.05460907</v>
      </c>
      <c r="J10" s="20" t="n">
        <v>6.93744638</v>
      </c>
      <c r="K10" s="18" t="n">
        <v>479.57487511</v>
      </c>
      <c r="L10" s="20" t="n">
        <v>6.56029152</v>
      </c>
      <c r="M10" s="18" t="s">
        <v>481</v>
      </c>
      <c r="N10" s="20" t="s">
        <v>481</v>
      </c>
      <c r="O10" s="18" t="s">
        <v>481</v>
      </c>
      <c r="P10" s="20" t="s">
        <v>481</v>
      </c>
      <c r="Q10" s="18" t="s">
        <v>481</v>
      </c>
      <c r="R10" s="20" t="s">
        <v>481</v>
      </c>
      <c r="S10" s="18" t="s">
        <v>481</v>
      </c>
      <c r="T10" s="20" t="s">
        <v>481</v>
      </c>
      <c r="U10" s="18" t="n">
        <v>440.8704013</v>
      </c>
      <c r="V10" s="20" t="n">
        <v>7.6145975</v>
      </c>
    </row>
    <row r="11" spans="1:22">
      <c r="A11" s="15" t="s">
        <v>486</v>
      </c>
      <c r="B11" s="17" t="n">
        <v>7053</v>
      </c>
      <c r="C11" s="18">
        <f>(60.0/B11*100)</f>
        <v/>
      </c>
      <c r="D11" s="19" t="n">
        <v>6993</v>
      </c>
      <c r="E11" s="18" t="n">
        <v>452.22738662</v>
      </c>
      <c r="F11" s="20" t="n">
        <v>2.43649866</v>
      </c>
      <c r="G11" s="18" t="n">
        <v>434.76873537</v>
      </c>
      <c r="H11" s="20" t="n">
        <v>5.38097517</v>
      </c>
      <c r="I11" s="18" t="n">
        <v>381.94455269</v>
      </c>
      <c r="J11" s="20" t="n">
        <v>14.31312195</v>
      </c>
      <c r="K11" s="18" t="n">
        <v>412.07459117</v>
      </c>
      <c r="L11" s="20" t="n">
        <v>16.16503949</v>
      </c>
      <c r="M11" s="18" t="s">
        <v>481</v>
      </c>
      <c r="N11" s="20" t="s">
        <v>481</v>
      </c>
      <c r="O11" s="18" t="s">
        <v>481</v>
      </c>
      <c r="P11" s="20" t="s">
        <v>481</v>
      </c>
      <c r="Q11" s="18" t="s">
        <v>481</v>
      </c>
      <c r="R11" s="20" t="s">
        <v>481</v>
      </c>
      <c r="S11" s="18" t="s">
        <v>481</v>
      </c>
      <c r="T11" s="20" t="s">
        <v>481</v>
      </c>
      <c r="U11" s="18" t="n">
        <v>370.4830549</v>
      </c>
      <c r="V11" s="20" t="n">
        <v>8.31382256</v>
      </c>
    </row>
    <row r="12" spans="1:22">
      <c r="A12" s="15" t="s">
        <v>487</v>
      </c>
      <c r="B12" s="17" t="n">
        <v>6894</v>
      </c>
      <c r="C12" s="18">
        <f>(59.0/B12*100)</f>
        <v/>
      </c>
      <c r="D12" s="19" t="n">
        <v>6835</v>
      </c>
      <c r="E12" s="18" t="n">
        <v>499.94773731</v>
      </c>
      <c r="F12" s="20" t="n">
        <v>2.02924112</v>
      </c>
      <c r="G12" s="18" t="n">
        <v>502.76815769</v>
      </c>
      <c r="H12" s="20" t="n">
        <v>4.8291452</v>
      </c>
      <c r="I12" s="18" t="n">
        <v>479.45901381</v>
      </c>
      <c r="J12" s="20" t="n">
        <v>8.470684800000001</v>
      </c>
      <c r="K12" s="18" t="n">
        <v>465.23902507</v>
      </c>
      <c r="L12" s="20" t="n">
        <v>7.76848903</v>
      </c>
      <c r="M12" s="18" t="s">
        <v>481</v>
      </c>
      <c r="N12" s="20" t="s">
        <v>481</v>
      </c>
      <c r="O12" s="18" t="s">
        <v>481</v>
      </c>
      <c r="P12" s="20" t="s">
        <v>481</v>
      </c>
      <c r="Q12" s="18" t="n">
        <v>366.6777112</v>
      </c>
      <c r="R12" s="20" t="n">
        <v>14.39052153</v>
      </c>
      <c r="S12" s="18" t="s">
        <v>481</v>
      </c>
      <c r="T12" s="20" t="s">
        <v>481</v>
      </c>
      <c r="U12" s="18" t="n">
        <v>396.42634197</v>
      </c>
      <c r="V12" s="20" t="n">
        <v>9.43552875</v>
      </c>
    </row>
    <row r="13" spans="1:22">
      <c r="A13" s="15" t="s">
        <v>488</v>
      </c>
      <c r="B13" s="17" t="n">
        <v>7161</v>
      </c>
      <c r="C13" s="18">
        <f>(99.0/B13*100)</f>
        <v/>
      </c>
      <c r="D13" s="19" t="n">
        <v>7062</v>
      </c>
      <c r="E13" s="18" t="n">
        <v>509.38977688</v>
      </c>
      <c r="F13" s="20" t="n">
        <v>2.44371307</v>
      </c>
      <c r="G13" s="18" t="n">
        <v>495.282053</v>
      </c>
      <c r="H13" s="20" t="n">
        <v>4.41433634</v>
      </c>
      <c r="I13" s="18" t="n">
        <v>493.42118544</v>
      </c>
      <c r="J13" s="20" t="n">
        <v>8.405468089999999</v>
      </c>
      <c r="K13" s="18" t="n">
        <v>461.60156947</v>
      </c>
      <c r="L13" s="20" t="n">
        <v>11.32293378</v>
      </c>
      <c r="M13" s="18" t="s">
        <v>481</v>
      </c>
      <c r="N13" s="20" t="s">
        <v>481</v>
      </c>
      <c r="O13" s="18" t="s">
        <v>481</v>
      </c>
      <c r="P13" s="20" t="s">
        <v>481</v>
      </c>
      <c r="Q13" s="18" t="n">
        <v>436.36003517</v>
      </c>
      <c r="R13" s="20" t="n">
        <v>6.43426798</v>
      </c>
      <c r="S13" s="18" t="s">
        <v>481</v>
      </c>
      <c r="T13" s="20" t="s">
        <v>481</v>
      </c>
      <c r="U13" s="18" t="n">
        <v>375.34021174</v>
      </c>
      <c r="V13" s="20" t="n">
        <v>11.12944935</v>
      </c>
    </row>
    <row r="14" spans="1:22">
      <c r="A14" s="15" t="s">
        <v>489</v>
      </c>
      <c r="B14" s="17" t="n">
        <v>5587</v>
      </c>
      <c r="C14" s="18">
        <f>(76.0/B14*100)</f>
        <v/>
      </c>
      <c r="D14" s="19" t="n">
        <v>5511</v>
      </c>
      <c r="E14" s="18" t="n">
        <v>537.02215366</v>
      </c>
      <c r="F14" s="20" t="n">
        <v>2.10523386</v>
      </c>
      <c r="G14" s="18" t="n">
        <v>530.89887498</v>
      </c>
      <c r="H14" s="20" t="n">
        <v>4.85891975</v>
      </c>
      <c r="I14" s="18" t="n">
        <v>531.65630183</v>
      </c>
      <c r="J14" s="20" t="n">
        <v>10.16415795</v>
      </c>
      <c r="K14" s="18" t="n">
        <v>515.59190339</v>
      </c>
      <c r="L14" s="20" t="n">
        <v>12.75107848</v>
      </c>
      <c r="M14" s="18" t="s">
        <v>481</v>
      </c>
      <c r="N14" s="20" t="s">
        <v>481</v>
      </c>
      <c r="O14" s="18" t="s">
        <v>481</v>
      </c>
      <c r="P14" s="20" t="s">
        <v>481</v>
      </c>
      <c r="Q14" s="18" t="s">
        <v>481</v>
      </c>
      <c r="R14" s="20" t="s">
        <v>481</v>
      </c>
      <c r="S14" s="18" t="s">
        <v>481</v>
      </c>
      <c r="T14" s="20" t="s">
        <v>481</v>
      </c>
      <c r="U14" s="18" t="n">
        <v>449.76368507</v>
      </c>
      <c r="V14" s="20" t="n">
        <v>14.35384267</v>
      </c>
    </row>
    <row r="15" spans="1:22">
      <c r="A15" s="15" t="s">
        <v>490</v>
      </c>
      <c r="B15" s="17" t="n">
        <v>5882</v>
      </c>
      <c r="C15" s="18">
        <f>(53.0/B15*100)</f>
        <v/>
      </c>
      <c r="D15" s="19" t="n">
        <v>5829</v>
      </c>
      <c r="E15" s="18" t="n">
        <v>537.17167251</v>
      </c>
      <c r="F15" s="20" t="n">
        <v>2.36444454</v>
      </c>
      <c r="G15" s="18" t="n">
        <v>518.57332113</v>
      </c>
      <c r="H15" s="20" t="n">
        <v>4.60648222</v>
      </c>
      <c r="I15" s="18" t="n">
        <v>514.57242636</v>
      </c>
      <c r="J15" s="20" t="n">
        <v>8.946019939999999</v>
      </c>
      <c r="K15" s="18" t="n">
        <v>496.33288451</v>
      </c>
      <c r="L15" s="20" t="n">
        <v>12.04361911</v>
      </c>
      <c r="M15" s="18" t="s">
        <v>481</v>
      </c>
      <c r="N15" s="20" t="s">
        <v>481</v>
      </c>
      <c r="O15" s="18" t="s">
        <v>481</v>
      </c>
      <c r="P15" s="20" t="s">
        <v>481</v>
      </c>
      <c r="Q15" s="18" t="n">
        <v>375.95013089</v>
      </c>
      <c r="R15" s="20" t="n">
        <v>17.42774697</v>
      </c>
      <c r="S15" s="18" t="s">
        <v>481</v>
      </c>
      <c r="T15" s="20" t="s">
        <v>481</v>
      </c>
      <c r="U15" s="18" t="n">
        <v>420.17530904</v>
      </c>
      <c r="V15" s="20" t="n">
        <v>9.79228762</v>
      </c>
    </row>
    <row r="16" spans="1:22">
      <c r="A16" s="15" t="s">
        <v>491</v>
      </c>
      <c r="B16" s="17" t="n">
        <v>6108</v>
      </c>
      <c r="C16" s="18">
        <f>(112.0/B16*100)</f>
        <v/>
      </c>
      <c r="D16" s="19" t="n">
        <v>5996</v>
      </c>
      <c r="E16" s="18" t="n">
        <v>504.54996982</v>
      </c>
      <c r="F16" s="20" t="n">
        <v>1.86358284</v>
      </c>
      <c r="G16" s="18" t="n">
        <v>486.45666253</v>
      </c>
      <c r="H16" s="20" t="n">
        <v>5.90528086</v>
      </c>
      <c r="I16" s="18" t="n">
        <v>439.86732389</v>
      </c>
      <c r="J16" s="20" t="n">
        <v>13.6860322</v>
      </c>
      <c r="K16" s="18" t="n">
        <v>417.62707724</v>
      </c>
      <c r="L16" s="20" t="n">
        <v>12.64632544</v>
      </c>
      <c r="M16" s="18" t="s">
        <v>481</v>
      </c>
      <c r="N16" s="20" t="s">
        <v>481</v>
      </c>
      <c r="O16" s="18" t="s">
        <v>481</v>
      </c>
      <c r="P16" s="20" t="s">
        <v>481</v>
      </c>
      <c r="Q16" s="18" t="s">
        <v>481</v>
      </c>
      <c r="R16" s="20" t="s">
        <v>481</v>
      </c>
      <c r="S16" s="18" t="s">
        <v>481</v>
      </c>
      <c r="T16" s="20" t="s">
        <v>481</v>
      </c>
      <c r="U16" s="18" t="n">
        <v>351.99756487</v>
      </c>
      <c r="V16" s="20" t="n">
        <v>8.728961930000001</v>
      </c>
    </row>
    <row r="17" spans="1:22">
      <c r="A17" s="15" t="s">
        <v>492</v>
      </c>
      <c r="B17" s="17" t="n">
        <v>6504</v>
      </c>
      <c r="C17" s="18">
        <f>(765.0/B17*100)</f>
        <v/>
      </c>
      <c r="D17" s="19" t="n">
        <v>5739</v>
      </c>
      <c r="E17" s="18" t="n">
        <v>523.2234542</v>
      </c>
      <c r="F17" s="20" t="n">
        <v>2.58517717</v>
      </c>
      <c r="G17" s="18" t="n">
        <v>489.23329247</v>
      </c>
      <c r="H17" s="20" t="n">
        <v>8.562576249999999</v>
      </c>
      <c r="I17" s="18" t="n">
        <v>449.8081668</v>
      </c>
      <c r="J17" s="20" t="n">
        <v>14.60245998</v>
      </c>
      <c r="K17" s="18" t="n">
        <v>472.42590898</v>
      </c>
      <c r="L17" s="20" t="n">
        <v>12.50916031</v>
      </c>
      <c r="M17" s="18" t="s">
        <v>481</v>
      </c>
      <c r="N17" s="20" t="s">
        <v>481</v>
      </c>
      <c r="O17" s="18" t="s">
        <v>481</v>
      </c>
      <c r="P17" s="20" t="s">
        <v>481</v>
      </c>
      <c r="Q17" s="18" t="n">
        <v>360.48925247</v>
      </c>
      <c r="R17" s="20" t="n">
        <v>12.44339086</v>
      </c>
      <c r="S17" s="18" t="s">
        <v>481</v>
      </c>
      <c r="T17" s="20" t="s">
        <v>481</v>
      </c>
      <c r="U17" s="18" t="n">
        <v>421.76041485</v>
      </c>
      <c r="V17" s="20" t="n">
        <v>10.68831062</v>
      </c>
    </row>
    <row r="18" spans="1:22">
      <c r="A18" s="15" t="s">
        <v>493</v>
      </c>
      <c r="B18" s="17" t="n">
        <v>5532</v>
      </c>
      <c r="C18" s="18">
        <f>(28.0/B18*100)</f>
        <v/>
      </c>
      <c r="D18" s="19" t="n">
        <v>5504</v>
      </c>
      <c r="E18" s="18" t="n">
        <v>460.86819094</v>
      </c>
      <c r="F18" s="20" t="n">
        <v>3.49064696</v>
      </c>
      <c r="G18" s="18" t="n">
        <v>451.38381433</v>
      </c>
      <c r="H18" s="20" t="n">
        <v>6.5875468</v>
      </c>
      <c r="I18" s="18" t="n">
        <v>389.55647581</v>
      </c>
      <c r="J18" s="20" t="n">
        <v>12.92105906</v>
      </c>
      <c r="K18" s="18" t="n">
        <v>401.80549062</v>
      </c>
      <c r="L18" s="20" t="n">
        <v>11.28906228</v>
      </c>
      <c r="M18" s="18" t="s">
        <v>481</v>
      </c>
      <c r="N18" s="20" t="s">
        <v>481</v>
      </c>
      <c r="O18" s="18" t="s">
        <v>481</v>
      </c>
      <c r="P18" s="20" t="s">
        <v>481</v>
      </c>
      <c r="Q18" s="18" t="s">
        <v>481</v>
      </c>
      <c r="R18" s="20" t="s">
        <v>481</v>
      </c>
      <c r="S18" s="18" t="s">
        <v>481</v>
      </c>
      <c r="T18" s="20" t="s">
        <v>481</v>
      </c>
      <c r="U18" s="18" t="n">
        <v>357.82839153</v>
      </c>
      <c r="V18" s="20" t="n">
        <v>10.75053892</v>
      </c>
    </row>
    <row r="19" spans="1:22">
      <c r="A19" s="15" t="s">
        <v>494</v>
      </c>
      <c r="B19" s="17" t="n">
        <v>5658</v>
      </c>
      <c r="C19" s="18">
        <f>(80.0/B19*100)</f>
        <v/>
      </c>
      <c r="D19" s="19" t="n">
        <v>5578</v>
      </c>
      <c r="E19" s="18" t="n">
        <v>481.92087483</v>
      </c>
      <c r="F19" s="20" t="n">
        <v>2.45435242</v>
      </c>
      <c r="G19" s="18" t="n">
        <v>468.38157743</v>
      </c>
      <c r="H19" s="20" t="n">
        <v>7.67457251</v>
      </c>
      <c r="I19" s="18" t="n">
        <v>431.22058799</v>
      </c>
      <c r="J19" s="20" t="n">
        <v>12.23732828</v>
      </c>
      <c r="K19" s="18" t="n">
        <v>420.38982794</v>
      </c>
      <c r="L19" s="20" t="n">
        <v>13.10005648</v>
      </c>
      <c r="M19" s="18" t="s">
        <v>481</v>
      </c>
      <c r="N19" s="20" t="s">
        <v>481</v>
      </c>
      <c r="O19" s="18" t="s">
        <v>481</v>
      </c>
      <c r="P19" s="20" t="s">
        <v>481</v>
      </c>
      <c r="Q19" s="18" t="s">
        <v>481</v>
      </c>
      <c r="R19" s="20" t="s">
        <v>481</v>
      </c>
      <c r="S19" s="18" t="s">
        <v>481</v>
      </c>
      <c r="T19" s="20" t="s">
        <v>481</v>
      </c>
      <c r="U19" s="18" t="n">
        <v>384.95620695</v>
      </c>
      <c r="V19" s="20" t="n">
        <v>12.17107629</v>
      </c>
    </row>
    <row r="20" spans="1:22">
      <c r="A20" s="15" t="s">
        <v>495</v>
      </c>
      <c r="B20" s="17" t="n">
        <v>3371</v>
      </c>
      <c r="C20" s="18">
        <f>(75.0/B20*100)</f>
        <v/>
      </c>
      <c r="D20" s="19" t="n">
        <v>3296</v>
      </c>
      <c r="E20" s="18" t="n">
        <v>477.96086422</v>
      </c>
      <c r="F20" s="20" t="n">
        <v>1.76258077</v>
      </c>
      <c r="G20" s="18" t="n">
        <v>450.47521934</v>
      </c>
      <c r="H20" s="20" t="n">
        <v>7.71986551</v>
      </c>
      <c r="I20" s="18" t="n">
        <v>448.13113451</v>
      </c>
      <c r="J20" s="20" t="n">
        <v>17.74720329</v>
      </c>
      <c r="K20" s="18" t="n">
        <v>450.82520941</v>
      </c>
      <c r="L20" s="20" t="n">
        <v>17.05521938</v>
      </c>
      <c r="M20" s="18" t="s">
        <v>481</v>
      </c>
      <c r="N20" s="20" t="s">
        <v>481</v>
      </c>
      <c r="O20" s="18" t="s">
        <v>481</v>
      </c>
      <c r="P20" s="20" t="s">
        <v>481</v>
      </c>
      <c r="Q20" s="18" t="s">
        <v>481</v>
      </c>
      <c r="R20" s="20" t="s">
        <v>481</v>
      </c>
      <c r="S20" s="18" t="s">
        <v>481</v>
      </c>
      <c r="T20" s="20" t="s">
        <v>481</v>
      </c>
      <c r="U20" s="18" t="n">
        <v>375.01543336</v>
      </c>
      <c r="V20" s="20" t="n">
        <v>11.19009223</v>
      </c>
    </row>
    <row r="21" spans="1:22">
      <c r="A21" s="15" t="s">
        <v>496</v>
      </c>
      <c r="B21" s="17" t="n">
        <v>5741</v>
      </c>
      <c r="C21" s="18">
        <f>(45.0/B21*100)</f>
        <v/>
      </c>
      <c r="D21" s="19" t="n">
        <v>5696</v>
      </c>
      <c r="E21" s="18" t="n">
        <v>503.84921575</v>
      </c>
      <c r="F21" s="20" t="n">
        <v>2.30736476</v>
      </c>
      <c r="G21" s="18" t="n">
        <v>498.17089975</v>
      </c>
      <c r="H21" s="20" t="n">
        <v>5.53713541</v>
      </c>
      <c r="I21" s="18" t="n">
        <v>511.92672556</v>
      </c>
      <c r="J21" s="20" t="n">
        <v>9.31395481</v>
      </c>
      <c r="K21" s="18" t="n">
        <v>475.07831331</v>
      </c>
      <c r="L21" s="20" t="n">
        <v>14.79340067</v>
      </c>
      <c r="M21" s="18" t="s">
        <v>481</v>
      </c>
      <c r="N21" s="20" t="s">
        <v>481</v>
      </c>
      <c r="O21" s="18" t="s">
        <v>481</v>
      </c>
      <c r="P21" s="20" t="s">
        <v>481</v>
      </c>
      <c r="Q21" s="18" t="s">
        <v>481</v>
      </c>
      <c r="R21" s="20" t="s">
        <v>481</v>
      </c>
      <c r="S21" s="18" t="s">
        <v>481</v>
      </c>
      <c r="T21" s="20" t="s">
        <v>481</v>
      </c>
      <c r="U21" s="18" t="n">
        <v>439.52127543</v>
      </c>
      <c r="V21" s="20" t="n">
        <v>15.94297958</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466.55281214</v>
      </c>
      <c r="R22" s="20" t="n">
        <v>3.43755424</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480.54676244</v>
      </c>
      <c r="R23" s="20" t="n">
        <v>2.51595285</v>
      </c>
      <c r="S23" s="18" t="s">
        <v>481</v>
      </c>
      <c r="T23" s="20" t="s">
        <v>481</v>
      </c>
      <c r="U23" s="18" t="s">
        <v>481</v>
      </c>
      <c r="V23" s="20" t="s">
        <v>481</v>
      </c>
    </row>
    <row r="24" spans="1:22">
      <c r="A24" s="15" t="s">
        <v>499</v>
      </c>
      <c r="B24" s="17" t="n">
        <v>6647</v>
      </c>
      <c r="C24" s="18">
        <f>(7.0/B24*100)</f>
        <v/>
      </c>
      <c r="D24" s="19" t="n">
        <v>6640</v>
      </c>
      <c r="E24" s="18" t="n">
        <v>536.85214475</v>
      </c>
      <c r="F24" s="20" t="n">
        <v>2.80493603</v>
      </c>
      <c r="G24" s="18" t="n">
        <v>555.47849604</v>
      </c>
      <c r="H24" s="20" t="n">
        <v>5.49977117</v>
      </c>
      <c r="I24" s="18" t="n">
        <v>548.1737371</v>
      </c>
      <c r="J24" s="20" t="n">
        <v>6.74542365</v>
      </c>
      <c r="K24" s="18" t="n">
        <v>530.87071698</v>
      </c>
      <c r="L24" s="20" t="n">
        <v>8.33687806</v>
      </c>
      <c r="M24" s="18" t="s">
        <v>481</v>
      </c>
      <c r="N24" s="20" t="s">
        <v>481</v>
      </c>
      <c r="O24" s="18" t="s">
        <v>481</v>
      </c>
      <c r="P24" s="20" t="s">
        <v>481</v>
      </c>
      <c r="Q24" s="18" t="s">
        <v>481</v>
      </c>
      <c r="R24" s="20" t="s">
        <v>481</v>
      </c>
      <c r="S24" s="18" t="s">
        <v>481</v>
      </c>
      <c r="T24" s="20" t="s">
        <v>481</v>
      </c>
      <c r="U24" s="18" t="n">
        <v>482.6192101</v>
      </c>
      <c r="V24" s="20" t="n">
        <v>24.09461832</v>
      </c>
    </row>
    <row r="25" spans="1:22">
      <c r="A25" s="15" t="s">
        <v>500</v>
      </c>
      <c r="B25" s="17" t="n">
        <v>5581</v>
      </c>
      <c r="C25" s="18">
        <f>(25.0/B25*100)</f>
        <v/>
      </c>
      <c r="D25" s="19" t="n">
        <v>5556</v>
      </c>
      <c r="E25" s="18" t="n">
        <v>516.81259184</v>
      </c>
      <c r="F25" s="20" t="n">
        <v>3.1181871</v>
      </c>
      <c r="G25" s="18" t="n">
        <v>510.84869791</v>
      </c>
      <c r="H25" s="20" t="n">
        <v>13.81815883</v>
      </c>
      <c r="I25" s="18" t="n">
        <v>450.66002317</v>
      </c>
      <c r="J25" s="20" t="n">
        <v>20.02599722</v>
      </c>
      <c r="K25" s="18" t="n">
        <v>507.69036766</v>
      </c>
      <c r="L25" s="20" t="n">
        <v>24.254882</v>
      </c>
      <c r="M25" s="18" t="s">
        <v>481</v>
      </c>
      <c r="N25" s="20" t="s">
        <v>481</v>
      </c>
      <c r="O25" s="18" t="s">
        <v>481</v>
      </c>
      <c r="P25" s="20" t="s">
        <v>481</v>
      </c>
      <c r="Q25" s="18" t="s">
        <v>481</v>
      </c>
      <c r="R25" s="20" t="s">
        <v>481</v>
      </c>
      <c r="S25" s="18" t="s">
        <v>481</v>
      </c>
      <c r="T25" s="20" t="s">
        <v>481</v>
      </c>
      <c r="U25" s="18" t="n">
        <v>438.57844512</v>
      </c>
      <c r="V25" s="20" t="n">
        <v>23.93795267</v>
      </c>
    </row>
    <row r="26" spans="1:22">
      <c r="A26" s="15" t="s">
        <v>501</v>
      </c>
      <c r="B26" s="17" t="n">
        <v>4869</v>
      </c>
      <c r="C26" s="18">
        <f>(39.0/B26*100)</f>
        <v/>
      </c>
      <c r="D26" s="19" t="n">
        <v>4830</v>
      </c>
      <c r="E26" s="18" t="n">
        <v>496.36207648</v>
      </c>
      <c r="F26" s="20" t="n">
        <v>1.79815678</v>
      </c>
      <c r="G26" s="18" t="n">
        <v>486.43929205</v>
      </c>
      <c r="H26" s="20" t="n">
        <v>3.44697845</v>
      </c>
      <c r="I26" s="18" t="n">
        <v>464.42534521</v>
      </c>
      <c r="J26" s="20" t="n">
        <v>6.37454054</v>
      </c>
      <c r="K26" s="18" t="n">
        <v>458.40788364</v>
      </c>
      <c r="L26" s="20" t="n">
        <v>7.26446978</v>
      </c>
      <c r="M26" s="18" t="s">
        <v>481</v>
      </c>
      <c r="N26" s="20" t="s">
        <v>481</v>
      </c>
      <c r="O26" s="18" t="s">
        <v>481</v>
      </c>
      <c r="P26" s="20" t="s">
        <v>481</v>
      </c>
      <c r="Q26" s="18" t="s">
        <v>481</v>
      </c>
      <c r="R26" s="20" t="s">
        <v>481</v>
      </c>
      <c r="S26" s="18" t="s">
        <v>481</v>
      </c>
      <c r="T26" s="20" t="s">
        <v>481</v>
      </c>
      <c r="U26" s="18" t="n">
        <v>412.31654808</v>
      </c>
      <c r="V26" s="20" t="n">
        <v>11.10065587</v>
      </c>
    </row>
    <row r="27" spans="1:22">
      <c r="A27" s="15" t="s">
        <v>502</v>
      </c>
      <c r="B27" s="17" t="n">
        <v>5299</v>
      </c>
      <c r="C27" s="18">
        <f>(22.0/B27*100)</f>
        <v/>
      </c>
      <c r="D27" s="19" t="n">
        <v>5277</v>
      </c>
      <c r="E27" s="18" t="n">
        <v>490.28207227</v>
      </c>
      <c r="F27" s="20" t="n">
        <v>1.1888614</v>
      </c>
      <c r="G27" s="18" t="n">
        <v>455.85970295</v>
      </c>
      <c r="H27" s="20" t="n">
        <v>6.4455313</v>
      </c>
      <c r="I27" s="18" t="n">
        <v>425.72092215</v>
      </c>
      <c r="J27" s="20" t="n">
        <v>13.39680716</v>
      </c>
      <c r="K27" s="18" t="n">
        <v>428.4258111</v>
      </c>
      <c r="L27" s="20" t="n">
        <v>11.04926532</v>
      </c>
      <c r="M27" s="18" t="s">
        <v>481</v>
      </c>
      <c r="N27" s="20" t="s">
        <v>481</v>
      </c>
      <c r="O27" s="18" t="s">
        <v>481</v>
      </c>
      <c r="P27" s="20" t="s">
        <v>481</v>
      </c>
      <c r="Q27" s="18" t="s">
        <v>481</v>
      </c>
      <c r="R27" s="20" t="s">
        <v>481</v>
      </c>
      <c r="S27" s="18" t="s">
        <v>481</v>
      </c>
      <c r="T27" s="20" t="s">
        <v>481</v>
      </c>
      <c r="U27" s="18" t="n">
        <v>383.75190666</v>
      </c>
      <c r="V27" s="20" t="n">
        <v>6.9506806</v>
      </c>
    </row>
    <row r="28" spans="1:22">
      <c r="A28" s="15" t="s">
        <v>503</v>
      </c>
      <c r="B28" s="17" t="n">
        <v>7568</v>
      </c>
      <c r="C28" s="18">
        <f>(80.0/B28*100)</f>
        <v/>
      </c>
      <c r="D28" s="19" t="n">
        <v>7488</v>
      </c>
      <c r="E28" s="18" t="n">
        <v>418.23417111</v>
      </c>
      <c r="F28" s="20" t="n">
        <v>2.21051243</v>
      </c>
      <c r="G28" s="18" t="n">
        <v>412.46083759</v>
      </c>
      <c r="H28" s="20" t="n">
        <v>3.66465511</v>
      </c>
      <c r="I28" s="18" t="n">
        <v>401.02811445</v>
      </c>
      <c r="J28" s="20" t="n">
        <v>6.74637196</v>
      </c>
      <c r="K28" s="18" t="n">
        <v>392.9377828</v>
      </c>
      <c r="L28" s="20" t="n">
        <v>8.021809790000001</v>
      </c>
      <c r="M28" s="18" t="s">
        <v>481</v>
      </c>
      <c r="N28" s="20" t="s">
        <v>481</v>
      </c>
      <c r="O28" s="18" t="s">
        <v>481</v>
      </c>
      <c r="P28" s="20" t="s">
        <v>481</v>
      </c>
      <c r="Q28" s="18" t="s">
        <v>481</v>
      </c>
      <c r="R28" s="20" t="s">
        <v>481</v>
      </c>
      <c r="S28" s="18" t="s">
        <v>481</v>
      </c>
      <c r="T28" s="20" t="s">
        <v>481</v>
      </c>
      <c r="U28" s="18" t="n">
        <v>379.68260457</v>
      </c>
      <c r="V28" s="20" t="n">
        <v>8.41110336</v>
      </c>
    </row>
    <row r="29" spans="1:22">
      <c r="A29" s="15" t="s">
        <v>504</v>
      </c>
      <c r="B29" s="17" t="n">
        <v>5385</v>
      </c>
      <c r="C29" s="18">
        <f>(30.0/B29*100)</f>
        <v/>
      </c>
      <c r="D29" s="19" t="n">
        <v>5355</v>
      </c>
      <c r="E29" s="18" t="n">
        <v>516.11516047</v>
      </c>
      <c r="F29" s="20" t="n">
        <v>2.21226621</v>
      </c>
      <c r="G29" s="18" t="n">
        <v>498.52307634</v>
      </c>
      <c r="H29" s="20" t="n">
        <v>7.24045748</v>
      </c>
      <c r="I29" s="18" t="n">
        <v>458.11699052</v>
      </c>
      <c r="J29" s="20" t="n">
        <v>17.26386518</v>
      </c>
      <c r="K29" s="18" t="n">
        <v>430.29274987</v>
      </c>
      <c r="L29" s="20" t="n">
        <v>19.19378154</v>
      </c>
      <c r="M29" s="18" t="s">
        <v>481</v>
      </c>
      <c r="N29" s="20" t="s">
        <v>481</v>
      </c>
      <c r="O29" s="18" t="s">
        <v>481</v>
      </c>
      <c r="P29" s="20" t="s">
        <v>481</v>
      </c>
      <c r="Q29" s="18" t="n">
        <v>358.28551468</v>
      </c>
      <c r="R29" s="20" t="n">
        <v>8.567023300000001</v>
      </c>
      <c r="S29" s="18" t="s">
        <v>481</v>
      </c>
      <c r="T29" s="20" t="s">
        <v>481</v>
      </c>
      <c r="U29" s="18" t="n">
        <v>401.72661251</v>
      </c>
      <c r="V29" s="20" t="n">
        <v>17.41906352</v>
      </c>
    </row>
    <row r="30" spans="1:22">
      <c r="A30" s="15" t="s">
        <v>505</v>
      </c>
      <c r="B30" s="17" t="n">
        <v>4520</v>
      </c>
      <c r="C30" s="18">
        <f>(110.0/B30*100)</f>
        <v/>
      </c>
      <c r="D30" s="19" t="n">
        <v>4410</v>
      </c>
      <c r="E30" s="18" t="n">
        <v>522.2350842</v>
      </c>
      <c r="F30" s="20" t="n">
        <v>2.50347535</v>
      </c>
      <c r="G30" s="18" t="n">
        <v>497.22739443</v>
      </c>
      <c r="H30" s="20" t="n">
        <v>5.28050498</v>
      </c>
      <c r="I30" s="18" t="n">
        <v>494.39608629</v>
      </c>
      <c r="J30" s="20" t="n">
        <v>9.15422979</v>
      </c>
      <c r="K30" s="18" t="n">
        <v>468.19230561</v>
      </c>
      <c r="L30" s="20" t="n">
        <v>12.21897931</v>
      </c>
      <c r="M30" s="18" t="s">
        <v>481</v>
      </c>
      <c r="N30" s="20" t="s">
        <v>481</v>
      </c>
      <c r="O30" s="18" t="s">
        <v>481</v>
      </c>
      <c r="P30" s="20" t="s">
        <v>481</v>
      </c>
      <c r="Q30" s="18" t="s">
        <v>481</v>
      </c>
      <c r="R30" s="20" t="s">
        <v>481</v>
      </c>
      <c r="S30" s="18" t="s">
        <v>481</v>
      </c>
      <c r="T30" s="20" t="s">
        <v>481</v>
      </c>
      <c r="U30" s="18" t="n">
        <v>402.80161505</v>
      </c>
      <c r="V30" s="20" t="n">
        <v>11.40882004</v>
      </c>
    </row>
    <row r="31" spans="1:22">
      <c r="A31" s="15" t="s">
        <v>506</v>
      </c>
      <c r="B31" s="17" t="n">
        <v>5456</v>
      </c>
      <c r="C31" s="18">
        <f>(127.0/B31*100)</f>
        <v/>
      </c>
      <c r="D31" s="19" t="n">
        <v>5329</v>
      </c>
      <c r="E31" s="18" t="n">
        <v>505.2229705</v>
      </c>
      <c r="F31" s="20" t="n">
        <v>2.17736257</v>
      </c>
      <c r="G31" s="18" t="n">
        <v>492.70761943</v>
      </c>
      <c r="H31" s="20" t="n">
        <v>5.22904673</v>
      </c>
      <c r="I31" s="18" t="n">
        <v>471.53306427</v>
      </c>
      <c r="J31" s="20" t="n">
        <v>9.747325760000001</v>
      </c>
      <c r="K31" s="18" t="n">
        <v>435.88688496</v>
      </c>
      <c r="L31" s="20" t="n">
        <v>10.17464346</v>
      </c>
      <c r="M31" s="18" t="s">
        <v>481</v>
      </c>
      <c r="N31" s="20" t="s">
        <v>481</v>
      </c>
      <c r="O31" s="18" t="s">
        <v>481</v>
      </c>
      <c r="P31" s="20" t="s">
        <v>481</v>
      </c>
      <c r="Q31" s="18" t="s">
        <v>481</v>
      </c>
      <c r="R31" s="20" t="s">
        <v>481</v>
      </c>
      <c r="S31" s="18" t="s">
        <v>481</v>
      </c>
      <c r="T31" s="20" t="s">
        <v>481</v>
      </c>
      <c r="U31" s="18" t="n">
        <v>404.0275912</v>
      </c>
      <c r="V31" s="20" t="n">
        <v>8.044169869999999</v>
      </c>
    </row>
    <row r="32" spans="1:22">
      <c r="A32" s="15" t="s">
        <v>507</v>
      </c>
      <c r="B32" s="17" t="n">
        <v>4478</v>
      </c>
      <c r="C32" s="18">
        <f>(5.0/B32*100)</f>
        <v/>
      </c>
      <c r="D32" s="19" t="n">
        <v>4473</v>
      </c>
      <c r="E32" s="18" t="n">
        <v>503.15890871</v>
      </c>
      <c r="F32" s="20" t="n">
        <v>2.64752091</v>
      </c>
      <c r="G32" s="18" t="n">
        <v>507.51633041</v>
      </c>
      <c r="H32" s="20" t="n">
        <v>6.49333913</v>
      </c>
      <c r="I32" s="18" t="n">
        <v>471.85007606</v>
      </c>
      <c r="J32" s="20" t="n">
        <v>12.14078081</v>
      </c>
      <c r="K32" s="18" t="n">
        <v>475.98351751</v>
      </c>
      <c r="L32" s="20" t="n">
        <v>10.08870554</v>
      </c>
      <c r="M32" s="18" t="s">
        <v>481</v>
      </c>
      <c r="N32" s="20" t="s">
        <v>481</v>
      </c>
      <c r="O32" s="18" t="s">
        <v>481</v>
      </c>
      <c r="P32" s="20" t="s">
        <v>481</v>
      </c>
      <c r="Q32" s="18" t="s">
        <v>481</v>
      </c>
      <c r="R32" s="20" t="s">
        <v>481</v>
      </c>
      <c r="S32" s="18" t="s">
        <v>481</v>
      </c>
      <c r="T32" s="20" t="s">
        <v>481</v>
      </c>
      <c r="U32" s="18" t="n">
        <v>439.5307154</v>
      </c>
      <c r="V32" s="20" t="n">
        <v>18.25764474</v>
      </c>
    </row>
    <row r="33" spans="1:22">
      <c r="A33" s="15" t="s">
        <v>508</v>
      </c>
      <c r="B33" s="17" t="n">
        <v>7325</v>
      </c>
      <c r="C33" s="18">
        <f>(76.0/B33*100)</f>
        <v/>
      </c>
      <c r="D33" s="19" t="n">
        <v>7249</v>
      </c>
      <c r="E33" s="18" t="n">
        <v>505.4455494</v>
      </c>
      <c r="F33" s="20" t="n">
        <v>2.40183607</v>
      </c>
      <c r="G33" s="18" t="n">
        <v>485.30050157</v>
      </c>
      <c r="H33" s="20" t="n">
        <v>6.74358074</v>
      </c>
      <c r="I33" s="18" t="n">
        <v>434.20847684</v>
      </c>
      <c r="J33" s="20" t="n">
        <v>12.02128105</v>
      </c>
      <c r="K33" s="18" t="n">
        <v>413.81912074</v>
      </c>
      <c r="L33" s="20" t="n">
        <v>9.79317522</v>
      </c>
      <c r="M33" s="18" t="s">
        <v>481</v>
      </c>
      <c r="N33" s="20" t="s">
        <v>481</v>
      </c>
      <c r="O33" s="18" t="s">
        <v>481</v>
      </c>
      <c r="P33" s="20" t="s">
        <v>481</v>
      </c>
      <c r="Q33" s="18" t="s">
        <v>481</v>
      </c>
      <c r="R33" s="20" t="s">
        <v>481</v>
      </c>
      <c r="S33" s="18" t="s">
        <v>481</v>
      </c>
      <c r="T33" s="20" t="s">
        <v>481</v>
      </c>
      <c r="U33" s="18" t="n">
        <v>398.9573531</v>
      </c>
      <c r="V33" s="20" t="n">
        <v>11.07373588</v>
      </c>
    </row>
    <row r="34" spans="1:22">
      <c r="A34" s="15" t="s">
        <v>509</v>
      </c>
      <c r="B34" s="17" t="n">
        <v>6350</v>
      </c>
      <c r="C34" s="18">
        <f>(40.0/B34*100)</f>
        <v/>
      </c>
      <c r="D34" s="19" t="n">
        <v>6310</v>
      </c>
      <c r="E34" s="18" t="n">
        <v>473.57095297</v>
      </c>
      <c r="F34" s="20" t="n">
        <v>2.48469809</v>
      </c>
      <c r="G34" s="18" t="n">
        <v>442.47835459</v>
      </c>
      <c r="H34" s="20" t="n">
        <v>6.22091043</v>
      </c>
      <c r="I34" s="18" t="n">
        <v>435.2149284</v>
      </c>
      <c r="J34" s="20" t="n">
        <v>9.44720122</v>
      </c>
      <c r="K34" s="18" t="n">
        <v>413.64641138</v>
      </c>
      <c r="L34" s="20" t="n">
        <v>8.58300906</v>
      </c>
      <c r="M34" s="18" t="s">
        <v>481</v>
      </c>
      <c r="N34" s="20" t="s">
        <v>481</v>
      </c>
      <c r="O34" s="18" t="s">
        <v>481</v>
      </c>
      <c r="P34" s="20" t="s">
        <v>481</v>
      </c>
      <c r="Q34" s="18" t="n">
        <v>306.56969545</v>
      </c>
      <c r="R34" s="20" t="n">
        <v>10.27624616</v>
      </c>
      <c r="S34" s="18" t="s">
        <v>481</v>
      </c>
      <c r="T34" s="20" t="s">
        <v>481</v>
      </c>
      <c r="U34" s="18" t="n">
        <v>354.01626377</v>
      </c>
      <c r="V34" s="20" t="n">
        <v>10.5383301</v>
      </c>
    </row>
    <row r="35" spans="1:22">
      <c r="A35" s="15" t="s">
        <v>510</v>
      </c>
      <c r="B35" s="17" t="n">
        <v>6406</v>
      </c>
      <c r="C35" s="18">
        <f>(42.0/B35*100)</f>
        <v/>
      </c>
      <c r="D35" s="19" t="n">
        <v>6364</v>
      </c>
      <c r="E35" s="18" t="n">
        <v>519.21732762</v>
      </c>
      <c r="F35" s="20" t="n">
        <v>1.59857986</v>
      </c>
      <c r="G35" s="18" t="n">
        <v>506.98666412</v>
      </c>
      <c r="H35" s="20" t="n">
        <v>4.91015943</v>
      </c>
      <c r="I35" s="18" t="n">
        <v>472.76782312</v>
      </c>
      <c r="J35" s="20" t="n">
        <v>9.44557766</v>
      </c>
      <c r="K35" s="18" t="n">
        <v>465.18094477</v>
      </c>
      <c r="L35" s="20" t="n">
        <v>9.778285</v>
      </c>
      <c r="M35" s="18" t="s">
        <v>481</v>
      </c>
      <c r="N35" s="20" t="s">
        <v>481</v>
      </c>
      <c r="O35" s="18" t="s">
        <v>481</v>
      </c>
      <c r="P35" s="20" t="s">
        <v>481</v>
      </c>
      <c r="Q35" s="18" t="n">
        <v>374.85244494</v>
      </c>
      <c r="R35" s="20" t="n">
        <v>5.84040672</v>
      </c>
      <c r="S35" s="18" t="s">
        <v>481</v>
      </c>
      <c r="T35" s="20" t="s">
        <v>481</v>
      </c>
      <c r="U35" s="18" t="n">
        <v>399.29862796</v>
      </c>
      <c r="V35" s="20" t="n">
        <v>11.1516101</v>
      </c>
    </row>
    <row r="36" spans="1:22">
      <c r="A36" s="15" t="s">
        <v>511</v>
      </c>
      <c r="B36" s="17" t="n">
        <v>6736</v>
      </c>
      <c r="C36" s="18">
        <f>(33.0/B36*100)</f>
        <v/>
      </c>
      <c r="D36" s="19" t="n">
        <v>6703</v>
      </c>
      <c r="E36" s="18" t="n">
        <v>495.1191768</v>
      </c>
      <c r="F36" s="20" t="n">
        <v>2.06179765</v>
      </c>
      <c r="G36" s="18" t="n">
        <v>493.56656279</v>
      </c>
      <c r="H36" s="20" t="n">
        <v>5.5631405</v>
      </c>
      <c r="I36" s="18" t="n">
        <v>482.13234571</v>
      </c>
      <c r="J36" s="20" t="n">
        <v>10.215153</v>
      </c>
      <c r="K36" s="18" t="n">
        <v>444.29874665</v>
      </c>
      <c r="L36" s="20" t="n">
        <v>11.34257416</v>
      </c>
      <c r="M36" s="18" t="s">
        <v>481</v>
      </c>
      <c r="N36" s="20" t="s">
        <v>481</v>
      </c>
      <c r="O36" s="18" t="s">
        <v>481</v>
      </c>
      <c r="P36" s="20" t="s">
        <v>481</v>
      </c>
      <c r="Q36" s="18" t="s">
        <v>481</v>
      </c>
      <c r="R36" s="20" t="s">
        <v>481</v>
      </c>
      <c r="S36" s="18" t="s">
        <v>481</v>
      </c>
      <c r="T36" s="20" t="s">
        <v>481</v>
      </c>
      <c r="U36" s="18" t="n">
        <v>397.4254375</v>
      </c>
      <c r="V36" s="20" t="n">
        <v>13.23187035</v>
      </c>
    </row>
    <row r="37" spans="1:22">
      <c r="A37" s="15" t="s">
        <v>512</v>
      </c>
      <c r="B37" s="17" t="n">
        <v>5458</v>
      </c>
      <c r="C37" s="18">
        <f>(69.0/B37*100)</f>
        <v/>
      </c>
      <c r="D37" s="19" t="n">
        <v>5389</v>
      </c>
      <c r="E37" s="18" t="n">
        <v>502.19446963</v>
      </c>
      <c r="F37" s="20" t="n">
        <v>3.40152186</v>
      </c>
      <c r="G37" s="18" t="n">
        <v>488.43019758</v>
      </c>
      <c r="H37" s="20" t="n">
        <v>5.18152426</v>
      </c>
      <c r="I37" s="18" t="n">
        <v>466.40951963</v>
      </c>
      <c r="J37" s="20" t="n">
        <v>8.034770809999999</v>
      </c>
      <c r="K37" s="18" t="n">
        <v>450.75366353</v>
      </c>
      <c r="L37" s="20" t="n">
        <v>9.19704645</v>
      </c>
      <c r="M37" s="18" t="s">
        <v>481</v>
      </c>
      <c r="N37" s="20" t="s">
        <v>481</v>
      </c>
      <c r="O37" s="18" t="s">
        <v>481</v>
      </c>
      <c r="P37" s="20" t="s">
        <v>481</v>
      </c>
      <c r="Q37" s="18" t="s">
        <v>481</v>
      </c>
      <c r="R37" s="20" t="s">
        <v>481</v>
      </c>
      <c r="S37" s="18" t="s">
        <v>481</v>
      </c>
      <c r="T37" s="20" t="s">
        <v>481</v>
      </c>
      <c r="U37" s="18" t="n">
        <v>372.82319821</v>
      </c>
      <c r="V37" s="20" t="n">
        <v>8.44638535</v>
      </c>
    </row>
    <row r="38" spans="1:22">
      <c r="A38" s="15" t="s">
        <v>513</v>
      </c>
      <c r="B38" s="17" t="n">
        <v>5860</v>
      </c>
      <c r="C38" s="18">
        <f>(17.0/B38*100)</f>
        <v/>
      </c>
      <c r="D38" s="19" t="n">
        <v>5843</v>
      </c>
      <c r="E38" s="18" t="n">
        <v>510.77165816</v>
      </c>
      <c r="F38" s="20" t="n">
        <v>2.83175617</v>
      </c>
      <c r="G38" s="18" t="n">
        <v>501.94422996</v>
      </c>
      <c r="H38" s="20" t="n">
        <v>6.85528215</v>
      </c>
      <c r="I38" s="18" t="n">
        <v>463.16793541</v>
      </c>
      <c r="J38" s="20" t="n">
        <v>10.55797352</v>
      </c>
      <c r="K38" s="18" t="n">
        <v>451.0526987</v>
      </c>
      <c r="L38" s="20" t="n">
        <v>15.86039514</v>
      </c>
      <c r="M38" s="18" t="s">
        <v>481</v>
      </c>
      <c r="N38" s="20" t="s">
        <v>481</v>
      </c>
      <c r="O38" s="18" t="s">
        <v>481</v>
      </c>
      <c r="P38" s="20" t="s">
        <v>481</v>
      </c>
      <c r="Q38" s="18" t="s">
        <v>481</v>
      </c>
      <c r="R38" s="20" t="s">
        <v>481</v>
      </c>
      <c r="S38" s="18" t="s">
        <v>481</v>
      </c>
      <c r="T38" s="20" t="s">
        <v>481</v>
      </c>
      <c r="U38" s="18" t="n">
        <v>392.13486674</v>
      </c>
      <c r="V38" s="20" t="n">
        <v>8.18095095</v>
      </c>
    </row>
    <row r="39" spans="1:22">
      <c r="A39" s="15" t="s">
        <v>514</v>
      </c>
      <c r="B39" s="17" t="n">
        <v>5895</v>
      </c>
      <c r="C39" s="18">
        <f>(32.0/B39*100)</f>
        <v/>
      </c>
      <c r="D39" s="19" t="n">
        <v>5863</v>
      </c>
      <c r="E39" s="18" t="n">
        <v>429.74358241</v>
      </c>
      <c r="F39" s="20" t="n">
        <v>3.94754758</v>
      </c>
      <c r="G39" s="18" t="n">
        <v>413.62178398</v>
      </c>
      <c r="H39" s="20" t="n">
        <v>7.0312213</v>
      </c>
      <c r="I39" s="18" t="n">
        <v>384.47309193</v>
      </c>
      <c r="J39" s="20" t="n">
        <v>9.408937480000001</v>
      </c>
      <c r="K39" s="18" t="n">
        <v>399.51242684</v>
      </c>
      <c r="L39" s="20" t="n">
        <v>9.57857469</v>
      </c>
      <c r="M39" s="18" t="s">
        <v>481</v>
      </c>
      <c r="N39" s="20" t="s">
        <v>481</v>
      </c>
      <c r="O39" s="18" t="s">
        <v>481</v>
      </c>
      <c r="P39" s="20" t="s">
        <v>481</v>
      </c>
      <c r="Q39" s="18" t="s">
        <v>481</v>
      </c>
      <c r="R39" s="20" t="s">
        <v>481</v>
      </c>
      <c r="S39" s="18" t="s">
        <v>481</v>
      </c>
      <c r="T39" s="20" t="s">
        <v>481</v>
      </c>
      <c r="U39" s="18" t="n">
        <v>357.19430379</v>
      </c>
      <c r="V39" s="20" t="n">
        <v>9.564283420000001</v>
      </c>
    </row>
    <row r="40" spans="1:22">
      <c r="A40" s="15" t="s">
        <v>515</v>
      </c>
      <c r="B40" s="17" t="n">
        <v>14157</v>
      </c>
      <c r="C40" s="18">
        <f>(298.0/B40*100)</f>
        <v/>
      </c>
      <c r="D40" s="19" t="n">
        <v>13859</v>
      </c>
      <c r="E40" s="18" t="n">
        <v>514.95952762</v>
      </c>
      <c r="F40" s="20" t="n">
        <v>2.53989995</v>
      </c>
      <c r="G40" s="18" t="n">
        <v>506.30798885</v>
      </c>
      <c r="H40" s="20" t="n">
        <v>5.32380553</v>
      </c>
      <c r="I40" s="18" t="n">
        <v>486.09126165</v>
      </c>
      <c r="J40" s="20" t="n">
        <v>8.29011678</v>
      </c>
      <c r="K40" s="18" t="n">
        <v>471.12033643</v>
      </c>
      <c r="L40" s="20" t="n">
        <v>9.606546160000001</v>
      </c>
      <c r="M40" s="18" t="s">
        <v>481</v>
      </c>
      <c r="N40" s="20" t="s">
        <v>481</v>
      </c>
      <c r="O40" s="18" t="s">
        <v>481</v>
      </c>
      <c r="P40" s="20" t="s">
        <v>481</v>
      </c>
      <c r="Q40" s="18" t="s">
        <v>481</v>
      </c>
      <c r="R40" s="20" t="s">
        <v>481</v>
      </c>
      <c r="S40" s="18" t="s">
        <v>481</v>
      </c>
      <c r="T40" s="20" t="s">
        <v>481</v>
      </c>
      <c r="U40" s="18" t="n">
        <v>414.06023914</v>
      </c>
      <c r="V40" s="20" t="n">
        <v>9.89973674</v>
      </c>
    </row>
    <row r="41" spans="1:22">
      <c r="A41" s="15" t="s">
        <v>516</v>
      </c>
      <c r="B41" s="17" t="n">
        <v>5712</v>
      </c>
      <c r="C41" s="18">
        <f>(40.0/B41*100)</f>
        <v/>
      </c>
      <c r="D41" s="19" t="n">
        <v>5672</v>
      </c>
      <c r="E41" s="18" t="n">
        <v>502.12416498</v>
      </c>
      <c r="F41" s="20" t="n">
        <v>2.93543104</v>
      </c>
      <c r="G41" s="18" t="n">
        <v>488.71235739</v>
      </c>
      <c r="H41" s="20" t="n">
        <v>7.08813291</v>
      </c>
      <c r="I41" s="18" t="n">
        <v>463.87772363</v>
      </c>
      <c r="J41" s="20" t="n">
        <v>11.40670105</v>
      </c>
      <c r="K41" s="18" t="n">
        <v>448.62115108</v>
      </c>
      <c r="L41" s="20" t="n">
        <v>11.47211469</v>
      </c>
      <c r="M41" s="18" t="s">
        <v>481</v>
      </c>
      <c r="N41" s="20" t="s">
        <v>481</v>
      </c>
      <c r="O41" s="18" t="s">
        <v>481</v>
      </c>
      <c r="P41" s="20" t="s">
        <v>481</v>
      </c>
      <c r="Q41" s="18" t="n">
        <v>387.44235424</v>
      </c>
      <c r="R41" s="20" t="n">
        <v>14.52510266</v>
      </c>
      <c r="S41" s="18" t="s">
        <v>481</v>
      </c>
      <c r="T41" s="20" t="s">
        <v>481</v>
      </c>
      <c r="U41" s="18" t="n">
        <v>400.03300427</v>
      </c>
      <c r="V41" s="20" t="n">
        <v>15.23030558</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n">
        <v>427.2249827</v>
      </c>
      <c r="R44" s="20" t="n">
        <v>3.27779243</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(1434.0/B46*100)</f>
        <v/>
      </c>
      <c r="D46" s="19" t="n">
        <v>21707</v>
      </c>
      <c r="E46" s="18" t="n">
        <v>413.52915158</v>
      </c>
      <c r="F46" s="20" t="n">
        <v>2.37916708</v>
      </c>
      <c r="G46" s="18" t="n">
        <v>383.44462259</v>
      </c>
      <c r="H46" s="20" t="n">
        <v>4.89080406</v>
      </c>
      <c r="I46" s="18" t="n">
        <v>357.11103953</v>
      </c>
      <c r="J46" s="20" t="n">
        <v>8.194421439999999</v>
      </c>
      <c r="K46" s="18" t="n">
        <v>371.53628852</v>
      </c>
      <c r="L46" s="20" t="n">
        <v>7.9066827</v>
      </c>
      <c r="M46" s="18" t="s">
        <v>481</v>
      </c>
      <c r="N46" s="20" t="s">
        <v>481</v>
      </c>
      <c r="O46" s="18" t="s">
        <v>481</v>
      </c>
      <c r="P46" s="20" t="s">
        <v>481</v>
      </c>
      <c r="Q46" s="18" t="s">
        <v>481</v>
      </c>
      <c r="R46" s="20" t="s">
        <v>481</v>
      </c>
      <c r="S46" s="18" t="s">
        <v>481</v>
      </c>
      <c r="T46" s="20" t="s">
        <v>481</v>
      </c>
      <c r="U46" s="18" t="n">
        <v>345.77303977</v>
      </c>
      <c r="V46" s="20" t="n">
        <v>3.0991325</v>
      </c>
    </row>
    <row r="47" spans="1:22">
      <c r="A47" s="15" t="s">
        <v>522</v>
      </c>
      <c r="B47" s="17" t="n">
        <v>5928</v>
      </c>
      <c r="C47" s="18">
        <f>(106.0/B47*100)</f>
        <v/>
      </c>
      <c r="D47" s="19" t="n">
        <v>5822</v>
      </c>
      <c r="E47" s="18" t="n">
        <v>461.09817321</v>
      </c>
      <c r="F47" s="20" t="n">
        <v>3.9074904</v>
      </c>
      <c r="G47" s="18" t="n">
        <v>452.53430205</v>
      </c>
      <c r="H47" s="20" t="n">
        <v>6.14808389</v>
      </c>
      <c r="I47" s="18" t="n">
        <v>428.08219601</v>
      </c>
      <c r="J47" s="20" t="n">
        <v>7.74769042</v>
      </c>
      <c r="K47" s="18" t="n">
        <v>410.14165562</v>
      </c>
      <c r="L47" s="20" t="n">
        <v>7.2624078</v>
      </c>
      <c r="M47" s="18" t="s">
        <v>481</v>
      </c>
      <c r="N47" s="20" t="s">
        <v>481</v>
      </c>
      <c r="O47" s="18" t="s">
        <v>481</v>
      </c>
      <c r="P47" s="20" t="s">
        <v>481</v>
      </c>
      <c r="Q47" s="18" t="s">
        <v>481</v>
      </c>
      <c r="R47" s="20" t="s">
        <v>481</v>
      </c>
      <c r="S47" s="18" t="s">
        <v>481</v>
      </c>
      <c r="T47" s="20" t="s">
        <v>481</v>
      </c>
      <c r="U47" s="18" t="n">
        <v>339.24054484</v>
      </c>
      <c r="V47" s="20" t="n">
        <v>6.4181878</v>
      </c>
    </row>
    <row r="48" spans="1:22">
      <c r="A48" s="15" t="s">
        <v>523</v>
      </c>
      <c r="B48" s="17" t="n">
        <v>9841</v>
      </c>
      <c r="C48" s="18">
        <f>(7.0/B48*100)</f>
        <v/>
      </c>
      <c r="D48" s="19" t="n">
        <v>9834</v>
      </c>
      <c r="E48" s="18" t="n">
        <v>521.72254585</v>
      </c>
      <c r="F48" s="20" t="n">
        <v>4.59445885</v>
      </c>
      <c r="G48" s="18" t="n">
        <v>497.88324883</v>
      </c>
      <c r="H48" s="20" t="n">
        <v>6.84689385</v>
      </c>
      <c r="I48" s="18" t="n">
        <v>484.27173439</v>
      </c>
      <c r="J48" s="20" t="n">
        <v>11.54243776</v>
      </c>
      <c r="K48" s="18" t="n">
        <v>483.86805692</v>
      </c>
      <c r="L48" s="20" t="n">
        <v>18.63625821</v>
      </c>
      <c r="M48" s="18" t="s">
        <v>481</v>
      </c>
      <c r="N48" s="20" t="s">
        <v>481</v>
      </c>
      <c r="O48" s="18" t="s">
        <v>481</v>
      </c>
      <c r="P48" s="20" t="s">
        <v>481</v>
      </c>
      <c r="Q48" s="18" t="s">
        <v>481</v>
      </c>
      <c r="R48" s="20" t="s">
        <v>481</v>
      </c>
      <c r="S48" s="18" t="s">
        <v>481</v>
      </c>
      <c r="T48" s="20" t="s">
        <v>481</v>
      </c>
      <c r="U48" s="18" t="n">
        <v>454.98601202</v>
      </c>
      <c r="V48" s="20" t="n">
        <v>31.56334545</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(228.0/B50*100)</f>
        <v/>
      </c>
      <c r="D50" s="19" t="n">
        <v>11567</v>
      </c>
      <c r="E50" s="18" t="n">
        <v>419.66350116</v>
      </c>
      <c r="F50" s="20" t="n">
        <v>2.29671892</v>
      </c>
      <c r="G50" s="18" t="n">
        <v>412.1662456</v>
      </c>
      <c r="H50" s="20" t="n">
        <v>4.01330739</v>
      </c>
      <c r="I50" s="18" t="n">
        <v>382.27770253</v>
      </c>
      <c r="J50" s="20" t="n">
        <v>8.41287483</v>
      </c>
      <c r="K50" s="18" t="n">
        <v>371.27627705</v>
      </c>
      <c r="L50" s="20" t="n">
        <v>8.90212768</v>
      </c>
      <c r="M50" s="18" t="s">
        <v>481</v>
      </c>
      <c r="N50" s="20" t="s">
        <v>481</v>
      </c>
      <c r="O50" s="18" t="s">
        <v>481</v>
      </c>
      <c r="P50" s="20" t="s">
        <v>481</v>
      </c>
      <c r="Q50" s="18" t="s">
        <v>481</v>
      </c>
      <c r="R50" s="20" t="s">
        <v>481</v>
      </c>
      <c r="S50" s="18" t="s">
        <v>481</v>
      </c>
      <c r="T50" s="20" t="s">
        <v>481</v>
      </c>
      <c r="U50" s="18" t="n">
        <v>351.68160726</v>
      </c>
      <c r="V50" s="20" t="n">
        <v>9.20614587</v>
      </c>
    </row>
    <row r="51" spans="1:22">
      <c r="A51" s="15" t="s">
        <v>526</v>
      </c>
      <c r="B51" s="17" t="n">
        <v>6866</v>
      </c>
      <c r="C51" s="18">
        <f>(109.0/B51*100)</f>
        <v/>
      </c>
      <c r="D51" s="19" t="n">
        <v>6757</v>
      </c>
      <c r="E51" s="18" t="n">
        <v>422.18266016</v>
      </c>
      <c r="F51" s="20" t="n">
        <v>2.17165267</v>
      </c>
      <c r="G51" s="18" t="n">
        <v>424.68838225</v>
      </c>
      <c r="H51" s="20" t="n">
        <v>5.76298345</v>
      </c>
      <c r="I51" s="18" t="n">
        <v>406.12074684</v>
      </c>
      <c r="J51" s="20" t="n">
        <v>12.87840333</v>
      </c>
      <c r="K51" s="18" t="n">
        <v>405.13344157</v>
      </c>
      <c r="L51" s="20" t="n">
        <v>12.09643174</v>
      </c>
      <c r="M51" s="18" t="s">
        <v>481</v>
      </c>
      <c r="N51" s="20" t="s">
        <v>481</v>
      </c>
      <c r="O51" s="18" t="s">
        <v>481</v>
      </c>
      <c r="P51" s="20" t="s">
        <v>481</v>
      </c>
      <c r="Q51" s="18" t="n">
        <v>410.85572185</v>
      </c>
      <c r="R51" s="20" t="n">
        <v>3.7997542</v>
      </c>
      <c r="S51" s="18" t="s">
        <v>481</v>
      </c>
      <c r="T51" s="20" t="s">
        <v>481</v>
      </c>
      <c r="U51" s="18" t="n">
        <v>381.77152026</v>
      </c>
      <c r="V51" s="20" t="n">
        <v>7.57822647</v>
      </c>
    </row>
    <row r="52" spans="1:22">
      <c r="A52" s="15" t="s">
        <v>527</v>
      </c>
      <c r="B52" s="17" t="n">
        <v>5809</v>
      </c>
      <c r="C52" s="18">
        <f>(78.0/B52*100)</f>
        <v/>
      </c>
      <c r="D52" s="19" t="n">
        <v>5731</v>
      </c>
      <c r="E52" s="18" t="n">
        <v>477.8389141</v>
      </c>
      <c r="F52" s="20" t="n">
        <v>2.51934451</v>
      </c>
      <c r="G52" s="18" t="n">
        <v>476.38862423</v>
      </c>
      <c r="H52" s="20" t="n">
        <v>5.98598471</v>
      </c>
      <c r="I52" s="18" t="n">
        <v>455.19170524</v>
      </c>
      <c r="J52" s="20" t="n">
        <v>10.23859691</v>
      </c>
      <c r="K52" s="18" t="n">
        <v>446.02828841</v>
      </c>
      <c r="L52" s="20" t="n">
        <v>10.68984517</v>
      </c>
      <c r="M52" s="18" t="s">
        <v>481</v>
      </c>
      <c r="N52" s="20" t="s">
        <v>481</v>
      </c>
      <c r="O52" s="18" t="s">
        <v>481</v>
      </c>
      <c r="P52" s="20" t="s">
        <v>481</v>
      </c>
      <c r="Q52" s="18" t="s">
        <v>481</v>
      </c>
      <c r="R52" s="20" t="s">
        <v>481</v>
      </c>
      <c r="S52" s="18" t="s">
        <v>481</v>
      </c>
      <c r="T52" s="20" t="s">
        <v>481</v>
      </c>
      <c r="U52" s="18" t="n">
        <v>371.16892948</v>
      </c>
      <c r="V52" s="20" t="n">
        <v>13.08403527</v>
      </c>
    </row>
    <row r="53" spans="1:22">
      <c r="A53" s="15" t="s">
        <v>528</v>
      </c>
      <c r="B53" s="17" t="n">
        <v>5571</v>
      </c>
      <c r="C53" s="18">
        <f>(85.0/B53*100)</f>
        <v/>
      </c>
      <c r="D53" s="19" t="n">
        <v>5486</v>
      </c>
      <c r="E53" s="18" t="n">
        <v>442.42640896</v>
      </c>
      <c r="F53" s="20" t="n">
        <v>1.59464255</v>
      </c>
      <c r="G53" s="18" t="n">
        <v>414.5634421</v>
      </c>
      <c r="H53" s="20" t="n">
        <v>4.09076316</v>
      </c>
      <c r="I53" s="18" t="n">
        <v>383.0733361</v>
      </c>
      <c r="J53" s="20" t="n">
        <v>7.4864139</v>
      </c>
      <c r="K53" s="18" t="n">
        <v>383.46307057</v>
      </c>
      <c r="L53" s="20" t="n">
        <v>7.44369222</v>
      </c>
      <c r="M53" s="18" t="s">
        <v>481</v>
      </c>
      <c r="N53" s="20" t="s">
        <v>481</v>
      </c>
      <c r="O53" s="18" t="s">
        <v>481</v>
      </c>
      <c r="P53" s="20" t="s">
        <v>481</v>
      </c>
      <c r="Q53" s="18" t="s">
        <v>481</v>
      </c>
      <c r="R53" s="20" t="s">
        <v>481</v>
      </c>
      <c r="S53" s="18" t="s">
        <v>481</v>
      </c>
      <c r="T53" s="20" t="s">
        <v>481</v>
      </c>
      <c r="U53" s="18" t="n">
        <v>342.37342684</v>
      </c>
      <c r="V53" s="20" t="n">
        <v>5.85566671</v>
      </c>
    </row>
    <row r="54" spans="1:22">
      <c r="A54" s="15" t="s">
        <v>529</v>
      </c>
      <c r="B54" s="17" t="n">
        <v>4740</v>
      </c>
      <c r="C54" s="18">
        <f>(127.0/B54*100)</f>
        <v/>
      </c>
      <c r="D54" s="19" t="n">
        <v>4613</v>
      </c>
      <c r="E54" s="18" t="n">
        <v>340.48796926</v>
      </c>
      <c r="F54" s="20" t="n">
        <v>2.71100162</v>
      </c>
      <c r="G54" s="18" t="n">
        <v>329.78851132</v>
      </c>
      <c r="H54" s="20" t="n">
        <v>6.6694286</v>
      </c>
      <c r="I54" s="18" t="n">
        <v>305.63714987</v>
      </c>
      <c r="J54" s="20" t="n">
        <v>7.78638221</v>
      </c>
      <c r="K54" s="18" t="n">
        <v>312.41737857</v>
      </c>
      <c r="L54" s="20" t="n">
        <v>9.59785697</v>
      </c>
      <c r="M54" s="18" t="s">
        <v>481</v>
      </c>
      <c r="N54" s="20" t="s">
        <v>481</v>
      </c>
      <c r="O54" s="18" t="s">
        <v>481</v>
      </c>
      <c r="P54" s="20" t="s">
        <v>481</v>
      </c>
      <c r="Q54" s="18" t="s">
        <v>481</v>
      </c>
      <c r="R54" s="20" t="s">
        <v>481</v>
      </c>
      <c r="S54" s="18" t="s">
        <v>481</v>
      </c>
      <c r="T54" s="20" t="s">
        <v>481</v>
      </c>
      <c r="U54" s="18" t="n">
        <v>269.51937623</v>
      </c>
      <c r="V54" s="20" t="n">
        <v>4.2148015</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526.38116941</v>
      </c>
      <c r="F56" s="20" t="n">
        <v>2.66511246</v>
      </c>
      <c r="G56" s="18" t="n">
        <v>520.00748861</v>
      </c>
      <c r="H56" s="20" t="n">
        <v>4.44541665</v>
      </c>
      <c r="I56" s="18" t="n">
        <v>511.84736041</v>
      </c>
      <c r="J56" s="20" t="n">
        <v>5.96347041</v>
      </c>
      <c r="K56" s="18" t="n">
        <v>502.3904452</v>
      </c>
      <c r="L56" s="20" t="n">
        <v>5.88874086</v>
      </c>
      <c r="M56" s="18" t="s">
        <v>481</v>
      </c>
      <c r="N56" s="20" t="s">
        <v>481</v>
      </c>
      <c r="O56" s="18" t="s">
        <v>481</v>
      </c>
      <c r="P56" s="20" t="s">
        <v>481</v>
      </c>
      <c r="Q56" s="18" t="s">
        <v>481</v>
      </c>
      <c r="R56" s="20" t="s">
        <v>481</v>
      </c>
      <c r="S56" s="18" t="s">
        <v>481</v>
      </c>
      <c r="T56" s="20" t="s">
        <v>481</v>
      </c>
      <c r="U56" s="18" t="n">
        <v>455.05150081</v>
      </c>
      <c r="V56" s="20" t="n">
        <v>19.50826197</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(139.0/B61*100)</f>
        <v/>
      </c>
      <c r="D61" s="19" t="n">
        <v>6386</v>
      </c>
      <c r="E61" s="18" t="n">
        <v>481.97222955</v>
      </c>
      <c r="F61" s="20" t="n">
        <v>2.52019934</v>
      </c>
      <c r="G61" s="18" t="n">
        <v>467.80885765</v>
      </c>
      <c r="H61" s="20" t="n">
        <v>5.40186455</v>
      </c>
      <c r="I61" s="18" t="n">
        <v>434.92842891</v>
      </c>
      <c r="J61" s="20" t="n">
        <v>10.58392054</v>
      </c>
      <c r="K61" s="18" t="n">
        <v>407.45818363</v>
      </c>
      <c r="L61" s="20" t="n">
        <v>10.47766761</v>
      </c>
      <c r="M61" s="18" t="s">
        <v>481</v>
      </c>
      <c r="N61" s="20" t="s">
        <v>481</v>
      </c>
      <c r="O61" s="18" t="s">
        <v>481</v>
      </c>
      <c r="P61" s="20" t="s">
        <v>481</v>
      </c>
      <c r="Q61" s="18" t="s">
        <v>481</v>
      </c>
      <c r="R61" s="20" t="s">
        <v>481</v>
      </c>
      <c r="S61" s="18" t="s">
        <v>481</v>
      </c>
      <c r="T61" s="20" t="s">
        <v>481</v>
      </c>
      <c r="U61" s="18" t="n">
        <v>384.40007902</v>
      </c>
      <c r="V61" s="20" t="n">
        <v>9.418378479999999</v>
      </c>
    </row>
    <row r="62" spans="1:22">
      <c r="A62" s="15" t="s">
        <v>537</v>
      </c>
      <c r="B62" s="17" t="n">
        <v>4476</v>
      </c>
      <c r="C62" s="18">
        <f>(3.0/B62*100)</f>
        <v/>
      </c>
      <c r="D62" s="19" t="n">
        <v>4473</v>
      </c>
      <c r="E62" s="18" t="n">
        <v>532.68808771</v>
      </c>
      <c r="F62" s="20" t="n">
        <v>1.17877145</v>
      </c>
      <c r="G62" s="18" t="n">
        <v>506.3202752</v>
      </c>
      <c r="H62" s="20" t="n">
        <v>4.36705638</v>
      </c>
      <c r="I62" s="18" t="n">
        <v>484.08238693</v>
      </c>
      <c r="J62" s="20" t="n">
        <v>12.01814208</v>
      </c>
      <c r="K62" s="18" t="n">
        <v>483.13385171</v>
      </c>
      <c r="L62" s="20" t="n">
        <v>9.565135209999999</v>
      </c>
      <c r="M62" s="18" t="s">
        <v>481</v>
      </c>
      <c r="N62" s="20" t="s">
        <v>481</v>
      </c>
      <c r="O62" s="18" t="s">
        <v>481</v>
      </c>
      <c r="P62" s="20" t="s">
        <v>481</v>
      </c>
      <c r="Q62" s="18" t="s">
        <v>481</v>
      </c>
      <c r="R62" s="20" t="s">
        <v>481</v>
      </c>
      <c r="S62" s="18" t="s">
        <v>481</v>
      </c>
      <c r="T62" s="20" t="s">
        <v>481</v>
      </c>
      <c r="U62" s="18" t="n">
        <v>490.45258019</v>
      </c>
      <c r="V62" s="20" t="n">
        <v>24.4999348</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(77.0/B66*100)</f>
        <v/>
      </c>
      <c r="D66" s="19" t="n">
        <v>5588</v>
      </c>
      <c r="E66" s="18" t="n">
        <v>418.17399223</v>
      </c>
      <c r="F66" s="20" t="n">
        <v>1.13931221</v>
      </c>
      <c r="G66" s="18" t="n">
        <v>395.23298054</v>
      </c>
      <c r="H66" s="20" t="n">
        <v>8.371353470000001</v>
      </c>
      <c r="I66" s="18" t="n">
        <v>384.63311761</v>
      </c>
      <c r="J66" s="20" t="n">
        <v>9.778838970000001</v>
      </c>
      <c r="K66" s="18" t="n">
        <v>386.24411952</v>
      </c>
      <c r="L66" s="20" t="n">
        <v>9.930869319999999</v>
      </c>
      <c r="M66" s="18" t="s">
        <v>481</v>
      </c>
      <c r="N66" s="20" t="s">
        <v>481</v>
      </c>
      <c r="O66" s="18" t="s">
        <v>481</v>
      </c>
      <c r="P66" s="20" t="s">
        <v>481</v>
      </c>
      <c r="Q66" s="18" t="s">
        <v>481</v>
      </c>
      <c r="R66" s="20" t="s">
        <v>481</v>
      </c>
      <c r="S66" s="18" t="s">
        <v>481</v>
      </c>
      <c r="T66" s="20" t="s">
        <v>481</v>
      </c>
      <c r="U66" s="18" t="n">
        <v>338.66295989</v>
      </c>
      <c r="V66" s="20" t="n">
        <v>4.42624478</v>
      </c>
    </row>
    <row r="67" spans="1:22">
      <c r="A67" s="15" t="s">
        <v>542</v>
      </c>
      <c r="B67" s="17" t="n">
        <v>6971</v>
      </c>
      <c r="C67" s="18">
        <f>(146.0/B67*100)</f>
        <v/>
      </c>
      <c r="D67" s="19" t="n">
        <v>6825</v>
      </c>
      <c r="E67" s="18" t="n">
        <v>402.60311227</v>
      </c>
      <c r="F67" s="20" t="n">
        <v>2.42222132</v>
      </c>
      <c r="G67" s="18" t="n">
        <v>394.93841824</v>
      </c>
      <c r="H67" s="20" t="n">
        <v>4.4945334</v>
      </c>
      <c r="I67" s="18" t="n">
        <v>375.03637681</v>
      </c>
      <c r="J67" s="20" t="n">
        <v>8.76099074</v>
      </c>
      <c r="K67" s="18" t="n">
        <v>367.93410249</v>
      </c>
      <c r="L67" s="20" t="n">
        <v>8.45843696</v>
      </c>
      <c r="M67" s="18" t="s">
        <v>481</v>
      </c>
      <c r="N67" s="20" t="s">
        <v>481</v>
      </c>
      <c r="O67" s="18" t="s">
        <v>481</v>
      </c>
      <c r="P67" s="20" t="s">
        <v>481</v>
      </c>
      <c r="Q67" s="18" t="s">
        <v>481</v>
      </c>
      <c r="R67" s="20" t="s">
        <v>481</v>
      </c>
      <c r="S67" s="18" t="s">
        <v>481</v>
      </c>
      <c r="T67" s="20" t="s">
        <v>481</v>
      </c>
      <c r="U67" s="18" t="n">
        <v>310.53438354</v>
      </c>
      <c r="V67" s="20" t="n">
        <v>6.01274375</v>
      </c>
    </row>
    <row r="68" spans="1:22">
      <c r="A68" s="15" t="s">
        <v>543</v>
      </c>
      <c r="B68" s="17" t="n">
        <v>12083</v>
      </c>
      <c r="C68" s="18">
        <f>(26.0/B68*100)</f>
        <v/>
      </c>
      <c r="D68" s="19" t="n">
        <v>12057</v>
      </c>
      <c r="E68" s="18" t="n">
        <v>435.92204259</v>
      </c>
      <c r="F68" s="20" t="n">
        <v>1.2520062</v>
      </c>
      <c r="G68" s="18" t="n">
        <v>407.54813807</v>
      </c>
      <c r="H68" s="20" t="n">
        <v>2.96208038</v>
      </c>
      <c r="I68" s="18" t="n">
        <v>366.65327625</v>
      </c>
      <c r="J68" s="20" t="n">
        <v>4.27751403</v>
      </c>
      <c r="K68" s="18" t="n">
        <v>362.35614225</v>
      </c>
      <c r="L68" s="20" t="n">
        <v>5.17314579</v>
      </c>
      <c r="M68" s="18" t="s">
        <v>481</v>
      </c>
      <c r="N68" s="20" t="s">
        <v>481</v>
      </c>
      <c r="O68" s="18" t="s">
        <v>481</v>
      </c>
      <c r="P68" s="20" t="s">
        <v>481</v>
      </c>
      <c r="Q68" s="18" t="s">
        <v>481</v>
      </c>
      <c r="R68" s="20" t="s">
        <v>481</v>
      </c>
      <c r="S68" s="18" t="s">
        <v>481</v>
      </c>
      <c r="T68" s="20" t="s">
        <v>481</v>
      </c>
      <c r="U68" s="18" t="n">
        <v>332.75787774</v>
      </c>
      <c r="V68" s="20" t="n">
        <v>3.40042332</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491.30867025</v>
      </c>
      <c r="F70" s="20" t="n">
        <v>2.71367222</v>
      </c>
      <c r="G70" s="18" t="n">
        <v>474.04060716</v>
      </c>
      <c r="H70" s="20" t="n">
        <v>7.81640874</v>
      </c>
      <c r="I70" s="18" t="n">
        <v>450.57678676</v>
      </c>
      <c r="J70" s="20" t="n">
        <v>11.8559117</v>
      </c>
      <c r="K70" s="18" t="n">
        <v>453.16896277</v>
      </c>
      <c r="L70" s="20" t="n">
        <v>10.54103182</v>
      </c>
      <c r="M70" s="18" t="s">
        <v>481</v>
      </c>
      <c r="N70" s="20" t="s">
        <v>481</v>
      </c>
      <c r="O70" s="18" t="s">
        <v>481</v>
      </c>
      <c r="P70" s="20" t="s">
        <v>481</v>
      </c>
      <c r="Q70" s="18" t="s">
        <v>481</v>
      </c>
      <c r="R70" s="20" t="s">
        <v>481</v>
      </c>
      <c r="S70" s="18" t="s">
        <v>481</v>
      </c>
      <c r="T70" s="20" t="s">
        <v>481</v>
      </c>
      <c r="U70" s="18" t="n">
        <v>430.54510903</v>
      </c>
      <c r="V70" s="20" t="n">
        <v>10.45163347</v>
      </c>
    </row>
    <row r="71" spans="1:22">
      <c r="A71" s="15" t="s">
        <v>546</v>
      </c>
      <c r="B71" s="17" t="n">
        <v>6115</v>
      </c>
      <c r="C71" s="18">
        <f>(17.0/B71*100)</f>
        <v/>
      </c>
      <c r="D71" s="19" t="n">
        <v>6098</v>
      </c>
      <c r="E71" s="18" t="n">
        <v>561.8264957599999</v>
      </c>
      <c r="F71" s="20" t="n">
        <v>1.37920788</v>
      </c>
      <c r="G71" s="18" t="n">
        <v>528.91455178</v>
      </c>
      <c r="H71" s="20" t="n">
        <v>4.4745678</v>
      </c>
      <c r="I71" s="18" t="n">
        <v>511.82565668</v>
      </c>
      <c r="J71" s="20" t="n">
        <v>10.03571805</v>
      </c>
      <c r="K71" s="18" t="n">
        <v>508.08124083</v>
      </c>
      <c r="L71" s="20" t="n">
        <v>10.9340705</v>
      </c>
      <c r="M71" s="18" t="s">
        <v>481</v>
      </c>
      <c r="N71" s="20" t="s">
        <v>481</v>
      </c>
      <c r="O71" s="18" t="s">
        <v>481</v>
      </c>
      <c r="P71" s="20" t="s">
        <v>481</v>
      </c>
      <c r="Q71" s="18" t="s">
        <v>481</v>
      </c>
      <c r="R71" s="20" t="s">
        <v>481</v>
      </c>
      <c r="S71" s="18" t="s">
        <v>481</v>
      </c>
      <c r="T71" s="20" t="s">
        <v>481</v>
      </c>
      <c r="U71" s="18" t="n">
        <v>469.82823571</v>
      </c>
      <c r="V71" s="20" t="n">
        <v>20.19486598</v>
      </c>
    </row>
    <row r="72" spans="1:22">
      <c r="A72" s="15" t="s">
        <v>547</v>
      </c>
      <c r="B72" s="17" t="n">
        <v>7708</v>
      </c>
      <c r="C72" s="18">
        <f>(5.0/B72*100)</f>
        <v/>
      </c>
      <c r="D72" s="19" t="n">
        <v>7703</v>
      </c>
      <c r="E72" s="18" t="n">
        <v>532.93776673</v>
      </c>
      <c r="F72" s="20" t="n">
        <v>2.7009639</v>
      </c>
      <c r="G72" s="18" t="n">
        <v>532.60520364</v>
      </c>
      <c r="H72" s="20" t="n">
        <v>10.8751674</v>
      </c>
      <c r="I72" s="18" t="n">
        <v>506.48062122</v>
      </c>
      <c r="J72" s="20" t="n">
        <v>22.69660432</v>
      </c>
      <c r="K72" s="18" t="n">
        <v>463.79824466</v>
      </c>
      <c r="L72" s="20" t="n">
        <v>20.59232901</v>
      </c>
      <c r="M72" s="18" t="s">
        <v>481</v>
      </c>
      <c r="N72" s="20" t="s">
        <v>481</v>
      </c>
      <c r="O72" s="18" t="s">
        <v>481</v>
      </c>
      <c r="P72" s="20" t="s">
        <v>481</v>
      </c>
      <c r="Q72" s="18" t="s">
        <v>481</v>
      </c>
      <c r="R72" s="20" t="s">
        <v>481</v>
      </c>
      <c r="S72" s="18" t="s">
        <v>481</v>
      </c>
      <c r="T72" s="20" t="s">
        <v>481</v>
      </c>
      <c r="U72" s="18" t="n">
        <v>425.10933361</v>
      </c>
      <c r="V72" s="20" t="n">
        <v>21.41691219</v>
      </c>
    </row>
    <row r="73" spans="1:22">
      <c r="A73" s="15" t="s">
        <v>548</v>
      </c>
      <c r="B73" s="17" t="n">
        <v>8249</v>
      </c>
      <c r="C73" s="18">
        <f>(148.0/B73*100)</f>
        <v/>
      </c>
      <c r="D73" s="19" t="n">
        <v>8101</v>
      </c>
      <c r="E73" s="18" t="n">
        <v>429.39901044</v>
      </c>
      <c r="F73" s="20" t="n">
        <v>2.90533269</v>
      </c>
      <c r="G73" s="18" t="n">
        <v>397.232228</v>
      </c>
      <c r="H73" s="20" t="n">
        <v>3.89591767</v>
      </c>
      <c r="I73" s="18" t="n">
        <v>375.94169671</v>
      </c>
      <c r="J73" s="20" t="n">
        <v>6.36619925</v>
      </c>
      <c r="K73" s="18" t="n">
        <v>365.11797169</v>
      </c>
      <c r="L73" s="20" t="n">
        <v>6.28006254</v>
      </c>
      <c r="M73" s="18" t="s">
        <v>481</v>
      </c>
      <c r="N73" s="20" t="s">
        <v>481</v>
      </c>
      <c r="O73" s="18" t="s">
        <v>481</v>
      </c>
      <c r="P73" s="20" t="s">
        <v>481</v>
      </c>
      <c r="Q73" s="18" t="s">
        <v>481</v>
      </c>
      <c r="R73" s="20" t="s">
        <v>481</v>
      </c>
      <c r="S73" s="18" t="s">
        <v>481</v>
      </c>
      <c r="T73" s="20" t="s">
        <v>481</v>
      </c>
      <c r="U73" s="18" t="n">
        <v>353.1543025</v>
      </c>
      <c r="V73" s="20" t="n">
        <v>7.79321486</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(218.0/B75*100)</f>
        <v/>
      </c>
      <c r="D75" s="19" t="n">
        <v>5157</v>
      </c>
      <c r="E75" s="18" t="n">
        <v>392.37646329</v>
      </c>
      <c r="F75" s="20" t="n">
        <v>2.21222954</v>
      </c>
      <c r="G75" s="18" t="n">
        <v>391.55172829</v>
      </c>
      <c r="H75" s="20" t="n">
        <v>3.98837218</v>
      </c>
      <c r="I75" s="18" t="n">
        <v>370.00771639</v>
      </c>
      <c r="J75" s="20" t="n">
        <v>5.17485299</v>
      </c>
      <c r="K75" s="18" t="n">
        <v>369.13217531</v>
      </c>
      <c r="L75" s="20" t="n">
        <v>6.49331038</v>
      </c>
      <c r="M75" s="18" t="s">
        <v>481</v>
      </c>
      <c r="N75" s="20" t="s">
        <v>481</v>
      </c>
      <c r="O75" s="18" t="s">
        <v>481</v>
      </c>
      <c r="P75" s="20" t="s">
        <v>481</v>
      </c>
      <c r="Q75" s="18" t="s">
        <v>481</v>
      </c>
      <c r="R75" s="20" t="s">
        <v>481</v>
      </c>
      <c r="S75" s="18" t="s">
        <v>481</v>
      </c>
      <c r="T75" s="20" t="s">
        <v>481</v>
      </c>
      <c r="U75" s="18" t="n">
        <v>348.59160424</v>
      </c>
      <c r="V75" s="20" t="n">
        <v>4.22521306</v>
      </c>
    </row>
    <row r="76" spans="1:22">
      <c r="A76" s="15" t="s">
        <v>551</v>
      </c>
      <c r="B76" s="17" t="n">
        <v>14167</v>
      </c>
      <c r="C76" s="18">
        <f>(229.0/B76*100)</f>
        <v/>
      </c>
      <c r="D76" s="19" t="n">
        <v>13938</v>
      </c>
      <c r="E76" s="18" t="n">
        <v>449.79063314</v>
      </c>
      <c r="F76" s="20" t="n">
        <v>2.32808385</v>
      </c>
      <c r="G76" s="18" t="n">
        <v>419.18585883</v>
      </c>
      <c r="H76" s="20" t="n">
        <v>4.20244928</v>
      </c>
      <c r="I76" s="18" t="n">
        <v>385.5449552</v>
      </c>
      <c r="J76" s="20" t="n">
        <v>6.23112492</v>
      </c>
      <c r="K76" s="18" t="n">
        <v>385.58274134</v>
      </c>
      <c r="L76" s="20" t="n">
        <v>6.37520735</v>
      </c>
      <c r="M76" s="18" t="s">
        <v>481</v>
      </c>
      <c r="N76" s="20" t="s">
        <v>481</v>
      </c>
      <c r="O76" s="18" t="s">
        <v>481</v>
      </c>
      <c r="P76" s="20" t="s">
        <v>481</v>
      </c>
      <c r="Q76" s="18" t="s">
        <v>481</v>
      </c>
      <c r="R76" s="20" t="s">
        <v>481</v>
      </c>
      <c r="S76" s="18" t="s">
        <v>481</v>
      </c>
      <c r="T76" s="20" t="s">
        <v>481</v>
      </c>
      <c r="U76" s="18" t="n">
        <v>342.69479554</v>
      </c>
      <c r="V76" s="20" t="n">
        <v>4.91831971</v>
      </c>
    </row>
    <row r="77" spans="1:22">
      <c r="A77" s="15" t="s">
        <v>552</v>
      </c>
      <c r="B77" s="17" t="n">
        <v>6062</v>
      </c>
      <c r="C77" s="18">
        <f>(98.0/B77*100)</f>
        <v/>
      </c>
      <c r="D77" s="19" t="n">
        <v>5964</v>
      </c>
      <c r="E77" s="18" t="n">
        <v>443.7880098</v>
      </c>
      <c r="F77" s="20" t="n">
        <v>1.98000037</v>
      </c>
      <c r="G77" s="18" t="n">
        <v>430.06245827</v>
      </c>
      <c r="H77" s="20" t="n">
        <v>5.82371367</v>
      </c>
      <c r="I77" s="18" t="n">
        <v>411.2354313</v>
      </c>
      <c r="J77" s="20" t="n">
        <v>9.33622604</v>
      </c>
      <c r="K77" s="18" t="n">
        <v>413.10596974</v>
      </c>
      <c r="L77" s="20" t="n">
        <v>10.65246563</v>
      </c>
      <c r="M77" s="18" t="s">
        <v>481</v>
      </c>
      <c r="N77" s="20" t="s">
        <v>481</v>
      </c>
      <c r="O77" s="18" t="s">
        <v>481</v>
      </c>
      <c r="P77" s="20" t="s">
        <v>481</v>
      </c>
      <c r="Q77" s="18" t="s">
        <v>481</v>
      </c>
      <c r="R77" s="20" t="s">
        <v>481</v>
      </c>
      <c r="S77" s="18" t="s">
        <v>481</v>
      </c>
      <c r="T77" s="20" t="s">
        <v>481</v>
      </c>
      <c r="U77" s="18" t="n">
        <v>343.88596653</v>
      </c>
      <c r="V77" s="20" t="n">
        <v>4.68618863</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447.41138732</v>
      </c>
      <c r="F81" s="20" t="n">
        <v>2.91819769</v>
      </c>
      <c r="G81" s="18" t="n">
        <v>435.51811141</v>
      </c>
      <c r="H81" s="20" t="n">
        <v>4.85356294</v>
      </c>
      <c r="I81" s="18" t="n">
        <v>406.85667175</v>
      </c>
      <c r="J81" s="20" t="n">
        <v>7.24550941</v>
      </c>
      <c r="K81" s="18" t="n">
        <v>389.64252008</v>
      </c>
      <c r="L81" s="20" t="n">
        <v>7.44475977</v>
      </c>
      <c r="M81" s="18" t="s">
        <v>481</v>
      </c>
      <c r="N81" s="20" t="s">
        <v>481</v>
      </c>
      <c r="O81" s="18" t="s">
        <v>481</v>
      </c>
      <c r="P81" s="20" t="s">
        <v>481</v>
      </c>
      <c r="Q81" s="18" t="s">
        <v>481</v>
      </c>
      <c r="R81" s="20" t="s">
        <v>481</v>
      </c>
      <c r="S81" s="18" t="s">
        <v>481</v>
      </c>
      <c r="T81" s="20" t="s">
        <v>481</v>
      </c>
      <c r="U81" s="18" t="n">
        <v>396.06293194</v>
      </c>
      <c r="V81" s="20" t="n">
        <v>11.02358446</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1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928</v>
      </c>
    </row>
    <row customHeight="1" ht="30" r="4" spans="1:22">
      <c r="A4" s="6" t="n"/>
      <c r="B4" s="7" t="s">
        <v>462</v>
      </c>
      <c r="C4" s="7" t="s">
        <v>463</v>
      </c>
      <c r="D4" s="8" t="s">
        <v>462</v>
      </c>
      <c r="E4" s="9" t="s">
        <v>733</v>
      </c>
      <c r="F4" s="10" t="n"/>
      <c r="G4" s="9" t="s">
        <v>734</v>
      </c>
      <c r="H4" s="10" t="n"/>
      <c r="I4" s="9" t="s">
        <v>735</v>
      </c>
      <c r="J4" s="10" t="n"/>
      <c r="K4" s="9" t="s">
        <v>736</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(406.0/B7*100)</f>
        <v/>
      </c>
      <c r="D7" s="19" t="n">
        <v>14124</v>
      </c>
      <c r="E7" s="18" t="n">
        <v>523.47282289</v>
      </c>
      <c r="F7" s="20" t="n">
        <v>1.65575217</v>
      </c>
      <c r="G7" s="18" t="n">
        <v>500.93109253</v>
      </c>
      <c r="H7" s="20" t="n">
        <v>2.91979179</v>
      </c>
      <c r="I7" s="18" t="n">
        <v>480.04282129</v>
      </c>
      <c r="J7" s="20" t="n">
        <v>3.55283058</v>
      </c>
      <c r="K7" s="18" t="n">
        <v>451.11431774</v>
      </c>
      <c r="L7" s="20" t="n">
        <v>5.7117805</v>
      </c>
      <c r="M7" s="18" t="s">
        <v>481</v>
      </c>
      <c r="N7" s="20" t="s">
        <v>481</v>
      </c>
      <c r="O7" s="18" t="s">
        <v>481</v>
      </c>
      <c r="P7" s="20" t="s">
        <v>481</v>
      </c>
      <c r="Q7" s="18" t="s">
        <v>481</v>
      </c>
      <c r="R7" s="20" t="s">
        <v>481</v>
      </c>
      <c r="S7" s="18" t="s">
        <v>481</v>
      </c>
      <c r="T7" s="20" t="s">
        <v>481</v>
      </c>
      <c r="U7" s="18" t="n">
        <v>436.7540685</v>
      </c>
      <c r="V7" s="20" t="n">
        <v>6.94939662</v>
      </c>
    </row>
    <row r="8" spans="1:22">
      <c r="A8" s="15" t="s">
        <v>483</v>
      </c>
      <c r="B8" s="17" t="n">
        <v>7007</v>
      </c>
      <c r="C8" s="18">
        <f>(28.0/B8*100)</f>
        <v/>
      </c>
      <c r="D8" s="19" t="n">
        <v>6979</v>
      </c>
      <c r="E8" s="18" t="n">
        <v>501.84871739</v>
      </c>
      <c r="F8" s="20" t="n">
        <v>2.49440552</v>
      </c>
      <c r="G8" s="18" t="n">
        <v>494.2490433</v>
      </c>
      <c r="H8" s="20" t="n">
        <v>4.24956186</v>
      </c>
      <c r="I8" s="18" t="n">
        <v>472.29222738</v>
      </c>
      <c r="J8" s="20" t="n">
        <v>6.20629201</v>
      </c>
      <c r="K8" s="18" t="n">
        <v>452.20498158</v>
      </c>
      <c r="L8" s="20" t="n">
        <v>8.89102748</v>
      </c>
      <c r="M8" s="18" t="s">
        <v>481</v>
      </c>
      <c r="N8" s="20" t="s">
        <v>481</v>
      </c>
      <c r="O8" s="18" t="s">
        <v>481</v>
      </c>
      <c r="P8" s="20" t="s">
        <v>481</v>
      </c>
      <c r="Q8" s="18" t="n">
        <v>368.48347797</v>
      </c>
      <c r="R8" s="20" t="n">
        <v>14.99112476</v>
      </c>
      <c r="S8" s="18" t="s">
        <v>481</v>
      </c>
      <c r="T8" s="20" t="s">
        <v>481</v>
      </c>
      <c r="U8" s="18" t="n">
        <v>389.23077999</v>
      </c>
      <c r="V8" s="20" t="n">
        <v>11.10351905</v>
      </c>
    </row>
    <row r="9" spans="1:22">
      <c r="A9" s="15" t="s">
        <v>484</v>
      </c>
      <c r="B9" s="17" t="n">
        <v>9651</v>
      </c>
      <c r="C9" s="18">
        <f>(136.0/B9*100)</f>
        <v/>
      </c>
      <c r="D9" s="19" t="n">
        <v>9515</v>
      </c>
      <c r="E9" s="18" t="n">
        <v>512.66646029</v>
      </c>
      <c r="F9" s="20" t="n">
        <v>2.5042624</v>
      </c>
      <c r="G9" s="18" t="n">
        <v>511.86244179</v>
      </c>
      <c r="H9" s="20" t="n">
        <v>2.82225464</v>
      </c>
      <c r="I9" s="18" t="n">
        <v>486.23293431</v>
      </c>
      <c r="J9" s="20" t="n">
        <v>5.68979941</v>
      </c>
      <c r="K9" s="18" t="n">
        <v>451.74842096</v>
      </c>
      <c r="L9" s="20" t="n">
        <v>6.99071545</v>
      </c>
      <c r="M9" s="18" t="s">
        <v>481</v>
      </c>
      <c r="N9" s="20" t="s">
        <v>481</v>
      </c>
      <c r="O9" s="18" t="s">
        <v>481</v>
      </c>
      <c r="P9" s="20" t="s">
        <v>481</v>
      </c>
      <c r="Q9" s="18" t="n">
        <v>374.78530698</v>
      </c>
      <c r="R9" s="20" t="n">
        <v>11.62763904</v>
      </c>
      <c r="S9" s="18" t="s">
        <v>481</v>
      </c>
      <c r="T9" s="20" t="s">
        <v>481</v>
      </c>
      <c r="U9" s="18" t="n">
        <v>396.38542032</v>
      </c>
      <c r="V9" s="20" t="n">
        <v>8.469482859999999</v>
      </c>
    </row>
    <row r="10" spans="1:22">
      <c r="A10" s="15" t="s">
        <v>485</v>
      </c>
      <c r="B10" s="17" t="n">
        <v>20058</v>
      </c>
      <c r="C10" s="18">
        <f>(534.0/B10*100)</f>
        <v/>
      </c>
      <c r="D10" s="19" t="n">
        <v>19524</v>
      </c>
      <c r="E10" s="18" t="n">
        <v>537.30035652</v>
      </c>
      <c r="F10" s="20" t="n">
        <v>2.17225542</v>
      </c>
      <c r="G10" s="18" t="n">
        <v>517.95090126</v>
      </c>
      <c r="H10" s="20" t="n">
        <v>2.68771944</v>
      </c>
      <c r="I10" s="18" t="n">
        <v>497.69057538</v>
      </c>
      <c r="J10" s="20" t="n">
        <v>4.54428306</v>
      </c>
      <c r="K10" s="18" t="n">
        <v>476.79227374</v>
      </c>
      <c r="L10" s="20" t="n">
        <v>5.89548557</v>
      </c>
      <c r="M10" s="18" t="s">
        <v>481</v>
      </c>
      <c r="N10" s="20" t="s">
        <v>481</v>
      </c>
      <c r="O10" s="18" t="s">
        <v>481</v>
      </c>
      <c r="P10" s="20" t="s">
        <v>481</v>
      </c>
      <c r="Q10" s="18" t="s">
        <v>481</v>
      </c>
      <c r="R10" s="20" t="s">
        <v>481</v>
      </c>
      <c r="S10" s="18" t="s">
        <v>481</v>
      </c>
      <c r="T10" s="20" t="s">
        <v>481</v>
      </c>
      <c r="U10" s="18" t="n">
        <v>437.88836729</v>
      </c>
      <c r="V10" s="20" t="n">
        <v>7.70979315</v>
      </c>
    </row>
    <row r="11" spans="1:22">
      <c r="A11" s="15" t="s">
        <v>486</v>
      </c>
      <c r="B11" s="17" t="n">
        <v>7053</v>
      </c>
      <c r="C11" s="18">
        <f>(60.0/B11*100)</f>
        <v/>
      </c>
      <c r="D11" s="19" t="n">
        <v>6993</v>
      </c>
      <c r="E11" s="18" t="n">
        <v>452.00028809</v>
      </c>
      <c r="F11" s="20" t="n">
        <v>2.34605838</v>
      </c>
      <c r="G11" s="18" t="n">
        <v>451.67875758</v>
      </c>
      <c r="H11" s="20" t="n">
        <v>3.97529853</v>
      </c>
      <c r="I11" s="18" t="n">
        <v>421.76999137</v>
      </c>
      <c r="J11" s="20" t="n">
        <v>6.57279924</v>
      </c>
      <c r="K11" s="18" t="n">
        <v>420.49393156</v>
      </c>
      <c r="L11" s="20" t="n">
        <v>7.64510318</v>
      </c>
      <c r="M11" s="18" t="s">
        <v>481</v>
      </c>
      <c r="N11" s="20" t="s">
        <v>481</v>
      </c>
      <c r="O11" s="18" t="s">
        <v>481</v>
      </c>
      <c r="P11" s="20" t="s">
        <v>481</v>
      </c>
      <c r="Q11" s="18" t="s">
        <v>481</v>
      </c>
      <c r="R11" s="20" t="s">
        <v>481</v>
      </c>
      <c r="S11" s="18" t="s">
        <v>481</v>
      </c>
      <c r="T11" s="20" t="s">
        <v>481</v>
      </c>
      <c r="U11" s="18" t="n">
        <v>378.70389135</v>
      </c>
      <c r="V11" s="20" t="n">
        <v>7.9426349</v>
      </c>
    </row>
    <row r="12" spans="1:22">
      <c r="A12" s="15" t="s">
        <v>487</v>
      </c>
      <c r="B12" s="17" t="n">
        <v>6894</v>
      </c>
      <c r="C12" s="18">
        <f>(59.0/B12*100)</f>
        <v/>
      </c>
      <c r="D12" s="19" t="n">
        <v>6835</v>
      </c>
      <c r="E12" s="18" t="n">
        <v>501.33203959</v>
      </c>
      <c r="F12" s="20" t="n">
        <v>2.33047504</v>
      </c>
      <c r="G12" s="18" t="n">
        <v>505.55555124</v>
      </c>
      <c r="H12" s="20" t="n">
        <v>3.06410129</v>
      </c>
      <c r="I12" s="18" t="n">
        <v>478.17266232</v>
      </c>
      <c r="J12" s="20" t="n">
        <v>5.11703614</v>
      </c>
      <c r="K12" s="18" t="n">
        <v>463.32227434</v>
      </c>
      <c r="L12" s="20" t="n">
        <v>5.21880664</v>
      </c>
      <c r="M12" s="18" t="s">
        <v>481</v>
      </c>
      <c r="N12" s="20" t="s">
        <v>481</v>
      </c>
      <c r="O12" s="18" t="s">
        <v>481</v>
      </c>
      <c r="P12" s="20" t="s">
        <v>481</v>
      </c>
      <c r="Q12" s="18" t="n">
        <v>366.6777112</v>
      </c>
      <c r="R12" s="20" t="n">
        <v>14.39052153</v>
      </c>
      <c r="S12" s="18" t="s">
        <v>481</v>
      </c>
      <c r="T12" s="20" t="s">
        <v>481</v>
      </c>
      <c r="U12" s="18" t="n">
        <v>387.73425073</v>
      </c>
      <c r="V12" s="20" t="n">
        <v>8.673681350000001</v>
      </c>
    </row>
    <row r="13" spans="1:22">
      <c r="A13" s="15" t="s">
        <v>488</v>
      </c>
      <c r="B13" s="17" t="n">
        <v>7161</v>
      </c>
      <c r="C13" s="18">
        <f>(99.0/B13*100)</f>
        <v/>
      </c>
      <c r="D13" s="19" t="n">
        <v>7062</v>
      </c>
      <c r="E13" s="18" t="n">
        <v>514.17860247</v>
      </c>
      <c r="F13" s="20" t="n">
        <v>2.4834481</v>
      </c>
      <c r="G13" s="18" t="n">
        <v>498.45294976</v>
      </c>
      <c r="H13" s="20" t="n">
        <v>3.15983058</v>
      </c>
      <c r="I13" s="18" t="n">
        <v>467.01275548</v>
      </c>
      <c r="J13" s="20" t="n">
        <v>5.9041637</v>
      </c>
      <c r="K13" s="18" t="n">
        <v>446.61656362</v>
      </c>
      <c r="L13" s="20" t="n">
        <v>8.36365288</v>
      </c>
      <c r="M13" s="18" t="s">
        <v>481</v>
      </c>
      <c r="N13" s="20" t="s">
        <v>481</v>
      </c>
      <c r="O13" s="18" t="s">
        <v>481</v>
      </c>
      <c r="P13" s="20" t="s">
        <v>481</v>
      </c>
      <c r="Q13" s="18" t="n">
        <v>436.36003517</v>
      </c>
      <c r="R13" s="20" t="n">
        <v>6.43426798</v>
      </c>
      <c r="S13" s="18" t="s">
        <v>481</v>
      </c>
      <c r="T13" s="20" t="s">
        <v>481</v>
      </c>
      <c r="U13" s="18" t="n">
        <v>389.96506986</v>
      </c>
      <c r="V13" s="20" t="n">
        <v>11.41038365</v>
      </c>
    </row>
    <row r="14" spans="1:22">
      <c r="A14" s="15" t="s">
        <v>489</v>
      </c>
      <c r="B14" s="17" t="n">
        <v>5587</v>
      </c>
      <c r="C14" s="18">
        <f>(76.0/B14*100)</f>
        <v/>
      </c>
      <c r="D14" s="19" t="n">
        <v>5511</v>
      </c>
      <c r="E14" s="18" t="n">
        <v>539.44600758</v>
      </c>
      <c r="F14" s="20" t="n">
        <v>2.10614356</v>
      </c>
      <c r="G14" s="18" t="n">
        <v>528.25745317</v>
      </c>
      <c r="H14" s="20" t="n">
        <v>3.63805671</v>
      </c>
      <c r="I14" s="18" t="n">
        <v>535.55651945</v>
      </c>
      <c r="J14" s="20" t="n">
        <v>6.73186992</v>
      </c>
      <c r="K14" s="18" t="n">
        <v>488.96469476</v>
      </c>
      <c r="L14" s="20" t="n">
        <v>10.59406753</v>
      </c>
      <c r="M14" s="18" t="s">
        <v>481</v>
      </c>
      <c r="N14" s="20" t="s">
        <v>481</v>
      </c>
      <c r="O14" s="18" t="s">
        <v>481</v>
      </c>
      <c r="P14" s="20" t="s">
        <v>481</v>
      </c>
      <c r="Q14" s="18" t="s">
        <v>481</v>
      </c>
      <c r="R14" s="20" t="s">
        <v>481</v>
      </c>
      <c r="S14" s="18" t="s">
        <v>481</v>
      </c>
      <c r="T14" s="20" t="s">
        <v>481</v>
      </c>
      <c r="U14" s="18" t="n">
        <v>423.45599637</v>
      </c>
      <c r="V14" s="20" t="n">
        <v>13.02678646</v>
      </c>
    </row>
    <row r="15" spans="1:22">
      <c r="A15" s="15" t="s">
        <v>490</v>
      </c>
      <c r="B15" s="17" t="n">
        <v>5882</v>
      </c>
      <c r="C15" s="18">
        <f>(53.0/B15*100)</f>
        <v/>
      </c>
      <c r="D15" s="19" t="n">
        <v>5829</v>
      </c>
      <c r="E15" s="18" t="n">
        <v>540.23499286</v>
      </c>
      <c r="F15" s="20" t="n">
        <v>2.20536174</v>
      </c>
      <c r="G15" s="18" t="n">
        <v>524.21204324</v>
      </c>
      <c r="H15" s="20" t="n">
        <v>3.55929756</v>
      </c>
      <c r="I15" s="18" t="n">
        <v>505.83138821</v>
      </c>
      <c r="J15" s="20" t="n">
        <v>6.88269051</v>
      </c>
      <c r="K15" s="18" t="n">
        <v>471.71543871</v>
      </c>
      <c r="L15" s="20" t="n">
        <v>10.15307658</v>
      </c>
      <c r="M15" s="18" t="s">
        <v>481</v>
      </c>
      <c r="N15" s="20" t="s">
        <v>481</v>
      </c>
      <c r="O15" s="18" t="s">
        <v>481</v>
      </c>
      <c r="P15" s="20" t="s">
        <v>481</v>
      </c>
      <c r="Q15" s="18" t="n">
        <v>375.95013089</v>
      </c>
      <c r="R15" s="20" t="n">
        <v>17.42774697</v>
      </c>
      <c r="S15" s="18" t="s">
        <v>481</v>
      </c>
      <c r="T15" s="20" t="s">
        <v>481</v>
      </c>
      <c r="U15" s="18" t="n">
        <v>435.0756013</v>
      </c>
      <c r="V15" s="20" t="n">
        <v>13.08728241</v>
      </c>
    </row>
    <row r="16" spans="1:22">
      <c r="A16" s="15" t="s">
        <v>491</v>
      </c>
      <c r="B16" s="17" t="n">
        <v>6108</v>
      </c>
      <c r="C16" s="18">
        <f>(112.0/B16*100)</f>
        <v/>
      </c>
      <c r="D16" s="19" t="n">
        <v>5996</v>
      </c>
      <c r="E16" s="18" t="n">
        <v>504.50529121</v>
      </c>
      <c r="F16" s="20" t="n">
        <v>2.0108434</v>
      </c>
      <c r="G16" s="18" t="n">
        <v>505.083789</v>
      </c>
      <c r="H16" s="20" t="n">
        <v>3.37187638</v>
      </c>
      <c r="I16" s="18" t="n">
        <v>473.70004831</v>
      </c>
      <c r="J16" s="20" t="n">
        <v>6.38277251</v>
      </c>
      <c r="K16" s="18" t="n">
        <v>433.22477432</v>
      </c>
      <c r="L16" s="20" t="n">
        <v>8.715994719999999</v>
      </c>
      <c r="M16" s="18" t="s">
        <v>481</v>
      </c>
      <c r="N16" s="20" t="s">
        <v>481</v>
      </c>
      <c r="O16" s="18" t="s">
        <v>481</v>
      </c>
      <c r="P16" s="20" t="s">
        <v>481</v>
      </c>
      <c r="Q16" s="18" t="s">
        <v>481</v>
      </c>
      <c r="R16" s="20" t="s">
        <v>481</v>
      </c>
      <c r="S16" s="18" t="s">
        <v>481</v>
      </c>
      <c r="T16" s="20" t="s">
        <v>481</v>
      </c>
      <c r="U16" s="18" t="n">
        <v>360.61967766</v>
      </c>
      <c r="V16" s="20" t="n">
        <v>8.379024060000001</v>
      </c>
    </row>
    <row r="17" spans="1:22">
      <c r="A17" s="15" t="s">
        <v>492</v>
      </c>
      <c r="B17" s="17" t="n">
        <v>6504</v>
      </c>
      <c r="C17" s="18">
        <f>(765.0/B17*100)</f>
        <v/>
      </c>
      <c r="D17" s="19" t="n">
        <v>5739</v>
      </c>
      <c r="E17" s="18" t="n">
        <v>526.0550050000001</v>
      </c>
      <c r="F17" s="20" t="n">
        <v>2.75785512</v>
      </c>
      <c r="G17" s="18" t="n">
        <v>514.86168102</v>
      </c>
      <c r="H17" s="20" t="n">
        <v>4.26451603</v>
      </c>
      <c r="I17" s="18" t="n">
        <v>489.23909401</v>
      </c>
      <c r="J17" s="20" t="n">
        <v>7.57345879</v>
      </c>
      <c r="K17" s="18" t="n">
        <v>461.83679373</v>
      </c>
      <c r="L17" s="20" t="n">
        <v>8.697231670000001</v>
      </c>
      <c r="M17" s="18" t="s">
        <v>481</v>
      </c>
      <c r="N17" s="20" t="s">
        <v>481</v>
      </c>
      <c r="O17" s="18" t="s">
        <v>481</v>
      </c>
      <c r="P17" s="20" t="s">
        <v>481</v>
      </c>
      <c r="Q17" s="18" t="n">
        <v>360.48925247</v>
      </c>
      <c r="R17" s="20" t="n">
        <v>12.44339086</v>
      </c>
      <c r="S17" s="18" t="s">
        <v>481</v>
      </c>
      <c r="T17" s="20" t="s">
        <v>481</v>
      </c>
      <c r="U17" s="18" t="n">
        <v>416.14825845</v>
      </c>
      <c r="V17" s="20" t="n">
        <v>9.549438800000001</v>
      </c>
    </row>
    <row r="18" spans="1:22">
      <c r="A18" s="15" t="s">
        <v>493</v>
      </c>
      <c r="B18" s="17" t="n">
        <v>5532</v>
      </c>
      <c r="C18" s="18">
        <f>(28.0/B18*100)</f>
        <v/>
      </c>
      <c r="D18" s="19" t="n">
        <v>5504</v>
      </c>
      <c r="E18" s="18" t="n">
        <v>460.62978854</v>
      </c>
      <c r="F18" s="20" t="n">
        <v>3.64578548</v>
      </c>
      <c r="G18" s="18" t="n">
        <v>460.6844711</v>
      </c>
      <c r="H18" s="20" t="n">
        <v>5.19519036</v>
      </c>
      <c r="I18" s="18" t="n">
        <v>426.05436292</v>
      </c>
      <c r="J18" s="20" t="n">
        <v>7.91699029</v>
      </c>
      <c r="K18" s="18" t="n">
        <v>409.04029015</v>
      </c>
      <c r="L18" s="20" t="n">
        <v>10.01668576</v>
      </c>
      <c r="M18" s="18" t="s">
        <v>481</v>
      </c>
      <c r="N18" s="20" t="s">
        <v>481</v>
      </c>
      <c r="O18" s="18" t="s">
        <v>481</v>
      </c>
      <c r="P18" s="20" t="s">
        <v>481</v>
      </c>
      <c r="Q18" s="18" t="s">
        <v>481</v>
      </c>
      <c r="R18" s="20" t="s">
        <v>481</v>
      </c>
      <c r="S18" s="18" t="s">
        <v>481</v>
      </c>
      <c r="T18" s="20" t="s">
        <v>481</v>
      </c>
      <c r="U18" s="18" t="n">
        <v>361.41480021</v>
      </c>
      <c r="V18" s="20" t="n">
        <v>10.67785902</v>
      </c>
    </row>
    <row r="19" spans="1:22">
      <c r="A19" s="15" t="s">
        <v>494</v>
      </c>
      <c r="B19" s="17" t="n">
        <v>5658</v>
      </c>
      <c r="C19" s="18">
        <f>(80.0/B19*100)</f>
        <v/>
      </c>
      <c r="D19" s="19" t="n">
        <v>5578</v>
      </c>
      <c r="E19" s="18" t="n">
        <v>480.72849881</v>
      </c>
      <c r="F19" s="20" t="n">
        <v>2.67051534</v>
      </c>
      <c r="G19" s="18" t="n">
        <v>489.95466207</v>
      </c>
      <c r="H19" s="20" t="n">
        <v>4.04673546</v>
      </c>
      <c r="I19" s="18" t="n">
        <v>464.30593657</v>
      </c>
      <c r="J19" s="20" t="n">
        <v>5.63296375</v>
      </c>
      <c r="K19" s="18" t="n">
        <v>430.82638421</v>
      </c>
      <c r="L19" s="20" t="n">
        <v>6.35570706</v>
      </c>
      <c r="M19" s="18" t="s">
        <v>481</v>
      </c>
      <c r="N19" s="20" t="s">
        <v>481</v>
      </c>
      <c r="O19" s="18" t="s">
        <v>481</v>
      </c>
      <c r="P19" s="20" t="s">
        <v>481</v>
      </c>
      <c r="Q19" s="18" t="s">
        <v>481</v>
      </c>
      <c r="R19" s="20" t="s">
        <v>481</v>
      </c>
      <c r="S19" s="18" t="s">
        <v>481</v>
      </c>
      <c r="T19" s="20" t="s">
        <v>481</v>
      </c>
      <c r="U19" s="18" t="n">
        <v>380.89213175</v>
      </c>
      <c r="V19" s="20" t="n">
        <v>12.45263815</v>
      </c>
    </row>
    <row r="20" spans="1:22">
      <c r="A20" s="15" t="s">
        <v>495</v>
      </c>
      <c r="B20" s="17" t="n">
        <v>3371</v>
      </c>
      <c r="C20" s="18">
        <f>(75.0/B20*100)</f>
        <v/>
      </c>
      <c r="D20" s="19" t="n">
        <v>3296</v>
      </c>
      <c r="E20" s="18" t="n">
        <v>480.8276737</v>
      </c>
      <c r="F20" s="20" t="n">
        <v>1.82183449</v>
      </c>
      <c r="G20" s="18" t="n">
        <v>460.44084019</v>
      </c>
      <c r="H20" s="20" t="n">
        <v>5.32232775</v>
      </c>
      <c r="I20" s="18" t="n">
        <v>424.12780444</v>
      </c>
      <c r="J20" s="20" t="n">
        <v>8.31142582</v>
      </c>
      <c r="K20" s="18" t="n">
        <v>425.83198841</v>
      </c>
      <c r="L20" s="20" t="n">
        <v>13.15652618</v>
      </c>
      <c r="M20" s="18" t="s">
        <v>481</v>
      </c>
      <c r="N20" s="20" t="s">
        <v>481</v>
      </c>
      <c r="O20" s="18" t="s">
        <v>481</v>
      </c>
      <c r="P20" s="20" t="s">
        <v>481</v>
      </c>
      <c r="Q20" s="18" t="s">
        <v>481</v>
      </c>
      <c r="R20" s="20" t="s">
        <v>481</v>
      </c>
      <c r="S20" s="18" t="s">
        <v>481</v>
      </c>
      <c r="T20" s="20" t="s">
        <v>481</v>
      </c>
      <c r="U20" s="18" t="n">
        <v>384.05320854</v>
      </c>
      <c r="V20" s="20" t="n">
        <v>10.95146483</v>
      </c>
    </row>
    <row r="21" spans="1:22">
      <c r="A21" s="15" t="s">
        <v>496</v>
      </c>
      <c r="B21" s="17" t="n">
        <v>5741</v>
      </c>
      <c r="C21" s="18">
        <f>(45.0/B21*100)</f>
        <v/>
      </c>
      <c r="D21" s="19" t="n">
        <v>5696</v>
      </c>
      <c r="E21" s="18" t="n">
        <v>506.13795118</v>
      </c>
      <c r="F21" s="20" t="n">
        <v>2.28273544</v>
      </c>
      <c r="G21" s="18" t="n">
        <v>498.5720847</v>
      </c>
      <c r="H21" s="20" t="n">
        <v>4.18374198</v>
      </c>
      <c r="I21" s="18" t="n">
        <v>487.88264317</v>
      </c>
      <c r="J21" s="20" t="n">
        <v>7.39392651</v>
      </c>
      <c r="K21" s="18" t="n">
        <v>458.00443751</v>
      </c>
      <c r="L21" s="20" t="n">
        <v>8.92309206</v>
      </c>
      <c r="M21" s="18" t="s">
        <v>481</v>
      </c>
      <c r="N21" s="20" t="s">
        <v>481</v>
      </c>
      <c r="O21" s="18" t="s">
        <v>481</v>
      </c>
      <c r="P21" s="20" t="s">
        <v>481</v>
      </c>
      <c r="Q21" s="18" t="s">
        <v>481</v>
      </c>
      <c r="R21" s="20" t="s">
        <v>481</v>
      </c>
      <c r="S21" s="18" t="s">
        <v>481</v>
      </c>
      <c r="T21" s="20" t="s">
        <v>481</v>
      </c>
      <c r="U21" s="18" t="n">
        <v>441.63590162</v>
      </c>
      <c r="V21" s="20" t="n">
        <v>13.96538587</v>
      </c>
    </row>
    <row r="22" spans="1:22">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n">
        <v>466.55281214</v>
      </c>
      <c r="R22" s="20" t="n">
        <v>3.43755424</v>
      </c>
      <c r="S22" s="18" t="s">
        <v>481</v>
      </c>
      <c r="T22" s="20" t="s">
        <v>481</v>
      </c>
      <c r="U22" s="18" t="s">
        <v>481</v>
      </c>
      <c r="V22" s="20" t="s">
        <v>481</v>
      </c>
    </row>
    <row r="23" spans="1:22">
      <c r="A23" s="15" t="s">
        <v>498</v>
      </c>
      <c r="B23" s="17" t="n">
        <v>11583</v>
      </c>
      <c r="C23" s="18">
        <f>(0.0/B23*100)</f>
        <v/>
      </c>
      <c r="D23" s="19" t="n">
        <v>11583</v>
      </c>
      <c r="E23" s="18" t="s">
        <v>481</v>
      </c>
      <c r="F23" s="20" t="s">
        <v>481</v>
      </c>
      <c r="G23" s="18" t="s">
        <v>481</v>
      </c>
      <c r="H23" s="20" t="s">
        <v>481</v>
      </c>
      <c r="I23" s="18" t="s">
        <v>481</v>
      </c>
      <c r="J23" s="20" t="s">
        <v>481</v>
      </c>
      <c r="K23" s="18" t="s">
        <v>481</v>
      </c>
      <c r="L23" s="20" t="s">
        <v>481</v>
      </c>
      <c r="M23" s="18" t="s">
        <v>481</v>
      </c>
      <c r="N23" s="20" t="s">
        <v>481</v>
      </c>
      <c r="O23" s="18" t="s">
        <v>481</v>
      </c>
      <c r="P23" s="20" t="s">
        <v>481</v>
      </c>
      <c r="Q23" s="18" t="n">
        <v>480.54676244</v>
      </c>
      <c r="R23" s="20" t="n">
        <v>2.51595285</v>
      </c>
      <c r="S23" s="18" t="s">
        <v>481</v>
      </c>
      <c r="T23" s="20" t="s">
        <v>481</v>
      </c>
      <c r="U23" s="18" t="s">
        <v>481</v>
      </c>
      <c r="V23" s="20" t="s">
        <v>481</v>
      </c>
    </row>
    <row r="24" spans="1:22">
      <c r="A24" s="15" t="s">
        <v>499</v>
      </c>
      <c r="B24" s="17" t="n">
        <v>6647</v>
      </c>
      <c r="C24" s="18">
        <f>(7.0/B24*100)</f>
        <v/>
      </c>
      <c r="D24" s="19" t="n">
        <v>6640</v>
      </c>
      <c r="E24" s="18" t="n">
        <v>539.06554891</v>
      </c>
      <c r="F24" s="20" t="n">
        <v>3.00670993</v>
      </c>
      <c r="G24" s="18" t="n">
        <v>544.48144813</v>
      </c>
      <c r="H24" s="20" t="n">
        <v>3.97258617</v>
      </c>
      <c r="I24" s="18" t="n">
        <v>534.77820907</v>
      </c>
      <c r="J24" s="20" t="n">
        <v>7.70836713</v>
      </c>
      <c r="K24" s="18" t="n">
        <v>514.30559324</v>
      </c>
      <c r="L24" s="20" t="n">
        <v>9.79200705</v>
      </c>
      <c r="M24" s="18" t="s">
        <v>481</v>
      </c>
      <c r="N24" s="20" t="s">
        <v>481</v>
      </c>
      <c r="O24" s="18" t="s">
        <v>481</v>
      </c>
      <c r="P24" s="20" t="s">
        <v>481</v>
      </c>
      <c r="Q24" s="18" t="s">
        <v>481</v>
      </c>
      <c r="R24" s="20" t="s">
        <v>481</v>
      </c>
      <c r="S24" s="18" t="s">
        <v>481</v>
      </c>
      <c r="T24" s="20" t="s">
        <v>481</v>
      </c>
      <c r="U24" s="18" t="n">
        <v>454.84590683</v>
      </c>
      <c r="V24" s="20" t="n">
        <v>18.95812311</v>
      </c>
    </row>
    <row r="25" spans="1:22">
      <c r="A25" s="15" t="s">
        <v>500</v>
      </c>
      <c r="B25" s="17" t="n">
        <v>5581</v>
      </c>
      <c r="C25" s="18">
        <f>(25.0/B25*100)</f>
        <v/>
      </c>
      <c r="D25" s="19" t="n">
        <v>5556</v>
      </c>
      <c r="E25" s="18" t="n">
        <v>516.35574156</v>
      </c>
      <c r="F25" s="20" t="n">
        <v>3.17759663</v>
      </c>
      <c r="G25" s="18" t="n">
        <v>526.00465158</v>
      </c>
      <c r="H25" s="20" t="n">
        <v>5.42747151</v>
      </c>
      <c r="I25" s="18" t="n">
        <v>481.69173289</v>
      </c>
      <c r="J25" s="20" t="n">
        <v>10.21191868</v>
      </c>
      <c r="K25" s="18" t="n">
        <v>493.39130664</v>
      </c>
      <c r="L25" s="20" t="n">
        <v>13.13951951</v>
      </c>
      <c r="M25" s="18" t="s">
        <v>481</v>
      </c>
      <c r="N25" s="20" t="s">
        <v>481</v>
      </c>
      <c r="O25" s="18" t="s">
        <v>481</v>
      </c>
      <c r="P25" s="20" t="s">
        <v>481</v>
      </c>
      <c r="Q25" s="18" t="s">
        <v>481</v>
      </c>
      <c r="R25" s="20" t="s">
        <v>481</v>
      </c>
      <c r="S25" s="18" t="s">
        <v>481</v>
      </c>
      <c r="T25" s="20" t="s">
        <v>481</v>
      </c>
      <c r="U25" s="18" t="n">
        <v>441.978123</v>
      </c>
      <c r="V25" s="20" t="n">
        <v>22.49472855</v>
      </c>
    </row>
    <row r="26" spans="1:22">
      <c r="A26" s="15" t="s">
        <v>501</v>
      </c>
      <c r="B26" s="17" t="n">
        <v>4869</v>
      </c>
      <c r="C26" s="18">
        <f>(39.0/B26*100)</f>
        <v/>
      </c>
      <c r="D26" s="19" t="n">
        <v>4830</v>
      </c>
      <c r="E26" s="18" t="n">
        <v>495.83553878</v>
      </c>
      <c r="F26" s="20" t="n">
        <v>1.96884586</v>
      </c>
      <c r="G26" s="18" t="n">
        <v>492.32309957</v>
      </c>
      <c r="H26" s="20" t="n">
        <v>2.45457515</v>
      </c>
      <c r="I26" s="18" t="n">
        <v>474.9357396</v>
      </c>
      <c r="J26" s="20" t="n">
        <v>5.42781157</v>
      </c>
      <c r="K26" s="18" t="n">
        <v>465.89491394</v>
      </c>
      <c r="L26" s="20" t="n">
        <v>6.19705628</v>
      </c>
      <c r="M26" s="18" t="s">
        <v>481</v>
      </c>
      <c r="N26" s="20" t="s">
        <v>481</v>
      </c>
      <c r="O26" s="18" t="s">
        <v>481</v>
      </c>
      <c r="P26" s="20" t="s">
        <v>481</v>
      </c>
      <c r="Q26" s="18" t="s">
        <v>481</v>
      </c>
      <c r="R26" s="20" t="s">
        <v>481</v>
      </c>
      <c r="S26" s="18" t="s">
        <v>481</v>
      </c>
      <c r="T26" s="20" t="s">
        <v>481</v>
      </c>
      <c r="U26" s="18" t="n">
        <v>424.74881443</v>
      </c>
      <c r="V26" s="20" t="n">
        <v>13.08359173</v>
      </c>
    </row>
    <row r="27" spans="1:22">
      <c r="A27" s="15" t="s">
        <v>502</v>
      </c>
      <c r="B27" s="17" t="n">
        <v>5299</v>
      </c>
      <c r="C27" s="18">
        <f>(22.0/B27*100)</f>
        <v/>
      </c>
      <c r="D27" s="19" t="n">
        <v>5277</v>
      </c>
      <c r="E27" s="18" t="n">
        <v>492.94129988</v>
      </c>
      <c r="F27" s="20" t="n">
        <v>1.45132062</v>
      </c>
      <c r="G27" s="18" t="n">
        <v>476.9819104</v>
      </c>
      <c r="H27" s="20" t="n">
        <v>3.22197067</v>
      </c>
      <c r="I27" s="18" t="n">
        <v>457.95491322</v>
      </c>
      <c r="J27" s="20" t="n">
        <v>6.43870601</v>
      </c>
      <c r="K27" s="18" t="n">
        <v>431.51317984</v>
      </c>
      <c r="L27" s="20" t="n">
        <v>7.16377812</v>
      </c>
      <c r="M27" s="18" t="s">
        <v>481</v>
      </c>
      <c r="N27" s="20" t="s">
        <v>481</v>
      </c>
      <c r="O27" s="18" t="s">
        <v>481</v>
      </c>
      <c r="P27" s="20" t="s">
        <v>481</v>
      </c>
      <c r="Q27" s="18" t="s">
        <v>481</v>
      </c>
      <c r="R27" s="20" t="s">
        <v>481</v>
      </c>
      <c r="S27" s="18" t="s">
        <v>481</v>
      </c>
      <c r="T27" s="20" t="s">
        <v>481</v>
      </c>
      <c r="U27" s="18" t="n">
        <v>380.86697714</v>
      </c>
      <c r="V27" s="20" t="n">
        <v>7.15225723</v>
      </c>
    </row>
    <row r="28" spans="1:22">
      <c r="A28" s="15" t="s">
        <v>503</v>
      </c>
      <c r="B28" s="17" t="n">
        <v>7568</v>
      </c>
      <c r="C28" s="18">
        <f>(80.0/B28*100)</f>
        <v/>
      </c>
      <c r="D28" s="19" t="n">
        <v>7488</v>
      </c>
      <c r="E28" s="18" t="n">
        <v>418.17488939</v>
      </c>
      <c r="F28" s="20" t="n">
        <v>2.19065797</v>
      </c>
      <c r="G28" s="18" t="n">
        <v>421.15842264</v>
      </c>
      <c r="H28" s="20" t="n">
        <v>3.07243717</v>
      </c>
      <c r="I28" s="18" t="n">
        <v>404.27393194</v>
      </c>
      <c r="J28" s="20" t="n">
        <v>4.91475291</v>
      </c>
      <c r="K28" s="18" t="n">
        <v>389.35319429</v>
      </c>
      <c r="L28" s="20" t="n">
        <v>5.26101739</v>
      </c>
      <c r="M28" s="18" t="s">
        <v>481</v>
      </c>
      <c r="N28" s="20" t="s">
        <v>481</v>
      </c>
      <c r="O28" s="18" t="s">
        <v>481</v>
      </c>
      <c r="P28" s="20" t="s">
        <v>481</v>
      </c>
      <c r="Q28" s="18" t="s">
        <v>481</v>
      </c>
      <c r="R28" s="20" t="s">
        <v>481</v>
      </c>
      <c r="S28" s="18" t="s">
        <v>481</v>
      </c>
      <c r="T28" s="20" t="s">
        <v>481</v>
      </c>
      <c r="U28" s="18" t="n">
        <v>370.02762414</v>
      </c>
      <c r="V28" s="20" t="n">
        <v>7.7462693</v>
      </c>
    </row>
    <row r="29" spans="1:22">
      <c r="A29" s="15" t="s">
        <v>504</v>
      </c>
      <c r="B29" s="17" t="n">
        <v>5385</v>
      </c>
      <c r="C29" s="18">
        <f>(30.0/B29*100)</f>
        <v/>
      </c>
      <c r="D29" s="19" t="n">
        <v>5355</v>
      </c>
      <c r="E29" s="18" t="n">
        <v>516.9834511400001</v>
      </c>
      <c r="F29" s="20" t="n">
        <v>2.58627342</v>
      </c>
      <c r="G29" s="18" t="n">
        <v>508.6011623</v>
      </c>
      <c r="H29" s="20" t="n">
        <v>2.95013119</v>
      </c>
      <c r="I29" s="18" t="n">
        <v>505.84365721</v>
      </c>
      <c r="J29" s="20" t="n">
        <v>8.808398159999999</v>
      </c>
      <c r="K29" s="18" t="n">
        <v>437.81309528</v>
      </c>
      <c r="L29" s="20" t="n">
        <v>11.01608593</v>
      </c>
      <c r="M29" s="18" t="s">
        <v>481</v>
      </c>
      <c r="N29" s="20" t="s">
        <v>481</v>
      </c>
      <c r="O29" s="18" t="s">
        <v>481</v>
      </c>
      <c r="P29" s="20" t="s">
        <v>481</v>
      </c>
      <c r="Q29" s="18" t="n">
        <v>358.28551468</v>
      </c>
      <c r="R29" s="20" t="n">
        <v>8.567023300000001</v>
      </c>
      <c r="S29" s="18" t="s">
        <v>481</v>
      </c>
      <c r="T29" s="20" t="s">
        <v>481</v>
      </c>
      <c r="U29" s="18" t="n">
        <v>397.41730882</v>
      </c>
      <c r="V29" s="20" t="n">
        <v>17.87581911</v>
      </c>
    </row>
    <row r="30" spans="1:22">
      <c r="A30" s="15" t="s">
        <v>505</v>
      </c>
      <c r="B30" s="17" t="n">
        <v>4520</v>
      </c>
      <c r="C30" s="18">
        <f>(110.0/B30*100)</f>
        <v/>
      </c>
      <c r="D30" s="19" t="n">
        <v>4410</v>
      </c>
      <c r="E30" s="18" t="n">
        <v>528.3784364099999</v>
      </c>
      <c r="F30" s="20" t="n">
        <v>2.84536506</v>
      </c>
      <c r="G30" s="18" t="n">
        <v>503.28838127</v>
      </c>
      <c r="H30" s="20" t="n">
        <v>3.83655773</v>
      </c>
      <c r="I30" s="18" t="n">
        <v>491.5148549</v>
      </c>
      <c r="J30" s="20" t="n">
        <v>6.0953612</v>
      </c>
      <c r="K30" s="18" t="n">
        <v>456.10646444</v>
      </c>
      <c r="L30" s="20" t="n">
        <v>6.9534708</v>
      </c>
      <c r="M30" s="18" t="s">
        <v>481</v>
      </c>
      <c r="N30" s="20" t="s">
        <v>481</v>
      </c>
      <c r="O30" s="18" t="s">
        <v>481</v>
      </c>
      <c r="P30" s="20" t="s">
        <v>481</v>
      </c>
      <c r="Q30" s="18" t="s">
        <v>481</v>
      </c>
      <c r="R30" s="20" t="s">
        <v>481</v>
      </c>
      <c r="S30" s="18" t="s">
        <v>481</v>
      </c>
      <c r="T30" s="20" t="s">
        <v>481</v>
      </c>
      <c r="U30" s="18" t="n">
        <v>395.39189934</v>
      </c>
      <c r="V30" s="20" t="n">
        <v>11.50061755</v>
      </c>
    </row>
    <row r="31" spans="1:22">
      <c r="A31" s="15" t="s">
        <v>506</v>
      </c>
      <c r="B31" s="17" t="n">
        <v>5456</v>
      </c>
      <c r="C31" s="18">
        <f>(127.0/B31*100)</f>
        <v/>
      </c>
      <c r="D31" s="19" t="n">
        <v>5329</v>
      </c>
      <c r="E31" s="18" t="n">
        <v>509.13062284</v>
      </c>
      <c r="F31" s="20" t="n">
        <v>2.32199679</v>
      </c>
      <c r="G31" s="18" t="n">
        <v>491.99539287</v>
      </c>
      <c r="H31" s="20" t="n">
        <v>3.47331715</v>
      </c>
      <c r="I31" s="18" t="n">
        <v>475.97700926</v>
      </c>
      <c r="J31" s="20" t="n">
        <v>7.05403747</v>
      </c>
      <c r="K31" s="18" t="n">
        <v>433.26946106</v>
      </c>
      <c r="L31" s="20" t="n">
        <v>8.732396680000001</v>
      </c>
      <c r="M31" s="18" t="s">
        <v>481</v>
      </c>
      <c r="N31" s="20" t="s">
        <v>481</v>
      </c>
      <c r="O31" s="18" t="s">
        <v>481</v>
      </c>
      <c r="P31" s="20" t="s">
        <v>481</v>
      </c>
      <c r="Q31" s="18" t="s">
        <v>481</v>
      </c>
      <c r="R31" s="20" t="s">
        <v>481</v>
      </c>
      <c r="S31" s="18" t="s">
        <v>481</v>
      </c>
      <c r="T31" s="20" t="s">
        <v>481</v>
      </c>
      <c r="U31" s="18" t="n">
        <v>402.55461586</v>
      </c>
      <c r="V31" s="20" t="n">
        <v>7.72464603</v>
      </c>
    </row>
    <row r="32" spans="1:22">
      <c r="A32" s="15" t="s">
        <v>507</v>
      </c>
      <c r="B32" s="17" t="n">
        <v>4478</v>
      </c>
      <c r="C32" s="18">
        <f>(5.0/B32*100)</f>
        <v/>
      </c>
      <c r="D32" s="19" t="n">
        <v>4473</v>
      </c>
      <c r="E32" s="18" t="n">
        <v>502.41637456</v>
      </c>
      <c r="F32" s="20" t="n">
        <v>2.80007222</v>
      </c>
      <c r="G32" s="18" t="n">
        <v>509.2716625</v>
      </c>
      <c r="H32" s="20" t="n">
        <v>3.47825684</v>
      </c>
      <c r="I32" s="18" t="n">
        <v>495.10233322</v>
      </c>
      <c r="J32" s="20" t="n">
        <v>5.81472178</v>
      </c>
      <c r="K32" s="18" t="n">
        <v>476.19737379</v>
      </c>
      <c r="L32" s="20" t="n">
        <v>7.38051425</v>
      </c>
      <c r="M32" s="18" t="s">
        <v>481</v>
      </c>
      <c r="N32" s="20" t="s">
        <v>481</v>
      </c>
      <c r="O32" s="18" t="s">
        <v>481</v>
      </c>
      <c r="P32" s="20" t="s">
        <v>481</v>
      </c>
      <c r="Q32" s="18" t="s">
        <v>481</v>
      </c>
      <c r="R32" s="20" t="s">
        <v>481</v>
      </c>
      <c r="S32" s="18" t="s">
        <v>481</v>
      </c>
      <c r="T32" s="20" t="s">
        <v>481</v>
      </c>
      <c r="U32" s="18" t="n">
        <v>436.85127486</v>
      </c>
      <c r="V32" s="20" t="n">
        <v>18.33332068</v>
      </c>
    </row>
    <row r="33" spans="1:22">
      <c r="A33" s="15" t="s">
        <v>508</v>
      </c>
      <c r="B33" s="17" t="n">
        <v>7325</v>
      </c>
      <c r="C33" s="18">
        <f>(76.0/B33*100)</f>
        <v/>
      </c>
      <c r="D33" s="19" t="n">
        <v>7249</v>
      </c>
      <c r="E33" s="18" t="n">
        <v>506.46052215</v>
      </c>
      <c r="F33" s="20" t="n">
        <v>2.603155</v>
      </c>
      <c r="G33" s="18" t="n">
        <v>497.9023408</v>
      </c>
      <c r="H33" s="20" t="n">
        <v>4.44422248</v>
      </c>
      <c r="I33" s="18" t="n">
        <v>476.35011948</v>
      </c>
      <c r="J33" s="20" t="n">
        <v>7.01033235</v>
      </c>
      <c r="K33" s="18" t="n">
        <v>430.79221115</v>
      </c>
      <c r="L33" s="20" t="n">
        <v>9.662574709999999</v>
      </c>
      <c r="M33" s="18" t="s">
        <v>481</v>
      </c>
      <c r="N33" s="20" t="s">
        <v>481</v>
      </c>
      <c r="O33" s="18" t="s">
        <v>481</v>
      </c>
      <c r="P33" s="20" t="s">
        <v>481</v>
      </c>
      <c r="Q33" s="18" t="s">
        <v>481</v>
      </c>
      <c r="R33" s="20" t="s">
        <v>481</v>
      </c>
      <c r="S33" s="18" t="s">
        <v>481</v>
      </c>
      <c r="T33" s="20" t="s">
        <v>481</v>
      </c>
      <c r="U33" s="18" t="n">
        <v>393.78502115</v>
      </c>
      <c r="V33" s="20" t="n">
        <v>10.44885429</v>
      </c>
    </row>
    <row r="34" spans="1:22">
      <c r="A34" s="15" t="s">
        <v>509</v>
      </c>
      <c r="B34" s="17" t="n">
        <v>6350</v>
      </c>
      <c r="C34" s="18">
        <f>(40.0/B34*100)</f>
        <v/>
      </c>
      <c r="D34" s="19" t="n">
        <v>6310</v>
      </c>
      <c r="E34" s="18" t="n">
        <v>472.05849465</v>
      </c>
      <c r="F34" s="20" t="n">
        <v>2.74639828</v>
      </c>
      <c r="G34" s="18" t="n">
        <v>472.34291069</v>
      </c>
      <c r="H34" s="20" t="n">
        <v>3.50030791</v>
      </c>
      <c r="I34" s="18" t="n">
        <v>460.4507233</v>
      </c>
      <c r="J34" s="20" t="n">
        <v>5.80916285</v>
      </c>
      <c r="K34" s="18" t="n">
        <v>432.17561295</v>
      </c>
      <c r="L34" s="20" t="n">
        <v>6.05111672</v>
      </c>
      <c r="M34" s="18" t="s">
        <v>481</v>
      </c>
      <c r="N34" s="20" t="s">
        <v>481</v>
      </c>
      <c r="O34" s="18" t="s">
        <v>481</v>
      </c>
      <c r="P34" s="20" t="s">
        <v>481</v>
      </c>
      <c r="Q34" s="18" t="n">
        <v>306.56969545</v>
      </c>
      <c r="R34" s="20" t="n">
        <v>10.27624616</v>
      </c>
      <c r="S34" s="18" t="s">
        <v>481</v>
      </c>
      <c r="T34" s="20" t="s">
        <v>481</v>
      </c>
      <c r="U34" s="18" t="n">
        <v>355.61947513</v>
      </c>
      <c r="V34" s="20" t="n">
        <v>11.10434969</v>
      </c>
    </row>
    <row r="35" spans="1:22">
      <c r="A35" s="15" t="s">
        <v>510</v>
      </c>
      <c r="B35" s="17" t="n">
        <v>6406</v>
      </c>
      <c r="C35" s="18">
        <f>(42.0/B35*100)</f>
        <v/>
      </c>
      <c r="D35" s="19" t="n">
        <v>6364</v>
      </c>
      <c r="E35" s="18" t="n">
        <v>522.3702401</v>
      </c>
      <c r="F35" s="20" t="n">
        <v>1.62228478</v>
      </c>
      <c r="G35" s="18" t="n">
        <v>507.20647342</v>
      </c>
      <c r="H35" s="20" t="n">
        <v>3.64635223</v>
      </c>
      <c r="I35" s="18" t="n">
        <v>479.61788922</v>
      </c>
      <c r="J35" s="20" t="n">
        <v>4.88013809</v>
      </c>
      <c r="K35" s="18" t="n">
        <v>474.23953353</v>
      </c>
      <c r="L35" s="20" t="n">
        <v>8.618499269999999</v>
      </c>
      <c r="M35" s="18" t="s">
        <v>481</v>
      </c>
      <c r="N35" s="20" t="s">
        <v>481</v>
      </c>
      <c r="O35" s="18" t="s">
        <v>481</v>
      </c>
      <c r="P35" s="20" t="s">
        <v>481</v>
      </c>
      <c r="Q35" s="18" t="n">
        <v>374.85244494</v>
      </c>
      <c r="R35" s="20" t="n">
        <v>5.84040672</v>
      </c>
      <c r="S35" s="18" t="s">
        <v>481</v>
      </c>
      <c r="T35" s="20" t="s">
        <v>481</v>
      </c>
      <c r="U35" s="18" t="n">
        <v>434.09713551</v>
      </c>
      <c r="V35" s="20" t="n">
        <v>13.08994576</v>
      </c>
    </row>
    <row r="36" spans="1:22">
      <c r="A36" s="15" t="s">
        <v>511</v>
      </c>
      <c r="B36" s="17" t="n">
        <v>6736</v>
      </c>
      <c r="C36" s="18">
        <f>(33.0/B36*100)</f>
        <v/>
      </c>
      <c r="D36" s="19" t="n">
        <v>6703</v>
      </c>
      <c r="E36" s="18" t="n">
        <v>497.28292035</v>
      </c>
      <c r="F36" s="20" t="n">
        <v>2.05246726</v>
      </c>
      <c r="G36" s="18" t="n">
        <v>490.7270566</v>
      </c>
      <c r="H36" s="20" t="n">
        <v>3.45076667</v>
      </c>
      <c r="I36" s="18" t="n">
        <v>472.49329299</v>
      </c>
      <c r="J36" s="20" t="n">
        <v>6.84834586</v>
      </c>
      <c r="K36" s="18" t="n">
        <v>446.96622892</v>
      </c>
      <c r="L36" s="20" t="n">
        <v>8.54200633</v>
      </c>
      <c r="M36" s="18" t="s">
        <v>481</v>
      </c>
      <c r="N36" s="20" t="s">
        <v>481</v>
      </c>
      <c r="O36" s="18" t="s">
        <v>481</v>
      </c>
      <c r="P36" s="20" t="s">
        <v>481</v>
      </c>
      <c r="Q36" s="18" t="s">
        <v>481</v>
      </c>
      <c r="R36" s="20" t="s">
        <v>481</v>
      </c>
      <c r="S36" s="18" t="s">
        <v>481</v>
      </c>
      <c r="T36" s="20" t="s">
        <v>481</v>
      </c>
      <c r="U36" s="18" t="n">
        <v>390.80981897</v>
      </c>
      <c r="V36" s="20" t="n">
        <v>13.63330188</v>
      </c>
    </row>
    <row r="37" spans="1:22">
      <c r="A37" s="15" t="s">
        <v>512</v>
      </c>
      <c r="B37" s="17" t="n">
        <v>5458</v>
      </c>
      <c r="C37" s="18">
        <f>(69.0/B37*100)</f>
        <v/>
      </c>
      <c r="D37" s="19" t="n">
        <v>5389</v>
      </c>
      <c r="E37" s="18" t="n">
        <v>504.69436316</v>
      </c>
      <c r="F37" s="20" t="n">
        <v>3.52628295</v>
      </c>
      <c r="G37" s="18" t="n">
        <v>489.00136723</v>
      </c>
      <c r="H37" s="20" t="n">
        <v>4.68445747</v>
      </c>
      <c r="I37" s="18" t="n">
        <v>457.26705809</v>
      </c>
      <c r="J37" s="20" t="n">
        <v>6.64226575</v>
      </c>
      <c r="K37" s="18" t="n">
        <v>430.31378503</v>
      </c>
      <c r="L37" s="20" t="n">
        <v>9.161471929999999</v>
      </c>
      <c r="M37" s="18" t="s">
        <v>481</v>
      </c>
      <c r="N37" s="20" t="s">
        <v>481</v>
      </c>
      <c r="O37" s="18" t="s">
        <v>481</v>
      </c>
      <c r="P37" s="20" t="s">
        <v>481</v>
      </c>
      <c r="Q37" s="18" t="s">
        <v>481</v>
      </c>
      <c r="R37" s="20" t="s">
        <v>481</v>
      </c>
      <c r="S37" s="18" t="s">
        <v>481</v>
      </c>
      <c r="T37" s="20" t="s">
        <v>481</v>
      </c>
      <c r="U37" s="18" t="n">
        <v>378.73139878</v>
      </c>
      <c r="V37" s="20" t="n">
        <v>10.11465082</v>
      </c>
    </row>
    <row r="38" spans="1:22">
      <c r="A38" s="15" t="s">
        <v>513</v>
      </c>
      <c r="B38" s="17" t="n">
        <v>5860</v>
      </c>
      <c r="C38" s="18">
        <f>(17.0/B38*100)</f>
        <v/>
      </c>
      <c r="D38" s="19" t="n">
        <v>5843</v>
      </c>
      <c r="E38" s="18" t="n">
        <v>514.15781807</v>
      </c>
      <c r="F38" s="20" t="n">
        <v>3.01749871</v>
      </c>
      <c r="G38" s="18" t="n">
        <v>501.9100296</v>
      </c>
      <c r="H38" s="20" t="n">
        <v>3.40972446</v>
      </c>
      <c r="I38" s="18" t="n">
        <v>476.44943719</v>
      </c>
      <c r="J38" s="20" t="n">
        <v>7.88101911</v>
      </c>
      <c r="K38" s="18" t="n">
        <v>452.39108699</v>
      </c>
      <c r="L38" s="20" t="n">
        <v>9.986300440000001</v>
      </c>
      <c r="M38" s="18" t="s">
        <v>481</v>
      </c>
      <c r="N38" s="20" t="s">
        <v>481</v>
      </c>
      <c r="O38" s="18" t="s">
        <v>481</v>
      </c>
      <c r="P38" s="20" t="s">
        <v>481</v>
      </c>
      <c r="Q38" s="18" t="s">
        <v>481</v>
      </c>
      <c r="R38" s="20" t="s">
        <v>481</v>
      </c>
      <c r="S38" s="18" t="s">
        <v>481</v>
      </c>
      <c r="T38" s="20" t="s">
        <v>481</v>
      </c>
      <c r="U38" s="18" t="n">
        <v>386.33504871</v>
      </c>
      <c r="V38" s="20" t="n">
        <v>8.72475594</v>
      </c>
    </row>
    <row r="39" spans="1:22">
      <c r="A39" s="15" t="s">
        <v>514</v>
      </c>
      <c r="B39" s="17" t="n">
        <v>5895</v>
      </c>
      <c r="C39" s="18">
        <f>(32.0/B39*100)</f>
        <v/>
      </c>
      <c r="D39" s="19" t="n">
        <v>5863</v>
      </c>
      <c r="E39" s="18" t="n">
        <v>426.94115105</v>
      </c>
      <c r="F39" s="20" t="n">
        <v>3.93602194</v>
      </c>
      <c r="G39" s="18" t="n">
        <v>435.51890639</v>
      </c>
      <c r="H39" s="20" t="n">
        <v>6.48903763</v>
      </c>
      <c r="I39" s="18" t="n">
        <v>423.99661809</v>
      </c>
      <c r="J39" s="20" t="n">
        <v>7.45249206</v>
      </c>
      <c r="K39" s="18" t="n">
        <v>417.99939964</v>
      </c>
      <c r="L39" s="20" t="n">
        <v>6.29133237</v>
      </c>
      <c r="M39" s="18" t="s">
        <v>481</v>
      </c>
      <c r="N39" s="20" t="s">
        <v>481</v>
      </c>
      <c r="O39" s="18" t="s">
        <v>481</v>
      </c>
      <c r="P39" s="20" t="s">
        <v>481</v>
      </c>
      <c r="Q39" s="18" t="s">
        <v>481</v>
      </c>
      <c r="R39" s="20" t="s">
        <v>481</v>
      </c>
      <c r="S39" s="18" t="s">
        <v>481</v>
      </c>
      <c r="T39" s="20" t="s">
        <v>481</v>
      </c>
      <c r="U39" s="18" t="n">
        <v>356.74921127</v>
      </c>
      <c r="V39" s="20" t="n">
        <v>8.34304901</v>
      </c>
    </row>
    <row r="40" spans="1:22">
      <c r="A40" s="15" t="s">
        <v>515</v>
      </c>
      <c r="B40" s="17" t="n">
        <v>14157</v>
      </c>
      <c r="C40" s="18">
        <f>(298.0/B40*100)</f>
        <v/>
      </c>
      <c r="D40" s="19" t="n">
        <v>13859</v>
      </c>
      <c r="E40" s="18" t="n">
        <v>516.83768574</v>
      </c>
      <c r="F40" s="20" t="n">
        <v>2.81606943</v>
      </c>
      <c r="G40" s="18" t="n">
        <v>514.30683651</v>
      </c>
      <c r="H40" s="20" t="n">
        <v>3.25328419</v>
      </c>
      <c r="I40" s="18" t="n">
        <v>489.22732303</v>
      </c>
      <c r="J40" s="20" t="n">
        <v>5.872485</v>
      </c>
      <c r="K40" s="18" t="n">
        <v>468.37931503</v>
      </c>
      <c r="L40" s="20" t="n">
        <v>7.20126507</v>
      </c>
      <c r="M40" s="18" t="s">
        <v>481</v>
      </c>
      <c r="N40" s="20" t="s">
        <v>481</v>
      </c>
      <c r="O40" s="18" t="s">
        <v>481</v>
      </c>
      <c r="P40" s="20" t="s">
        <v>481</v>
      </c>
      <c r="Q40" s="18" t="s">
        <v>481</v>
      </c>
      <c r="R40" s="20" t="s">
        <v>481</v>
      </c>
      <c r="S40" s="18" t="s">
        <v>481</v>
      </c>
      <c r="T40" s="20" t="s">
        <v>481</v>
      </c>
      <c r="U40" s="18" t="n">
        <v>409.72697054</v>
      </c>
      <c r="V40" s="20" t="n">
        <v>8.6134951</v>
      </c>
    </row>
    <row r="41" spans="1:22">
      <c r="A41" s="15" t="s">
        <v>516</v>
      </c>
      <c r="B41" s="17" t="n">
        <v>5712</v>
      </c>
      <c r="C41" s="18">
        <f>(40.0/B41*100)</f>
        <v/>
      </c>
      <c r="D41" s="19" t="n">
        <v>5672</v>
      </c>
      <c r="E41" s="18" t="n">
        <v>503.85459221</v>
      </c>
      <c r="F41" s="20" t="n">
        <v>3.16074495</v>
      </c>
      <c r="G41" s="18" t="n">
        <v>497.81351347</v>
      </c>
      <c r="H41" s="20" t="n">
        <v>3.59824574</v>
      </c>
      <c r="I41" s="18" t="n">
        <v>476.84402585</v>
      </c>
      <c r="J41" s="20" t="n">
        <v>6.89911612</v>
      </c>
      <c r="K41" s="18" t="n">
        <v>449.65255715</v>
      </c>
      <c r="L41" s="20" t="n">
        <v>8.258940190000001</v>
      </c>
      <c r="M41" s="18" t="s">
        <v>481</v>
      </c>
      <c r="N41" s="20" t="s">
        <v>481</v>
      </c>
      <c r="O41" s="18" t="s">
        <v>481</v>
      </c>
      <c r="P41" s="20" t="s">
        <v>481</v>
      </c>
      <c r="Q41" s="18" t="n">
        <v>387.44235424</v>
      </c>
      <c r="R41" s="20" t="n">
        <v>14.52510266</v>
      </c>
      <c r="S41" s="18" t="s">
        <v>481</v>
      </c>
      <c r="T41" s="20" t="s">
        <v>481</v>
      </c>
      <c r="U41" s="18" t="n">
        <v>388.03130498</v>
      </c>
      <c r="V41" s="20" t="n">
        <v>14.01219267</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n">
        <v>427.2249827</v>
      </c>
      <c r="R44" s="20" t="n">
        <v>3.27779243</v>
      </c>
      <c r="S44" s="18" t="s">
        <v>481</v>
      </c>
      <c r="T44" s="20" t="s">
        <v>481</v>
      </c>
      <c r="U44" s="18" t="s">
        <v>481</v>
      </c>
      <c r="V44" s="20" t="s">
        <v>481</v>
      </c>
    </row>
    <row r="45" spans="1:2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n">
        <v>375.7451021</v>
      </c>
      <c r="R45" s="20" t="n">
        <v>2.64238063</v>
      </c>
      <c r="S45" s="18" t="s">
        <v>481</v>
      </c>
      <c r="T45" s="20" t="s">
        <v>481</v>
      </c>
      <c r="U45" s="18" t="s">
        <v>481</v>
      </c>
      <c r="V45" s="20" t="s">
        <v>481</v>
      </c>
    </row>
    <row r="46" spans="1:22">
      <c r="A46" s="15" t="s">
        <v>521</v>
      </c>
      <c r="B46" s="17" t="n">
        <v>23141</v>
      </c>
      <c r="C46" s="18">
        <f>(1434.0/B46*100)</f>
        <v/>
      </c>
      <c r="D46" s="19" t="n">
        <v>21707</v>
      </c>
      <c r="E46" s="18" t="n">
        <v>410.90285802</v>
      </c>
      <c r="F46" s="20" t="n">
        <v>2.37388303</v>
      </c>
      <c r="G46" s="18" t="n">
        <v>419.80673682</v>
      </c>
      <c r="H46" s="20" t="n">
        <v>3.99505576</v>
      </c>
      <c r="I46" s="18" t="n">
        <v>393.75744871</v>
      </c>
      <c r="J46" s="20" t="n">
        <v>6.4537087</v>
      </c>
      <c r="K46" s="18" t="n">
        <v>382.39038856</v>
      </c>
      <c r="L46" s="20" t="n">
        <v>5.72768187</v>
      </c>
      <c r="M46" s="18" t="s">
        <v>481</v>
      </c>
      <c r="N46" s="20" t="s">
        <v>481</v>
      </c>
      <c r="O46" s="18" t="s">
        <v>481</v>
      </c>
      <c r="P46" s="20" t="s">
        <v>481</v>
      </c>
      <c r="Q46" s="18" t="s">
        <v>481</v>
      </c>
      <c r="R46" s="20" t="s">
        <v>481</v>
      </c>
      <c r="S46" s="18" t="s">
        <v>481</v>
      </c>
      <c r="T46" s="20" t="s">
        <v>481</v>
      </c>
      <c r="U46" s="18" t="n">
        <v>346.84093613</v>
      </c>
      <c r="V46" s="20" t="n">
        <v>2.93437107</v>
      </c>
    </row>
    <row r="47" spans="1:22">
      <c r="A47" s="15" t="s">
        <v>522</v>
      </c>
      <c r="B47" s="17" t="n">
        <v>5928</v>
      </c>
      <c r="C47" s="18">
        <f>(106.0/B47*100)</f>
        <v/>
      </c>
      <c r="D47" s="19" t="n">
        <v>5822</v>
      </c>
      <c r="E47" s="18" t="n">
        <v>458.18743881</v>
      </c>
      <c r="F47" s="20" t="n">
        <v>4.17819129</v>
      </c>
      <c r="G47" s="18" t="n">
        <v>463.06057232</v>
      </c>
      <c r="H47" s="20" t="n">
        <v>4.72460854</v>
      </c>
      <c r="I47" s="18" t="n">
        <v>443.06724267</v>
      </c>
      <c r="J47" s="20" t="n">
        <v>6.82405333</v>
      </c>
      <c r="K47" s="18" t="n">
        <v>416.09812812</v>
      </c>
      <c r="L47" s="20" t="n">
        <v>6.38353089</v>
      </c>
      <c r="M47" s="18" t="s">
        <v>481</v>
      </c>
      <c r="N47" s="20" t="s">
        <v>481</v>
      </c>
      <c r="O47" s="18" t="s">
        <v>481</v>
      </c>
      <c r="P47" s="20" t="s">
        <v>481</v>
      </c>
      <c r="Q47" s="18" t="s">
        <v>481</v>
      </c>
      <c r="R47" s="20" t="s">
        <v>481</v>
      </c>
      <c r="S47" s="18" t="s">
        <v>481</v>
      </c>
      <c r="T47" s="20" t="s">
        <v>481</v>
      </c>
      <c r="U47" s="18" t="n">
        <v>341.56576691</v>
      </c>
      <c r="V47" s="20" t="n">
        <v>6.21749056</v>
      </c>
    </row>
    <row r="48" spans="1:22">
      <c r="A48" s="15" t="s">
        <v>523</v>
      </c>
      <c r="B48" s="17" t="n">
        <v>9841</v>
      </c>
      <c r="C48" s="18">
        <f>(7.0/B48*100)</f>
        <v/>
      </c>
      <c r="D48" s="19" t="n">
        <v>9834</v>
      </c>
      <c r="E48" s="18" t="n">
        <v>522.1891382699999</v>
      </c>
      <c r="F48" s="20" t="n">
        <v>4.73021262</v>
      </c>
      <c r="G48" s="18" t="n">
        <v>513.69684653</v>
      </c>
      <c r="H48" s="20" t="n">
        <v>6.51861179</v>
      </c>
      <c r="I48" s="18" t="n">
        <v>487.86864774</v>
      </c>
      <c r="J48" s="20" t="n">
        <v>8.5236552</v>
      </c>
      <c r="K48" s="18" t="n">
        <v>478.93761609</v>
      </c>
      <c r="L48" s="20" t="n">
        <v>11.28314175</v>
      </c>
      <c r="M48" s="18" t="s">
        <v>481</v>
      </c>
      <c r="N48" s="20" t="s">
        <v>481</v>
      </c>
      <c r="O48" s="18" t="s">
        <v>481</v>
      </c>
      <c r="P48" s="20" t="s">
        <v>481</v>
      </c>
      <c r="Q48" s="18" t="s">
        <v>481</v>
      </c>
      <c r="R48" s="20" t="s">
        <v>481</v>
      </c>
      <c r="S48" s="18" t="s">
        <v>481</v>
      </c>
      <c r="T48" s="20" t="s">
        <v>481</v>
      </c>
      <c r="U48" s="18" t="n">
        <v>450.00249975</v>
      </c>
      <c r="V48" s="20" t="n">
        <v>35.3678653</v>
      </c>
    </row>
    <row r="49" spans="1:2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n">
        <v>432.22624802</v>
      </c>
      <c r="R49" s="20" t="n">
        <v>2.8653235</v>
      </c>
      <c r="S49" s="18" t="s">
        <v>481</v>
      </c>
      <c r="T49" s="20" t="s">
        <v>481</v>
      </c>
      <c r="U49" s="18" t="s">
        <v>481</v>
      </c>
      <c r="V49" s="20" t="s">
        <v>481</v>
      </c>
    </row>
    <row r="50" spans="1:22">
      <c r="A50" s="15" t="s">
        <v>525</v>
      </c>
      <c r="B50" s="17" t="n">
        <v>11795</v>
      </c>
      <c r="C50" s="18">
        <f>(228.0/B50*100)</f>
        <v/>
      </c>
      <c r="D50" s="19" t="n">
        <v>11567</v>
      </c>
      <c r="E50" s="18" t="n">
        <v>417.3195975</v>
      </c>
      <c r="F50" s="20" t="n">
        <v>2.57369469</v>
      </c>
      <c r="G50" s="18" t="n">
        <v>424.90268375</v>
      </c>
      <c r="H50" s="20" t="n">
        <v>2.72328996</v>
      </c>
      <c r="I50" s="18" t="n">
        <v>413.96440953</v>
      </c>
      <c r="J50" s="20" t="n">
        <v>4.90857171</v>
      </c>
      <c r="K50" s="18" t="n">
        <v>385.43102163</v>
      </c>
      <c r="L50" s="20" t="n">
        <v>4.53875359</v>
      </c>
      <c r="M50" s="18" t="s">
        <v>481</v>
      </c>
      <c r="N50" s="20" t="s">
        <v>481</v>
      </c>
      <c r="O50" s="18" t="s">
        <v>481</v>
      </c>
      <c r="P50" s="20" t="s">
        <v>481</v>
      </c>
      <c r="Q50" s="18" t="s">
        <v>481</v>
      </c>
      <c r="R50" s="20" t="s">
        <v>481</v>
      </c>
      <c r="S50" s="18" t="s">
        <v>481</v>
      </c>
      <c r="T50" s="20" t="s">
        <v>481</v>
      </c>
      <c r="U50" s="18" t="n">
        <v>341.90184039</v>
      </c>
      <c r="V50" s="20" t="n">
        <v>8.96569229</v>
      </c>
    </row>
    <row r="51" spans="1:22">
      <c r="A51" s="15" t="s">
        <v>526</v>
      </c>
      <c r="B51" s="17" t="n">
        <v>6866</v>
      </c>
      <c r="C51" s="18">
        <f>(109.0/B51*100)</f>
        <v/>
      </c>
      <c r="D51" s="19" t="n">
        <v>6757</v>
      </c>
      <c r="E51" s="18" t="n">
        <v>420.26643857</v>
      </c>
      <c r="F51" s="20" t="n">
        <v>2.26940647</v>
      </c>
      <c r="G51" s="18" t="n">
        <v>431.50793052</v>
      </c>
      <c r="H51" s="20" t="n">
        <v>3.17027777</v>
      </c>
      <c r="I51" s="18" t="n">
        <v>424.57987355</v>
      </c>
      <c r="J51" s="20" t="n">
        <v>4.82018644</v>
      </c>
      <c r="K51" s="18" t="n">
        <v>406.31602591</v>
      </c>
      <c r="L51" s="20" t="n">
        <v>5.96614023</v>
      </c>
      <c r="M51" s="18" t="s">
        <v>481</v>
      </c>
      <c r="N51" s="20" t="s">
        <v>481</v>
      </c>
      <c r="O51" s="18" t="s">
        <v>481</v>
      </c>
      <c r="P51" s="20" t="s">
        <v>481</v>
      </c>
      <c r="Q51" s="18" t="n">
        <v>410.85572185</v>
      </c>
      <c r="R51" s="20" t="n">
        <v>3.7997542</v>
      </c>
      <c r="S51" s="18" t="s">
        <v>481</v>
      </c>
      <c r="T51" s="20" t="s">
        <v>481</v>
      </c>
      <c r="U51" s="18" t="n">
        <v>380.06298738</v>
      </c>
      <c r="V51" s="20" t="n">
        <v>7.10716195</v>
      </c>
    </row>
    <row r="52" spans="1:22">
      <c r="A52" s="15" t="s">
        <v>527</v>
      </c>
      <c r="B52" s="17" t="n">
        <v>5809</v>
      </c>
      <c r="C52" s="18">
        <f>(78.0/B52*100)</f>
        <v/>
      </c>
      <c r="D52" s="19" t="n">
        <v>5731</v>
      </c>
      <c r="E52" s="18" t="n">
        <v>480.85795699</v>
      </c>
      <c r="F52" s="20" t="n">
        <v>2.4716763</v>
      </c>
      <c r="G52" s="18" t="n">
        <v>475.47951277</v>
      </c>
      <c r="H52" s="20" t="n">
        <v>3.61311146</v>
      </c>
      <c r="I52" s="18" t="n">
        <v>457.34846849</v>
      </c>
      <c r="J52" s="20" t="n">
        <v>5.7375973</v>
      </c>
      <c r="K52" s="18" t="n">
        <v>431.71215402</v>
      </c>
      <c r="L52" s="20" t="n">
        <v>7.30761141</v>
      </c>
      <c r="M52" s="18" t="s">
        <v>481</v>
      </c>
      <c r="N52" s="20" t="s">
        <v>481</v>
      </c>
      <c r="O52" s="18" t="s">
        <v>481</v>
      </c>
      <c r="P52" s="20" t="s">
        <v>481</v>
      </c>
      <c r="Q52" s="18" t="s">
        <v>481</v>
      </c>
      <c r="R52" s="20" t="s">
        <v>481</v>
      </c>
      <c r="S52" s="18" t="s">
        <v>481</v>
      </c>
      <c r="T52" s="20" t="s">
        <v>481</v>
      </c>
      <c r="U52" s="18" t="n">
        <v>379.56288395</v>
      </c>
      <c r="V52" s="20" t="n">
        <v>14.65720424</v>
      </c>
    </row>
    <row r="53" spans="1:22">
      <c r="A53" s="15" t="s">
        <v>528</v>
      </c>
      <c r="B53" s="17" t="n">
        <v>5571</v>
      </c>
      <c r="C53" s="18">
        <f>(85.0/B53*100)</f>
        <v/>
      </c>
      <c r="D53" s="19" t="n">
        <v>5486</v>
      </c>
      <c r="E53" s="18" t="n">
        <v>442.72020365</v>
      </c>
      <c r="F53" s="20" t="n">
        <v>1.69877513</v>
      </c>
      <c r="G53" s="18" t="n">
        <v>426.71262241</v>
      </c>
      <c r="H53" s="20" t="n">
        <v>3.40466729</v>
      </c>
      <c r="I53" s="18" t="n">
        <v>410.66149767</v>
      </c>
      <c r="J53" s="20" t="n">
        <v>7.03479918</v>
      </c>
      <c r="K53" s="18" t="n">
        <v>391.39764074</v>
      </c>
      <c r="L53" s="20" t="n">
        <v>6.76689986</v>
      </c>
      <c r="M53" s="18" t="s">
        <v>481</v>
      </c>
      <c r="N53" s="20" t="s">
        <v>481</v>
      </c>
      <c r="O53" s="18" t="s">
        <v>481</v>
      </c>
      <c r="P53" s="20" t="s">
        <v>481</v>
      </c>
      <c r="Q53" s="18" t="s">
        <v>481</v>
      </c>
      <c r="R53" s="20" t="s">
        <v>481</v>
      </c>
      <c r="S53" s="18" t="s">
        <v>481</v>
      </c>
      <c r="T53" s="20" t="s">
        <v>481</v>
      </c>
      <c r="U53" s="18" t="n">
        <v>344.70273709</v>
      </c>
      <c r="V53" s="20" t="n">
        <v>5.68273078</v>
      </c>
    </row>
    <row r="54" spans="1:22">
      <c r="A54" s="15" t="s">
        <v>529</v>
      </c>
      <c r="B54" s="17" t="n">
        <v>4740</v>
      </c>
      <c r="C54" s="18">
        <f>(127.0/B54*100)</f>
        <v/>
      </c>
      <c r="D54" s="19" t="n">
        <v>4613</v>
      </c>
      <c r="E54" s="18" t="n">
        <v>335.7425179</v>
      </c>
      <c r="F54" s="20" t="n">
        <v>2.58070475</v>
      </c>
      <c r="G54" s="18" t="n">
        <v>358.94661874</v>
      </c>
      <c r="H54" s="20" t="n">
        <v>4.95690845</v>
      </c>
      <c r="I54" s="18" t="n">
        <v>343.92701192</v>
      </c>
      <c r="J54" s="20" t="n">
        <v>6.21570756</v>
      </c>
      <c r="K54" s="18" t="n">
        <v>325.41111796</v>
      </c>
      <c r="L54" s="20" t="n">
        <v>5.26935582</v>
      </c>
      <c r="M54" s="18" t="s">
        <v>481</v>
      </c>
      <c r="N54" s="20" t="s">
        <v>481</v>
      </c>
      <c r="O54" s="18" t="s">
        <v>481</v>
      </c>
      <c r="P54" s="20" t="s">
        <v>481</v>
      </c>
      <c r="Q54" s="18" t="s">
        <v>481</v>
      </c>
      <c r="R54" s="20" t="s">
        <v>481</v>
      </c>
      <c r="S54" s="18" t="s">
        <v>481</v>
      </c>
      <c r="T54" s="20" t="s">
        <v>481</v>
      </c>
      <c r="U54" s="18" t="n">
        <v>267.42248361</v>
      </c>
      <c r="V54" s="20" t="n">
        <v>4.06324909</v>
      </c>
    </row>
    <row r="55" spans="1:2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n">
        <v>411.13152395</v>
      </c>
      <c r="R55" s="20" t="n">
        <v>2.41692503</v>
      </c>
      <c r="S55" s="18" t="s">
        <v>481</v>
      </c>
      <c r="T55" s="20" t="s">
        <v>481</v>
      </c>
      <c r="U55" s="18" t="s">
        <v>481</v>
      </c>
      <c r="V55" s="20" t="s">
        <v>481</v>
      </c>
    </row>
    <row r="56" spans="1:22">
      <c r="A56" s="15" t="s">
        <v>531</v>
      </c>
      <c r="B56" s="17" t="n">
        <v>5359</v>
      </c>
      <c r="C56" s="18">
        <f>(76.0/B56*100)</f>
        <v/>
      </c>
      <c r="D56" s="19" t="n">
        <v>5283</v>
      </c>
      <c r="E56" s="18" t="n">
        <v>528.5183572</v>
      </c>
      <c r="F56" s="20" t="n">
        <v>2.62241197</v>
      </c>
      <c r="G56" s="18" t="n">
        <v>519.82438281</v>
      </c>
      <c r="H56" s="20" t="n">
        <v>3.9063597</v>
      </c>
      <c r="I56" s="18" t="n">
        <v>502.75008301</v>
      </c>
      <c r="J56" s="20" t="n">
        <v>6.97013798</v>
      </c>
      <c r="K56" s="18" t="n">
        <v>481.74639322</v>
      </c>
      <c r="L56" s="20" t="n">
        <v>6.78891388</v>
      </c>
      <c r="M56" s="18" t="s">
        <v>481</v>
      </c>
      <c r="N56" s="20" t="s">
        <v>481</v>
      </c>
      <c r="O56" s="18" t="s">
        <v>481</v>
      </c>
      <c r="P56" s="20" t="s">
        <v>481</v>
      </c>
      <c r="Q56" s="18" t="s">
        <v>481</v>
      </c>
      <c r="R56" s="20" t="s">
        <v>481</v>
      </c>
      <c r="S56" s="18" t="s">
        <v>481</v>
      </c>
      <c r="T56" s="20" t="s">
        <v>481</v>
      </c>
      <c r="U56" s="18" t="n">
        <v>469.56044506</v>
      </c>
      <c r="V56" s="20" t="n">
        <v>21.85463804</v>
      </c>
    </row>
    <row r="57" spans="1:2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n">
        <v>403.09974532</v>
      </c>
      <c r="R57" s="20" t="n">
        <v>2.56579015</v>
      </c>
      <c r="S57" s="18" t="s">
        <v>481</v>
      </c>
      <c r="T57" s="20" t="s">
        <v>481</v>
      </c>
      <c r="U57" s="18" t="s">
        <v>481</v>
      </c>
      <c r="V57" s="20" t="s">
        <v>481</v>
      </c>
    </row>
    <row r="58" spans="1:2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n">
        <v>408.6691134</v>
      </c>
      <c r="R58" s="20" t="n">
        <v>2.67440156</v>
      </c>
      <c r="S58" s="18" t="s">
        <v>481</v>
      </c>
      <c r="T58" s="20" t="s">
        <v>481</v>
      </c>
      <c r="U58" s="18" t="s">
        <v>481</v>
      </c>
      <c r="V58" s="20" t="s">
        <v>481</v>
      </c>
    </row>
    <row r="59" spans="1:2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n">
        <v>378.44218506</v>
      </c>
      <c r="R59" s="20" t="n">
        <v>1.6995879</v>
      </c>
      <c r="S59" s="18" t="s">
        <v>481</v>
      </c>
      <c r="T59" s="20" t="s">
        <v>481</v>
      </c>
      <c r="U59" s="18" t="s">
        <v>481</v>
      </c>
      <c r="V59" s="20" t="s">
        <v>481</v>
      </c>
    </row>
    <row r="60" spans="1:2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n">
        <v>386.48537246</v>
      </c>
      <c r="R60" s="20" t="n">
        <v>3.39522632</v>
      </c>
      <c r="S60" s="18" t="s">
        <v>481</v>
      </c>
      <c r="T60" s="20" t="s">
        <v>481</v>
      </c>
      <c r="U60" s="18" t="s">
        <v>481</v>
      </c>
      <c r="V60" s="20" t="s">
        <v>481</v>
      </c>
    </row>
    <row r="61" spans="1:22">
      <c r="A61" s="15" t="s">
        <v>536</v>
      </c>
      <c r="B61" s="17" t="n">
        <v>6525</v>
      </c>
      <c r="C61" s="18">
        <f>(139.0/B61*100)</f>
        <v/>
      </c>
      <c r="D61" s="19" t="n">
        <v>6386</v>
      </c>
      <c r="E61" s="18" t="n">
        <v>482.2959649</v>
      </c>
      <c r="F61" s="20" t="n">
        <v>2.78260784</v>
      </c>
      <c r="G61" s="18" t="n">
        <v>479.37841738</v>
      </c>
      <c r="H61" s="20" t="n">
        <v>3.07943564</v>
      </c>
      <c r="I61" s="18" t="n">
        <v>455.06767156</v>
      </c>
      <c r="J61" s="20" t="n">
        <v>7.01860609</v>
      </c>
      <c r="K61" s="18" t="n">
        <v>408.52255758</v>
      </c>
      <c r="L61" s="20" t="n">
        <v>10.62412346</v>
      </c>
      <c r="M61" s="18" t="s">
        <v>481</v>
      </c>
      <c r="N61" s="20" t="s">
        <v>481</v>
      </c>
      <c r="O61" s="18" t="s">
        <v>481</v>
      </c>
      <c r="P61" s="20" t="s">
        <v>481</v>
      </c>
      <c r="Q61" s="18" t="s">
        <v>481</v>
      </c>
      <c r="R61" s="20" t="s">
        <v>481</v>
      </c>
      <c r="S61" s="18" t="s">
        <v>481</v>
      </c>
      <c r="T61" s="20" t="s">
        <v>481</v>
      </c>
      <c r="U61" s="18" t="n">
        <v>386.87530513</v>
      </c>
      <c r="V61" s="20" t="n">
        <v>9.514656260000001</v>
      </c>
    </row>
    <row r="62" spans="1:22">
      <c r="A62" s="15" t="s">
        <v>537</v>
      </c>
      <c r="B62" s="17" t="n">
        <v>4476</v>
      </c>
      <c r="C62" s="18">
        <f>(3.0/B62*100)</f>
        <v/>
      </c>
      <c r="D62" s="19" t="n">
        <v>4473</v>
      </c>
      <c r="E62" s="18" t="n">
        <v>532.20816307</v>
      </c>
      <c r="F62" s="20" t="n">
        <v>1.2568938</v>
      </c>
      <c r="G62" s="18" t="n">
        <v>530.1713051</v>
      </c>
      <c r="H62" s="20" t="n">
        <v>2.75232974</v>
      </c>
      <c r="I62" s="18" t="n">
        <v>508.491085</v>
      </c>
      <c r="J62" s="20" t="n">
        <v>5.35068013</v>
      </c>
      <c r="K62" s="18" t="n">
        <v>478.55661405</v>
      </c>
      <c r="L62" s="20" t="n">
        <v>7.09935064</v>
      </c>
      <c r="M62" s="18" t="s">
        <v>481</v>
      </c>
      <c r="N62" s="20" t="s">
        <v>481</v>
      </c>
      <c r="O62" s="18" t="s">
        <v>481</v>
      </c>
      <c r="P62" s="20" t="s">
        <v>481</v>
      </c>
      <c r="Q62" s="18" t="s">
        <v>481</v>
      </c>
      <c r="R62" s="20" t="s">
        <v>481</v>
      </c>
      <c r="S62" s="18" t="s">
        <v>481</v>
      </c>
      <c r="T62" s="20" t="s">
        <v>481</v>
      </c>
      <c r="U62" s="18" t="n">
        <v>519.98656032</v>
      </c>
      <c r="V62" s="20" t="n">
        <v>28.57778766</v>
      </c>
    </row>
    <row r="63" spans="1:2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n">
        <v>383.68238779</v>
      </c>
      <c r="R63" s="20" t="n">
        <v>1.24851448</v>
      </c>
      <c r="S63" s="18" t="s">
        <v>481</v>
      </c>
      <c r="T63" s="20" t="s">
        <v>481</v>
      </c>
      <c r="U63" s="18" t="s">
        <v>481</v>
      </c>
      <c r="V63" s="20" t="s">
        <v>481</v>
      </c>
    </row>
    <row r="64" spans="1:2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n">
        <v>464.78196465</v>
      </c>
      <c r="R64" s="20" t="n">
        <v>1.64197035</v>
      </c>
      <c r="S64" s="18" t="s">
        <v>481</v>
      </c>
      <c r="T64" s="20" t="s">
        <v>481</v>
      </c>
      <c r="U64" s="18" t="s">
        <v>481</v>
      </c>
      <c r="V64" s="20" t="s">
        <v>481</v>
      </c>
    </row>
    <row r="65" spans="1:2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n">
        <v>427.99780567</v>
      </c>
      <c r="R65" s="20" t="n">
        <v>1.97258457</v>
      </c>
      <c r="S65" s="18" t="s">
        <v>481</v>
      </c>
      <c r="T65" s="20" t="s">
        <v>481</v>
      </c>
      <c r="U65" s="18" t="s">
        <v>481</v>
      </c>
      <c r="V65" s="20" t="s">
        <v>481</v>
      </c>
    </row>
    <row r="66" spans="1:22">
      <c r="A66" s="15" t="s">
        <v>541</v>
      </c>
      <c r="B66" s="17" t="n">
        <v>5665</v>
      </c>
      <c r="C66" s="18">
        <f>(77.0/B66*100)</f>
        <v/>
      </c>
      <c r="D66" s="19" t="n">
        <v>5588</v>
      </c>
      <c r="E66" s="18" t="n">
        <v>414.06453106</v>
      </c>
      <c r="F66" s="20" t="n">
        <v>1.34348033</v>
      </c>
      <c r="G66" s="18" t="n">
        <v>434.53149151</v>
      </c>
      <c r="H66" s="20" t="n">
        <v>2.92091525</v>
      </c>
      <c r="I66" s="18" t="n">
        <v>413.81957335</v>
      </c>
      <c r="J66" s="20" t="n">
        <v>6.21273163</v>
      </c>
      <c r="K66" s="18" t="n">
        <v>398.48437132</v>
      </c>
      <c r="L66" s="20" t="n">
        <v>5.68806459</v>
      </c>
      <c r="M66" s="18" t="s">
        <v>481</v>
      </c>
      <c r="N66" s="20" t="s">
        <v>481</v>
      </c>
      <c r="O66" s="18" t="s">
        <v>481</v>
      </c>
      <c r="P66" s="20" t="s">
        <v>481</v>
      </c>
      <c r="Q66" s="18" t="s">
        <v>481</v>
      </c>
      <c r="R66" s="20" t="s">
        <v>481</v>
      </c>
      <c r="S66" s="18" t="s">
        <v>481</v>
      </c>
      <c r="T66" s="20" t="s">
        <v>481</v>
      </c>
      <c r="U66" s="18" t="n">
        <v>336.9722199</v>
      </c>
      <c r="V66" s="20" t="n">
        <v>4.74874077</v>
      </c>
    </row>
    <row r="67" spans="1:22">
      <c r="A67" s="15" t="s">
        <v>542</v>
      </c>
      <c r="B67" s="17" t="n">
        <v>6971</v>
      </c>
      <c r="C67" s="18">
        <f>(146.0/B67*100)</f>
        <v/>
      </c>
      <c r="D67" s="19" t="n">
        <v>6825</v>
      </c>
      <c r="E67" s="18" t="n">
        <v>398.94555435</v>
      </c>
      <c r="F67" s="20" t="n">
        <v>2.50464198</v>
      </c>
      <c r="G67" s="18" t="n">
        <v>413.74782416</v>
      </c>
      <c r="H67" s="20" t="n">
        <v>2.74880484</v>
      </c>
      <c r="I67" s="18" t="n">
        <v>392.28528215</v>
      </c>
      <c r="J67" s="20" t="n">
        <v>4.7316472</v>
      </c>
      <c r="K67" s="18" t="n">
        <v>382.42098088</v>
      </c>
      <c r="L67" s="20" t="n">
        <v>4.96724149</v>
      </c>
      <c r="M67" s="18" t="s">
        <v>481</v>
      </c>
      <c r="N67" s="20" t="s">
        <v>481</v>
      </c>
      <c r="O67" s="18" t="s">
        <v>481</v>
      </c>
      <c r="P67" s="20" t="s">
        <v>481</v>
      </c>
      <c r="Q67" s="18" t="s">
        <v>481</v>
      </c>
      <c r="R67" s="20" t="s">
        <v>481</v>
      </c>
      <c r="S67" s="18" t="s">
        <v>481</v>
      </c>
      <c r="T67" s="20" t="s">
        <v>481</v>
      </c>
      <c r="U67" s="18" t="n">
        <v>318.59687796</v>
      </c>
      <c r="V67" s="20" t="n">
        <v>6.45062166</v>
      </c>
    </row>
    <row r="68" spans="1:22">
      <c r="A68" s="15" t="s">
        <v>543</v>
      </c>
      <c r="B68" s="17" t="n">
        <v>12083</v>
      </c>
      <c r="C68" s="18">
        <f>(26.0/B68*100)</f>
        <v/>
      </c>
      <c r="D68" s="19" t="n">
        <v>12057</v>
      </c>
      <c r="E68" s="18" t="n">
        <v>434.82445087</v>
      </c>
      <c r="F68" s="20" t="n">
        <v>1.2974234</v>
      </c>
      <c r="G68" s="18" t="n">
        <v>426.78006359</v>
      </c>
      <c r="H68" s="20" t="n">
        <v>2.28467251</v>
      </c>
      <c r="I68" s="18" t="n">
        <v>385.43918902</v>
      </c>
      <c r="J68" s="20" t="n">
        <v>3.41486734</v>
      </c>
      <c r="K68" s="18" t="n">
        <v>372.22885327</v>
      </c>
      <c r="L68" s="20" t="n">
        <v>3.89189023</v>
      </c>
      <c r="M68" s="18" t="s">
        <v>481</v>
      </c>
      <c r="N68" s="20" t="s">
        <v>481</v>
      </c>
      <c r="O68" s="18" t="s">
        <v>481</v>
      </c>
      <c r="P68" s="20" t="s">
        <v>481</v>
      </c>
      <c r="Q68" s="18" t="s">
        <v>481</v>
      </c>
      <c r="R68" s="20" t="s">
        <v>481</v>
      </c>
      <c r="S68" s="18" t="s">
        <v>481</v>
      </c>
      <c r="T68" s="20" t="s">
        <v>481</v>
      </c>
      <c r="U68" s="18" t="n">
        <v>332.96012992</v>
      </c>
      <c r="V68" s="20" t="n">
        <v>3.04715228</v>
      </c>
    </row>
    <row r="69" spans="1:2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n">
        <v>434.88486177</v>
      </c>
      <c r="R69" s="20" t="n">
        <v>3.2334538</v>
      </c>
      <c r="S69" s="18" t="s">
        <v>481</v>
      </c>
      <c r="T69" s="20" t="s">
        <v>481</v>
      </c>
      <c r="U69" s="18" t="s">
        <v>481</v>
      </c>
      <c r="V69" s="20" t="s">
        <v>481</v>
      </c>
    </row>
    <row r="70" spans="1:22">
      <c r="A70" s="15" t="s">
        <v>545</v>
      </c>
      <c r="B70" s="17" t="n">
        <v>6036</v>
      </c>
      <c r="C70" s="18">
        <f>(223.0/B70*100)</f>
        <v/>
      </c>
      <c r="D70" s="19" t="n">
        <v>5813</v>
      </c>
      <c r="E70" s="18" t="n">
        <v>489.26392628</v>
      </c>
      <c r="F70" s="20" t="n">
        <v>2.90673499</v>
      </c>
      <c r="G70" s="18" t="n">
        <v>496.79283087</v>
      </c>
      <c r="H70" s="20" t="n">
        <v>4.420825</v>
      </c>
      <c r="I70" s="18" t="n">
        <v>477.06215145</v>
      </c>
      <c r="J70" s="20" t="n">
        <v>5.23336088</v>
      </c>
      <c r="K70" s="18" t="n">
        <v>478.31913927</v>
      </c>
      <c r="L70" s="20" t="n">
        <v>8.097914830000001</v>
      </c>
      <c r="M70" s="18" t="s">
        <v>481</v>
      </c>
      <c r="N70" s="20" t="s">
        <v>481</v>
      </c>
      <c r="O70" s="18" t="s">
        <v>481</v>
      </c>
      <c r="P70" s="20" t="s">
        <v>481</v>
      </c>
      <c r="Q70" s="18" t="s">
        <v>481</v>
      </c>
      <c r="R70" s="20" t="s">
        <v>481</v>
      </c>
      <c r="S70" s="18" t="s">
        <v>481</v>
      </c>
      <c r="T70" s="20" t="s">
        <v>481</v>
      </c>
      <c r="U70" s="18" t="n">
        <v>424.64763064</v>
      </c>
      <c r="V70" s="20" t="n">
        <v>9.3086719</v>
      </c>
    </row>
    <row r="71" spans="1:22">
      <c r="A71" s="15" t="s">
        <v>546</v>
      </c>
      <c r="B71" s="17" t="n">
        <v>6115</v>
      </c>
      <c r="C71" s="18">
        <f>(17.0/B71*100)</f>
        <v/>
      </c>
      <c r="D71" s="19" t="n">
        <v>6098</v>
      </c>
      <c r="E71" s="18" t="n">
        <v>566.32027859</v>
      </c>
      <c r="F71" s="20" t="n">
        <v>1.40294321</v>
      </c>
      <c r="G71" s="18" t="n">
        <v>540.92293747</v>
      </c>
      <c r="H71" s="20" t="n">
        <v>3.43460948</v>
      </c>
      <c r="I71" s="18" t="n">
        <v>513.05124764</v>
      </c>
      <c r="J71" s="20" t="n">
        <v>6.38880064</v>
      </c>
      <c r="K71" s="18" t="n">
        <v>491.59784853</v>
      </c>
      <c r="L71" s="20" t="n">
        <v>8.909574689999999</v>
      </c>
      <c r="M71" s="18" t="s">
        <v>481</v>
      </c>
      <c r="N71" s="20" t="s">
        <v>481</v>
      </c>
      <c r="O71" s="18" t="s">
        <v>481</v>
      </c>
      <c r="P71" s="20" t="s">
        <v>481</v>
      </c>
      <c r="Q71" s="18" t="s">
        <v>481</v>
      </c>
      <c r="R71" s="20" t="s">
        <v>481</v>
      </c>
      <c r="S71" s="18" t="s">
        <v>481</v>
      </c>
      <c r="T71" s="20" t="s">
        <v>481</v>
      </c>
      <c r="U71" s="18" t="n">
        <v>482.95443507</v>
      </c>
      <c r="V71" s="20" t="n">
        <v>16.70672873</v>
      </c>
    </row>
    <row r="72" spans="1:22">
      <c r="A72" s="15" t="s">
        <v>547</v>
      </c>
      <c r="B72" s="17" t="n">
        <v>7708</v>
      </c>
      <c r="C72" s="18">
        <f>(5.0/B72*100)</f>
        <v/>
      </c>
      <c r="D72" s="19" t="n">
        <v>7703</v>
      </c>
      <c r="E72" s="18" t="n">
        <v>532.75553911</v>
      </c>
      <c r="F72" s="20" t="n">
        <v>2.79596334</v>
      </c>
      <c r="G72" s="18" t="n">
        <v>541.93644764</v>
      </c>
      <c r="H72" s="20" t="n">
        <v>4.44758399</v>
      </c>
      <c r="I72" s="18" t="n">
        <v>506.80232394</v>
      </c>
      <c r="J72" s="20" t="n">
        <v>8.31101842</v>
      </c>
      <c r="K72" s="18" t="n">
        <v>490.39696574</v>
      </c>
      <c r="L72" s="20" t="n">
        <v>12.59490094</v>
      </c>
      <c r="M72" s="18" t="s">
        <v>481</v>
      </c>
      <c r="N72" s="20" t="s">
        <v>481</v>
      </c>
      <c r="O72" s="18" t="s">
        <v>481</v>
      </c>
      <c r="P72" s="20" t="s">
        <v>481</v>
      </c>
      <c r="Q72" s="18" t="s">
        <v>481</v>
      </c>
      <c r="R72" s="20" t="s">
        <v>481</v>
      </c>
      <c r="S72" s="18" t="s">
        <v>481</v>
      </c>
      <c r="T72" s="20" t="s">
        <v>481</v>
      </c>
      <c r="U72" s="18" t="n">
        <v>457.29439097</v>
      </c>
      <c r="V72" s="20" t="n">
        <v>26.9855732</v>
      </c>
    </row>
    <row r="73" spans="1:22">
      <c r="A73" s="15" t="s">
        <v>548</v>
      </c>
      <c r="B73" s="17" t="n">
        <v>8249</v>
      </c>
      <c r="C73" s="18">
        <f>(148.0/B73*100)</f>
        <v/>
      </c>
      <c r="D73" s="19" t="n">
        <v>8101</v>
      </c>
      <c r="E73" s="18" t="n">
        <v>426.70041306</v>
      </c>
      <c r="F73" s="20" t="n">
        <v>2.94703291</v>
      </c>
      <c r="G73" s="18" t="n">
        <v>424.34945805</v>
      </c>
      <c r="H73" s="20" t="n">
        <v>4.12536014</v>
      </c>
      <c r="I73" s="18" t="n">
        <v>401.09686414</v>
      </c>
      <c r="J73" s="20" t="n">
        <v>5.18452214</v>
      </c>
      <c r="K73" s="18" t="n">
        <v>384.7510595</v>
      </c>
      <c r="L73" s="20" t="n">
        <v>6.48838952</v>
      </c>
      <c r="M73" s="18" t="s">
        <v>481</v>
      </c>
      <c r="N73" s="20" t="s">
        <v>481</v>
      </c>
      <c r="O73" s="18" t="s">
        <v>481</v>
      </c>
      <c r="P73" s="20" t="s">
        <v>481</v>
      </c>
      <c r="Q73" s="18" t="s">
        <v>481</v>
      </c>
      <c r="R73" s="20" t="s">
        <v>481</v>
      </c>
      <c r="S73" s="18" t="s">
        <v>481</v>
      </c>
      <c r="T73" s="20" t="s">
        <v>481</v>
      </c>
      <c r="U73" s="18" t="n">
        <v>354.54630129</v>
      </c>
      <c r="V73" s="20" t="n">
        <v>9.83156666</v>
      </c>
    </row>
    <row r="74" spans="1:2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n">
        <v>424.59045417</v>
      </c>
      <c r="R74" s="20" t="n">
        <v>1.40919814</v>
      </c>
      <c r="S74" s="18" t="s">
        <v>481</v>
      </c>
      <c r="T74" s="20" t="s">
        <v>481</v>
      </c>
      <c r="U74" s="18" t="s">
        <v>481</v>
      </c>
      <c r="V74" s="20" t="s">
        <v>481</v>
      </c>
    </row>
    <row r="75" spans="1:22">
      <c r="A75" s="15" t="s">
        <v>550</v>
      </c>
      <c r="B75" s="17" t="n">
        <v>5375</v>
      </c>
      <c r="C75" s="18">
        <f>(218.0/B75*100)</f>
        <v/>
      </c>
      <c r="D75" s="19" t="n">
        <v>5157</v>
      </c>
      <c r="E75" s="18" t="n">
        <v>389.76948582</v>
      </c>
      <c r="F75" s="20" t="n">
        <v>2.1712164</v>
      </c>
      <c r="G75" s="18" t="n">
        <v>398.22464713</v>
      </c>
      <c r="H75" s="20" t="n">
        <v>3.53413453</v>
      </c>
      <c r="I75" s="18" t="n">
        <v>378.79450966</v>
      </c>
      <c r="J75" s="20" t="n">
        <v>4.40330653</v>
      </c>
      <c r="K75" s="18" t="n">
        <v>380.10554287</v>
      </c>
      <c r="L75" s="20" t="n">
        <v>5.12717843</v>
      </c>
      <c r="M75" s="18" t="s">
        <v>481</v>
      </c>
      <c r="N75" s="20" t="s">
        <v>481</v>
      </c>
      <c r="O75" s="18" t="s">
        <v>481</v>
      </c>
      <c r="P75" s="20" t="s">
        <v>481</v>
      </c>
      <c r="Q75" s="18" t="s">
        <v>481</v>
      </c>
      <c r="R75" s="20" t="s">
        <v>481</v>
      </c>
      <c r="S75" s="18" t="s">
        <v>481</v>
      </c>
      <c r="T75" s="20" t="s">
        <v>481</v>
      </c>
      <c r="U75" s="18" t="n">
        <v>348.461251</v>
      </c>
      <c r="V75" s="20" t="n">
        <v>4.50783417</v>
      </c>
    </row>
    <row r="76" spans="1:22">
      <c r="A76" s="15" t="s">
        <v>551</v>
      </c>
      <c r="B76" s="17" t="n">
        <v>14167</v>
      </c>
      <c r="C76" s="18">
        <f>(229.0/B76*100)</f>
        <v/>
      </c>
      <c r="D76" s="19" t="n">
        <v>13938</v>
      </c>
      <c r="E76" s="18" t="n">
        <v>448.17091324</v>
      </c>
      <c r="F76" s="20" t="n">
        <v>2.4928121</v>
      </c>
      <c r="G76" s="18" t="n">
        <v>439.76293104</v>
      </c>
      <c r="H76" s="20" t="n">
        <v>3.08673037</v>
      </c>
      <c r="I76" s="18" t="n">
        <v>409.81946323</v>
      </c>
      <c r="J76" s="20" t="n">
        <v>5.28446595</v>
      </c>
      <c r="K76" s="18" t="n">
        <v>401.63096358</v>
      </c>
      <c r="L76" s="20" t="n">
        <v>5.31960668</v>
      </c>
      <c r="M76" s="18" t="s">
        <v>481</v>
      </c>
      <c r="N76" s="20" t="s">
        <v>481</v>
      </c>
      <c r="O76" s="18" t="s">
        <v>481</v>
      </c>
      <c r="P76" s="20" t="s">
        <v>481</v>
      </c>
      <c r="Q76" s="18" t="s">
        <v>481</v>
      </c>
      <c r="R76" s="20" t="s">
        <v>481</v>
      </c>
      <c r="S76" s="18" t="s">
        <v>481</v>
      </c>
      <c r="T76" s="20" t="s">
        <v>481</v>
      </c>
      <c r="U76" s="18" t="n">
        <v>342.0238606</v>
      </c>
      <c r="V76" s="20" t="n">
        <v>5.18060611</v>
      </c>
    </row>
    <row r="77" spans="1:22">
      <c r="A77" s="15" t="s">
        <v>552</v>
      </c>
      <c r="B77" s="17" t="n">
        <v>6062</v>
      </c>
      <c r="C77" s="18">
        <f>(98.0/B77*100)</f>
        <v/>
      </c>
      <c r="D77" s="19" t="n">
        <v>5964</v>
      </c>
      <c r="E77" s="18" t="n">
        <v>441.58300812</v>
      </c>
      <c r="F77" s="20" t="n">
        <v>2.12977519</v>
      </c>
      <c r="G77" s="18" t="n">
        <v>448.72796079</v>
      </c>
      <c r="H77" s="20" t="n">
        <v>3.99021312</v>
      </c>
      <c r="I77" s="18" t="n">
        <v>436.49387161</v>
      </c>
      <c r="J77" s="20" t="n">
        <v>6.98982088</v>
      </c>
      <c r="K77" s="18" t="n">
        <v>421.61241489</v>
      </c>
      <c r="L77" s="20" t="n">
        <v>5.66225117</v>
      </c>
      <c r="M77" s="18" t="s">
        <v>481</v>
      </c>
      <c r="N77" s="20" t="s">
        <v>481</v>
      </c>
      <c r="O77" s="18" t="s">
        <v>481</v>
      </c>
      <c r="P77" s="20" t="s">
        <v>481</v>
      </c>
      <c r="Q77" s="18" t="s">
        <v>481</v>
      </c>
      <c r="R77" s="20" t="s">
        <v>481</v>
      </c>
      <c r="S77" s="18" t="s">
        <v>481</v>
      </c>
      <c r="T77" s="20" t="s">
        <v>481</v>
      </c>
      <c r="U77" s="18" t="n">
        <v>341.785686</v>
      </c>
      <c r="V77" s="20" t="n">
        <v>4.64979325</v>
      </c>
    </row>
    <row r="78" spans="1:2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n">
        <v>524.64451931</v>
      </c>
      <c r="R78" s="20" t="n">
        <v>3.91006783</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n">
        <v>475.18659836</v>
      </c>
      <c r="R79" s="20" t="n">
        <v>6.280552</v>
      </c>
      <c r="S79" s="18" t="s">
        <v>481</v>
      </c>
      <c r="T79" s="20" t="s">
        <v>481</v>
      </c>
      <c r="U79" s="18" t="s">
        <v>481</v>
      </c>
      <c r="V79" s="20" t="s">
        <v>481</v>
      </c>
    </row>
    <row r="80" spans="1:2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n">
        <v>456.48357586</v>
      </c>
      <c r="R80" s="20" t="n">
        <v>3.67164431</v>
      </c>
      <c r="S80" s="18" t="s">
        <v>481</v>
      </c>
      <c r="T80" s="20" t="s">
        <v>481</v>
      </c>
      <c r="U80" s="18" t="s">
        <v>481</v>
      </c>
      <c r="V80" s="20" t="s">
        <v>481</v>
      </c>
    </row>
    <row r="81" spans="1:22">
      <c r="A81" s="23" t="s">
        <v>556</v>
      </c>
      <c r="B81" s="17" t="n">
        <v>8861</v>
      </c>
      <c r="C81" s="18">
        <f>(76.0/B81*100)</f>
        <v/>
      </c>
      <c r="D81" s="19" t="n">
        <v>8785</v>
      </c>
      <c r="E81" s="18" t="n">
        <v>447.31617251</v>
      </c>
      <c r="F81" s="20" t="n">
        <v>3.18462516</v>
      </c>
      <c r="G81" s="18" t="n">
        <v>449.67348285</v>
      </c>
      <c r="H81" s="20" t="n">
        <v>3.30324672</v>
      </c>
      <c r="I81" s="18" t="n">
        <v>419.51170651</v>
      </c>
      <c r="J81" s="20" t="n">
        <v>4.48633137</v>
      </c>
      <c r="K81" s="18" t="n">
        <v>402.01219464</v>
      </c>
      <c r="L81" s="20" t="n">
        <v>5.11906218</v>
      </c>
      <c r="M81" s="18" t="s">
        <v>481</v>
      </c>
      <c r="N81" s="20" t="s">
        <v>481</v>
      </c>
      <c r="O81" s="18" t="s">
        <v>481</v>
      </c>
      <c r="P81" s="20" t="s">
        <v>481</v>
      </c>
      <c r="Q81" s="18" t="s">
        <v>481</v>
      </c>
      <c r="R81" s="20" t="s">
        <v>481</v>
      </c>
      <c r="S81" s="18" t="s">
        <v>481</v>
      </c>
      <c r="T81" s="20" t="s">
        <v>481</v>
      </c>
      <c r="U81" s="18" t="n">
        <v>393.01976522</v>
      </c>
      <c r="V81" s="20" t="n">
        <v>15.25745574</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2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929</v>
      </c>
    </row>
    <row customHeight="1" ht="30" r="4" spans="1:22">
      <c r="A4" s="6" t="n"/>
      <c r="B4" s="7" t="s">
        <v>462</v>
      </c>
      <c r="C4" s="7" t="s">
        <v>463</v>
      </c>
      <c r="D4" s="8" t="s">
        <v>462</v>
      </c>
      <c r="E4" s="9" t="s">
        <v>930</v>
      </c>
      <c r="F4" s="10" t="n"/>
      <c r="G4" s="9" t="s">
        <v>931</v>
      </c>
      <c r="H4" s="10" t="n"/>
      <c r="I4" s="9" t="s">
        <v>932</v>
      </c>
      <c r="J4" s="10" t="n"/>
      <c r="K4" s="9" t="s">
        <v>933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(0.0/B7*100)</f>
        <v/>
      </c>
      <c r="D7" s="19" t="n">
        <v>14530</v>
      </c>
      <c r="E7" s="18" t="s">
        <v>481</v>
      </c>
      <c r="F7" s="20" t="s">
        <v>481</v>
      </c>
      <c r="G7" s="18" t="n">
        <v>507.89402077</v>
      </c>
      <c r="H7" s="20" t="n">
        <v>1.66342031</v>
      </c>
      <c r="I7" s="18" t="n">
        <v>524.08862489</v>
      </c>
      <c r="J7" s="20" t="n">
        <v>3.42146582</v>
      </c>
      <c r="K7" s="18" t="s">
        <v>481</v>
      </c>
      <c r="L7" s="20" t="s">
        <v>481</v>
      </c>
      <c r="M7" s="18" t="s">
        <v>481</v>
      </c>
      <c r="N7" s="20" t="s">
        <v>481</v>
      </c>
      <c r="O7" s="18" t="s">
        <v>481</v>
      </c>
      <c r="P7" s="20" t="s">
        <v>481</v>
      </c>
      <c r="Q7" s="18" t="s">
        <v>481</v>
      </c>
      <c r="R7" s="20" t="s">
        <v>481</v>
      </c>
      <c r="S7" s="18" t="s">
        <v>481</v>
      </c>
      <c r="T7" s="20" t="s">
        <v>481</v>
      </c>
      <c r="U7" s="18" t="n">
        <v>484.49795807</v>
      </c>
      <c r="V7" s="20" t="n">
        <v>14.79779746</v>
      </c>
    </row>
    <row r="8" spans="1:22">
      <c r="A8" s="15" t="s">
        <v>483</v>
      </c>
      <c r="B8" s="17" t="n">
        <v>7007</v>
      </c>
      <c r="C8" s="18">
        <f>(0.0/B8*100)</f>
        <v/>
      </c>
      <c r="D8" s="19" t="n">
        <v>7007</v>
      </c>
      <c r="E8" s="18" t="s">
        <v>481</v>
      </c>
      <c r="F8" s="20" t="s">
        <v>481</v>
      </c>
      <c r="G8" s="18" t="n">
        <v>393.98855207</v>
      </c>
      <c r="H8" s="20" t="n">
        <v>10.12221088</v>
      </c>
      <c r="I8" s="18" t="n">
        <v>497.1418928</v>
      </c>
      <c r="J8" s="20" t="n">
        <v>2.40530814</v>
      </c>
      <c r="K8" s="18" t="n">
        <v>480.29835</v>
      </c>
      <c r="L8" s="20" t="n">
        <v>66.17787266000001</v>
      </c>
      <c r="M8" s="18" t="s">
        <v>481</v>
      </c>
      <c r="N8" s="20" t="s">
        <v>481</v>
      </c>
      <c r="O8" s="18" t="s">
        <v>481</v>
      </c>
      <c r="P8" s="20" t="s">
        <v>481</v>
      </c>
      <c r="Q8" s="18" t="s">
        <v>481</v>
      </c>
      <c r="R8" s="20" t="s">
        <v>481</v>
      </c>
      <c r="S8" s="18" t="s">
        <v>481</v>
      </c>
      <c r="T8" s="20" t="s">
        <v>481</v>
      </c>
      <c r="U8" s="18" t="n">
        <v>463.3978</v>
      </c>
      <c r="V8" s="20" t="n">
        <v>19.08666911</v>
      </c>
    </row>
    <row r="9" spans="1:22">
      <c r="A9" s="15" t="s">
        <v>484</v>
      </c>
      <c r="B9" s="17" t="n">
        <v>9651</v>
      </c>
      <c r="C9" s="18">
        <f>(0.0/B9*100)</f>
        <v/>
      </c>
      <c r="D9" s="19" t="n">
        <v>9651</v>
      </c>
      <c r="E9" s="18" t="s">
        <v>481</v>
      </c>
      <c r="F9" s="20" t="s">
        <v>481</v>
      </c>
      <c r="G9" s="18" t="n">
        <v>385.02829709</v>
      </c>
      <c r="H9" s="20" t="n">
        <v>4.17952734</v>
      </c>
      <c r="I9" s="18" t="n">
        <v>514.00242437</v>
      </c>
      <c r="J9" s="20" t="n">
        <v>2.11868875</v>
      </c>
      <c r="K9" s="18" t="s">
        <v>481</v>
      </c>
      <c r="L9" s="20" t="s">
        <v>481</v>
      </c>
      <c r="M9" s="18" t="s">
        <v>481</v>
      </c>
      <c r="N9" s="20" t="s">
        <v>481</v>
      </c>
      <c r="O9" s="18" t="s">
        <v>481</v>
      </c>
      <c r="P9" s="20" t="s">
        <v>481</v>
      </c>
      <c r="Q9" s="18" t="s">
        <v>481</v>
      </c>
      <c r="R9" s="20" t="s">
        <v>481</v>
      </c>
      <c r="S9" s="18" t="s">
        <v>481</v>
      </c>
      <c r="T9" s="20" t="s">
        <v>481</v>
      </c>
      <c r="U9" s="18" t="s">
        <v>481</v>
      </c>
      <c r="V9" s="20" t="s">
        <v>481</v>
      </c>
    </row>
    <row r="10" spans="1:22">
      <c r="A10" s="15" t="s">
        <v>485</v>
      </c>
      <c r="B10" s="17" t="n">
        <v>20058</v>
      </c>
      <c r="C10" s="18">
        <f>(0.0/B10*100)</f>
        <v/>
      </c>
      <c r="D10" s="19" t="n">
        <v>20058</v>
      </c>
      <c r="E10" s="18" t="s">
        <v>481</v>
      </c>
      <c r="F10" s="20" t="s">
        <v>481</v>
      </c>
      <c r="G10" s="18" t="n">
        <v>495.70899648</v>
      </c>
      <c r="H10" s="20" t="n">
        <v>3.97332699</v>
      </c>
      <c r="I10" s="18" t="n">
        <v>532.07362649</v>
      </c>
      <c r="J10" s="20" t="n">
        <v>2.14018068</v>
      </c>
      <c r="K10" s="18" t="s">
        <v>481</v>
      </c>
      <c r="L10" s="20" t="s">
        <v>481</v>
      </c>
      <c r="M10" s="18" t="s">
        <v>481</v>
      </c>
      <c r="N10" s="20" t="s">
        <v>481</v>
      </c>
      <c r="O10" s="18" t="s">
        <v>481</v>
      </c>
      <c r="P10" s="20" t="s">
        <v>481</v>
      </c>
      <c r="Q10" s="18" t="s">
        <v>481</v>
      </c>
      <c r="R10" s="20" t="s">
        <v>481</v>
      </c>
      <c r="S10" s="18" t="s">
        <v>481</v>
      </c>
      <c r="T10" s="20" t="s">
        <v>481</v>
      </c>
      <c r="U10" s="18" t="n">
        <v>414.18993653</v>
      </c>
      <c r="V10" s="20" t="n">
        <v>20.58577927</v>
      </c>
    </row>
    <row r="11" spans="1:22">
      <c r="A11" s="15" t="s">
        <v>486</v>
      </c>
      <c r="B11" s="17" t="n">
        <v>7053</v>
      </c>
      <c r="C11" s="18">
        <f>(0.0/B11*100)</f>
        <v/>
      </c>
      <c r="D11" s="19" t="n">
        <v>7053</v>
      </c>
      <c r="E11" s="18" t="s">
        <v>481</v>
      </c>
      <c r="F11" s="20" t="s">
        <v>481</v>
      </c>
      <c r="G11" s="18" t="n">
        <v>358.15009867</v>
      </c>
      <c r="H11" s="20" t="n">
        <v>6.52172434</v>
      </c>
      <c r="I11" s="18" t="n">
        <v>452.42507707</v>
      </c>
      <c r="J11" s="20" t="n">
        <v>2.33369185</v>
      </c>
      <c r="K11" s="18" t="s">
        <v>481</v>
      </c>
      <c r="L11" s="20" t="s">
        <v>481</v>
      </c>
      <c r="M11" s="18" t="s">
        <v>481</v>
      </c>
      <c r="N11" s="20" t="s">
        <v>481</v>
      </c>
      <c r="O11" s="18" t="s">
        <v>481</v>
      </c>
      <c r="P11" s="20" t="s">
        <v>481</v>
      </c>
      <c r="Q11" s="18" t="s">
        <v>481</v>
      </c>
      <c r="R11" s="20" t="s">
        <v>481</v>
      </c>
      <c r="S11" s="18" t="s">
        <v>481</v>
      </c>
      <c r="T11" s="20" t="s">
        <v>481</v>
      </c>
      <c r="U11" s="18" t="s">
        <v>481</v>
      </c>
      <c r="V11" s="20" t="s">
        <v>481</v>
      </c>
    </row>
    <row r="12" spans="1:22">
      <c r="A12" s="15" t="s">
        <v>487</v>
      </c>
      <c r="B12" s="17" t="n">
        <v>6894</v>
      </c>
      <c r="C12" s="18">
        <f>(0.0/B12*100)</f>
        <v/>
      </c>
      <c r="D12" s="19" t="n">
        <v>6894</v>
      </c>
      <c r="E12" s="18" t="s">
        <v>481</v>
      </c>
      <c r="F12" s="20" t="s">
        <v>481</v>
      </c>
      <c r="G12" s="18" t="n">
        <v>477.70933533</v>
      </c>
      <c r="H12" s="20" t="n">
        <v>3.24891724</v>
      </c>
      <c r="I12" s="18" t="n">
        <v>510.83990834</v>
      </c>
      <c r="J12" s="20" t="n">
        <v>2.91599734</v>
      </c>
      <c r="K12" s="18" t="s">
        <v>481</v>
      </c>
      <c r="L12" s="20" t="s">
        <v>481</v>
      </c>
      <c r="M12" s="18" t="s">
        <v>481</v>
      </c>
      <c r="N12" s="20" t="s">
        <v>481</v>
      </c>
      <c r="O12" s="18" t="s">
        <v>481</v>
      </c>
      <c r="P12" s="20" t="s">
        <v>481</v>
      </c>
      <c r="Q12" s="18" t="s">
        <v>481</v>
      </c>
      <c r="R12" s="20" t="s">
        <v>481</v>
      </c>
      <c r="S12" s="18" t="s">
        <v>481</v>
      </c>
      <c r="T12" s="20" t="s">
        <v>481</v>
      </c>
      <c r="U12" s="18" t="s">
        <v>481</v>
      </c>
      <c r="V12" s="20" t="s">
        <v>481</v>
      </c>
    </row>
    <row r="13" spans="1:22">
      <c r="A13" s="15" t="s">
        <v>488</v>
      </c>
      <c r="B13" s="17" t="n">
        <v>7161</v>
      </c>
      <c r="C13" s="18">
        <f>(0.0/B13*100)</f>
        <v/>
      </c>
      <c r="D13" s="19" t="n">
        <v>7161</v>
      </c>
      <c r="E13" s="18" t="s">
        <v>481</v>
      </c>
      <c r="F13" s="20" t="s">
        <v>481</v>
      </c>
      <c r="G13" s="18" t="n">
        <v>501.85312797</v>
      </c>
      <c r="H13" s="20" t="n">
        <v>2.32997879</v>
      </c>
      <c r="I13" s="18" t="n">
        <v>514.24285621</v>
      </c>
      <c r="J13" s="20" t="n">
        <v>69.81058045</v>
      </c>
      <c r="K13" s="18" t="s">
        <v>481</v>
      </c>
      <c r="L13" s="20" t="s">
        <v>481</v>
      </c>
      <c r="M13" s="18" t="s">
        <v>481</v>
      </c>
      <c r="N13" s="20" t="s">
        <v>481</v>
      </c>
      <c r="O13" s="18" t="s">
        <v>481</v>
      </c>
      <c r="P13" s="20" t="s">
        <v>481</v>
      </c>
      <c r="Q13" s="18" t="s">
        <v>481</v>
      </c>
      <c r="R13" s="20" t="s">
        <v>481</v>
      </c>
      <c r="S13" s="18" t="s">
        <v>481</v>
      </c>
      <c r="T13" s="20" t="s">
        <v>481</v>
      </c>
      <c r="U13" s="18" t="s">
        <v>481</v>
      </c>
      <c r="V13" s="20" t="s">
        <v>481</v>
      </c>
    </row>
    <row r="14" spans="1:22">
      <c r="A14" s="15" t="s">
        <v>489</v>
      </c>
      <c r="B14" s="17" t="n">
        <v>5587</v>
      </c>
      <c r="C14" s="18">
        <f>(0.0/B14*100)</f>
        <v/>
      </c>
      <c r="D14" s="19" t="n">
        <v>5587</v>
      </c>
      <c r="E14" s="18" t="s">
        <v>481</v>
      </c>
      <c r="F14" s="20" t="s">
        <v>481</v>
      </c>
      <c r="G14" s="18" t="n">
        <v>533.7103712099999</v>
      </c>
      <c r="H14" s="20" t="n">
        <v>2.09271529</v>
      </c>
      <c r="I14" s="18" t="n">
        <v>570.28429352</v>
      </c>
      <c r="J14" s="20" t="n">
        <v>14.73408758</v>
      </c>
      <c r="K14" s="18" t="s">
        <v>481</v>
      </c>
      <c r="L14" s="20" t="s">
        <v>481</v>
      </c>
      <c r="M14" s="18" t="s">
        <v>481</v>
      </c>
      <c r="N14" s="20" t="s">
        <v>481</v>
      </c>
      <c r="O14" s="18" t="s">
        <v>481</v>
      </c>
      <c r="P14" s="20" t="s">
        <v>481</v>
      </c>
      <c r="Q14" s="18" t="s">
        <v>481</v>
      </c>
      <c r="R14" s="20" t="s">
        <v>481</v>
      </c>
      <c r="S14" s="18" t="s">
        <v>481</v>
      </c>
      <c r="T14" s="20" t="s">
        <v>481</v>
      </c>
      <c r="U14" s="18" t="s">
        <v>481</v>
      </c>
      <c r="V14" s="20" t="s">
        <v>481</v>
      </c>
    </row>
    <row r="15" spans="1:22">
      <c r="A15" s="15" t="s">
        <v>490</v>
      </c>
      <c r="B15" s="17" t="n">
        <v>5882</v>
      </c>
      <c r="C15" s="18">
        <f>(0.0/B15*100)</f>
        <v/>
      </c>
      <c r="D15" s="19" t="n">
        <v>5882</v>
      </c>
      <c r="E15" s="18" t="s">
        <v>481</v>
      </c>
      <c r="F15" s="20" t="s">
        <v>481</v>
      </c>
      <c r="G15" s="18" t="n">
        <v>530.36695327</v>
      </c>
      <c r="H15" s="20" t="n">
        <v>2.3882065</v>
      </c>
      <c r="I15" s="18" t="n">
        <v>650.70450635</v>
      </c>
      <c r="J15" s="20" t="n">
        <v>22.39374023</v>
      </c>
      <c r="K15" s="18" t="s">
        <v>481</v>
      </c>
      <c r="L15" s="20" t="s">
        <v>481</v>
      </c>
      <c r="M15" s="18" t="s">
        <v>481</v>
      </c>
      <c r="N15" s="20" t="s">
        <v>481</v>
      </c>
      <c r="O15" s="18" t="s">
        <v>481</v>
      </c>
      <c r="P15" s="20" t="s">
        <v>481</v>
      </c>
      <c r="Q15" s="18" t="s">
        <v>481</v>
      </c>
      <c r="R15" s="20" t="s">
        <v>481</v>
      </c>
      <c r="S15" s="18" t="s">
        <v>481</v>
      </c>
      <c r="T15" s="20" t="s">
        <v>481</v>
      </c>
      <c r="U15" s="18" t="s">
        <v>481</v>
      </c>
      <c r="V15" s="20" t="s">
        <v>481</v>
      </c>
    </row>
    <row r="16" spans="1:22">
      <c r="A16" s="15" t="s">
        <v>491</v>
      </c>
      <c r="B16" s="17" t="n">
        <v>6108</v>
      </c>
      <c r="C16" s="18">
        <f>(0.0/B16*100)</f>
        <v/>
      </c>
      <c r="D16" s="19" t="n">
        <v>6108</v>
      </c>
      <c r="E16" s="18" t="s">
        <v>481</v>
      </c>
      <c r="F16" s="20" t="s">
        <v>481</v>
      </c>
      <c r="G16" s="18" t="n">
        <v>395.24712473</v>
      </c>
      <c r="H16" s="20" t="n">
        <v>3.92203276</v>
      </c>
      <c r="I16" s="18" t="n">
        <v>526.67198561</v>
      </c>
      <c r="J16" s="20" t="n">
        <v>2.28607407</v>
      </c>
      <c r="K16" s="18" t="s">
        <v>481</v>
      </c>
      <c r="L16" s="20" t="s">
        <v>481</v>
      </c>
      <c r="M16" s="18" t="s">
        <v>481</v>
      </c>
      <c r="N16" s="20" t="s">
        <v>481</v>
      </c>
      <c r="O16" s="18" t="s">
        <v>481</v>
      </c>
      <c r="P16" s="20" t="s">
        <v>481</v>
      </c>
      <c r="Q16" s="18" t="s">
        <v>481</v>
      </c>
      <c r="R16" s="20" t="s">
        <v>481</v>
      </c>
      <c r="S16" s="18" t="s">
        <v>481</v>
      </c>
      <c r="T16" s="20" t="s">
        <v>481</v>
      </c>
      <c r="U16" s="18" t="s">
        <v>481</v>
      </c>
      <c r="V16" s="20" t="s">
        <v>481</v>
      </c>
    </row>
    <row r="17" spans="1:22">
      <c r="A17" s="15" t="s">
        <v>492</v>
      </c>
      <c r="B17" s="17" t="n">
        <v>6504</v>
      </c>
      <c r="C17" s="18">
        <f>(0.0/B17*100)</f>
        <v/>
      </c>
      <c r="D17" s="19" t="n">
        <v>6504</v>
      </c>
      <c r="E17" s="18" t="s">
        <v>481</v>
      </c>
      <c r="F17" s="20" t="s">
        <v>481</v>
      </c>
      <c r="G17" s="18" t="n">
        <v>508.61606947</v>
      </c>
      <c r="H17" s="20" t="n">
        <v>2.68570438</v>
      </c>
      <c r="I17" s="18" t="n">
        <v>522.3686969399999</v>
      </c>
      <c r="J17" s="20" t="n">
        <v>15.1636475</v>
      </c>
      <c r="K17" s="18" t="s">
        <v>481</v>
      </c>
      <c r="L17" s="20" t="s">
        <v>481</v>
      </c>
      <c r="M17" s="18" t="s">
        <v>481</v>
      </c>
      <c r="N17" s="20" t="s">
        <v>481</v>
      </c>
      <c r="O17" s="18" t="s">
        <v>481</v>
      </c>
      <c r="P17" s="20" t="s">
        <v>481</v>
      </c>
      <c r="Q17" s="18" t="s">
        <v>481</v>
      </c>
      <c r="R17" s="20" t="s">
        <v>481</v>
      </c>
      <c r="S17" s="18" t="s">
        <v>481</v>
      </c>
      <c r="T17" s="20" t="s">
        <v>481</v>
      </c>
      <c r="U17" s="18" t="s">
        <v>481</v>
      </c>
      <c r="V17" s="20" t="s">
        <v>481</v>
      </c>
    </row>
    <row r="18" spans="1:22">
      <c r="A18" s="15" t="s">
        <v>493</v>
      </c>
      <c r="B18" s="17" t="n">
        <v>5532</v>
      </c>
      <c r="C18" s="18">
        <f>(0.0/B18*100)</f>
        <v/>
      </c>
      <c r="D18" s="19" t="n">
        <v>5532</v>
      </c>
      <c r="E18" s="18" t="s">
        <v>481</v>
      </c>
      <c r="F18" s="20" t="s">
        <v>481</v>
      </c>
      <c r="G18" s="18" t="n">
        <v>355.85749414</v>
      </c>
      <c r="H18" s="20" t="n">
        <v>8.70561258</v>
      </c>
      <c r="I18" s="18" t="n">
        <v>459.72548278</v>
      </c>
      <c r="J18" s="20" t="n">
        <v>3.94482367</v>
      </c>
      <c r="K18" s="18" t="s">
        <v>481</v>
      </c>
      <c r="L18" s="20" t="s">
        <v>481</v>
      </c>
      <c r="M18" s="18" t="s">
        <v>481</v>
      </c>
      <c r="N18" s="20" t="s">
        <v>481</v>
      </c>
      <c r="O18" s="18" t="s">
        <v>481</v>
      </c>
      <c r="P18" s="20" t="s">
        <v>481</v>
      </c>
      <c r="Q18" s="18" t="s">
        <v>481</v>
      </c>
      <c r="R18" s="20" t="s">
        <v>481</v>
      </c>
      <c r="S18" s="18" t="s">
        <v>481</v>
      </c>
      <c r="T18" s="20" t="s">
        <v>481</v>
      </c>
      <c r="U18" s="18" t="s">
        <v>481</v>
      </c>
      <c r="V18" s="20" t="s">
        <v>481</v>
      </c>
    </row>
    <row r="19" spans="1:22">
      <c r="A19" s="15" t="s">
        <v>494</v>
      </c>
      <c r="B19" s="17" t="n">
        <v>5658</v>
      </c>
      <c r="C19" s="18">
        <f>(0.0/B19*100)</f>
        <v/>
      </c>
      <c r="D19" s="19" t="n">
        <v>5658</v>
      </c>
      <c r="E19" s="18" t="s">
        <v>481</v>
      </c>
      <c r="F19" s="20" t="s">
        <v>481</v>
      </c>
      <c r="G19" s="18" t="n">
        <v>394.4478341</v>
      </c>
      <c r="H19" s="20" t="n">
        <v>9.239656439999999</v>
      </c>
      <c r="I19" s="18" t="n">
        <v>486.10002536</v>
      </c>
      <c r="J19" s="20" t="n">
        <v>2.43004638</v>
      </c>
      <c r="K19" s="18" t="s">
        <v>481</v>
      </c>
      <c r="L19" s="20" t="s">
        <v>481</v>
      </c>
      <c r="M19" s="18" t="s">
        <v>481</v>
      </c>
      <c r="N19" s="20" t="s">
        <v>481</v>
      </c>
      <c r="O19" s="18" t="s">
        <v>481</v>
      </c>
      <c r="P19" s="20" t="s">
        <v>481</v>
      </c>
      <c r="Q19" s="18" t="s">
        <v>481</v>
      </c>
      <c r="R19" s="20" t="s">
        <v>481</v>
      </c>
      <c r="S19" s="18" t="s">
        <v>481</v>
      </c>
      <c r="T19" s="20" t="s">
        <v>481</v>
      </c>
      <c r="U19" s="18" t="s">
        <v>481</v>
      </c>
      <c r="V19" s="20" t="s">
        <v>481</v>
      </c>
    </row>
    <row r="20" spans="1:22">
      <c r="A20" s="15" t="s">
        <v>495</v>
      </c>
      <c r="B20" s="17" t="n">
        <v>3371</v>
      </c>
      <c r="C20" s="18">
        <f>(0.0/B20*100)</f>
        <v/>
      </c>
      <c r="D20" s="19" t="n">
        <v>3371</v>
      </c>
      <c r="E20" s="18" t="s">
        <v>481</v>
      </c>
      <c r="F20" s="20" t="s">
        <v>481</v>
      </c>
      <c r="G20" s="18" t="n">
        <v>473.23008609</v>
      </c>
      <c r="H20" s="20" t="n">
        <v>1.68092489</v>
      </c>
      <c r="I20" s="18" t="s">
        <v>481</v>
      </c>
      <c r="J20" s="20" t="s">
        <v>481</v>
      </c>
      <c r="K20" s="18" t="s">
        <v>481</v>
      </c>
      <c r="L20" s="20" t="s">
        <v>481</v>
      </c>
      <c r="M20" s="18" t="s">
        <v>481</v>
      </c>
      <c r="N20" s="20" t="s">
        <v>481</v>
      </c>
      <c r="O20" s="18" t="s">
        <v>481</v>
      </c>
      <c r="P20" s="20" t="s">
        <v>481</v>
      </c>
      <c r="Q20" s="18" t="s">
        <v>481</v>
      </c>
      <c r="R20" s="20" t="s">
        <v>481</v>
      </c>
      <c r="S20" s="18" t="s">
        <v>481</v>
      </c>
      <c r="T20" s="20" t="s">
        <v>481</v>
      </c>
      <c r="U20" s="18" t="s">
        <v>481</v>
      </c>
      <c r="V20" s="20" t="s">
        <v>481</v>
      </c>
    </row>
    <row r="21" spans="1:22">
      <c r="A21" s="15" t="s">
        <v>496</v>
      </c>
      <c r="B21" s="17" t="n">
        <v>5741</v>
      </c>
      <c r="C21" s="18">
        <f>(0.0/B21*100)</f>
        <v/>
      </c>
      <c r="D21" s="19" t="n">
        <v>5741</v>
      </c>
      <c r="E21" s="18" t="s">
        <v>481</v>
      </c>
      <c r="F21" s="20" t="s">
        <v>481</v>
      </c>
      <c r="G21" s="18" t="n">
        <v>498.12267153</v>
      </c>
      <c r="H21" s="20" t="n">
        <v>2.44779415</v>
      </c>
      <c r="I21" s="18" t="n">
        <v>509.9650613</v>
      </c>
      <c r="J21" s="20" t="n">
        <v>3.24694238</v>
      </c>
      <c r="K21" s="18" t="s">
        <v>481</v>
      </c>
      <c r="L21" s="20" t="s">
        <v>481</v>
      </c>
      <c r="M21" s="18" t="s">
        <v>481</v>
      </c>
      <c r="N21" s="20" t="s">
        <v>481</v>
      </c>
      <c r="O21" s="18" t="s">
        <v>481</v>
      </c>
      <c r="P21" s="20" t="s">
        <v>481</v>
      </c>
      <c r="Q21" s="18" t="s">
        <v>481</v>
      </c>
      <c r="R21" s="20" t="s">
        <v>481</v>
      </c>
      <c r="S21" s="18" t="s">
        <v>481</v>
      </c>
      <c r="T21" s="20" t="s">
        <v>481</v>
      </c>
      <c r="U21" s="18" t="s">
        <v>481</v>
      </c>
      <c r="V21" s="20" t="s">
        <v>481</v>
      </c>
    </row>
    <row r="22" spans="1:22">
      <c r="A22" s="15" t="s">
        <v>497</v>
      </c>
      <c r="B22" s="17" t="n">
        <v>6598</v>
      </c>
      <c r="C22" s="18">
        <f>(0.0/B22*100)</f>
        <v/>
      </c>
      <c r="D22" s="19" t="n">
        <v>6598</v>
      </c>
      <c r="E22" s="18" t="s">
        <v>481</v>
      </c>
      <c r="F22" s="20" t="s">
        <v>481</v>
      </c>
      <c r="G22" s="18" t="n">
        <v>445.44660477</v>
      </c>
      <c r="H22" s="20" t="n">
        <v>7.67187502</v>
      </c>
      <c r="I22" s="18" t="n">
        <v>469.14366299</v>
      </c>
      <c r="J22" s="20" t="n">
        <v>3.63152351</v>
      </c>
      <c r="K22" s="18" t="s">
        <v>481</v>
      </c>
      <c r="L22" s="20" t="s">
        <v>481</v>
      </c>
      <c r="M22" s="18" t="s">
        <v>481</v>
      </c>
      <c r="N22" s="20" t="s">
        <v>481</v>
      </c>
      <c r="O22" s="18" t="s">
        <v>481</v>
      </c>
      <c r="P22" s="20" t="s">
        <v>481</v>
      </c>
      <c r="Q22" s="18" t="s">
        <v>481</v>
      </c>
      <c r="R22" s="20" t="s">
        <v>481</v>
      </c>
      <c r="S22" s="18" t="s">
        <v>481</v>
      </c>
      <c r="T22" s="20" t="s">
        <v>481</v>
      </c>
      <c r="U22" s="18" t="s">
        <v>481</v>
      </c>
      <c r="V22" s="20" t="s">
        <v>481</v>
      </c>
    </row>
    <row r="23" spans="1:22">
      <c r="A23" s="15" t="s">
        <v>498</v>
      </c>
      <c r="B23" s="17" t="n">
        <v>11583</v>
      </c>
      <c r="C23" s="18">
        <f>(0.0/B23*100)</f>
        <v/>
      </c>
      <c r="D23" s="19" t="n">
        <v>11583</v>
      </c>
      <c r="E23" s="18" t="s">
        <v>481</v>
      </c>
      <c r="F23" s="20" t="s">
        <v>481</v>
      </c>
      <c r="G23" s="18" t="n">
        <v>371.86691439</v>
      </c>
      <c r="H23" s="20" t="n">
        <v>12.37793202</v>
      </c>
      <c r="I23" s="18" t="n">
        <v>481.74831817</v>
      </c>
      <c r="J23" s="20" t="n">
        <v>2.55661919</v>
      </c>
      <c r="K23" s="18" t="s">
        <v>481</v>
      </c>
      <c r="L23" s="20" t="s">
        <v>481</v>
      </c>
      <c r="M23" s="18" t="s">
        <v>481</v>
      </c>
      <c r="N23" s="20" t="s">
        <v>481</v>
      </c>
      <c r="O23" s="18" t="s">
        <v>481</v>
      </c>
      <c r="P23" s="20" t="s">
        <v>481</v>
      </c>
      <c r="Q23" s="18" t="s">
        <v>481</v>
      </c>
      <c r="R23" s="20" t="s">
        <v>481</v>
      </c>
      <c r="S23" s="18" t="s">
        <v>481</v>
      </c>
      <c r="T23" s="20" t="s">
        <v>481</v>
      </c>
      <c r="U23" s="18" t="s">
        <v>481</v>
      </c>
      <c r="V23" s="20" t="s">
        <v>481</v>
      </c>
    </row>
    <row r="24" spans="1:22">
      <c r="A24" s="15" t="s">
        <v>499</v>
      </c>
      <c r="B24" s="17" t="n">
        <v>6647</v>
      </c>
      <c r="C24" s="18">
        <f>(0.0/B24*100)</f>
        <v/>
      </c>
      <c r="D24" s="19" t="n">
        <v>6647</v>
      </c>
      <c r="E24" s="18" t="s">
        <v>481</v>
      </c>
      <c r="F24" s="20" t="s">
        <v>481</v>
      </c>
      <c r="G24" s="18" t="s">
        <v>481</v>
      </c>
      <c r="H24" s="20" t="s">
        <v>481</v>
      </c>
      <c r="I24" s="18" t="n">
        <v>538.3947510199999</v>
      </c>
      <c r="J24" s="20" t="n">
        <v>2.96617877</v>
      </c>
      <c r="K24" s="18" t="s">
        <v>481</v>
      </c>
      <c r="L24" s="20" t="s">
        <v>481</v>
      </c>
      <c r="M24" s="18" t="s">
        <v>481</v>
      </c>
      <c r="N24" s="20" t="s">
        <v>481</v>
      </c>
      <c r="O24" s="18" t="s">
        <v>481</v>
      </c>
      <c r="P24" s="20" t="s">
        <v>481</v>
      </c>
      <c r="Q24" s="18" t="s">
        <v>481</v>
      </c>
      <c r="R24" s="20" t="s">
        <v>481</v>
      </c>
      <c r="S24" s="18" t="s">
        <v>481</v>
      </c>
      <c r="T24" s="20" t="s">
        <v>481</v>
      </c>
      <c r="U24" s="18" t="s">
        <v>481</v>
      </c>
      <c r="V24" s="20" t="s">
        <v>481</v>
      </c>
    </row>
    <row r="25" spans="1:22">
      <c r="A25" s="15" t="s">
        <v>500</v>
      </c>
      <c r="B25" s="17" t="n">
        <v>5581</v>
      </c>
      <c r="C25" s="18">
        <f>(0.0/B25*100)</f>
        <v/>
      </c>
      <c r="D25" s="19" t="n">
        <v>5581</v>
      </c>
      <c r="E25" s="18" t="s">
        <v>481</v>
      </c>
      <c r="F25" s="20" t="s">
        <v>481</v>
      </c>
      <c r="G25" s="18" t="n">
        <v>502.90750985</v>
      </c>
      <c r="H25" s="20" t="n">
        <v>8.889469220000001</v>
      </c>
      <c r="I25" s="18" t="n">
        <v>517.0992219</v>
      </c>
      <c r="J25" s="20" t="n">
        <v>3.33686944</v>
      </c>
      <c r="K25" s="18" t="s">
        <v>481</v>
      </c>
      <c r="L25" s="20" t="s">
        <v>481</v>
      </c>
      <c r="M25" s="18" t="s">
        <v>481</v>
      </c>
      <c r="N25" s="20" t="s">
        <v>481</v>
      </c>
      <c r="O25" s="18" t="s">
        <v>481</v>
      </c>
      <c r="P25" s="20" t="s">
        <v>481</v>
      </c>
      <c r="Q25" s="18" t="s">
        <v>481</v>
      </c>
      <c r="R25" s="20" t="s">
        <v>481</v>
      </c>
      <c r="S25" s="18" t="s">
        <v>481</v>
      </c>
      <c r="T25" s="20" t="s">
        <v>481</v>
      </c>
      <c r="U25" s="18" t="s">
        <v>481</v>
      </c>
      <c r="V25" s="20" t="s">
        <v>481</v>
      </c>
    </row>
    <row r="26" spans="1:22">
      <c r="A26" s="15" t="s">
        <v>501</v>
      </c>
      <c r="B26" s="17" t="n">
        <v>4869</v>
      </c>
      <c r="C26" s="18">
        <f>(0.0/B26*100)</f>
        <v/>
      </c>
      <c r="D26" s="19" t="n">
        <v>4869</v>
      </c>
      <c r="E26" s="18" t="s">
        <v>481</v>
      </c>
      <c r="F26" s="20" t="s">
        <v>481</v>
      </c>
      <c r="G26" s="18" t="n">
        <v>488.72172263</v>
      </c>
      <c r="H26" s="20" t="n">
        <v>1.594636</v>
      </c>
      <c r="I26" s="18" t="n">
        <v>529.27359742</v>
      </c>
      <c r="J26" s="20" t="n">
        <v>8.26620904</v>
      </c>
      <c r="K26" s="18" t="s">
        <v>481</v>
      </c>
      <c r="L26" s="20" t="s">
        <v>481</v>
      </c>
      <c r="M26" s="18" t="s">
        <v>481</v>
      </c>
      <c r="N26" s="20" t="s">
        <v>481</v>
      </c>
      <c r="O26" s="18" t="s">
        <v>481</v>
      </c>
      <c r="P26" s="20" t="s">
        <v>481</v>
      </c>
      <c r="Q26" s="18" t="s">
        <v>481</v>
      </c>
      <c r="R26" s="20" t="s">
        <v>481</v>
      </c>
      <c r="S26" s="18" t="s">
        <v>481</v>
      </c>
      <c r="T26" s="20" t="s">
        <v>481</v>
      </c>
      <c r="U26" s="18" t="s">
        <v>481</v>
      </c>
      <c r="V26" s="20" t="s">
        <v>481</v>
      </c>
    </row>
    <row r="27" spans="1:22">
      <c r="A27" s="15" t="s">
        <v>502</v>
      </c>
      <c r="B27" s="17" t="n">
        <v>5299</v>
      </c>
      <c r="C27" s="18">
        <f>(0.0/B27*100)</f>
        <v/>
      </c>
      <c r="D27" s="19" t="n">
        <v>5299</v>
      </c>
      <c r="E27" s="18" t="s">
        <v>481</v>
      </c>
      <c r="F27" s="20" t="s">
        <v>481</v>
      </c>
      <c r="G27" s="18" t="n">
        <v>438.65971243</v>
      </c>
      <c r="H27" s="20" t="n">
        <v>1.61194799</v>
      </c>
      <c r="I27" s="18" t="n">
        <v>540.1537855</v>
      </c>
      <c r="J27" s="20" t="n">
        <v>1.63326772</v>
      </c>
      <c r="K27" s="18" t="s">
        <v>481</v>
      </c>
      <c r="L27" s="20" t="s">
        <v>481</v>
      </c>
      <c r="M27" s="18" t="s">
        <v>481</v>
      </c>
      <c r="N27" s="20" t="s">
        <v>481</v>
      </c>
      <c r="O27" s="18" t="s">
        <v>481</v>
      </c>
      <c r="P27" s="20" t="s">
        <v>481</v>
      </c>
      <c r="Q27" s="18" t="s">
        <v>481</v>
      </c>
      <c r="R27" s="20" t="s">
        <v>481</v>
      </c>
      <c r="S27" s="18" t="s">
        <v>481</v>
      </c>
      <c r="T27" s="20" t="s">
        <v>481</v>
      </c>
      <c r="U27" s="18" t="s">
        <v>481</v>
      </c>
      <c r="V27" s="20" t="s">
        <v>481</v>
      </c>
    </row>
    <row r="28" spans="1:22">
      <c r="A28" s="15" t="s">
        <v>503</v>
      </c>
      <c r="B28" s="17" t="n">
        <v>7568</v>
      </c>
      <c r="C28" s="18">
        <f>(0.0/B28*100)</f>
        <v/>
      </c>
      <c r="D28" s="19" t="n">
        <v>7568</v>
      </c>
      <c r="E28" s="18" t="s">
        <v>481</v>
      </c>
      <c r="F28" s="20" t="s">
        <v>481</v>
      </c>
      <c r="G28" s="18" t="n">
        <v>391.53487852</v>
      </c>
      <c r="H28" s="20" t="n">
        <v>3.4153776</v>
      </c>
      <c r="I28" s="18" t="n">
        <v>431.19452197</v>
      </c>
      <c r="J28" s="20" t="n">
        <v>2.82482937</v>
      </c>
      <c r="K28" s="18" t="s">
        <v>481</v>
      </c>
      <c r="L28" s="20" t="s">
        <v>481</v>
      </c>
      <c r="M28" s="18" t="s">
        <v>481</v>
      </c>
      <c r="N28" s="20" t="s">
        <v>481</v>
      </c>
      <c r="O28" s="18" t="s">
        <v>481</v>
      </c>
      <c r="P28" s="20" t="s">
        <v>481</v>
      </c>
      <c r="Q28" s="18" t="s">
        <v>481</v>
      </c>
      <c r="R28" s="20" t="s">
        <v>481</v>
      </c>
      <c r="S28" s="18" t="s">
        <v>481</v>
      </c>
      <c r="T28" s="20" t="s">
        <v>481</v>
      </c>
      <c r="U28" s="18" t="s">
        <v>481</v>
      </c>
      <c r="V28" s="20" t="s">
        <v>481</v>
      </c>
    </row>
    <row r="29" spans="1:22">
      <c r="A29" s="15" t="s">
        <v>504</v>
      </c>
      <c r="B29" s="17" t="n">
        <v>5385</v>
      </c>
      <c r="C29" s="18">
        <f>(0.0/B29*100)</f>
        <v/>
      </c>
      <c r="D29" s="19" t="n">
        <v>5385</v>
      </c>
      <c r="E29" s="18" t="s">
        <v>481</v>
      </c>
      <c r="F29" s="20" t="s">
        <v>481</v>
      </c>
      <c r="G29" s="18" t="n">
        <v>471.8211756</v>
      </c>
      <c r="H29" s="20" t="n">
        <v>2.62702776</v>
      </c>
      <c r="I29" s="18" t="n">
        <v>596.54407459</v>
      </c>
      <c r="J29" s="20" t="n">
        <v>2.41925078</v>
      </c>
      <c r="K29" s="18" t="s">
        <v>481</v>
      </c>
      <c r="L29" s="20" t="s">
        <v>481</v>
      </c>
      <c r="M29" s="18" t="s">
        <v>481</v>
      </c>
      <c r="N29" s="20" t="s">
        <v>481</v>
      </c>
      <c r="O29" s="18" t="s">
        <v>481</v>
      </c>
      <c r="P29" s="20" t="s">
        <v>481</v>
      </c>
      <c r="Q29" s="18" t="s">
        <v>481</v>
      </c>
      <c r="R29" s="20" t="s">
        <v>481</v>
      </c>
      <c r="S29" s="18" t="s">
        <v>481</v>
      </c>
      <c r="T29" s="20" t="s">
        <v>481</v>
      </c>
      <c r="U29" s="18" t="s">
        <v>481</v>
      </c>
      <c r="V29" s="20" t="s">
        <v>481</v>
      </c>
    </row>
    <row r="30" spans="1:22">
      <c r="A30" s="15" t="s">
        <v>505</v>
      </c>
      <c r="B30" s="17" t="n">
        <v>4520</v>
      </c>
      <c r="C30" s="18">
        <f>(0.0/B30*100)</f>
        <v/>
      </c>
      <c r="D30" s="19" t="n">
        <v>4520</v>
      </c>
      <c r="E30" s="18" t="s">
        <v>481</v>
      </c>
      <c r="F30" s="20" t="s">
        <v>481</v>
      </c>
      <c r="G30" s="18" t="n">
        <v>473.73701429</v>
      </c>
      <c r="H30" s="20" t="n">
        <v>7.01721754</v>
      </c>
      <c r="I30" s="18" t="n">
        <v>515.9187527300001</v>
      </c>
      <c r="J30" s="20" t="n">
        <v>2.4047544</v>
      </c>
      <c r="K30" s="18" t="s">
        <v>481</v>
      </c>
      <c r="L30" s="20" t="s">
        <v>481</v>
      </c>
      <c r="M30" s="18" t="s">
        <v>481</v>
      </c>
      <c r="N30" s="20" t="s">
        <v>481</v>
      </c>
      <c r="O30" s="18" t="s">
        <v>481</v>
      </c>
      <c r="P30" s="20" t="s">
        <v>481</v>
      </c>
      <c r="Q30" s="18" t="s">
        <v>481</v>
      </c>
      <c r="R30" s="20" t="s">
        <v>481</v>
      </c>
      <c r="S30" s="18" t="s">
        <v>481</v>
      </c>
      <c r="T30" s="20" t="s">
        <v>481</v>
      </c>
      <c r="U30" s="18" t="s">
        <v>481</v>
      </c>
      <c r="V30" s="20" t="s">
        <v>481</v>
      </c>
    </row>
    <row r="31" spans="1:22">
      <c r="A31" s="15" t="s">
        <v>506</v>
      </c>
      <c r="B31" s="17" t="n">
        <v>5456</v>
      </c>
      <c r="C31" s="18">
        <f>(0.0/B31*100)</f>
        <v/>
      </c>
      <c r="D31" s="19" t="n">
        <v>5456</v>
      </c>
      <c r="E31" s="18" t="s">
        <v>481</v>
      </c>
      <c r="F31" s="20" t="s">
        <v>481</v>
      </c>
      <c r="G31" s="18" t="n">
        <v>498.34109989</v>
      </c>
      <c r="H31" s="20" t="n">
        <v>2.2488036</v>
      </c>
      <c r="I31" s="18" t="n">
        <v>646.24565527</v>
      </c>
      <c r="J31" s="20" t="n">
        <v>7.93523683</v>
      </c>
      <c r="K31" s="18" t="s">
        <v>481</v>
      </c>
      <c r="L31" s="20" t="s">
        <v>481</v>
      </c>
      <c r="M31" s="18" t="s">
        <v>481</v>
      </c>
      <c r="N31" s="20" t="s">
        <v>481</v>
      </c>
      <c r="O31" s="18" t="s">
        <v>481</v>
      </c>
      <c r="P31" s="20" t="s">
        <v>481</v>
      </c>
      <c r="Q31" s="18" t="s">
        <v>481</v>
      </c>
      <c r="R31" s="20" t="s">
        <v>481</v>
      </c>
      <c r="S31" s="18" t="s">
        <v>481</v>
      </c>
      <c r="T31" s="20" t="s">
        <v>481</v>
      </c>
      <c r="U31" s="18" t="s">
        <v>481</v>
      </c>
      <c r="V31" s="20" t="s">
        <v>481</v>
      </c>
    </row>
    <row r="32" spans="1:22">
      <c r="A32" s="15" t="s">
        <v>507</v>
      </c>
      <c r="B32" s="17" t="n">
        <v>4478</v>
      </c>
      <c r="C32" s="18">
        <f>(0.0/B32*100)</f>
        <v/>
      </c>
      <c r="D32" s="19" t="n">
        <v>4478</v>
      </c>
      <c r="E32" s="18" t="s">
        <v>481</v>
      </c>
      <c r="F32" s="20" t="s">
        <v>481</v>
      </c>
      <c r="G32" s="18" t="n">
        <v>500.83870592</v>
      </c>
      <c r="H32" s="20" t="n">
        <v>2.50931103</v>
      </c>
      <c r="I32" s="18" t="n">
        <v>595.3860872</v>
      </c>
      <c r="J32" s="20" t="n">
        <v>20.38839821</v>
      </c>
      <c r="K32" s="18" t="s">
        <v>481</v>
      </c>
      <c r="L32" s="20" t="s">
        <v>481</v>
      </c>
      <c r="M32" s="18" t="s">
        <v>481</v>
      </c>
      <c r="N32" s="20" t="s">
        <v>481</v>
      </c>
      <c r="O32" s="18" t="s">
        <v>481</v>
      </c>
      <c r="P32" s="20" t="s">
        <v>481</v>
      </c>
      <c r="Q32" s="18" t="s">
        <v>481</v>
      </c>
      <c r="R32" s="20" t="s">
        <v>481</v>
      </c>
      <c r="S32" s="18" t="s">
        <v>481</v>
      </c>
      <c r="T32" s="20" t="s">
        <v>481</v>
      </c>
      <c r="U32" s="18" t="s">
        <v>481</v>
      </c>
      <c r="V32" s="20" t="s">
        <v>481</v>
      </c>
    </row>
    <row r="33" spans="1:22">
      <c r="A33" s="15" t="s">
        <v>508</v>
      </c>
      <c r="B33" s="17" t="n">
        <v>7325</v>
      </c>
      <c r="C33" s="18">
        <f>(0.0/B33*100)</f>
        <v/>
      </c>
      <c r="D33" s="19" t="n">
        <v>7325</v>
      </c>
      <c r="E33" s="18" t="s">
        <v>481</v>
      </c>
      <c r="F33" s="20" t="s">
        <v>481</v>
      </c>
      <c r="G33" s="18" t="n">
        <v>427.58958533</v>
      </c>
      <c r="H33" s="20" t="n">
        <v>2.49978426</v>
      </c>
      <c r="I33" s="18" t="n">
        <v>540.0921832400001</v>
      </c>
      <c r="J33" s="20" t="n">
        <v>2.18219988</v>
      </c>
      <c r="K33" s="18" t="s">
        <v>481</v>
      </c>
      <c r="L33" s="20" t="s">
        <v>481</v>
      </c>
      <c r="M33" s="18" t="s">
        <v>481</v>
      </c>
      <c r="N33" s="20" t="s">
        <v>481</v>
      </c>
      <c r="O33" s="18" t="s">
        <v>481</v>
      </c>
      <c r="P33" s="20" t="s">
        <v>481</v>
      </c>
      <c r="Q33" s="18" t="s">
        <v>481</v>
      </c>
      <c r="R33" s="20" t="s">
        <v>481</v>
      </c>
      <c r="S33" s="18" t="s">
        <v>481</v>
      </c>
      <c r="T33" s="20" t="s">
        <v>481</v>
      </c>
      <c r="U33" s="18" t="s">
        <v>481</v>
      </c>
      <c r="V33" s="20" t="s">
        <v>481</v>
      </c>
    </row>
    <row r="34" spans="1:22">
      <c r="A34" s="15" t="s">
        <v>509</v>
      </c>
      <c r="B34" s="17" t="n">
        <v>6350</v>
      </c>
      <c r="C34" s="18">
        <f>(0.0/B34*100)</f>
        <v/>
      </c>
      <c r="D34" s="19" t="n">
        <v>6350</v>
      </c>
      <c r="E34" s="18" t="s">
        <v>481</v>
      </c>
      <c r="F34" s="20" t="s">
        <v>481</v>
      </c>
      <c r="G34" s="18" t="n">
        <v>434.76967626</v>
      </c>
      <c r="H34" s="20" t="n">
        <v>3.57717483</v>
      </c>
      <c r="I34" s="18" t="n">
        <v>484.20642564</v>
      </c>
      <c r="J34" s="20" t="n">
        <v>2.96177644</v>
      </c>
      <c r="K34" s="18" t="s">
        <v>481</v>
      </c>
      <c r="L34" s="20" t="s">
        <v>481</v>
      </c>
      <c r="M34" s="18" t="s">
        <v>481</v>
      </c>
      <c r="N34" s="20" t="s">
        <v>481</v>
      </c>
      <c r="O34" s="18" t="s">
        <v>481</v>
      </c>
      <c r="P34" s="20" t="s">
        <v>481</v>
      </c>
      <c r="Q34" s="18" t="s">
        <v>481</v>
      </c>
      <c r="R34" s="20" t="s">
        <v>481</v>
      </c>
      <c r="S34" s="18" t="s">
        <v>481</v>
      </c>
      <c r="T34" s="20" t="s">
        <v>481</v>
      </c>
      <c r="U34" s="18" t="s">
        <v>481</v>
      </c>
      <c r="V34" s="20" t="s">
        <v>481</v>
      </c>
    </row>
    <row r="35" spans="1:22">
      <c r="A35" s="15" t="s">
        <v>510</v>
      </c>
      <c r="B35" s="17" t="n">
        <v>6406</v>
      </c>
      <c r="C35" s="18">
        <f>(0.0/B35*100)</f>
        <v/>
      </c>
      <c r="D35" s="19" t="n">
        <v>6406</v>
      </c>
      <c r="E35" s="18" t="s">
        <v>481</v>
      </c>
      <c r="F35" s="20" t="s">
        <v>481</v>
      </c>
      <c r="G35" s="18" t="n">
        <v>444.37917892</v>
      </c>
      <c r="H35" s="20" t="n">
        <v>10.35971506</v>
      </c>
      <c r="I35" s="18" t="n">
        <v>516.5532907</v>
      </c>
      <c r="J35" s="20" t="n">
        <v>1.20358366</v>
      </c>
      <c r="K35" s="18" t="s">
        <v>481</v>
      </c>
      <c r="L35" s="20" t="s">
        <v>481</v>
      </c>
      <c r="M35" s="18" t="s">
        <v>481</v>
      </c>
      <c r="N35" s="20" t="s">
        <v>481</v>
      </c>
      <c r="O35" s="18" t="s">
        <v>481</v>
      </c>
      <c r="P35" s="20" t="s">
        <v>481</v>
      </c>
      <c r="Q35" s="18" t="s">
        <v>481</v>
      </c>
      <c r="R35" s="20" t="s">
        <v>481</v>
      </c>
      <c r="S35" s="18" t="s">
        <v>481</v>
      </c>
      <c r="T35" s="20" t="s">
        <v>481</v>
      </c>
      <c r="U35" s="18" t="s">
        <v>481</v>
      </c>
      <c r="V35" s="20" t="s">
        <v>481</v>
      </c>
    </row>
    <row r="36" spans="1:22">
      <c r="A36" s="15" t="s">
        <v>511</v>
      </c>
      <c r="B36" s="17" t="n">
        <v>6736</v>
      </c>
      <c r="C36" s="18">
        <f>(0.0/B36*100)</f>
        <v/>
      </c>
      <c r="D36" s="19" t="n">
        <v>6736</v>
      </c>
      <c r="E36" s="18" t="s">
        <v>481</v>
      </c>
      <c r="F36" s="20" t="s">
        <v>481</v>
      </c>
      <c r="G36" s="18" t="n">
        <v>492.72232801</v>
      </c>
      <c r="H36" s="20" t="n">
        <v>2.06567204</v>
      </c>
      <c r="I36" s="18" t="n">
        <v>563.98520722</v>
      </c>
      <c r="J36" s="20" t="n">
        <v>27.1983386</v>
      </c>
      <c r="K36" s="18" t="s">
        <v>481</v>
      </c>
      <c r="L36" s="20" t="s">
        <v>481</v>
      </c>
      <c r="M36" s="18" t="s">
        <v>481</v>
      </c>
      <c r="N36" s="20" t="s">
        <v>481</v>
      </c>
      <c r="O36" s="18" t="s">
        <v>481</v>
      </c>
      <c r="P36" s="20" t="s">
        <v>481</v>
      </c>
      <c r="Q36" s="18" t="s">
        <v>481</v>
      </c>
      <c r="R36" s="20" t="s">
        <v>481</v>
      </c>
      <c r="S36" s="18" t="s">
        <v>481</v>
      </c>
      <c r="T36" s="20" t="s">
        <v>481</v>
      </c>
      <c r="U36" s="18" t="s">
        <v>481</v>
      </c>
      <c r="V36" s="20" t="s">
        <v>481</v>
      </c>
    </row>
    <row r="37" spans="1:22">
      <c r="A37" s="15" t="s">
        <v>512</v>
      </c>
      <c r="B37" s="17" t="n">
        <v>5458</v>
      </c>
      <c r="C37" s="18">
        <f>(0.0/B37*100)</f>
        <v/>
      </c>
      <c r="D37" s="19" t="n">
        <v>5458</v>
      </c>
      <c r="E37" s="18" t="s">
        <v>481</v>
      </c>
      <c r="F37" s="20" t="s">
        <v>481</v>
      </c>
      <c r="G37" s="18" t="n">
        <v>491.23409951</v>
      </c>
      <c r="H37" s="20" t="n">
        <v>3.43411701</v>
      </c>
      <c r="I37" s="18" t="n">
        <v>607.15925709</v>
      </c>
      <c r="J37" s="20" t="n">
        <v>20.39057334</v>
      </c>
      <c r="K37" s="18" t="s">
        <v>481</v>
      </c>
      <c r="L37" s="20" t="s">
        <v>481</v>
      </c>
      <c r="M37" s="18" t="s">
        <v>481</v>
      </c>
      <c r="N37" s="20" t="s">
        <v>481</v>
      </c>
      <c r="O37" s="18" t="s">
        <v>481</v>
      </c>
      <c r="P37" s="20" t="s">
        <v>481</v>
      </c>
      <c r="Q37" s="18" t="s">
        <v>481</v>
      </c>
      <c r="R37" s="20" t="s">
        <v>481</v>
      </c>
      <c r="S37" s="18" t="s">
        <v>481</v>
      </c>
      <c r="T37" s="20" t="s">
        <v>481</v>
      </c>
      <c r="U37" s="18" t="s">
        <v>481</v>
      </c>
      <c r="V37" s="20" t="s">
        <v>481</v>
      </c>
    </row>
    <row r="38" spans="1:22">
      <c r="A38" s="15" t="s">
        <v>513</v>
      </c>
      <c r="B38" s="17" t="n">
        <v>5860</v>
      </c>
      <c r="C38" s="18">
        <f>(0.0/B38*100)</f>
        <v/>
      </c>
      <c r="D38" s="19" t="n">
        <v>5860</v>
      </c>
      <c r="E38" s="18" t="s">
        <v>481</v>
      </c>
      <c r="F38" s="20" t="s">
        <v>481</v>
      </c>
      <c r="G38" s="18" t="n">
        <v>485.97059644</v>
      </c>
      <c r="H38" s="20" t="n">
        <v>3.12093235</v>
      </c>
      <c r="I38" s="18" t="n">
        <v>574.59552619</v>
      </c>
      <c r="J38" s="20" t="n">
        <v>4.29952073</v>
      </c>
      <c r="K38" s="18" t="s">
        <v>481</v>
      </c>
      <c r="L38" s="20" t="s">
        <v>481</v>
      </c>
      <c r="M38" s="18" t="s">
        <v>481</v>
      </c>
      <c r="N38" s="20" t="s">
        <v>481</v>
      </c>
      <c r="O38" s="18" t="s">
        <v>481</v>
      </c>
      <c r="P38" s="20" t="s">
        <v>481</v>
      </c>
      <c r="Q38" s="18" t="s">
        <v>481</v>
      </c>
      <c r="R38" s="20" t="s">
        <v>481</v>
      </c>
      <c r="S38" s="18" t="s">
        <v>481</v>
      </c>
      <c r="T38" s="20" t="s">
        <v>481</v>
      </c>
      <c r="U38" s="18" t="n">
        <v>371.32946851</v>
      </c>
      <c r="V38" s="20" t="n">
        <v>15.61577705</v>
      </c>
    </row>
    <row r="39" spans="1:22">
      <c r="A39" s="15" t="s">
        <v>514</v>
      </c>
      <c r="B39" s="17" t="n">
        <v>5895</v>
      </c>
      <c r="C39" s="18">
        <f>(0.0/B39*100)</f>
        <v/>
      </c>
      <c r="D39" s="19" t="n">
        <v>5895</v>
      </c>
      <c r="E39" s="18" t="s">
        <v>481</v>
      </c>
      <c r="F39" s="20" t="s">
        <v>481</v>
      </c>
      <c r="G39" s="18" t="n">
        <v>334.53283407</v>
      </c>
      <c r="H39" s="20" t="n">
        <v>9.20144125</v>
      </c>
      <c r="I39" s="18" t="n">
        <v>428.51725374</v>
      </c>
      <c r="J39" s="20" t="n">
        <v>3.98250958</v>
      </c>
      <c r="K39" s="18" t="s">
        <v>481</v>
      </c>
      <c r="L39" s="20" t="s">
        <v>481</v>
      </c>
      <c r="M39" s="18" t="s">
        <v>481</v>
      </c>
      <c r="N39" s="20" t="s">
        <v>481</v>
      </c>
      <c r="O39" s="18" t="s">
        <v>481</v>
      </c>
      <c r="P39" s="20" t="s">
        <v>481</v>
      </c>
      <c r="Q39" s="18" t="s">
        <v>481</v>
      </c>
      <c r="R39" s="20" t="s">
        <v>481</v>
      </c>
      <c r="S39" s="18" t="s">
        <v>481</v>
      </c>
      <c r="T39" s="20" t="s">
        <v>481</v>
      </c>
      <c r="U39" s="18" t="s">
        <v>481</v>
      </c>
      <c r="V39" s="20" t="s">
        <v>481</v>
      </c>
    </row>
    <row r="40" spans="1:22">
      <c r="A40" s="15" t="s">
        <v>515</v>
      </c>
      <c r="B40" s="17" t="n">
        <v>14157</v>
      </c>
      <c r="C40" s="18">
        <f>(0.0/B40*100)</f>
        <v/>
      </c>
      <c r="D40" s="19" t="n">
        <v>14157</v>
      </c>
      <c r="E40" s="18" t="s">
        <v>481</v>
      </c>
      <c r="F40" s="20" t="s">
        <v>481</v>
      </c>
      <c r="G40" s="18" t="n">
        <v>450.48344967</v>
      </c>
      <c r="H40" s="20" t="n">
        <v>11.87063297</v>
      </c>
      <c r="I40" s="18" t="n">
        <v>509.34856868</v>
      </c>
      <c r="J40" s="20" t="n">
        <v>2.56485236</v>
      </c>
      <c r="K40" s="18" t="s">
        <v>481</v>
      </c>
      <c r="L40" s="20" t="s">
        <v>481</v>
      </c>
      <c r="M40" s="18" t="s">
        <v>481</v>
      </c>
      <c r="N40" s="20" t="s">
        <v>481</v>
      </c>
      <c r="O40" s="18" t="s">
        <v>481</v>
      </c>
      <c r="P40" s="20" t="s">
        <v>481</v>
      </c>
      <c r="Q40" s="18" t="s">
        <v>481</v>
      </c>
      <c r="R40" s="20" t="s">
        <v>481</v>
      </c>
      <c r="S40" s="18" t="s">
        <v>481</v>
      </c>
      <c r="T40" s="20" t="s">
        <v>481</v>
      </c>
      <c r="U40" s="18" t="s">
        <v>481</v>
      </c>
      <c r="V40" s="20" t="s">
        <v>481</v>
      </c>
    </row>
    <row r="41" spans="1:22">
      <c r="A41" s="15" t="s">
        <v>516</v>
      </c>
      <c r="B41" s="17" t="n">
        <v>5712</v>
      </c>
      <c r="C41" s="18">
        <f>(0.0/B41*100)</f>
        <v/>
      </c>
      <c r="D41" s="19" t="n">
        <v>5712</v>
      </c>
      <c r="E41" s="18" t="s">
        <v>481</v>
      </c>
      <c r="F41" s="20" t="s">
        <v>481</v>
      </c>
      <c r="G41" s="18" t="n">
        <v>417.17215105</v>
      </c>
      <c r="H41" s="20" t="n">
        <v>5.9661605</v>
      </c>
      <c r="I41" s="18" t="n">
        <v>505.17542378</v>
      </c>
      <c r="J41" s="20" t="n">
        <v>2.89555278</v>
      </c>
      <c r="K41" s="18" t="s">
        <v>481</v>
      </c>
      <c r="L41" s="20" t="s">
        <v>481</v>
      </c>
      <c r="M41" s="18" t="s">
        <v>481</v>
      </c>
      <c r="N41" s="20" t="s">
        <v>481</v>
      </c>
      <c r="O41" s="18" t="s">
        <v>481</v>
      </c>
      <c r="P41" s="20" t="s">
        <v>481</v>
      </c>
      <c r="Q41" s="18" t="s">
        <v>481</v>
      </c>
      <c r="R41" s="20" t="s">
        <v>481</v>
      </c>
      <c r="S41" s="18" t="s">
        <v>481</v>
      </c>
      <c r="T41" s="20" t="s">
        <v>481</v>
      </c>
      <c r="U41" s="18" t="s">
        <v>481</v>
      </c>
      <c r="V41" s="20" t="s">
        <v>481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s">
        <v>481</v>
      </c>
      <c r="F44" s="20" t="s">
        <v>481</v>
      </c>
      <c r="G44" s="18" t="n">
        <v>416.75420715</v>
      </c>
      <c r="H44" s="20" t="n">
        <v>3.94187242</v>
      </c>
      <c r="I44" s="18" t="n">
        <v>433.37664276</v>
      </c>
      <c r="J44" s="20" t="n">
        <v>4.63309721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s">
        <v>481</v>
      </c>
      <c r="F45" s="20" t="s">
        <v>481</v>
      </c>
      <c r="G45" s="18" t="n">
        <v>358.620431</v>
      </c>
      <c r="H45" s="20" t="n">
        <v>1.86227108</v>
      </c>
      <c r="I45" s="18" t="n">
        <v>432.74368733</v>
      </c>
      <c r="J45" s="20" t="n">
        <v>5.87796106</v>
      </c>
      <c r="K45" s="18" t="s">
        <v>481</v>
      </c>
      <c r="L45" s="20" t="s">
        <v>481</v>
      </c>
      <c r="M45" s="18" t="s">
        <v>481</v>
      </c>
      <c r="N45" s="20" t="s">
        <v>481</v>
      </c>
      <c r="O45" s="18" t="s">
        <v>481</v>
      </c>
      <c r="P45" s="20" t="s">
        <v>481</v>
      </c>
      <c r="Q45" s="18" t="s">
        <v>481</v>
      </c>
      <c r="R45" s="20" t="s">
        <v>481</v>
      </c>
      <c r="S45" s="18" t="s">
        <v>481</v>
      </c>
      <c r="T45" s="20" t="s">
        <v>481</v>
      </c>
      <c r="U45" s="18" t="s">
        <v>481</v>
      </c>
      <c r="V45" s="20" t="s">
        <v>481</v>
      </c>
    </row>
    <row r="46" spans="1:22">
      <c r="A46" s="15" t="s">
        <v>521</v>
      </c>
      <c r="B46" s="17" t="n">
        <v>23141</v>
      </c>
      <c r="C46" s="18">
        <f>(0.0/B46*100)</f>
        <v/>
      </c>
      <c r="D46" s="19" t="n">
        <v>23141</v>
      </c>
      <c r="E46" s="18" t="s">
        <v>481</v>
      </c>
      <c r="F46" s="20" t="s">
        <v>481</v>
      </c>
      <c r="G46" s="18" t="n">
        <v>336.77896121</v>
      </c>
      <c r="H46" s="20" t="n">
        <v>2.47611021</v>
      </c>
      <c r="I46" s="18" t="n">
        <v>419.05555087</v>
      </c>
      <c r="J46" s="20" t="n">
        <v>2.44046215</v>
      </c>
      <c r="K46" s="18" t="s">
        <v>481</v>
      </c>
      <c r="L46" s="20" t="s">
        <v>481</v>
      </c>
      <c r="M46" s="18" t="s">
        <v>481</v>
      </c>
      <c r="N46" s="20" t="s">
        <v>481</v>
      </c>
      <c r="O46" s="18" t="s">
        <v>481</v>
      </c>
      <c r="P46" s="20" t="s">
        <v>481</v>
      </c>
      <c r="Q46" s="18" t="s">
        <v>481</v>
      </c>
      <c r="R46" s="20" t="s">
        <v>481</v>
      </c>
      <c r="S46" s="18" t="s">
        <v>481</v>
      </c>
      <c r="T46" s="20" t="s">
        <v>481</v>
      </c>
      <c r="U46" s="18" t="s">
        <v>481</v>
      </c>
      <c r="V46" s="20" t="s">
        <v>481</v>
      </c>
    </row>
    <row r="47" spans="1:22">
      <c r="A47" s="15" t="s">
        <v>522</v>
      </c>
      <c r="B47" s="17" t="n">
        <v>5928</v>
      </c>
      <c r="C47" s="18">
        <f>(0.0/B47*100)</f>
        <v/>
      </c>
      <c r="D47" s="19" t="n">
        <v>5928</v>
      </c>
      <c r="E47" s="18" t="s">
        <v>481</v>
      </c>
      <c r="F47" s="20" t="s">
        <v>481</v>
      </c>
      <c r="G47" s="18" t="n">
        <v>330.99322939</v>
      </c>
      <c r="H47" s="20" t="n">
        <v>11.14425104</v>
      </c>
      <c r="I47" s="18" t="n">
        <v>449.41216193</v>
      </c>
      <c r="J47" s="20" t="n">
        <v>4.28334147</v>
      </c>
      <c r="K47" s="18" t="s">
        <v>481</v>
      </c>
      <c r="L47" s="20" t="s">
        <v>481</v>
      </c>
      <c r="M47" s="18" t="s">
        <v>481</v>
      </c>
      <c r="N47" s="20" t="s">
        <v>481</v>
      </c>
      <c r="O47" s="18" t="s">
        <v>481</v>
      </c>
      <c r="P47" s="20" t="s">
        <v>481</v>
      </c>
      <c r="Q47" s="18" t="s">
        <v>481</v>
      </c>
      <c r="R47" s="20" t="s">
        <v>481</v>
      </c>
      <c r="S47" s="18" t="s">
        <v>481</v>
      </c>
      <c r="T47" s="20" t="s">
        <v>481</v>
      </c>
      <c r="U47" s="18" t="s">
        <v>481</v>
      </c>
      <c r="V47" s="20" t="s">
        <v>481</v>
      </c>
    </row>
    <row r="48" spans="1:22">
      <c r="A48" s="15" t="s">
        <v>523</v>
      </c>
      <c r="B48" s="17" t="n">
        <v>9841</v>
      </c>
      <c r="C48" s="18">
        <f>(0.0/B48*100)</f>
        <v/>
      </c>
      <c r="D48" s="19" t="n">
        <v>9841</v>
      </c>
      <c r="E48" s="18" t="s">
        <v>481</v>
      </c>
      <c r="F48" s="20" t="s">
        <v>481</v>
      </c>
      <c r="G48" s="18" t="n">
        <v>486.31707449</v>
      </c>
      <c r="H48" s="20" t="n">
        <v>4.36074686</v>
      </c>
      <c r="I48" s="18" t="n">
        <v>571.45479046</v>
      </c>
      <c r="J48" s="20" t="n">
        <v>7.15603861</v>
      </c>
      <c r="K48" s="18" t="s">
        <v>481</v>
      </c>
      <c r="L48" s="20" t="s">
        <v>481</v>
      </c>
      <c r="M48" s="18" t="s">
        <v>481</v>
      </c>
      <c r="N48" s="20" t="s">
        <v>481</v>
      </c>
      <c r="O48" s="18" t="s">
        <v>481</v>
      </c>
      <c r="P48" s="20" t="s">
        <v>481</v>
      </c>
      <c r="Q48" s="18" t="s">
        <v>481</v>
      </c>
      <c r="R48" s="20" t="s">
        <v>481</v>
      </c>
      <c r="S48" s="18" t="s">
        <v>481</v>
      </c>
      <c r="T48" s="20" t="s">
        <v>481</v>
      </c>
      <c r="U48" s="18" t="s">
        <v>481</v>
      </c>
      <c r="V48" s="20" t="s">
        <v>481</v>
      </c>
    </row>
    <row r="49" spans="1:22">
      <c r="A49" s="15" t="s">
        <v>524</v>
      </c>
      <c r="B49" s="17" t="n">
        <v>6349</v>
      </c>
      <c r="C49" s="18">
        <f>(0.0/B49*100)</f>
        <v/>
      </c>
      <c r="D49" s="19" t="n">
        <v>6349</v>
      </c>
      <c r="E49" s="18" t="s">
        <v>481</v>
      </c>
      <c r="F49" s="20" t="s">
        <v>481</v>
      </c>
      <c r="G49" s="18" t="n">
        <v>409.77425645</v>
      </c>
      <c r="H49" s="20" t="n">
        <v>3.64916563</v>
      </c>
      <c r="I49" s="18" t="n">
        <v>446.38814</v>
      </c>
      <c r="J49" s="20" t="n">
        <v>3.11606606</v>
      </c>
      <c r="K49" s="18" t="s">
        <v>481</v>
      </c>
      <c r="L49" s="20" t="s">
        <v>481</v>
      </c>
      <c r="M49" s="18" t="s">
        <v>481</v>
      </c>
      <c r="N49" s="20" t="s">
        <v>481</v>
      </c>
      <c r="O49" s="18" t="s">
        <v>481</v>
      </c>
      <c r="P49" s="20" t="s">
        <v>481</v>
      </c>
      <c r="Q49" s="18" t="s">
        <v>481</v>
      </c>
      <c r="R49" s="20" t="s">
        <v>481</v>
      </c>
      <c r="S49" s="18" t="s">
        <v>481</v>
      </c>
      <c r="T49" s="20" t="s">
        <v>481</v>
      </c>
      <c r="U49" s="18" t="s">
        <v>481</v>
      </c>
      <c r="V49" s="20" t="s">
        <v>481</v>
      </c>
    </row>
    <row r="50" spans="1:22">
      <c r="A50" s="15" t="s">
        <v>525</v>
      </c>
      <c r="B50" s="17" t="n">
        <v>11795</v>
      </c>
      <c r="C50" s="18">
        <f>(0.0/B50*100)</f>
        <v/>
      </c>
      <c r="D50" s="19" t="n">
        <v>11795</v>
      </c>
      <c r="E50" s="18" t="s">
        <v>481</v>
      </c>
      <c r="F50" s="20" t="s">
        <v>481</v>
      </c>
      <c r="G50" s="18" t="n">
        <v>377.84929703</v>
      </c>
      <c r="H50" s="20" t="n">
        <v>2.77522401</v>
      </c>
      <c r="I50" s="18" t="n">
        <v>441.2998393</v>
      </c>
      <c r="J50" s="20" t="n">
        <v>2.61499615</v>
      </c>
      <c r="K50" s="18" t="s">
        <v>481</v>
      </c>
      <c r="L50" s="20" t="s">
        <v>481</v>
      </c>
      <c r="M50" s="18" t="s">
        <v>481</v>
      </c>
      <c r="N50" s="20" t="s">
        <v>481</v>
      </c>
      <c r="O50" s="18" t="s">
        <v>481</v>
      </c>
      <c r="P50" s="20" t="s">
        <v>481</v>
      </c>
      <c r="Q50" s="18" t="s">
        <v>481</v>
      </c>
      <c r="R50" s="20" t="s">
        <v>481</v>
      </c>
      <c r="S50" s="18" t="s">
        <v>481</v>
      </c>
      <c r="T50" s="20" t="s">
        <v>481</v>
      </c>
      <c r="U50" s="18" t="s">
        <v>481</v>
      </c>
      <c r="V50" s="20" t="s">
        <v>481</v>
      </c>
    </row>
    <row r="51" spans="1:22">
      <c r="A51" s="15" t="s">
        <v>526</v>
      </c>
      <c r="B51" s="17" t="n">
        <v>6866</v>
      </c>
      <c r="C51" s="18">
        <f>(0.0/B51*100)</f>
        <v/>
      </c>
      <c r="D51" s="19" t="n">
        <v>6866</v>
      </c>
      <c r="E51" s="18" t="s">
        <v>481</v>
      </c>
      <c r="F51" s="20" t="s">
        <v>481</v>
      </c>
      <c r="G51" s="18" t="n">
        <v>399.12938855</v>
      </c>
      <c r="H51" s="20" t="n">
        <v>2.2079524</v>
      </c>
      <c r="I51" s="18" t="n">
        <v>442.91734549</v>
      </c>
      <c r="J51" s="20" t="n">
        <v>2.38018169</v>
      </c>
      <c r="K51" s="18" t="s">
        <v>481</v>
      </c>
      <c r="L51" s="20" t="s">
        <v>481</v>
      </c>
      <c r="M51" s="18" t="s">
        <v>481</v>
      </c>
      <c r="N51" s="20" t="s">
        <v>481</v>
      </c>
      <c r="O51" s="18" t="s">
        <v>481</v>
      </c>
      <c r="P51" s="20" t="s">
        <v>481</v>
      </c>
      <c r="Q51" s="18" t="s">
        <v>481</v>
      </c>
      <c r="R51" s="20" t="s">
        <v>481</v>
      </c>
      <c r="S51" s="18" t="s">
        <v>481</v>
      </c>
      <c r="T51" s="20" t="s">
        <v>481</v>
      </c>
      <c r="U51" s="18" t="s">
        <v>481</v>
      </c>
      <c r="V51" s="20" t="s">
        <v>481</v>
      </c>
    </row>
    <row r="52" spans="1:22">
      <c r="A52" s="15" t="s">
        <v>527</v>
      </c>
      <c r="B52" s="17" t="n">
        <v>5809</v>
      </c>
      <c r="C52" s="18">
        <f>(0.0/B52*100)</f>
        <v/>
      </c>
      <c r="D52" s="19" t="n">
        <v>5809</v>
      </c>
      <c r="E52" s="18" t="s">
        <v>481</v>
      </c>
      <c r="F52" s="20" t="s">
        <v>481</v>
      </c>
      <c r="G52" s="18" t="n">
        <v>363.67352439</v>
      </c>
      <c r="H52" s="20" t="n">
        <v>17.96633029</v>
      </c>
      <c r="I52" s="18" t="n">
        <v>475.63196699</v>
      </c>
      <c r="J52" s="20" t="n">
        <v>2.46023312</v>
      </c>
      <c r="K52" s="18" t="s">
        <v>481</v>
      </c>
      <c r="L52" s="20" t="s">
        <v>481</v>
      </c>
      <c r="M52" s="18" t="s">
        <v>481</v>
      </c>
      <c r="N52" s="20" t="s">
        <v>481</v>
      </c>
      <c r="O52" s="18" t="s">
        <v>481</v>
      </c>
      <c r="P52" s="20" t="s">
        <v>481</v>
      </c>
      <c r="Q52" s="18" t="s">
        <v>481</v>
      </c>
      <c r="R52" s="20" t="s">
        <v>481</v>
      </c>
      <c r="S52" s="18" t="s">
        <v>481</v>
      </c>
      <c r="T52" s="20" t="s">
        <v>481</v>
      </c>
      <c r="U52" s="18" t="s">
        <v>481</v>
      </c>
      <c r="V52" s="20" t="s">
        <v>481</v>
      </c>
    </row>
    <row r="53" spans="1:22">
      <c r="A53" s="15" t="s">
        <v>528</v>
      </c>
      <c r="B53" s="17" t="n">
        <v>5571</v>
      </c>
      <c r="C53" s="18">
        <f>(0.0/B53*100)</f>
        <v/>
      </c>
      <c r="D53" s="19" t="n">
        <v>5571</v>
      </c>
      <c r="E53" s="18" t="s">
        <v>481</v>
      </c>
      <c r="F53" s="20" t="s">
        <v>481</v>
      </c>
      <c r="G53" s="18" t="n">
        <v>368.74832369</v>
      </c>
      <c r="H53" s="20" t="n">
        <v>4.3866091</v>
      </c>
      <c r="I53" s="18" t="n">
        <v>436.74316105</v>
      </c>
      <c r="J53" s="20" t="n">
        <v>1.37782666</v>
      </c>
      <c r="K53" s="18" t="s">
        <v>481</v>
      </c>
      <c r="L53" s="20" t="s">
        <v>481</v>
      </c>
      <c r="M53" s="18" t="s">
        <v>481</v>
      </c>
      <c r="N53" s="20" t="s">
        <v>481</v>
      </c>
      <c r="O53" s="18" t="s">
        <v>481</v>
      </c>
      <c r="P53" s="20" t="s">
        <v>481</v>
      </c>
      <c r="Q53" s="18" t="s">
        <v>481</v>
      </c>
      <c r="R53" s="20" t="s">
        <v>481</v>
      </c>
      <c r="S53" s="18" t="s">
        <v>481</v>
      </c>
      <c r="T53" s="20" t="s">
        <v>481</v>
      </c>
      <c r="U53" s="18" t="s">
        <v>481</v>
      </c>
      <c r="V53" s="20" t="s">
        <v>481</v>
      </c>
    </row>
    <row r="54" spans="1:22">
      <c r="A54" s="15" t="s">
        <v>529</v>
      </c>
      <c r="B54" s="17" t="n">
        <v>4740</v>
      </c>
      <c r="C54" s="18">
        <f>(0.0/B54*100)</f>
        <v/>
      </c>
      <c r="D54" s="19" t="n">
        <v>4740</v>
      </c>
      <c r="E54" s="18" t="s">
        <v>481</v>
      </c>
      <c r="F54" s="20" t="s">
        <v>481</v>
      </c>
      <c r="G54" s="18" t="n">
        <v>278.50168409</v>
      </c>
      <c r="H54" s="20" t="n">
        <v>2.82897662</v>
      </c>
      <c r="I54" s="18" t="n">
        <v>345.66089443</v>
      </c>
      <c r="J54" s="20" t="n">
        <v>2.8178361</v>
      </c>
      <c r="K54" s="18" t="s">
        <v>481</v>
      </c>
      <c r="L54" s="20" t="s">
        <v>481</v>
      </c>
      <c r="M54" s="18" t="s">
        <v>481</v>
      </c>
      <c r="N54" s="20" t="s">
        <v>481</v>
      </c>
      <c r="O54" s="18" t="s">
        <v>481</v>
      </c>
      <c r="P54" s="20" t="s">
        <v>481</v>
      </c>
      <c r="Q54" s="18" t="s">
        <v>481</v>
      </c>
      <c r="R54" s="20" t="s">
        <v>481</v>
      </c>
      <c r="S54" s="18" t="s">
        <v>481</v>
      </c>
      <c r="T54" s="20" t="s">
        <v>481</v>
      </c>
      <c r="U54" s="18" t="s">
        <v>481</v>
      </c>
      <c r="V54" s="20" t="s">
        <v>481</v>
      </c>
    </row>
    <row r="55" spans="1:22">
      <c r="A55" s="15" t="s">
        <v>530</v>
      </c>
      <c r="B55" s="17" t="n">
        <v>5316</v>
      </c>
      <c r="C55" s="18">
        <f>(0.0/B55*100)</f>
        <v/>
      </c>
      <c r="D55" s="19" t="n">
        <v>5316</v>
      </c>
      <c r="E55" s="18" t="s">
        <v>481</v>
      </c>
      <c r="F55" s="20" t="s">
        <v>481</v>
      </c>
      <c r="G55" s="18" t="n">
        <v>384.30403026</v>
      </c>
      <c r="H55" s="20" t="n">
        <v>3.50694463</v>
      </c>
      <c r="I55" s="18" t="n">
        <v>418.93598058</v>
      </c>
      <c r="J55" s="20" t="n">
        <v>2.52228512</v>
      </c>
      <c r="K55" s="18" t="s">
        <v>481</v>
      </c>
      <c r="L55" s="20" t="s">
        <v>481</v>
      </c>
      <c r="M55" s="18" t="s">
        <v>481</v>
      </c>
      <c r="N55" s="20" t="s">
        <v>481</v>
      </c>
      <c r="O55" s="18" t="s">
        <v>481</v>
      </c>
      <c r="P55" s="20" t="s">
        <v>481</v>
      </c>
      <c r="Q55" s="18" t="s">
        <v>481</v>
      </c>
      <c r="R55" s="20" t="s">
        <v>481</v>
      </c>
      <c r="S55" s="18" t="s">
        <v>481</v>
      </c>
      <c r="T55" s="20" t="s">
        <v>481</v>
      </c>
      <c r="U55" s="18" t="s">
        <v>481</v>
      </c>
      <c r="V55" s="20" t="s">
        <v>481</v>
      </c>
    </row>
    <row r="56" spans="1:22">
      <c r="A56" s="15" t="s">
        <v>531</v>
      </c>
      <c r="B56" s="17" t="n">
        <v>5359</v>
      </c>
      <c r="C56" s="18">
        <f>(0.0/B56*100)</f>
        <v/>
      </c>
      <c r="D56" s="19" t="n">
        <v>5359</v>
      </c>
      <c r="E56" s="18" t="s">
        <v>481</v>
      </c>
      <c r="F56" s="20" t="s">
        <v>481</v>
      </c>
      <c r="G56" s="18" t="n">
        <v>494.33795664</v>
      </c>
      <c r="H56" s="20" t="n">
        <v>3.23306858</v>
      </c>
      <c r="I56" s="18" t="n">
        <v>537.35017328</v>
      </c>
      <c r="J56" s="20" t="n">
        <v>2.38003213</v>
      </c>
      <c r="K56" s="18" t="s">
        <v>481</v>
      </c>
      <c r="L56" s="20" t="s">
        <v>481</v>
      </c>
      <c r="M56" s="18" t="s">
        <v>481</v>
      </c>
      <c r="N56" s="20" t="s">
        <v>481</v>
      </c>
      <c r="O56" s="18" t="s">
        <v>481</v>
      </c>
      <c r="P56" s="20" t="s">
        <v>481</v>
      </c>
      <c r="Q56" s="18" t="s">
        <v>481</v>
      </c>
      <c r="R56" s="20" t="s">
        <v>481</v>
      </c>
      <c r="S56" s="18" t="s">
        <v>481</v>
      </c>
      <c r="T56" s="20" t="s">
        <v>481</v>
      </c>
      <c r="U56" s="18" t="s">
        <v>481</v>
      </c>
      <c r="V56" s="20" t="s">
        <v>481</v>
      </c>
    </row>
    <row r="57" spans="1:22">
      <c r="A57" s="15" t="s">
        <v>532</v>
      </c>
      <c r="B57" s="17" t="n">
        <v>6513</v>
      </c>
      <c r="C57" s="18">
        <f>(0.0/B57*100)</f>
        <v/>
      </c>
      <c r="D57" s="19" t="n">
        <v>6513</v>
      </c>
      <c r="E57" s="18" t="s">
        <v>481</v>
      </c>
      <c r="F57" s="20" t="s">
        <v>481</v>
      </c>
      <c r="G57" s="18" t="n">
        <v>385.86691476</v>
      </c>
      <c r="H57" s="20" t="n">
        <v>3.76627559</v>
      </c>
      <c r="I57" s="18" t="n">
        <v>421.95126744</v>
      </c>
      <c r="J57" s="20" t="n">
        <v>3.96797814</v>
      </c>
      <c r="K57" s="18" t="s">
        <v>481</v>
      </c>
      <c r="L57" s="20" t="s">
        <v>481</v>
      </c>
      <c r="M57" s="18" t="s">
        <v>481</v>
      </c>
      <c r="N57" s="20" t="s">
        <v>481</v>
      </c>
      <c r="O57" s="18" t="s">
        <v>481</v>
      </c>
      <c r="P57" s="20" t="s">
        <v>481</v>
      </c>
      <c r="Q57" s="18" t="s">
        <v>481</v>
      </c>
      <c r="R57" s="20" t="s">
        <v>481</v>
      </c>
      <c r="S57" s="18" t="s">
        <v>481</v>
      </c>
      <c r="T57" s="20" t="s">
        <v>481</v>
      </c>
      <c r="U57" s="18" t="s">
        <v>481</v>
      </c>
      <c r="V57" s="20" t="s">
        <v>481</v>
      </c>
    </row>
    <row r="58" spans="1:22">
      <c r="A58" s="15" t="s">
        <v>533</v>
      </c>
      <c r="B58" s="17" t="n">
        <v>7267</v>
      </c>
      <c r="C58" s="18">
        <f>(0.0/B58*100)</f>
        <v/>
      </c>
      <c r="D58" s="19" t="n">
        <v>7267</v>
      </c>
      <c r="E58" s="18" t="s">
        <v>481</v>
      </c>
      <c r="F58" s="20" t="s">
        <v>481</v>
      </c>
      <c r="G58" s="18" t="n">
        <v>408.6691134</v>
      </c>
      <c r="H58" s="20" t="n">
        <v>2.67440156</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s">
        <v>481</v>
      </c>
      <c r="V58" s="20" t="s">
        <v>481</v>
      </c>
    </row>
    <row r="59" spans="1:22">
      <c r="A59" s="15" t="s">
        <v>534</v>
      </c>
      <c r="B59" s="17" t="n">
        <v>4826</v>
      </c>
      <c r="C59" s="18">
        <f>(0.0/B59*100)</f>
        <v/>
      </c>
      <c r="D59" s="19" t="n">
        <v>4826</v>
      </c>
      <c r="E59" s="18" t="s">
        <v>481</v>
      </c>
      <c r="F59" s="20" t="s">
        <v>481</v>
      </c>
      <c r="G59" s="18" t="n">
        <v>359.17232889</v>
      </c>
      <c r="H59" s="20" t="n">
        <v>2.99021246</v>
      </c>
      <c r="I59" s="18" t="n">
        <v>385.06746256</v>
      </c>
      <c r="J59" s="20" t="n">
        <v>1.85375756</v>
      </c>
      <c r="K59" s="18" t="s">
        <v>481</v>
      </c>
      <c r="L59" s="20" t="s">
        <v>481</v>
      </c>
      <c r="M59" s="18" t="s">
        <v>481</v>
      </c>
      <c r="N59" s="20" t="s">
        <v>481</v>
      </c>
      <c r="O59" s="18" t="s">
        <v>481</v>
      </c>
      <c r="P59" s="20" t="s">
        <v>481</v>
      </c>
      <c r="Q59" s="18" t="s">
        <v>481</v>
      </c>
      <c r="R59" s="20" t="s">
        <v>481</v>
      </c>
      <c r="S59" s="18" t="s">
        <v>481</v>
      </c>
      <c r="T59" s="20" t="s">
        <v>481</v>
      </c>
      <c r="U59" s="18" t="s">
        <v>481</v>
      </c>
      <c r="V59" s="20" t="s">
        <v>481</v>
      </c>
    </row>
    <row r="60" spans="1:22">
      <c r="A60" s="15" t="s">
        <v>535</v>
      </c>
      <c r="B60" s="17" t="n">
        <v>4546</v>
      </c>
      <c r="C60" s="18">
        <f>(0.0/B60*100)</f>
        <v/>
      </c>
      <c r="D60" s="19" t="n">
        <v>4546</v>
      </c>
      <c r="E60" s="18" t="s">
        <v>481</v>
      </c>
      <c r="F60" s="20" t="s">
        <v>481</v>
      </c>
      <c r="G60" s="18" t="n">
        <v>330.07293895</v>
      </c>
      <c r="H60" s="20" t="n">
        <v>4.70814511</v>
      </c>
      <c r="I60" s="18" t="n">
        <v>409.05800997</v>
      </c>
      <c r="J60" s="20" t="n">
        <v>4.02429523</v>
      </c>
      <c r="K60" s="18" t="s">
        <v>481</v>
      </c>
      <c r="L60" s="20" t="s">
        <v>481</v>
      </c>
      <c r="M60" s="18" t="s">
        <v>481</v>
      </c>
      <c r="N60" s="20" t="s">
        <v>481</v>
      </c>
      <c r="O60" s="18" t="s">
        <v>481</v>
      </c>
      <c r="P60" s="20" t="s">
        <v>481</v>
      </c>
      <c r="Q60" s="18" t="s">
        <v>481</v>
      </c>
      <c r="R60" s="20" t="s">
        <v>481</v>
      </c>
      <c r="S60" s="18" t="s">
        <v>481</v>
      </c>
      <c r="T60" s="20" t="s">
        <v>481</v>
      </c>
      <c r="U60" s="18" t="s">
        <v>481</v>
      </c>
      <c r="V60" s="20" t="s">
        <v>481</v>
      </c>
    </row>
    <row r="61" spans="1:22">
      <c r="A61" s="15" t="s">
        <v>536</v>
      </c>
      <c r="B61" s="17" t="n">
        <v>6525</v>
      </c>
      <c r="C61" s="18">
        <f>(0.0/B61*100)</f>
        <v/>
      </c>
      <c r="D61" s="19" t="n">
        <v>6525</v>
      </c>
      <c r="E61" s="18" t="s">
        <v>481</v>
      </c>
      <c r="F61" s="20" t="s">
        <v>481</v>
      </c>
      <c r="G61" s="18" t="n">
        <v>475.3932441</v>
      </c>
      <c r="H61" s="20" t="n">
        <v>2.65314976</v>
      </c>
      <c r="I61" s="18" t="n">
        <v>543.25807277</v>
      </c>
      <c r="J61" s="20" t="n">
        <v>42.7971411</v>
      </c>
      <c r="K61" s="18" t="s">
        <v>481</v>
      </c>
      <c r="L61" s="20" t="s">
        <v>481</v>
      </c>
      <c r="M61" s="18" t="s">
        <v>481</v>
      </c>
      <c r="N61" s="20" t="s">
        <v>481</v>
      </c>
      <c r="O61" s="18" t="s">
        <v>481</v>
      </c>
      <c r="P61" s="20" t="s">
        <v>481</v>
      </c>
      <c r="Q61" s="18" t="s">
        <v>481</v>
      </c>
      <c r="R61" s="20" t="s">
        <v>481</v>
      </c>
      <c r="S61" s="18" t="s">
        <v>481</v>
      </c>
      <c r="T61" s="20" t="s">
        <v>481</v>
      </c>
      <c r="U61" s="18" t="s">
        <v>481</v>
      </c>
      <c r="V61" s="20" t="s">
        <v>481</v>
      </c>
    </row>
    <row r="62" spans="1:22">
      <c r="A62" s="15" t="s">
        <v>537</v>
      </c>
      <c r="B62" s="17" t="n">
        <v>4476</v>
      </c>
      <c r="C62" s="18">
        <f>(0.0/B62*100)</f>
        <v/>
      </c>
      <c r="D62" s="19" t="n">
        <v>4476</v>
      </c>
      <c r="E62" s="18" t="s">
        <v>481</v>
      </c>
      <c r="F62" s="20" t="s">
        <v>481</v>
      </c>
      <c r="G62" s="18" t="n">
        <v>494.08629972</v>
      </c>
      <c r="H62" s="20" t="n">
        <v>1.77216592</v>
      </c>
      <c r="I62" s="18" t="n">
        <v>556.60337972</v>
      </c>
      <c r="J62" s="20" t="n">
        <v>1.49651694</v>
      </c>
      <c r="K62" s="18" t="s">
        <v>481</v>
      </c>
      <c r="L62" s="20" t="s">
        <v>481</v>
      </c>
      <c r="M62" s="18" t="s">
        <v>481</v>
      </c>
      <c r="N62" s="20" t="s">
        <v>481</v>
      </c>
      <c r="O62" s="18" t="s">
        <v>481</v>
      </c>
      <c r="P62" s="20" t="s">
        <v>481</v>
      </c>
      <c r="Q62" s="18" t="s">
        <v>481</v>
      </c>
      <c r="R62" s="20" t="s">
        <v>481</v>
      </c>
      <c r="S62" s="18" t="s">
        <v>481</v>
      </c>
      <c r="T62" s="20" t="s">
        <v>481</v>
      </c>
      <c r="U62" s="18" t="s">
        <v>481</v>
      </c>
      <c r="V62" s="20" t="s">
        <v>481</v>
      </c>
    </row>
    <row r="63" spans="1:22">
      <c r="A63" s="15" t="s">
        <v>538</v>
      </c>
      <c r="B63" s="17" t="n">
        <v>5324</v>
      </c>
      <c r="C63" s="18">
        <f>(0.0/B63*100)</f>
        <v/>
      </c>
      <c r="D63" s="19" t="n">
        <v>5324</v>
      </c>
      <c r="E63" s="18" t="s">
        <v>481</v>
      </c>
      <c r="F63" s="20" t="s">
        <v>481</v>
      </c>
      <c r="G63" s="18" t="n">
        <v>274.3038</v>
      </c>
      <c r="H63" s="20" t="n">
        <v>33.04133856</v>
      </c>
      <c r="I63" s="18" t="n">
        <v>383.86791551</v>
      </c>
      <c r="J63" s="20" t="n">
        <v>1.2736545</v>
      </c>
      <c r="K63" s="18" t="s">
        <v>481</v>
      </c>
      <c r="L63" s="20" t="s">
        <v>481</v>
      </c>
      <c r="M63" s="18" t="s">
        <v>481</v>
      </c>
      <c r="N63" s="20" t="s">
        <v>481</v>
      </c>
      <c r="O63" s="18" t="s">
        <v>481</v>
      </c>
      <c r="P63" s="20" t="s">
        <v>481</v>
      </c>
      <c r="Q63" s="18" t="s">
        <v>481</v>
      </c>
      <c r="R63" s="20" t="s">
        <v>481</v>
      </c>
      <c r="S63" s="18" t="s">
        <v>481</v>
      </c>
      <c r="T63" s="20" t="s">
        <v>481</v>
      </c>
      <c r="U63" s="18" t="s">
        <v>481</v>
      </c>
      <c r="V63" s="20" t="s">
        <v>481</v>
      </c>
    </row>
    <row r="64" spans="1:22">
      <c r="A64" s="15" t="s">
        <v>539</v>
      </c>
      <c r="B64" s="17" t="n">
        <v>3634</v>
      </c>
      <c r="C64" s="18">
        <f>(0.0/B64*100)</f>
        <v/>
      </c>
      <c r="D64" s="19" t="n">
        <v>3634</v>
      </c>
      <c r="E64" s="18" t="s">
        <v>481</v>
      </c>
      <c r="F64" s="20" t="s">
        <v>481</v>
      </c>
      <c r="G64" s="18" t="n">
        <v>366.41300263</v>
      </c>
      <c r="H64" s="20" t="n">
        <v>35.45463713</v>
      </c>
      <c r="I64" s="18" t="n">
        <v>465.08522347</v>
      </c>
      <c r="J64" s="20" t="n">
        <v>1.62597608</v>
      </c>
      <c r="K64" s="18" t="s">
        <v>481</v>
      </c>
      <c r="L64" s="20" t="s">
        <v>481</v>
      </c>
      <c r="M64" s="18" t="s">
        <v>481</v>
      </c>
      <c r="N64" s="20" t="s">
        <v>481</v>
      </c>
      <c r="O64" s="18" t="s">
        <v>481</v>
      </c>
      <c r="P64" s="20" t="s">
        <v>481</v>
      </c>
      <c r="Q64" s="18" t="s">
        <v>481</v>
      </c>
      <c r="R64" s="20" t="s">
        <v>481</v>
      </c>
      <c r="S64" s="18" t="s">
        <v>481</v>
      </c>
      <c r="T64" s="20" t="s">
        <v>481</v>
      </c>
      <c r="U64" s="18" t="s">
        <v>481</v>
      </c>
      <c r="V64" s="20" t="s">
        <v>481</v>
      </c>
    </row>
    <row r="65" spans="1:22">
      <c r="A65" s="15" t="s">
        <v>540</v>
      </c>
      <c r="B65" s="17" t="n">
        <v>5325</v>
      </c>
      <c r="C65" s="18">
        <f>(0.0/B65*100)</f>
        <v/>
      </c>
      <c r="D65" s="19" t="n">
        <v>5325</v>
      </c>
      <c r="E65" s="18" t="s">
        <v>481</v>
      </c>
      <c r="F65" s="20" t="s">
        <v>481</v>
      </c>
      <c r="G65" s="18" t="n">
        <v>425.88920685</v>
      </c>
      <c r="H65" s="20" t="n">
        <v>1.9323735</v>
      </c>
      <c r="I65" s="18" t="n">
        <v>453.67562472</v>
      </c>
      <c r="J65" s="20" t="n">
        <v>8.022556740000001</v>
      </c>
      <c r="K65" s="18" t="s">
        <v>481</v>
      </c>
      <c r="L65" s="20" t="s">
        <v>481</v>
      </c>
      <c r="M65" s="18" t="s">
        <v>481</v>
      </c>
      <c r="N65" s="20" t="s">
        <v>481</v>
      </c>
      <c r="O65" s="18" t="s">
        <v>481</v>
      </c>
      <c r="P65" s="20" t="s">
        <v>481</v>
      </c>
      <c r="Q65" s="18" t="s">
        <v>481</v>
      </c>
      <c r="R65" s="20" t="s">
        <v>481</v>
      </c>
      <c r="S65" s="18" t="s">
        <v>481</v>
      </c>
      <c r="T65" s="20" t="s">
        <v>481</v>
      </c>
      <c r="U65" s="18" t="s">
        <v>481</v>
      </c>
      <c r="V65" s="20" t="s">
        <v>481</v>
      </c>
    </row>
    <row r="66" spans="1:22">
      <c r="A66" s="15" t="s">
        <v>541</v>
      </c>
      <c r="B66" s="17" t="n">
        <v>5665</v>
      </c>
      <c r="C66" s="18">
        <f>(0.0/B66*100)</f>
        <v/>
      </c>
      <c r="D66" s="19" t="n">
        <v>5665</v>
      </c>
      <c r="E66" s="18" t="s">
        <v>481</v>
      </c>
      <c r="F66" s="20" t="s">
        <v>481</v>
      </c>
      <c r="G66" s="18" t="n">
        <v>383.28908168</v>
      </c>
      <c r="H66" s="20" t="n">
        <v>15.82353204</v>
      </c>
      <c r="I66" s="18" t="n">
        <v>412.05378892</v>
      </c>
      <c r="J66" s="20" t="n">
        <v>0.9611927300000001</v>
      </c>
      <c r="K66" s="18" t="s">
        <v>481</v>
      </c>
      <c r="L66" s="20" t="s">
        <v>481</v>
      </c>
      <c r="M66" s="18" t="s">
        <v>481</v>
      </c>
      <c r="N66" s="20" t="s">
        <v>481</v>
      </c>
      <c r="O66" s="18" t="s">
        <v>481</v>
      </c>
      <c r="P66" s="20" t="s">
        <v>481</v>
      </c>
      <c r="Q66" s="18" t="s">
        <v>481</v>
      </c>
      <c r="R66" s="20" t="s">
        <v>481</v>
      </c>
      <c r="S66" s="18" t="s">
        <v>481</v>
      </c>
      <c r="T66" s="20" t="s">
        <v>481</v>
      </c>
      <c r="U66" s="18" t="s">
        <v>481</v>
      </c>
      <c r="V66" s="20" t="s">
        <v>481</v>
      </c>
    </row>
    <row r="67" spans="1:22">
      <c r="A67" s="15" t="s">
        <v>542</v>
      </c>
      <c r="B67" s="17" t="n">
        <v>6971</v>
      </c>
      <c r="C67" s="18">
        <f>(0.0/B67*100)</f>
        <v/>
      </c>
      <c r="D67" s="19" t="n">
        <v>6971</v>
      </c>
      <c r="E67" s="18" t="s">
        <v>481</v>
      </c>
      <c r="F67" s="20" t="s">
        <v>481</v>
      </c>
      <c r="G67" s="18" t="n">
        <v>343.43190054</v>
      </c>
      <c r="H67" s="20" t="n">
        <v>2.31913271</v>
      </c>
      <c r="I67" s="18" t="n">
        <v>414.69568757</v>
      </c>
      <c r="J67" s="20" t="n">
        <v>2.36558213</v>
      </c>
      <c r="K67" s="18" t="s">
        <v>481</v>
      </c>
      <c r="L67" s="20" t="s">
        <v>481</v>
      </c>
      <c r="M67" s="18" t="s">
        <v>481</v>
      </c>
      <c r="N67" s="20" t="s">
        <v>481</v>
      </c>
      <c r="O67" s="18" t="s">
        <v>481</v>
      </c>
      <c r="P67" s="20" t="s">
        <v>481</v>
      </c>
      <c r="Q67" s="18" t="s">
        <v>481</v>
      </c>
      <c r="R67" s="20" t="s">
        <v>481</v>
      </c>
      <c r="S67" s="18" t="s">
        <v>481</v>
      </c>
      <c r="T67" s="20" t="s">
        <v>481</v>
      </c>
      <c r="U67" s="18" t="s">
        <v>481</v>
      </c>
      <c r="V67" s="20" t="s">
        <v>481</v>
      </c>
    </row>
    <row r="68" spans="1:22">
      <c r="A68" s="15" t="s">
        <v>543</v>
      </c>
      <c r="B68" s="17" t="n">
        <v>12083</v>
      </c>
      <c r="C68" s="18">
        <f>(0.0/B68*100)</f>
        <v/>
      </c>
      <c r="D68" s="19" t="n">
        <v>12083</v>
      </c>
      <c r="E68" s="18" t="s">
        <v>481</v>
      </c>
      <c r="F68" s="20" t="s">
        <v>481</v>
      </c>
      <c r="G68" s="18" t="n">
        <v>370.19237477</v>
      </c>
      <c r="H68" s="20" t="n">
        <v>1.7616889</v>
      </c>
      <c r="I68" s="18" t="n">
        <v>429.99344046</v>
      </c>
      <c r="J68" s="20" t="n">
        <v>1.15832188</v>
      </c>
      <c r="K68" s="18" t="s">
        <v>481</v>
      </c>
      <c r="L68" s="20" t="s">
        <v>481</v>
      </c>
      <c r="M68" s="18" t="s">
        <v>481</v>
      </c>
      <c r="N68" s="20" t="s">
        <v>481</v>
      </c>
      <c r="O68" s="18" t="s">
        <v>481</v>
      </c>
      <c r="P68" s="20" t="s">
        <v>481</v>
      </c>
      <c r="Q68" s="18" t="s">
        <v>481</v>
      </c>
      <c r="R68" s="20" t="s">
        <v>481</v>
      </c>
      <c r="S68" s="18" t="s">
        <v>481</v>
      </c>
      <c r="T68" s="20" t="s">
        <v>481</v>
      </c>
      <c r="U68" s="18" t="s">
        <v>481</v>
      </c>
      <c r="V68" s="20" t="s">
        <v>481</v>
      </c>
    </row>
    <row r="69" spans="1:22">
      <c r="A69" s="15" t="s">
        <v>544</v>
      </c>
      <c r="B69" s="17" t="n">
        <v>4876</v>
      </c>
      <c r="C69" s="18">
        <f>(0.0/B69*100)</f>
        <v/>
      </c>
      <c r="D69" s="19" t="n">
        <v>4876</v>
      </c>
      <c r="E69" s="18" t="s">
        <v>481</v>
      </c>
      <c r="F69" s="20" t="s">
        <v>481</v>
      </c>
      <c r="G69" s="18" t="n">
        <v>434.88486177</v>
      </c>
      <c r="H69" s="20" t="n">
        <v>3.2334538</v>
      </c>
      <c r="I69" s="18" t="s">
        <v>481</v>
      </c>
      <c r="J69" s="20" t="s">
        <v>481</v>
      </c>
      <c r="K69" s="18" t="s">
        <v>481</v>
      </c>
      <c r="L69" s="20" t="s">
        <v>481</v>
      </c>
      <c r="M69" s="18" t="s">
        <v>481</v>
      </c>
      <c r="N69" s="20" t="s">
        <v>481</v>
      </c>
      <c r="O69" s="18" t="s">
        <v>481</v>
      </c>
      <c r="P69" s="20" t="s">
        <v>481</v>
      </c>
      <c r="Q69" s="18" t="s">
        <v>481</v>
      </c>
      <c r="R69" s="20" t="s">
        <v>481</v>
      </c>
      <c r="S69" s="18" t="s">
        <v>481</v>
      </c>
      <c r="T69" s="20" t="s">
        <v>481</v>
      </c>
      <c r="U69" s="18" t="s">
        <v>481</v>
      </c>
      <c r="V69" s="20" t="s">
        <v>481</v>
      </c>
    </row>
    <row r="70" spans="1:22">
      <c r="A70" s="15" t="s">
        <v>545</v>
      </c>
      <c r="B70" s="17" t="n">
        <v>6036</v>
      </c>
      <c r="C70" s="18">
        <f>(0.0/B70*100)</f>
        <v/>
      </c>
      <c r="D70" s="19" t="n">
        <v>6036</v>
      </c>
      <c r="E70" s="18" t="s">
        <v>481</v>
      </c>
      <c r="F70" s="20" t="s">
        <v>481</v>
      </c>
      <c r="G70" s="18" t="n">
        <v>484.77031942</v>
      </c>
      <c r="H70" s="20" t="n">
        <v>3.10100457</v>
      </c>
      <c r="I70" s="18" t="n">
        <v>498.570876</v>
      </c>
      <c r="J70" s="20" t="n">
        <v>6.89746672</v>
      </c>
      <c r="K70" s="18" t="s">
        <v>481</v>
      </c>
      <c r="L70" s="20" t="s">
        <v>481</v>
      </c>
      <c r="M70" s="18" t="s">
        <v>481</v>
      </c>
      <c r="N70" s="20" t="s">
        <v>481</v>
      </c>
      <c r="O70" s="18" t="s">
        <v>481</v>
      </c>
      <c r="P70" s="20" t="s">
        <v>481</v>
      </c>
      <c r="Q70" s="18" t="s">
        <v>481</v>
      </c>
      <c r="R70" s="20" t="s">
        <v>481</v>
      </c>
      <c r="S70" s="18" t="s">
        <v>481</v>
      </c>
      <c r="T70" s="20" t="s">
        <v>481</v>
      </c>
      <c r="U70" s="18" t="s">
        <v>481</v>
      </c>
      <c r="V70" s="20" t="s">
        <v>481</v>
      </c>
    </row>
    <row r="71" spans="1:22">
      <c r="A71" s="15" t="s">
        <v>546</v>
      </c>
      <c r="B71" s="17" t="n">
        <v>6115</v>
      </c>
      <c r="C71" s="18">
        <f>(0.0/B71*100)</f>
        <v/>
      </c>
      <c r="D71" s="19" t="n">
        <v>6115</v>
      </c>
      <c r="E71" s="18" t="s">
        <v>481</v>
      </c>
      <c r="F71" s="20" t="s">
        <v>481</v>
      </c>
      <c r="G71" s="18" t="n">
        <v>463.01289451</v>
      </c>
      <c r="H71" s="20" t="n">
        <v>15.92894174</v>
      </c>
      <c r="I71" s="18" t="n">
        <v>557.30800229</v>
      </c>
      <c r="J71" s="20" t="n">
        <v>1.19598575</v>
      </c>
      <c r="K71" s="18" t="n">
        <v>628.66108988</v>
      </c>
      <c r="L71" s="20" t="n">
        <v>26.88321936</v>
      </c>
      <c r="M71" s="18" t="s">
        <v>481</v>
      </c>
      <c r="N71" s="20" t="s">
        <v>481</v>
      </c>
      <c r="O71" s="18" t="s">
        <v>481</v>
      </c>
      <c r="P71" s="20" t="s">
        <v>481</v>
      </c>
      <c r="Q71" s="18" t="s">
        <v>481</v>
      </c>
      <c r="R71" s="20" t="s">
        <v>481</v>
      </c>
      <c r="S71" s="18" t="s">
        <v>481</v>
      </c>
      <c r="T71" s="20" t="s">
        <v>481</v>
      </c>
      <c r="U71" s="18" t="s">
        <v>481</v>
      </c>
      <c r="V71" s="20" t="s">
        <v>481</v>
      </c>
    </row>
    <row r="72" spans="1:22">
      <c r="A72" s="15" t="s">
        <v>547</v>
      </c>
      <c r="B72" s="17" t="n">
        <v>7708</v>
      </c>
      <c r="C72" s="18">
        <f>(0.0/B72*100)</f>
        <v/>
      </c>
      <c r="D72" s="19" t="n">
        <v>7708</v>
      </c>
      <c r="E72" s="18" t="s">
        <v>481</v>
      </c>
      <c r="F72" s="20" t="s">
        <v>481</v>
      </c>
      <c r="G72" s="18" t="n">
        <v>530.71161565</v>
      </c>
      <c r="H72" s="20" t="n">
        <v>2.62111117</v>
      </c>
      <c r="I72" s="18" t="n">
        <v>533.24373521</v>
      </c>
      <c r="J72" s="20" t="n">
        <v>3.82495632</v>
      </c>
      <c r="K72" s="18" t="s">
        <v>481</v>
      </c>
      <c r="L72" s="20" t="s">
        <v>481</v>
      </c>
      <c r="M72" s="18" t="s">
        <v>481</v>
      </c>
      <c r="N72" s="20" t="s">
        <v>481</v>
      </c>
      <c r="O72" s="18" t="s">
        <v>481</v>
      </c>
      <c r="P72" s="20" t="s">
        <v>481</v>
      </c>
      <c r="Q72" s="18" t="s">
        <v>481</v>
      </c>
      <c r="R72" s="20" t="s">
        <v>481</v>
      </c>
      <c r="S72" s="18" t="s">
        <v>481</v>
      </c>
      <c r="T72" s="20" t="s">
        <v>481</v>
      </c>
      <c r="U72" s="18" t="s">
        <v>481</v>
      </c>
      <c r="V72" s="20" t="s">
        <v>481</v>
      </c>
    </row>
    <row r="73" spans="1:22">
      <c r="A73" s="15" t="s">
        <v>548</v>
      </c>
      <c r="B73" s="17" t="n">
        <v>8249</v>
      </c>
      <c r="C73" s="18">
        <f>(0.0/B73*100)</f>
        <v/>
      </c>
      <c r="D73" s="19" t="n">
        <v>8249</v>
      </c>
      <c r="E73" s="18" t="s">
        <v>481</v>
      </c>
      <c r="F73" s="20" t="s">
        <v>481</v>
      </c>
      <c r="G73" s="18" t="n">
        <v>403.5156033</v>
      </c>
      <c r="H73" s="20" t="n">
        <v>3.41638623</v>
      </c>
      <c r="I73" s="18" t="n">
        <v>427.16610604</v>
      </c>
      <c r="J73" s="20" t="n">
        <v>3.25224473</v>
      </c>
      <c r="K73" s="18" t="s">
        <v>481</v>
      </c>
      <c r="L73" s="20" t="s">
        <v>481</v>
      </c>
      <c r="M73" s="18" t="s">
        <v>481</v>
      </c>
      <c r="N73" s="20" t="s">
        <v>481</v>
      </c>
      <c r="O73" s="18" t="s">
        <v>481</v>
      </c>
      <c r="P73" s="20" t="s">
        <v>481</v>
      </c>
      <c r="Q73" s="18" t="s">
        <v>481</v>
      </c>
      <c r="R73" s="20" t="s">
        <v>481</v>
      </c>
      <c r="S73" s="18" t="s">
        <v>481</v>
      </c>
      <c r="T73" s="20" t="s">
        <v>481</v>
      </c>
      <c r="U73" s="18" t="s">
        <v>481</v>
      </c>
      <c r="V73" s="20" t="s">
        <v>481</v>
      </c>
    </row>
    <row r="74" spans="1:22">
      <c r="A74" s="15" t="s">
        <v>549</v>
      </c>
      <c r="B74" s="17" t="n">
        <v>4692</v>
      </c>
      <c r="C74" s="18">
        <f>(0.0/B74*100)</f>
        <v/>
      </c>
      <c r="D74" s="19" t="n">
        <v>4692</v>
      </c>
      <c r="E74" s="18" t="s">
        <v>481</v>
      </c>
      <c r="F74" s="20" t="s">
        <v>481</v>
      </c>
      <c r="G74" s="18" t="n">
        <v>369.16378283</v>
      </c>
      <c r="H74" s="20" t="n">
        <v>2.0570396</v>
      </c>
      <c r="I74" s="18" t="n">
        <v>463.5832587</v>
      </c>
      <c r="J74" s="20" t="n">
        <v>1.88008769</v>
      </c>
      <c r="K74" s="18" t="s">
        <v>481</v>
      </c>
      <c r="L74" s="20" t="s">
        <v>481</v>
      </c>
      <c r="M74" s="18" t="s">
        <v>481</v>
      </c>
      <c r="N74" s="20" t="s">
        <v>481</v>
      </c>
      <c r="O74" s="18" t="s">
        <v>481</v>
      </c>
      <c r="P74" s="20" t="s">
        <v>481</v>
      </c>
      <c r="Q74" s="18" t="s">
        <v>481</v>
      </c>
      <c r="R74" s="20" t="s">
        <v>481</v>
      </c>
      <c r="S74" s="18" t="s">
        <v>481</v>
      </c>
      <c r="T74" s="20" t="s">
        <v>481</v>
      </c>
      <c r="U74" s="18" t="s">
        <v>481</v>
      </c>
      <c r="V74" s="20" t="s">
        <v>481</v>
      </c>
    </row>
    <row r="75" spans="1:22">
      <c r="A75" s="15" t="s">
        <v>550</v>
      </c>
      <c r="B75" s="17" t="n">
        <v>5375</v>
      </c>
      <c r="C75" s="18">
        <f>(0.0/B75*100)</f>
        <v/>
      </c>
      <c r="D75" s="19" t="n">
        <v>5375</v>
      </c>
      <c r="E75" s="18" t="s">
        <v>481</v>
      </c>
      <c r="F75" s="20" t="s">
        <v>481</v>
      </c>
      <c r="G75" s="18" t="n">
        <v>340.94789385</v>
      </c>
      <c r="H75" s="20" t="n">
        <v>2.08434832</v>
      </c>
      <c r="I75" s="18" t="n">
        <v>410.33236164</v>
      </c>
      <c r="J75" s="20" t="n">
        <v>2.15880762</v>
      </c>
      <c r="K75" s="18" t="s">
        <v>481</v>
      </c>
      <c r="L75" s="20" t="s">
        <v>481</v>
      </c>
      <c r="M75" s="18" t="s">
        <v>481</v>
      </c>
      <c r="N75" s="20" t="s">
        <v>481</v>
      </c>
      <c r="O75" s="18" t="s">
        <v>481</v>
      </c>
      <c r="P75" s="20" t="s">
        <v>481</v>
      </c>
      <c r="Q75" s="18" t="s">
        <v>481</v>
      </c>
      <c r="R75" s="20" t="s">
        <v>481</v>
      </c>
      <c r="S75" s="18" t="s">
        <v>481</v>
      </c>
      <c r="T75" s="20" t="s">
        <v>481</v>
      </c>
      <c r="U75" s="18" t="s">
        <v>481</v>
      </c>
      <c r="V75" s="20" t="s">
        <v>481</v>
      </c>
    </row>
    <row r="76" spans="1:22">
      <c r="A76" s="15" t="s">
        <v>551</v>
      </c>
      <c r="B76" s="17" t="n">
        <v>14167</v>
      </c>
      <c r="C76" s="18">
        <f>(0.0/B76*100)</f>
        <v/>
      </c>
      <c r="D76" s="19" t="n">
        <v>14167</v>
      </c>
      <c r="E76" s="18" t="s">
        <v>481</v>
      </c>
      <c r="F76" s="20" t="s">
        <v>481</v>
      </c>
      <c r="G76" s="18" t="n">
        <v>384.98693324</v>
      </c>
      <c r="H76" s="20" t="n">
        <v>6.03564688</v>
      </c>
      <c r="I76" s="18" t="n">
        <v>444.82852185</v>
      </c>
      <c r="J76" s="20" t="n">
        <v>2.54642565</v>
      </c>
      <c r="K76" s="18" t="s">
        <v>481</v>
      </c>
      <c r="L76" s="20" t="s">
        <v>481</v>
      </c>
      <c r="M76" s="18" t="s">
        <v>481</v>
      </c>
      <c r="N76" s="20" t="s">
        <v>481</v>
      </c>
      <c r="O76" s="18" t="s">
        <v>481</v>
      </c>
      <c r="P76" s="20" t="s">
        <v>481</v>
      </c>
      <c r="Q76" s="18" t="s">
        <v>481</v>
      </c>
      <c r="R76" s="20" t="s">
        <v>481</v>
      </c>
      <c r="S76" s="18" t="s">
        <v>481</v>
      </c>
      <c r="T76" s="20" t="s">
        <v>481</v>
      </c>
      <c r="U76" s="18" t="s">
        <v>481</v>
      </c>
      <c r="V76" s="20" t="s">
        <v>481</v>
      </c>
    </row>
    <row r="77" spans="1:22">
      <c r="A77" s="15" t="s">
        <v>552</v>
      </c>
      <c r="B77" s="17" t="n">
        <v>6062</v>
      </c>
      <c r="C77" s="18">
        <f>(0.0/B77*100)</f>
        <v/>
      </c>
      <c r="D77" s="19" t="n">
        <v>6062</v>
      </c>
      <c r="E77" s="18" t="s">
        <v>481</v>
      </c>
      <c r="F77" s="20" t="s">
        <v>481</v>
      </c>
      <c r="G77" s="18" t="n">
        <v>375.9649665</v>
      </c>
      <c r="H77" s="20" t="n">
        <v>2.22289232</v>
      </c>
      <c r="I77" s="18" t="n">
        <v>471.59317072</v>
      </c>
      <c r="J77" s="20" t="n">
        <v>2.39154045</v>
      </c>
      <c r="K77" s="18" t="s">
        <v>481</v>
      </c>
      <c r="L77" s="20" t="s">
        <v>481</v>
      </c>
      <c r="M77" s="18" t="s">
        <v>481</v>
      </c>
      <c r="N77" s="20" t="s">
        <v>481</v>
      </c>
      <c r="O77" s="18" t="s">
        <v>481</v>
      </c>
      <c r="P77" s="20" t="s">
        <v>481</v>
      </c>
      <c r="Q77" s="18" t="s">
        <v>481</v>
      </c>
      <c r="R77" s="20" t="s">
        <v>481</v>
      </c>
      <c r="S77" s="18" t="s">
        <v>481</v>
      </c>
      <c r="T77" s="20" t="s">
        <v>481</v>
      </c>
      <c r="U77" s="18" t="s">
        <v>481</v>
      </c>
      <c r="V77" s="20" t="s">
        <v>481</v>
      </c>
    </row>
    <row r="78" spans="1:22">
      <c r="A78" s="15" t="s">
        <v>553</v>
      </c>
      <c r="B78" s="17" t="n">
        <v>5826</v>
      </c>
      <c r="C78" s="18">
        <f>(0.0/B78*100)</f>
        <v/>
      </c>
      <c r="D78" s="19" t="n">
        <v>5826</v>
      </c>
      <c r="E78" s="18" t="s">
        <v>481</v>
      </c>
      <c r="F78" s="20" t="s">
        <v>481</v>
      </c>
      <c r="G78" s="18" t="n">
        <v>459.22067295</v>
      </c>
      <c r="H78" s="20" t="n">
        <v>5.96900024</v>
      </c>
      <c r="I78" s="18" t="n">
        <v>531.19773532</v>
      </c>
      <c r="J78" s="20" t="n">
        <v>4.18552804</v>
      </c>
      <c r="K78" s="18" t="s">
        <v>481</v>
      </c>
      <c r="L78" s="20" t="s">
        <v>481</v>
      </c>
      <c r="M78" s="18" t="s">
        <v>481</v>
      </c>
      <c r="N78" s="20" t="s">
        <v>481</v>
      </c>
      <c r="O78" s="18" t="s">
        <v>481</v>
      </c>
      <c r="P78" s="20" t="s">
        <v>481</v>
      </c>
      <c r="Q78" s="18" t="s">
        <v>481</v>
      </c>
      <c r="R78" s="20" t="s">
        <v>481</v>
      </c>
      <c r="S78" s="18" t="s">
        <v>481</v>
      </c>
      <c r="T78" s="20" t="s">
        <v>481</v>
      </c>
      <c r="U78" s="18" t="s">
        <v>481</v>
      </c>
      <c r="V78" s="20" t="s">
        <v>481</v>
      </c>
    </row>
    <row customHeight="1" ht="25" r="79" spans="1:22">
      <c r="A79" s="15" t="s">
        <v>554</v>
      </c>
      <c r="B79" s="17" t="n">
        <v>1657</v>
      </c>
      <c r="C79" s="18">
        <f>(0.0/B79*100)</f>
        <v/>
      </c>
      <c r="D79" s="19" t="n">
        <v>1657</v>
      </c>
      <c r="E79" s="18" t="s">
        <v>481</v>
      </c>
      <c r="F79" s="20" t="s">
        <v>481</v>
      </c>
      <c r="G79" s="18" t="n">
        <v>471.6965446</v>
      </c>
      <c r="H79" s="20" t="n">
        <v>6.62999633</v>
      </c>
      <c r="I79" s="18" t="n">
        <v>518.30929526</v>
      </c>
      <c r="J79" s="20" t="n">
        <v>10.8215858</v>
      </c>
      <c r="K79" s="18" t="s">
        <v>481</v>
      </c>
      <c r="L79" s="20" t="s">
        <v>481</v>
      </c>
      <c r="M79" s="18" t="s">
        <v>481</v>
      </c>
      <c r="N79" s="20" t="s">
        <v>481</v>
      </c>
      <c r="O79" s="18" t="s">
        <v>481</v>
      </c>
      <c r="P79" s="20" t="s">
        <v>481</v>
      </c>
      <c r="Q79" s="18" t="s">
        <v>481</v>
      </c>
      <c r="R79" s="20" t="s">
        <v>481</v>
      </c>
      <c r="S79" s="18" t="s">
        <v>481</v>
      </c>
      <c r="T79" s="20" t="s">
        <v>481</v>
      </c>
      <c r="U79" s="18" t="s">
        <v>481</v>
      </c>
      <c r="V79" s="20" t="s">
        <v>481</v>
      </c>
    </row>
    <row r="80" spans="1:22">
      <c r="A80" s="15" t="s">
        <v>555</v>
      </c>
      <c r="B80" s="17" t="n">
        <v>7841</v>
      </c>
      <c r="C80" s="18">
        <f>(0.0/B80*100)</f>
        <v/>
      </c>
      <c r="D80" s="19" t="n">
        <v>7841</v>
      </c>
      <c r="E80" s="18" t="s">
        <v>481</v>
      </c>
      <c r="F80" s="20" t="s">
        <v>481</v>
      </c>
      <c r="G80" s="18" t="n">
        <v>465.02776104</v>
      </c>
      <c r="H80" s="20" t="n">
        <v>4.1345487</v>
      </c>
      <c r="I80" s="18" t="n">
        <v>441.77784384</v>
      </c>
      <c r="J80" s="20" t="n">
        <v>4.33027032</v>
      </c>
      <c r="K80" s="18" t="s">
        <v>481</v>
      </c>
      <c r="L80" s="20" t="s">
        <v>481</v>
      </c>
      <c r="M80" s="18" t="s">
        <v>481</v>
      </c>
      <c r="N80" s="20" t="s">
        <v>481</v>
      </c>
      <c r="O80" s="18" t="s">
        <v>481</v>
      </c>
      <c r="P80" s="20" t="s">
        <v>481</v>
      </c>
      <c r="Q80" s="18" t="s">
        <v>481</v>
      </c>
      <c r="R80" s="20" t="s">
        <v>481</v>
      </c>
      <c r="S80" s="18" t="s">
        <v>481</v>
      </c>
      <c r="T80" s="20" t="s">
        <v>481</v>
      </c>
      <c r="U80" s="18" t="s">
        <v>481</v>
      </c>
      <c r="V80" s="20" t="s">
        <v>481</v>
      </c>
    </row>
    <row r="81" spans="1:22">
      <c r="A81" s="23" t="s">
        <v>556</v>
      </c>
      <c r="B81" s="17" t="n">
        <v>8861</v>
      </c>
      <c r="C81" s="18">
        <f>(0.0/B81*100)</f>
        <v/>
      </c>
      <c r="D81" s="19" t="n">
        <v>8861</v>
      </c>
      <c r="E81" s="18" t="s">
        <v>481</v>
      </c>
      <c r="F81" s="20" t="s">
        <v>481</v>
      </c>
      <c r="G81" s="18" t="n">
        <v>349.63640568</v>
      </c>
      <c r="H81" s="20" t="n">
        <v>5.86239198</v>
      </c>
      <c r="I81" s="18" t="n">
        <v>446.05665539</v>
      </c>
      <c r="J81" s="20" t="n">
        <v>2.9628147</v>
      </c>
      <c r="K81" s="18" t="s">
        <v>481</v>
      </c>
      <c r="L81" s="20" t="s">
        <v>481</v>
      </c>
      <c r="M81" s="18" t="s">
        <v>481</v>
      </c>
      <c r="N81" s="20" t="s">
        <v>481</v>
      </c>
      <c r="O81" s="18" t="s">
        <v>481</v>
      </c>
      <c r="P81" s="20" t="s">
        <v>481</v>
      </c>
      <c r="Q81" s="18" t="s">
        <v>481</v>
      </c>
      <c r="R81" s="20" t="s">
        <v>481</v>
      </c>
      <c r="S81" s="18" t="s">
        <v>481</v>
      </c>
      <c r="T81" s="20" t="s">
        <v>481</v>
      </c>
      <c r="U81" s="18" t="s">
        <v>481</v>
      </c>
      <c r="V81" s="20" t="s">
        <v>481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2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934</v>
      </c>
    </row>
    <row customHeight="1" ht="30" r="4" spans="1:22">
      <c r="A4" s="6" t="n"/>
      <c r="B4" s="7" t="s">
        <v>462</v>
      </c>
      <c r="C4" s="7" t="s">
        <v>463</v>
      </c>
      <c r="D4" s="8" t="s">
        <v>462</v>
      </c>
      <c r="E4" s="9" t="s">
        <v>935</v>
      </c>
      <c r="F4" s="10" t="n"/>
      <c r="G4" s="9" t="s">
        <v>936</v>
      </c>
      <c r="H4" s="10" t="n"/>
      <c r="I4" s="9" t="s">
        <v>937</v>
      </c>
      <c r="J4" s="10" t="n"/>
      <c r="K4" s="9" t="s">
        <v>938</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(0.0/B7*100)</f>
        <v/>
      </c>
      <c r="D7" s="19" t="n">
        <v>14530</v>
      </c>
      <c r="E7" s="18" t="n">
        <v>510.61470849</v>
      </c>
      <c r="F7" s="20" t="n">
        <v>1.54992792</v>
      </c>
      <c r="G7" s="18" t="n">
        <v>434.33434257</v>
      </c>
      <c r="H7" s="20" t="n">
        <v>12.54385642</v>
      </c>
      <c r="I7" s="18" t="s">
        <v>481</v>
      </c>
      <c r="J7" s="20" t="s">
        <v>481</v>
      </c>
      <c r="K7" s="18" t="s">
        <v>481</v>
      </c>
      <c r="L7" s="20" t="s">
        <v>481</v>
      </c>
      <c r="M7" s="18" t="s">
        <v>481</v>
      </c>
      <c r="N7" s="20" t="s">
        <v>481</v>
      </c>
      <c r="O7" s="18" t="s">
        <v>481</v>
      </c>
      <c r="P7" s="20" t="s">
        <v>481</v>
      </c>
      <c r="Q7" s="18" t="s">
        <v>481</v>
      </c>
      <c r="R7" s="20" t="s">
        <v>481</v>
      </c>
      <c r="S7" s="18" t="s">
        <v>481</v>
      </c>
      <c r="T7" s="20" t="s">
        <v>481</v>
      </c>
      <c r="U7" s="18" t="n">
        <v>484.49795807</v>
      </c>
      <c r="V7" s="20" t="n">
        <v>14.79779746</v>
      </c>
    </row>
    <row r="8" spans="1:22">
      <c r="A8" s="15" t="s">
        <v>483</v>
      </c>
      <c r="B8" s="17" t="n">
        <v>7007</v>
      </c>
      <c r="C8" s="18">
        <f>(0.0/B8*100)</f>
        <v/>
      </c>
      <c r="D8" s="19" t="n">
        <v>7007</v>
      </c>
      <c r="E8" s="18" t="n">
        <v>533.6449611199999</v>
      </c>
      <c r="F8" s="20" t="n">
        <v>2.85019372</v>
      </c>
      <c r="G8" s="18" t="n">
        <v>436.38234497</v>
      </c>
      <c r="H8" s="20" t="n">
        <v>3.11521483</v>
      </c>
      <c r="I8" s="18" t="n">
        <v>387.35475377</v>
      </c>
      <c r="J8" s="20" t="n">
        <v>10.6376162</v>
      </c>
      <c r="K8" s="18" t="s">
        <v>481</v>
      </c>
      <c r="L8" s="20" t="s">
        <v>481</v>
      </c>
      <c r="M8" s="18" t="s">
        <v>481</v>
      </c>
      <c r="N8" s="20" t="s">
        <v>481</v>
      </c>
      <c r="O8" s="18" t="s">
        <v>481</v>
      </c>
      <c r="P8" s="20" t="s">
        <v>481</v>
      </c>
      <c r="Q8" s="18" t="s">
        <v>481</v>
      </c>
      <c r="R8" s="20" t="s">
        <v>481</v>
      </c>
      <c r="S8" s="18" t="s">
        <v>481</v>
      </c>
      <c r="T8" s="20" t="s">
        <v>481</v>
      </c>
      <c r="U8" s="18" t="n">
        <v>463.3978</v>
      </c>
      <c r="V8" s="20" t="n">
        <v>19.08666911</v>
      </c>
    </row>
    <row r="9" spans="1:22">
      <c r="A9" s="15" t="s">
        <v>484</v>
      </c>
      <c r="B9" s="17" t="n">
        <v>9651</v>
      </c>
      <c r="C9" s="18">
        <f>(0.0/B9*100)</f>
        <v/>
      </c>
      <c r="D9" s="19" t="n">
        <v>9651</v>
      </c>
      <c r="E9" s="18" t="n">
        <v>525.49611938</v>
      </c>
      <c r="F9" s="20" t="n">
        <v>2.3450495</v>
      </c>
      <c r="G9" s="18" t="n">
        <v>345.96415112</v>
      </c>
      <c r="H9" s="20" t="n">
        <v>5.69399559</v>
      </c>
      <c r="I9" s="18" t="n">
        <v>401.13162627</v>
      </c>
      <c r="J9" s="20" t="n">
        <v>2.9359439</v>
      </c>
      <c r="K9" s="18" t="s">
        <v>481</v>
      </c>
      <c r="L9" s="20" t="s">
        <v>481</v>
      </c>
      <c r="M9" s="18" t="s">
        <v>481</v>
      </c>
      <c r="N9" s="20" t="s">
        <v>481</v>
      </c>
      <c r="O9" s="18" t="s">
        <v>481</v>
      </c>
      <c r="P9" s="20" t="s">
        <v>481</v>
      </c>
      <c r="Q9" s="18" t="s">
        <v>481</v>
      </c>
      <c r="R9" s="20" t="s">
        <v>481</v>
      </c>
      <c r="S9" s="18" t="s">
        <v>481</v>
      </c>
      <c r="T9" s="20" t="s">
        <v>481</v>
      </c>
      <c r="U9" s="18" t="s">
        <v>481</v>
      </c>
      <c r="V9" s="20" t="s">
        <v>481</v>
      </c>
    </row>
    <row r="10" spans="1:22">
      <c r="A10" s="15" t="s">
        <v>485</v>
      </c>
      <c r="B10" s="17" t="n">
        <v>20058</v>
      </c>
      <c r="C10" s="18">
        <f>(0.0/B10*100)</f>
        <v/>
      </c>
      <c r="D10" s="19" t="n">
        <v>20058</v>
      </c>
      <c r="E10" s="18" t="s">
        <v>481</v>
      </c>
      <c r="F10" s="20" t="s">
        <v>481</v>
      </c>
      <c r="G10" s="18" t="s">
        <v>481</v>
      </c>
      <c r="H10" s="20" t="s">
        <v>481</v>
      </c>
      <c r="I10" s="18" t="s">
        <v>481</v>
      </c>
      <c r="J10" s="20" t="s">
        <v>481</v>
      </c>
      <c r="K10" s="18" t="n">
        <v>527.86230392</v>
      </c>
      <c r="L10" s="20" t="n">
        <v>2.0768571</v>
      </c>
      <c r="M10" s="18" t="s">
        <v>481</v>
      </c>
      <c r="N10" s="20" t="s">
        <v>481</v>
      </c>
      <c r="O10" s="18" t="s">
        <v>481</v>
      </c>
      <c r="P10" s="20" t="s">
        <v>481</v>
      </c>
      <c r="Q10" s="18" t="s">
        <v>481</v>
      </c>
      <c r="R10" s="20" t="s">
        <v>481</v>
      </c>
      <c r="S10" s="18" t="s">
        <v>481</v>
      </c>
      <c r="T10" s="20" t="s">
        <v>481</v>
      </c>
      <c r="U10" s="18" t="n">
        <v>414.18993653</v>
      </c>
      <c r="V10" s="20" t="n">
        <v>20.58577927</v>
      </c>
    </row>
    <row r="11" spans="1:22">
      <c r="A11" s="15" t="s">
        <v>486</v>
      </c>
      <c r="B11" s="17" t="n">
        <v>7053</v>
      </c>
      <c r="C11" s="18">
        <f>(0.0/B11*100)</f>
        <v/>
      </c>
      <c r="D11" s="19" t="n">
        <v>7053</v>
      </c>
      <c r="E11" s="18" t="n">
        <v>446.95606638</v>
      </c>
      <c r="F11" s="20" t="n">
        <v>2.37928668</v>
      </c>
      <c r="G11" s="18" t="s">
        <v>481</v>
      </c>
      <c r="H11" s="20" t="s">
        <v>481</v>
      </c>
      <c r="I11" s="18" t="s">
        <v>481</v>
      </c>
      <c r="J11" s="20" t="s">
        <v>481</v>
      </c>
      <c r="K11" s="18" t="s">
        <v>481</v>
      </c>
      <c r="L11" s="20" t="s">
        <v>481</v>
      </c>
      <c r="M11" s="18" t="s">
        <v>481</v>
      </c>
      <c r="N11" s="20" t="s">
        <v>481</v>
      </c>
      <c r="O11" s="18" t="s">
        <v>481</v>
      </c>
      <c r="P11" s="20" t="s">
        <v>481</v>
      </c>
      <c r="Q11" s="18" t="s">
        <v>481</v>
      </c>
      <c r="R11" s="20" t="s">
        <v>481</v>
      </c>
      <c r="S11" s="18" t="s">
        <v>481</v>
      </c>
      <c r="T11" s="20" t="s">
        <v>481</v>
      </c>
      <c r="U11" s="18" t="s">
        <v>481</v>
      </c>
      <c r="V11" s="20" t="s">
        <v>481</v>
      </c>
    </row>
    <row r="12" spans="1:22">
      <c r="A12" s="15" t="s">
        <v>487</v>
      </c>
      <c r="B12" s="17" t="n">
        <v>6894</v>
      </c>
      <c r="C12" s="18">
        <f>(0.0/B12*100)</f>
        <v/>
      </c>
      <c r="D12" s="19" t="n">
        <v>6894</v>
      </c>
      <c r="E12" s="18" t="n">
        <v>504.07955767</v>
      </c>
      <c r="F12" s="20" t="n">
        <v>2.09516281</v>
      </c>
      <c r="G12" s="18" t="s">
        <v>481</v>
      </c>
      <c r="H12" s="20" t="s">
        <v>481</v>
      </c>
      <c r="I12" s="18" t="n">
        <v>403.31103648</v>
      </c>
      <c r="J12" s="20" t="n">
        <v>5.61199908</v>
      </c>
      <c r="K12" s="18" t="s">
        <v>481</v>
      </c>
      <c r="L12" s="20" t="s">
        <v>481</v>
      </c>
      <c r="M12" s="18" t="s">
        <v>481</v>
      </c>
      <c r="N12" s="20" t="s">
        <v>481</v>
      </c>
      <c r="O12" s="18" t="s">
        <v>481</v>
      </c>
      <c r="P12" s="20" t="s">
        <v>481</v>
      </c>
      <c r="Q12" s="18" t="s">
        <v>481</v>
      </c>
      <c r="R12" s="20" t="s">
        <v>481</v>
      </c>
      <c r="S12" s="18" t="s">
        <v>481</v>
      </c>
      <c r="T12" s="20" t="s">
        <v>481</v>
      </c>
      <c r="U12" s="18" t="s">
        <v>481</v>
      </c>
      <c r="V12" s="20" t="s">
        <v>481</v>
      </c>
    </row>
    <row r="13" spans="1:22">
      <c r="A13" s="15" t="s">
        <v>488</v>
      </c>
      <c r="B13" s="17" t="n">
        <v>7161</v>
      </c>
      <c r="C13" s="18">
        <f>(0.0/B13*100)</f>
        <v/>
      </c>
      <c r="D13" s="19" t="n">
        <v>7161</v>
      </c>
      <c r="E13" s="18" t="n">
        <v>501.936887</v>
      </c>
      <c r="F13" s="20" t="n">
        <v>2.37547789</v>
      </c>
      <c r="G13" s="18" t="s">
        <v>481</v>
      </c>
      <c r="H13" s="20" t="s">
        <v>481</v>
      </c>
      <c r="I13" s="18" t="s">
        <v>481</v>
      </c>
      <c r="J13" s="20" t="s">
        <v>481</v>
      </c>
      <c r="K13" s="18" t="s">
        <v>481</v>
      </c>
      <c r="L13" s="20" t="s">
        <v>481</v>
      </c>
      <c r="M13" s="18" t="s">
        <v>481</v>
      </c>
      <c r="N13" s="20" t="s">
        <v>481</v>
      </c>
      <c r="O13" s="18" t="s">
        <v>481</v>
      </c>
      <c r="P13" s="20" t="s">
        <v>481</v>
      </c>
      <c r="Q13" s="18" t="s">
        <v>481</v>
      </c>
      <c r="R13" s="20" t="s">
        <v>481</v>
      </c>
      <c r="S13" s="18" t="s">
        <v>481</v>
      </c>
      <c r="T13" s="20" t="s">
        <v>481</v>
      </c>
      <c r="U13" s="18" t="s">
        <v>481</v>
      </c>
      <c r="V13" s="20" t="s">
        <v>481</v>
      </c>
    </row>
    <row r="14" spans="1:22">
      <c r="A14" s="15" t="s">
        <v>489</v>
      </c>
      <c r="B14" s="17" t="n">
        <v>5587</v>
      </c>
      <c r="C14" s="18">
        <f>(0.0/B14*100)</f>
        <v/>
      </c>
      <c r="D14" s="19" t="n">
        <v>5587</v>
      </c>
      <c r="E14" s="18" t="n">
        <v>533.7103712099999</v>
      </c>
      <c r="F14" s="20" t="n">
        <v>2.09271529</v>
      </c>
      <c r="G14" s="18" t="n">
        <v>570.28429352</v>
      </c>
      <c r="H14" s="20" t="n">
        <v>14.73408758</v>
      </c>
      <c r="I14" s="18" t="s">
        <v>481</v>
      </c>
      <c r="J14" s="20" t="s">
        <v>481</v>
      </c>
      <c r="K14" s="18" t="s">
        <v>481</v>
      </c>
      <c r="L14" s="20" t="s">
        <v>481</v>
      </c>
      <c r="M14" s="18" t="s">
        <v>481</v>
      </c>
      <c r="N14" s="20" t="s">
        <v>481</v>
      </c>
      <c r="O14" s="18" t="s">
        <v>481</v>
      </c>
      <c r="P14" s="20" t="s">
        <v>481</v>
      </c>
      <c r="Q14" s="18" t="s">
        <v>481</v>
      </c>
      <c r="R14" s="20" t="s">
        <v>481</v>
      </c>
      <c r="S14" s="18" t="s">
        <v>481</v>
      </c>
      <c r="T14" s="20" t="s">
        <v>481</v>
      </c>
      <c r="U14" s="18" t="s">
        <v>481</v>
      </c>
      <c r="V14" s="20" t="s">
        <v>481</v>
      </c>
    </row>
    <row r="15" spans="1:22">
      <c r="A15" s="15" t="s">
        <v>490</v>
      </c>
      <c r="B15" s="17" t="n">
        <v>5882</v>
      </c>
      <c r="C15" s="18">
        <f>(0.0/B15*100)</f>
        <v/>
      </c>
      <c r="D15" s="19" t="n">
        <v>5882</v>
      </c>
      <c r="E15" s="18" t="n">
        <v>530.6611586400001</v>
      </c>
      <c r="F15" s="20" t="n">
        <v>2.39236859</v>
      </c>
      <c r="G15" s="18" t="s">
        <v>481</v>
      </c>
      <c r="H15" s="20" t="s">
        <v>481</v>
      </c>
      <c r="I15" s="18" t="s">
        <v>481</v>
      </c>
      <c r="J15" s="20" t="s">
        <v>481</v>
      </c>
      <c r="K15" s="18" t="s">
        <v>481</v>
      </c>
      <c r="L15" s="20" t="s">
        <v>481</v>
      </c>
      <c r="M15" s="18" t="s">
        <v>481</v>
      </c>
      <c r="N15" s="20" t="s">
        <v>481</v>
      </c>
      <c r="O15" s="18" t="s">
        <v>481</v>
      </c>
      <c r="P15" s="20" t="s">
        <v>481</v>
      </c>
      <c r="Q15" s="18" t="s">
        <v>481</v>
      </c>
      <c r="R15" s="20" t="s">
        <v>481</v>
      </c>
      <c r="S15" s="18" t="s">
        <v>481</v>
      </c>
      <c r="T15" s="20" t="s">
        <v>481</v>
      </c>
      <c r="U15" s="18" t="s">
        <v>481</v>
      </c>
      <c r="V15" s="20" t="s">
        <v>481</v>
      </c>
    </row>
    <row r="16" spans="1:22">
      <c r="A16" s="15" t="s">
        <v>491</v>
      </c>
      <c r="B16" s="17" t="n">
        <v>6108</v>
      </c>
      <c r="C16" s="18">
        <f>(0.0/B16*100)</f>
        <v/>
      </c>
      <c r="D16" s="19" t="n">
        <v>6108</v>
      </c>
      <c r="E16" s="18" t="n">
        <v>514.4276343</v>
      </c>
      <c r="F16" s="20" t="n">
        <v>2.67727037</v>
      </c>
      <c r="G16" s="18" t="n">
        <v>411.88431692</v>
      </c>
      <c r="H16" s="20" t="n">
        <v>4.46849853</v>
      </c>
      <c r="I16" s="18" t="n">
        <v>399.36589816</v>
      </c>
      <c r="J16" s="20" t="n">
        <v>5.82803427</v>
      </c>
      <c r="K16" s="18" t="s">
        <v>481</v>
      </c>
      <c r="L16" s="20" t="s">
        <v>481</v>
      </c>
      <c r="M16" s="18" t="s">
        <v>481</v>
      </c>
      <c r="N16" s="20" t="s">
        <v>481</v>
      </c>
      <c r="O16" s="18" t="s">
        <v>481</v>
      </c>
      <c r="P16" s="20" t="s">
        <v>481</v>
      </c>
      <c r="Q16" s="18" t="s">
        <v>481</v>
      </c>
      <c r="R16" s="20" t="s">
        <v>481</v>
      </c>
      <c r="S16" s="18" t="s">
        <v>481</v>
      </c>
      <c r="T16" s="20" t="s">
        <v>481</v>
      </c>
      <c r="U16" s="18" t="s">
        <v>481</v>
      </c>
      <c r="V16" s="20" t="s">
        <v>481</v>
      </c>
    </row>
    <row r="17" spans="1:22">
      <c r="A17" s="15" t="s">
        <v>492</v>
      </c>
      <c r="B17" s="17" t="n">
        <v>6504</v>
      </c>
      <c r="C17" s="18">
        <f>(0.0/B17*100)</f>
        <v/>
      </c>
      <c r="D17" s="19" t="n">
        <v>6504</v>
      </c>
      <c r="E17" s="18" t="n">
        <v>510.01601932</v>
      </c>
      <c r="F17" s="20" t="n">
        <v>2.7582988</v>
      </c>
      <c r="G17" s="18" t="n">
        <v>472.51692872</v>
      </c>
      <c r="H17" s="20" t="n">
        <v>10.48381548</v>
      </c>
      <c r="I17" s="18" t="s">
        <v>481</v>
      </c>
      <c r="J17" s="20" t="s">
        <v>481</v>
      </c>
      <c r="K17" s="18" t="s">
        <v>481</v>
      </c>
      <c r="L17" s="20" t="s">
        <v>481</v>
      </c>
      <c r="M17" s="18" t="s">
        <v>481</v>
      </c>
      <c r="N17" s="20" t="s">
        <v>481</v>
      </c>
      <c r="O17" s="18" t="s">
        <v>481</v>
      </c>
      <c r="P17" s="20" t="s">
        <v>481</v>
      </c>
      <c r="Q17" s="18" t="s">
        <v>481</v>
      </c>
      <c r="R17" s="20" t="s">
        <v>481</v>
      </c>
      <c r="S17" s="18" t="s">
        <v>481</v>
      </c>
      <c r="T17" s="20" t="s">
        <v>481</v>
      </c>
      <c r="U17" s="18" t="s">
        <v>481</v>
      </c>
      <c r="V17" s="20" t="s">
        <v>481</v>
      </c>
    </row>
    <row r="18" spans="1:22">
      <c r="A18" s="15" t="s">
        <v>493</v>
      </c>
      <c r="B18" s="17" t="n">
        <v>5532</v>
      </c>
      <c r="C18" s="18">
        <f>(0.0/B18*100)</f>
        <v/>
      </c>
      <c r="D18" s="19" t="n">
        <v>5532</v>
      </c>
      <c r="E18" s="18" t="n">
        <v>471.53871437</v>
      </c>
      <c r="F18" s="20" t="n">
        <v>2.88367848</v>
      </c>
      <c r="G18" s="18" t="s">
        <v>481</v>
      </c>
      <c r="H18" s="20" t="s">
        <v>481</v>
      </c>
      <c r="I18" s="18" t="n">
        <v>369.76759044</v>
      </c>
      <c r="J18" s="20" t="n">
        <v>5.74418351</v>
      </c>
      <c r="K18" s="18" t="s">
        <v>481</v>
      </c>
      <c r="L18" s="20" t="s">
        <v>481</v>
      </c>
      <c r="M18" s="18" t="s">
        <v>481</v>
      </c>
      <c r="N18" s="20" t="s">
        <v>481</v>
      </c>
      <c r="O18" s="18" t="s">
        <v>481</v>
      </c>
      <c r="P18" s="20" t="s">
        <v>481</v>
      </c>
      <c r="Q18" s="18" t="s">
        <v>481</v>
      </c>
      <c r="R18" s="20" t="s">
        <v>481</v>
      </c>
      <c r="S18" s="18" t="s">
        <v>481</v>
      </c>
      <c r="T18" s="20" t="s">
        <v>481</v>
      </c>
      <c r="U18" s="18" t="s">
        <v>481</v>
      </c>
      <c r="V18" s="20" t="s">
        <v>481</v>
      </c>
    </row>
    <row r="19" spans="1:22">
      <c r="A19" s="15" t="s">
        <v>494</v>
      </c>
      <c r="B19" s="17" t="n">
        <v>5658</v>
      </c>
      <c r="C19" s="18">
        <f>(0.0/B19*100)</f>
        <v/>
      </c>
      <c r="D19" s="19" t="n">
        <v>5658</v>
      </c>
      <c r="E19" s="18" t="n">
        <v>492.77602103</v>
      </c>
      <c r="F19" s="20" t="n">
        <v>2.64903203</v>
      </c>
      <c r="G19" s="18" t="s">
        <v>481</v>
      </c>
      <c r="H19" s="20" t="s">
        <v>481</v>
      </c>
      <c r="I19" s="18" t="n">
        <v>392.21403961</v>
      </c>
      <c r="J19" s="20" t="n">
        <v>4.66608015</v>
      </c>
      <c r="K19" s="18" t="s">
        <v>481</v>
      </c>
      <c r="L19" s="20" t="s">
        <v>481</v>
      </c>
      <c r="M19" s="18" t="s">
        <v>481</v>
      </c>
      <c r="N19" s="20" t="s">
        <v>481</v>
      </c>
      <c r="O19" s="18" t="s">
        <v>481</v>
      </c>
      <c r="P19" s="20" t="s">
        <v>481</v>
      </c>
      <c r="Q19" s="18" t="s">
        <v>481</v>
      </c>
      <c r="R19" s="20" t="s">
        <v>481</v>
      </c>
      <c r="S19" s="18" t="s">
        <v>481</v>
      </c>
      <c r="T19" s="20" t="s">
        <v>481</v>
      </c>
      <c r="U19" s="18" t="s">
        <v>481</v>
      </c>
      <c r="V19" s="20" t="s">
        <v>481</v>
      </c>
    </row>
    <row r="20" spans="1:22">
      <c r="A20" s="15" t="s">
        <v>495</v>
      </c>
      <c r="B20" s="17" t="n">
        <v>3371</v>
      </c>
      <c r="C20" s="18">
        <f>(0.0/B20*100)</f>
        <v/>
      </c>
      <c r="D20" s="19" t="n">
        <v>3371</v>
      </c>
      <c r="E20" s="18" t="n">
        <v>473.23008609</v>
      </c>
      <c r="F20" s="20" t="n">
        <v>1.68092489</v>
      </c>
      <c r="G20" s="18" t="s">
        <v>481</v>
      </c>
      <c r="H20" s="20" t="s">
        <v>481</v>
      </c>
      <c r="I20" s="18" t="s">
        <v>481</v>
      </c>
      <c r="J20" s="20" t="s">
        <v>481</v>
      </c>
      <c r="K20" s="18" t="s">
        <v>481</v>
      </c>
      <c r="L20" s="20" t="s">
        <v>481</v>
      </c>
      <c r="M20" s="18" t="s">
        <v>481</v>
      </c>
      <c r="N20" s="20" t="s">
        <v>481</v>
      </c>
      <c r="O20" s="18" t="s">
        <v>481</v>
      </c>
      <c r="P20" s="20" t="s">
        <v>481</v>
      </c>
      <c r="Q20" s="18" t="s">
        <v>481</v>
      </c>
      <c r="R20" s="20" t="s">
        <v>481</v>
      </c>
      <c r="S20" s="18" t="s">
        <v>481</v>
      </c>
      <c r="T20" s="20" t="s">
        <v>481</v>
      </c>
      <c r="U20" s="18" t="s">
        <v>481</v>
      </c>
      <c r="V20" s="20" t="s">
        <v>481</v>
      </c>
    </row>
    <row r="21" spans="1:22">
      <c r="A21" s="15" t="s">
        <v>496</v>
      </c>
      <c r="B21" s="17" t="n">
        <v>5741</v>
      </c>
      <c r="C21" s="18">
        <f>(0.0/B21*100)</f>
        <v/>
      </c>
      <c r="D21" s="19" t="n">
        <v>5741</v>
      </c>
      <c r="E21" s="18" t="n">
        <v>497.65750376</v>
      </c>
      <c r="F21" s="20" t="n">
        <v>2.26969149</v>
      </c>
      <c r="G21" s="18" t="s">
        <v>481</v>
      </c>
      <c r="H21" s="20" t="s">
        <v>481</v>
      </c>
      <c r="I21" s="18" t="n">
        <v>515.6910347199999</v>
      </c>
      <c r="J21" s="20" t="n">
        <v>4.16387797</v>
      </c>
      <c r="K21" s="18" t="s">
        <v>481</v>
      </c>
      <c r="L21" s="20" t="s">
        <v>481</v>
      </c>
      <c r="M21" s="18" t="s">
        <v>481</v>
      </c>
      <c r="N21" s="20" t="s">
        <v>481</v>
      </c>
      <c r="O21" s="18" t="s">
        <v>481</v>
      </c>
      <c r="P21" s="20" t="s">
        <v>481</v>
      </c>
      <c r="Q21" s="18" t="s">
        <v>481</v>
      </c>
      <c r="R21" s="20" t="s">
        <v>481</v>
      </c>
      <c r="S21" s="18" t="s">
        <v>481</v>
      </c>
      <c r="T21" s="20" t="s">
        <v>481</v>
      </c>
      <c r="U21" s="18" t="s">
        <v>481</v>
      </c>
      <c r="V21" s="20" t="s">
        <v>481</v>
      </c>
    </row>
    <row r="22" spans="1:22">
      <c r="A22" s="15" t="s">
        <v>497</v>
      </c>
      <c r="B22" s="17" t="n">
        <v>6598</v>
      </c>
      <c r="C22" s="18">
        <f>(0.0/B22*100)</f>
        <v/>
      </c>
      <c r="D22" s="19" t="n">
        <v>6598</v>
      </c>
      <c r="E22" s="18" t="n">
        <v>466.55281214</v>
      </c>
      <c r="F22" s="20" t="n">
        <v>3.43755424</v>
      </c>
      <c r="G22" s="18" t="s">
        <v>481</v>
      </c>
      <c r="H22" s="20" t="s">
        <v>481</v>
      </c>
      <c r="I22" s="18" t="s">
        <v>481</v>
      </c>
      <c r="J22" s="20" t="s">
        <v>481</v>
      </c>
      <c r="K22" s="18" t="s">
        <v>481</v>
      </c>
      <c r="L22" s="20" t="s">
        <v>481</v>
      </c>
      <c r="M22" s="18" t="s">
        <v>481</v>
      </c>
      <c r="N22" s="20" t="s">
        <v>481</v>
      </c>
      <c r="O22" s="18" t="s">
        <v>481</v>
      </c>
      <c r="P22" s="20" t="s">
        <v>481</v>
      </c>
      <c r="Q22" s="18" t="s">
        <v>481</v>
      </c>
      <c r="R22" s="20" t="s">
        <v>481</v>
      </c>
      <c r="S22" s="18" t="s">
        <v>481</v>
      </c>
      <c r="T22" s="20" t="s">
        <v>481</v>
      </c>
      <c r="U22" s="18" t="s">
        <v>481</v>
      </c>
      <c r="V22" s="20" t="s">
        <v>481</v>
      </c>
    </row>
    <row r="23" spans="1:22">
      <c r="A23" s="15" t="s">
        <v>498</v>
      </c>
      <c r="B23" s="17" t="n">
        <v>11583</v>
      </c>
      <c r="C23" s="18">
        <f>(0.0/B23*100)</f>
        <v/>
      </c>
      <c r="D23" s="19" t="n">
        <v>11583</v>
      </c>
      <c r="E23" s="18" t="n">
        <v>482.29188352</v>
      </c>
      <c r="F23" s="20" t="n">
        <v>2.51204881</v>
      </c>
      <c r="G23" s="18" t="s">
        <v>481</v>
      </c>
      <c r="H23" s="20" t="s">
        <v>481</v>
      </c>
      <c r="I23" s="18" t="n">
        <v>409.23790288</v>
      </c>
      <c r="J23" s="20" t="n">
        <v>6.34706856</v>
      </c>
      <c r="K23" s="18" t="s">
        <v>481</v>
      </c>
      <c r="L23" s="20" t="s">
        <v>481</v>
      </c>
      <c r="M23" s="18" t="s">
        <v>481</v>
      </c>
      <c r="N23" s="20" t="s">
        <v>481</v>
      </c>
      <c r="O23" s="18" t="s">
        <v>481</v>
      </c>
      <c r="P23" s="20" t="s">
        <v>481</v>
      </c>
      <c r="Q23" s="18" t="s">
        <v>481</v>
      </c>
      <c r="R23" s="20" t="s">
        <v>481</v>
      </c>
      <c r="S23" s="18" t="s">
        <v>481</v>
      </c>
      <c r="T23" s="20" t="s">
        <v>481</v>
      </c>
      <c r="U23" s="18" t="s">
        <v>481</v>
      </c>
      <c r="V23" s="20" t="s">
        <v>481</v>
      </c>
    </row>
    <row r="24" spans="1:22">
      <c r="A24" s="15" t="s">
        <v>499</v>
      </c>
      <c r="B24" s="17" t="n">
        <v>6647</v>
      </c>
      <c r="C24" s="18">
        <f>(0.0/B24*100)</f>
        <v/>
      </c>
      <c r="D24" s="19" t="n">
        <v>6647</v>
      </c>
      <c r="E24" s="18" t="n">
        <v>547.86950242</v>
      </c>
      <c r="F24" s="20" t="n">
        <v>3.23497591</v>
      </c>
      <c r="G24" s="18" t="n">
        <v>611.77248705</v>
      </c>
      <c r="H24" s="20" t="n">
        <v>2.93616018</v>
      </c>
      <c r="I24" s="18" t="n">
        <v>506.51668988</v>
      </c>
      <c r="J24" s="20" t="n">
        <v>5.30215101</v>
      </c>
      <c r="K24" s="18" t="s">
        <v>481</v>
      </c>
      <c r="L24" s="20" t="s">
        <v>481</v>
      </c>
      <c r="M24" s="18" t="s">
        <v>481</v>
      </c>
      <c r="N24" s="20" t="s">
        <v>481</v>
      </c>
      <c r="O24" s="18" t="s">
        <v>481</v>
      </c>
      <c r="P24" s="20" t="s">
        <v>481</v>
      </c>
      <c r="Q24" s="18" t="s">
        <v>481</v>
      </c>
      <c r="R24" s="20" t="s">
        <v>481</v>
      </c>
      <c r="S24" s="18" t="s">
        <v>481</v>
      </c>
      <c r="T24" s="20" t="s">
        <v>481</v>
      </c>
      <c r="U24" s="18" t="s">
        <v>481</v>
      </c>
      <c r="V24" s="20" t="s">
        <v>481</v>
      </c>
    </row>
    <row r="25" spans="1:22">
      <c r="A25" s="15" t="s">
        <v>500</v>
      </c>
      <c r="B25" s="17" t="n">
        <v>5581</v>
      </c>
      <c r="C25" s="18">
        <f>(0.0/B25*100)</f>
        <v/>
      </c>
      <c r="D25" s="19" t="n">
        <v>5581</v>
      </c>
      <c r="E25" s="18" t="n">
        <v>528.07444201</v>
      </c>
      <c r="F25" s="20" t="n">
        <v>3.33704265</v>
      </c>
      <c r="G25" s="18" t="s">
        <v>481</v>
      </c>
      <c r="H25" s="20" t="s">
        <v>481</v>
      </c>
      <c r="I25" s="18" t="n">
        <v>452.02608709</v>
      </c>
      <c r="J25" s="20" t="n">
        <v>8.985756739999999</v>
      </c>
      <c r="K25" s="18" t="s">
        <v>481</v>
      </c>
      <c r="L25" s="20" t="s">
        <v>481</v>
      </c>
      <c r="M25" s="18" t="s">
        <v>481</v>
      </c>
      <c r="N25" s="20" t="s">
        <v>481</v>
      </c>
      <c r="O25" s="18" t="s">
        <v>481</v>
      </c>
      <c r="P25" s="20" t="s">
        <v>481</v>
      </c>
      <c r="Q25" s="18" t="s">
        <v>481</v>
      </c>
      <c r="R25" s="20" t="s">
        <v>481</v>
      </c>
      <c r="S25" s="18" t="s">
        <v>481</v>
      </c>
      <c r="T25" s="20" t="s">
        <v>481</v>
      </c>
      <c r="U25" s="18" t="s">
        <v>481</v>
      </c>
      <c r="V25" s="20" t="s">
        <v>481</v>
      </c>
    </row>
    <row r="26" spans="1:22">
      <c r="A26" s="15" t="s">
        <v>501</v>
      </c>
      <c r="B26" s="17" t="n">
        <v>4869</v>
      </c>
      <c r="C26" s="18">
        <f>(0.0/B26*100)</f>
        <v/>
      </c>
      <c r="D26" s="19" t="n">
        <v>4869</v>
      </c>
      <c r="E26" s="18" t="n">
        <v>490.15713901</v>
      </c>
      <c r="F26" s="20" t="n">
        <v>1.56148909</v>
      </c>
      <c r="G26" s="18" t="n">
        <v>498.43164638</v>
      </c>
      <c r="H26" s="20" t="n">
        <v>12.45285571</v>
      </c>
      <c r="I26" s="18" t="s">
        <v>481</v>
      </c>
      <c r="J26" s="20" t="s">
        <v>481</v>
      </c>
      <c r="K26" s="18" t="s">
        <v>481</v>
      </c>
      <c r="L26" s="20" t="s">
        <v>481</v>
      </c>
      <c r="M26" s="18" t="s">
        <v>481</v>
      </c>
      <c r="N26" s="20" t="s">
        <v>481</v>
      </c>
      <c r="O26" s="18" t="s">
        <v>481</v>
      </c>
      <c r="P26" s="20" t="s">
        <v>481</v>
      </c>
      <c r="Q26" s="18" t="s">
        <v>481</v>
      </c>
      <c r="R26" s="20" t="s">
        <v>481</v>
      </c>
      <c r="S26" s="18" t="s">
        <v>481</v>
      </c>
      <c r="T26" s="20" t="s">
        <v>481</v>
      </c>
      <c r="U26" s="18" t="s">
        <v>481</v>
      </c>
      <c r="V26" s="20" t="s">
        <v>481</v>
      </c>
    </row>
    <row r="27" spans="1:22">
      <c r="A27" s="15" t="s">
        <v>502</v>
      </c>
      <c r="B27" s="17" t="n">
        <v>5299</v>
      </c>
      <c r="C27" s="18">
        <f>(0.0/B27*100)</f>
        <v/>
      </c>
      <c r="D27" s="19" t="n">
        <v>5299</v>
      </c>
      <c r="E27" s="18" t="n">
        <v>484.38800234</v>
      </c>
      <c r="F27" s="20" t="n">
        <v>1.1550874</v>
      </c>
      <c r="G27" s="18" t="n">
        <v>460.97837919</v>
      </c>
      <c r="H27" s="20" t="n">
        <v>4.88896941</v>
      </c>
      <c r="I27" s="18" t="n">
        <v>438.00272199</v>
      </c>
      <c r="J27" s="20" t="n">
        <v>8.817557620000001</v>
      </c>
      <c r="K27" s="18" t="s">
        <v>481</v>
      </c>
      <c r="L27" s="20" t="s">
        <v>481</v>
      </c>
      <c r="M27" s="18" t="s">
        <v>481</v>
      </c>
      <c r="N27" s="20" t="s">
        <v>481</v>
      </c>
      <c r="O27" s="18" t="s">
        <v>481</v>
      </c>
      <c r="P27" s="20" t="s">
        <v>481</v>
      </c>
      <c r="Q27" s="18" t="s">
        <v>481</v>
      </c>
      <c r="R27" s="20" t="s">
        <v>481</v>
      </c>
      <c r="S27" s="18" t="s">
        <v>481</v>
      </c>
      <c r="T27" s="20" t="s">
        <v>481</v>
      </c>
      <c r="U27" s="18" t="s">
        <v>481</v>
      </c>
      <c r="V27" s="20" t="s">
        <v>481</v>
      </c>
    </row>
    <row r="28" spans="1:22">
      <c r="A28" s="15" t="s">
        <v>503</v>
      </c>
      <c r="B28" s="17" t="n">
        <v>7568</v>
      </c>
      <c r="C28" s="18">
        <f>(0.0/B28*100)</f>
        <v/>
      </c>
      <c r="D28" s="19" t="n">
        <v>7568</v>
      </c>
      <c r="E28" s="18" t="n">
        <v>415.40059204</v>
      </c>
      <c r="F28" s="20" t="n">
        <v>2.22492289</v>
      </c>
      <c r="G28" s="18" t="s">
        <v>481</v>
      </c>
      <c r="H28" s="20" t="s">
        <v>481</v>
      </c>
      <c r="I28" s="18" t="n">
        <v>422.16047232</v>
      </c>
      <c r="J28" s="20" t="n">
        <v>8.61807563</v>
      </c>
      <c r="K28" s="18" t="s">
        <v>481</v>
      </c>
      <c r="L28" s="20" t="s">
        <v>481</v>
      </c>
      <c r="M28" s="18" t="s">
        <v>481</v>
      </c>
      <c r="N28" s="20" t="s">
        <v>481</v>
      </c>
      <c r="O28" s="18" t="s">
        <v>481</v>
      </c>
      <c r="P28" s="20" t="s">
        <v>481</v>
      </c>
      <c r="Q28" s="18" t="s">
        <v>481</v>
      </c>
      <c r="R28" s="20" t="s">
        <v>481</v>
      </c>
      <c r="S28" s="18" t="s">
        <v>481</v>
      </c>
      <c r="T28" s="20" t="s">
        <v>481</v>
      </c>
      <c r="U28" s="18" t="s">
        <v>481</v>
      </c>
      <c r="V28" s="20" t="s">
        <v>481</v>
      </c>
    </row>
    <row r="29" spans="1:22">
      <c r="A29" s="15" t="s">
        <v>504</v>
      </c>
      <c r="B29" s="17" t="n">
        <v>5385</v>
      </c>
      <c r="C29" s="18">
        <f>(0.0/B29*100)</f>
        <v/>
      </c>
      <c r="D29" s="19" t="n">
        <v>5385</v>
      </c>
      <c r="E29" s="18" t="n">
        <v>585.18771272</v>
      </c>
      <c r="F29" s="20" t="n">
        <v>2.20038901</v>
      </c>
      <c r="G29" s="18" t="n">
        <v>452.40581133</v>
      </c>
      <c r="H29" s="20" t="n">
        <v>3.274851</v>
      </c>
      <c r="I29" s="18" t="n">
        <v>360.56527176</v>
      </c>
      <c r="J29" s="20" t="n">
        <v>7.59259172</v>
      </c>
      <c r="K29" s="18" t="s">
        <v>481</v>
      </c>
      <c r="L29" s="20" t="s">
        <v>481</v>
      </c>
      <c r="M29" s="18" t="s">
        <v>481</v>
      </c>
      <c r="N29" s="20" t="s">
        <v>481</v>
      </c>
      <c r="O29" s="18" t="s">
        <v>481</v>
      </c>
      <c r="P29" s="20" t="s">
        <v>481</v>
      </c>
      <c r="Q29" s="18" t="s">
        <v>481</v>
      </c>
      <c r="R29" s="20" t="s">
        <v>481</v>
      </c>
      <c r="S29" s="18" t="s">
        <v>481</v>
      </c>
      <c r="T29" s="20" t="s">
        <v>481</v>
      </c>
      <c r="U29" s="18" t="s">
        <v>481</v>
      </c>
      <c r="V29" s="20" t="s">
        <v>481</v>
      </c>
    </row>
    <row r="30" spans="1:22">
      <c r="A30" s="15" t="s">
        <v>505</v>
      </c>
      <c r="B30" s="17" t="n">
        <v>4520</v>
      </c>
      <c r="C30" s="18">
        <f>(0.0/B30*100)</f>
        <v/>
      </c>
      <c r="D30" s="19" t="n">
        <v>4520</v>
      </c>
      <c r="E30" s="18" t="n">
        <v>513.3035121299999</v>
      </c>
      <c r="F30" s="20" t="n">
        <v>2.38424846</v>
      </c>
      <c r="G30" s="18" t="s">
        <v>481</v>
      </c>
      <c r="H30" s="20" t="s">
        <v>481</v>
      </c>
      <c r="I30" s="18" t="s">
        <v>481</v>
      </c>
      <c r="J30" s="20" t="s">
        <v>481</v>
      </c>
      <c r="K30" s="18" t="s">
        <v>481</v>
      </c>
      <c r="L30" s="20" t="s">
        <v>481</v>
      </c>
      <c r="M30" s="18" t="s">
        <v>481</v>
      </c>
      <c r="N30" s="20" t="s">
        <v>481</v>
      </c>
      <c r="O30" s="18" t="s">
        <v>481</v>
      </c>
      <c r="P30" s="20" t="s">
        <v>481</v>
      </c>
      <c r="Q30" s="18" t="s">
        <v>481</v>
      </c>
      <c r="R30" s="20" t="s">
        <v>481</v>
      </c>
      <c r="S30" s="18" t="s">
        <v>481</v>
      </c>
      <c r="T30" s="20" t="s">
        <v>481</v>
      </c>
      <c r="U30" s="18" t="s">
        <v>481</v>
      </c>
      <c r="V30" s="20" t="s">
        <v>481</v>
      </c>
    </row>
    <row r="31" spans="1:22">
      <c r="A31" s="15" t="s">
        <v>506</v>
      </c>
      <c r="B31" s="17" t="n">
        <v>5456</v>
      </c>
      <c r="C31" s="18">
        <f>(0.0/B31*100)</f>
        <v/>
      </c>
      <c r="D31" s="19" t="n">
        <v>5456</v>
      </c>
      <c r="E31" s="18" t="n">
        <v>498.481109</v>
      </c>
      <c r="F31" s="20" t="n">
        <v>2.26238565</v>
      </c>
      <c r="G31" s="18" t="s">
        <v>481</v>
      </c>
      <c r="H31" s="20" t="s">
        <v>481</v>
      </c>
      <c r="I31" s="18" t="s">
        <v>481</v>
      </c>
      <c r="J31" s="20" t="s">
        <v>481</v>
      </c>
      <c r="K31" s="18" t="s">
        <v>481</v>
      </c>
      <c r="L31" s="20" t="s">
        <v>481</v>
      </c>
      <c r="M31" s="18" t="s">
        <v>481</v>
      </c>
      <c r="N31" s="20" t="s">
        <v>481</v>
      </c>
      <c r="O31" s="18" t="s">
        <v>481</v>
      </c>
      <c r="P31" s="20" t="s">
        <v>481</v>
      </c>
      <c r="Q31" s="18" t="s">
        <v>481</v>
      </c>
      <c r="R31" s="20" t="s">
        <v>481</v>
      </c>
      <c r="S31" s="18" t="s">
        <v>481</v>
      </c>
      <c r="T31" s="20" t="s">
        <v>481</v>
      </c>
      <c r="U31" s="18" t="s">
        <v>481</v>
      </c>
      <c r="V31" s="20" t="s">
        <v>481</v>
      </c>
    </row>
    <row r="32" spans="1:22">
      <c r="A32" s="15" t="s">
        <v>507</v>
      </c>
      <c r="B32" s="17" t="n">
        <v>4478</v>
      </c>
      <c r="C32" s="18">
        <f>(0.0/B32*100)</f>
        <v/>
      </c>
      <c r="D32" s="19" t="n">
        <v>4478</v>
      </c>
      <c r="E32" s="18" t="n">
        <v>501.39196425</v>
      </c>
      <c r="F32" s="20" t="n">
        <v>2.51247995</v>
      </c>
      <c r="G32" s="18" t="n">
        <v>554.67886667</v>
      </c>
      <c r="H32" s="20" t="n">
        <v>17.42237507</v>
      </c>
      <c r="I32" s="18" t="s">
        <v>481</v>
      </c>
      <c r="J32" s="20" t="s">
        <v>481</v>
      </c>
      <c r="K32" s="18" t="s">
        <v>481</v>
      </c>
      <c r="L32" s="20" t="s">
        <v>481</v>
      </c>
      <c r="M32" s="18" t="s">
        <v>481</v>
      </c>
      <c r="N32" s="20" t="s">
        <v>481</v>
      </c>
      <c r="O32" s="18" t="s">
        <v>481</v>
      </c>
      <c r="P32" s="20" t="s">
        <v>481</v>
      </c>
      <c r="Q32" s="18" t="s">
        <v>481</v>
      </c>
      <c r="R32" s="20" t="s">
        <v>481</v>
      </c>
      <c r="S32" s="18" t="s">
        <v>481</v>
      </c>
      <c r="T32" s="20" t="s">
        <v>481</v>
      </c>
      <c r="U32" s="18" t="s">
        <v>481</v>
      </c>
      <c r="V32" s="20" t="s">
        <v>481</v>
      </c>
    </row>
    <row r="33" spans="1:22">
      <c r="A33" s="15" t="s">
        <v>508</v>
      </c>
      <c r="B33" s="17" t="n">
        <v>7325</v>
      </c>
      <c r="C33" s="18">
        <f>(0.0/B33*100)</f>
        <v/>
      </c>
      <c r="D33" s="19" t="n">
        <v>7325</v>
      </c>
      <c r="E33" s="18" t="n">
        <v>427.58958533</v>
      </c>
      <c r="F33" s="20" t="n">
        <v>2.49978426</v>
      </c>
      <c r="G33" s="18" t="n">
        <v>548.3653057499999</v>
      </c>
      <c r="H33" s="20" t="n">
        <v>2.29989236</v>
      </c>
      <c r="I33" s="18" t="n">
        <v>482.22401955</v>
      </c>
      <c r="J33" s="20" t="n">
        <v>7.41283122</v>
      </c>
      <c r="K33" s="18" t="s">
        <v>481</v>
      </c>
      <c r="L33" s="20" t="s">
        <v>481</v>
      </c>
      <c r="M33" s="18" t="s">
        <v>481</v>
      </c>
      <c r="N33" s="20" t="s">
        <v>481</v>
      </c>
      <c r="O33" s="18" t="s">
        <v>481</v>
      </c>
      <c r="P33" s="20" t="s">
        <v>481</v>
      </c>
      <c r="Q33" s="18" t="s">
        <v>481</v>
      </c>
      <c r="R33" s="20" t="s">
        <v>481</v>
      </c>
      <c r="S33" s="18" t="s">
        <v>481</v>
      </c>
      <c r="T33" s="20" t="s">
        <v>481</v>
      </c>
      <c r="U33" s="18" t="s">
        <v>481</v>
      </c>
      <c r="V33" s="20" t="s">
        <v>481</v>
      </c>
    </row>
    <row r="34" spans="1:22">
      <c r="A34" s="15" t="s">
        <v>509</v>
      </c>
      <c r="B34" s="17" t="n">
        <v>6350</v>
      </c>
      <c r="C34" s="18">
        <f>(0.0/B34*100)</f>
        <v/>
      </c>
      <c r="D34" s="19" t="n">
        <v>6350</v>
      </c>
      <c r="E34" s="18" t="n">
        <v>470.68141201</v>
      </c>
      <c r="F34" s="20" t="n">
        <v>2.41726628</v>
      </c>
      <c r="G34" s="18" t="n">
        <v>306.56969545</v>
      </c>
      <c r="H34" s="20" t="n">
        <v>10.27624616</v>
      </c>
      <c r="I34" s="18" t="n">
        <v>369.79539839</v>
      </c>
      <c r="J34" s="20" t="n">
        <v>6.02981576</v>
      </c>
      <c r="K34" s="18" t="s">
        <v>481</v>
      </c>
      <c r="L34" s="20" t="s">
        <v>481</v>
      </c>
      <c r="M34" s="18" t="s">
        <v>481</v>
      </c>
      <c r="N34" s="20" t="s">
        <v>481</v>
      </c>
      <c r="O34" s="18" t="s">
        <v>481</v>
      </c>
      <c r="P34" s="20" t="s">
        <v>481</v>
      </c>
      <c r="Q34" s="18" t="s">
        <v>481</v>
      </c>
      <c r="R34" s="20" t="s">
        <v>481</v>
      </c>
      <c r="S34" s="18" t="s">
        <v>481</v>
      </c>
      <c r="T34" s="20" t="s">
        <v>481</v>
      </c>
      <c r="U34" s="18" t="s">
        <v>481</v>
      </c>
      <c r="V34" s="20" t="s">
        <v>481</v>
      </c>
    </row>
    <row r="35" spans="1:22">
      <c r="A35" s="15" t="s">
        <v>510</v>
      </c>
      <c r="B35" s="17" t="n">
        <v>6406</v>
      </c>
      <c r="C35" s="18">
        <f>(0.0/B35*100)</f>
        <v/>
      </c>
      <c r="D35" s="19" t="n">
        <v>6406</v>
      </c>
      <c r="E35" s="18" t="n">
        <v>562.74746264</v>
      </c>
      <c r="F35" s="20" t="n">
        <v>2.53480583</v>
      </c>
      <c r="G35" s="18" t="n">
        <v>499.18269935</v>
      </c>
      <c r="H35" s="20" t="n">
        <v>1.63597783</v>
      </c>
      <c r="I35" s="18" t="n">
        <v>415.37143946</v>
      </c>
      <c r="J35" s="20" t="n">
        <v>1.95991405</v>
      </c>
      <c r="K35" s="18" t="s">
        <v>481</v>
      </c>
      <c r="L35" s="20" t="s">
        <v>481</v>
      </c>
      <c r="M35" s="18" t="s">
        <v>481</v>
      </c>
      <c r="N35" s="20" t="s">
        <v>481</v>
      </c>
      <c r="O35" s="18" t="s">
        <v>481</v>
      </c>
      <c r="P35" s="20" t="s">
        <v>481</v>
      </c>
      <c r="Q35" s="18" t="s">
        <v>481</v>
      </c>
      <c r="R35" s="20" t="s">
        <v>481</v>
      </c>
      <c r="S35" s="18" t="s">
        <v>481</v>
      </c>
      <c r="T35" s="20" t="s">
        <v>481</v>
      </c>
      <c r="U35" s="18" t="s">
        <v>481</v>
      </c>
      <c r="V35" s="20" t="s">
        <v>481</v>
      </c>
    </row>
    <row r="36" spans="1:22">
      <c r="A36" s="15" t="s">
        <v>511</v>
      </c>
      <c r="B36" s="17" t="n">
        <v>6736</v>
      </c>
      <c r="C36" s="18">
        <f>(0.0/B36*100)</f>
        <v/>
      </c>
      <c r="D36" s="19" t="n">
        <v>6736</v>
      </c>
      <c r="E36" s="18" t="n">
        <v>493.63292147</v>
      </c>
      <c r="F36" s="20" t="n">
        <v>2.06471821</v>
      </c>
      <c r="G36" s="18" t="s">
        <v>481</v>
      </c>
      <c r="H36" s="20" t="s">
        <v>481</v>
      </c>
      <c r="I36" s="18" t="n">
        <v>401.0831428</v>
      </c>
      <c r="J36" s="20" t="n">
        <v>11.53919992</v>
      </c>
      <c r="K36" s="18" t="s">
        <v>481</v>
      </c>
      <c r="L36" s="20" t="s">
        <v>481</v>
      </c>
      <c r="M36" s="18" t="s">
        <v>481</v>
      </c>
      <c r="N36" s="20" t="s">
        <v>481</v>
      </c>
      <c r="O36" s="18" t="s">
        <v>481</v>
      </c>
      <c r="P36" s="20" t="s">
        <v>481</v>
      </c>
      <c r="Q36" s="18" t="s">
        <v>481</v>
      </c>
      <c r="R36" s="20" t="s">
        <v>481</v>
      </c>
      <c r="S36" s="18" t="s">
        <v>481</v>
      </c>
      <c r="T36" s="20" t="s">
        <v>481</v>
      </c>
      <c r="U36" s="18" t="s">
        <v>481</v>
      </c>
      <c r="V36" s="20" t="s">
        <v>481</v>
      </c>
    </row>
    <row r="37" spans="1:22">
      <c r="A37" s="15" t="s">
        <v>512</v>
      </c>
      <c r="B37" s="17" t="n">
        <v>5458</v>
      </c>
      <c r="C37" s="18">
        <f>(0.0/B37*100)</f>
        <v/>
      </c>
      <c r="D37" s="19" t="n">
        <v>5458</v>
      </c>
      <c r="E37" s="18" t="n">
        <v>493.27082865</v>
      </c>
      <c r="F37" s="20" t="n">
        <v>3.61930116</v>
      </c>
      <c r="G37" s="18" t="s">
        <v>481</v>
      </c>
      <c r="H37" s="20" t="s">
        <v>481</v>
      </c>
      <c r="I37" s="18" t="n">
        <v>601.52286652</v>
      </c>
      <c r="J37" s="20" t="n">
        <v>26.026644</v>
      </c>
      <c r="K37" s="18" t="s">
        <v>481</v>
      </c>
      <c r="L37" s="20" t="s">
        <v>481</v>
      </c>
      <c r="M37" s="18" t="s">
        <v>481</v>
      </c>
      <c r="N37" s="20" t="s">
        <v>481</v>
      </c>
      <c r="O37" s="18" t="s">
        <v>481</v>
      </c>
      <c r="P37" s="20" t="s">
        <v>481</v>
      </c>
      <c r="Q37" s="18" t="s">
        <v>481</v>
      </c>
      <c r="R37" s="20" t="s">
        <v>481</v>
      </c>
      <c r="S37" s="18" t="s">
        <v>481</v>
      </c>
      <c r="T37" s="20" t="s">
        <v>481</v>
      </c>
      <c r="U37" s="18" t="s">
        <v>481</v>
      </c>
      <c r="V37" s="20" t="s">
        <v>481</v>
      </c>
    </row>
    <row r="38" spans="1:22">
      <c r="A38" s="15" t="s">
        <v>513</v>
      </c>
      <c r="B38" s="17" t="n">
        <v>5860</v>
      </c>
      <c r="C38" s="18">
        <f>(0.0/B38*100)</f>
        <v/>
      </c>
      <c r="D38" s="19" t="n">
        <v>5860</v>
      </c>
      <c r="E38" s="18" t="n">
        <v>503.02028097</v>
      </c>
      <c r="F38" s="20" t="n">
        <v>3.04769819</v>
      </c>
      <c r="G38" s="18" t="n">
        <v>546.54491236</v>
      </c>
      <c r="H38" s="20" t="n">
        <v>6.09557785</v>
      </c>
      <c r="I38" s="18" t="n">
        <v>453.97395901</v>
      </c>
      <c r="J38" s="20" t="n">
        <v>28.29772348</v>
      </c>
      <c r="K38" s="18" t="s">
        <v>481</v>
      </c>
      <c r="L38" s="20" t="s">
        <v>481</v>
      </c>
      <c r="M38" s="18" t="s">
        <v>481</v>
      </c>
      <c r="N38" s="20" t="s">
        <v>481</v>
      </c>
      <c r="O38" s="18" t="s">
        <v>481</v>
      </c>
      <c r="P38" s="20" t="s">
        <v>481</v>
      </c>
      <c r="Q38" s="18" t="s">
        <v>481</v>
      </c>
      <c r="R38" s="20" t="s">
        <v>481</v>
      </c>
      <c r="S38" s="18" t="s">
        <v>481</v>
      </c>
      <c r="T38" s="20" t="s">
        <v>481</v>
      </c>
      <c r="U38" s="18" t="n">
        <v>371.32946851</v>
      </c>
      <c r="V38" s="20" t="n">
        <v>15.61577705</v>
      </c>
    </row>
    <row r="39" spans="1:22">
      <c r="A39" s="15" t="s">
        <v>514</v>
      </c>
      <c r="B39" s="17" t="n">
        <v>5895</v>
      </c>
      <c r="C39" s="18">
        <f>(0.0/B39*100)</f>
        <v/>
      </c>
      <c r="D39" s="19" t="n">
        <v>5895</v>
      </c>
      <c r="E39" s="18" t="n">
        <v>450.24908971</v>
      </c>
      <c r="F39" s="20" t="n">
        <v>5.93854657</v>
      </c>
      <c r="G39" s="18" t="n">
        <v>389.90869487</v>
      </c>
      <c r="H39" s="20" t="n">
        <v>4.18280798</v>
      </c>
      <c r="I39" s="18" t="s">
        <v>481</v>
      </c>
      <c r="J39" s="20" t="s">
        <v>481</v>
      </c>
      <c r="K39" s="18" t="s">
        <v>481</v>
      </c>
      <c r="L39" s="20" t="s">
        <v>481</v>
      </c>
      <c r="M39" s="18" t="s">
        <v>481</v>
      </c>
      <c r="N39" s="20" t="s">
        <v>481</v>
      </c>
      <c r="O39" s="18" t="s">
        <v>481</v>
      </c>
      <c r="P39" s="20" t="s">
        <v>481</v>
      </c>
      <c r="Q39" s="18" t="s">
        <v>481</v>
      </c>
      <c r="R39" s="20" t="s">
        <v>481</v>
      </c>
      <c r="S39" s="18" t="s">
        <v>481</v>
      </c>
      <c r="T39" s="20" t="s">
        <v>481</v>
      </c>
      <c r="U39" s="18" t="s">
        <v>481</v>
      </c>
      <c r="V39" s="20" t="s">
        <v>481</v>
      </c>
    </row>
    <row r="40" spans="1:22">
      <c r="A40" s="15" t="s">
        <v>515</v>
      </c>
      <c r="B40" s="17" t="n">
        <v>14157</v>
      </c>
      <c r="C40" s="18">
        <f>(0.0/B40*100)</f>
        <v/>
      </c>
      <c r="D40" s="19" t="n">
        <v>14157</v>
      </c>
      <c r="E40" s="18" t="n">
        <v>519.61192212</v>
      </c>
      <c r="F40" s="20" t="n">
        <v>7.83712964</v>
      </c>
      <c r="G40" s="18" t="n">
        <v>374.45584797</v>
      </c>
      <c r="H40" s="20" t="n">
        <v>55.78013563</v>
      </c>
      <c r="I40" s="18" t="n">
        <v>509.11779929</v>
      </c>
      <c r="J40" s="20" t="n">
        <v>2.59182207</v>
      </c>
      <c r="K40" s="18" t="s">
        <v>481</v>
      </c>
      <c r="L40" s="20" t="s">
        <v>481</v>
      </c>
      <c r="M40" s="18" t="s">
        <v>481</v>
      </c>
      <c r="N40" s="20" t="s">
        <v>481</v>
      </c>
      <c r="O40" s="18" t="s">
        <v>481</v>
      </c>
      <c r="P40" s="20" t="s">
        <v>481</v>
      </c>
      <c r="Q40" s="18" t="s">
        <v>481</v>
      </c>
      <c r="R40" s="20" t="s">
        <v>481</v>
      </c>
      <c r="S40" s="18" t="s">
        <v>481</v>
      </c>
      <c r="T40" s="20" t="s">
        <v>481</v>
      </c>
      <c r="U40" s="18" t="s">
        <v>481</v>
      </c>
      <c r="V40" s="20" t="s">
        <v>481</v>
      </c>
    </row>
    <row r="41" spans="1:22">
      <c r="A41" s="15" t="s">
        <v>516</v>
      </c>
      <c r="B41" s="17" t="n">
        <v>5712</v>
      </c>
      <c r="C41" s="18">
        <f>(0.0/B41*100)</f>
        <v/>
      </c>
      <c r="D41" s="19" t="n">
        <v>5712</v>
      </c>
      <c r="E41" s="18" t="s">
        <v>481</v>
      </c>
      <c r="F41" s="20" t="s">
        <v>481</v>
      </c>
      <c r="G41" s="18" t="s">
        <v>481</v>
      </c>
      <c r="H41" s="20" t="s">
        <v>481</v>
      </c>
      <c r="I41" s="18" t="s">
        <v>481</v>
      </c>
      <c r="J41" s="20" t="s">
        <v>481</v>
      </c>
      <c r="K41" s="18" t="n">
        <v>496.24243435</v>
      </c>
      <c r="L41" s="20" t="n">
        <v>3.18120086</v>
      </c>
      <c r="M41" s="18" t="s">
        <v>481</v>
      </c>
      <c r="N41" s="20" t="s">
        <v>481</v>
      </c>
      <c r="O41" s="18" t="s">
        <v>481</v>
      </c>
      <c r="P41" s="20" t="s">
        <v>481</v>
      </c>
      <c r="Q41" s="18" t="s">
        <v>481</v>
      </c>
      <c r="R41" s="20" t="s">
        <v>481</v>
      </c>
      <c r="S41" s="18" t="s">
        <v>481</v>
      </c>
      <c r="T41" s="20" t="s">
        <v>481</v>
      </c>
      <c r="U41" s="18" t="s">
        <v>481</v>
      </c>
      <c r="V41" s="20" t="s">
        <v>481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n">
        <v>429.96805186</v>
      </c>
      <c r="F44" s="20" t="n">
        <v>3.15273337</v>
      </c>
      <c r="G44" s="18" t="n">
        <v>375.38250425</v>
      </c>
      <c r="H44" s="20" t="n">
        <v>7.78290324</v>
      </c>
      <c r="I44" s="18" t="n">
        <v>406.69279764</v>
      </c>
      <c r="J44" s="20" t="n">
        <v>10.96696191</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376.46122412</v>
      </c>
      <c r="F45" s="20" t="n">
        <v>2.48184398</v>
      </c>
      <c r="G45" s="18" t="s">
        <v>481</v>
      </c>
      <c r="H45" s="20" t="s">
        <v>481</v>
      </c>
      <c r="I45" s="18" t="n">
        <v>265.54345875</v>
      </c>
      <c r="J45" s="20" t="n">
        <v>20.32931512</v>
      </c>
      <c r="K45" s="18" t="s">
        <v>481</v>
      </c>
      <c r="L45" s="20" t="s">
        <v>481</v>
      </c>
      <c r="M45" s="18" t="s">
        <v>481</v>
      </c>
      <c r="N45" s="20" t="s">
        <v>481</v>
      </c>
      <c r="O45" s="18" t="s">
        <v>481</v>
      </c>
      <c r="P45" s="20" t="s">
        <v>481</v>
      </c>
      <c r="Q45" s="18" t="s">
        <v>481</v>
      </c>
      <c r="R45" s="20" t="s">
        <v>481</v>
      </c>
      <c r="S45" s="18" t="s">
        <v>481</v>
      </c>
      <c r="T45" s="20" t="s">
        <v>481</v>
      </c>
      <c r="U45" s="18" t="s">
        <v>481</v>
      </c>
      <c r="V45" s="20" t="s">
        <v>481</v>
      </c>
    </row>
    <row r="46" spans="1:22">
      <c r="A46" s="15" t="s">
        <v>521</v>
      </c>
      <c r="B46" s="17" t="n">
        <v>23141</v>
      </c>
      <c r="C46" s="18">
        <f>(0.0/B46*100)</f>
        <v/>
      </c>
      <c r="D46" s="19" t="n">
        <v>23141</v>
      </c>
      <c r="E46" s="18" t="n">
        <v>397.24203842</v>
      </c>
      <c r="F46" s="20" t="n">
        <v>2.17483023</v>
      </c>
      <c r="G46" s="18" t="s">
        <v>481</v>
      </c>
      <c r="H46" s="20" t="s">
        <v>481</v>
      </c>
      <c r="I46" s="18" t="n">
        <v>470.62364082</v>
      </c>
      <c r="J46" s="20" t="n">
        <v>11.2196675</v>
      </c>
      <c r="K46" s="18" t="s">
        <v>481</v>
      </c>
      <c r="L46" s="20" t="s">
        <v>481</v>
      </c>
      <c r="M46" s="18" t="s">
        <v>481</v>
      </c>
      <c r="N46" s="20" t="s">
        <v>481</v>
      </c>
      <c r="O46" s="18" t="s">
        <v>481</v>
      </c>
      <c r="P46" s="20" t="s">
        <v>481</v>
      </c>
      <c r="Q46" s="18" t="s">
        <v>481</v>
      </c>
      <c r="R46" s="20" t="s">
        <v>481</v>
      </c>
      <c r="S46" s="18" t="s">
        <v>481</v>
      </c>
      <c r="T46" s="20" t="s">
        <v>481</v>
      </c>
      <c r="U46" s="18" t="s">
        <v>481</v>
      </c>
      <c r="V46" s="20" t="s">
        <v>481</v>
      </c>
    </row>
    <row r="47" spans="1:22">
      <c r="A47" s="15" t="s">
        <v>522</v>
      </c>
      <c r="B47" s="17" t="n">
        <v>5928</v>
      </c>
      <c r="C47" s="18">
        <f>(0.0/B47*100)</f>
        <v/>
      </c>
      <c r="D47" s="19" t="n">
        <v>5928</v>
      </c>
      <c r="E47" s="18" t="n">
        <v>445.77195784</v>
      </c>
      <c r="F47" s="20" t="n">
        <v>4.35022264</v>
      </c>
      <c r="G47" s="18" t="s">
        <v>481</v>
      </c>
      <c r="H47" s="20" t="s">
        <v>481</v>
      </c>
      <c r="I47" s="18" t="s">
        <v>481</v>
      </c>
      <c r="J47" s="20" t="s">
        <v>481</v>
      </c>
      <c r="K47" s="18" t="s">
        <v>481</v>
      </c>
      <c r="L47" s="20" t="s">
        <v>481</v>
      </c>
      <c r="M47" s="18" t="s">
        <v>481</v>
      </c>
      <c r="N47" s="20" t="s">
        <v>481</v>
      </c>
      <c r="O47" s="18" t="s">
        <v>481</v>
      </c>
      <c r="P47" s="20" t="s">
        <v>481</v>
      </c>
      <c r="Q47" s="18" t="s">
        <v>481</v>
      </c>
      <c r="R47" s="20" t="s">
        <v>481</v>
      </c>
      <c r="S47" s="18" t="s">
        <v>481</v>
      </c>
      <c r="T47" s="20" t="s">
        <v>481</v>
      </c>
      <c r="U47" s="18" t="s">
        <v>481</v>
      </c>
      <c r="V47" s="20" t="s">
        <v>481</v>
      </c>
    </row>
    <row r="48" spans="1:22">
      <c r="A48" s="15" t="s">
        <v>523</v>
      </c>
      <c r="B48" s="17" t="n">
        <v>9841</v>
      </c>
      <c r="C48" s="18">
        <f>(0.0/B48*100)</f>
        <v/>
      </c>
      <c r="D48" s="19" t="n">
        <v>9841</v>
      </c>
      <c r="E48" s="18" t="n">
        <v>519.26352087</v>
      </c>
      <c r="F48" s="20" t="n">
        <v>4.88741802</v>
      </c>
      <c r="G48" s="18" t="s">
        <v>481</v>
      </c>
      <c r="H48" s="20" t="s">
        <v>481</v>
      </c>
      <c r="I48" s="18" t="n">
        <v>495.48499826</v>
      </c>
      <c r="J48" s="20" t="n">
        <v>6.49249507</v>
      </c>
      <c r="K48" s="18" t="s">
        <v>481</v>
      </c>
      <c r="L48" s="20" t="s">
        <v>481</v>
      </c>
      <c r="M48" s="18" t="s">
        <v>481</v>
      </c>
      <c r="N48" s="20" t="s">
        <v>481</v>
      </c>
      <c r="O48" s="18" t="s">
        <v>481</v>
      </c>
      <c r="P48" s="20" t="s">
        <v>481</v>
      </c>
      <c r="Q48" s="18" t="s">
        <v>481</v>
      </c>
      <c r="R48" s="20" t="s">
        <v>481</v>
      </c>
      <c r="S48" s="18" t="s">
        <v>481</v>
      </c>
      <c r="T48" s="20" t="s">
        <v>481</v>
      </c>
      <c r="U48" s="18" t="s">
        <v>481</v>
      </c>
      <c r="V48" s="20" t="s">
        <v>481</v>
      </c>
    </row>
    <row r="49" spans="1:22">
      <c r="A49" s="15" t="s">
        <v>524</v>
      </c>
      <c r="B49" s="17" t="n">
        <v>6349</v>
      </c>
      <c r="C49" s="18">
        <f>(0.0/B49*100)</f>
        <v/>
      </c>
      <c r="D49" s="19" t="n">
        <v>6349</v>
      </c>
      <c r="E49" s="18" t="n">
        <v>432.22624802</v>
      </c>
      <c r="F49" s="20" t="n">
        <v>2.8653235</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s">
        <v>481</v>
      </c>
      <c r="T49" s="20" t="s">
        <v>481</v>
      </c>
      <c r="U49" s="18" t="s">
        <v>481</v>
      </c>
      <c r="V49" s="20" t="s">
        <v>481</v>
      </c>
    </row>
    <row r="50" spans="1:22">
      <c r="A50" s="15" t="s">
        <v>525</v>
      </c>
      <c r="B50" s="17" t="n">
        <v>11795</v>
      </c>
      <c r="C50" s="18">
        <f>(0.0/B50*100)</f>
        <v/>
      </c>
      <c r="D50" s="19" t="n">
        <v>11795</v>
      </c>
      <c r="E50" s="18" t="n">
        <v>415.72876064</v>
      </c>
      <c r="F50" s="20" t="n">
        <v>2.36107792</v>
      </c>
      <c r="G50" s="18" t="s">
        <v>481</v>
      </c>
      <c r="H50" s="20" t="s">
        <v>481</v>
      </c>
      <c r="I50" s="18" t="s">
        <v>481</v>
      </c>
      <c r="J50" s="20" t="s">
        <v>481</v>
      </c>
      <c r="K50" s="18" t="s">
        <v>481</v>
      </c>
      <c r="L50" s="20" t="s">
        <v>481</v>
      </c>
      <c r="M50" s="18" t="s">
        <v>481</v>
      </c>
      <c r="N50" s="20" t="s">
        <v>481</v>
      </c>
      <c r="O50" s="18" t="s">
        <v>481</v>
      </c>
      <c r="P50" s="20" t="s">
        <v>481</v>
      </c>
      <c r="Q50" s="18" t="s">
        <v>481</v>
      </c>
      <c r="R50" s="20" t="s">
        <v>481</v>
      </c>
      <c r="S50" s="18" t="s">
        <v>481</v>
      </c>
      <c r="T50" s="20" t="s">
        <v>481</v>
      </c>
      <c r="U50" s="18" t="s">
        <v>481</v>
      </c>
      <c r="V50" s="20" t="s">
        <v>481</v>
      </c>
    </row>
    <row r="51" spans="1:22">
      <c r="A51" s="15" t="s">
        <v>526</v>
      </c>
      <c r="B51" s="17" t="n">
        <v>6866</v>
      </c>
      <c r="C51" s="18">
        <f>(0.0/B51*100)</f>
        <v/>
      </c>
      <c r="D51" s="19" t="n">
        <v>6866</v>
      </c>
      <c r="E51" s="18" t="n">
        <v>416.61240617</v>
      </c>
      <c r="F51" s="20" t="n">
        <v>2.08394756</v>
      </c>
      <c r="G51" s="18" t="n">
        <v>441.05701034</v>
      </c>
      <c r="H51" s="20" t="n">
        <v>5.86180135</v>
      </c>
      <c r="I51" s="18" t="s">
        <v>481</v>
      </c>
      <c r="J51" s="20" t="s">
        <v>481</v>
      </c>
      <c r="K51" s="18" t="s">
        <v>481</v>
      </c>
      <c r="L51" s="20" t="s">
        <v>481</v>
      </c>
      <c r="M51" s="18" t="s">
        <v>481</v>
      </c>
      <c r="N51" s="20" t="s">
        <v>481</v>
      </c>
      <c r="O51" s="18" t="s">
        <v>481</v>
      </c>
      <c r="P51" s="20" t="s">
        <v>481</v>
      </c>
      <c r="Q51" s="18" t="s">
        <v>481</v>
      </c>
      <c r="R51" s="20" t="s">
        <v>481</v>
      </c>
      <c r="S51" s="18" t="s">
        <v>481</v>
      </c>
      <c r="T51" s="20" t="s">
        <v>481</v>
      </c>
      <c r="U51" s="18" t="s">
        <v>481</v>
      </c>
      <c r="V51" s="20" t="s">
        <v>481</v>
      </c>
    </row>
    <row r="52" spans="1:22">
      <c r="A52" s="15" t="s">
        <v>527</v>
      </c>
      <c r="B52" s="17" t="n">
        <v>5809</v>
      </c>
      <c r="C52" s="18">
        <f>(0.0/B52*100)</f>
        <v/>
      </c>
      <c r="D52" s="19" t="n">
        <v>5809</v>
      </c>
      <c r="E52" s="18" t="n">
        <v>498.35882817</v>
      </c>
      <c r="F52" s="20" t="n">
        <v>2.27745286</v>
      </c>
      <c r="G52" s="18" t="s">
        <v>481</v>
      </c>
      <c r="H52" s="20" t="s">
        <v>481</v>
      </c>
      <c r="I52" s="18" t="n">
        <v>393.41932289</v>
      </c>
      <c r="J52" s="20" t="n">
        <v>2.97606776</v>
      </c>
      <c r="K52" s="18" t="s">
        <v>481</v>
      </c>
      <c r="L52" s="20" t="s">
        <v>481</v>
      </c>
      <c r="M52" s="18" t="s">
        <v>481</v>
      </c>
      <c r="N52" s="20" t="s">
        <v>481</v>
      </c>
      <c r="O52" s="18" t="s">
        <v>481</v>
      </c>
      <c r="P52" s="20" t="s">
        <v>481</v>
      </c>
      <c r="Q52" s="18" t="s">
        <v>481</v>
      </c>
      <c r="R52" s="20" t="s">
        <v>481</v>
      </c>
      <c r="S52" s="18" t="s">
        <v>481</v>
      </c>
      <c r="T52" s="20" t="s">
        <v>481</v>
      </c>
      <c r="U52" s="18" t="s">
        <v>481</v>
      </c>
      <c r="V52" s="20" t="s">
        <v>481</v>
      </c>
    </row>
    <row r="53" spans="1:22">
      <c r="A53" s="15" t="s">
        <v>528</v>
      </c>
      <c r="B53" s="17" t="n">
        <v>5571</v>
      </c>
      <c r="C53" s="18">
        <f>(0.0/B53*100)</f>
        <v/>
      </c>
      <c r="D53" s="19" t="n">
        <v>5571</v>
      </c>
      <c r="E53" s="18" t="n">
        <v>443.53998563</v>
      </c>
      <c r="F53" s="20" t="n">
        <v>1.45437494</v>
      </c>
      <c r="G53" s="18" t="n">
        <v>351.55880528</v>
      </c>
      <c r="H53" s="20" t="n">
        <v>3.28616253</v>
      </c>
      <c r="I53" s="18" t="s">
        <v>481</v>
      </c>
      <c r="J53" s="20" t="s">
        <v>481</v>
      </c>
      <c r="K53" s="18" t="s">
        <v>481</v>
      </c>
      <c r="L53" s="20" t="s">
        <v>481</v>
      </c>
      <c r="M53" s="18" t="s">
        <v>481</v>
      </c>
      <c r="N53" s="20" t="s">
        <v>481</v>
      </c>
      <c r="O53" s="18" t="s">
        <v>481</v>
      </c>
      <c r="P53" s="20" t="s">
        <v>481</v>
      </c>
      <c r="Q53" s="18" t="s">
        <v>481</v>
      </c>
      <c r="R53" s="20" t="s">
        <v>481</v>
      </c>
      <c r="S53" s="18" t="s">
        <v>481</v>
      </c>
      <c r="T53" s="20" t="s">
        <v>481</v>
      </c>
      <c r="U53" s="18" t="s">
        <v>481</v>
      </c>
      <c r="V53" s="20" t="s">
        <v>481</v>
      </c>
    </row>
    <row r="54" spans="1:22">
      <c r="A54" s="15" t="s">
        <v>529</v>
      </c>
      <c r="B54" s="17" t="n">
        <v>4740</v>
      </c>
      <c r="C54" s="18">
        <f>(0.0/B54*100)</f>
        <v/>
      </c>
      <c r="D54" s="19" t="n">
        <v>4740</v>
      </c>
      <c r="E54" s="18" t="n">
        <v>328.00369444</v>
      </c>
      <c r="F54" s="20" t="n">
        <v>2.53099176</v>
      </c>
      <c r="G54" s="18" t="n">
        <v>403.39756987</v>
      </c>
      <c r="H54" s="20" t="n">
        <v>6.07899563</v>
      </c>
      <c r="I54" s="18" t="s">
        <v>481</v>
      </c>
      <c r="J54" s="20" t="s">
        <v>481</v>
      </c>
      <c r="K54" s="18" t="s">
        <v>481</v>
      </c>
      <c r="L54" s="20" t="s">
        <v>481</v>
      </c>
      <c r="M54" s="18" t="s">
        <v>481</v>
      </c>
      <c r="N54" s="20" t="s">
        <v>481</v>
      </c>
      <c r="O54" s="18" t="s">
        <v>481</v>
      </c>
      <c r="P54" s="20" t="s">
        <v>481</v>
      </c>
      <c r="Q54" s="18" t="s">
        <v>481</v>
      </c>
      <c r="R54" s="20" t="s">
        <v>481</v>
      </c>
      <c r="S54" s="18" t="s">
        <v>481</v>
      </c>
      <c r="T54" s="20" t="s">
        <v>481</v>
      </c>
      <c r="U54" s="18" t="s">
        <v>481</v>
      </c>
      <c r="V54" s="20" t="s">
        <v>481</v>
      </c>
    </row>
    <row r="55" spans="1:22">
      <c r="A55" s="15" t="s">
        <v>530</v>
      </c>
      <c r="B55" s="17" t="n">
        <v>5316</v>
      </c>
      <c r="C55" s="18">
        <f>(0.0/B55*100)</f>
        <v/>
      </c>
      <c r="D55" s="19" t="n">
        <v>5316</v>
      </c>
      <c r="E55" s="18" t="n">
        <v>412.66797177</v>
      </c>
      <c r="F55" s="20" t="n">
        <v>2.29061582</v>
      </c>
      <c r="G55" s="18" t="s">
        <v>481</v>
      </c>
      <c r="H55" s="20" t="s">
        <v>481</v>
      </c>
      <c r="I55" s="18" t="n">
        <v>322.92547917</v>
      </c>
      <c r="J55" s="20" t="n">
        <v>10.85764691</v>
      </c>
      <c r="K55" s="18" t="s">
        <v>481</v>
      </c>
      <c r="L55" s="20" t="s">
        <v>481</v>
      </c>
      <c r="M55" s="18" t="s">
        <v>481</v>
      </c>
      <c r="N55" s="20" t="s">
        <v>481</v>
      </c>
      <c r="O55" s="18" t="s">
        <v>481</v>
      </c>
      <c r="P55" s="20" t="s">
        <v>481</v>
      </c>
      <c r="Q55" s="18" t="s">
        <v>481</v>
      </c>
      <c r="R55" s="20" t="s">
        <v>481</v>
      </c>
      <c r="S55" s="18" t="s">
        <v>481</v>
      </c>
      <c r="T55" s="20" t="s">
        <v>481</v>
      </c>
      <c r="U55" s="18" t="s">
        <v>481</v>
      </c>
      <c r="V55" s="20" t="s">
        <v>481</v>
      </c>
    </row>
    <row r="56" spans="1:22">
      <c r="A56" s="15" t="s">
        <v>531</v>
      </c>
      <c r="B56" s="17" t="n">
        <v>5359</v>
      </c>
      <c r="C56" s="18">
        <f>(0.0/B56*100)</f>
        <v/>
      </c>
      <c r="D56" s="19" t="n">
        <v>5359</v>
      </c>
      <c r="E56" s="18" t="n">
        <v>523.27744776</v>
      </c>
      <c r="F56" s="20" t="n">
        <v>2.54722797</v>
      </c>
      <c r="G56" s="18" t="s">
        <v>481</v>
      </c>
      <c r="H56" s="20" t="s">
        <v>481</v>
      </c>
      <c r="I56" s="18" t="s">
        <v>481</v>
      </c>
      <c r="J56" s="20" t="s">
        <v>481</v>
      </c>
      <c r="K56" s="18" t="s">
        <v>481</v>
      </c>
      <c r="L56" s="20" t="s">
        <v>481</v>
      </c>
      <c r="M56" s="18" t="s">
        <v>481</v>
      </c>
      <c r="N56" s="20" t="s">
        <v>481</v>
      </c>
      <c r="O56" s="18" t="s">
        <v>481</v>
      </c>
      <c r="P56" s="20" t="s">
        <v>481</v>
      </c>
      <c r="Q56" s="18" t="s">
        <v>481</v>
      </c>
      <c r="R56" s="20" t="s">
        <v>481</v>
      </c>
      <c r="S56" s="18" t="s">
        <v>481</v>
      </c>
      <c r="T56" s="20" t="s">
        <v>481</v>
      </c>
      <c r="U56" s="18" t="s">
        <v>481</v>
      </c>
      <c r="V56" s="20" t="s">
        <v>481</v>
      </c>
    </row>
    <row r="57" spans="1:22">
      <c r="A57" s="15" t="s">
        <v>532</v>
      </c>
      <c r="B57" s="17" t="n">
        <v>6513</v>
      </c>
      <c r="C57" s="18">
        <f>(0.0/B57*100)</f>
        <v/>
      </c>
      <c r="D57" s="19" t="n">
        <v>6513</v>
      </c>
      <c r="E57" s="18" t="n">
        <v>402.11728177</v>
      </c>
      <c r="F57" s="20" t="n">
        <v>2.86595915</v>
      </c>
      <c r="G57" s="18" t="n">
        <v>408.24569023</v>
      </c>
      <c r="H57" s="20" t="n">
        <v>6.28696357</v>
      </c>
      <c r="I57" s="18" t="s">
        <v>481</v>
      </c>
      <c r="J57" s="20" t="s">
        <v>481</v>
      </c>
      <c r="K57" s="18" t="s">
        <v>481</v>
      </c>
      <c r="L57" s="20" t="s">
        <v>481</v>
      </c>
      <c r="M57" s="18" t="s">
        <v>481</v>
      </c>
      <c r="N57" s="20" t="s">
        <v>481</v>
      </c>
      <c r="O57" s="18" t="s">
        <v>481</v>
      </c>
      <c r="P57" s="20" t="s">
        <v>481</v>
      </c>
      <c r="Q57" s="18" t="s">
        <v>481</v>
      </c>
      <c r="R57" s="20" t="s">
        <v>481</v>
      </c>
      <c r="S57" s="18" t="s">
        <v>481</v>
      </c>
      <c r="T57" s="20" t="s">
        <v>481</v>
      </c>
      <c r="U57" s="18" t="s">
        <v>481</v>
      </c>
      <c r="V57" s="20" t="s">
        <v>481</v>
      </c>
    </row>
    <row r="58" spans="1:22">
      <c r="A58" s="15" t="s">
        <v>533</v>
      </c>
      <c r="B58" s="17" t="n">
        <v>7267</v>
      </c>
      <c r="C58" s="18">
        <f>(0.0/B58*100)</f>
        <v/>
      </c>
      <c r="D58" s="19" t="n">
        <v>7267</v>
      </c>
      <c r="E58" s="18" t="n">
        <v>408.6691134</v>
      </c>
      <c r="F58" s="20" t="n">
        <v>2.67440156</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s">
        <v>481</v>
      </c>
      <c r="V58" s="20" t="s">
        <v>481</v>
      </c>
    </row>
    <row r="59" spans="1:22">
      <c r="A59" s="15" t="s">
        <v>534</v>
      </c>
      <c r="B59" s="17" t="n">
        <v>4826</v>
      </c>
      <c r="C59" s="18">
        <f>(0.0/B59*100)</f>
        <v/>
      </c>
      <c r="D59" s="19" t="n">
        <v>4826</v>
      </c>
      <c r="E59" s="18" t="n">
        <v>390.39499073</v>
      </c>
      <c r="F59" s="20" t="n">
        <v>2.09328379</v>
      </c>
      <c r="G59" s="18" t="n">
        <v>356.51088514</v>
      </c>
      <c r="H59" s="20" t="n">
        <v>2.27568205</v>
      </c>
      <c r="I59" s="18" t="s">
        <v>481</v>
      </c>
      <c r="J59" s="20" t="s">
        <v>481</v>
      </c>
      <c r="K59" s="18" t="s">
        <v>481</v>
      </c>
      <c r="L59" s="20" t="s">
        <v>481</v>
      </c>
      <c r="M59" s="18" t="s">
        <v>481</v>
      </c>
      <c r="N59" s="20" t="s">
        <v>481</v>
      </c>
      <c r="O59" s="18" t="s">
        <v>481</v>
      </c>
      <c r="P59" s="20" t="s">
        <v>481</v>
      </c>
      <c r="Q59" s="18" t="s">
        <v>481</v>
      </c>
      <c r="R59" s="20" t="s">
        <v>481</v>
      </c>
      <c r="S59" s="18" t="s">
        <v>481</v>
      </c>
      <c r="T59" s="20" t="s">
        <v>481</v>
      </c>
      <c r="U59" s="18" t="s">
        <v>481</v>
      </c>
      <c r="V59" s="20" t="s">
        <v>481</v>
      </c>
    </row>
    <row r="60" spans="1:22">
      <c r="A60" s="15" t="s">
        <v>535</v>
      </c>
      <c r="B60" s="17" t="n">
        <v>4546</v>
      </c>
      <c r="C60" s="18">
        <f>(0.0/B60*100)</f>
        <v/>
      </c>
      <c r="D60" s="19" t="n">
        <v>4546</v>
      </c>
      <c r="E60" s="18" t="n">
        <v>386.48537246</v>
      </c>
      <c r="F60" s="20" t="n">
        <v>3.39522632</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s">
        <v>481</v>
      </c>
      <c r="T60" s="20" t="s">
        <v>481</v>
      </c>
      <c r="U60" s="18" t="s">
        <v>481</v>
      </c>
      <c r="V60" s="20" t="s">
        <v>481</v>
      </c>
    </row>
    <row r="61" spans="1:22">
      <c r="A61" s="15" t="s">
        <v>536</v>
      </c>
      <c r="B61" s="17" t="n">
        <v>6525</v>
      </c>
      <c r="C61" s="18">
        <f>(0.0/B61*100)</f>
        <v/>
      </c>
      <c r="D61" s="19" t="n">
        <v>6525</v>
      </c>
      <c r="E61" s="18" t="n">
        <v>475.40894656</v>
      </c>
      <c r="F61" s="20" t="n">
        <v>2.65267642</v>
      </c>
      <c r="G61" s="18" t="s">
        <v>481</v>
      </c>
      <c r="H61" s="20" t="s">
        <v>481</v>
      </c>
      <c r="I61" s="18" t="s">
        <v>481</v>
      </c>
      <c r="J61" s="20" t="s">
        <v>481</v>
      </c>
      <c r="K61" s="18" t="s">
        <v>481</v>
      </c>
      <c r="L61" s="20" t="s">
        <v>481</v>
      </c>
      <c r="M61" s="18" t="s">
        <v>481</v>
      </c>
      <c r="N61" s="20" t="s">
        <v>481</v>
      </c>
      <c r="O61" s="18" t="s">
        <v>481</v>
      </c>
      <c r="P61" s="20" t="s">
        <v>481</v>
      </c>
      <c r="Q61" s="18" t="s">
        <v>481</v>
      </c>
      <c r="R61" s="20" t="s">
        <v>481</v>
      </c>
      <c r="S61" s="18" t="s">
        <v>481</v>
      </c>
      <c r="T61" s="20" t="s">
        <v>481</v>
      </c>
      <c r="U61" s="18" t="s">
        <v>481</v>
      </c>
      <c r="V61" s="20" t="s">
        <v>481</v>
      </c>
    </row>
    <row r="62" spans="1:22">
      <c r="A62" s="15" t="s">
        <v>537</v>
      </c>
      <c r="B62" s="17" t="n">
        <v>4476</v>
      </c>
      <c r="C62" s="18">
        <f>(0.0/B62*100)</f>
        <v/>
      </c>
      <c r="D62" s="19" t="n">
        <v>4476</v>
      </c>
      <c r="E62" s="18" t="n">
        <v>529.13909704</v>
      </c>
      <c r="F62" s="20" t="n">
        <v>1.09078749</v>
      </c>
      <c r="G62" s="18" t="n">
        <v>478.05606076</v>
      </c>
      <c r="H62" s="20" t="n">
        <v>10.95734454</v>
      </c>
      <c r="I62" s="18" t="s">
        <v>481</v>
      </c>
      <c r="J62" s="20" t="s">
        <v>481</v>
      </c>
      <c r="K62" s="18" t="s">
        <v>481</v>
      </c>
      <c r="L62" s="20" t="s">
        <v>481</v>
      </c>
      <c r="M62" s="18" t="s">
        <v>481</v>
      </c>
      <c r="N62" s="20" t="s">
        <v>481</v>
      </c>
      <c r="O62" s="18" t="s">
        <v>481</v>
      </c>
      <c r="P62" s="20" t="s">
        <v>481</v>
      </c>
      <c r="Q62" s="18" t="s">
        <v>481</v>
      </c>
      <c r="R62" s="20" t="s">
        <v>481</v>
      </c>
      <c r="S62" s="18" t="s">
        <v>481</v>
      </c>
      <c r="T62" s="20" t="s">
        <v>481</v>
      </c>
      <c r="U62" s="18" t="s">
        <v>481</v>
      </c>
      <c r="V62" s="20" t="s">
        <v>481</v>
      </c>
    </row>
    <row r="63" spans="1:22">
      <c r="A63" s="15" t="s">
        <v>538</v>
      </c>
      <c r="B63" s="17" t="n">
        <v>5324</v>
      </c>
      <c r="C63" s="18">
        <f>(0.0/B63*100)</f>
        <v/>
      </c>
      <c r="D63" s="19" t="n">
        <v>5324</v>
      </c>
      <c r="E63" s="18" t="n">
        <v>407.95351284</v>
      </c>
      <c r="F63" s="20" t="n">
        <v>1.96634976</v>
      </c>
      <c r="G63" s="18" t="n">
        <v>363.9147713</v>
      </c>
      <c r="H63" s="20" t="n">
        <v>1.66730332</v>
      </c>
      <c r="I63" s="18" t="s">
        <v>481</v>
      </c>
      <c r="J63" s="20" t="s">
        <v>481</v>
      </c>
      <c r="K63" s="18" t="s">
        <v>481</v>
      </c>
      <c r="L63" s="20" t="s">
        <v>481</v>
      </c>
      <c r="M63" s="18" t="s">
        <v>481</v>
      </c>
      <c r="N63" s="20" t="s">
        <v>481</v>
      </c>
      <c r="O63" s="18" t="s">
        <v>481</v>
      </c>
      <c r="P63" s="20" t="s">
        <v>481</v>
      </c>
      <c r="Q63" s="18" t="s">
        <v>481</v>
      </c>
      <c r="R63" s="20" t="s">
        <v>481</v>
      </c>
      <c r="S63" s="18" t="s">
        <v>481</v>
      </c>
      <c r="T63" s="20" t="s">
        <v>481</v>
      </c>
      <c r="U63" s="18" t="s">
        <v>481</v>
      </c>
      <c r="V63" s="20" t="s">
        <v>481</v>
      </c>
    </row>
    <row r="64" spans="1:22">
      <c r="A64" s="15" t="s">
        <v>539</v>
      </c>
      <c r="B64" s="17" t="n">
        <v>3634</v>
      </c>
      <c r="C64" s="18">
        <f>(0.0/B64*100)</f>
        <v/>
      </c>
      <c r="D64" s="19" t="n">
        <v>3634</v>
      </c>
      <c r="E64" s="18" t="n">
        <v>464.78196465</v>
      </c>
      <c r="F64" s="20" t="n">
        <v>1.64197035</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s">
        <v>481</v>
      </c>
      <c r="T64" s="20" t="s">
        <v>481</v>
      </c>
      <c r="U64" s="18" t="s">
        <v>481</v>
      </c>
      <c r="V64" s="20" t="s">
        <v>481</v>
      </c>
    </row>
    <row r="65" spans="1:22">
      <c r="A65" s="15" t="s">
        <v>540</v>
      </c>
      <c r="B65" s="17" t="n">
        <v>5325</v>
      </c>
      <c r="C65" s="18">
        <f>(0.0/B65*100)</f>
        <v/>
      </c>
      <c r="D65" s="19" t="n">
        <v>5325</v>
      </c>
      <c r="E65" s="18" t="n">
        <v>427.99780567</v>
      </c>
      <c r="F65" s="20" t="n">
        <v>1.97258457</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s">
        <v>481</v>
      </c>
      <c r="T65" s="20" t="s">
        <v>481</v>
      </c>
      <c r="U65" s="18" t="s">
        <v>481</v>
      </c>
      <c r="V65" s="20" t="s">
        <v>481</v>
      </c>
    </row>
    <row r="66" spans="1:22">
      <c r="A66" s="15" t="s">
        <v>541</v>
      </c>
      <c r="B66" s="17" t="n">
        <v>5665</v>
      </c>
      <c r="C66" s="18">
        <f>(0.0/B66*100)</f>
        <v/>
      </c>
      <c r="D66" s="19" t="n">
        <v>5665</v>
      </c>
      <c r="E66" s="18" t="n">
        <v>453.15493166</v>
      </c>
      <c r="F66" s="20" t="n">
        <v>2.35773063</v>
      </c>
      <c r="G66" s="18" t="n">
        <v>394.70564488</v>
      </c>
      <c r="H66" s="20" t="n">
        <v>1.16500111</v>
      </c>
      <c r="I66" s="18" t="n">
        <v>330.0069342</v>
      </c>
      <c r="J66" s="20" t="n">
        <v>5.09902314</v>
      </c>
      <c r="K66" s="18" t="s">
        <v>481</v>
      </c>
      <c r="L66" s="20" t="s">
        <v>481</v>
      </c>
      <c r="M66" s="18" t="s">
        <v>481</v>
      </c>
      <c r="N66" s="20" t="s">
        <v>481</v>
      </c>
      <c r="O66" s="18" t="s">
        <v>481</v>
      </c>
      <c r="P66" s="20" t="s">
        <v>481</v>
      </c>
      <c r="Q66" s="18" t="s">
        <v>481</v>
      </c>
      <c r="R66" s="20" t="s">
        <v>481</v>
      </c>
      <c r="S66" s="18" t="s">
        <v>481</v>
      </c>
      <c r="T66" s="20" t="s">
        <v>481</v>
      </c>
      <c r="U66" s="18" t="s">
        <v>481</v>
      </c>
      <c r="V66" s="20" t="s">
        <v>481</v>
      </c>
    </row>
    <row r="67" spans="1:22">
      <c r="A67" s="15" t="s">
        <v>542</v>
      </c>
      <c r="B67" s="17" t="n">
        <v>6971</v>
      </c>
      <c r="C67" s="18">
        <f>(0.0/B67*100)</f>
        <v/>
      </c>
      <c r="D67" s="19" t="n">
        <v>6971</v>
      </c>
      <c r="E67" s="18" t="n">
        <v>396.68364845</v>
      </c>
      <c r="F67" s="20" t="n">
        <v>2.35867477</v>
      </c>
      <c r="G67" s="18" t="s">
        <v>481</v>
      </c>
      <c r="H67" s="20" t="s">
        <v>481</v>
      </c>
      <c r="I67" s="18" t="s">
        <v>481</v>
      </c>
      <c r="J67" s="20" t="s">
        <v>481</v>
      </c>
      <c r="K67" s="18" t="s">
        <v>481</v>
      </c>
      <c r="L67" s="20" t="s">
        <v>481</v>
      </c>
      <c r="M67" s="18" t="s">
        <v>481</v>
      </c>
      <c r="N67" s="20" t="s">
        <v>481</v>
      </c>
      <c r="O67" s="18" t="s">
        <v>481</v>
      </c>
      <c r="P67" s="20" t="s">
        <v>481</v>
      </c>
      <c r="Q67" s="18" t="s">
        <v>481</v>
      </c>
      <c r="R67" s="20" t="s">
        <v>481</v>
      </c>
      <c r="S67" s="18" t="s">
        <v>481</v>
      </c>
      <c r="T67" s="20" t="s">
        <v>481</v>
      </c>
      <c r="U67" s="18" t="s">
        <v>481</v>
      </c>
      <c r="V67" s="20" t="s">
        <v>481</v>
      </c>
    </row>
    <row r="68" spans="1:22">
      <c r="A68" s="15" t="s">
        <v>543</v>
      </c>
      <c r="B68" s="17" t="n">
        <v>12083</v>
      </c>
      <c r="C68" s="18">
        <f>(0.0/B68*100)</f>
        <v/>
      </c>
      <c r="D68" s="19" t="n">
        <v>12083</v>
      </c>
      <c r="E68" s="18" t="n">
        <v>417.61113016</v>
      </c>
      <c r="F68" s="20" t="n">
        <v>1.00459041</v>
      </c>
      <c r="G68" s="18" t="s">
        <v>481</v>
      </c>
      <c r="H68" s="20" t="s">
        <v>481</v>
      </c>
      <c r="I68" s="18" t="s">
        <v>481</v>
      </c>
      <c r="J68" s="20" t="s">
        <v>481</v>
      </c>
      <c r="K68" s="18" t="s">
        <v>481</v>
      </c>
      <c r="L68" s="20" t="s">
        <v>481</v>
      </c>
      <c r="M68" s="18" t="s">
        <v>481</v>
      </c>
      <c r="N68" s="20" t="s">
        <v>481</v>
      </c>
      <c r="O68" s="18" t="s">
        <v>481</v>
      </c>
      <c r="P68" s="20" t="s">
        <v>481</v>
      </c>
      <c r="Q68" s="18" t="s">
        <v>481</v>
      </c>
      <c r="R68" s="20" t="s">
        <v>481</v>
      </c>
      <c r="S68" s="18" t="s">
        <v>481</v>
      </c>
      <c r="T68" s="20" t="s">
        <v>481</v>
      </c>
      <c r="U68" s="18" t="s">
        <v>481</v>
      </c>
      <c r="V68" s="20" t="s">
        <v>481</v>
      </c>
    </row>
    <row r="69" spans="1:22">
      <c r="A69" s="15" t="s">
        <v>544</v>
      </c>
      <c r="B69" s="17" t="n">
        <v>4876</v>
      </c>
      <c r="C69" s="18">
        <f>(0.0/B69*100)</f>
        <v/>
      </c>
      <c r="D69" s="19" t="n">
        <v>4876</v>
      </c>
      <c r="E69" s="18" t="n">
        <v>409.71424105</v>
      </c>
      <c r="F69" s="20" t="n">
        <v>8.0888118</v>
      </c>
      <c r="G69" s="18" t="s">
        <v>481</v>
      </c>
      <c r="H69" s="20" t="s">
        <v>481</v>
      </c>
      <c r="I69" s="18" t="s">
        <v>481</v>
      </c>
      <c r="J69" s="20" t="s">
        <v>481</v>
      </c>
      <c r="K69" s="18" t="n">
        <v>437.78647118</v>
      </c>
      <c r="L69" s="20" t="n">
        <v>3.43376023</v>
      </c>
      <c r="M69" s="18" t="s">
        <v>481</v>
      </c>
      <c r="N69" s="20" t="s">
        <v>481</v>
      </c>
      <c r="O69" s="18" t="s">
        <v>481</v>
      </c>
      <c r="P69" s="20" t="s">
        <v>481</v>
      </c>
      <c r="Q69" s="18" t="s">
        <v>481</v>
      </c>
      <c r="R69" s="20" t="s">
        <v>481</v>
      </c>
      <c r="S69" s="18" t="s">
        <v>481</v>
      </c>
      <c r="T69" s="20" t="s">
        <v>481</v>
      </c>
      <c r="U69" s="18" t="s">
        <v>481</v>
      </c>
      <c r="V69" s="20" t="s">
        <v>481</v>
      </c>
    </row>
    <row r="70" spans="1:22">
      <c r="A70" s="15" t="s">
        <v>545</v>
      </c>
      <c r="B70" s="17" t="n">
        <v>6036</v>
      </c>
      <c r="C70" s="18">
        <f>(0.0/B70*100)</f>
        <v/>
      </c>
      <c r="D70" s="19" t="n">
        <v>6036</v>
      </c>
      <c r="E70" s="18" t="n">
        <v>486.63104116</v>
      </c>
      <c r="F70" s="20" t="n">
        <v>2.91476757</v>
      </c>
      <c r="G70" s="18" t="s">
        <v>481</v>
      </c>
      <c r="H70" s="20" t="s">
        <v>481</v>
      </c>
      <c r="I70" s="18" t="s">
        <v>481</v>
      </c>
      <c r="J70" s="20" t="s">
        <v>481</v>
      </c>
      <c r="K70" s="18" t="s">
        <v>481</v>
      </c>
      <c r="L70" s="20" t="s">
        <v>481</v>
      </c>
      <c r="M70" s="18" t="s">
        <v>481</v>
      </c>
      <c r="N70" s="20" t="s">
        <v>481</v>
      </c>
      <c r="O70" s="18" t="s">
        <v>481</v>
      </c>
      <c r="P70" s="20" t="s">
        <v>481</v>
      </c>
      <c r="Q70" s="18" t="s">
        <v>481</v>
      </c>
      <c r="R70" s="20" t="s">
        <v>481</v>
      </c>
      <c r="S70" s="18" t="s">
        <v>481</v>
      </c>
      <c r="T70" s="20" t="s">
        <v>481</v>
      </c>
      <c r="U70" s="18" t="s">
        <v>481</v>
      </c>
      <c r="V70" s="20" t="s">
        <v>481</v>
      </c>
    </row>
    <row r="71" spans="1:22">
      <c r="A71" s="15" t="s">
        <v>546</v>
      </c>
      <c r="B71" s="17" t="n">
        <v>6115</v>
      </c>
      <c r="C71" s="18">
        <f>(0.0/B71*100)</f>
        <v/>
      </c>
      <c r="D71" s="19" t="n">
        <v>6115</v>
      </c>
      <c r="E71" s="18" t="n">
        <v>555.57467994</v>
      </c>
      <c r="F71" s="20" t="n">
        <v>1.19601801</v>
      </c>
      <c r="G71" s="18" t="s">
        <v>481</v>
      </c>
      <c r="H71" s="20" t="s">
        <v>481</v>
      </c>
      <c r="I71" s="18" t="s">
        <v>481</v>
      </c>
      <c r="J71" s="20" t="s">
        <v>481</v>
      </c>
      <c r="K71" s="18" t="s">
        <v>481</v>
      </c>
      <c r="L71" s="20" t="s">
        <v>481</v>
      </c>
      <c r="M71" s="18" t="s">
        <v>481</v>
      </c>
      <c r="N71" s="20" t="s">
        <v>481</v>
      </c>
      <c r="O71" s="18" t="s">
        <v>481</v>
      </c>
      <c r="P71" s="20" t="s">
        <v>481</v>
      </c>
      <c r="Q71" s="18" t="s">
        <v>481</v>
      </c>
      <c r="R71" s="20" t="s">
        <v>481</v>
      </c>
      <c r="S71" s="18" t="s">
        <v>481</v>
      </c>
      <c r="T71" s="20" t="s">
        <v>481</v>
      </c>
      <c r="U71" s="18" t="s">
        <v>481</v>
      </c>
      <c r="V71" s="20" t="s">
        <v>481</v>
      </c>
    </row>
    <row r="72" spans="1:22">
      <c r="A72" s="15" t="s">
        <v>547</v>
      </c>
      <c r="B72" s="17" t="n">
        <v>7708</v>
      </c>
      <c r="C72" s="18">
        <f>(0.0/B72*100)</f>
        <v/>
      </c>
      <c r="D72" s="19" t="n">
        <v>7708</v>
      </c>
      <c r="E72" s="18" t="n">
        <v>558.4674195</v>
      </c>
      <c r="F72" s="20" t="n">
        <v>3.33908879</v>
      </c>
      <c r="G72" s="18" t="s">
        <v>481</v>
      </c>
      <c r="H72" s="20" t="s">
        <v>481</v>
      </c>
      <c r="I72" s="18" t="n">
        <v>486.5959754</v>
      </c>
      <c r="J72" s="20" t="n">
        <v>4.30473262</v>
      </c>
      <c r="K72" s="18" t="s">
        <v>481</v>
      </c>
      <c r="L72" s="20" t="s">
        <v>481</v>
      </c>
      <c r="M72" s="18" t="s">
        <v>481</v>
      </c>
      <c r="N72" s="20" t="s">
        <v>481</v>
      </c>
      <c r="O72" s="18" t="s">
        <v>481</v>
      </c>
      <c r="P72" s="20" t="s">
        <v>481</v>
      </c>
      <c r="Q72" s="18" t="s">
        <v>481</v>
      </c>
      <c r="R72" s="20" t="s">
        <v>481</v>
      </c>
      <c r="S72" s="18" t="s">
        <v>481</v>
      </c>
      <c r="T72" s="20" t="s">
        <v>481</v>
      </c>
      <c r="U72" s="18" t="s">
        <v>481</v>
      </c>
      <c r="V72" s="20" t="s">
        <v>481</v>
      </c>
    </row>
    <row r="73" spans="1:22">
      <c r="A73" s="15" t="s">
        <v>548</v>
      </c>
      <c r="B73" s="17" t="n">
        <v>8249</v>
      </c>
      <c r="C73" s="18">
        <f>(0.0/B73*100)</f>
        <v/>
      </c>
      <c r="D73" s="19" t="n">
        <v>8249</v>
      </c>
      <c r="E73" s="18" t="n">
        <v>430.4479697</v>
      </c>
      <c r="F73" s="20" t="n">
        <v>3.12208782</v>
      </c>
      <c r="G73" s="18" t="s">
        <v>481</v>
      </c>
      <c r="H73" s="20" t="s">
        <v>481</v>
      </c>
      <c r="I73" s="18" t="n">
        <v>379.05954366</v>
      </c>
      <c r="J73" s="20" t="n">
        <v>3.72669957</v>
      </c>
      <c r="K73" s="18" t="s">
        <v>481</v>
      </c>
      <c r="L73" s="20" t="s">
        <v>481</v>
      </c>
      <c r="M73" s="18" t="s">
        <v>481</v>
      </c>
      <c r="N73" s="20" t="s">
        <v>481</v>
      </c>
      <c r="O73" s="18" t="s">
        <v>481</v>
      </c>
      <c r="P73" s="20" t="s">
        <v>481</v>
      </c>
      <c r="Q73" s="18" t="s">
        <v>481</v>
      </c>
      <c r="R73" s="20" t="s">
        <v>481</v>
      </c>
      <c r="S73" s="18" t="s">
        <v>481</v>
      </c>
      <c r="T73" s="20" t="s">
        <v>481</v>
      </c>
      <c r="U73" s="18" t="s">
        <v>481</v>
      </c>
      <c r="V73" s="20" t="s">
        <v>481</v>
      </c>
    </row>
    <row r="74" spans="1:22">
      <c r="A74" s="15" t="s">
        <v>549</v>
      </c>
      <c r="B74" s="17" t="n">
        <v>4692</v>
      </c>
      <c r="C74" s="18">
        <f>(0.0/B74*100)</f>
        <v/>
      </c>
      <c r="D74" s="19" t="n">
        <v>4692</v>
      </c>
      <c r="E74" s="18" t="n">
        <v>424.59045417</v>
      </c>
      <c r="F74" s="20" t="n">
        <v>1.40919814</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s">
        <v>481</v>
      </c>
      <c r="T74" s="20" t="s">
        <v>481</v>
      </c>
      <c r="U74" s="18" t="s">
        <v>481</v>
      </c>
      <c r="V74" s="20" t="s">
        <v>481</v>
      </c>
    </row>
    <row r="75" spans="1:22">
      <c r="A75" s="15" t="s">
        <v>550</v>
      </c>
      <c r="B75" s="17" t="n">
        <v>5375</v>
      </c>
      <c r="C75" s="18">
        <f>(0.0/B75*100)</f>
        <v/>
      </c>
      <c r="D75" s="19" t="n">
        <v>5375</v>
      </c>
      <c r="E75" s="18" t="n">
        <v>386.40336665</v>
      </c>
      <c r="F75" s="20" t="n">
        <v>2.10436774</v>
      </c>
      <c r="G75" s="18" t="s">
        <v>481</v>
      </c>
      <c r="H75" s="20" t="s">
        <v>481</v>
      </c>
      <c r="I75" s="18" t="s">
        <v>481</v>
      </c>
      <c r="J75" s="20" t="s">
        <v>481</v>
      </c>
      <c r="K75" s="18" t="s">
        <v>481</v>
      </c>
      <c r="L75" s="20" t="s">
        <v>481</v>
      </c>
      <c r="M75" s="18" t="s">
        <v>481</v>
      </c>
      <c r="N75" s="20" t="s">
        <v>481</v>
      </c>
      <c r="O75" s="18" t="s">
        <v>481</v>
      </c>
      <c r="P75" s="20" t="s">
        <v>481</v>
      </c>
      <c r="Q75" s="18" t="s">
        <v>481</v>
      </c>
      <c r="R75" s="20" t="s">
        <v>481</v>
      </c>
      <c r="S75" s="18" t="s">
        <v>481</v>
      </c>
      <c r="T75" s="20" t="s">
        <v>481</v>
      </c>
      <c r="U75" s="18" t="s">
        <v>481</v>
      </c>
      <c r="V75" s="20" t="s">
        <v>481</v>
      </c>
    </row>
    <row r="76" spans="1:22">
      <c r="A76" s="15" t="s">
        <v>551</v>
      </c>
      <c r="B76" s="17" t="n">
        <v>14167</v>
      </c>
      <c r="C76" s="18">
        <f>(0.0/B76*100)</f>
        <v/>
      </c>
      <c r="D76" s="19" t="n">
        <v>14167</v>
      </c>
      <c r="E76" s="18" t="n">
        <v>436.73114787</v>
      </c>
      <c r="F76" s="20" t="n">
        <v>2.4226499</v>
      </c>
      <c r="G76" s="18" t="s">
        <v>481</v>
      </c>
      <c r="H76" s="20" t="s">
        <v>481</v>
      </c>
      <c r="I76" s="18" t="s">
        <v>481</v>
      </c>
      <c r="J76" s="20" t="s">
        <v>481</v>
      </c>
      <c r="K76" s="18" t="s">
        <v>481</v>
      </c>
      <c r="L76" s="20" t="s">
        <v>481</v>
      </c>
      <c r="M76" s="18" t="s">
        <v>481</v>
      </c>
      <c r="N76" s="20" t="s">
        <v>481</v>
      </c>
      <c r="O76" s="18" t="s">
        <v>481</v>
      </c>
      <c r="P76" s="20" t="s">
        <v>481</v>
      </c>
      <c r="Q76" s="18" t="s">
        <v>481</v>
      </c>
      <c r="R76" s="20" t="s">
        <v>481</v>
      </c>
      <c r="S76" s="18" t="s">
        <v>481</v>
      </c>
      <c r="T76" s="20" t="s">
        <v>481</v>
      </c>
      <c r="U76" s="18" t="s">
        <v>481</v>
      </c>
      <c r="V76" s="20" t="s">
        <v>481</v>
      </c>
    </row>
    <row r="77" spans="1:22">
      <c r="A77" s="15" t="s">
        <v>552</v>
      </c>
      <c r="B77" s="17" t="n">
        <v>6062</v>
      </c>
      <c r="C77" s="18">
        <f>(0.0/B77*100)</f>
        <v/>
      </c>
      <c r="D77" s="19" t="n">
        <v>6062</v>
      </c>
      <c r="E77" s="18" t="n">
        <v>442.44185564</v>
      </c>
      <c r="F77" s="20" t="n">
        <v>2.14952311</v>
      </c>
      <c r="G77" s="18" t="n">
        <v>404.96285785</v>
      </c>
      <c r="H77" s="20" t="n">
        <v>6.90779737</v>
      </c>
      <c r="I77" s="18" t="n">
        <v>414.16827894</v>
      </c>
      <c r="J77" s="20" t="n">
        <v>9.21783095</v>
      </c>
      <c r="K77" s="18" t="s">
        <v>481</v>
      </c>
      <c r="L77" s="20" t="s">
        <v>481</v>
      </c>
      <c r="M77" s="18" t="s">
        <v>481</v>
      </c>
      <c r="N77" s="20" t="s">
        <v>481</v>
      </c>
      <c r="O77" s="18" t="s">
        <v>481</v>
      </c>
      <c r="P77" s="20" t="s">
        <v>481</v>
      </c>
      <c r="Q77" s="18" t="s">
        <v>481</v>
      </c>
      <c r="R77" s="20" t="s">
        <v>481</v>
      </c>
      <c r="S77" s="18" t="s">
        <v>481</v>
      </c>
      <c r="T77" s="20" t="s">
        <v>481</v>
      </c>
      <c r="U77" s="18" t="s">
        <v>481</v>
      </c>
      <c r="V77" s="20" t="s">
        <v>481</v>
      </c>
    </row>
    <row r="78" spans="1:22">
      <c r="A78" s="15" t="s">
        <v>553</v>
      </c>
      <c r="B78" s="17" t="n">
        <v>5826</v>
      </c>
      <c r="C78" s="18">
        <f>(0.0/B78*100)</f>
        <v/>
      </c>
      <c r="D78" s="19" t="n">
        <v>5826</v>
      </c>
      <c r="E78" s="18" t="n">
        <v>527.05457698</v>
      </c>
      <c r="F78" s="20" t="n">
        <v>3.91399752</v>
      </c>
      <c r="G78" s="18" t="s">
        <v>481</v>
      </c>
      <c r="H78" s="20" t="s">
        <v>481</v>
      </c>
      <c r="I78" s="18" t="n">
        <v>479.40888804</v>
      </c>
      <c r="J78" s="20" t="n">
        <v>13.24407836</v>
      </c>
      <c r="K78" s="18" t="s">
        <v>481</v>
      </c>
      <c r="L78" s="20" t="s">
        <v>481</v>
      </c>
      <c r="M78" s="18" t="s">
        <v>481</v>
      </c>
      <c r="N78" s="20" t="s">
        <v>481</v>
      </c>
      <c r="O78" s="18" t="s">
        <v>481</v>
      </c>
      <c r="P78" s="20" t="s">
        <v>481</v>
      </c>
      <c r="Q78" s="18" t="s">
        <v>481</v>
      </c>
      <c r="R78" s="20" t="s">
        <v>481</v>
      </c>
      <c r="S78" s="18" t="s">
        <v>481</v>
      </c>
      <c r="T78" s="20" t="s">
        <v>481</v>
      </c>
      <c r="U78" s="18" t="s">
        <v>481</v>
      </c>
      <c r="V78" s="20" t="s">
        <v>481</v>
      </c>
    </row>
    <row customHeight="1" ht="25" r="79" spans="1:22">
      <c r="A79" s="15" t="s">
        <v>554</v>
      </c>
      <c r="B79" s="17" t="n">
        <v>1657</v>
      </c>
      <c r="C79" s="18">
        <f>(0.0/B79*100)</f>
        <v/>
      </c>
      <c r="D79" s="19" t="n">
        <v>1657</v>
      </c>
      <c r="E79" s="18" t="n">
        <v>475.18659836</v>
      </c>
      <c r="F79" s="20" t="n">
        <v>6.280552</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s">
        <v>481</v>
      </c>
      <c r="T79" s="20" t="s">
        <v>481</v>
      </c>
      <c r="U79" s="18" t="s">
        <v>481</v>
      </c>
      <c r="V79" s="20" t="s">
        <v>481</v>
      </c>
    </row>
    <row r="80" spans="1:22">
      <c r="A80" s="15" t="s">
        <v>555</v>
      </c>
      <c r="B80" s="17" t="n">
        <v>7841</v>
      </c>
      <c r="C80" s="18">
        <f>(0.0/B80*100)</f>
        <v/>
      </c>
      <c r="D80" s="19" t="n">
        <v>7841</v>
      </c>
      <c r="E80" s="18" t="n">
        <v>462.66354229</v>
      </c>
      <c r="F80" s="20" t="n">
        <v>3.80936946</v>
      </c>
      <c r="G80" s="18" t="n">
        <v>418.51310542</v>
      </c>
      <c r="H80" s="20" t="n">
        <v>8.21349354</v>
      </c>
      <c r="I80" s="18" t="s">
        <v>481</v>
      </c>
      <c r="J80" s="20" t="s">
        <v>481</v>
      </c>
      <c r="K80" s="18" t="s">
        <v>481</v>
      </c>
      <c r="L80" s="20" t="s">
        <v>481</v>
      </c>
      <c r="M80" s="18" t="s">
        <v>481</v>
      </c>
      <c r="N80" s="20" t="s">
        <v>481</v>
      </c>
      <c r="O80" s="18" t="s">
        <v>481</v>
      </c>
      <c r="P80" s="20" t="s">
        <v>481</v>
      </c>
      <c r="Q80" s="18" t="s">
        <v>481</v>
      </c>
      <c r="R80" s="20" t="s">
        <v>481</v>
      </c>
      <c r="S80" s="18" t="s">
        <v>481</v>
      </c>
      <c r="T80" s="20" t="s">
        <v>481</v>
      </c>
      <c r="U80" s="18" t="s">
        <v>481</v>
      </c>
      <c r="V80" s="20" t="s">
        <v>481</v>
      </c>
    </row>
    <row r="81" spans="1:22">
      <c r="A81" s="23" t="s">
        <v>556</v>
      </c>
      <c r="B81" s="17" t="n">
        <v>8861</v>
      </c>
      <c r="C81" s="18">
        <f>(0.0/B81*100)</f>
        <v/>
      </c>
      <c r="D81" s="19" t="n">
        <v>8861</v>
      </c>
      <c r="E81" s="18" t="n">
        <v>444.49730852</v>
      </c>
      <c r="F81" s="20" t="n">
        <v>3.12416683</v>
      </c>
      <c r="G81" s="18" t="n">
        <v>429.73154105</v>
      </c>
      <c r="H81" s="20" t="n">
        <v>6.42670497</v>
      </c>
      <c r="I81" s="18" t="s">
        <v>481</v>
      </c>
      <c r="J81" s="20" t="s">
        <v>481</v>
      </c>
      <c r="K81" s="18" t="s">
        <v>481</v>
      </c>
      <c r="L81" s="20" t="s">
        <v>481</v>
      </c>
      <c r="M81" s="18" t="s">
        <v>481</v>
      </c>
      <c r="N81" s="20" t="s">
        <v>481</v>
      </c>
      <c r="O81" s="18" t="s">
        <v>481</v>
      </c>
      <c r="P81" s="20" t="s">
        <v>481</v>
      </c>
      <c r="Q81" s="18" t="s">
        <v>481</v>
      </c>
      <c r="R81" s="20" t="s">
        <v>481</v>
      </c>
      <c r="S81" s="18" t="s">
        <v>481</v>
      </c>
      <c r="T81" s="20" t="s">
        <v>481</v>
      </c>
      <c r="U81" s="18" t="s">
        <v>481</v>
      </c>
      <c r="V81" s="20" t="s">
        <v>481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2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460</v>
      </c>
    </row>
    <row r="2" spans="1:22">
      <c r="A2" s="5" t="s">
        <v>939</v>
      </c>
    </row>
    <row customHeight="1" ht="30" r="4" spans="1:22">
      <c r="A4" s="6" t="n"/>
      <c r="B4" s="7" t="s">
        <v>462</v>
      </c>
      <c r="C4" s="7" t="s">
        <v>463</v>
      </c>
      <c r="D4" s="8" t="s">
        <v>462</v>
      </c>
      <c r="E4" s="9" t="s">
        <v>940</v>
      </c>
      <c r="F4" s="10" t="n"/>
      <c r="G4" s="9" t="s">
        <v>941</v>
      </c>
      <c r="H4" s="10" t="n"/>
      <c r="I4" s="9" t="s">
        <v>942</v>
      </c>
      <c r="J4" s="10" t="n"/>
      <c r="K4" s="9" t="s">
        <v>943</v>
      </c>
      <c r="L4" s="10" t="n"/>
      <c r="M4" s="9" t="s">
        <v>584</v>
      </c>
      <c r="N4" s="10" t="n"/>
      <c r="O4" s="9" t="s">
        <v>585</v>
      </c>
      <c r="P4" s="10" t="n"/>
      <c r="Q4" s="9" t="s">
        <v>472</v>
      </c>
      <c r="R4" s="10" t="n"/>
      <c r="S4" s="9" t="s">
        <v>473</v>
      </c>
      <c r="T4" s="10" t="n"/>
      <c r="U4" s="9" t="s">
        <v>586</v>
      </c>
      <c r="V4" s="10" t="n"/>
    </row>
    <row r="5" spans="1:2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row>
    <row r="6" spans="1:2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480</v>
      </c>
      <c r="B7" s="17" t="n">
        <v>14530</v>
      </c>
      <c r="C7" s="18">
        <f>(0.0/B7*100)</f>
        <v/>
      </c>
      <c r="D7" s="19" t="n">
        <v>14530</v>
      </c>
      <c r="E7" s="18" t="n">
        <v>514.30232591</v>
      </c>
      <c r="F7" s="20" t="n">
        <v>1.81683709</v>
      </c>
      <c r="G7" s="18" t="n">
        <v>484.86365096</v>
      </c>
      <c r="H7" s="20" t="n">
        <v>4.28541644</v>
      </c>
      <c r="I7" s="18" t="n">
        <v>434.33434257</v>
      </c>
      <c r="J7" s="20" t="n">
        <v>12.54385642</v>
      </c>
      <c r="K7" s="18" t="s">
        <v>481</v>
      </c>
      <c r="L7" s="20" t="s">
        <v>481</v>
      </c>
      <c r="M7" s="18" t="s">
        <v>481</v>
      </c>
      <c r="N7" s="20" t="s">
        <v>481</v>
      </c>
      <c r="O7" s="18" t="s">
        <v>481</v>
      </c>
      <c r="P7" s="20" t="s">
        <v>481</v>
      </c>
      <c r="Q7" s="18" t="s">
        <v>481</v>
      </c>
      <c r="R7" s="20" t="s">
        <v>481</v>
      </c>
      <c r="S7" s="18" t="s">
        <v>481</v>
      </c>
      <c r="T7" s="20" t="s">
        <v>481</v>
      </c>
      <c r="U7" s="18" t="n">
        <v>484.49795807</v>
      </c>
      <c r="V7" s="20" t="n">
        <v>14.79779746</v>
      </c>
    </row>
    <row r="8" spans="1:22">
      <c r="A8" s="15" t="s">
        <v>483</v>
      </c>
      <c r="B8" s="17" t="n">
        <v>7007</v>
      </c>
      <c r="C8" s="18">
        <f>(0.0/B8*100)</f>
        <v/>
      </c>
      <c r="D8" s="19" t="n">
        <v>7007</v>
      </c>
      <c r="E8" s="18" t="n">
        <v>546.16083559</v>
      </c>
      <c r="F8" s="20" t="n">
        <v>5.2124191</v>
      </c>
      <c r="G8" s="18" t="n">
        <v>386.41270028</v>
      </c>
      <c r="H8" s="20" t="n">
        <v>10.60209359</v>
      </c>
      <c r="I8" s="18" t="n">
        <v>481.28748354</v>
      </c>
      <c r="J8" s="20" t="n">
        <v>2.71483012</v>
      </c>
      <c r="K8" s="18" t="s">
        <v>481</v>
      </c>
      <c r="L8" s="20" t="s">
        <v>481</v>
      </c>
      <c r="M8" s="18" t="s">
        <v>481</v>
      </c>
      <c r="N8" s="20" t="s">
        <v>481</v>
      </c>
      <c r="O8" s="18" t="s">
        <v>481</v>
      </c>
      <c r="P8" s="20" t="s">
        <v>481</v>
      </c>
      <c r="Q8" s="18" t="s">
        <v>481</v>
      </c>
      <c r="R8" s="20" t="s">
        <v>481</v>
      </c>
      <c r="S8" s="18" t="s">
        <v>481</v>
      </c>
      <c r="T8" s="20" t="s">
        <v>481</v>
      </c>
      <c r="U8" s="18" t="n">
        <v>463.3978</v>
      </c>
      <c r="V8" s="20" t="n">
        <v>19.08666911</v>
      </c>
    </row>
    <row r="9" spans="1:22">
      <c r="A9" s="15" t="s">
        <v>484</v>
      </c>
      <c r="B9" s="17" t="n">
        <v>9651</v>
      </c>
      <c r="C9" s="18">
        <f>(0.0/B9*100)</f>
        <v/>
      </c>
      <c r="D9" s="19" t="n">
        <v>9651</v>
      </c>
      <c r="E9" s="18" t="n">
        <v>538.90604861</v>
      </c>
      <c r="F9" s="20" t="n">
        <v>2.80723924</v>
      </c>
      <c r="G9" s="18" t="n">
        <v>331.89417536</v>
      </c>
      <c r="H9" s="20" t="n">
        <v>17.80538517</v>
      </c>
      <c r="I9" s="18" t="n">
        <v>450.70593829</v>
      </c>
      <c r="J9" s="20" t="n">
        <v>2.79101421</v>
      </c>
      <c r="K9" s="18" t="s">
        <v>481</v>
      </c>
      <c r="L9" s="20" t="s">
        <v>481</v>
      </c>
      <c r="M9" s="18" t="s">
        <v>481</v>
      </c>
      <c r="N9" s="20" t="s">
        <v>481</v>
      </c>
      <c r="O9" s="18" t="s">
        <v>481</v>
      </c>
      <c r="P9" s="20" t="s">
        <v>481</v>
      </c>
      <c r="Q9" s="18" t="s">
        <v>481</v>
      </c>
      <c r="R9" s="20" t="s">
        <v>481</v>
      </c>
      <c r="S9" s="18" t="s">
        <v>481</v>
      </c>
      <c r="T9" s="20" t="s">
        <v>481</v>
      </c>
      <c r="U9" s="18" t="s">
        <v>481</v>
      </c>
      <c r="V9" s="20" t="s">
        <v>481</v>
      </c>
    </row>
    <row r="10" spans="1:22">
      <c r="A10" s="15" t="s">
        <v>485</v>
      </c>
      <c r="B10" s="17" t="n">
        <v>20058</v>
      </c>
      <c r="C10" s="18">
        <f>(0.0/B10*100)</f>
        <v/>
      </c>
      <c r="D10" s="19" t="n">
        <v>20058</v>
      </c>
      <c r="E10" s="18" t="s">
        <v>481</v>
      </c>
      <c r="F10" s="20" t="s">
        <v>481</v>
      </c>
      <c r="G10" s="18" t="s">
        <v>481</v>
      </c>
      <c r="H10" s="20" t="s">
        <v>481</v>
      </c>
      <c r="I10" s="18" t="s">
        <v>481</v>
      </c>
      <c r="J10" s="20" t="s">
        <v>481</v>
      </c>
      <c r="K10" s="18" t="n">
        <v>527.86230392</v>
      </c>
      <c r="L10" s="20" t="n">
        <v>2.0768571</v>
      </c>
      <c r="M10" s="18" t="s">
        <v>481</v>
      </c>
      <c r="N10" s="20" t="s">
        <v>481</v>
      </c>
      <c r="O10" s="18" t="s">
        <v>481</v>
      </c>
      <c r="P10" s="20" t="s">
        <v>481</v>
      </c>
      <c r="Q10" s="18" t="s">
        <v>481</v>
      </c>
      <c r="R10" s="20" t="s">
        <v>481</v>
      </c>
      <c r="S10" s="18" t="s">
        <v>481</v>
      </c>
      <c r="T10" s="20" t="s">
        <v>481</v>
      </c>
      <c r="U10" s="18" t="n">
        <v>414.18993653</v>
      </c>
      <c r="V10" s="20" t="n">
        <v>20.58577927</v>
      </c>
    </row>
    <row r="11" spans="1:22">
      <c r="A11" s="15" t="s">
        <v>486</v>
      </c>
      <c r="B11" s="17" t="n">
        <v>7053</v>
      </c>
      <c r="C11" s="18">
        <f>(0.0/B11*100)</f>
        <v/>
      </c>
      <c r="D11" s="19" t="n">
        <v>7053</v>
      </c>
      <c r="E11" s="18" t="n">
        <v>446.97917798</v>
      </c>
      <c r="F11" s="20" t="n">
        <v>2.39084396</v>
      </c>
      <c r="G11" s="18" t="s">
        <v>481</v>
      </c>
      <c r="H11" s="20" t="s">
        <v>481</v>
      </c>
      <c r="I11" s="18" t="n">
        <v>443.07987792</v>
      </c>
      <c r="J11" s="20" t="n">
        <v>13.76584006</v>
      </c>
      <c r="K11" s="18" t="s">
        <v>481</v>
      </c>
      <c r="L11" s="20" t="s">
        <v>481</v>
      </c>
      <c r="M11" s="18" t="s">
        <v>481</v>
      </c>
      <c r="N11" s="20" t="s">
        <v>481</v>
      </c>
      <c r="O11" s="18" t="s">
        <v>481</v>
      </c>
      <c r="P11" s="20" t="s">
        <v>481</v>
      </c>
      <c r="Q11" s="18" t="s">
        <v>481</v>
      </c>
      <c r="R11" s="20" t="s">
        <v>481</v>
      </c>
      <c r="S11" s="18" t="s">
        <v>481</v>
      </c>
      <c r="T11" s="20" t="s">
        <v>481</v>
      </c>
      <c r="U11" s="18" t="s">
        <v>481</v>
      </c>
      <c r="V11" s="20" t="s">
        <v>481</v>
      </c>
    </row>
    <row r="12" spans="1:22">
      <c r="A12" s="15" t="s">
        <v>487</v>
      </c>
      <c r="B12" s="17" t="n">
        <v>6894</v>
      </c>
      <c r="C12" s="18">
        <f>(0.0/B12*100)</f>
        <v/>
      </c>
      <c r="D12" s="19" t="n">
        <v>6894</v>
      </c>
      <c r="E12" s="18" t="n">
        <v>500.35409699</v>
      </c>
      <c r="F12" s="20" t="n">
        <v>3.12982597</v>
      </c>
      <c r="G12" s="18" t="s">
        <v>481</v>
      </c>
      <c r="H12" s="20" t="s">
        <v>481</v>
      </c>
      <c r="I12" s="18" t="n">
        <v>477.73133032</v>
      </c>
      <c r="J12" s="20" t="n">
        <v>4.09100916</v>
      </c>
      <c r="K12" s="18" t="s">
        <v>481</v>
      </c>
      <c r="L12" s="20" t="s">
        <v>481</v>
      </c>
      <c r="M12" s="18" t="s">
        <v>481</v>
      </c>
      <c r="N12" s="20" t="s">
        <v>481</v>
      </c>
      <c r="O12" s="18" t="s">
        <v>481</v>
      </c>
      <c r="P12" s="20" t="s">
        <v>481</v>
      </c>
      <c r="Q12" s="18" t="s">
        <v>481</v>
      </c>
      <c r="R12" s="20" t="s">
        <v>481</v>
      </c>
      <c r="S12" s="18" t="s">
        <v>481</v>
      </c>
      <c r="T12" s="20" t="s">
        <v>481</v>
      </c>
      <c r="U12" s="18" t="s">
        <v>481</v>
      </c>
      <c r="V12" s="20" t="s">
        <v>481</v>
      </c>
    </row>
    <row r="13" spans="1:22">
      <c r="A13" s="15" t="s">
        <v>488</v>
      </c>
      <c r="B13" s="17" t="n">
        <v>7161</v>
      </c>
      <c r="C13" s="18">
        <f>(0.0/B13*100)</f>
        <v/>
      </c>
      <c r="D13" s="19" t="n">
        <v>7161</v>
      </c>
      <c r="E13" s="18" t="n">
        <v>501.936887</v>
      </c>
      <c r="F13" s="20" t="n">
        <v>2.37547789</v>
      </c>
      <c r="G13" s="18" t="s">
        <v>481</v>
      </c>
      <c r="H13" s="20" t="s">
        <v>481</v>
      </c>
      <c r="I13" s="18" t="s">
        <v>481</v>
      </c>
      <c r="J13" s="20" t="s">
        <v>481</v>
      </c>
      <c r="K13" s="18" t="s">
        <v>481</v>
      </c>
      <c r="L13" s="20" t="s">
        <v>481</v>
      </c>
      <c r="M13" s="18" t="s">
        <v>481</v>
      </c>
      <c r="N13" s="20" t="s">
        <v>481</v>
      </c>
      <c r="O13" s="18" t="s">
        <v>481</v>
      </c>
      <c r="P13" s="20" t="s">
        <v>481</v>
      </c>
      <c r="Q13" s="18" t="s">
        <v>481</v>
      </c>
      <c r="R13" s="20" t="s">
        <v>481</v>
      </c>
      <c r="S13" s="18" t="s">
        <v>481</v>
      </c>
      <c r="T13" s="20" t="s">
        <v>481</v>
      </c>
      <c r="U13" s="18" t="s">
        <v>481</v>
      </c>
      <c r="V13" s="20" t="s">
        <v>481</v>
      </c>
    </row>
    <row r="14" spans="1:22">
      <c r="A14" s="15" t="s">
        <v>489</v>
      </c>
      <c r="B14" s="17" t="n">
        <v>5587</v>
      </c>
      <c r="C14" s="18">
        <f>(0.0/B14*100)</f>
        <v/>
      </c>
      <c r="D14" s="19" t="n">
        <v>5587</v>
      </c>
      <c r="E14" s="18" t="n">
        <v>534.21182061</v>
      </c>
      <c r="F14" s="20" t="n">
        <v>2.09449897</v>
      </c>
      <c r="G14" s="18" t="s">
        <v>481</v>
      </c>
      <c r="H14" s="20" t="s">
        <v>481</v>
      </c>
      <c r="I14" s="18" t="n">
        <v>527.71362946</v>
      </c>
      <c r="J14" s="20" t="n">
        <v>43.11764844</v>
      </c>
      <c r="K14" s="18" t="s">
        <v>481</v>
      </c>
      <c r="L14" s="20" t="s">
        <v>481</v>
      </c>
      <c r="M14" s="18" t="s">
        <v>481</v>
      </c>
      <c r="N14" s="20" t="s">
        <v>481</v>
      </c>
      <c r="O14" s="18" t="s">
        <v>481</v>
      </c>
      <c r="P14" s="20" t="s">
        <v>481</v>
      </c>
      <c r="Q14" s="18" t="s">
        <v>481</v>
      </c>
      <c r="R14" s="20" t="s">
        <v>481</v>
      </c>
      <c r="S14" s="18" t="s">
        <v>481</v>
      </c>
      <c r="T14" s="20" t="s">
        <v>481</v>
      </c>
      <c r="U14" s="18" t="s">
        <v>481</v>
      </c>
      <c r="V14" s="20" t="s">
        <v>481</v>
      </c>
    </row>
    <row r="15" spans="1:22">
      <c r="A15" s="15" t="s">
        <v>490</v>
      </c>
      <c r="B15" s="17" t="n">
        <v>5882</v>
      </c>
      <c r="C15" s="18">
        <f>(0.0/B15*100)</f>
        <v/>
      </c>
      <c r="D15" s="19" t="n">
        <v>5882</v>
      </c>
      <c r="E15" s="18" t="n">
        <v>530.6611586400001</v>
      </c>
      <c r="F15" s="20" t="n">
        <v>2.39236859</v>
      </c>
      <c r="G15" s="18" t="s">
        <v>481</v>
      </c>
      <c r="H15" s="20" t="s">
        <v>481</v>
      </c>
      <c r="I15" s="18" t="s">
        <v>481</v>
      </c>
      <c r="J15" s="20" t="s">
        <v>481</v>
      </c>
      <c r="K15" s="18" t="s">
        <v>481</v>
      </c>
      <c r="L15" s="20" t="s">
        <v>481</v>
      </c>
      <c r="M15" s="18" t="s">
        <v>481</v>
      </c>
      <c r="N15" s="20" t="s">
        <v>481</v>
      </c>
      <c r="O15" s="18" t="s">
        <v>481</v>
      </c>
      <c r="P15" s="20" t="s">
        <v>481</v>
      </c>
      <c r="Q15" s="18" t="s">
        <v>481</v>
      </c>
      <c r="R15" s="20" t="s">
        <v>481</v>
      </c>
      <c r="S15" s="18" t="s">
        <v>481</v>
      </c>
      <c r="T15" s="20" t="s">
        <v>481</v>
      </c>
      <c r="U15" s="18" t="s">
        <v>481</v>
      </c>
      <c r="V15" s="20" t="s">
        <v>481</v>
      </c>
    </row>
    <row r="16" spans="1:22">
      <c r="A16" s="15" t="s">
        <v>491</v>
      </c>
      <c r="B16" s="17" t="n">
        <v>6108</v>
      </c>
      <c r="C16" s="18">
        <f>(0.0/B16*100)</f>
        <v/>
      </c>
      <c r="D16" s="19" t="n">
        <v>6108</v>
      </c>
      <c r="E16" s="18" t="n">
        <v>514.4276343</v>
      </c>
      <c r="F16" s="20" t="n">
        <v>2.67727037</v>
      </c>
      <c r="G16" s="18" t="n">
        <v>348.89042962</v>
      </c>
      <c r="H16" s="20" t="n">
        <v>6.02897706</v>
      </c>
      <c r="I16" s="18" t="n">
        <v>430.30829062</v>
      </c>
      <c r="J16" s="20" t="n">
        <v>3.83531214</v>
      </c>
      <c r="K16" s="18" t="s">
        <v>481</v>
      </c>
      <c r="L16" s="20" t="s">
        <v>481</v>
      </c>
      <c r="M16" s="18" t="s">
        <v>481</v>
      </c>
      <c r="N16" s="20" t="s">
        <v>481</v>
      </c>
      <c r="O16" s="18" t="s">
        <v>481</v>
      </c>
      <c r="P16" s="20" t="s">
        <v>481</v>
      </c>
      <c r="Q16" s="18" t="s">
        <v>481</v>
      </c>
      <c r="R16" s="20" t="s">
        <v>481</v>
      </c>
      <c r="S16" s="18" t="s">
        <v>481</v>
      </c>
      <c r="T16" s="20" t="s">
        <v>481</v>
      </c>
      <c r="U16" s="18" t="s">
        <v>481</v>
      </c>
      <c r="V16" s="20" t="s">
        <v>481</v>
      </c>
    </row>
    <row r="17" spans="1:22">
      <c r="A17" s="15" t="s">
        <v>492</v>
      </c>
      <c r="B17" s="17" t="n">
        <v>6504</v>
      </c>
      <c r="C17" s="18">
        <f>(0.0/B17*100)</f>
        <v/>
      </c>
      <c r="D17" s="19" t="n">
        <v>6504</v>
      </c>
      <c r="E17" s="18" t="n">
        <v>510.54023157</v>
      </c>
      <c r="F17" s="20" t="n">
        <v>2.75335204</v>
      </c>
      <c r="G17" s="18" t="n">
        <v>380.07713199</v>
      </c>
      <c r="H17" s="20" t="n">
        <v>17.75661176</v>
      </c>
      <c r="I17" s="18" t="n">
        <v>472.51692872</v>
      </c>
      <c r="J17" s="20" t="n">
        <v>10.48381548</v>
      </c>
      <c r="K17" s="18" t="s">
        <v>481</v>
      </c>
      <c r="L17" s="20" t="s">
        <v>481</v>
      </c>
      <c r="M17" s="18" t="s">
        <v>481</v>
      </c>
      <c r="N17" s="20" t="s">
        <v>481</v>
      </c>
      <c r="O17" s="18" t="s">
        <v>481</v>
      </c>
      <c r="P17" s="20" t="s">
        <v>481</v>
      </c>
      <c r="Q17" s="18" t="s">
        <v>481</v>
      </c>
      <c r="R17" s="20" t="s">
        <v>481</v>
      </c>
      <c r="S17" s="18" t="s">
        <v>481</v>
      </c>
      <c r="T17" s="20" t="s">
        <v>481</v>
      </c>
      <c r="U17" s="18" t="s">
        <v>481</v>
      </c>
      <c r="V17" s="20" t="s">
        <v>481</v>
      </c>
    </row>
    <row r="18" spans="1:22">
      <c r="A18" s="15" t="s">
        <v>493</v>
      </c>
      <c r="B18" s="17" t="n">
        <v>5532</v>
      </c>
      <c r="C18" s="18">
        <f>(0.0/B18*100)</f>
        <v/>
      </c>
      <c r="D18" s="19" t="n">
        <v>5532</v>
      </c>
      <c r="E18" s="18" t="n">
        <v>471.53871437</v>
      </c>
      <c r="F18" s="20" t="n">
        <v>2.88367848</v>
      </c>
      <c r="G18" s="18" t="s">
        <v>481</v>
      </c>
      <c r="H18" s="20" t="s">
        <v>481</v>
      </c>
      <c r="I18" s="18" t="n">
        <v>369.76759044</v>
      </c>
      <c r="J18" s="20" t="n">
        <v>5.74418351</v>
      </c>
      <c r="K18" s="18" t="s">
        <v>481</v>
      </c>
      <c r="L18" s="20" t="s">
        <v>481</v>
      </c>
      <c r="M18" s="18" t="s">
        <v>481</v>
      </c>
      <c r="N18" s="20" t="s">
        <v>481</v>
      </c>
      <c r="O18" s="18" t="s">
        <v>481</v>
      </c>
      <c r="P18" s="20" t="s">
        <v>481</v>
      </c>
      <c r="Q18" s="18" t="s">
        <v>481</v>
      </c>
      <c r="R18" s="20" t="s">
        <v>481</v>
      </c>
      <c r="S18" s="18" t="s">
        <v>481</v>
      </c>
      <c r="T18" s="20" t="s">
        <v>481</v>
      </c>
      <c r="U18" s="18" t="s">
        <v>481</v>
      </c>
      <c r="V18" s="20" t="s">
        <v>481</v>
      </c>
    </row>
    <row r="19" spans="1:22">
      <c r="A19" s="15" t="s">
        <v>494</v>
      </c>
      <c r="B19" s="17" t="n">
        <v>5658</v>
      </c>
      <c r="C19" s="18">
        <f>(0.0/B19*100)</f>
        <v/>
      </c>
      <c r="D19" s="19" t="n">
        <v>5658</v>
      </c>
      <c r="E19" s="18" t="n">
        <v>492.77602103</v>
      </c>
      <c r="F19" s="20" t="n">
        <v>2.64903203</v>
      </c>
      <c r="G19" s="18" t="s">
        <v>481</v>
      </c>
      <c r="H19" s="20" t="s">
        <v>481</v>
      </c>
      <c r="I19" s="18" t="n">
        <v>392.21403961</v>
      </c>
      <c r="J19" s="20" t="n">
        <v>4.66608015</v>
      </c>
      <c r="K19" s="18" t="s">
        <v>481</v>
      </c>
      <c r="L19" s="20" t="s">
        <v>481</v>
      </c>
      <c r="M19" s="18" t="s">
        <v>481</v>
      </c>
      <c r="N19" s="20" t="s">
        <v>481</v>
      </c>
      <c r="O19" s="18" t="s">
        <v>481</v>
      </c>
      <c r="P19" s="20" t="s">
        <v>481</v>
      </c>
      <c r="Q19" s="18" t="s">
        <v>481</v>
      </c>
      <c r="R19" s="20" t="s">
        <v>481</v>
      </c>
      <c r="S19" s="18" t="s">
        <v>481</v>
      </c>
      <c r="T19" s="20" t="s">
        <v>481</v>
      </c>
      <c r="U19" s="18" t="s">
        <v>481</v>
      </c>
      <c r="V19" s="20" t="s">
        <v>481</v>
      </c>
    </row>
    <row r="20" spans="1:22">
      <c r="A20" s="15" t="s">
        <v>495</v>
      </c>
      <c r="B20" s="17" t="n">
        <v>3371</v>
      </c>
      <c r="C20" s="18">
        <f>(0.0/B20*100)</f>
        <v/>
      </c>
      <c r="D20" s="19" t="n">
        <v>3371</v>
      </c>
      <c r="E20" s="18" t="n">
        <v>473.23008609</v>
      </c>
      <c r="F20" s="20" t="n">
        <v>1.68092489</v>
      </c>
      <c r="G20" s="18" t="s">
        <v>481</v>
      </c>
      <c r="H20" s="20" t="s">
        <v>481</v>
      </c>
      <c r="I20" s="18" t="s">
        <v>481</v>
      </c>
      <c r="J20" s="20" t="s">
        <v>481</v>
      </c>
      <c r="K20" s="18" t="s">
        <v>481</v>
      </c>
      <c r="L20" s="20" t="s">
        <v>481</v>
      </c>
      <c r="M20" s="18" t="s">
        <v>481</v>
      </c>
      <c r="N20" s="20" t="s">
        <v>481</v>
      </c>
      <c r="O20" s="18" t="s">
        <v>481</v>
      </c>
      <c r="P20" s="20" t="s">
        <v>481</v>
      </c>
      <c r="Q20" s="18" t="s">
        <v>481</v>
      </c>
      <c r="R20" s="20" t="s">
        <v>481</v>
      </c>
      <c r="S20" s="18" t="s">
        <v>481</v>
      </c>
      <c r="T20" s="20" t="s">
        <v>481</v>
      </c>
      <c r="U20" s="18" t="s">
        <v>481</v>
      </c>
      <c r="V20" s="20" t="s">
        <v>481</v>
      </c>
    </row>
    <row r="21" spans="1:22">
      <c r="A21" s="15" t="s">
        <v>496</v>
      </c>
      <c r="B21" s="17" t="n">
        <v>5741</v>
      </c>
      <c r="C21" s="18">
        <f>(0.0/B21*100)</f>
        <v/>
      </c>
      <c r="D21" s="19" t="n">
        <v>5741</v>
      </c>
      <c r="E21" s="18" t="n">
        <v>503.57420065</v>
      </c>
      <c r="F21" s="20" t="n">
        <v>2.2528087</v>
      </c>
      <c r="G21" s="18" t="n">
        <v>374.46234877</v>
      </c>
      <c r="H21" s="20" t="n">
        <v>13.17685041</v>
      </c>
      <c r="I21" s="18" t="s">
        <v>481</v>
      </c>
      <c r="J21" s="20" t="s">
        <v>481</v>
      </c>
      <c r="K21" s="18" t="s">
        <v>481</v>
      </c>
      <c r="L21" s="20" t="s">
        <v>481</v>
      </c>
      <c r="M21" s="18" t="s">
        <v>481</v>
      </c>
      <c r="N21" s="20" t="s">
        <v>481</v>
      </c>
      <c r="O21" s="18" t="s">
        <v>481</v>
      </c>
      <c r="P21" s="20" t="s">
        <v>481</v>
      </c>
      <c r="Q21" s="18" t="s">
        <v>481</v>
      </c>
      <c r="R21" s="20" t="s">
        <v>481</v>
      </c>
      <c r="S21" s="18" t="s">
        <v>481</v>
      </c>
      <c r="T21" s="20" t="s">
        <v>481</v>
      </c>
      <c r="U21" s="18" t="s">
        <v>481</v>
      </c>
      <c r="V21" s="20" t="s">
        <v>481</v>
      </c>
    </row>
    <row r="22" spans="1:22">
      <c r="A22" s="15" t="s">
        <v>497</v>
      </c>
      <c r="B22" s="17" t="n">
        <v>6598</v>
      </c>
      <c r="C22" s="18">
        <f>(0.0/B22*100)</f>
        <v/>
      </c>
      <c r="D22" s="19" t="n">
        <v>6598</v>
      </c>
      <c r="E22" s="18" t="n">
        <v>466.55281214</v>
      </c>
      <c r="F22" s="20" t="n">
        <v>3.43755424</v>
      </c>
      <c r="G22" s="18" t="s">
        <v>481</v>
      </c>
      <c r="H22" s="20" t="s">
        <v>481</v>
      </c>
      <c r="I22" s="18" t="s">
        <v>481</v>
      </c>
      <c r="J22" s="20" t="s">
        <v>481</v>
      </c>
      <c r="K22" s="18" t="s">
        <v>481</v>
      </c>
      <c r="L22" s="20" t="s">
        <v>481</v>
      </c>
      <c r="M22" s="18" t="s">
        <v>481</v>
      </c>
      <c r="N22" s="20" t="s">
        <v>481</v>
      </c>
      <c r="O22" s="18" t="s">
        <v>481</v>
      </c>
      <c r="P22" s="20" t="s">
        <v>481</v>
      </c>
      <c r="Q22" s="18" t="s">
        <v>481</v>
      </c>
      <c r="R22" s="20" t="s">
        <v>481</v>
      </c>
      <c r="S22" s="18" t="s">
        <v>481</v>
      </c>
      <c r="T22" s="20" t="s">
        <v>481</v>
      </c>
      <c r="U22" s="18" t="s">
        <v>481</v>
      </c>
      <c r="V22" s="20" t="s">
        <v>481</v>
      </c>
    </row>
    <row r="23" spans="1:22">
      <c r="A23" s="15" t="s">
        <v>498</v>
      </c>
      <c r="B23" s="17" t="n">
        <v>11583</v>
      </c>
      <c r="C23" s="18">
        <f>(0.0/B23*100)</f>
        <v/>
      </c>
      <c r="D23" s="19" t="n">
        <v>11583</v>
      </c>
      <c r="E23" s="18" t="n">
        <v>509.65299531</v>
      </c>
      <c r="F23" s="20" t="n">
        <v>3.80617691</v>
      </c>
      <c r="G23" s="18" t="s">
        <v>481</v>
      </c>
      <c r="H23" s="20" t="s">
        <v>481</v>
      </c>
      <c r="I23" s="18" t="n">
        <v>451.12269051</v>
      </c>
      <c r="J23" s="20" t="n">
        <v>3.19410828</v>
      </c>
      <c r="K23" s="18" t="s">
        <v>481</v>
      </c>
      <c r="L23" s="20" t="s">
        <v>481</v>
      </c>
      <c r="M23" s="18" t="s">
        <v>481</v>
      </c>
      <c r="N23" s="20" t="s">
        <v>481</v>
      </c>
      <c r="O23" s="18" t="s">
        <v>481</v>
      </c>
      <c r="P23" s="20" t="s">
        <v>481</v>
      </c>
      <c r="Q23" s="18" t="s">
        <v>481</v>
      </c>
      <c r="R23" s="20" t="s">
        <v>481</v>
      </c>
      <c r="S23" s="18" t="s">
        <v>481</v>
      </c>
      <c r="T23" s="20" t="s">
        <v>481</v>
      </c>
      <c r="U23" s="18" t="s">
        <v>481</v>
      </c>
      <c r="V23" s="20" t="s">
        <v>481</v>
      </c>
    </row>
    <row r="24" spans="1:22">
      <c r="A24" s="15" t="s">
        <v>499</v>
      </c>
      <c r="B24" s="17" t="n">
        <v>6647</v>
      </c>
      <c r="C24" s="18">
        <f>(0.0/B24*100)</f>
        <v/>
      </c>
      <c r="D24" s="19" t="n">
        <v>6647</v>
      </c>
      <c r="E24" s="18" t="n">
        <v>548.70822488</v>
      </c>
      <c r="F24" s="20" t="n">
        <v>3.26238878</v>
      </c>
      <c r="G24" s="18" t="s">
        <v>481</v>
      </c>
      <c r="H24" s="20" t="s">
        <v>481</v>
      </c>
      <c r="I24" s="18" t="n">
        <v>506.51668988</v>
      </c>
      <c r="J24" s="20" t="n">
        <v>5.30215101</v>
      </c>
      <c r="K24" s="18" t="s">
        <v>481</v>
      </c>
      <c r="L24" s="20" t="s">
        <v>481</v>
      </c>
      <c r="M24" s="18" t="s">
        <v>481</v>
      </c>
      <c r="N24" s="20" t="s">
        <v>481</v>
      </c>
      <c r="O24" s="18" t="s">
        <v>481</v>
      </c>
      <c r="P24" s="20" t="s">
        <v>481</v>
      </c>
      <c r="Q24" s="18" t="s">
        <v>481</v>
      </c>
      <c r="R24" s="20" t="s">
        <v>481</v>
      </c>
      <c r="S24" s="18" t="s">
        <v>481</v>
      </c>
      <c r="T24" s="20" t="s">
        <v>481</v>
      </c>
      <c r="U24" s="18" t="s">
        <v>481</v>
      </c>
      <c r="V24" s="20" t="s">
        <v>481</v>
      </c>
    </row>
    <row r="25" spans="1:22">
      <c r="A25" s="15" t="s">
        <v>500</v>
      </c>
      <c r="B25" s="17" t="n">
        <v>5581</v>
      </c>
      <c r="C25" s="18">
        <f>(0.0/B25*100)</f>
        <v/>
      </c>
      <c r="D25" s="19" t="n">
        <v>5581</v>
      </c>
      <c r="E25" s="18" t="n">
        <v>528.07444201</v>
      </c>
      <c r="F25" s="20" t="n">
        <v>3.33704265</v>
      </c>
      <c r="G25" s="18" t="s">
        <v>481</v>
      </c>
      <c r="H25" s="20" t="s">
        <v>481</v>
      </c>
      <c r="I25" s="18" t="n">
        <v>452.02608709</v>
      </c>
      <c r="J25" s="20" t="n">
        <v>8.985756739999999</v>
      </c>
      <c r="K25" s="18" t="s">
        <v>481</v>
      </c>
      <c r="L25" s="20" t="s">
        <v>481</v>
      </c>
      <c r="M25" s="18" t="s">
        <v>481</v>
      </c>
      <c r="N25" s="20" t="s">
        <v>481</v>
      </c>
      <c r="O25" s="18" t="s">
        <v>481</v>
      </c>
      <c r="P25" s="20" t="s">
        <v>481</v>
      </c>
      <c r="Q25" s="18" t="s">
        <v>481</v>
      </c>
      <c r="R25" s="20" t="s">
        <v>481</v>
      </c>
      <c r="S25" s="18" t="s">
        <v>481</v>
      </c>
      <c r="T25" s="20" t="s">
        <v>481</v>
      </c>
      <c r="U25" s="18" t="s">
        <v>481</v>
      </c>
      <c r="V25" s="20" t="s">
        <v>481</v>
      </c>
    </row>
    <row r="26" spans="1:22">
      <c r="A26" s="15" t="s">
        <v>501</v>
      </c>
      <c r="B26" s="17" t="n">
        <v>4869</v>
      </c>
      <c r="C26" s="18">
        <f>(0.0/B26*100)</f>
        <v/>
      </c>
      <c r="D26" s="19" t="n">
        <v>4869</v>
      </c>
      <c r="E26" s="18" t="n">
        <v>490.15713901</v>
      </c>
      <c r="F26" s="20" t="n">
        <v>1.56148909</v>
      </c>
      <c r="G26" s="18" t="s">
        <v>481</v>
      </c>
      <c r="H26" s="20" t="s">
        <v>481</v>
      </c>
      <c r="I26" s="18" t="n">
        <v>498.43164638</v>
      </c>
      <c r="J26" s="20" t="n">
        <v>12.45285571</v>
      </c>
      <c r="K26" s="18" t="s">
        <v>481</v>
      </c>
      <c r="L26" s="20" t="s">
        <v>481</v>
      </c>
      <c r="M26" s="18" t="s">
        <v>481</v>
      </c>
      <c r="N26" s="20" t="s">
        <v>481</v>
      </c>
      <c r="O26" s="18" t="s">
        <v>481</v>
      </c>
      <c r="P26" s="20" t="s">
        <v>481</v>
      </c>
      <c r="Q26" s="18" t="s">
        <v>481</v>
      </c>
      <c r="R26" s="20" t="s">
        <v>481</v>
      </c>
      <c r="S26" s="18" t="s">
        <v>481</v>
      </c>
      <c r="T26" s="20" t="s">
        <v>481</v>
      </c>
      <c r="U26" s="18" t="s">
        <v>481</v>
      </c>
      <c r="V26" s="20" t="s">
        <v>481</v>
      </c>
    </row>
    <row r="27" spans="1:22">
      <c r="A27" s="15" t="s">
        <v>502</v>
      </c>
      <c r="B27" s="17" t="n">
        <v>5299</v>
      </c>
      <c r="C27" s="18">
        <f>(0.0/B27*100)</f>
        <v/>
      </c>
      <c r="D27" s="19" t="n">
        <v>5299</v>
      </c>
      <c r="E27" s="18" t="n">
        <v>495.72063882</v>
      </c>
      <c r="F27" s="20" t="n">
        <v>1.24236571</v>
      </c>
      <c r="G27" s="18" t="s">
        <v>481</v>
      </c>
      <c r="H27" s="20" t="s">
        <v>481</v>
      </c>
      <c r="I27" s="18" t="n">
        <v>482.69512156</v>
      </c>
      <c r="J27" s="20" t="n">
        <v>2.55836488</v>
      </c>
      <c r="K27" s="18" t="n">
        <v>345.31356036</v>
      </c>
      <c r="L27" s="20" t="n">
        <v>3.64838344</v>
      </c>
      <c r="M27" s="18" t="s">
        <v>481</v>
      </c>
      <c r="N27" s="20" t="s">
        <v>481</v>
      </c>
      <c r="O27" s="18" t="s">
        <v>481</v>
      </c>
      <c r="P27" s="20" t="s">
        <v>481</v>
      </c>
      <c r="Q27" s="18" t="s">
        <v>481</v>
      </c>
      <c r="R27" s="20" t="s">
        <v>481</v>
      </c>
      <c r="S27" s="18" t="s">
        <v>481</v>
      </c>
      <c r="T27" s="20" t="s">
        <v>481</v>
      </c>
      <c r="U27" s="18" t="s">
        <v>481</v>
      </c>
      <c r="V27" s="20" t="s">
        <v>481</v>
      </c>
    </row>
    <row r="28" spans="1:22">
      <c r="A28" s="15" t="s">
        <v>503</v>
      </c>
      <c r="B28" s="17" t="n">
        <v>7568</v>
      </c>
      <c r="C28" s="18">
        <f>(0.0/B28*100)</f>
        <v/>
      </c>
      <c r="D28" s="19" t="n">
        <v>7568</v>
      </c>
      <c r="E28" s="18" t="n">
        <v>409.80326361</v>
      </c>
      <c r="F28" s="20" t="n">
        <v>2.63899299</v>
      </c>
      <c r="G28" s="18" t="s">
        <v>481</v>
      </c>
      <c r="H28" s="20" t="s">
        <v>481</v>
      </c>
      <c r="I28" s="18" t="n">
        <v>433.15991202</v>
      </c>
      <c r="J28" s="20" t="n">
        <v>3.81433684</v>
      </c>
      <c r="K28" s="18" t="s">
        <v>481</v>
      </c>
      <c r="L28" s="20" t="s">
        <v>481</v>
      </c>
      <c r="M28" s="18" t="s">
        <v>481</v>
      </c>
      <c r="N28" s="20" t="s">
        <v>481</v>
      </c>
      <c r="O28" s="18" t="s">
        <v>481</v>
      </c>
      <c r="P28" s="20" t="s">
        <v>481</v>
      </c>
      <c r="Q28" s="18" t="s">
        <v>481</v>
      </c>
      <c r="R28" s="20" t="s">
        <v>481</v>
      </c>
      <c r="S28" s="18" t="s">
        <v>481</v>
      </c>
      <c r="T28" s="20" t="s">
        <v>481</v>
      </c>
      <c r="U28" s="18" t="s">
        <v>481</v>
      </c>
      <c r="V28" s="20" t="s">
        <v>481</v>
      </c>
    </row>
    <row r="29" spans="1:22">
      <c r="A29" s="15" t="s">
        <v>504</v>
      </c>
      <c r="B29" s="17" t="n">
        <v>5385</v>
      </c>
      <c r="C29" s="18">
        <f>(0.0/B29*100)</f>
        <v/>
      </c>
      <c r="D29" s="19" t="n">
        <v>5385</v>
      </c>
      <c r="E29" s="18" t="n">
        <v>545.25046009</v>
      </c>
      <c r="F29" s="20" t="n">
        <v>2.18232401</v>
      </c>
      <c r="G29" s="18" t="n">
        <v>410.16907448</v>
      </c>
      <c r="H29" s="20" t="n">
        <v>3.41783953</v>
      </c>
      <c r="I29" s="18" t="n">
        <v>360.56527176</v>
      </c>
      <c r="J29" s="20" t="n">
        <v>7.59259172</v>
      </c>
      <c r="K29" s="18" t="s">
        <v>481</v>
      </c>
      <c r="L29" s="20" t="s">
        <v>481</v>
      </c>
      <c r="M29" s="18" t="s">
        <v>481</v>
      </c>
      <c r="N29" s="20" t="s">
        <v>481</v>
      </c>
      <c r="O29" s="18" t="s">
        <v>481</v>
      </c>
      <c r="P29" s="20" t="s">
        <v>481</v>
      </c>
      <c r="Q29" s="18" t="s">
        <v>481</v>
      </c>
      <c r="R29" s="20" t="s">
        <v>481</v>
      </c>
      <c r="S29" s="18" t="s">
        <v>481</v>
      </c>
      <c r="T29" s="20" t="s">
        <v>481</v>
      </c>
      <c r="U29" s="18" t="s">
        <v>481</v>
      </c>
      <c r="V29" s="20" t="s">
        <v>481</v>
      </c>
    </row>
    <row r="30" spans="1:22">
      <c r="A30" s="15" t="s">
        <v>505</v>
      </c>
      <c r="B30" s="17" t="n">
        <v>4520</v>
      </c>
      <c r="C30" s="18">
        <f>(0.0/B30*100)</f>
        <v/>
      </c>
      <c r="D30" s="19" t="n">
        <v>4520</v>
      </c>
      <c r="E30" s="18" t="n">
        <v>513.3035121299999</v>
      </c>
      <c r="F30" s="20" t="n">
        <v>2.38424846</v>
      </c>
      <c r="G30" s="18" t="s">
        <v>481</v>
      </c>
      <c r="H30" s="20" t="s">
        <v>481</v>
      </c>
      <c r="I30" s="18" t="s">
        <v>481</v>
      </c>
      <c r="J30" s="20" t="s">
        <v>481</v>
      </c>
      <c r="K30" s="18" t="s">
        <v>481</v>
      </c>
      <c r="L30" s="20" t="s">
        <v>481</v>
      </c>
      <c r="M30" s="18" t="s">
        <v>481</v>
      </c>
      <c r="N30" s="20" t="s">
        <v>481</v>
      </c>
      <c r="O30" s="18" t="s">
        <v>481</v>
      </c>
      <c r="P30" s="20" t="s">
        <v>481</v>
      </c>
      <c r="Q30" s="18" t="s">
        <v>481</v>
      </c>
      <c r="R30" s="20" t="s">
        <v>481</v>
      </c>
      <c r="S30" s="18" t="s">
        <v>481</v>
      </c>
      <c r="T30" s="20" t="s">
        <v>481</v>
      </c>
      <c r="U30" s="18" t="s">
        <v>481</v>
      </c>
      <c r="V30" s="20" t="s">
        <v>481</v>
      </c>
    </row>
    <row r="31" spans="1:22">
      <c r="A31" s="15" t="s">
        <v>506</v>
      </c>
      <c r="B31" s="17" t="n">
        <v>5456</v>
      </c>
      <c r="C31" s="18">
        <f>(0.0/B31*100)</f>
        <v/>
      </c>
      <c r="D31" s="19" t="n">
        <v>5456</v>
      </c>
      <c r="E31" s="18" t="n">
        <v>498.481109</v>
      </c>
      <c r="F31" s="20" t="n">
        <v>2.26238565</v>
      </c>
      <c r="G31" s="18" t="s">
        <v>481</v>
      </c>
      <c r="H31" s="20" t="s">
        <v>481</v>
      </c>
      <c r="I31" s="18" t="s">
        <v>481</v>
      </c>
      <c r="J31" s="20" t="s">
        <v>481</v>
      </c>
      <c r="K31" s="18" t="s">
        <v>481</v>
      </c>
      <c r="L31" s="20" t="s">
        <v>481</v>
      </c>
      <c r="M31" s="18" t="s">
        <v>481</v>
      </c>
      <c r="N31" s="20" t="s">
        <v>481</v>
      </c>
      <c r="O31" s="18" t="s">
        <v>481</v>
      </c>
      <c r="P31" s="20" t="s">
        <v>481</v>
      </c>
      <c r="Q31" s="18" t="s">
        <v>481</v>
      </c>
      <c r="R31" s="20" t="s">
        <v>481</v>
      </c>
      <c r="S31" s="18" t="s">
        <v>481</v>
      </c>
      <c r="T31" s="20" t="s">
        <v>481</v>
      </c>
      <c r="U31" s="18" t="s">
        <v>481</v>
      </c>
      <c r="V31" s="20" t="s">
        <v>481</v>
      </c>
    </row>
    <row r="32" spans="1:22">
      <c r="A32" s="15" t="s">
        <v>507</v>
      </c>
      <c r="B32" s="17" t="n">
        <v>4478</v>
      </c>
      <c r="C32" s="18">
        <f>(0.0/B32*100)</f>
        <v/>
      </c>
      <c r="D32" s="19" t="n">
        <v>4478</v>
      </c>
      <c r="E32" s="18" t="n">
        <v>501.39196425</v>
      </c>
      <c r="F32" s="20" t="n">
        <v>2.51247995</v>
      </c>
      <c r="G32" s="18" t="s">
        <v>481</v>
      </c>
      <c r="H32" s="20" t="s">
        <v>481</v>
      </c>
      <c r="I32" s="18" t="n">
        <v>554.67886667</v>
      </c>
      <c r="J32" s="20" t="n">
        <v>17.42237507</v>
      </c>
      <c r="K32" s="18" t="s">
        <v>481</v>
      </c>
      <c r="L32" s="20" t="s">
        <v>481</v>
      </c>
      <c r="M32" s="18" t="s">
        <v>481</v>
      </c>
      <c r="N32" s="20" t="s">
        <v>481</v>
      </c>
      <c r="O32" s="18" t="s">
        <v>481</v>
      </c>
      <c r="P32" s="20" t="s">
        <v>481</v>
      </c>
      <c r="Q32" s="18" t="s">
        <v>481</v>
      </c>
      <c r="R32" s="20" t="s">
        <v>481</v>
      </c>
      <c r="S32" s="18" t="s">
        <v>481</v>
      </c>
      <c r="T32" s="20" t="s">
        <v>481</v>
      </c>
      <c r="U32" s="18" t="s">
        <v>481</v>
      </c>
      <c r="V32" s="20" t="s">
        <v>481</v>
      </c>
    </row>
    <row r="33" spans="1:22">
      <c r="A33" s="15" t="s">
        <v>508</v>
      </c>
      <c r="B33" s="17" t="n">
        <v>7325</v>
      </c>
      <c r="C33" s="18">
        <f>(0.0/B33*100)</f>
        <v/>
      </c>
      <c r="D33" s="19" t="n">
        <v>7325</v>
      </c>
      <c r="E33" s="18" t="n">
        <v>509.59993528</v>
      </c>
      <c r="F33" s="20" t="n">
        <v>2.51614016</v>
      </c>
      <c r="G33" s="18" t="n">
        <v>383.21262836</v>
      </c>
      <c r="H33" s="20" t="n">
        <v>4.3328665</v>
      </c>
      <c r="I33" s="18" t="n">
        <v>480.03528896</v>
      </c>
      <c r="J33" s="20" t="n">
        <v>7.69228055</v>
      </c>
      <c r="K33" s="18" t="s">
        <v>481</v>
      </c>
      <c r="L33" s="20" t="s">
        <v>481</v>
      </c>
      <c r="M33" s="18" t="s">
        <v>481</v>
      </c>
      <c r="N33" s="20" t="s">
        <v>481</v>
      </c>
      <c r="O33" s="18" t="s">
        <v>481</v>
      </c>
      <c r="P33" s="20" t="s">
        <v>481</v>
      </c>
      <c r="Q33" s="18" t="s">
        <v>481</v>
      </c>
      <c r="R33" s="20" t="s">
        <v>481</v>
      </c>
      <c r="S33" s="18" t="s">
        <v>481</v>
      </c>
      <c r="T33" s="20" t="s">
        <v>481</v>
      </c>
      <c r="U33" s="18" t="s">
        <v>481</v>
      </c>
      <c r="V33" s="20" t="s">
        <v>481</v>
      </c>
    </row>
    <row r="34" spans="1:22">
      <c r="A34" s="15" t="s">
        <v>509</v>
      </c>
      <c r="B34" s="17" t="n">
        <v>6350</v>
      </c>
      <c r="C34" s="18">
        <f>(0.0/B34*100)</f>
        <v/>
      </c>
      <c r="D34" s="19" t="n">
        <v>6350</v>
      </c>
      <c r="E34" s="18" t="n">
        <v>468.43673946</v>
      </c>
      <c r="F34" s="20" t="n">
        <v>3.33316363</v>
      </c>
      <c r="G34" s="18" t="s">
        <v>481</v>
      </c>
      <c r="H34" s="20" t="s">
        <v>481</v>
      </c>
      <c r="I34" s="18" t="n">
        <v>369.79539839</v>
      </c>
      <c r="J34" s="20" t="n">
        <v>6.02981576</v>
      </c>
      <c r="K34" s="18" t="n">
        <v>460.78728688</v>
      </c>
      <c r="L34" s="20" t="n">
        <v>4.16513635</v>
      </c>
      <c r="M34" s="18" t="s">
        <v>481</v>
      </c>
      <c r="N34" s="20" t="s">
        <v>481</v>
      </c>
      <c r="O34" s="18" t="s">
        <v>481</v>
      </c>
      <c r="P34" s="20" t="s">
        <v>481</v>
      </c>
      <c r="Q34" s="18" t="s">
        <v>481</v>
      </c>
      <c r="R34" s="20" t="s">
        <v>481</v>
      </c>
      <c r="S34" s="18" t="s">
        <v>481</v>
      </c>
      <c r="T34" s="20" t="s">
        <v>481</v>
      </c>
      <c r="U34" s="18" t="s">
        <v>481</v>
      </c>
      <c r="V34" s="20" t="s">
        <v>481</v>
      </c>
    </row>
    <row r="35" spans="1:22">
      <c r="A35" s="15" t="s">
        <v>510</v>
      </c>
      <c r="B35" s="17" t="n">
        <v>6406</v>
      </c>
      <c r="C35" s="18">
        <f>(0.0/B35*100)</f>
        <v/>
      </c>
      <c r="D35" s="19" t="n">
        <v>6406</v>
      </c>
      <c r="E35" s="18" t="n">
        <v>562.74746264</v>
      </c>
      <c r="F35" s="20" t="n">
        <v>2.53480583</v>
      </c>
      <c r="G35" s="18" t="s">
        <v>481</v>
      </c>
      <c r="H35" s="20" t="s">
        <v>481</v>
      </c>
      <c r="I35" s="18" t="n">
        <v>475.7896007</v>
      </c>
      <c r="J35" s="20" t="n">
        <v>1.37492463</v>
      </c>
      <c r="K35" s="18" t="s">
        <v>481</v>
      </c>
      <c r="L35" s="20" t="s">
        <v>481</v>
      </c>
      <c r="M35" s="18" t="s">
        <v>481</v>
      </c>
      <c r="N35" s="20" t="s">
        <v>481</v>
      </c>
      <c r="O35" s="18" t="s">
        <v>481</v>
      </c>
      <c r="P35" s="20" t="s">
        <v>481</v>
      </c>
      <c r="Q35" s="18" t="s">
        <v>481</v>
      </c>
      <c r="R35" s="20" t="s">
        <v>481</v>
      </c>
      <c r="S35" s="18" t="s">
        <v>481</v>
      </c>
      <c r="T35" s="20" t="s">
        <v>481</v>
      </c>
      <c r="U35" s="18" t="s">
        <v>481</v>
      </c>
      <c r="V35" s="20" t="s">
        <v>481</v>
      </c>
    </row>
    <row r="36" spans="1:22">
      <c r="A36" s="15" t="s">
        <v>511</v>
      </c>
      <c r="B36" s="17" t="n">
        <v>6736</v>
      </c>
      <c r="C36" s="18">
        <f>(0.0/B36*100)</f>
        <v/>
      </c>
      <c r="D36" s="19" t="n">
        <v>6736</v>
      </c>
      <c r="E36" s="18" t="n">
        <v>493.63292147</v>
      </c>
      <c r="F36" s="20" t="n">
        <v>2.06471821</v>
      </c>
      <c r="G36" s="18" t="n">
        <v>401.0831428</v>
      </c>
      <c r="H36" s="20" t="n">
        <v>11.53919992</v>
      </c>
      <c r="I36" s="18" t="s">
        <v>481</v>
      </c>
      <c r="J36" s="20" t="s">
        <v>481</v>
      </c>
      <c r="K36" s="18" t="s">
        <v>481</v>
      </c>
      <c r="L36" s="20" t="s">
        <v>481</v>
      </c>
      <c r="M36" s="18" t="s">
        <v>481</v>
      </c>
      <c r="N36" s="20" t="s">
        <v>481</v>
      </c>
      <c r="O36" s="18" t="s">
        <v>481</v>
      </c>
      <c r="P36" s="20" t="s">
        <v>481</v>
      </c>
      <c r="Q36" s="18" t="s">
        <v>481</v>
      </c>
      <c r="R36" s="20" t="s">
        <v>481</v>
      </c>
      <c r="S36" s="18" t="s">
        <v>481</v>
      </c>
      <c r="T36" s="20" t="s">
        <v>481</v>
      </c>
      <c r="U36" s="18" t="s">
        <v>481</v>
      </c>
      <c r="V36" s="20" t="s">
        <v>481</v>
      </c>
    </row>
    <row r="37" spans="1:22">
      <c r="A37" s="15" t="s">
        <v>512</v>
      </c>
      <c r="B37" s="17" t="n">
        <v>5458</v>
      </c>
      <c r="C37" s="18">
        <f>(0.0/B37*100)</f>
        <v/>
      </c>
      <c r="D37" s="19" t="n">
        <v>5458</v>
      </c>
      <c r="E37" s="18" t="n">
        <v>493.27082865</v>
      </c>
      <c r="F37" s="20" t="n">
        <v>3.61930116</v>
      </c>
      <c r="G37" s="18" t="s">
        <v>481</v>
      </c>
      <c r="H37" s="20" t="s">
        <v>481</v>
      </c>
      <c r="I37" s="18" t="n">
        <v>601.52286652</v>
      </c>
      <c r="J37" s="20" t="n">
        <v>26.026644</v>
      </c>
      <c r="K37" s="18" t="s">
        <v>481</v>
      </c>
      <c r="L37" s="20" t="s">
        <v>481</v>
      </c>
      <c r="M37" s="18" t="s">
        <v>481</v>
      </c>
      <c r="N37" s="20" t="s">
        <v>481</v>
      </c>
      <c r="O37" s="18" t="s">
        <v>481</v>
      </c>
      <c r="P37" s="20" t="s">
        <v>481</v>
      </c>
      <c r="Q37" s="18" t="s">
        <v>481</v>
      </c>
      <c r="R37" s="20" t="s">
        <v>481</v>
      </c>
      <c r="S37" s="18" t="s">
        <v>481</v>
      </c>
      <c r="T37" s="20" t="s">
        <v>481</v>
      </c>
      <c r="U37" s="18" t="s">
        <v>481</v>
      </c>
      <c r="V37" s="20" t="s">
        <v>481</v>
      </c>
    </row>
    <row r="38" spans="1:22">
      <c r="A38" s="15" t="s">
        <v>513</v>
      </c>
      <c r="B38" s="17" t="n">
        <v>5860</v>
      </c>
      <c r="C38" s="18">
        <f>(0.0/B38*100)</f>
        <v/>
      </c>
      <c r="D38" s="19" t="n">
        <v>5860</v>
      </c>
      <c r="E38" s="18" t="n">
        <v>502.77181268</v>
      </c>
      <c r="F38" s="20" t="n">
        <v>3.13906843</v>
      </c>
      <c r="G38" s="18" t="s">
        <v>481</v>
      </c>
      <c r="H38" s="20" t="s">
        <v>481</v>
      </c>
      <c r="I38" s="18" t="n">
        <v>541.58249662</v>
      </c>
      <c r="J38" s="20" t="n">
        <v>5.56011696</v>
      </c>
      <c r="K38" s="18" t="s">
        <v>481</v>
      </c>
      <c r="L38" s="20" t="s">
        <v>481</v>
      </c>
      <c r="M38" s="18" t="s">
        <v>481</v>
      </c>
      <c r="N38" s="20" t="s">
        <v>481</v>
      </c>
      <c r="O38" s="18" t="s">
        <v>481</v>
      </c>
      <c r="P38" s="20" t="s">
        <v>481</v>
      </c>
      <c r="Q38" s="18" t="s">
        <v>481</v>
      </c>
      <c r="R38" s="20" t="s">
        <v>481</v>
      </c>
      <c r="S38" s="18" t="s">
        <v>481</v>
      </c>
      <c r="T38" s="20" t="s">
        <v>481</v>
      </c>
      <c r="U38" s="18" t="n">
        <v>371.32946851</v>
      </c>
      <c r="V38" s="20" t="n">
        <v>15.61577705</v>
      </c>
    </row>
    <row r="39" spans="1:22">
      <c r="A39" s="15" t="s">
        <v>514</v>
      </c>
      <c r="B39" s="17" t="n">
        <v>5895</v>
      </c>
      <c r="C39" s="18">
        <f>(0.0/B39*100)</f>
        <v/>
      </c>
      <c r="D39" s="19" t="n">
        <v>5895</v>
      </c>
      <c r="E39" s="18" t="n">
        <v>450.24908971</v>
      </c>
      <c r="F39" s="20" t="n">
        <v>5.93854657</v>
      </c>
      <c r="G39" s="18" t="s">
        <v>481</v>
      </c>
      <c r="H39" s="20" t="s">
        <v>481</v>
      </c>
      <c r="I39" s="18" t="n">
        <v>389.90869487</v>
      </c>
      <c r="J39" s="20" t="n">
        <v>4.18280798</v>
      </c>
      <c r="K39" s="18" t="s">
        <v>481</v>
      </c>
      <c r="L39" s="20" t="s">
        <v>481</v>
      </c>
      <c r="M39" s="18" t="s">
        <v>481</v>
      </c>
      <c r="N39" s="20" t="s">
        <v>481</v>
      </c>
      <c r="O39" s="18" t="s">
        <v>481</v>
      </c>
      <c r="P39" s="20" t="s">
        <v>481</v>
      </c>
      <c r="Q39" s="18" t="s">
        <v>481</v>
      </c>
      <c r="R39" s="20" t="s">
        <v>481</v>
      </c>
      <c r="S39" s="18" t="s">
        <v>481</v>
      </c>
      <c r="T39" s="20" t="s">
        <v>481</v>
      </c>
      <c r="U39" s="18" t="s">
        <v>481</v>
      </c>
      <c r="V39" s="20" t="s">
        <v>481</v>
      </c>
    </row>
    <row r="40" spans="1:22">
      <c r="A40" s="15" t="s">
        <v>515</v>
      </c>
      <c r="B40" s="17" t="n">
        <v>14157</v>
      </c>
      <c r="C40" s="18">
        <f>(0.0/B40*100)</f>
        <v/>
      </c>
      <c r="D40" s="19" t="n">
        <v>14157</v>
      </c>
      <c r="E40" s="18" t="n">
        <v>509.28992922</v>
      </c>
      <c r="F40" s="20" t="n">
        <v>2.58466732</v>
      </c>
      <c r="G40" s="18" t="s">
        <v>481</v>
      </c>
      <c r="H40" s="20" t="s">
        <v>481</v>
      </c>
      <c r="I40" s="18" t="n">
        <v>500.32721236</v>
      </c>
      <c r="J40" s="20" t="n">
        <v>14.16082437</v>
      </c>
      <c r="K40" s="18" t="s">
        <v>481</v>
      </c>
      <c r="L40" s="20" t="s">
        <v>481</v>
      </c>
      <c r="M40" s="18" t="s">
        <v>481</v>
      </c>
      <c r="N40" s="20" t="s">
        <v>481</v>
      </c>
      <c r="O40" s="18" t="s">
        <v>481</v>
      </c>
      <c r="P40" s="20" t="s">
        <v>481</v>
      </c>
      <c r="Q40" s="18" t="s">
        <v>481</v>
      </c>
      <c r="R40" s="20" t="s">
        <v>481</v>
      </c>
      <c r="S40" s="18" t="s">
        <v>481</v>
      </c>
      <c r="T40" s="20" t="s">
        <v>481</v>
      </c>
      <c r="U40" s="18" t="s">
        <v>481</v>
      </c>
      <c r="V40" s="20" t="s">
        <v>481</v>
      </c>
    </row>
    <row r="41" spans="1:22">
      <c r="A41" s="15" t="s">
        <v>516</v>
      </c>
      <c r="B41" s="17" t="n">
        <v>5712</v>
      </c>
      <c r="C41" s="18">
        <f>(0.0/B41*100)</f>
        <v/>
      </c>
      <c r="D41" s="19" t="n">
        <v>5712</v>
      </c>
      <c r="E41" s="18" t="n">
        <v>496.24243435</v>
      </c>
      <c r="F41" s="20" t="n">
        <v>3.18120086</v>
      </c>
      <c r="G41" s="18" t="s">
        <v>481</v>
      </c>
      <c r="H41" s="20" t="s">
        <v>481</v>
      </c>
      <c r="I41" s="18" t="s">
        <v>481</v>
      </c>
      <c r="J41" s="20" t="s">
        <v>481</v>
      </c>
      <c r="K41" s="18" t="s">
        <v>481</v>
      </c>
      <c r="L41" s="20" t="s">
        <v>481</v>
      </c>
      <c r="M41" s="18" t="s">
        <v>481</v>
      </c>
      <c r="N41" s="20" t="s">
        <v>481</v>
      </c>
      <c r="O41" s="18" t="s">
        <v>481</v>
      </c>
      <c r="P41" s="20" t="s">
        <v>481</v>
      </c>
      <c r="Q41" s="18" t="s">
        <v>481</v>
      </c>
      <c r="R41" s="20" t="s">
        <v>481</v>
      </c>
      <c r="S41" s="18" t="s">
        <v>481</v>
      </c>
      <c r="T41" s="20" t="s">
        <v>481</v>
      </c>
      <c r="U41" s="18" t="s">
        <v>481</v>
      </c>
      <c r="V41" s="20" t="s">
        <v>481</v>
      </c>
    </row>
    <row r="42" spans="1:2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519</v>
      </c>
      <c r="B44" s="17" t="n">
        <v>5215</v>
      </c>
      <c r="C44" s="18">
        <f>(0.0/B44*100)</f>
        <v/>
      </c>
      <c r="D44" s="19" t="n">
        <v>5215</v>
      </c>
      <c r="E44" s="18" t="n">
        <v>429.96805186</v>
      </c>
      <c r="F44" s="20" t="n">
        <v>3.15273337</v>
      </c>
      <c r="G44" s="18" t="s">
        <v>481</v>
      </c>
      <c r="H44" s="20" t="s">
        <v>481</v>
      </c>
      <c r="I44" s="18" t="n">
        <v>386.87531063</v>
      </c>
      <c r="J44" s="20" t="n">
        <v>8.25628605</v>
      </c>
      <c r="K44" s="18" t="s">
        <v>481</v>
      </c>
      <c r="L44" s="20" t="s">
        <v>481</v>
      </c>
      <c r="M44" s="18" t="s">
        <v>481</v>
      </c>
      <c r="N44" s="20" t="s">
        <v>481</v>
      </c>
      <c r="O44" s="18" t="s">
        <v>481</v>
      </c>
      <c r="P44" s="20" t="s">
        <v>481</v>
      </c>
      <c r="Q44" s="18" t="s">
        <v>481</v>
      </c>
      <c r="R44" s="20" t="s">
        <v>481</v>
      </c>
      <c r="S44" s="18" t="s">
        <v>481</v>
      </c>
      <c r="T44" s="20" t="s">
        <v>481</v>
      </c>
      <c r="U44" s="18" t="s">
        <v>481</v>
      </c>
      <c r="V44" s="20" t="s">
        <v>481</v>
      </c>
    </row>
    <row r="45" spans="1:22">
      <c r="A45" s="15" t="s">
        <v>520</v>
      </c>
      <c r="B45" s="17" t="n">
        <v>5519</v>
      </c>
      <c r="C45" s="18">
        <f>(0.0/B45*100)</f>
        <v/>
      </c>
      <c r="D45" s="19" t="n">
        <v>5519</v>
      </c>
      <c r="E45" s="18" t="n">
        <v>376.46122412</v>
      </c>
      <c r="F45" s="20" t="n">
        <v>2.48184398</v>
      </c>
      <c r="G45" s="18" t="s">
        <v>481</v>
      </c>
      <c r="H45" s="20" t="s">
        <v>481</v>
      </c>
      <c r="I45" s="18" t="n">
        <v>265.54345875</v>
      </c>
      <c r="J45" s="20" t="n">
        <v>20.32931512</v>
      </c>
      <c r="K45" s="18" t="s">
        <v>481</v>
      </c>
      <c r="L45" s="20" t="s">
        <v>481</v>
      </c>
      <c r="M45" s="18" t="s">
        <v>481</v>
      </c>
      <c r="N45" s="20" t="s">
        <v>481</v>
      </c>
      <c r="O45" s="18" t="s">
        <v>481</v>
      </c>
      <c r="P45" s="20" t="s">
        <v>481</v>
      </c>
      <c r="Q45" s="18" t="s">
        <v>481</v>
      </c>
      <c r="R45" s="20" t="s">
        <v>481</v>
      </c>
      <c r="S45" s="18" t="s">
        <v>481</v>
      </c>
      <c r="T45" s="20" t="s">
        <v>481</v>
      </c>
      <c r="U45" s="18" t="s">
        <v>481</v>
      </c>
      <c r="V45" s="20" t="s">
        <v>481</v>
      </c>
    </row>
    <row r="46" spans="1:22">
      <c r="A46" s="15" t="s">
        <v>521</v>
      </c>
      <c r="B46" s="17" t="n">
        <v>23141</v>
      </c>
      <c r="C46" s="18">
        <f>(0.0/B46*100)</f>
        <v/>
      </c>
      <c r="D46" s="19" t="n">
        <v>23141</v>
      </c>
      <c r="E46" s="18" t="n">
        <v>397.24203842</v>
      </c>
      <c r="F46" s="20" t="n">
        <v>2.17483023</v>
      </c>
      <c r="G46" s="18" t="s">
        <v>481</v>
      </c>
      <c r="H46" s="20" t="s">
        <v>481</v>
      </c>
      <c r="I46" s="18" t="n">
        <v>470.62364082</v>
      </c>
      <c r="J46" s="20" t="n">
        <v>11.2196675</v>
      </c>
      <c r="K46" s="18" t="s">
        <v>481</v>
      </c>
      <c r="L46" s="20" t="s">
        <v>481</v>
      </c>
      <c r="M46" s="18" t="s">
        <v>481</v>
      </c>
      <c r="N46" s="20" t="s">
        <v>481</v>
      </c>
      <c r="O46" s="18" t="s">
        <v>481</v>
      </c>
      <c r="P46" s="20" t="s">
        <v>481</v>
      </c>
      <c r="Q46" s="18" t="s">
        <v>481</v>
      </c>
      <c r="R46" s="20" t="s">
        <v>481</v>
      </c>
      <c r="S46" s="18" t="s">
        <v>481</v>
      </c>
      <c r="T46" s="20" t="s">
        <v>481</v>
      </c>
      <c r="U46" s="18" t="s">
        <v>481</v>
      </c>
      <c r="V46" s="20" t="s">
        <v>481</v>
      </c>
    </row>
    <row r="47" spans="1:22">
      <c r="A47" s="15" t="s">
        <v>522</v>
      </c>
      <c r="B47" s="17" t="n">
        <v>5928</v>
      </c>
      <c r="C47" s="18">
        <f>(0.0/B47*100)</f>
        <v/>
      </c>
      <c r="D47" s="19" t="n">
        <v>5928</v>
      </c>
      <c r="E47" s="18" t="n">
        <v>474.7018095</v>
      </c>
      <c r="F47" s="20" t="n">
        <v>5.09088761</v>
      </c>
      <c r="G47" s="18" t="s">
        <v>481</v>
      </c>
      <c r="H47" s="20" t="s">
        <v>481</v>
      </c>
      <c r="I47" s="18" t="n">
        <v>412.06817167</v>
      </c>
      <c r="J47" s="20" t="n">
        <v>6.88165767</v>
      </c>
      <c r="K47" s="18" t="s">
        <v>481</v>
      </c>
      <c r="L47" s="20" t="s">
        <v>481</v>
      </c>
      <c r="M47" s="18" t="s">
        <v>481</v>
      </c>
      <c r="N47" s="20" t="s">
        <v>481</v>
      </c>
      <c r="O47" s="18" t="s">
        <v>481</v>
      </c>
      <c r="P47" s="20" t="s">
        <v>481</v>
      </c>
      <c r="Q47" s="18" t="s">
        <v>481</v>
      </c>
      <c r="R47" s="20" t="s">
        <v>481</v>
      </c>
      <c r="S47" s="18" t="s">
        <v>481</v>
      </c>
      <c r="T47" s="20" t="s">
        <v>481</v>
      </c>
      <c r="U47" s="18" t="s">
        <v>481</v>
      </c>
      <c r="V47" s="20" t="s">
        <v>481</v>
      </c>
    </row>
    <row r="48" spans="1:22">
      <c r="A48" s="15" t="s">
        <v>523</v>
      </c>
      <c r="B48" s="17" t="n">
        <v>9841</v>
      </c>
      <c r="C48" s="18">
        <f>(0.0/B48*100)</f>
        <v/>
      </c>
      <c r="D48" s="19" t="n">
        <v>9841</v>
      </c>
      <c r="E48" s="18" t="n">
        <v>519.26352087</v>
      </c>
      <c r="F48" s="20" t="n">
        <v>4.88741802</v>
      </c>
      <c r="G48" s="18" t="s">
        <v>481</v>
      </c>
      <c r="H48" s="20" t="s">
        <v>481</v>
      </c>
      <c r="I48" s="18" t="n">
        <v>495.48499826</v>
      </c>
      <c r="J48" s="20" t="n">
        <v>6.49249507</v>
      </c>
      <c r="K48" s="18" t="s">
        <v>481</v>
      </c>
      <c r="L48" s="20" t="s">
        <v>481</v>
      </c>
      <c r="M48" s="18" t="s">
        <v>481</v>
      </c>
      <c r="N48" s="20" t="s">
        <v>481</v>
      </c>
      <c r="O48" s="18" t="s">
        <v>481</v>
      </c>
      <c r="P48" s="20" t="s">
        <v>481</v>
      </c>
      <c r="Q48" s="18" t="s">
        <v>481</v>
      </c>
      <c r="R48" s="20" t="s">
        <v>481</v>
      </c>
      <c r="S48" s="18" t="s">
        <v>481</v>
      </c>
      <c r="T48" s="20" t="s">
        <v>481</v>
      </c>
      <c r="U48" s="18" t="s">
        <v>481</v>
      </c>
      <c r="V48" s="20" t="s">
        <v>481</v>
      </c>
    </row>
    <row r="49" spans="1:22">
      <c r="A49" s="15" t="s">
        <v>524</v>
      </c>
      <c r="B49" s="17" t="n">
        <v>6349</v>
      </c>
      <c r="C49" s="18">
        <f>(0.0/B49*100)</f>
        <v/>
      </c>
      <c r="D49" s="19" t="n">
        <v>6349</v>
      </c>
      <c r="E49" s="18" t="n">
        <v>431.98672167</v>
      </c>
      <c r="F49" s="20" t="n">
        <v>3.25249921</v>
      </c>
      <c r="G49" s="18" t="s">
        <v>481</v>
      </c>
      <c r="H49" s="20" t="s">
        <v>481</v>
      </c>
      <c r="I49" s="18" t="n">
        <v>433.42741102</v>
      </c>
      <c r="J49" s="20" t="n">
        <v>7.83527876</v>
      </c>
      <c r="K49" s="18" t="s">
        <v>481</v>
      </c>
      <c r="L49" s="20" t="s">
        <v>481</v>
      </c>
      <c r="M49" s="18" t="s">
        <v>481</v>
      </c>
      <c r="N49" s="20" t="s">
        <v>481</v>
      </c>
      <c r="O49" s="18" t="s">
        <v>481</v>
      </c>
      <c r="P49" s="20" t="s">
        <v>481</v>
      </c>
      <c r="Q49" s="18" t="s">
        <v>481</v>
      </c>
      <c r="R49" s="20" t="s">
        <v>481</v>
      </c>
      <c r="S49" s="18" t="s">
        <v>481</v>
      </c>
      <c r="T49" s="20" t="s">
        <v>481</v>
      </c>
      <c r="U49" s="18" t="s">
        <v>481</v>
      </c>
      <c r="V49" s="20" t="s">
        <v>481</v>
      </c>
    </row>
    <row r="50" spans="1:22">
      <c r="A50" s="15" t="s">
        <v>525</v>
      </c>
      <c r="B50" s="17" t="n">
        <v>11795</v>
      </c>
      <c r="C50" s="18">
        <f>(0.0/B50*100)</f>
        <v/>
      </c>
      <c r="D50" s="19" t="n">
        <v>11795</v>
      </c>
      <c r="E50" s="18" t="n">
        <v>411.30883002</v>
      </c>
      <c r="F50" s="20" t="n">
        <v>2.74955565</v>
      </c>
      <c r="G50" s="18" t="s">
        <v>481</v>
      </c>
      <c r="H50" s="20" t="s">
        <v>481</v>
      </c>
      <c r="I50" s="18" t="n">
        <v>432.53583214</v>
      </c>
      <c r="J50" s="20" t="n">
        <v>4.50986969</v>
      </c>
      <c r="K50" s="18" t="s">
        <v>481</v>
      </c>
      <c r="L50" s="20" t="s">
        <v>481</v>
      </c>
      <c r="M50" s="18" t="s">
        <v>481</v>
      </c>
      <c r="N50" s="20" t="s">
        <v>481</v>
      </c>
      <c r="O50" s="18" t="s">
        <v>481</v>
      </c>
      <c r="P50" s="20" t="s">
        <v>481</v>
      </c>
      <c r="Q50" s="18" t="s">
        <v>481</v>
      </c>
      <c r="R50" s="20" t="s">
        <v>481</v>
      </c>
      <c r="S50" s="18" t="s">
        <v>481</v>
      </c>
      <c r="T50" s="20" t="s">
        <v>481</v>
      </c>
      <c r="U50" s="18" t="s">
        <v>481</v>
      </c>
      <c r="V50" s="20" t="s">
        <v>481</v>
      </c>
    </row>
    <row r="51" spans="1:22">
      <c r="A51" s="15" t="s">
        <v>526</v>
      </c>
      <c r="B51" s="17" t="n">
        <v>6866</v>
      </c>
      <c r="C51" s="18">
        <f>(0.0/B51*100)</f>
        <v/>
      </c>
      <c r="D51" s="19" t="n">
        <v>6866</v>
      </c>
      <c r="E51" s="18" t="n">
        <v>416.61240617</v>
      </c>
      <c r="F51" s="20" t="n">
        <v>2.08394756</v>
      </c>
      <c r="G51" s="18" t="s">
        <v>481</v>
      </c>
      <c r="H51" s="20" t="s">
        <v>481</v>
      </c>
      <c r="I51" s="18" t="n">
        <v>441.05701034</v>
      </c>
      <c r="J51" s="20" t="n">
        <v>5.86180135</v>
      </c>
      <c r="K51" s="18" t="s">
        <v>481</v>
      </c>
      <c r="L51" s="20" t="s">
        <v>481</v>
      </c>
      <c r="M51" s="18" t="s">
        <v>481</v>
      </c>
      <c r="N51" s="20" t="s">
        <v>481</v>
      </c>
      <c r="O51" s="18" t="s">
        <v>481</v>
      </c>
      <c r="P51" s="20" t="s">
        <v>481</v>
      </c>
      <c r="Q51" s="18" t="s">
        <v>481</v>
      </c>
      <c r="R51" s="20" t="s">
        <v>481</v>
      </c>
      <c r="S51" s="18" t="s">
        <v>481</v>
      </c>
      <c r="T51" s="20" t="s">
        <v>481</v>
      </c>
      <c r="U51" s="18" t="s">
        <v>481</v>
      </c>
      <c r="V51" s="20" t="s">
        <v>481</v>
      </c>
    </row>
    <row r="52" spans="1:22">
      <c r="A52" s="15" t="s">
        <v>527</v>
      </c>
      <c r="B52" s="17" t="n">
        <v>5809</v>
      </c>
      <c r="C52" s="18">
        <f>(0.0/B52*100)</f>
        <v/>
      </c>
      <c r="D52" s="19" t="n">
        <v>5809</v>
      </c>
      <c r="E52" s="18" t="n">
        <v>539.53733274</v>
      </c>
      <c r="F52" s="20" t="n">
        <v>3.55515859</v>
      </c>
      <c r="G52" s="18" t="s">
        <v>481</v>
      </c>
      <c r="H52" s="20" t="s">
        <v>481</v>
      </c>
      <c r="I52" s="18" t="n">
        <v>444.2775436</v>
      </c>
      <c r="J52" s="20" t="n">
        <v>2.76908978</v>
      </c>
      <c r="K52" s="18" t="s">
        <v>481</v>
      </c>
      <c r="L52" s="20" t="s">
        <v>481</v>
      </c>
      <c r="M52" s="18" t="s">
        <v>481</v>
      </c>
      <c r="N52" s="20" t="s">
        <v>481</v>
      </c>
      <c r="O52" s="18" t="s">
        <v>481</v>
      </c>
      <c r="P52" s="20" t="s">
        <v>481</v>
      </c>
      <c r="Q52" s="18" t="s">
        <v>481</v>
      </c>
      <c r="R52" s="20" t="s">
        <v>481</v>
      </c>
      <c r="S52" s="18" t="s">
        <v>481</v>
      </c>
      <c r="T52" s="20" t="s">
        <v>481</v>
      </c>
      <c r="U52" s="18" t="s">
        <v>481</v>
      </c>
      <c r="V52" s="20" t="s">
        <v>481</v>
      </c>
    </row>
    <row r="53" spans="1:22">
      <c r="A53" s="15" t="s">
        <v>528</v>
      </c>
      <c r="B53" s="17" t="n">
        <v>5571</v>
      </c>
      <c r="C53" s="18">
        <f>(0.0/B53*100)</f>
        <v/>
      </c>
      <c r="D53" s="19" t="n">
        <v>5571</v>
      </c>
      <c r="E53" s="18" t="n">
        <v>443.53998563</v>
      </c>
      <c r="F53" s="20" t="n">
        <v>1.45437494</v>
      </c>
      <c r="G53" s="18" t="s">
        <v>481</v>
      </c>
      <c r="H53" s="20" t="s">
        <v>481</v>
      </c>
      <c r="I53" s="18" t="n">
        <v>351.55880528</v>
      </c>
      <c r="J53" s="20" t="n">
        <v>3.28616253</v>
      </c>
      <c r="K53" s="18" t="s">
        <v>481</v>
      </c>
      <c r="L53" s="20" t="s">
        <v>481</v>
      </c>
      <c r="M53" s="18" t="s">
        <v>481</v>
      </c>
      <c r="N53" s="20" t="s">
        <v>481</v>
      </c>
      <c r="O53" s="18" t="s">
        <v>481</v>
      </c>
      <c r="P53" s="20" t="s">
        <v>481</v>
      </c>
      <c r="Q53" s="18" t="s">
        <v>481</v>
      </c>
      <c r="R53" s="20" t="s">
        <v>481</v>
      </c>
      <c r="S53" s="18" t="s">
        <v>481</v>
      </c>
      <c r="T53" s="20" t="s">
        <v>481</v>
      </c>
      <c r="U53" s="18" t="s">
        <v>481</v>
      </c>
      <c r="V53" s="20" t="s">
        <v>481</v>
      </c>
    </row>
    <row r="54" spans="1:22">
      <c r="A54" s="15" t="s">
        <v>529</v>
      </c>
      <c r="B54" s="17" t="n">
        <v>4740</v>
      </c>
      <c r="C54" s="18">
        <f>(0.0/B54*100)</f>
        <v/>
      </c>
      <c r="D54" s="19" t="n">
        <v>4740</v>
      </c>
      <c r="E54" s="18" t="n">
        <v>328.00369444</v>
      </c>
      <c r="F54" s="20" t="n">
        <v>2.53099176</v>
      </c>
      <c r="G54" s="18" t="s">
        <v>481</v>
      </c>
      <c r="H54" s="20" t="s">
        <v>481</v>
      </c>
      <c r="I54" s="18" t="n">
        <v>403.39756987</v>
      </c>
      <c r="J54" s="20" t="n">
        <v>6.07899563</v>
      </c>
      <c r="K54" s="18" t="s">
        <v>481</v>
      </c>
      <c r="L54" s="20" t="s">
        <v>481</v>
      </c>
      <c r="M54" s="18" t="s">
        <v>481</v>
      </c>
      <c r="N54" s="20" t="s">
        <v>481</v>
      </c>
      <c r="O54" s="18" t="s">
        <v>481</v>
      </c>
      <c r="P54" s="20" t="s">
        <v>481</v>
      </c>
      <c r="Q54" s="18" t="s">
        <v>481</v>
      </c>
      <c r="R54" s="20" t="s">
        <v>481</v>
      </c>
      <c r="S54" s="18" t="s">
        <v>481</v>
      </c>
      <c r="T54" s="20" t="s">
        <v>481</v>
      </c>
      <c r="U54" s="18" t="s">
        <v>481</v>
      </c>
      <c r="V54" s="20" t="s">
        <v>481</v>
      </c>
    </row>
    <row r="55" spans="1:22">
      <c r="A55" s="15" t="s">
        <v>530</v>
      </c>
      <c r="B55" s="17" t="n">
        <v>5316</v>
      </c>
      <c r="C55" s="18">
        <f>(0.0/B55*100)</f>
        <v/>
      </c>
      <c r="D55" s="19" t="n">
        <v>5316</v>
      </c>
      <c r="E55" s="18" t="n">
        <v>412.66797177</v>
      </c>
      <c r="F55" s="20" t="n">
        <v>2.29061582</v>
      </c>
      <c r="G55" s="18" t="s">
        <v>481</v>
      </c>
      <c r="H55" s="20" t="s">
        <v>481</v>
      </c>
      <c r="I55" s="18" t="n">
        <v>322.92547917</v>
      </c>
      <c r="J55" s="20" t="n">
        <v>10.85764691</v>
      </c>
      <c r="K55" s="18" t="s">
        <v>481</v>
      </c>
      <c r="L55" s="20" t="s">
        <v>481</v>
      </c>
      <c r="M55" s="18" t="s">
        <v>481</v>
      </c>
      <c r="N55" s="20" t="s">
        <v>481</v>
      </c>
      <c r="O55" s="18" t="s">
        <v>481</v>
      </c>
      <c r="P55" s="20" t="s">
        <v>481</v>
      </c>
      <c r="Q55" s="18" t="s">
        <v>481</v>
      </c>
      <c r="R55" s="20" t="s">
        <v>481</v>
      </c>
      <c r="S55" s="18" t="s">
        <v>481</v>
      </c>
      <c r="T55" s="20" t="s">
        <v>481</v>
      </c>
      <c r="U55" s="18" t="s">
        <v>481</v>
      </c>
      <c r="V55" s="20" t="s">
        <v>481</v>
      </c>
    </row>
    <row r="56" spans="1:22">
      <c r="A56" s="15" t="s">
        <v>531</v>
      </c>
      <c r="B56" s="17" t="n">
        <v>5359</v>
      </c>
      <c r="C56" s="18">
        <f>(0.0/B56*100)</f>
        <v/>
      </c>
      <c r="D56" s="19" t="n">
        <v>5359</v>
      </c>
      <c r="E56" s="18" t="n">
        <v>523.27744776</v>
      </c>
      <c r="F56" s="20" t="n">
        <v>2.54722797</v>
      </c>
      <c r="G56" s="18" t="s">
        <v>481</v>
      </c>
      <c r="H56" s="20" t="s">
        <v>481</v>
      </c>
      <c r="I56" s="18" t="s">
        <v>481</v>
      </c>
      <c r="J56" s="20" t="s">
        <v>481</v>
      </c>
      <c r="K56" s="18" t="s">
        <v>481</v>
      </c>
      <c r="L56" s="20" t="s">
        <v>481</v>
      </c>
      <c r="M56" s="18" t="s">
        <v>481</v>
      </c>
      <c r="N56" s="20" t="s">
        <v>481</v>
      </c>
      <c r="O56" s="18" t="s">
        <v>481</v>
      </c>
      <c r="P56" s="20" t="s">
        <v>481</v>
      </c>
      <c r="Q56" s="18" t="s">
        <v>481</v>
      </c>
      <c r="R56" s="20" t="s">
        <v>481</v>
      </c>
      <c r="S56" s="18" t="s">
        <v>481</v>
      </c>
      <c r="T56" s="20" t="s">
        <v>481</v>
      </c>
      <c r="U56" s="18" t="s">
        <v>481</v>
      </c>
      <c r="V56" s="20" t="s">
        <v>481</v>
      </c>
    </row>
    <row r="57" spans="1:22">
      <c r="A57" s="15" t="s">
        <v>532</v>
      </c>
      <c r="B57" s="17" t="n">
        <v>6513</v>
      </c>
      <c r="C57" s="18">
        <f>(0.0/B57*100)</f>
        <v/>
      </c>
      <c r="D57" s="19" t="n">
        <v>6513</v>
      </c>
      <c r="E57" s="18" t="n">
        <v>402.11728177</v>
      </c>
      <c r="F57" s="20" t="n">
        <v>2.86595915</v>
      </c>
      <c r="G57" s="18" t="s">
        <v>481</v>
      </c>
      <c r="H57" s="20" t="s">
        <v>481</v>
      </c>
      <c r="I57" s="18" t="n">
        <v>408.24569023</v>
      </c>
      <c r="J57" s="20" t="n">
        <v>6.28696357</v>
      </c>
      <c r="K57" s="18" t="s">
        <v>481</v>
      </c>
      <c r="L57" s="20" t="s">
        <v>481</v>
      </c>
      <c r="M57" s="18" t="s">
        <v>481</v>
      </c>
      <c r="N57" s="20" t="s">
        <v>481</v>
      </c>
      <c r="O57" s="18" t="s">
        <v>481</v>
      </c>
      <c r="P57" s="20" t="s">
        <v>481</v>
      </c>
      <c r="Q57" s="18" t="s">
        <v>481</v>
      </c>
      <c r="R57" s="20" t="s">
        <v>481</v>
      </c>
      <c r="S57" s="18" t="s">
        <v>481</v>
      </c>
      <c r="T57" s="20" t="s">
        <v>481</v>
      </c>
      <c r="U57" s="18" t="s">
        <v>481</v>
      </c>
      <c r="V57" s="20" t="s">
        <v>481</v>
      </c>
    </row>
    <row r="58" spans="1:22">
      <c r="A58" s="15" t="s">
        <v>533</v>
      </c>
      <c r="B58" s="17" t="n">
        <v>7267</v>
      </c>
      <c r="C58" s="18">
        <f>(0.0/B58*100)</f>
        <v/>
      </c>
      <c r="D58" s="19" t="n">
        <v>7267</v>
      </c>
      <c r="E58" s="18" t="n">
        <v>408.6691134</v>
      </c>
      <c r="F58" s="20" t="n">
        <v>2.67440156</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s">
        <v>481</v>
      </c>
      <c r="V58" s="20" t="s">
        <v>481</v>
      </c>
    </row>
    <row r="59" spans="1:22">
      <c r="A59" s="15" t="s">
        <v>534</v>
      </c>
      <c r="B59" s="17" t="n">
        <v>4826</v>
      </c>
      <c r="C59" s="18">
        <f>(0.0/B59*100)</f>
        <v/>
      </c>
      <c r="D59" s="19" t="n">
        <v>4826</v>
      </c>
      <c r="E59" s="18" t="n">
        <v>390.39499073</v>
      </c>
      <c r="F59" s="20" t="n">
        <v>2.09328379</v>
      </c>
      <c r="G59" s="18" t="s">
        <v>481</v>
      </c>
      <c r="H59" s="20" t="s">
        <v>481</v>
      </c>
      <c r="I59" s="18" t="n">
        <v>356.51088514</v>
      </c>
      <c r="J59" s="20" t="n">
        <v>2.27568205</v>
      </c>
      <c r="K59" s="18" t="s">
        <v>481</v>
      </c>
      <c r="L59" s="20" t="s">
        <v>481</v>
      </c>
      <c r="M59" s="18" t="s">
        <v>481</v>
      </c>
      <c r="N59" s="20" t="s">
        <v>481</v>
      </c>
      <c r="O59" s="18" t="s">
        <v>481</v>
      </c>
      <c r="P59" s="20" t="s">
        <v>481</v>
      </c>
      <c r="Q59" s="18" t="s">
        <v>481</v>
      </c>
      <c r="R59" s="20" t="s">
        <v>481</v>
      </c>
      <c r="S59" s="18" t="s">
        <v>481</v>
      </c>
      <c r="T59" s="20" t="s">
        <v>481</v>
      </c>
      <c r="U59" s="18" t="s">
        <v>481</v>
      </c>
      <c r="V59" s="20" t="s">
        <v>481</v>
      </c>
    </row>
    <row r="60" spans="1:22">
      <c r="A60" s="15" t="s">
        <v>535</v>
      </c>
      <c r="B60" s="17" t="n">
        <v>4546</v>
      </c>
      <c r="C60" s="18">
        <f>(0.0/B60*100)</f>
        <v/>
      </c>
      <c r="D60" s="19" t="n">
        <v>4546</v>
      </c>
      <c r="E60" s="18" t="n">
        <v>386.48537246</v>
      </c>
      <c r="F60" s="20" t="n">
        <v>3.39522632</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s">
        <v>481</v>
      </c>
      <c r="T60" s="20" t="s">
        <v>481</v>
      </c>
      <c r="U60" s="18" t="s">
        <v>481</v>
      </c>
      <c r="V60" s="20" t="s">
        <v>481</v>
      </c>
    </row>
    <row r="61" spans="1:22">
      <c r="A61" s="15" t="s">
        <v>536</v>
      </c>
      <c r="B61" s="17" t="n">
        <v>6525</v>
      </c>
      <c r="C61" s="18">
        <f>(0.0/B61*100)</f>
        <v/>
      </c>
      <c r="D61" s="19" t="n">
        <v>6525</v>
      </c>
      <c r="E61" s="18" t="n">
        <v>477.30678557</v>
      </c>
      <c r="F61" s="20" t="n">
        <v>2.56060047</v>
      </c>
      <c r="G61" s="18" t="s">
        <v>481</v>
      </c>
      <c r="H61" s="20" t="s">
        <v>481</v>
      </c>
      <c r="I61" s="18" t="n">
        <v>349.45885223</v>
      </c>
      <c r="J61" s="20" t="n">
        <v>10.79806452</v>
      </c>
      <c r="K61" s="18" t="s">
        <v>481</v>
      </c>
      <c r="L61" s="20" t="s">
        <v>481</v>
      </c>
      <c r="M61" s="18" t="s">
        <v>481</v>
      </c>
      <c r="N61" s="20" t="s">
        <v>481</v>
      </c>
      <c r="O61" s="18" t="s">
        <v>481</v>
      </c>
      <c r="P61" s="20" t="s">
        <v>481</v>
      </c>
      <c r="Q61" s="18" t="s">
        <v>481</v>
      </c>
      <c r="R61" s="20" t="s">
        <v>481</v>
      </c>
      <c r="S61" s="18" t="s">
        <v>481</v>
      </c>
      <c r="T61" s="20" t="s">
        <v>481</v>
      </c>
      <c r="U61" s="18" t="s">
        <v>481</v>
      </c>
      <c r="V61" s="20" t="s">
        <v>481</v>
      </c>
    </row>
    <row r="62" spans="1:22">
      <c r="A62" s="15" t="s">
        <v>537</v>
      </c>
      <c r="B62" s="17" t="n">
        <v>4476</v>
      </c>
      <c r="C62" s="18">
        <f>(0.0/B62*100)</f>
        <v/>
      </c>
      <c r="D62" s="19" t="n">
        <v>4476</v>
      </c>
      <c r="E62" s="18" t="n">
        <v>529.13909704</v>
      </c>
      <c r="F62" s="20" t="n">
        <v>1.09078749</v>
      </c>
      <c r="G62" s="18" t="n">
        <v>478.05606076</v>
      </c>
      <c r="H62" s="20" t="n">
        <v>10.95734454</v>
      </c>
      <c r="I62" s="18" t="s">
        <v>481</v>
      </c>
      <c r="J62" s="20" t="s">
        <v>481</v>
      </c>
      <c r="K62" s="18" t="s">
        <v>481</v>
      </c>
      <c r="L62" s="20" t="s">
        <v>481</v>
      </c>
      <c r="M62" s="18" t="s">
        <v>481</v>
      </c>
      <c r="N62" s="20" t="s">
        <v>481</v>
      </c>
      <c r="O62" s="18" t="s">
        <v>481</v>
      </c>
      <c r="P62" s="20" t="s">
        <v>481</v>
      </c>
      <c r="Q62" s="18" t="s">
        <v>481</v>
      </c>
      <c r="R62" s="20" t="s">
        <v>481</v>
      </c>
      <c r="S62" s="18" t="s">
        <v>481</v>
      </c>
      <c r="T62" s="20" t="s">
        <v>481</v>
      </c>
      <c r="U62" s="18" t="s">
        <v>481</v>
      </c>
      <c r="V62" s="20" t="s">
        <v>481</v>
      </c>
    </row>
    <row r="63" spans="1:22">
      <c r="A63" s="15" t="s">
        <v>538</v>
      </c>
      <c r="B63" s="17" t="n">
        <v>5324</v>
      </c>
      <c r="C63" s="18">
        <f>(0.0/B63*100)</f>
        <v/>
      </c>
      <c r="D63" s="19" t="n">
        <v>5324</v>
      </c>
      <c r="E63" s="18" t="n">
        <v>407.95351284</v>
      </c>
      <c r="F63" s="20" t="n">
        <v>1.96634976</v>
      </c>
      <c r="G63" s="18" t="s">
        <v>481</v>
      </c>
      <c r="H63" s="20" t="s">
        <v>481</v>
      </c>
      <c r="I63" s="18" t="n">
        <v>363.9147713</v>
      </c>
      <c r="J63" s="20" t="n">
        <v>1.66730332</v>
      </c>
      <c r="K63" s="18" t="s">
        <v>481</v>
      </c>
      <c r="L63" s="20" t="s">
        <v>481</v>
      </c>
      <c r="M63" s="18" t="s">
        <v>481</v>
      </c>
      <c r="N63" s="20" t="s">
        <v>481</v>
      </c>
      <c r="O63" s="18" t="s">
        <v>481</v>
      </c>
      <c r="P63" s="20" t="s">
        <v>481</v>
      </c>
      <c r="Q63" s="18" t="s">
        <v>481</v>
      </c>
      <c r="R63" s="20" t="s">
        <v>481</v>
      </c>
      <c r="S63" s="18" t="s">
        <v>481</v>
      </c>
      <c r="T63" s="20" t="s">
        <v>481</v>
      </c>
      <c r="U63" s="18" t="s">
        <v>481</v>
      </c>
      <c r="V63" s="20" t="s">
        <v>481</v>
      </c>
    </row>
    <row r="64" spans="1:22">
      <c r="A64" s="15" t="s">
        <v>539</v>
      </c>
      <c r="B64" s="17" t="n">
        <v>3634</v>
      </c>
      <c r="C64" s="18">
        <f>(0.0/B64*100)</f>
        <v/>
      </c>
      <c r="D64" s="19" t="n">
        <v>3634</v>
      </c>
      <c r="E64" s="18" t="n">
        <v>464.78196465</v>
      </c>
      <c r="F64" s="20" t="n">
        <v>1.64197035</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s">
        <v>481</v>
      </c>
      <c r="T64" s="20" t="s">
        <v>481</v>
      </c>
      <c r="U64" s="18" t="s">
        <v>481</v>
      </c>
      <c r="V64" s="20" t="s">
        <v>481</v>
      </c>
    </row>
    <row r="65" spans="1:22">
      <c r="A65" s="15" t="s">
        <v>540</v>
      </c>
      <c r="B65" s="17" t="n">
        <v>5325</v>
      </c>
      <c r="C65" s="18">
        <f>(0.0/B65*100)</f>
        <v/>
      </c>
      <c r="D65" s="19" t="n">
        <v>5325</v>
      </c>
      <c r="E65" s="18" t="n">
        <v>427.99780567</v>
      </c>
      <c r="F65" s="20" t="n">
        <v>1.97258457</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s">
        <v>481</v>
      </c>
      <c r="T65" s="20" t="s">
        <v>481</v>
      </c>
      <c r="U65" s="18" t="s">
        <v>481</v>
      </c>
      <c r="V65" s="20" t="s">
        <v>481</v>
      </c>
    </row>
    <row r="66" spans="1:22">
      <c r="A66" s="15" t="s">
        <v>541</v>
      </c>
      <c r="B66" s="17" t="n">
        <v>5665</v>
      </c>
      <c r="C66" s="18">
        <f>(0.0/B66*100)</f>
        <v/>
      </c>
      <c r="D66" s="19" t="n">
        <v>5665</v>
      </c>
      <c r="E66" s="18" t="n">
        <v>453.15493166</v>
      </c>
      <c r="F66" s="20" t="n">
        <v>2.35773063</v>
      </c>
      <c r="G66" s="18" t="s">
        <v>481</v>
      </c>
      <c r="H66" s="20" t="s">
        <v>481</v>
      </c>
      <c r="I66" s="18" t="n">
        <v>389.77165511</v>
      </c>
      <c r="J66" s="20" t="n">
        <v>1.14025221</v>
      </c>
      <c r="K66" s="18" t="s">
        <v>481</v>
      </c>
      <c r="L66" s="20" t="s">
        <v>481</v>
      </c>
      <c r="M66" s="18" t="s">
        <v>481</v>
      </c>
      <c r="N66" s="20" t="s">
        <v>481</v>
      </c>
      <c r="O66" s="18" t="s">
        <v>481</v>
      </c>
      <c r="P66" s="20" t="s">
        <v>481</v>
      </c>
      <c r="Q66" s="18" t="s">
        <v>481</v>
      </c>
      <c r="R66" s="20" t="s">
        <v>481</v>
      </c>
      <c r="S66" s="18" t="s">
        <v>481</v>
      </c>
      <c r="T66" s="20" t="s">
        <v>481</v>
      </c>
      <c r="U66" s="18" t="s">
        <v>481</v>
      </c>
      <c r="V66" s="20" t="s">
        <v>481</v>
      </c>
    </row>
    <row r="67" spans="1:22">
      <c r="A67" s="15" t="s">
        <v>542</v>
      </c>
      <c r="B67" s="17" t="n">
        <v>6971</v>
      </c>
      <c r="C67" s="18">
        <f>(0.0/B67*100)</f>
        <v/>
      </c>
      <c r="D67" s="19" t="n">
        <v>6971</v>
      </c>
      <c r="E67" s="18" t="n">
        <v>396.68364845</v>
      </c>
      <c r="F67" s="20" t="n">
        <v>2.35867477</v>
      </c>
      <c r="G67" s="18" t="s">
        <v>481</v>
      </c>
      <c r="H67" s="20" t="s">
        <v>481</v>
      </c>
      <c r="I67" s="18" t="s">
        <v>481</v>
      </c>
      <c r="J67" s="20" t="s">
        <v>481</v>
      </c>
      <c r="K67" s="18" t="s">
        <v>481</v>
      </c>
      <c r="L67" s="20" t="s">
        <v>481</v>
      </c>
      <c r="M67" s="18" t="s">
        <v>481</v>
      </c>
      <c r="N67" s="20" t="s">
        <v>481</v>
      </c>
      <c r="O67" s="18" t="s">
        <v>481</v>
      </c>
      <c r="P67" s="20" t="s">
        <v>481</v>
      </c>
      <c r="Q67" s="18" t="s">
        <v>481</v>
      </c>
      <c r="R67" s="20" t="s">
        <v>481</v>
      </c>
      <c r="S67" s="18" t="s">
        <v>481</v>
      </c>
      <c r="T67" s="20" t="s">
        <v>481</v>
      </c>
      <c r="U67" s="18" t="s">
        <v>481</v>
      </c>
      <c r="V67" s="20" t="s">
        <v>481</v>
      </c>
    </row>
    <row r="68" spans="1:22">
      <c r="A68" s="15" t="s">
        <v>543</v>
      </c>
      <c r="B68" s="17" t="n">
        <v>12083</v>
      </c>
      <c r="C68" s="18">
        <f>(0.0/B68*100)</f>
        <v/>
      </c>
      <c r="D68" s="19" t="n">
        <v>12083</v>
      </c>
      <c r="E68" s="18" t="n">
        <v>417.61113016</v>
      </c>
      <c r="F68" s="20" t="n">
        <v>1.00459041</v>
      </c>
      <c r="G68" s="18" t="s">
        <v>481</v>
      </c>
      <c r="H68" s="20" t="s">
        <v>481</v>
      </c>
      <c r="I68" s="18" t="s">
        <v>481</v>
      </c>
      <c r="J68" s="20" t="s">
        <v>481</v>
      </c>
      <c r="K68" s="18" t="s">
        <v>481</v>
      </c>
      <c r="L68" s="20" t="s">
        <v>481</v>
      </c>
      <c r="M68" s="18" t="s">
        <v>481</v>
      </c>
      <c r="N68" s="20" t="s">
        <v>481</v>
      </c>
      <c r="O68" s="18" t="s">
        <v>481</v>
      </c>
      <c r="P68" s="20" t="s">
        <v>481</v>
      </c>
      <c r="Q68" s="18" t="s">
        <v>481</v>
      </c>
      <c r="R68" s="20" t="s">
        <v>481</v>
      </c>
      <c r="S68" s="18" t="s">
        <v>481</v>
      </c>
      <c r="T68" s="20" t="s">
        <v>481</v>
      </c>
      <c r="U68" s="18" t="s">
        <v>481</v>
      </c>
      <c r="V68" s="20" t="s">
        <v>481</v>
      </c>
    </row>
    <row r="69" spans="1:22">
      <c r="A69" s="15" t="s">
        <v>544</v>
      </c>
      <c r="B69" s="17" t="n">
        <v>4876</v>
      </c>
      <c r="C69" s="18">
        <f>(0.0/B69*100)</f>
        <v/>
      </c>
      <c r="D69" s="19" t="n">
        <v>4876</v>
      </c>
      <c r="E69" s="18" t="n">
        <v>434.88486177</v>
      </c>
      <c r="F69" s="20" t="n">
        <v>3.2334538</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s">
        <v>481</v>
      </c>
      <c r="T69" s="20" t="s">
        <v>481</v>
      </c>
      <c r="U69" s="18" t="s">
        <v>481</v>
      </c>
      <c r="V69" s="20" t="s">
        <v>481</v>
      </c>
    </row>
    <row r="70" spans="1:22">
      <c r="A70" s="15" t="s">
        <v>545</v>
      </c>
      <c r="B70" s="17" t="n">
        <v>6036</v>
      </c>
      <c r="C70" s="18">
        <f>(0.0/B70*100)</f>
        <v/>
      </c>
      <c r="D70" s="19" t="n">
        <v>6036</v>
      </c>
      <c r="E70" s="18" t="n">
        <v>487.77831334</v>
      </c>
      <c r="F70" s="20" t="n">
        <v>3.01781834</v>
      </c>
      <c r="G70" s="18" t="s">
        <v>481</v>
      </c>
      <c r="H70" s="20" t="s">
        <v>481</v>
      </c>
      <c r="I70" s="18" t="n">
        <v>462.04887102</v>
      </c>
      <c r="J70" s="20" t="n">
        <v>11.49747936</v>
      </c>
      <c r="K70" s="18" t="s">
        <v>481</v>
      </c>
      <c r="L70" s="20" t="s">
        <v>481</v>
      </c>
      <c r="M70" s="18" t="s">
        <v>481</v>
      </c>
      <c r="N70" s="20" t="s">
        <v>481</v>
      </c>
      <c r="O70" s="18" t="s">
        <v>481</v>
      </c>
      <c r="P70" s="20" t="s">
        <v>481</v>
      </c>
      <c r="Q70" s="18" t="s">
        <v>481</v>
      </c>
      <c r="R70" s="20" t="s">
        <v>481</v>
      </c>
      <c r="S70" s="18" t="s">
        <v>481</v>
      </c>
      <c r="T70" s="20" t="s">
        <v>481</v>
      </c>
      <c r="U70" s="18" t="s">
        <v>481</v>
      </c>
      <c r="V70" s="20" t="s">
        <v>481</v>
      </c>
    </row>
    <row r="71" spans="1:22">
      <c r="A71" s="15" t="s">
        <v>546</v>
      </c>
      <c r="B71" s="17" t="n">
        <v>6115</v>
      </c>
      <c r="C71" s="18">
        <f>(0.0/B71*100)</f>
        <v/>
      </c>
      <c r="D71" s="19" t="n">
        <v>6115</v>
      </c>
      <c r="E71" s="18" t="n">
        <v>555.57467994</v>
      </c>
      <c r="F71" s="20" t="n">
        <v>1.19601801</v>
      </c>
      <c r="G71" s="18" t="s">
        <v>481</v>
      </c>
      <c r="H71" s="20" t="s">
        <v>481</v>
      </c>
      <c r="I71" s="18" t="s">
        <v>481</v>
      </c>
      <c r="J71" s="20" t="s">
        <v>481</v>
      </c>
      <c r="K71" s="18" t="s">
        <v>481</v>
      </c>
      <c r="L71" s="20" t="s">
        <v>481</v>
      </c>
      <c r="M71" s="18" t="s">
        <v>481</v>
      </c>
      <c r="N71" s="20" t="s">
        <v>481</v>
      </c>
      <c r="O71" s="18" t="s">
        <v>481</v>
      </c>
      <c r="P71" s="20" t="s">
        <v>481</v>
      </c>
      <c r="Q71" s="18" t="s">
        <v>481</v>
      </c>
      <c r="R71" s="20" t="s">
        <v>481</v>
      </c>
      <c r="S71" s="18" t="s">
        <v>481</v>
      </c>
      <c r="T71" s="20" t="s">
        <v>481</v>
      </c>
      <c r="U71" s="18" t="s">
        <v>481</v>
      </c>
      <c r="V71" s="20" t="s">
        <v>481</v>
      </c>
    </row>
    <row r="72" spans="1:22">
      <c r="A72" s="15" t="s">
        <v>547</v>
      </c>
      <c r="B72" s="17" t="n">
        <v>7708</v>
      </c>
      <c r="C72" s="18">
        <f>(0.0/B72*100)</f>
        <v/>
      </c>
      <c r="D72" s="19" t="n">
        <v>7708</v>
      </c>
      <c r="E72" s="18" t="n">
        <v>558.4674195</v>
      </c>
      <c r="F72" s="20" t="n">
        <v>3.33908879</v>
      </c>
      <c r="G72" s="18" t="s">
        <v>481</v>
      </c>
      <c r="H72" s="20" t="s">
        <v>481</v>
      </c>
      <c r="I72" s="18" t="n">
        <v>486.5959754</v>
      </c>
      <c r="J72" s="20" t="n">
        <v>4.30473262</v>
      </c>
      <c r="K72" s="18" t="s">
        <v>481</v>
      </c>
      <c r="L72" s="20" t="s">
        <v>481</v>
      </c>
      <c r="M72" s="18" t="s">
        <v>481</v>
      </c>
      <c r="N72" s="20" t="s">
        <v>481</v>
      </c>
      <c r="O72" s="18" t="s">
        <v>481</v>
      </c>
      <c r="P72" s="20" t="s">
        <v>481</v>
      </c>
      <c r="Q72" s="18" t="s">
        <v>481</v>
      </c>
      <c r="R72" s="20" t="s">
        <v>481</v>
      </c>
      <c r="S72" s="18" t="s">
        <v>481</v>
      </c>
      <c r="T72" s="20" t="s">
        <v>481</v>
      </c>
      <c r="U72" s="18" t="s">
        <v>481</v>
      </c>
      <c r="V72" s="20" t="s">
        <v>481</v>
      </c>
    </row>
    <row r="73" spans="1:22">
      <c r="A73" s="15" t="s">
        <v>548</v>
      </c>
      <c r="B73" s="17" t="n">
        <v>8249</v>
      </c>
      <c r="C73" s="18">
        <f>(0.0/B73*100)</f>
        <v/>
      </c>
      <c r="D73" s="19" t="n">
        <v>8249</v>
      </c>
      <c r="E73" s="18" t="n">
        <v>430.4479697</v>
      </c>
      <c r="F73" s="20" t="n">
        <v>3.12208782</v>
      </c>
      <c r="G73" s="18" t="s">
        <v>481</v>
      </c>
      <c r="H73" s="20" t="s">
        <v>481</v>
      </c>
      <c r="I73" s="18" t="n">
        <v>379.05954366</v>
      </c>
      <c r="J73" s="20" t="n">
        <v>3.72669957</v>
      </c>
      <c r="K73" s="18" t="s">
        <v>481</v>
      </c>
      <c r="L73" s="20" t="s">
        <v>481</v>
      </c>
      <c r="M73" s="18" t="s">
        <v>481</v>
      </c>
      <c r="N73" s="20" t="s">
        <v>481</v>
      </c>
      <c r="O73" s="18" t="s">
        <v>481</v>
      </c>
      <c r="P73" s="20" t="s">
        <v>481</v>
      </c>
      <c r="Q73" s="18" t="s">
        <v>481</v>
      </c>
      <c r="R73" s="20" t="s">
        <v>481</v>
      </c>
      <c r="S73" s="18" t="s">
        <v>481</v>
      </c>
      <c r="T73" s="20" t="s">
        <v>481</v>
      </c>
      <c r="U73" s="18" t="s">
        <v>481</v>
      </c>
      <c r="V73" s="20" t="s">
        <v>481</v>
      </c>
    </row>
    <row r="74" spans="1:22">
      <c r="A74" s="15" t="s">
        <v>549</v>
      </c>
      <c r="B74" s="17" t="n">
        <v>4692</v>
      </c>
      <c r="C74" s="18">
        <f>(0.0/B74*100)</f>
        <v/>
      </c>
      <c r="D74" s="19" t="n">
        <v>4692</v>
      </c>
      <c r="E74" s="18" t="n">
        <v>424.59045417</v>
      </c>
      <c r="F74" s="20" t="n">
        <v>1.40919814</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s">
        <v>481</v>
      </c>
      <c r="T74" s="20" t="s">
        <v>481</v>
      </c>
      <c r="U74" s="18" t="s">
        <v>481</v>
      </c>
      <c r="V74" s="20" t="s">
        <v>481</v>
      </c>
    </row>
    <row r="75" spans="1:22">
      <c r="A75" s="15" t="s">
        <v>550</v>
      </c>
      <c r="B75" s="17" t="n">
        <v>5375</v>
      </c>
      <c r="C75" s="18">
        <f>(0.0/B75*100)</f>
        <v/>
      </c>
      <c r="D75" s="19" t="n">
        <v>5375</v>
      </c>
      <c r="E75" s="18" t="n">
        <v>386.40336665</v>
      </c>
      <c r="F75" s="20" t="n">
        <v>2.10436774</v>
      </c>
      <c r="G75" s="18" t="s">
        <v>481</v>
      </c>
      <c r="H75" s="20" t="s">
        <v>481</v>
      </c>
      <c r="I75" s="18" t="s">
        <v>481</v>
      </c>
      <c r="J75" s="20" t="s">
        <v>481</v>
      </c>
      <c r="K75" s="18" t="s">
        <v>481</v>
      </c>
      <c r="L75" s="20" t="s">
        <v>481</v>
      </c>
      <c r="M75" s="18" t="s">
        <v>481</v>
      </c>
      <c r="N75" s="20" t="s">
        <v>481</v>
      </c>
      <c r="O75" s="18" t="s">
        <v>481</v>
      </c>
      <c r="P75" s="20" t="s">
        <v>481</v>
      </c>
      <c r="Q75" s="18" t="s">
        <v>481</v>
      </c>
      <c r="R75" s="20" t="s">
        <v>481</v>
      </c>
      <c r="S75" s="18" t="s">
        <v>481</v>
      </c>
      <c r="T75" s="20" t="s">
        <v>481</v>
      </c>
      <c r="U75" s="18" t="s">
        <v>481</v>
      </c>
      <c r="V75" s="20" t="s">
        <v>481</v>
      </c>
    </row>
    <row r="76" spans="1:22">
      <c r="A76" s="15" t="s">
        <v>551</v>
      </c>
      <c r="B76" s="17" t="n">
        <v>14167</v>
      </c>
      <c r="C76" s="18">
        <f>(0.0/B76*100)</f>
        <v/>
      </c>
      <c r="D76" s="19" t="n">
        <v>14167</v>
      </c>
      <c r="E76" s="18" t="n">
        <v>438.11723565</v>
      </c>
      <c r="F76" s="20" t="n">
        <v>2.50676003</v>
      </c>
      <c r="G76" s="18" t="s">
        <v>481</v>
      </c>
      <c r="H76" s="20" t="s">
        <v>481</v>
      </c>
      <c r="I76" s="18" t="n">
        <v>402.39509366</v>
      </c>
      <c r="J76" s="20" t="n">
        <v>6.40328164</v>
      </c>
      <c r="K76" s="18" t="s">
        <v>481</v>
      </c>
      <c r="L76" s="20" t="s">
        <v>481</v>
      </c>
      <c r="M76" s="18" t="s">
        <v>481</v>
      </c>
      <c r="N76" s="20" t="s">
        <v>481</v>
      </c>
      <c r="O76" s="18" t="s">
        <v>481</v>
      </c>
      <c r="P76" s="20" t="s">
        <v>481</v>
      </c>
      <c r="Q76" s="18" t="s">
        <v>481</v>
      </c>
      <c r="R76" s="20" t="s">
        <v>481</v>
      </c>
      <c r="S76" s="18" t="s">
        <v>481</v>
      </c>
      <c r="T76" s="20" t="s">
        <v>481</v>
      </c>
      <c r="U76" s="18" t="s">
        <v>481</v>
      </c>
      <c r="V76" s="20" t="s">
        <v>481</v>
      </c>
    </row>
    <row r="77" spans="1:22">
      <c r="A77" s="15" t="s">
        <v>552</v>
      </c>
      <c r="B77" s="17" t="n">
        <v>6062</v>
      </c>
      <c r="C77" s="18">
        <f>(0.0/B77*100)</f>
        <v/>
      </c>
      <c r="D77" s="19" t="n">
        <v>6062</v>
      </c>
      <c r="E77" s="18" t="n">
        <v>435.83826396</v>
      </c>
      <c r="F77" s="20" t="n">
        <v>2.26802401</v>
      </c>
      <c r="G77" s="18" t="s">
        <v>481</v>
      </c>
      <c r="H77" s="20" t="s">
        <v>481</v>
      </c>
      <c r="I77" s="18" t="n">
        <v>428.53472477</v>
      </c>
      <c r="J77" s="20" t="n">
        <v>8.19603738</v>
      </c>
      <c r="K77" s="18" t="n">
        <v>368.75494881</v>
      </c>
      <c r="L77" s="20" t="n">
        <v>14.05055089</v>
      </c>
      <c r="M77" s="18" t="s">
        <v>481</v>
      </c>
      <c r="N77" s="20" t="s">
        <v>481</v>
      </c>
      <c r="O77" s="18" t="s">
        <v>481</v>
      </c>
      <c r="P77" s="20" t="s">
        <v>481</v>
      </c>
      <c r="Q77" s="18" t="s">
        <v>481</v>
      </c>
      <c r="R77" s="20" t="s">
        <v>481</v>
      </c>
      <c r="S77" s="18" t="s">
        <v>481</v>
      </c>
      <c r="T77" s="20" t="s">
        <v>481</v>
      </c>
      <c r="U77" s="18" t="s">
        <v>481</v>
      </c>
      <c r="V77" s="20" t="s">
        <v>481</v>
      </c>
    </row>
    <row r="78" spans="1:22">
      <c r="A78" s="15" t="s">
        <v>553</v>
      </c>
      <c r="B78" s="17" t="n">
        <v>5826</v>
      </c>
      <c r="C78" s="18">
        <f>(0.0/B78*100)</f>
        <v/>
      </c>
      <c r="D78" s="19" t="n">
        <v>5826</v>
      </c>
      <c r="E78" s="18" t="n">
        <v>527.05457698</v>
      </c>
      <c r="F78" s="20" t="n">
        <v>3.91399752</v>
      </c>
      <c r="G78" s="18" t="s">
        <v>481</v>
      </c>
      <c r="H78" s="20" t="s">
        <v>481</v>
      </c>
      <c r="I78" s="18" t="s">
        <v>481</v>
      </c>
      <c r="J78" s="20" t="s">
        <v>481</v>
      </c>
      <c r="K78" s="18" t="n">
        <v>479.40888804</v>
      </c>
      <c r="L78" s="20" t="n">
        <v>13.24407836</v>
      </c>
      <c r="M78" s="18" t="s">
        <v>481</v>
      </c>
      <c r="N78" s="20" t="s">
        <v>481</v>
      </c>
      <c r="O78" s="18" t="s">
        <v>481</v>
      </c>
      <c r="P78" s="20" t="s">
        <v>481</v>
      </c>
      <c r="Q78" s="18" t="s">
        <v>481</v>
      </c>
      <c r="R78" s="20" t="s">
        <v>481</v>
      </c>
      <c r="S78" s="18" t="s">
        <v>481</v>
      </c>
      <c r="T78" s="20" t="s">
        <v>481</v>
      </c>
      <c r="U78" s="18" t="s">
        <v>481</v>
      </c>
      <c r="V78" s="20" t="s">
        <v>481</v>
      </c>
    </row>
    <row customHeight="1" ht="25" r="79" spans="1:22">
      <c r="A79" s="15" t="s">
        <v>554</v>
      </c>
      <c r="B79" s="17" t="n">
        <v>1657</v>
      </c>
      <c r="C79" s="18">
        <f>(0.0/B79*100)</f>
        <v/>
      </c>
      <c r="D79" s="19" t="n">
        <v>1657</v>
      </c>
      <c r="E79" s="18" t="n">
        <v>475.00341001</v>
      </c>
      <c r="F79" s="20" t="n">
        <v>7.21749279</v>
      </c>
      <c r="G79" s="18" t="s">
        <v>481</v>
      </c>
      <c r="H79" s="20" t="s">
        <v>481</v>
      </c>
      <c r="I79" s="18" t="n">
        <v>476.40864684</v>
      </c>
      <c r="J79" s="20" t="n">
        <v>14.22533821</v>
      </c>
      <c r="K79" s="18" t="s">
        <v>481</v>
      </c>
      <c r="L79" s="20" t="s">
        <v>481</v>
      </c>
      <c r="M79" s="18" t="s">
        <v>481</v>
      </c>
      <c r="N79" s="20" t="s">
        <v>481</v>
      </c>
      <c r="O79" s="18" t="s">
        <v>481</v>
      </c>
      <c r="P79" s="20" t="s">
        <v>481</v>
      </c>
      <c r="Q79" s="18" t="s">
        <v>481</v>
      </c>
      <c r="R79" s="20" t="s">
        <v>481</v>
      </c>
      <c r="S79" s="18" t="s">
        <v>481</v>
      </c>
      <c r="T79" s="20" t="s">
        <v>481</v>
      </c>
      <c r="U79" s="18" t="s">
        <v>481</v>
      </c>
      <c r="V79" s="20" t="s">
        <v>481</v>
      </c>
    </row>
    <row r="80" spans="1:22">
      <c r="A80" s="15" t="s">
        <v>555</v>
      </c>
      <c r="B80" s="17" t="n">
        <v>7841</v>
      </c>
      <c r="C80" s="18">
        <f>(0.0/B80*100)</f>
        <v/>
      </c>
      <c r="D80" s="19" t="n">
        <v>7841</v>
      </c>
      <c r="E80" s="18" t="n">
        <v>462.66354229</v>
      </c>
      <c r="F80" s="20" t="n">
        <v>3.80936946</v>
      </c>
      <c r="G80" s="18" t="s">
        <v>481</v>
      </c>
      <c r="H80" s="20" t="s">
        <v>481</v>
      </c>
      <c r="I80" s="18" t="n">
        <v>418.51310542</v>
      </c>
      <c r="J80" s="20" t="n">
        <v>8.21349354</v>
      </c>
      <c r="K80" s="18" t="s">
        <v>481</v>
      </c>
      <c r="L80" s="20" t="s">
        <v>481</v>
      </c>
      <c r="M80" s="18" t="s">
        <v>481</v>
      </c>
      <c r="N80" s="20" t="s">
        <v>481</v>
      </c>
      <c r="O80" s="18" t="s">
        <v>481</v>
      </c>
      <c r="P80" s="20" t="s">
        <v>481</v>
      </c>
      <c r="Q80" s="18" t="s">
        <v>481</v>
      </c>
      <c r="R80" s="20" t="s">
        <v>481</v>
      </c>
      <c r="S80" s="18" t="s">
        <v>481</v>
      </c>
      <c r="T80" s="20" t="s">
        <v>481</v>
      </c>
      <c r="U80" s="18" t="s">
        <v>481</v>
      </c>
      <c r="V80" s="20" t="s">
        <v>481</v>
      </c>
    </row>
    <row r="81" spans="1:22">
      <c r="A81" s="23" t="s">
        <v>556</v>
      </c>
      <c r="B81" s="17" t="n">
        <v>8861</v>
      </c>
      <c r="C81" s="18">
        <f>(0.0/B81*100)</f>
        <v/>
      </c>
      <c r="D81" s="19" t="n">
        <v>8861</v>
      </c>
      <c r="E81" s="18" t="n">
        <v>444.49730852</v>
      </c>
      <c r="F81" s="20" t="n">
        <v>3.12416683</v>
      </c>
      <c r="G81" s="18" t="s">
        <v>481</v>
      </c>
      <c r="H81" s="20" t="s">
        <v>481</v>
      </c>
      <c r="I81" s="18" t="n">
        <v>429.73154105</v>
      </c>
      <c r="J81" s="20" t="n">
        <v>6.42670497</v>
      </c>
      <c r="K81" s="18" t="s">
        <v>481</v>
      </c>
      <c r="L81" s="20" t="s">
        <v>481</v>
      </c>
      <c r="M81" s="18" t="s">
        <v>481</v>
      </c>
      <c r="N81" s="20" t="s">
        <v>481</v>
      </c>
      <c r="O81" s="18" t="s">
        <v>481</v>
      </c>
      <c r="P81" s="20" t="s">
        <v>481</v>
      </c>
      <c r="Q81" s="18" t="s">
        <v>481</v>
      </c>
      <c r="R81" s="20" t="s">
        <v>481</v>
      </c>
      <c r="S81" s="18" t="s">
        <v>481</v>
      </c>
      <c r="T81" s="20" t="s">
        <v>481</v>
      </c>
      <c r="U81" s="18" t="s">
        <v>481</v>
      </c>
      <c r="V81" s="20" t="s">
        <v>481</v>
      </c>
    </row>
    <row r="82" spans="1:2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row>
    <row r="83" spans="1:22">
      <c r="A83" s="3" t="s">
        <v>558</v>
      </c>
    </row>
    <row r="84" spans="1:22">
      <c r="A84" s="25" t="s">
        <v>559</v>
      </c>
    </row>
    <row r="85" spans="1:22">
      <c r="A85" s="25" t="s">
        <v>560</v>
      </c>
    </row>
    <row customHeight="1" ht="30" r="86" spans="1:22">
      <c r="A86" s="25" t="s">
        <v>561</v>
      </c>
    </row>
    <row customHeight="1" ht="30" r="87" spans="1:22">
      <c r="A87" s="25" t="s">
        <v>557</v>
      </c>
    </row>
    <row customHeight="1" ht="30" r="88" spans="1:22">
      <c r="A88" s="25" t="s">
        <v>562</v>
      </c>
    </row>
    <row customHeight="1" ht="30" r="89" spans="1:22">
      <c r="A89" s="25" t="s">
        <v>563</v>
      </c>
    </row>
    <row customHeight="1" ht="30" r="90" spans="1:22">
      <c r="A90" s="25" t="s">
        <v>564</v>
      </c>
    </row>
    <row customHeight="1" ht="30" r="91" spans="1:22">
      <c r="A91" s="25" t="s">
        <v>565</v>
      </c>
    </row>
    <row customHeight="1" ht="30" r="92" spans="1:22">
      <c r="A92" s="25" t="s">
        <v>566</v>
      </c>
    </row>
    <row customHeight="1" ht="30" r="93" spans="1:22">
      <c r="A93" s="25" t="s">
        <v>567</v>
      </c>
    </row>
    <row customHeight="1" ht="30" r="94" spans="1:22">
      <c r="A94" s="25" t="s">
        <v>568</v>
      </c>
    </row>
    <row customHeight="1" ht="30" r="95" spans="1:22">
      <c r="A95" s="25" t="s">
        <v>569</v>
      </c>
    </row>
    <row customHeight="1" ht="30" r="96" spans="1:22">
      <c r="A96" s="25" t="s">
        <v>570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2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944</v>
      </c>
    </row>
    <row customHeight="1" ht="30" r="4" spans="1:20">
      <c r="A4" s="6" t="n"/>
      <c r="B4" s="7" t="s">
        <v>462</v>
      </c>
      <c r="C4" s="7" t="s">
        <v>463</v>
      </c>
      <c r="D4" s="8" t="s">
        <v>462</v>
      </c>
      <c r="E4" s="9" t="s">
        <v>945</v>
      </c>
      <c r="F4" s="10" t="n"/>
      <c r="G4" s="9" t="s">
        <v>946</v>
      </c>
      <c r="H4" s="10" t="n"/>
      <c r="I4" s="9" t="s">
        <v>947</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(0.0/B7*100)</f>
        <v/>
      </c>
      <c r="D7" s="19" t="n">
        <v>14530</v>
      </c>
      <c r="E7" s="18" t="n">
        <v>512.49267101</v>
      </c>
      <c r="F7" s="20" t="n">
        <v>1.50298161</v>
      </c>
      <c r="G7" s="18" t="n">
        <v>522.6651193</v>
      </c>
      <c r="H7" s="20" t="n">
        <v>4.00273982</v>
      </c>
      <c r="I7" s="18" t="n">
        <v>505.1003195</v>
      </c>
      <c r="J7" s="20" t="n">
        <v>4.32021305</v>
      </c>
      <c r="K7" s="18" t="s">
        <v>481</v>
      </c>
      <c r="L7" s="20" t="s">
        <v>481</v>
      </c>
      <c r="M7" s="18" t="s">
        <v>481</v>
      </c>
      <c r="N7" s="20" t="s">
        <v>481</v>
      </c>
      <c r="O7" s="18" t="s">
        <v>481</v>
      </c>
      <c r="P7" s="20" t="s">
        <v>481</v>
      </c>
      <c r="Q7" s="18" t="s">
        <v>481</v>
      </c>
      <c r="R7" s="20" t="s">
        <v>481</v>
      </c>
      <c r="S7" s="18" t="n">
        <v>450.06376126</v>
      </c>
      <c r="T7" s="20" t="n">
        <v>5.24220805</v>
      </c>
    </row>
    <row r="8" spans="1:20">
      <c r="A8" s="15" t="s">
        <v>483</v>
      </c>
      <c r="B8" s="17" t="n">
        <v>7007</v>
      </c>
      <c r="C8" s="18">
        <f>(0.0/B8*100)</f>
        <v/>
      </c>
      <c r="D8" s="19" t="n">
        <v>7007</v>
      </c>
      <c r="E8" s="18" t="n">
        <v>509.97840398</v>
      </c>
      <c r="F8" s="20" t="n">
        <v>2.37283614</v>
      </c>
      <c r="G8" s="18" t="n">
        <v>446.74585321</v>
      </c>
      <c r="H8" s="20" t="n">
        <v>4.39157515</v>
      </c>
      <c r="I8" s="18" t="n">
        <v>427.73227457</v>
      </c>
      <c r="J8" s="20" t="n">
        <v>6.92355186</v>
      </c>
      <c r="K8" s="18" t="s">
        <v>481</v>
      </c>
      <c r="L8" s="20" t="s">
        <v>481</v>
      </c>
      <c r="M8" s="18" t="s">
        <v>481</v>
      </c>
      <c r="N8" s="20" t="s">
        <v>481</v>
      </c>
      <c r="O8" s="18" t="s">
        <v>481</v>
      </c>
      <c r="P8" s="20" t="s">
        <v>481</v>
      </c>
      <c r="Q8" s="18" t="s">
        <v>481</v>
      </c>
      <c r="R8" s="20" t="s">
        <v>481</v>
      </c>
      <c r="S8" s="18" t="n">
        <v>445.70845132</v>
      </c>
      <c r="T8" s="20" t="n">
        <v>16.81330839</v>
      </c>
    </row>
    <row r="9" spans="1:20">
      <c r="A9" s="15" t="s">
        <v>484</v>
      </c>
      <c r="B9" s="17" t="n">
        <v>9651</v>
      </c>
      <c r="C9" s="18">
        <f>(0.0/B9*100)</f>
        <v/>
      </c>
      <c r="D9" s="19" t="n">
        <v>9651</v>
      </c>
      <c r="E9" s="18" t="n">
        <v>516.03602126</v>
      </c>
      <c r="F9" s="20" t="n">
        <v>2.00854784</v>
      </c>
      <c r="G9" s="18" t="n">
        <v>453.81713568</v>
      </c>
      <c r="H9" s="20" t="n">
        <v>5.84109415</v>
      </c>
      <c r="I9" s="18" t="n">
        <v>446.88613103</v>
      </c>
      <c r="J9" s="20" t="n">
        <v>5.89921061</v>
      </c>
      <c r="K9" s="18" t="s">
        <v>481</v>
      </c>
      <c r="L9" s="20" t="s">
        <v>481</v>
      </c>
      <c r="M9" s="18" t="s">
        <v>481</v>
      </c>
      <c r="N9" s="20" t="s">
        <v>481</v>
      </c>
      <c r="O9" s="18" t="s">
        <v>481</v>
      </c>
      <c r="P9" s="20" t="s">
        <v>481</v>
      </c>
      <c r="Q9" s="18" t="s">
        <v>481</v>
      </c>
      <c r="R9" s="20" t="s">
        <v>481</v>
      </c>
      <c r="S9" s="18" t="n">
        <v>428.41025463</v>
      </c>
      <c r="T9" s="20" t="n">
        <v>11.66372489</v>
      </c>
    </row>
    <row r="10" spans="1:20">
      <c r="A10" s="15" t="s">
        <v>485</v>
      </c>
      <c r="B10" s="17" t="n">
        <v>20058</v>
      </c>
      <c r="C10" s="18">
        <f>(0.0/B10*100)</f>
        <v/>
      </c>
      <c r="D10" s="19" t="n">
        <v>20058</v>
      </c>
      <c r="E10" s="18" t="n">
        <v>529.8002388899999</v>
      </c>
      <c r="F10" s="20" t="n">
        <v>2.20947726</v>
      </c>
      <c r="G10" s="18" t="n">
        <v>532.98554904</v>
      </c>
      <c r="H10" s="20" t="n">
        <v>3.62534811</v>
      </c>
      <c r="I10" s="18" t="n">
        <v>529.5608145800001</v>
      </c>
      <c r="J10" s="20" t="n">
        <v>3.44675935</v>
      </c>
      <c r="K10" s="18" t="s">
        <v>481</v>
      </c>
      <c r="L10" s="20" t="s">
        <v>481</v>
      </c>
      <c r="M10" s="18" t="s">
        <v>481</v>
      </c>
      <c r="N10" s="20" t="s">
        <v>481</v>
      </c>
      <c r="O10" s="18" t="s">
        <v>481</v>
      </c>
      <c r="P10" s="20" t="s">
        <v>481</v>
      </c>
      <c r="Q10" s="18" t="s">
        <v>481</v>
      </c>
      <c r="R10" s="20" t="s">
        <v>481</v>
      </c>
      <c r="S10" s="18" t="n">
        <v>478.12101638</v>
      </c>
      <c r="T10" s="20" t="n">
        <v>7.45282699</v>
      </c>
    </row>
    <row r="11" spans="1:20">
      <c r="A11" s="15" t="s">
        <v>486</v>
      </c>
      <c r="B11" s="17" t="n">
        <v>7053</v>
      </c>
      <c r="C11" s="18">
        <f>(0.0/B11*100)</f>
        <v/>
      </c>
      <c r="D11" s="19" t="n">
        <v>7053</v>
      </c>
      <c r="E11" s="18" t="n">
        <v>449.09975203</v>
      </c>
      <c r="F11" s="20" t="n">
        <v>2.36541888</v>
      </c>
      <c r="G11" s="18" t="n">
        <v>446.62529857</v>
      </c>
      <c r="H11" s="20" t="n">
        <v>28.23172345</v>
      </c>
      <c r="I11" s="18" t="n">
        <v>407.82082591</v>
      </c>
      <c r="J11" s="20" t="n">
        <v>13.19691935</v>
      </c>
      <c r="K11" s="18" t="s">
        <v>481</v>
      </c>
      <c r="L11" s="20" t="s">
        <v>481</v>
      </c>
      <c r="M11" s="18" t="s">
        <v>481</v>
      </c>
      <c r="N11" s="20" t="s">
        <v>481</v>
      </c>
      <c r="O11" s="18" t="s">
        <v>481</v>
      </c>
      <c r="P11" s="20" t="s">
        <v>481</v>
      </c>
      <c r="Q11" s="18" t="s">
        <v>481</v>
      </c>
      <c r="R11" s="20" t="s">
        <v>481</v>
      </c>
      <c r="S11" s="18" t="n">
        <v>390.82086417</v>
      </c>
      <c r="T11" s="20" t="n">
        <v>7.3510893</v>
      </c>
    </row>
    <row r="12" spans="1:20">
      <c r="A12" s="15" t="s">
        <v>487</v>
      </c>
      <c r="B12" s="17" t="n">
        <v>6894</v>
      </c>
      <c r="C12" s="18">
        <f>(0.0/B12*100)</f>
        <v/>
      </c>
      <c r="D12" s="19" t="n">
        <v>6894</v>
      </c>
      <c r="E12" s="18" t="n">
        <v>494.80417449</v>
      </c>
      <c r="F12" s="20" t="n">
        <v>2.0940144</v>
      </c>
      <c r="G12" s="18" t="n">
        <v>476.72463074</v>
      </c>
      <c r="H12" s="20" t="n">
        <v>13.7629604</v>
      </c>
      <c r="I12" s="18" t="n">
        <v>449.57880276</v>
      </c>
      <c r="J12" s="20" t="n">
        <v>11.70004075</v>
      </c>
      <c r="K12" s="18" t="s">
        <v>481</v>
      </c>
      <c r="L12" s="20" t="s">
        <v>481</v>
      </c>
      <c r="M12" s="18" t="s">
        <v>481</v>
      </c>
      <c r="N12" s="20" t="s">
        <v>481</v>
      </c>
      <c r="O12" s="18" t="s">
        <v>481</v>
      </c>
      <c r="P12" s="20" t="s">
        <v>481</v>
      </c>
      <c r="Q12" s="18" t="s">
        <v>481</v>
      </c>
      <c r="R12" s="20" t="s">
        <v>481</v>
      </c>
      <c r="S12" s="18" t="n">
        <v>439.18558302</v>
      </c>
      <c r="T12" s="20" t="n">
        <v>12.63928025</v>
      </c>
    </row>
    <row r="13" spans="1:20">
      <c r="A13" s="15" t="s">
        <v>488</v>
      </c>
      <c r="B13" s="17" t="n">
        <v>7161</v>
      </c>
      <c r="C13" s="18">
        <f>(0.0/B13*100)</f>
        <v/>
      </c>
      <c r="D13" s="19" t="n">
        <v>7161</v>
      </c>
      <c r="E13" s="18" t="n">
        <v>510.4014152</v>
      </c>
      <c r="F13" s="20" t="n">
        <v>2.58128861</v>
      </c>
      <c r="G13" s="18" t="n">
        <v>441.23822662</v>
      </c>
      <c r="H13" s="20" t="n">
        <v>4.79714252</v>
      </c>
      <c r="I13" s="18" t="n">
        <v>440.72432182</v>
      </c>
      <c r="J13" s="20" t="n">
        <v>7.7419532</v>
      </c>
      <c r="K13" s="18" t="s">
        <v>481</v>
      </c>
      <c r="L13" s="20" t="s">
        <v>481</v>
      </c>
      <c r="M13" s="18" t="s">
        <v>481</v>
      </c>
      <c r="N13" s="20" t="s">
        <v>481</v>
      </c>
      <c r="O13" s="18" t="s">
        <v>481</v>
      </c>
      <c r="P13" s="20" t="s">
        <v>481</v>
      </c>
      <c r="Q13" s="18" t="s">
        <v>481</v>
      </c>
      <c r="R13" s="20" t="s">
        <v>481</v>
      </c>
      <c r="S13" s="18" t="n">
        <v>451.2172565</v>
      </c>
      <c r="T13" s="20" t="n">
        <v>9.612942609999999</v>
      </c>
    </row>
    <row r="14" spans="1:20">
      <c r="A14" s="15" t="s">
        <v>489</v>
      </c>
      <c r="B14" s="17" t="n">
        <v>5587</v>
      </c>
      <c r="C14" s="18">
        <f>(0.0/B14*100)</f>
        <v/>
      </c>
      <c r="D14" s="19" t="n">
        <v>5587</v>
      </c>
      <c r="E14" s="18" t="n">
        <v>538.66114744</v>
      </c>
      <c r="F14" s="20" t="n">
        <v>2.23263252</v>
      </c>
      <c r="G14" s="18" t="n">
        <v>506.72940129</v>
      </c>
      <c r="H14" s="20" t="n">
        <v>3.96259635</v>
      </c>
      <c r="I14" s="18" t="n">
        <v>509.92856535</v>
      </c>
      <c r="J14" s="20" t="n">
        <v>18.60935264</v>
      </c>
      <c r="K14" s="18" t="s">
        <v>481</v>
      </c>
      <c r="L14" s="20" t="s">
        <v>481</v>
      </c>
      <c r="M14" s="18" t="s">
        <v>481</v>
      </c>
      <c r="N14" s="20" t="s">
        <v>481</v>
      </c>
      <c r="O14" s="18" t="s">
        <v>481</v>
      </c>
      <c r="P14" s="20" t="s">
        <v>481</v>
      </c>
      <c r="Q14" s="18" t="s">
        <v>481</v>
      </c>
      <c r="R14" s="20" t="s">
        <v>481</v>
      </c>
      <c r="S14" s="18" t="n">
        <v>474.57977244</v>
      </c>
      <c r="T14" s="20" t="n">
        <v>7.55458907</v>
      </c>
    </row>
    <row r="15" spans="1:20">
      <c r="A15" s="15" t="s">
        <v>490</v>
      </c>
      <c r="B15" s="17" t="n">
        <v>5882</v>
      </c>
      <c r="C15" s="18">
        <f>(0.0/B15*100)</f>
        <v/>
      </c>
      <c r="D15" s="19" t="n">
        <v>5882</v>
      </c>
      <c r="E15" s="18" t="n">
        <v>534.78637098</v>
      </c>
      <c r="F15" s="20" t="n">
        <v>2.23111945</v>
      </c>
      <c r="G15" s="18" t="n">
        <v>463.57089416</v>
      </c>
      <c r="H15" s="20" t="n">
        <v>10.4104741</v>
      </c>
      <c r="I15" s="18" t="n">
        <v>442.71349485</v>
      </c>
      <c r="J15" s="20" t="n">
        <v>10.5005849</v>
      </c>
      <c r="K15" s="18" t="s">
        <v>481</v>
      </c>
      <c r="L15" s="20" t="s">
        <v>481</v>
      </c>
      <c r="M15" s="18" t="s">
        <v>481</v>
      </c>
      <c r="N15" s="20" t="s">
        <v>481</v>
      </c>
      <c r="O15" s="18" t="s">
        <v>481</v>
      </c>
      <c r="P15" s="20" t="s">
        <v>481</v>
      </c>
      <c r="Q15" s="18" t="s">
        <v>481</v>
      </c>
      <c r="R15" s="20" t="s">
        <v>481</v>
      </c>
      <c r="S15" s="18" t="n">
        <v>477.1295177</v>
      </c>
      <c r="T15" s="20" t="n">
        <v>11.67368031</v>
      </c>
    </row>
    <row r="16" spans="1:20">
      <c r="A16" s="15" t="s">
        <v>491</v>
      </c>
      <c r="B16" s="17" t="n">
        <v>6108</v>
      </c>
      <c r="C16" s="18">
        <f>(0.0/B16*100)</f>
        <v/>
      </c>
      <c r="D16" s="19" t="n">
        <v>6108</v>
      </c>
      <c r="E16" s="18" t="n">
        <v>505.99072873</v>
      </c>
      <c r="F16" s="20" t="n">
        <v>2.04176509</v>
      </c>
      <c r="G16" s="18" t="n">
        <v>456.15032048</v>
      </c>
      <c r="H16" s="20" t="n">
        <v>8.4216417</v>
      </c>
      <c r="I16" s="18" t="n">
        <v>418.93177586</v>
      </c>
      <c r="J16" s="20" t="n">
        <v>7.68067327</v>
      </c>
      <c r="K16" s="18" t="s">
        <v>481</v>
      </c>
      <c r="L16" s="20" t="s">
        <v>481</v>
      </c>
      <c r="M16" s="18" t="s">
        <v>481</v>
      </c>
      <c r="N16" s="20" t="s">
        <v>481</v>
      </c>
      <c r="O16" s="18" t="s">
        <v>481</v>
      </c>
      <c r="P16" s="20" t="s">
        <v>481</v>
      </c>
      <c r="Q16" s="18" t="s">
        <v>481</v>
      </c>
      <c r="R16" s="20" t="s">
        <v>481</v>
      </c>
      <c r="S16" s="18" t="n">
        <v>396.74197589</v>
      </c>
      <c r="T16" s="20" t="n">
        <v>12.37871529</v>
      </c>
    </row>
    <row r="17" spans="1:20">
      <c r="A17" s="15" t="s">
        <v>492</v>
      </c>
      <c r="B17" s="17" t="n">
        <v>6504</v>
      </c>
      <c r="C17" s="18">
        <f>(0.0/B17*100)</f>
        <v/>
      </c>
      <c r="D17" s="19" t="n">
        <v>6504</v>
      </c>
      <c r="E17" s="18" t="n">
        <v>527.1977348200001</v>
      </c>
      <c r="F17" s="20" t="n">
        <v>2.58628422</v>
      </c>
      <c r="G17" s="18" t="n">
        <v>460.9157464</v>
      </c>
      <c r="H17" s="20" t="n">
        <v>5.80849311</v>
      </c>
      <c r="I17" s="18" t="n">
        <v>434.17894962</v>
      </c>
      <c r="J17" s="20" t="n">
        <v>10.50311049</v>
      </c>
      <c r="K17" s="18" t="s">
        <v>481</v>
      </c>
      <c r="L17" s="20" t="s">
        <v>481</v>
      </c>
      <c r="M17" s="18" t="s">
        <v>481</v>
      </c>
      <c r="N17" s="20" t="s">
        <v>481</v>
      </c>
      <c r="O17" s="18" t="s">
        <v>481</v>
      </c>
      <c r="P17" s="20" t="s">
        <v>481</v>
      </c>
      <c r="Q17" s="18" t="s">
        <v>481</v>
      </c>
      <c r="R17" s="20" t="s">
        <v>481</v>
      </c>
      <c r="S17" s="18" t="n">
        <v>471.40249891</v>
      </c>
      <c r="T17" s="20" t="n">
        <v>5.56341523</v>
      </c>
    </row>
    <row r="18" spans="1:20">
      <c r="A18" s="15" t="s">
        <v>493</v>
      </c>
      <c r="B18" s="17" t="n">
        <v>5532</v>
      </c>
      <c r="C18" s="18">
        <f>(0.0/B18*100)</f>
        <v/>
      </c>
      <c r="D18" s="19" t="n">
        <v>5532</v>
      </c>
      <c r="E18" s="18" t="n">
        <v>461.41150836</v>
      </c>
      <c r="F18" s="20" t="n">
        <v>3.98586123</v>
      </c>
      <c r="G18" s="18" t="n">
        <v>423.65466787</v>
      </c>
      <c r="H18" s="20" t="n">
        <v>7.75805896</v>
      </c>
      <c r="I18" s="18" t="n">
        <v>403.84182388</v>
      </c>
      <c r="J18" s="20" t="n">
        <v>7.64512771</v>
      </c>
      <c r="K18" s="18" t="s">
        <v>481</v>
      </c>
      <c r="L18" s="20" t="s">
        <v>481</v>
      </c>
      <c r="M18" s="18" t="s">
        <v>481</v>
      </c>
      <c r="N18" s="20" t="s">
        <v>481</v>
      </c>
      <c r="O18" s="18" t="s">
        <v>481</v>
      </c>
      <c r="P18" s="20" t="s">
        <v>481</v>
      </c>
      <c r="Q18" s="18" t="s">
        <v>481</v>
      </c>
      <c r="R18" s="20" t="s">
        <v>481</v>
      </c>
      <c r="S18" s="18" t="n">
        <v>376.92511539</v>
      </c>
      <c r="T18" s="20" t="n">
        <v>13.25719554</v>
      </c>
    </row>
    <row r="19" spans="1:20">
      <c r="A19" s="15" t="s">
        <v>494</v>
      </c>
      <c r="B19" s="17" t="n">
        <v>5658</v>
      </c>
      <c r="C19" s="18">
        <f>(0.0/B19*100)</f>
        <v/>
      </c>
      <c r="D19" s="19" t="n">
        <v>5658</v>
      </c>
      <c r="E19" s="18" t="n">
        <v>477.01271945</v>
      </c>
      <c r="F19" s="20" t="n">
        <v>2.46115144</v>
      </c>
      <c r="G19" s="18" t="n">
        <v>506.74878781</v>
      </c>
      <c r="H19" s="20" t="n">
        <v>12.35418687</v>
      </c>
      <c r="I19" s="18" t="n">
        <v>475.93532801</v>
      </c>
      <c r="J19" s="20" t="n">
        <v>15.19067031</v>
      </c>
      <c r="K19" s="18" t="s">
        <v>481</v>
      </c>
      <c r="L19" s="20" t="s">
        <v>481</v>
      </c>
      <c r="M19" s="18" t="s">
        <v>481</v>
      </c>
      <c r="N19" s="20" t="s">
        <v>481</v>
      </c>
      <c r="O19" s="18" t="s">
        <v>481</v>
      </c>
      <c r="P19" s="20" t="s">
        <v>481</v>
      </c>
      <c r="Q19" s="18" t="s">
        <v>481</v>
      </c>
      <c r="R19" s="20" t="s">
        <v>481</v>
      </c>
      <c r="S19" s="18" t="n">
        <v>438.8727617</v>
      </c>
      <c r="T19" s="20" t="n">
        <v>14.52068038</v>
      </c>
    </row>
    <row r="20" spans="1:20">
      <c r="A20" s="15" t="s">
        <v>495</v>
      </c>
      <c r="B20" s="17" t="n">
        <v>3371</v>
      </c>
      <c r="C20" s="18">
        <f>(0.0/B20*100)</f>
        <v/>
      </c>
      <c r="D20" s="19" t="n">
        <v>3371</v>
      </c>
      <c r="E20" s="18" t="n">
        <v>477.91410176</v>
      </c>
      <c r="F20" s="20" t="n">
        <v>1.74896089</v>
      </c>
      <c r="G20" s="18" t="n">
        <v>424.29385761</v>
      </c>
      <c r="H20" s="20" t="n">
        <v>14.46364483</v>
      </c>
      <c r="I20" s="18" t="n">
        <v>386.99597718</v>
      </c>
      <c r="J20" s="20" t="n">
        <v>8.290281950000001</v>
      </c>
      <c r="K20" s="18" t="s">
        <v>481</v>
      </c>
      <c r="L20" s="20" t="s">
        <v>481</v>
      </c>
      <c r="M20" s="18" t="s">
        <v>481</v>
      </c>
      <c r="N20" s="20" t="s">
        <v>481</v>
      </c>
      <c r="O20" s="18" t="s">
        <v>481</v>
      </c>
      <c r="P20" s="20" t="s">
        <v>481</v>
      </c>
      <c r="Q20" s="18" t="s">
        <v>481</v>
      </c>
      <c r="R20" s="20" t="s">
        <v>481</v>
      </c>
      <c r="S20" s="18" t="n">
        <v>433.18934078</v>
      </c>
      <c r="T20" s="20" t="n">
        <v>9.11182561</v>
      </c>
    </row>
    <row r="21" spans="1:20">
      <c r="A21" s="15" t="s">
        <v>496</v>
      </c>
      <c r="B21" s="17" t="n">
        <v>5741</v>
      </c>
      <c r="C21" s="18">
        <f>(0.0/B21*100)</f>
        <v/>
      </c>
      <c r="D21" s="19" t="n">
        <v>5741</v>
      </c>
      <c r="E21" s="18" t="n">
        <v>505.057852</v>
      </c>
      <c r="F21" s="20" t="n">
        <v>2.50197362</v>
      </c>
      <c r="G21" s="18" t="n">
        <v>500.57687589</v>
      </c>
      <c r="H21" s="20" t="n">
        <v>8.373421799999999</v>
      </c>
      <c r="I21" s="18" t="n">
        <v>500.15711725</v>
      </c>
      <c r="J21" s="20" t="n">
        <v>4.08842228</v>
      </c>
      <c r="K21" s="18" t="s">
        <v>481</v>
      </c>
      <c r="L21" s="20" t="s">
        <v>481</v>
      </c>
      <c r="M21" s="18" t="s">
        <v>481</v>
      </c>
      <c r="N21" s="20" t="s">
        <v>481</v>
      </c>
      <c r="O21" s="18" t="s">
        <v>481</v>
      </c>
      <c r="P21" s="20" t="s">
        <v>481</v>
      </c>
      <c r="Q21" s="18" t="s">
        <v>481</v>
      </c>
      <c r="R21" s="20" t="s">
        <v>481</v>
      </c>
      <c r="S21" s="18" t="n">
        <v>461.92422291</v>
      </c>
      <c r="T21" s="20" t="n">
        <v>7.92505101</v>
      </c>
    </row>
    <row r="22" spans="1:20">
      <c r="A22" s="15" t="s">
        <v>497</v>
      </c>
      <c r="B22" s="17" t="n">
        <v>6598</v>
      </c>
      <c r="C22" s="18">
        <f>(0.0/B22*100)</f>
        <v/>
      </c>
      <c r="D22" s="19" t="n">
        <v>6598</v>
      </c>
      <c r="E22" s="18" t="n">
        <v>472.5750433</v>
      </c>
      <c r="F22" s="20" t="n">
        <v>3.37734937</v>
      </c>
      <c r="G22" s="18" t="n">
        <v>470.55173565</v>
      </c>
      <c r="H22" s="20" t="n">
        <v>6.24588408</v>
      </c>
      <c r="I22" s="18" t="n">
        <v>414.48291058</v>
      </c>
      <c r="J22" s="20" t="n">
        <v>13.76225402</v>
      </c>
      <c r="K22" s="18" t="s">
        <v>481</v>
      </c>
      <c r="L22" s="20" t="s">
        <v>481</v>
      </c>
      <c r="M22" s="18" t="s">
        <v>481</v>
      </c>
      <c r="N22" s="20" t="s">
        <v>481</v>
      </c>
      <c r="O22" s="18" t="s">
        <v>481</v>
      </c>
      <c r="P22" s="20" t="s">
        <v>481</v>
      </c>
      <c r="Q22" s="18" t="s">
        <v>481</v>
      </c>
      <c r="R22" s="20" t="s">
        <v>481</v>
      </c>
      <c r="S22" s="18" t="n">
        <v>364.41599283</v>
      </c>
      <c r="T22" s="20" t="n">
        <v>10.00320214</v>
      </c>
    </row>
    <row r="23" spans="1:20">
      <c r="A23" s="15" t="s">
        <v>498</v>
      </c>
      <c r="B23" s="17" t="n">
        <v>11583</v>
      </c>
      <c r="C23" s="18">
        <f>(0.0/B23*100)</f>
        <v/>
      </c>
      <c r="D23" s="19" t="n">
        <v>11583</v>
      </c>
      <c r="E23" s="18" t="n">
        <v>484.80121359</v>
      </c>
      <c r="F23" s="20" t="n">
        <v>2.58441008</v>
      </c>
      <c r="G23" s="18" t="n">
        <v>463.32900101</v>
      </c>
      <c r="H23" s="20" t="n">
        <v>6.38739355</v>
      </c>
      <c r="I23" s="18" t="n">
        <v>444.47996651</v>
      </c>
      <c r="J23" s="20" t="n">
        <v>5.83447892</v>
      </c>
      <c r="K23" s="18" t="s">
        <v>481</v>
      </c>
      <c r="L23" s="20" t="s">
        <v>481</v>
      </c>
      <c r="M23" s="18" t="s">
        <v>481</v>
      </c>
      <c r="N23" s="20" t="s">
        <v>481</v>
      </c>
      <c r="O23" s="18" t="s">
        <v>481</v>
      </c>
      <c r="P23" s="20" t="s">
        <v>481</v>
      </c>
      <c r="Q23" s="18" t="s">
        <v>481</v>
      </c>
      <c r="R23" s="20" t="s">
        <v>481</v>
      </c>
      <c r="S23" s="18" t="n">
        <v>426.08148654</v>
      </c>
      <c r="T23" s="20" t="n">
        <v>10.59927748</v>
      </c>
    </row>
    <row r="24" spans="1:20">
      <c r="A24" s="15" t="s">
        <v>499</v>
      </c>
      <c r="B24" s="17" t="n">
        <v>6647</v>
      </c>
      <c r="C24" s="18">
        <f>(0.0/B24*100)</f>
        <v/>
      </c>
      <c r="D24" s="19" t="n">
        <v>6647</v>
      </c>
      <c r="E24" s="18" t="n">
        <v>539.21979086</v>
      </c>
      <c r="F24" s="20" t="n">
        <v>2.85157814</v>
      </c>
      <c r="G24" s="18" t="n">
        <v>463.3097944</v>
      </c>
      <c r="H24" s="20" t="n">
        <v>24.55269062</v>
      </c>
      <c r="I24" s="18" t="n">
        <v>418.68129882</v>
      </c>
      <c r="J24" s="20" t="n">
        <v>59.71274391</v>
      </c>
      <c r="K24" s="18" t="s">
        <v>481</v>
      </c>
      <c r="L24" s="20" t="s">
        <v>481</v>
      </c>
      <c r="M24" s="18" t="s">
        <v>481</v>
      </c>
      <c r="N24" s="20" t="s">
        <v>481</v>
      </c>
      <c r="O24" s="18" t="s">
        <v>481</v>
      </c>
      <c r="P24" s="20" t="s">
        <v>481</v>
      </c>
      <c r="Q24" s="18" t="s">
        <v>481</v>
      </c>
      <c r="R24" s="20" t="s">
        <v>481</v>
      </c>
      <c r="S24" s="18" t="n">
        <v>496.76510376</v>
      </c>
      <c r="T24" s="20" t="n">
        <v>18.09959623</v>
      </c>
    </row>
    <row r="25" spans="1:20">
      <c r="A25" s="15" t="s">
        <v>500</v>
      </c>
      <c r="B25" s="17" t="n">
        <v>5581</v>
      </c>
      <c r="C25" s="18">
        <f>(0.0/B25*100)</f>
        <v/>
      </c>
      <c r="D25" s="19" t="n">
        <v>5581</v>
      </c>
      <c r="E25" s="18" t="n">
        <v>516.32715931</v>
      </c>
      <c r="F25" s="20" t="n">
        <v>3.14271733</v>
      </c>
      <c r="G25" s="18" t="s">
        <v>481</v>
      </c>
      <c r="H25" s="20" t="s">
        <v>481</v>
      </c>
      <c r="I25" s="18" t="n">
        <v>450.80025511</v>
      </c>
      <c r="J25" s="20" t="n">
        <v>45.23193867</v>
      </c>
      <c r="K25" s="18" t="s">
        <v>481</v>
      </c>
      <c r="L25" s="20" t="s">
        <v>481</v>
      </c>
      <c r="M25" s="18" t="s">
        <v>481</v>
      </c>
      <c r="N25" s="20" t="s">
        <v>481</v>
      </c>
      <c r="O25" s="18" t="s">
        <v>481</v>
      </c>
      <c r="P25" s="20" t="s">
        <v>481</v>
      </c>
      <c r="Q25" s="18" t="s">
        <v>481</v>
      </c>
      <c r="R25" s="20" t="s">
        <v>481</v>
      </c>
      <c r="S25" s="18" t="n">
        <v>457.6630289</v>
      </c>
      <c r="T25" s="20" t="n">
        <v>15.34795266</v>
      </c>
    </row>
    <row r="26" spans="1:20">
      <c r="A26" s="15" t="s">
        <v>501</v>
      </c>
      <c r="B26" s="17" t="n">
        <v>4869</v>
      </c>
      <c r="C26" s="18">
        <f>(0.0/B26*100)</f>
        <v/>
      </c>
      <c r="D26" s="19" t="n">
        <v>4869</v>
      </c>
      <c r="E26" s="18" t="n">
        <v>491.83977452</v>
      </c>
      <c r="F26" s="20" t="n">
        <v>1.60910914</v>
      </c>
      <c r="G26" s="18" t="n">
        <v>481.41357961</v>
      </c>
      <c r="H26" s="20" t="n">
        <v>6.98137258</v>
      </c>
      <c r="I26" s="18" t="n">
        <v>466.03260945</v>
      </c>
      <c r="J26" s="20" t="n">
        <v>16.7686546</v>
      </c>
      <c r="K26" s="18" t="s">
        <v>481</v>
      </c>
      <c r="L26" s="20" t="s">
        <v>481</v>
      </c>
      <c r="M26" s="18" t="s">
        <v>481</v>
      </c>
      <c r="N26" s="20" t="s">
        <v>481</v>
      </c>
      <c r="O26" s="18" t="s">
        <v>481</v>
      </c>
      <c r="P26" s="20" t="s">
        <v>481</v>
      </c>
      <c r="Q26" s="18" t="s">
        <v>481</v>
      </c>
      <c r="R26" s="20" t="s">
        <v>481</v>
      </c>
      <c r="S26" s="18" t="n">
        <v>431.70567125</v>
      </c>
      <c r="T26" s="20" t="n">
        <v>10.39865581</v>
      </c>
    </row>
    <row r="27" spans="1:20">
      <c r="A27" s="15" t="s">
        <v>502</v>
      </c>
      <c r="B27" s="17" t="n">
        <v>5299</v>
      </c>
      <c r="C27" s="18">
        <f>(0.0/B27*100)</f>
        <v/>
      </c>
      <c r="D27" s="19" t="n">
        <v>5299</v>
      </c>
      <c r="E27" s="18" t="n">
        <v>505.4436874</v>
      </c>
      <c r="F27" s="20" t="n">
        <v>1.60717304</v>
      </c>
      <c r="G27" s="18" t="n">
        <v>463.32540224</v>
      </c>
      <c r="H27" s="20" t="n">
        <v>2.54348176</v>
      </c>
      <c r="I27" s="18" t="n">
        <v>466.09460026</v>
      </c>
      <c r="J27" s="20" t="n">
        <v>2.959274</v>
      </c>
      <c r="K27" s="18" t="s">
        <v>481</v>
      </c>
      <c r="L27" s="20" t="s">
        <v>481</v>
      </c>
      <c r="M27" s="18" t="s">
        <v>481</v>
      </c>
      <c r="N27" s="20" t="s">
        <v>481</v>
      </c>
      <c r="O27" s="18" t="s">
        <v>481</v>
      </c>
      <c r="P27" s="20" t="s">
        <v>481</v>
      </c>
      <c r="Q27" s="18" t="s">
        <v>481</v>
      </c>
      <c r="R27" s="20" t="s">
        <v>481</v>
      </c>
      <c r="S27" s="18" t="n">
        <v>430.0851017</v>
      </c>
      <c r="T27" s="20" t="n">
        <v>8.58648547</v>
      </c>
    </row>
    <row r="28" spans="1:20">
      <c r="A28" s="15" t="s">
        <v>503</v>
      </c>
      <c r="B28" s="17" t="n">
        <v>7568</v>
      </c>
      <c r="C28" s="18">
        <f>(0.0/B28*100)</f>
        <v/>
      </c>
      <c r="D28" s="19" t="n">
        <v>7568</v>
      </c>
      <c r="E28" s="18" t="n">
        <v>417.55699095</v>
      </c>
      <c r="F28" s="20" t="n">
        <v>2.13494068</v>
      </c>
      <c r="G28" s="18" t="n">
        <v>360.76301969</v>
      </c>
      <c r="H28" s="20" t="n">
        <v>13.63987806</v>
      </c>
      <c r="I28" s="18" t="n">
        <v>330.92259787</v>
      </c>
      <c r="J28" s="20" t="n">
        <v>11.21636651</v>
      </c>
      <c r="K28" s="18" t="s">
        <v>481</v>
      </c>
      <c r="L28" s="20" t="s">
        <v>481</v>
      </c>
      <c r="M28" s="18" t="s">
        <v>481</v>
      </c>
      <c r="N28" s="20" t="s">
        <v>481</v>
      </c>
      <c r="O28" s="18" t="s">
        <v>481</v>
      </c>
      <c r="P28" s="20" t="s">
        <v>481</v>
      </c>
      <c r="Q28" s="18" t="s">
        <v>481</v>
      </c>
      <c r="R28" s="20" t="s">
        <v>481</v>
      </c>
      <c r="S28" s="18" t="n">
        <v>376.63691319</v>
      </c>
      <c r="T28" s="20" t="n">
        <v>7.78039111</v>
      </c>
    </row>
    <row r="29" spans="1:20">
      <c r="A29" s="15" t="s">
        <v>504</v>
      </c>
      <c r="B29" s="17" t="n">
        <v>5385</v>
      </c>
      <c r="C29" s="18">
        <f>(0.0/B29*100)</f>
        <v/>
      </c>
      <c r="D29" s="19" t="n">
        <v>5385</v>
      </c>
      <c r="E29" s="18" t="n">
        <v>516.9360107700001</v>
      </c>
      <c r="F29" s="20" t="n">
        <v>2.35280607</v>
      </c>
      <c r="G29" s="18" t="n">
        <v>462.24739452</v>
      </c>
      <c r="H29" s="20" t="n">
        <v>8.19861843</v>
      </c>
      <c r="I29" s="18" t="n">
        <v>437.81366231</v>
      </c>
      <c r="J29" s="20" t="n">
        <v>12.2424896</v>
      </c>
      <c r="K29" s="18" t="s">
        <v>481</v>
      </c>
      <c r="L29" s="20" t="s">
        <v>481</v>
      </c>
      <c r="M29" s="18" t="s">
        <v>481</v>
      </c>
      <c r="N29" s="20" t="s">
        <v>481</v>
      </c>
      <c r="O29" s="18" t="s">
        <v>481</v>
      </c>
      <c r="P29" s="20" t="s">
        <v>481</v>
      </c>
      <c r="Q29" s="18" t="s">
        <v>481</v>
      </c>
      <c r="R29" s="20" t="s">
        <v>481</v>
      </c>
      <c r="S29" s="18" t="n">
        <v>449.440836</v>
      </c>
      <c r="T29" s="20" t="n">
        <v>10.13115146</v>
      </c>
    </row>
    <row r="30" spans="1:20">
      <c r="A30" s="15" t="s">
        <v>505</v>
      </c>
      <c r="B30" s="17" t="n">
        <v>4520</v>
      </c>
      <c r="C30" s="18">
        <f>(0.0/B30*100)</f>
        <v/>
      </c>
      <c r="D30" s="19" t="n">
        <v>4520</v>
      </c>
      <c r="E30" s="18" t="n">
        <v>518.5033032600001</v>
      </c>
      <c r="F30" s="20" t="n">
        <v>2.53051802</v>
      </c>
      <c r="G30" s="18" t="n">
        <v>507.26679808</v>
      </c>
      <c r="H30" s="20" t="n">
        <v>6.57601666</v>
      </c>
      <c r="I30" s="18" t="n">
        <v>516.75418834</v>
      </c>
      <c r="J30" s="20" t="n">
        <v>5.17849114</v>
      </c>
      <c r="K30" s="18" t="s">
        <v>481</v>
      </c>
      <c r="L30" s="20" t="s">
        <v>481</v>
      </c>
      <c r="M30" s="18" t="s">
        <v>481</v>
      </c>
      <c r="N30" s="20" t="s">
        <v>481</v>
      </c>
      <c r="O30" s="18" t="s">
        <v>481</v>
      </c>
      <c r="P30" s="20" t="s">
        <v>481</v>
      </c>
      <c r="Q30" s="18" t="s">
        <v>481</v>
      </c>
      <c r="R30" s="20" t="s">
        <v>481</v>
      </c>
      <c r="S30" s="18" t="n">
        <v>456.53805741</v>
      </c>
      <c r="T30" s="20" t="n">
        <v>6.63129158</v>
      </c>
    </row>
    <row r="31" spans="1:20">
      <c r="A31" s="15" t="s">
        <v>506</v>
      </c>
      <c r="B31" s="17" t="n">
        <v>5456</v>
      </c>
      <c r="C31" s="18">
        <f>(0.0/B31*100)</f>
        <v/>
      </c>
      <c r="D31" s="19" t="n">
        <v>5456</v>
      </c>
      <c r="E31" s="18" t="n">
        <v>507.02756175</v>
      </c>
      <c r="F31" s="20" t="n">
        <v>2.2712443</v>
      </c>
      <c r="G31" s="18" t="n">
        <v>463.53574147</v>
      </c>
      <c r="H31" s="20" t="n">
        <v>5.64284062</v>
      </c>
      <c r="I31" s="18" t="n">
        <v>446.13062965</v>
      </c>
      <c r="J31" s="20" t="n">
        <v>6.41124012</v>
      </c>
      <c r="K31" s="18" t="s">
        <v>481</v>
      </c>
      <c r="L31" s="20" t="s">
        <v>481</v>
      </c>
      <c r="M31" s="18" t="s">
        <v>481</v>
      </c>
      <c r="N31" s="20" t="s">
        <v>481</v>
      </c>
      <c r="O31" s="18" t="s">
        <v>481</v>
      </c>
      <c r="P31" s="20" t="s">
        <v>481</v>
      </c>
      <c r="Q31" s="18" t="s">
        <v>481</v>
      </c>
      <c r="R31" s="20" t="s">
        <v>481</v>
      </c>
      <c r="S31" s="18" t="n">
        <v>439.89955829</v>
      </c>
      <c r="T31" s="20" t="n">
        <v>8.92374575</v>
      </c>
    </row>
    <row r="32" spans="1:20">
      <c r="A32" s="15" t="s">
        <v>507</v>
      </c>
      <c r="B32" s="17" t="n">
        <v>4478</v>
      </c>
      <c r="C32" s="18">
        <f>(0.0/B32*100)</f>
        <v/>
      </c>
      <c r="D32" s="19" t="n">
        <v>4478</v>
      </c>
      <c r="E32" s="18" t="n">
        <v>502.60175747</v>
      </c>
      <c r="F32" s="20" t="n">
        <v>2.48610525</v>
      </c>
      <c r="G32" s="18" t="n">
        <v>492.31427661</v>
      </c>
      <c r="H32" s="20" t="n">
        <v>73.43047519</v>
      </c>
      <c r="I32" s="18" t="n">
        <v>556.25653529</v>
      </c>
      <c r="J32" s="20" t="n">
        <v>20.71482466</v>
      </c>
      <c r="K32" s="18" t="s">
        <v>481</v>
      </c>
      <c r="L32" s="20" t="s">
        <v>481</v>
      </c>
      <c r="M32" s="18" t="s">
        <v>481</v>
      </c>
      <c r="N32" s="20" t="s">
        <v>481</v>
      </c>
      <c r="O32" s="18" t="s">
        <v>481</v>
      </c>
      <c r="P32" s="20" t="s">
        <v>481</v>
      </c>
      <c r="Q32" s="18" t="s">
        <v>481</v>
      </c>
      <c r="R32" s="20" t="s">
        <v>481</v>
      </c>
      <c r="S32" s="18" t="n">
        <v>393.10308954</v>
      </c>
      <c r="T32" s="20" t="n">
        <v>13.36789163</v>
      </c>
    </row>
    <row r="33" spans="1:20">
      <c r="A33" s="15" t="s">
        <v>508</v>
      </c>
      <c r="B33" s="17" t="n">
        <v>7325</v>
      </c>
      <c r="C33" s="18">
        <f>(0.0/B33*100)</f>
        <v/>
      </c>
      <c r="D33" s="19" t="n">
        <v>7325</v>
      </c>
      <c r="E33" s="18" t="n">
        <v>503.25101255</v>
      </c>
      <c r="F33" s="20" t="n">
        <v>2.42820643</v>
      </c>
      <c r="G33" s="18" t="n">
        <v>503.22711665</v>
      </c>
      <c r="H33" s="20" t="n">
        <v>9.052351639999999</v>
      </c>
      <c r="I33" s="18" t="n">
        <v>474.85021941</v>
      </c>
      <c r="J33" s="20" t="n">
        <v>6.31099644</v>
      </c>
      <c r="K33" s="18" t="s">
        <v>481</v>
      </c>
      <c r="L33" s="20" t="s">
        <v>481</v>
      </c>
      <c r="M33" s="18" t="s">
        <v>481</v>
      </c>
      <c r="N33" s="20" t="s">
        <v>481</v>
      </c>
      <c r="O33" s="18" t="s">
        <v>481</v>
      </c>
      <c r="P33" s="20" t="s">
        <v>481</v>
      </c>
      <c r="Q33" s="18" t="s">
        <v>481</v>
      </c>
      <c r="R33" s="20" t="s">
        <v>481</v>
      </c>
      <c r="S33" s="18" t="n">
        <v>452.77139708</v>
      </c>
      <c r="T33" s="20" t="n">
        <v>10.42217443</v>
      </c>
    </row>
    <row r="34" spans="1:20">
      <c r="A34" s="15" t="s">
        <v>509</v>
      </c>
      <c r="B34" s="17" t="n">
        <v>6350</v>
      </c>
      <c r="C34" s="18">
        <f>(0.0/B34*100)</f>
        <v/>
      </c>
      <c r="D34" s="19" t="n">
        <v>6350</v>
      </c>
      <c r="E34" s="18" t="n">
        <v>465.29046348</v>
      </c>
      <c r="F34" s="20" t="n">
        <v>2.44061102</v>
      </c>
      <c r="G34" s="18" t="n">
        <v>400.41098823</v>
      </c>
      <c r="H34" s="20" t="n">
        <v>19.35924288</v>
      </c>
      <c r="I34" s="18" t="n">
        <v>389.02660823</v>
      </c>
      <c r="J34" s="20" t="n">
        <v>16.87577727</v>
      </c>
      <c r="K34" s="18" t="s">
        <v>481</v>
      </c>
      <c r="L34" s="20" t="s">
        <v>481</v>
      </c>
      <c r="M34" s="18" t="s">
        <v>481</v>
      </c>
      <c r="N34" s="20" t="s">
        <v>481</v>
      </c>
      <c r="O34" s="18" t="s">
        <v>481</v>
      </c>
      <c r="P34" s="20" t="s">
        <v>481</v>
      </c>
      <c r="Q34" s="18" t="s">
        <v>481</v>
      </c>
      <c r="R34" s="20" t="s">
        <v>481</v>
      </c>
      <c r="S34" s="18" t="n">
        <v>351.85639593</v>
      </c>
      <c r="T34" s="20" t="n">
        <v>10.50830828</v>
      </c>
    </row>
    <row r="35" spans="1:20">
      <c r="A35" s="15" t="s">
        <v>510</v>
      </c>
      <c r="B35" s="17" t="n">
        <v>6406</v>
      </c>
      <c r="C35" s="18">
        <f>(0.0/B35*100)</f>
        <v/>
      </c>
      <c r="D35" s="19" t="n">
        <v>6406</v>
      </c>
      <c r="E35" s="18" t="n">
        <v>519.768236</v>
      </c>
      <c r="F35" s="20" t="n">
        <v>1.28308144</v>
      </c>
      <c r="G35" s="18" t="n">
        <v>464.28576989</v>
      </c>
      <c r="H35" s="20" t="n">
        <v>7.3068247</v>
      </c>
      <c r="I35" s="18" t="n">
        <v>427.1984499</v>
      </c>
      <c r="J35" s="20" t="n">
        <v>9.93358903</v>
      </c>
      <c r="K35" s="18" t="s">
        <v>481</v>
      </c>
      <c r="L35" s="20" t="s">
        <v>481</v>
      </c>
      <c r="M35" s="18" t="s">
        <v>481</v>
      </c>
      <c r="N35" s="20" t="s">
        <v>481</v>
      </c>
      <c r="O35" s="18" t="s">
        <v>481</v>
      </c>
      <c r="P35" s="20" t="s">
        <v>481</v>
      </c>
      <c r="Q35" s="18" t="s">
        <v>481</v>
      </c>
      <c r="R35" s="20" t="s">
        <v>481</v>
      </c>
      <c r="S35" s="18" t="n">
        <v>425.92273675</v>
      </c>
      <c r="T35" s="20" t="n">
        <v>10.46322505</v>
      </c>
    </row>
    <row r="36" spans="1:20">
      <c r="A36" s="15" t="s">
        <v>511</v>
      </c>
      <c r="B36" s="17" t="n">
        <v>6736</v>
      </c>
      <c r="C36" s="18">
        <f>(0.0/B36*100)</f>
        <v/>
      </c>
      <c r="D36" s="19" t="n">
        <v>6736</v>
      </c>
      <c r="E36" s="18" t="n">
        <v>499.02631953</v>
      </c>
      <c r="F36" s="20" t="n">
        <v>1.96498641</v>
      </c>
      <c r="G36" s="18" t="n">
        <v>470.68574607</v>
      </c>
      <c r="H36" s="20" t="n">
        <v>9.746871929999999</v>
      </c>
      <c r="I36" s="18" t="n">
        <v>453.83761491</v>
      </c>
      <c r="J36" s="20" t="n">
        <v>4.60478786</v>
      </c>
      <c r="K36" s="18" t="s">
        <v>481</v>
      </c>
      <c r="L36" s="20" t="s">
        <v>481</v>
      </c>
      <c r="M36" s="18" t="s">
        <v>481</v>
      </c>
      <c r="N36" s="20" t="s">
        <v>481</v>
      </c>
      <c r="O36" s="18" t="s">
        <v>481</v>
      </c>
      <c r="P36" s="20" t="s">
        <v>481</v>
      </c>
      <c r="Q36" s="18" t="s">
        <v>481</v>
      </c>
      <c r="R36" s="20" t="s">
        <v>481</v>
      </c>
      <c r="S36" s="18" t="n">
        <v>431.11722086</v>
      </c>
      <c r="T36" s="20" t="n">
        <v>8.60980531</v>
      </c>
    </row>
    <row r="37" spans="1:20">
      <c r="A37" s="15" t="s">
        <v>512</v>
      </c>
      <c r="B37" s="17" t="n">
        <v>5458</v>
      </c>
      <c r="C37" s="18">
        <f>(0.0/B37*100)</f>
        <v/>
      </c>
      <c r="D37" s="19" t="n">
        <v>5458</v>
      </c>
      <c r="E37" s="18" t="n">
        <v>507.65388028</v>
      </c>
      <c r="F37" s="20" t="n">
        <v>3.21409099</v>
      </c>
      <c r="G37" s="18" t="n">
        <v>453.99024759</v>
      </c>
      <c r="H37" s="20" t="n">
        <v>8.090154310000001</v>
      </c>
      <c r="I37" s="18" t="n">
        <v>417.37412566</v>
      </c>
      <c r="J37" s="20" t="n">
        <v>9.45138343</v>
      </c>
      <c r="K37" s="18" t="s">
        <v>481</v>
      </c>
      <c r="L37" s="20" t="s">
        <v>481</v>
      </c>
      <c r="M37" s="18" t="s">
        <v>481</v>
      </c>
      <c r="N37" s="20" t="s">
        <v>481</v>
      </c>
      <c r="O37" s="18" t="s">
        <v>481</v>
      </c>
      <c r="P37" s="20" t="s">
        <v>481</v>
      </c>
      <c r="Q37" s="18" t="s">
        <v>481</v>
      </c>
      <c r="R37" s="20" t="s">
        <v>481</v>
      </c>
      <c r="S37" s="18" t="n">
        <v>429.95475523</v>
      </c>
      <c r="T37" s="20" t="n">
        <v>9.645471450000001</v>
      </c>
    </row>
    <row r="38" spans="1:20">
      <c r="A38" s="15" t="s">
        <v>513</v>
      </c>
      <c r="B38" s="17" t="n">
        <v>5860</v>
      </c>
      <c r="C38" s="18">
        <f>(0.0/B38*100)</f>
        <v/>
      </c>
      <c r="D38" s="19" t="n">
        <v>5860</v>
      </c>
      <c r="E38" s="18" t="n">
        <v>526.9375400599999</v>
      </c>
      <c r="F38" s="20" t="n">
        <v>2.59422813</v>
      </c>
      <c r="G38" s="18" t="n">
        <v>462.39799671</v>
      </c>
      <c r="H38" s="20" t="n">
        <v>4.60284491</v>
      </c>
      <c r="I38" s="18" t="n">
        <v>466.68929731</v>
      </c>
      <c r="J38" s="20" t="n">
        <v>6.00091683</v>
      </c>
      <c r="K38" s="18" t="s">
        <v>481</v>
      </c>
      <c r="L38" s="20" t="s">
        <v>481</v>
      </c>
      <c r="M38" s="18" t="s">
        <v>481</v>
      </c>
      <c r="N38" s="20" t="s">
        <v>481</v>
      </c>
      <c r="O38" s="18" t="s">
        <v>481</v>
      </c>
      <c r="P38" s="20" t="s">
        <v>481</v>
      </c>
      <c r="Q38" s="18" t="s">
        <v>481</v>
      </c>
      <c r="R38" s="20" t="s">
        <v>481</v>
      </c>
      <c r="S38" s="18" t="n">
        <v>428.38299214</v>
      </c>
      <c r="T38" s="20" t="n">
        <v>12.36184218</v>
      </c>
    </row>
    <row r="39" spans="1:20">
      <c r="A39" s="15" t="s">
        <v>514</v>
      </c>
      <c r="B39" s="17" t="n">
        <v>5895</v>
      </c>
      <c r="C39" s="18">
        <f>(0.0/B39*100)</f>
        <v/>
      </c>
      <c r="D39" s="19" t="n">
        <v>5895</v>
      </c>
      <c r="E39" s="18" t="n">
        <v>427.10880448</v>
      </c>
      <c r="F39" s="20" t="n">
        <v>3.90935909</v>
      </c>
      <c r="G39" s="18" t="n">
        <v>435.69356566</v>
      </c>
      <c r="H39" s="20" t="n">
        <v>17.77189228</v>
      </c>
      <c r="I39" s="18" t="n">
        <v>376.4573831</v>
      </c>
      <c r="J39" s="20" t="n">
        <v>21.71492583</v>
      </c>
      <c r="K39" s="18" t="s">
        <v>481</v>
      </c>
      <c r="L39" s="20" t="s">
        <v>481</v>
      </c>
      <c r="M39" s="18" t="s">
        <v>481</v>
      </c>
      <c r="N39" s="20" t="s">
        <v>481</v>
      </c>
      <c r="O39" s="18" t="s">
        <v>481</v>
      </c>
      <c r="P39" s="20" t="s">
        <v>481</v>
      </c>
      <c r="Q39" s="18" t="s">
        <v>481</v>
      </c>
      <c r="R39" s="20" t="s">
        <v>481</v>
      </c>
      <c r="S39" s="18" t="n">
        <v>364.32631888</v>
      </c>
      <c r="T39" s="20" t="n">
        <v>7.56043853</v>
      </c>
    </row>
    <row r="40" spans="1:20">
      <c r="A40" s="15" t="s">
        <v>515</v>
      </c>
      <c r="B40" s="17" t="n">
        <v>14157</v>
      </c>
      <c r="C40" s="18">
        <f>(0.0/B40*100)</f>
        <v/>
      </c>
      <c r="D40" s="19" t="n">
        <v>14157</v>
      </c>
      <c r="E40" s="18" t="n">
        <v>516.10701808</v>
      </c>
      <c r="F40" s="20" t="n">
        <v>2.44580378</v>
      </c>
      <c r="G40" s="18" t="n">
        <v>502.52709598</v>
      </c>
      <c r="H40" s="20" t="n">
        <v>6.26412601</v>
      </c>
      <c r="I40" s="18" t="n">
        <v>484.51038047</v>
      </c>
      <c r="J40" s="20" t="n">
        <v>7.69125905</v>
      </c>
      <c r="K40" s="18" t="s">
        <v>481</v>
      </c>
      <c r="L40" s="20" t="s">
        <v>481</v>
      </c>
      <c r="M40" s="18" t="s">
        <v>481</v>
      </c>
      <c r="N40" s="20" t="s">
        <v>481</v>
      </c>
      <c r="O40" s="18" t="s">
        <v>481</v>
      </c>
      <c r="P40" s="20" t="s">
        <v>481</v>
      </c>
      <c r="Q40" s="18" t="s">
        <v>481</v>
      </c>
      <c r="R40" s="20" t="s">
        <v>481</v>
      </c>
      <c r="S40" s="18" t="n">
        <v>458.75075801</v>
      </c>
      <c r="T40" s="20" t="n">
        <v>7.61997339</v>
      </c>
    </row>
    <row r="41" spans="1:20">
      <c r="A41" s="15" t="s">
        <v>516</v>
      </c>
      <c r="B41" s="17" t="n">
        <v>5712</v>
      </c>
      <c r="C41" s="18">
        <f>(0.0/B41*100)</f>
        <v/>
      </c>
      <c r="D41" s="19" t="n">
        <v>5712</v>
      </c>
      <c r="E41" s="18" t="n">
        <v>506.09105721</v>
      </c>
      <c r="F41" s="20" t="n">
        <v>3.34656068</v>
      </c>
      <c r="G41" s="18" t="n">
        <v>482.24191048</v>
      </c>
      <c r="H41" s="20" t="n">
        <v>5.95523464</v>
      </c>
      <c r="I41" s="18" t="n">
        <v>455.82099318</v>
      </c>
      <c r="J41" s="20" t="n">
        <v>5.68873185</v>
      </c>
      <c r="K41" s="18" t="s">
        <v>481</v>
      </c>
      <c r="L41" s="20" t="s">
        <v>481</v>
      </c>
      <c r="M41" s="18" t="s">
        <v>481</v>
      </c>
      <c r="N41" s="20" t="s">
        <v>481</v>
      </c>
      <c r="O41" s="18" t="s">
        <v>481</v>
      </c>
      <c r="P41" s="20" t="s">
        <v>481</v>
      </c>
      <c r="Q41" s="18" t="s">
        <v>481</v>
      </c>
      <c r="R41" s="20" t="s">
        <v>481</v>
      </c>
      <c r="S41" s="18" t="n">
        <v>441.74261372</v>
      </c>
      <c r="T41" s="20" t="n">
        <v>6.03679562</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n">
        <v>376.9258345</v>
      </c>
      <c r="F45" s="20" t="n">
        <v>2.65391915</v>
      </c>
      <c r="G45" s="18" t="n">
        <v>334.64019357</v>
      </c>
      <c r="H45" s="20" t="n">
        <v>16.40279408</v>
      </c>
      <c r="I45" s="18" t="s">
        <v>481</v>
      </c>
      <c r="J45" s="20" t="s">
        <v>481</v>
      </c>
      <c r="K45" s="18" t="s">
        <v>481</v>
      </c>
      <c r="L45" s="20" t="s">
        <v>481</v>
      </c>
      <c r="M45" s="18" t="s">
        <v>481</v>
      </c>
      <c r="N45" s="20" t="s">
        <v>481</v>
      </c>
      <c r="O45" s="18" t="s">
        <v>481</v>
      </c>
      <c r="P45" s="20" t="s">
        <v>481</v>
      </c>
      <c r="Q45" s="18" t="s">
        <v>481</v>
      </c>
      <c r="R45" s="20" t="s">
        <v>481</v>
      </c>
      <c r="S45" s="18" t="n">
        <v>354.66101343</v>
      </c>
      <c r="T45" s="20" t="n">
        <v>6.52723416</v>
      </c>
    </row>
    <row r="46" spans="1:20">
      <c r="A46" s="15" t="s">
        <v>521</v>
      </c>
      <c r="B46" s="17" t="n">
        <v>23141</v>
      </c>
      <c r="C46" s="18">
        <f>(0.0/B46*100)</f>
        <v/>
      </c>
      <c r="D46" s="19" t="n">
        <v>23141</v>
      </c>
      <c r="E46" s="18" t="n">
        <v>404.04314225</v>
      </c>
      <c r="F46" s="20" t="n">
        <v>2.30816493</v>
      </c>
      <c r="G46" s="18" t="n">
        <v>335.08167901</v>
      </c>
      <c r="H46" s="20" t="n">
        <v>10.28228562</v>
      </c>
      <c r="I46" s="18" t="n">
        <v>342.38250251</v>
      </c>
      <c r="J46" s="20" t="n">
        <v>20.76001381</v>
      </c>
      <c r="K46" s="18" t="s">
        <v>481</v>
      </c>
      <c r="L46" s="20" t="s">
        <v>481</v>
      </c>
      <c r="M46" s="18" t="s">
        <v>481</v>
      </c>
      <c r="N46" s="20" t="s">
        <v>481</v>
      </c>
      <c r="O46" s="18" t="s">
        <v>481</v>
      </c>
      <c r="P46" s="20" t="s">
        <v>481</v>
      </c>
      <c r="Q46" s="18" t="s">
        <v>481</v>
      </c>
      <c r="R46" s="20" t="s">
        <v>481</v>
      </c>
      <c r="S46" s="18" t="n">
        <v>370.40913201</v>
      </c>
      <c r="T46" s="20" t="n">
        <v>7.5264241</v>
      </c>
    </row>
    <row r="47" spans="1:20">
      <c r="A47" s="15" t="s">
        <v>522</v>
      </c>
      <c r="B47" s="17" t="n">
        <v>5928</v>
      </c>
      <c r="C47" s="18">
        <f>(0.0/B47*100)</f>
        <v/>
      </c>
      <c r="D47" s="19" t="n">
        <v>5928</v>
      </c>
      <c r="E47" s="18" t="n">
        <v>450.08349788</v>
      </c>
      <c r="F47" s="20" t="n">
        <v>4.17230231</v>
      </c>
      <c r="G47" s="18" t="n">
        <v>380.16558015</v>
      </c>
      <c r="H47" s="20" t="n">
        <v>18.45630382</v>
      </c>
      <c r="I47" s="18" t="n">
        <v>371.7131661</v>
      </c>
      <c r="J47" s="20" t="n">
        <v>22.12735552</v>
      </c>
      <c r="K47" s="18" t="s">
        <v>481</v>
      </c>
      <c r="L47" s="20" t="s">
        <v>481</v>
      </c>
      <c r="M47" s="18" t="s">
        <v>481</v>
      </c>
      <c r="N47" s="20" t="s">
        <v>481</v>
      </c>
      <c r="O47" s="18" t="s">
        <v>481</v>
      </c>
      <c r="P47" s="20" t="s">
        <v>481</v>
      </c>
      <c r="Q47" s="18" t="s">
        <v>481</v>
      </c>
      <c r="R47" s="20" t="s">
        <v>481</v>
      </c>
      <c r="S47" s="18" t="n">
        <v>361.13377633</v>
      </c>
      <c r="T47" s="20" t="n">
        <v>10.06770544</v>
      </c>
    </row>
    <row r="48" spans="1:20">
      <c r="A48" s="15" t="s">
        <v>523</v>
      </c>
      <c r="B48" s="17" t="n">
        <v>9841</v>
      </c>
      <c r="C48" s="18">
        <f>(0.0/B48*100)</f>
        <v/>
      </c>
      <c r="D48" s="19" t="n">
        <v>9841</v>
      </c>
      <c r="E48" s="18" t="n">
        <v>520.5950939099999</v>
      </c>
      <c r="F48" s="20" t="n">
        <v>4.56757665</v>
      </c>
      <c r="G48" s="18" t="n">
        <v>389.36244904</v>
      </c>
      <c r="H48" s="20" t="n">
        <v>35.33941973</v>
      </c>
      <c r="I48" s="18" t="n">
        <v>371.19635205</v>
      </c>
      <c r="J48" s="20" t="n">
        <v>23.38205474</v>
      </c>
      <c r="K48" s="18" t="s">
        <v>481</v>
      </c>
      <c r="L48" s="20" t="s">
        <v>481</v>
      </c>
      <c r="M48" s="18" t="s">
        <v>481</v>
      </c>
      <c r="N48" s="20" t="s">
        <v>481</v>
      </c>
      <c r="O48" s="18" t="s">
        <v>481</v>
      </c>
      <c r="P48" s="20" t="s">
        <v>481</v>
      </c>
      <c r="Q48" s="18" t="s">
        <v>481</v>
      </c>
      <c r="R48" s="20" t="s">
        <v>481</v>
      </c>
      <c r="S48" s="18" t="n">
        <v>422.77569352</v>
      </c>
      <c r="T48" s="20" t="n">
        <v>25.91128848</v>
      </c>
    </row>
    <row r="49" spans="1:20">
      <c r="A49" s="15" t="s">
        <v>524</v>
      </c>
      <c r="B49" s="17" t="n">
        <v>6349</v>
      </c>
      <c r="C49" s="18">
        <f>(0.0/B49*100)</f>
        <v/>
      </c>
      <c r="D49" s="19" t="n">
        <v>6349</v>
      </c>
      <c r="E49" s="18" t="n">
        <v>433.12951064</v>
      </c>
      <c r="F49" s="20" t="n">
        <v>2.88781993</v>
      </c>
      <c r="G49" s="18" t="n">
        <v>422.0969645</v>
      </c>
      <c r="H49" s="20" t="n">
        <v>7.06745395</v>
      </c>
      <c r="I49" s="18" t="n">
        <v>413.21521198</v>
      </c>
      <c r="J49" s="20" t="n">
        <v>9.130508900000001</v>
      </c>
      <c r="K49" s="18" t="s">
        <v>481</v>
      </c>
      <c r="L49" s="20" t="s">
        <v>481</v>
      </c>
      <c r="M49" s="18" t="s">
        <v>481</v>
      </c>
      <c r="N49" s="20" t="s">
        <v>481</v>
      </c>
      <c r="O49" s="18" t="s">
        <v>481</v>
      </c>
      <c r="P49" s="20" t="s">
        <v>481</v>
      </c>
      <c r="Q49" s="18" t="s">
        <v>481</v>
      </c>
      <c r="R49" s="20" t="s">
        <v>481</v>
      </c>
      <c r="S49" s="18" t="n">
        <v>418.49987387</v>
      </c>
      <c r="T49" s="20" t="n">
        <v>11.53069763</v>
      </c>
    </row>
    <row r="50" spans="1:20">
      <c r="A50" s="15" t="s">
        <v>525</v>
      </c>
      <c r="B50" s="17" t="n">
        <v>11795</v>
      </c>
      <c r="C50" s="18">
        <f>(0.0/B50*100)</f>
        <v/>
      </c>
      <c r="D50" s="19" t="n">
        <v>11795</v>
      </c>
      <c r="E50" s="18" t="n">
        <v>417.52386972</v>
      </c>
      <c r="F50" s="20" t="n">
        <v>2.25633858</v>
      </c>
      <c r="G50" s="18" t="n">
        <v>347.10330679</v>
      </c>
      <c r="H50" s="20" t="n">
        <v>16.58837231</v>
      </c>
      <c r="I50" s="18" t="n">
        <v>395.44743546</v>
      </c>
      <c r="J50" s="20" t="n">
        <v>25.53947093</v>
      </c>
      <c r="K50" s="18" t="s">
        <v>481</v>
      </c>
      <c r="L50" s="20" t="s">
        <v>481</v>
      </c>
      <c r="M50" s="18" t="s">
        <v>481</v>
      </c>
      <c r="N50" s="20" t="s">
        <v>481</v>
      </c>
      <c r="O50" s="18" t="s">
        <v>481</v>
      </c>
      <c r="P50" s="20" t="s">
        <v>481</v>
      </c>
      <c r="Q50" s="18" t="s">
        <v>481</v>
      </c>
      <c r="R50" s="20" t="s">
        <v>481</v>
      </c>
      <c r="S50" s="18" t="n">
        <v>379.12523654</v>
      </c>
      <c r="T50" s="20" t="n">
        <v>12.9336458</v>
      </c>
    </row>
    <row r="51" spans="1:20">
      <c r="A51" s="15" t="s">
        <v>526</v>
      </c>
      <c r="B51" s="17" t="n">
        <v>6866</v>
      </c>
      <c r="C51" s="18">
        <f>(0.0/B51*100)</f>
        <v/>
      </c>
      <c r="D51" s="19" t="n">
        <v>6866</v>
      </c>
      <c r="E51" s="18" t="n">
        <v>421.86184382</v>
      </c>
      <c r="F51" s="20" t="n">
        <v>2.10188159</v>
      </c>
      <c r="G51" s="18" t="n">
        <v>397.86123367</v>
      </c>
      <c r="H51" s="20" t="n">
        <v>4.53577523</v>
      </c>
      <c r="I51" s="18" t="n">
        <v>408.82920591</v>
      </c>
      <c r="J51" s="20" t="n">
        <v>9.640797259999999</v>
      </c>
      <c r="K51" s="18" t="s">
        <v>481</v>
      </c>
      <c r="L51" s="20" t="s">
        <v>481</v>
      </c>
      <c r="M51" s="18" t="s">
        <v>481</v>
      </c>
      <c r="N51" s="20" t="s">
        <v>481</v>
      </c>
      <c r="O51" s="18" t="s">
        <v>481</v>
      </c>
      <c r="P51" s="20" t="s">
        <v>481</v>
      </c>
      <c r="Q51" s="18" t="s">
        <v>481</v>
      </c>
      <c r="R51" s="20" t="s">
        <v>481</v>
      </c>
      <c r="S51" s="18" t="n">
        <v>406.35861981</v>
      </c>
      <c r="T51" s="20" t="n">
        <v>4.59807358</v>
      </c>
    </row>
    <row r="52" spans="1:20">
      <c r="A52" s="15" t="s">
        <v>527</v>
      </c>
      <c r="B52" s="17" t="n">
        <v>5809</v>
      </c>
      <c r="C52" s="18">
        <f>(0.0/B52*100)</f>
        <v/>
      </c>
      <c r="D52" s="19" t="n">
        <v>5809</v>
      </c>
      <c r="E52" s="18" t="n">
        <v>479.58109889</v>
      </c>
      <c r="F52" s="20" t="n">
        <v>2.41011218</v>
      </c>
      <c r="G52" s="18" t="n">
        <v>453.74050529</v>
      </c>
      <c r="H52" s="20" t="n">
        <v>5.03783355</v>
      </c>
      <c r="I52" s="18" t="n">
        <v>455.33860818</v>
      </c>
      <c r="J52" s="20" t="n">
        <v>10.17164635</v>
      </c>
      <c r="K52" s="18" t="s">
        <v>481</v>
      </c>
      <c r="L52" s="20" t="s">
        <v>481</v>
      </c>
      <c r="M52" s="18" t="s">
        <v>481</v>
      </c>
      <c r="N52" s="20" t="s">
        <v>481</v>
      </c>
      <c r="O52" s="18" t="s">
        <v>481</v>
      </c>
      <c r="P52" s="20" t="s">
        <v>481</v>
      </c>
      <c r="Q52" s="18" t="s">
        <v>481</v>
      </c>
      <c r="R52" s="20" t="s">
        <v>481</v>
      </c>
      <c r="S52" s="18" t="n">
        <v>433.33104627</v>
      </c>
      <c r="T52" s="20" t="n">
        <v>7.1272883</v>
      </c>
    </row>
    <row r="53" spans="1:20">
      <c r="A53" s="15" t="s">
        <v>528</v>
      </c>
      <c r="B53" s="17" t="n">
        <v>5571</v>
      </c>
      <c r="C53" s="18">
        <f>(0.0/B53*100)</f>
        <v/>
      </c>
      <c r="D53" s="19" t="n">
        <v>5571</v>
      </c>
      <c r="E53" s="18" t="n">
        <v>433.87628657</v>
      </c>
      <c r="F53" s="20" t="n">
        <v>1.40307904</v>
      </c>
      <c r="G53" s="18" t="n">
        <v>446.63862132</v>
      </c>
      <c r="H53" s="20" t="n">
        <v>8.80995778</v>
      </c>
      <c r="I53" s="18" t="n">
        <v>427.67956566</v>
      </c>
      <c r="J53" s="20" t="n">
        <v>5.17023026</v>
      </c>
      <c r="K53" s="18" t="s">
        <v>481</v>
      </c>
      <c r="L53" s="20" t="s">
        <v>481</v>
      </c>
      <c r="M53" s="18" t="s">
        <v>481</v>
      </c>
      <c r="N53" s="20" t="s">
        <v>481</v>
      </c>
      <c r="O53" s="18" t="s">
        <v>481</v>
      </c>
      <c r="P53" s="20" t="s">
        <v>481</v>
      </c>
      <c r="Q53" s="18" t="s">
        <v>481</v>
      </c>
      <c r="R53" s="20" t="s">
        <v>481</v>
      </c>
      <c r="S53" s="18" t="n">
        <v>397.17010561</v>
      </c>
      <c r="T53" s="20" t="n">
        <v>7.04862282</v>
      </c>
    </row>
    <row r="54" spans="1:20">
      <c r="A54" s="15" t="s">
        <v>529</v>
      </c>
      <c r="B54" s="17" t="n">
        <v>4740</v>
      </c>
      <c r="C54" s="18">
        <f>(0.0/B54*100)</f>
        <v/>
      </c>
      <c r="D54" s="19" t="n">
        <v>4740</v>
      </c>
      <c r="E54" s="18" t="n">
        <v>335.6476629</v>
      </c>
      <c r="F54" s="20" t="n">
        <v>2.69506801</v>
      </c>
      <c r="G54" s="18" t="n">
        <v>281.7091217</v>
      </c>
      <c r="H54" s="20" t="n">
        <v>10.13174559</v>
      </c>
      <c r="I54" s="18" t="n">
        <v>313.07885582</v>
      </c>
      <c r="J54" s="20" t="n">
        <v>19.19009325</v>
      </c>
      <c r="K54" s="18" t="s">
        <v>481</v>
      </c>
      <c r="L54" s="20" t="s">
        <v>481</v>
      </c>
      <c r="M54" s="18" t="s">
        <v>481</v>
      </c>
      <c r="N54" s="20" t="s">
        <v>481</v>
      </c>
      <c r="O54" s="18" t="s">
        <v>481</v>
      </c>
      <c r="P54" s="20" t="s">
        <v>481</v>
      </c>
      <c r="Q54" s="18" t="s">
        <v>481</v>
      </c>
      <c r="R54" s="20" t="s">
        <v>481</v>
      </c>
      <c r="S54" s="18" t="n">
        <v>292.87216009</v>
      </c>
      <c r="T54" s="20" t="n">
        <v>5.95068602</v>
      </c>
    </row>
    <row r="55" spans="1:20">
      <c r="A55" s="15" t="s">
        <v>530</v>
      </c>
      <c r="B55" s="17" t="n">
        <v>5316</v>
      </c>
      <c r="C55" s="18">
        <f>(0.0/B55*100)</f>
        <v/>
      </c>
      <c r="D55" s="19" t="n">
        <v>5316</v>
      </c>
      <c r="E55" s="18" t="n">
        <v>414.22964701</v>
      </c>
      <c r="F55" s="20" t="n">
        <v>2.39082082</v>
      </c>
      <c r="G55" s="18" t="n">
        <v>408.47392783</v>
      </c>
      <c r="H55" s="20" t="n">
        <v>11.75136793</v>
      </c>
      <c r="I55" s="18" t="n">
        <v>401.89905402</v>
      </c>
      <c r="J55" s="20" t="n">
        <v>25.21220432</v>
      </c>
      <c r="K55" s="18" t="s">
        <v>481</v>
      </c>
      <c r="L55" s="20" t="s">
        <v>481</v>
      </c>
      <c r="M55" s="18" t="s">
        <v>481</v>
      </c>
      <c r="N55" s="20" t="s">
        <v>481</v>
      </c>
      <c r="O55" s="18" t="s">
        <v>481</v>
      </c>
      <c r="P55" s="20" t="s">
        <v>481</v>
      </c>
      <c r="Q55" s="18" t="s">
        <v>481</v>
      </c>
      <c r="R55" s="20" t="s">
        <v>481</v>
      </c>
      <c r="S55" s="18" t="n">
        <v>355.58297083</v>
      </c>
      <c r="T55" s="20" t="n">
        <v>6.92065001</v>
      </c>
    </row>
    <row r="56" spans="1:20">
      <c r="A56" s="15" t="s">
        <v>531</v>
      </c>
      <c r="B56" s="17" t="n">
        <v>5359</v>
      </c>
      <c r="C56" s="18">
        <f>(0.0/B56*100)</f>
        <v/>
      </c>
      <c r="D56" s="19" t="n">
        <v>5359</v>
      </c>
      <c r="E56" s="18" t="n">
        <v>529.01484848</v>
      </c>
      <c r="F56" s="20" t="n">
        <v>2.6340193</v>
      </c>
      <c r="G56" s="18" t="n">
        <v>518.14934915</v>
      </c>
      <c r="H56" s="20" t="n">
        <v>4.78714266</v>
      </c>
      <c r="I56" s="18" t="n">
        <v>512.80389795</v>
      </c>
      <c r="J56" s="20" t="n">
        <v>4.29789612</v>
      </c>
      <c r="K56" s="18" t="s">
        <v>481</v>
      </c>
      <c r="L56" s="20" t="s">
        <v>481</v>
      </c>
      <c r="M56" s="18" t="s">
        <v>481</v>
      </c>
      <c r="N56" s="20" t="s">
        <v>481</v>
      </c>
      <c r="O56" s="18" t="s">
        <v>481</v>
      </c>
      <c r="P56" s="20" t="s">
        <v>481</v>
      </c>
      <c r="Q56" s="18" t="s">
        <v>481</v>
      </c>
      <c r="R56" s="20" t="s">
        <v>481</v>
      </c>
      <c r="S56" s="18" t="n">
        <v>494.36143621</v>
      </c>
      <c r="T56" s="20" t="n">
        <v>12.60089763</v>
      </c>
    </row>
    <row r="57" spans="1:20">
      <c r="A57" s="15" t="s">
        <v>532</v>
      </c>
      <c r="B57" s="17" t="n">
        <v>6513</v>
      </c>
      <c r="C57" s="18">
        <f>(0.0/B57*100)</f>
        <v/>
      </c>
      <c r="D57" s="19" t="n">
        <v>6513</v>
      </c>
      <c r="E57" s="18" t="n">
        <v>404.59817955</v>
      </c>
      <c r="F57" s="20" t="n">
        <v>2.56116418</v>
      </c>
      <c r="G57" s="18" t="n">
        <v>325.42813971</v>
      </c>
      <c r="H57" s="20" t="n">
        <v>35.48213707</v>
      </c>
      <c r="I57" s="18" t="n">
        <v>358.44410032</v>
      </c>
      <c r="J57" s="20" t="n">
        <v>25.13709327</v>
      </c>
      <c r="K57" s="18" t="s">
        <v>481</v>
      </c>
      <c r="L57" s="20" t="s">
        <v>481</v>
      </c>
      <c r="M57" s="18" t="s">
        <v>481</v>
      </c>
      <c r="N57" s="20" t="s">
        <v>481</v>
      </c>
      <c r="O57" s="18" t="s">
        <v>481</v>
      </c>
      <c r="P57" s="20" t="s">
        <v>481</v>
      </c>
      <c r="Q57" s="18" t="s">
        <v>481</v>
      </c>
      <c r="R57" s="20" t="s">
        <v>481</v>
      </c>
      <c r="S57" s="18" t="n">
        <v>343.2337042</v>
      </c>
      <c r="T57" s="20" t="n">
        <v>8.635811739999999</v>
      </c>
    </row>
    <row r="58" spans="1:20">
      <c r="A58" s="15" t="s">
        <v>533</v>
      </c>
      <c r="B58" s="17" t="n">
        <v>7267</v>
      </c>
      <c r="C58" s="18">
        <f>(0.0/B58*100)</f>
        <v/>
      </c>
      <c r="D58" s="19" t="n">
        <v>7267</v>
      </c>
      <c r="E58" s="18" t="n">
        <v>411.8885676</v>
      </c>
      <c r="F58" s="20" t="n">
        <v>2.6074376</v>
      </c>
      <c r="G58" s="18" t="n">
        <v>418.38753782</v>
      </c>
      <c r="H58" s="20" t="n">
        <v>5.34306233</v>
      </c>
      <c r="I58" s="18" t="n">
        <v>413.97920581</v>
      </c>
      <c r="J58" s="20" t="n">
        <v>6.37776571</v>
      </c>
      <c r="K58" s="18" t="s">
        <v>481</v>
      </c>
      <c r="L58" s="20" t="s">
        <v>481</v>
      </c>
      <c r="M58" s="18" t="s">
        <v>481</v>
      </c>
      <c r="N58" s="20" t="s">
        <v>481</v>
      </c>
      <c r="O58" s="18" t="s">
        <v>481</v>
      </c>
      <c r="P58" s="20" t="s">
        <v>481</v>
      </c>
      <c r="Q58" s="18" t="s">
        <v>481</v>
      </c>
      <c r="R58" s="20" t="s">
        <v>481</v>
      </c>
      <c r="S58" s="18" t="n">
        <v>338.44472992</v>
      </c>
      <c r="T58" s="20" t="n">
        <v>7.56983018</v>
      </c>
    </row>
    <row r="59" spans="1:20">
      <c r="A59" s="15" t="s">
        <v>534</v>
      </c>
      <c r="B59" s="17" t="n">
        <v>4826</v>
      </c>
      <c r="C59" s="18">
        <f>(0.0/B59*100)</f>
        <v/>
      </c>
      <c r="D59" s="19" t="n">
        <v>4826</v>
      </c>
      <c r="E59" s="18" t="n">
        <v>380.02751375</v>
      </c>
      <c r="F59" s="20" t="n">
        <v>1.64592001</v>
      </c>
      <c r="G59" s="18" t="n">
        <v>333.44366339</v>
      </c>
      <c r="H59" s="20" t="n">
        <v>12.05978091</v>
      </c>
      <c r="I59" s="18" t="n">
        <v>374.32652682</v>
      </c>
      <c r="J59" s="20" t="n">
        <v>12.03077347</v>
      </c>
      <c r="K59" s="18" t="s">
        <v>481</v>
      </c>
      <c r="L59" s="20" t="s">
        <v>481</v>
      </c>
      <c r="M59" s="18" t="s">
        <v>481</v>
      </c>
      <c r="N59" s="20" t="s">
        <v>481</v>
      </c>
      <c r="O59" s="18" t="s">
        <v>481</v>
      </c>
      <c r="P59" s="20" t="s">
        <v>481</v>
      </c>
      <c r="Q59" s="18" t="s">
        <v>481</v>
      </c>
      <c r="R59" s="20" t="s">
        <v>481</v>
      </c>
      <c r="S59" s="18" t="n">
        <v>334.00377998</v>
      </c>
      <c r="T59" s="20" t="n">
        <v>9.2478894</v>
      </c>
    </row>
    <row r="60" spans="1:20">
      <c r="A60" s="15" t="s">
        <v>535</v>
      </c>
      <c r="B60" s="17" t="n">
        <v>4546</v>
      </c>
      <c r="C60" s="18">
        <f>(0.0/B60*100)</f>
        <v/>
      </c>
      <c r="D60" s="19" t="n">
        <v>4546</v>
      </c>
      <c r="E60" s="18" t="n">
        <v>392.49758556</v>
      </c>
      <c r="F60" s="20" t="n">
        <v>3.60292456</v>
      </c>
      <c r="G60" s="18" t="n">
        <v>343.33662265</v>
      </c>
      <c r="H60" s="20" t="n">
        <v>10.80736106</v>
      </c>
      <c r="I60" s="18" t="n">
        <v>397.66479753</v>
      </c>
      <c r="J60" s="20" t="n">
        <v>14.09954074</v>
      </c>
      <c r="K60" s="18" t="s">
        <v>481</v>
      </c>
      <c r="L60" s="20" t="s">
        <v>481</v>
      </c>
      <c r="M60" s="18" t="s">
        <v>481</v>
      </c>
      <c r="N60" s="20" t="s">
        <v>481</v>
      </c>
      <c r="O60" s="18" t="s">
        <v>481</v>
      </c>
      <c r="P60" s="20" t="s">
        <v>481</v>
      </c>
      <c r="Q60" s="18" t="s">
        <v>481</v>
      </c>
      <c r="R60" s="20" t="s">
        <v>481</v>
      </c>
      <c r="S60" s="18" t="n">
        <v>340.16091369</v>
      </c>
      <c r="T60" s="20" t="n">
        <v>5.1611956</v>
      </c>
    </row>
    <row r="61" spans="1:20">
      <c r="A61" s="15" t="s">
        <v>536</v>
      </c>
      <c r="B61" s="17" t="n">
        <v>6525</v>
      </c>
      <c r="C61" s="18">
        <f>(0.0/B61*100)</f>
        <v/>
      </c>
      <c r="D61" s="19" t="n">
        <v>6525</v>
      </c>
      <c r="E61" s="18" t="n">
        <v>477.46728141</v>
      </c>
      <c r="F61" s="20" t="n">
        <v>2.59899402</v>
      </c>
      <c r="G61" s="18" t="n">
        <v>478.20037462</v>
      </c>
      <c r="H61" s="20" t="n">
        <v>8.477394309999999</v>
      </c>
      <c r="I61" s="18" t="n">
        <v>438.0100313</v>
      </c>
      <c r="J61" s="20" t="n">
        <v>22.76017455</v>
      </c>
      <c r="K61" s="18" t="s">
        <v>481</v>
      </c>
      <c r="L61" s="20" t="s">
        <v>481</v>
      </c>
      <c r="M61" s="18" t="s">
        <v>481</v>
      </c>
      <c r="N61" s="20" t="s">
        <v>481</v>
      </c>
      <c r="O61" s="18" t="s">
        <v>481</v>
      </c>
      <c r="P61" s="20" t="s">
        <v>481</v>
      </c>
      <c r="Q61" s="18" t="s">
        <v>481</v>
      </c>
      <c r="R61" s="20" t="s">
        <v>481</v>
      </c>
      <c r="S61" s="18" t="n">
        <v>430.63932113</v>
      </c>
      <c r="T61" s="20" t="n">
        <v>7.82940157</v>
      </c>
    </row>
    <row r="62" spans="1:20">
      <c r="A62" s="15" t="s">
        <v>537</v>
      </c>
      <c r="B62" s="17" t="n">
        <v>4476</v>
      </c>
      <c r="C62" s="18">
        <f>(0.0/B62*100)</f>
        <v/>
      </c>
      <c r="D62" s="19" t="n">
        <v>4476</v>
      </c>
      <c r="E62" s="18" t="n">
        <v>518.5926103100001</v>
      </c>
      <c r="F62" s="20" t="n">
        <v>1.88311</v>
      </c>
      <c r="G62" s="18" t="n">
        <v>535.53758167</v>
      </c>
      <c r="H62" s="20" t="n">
        <v>2.08123055</v>
      </c>
      <c r="I62" s="18" t="n">
        <v>535.09430751</v>
      </c>
      <c r="J62" s="20" t="n">
        <v>3.06071179</v>
      </c>
      <c r="K62" s="18" t="s">
        <v>481</v>
      </c>
      <c r="L62" s="20" t="s">
        <v>481</v>
      </c>
      <c r="M62" s="18" t="s">
        <v>481</v>
      </c>
      <c r="N62" s="20" t="s">
        <v>481</v>
      </c>
      <c r="O62" s="18" t="s">
        <v>481</v>
      </c>
      <c r="P62" s="20" t="s">
        <v>481</v>
      </c>
      <c r="Q62" s="18" t="s">
        <v>481</v>
      </c>
      <c r="R62" s="20" t="s">
        <v>481</v>
      </c>
      <c r="S62" s="18" t="n">
        <v>486.56073322</v>
      </c>
      <c r="T62" s="20" t="n">
        <v>11.71079715</v>
      </c>
    </row>
    <row r="63" spans="1:20">
      <c r="A63" s="15" t="s">
        <v>538</v>
      </c>
      <c r="B63" s="17" t="n">
        <v>5324</v>
      </c>
      <c r="C63" s="18">
        <f>(0.0/B63*100)</f>
        <v/>
      </c>
      <c r="D63" s="19" t="n">
        <v>5324</v>
      </c>
      <c r="E63" s="18" t="n">
        <v>387.19867579</v>
      </c>
      <c r="F63" s="20" t="n">
        <v>1.25902946</v>
      </c>
      <c r="G63" s="18" t="n">
        <v>375.26379793</v>
      </c>
      <c r="H63" s="20" t="n">
        <v>12.96208838</v>
      </c>
      <c r="I63" s="18" t="n">
        <v>335.22952026</v>
      </c>
      <c r="J63" s="20" t="n">
        <v>14.70405788</v>
      </c>
      <c r="K63" s="18" t="s">
        <v>481</v>
      </c>
      <c r="L63" s="20" t="s">
        <v>481</v>
      </c>
      <c r="M63" s="18" t="s">
        <v>481</v>
      </c>
      <c r="N63" s="20" t="s">
        <v>481</v>
      </c>
      <c r="O63" s="18" t="s">
        <v>481</v>
      </c>
      <c r="P63" s="20" t="s">
        <v>481</v>
      </c>
      <c r="Q63" s="18" t="s">
        <v>481</v>
      </c>
      <c r="R63" s="20" t="s">
        <v>481</v>
      </c>
      <c r="S63" s="18" t="n">
        <v>332.6361995</v>
      </c>
      <c r="T63" s="20" t="n">
        <v>5.24523453</v>
      </c>
    </row>
    <row r="64" spans="1:20">
      <c r="A64" s="15" t="s">
        <v>539</v>
      </c>
      <c r="B64" s="17" t="n">
        <v>3634</v>
      </c>
      <c r="C64" s="18">
        <f>(0.0/B64*100)</f>
        <v/>
      </c>
      <c r="D64" s="19" t="n">
        <v>3634</v>
      </c>
      <c r="E64" s="18" t="n">
        <v>467.66102181</v>
      </c>
      <c r="F64" s="20" t="n">
        <v>1.73964885</v>
      </c>
      <c r="G64" s="18" t="n">
        <v>471.75821509</v>
      </c>
      <c r="H64" s="20" t="n">
        <v>18.23360766</v>
      </c>
      <c r="I64" s="18" t="n">
        <v>514.00600809</v>
      </c>
      <c r="J64" s="20" t="n">
        <v>10.110667</v>
      </c>
      <c r="K64" s="18" t="s">
        <v>481</v>
      </c>
      <c r="L64" s="20" t="s">
        <v>481</v>
      </c>
      <c r="M64" s="18" t="s">
        <v>481</v>
      </c>
      <c r="N64" s="20" t="s">
        <v>481</v>
      </c>
      <c r="O64" s="18" t="s">
        <v>481</v>
      </c>
      <c r="P64" s="20" t="s">
        <v>481</v>
      </c>
      <c r="Q64" s="18" t="s">
        <v>481</v>
      </c>
      <c r="R64" s="20" t="s">
        <v>481</v>
      </c>
      <c r="S64" s="18" t="n">
        <v>360.43522124</v>
      </c>
      <c r="T64" s="20" t="n">
        <v>9.170883659999999</v>
      </c>
    </row>
    <row r="65" spans="1:20">
      <c r="A65" s="15" t="s">
        <v>540</v>
      </c>
      <c r="B65" s="17" t="n">
        <v>5325</v>
      </c>
      <c r="C65" s="18">
        <f>(0.0/B65*100)</f>
        <v/>
      </c>
      <c r="D65" s="19" t="n">
        <v>5325</v>
      </c>
      <c r="E65" s="18" t="n">
        <v>429.6731297</v>
      </c>
      <c r="F65" s="20" t="n">
        <v>2.04281564</v>
      </c>
      <c r="G65" s="18" t="n">
        <v>437.89501811</v>
      </c>
      <c r="H65" s="20" t="n">
        <v>13.2564546</v>
      </c>
      <c r="I65" s="18" t="n">
        <v>427.24951195</v>
      </c>
      <c r="J65" s="20" t="n">
        <v>22.54682327</v>
      </c>
      <c r="K65" s="18" t="s">
        <v>481</v>
      </c>
      <c r="L65" s="20" t="s">
        <v>481</v>
      </c>
      <c r="M65" s="18" t="s">
        <v>481</v>
      </c>
      <c r="N65" s="20" t="s">
        <v>481</v>
      </c>
      <c r="O65" s="18" t="s">
        <v>481</v>
      </c>
      <c r="P65" s="20" t="s">
        <v>481</v>
      </c>
      <c r="Q65" s="18" t="s">
        <v>481</v>
      </c>
      <c r="R65" s="20" t="s">
        <v>481</v>
      </c>
      <c r="S65" s="18" t="n">
        <v>398.86953892</v>
      </c>
      <c r="T65" s="20" t="n">
        <v>5.47278042</v>
      </c>
    </row>
    <row r="66" spans="1:20">
      <c r="A66" s="15" t="s">
        <v>541</v>
      </c>
      <c r="B66" s="17" t="n">
        <v>5665</v>
      </c>
      <c r="C66" s="18">
        <f>(0.0/B66*100)</f>
        <v/>
      </c>
      <c r="D66" s="19" t="n">
        <v>5665</v>
      </c>
      <c r="E66" s="18" t="n">
        <v>412.42628263</v>
      </c>
      <c r="F66" s="20" t="n">
        <v>1.02957261</v>
      </c>
      <c r="G66" s="18" t="n">
        <v>424.75998817</v>
      </c>
      <c r="H66" s="20" t="n">
        <v>6.72124443</v>
      </c>
      <c r="I66" s="18" t="n">
        <v>420.34777576</v>
      </c>
      <c r="J66" s="20" t="n">
        <v>9.18263994</v>
      </c>
      <c r="K66" s="18" t="s">
        <v>481</v>
      </c>
      <c r="L66" s="20" t="s">
        <v>481</v>
      </c>
      <c r="M66" s="18" t="s">
        <v>481</v>
      </c>
      <c r="N66" s="20" t="s">
        <v>481</v>
      </c>
      <c r="O66" s="18" t="s">
        <v>481</v>
      </c>
      <c r="P66" s="20" t="s">
        <v>481</v>
      </c>
      <c r="Q66" s="18" t="s">
        <v>481</v>
      </c>
      <c r="R66" s="20" t="s">
        <v>481</v>
      </c>
      <c r="S66" s="18" t="n">
        <v>371.54206686</v>
      </c>
      <c r="T66" s="20" t="n">
        <v>6.18363628</v>
      </c>
    </row>
    <row r="67" spans="1:20">
      <c r="A67" s="15" t="s">
        <v>542</v>
      </c>
      <c r="B67" s="17" t="n">
        <v>6971</v>
      </c>
      <c r="C67" s="18">
        <f>(0.0/B67*100)</f>
        <v/>
      </c>
      <c r="D67" s="19" t="n">
        <v>6971</v>
      </c>
      <c r="E67" s="18" t="n">
        <v>397.90663504</v>
      </c>
      <c r="F67" s="20" t="n">
        <v>2.32238573</v>
      </c>
      <c r="G67" s="18" t="n">
        <v>344.59886604</v>
      </c>
      <c r="H67" s="20" t="n">
        <v>20.52602532</v>
      </c>
      <c r="I67" s="18" t="n">
        <v>418.6079926</v>
      </c>
      <c r="J67" s="20" t="n">
        <v>36.60967298</v>
      </c>
      <c r="K67" s="18" t="s">
        <v>481</v>
      </c>
      <c r="L67" s="20" t="s">
        <v>481</v>
      </c>
      <c r="M67" s="18" t="s">
        <v>481</v>
      </c>
      <c r="N67" s="20" t="s">
        <v>481</v>
      </c>
      <c r="O67" s="18" t="s">
        <v>481</v>
      </c>
      <c r="P67" s="20" t="s">
        <v>481</v>
      </c>
      <c r="Q67" s="18" t="s">
        <v>481</v>
      </c>
      <c r="R67" s="20" t="s">
        <v>481</v>
      </c>
      <c r="S67" s="18" t="n">
        <v>330.1110872</v>
      </c>
      <c r="T67" s="20" t="n">
        <v>9.352852970000001</v>
      </c>
    </row>
    <row r="68" spans="1:20">
      <c r="A68" s="15" t="s">
        <v>543</v>
      </c>
      <c r="B68" s="17" t="n">
        <v>12083</v>
      </c>
      <c r="C68" s="18">
        <f>(0.0/B68*100)</f>
        <v/>
      </c>
      <c r="D68" s="19" t="n">
        <v>12083</v>
      </c>
      <c r="E68" s="18" t="n">
        <v>376.53989188</v>
      </c>
      <c r="F68" s="20" t="n">
        <v>1.35765606</v>
      </c>
      <c r="G68" s="18" t="n">
        <v>427.33709057</v>
      </c>
      <c r="H68" s="20" t="n">
        <v>2.52556995</v>
      </c>
      <c r="I68" s="18" t="n">
        <v>469.87398753</v>
      </c>
      <c r="J68" s="20" t="n">
        <v>1.55620276</v>
      </c>
      <c r="K68" s="18" t="s">
        <v>481</v>
      </c>
      <c r="L68" s="20" t="s">
        <v>481</v>
      </c>
      <c r="M68" s="18" t="s">
        <v>481</v>
      </c>
      <c r="N68" s="20" t="s">
        <v>481</v>
      </c>
      <c r="O68" s="18" t="s">
        <v>481</v>
      </c>
      <c r="P68" s="20" t="s">
        <v>481</v>
      </c>
      <c r="Q68" s="18" t="s">
        <v>481</v>
      </c>
      <c r="R68" s="20" t="s">
        <v>481</v>
      </c>
      <c r="S68" s="18" t="n">
        <v>349.4706784</v>
      </c>
      <c r="T68" s="20" t="n">
        <v>3.4282642</v>
      </c>
    </row>
    <row r="69" spans="1:20">
      <c r="A69" s="15" t="s">
        <v>544</v>
      </c>
      <c r="B69" s="17" t="n">
        <v>4876</v>
      </c>
      <c r="C69" s="18">
        <f>(0.0/B69*100)</f>
        <v/>
      </c>
      <c r="D69" s="19" t="n">
        <v>4876</v>
      </c>
      <c r="E69" s="18" t="n">
        <v>434.91745658</v>
      </c>
      <c r="F69" s="20" t="n">
        <v>3.22883727</v>
      </c>
      <c r="G69" s="18" t="n">
        <v>418.97114522</v>
      </c>
      <c r="H69" s="20" t="n">
        <v>32.76129542</v>
      </c>
      <c r="I69" s="18" t="n">
        <v>447.96720339</v>
      </c>
      <c r="J69" s="20" t="n">
        <v>50.6932902</v>
      </c>
      <c r="K69" s="18" t="s">
        <v>481</v>
      </c>
      <c r="L69" s="20" t="s">
        <v>481</v>
      </c>
      <c r="M69" s="18" t="s">
        <v>481</v>
      </c>
      <c r="N69" s="20" t="s">
        <v>481</v>
      </c>
      <c r="O69" s="18" t="s">
        <v>481</v>
      </c>
      <c r="P69" s="20" t="s">
        <v>481</v>
      </c>
      <c r="Q69" s="18" t="s">
        <v>481</v>
      </c>
      <c r="R69" s="20" t="s">
        <v>481</v>
      </c>
      <c r="S69" s="18" t="n">
        <v>434.04113056</v>
      </c>
      <c r="T69" s="20" t="n">
        <v>15.06360206</v>
      </c>
    </row>
    <row r="70" spans="1:20">
      <c r="A70" s="15" t="s">
        <v>545</v>
      </c>
      <c r="B70" s="17" t="n">
        <v>6036</v>
      </c>
      <c r="C70" s="18">
        <f>(0.0/B70*100)</f>
        <v/>
      </c>
      <c r="D70" s="19" t="n">
        <v>6036</v>
      </c>
      <c r="E70" s="18" t="n">
        <v>489.21019751</v>
      </c>
      <c r="F70" s="20" t="n">
        <v>3.0310248</v>
      </c>
      <c r="G70" s="18" t="n">
        <v>480.94332077</v>
      </c>
      <c r="H70" s="20" t="n">
        <v>7.37047969</v>
      </c>
      <c r="I70" s="18" t="n">
        <v>478.06510471</v>
      </c>
      <c r="J70" s="20" t="n">
        <v>9.86285513</v>
      </c>
      <c r="K70" s="18" t="s">
        <v>481</v>
      </c>
      <c r="L70" s="20" t="s">
        <v>481</v>
      </c>
      <c r="M70" s="18" t="s">
        <v>481</v>
      </c>
      <c r="N70" s="20" t="s">
        <v>481</v>
      </c>
      <c r="O70" s="18" t="s">
        <v>481</v>
      </c>
      <c r="P70" s="20" t="s">
        <v>481</v>
      </c>
      <c r="Q70" s="18" t="s">
        <v>481</v>
      </c>
      <c r="R70" s="20" t="s">
        <v>481</v>
      </c>
      <c r="S70" s="18" t="n">
        <v>450.10510101</v>
      </c>
      <c r="T70" s="20" t="n">
        <v>7.03217164</v>
      </c>
    </row>
    <row r="71" spans="1:20">
      <c r="A71" s="15" t="s">
        <v>546</v>
      </c>
      <c r="B71" s="17" t="n">
        <v>6115</v>
      </c>
      <c r="C71" s="18">
        <f>(0.0/B71*100)</f>
        <v/>
      </c>
      <c r="D71" s="19" t="n">
        <v>6115</v>
      </c>
      <c r="E71" s="18" t="n">
        <v>550.36871017</v>
      </c>
      <c r="F71" s="20" t="n">
        <v>1.40369637</v>
      </c>
      <c r="G71" s="18" t="n">
        <v>589.41672329</v>
      </c>
      <c r="H71" s="20" t="n">
        <v>5.55501306</v>
      </c>
      <c r="I71" s="18" t="n">
        <v>573.41402005</v>
      </c>
      <c r="J71" s="20" t="n">
        <v>4.68198723</v>
      </c>
      <c r="K71" s="18" t="s">
        <v>481</v>
      </c>
      <c r="L71" s="20" t="s">
        <v>481</v>
      </c>
      <c r="M71" s="18" t="s">
        <v>481</v>
      </c>
      <c r="N71" s="20" t="s">
        <v>481</v>
      </c>
      <c r="O71" s="18" t="s">
        <v>481</v>
      </c>
      <c r="P71" s="20" t="s">
        <v>481</v>
      </c>
      <c r="Q71" s="18" t="s">
        <v>481</v>
      </c>
      <c r="R71" s="20" t="s">
        <v>481</v>
      </c>
      <c r="S71" s="18" t="n">
        <v>517.51363431</v>
      </c>
      <c r="T71" s="20" t="n">
        <v>12.00156598</v>
      </c>
    </row>
    <row r="72" spans="1:20">
      <c r="A72" s="15" t="s">
        <v>547</v>
      </c>
      <c r="B72" s="17" t="n">
        <v>7708</v>
      </c>
      <c r="C72" s="18">
        <f>(0.0/B72*100)</f>
        <v/>
      </c>
      <c r="D72" s="19" t="n">
        <v>7708</v>
      </c>
      <c r="E72" s="18" t="n">
        <v>532.9560064</v>
      </c>
      <c r="F72" s="20" t="n">
        <v>2.71034115</v>
      </c>
      <c r="G72" s="18" t="n">
        <v>581.5980753699999</v>
      </c>
      <c r="H72" s="20" t="n">
        <v>25.59343397</v>
      </c>
      <c r="I72" s="18" t="n">
        <v>463.27579816</v>
      </c>
      <c r="J72" s="20" t="n">
        <v>21.00902987</v>
      </c>
      <c r="K72" s="18" t="s">
        <v>481</v>
      </c>
      <c r="L72" s="20" t="s">
        <v>481</v>
      </c>
      <c r="M72" s="18" t="s">
        <v>481</v>
      </c>
      <c r="N72" s="20" t="s">
        <v>481</v>
      </c>
      <c r="O72" s="18" t="s">
        <v>481</v>
      </c>
      <c r="P72" s="20" t="s">
        <v>481</v>
      </c>
      <c r="Q72" s="18" t="s">
        <v>481</v>
      </c>
      <c r="R72" s="20" t="s">
        <v>481</v>
      </c>
      <c r="S72" s="18" t="n">
        <v>468.56501009</v>
      </c>
      <c r="T72" s="20" t="n">
        <v>12.86147217</v>
      </c>
    </row>
    <row r="73" spans="1:20">
      <c r="A73" s="15" t="s">
        <v>548</v>
      </c>
      <c r="B73" s="17" t="n">
        <v>8249</v>
      </c>
      <c r="C73" s="18">
        <f>(0.0/B73*100)</f>
        <v/>
      </c>
      <c r="D73" s="19" t="n">
        <v>8249</v>
      </c>
      <c r="E73" s="18" t="n">
        <v>423.58440413</v>
      </c>
      <c r="F73" s="20" t="n">
        <v>2.80772347</v>
      </c>
      <c r="G73" s="18" t="n">
        <v>407.22801721</v>
      </c>
      <c r="H73" s="20" t="n">
        <v>17.0686327</v>
      </c>
      <c r="I73" s="18" t="n">
        <v>425.13065841</v>
      </c>
      <c r="J73" s="20" t="n">
        <v>26.61284692</v>
      </c>
      <c r="K73" s="18" t="s">
        <v>481</v>
      </c>
      <c r="L73" s="20" t="s">
        <v>481</v>
      </c>
      <c r="M73" s="18" t="s">
        <v>481</v>
      </c>
      <c r="N73" s="20" t="s">
        <v>481</v>
      </c>
      <c r="O73" s="18" t="s">
        <v>481</v>
      </c>
      <c r="P73" s="20" t="s">
        <v>481</v>
      </c>
      <c r="Q73" s="18" t="s">
        <v>481</v>
      </c>
      <c r="R73" s="20" t="s">
        <v>481</v>
      </c>
      <c r="S73" s="18" t="n">
        <v>377.12132552</v>
      </c>
      <c r="T73" s="20" t="n">
        <v>4.75688521</v>
      </c>
    </row>
    <row r="74" spans="1:20">
      <c r="A74" s="15" t="s">
        <v>549</v>
      </c>
      <c r="B74" s="17" t="n">
        <v>4692</v>
      </c>
      <c r="C74" s="18">
        <f>(0.0/B74*100)</f>
        <v/>
      </c>
      <c r="D74" s="19" t="n">
        <v>4692</v>
      </c>
      <c r="E74" s="18" t="n">
        <v>431.88720745</v>
      </c>
      <c r="F74" s="20" t="n">
        <v>1.52316181</v>
      </c>
      <c r="G74" s="18" t="n">
        <v>381.27643972</v>
      </c>
      <c r="H74" s="20" t="n">
        <v>12.36990275</v>
      </c>
      <c r="I74" s="18" t="n">
        <v>432.3821058</v>
      </c>
      <c r="J74" s="20" t="n">
        <v>17.41066858</v>
      </c>
      <c r="K74" s="18" t="s">
        <v>481</v>
      </c>
      <c r="L74" s="20" t="s">
        <v>481</v>
      </c>
      <c r="M74" s="18" t="s">
        <v>481</v>
      </c>
      <c r="N74" s="20" t="s">
        <v>481</v>
      </c>
      <c r="O74" s="18" t="s">
        <v>481</v>
      </c>
      <c r="P74" s="20" t="s">
        <v>481</v>
      </c>
      <c r="Q74" s="18" t="s">
        <v>481</v>
      </c>
      <c r="R74" s="20" t="s">
        <v>481</v>
      </c>
      <c r="S74" s="18" t="n">
        <v>369.0287692</v>
      </c>
      <c r="T74" s="20" t="n">
        <v>4.79812952</v>
      </c>
    </row>
    <row r="75" spans="1:20">
      <c r="A75" s="15" t="s">
        <v>550</v>
      </c>
      <c r="B75" s="17" t="n">
        <v>5375</v>
      </c>
      <c r="C75" s="18">
        <f>(0.0/B75*100)</f>
        <v/>
      </c>
      <c r="D75" s="19" t="n">
        <v>5375</v>
      </c>
      <c r="E75" s="18" t="n">
        <v>389.89068142</v>
      </c>
      <c r="F75" s="20" t="n">
        <v>2.06140654</v>
      </c>
      <c r="G75" s="18" t="n">
        <v>329.70395598</v>
      </c>
      <c r="H75" s="20" t="n">
        <v>10.25698788</v>
      </c>
      <c r="I75" s="18" t="n">
        <v>360.8224303</v>
      </c>
      <c r="J75" s="20" t="n">
        <v>19.56111916</v>
      </c>
      <c r="K75" s="18" t="s">
        <v>481</v>
      </c>
      <c r="L75" s="20" t="s">
        <v>481</v>
      </c>
      <c r="M75" s="18" t="s">
        <v>481</v>
      </c>
      <c r="N75" s="20" t="s">
        <v>481</v>
      </c>
      <c r="O75" s="18" t="s">
        <v>481</v>
      </c>
      <c r="P75" s="20" t="s">
        <v>481</v>
      </c>
      <c r="Q75" s="18" t="s">
        <v>481</v>
      </c>
      <c r="R75" s="20" t="s">
        <v>481</v>
      </c>
      <c r="S75" s="18" t="n">
        <v>354.50839231</v>
      </c>
      <c r="T75" s="20" t="n">
        <v>5.29100808</v>
      </c>
    </row>
    <row r="76" spans="1:20">
      <c r="A76" s="15" t="s">
        <v>551</v>
      </c>
      <c r="B76" s="17" t="n">
        <v>14167</v>
      </c>
      <c r="C76" s="18">
        <f>(0.0/B76*100)</f>
        <v/>
      </c>
      <c r="D76" s="19" t="n">
        <v>14167</v>
      </c>
      <c r="E76" s="18" t="n">
        <v>393.96013095</v>
      </c>
      <c r="F76" s="20" t="n">
        <v>2.48217315</v>
      </c>
      <c r="G76" s="18" t="n">
        <v>461.41650577</v>
      </c>
      <c r="H76" s="20" t="n">
        <v>3.14189792</v>
      </c>
      <c r="I76" s="18" t="n">
        <v>482.44304132</v>
      </c>
      <c r="J76" s="20" t="n">
        <v>3.52187681</v>
      </c>
      <c r="K76" s="18" t="s">
        <v>481</v>
      </c>
      <c r="L76" s="20" t="s">
        <v>481</v>
      </c>
      <c r="M76" s="18" t="s">
        <v>481</v>
      </c>
      <c r="N76" s="20" t="s">
        <v>481</v>
      </c>
      <c r="O76" s="18" t="s">
        <v>481</v>
      </c>
      <c r="P76" s="20" t="s">
        <v>481</v>
      </c>
      <c r="Q76" s="18" t="s">
        <v>481</v>
      </c>
      <c r="R76" s="20" t="s">
        <v>481</v>
      </c>
      <c r="S76" s="18" t="n">
        <v>379.90457369</v>
      </c>
      <c r="T76" s="20" t="n">
        <v>5.59887398</v>
      </c>
    </row>
    <row r="77" spans="1:20">
      <c r="A77" s="15" t="s">
        <v>552</v>
      </c>
      <c r="B77" s="17" t="n">
        <v>6062</v>
      </c>
      <c r="C77" s="18">
        <f>(0.0/B77*100)</f>
        <v/>
      </c>
      <c r="D77" s="19" t="n">
        <v>6062</v>
      </c>
      <c r="E77" s="18" t="n">
        <v>436.91014784</v>
      </c>
      <c r="F77" s="20" t="n">
        <v>2.16023706</v>
      </c>
      <c r="G77" s="18" t="n">
        <v>448.23698989</v>
      </c>
      <c r="H77" s="20" t="n">
        <v>30.93959956</v>
      </c>
      <c r="I77" s="18" t="n">
        <v>418.52288385</v>
      </c>
      <c r="J77" s="20" t="n">
        <v>28.68534426</v>
      </c>
      <c r="K77" s="18" t="s">
        <v>481</v>
      </c>
      <c r="L77" s="20" t="s">
        <v>481</v>
      </c>
      <c r="M77" s="18" t="s">
        <v>481</v>
      </c>
      <c r="N77" s="20" t="s">
        <v>481</v>
      </c>
      <c r="O77" s="18" t="s">
        <v>481</v>
      </c>
      <c r="P77" s="20" t="s">
        <v>481</v>
      </c>
      <c r="Q77" s="18" t="s">
        <v>481</v>
      </c>
      <c r="R77" s="20" t="s">
        <v>481</v>
      </c>
      <c r="S77" s="18" t="n">
        <v>406.1070688</v>
      </c>
      <c r="T77" s="20" t="n">
        <v>6.51700669</v>
      </c>
    </row>
    <row r="78" spans="1:20">
      <c r="A78" s="15" t="s">
        <v>553</v>
      </c>
      <c r="B78" s="17" t="n">
        <v>5826</v>
      </c>
      <c r="C78" s="18">
        <f>(0.0/B78*100)</f>
        <v/>
      </c>
      <c r="D78" s="19" t="n">
        <v>5826</v>
      </c>
      <c r="E78" s="18" t="n">
        <v>525.459303</v>
      </c>
      <c r="F78" s="20" t="n">
        <v>3.86634035</v>
      </c>
      <c r="G78" s="18" t="n">
        <v>512.53790732</v>
      </c>
      <c r="H78" s="20" t="n">
        <v>56.62049521</v>
      </c>
      <c r="I78" s="18" t="n">
        <v>475.7084</v>
      </c>
      <c r="J78" s="20" t="n">
        <v>31.82948182</v>
      </c>
      <c r="K78" s="18" t="s">
        <v>481</v>
      </c>
      <c r="L78" s="20" t="s">
        <v>481</v>
      </c>
      <c r="M78" s="18" t="s">
        <v>481</v>
      </c>
      <c r="N78" s="20" t="s">
        <v>481</v>
      </c>
      <c r="O78" s="18" t="s">
        <v>481</v>
      </c>
      <c r="P78" s="20" t="s">
        <v>481</v>
      </c>
      <c r="Q78" s="18" t="s">
        <v>481</v>
      </c>
      <c r="R78" s="20" t="s">
        <v>481</v>
      </c>
      <c r="S78" s="18" t="n">
        <v>440.87455727</v>
      </c>
      <c r="T78" s="20" t="n">
        <v>15.43238956</v>
      </c>
    </row>
    <row customHeight="1" ht="25" r="79" spans="1:20">
      <c r="A79" s="15" t="s">
        <v>554</v>
      </c>
      <c r="B79" s="17" t="n">
        <v>1657</v>
      </c>
      <c r="C79" s="18">
        <f>(0.0/B79*100)</f>
        <v/>
      </c>
      <c r="D79" s="19" t="n">
        <v>1657</v>
      </c>
      <c r="E79" s="18" t="n">
        <v>485.39785379</v>
      </c>
      <c r="F79" s="20" t="n">
        <v>6.30522209</v>
      </c>
      <c r="G79" s="18" t="n">
        <v>428.71235117</v>
      </c>
      <c r="H79" s="20" t="n">
        <v>7.10070933</v>
      </c>
      <c r="I79" s="18" t="n">
        <v>414.08295189</v>
      </c>
      <c r="J79" s="20" t="n">
        <v>11.78350284</v>
      </c>
      <c r="K79" s="18" t="s">
        <v>481</v>
      </c>
      <c r="L79" s="20" t="s">
        <v>481</v>
      </c>
      <c r="M79" s="18" t="s">
        <v>481</v>
      </c>
      <c r="N79" s="20" t="s">
        <v>481</v>
      </c>
      <c r="O79" s="18" t="s">
        <v>481</v>
      </c>
      <c r="P79" s="20" t="s">
        <v>481</v>
      </c>
      <c r="Q79" s="18" t="s">
        <v>481</v>
      </c>
      <c r="R79" s="20" t="s">
        <v>481</v>
      </c>
      <c r="S79" s="18" t="n">
        <v>485.28938659</v>
      </c>
      <c r="T79" s="20" t="n">
        <v>15.31568518</v>
      </c>
    </row>
    <row r="80" spans="1:20">
      <c r="A80" s="15" t="s">
        <v>555</v>
      </c>
      <c r="B80" s="17" t="n">
        <v>7841</v>
      </c>
      <c r="C80" s="18">
        <f>(0.0/B80*100)</f>
        <v/>
      </c>
      <c r="D80" s="19" t="n">
        <v>7841</v>
      </c>
      <c r="E80" s="18" t="n">
        <v>456.70846805</v>
      </c>
      <c r="F80" s="20" t="n">
        <v>3.86468004</v>
      </c>
      <c r="G80" s="18" t="n">
        <v>456.78365417</v>
      </c>
      <c r="H80" s="20" t="n">
        <v>5.40771661</v>
      </c>
      <c r="I80" s="18" t="n">
        <v>448.62642303</v>
      </c>
      <c r="J80" s="20" t="n">
        <v>8.447851529999999</v>
      </c>
      <c r="K80" s="18" t="s">
        <v>481</v>
      </c>
      <c r="L80" s="20" t="s">
        <v>481</v>
      </c>
      <c r="M80" s="18" t="s">
        <v>481</v>
      </c>
      <c r="N80" s="20" t="s">
        <v>481</v>
      </c>
      <c r="O80" s="18" t="s">
        <v>481</v>
      </c>
      <c r="P80" s="20" t="s">
        <v>481</v>
      </c>
      <c r="Q80" s="18" t="s">
        <v>481</v>
      </c>
      <c r="R80" s="20" t="s">
        <v>481</v>
      </c>
      <c r="S80" s="18" t="n">
        <v>477.25673157</v>
      </c>
      <c r="T80" s="20" t="n">
        <v>30.42597605</v>
      </c>
    </row>
    <row r="81" spans="1:20">
      <c r="A81" s="23" t="s">
        <v>556</v>
      </c>
      <c r="B81" s="17" t="n">
        <v>8861</v>
      </c>
      <c r="C81" s="18">
        <f>(0.0/B81*100)</f>
        <v/>
      </c>
      <c r="D81" s="19" t="n">
        <v>8861</v>
      </c>
      <c r="E81" s="18" t="n">
        <v>445.06549646</v>
      </c>
      <c r="F81" s="20" t="n">
        <v>2.98143495</v>
      </c>
      <c r="G81" s="18" t="n">
        <v>421.41407415</v>
      </c>
      <c r="H81" s="20" t="n">
        <v>13.47206104</v>
      </c>
      <c r="I81" s="18" t="n">
        <v>488.17492678</v>
      </c>
      <c r="J81" s="20" t="n">
        <v>34.16292567</v>
      </c>
      <c r="K81" s="18" t="s">
        <v>481</v>
      </c>
      <c r="L81" s="20" t="s">
        <v>481</v>
      </c>
      <c r="M81" s="18" t="s">
        <v>481</v>
      </c>
      <c r="N81" s="20" t="s">
        <v>481</v>
      </c>
      <c r="O81" s="18" t="s">
        <v>481</v>
      </c>
      <c r="P81" s="20" t="s">
        <v>481</v>
      </c>
      <c r="Q81" s="18" t="s">
        <v>481</v>
      </c>
      <c r="R81" s="20" t="s">
        <v>481</v>
      </c>
      <c r="S81" s="18" t="n">
        <v>387.68617306</v>
      </c>
      <c r="T81" s="20" t="n">
        <v>6.70816917</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24.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460</v>
      </c>
    </row>
    <row r="2" spans="1:28">
      <c r="A2" s="5" t="s">
        <v>948</v>
      </c>
    </row>
    <row customHeight="1" ht="30" r="4" spans="1:28">
      <c r="A4" s="6" t="n"/>
      <c r="B4" s="7" t="s">
        <v>462</v>
      </c>
      <c r="C4" s="7" t="s">
        <v>463</v>
      </c>
      <c r="D4" s="8" t="s">
        <v>462</v>
      </c>
      <c r="E4" s="9" t="s">
        <v>622</v>
      </c>
      <c r="F4" s="10" t="n"/>
      <c r="G4" s="9" t="s">
        <v>949</v>
      </c>
      <c r="H4" s="10" t="n"/>
      <c r="I4" s="9" t="s">
        <v>950</v>
      </c>
      <c r="J4" s="10" t="n"/>
      <c r="K4" s="9" t="s">
        <v>951</v>
      </c>
      <c r="L4" s="10" t="n"/>
      <c r="M4" s="9" t="s">
        <v>952</v>
      </c>
      <c r="N4" s="10" t="n"/>
      <c r="O4" s="9" t="s">
        <v>953</v>
      </c>
      <c r="P4" s="10" t="n"/>
      <c r="Q4" s="9" t="s">
        <v>954</v>
      </c>
      <c r="R4" s="10" t="n"/>
      <c r="S4" s="9" t="s">
        <v>584</v>
      </c>
      <c r="T4" s="10" t="n"/>
      <c r="U4" s="9" t="s">
        <v>585</v>
      </c>
      <c r="V4" s="10" t="n"/>
      <c r="W4" s="9" t="s">
        <v>472</v>
      </c>
      <c r="X4" s="10" t="n"/>
      <c r="Y4" s="9" t="s">
        <v>473</v>
      </c>
      <c r="Z4" s="10" t="n"/>
      <c r="AA4" s="9" t="s">
        <v>586</v>
      </c>
      <c r="AB4" s="10" t="n"/>
    </row>
    <row r="5" spans="1:2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row>
    <row r="6" spans="1:28">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480</v>
      </c>
      <c r="B7" s="17" t="n">
        <v>14530</v>
      </c>
      <c r="C7" s="18">
        <f>(343.0/B7*100)</f>
        <v/>
      </c>
      <c r="D7" s="19" t="n">
        <v>14187</v>
      </c>
      <c r="E7" s="18" t="n">
        <v>459.82798202</v>
      </c>
      <c r="F7" s="20" t="n">
        <v>15.55129322</v>
      </c>
      <c r="G7" s="18" t="n">
        <v>462.2316485</v>
      </c>
      <c r="H7" s="20" t="n">
        <v>6.16956464</v>
      </c>
      <c r="I7" s="18" t="n">
        <v>487.99920433</v>
      </c>
      <c r="J7" s="20" t="n">
        <v>3.08046786</v>
      </c>
      <c r="K7" s="18" t="n">
        <v>485.31782029</v>
      </c>
      <c r="L7" s="20" t="n">
        <v>8.36279613</v>
      </c>
      <c r="M7" s="18" t="n">
        <v>500.46172406</v>
      </c>
      <c r="N7" s="20" t="n">
        <v>2.02015312</v>
      </c>
      <c r="O7" s="18" t="n">
        <v>506.21355477</v>
      </c>
      <c r="P7" s="20" t="n">
        <v>3.38844729</v>
      </c>
      <c r="Q7" s="18" t="n">
        <v>541.5221815899999</v>
      </c>
      <c r="R7" s="20" t="n">
        <v>1.97598468</v>
      </c>
      <c r="S7" s="18" t="s">
        <v>481</v>
      </c>
      <c r="T7" s="20" t="s">
        <v>481</v>
      </c>
      <c r="U7" s="18" t="s">
        <v>481</v>
      </c>
      <c r="V7" s="20" t="s">
        <v>481</v>
      </c>
      <c r="W7" s="18" t="s">
        <v>481</v>
      </c>
      <c r="X7" s="20" t="s">
        <v>481</v>
      </c>
      <c r="Y7" s="18" t="s">
        <v>481</v>
      </c>
      <c r="Z7" s="20" t="s">
        <v>481</v>
      </c>
      <c r="AA7" s="18" t="n">
        <v>438.45016676</v>
      </c>
      <c r="AB7" s="20" t="n">
        <v>6.14004325</v>
      </c>
    </row>
    <row r="8" spans="1:28">
      <c r="A8" s="15" t="s">
        <v>483</v>
      </c>
      <c r="B8" s="17" t="n">
        <v>7007</v>
      </c>
      <c r="C8" s="18">
        <f>(20.0/B8*100)</f>
        <v/>
      </c>
      <c r="D8" s="19" t="n">
        <v>6987</v>
      </c>
      <c r="E8" s="18" t="n">
        <v>406.20547046</v>
      </c>
      <c r="F8" s="20" t="n">
        <v>9.95173615</v>
      </c>
      <c r="G8" s="18" t="n">
        <v>409.03391029</v>
      </c>
      <c r="H8" s="20" t="n">
        <v>10.94496688</v>
      </c>
      <c r="I8" s="18" t="n">
        <v>440.61519131</v>
      </c>
      <c r="J8" s="20" t="n">
        <v>6.4306818</v>
      </c>
      <c r="K8" s="18" t="n">
        <v>485.4850026</v>
      </c>
      <c r="L8" s="20" t="n">
        <v>2.60522952</v>
      </c>
      <c r="M8" s="18" t="n">
        <v>511.17271208</v>
      </c>
      <c r="N8" s="20" t="n">
        <v>3.31756414</v>
      </c>
      <c r="O8" s="18" t="n">
        <v>494.19360675</v>
      </c>
      <c r="P8" s="20" t="n">
        <v>4.79697871</v>
      </c>
      <c r="Q8" s="18" t="n">
        <v>535.51684583</v>
      </c>
      <c r="R8" s="20" t="n">
        <v>4.18157277</v>
      </c>
      <c r="S8" s="18" t="s">
        <v>481</v>
      </c>
      <c r="T8" s="20" t="s">
        <v>481</v>
      </c>
      <c r="U8" s="18" t="s">
        <v>481</v>
      </c>
      <c r="V8" s="20" t="s">
        <v>481</v>
      </c>
      <c r="W8" s="18" t="s">
        <v>481</v>
      </c>
      <c r="X8" s="20" t="s">
        <v>481</v>
      </c>
      <c r="Y8" s="18" t="s">
        <v>481</v>
      </c>
      <c r="Z8" s="20" t="s">
        <v>481</v>
      </c>
      <c r="AA8" s="18" t="n">
        <v>420.06493216</v>
      </c>
      <c r="AB8" s="20" t="n">
        <v>8.2111334</v>
      </c>
    </row>
    <row r="9" spans="1:28">
      <c r="A9" s="15" t="s">
        <v>484</v>
      </c>
      <c r="B9" s="17" t="n">
        <v>9651</v>
      </c>
      <c r="C9" s="18">
        <f>(76.0/B9*100)</f>
        <v/>
      </c>
      <c r="D9" s="19" t="n">
        <v>9575</v>
      </c>
      <c r="E9" s="18" t="n">
        <v>406.29827753</v>
      </c>
      <c r="F9" s="20" t="n">
        <v>9.120852210000001</v>
      </c>
      <c r="G9" s="18" t="n">
        <v>436.98769739</v>
      </c>
      <c r="H9" s="20" t="n">
        <v>8.033669679999999</v>
      </c>
      <c r="I9" s="18" t="n">
        <v>471.99054116</v>
      </c>
      <c r="J9" s="20" t="n">
        <v>5.05062567</v>
      </c>
      <c r="K9" s="18" t="n">
        <v>458.64090094</v>
      </c>
      <c r="L9" s="20" t="n">
        <v>4.34541595</v>
      </c>
      <c r="M9" s="18" t="n">
        <v>489.02534776</v>
      </c>
      <c r="N9" s="20" t="n">
        <v>2.8471863</v>
      </c>
      <c r="O9" s="18" t="n">
        <v>523.45377789</v>
      </c>
      <c r="P9" s="20" t="n">
        <v>2.73198898</v>
      </c>
      <c r="Q9" s="18" t="n">
        <v>530.4887920800001</v>
      </c>
      <c r="R9" s="20" t="n">
        <v>3.16512928</v>
      </c>
      <c r="S9" s="18" t="s">
        <v>481</v>
      </c>
      <c r="T9" s="20" t="s">
        <v>481</v>
      </c>
      <c r="U9" s="18" t="s">
        <v>481</v>
      </c>
      <c r="V9" s="20" t="s">
        <v>481</v>
      </c>
      <c r="W9" s="18" t="s">
        <v>481</v>
      </c>
      <c r="X9" s="20" t="s">
        <v>481</v>
      </c>
      <c r="Y9" s="18" t="s">
        <v>481</v>
      </c>
      <c r="Z9" s="20" t="s">
        <v>481</v>
      </c>
      <c r="AA9" s="18" t="n">
        <v>429.4286249</v>
      </c>
      <c r="AB9" s="20" t="n">
        <v>5.66499364</v>
      </c>
    </row>
    <row r="10" spans="1:28">
      <c r="A10" s="15" t="s">
        <v>485</v>
      </c>
      <c r="B10" s="17" t="n">
        <v>20058</v>
      </c>
      <c r="C10" s="18">
        <f>(521.0/B10*100)</f>
        <v/>
      </c>
      <c r="D10" s="19" t="n">
        <v>19537</v>
      </c>
      <c r="E10" s="18" t="n">
        <v>487.66630583</v>
      </c>
      <c r="F10" s="20" t="n">
        <v>14.05290254</v>
      </c>
      <c r="G10" s="18" t="n">
        <v>495.2779549</v>
      </c>
      <c r="H10" s="20" t="n">
        <v>18.84285148</v>
      </c>
      <c r="I10" s="18" t="n">
        <v>478.72604392</v>
      </c>
      <c r="J10" s="20" t="n">
        <v>6.00420692</v>
      </c>
      <c r="K10" s="18" t="s">
        <v>481</v>
      </c>
      <c r="L10" s="20" t="s">
        <v>481</v>
      </c>
      <c r="M10" s="18" t="n">
        <v>514.62745211</v>
      </c>
      <c r="N10" s="20" t="n">
        <v>2.37785837</v>
      </c>
      <c r="O10" s="18" t="n">
        <v>524.57497401</v>
      </c>
      <c r="P10" s="20" t="n">
        <v>2.34409007</v>
      </c>
      <c r="Q10" s="18" t="n">
        <v>545.22853772</v>
      </c>
      <c r="R10" s="20" t="n">
        <v>2.69094386</v>
      </c>
      <c r="S10" s="18" t="s">
        <v>481</v>
      </c>
      <c r="T10" s="20" t="s">
        <v>481</v>
      </c>
      <c r="U10" s="18" t="s">
        <v>481</v>
      </c>
      <c r="V10" s="20" t="s">
        <v>481</v>
      </c>
      <c r="W10" s="18" t="s">
        <v>481</v>
      </c>
      <c r="X10" s="20" t="s">
        <v>481</v>
      </c>
      <c r="Y10" s="18" t="s">
        <v>481</v>
      </c>
      <c r="Z10" s="20" t="s">
        <v>481</v>
      </c>
      <c r="AA10" s="18" t="n">
        <v>450.70165572</v>
      </c>
      <c r="AB10" s="20" t="n">
        <v>9.322471439999999</v>
      </c>
    </row>
    <row r="11" spans="1:28">
      <c r="A11" s="15" t="s">
        <v>486</v>
      </c>
      <c r="B11" s="17" t="n">
        <v>7053</v>
      </c>
      <c r="C11" s="18">
        <f>(45.0/B11*100)</f>
        <v/>
      </c>
      <c r="D11" s="19" t="n">
        <v>7008</v>
      </c>
      <c r="E11" s="18" t="n">
        <v>387.9951292</v>
      </c>
      <c r="F11" s="20" t="n">
        <v>7.57479473</v>
      </c>
      <c r="G11" s="18" t="n">
        <v>389.94210093</v>
      </c>
      <c r="H11" s="20" t="n">
        <v>6.50334268</v>
      </c>
      <c r="I11" s="18" t="n">
        <v>412.24950181</v>
      </c>
      <c r="J11" s="20" t="n">
        <v>3.50246587</v>
      </c>
      <c r="K11" s="18" t="n">
        <v>448.0962141</v>
      </c>
      <c r="L11" s="20" t="n">
        <v>4.04744593</v>
      </c>
      <c r="M11" s="18" t="n">
        <v>454.05116926</v>
      </c>
      <c r="N11" s="20" t="n">
        <v>3.19287385</v>
      </c>
      <c r="O11" s="18" t="n">
        <v>465.25200069</v>
      </c>
      <c r="P11" s="20" t="n">
        <v>4.76275952</v>
      </c>
      <c r="Q11" s="18" t="n">
        <v>486.46143261</v>
      </c>
      <c r="R11" s="20" t="n">
        <v>3.80143739</v>
      </c>
      <c r="S11" s="18" t="s">
        <v>481</v>
      </c>
      <c r="T11" s="20" t="s">
        <v>481</v>
      </c>
      <c r="U11" s="18" t="s">
        <v>481</v>
      </c>
      <c r="V11" s="20" t="s">
        <v>481</v>
      </c>
      <c r="W11" s="18" t="s">
        <v>481</v>
      </c>
      <c r="X11" s="20" t="s">
        <v>481</v>
      </c>
      <c r="Y11" s="18" t="s">
        <v>481</v>
      </c>
      <c r="Z11" s="20" t="s">
        <v>481</v>
      </c>
      <c r="AA11" s="18" t="n">
        <v>416.67828543</v>
      </c>
      <c r="AB11" s="20" t="n">
        <v>6.29966899</v>
      </c>
    </row>
    <row r="12" spans="1:28">
      <c r="A12" s="15" t="s">
        <v>487</v>
      </c>
      <c r="B12" s="17" t="n">
        <v>6894</v>
      </c>
      <c r="C12" s="18">
        <f>(0.0/B12*100)</f>
        <v/>
      </c>
      <c r="D12" s="19" t="n">
        <v>6894</v>
      </c>
      <c r="E12" s="18" t="n">
        <v>364.03534148</v>
      </c>
      <c r="F12" s="20" t="n">
        <v>30.42244</v>
      </c>
      <c r="G12" s="18" t="n">
        <v>434.02059387</v>
      </c>
      <c r="H12" s="20" t="n">
        <v>7.38762541</v>
      </c>
      <c r="I12" s="18" t="n">
        <v>457.7708539</v>
      </c>
      <c r="J12" s="20" t="n">
        <v>6.23694251</v>
      </c>
      <c r="K12" s="18" t="n">
        <v>472.83035655</v>
      </c>
      <c r="L12" s="20" t="n">
        <v>3.02320998</v>
      </c>
      <c r="M12" s="18" t="n">
        <v>499.47098882</v>
      </c>
      <c r="N12" s="20" t="n">
        <v>2.72097086</v>
      </c>
      <c r="O12" s="18" t="n">
        <v>494.4198558</v>
      </c>
      <c r="P12" s="20" t="n">
        <v>6.66975926</v>
      </c>
      <c r="Q12" s="18" t="n">
        <v>540.7894406299999</v>
      </c>
      <c r="R12" s="20" t="n">
        <v>3.94574787</v>
      </c>
      <c r="S12" s="18" t="s">
        <v>481</v>
      </c>
      <c r="T12" s="20" t="s">
        <v>481</v>
      </c>
      <c r="U12" s="18" t="s">
        <v>481</v>
      </c>
      <c r="V12" s="20" t="s">
        <v>481</v>
      </c>
      <c r="W12" s="18" t="s">
        <v>481</v>
      </c>
      <c r="X12" s="20" t="s">
        <v>481</v>
      </c>
      <c r="Y12" s="18" t="s">
        <v>481</v>
      </c>
      <c r="Z12" s="20" t="s">
        <v>481</v>
      </c>
      <c r="AA12" s="18" t="n">
        <v>420.65996892</v>
      </c>
      <c r="AB12" s="20" t="n">
        <v>9.15402357</v>
      </c>
    </row>
    <row r="13" spans="1:28">
      <c r="A13" s="15" t="s">
        <v>488</v>
      </c>
      <c r="B13" s="17" t="n">
        <v>7161</v>
      </c>
      <c r="C13" s="18">
        <f>(98.0/B13*100)</f>
        <v/>
      </c>
      <c r="D13" s="19" t="n">
        <v>7063</v>
      </c>
      <c r="E13" s="18" t="n">
        <v>403.5588476</v>
      </c>
      <c r="F13" s="20" t="n">
        <v>12.52972942</v>
      </c>
      <c r="G13" s="18" t="n">
        <v>411.0641783</v>
      </c>
      <c r="H13" s="20" t="n">
        <v>9.510063049999999</v>
      </c>
      <c r="I13" s="18" t="n">
        <v>469.25807904</v>
      </c>
      <c r="J13" s="20" t="n">
        <v>3.93867652</v>
      </c>
      <c r="K13" s="18" t="n">
        <v>495.02346732</v>
      </c>
      <c r="L13" s="20" t="n">
        <v>4.09673655</v>
      </c>
      <c r="M13" s="18" t="n">
        <v>491.05565838</v>
      </c>
      <c r="N13" s="20" t="n">
        <v>5.24765261</v>
      </c>
      <c r="O13" s="18" t="n">
        <v>522.63510918</v>
      </c>
      <c r="P13" s="20" t="n">
        <v>3.91359823</v>
      </c>
      <c r="Q13" s="18" t="n">
        <v>514.65653037</v>
      </c>
      <c r="R13" s="20" t="n">
        <v>2.98769065</v>
      </c>
      <c r="S13" s="18" t="s">
        <v>481</v>
      </c>
      <c r="T13" s="20" t="s">
        <v>481</v>
      </c>
      <c r="U13" s="18" t="s">
        <v>481</v>
      </c>
      <c r="V13" s="20" t="s">
        <v>481</v>
      </c>
      <c r="W13" s="18" t="s">
        <v>481</v>
      </c>
      <c r="X13" s="20" t="s">
        <v>481</v>
      </c>
      <c r="Y13" s="18" t="s">
        <v>481</v>
      </c>
      <c r="Z13" s="20" t="s">
        <v>481</v>
      </c>
      <c r="AA13" s="18" t="n">
        <v>408.32454929</v>
      </c>
      <c r="AB13" s="20" t="n">
        <v>9.295561920000001</v>
      </c>
    </row>
    <row r="14" spans="1:28">
      <c r="A14" s="15" t="s">
        <v>489</v>
      </c>
      <c r="B14" s="17" t="n">
        <v>5587</v>
      </c>
      <c r="C14" s="18">
        <f>(74.0/B14*100)</f>
        <v/>
      </c>
      <c r="D14" s="19" t="n">
        <v>5513</v>
      </c>
      <c r="E14" s="18" t="s">
        <v>481</v>
      </c>
      <c r="F14" s="20" t="s">
        <v>481</v>
      </c>
      <c r="G14" s="18" t="n">
        <v>536.10326723</v>
      </c>
      <c r="H14" s="20" t="n">
        <v>24.95334766</v>
      </c>
      <c r="I14" s="18" t="n">
        <v>504.69288875</v>
      </c>
      <c r="J14" s="20" t="n">
        <v>5.69405328</v>
      </c>
      <c r="K14" s="18" t="n">
        <v>525.44411155</v>
      </c>
      <c r="L14" s="20" t="n">
        <v>9.550485999999999</v>
      </c>
      <c r="M14" s="18" t="n">
        <v>525.57621169</v>
      </c>
      <c r="N14" s="20" t="n">
        <v>2.84425846</v>
      </c>
      <c r="O14" s="18" t="n">
        <v>527.31140793</v>
      </c>
      <c r="P14" s="20" t="n">
        <v>4.13579425</v>
      </c>
      <c r="Q14" s="18" t="n">
        <v>554.7822807700001</v>
      </c>
      <c r="R14" s="20" t="n">
        <v>2.64222468</v>
      </c>
      <c r="S14" s="18" t="s">
        <v>481</v>
      </c>
      <c r="T14" s="20" t="s">
        <v>481</v>
      </c>
      <c r="U14" s="18" t="s">
        <v>481</v>
      </c>
      <c r="V14" s="20" t="s">
        <v>481</v>
      </c>
      <c r="W14" s="18" t="s">
        <v>481</v>
      </c>
      <c r="X14" s="20" t="s">
        <v>481</v>
      </c>
      <c r="Y14" s="18" t="s">
        <v>481</v>
      </c>
      <c r="Z14" s="20" t="s">
        <v>481</v>
      </c>
      <c r="AA14" s="18" t="n">
        <v>479.65259958</v>
      </c>
      <c r="AB14" s="20" t="n">
        <v>20.73131386</v>
      </c>
    </row>
    <row r="15" spans="1:28">
      <c r="A15" s="15" t="s">
        <v>490</v>
      </c>
      <c r="B15" s="17" t="n">
        <v>5882</v>
      </c>
      <c r="C15" s="18">
        <f>(52.0/B15*100)</f>
        <v/>
      </c>
      <c r="D15" s="19" t="n">
        <v>5830</v>
      </c>
      <c r="E15" s="18" t="n">
        <v>397.78192153</v>
      </c>
      <c r="F15" s="20" t="n">
        <v>18.39764016</v>
      </c>
      <c r="G15" s="18" t="n">
        <v>495.5388472</v>
      </c>
      <c r="H15" s="20" t="n">
        <v>16.78103894</v>
      </c>
      <c r="I15" s="18" t="n">
        <v>487.54139197</v>
      </c>
      <c r="J15" s="20" t="n">
        <v>10.39084131</v>
      </c>
      <c r="K15" s="18" t="n">
        <v>501.64367879</v>
      </c>
      <c r="L15" s="20" t="n">
        <v>4.43105189</v>
      </c>
      <c r="M15" s="18" t="n">
        <v>507.53852941</v>
      </c>
      <c r="N15" s="20" t="n">
        <v>3.77216319</v>
      </c>
      <c r="O15" s="18" t="n">
        <v>532.94167437</v>
      </c>
      <c r="P15" s="20" t="n">
        <v>3.35226661</v>
      </c>
      <c r="Q15" s="18" t="n">
        <v>547.23041102</v>
      </c>
      <c r="R15" s="20" t="n">
        <v>2.76436192</v>
      </c>
      <c r="S15" s="18" t="s">
        <v>481</v>
      </c>
      <c r="T15" s="20" t="s">
        <v>481</v>
      </c>
      <c r="U15" s="18" t="s">
        <v>481</v>
      </c>
      <c r="V15" s="20" t="s">
        <v>481</v>
      </c>
      <c r="W15" s="18" t="s">
        <v>481</v>
      </c>
      <c r="X15" s="20" t="s">
        <v>481</v>
      </c>
      <c r="Y15" s="18" t="s">
        <v>481</v>
      </c>
      <c r="Z15" s="20" t="s">
        <v>481</v>
      </c>
      <c r="AA15" s="18" t="n">
        <v>478.1525561</v>
      </c>
      <c r="AB15" s="20" t="n">
        <v>11.12515383</v>
      </c>
    </row>
    <row r="16" spans="1:28">
      <c r="A16" s="15" t="s">
        <v>491</v>
      </c>
      <c r="B16" s="17" t="n">
        <v>6108</v>
      </c>
      <c r="C16" s="18">
        <f>(98.0/B16*100)</f>
        <v/>
      </c>
      <c r="D16" s="19" t="n">
        <v>6010</v>
      </c>
      <c r="E16" s="18" t="n">
        <v>388.34826382</v>
      </c>
      <c r="F16" s="20" t="n">
        <v>13.18131792</v>
      </c>
      <c r="G16" s="18" t="n">
        <v>439.29226139</v>
      </c>
      <c r="H16" s="20" t="n">
        <v>14.37167168</v>
      </c>
      <c r="I16" s="18" t="n">
        <v>446.73227529</v>
      </c>
      <c r="J16" s="20" t="n">
        <v>4.21061021</v>
      </c>
      <c r="K16" s="18" t="n">
        <v>471.14654127</v>
      </c>
      <c r="L16" s="20" t="n">
        <v>4.13287002</v>
      </c>
      <c r="M16" s="18" t="n">
        <v>503.50844724</v>
      </c>
      <c r="N16" s="20" t="n">
        <v>3.11875779</v>
      </c>
      <c r="O16" s="18" t="n">
        <v>519.5905106599999</v>
      </c>
      <c r="P16" s="20" t="n">
        <v>2.89620255</v>
      </c>
      <c r="Q16" s="18" t="n">
        <v>524.93344489</v>
      </c>
      <c r="R16" s="20" t="n">
        <v>3.78096876</v>
      </c>
      <c r="S16" s="18" t="s">
        <v>481</v>
      </c>
      <c r="T16" s="20" t="s">
        <v>481</v>
      </c>
      <c r="U16" s="18" t="s">
        <v>481</v>
      </c>
      <c r="V16" s="20" t="s">
        <v>481</v>
      </c>
      <c r="W16" s="18" t="s">
        <v>481</v>
      </c>
      <c r="X16" s="20" t="s">
        <v>481</v>
      </c>
      <c r="Y16" s="18" t="s">
        <v>481</v>
      </c>
      <c r="Z16" s="20" t="s">
        <v>481</v>
      </c>
      <c r="AA16" s="18" t="n">
        <v>414.82617193</v>
      </c>
      <c r="AB16" s="20" t="n">
        <v>7.99038688</v>
      </c>
    </row>
    <row r="17" spans="1:28">
      <c r="A17" s="15" t="s">
        <v>492</v>
      </c>
      <c r="B17" s="17" t="n">
        <v>6504</v>
      </c>
      <c r="C17" s="18">
        <f>(658.0/B17*100)</f>
        <v/>
      </c>
      <c r="D17" s="19" t="n">
        <v>5846</v>
      </c>
      <c r="E17" s="18" t="n">
        <v>443.88429787</v>
      </c>
      <c r="F17" s="20" t="n">
        <v>10.11873832</v>
      </c>
      <c r="G17" s="18" t="n">
        <v>366.33522999</v>
      </c>
      <c r="H17" s="20" t="n">
        <v>22.65147442</v>
      </c>
      <c r="I17" s="18" t="n">
        <v>498.80624087</v>
      </c>
      <c r="J17" s="20" t="n">
        <v>3.008105</v>
      </c>
      <c r="K17" s="18" t="n">
        <v>516.66113553</v>
      </c>
      <c r="L17" s="20" t="n">
        <v>6.12981819</v>
      </c>
      <c r="M17" s="18" t="n">
        <v>531.56968834</v>
      </c>
      <c r="N17" s="20" t="n">
        <v>3.54343043</v>
      </c>
      <c r="O17" s="18" t="n">
        <v>531.97311225</v>
      </c>
      <c r="P17" s="20" t="n">
        <v>4.79971335</v>
      </c>
      <c r="Q17" s="18" t="n">
        <v>546.91490508</v>
      </c>
      <c r="R17" s="20" t="n">
        <v>4.35357332</v>
      </c>
      <c r="S17" s="18" t="s">
        <v>481</v>
      </c>
      <c r="T17" s="20" t="s">
        <v>481</v>
      </c>
      <c r="U17" s="18" t="s">
        <v>481</v>
      </c>
      <c r="V17" s="20" t="s">
        <v>481</v>
      </c>
      <c r="W17" s="18" t="n">
        <v>434.07560001</v>
      </c>
      <c r="X17" s="20" t="n">
        <v>8.64220055</v>
      </c>
      <c r="Y17" s="18" t="s">
        <v>481</v>
      </c>
      <c r="Z17" s="20" t="s">
        <v>481</v>
      </c>
      <c r="AA17" s="18" t="n">
        <v>459.01911939</v>
      </c>
      <c r="AB17" s="20" t="n">
        <v>7.45143281</v>
      </c>
    </row>
    <row r="18" spans="1:28">
      <c r="A18" s="15" t="s">
        <v>493</v>
      </c>
      <c r="B18" s="17" t="n">
        <v>5532</v>
      </c>
      <c r="C18" s="18">
        <f>(28.0/B18*100)</f>
        <v/>
      </c>
      <c r="D18" s="19" t="n">
        <v>5504</v>
      </c>
      <c r="E18" s="18" t="n">
        <v>388.95747506</v>
      </c>
      <c r="F18" s="20" t="n">
        <v>16.84827634</v>
      </c>
      <c r="G18" s="18" t="n">
        <v>410.62266996</v>
      </c>
      <c r="H18" s="20" t="n">
        <v>7.411436</v>
      </c>
      <c r="I18" s="18" t="n">
        <v>418.43236264</v>
      </c>
      <c r="J18" s="20" t="n">
        <v>5.48148966</v>
      </c>
      <c r="K18" s="18" t="n">
        <v>399.2675992</v>
      </c>
      <c r="L18" s="20" t="n">
        <v>10.80844268</v>
      </c>
      <c r="M18" s="18" t="n">
        <v>453.35896253</v>
      </c>
      <c r="N18" s="20" t="n">
        <v>3.15978274</v>
      </c>
      <c r="O18" s="18" t="n">
        <v>458.88862348</v>
      </c>
      <c r="P18" s="20" t="n">
        <v>4.9346679</v>
      </c>
      <c r="Q18" s="18" t="n">
        <v>482.68845056</v>
      </c>
      <c r="R18" s="20" t="n">
        <v>4.33055537</v>
      </c>
      <c r="S18" s="18" t="s">
        <v>481</v>
      </c>
      <c r="T18" s="20" t="s">
        <v>481</v>
      </c>
      <c r="U18" s="18" t="s">
        <v>481</v>
      </c>
      <c r="V18" s="20" t="s">
        <v>481</v>
      </c>
      <c r="W18" s="18" t="s">
        <v>481</v>
      </c>
      <c r="X18" s="20" t="s">
        <v>481</v>
      </c>
      <c r="Y18" s="18" t="s">
        <v>481</v>
      </c>
      <c r="Z18" s="20" t="s">
        <v>481</v>
      </c>
      <c r="AA18" s="18" t="n">
        <v>377.23191094</v>
      </c>
      <c r="AB18" s="20" t="n">
        <v>18.49671562</v>
      </c>
    </row>
    <row r="19" spans="1:28">
      <c r="A19" s="15" t="s">
        <v>494</v>
      </c>
      <c r="B19" s="17" t="n">
        <v>5658</v>
      </c>
      <c r="C19" s="18">
        <f>(58.0/B19*100)</f>
        <v/>
      </c>
      <c r="D19" s="19" t="n">
        <v>5600</v>
      </c>
      <c r="E19" s="18" t="n">
        <v>351.48689149</v>
      </c>
      <c r="F19" s="20" t="n">
        <v>16.97780858</v>
      </c>
      <c r="G19" s="18" t="n">
        <v>327.73430115</v>
      </c>
      <c r="H19" s="20" t="n">
        <v>24.32958021</v>
      </c>
      <c r="I19" s="18" t="n">
        <v>396.92517646</v>
      </c>
      <c r="J19" s="20" t="n">
        <v>4.65502557</v>
      </c>
      <c r="K19" s="18" t="n">
        <v>451.11637121</v>
      </c>
      <c r="L19" s="20" t="n">
        <v>3.83471667</v>
      </c>
      <c r="M19" s="18" t="n">
        <v>488.39832975</v>
      </c>
      <c r="N19" s="20" t="n">
        <v>3.06906952</v>
      </c>
      <c r="O19" s="18" t="n">
        <v>487.16841408</v>
      </c>
      <c r="P19" s="20" t="n">
        <v>5.50254032</v>
      </c>
      <c r="Q19" s="18" t="n">
        <v>504.35370355</v>
      </c>
      <c r="R19" s="20" t="n">
        <v>3.75336995</v>
      </c>
      <c r="S19" s="18" t="s">
        <v>481</v>
      </c>
      <c r="T19" s="20" t="s">
        <v>481</v>
      </c>
      <c r="U19" s="18" t="s">
        <v>481</v>
      </c>
      <c r="V19" s="20" t="s">
        <v>481</v>
      </c>
      <c r="W19" s="18" t="s">
        <v>481</v>
      </c>
      <c r="X19" s="20" t="s">
        <v>481</v>
      </c>
      <c r="Y19" s="18" t="s">
        <v>481</v>
      </c>
      <c r="Z19" s="20" t="s">
        <v>481</v>
      </c>
      <c r="AA19" s="18" t="n">
        <v>442.54786563</v>
      </c>
      <c r="AB19" s="20" t="n">
        <v>12.5752524</v>
      </c>
    </row>
    <row r="20" spans="1:28">
      <c r="A20" s="15" t="s">
        <v>495</v>
      </c>
      <c r="B20" s="17" t="n">
        <v>3371</v>
      </c>
      <c r="C20" s="18">
        <f>(74.0/B20*100)</f>
        <v/>
      </c>
      <c r="D20" s="19" t="n">
        <v>3297</v>
      </c>
      <c r="E20" s="18" t="n">
        <v>396.31277206</v>
      </c>
      <c r="F20" s="20" t="n">
        <v>17.52850652</v>
      </c>
      <c r="G20" s="18" t="s">
        <v>481</v>
      </c>
      <c r="H20" s="20" t="s">
        <v>481</v>
      </c>
      <c r="I20" s="18" t="n">
        <v>448.05857672</v>
      </c>
      <c r="J20" s="20" t="n">
        <v>4.4165703</v>
      </c>
      <c r="K20" s="18" t="n">
        <v>451.23759356</v>
      </c>
      <c r="L20" s="20" t="n">
        <v>9.16968346</v>
      </c>
      <c r="M20" s="18" t="n">
        <v>469.55731372</v>
      </c>
      <c r="N20" s="20" t="n">
        <v>4.13405343</v>
      </c>
      <c r="O20" s="18" t="n">
        <v>453.67895911</v>
      </c>
      <c r="P20" s="20" t="n">
        <v>6.32723924</v>
      </c>
      <c r="Q20" s="18" t="n">
        <v>488.80643276</v>
      </c>
      <c r="R20" s="20" t="n">
        <v>2.32420827</v>
      </c>
      <c r="S20" s="18" t="s">
        <v>481</v>
      </c>
      <c r="T20" s="20" t="s">
        <v>481</v>
      </c>
      <c r="U20" s="18" t="s">
        <v>481</v>
      </c>
      <c r="V20" s="20" t="s">
        <v>481</v>
      </c>
      <c r="W20" s="18" t="s">
        <v>481</v>
      </c>
      <c r="X20" s="20" t="s">
        <v>481</v>
      </c>
      <c r="Y20" s="18" t="s">
        <v>481</v>
      </c>
      <c r="Z20" s="20" t="s">
        <v>481</v>
      </c>
      <c r="AA20" s="18" t="n">
        <v>419.11229817</v>
      </c>
      <c r="AB20" s="20" t="n">
        <v>10.66772473</v>
      </c>
    </row>
    <row r="21" spans="1:28">
      <c r="A21" s="15" t="s">
        <v>496</v>
      </c>
      <c r="B21" s="17" t="n">
        <v>5741</v>
      </c>
      <c r="C21" s="18">
        <f>(44.0/B21*100)</f>
        <v/>
      </c>
      <c r="D21" s="19" t="n">
        <v>5697</v>
      </c>
      <c r="E21" s="18" t="n">
        <v>398.21620397</v>
      </c>
      <c r="F21" s="20" t="n">
        <v>18.99459375</v>
      </c>
      <c r="G21" s="18" t="n">
        <v>451.5588336</v>
      </c>
      <c r="H21" s="20" t="n">
        <v>8.914499879999999</v>
      </c>
      <c r="I21" s="18" t="n">
        <v>467.63052551</v>
      </c>
      <c r="J21" s="20" t="n">
        <v>5.37466285</v>
      </c>
      <c r="K21" s="18" t="n">
        <v>451.28097166</v>
      </c>
      <c r="L21" s="20" t="n">
        <v>7.48353416</v>
      </c>
      <c r="M21" s="18" t="n">
        <v>496.6745576</v>
      </c>
      <c r="N21" s="20" t="n">
        <v>2.76662989</v>
      </c>
      <c r="O21" s="18" t="n">
        <v>509.90216816</v>
      </c>
      <c r="P21" s="20" t="n">
        <v>3.39878634</v>
      </c>
      <c r="Q21" s="18" t="n">
        <v>523.33377579</v>
      </c>
      <c r="R21" s="20" t="n">
        <v>3.05182713</v>
      </c>
      <c r="S21" s="18" t="s">
        <v>481</v>
      </c>
      <c r="T21" s="20" t="s">
        <v>481</v>
      </c>
      <c r="U21" s="18" t="s">
        <v>481</v>
      </c>
      <c r="V21" s="20" t="s">
        <v>481</v>
      </c>
      <c r="W21" s="18" t="s">
        <v>481</v>
      </c>
      <c r="X21" s="20" t="s">
        <v>481</v>
      </c>
      <c r="Y21" s="18" t="s">
        <v>481</v>
      </c>
      <c r="Z21" s="20" t="s">
        <v>481</v>
      </c>
      <c r="AA21" s="18" t="n">
        <v>462.89663875</v>
      </c>
      <c r="AB21" s="20" t="n">
        <v>13.30274742</v>
      </c>
    </row>
    <row r="22" spans="1:28">
      <c r="A22" s="15" t="s">
        <v>497</v>
      </c>
      <c r="B22" s="17" t="n">
        <v>6598</v>
      </c>
      <c r="C22" s="18">
        <f>(32.0/B22*100)</f>
        <v/>
      </c>
      <c r="D22" s="19" t="n">
        <v>6566</v>
      </c>
      <c r="E22" s="18" t="n">
        <v>384.90471276</v>
      </c>
      <c r="F22" s="20" t="n">
        <v>14.20663458</v>
      </c>
      <c r="G22" s="18" t="n">
        <v>384.92901612</v>
      </c>
      <c r="H22" s="20" t="n">
        <v>9.305531139999999</v>
      </c>
      <c r="I22" s="18" t="n">
        <v>403.06661833</v>
      </c>
      <c r="J22" s="20" t="n">
        <v>6.09626754</v>
      </c>
      <c r="K22" s="18" t="n">
        <v>440.15741462</v>
      </c>
      <c r="L22" s="20" t="n">
        <v>4.75948075</v>
      </c>
      <c r="M22" s="18" t="n">
        <v>450.72312663</v>
      </c>
      <c r="N22" s="20" t="n">
        <v>3.54656653</v>
      </c>
      <c r="O22" s="18" t="n">
        <v>452.19470269</v>
      </c>
      <c r="P22" s="20" t="n">
        <v>5.65381113</v>
      </c>
      <c r="Q22" s="18" t="n">
        <v>501.82205165</v>
      </c>
      <c r="R22" s="20" t="n">
        <v>3.81239263</v>
      </c>
      <c r="S22" s="18" t="s">
        <v>481</v>
      </c>
      <c r="T22" s="20" t="s">
        <v>481</v>
      </c>
      <c r="U22" s="18" t="s">
        <v>481</v>
      </c>
      <c r="V22" s="20" t="s">
        <v>481</v>
      </c>
      <c r="W22" s="18" t="s">
        <v>481</v>
      </c>
      <c r="X22" s="20" t="s">
        <v>481</v>
      </c>
      <c r="Y22" s="18" t="n">
        <v>467.62731292</v>
      </c>
      <c r="Z22" s="20" t="n">
        <v>95.4268057</v>
      </c>
      <c r="AA22" s="18" t="n">
        <v>414.70710924</v>
      </c>
      <c r="AB22" s="20" t="n">
        <v>10.7943298</v>
      </c>
    </row>
    <row r="23" spans="1:28">
      <c r="A23" s="15" t="s">
        <v>498</v>
      </c>
      <c r="B23" s="17" t="n">
        <v>11583</v>
      </c>
      <c r="C23" s="18">
        <f>(210.0/B23*100)</f>
        <v/>
      </c>
      <c r="D23" s="19" t="n">
        <v>11373</v>
      </c>
      <c r="E23" s="18" t="n">
        <v>410.81721133</v>
      </c>
      <c r="F23" s="20" t="n">
        <v>20.83622877</v>
      </c>
      <c r="G23" s="18" t="n">
        <v>418.73742337</v>
      </c>
      <c r="H23" s="20" t="n">
        <v>8.278164609999999</v>
      </c>
      <c r="I23" s="18" t="n">
        <v>458.22555383</v>
      </c>
      <c r="J23" s="20" t="n">
        <v>3.3931674</v>
      </c>
      <c r="K23" s="18" t="n">
        <v>509.11468003</v>
      </c>
      <c r="L23" s="20" t="n">
        <v>4.9790261</v>
      </c>
      <c r="M23" s="18" t="n">
        <v>492.76685965</v>
      </c>
      <c r="N23" s="20" t="n">
        <v>3.1630539</v>
      </c>
      <c r="O23" s="18" t="n">
        <v>459.73550571</v>
      </c>
      <c r="P23" s="20" t="n">
        <v>5.59468544</v>
      </c>
      <c r="Q23" s="18" t="n">
        <v>496.45749592</v>
      </c>
      <c r="R23" s="20" t="n">
        <v>3.72197289</v>
      </c>
      <c r="S23" s="18" t="s">
        <v>481</v>
      </c>
      <c r="T23" s="20" t="s">
        <v>481</v>
      </c>
      <c r="U23" s="18" t="s">
        <v>481</v>
      </c>
      <c r="V23" s="20" t="s">
        <v>481</v>
      </c>
      <c r="W23" s="18" t="s">
        <v>481</v>
      </c>
      <c r="X23" s="20" t="s">
        <v>481</v>
      </c>
      <c r="Y23" s="18" t="s">
        <v>481</v>
      </c>
      <c r="Z23" s="20" t="s">
        <v>481</v>
      </c>
      <c r="AA23" s="18" t="n">
        <v>430.52929587</v>
      </c>
      <c r="AB23" s="20" t="n">
        <v>12.58908588</v>
      </c>
    </row>
    <row r="24" spans="1:28">
      <c r="A24" s="15" t="s">
        <v>499</v>
      </c>
      <c r="B24" s="17" t="n">
        <v>6647</v>
      </c>
      <c r="C24" s="18">
        <f>(7.0/B24*100)</f>
        <v/>
      </c>
      <c r="D24" s="19" t="n">
        <v>6640</v>
      </c>
      <c r="E24" s="18" t="s">
        <v>481</v>
      </c>
      <c r="F24" s="20" t="s">
        <v>481</v>
      </c>
      <c r="G24" s="18" t="s">
        <v>481</v>
      </c>
      <c r="H24" s="20" t="s">
        <v>481</v>
      </c>
      <c r="I24" s="18" t="n">
        <v>488.46772211</v>
      </c>
      <c r="J24" s="20" t="n">
        <v>7.62426209</v>
      </c>
      <c r="K24" s="18" t="n">
        <v>530.04204777</v>
      </c>
      <c r="L24" s="20" t="n">
        <v>4.86682821</v>
      </c>
      <c r="M24" s="18" t="n">
        <v>514.12055345</v>
      </c>
      <c r="N24" s="20" t="n">
        <v>3.27616007</v>
      </c>
      <c r="O24" s="18" t="n">
        <v>560.3615672</v>
      </c>
      <c r="P24" s="20" t="n">
        <v>3.20704875</v>
      </c>
      <c r="Q24" s="18" t="n">
        <v>566.0277834</v>
      </c>
      <c r="R24" s="20" t="n">
        <v>3.94097464</v>
      </c>
      <c r="S24" s="18" t="s">
        <v>481</v>
      </c>
      <c r="T24" s="20" t="s">
        <v>481</v>
      </c>
      <c r="U24" s="18" t="s">
        <v>481</v>
      </c>
      <c r="V24" s="20" t="s">
        <v>481</v>
      </c>
      <c r="W24" s="18" t="s">
        <v>481</v>
      </c>
      <c r="X24" s="20" t="s">
        <v>481</v>
      </c>
      <c r="Y24" s="18" t="s">
        <v>481</v>
      </c>
      <c r="Z24" s="20" t="s">
        <v>481</v>
      </c>
      <c r="AA24" s="18" t="n">
        <v>502.445839</v>
      </c>
      <c r="AB24" s="20" t="n">
        <v>8.463563219999999</v>
      </c>
    </row>
    <row r="25" spans="1:28">
      <c r="A25" s="15" t="s">
        <v>500</v>
      </c>
      <c r="B25" s="17" t="n">
        <v>5581</v>
      </c>
      <c r="C25" s="18">
        <f>(24.0/B25*100)</f>
        <v/>
      </c>
      <c r="D25" s="19" t="n">
        <v>5557</v>
      </c>
      <c r="E25" s="18" t="n">
        <v>477.14834923</v>
      </c>
      <c r="F25" s="20" t="n">
        <v>38.0414162</v>
      </c>
      <c r="G25" s="18" t="n">
        <v>452.51336134</v>
      </c>
      <c r="H25" s="20" t="n">
        <v>11.47582785</v>
      </c>
      <c r="I25" s="18" t="n">
        <v>461.4063987</v>
      </c>
      <c r="J25" s="20" t="n">
        <v>6.42009391</v>
      </c>
      <c r="K25" s="18" t="n">
        <v>514.14851556</v>
      </c>
      <c r="L25" s="20" t="n">
        <v>4.49212005</v>
      </c>
      <c r="M25" s="18" t="n">
        <v>507.71366111</v>
      </c>
      <c r="N25" s="20" t="n">
        <v>3.09588342</v>
      </c>
      <c r="O25" s="18" t="n">
        <v>532.77215375</v>
      </c>
      <c r="P25" s="20" t="n">
        <v>3.8951817</v>
      </c>
      <c r="Q25" s="18" t="n">
        <v>545.95629138</v>
      </c>
      <c r="R25" s="20" t="n">
        <v>9.14713321</v>
      </c>
      <c r="S25" s="18" t="s">
        <v>481</v>
      </c>
      <c r="T25" s="20" t="s">
        <v>481</v>
      </c>
      <c r="U25" s="18" t="s">
        <v>481</v>
      </c>
      <c r="V25" s="20" t="s">
        <v>481</v>
      </c>
      <c r="W25" s="18" t="s">
        <v>481</v>
      </c>
      <c r="X25" s="20" t="s">
        <v>481</v>
      </c>
      <c r="Y25" s="18" t="s">
        <v>481</v>
      </c>
      <c r="Z25" s="20" t="s">
        <v>481</v>
      </c>
      <c r="AA25" s="18" t="n">
        <v>467.57225334</v>
      </c>
      <c r="AB25" s="20" t="n">
        <v>19.29640254</v>
      </c>
    </row>
    <row r="26" spans="1:28">
      <c r="A26" s="15" t="s">
        <v>501</v>
      </c>
      <c r="B26" s="17" t="n">
        <v>4869</v>
      </c>
      <c r="C26" s="18">
        <f>(32.0/B26*100)</f>
        <v/>
      </c>
      <c r="D26" s="19" t="n">
        <v>4837</v>
      </c>
      <c r="E26" s="18" t="n">
        <v>409.67827386</v>
      </c>
      <c r="F26" s="20" t="n">
        <v>20.44037077</v>
      </c>
      <c r="G26" s="18" t="n">
        <v>457.20487131</v>
      </c>
      <c r="H26" s="20" t="n">
        <v>31.86068955</v>
      </c>
      <c r="I26" s="18" t="n">
        <v>454.52481629</v>
      </c>
      <c r="J26" s="20" t="n">
        <v>7.60791548</v>
      </c>
      <c r="K26" s="18" t="n">
        <v>488.15972628</v>
      </c>
      <c r="L26" s="20" t="n">
        <v>7.83214751</v>
      </c>
      <c r="M26" s="18" t="n">
        <v>477.12250694</v>
      </c>
      <c r="N26" s="20" t="n">
        <v>2.00855449</v>
      </c>
      <c r="O26" s="18" t="n">
        <v>497.08312005</v>
      </c>
      <c r="P26" s="20" t="n">
        <v>3.34126596</v>
      </c>
      <c r="Q26" s="18" t="n">
        <v>508.68945207</v>
      </c>
      <c r="R26" s="20" t="n">
        <v>2.51301244</v>
      </c>
      <c r="S26" s="18" t="s">
        <v>481</v>
      </c>
      <c r="T26" s="20" t="s">
        <v>481</v>
      </c>
      <c r="U26" s="18" t="s">
        <v>481</v>
      </c>
      <c r="V26" s="20" t="s">
        <v>481</v>
      </c>
      <c r="W26" s="18" t="s">
        <v>481</v>
      </c>
      <c r="X26" s="20" t="s">
        <v>481</v>
      </c>
      <c r="Y26" s="18" t="s">
        <v>481</v>
      </c>
      <c r="Z26" s="20" t="s">
        <v>481</v>
      </c>
      <c r="AA26" s="18" t="n">
        <v>464.03033093</v>
      </c>
      <c r="AB26" s="20" t="n">
        <v>13.66840634</v>
      </c>
    </row>
    <row r="27" spans="1:28">
      <c r="A27" s="15" t="s">
        <v>502</v>
      </c>
      <c r="B27" s="17" t="n">
        <v>5299</v>
      </c>
      <c r="C27" s="18">
        <f>(17.0/B27*100)</f>
        <v/>
      </c>
      <c r="D27" s="19" t="n">
        <v>5282</v>
      </c>
      <c r="E27" s="18" t="n">
        <v>427.49134835</v>
      </c>
      <c r="F27" s="20" t="n">
        <v>5.71610708</v>
      </c>
      <c r="G27" s="18" t="n">
        <v>434.29717964</v>
      </c>
      <c r="H27" s="20" t="n">
        <v>4.68737983</v>
      </c>
      <c r="I27" s="18" t="n">
        <v>445.28326604</v>
      </c>
      <c r="J27" s="20" t="n">
        <v>4.14714613</v>
      </c>
      <c r="K27" s="18" t="n">
        <v>479.23809762</v>
      </c>
      <c r="L27" s="20" t="n">
        <v>5.36111323</v>
      </c>
      <c r="M27" s="18" t="n">
        <v>489.83469117</v>
      </c>
      <c r="N27" s="20" t="n">
        <v>3.08927494</v>
      </c>
      <c r="O27" s="18" t="n">
        <v>494.83013361</v>
      </c>
      <c r="P27" s="20" t="n">
        <v>3.47750418</v>
      </c>
      <c r="Q27" s="18" t="n">
        <v>522.04020922</v>
      </c>
      <c r="R27" s="20" t="n">
        <v>2.60347328</v>
      </c>
      <c r="S27" s="18" t="s">
        <v>481</v>
      </c>
      <c r="T27" s="20" t="s">
        <v>481</v>
      </c>
      <c r="U27" s="18" t="s">
        <v>481</v>
      </c>
      <c r="V27" s="20" t="s">
        <v>481</v>
      </c>
      <c r="W27" s="18" t="s">
        <v>481</v>
      </c>
      <c r="X27" s="20" t="s">
        <v>481</v>
      </c>
      <c r="Y27" s="18" t="s">
        <v>481</v>
      </c>
      <c r="Z27" s="20" t="s">
        <v>481</v>
      </c>
      <c r="AA27" s="18" t="n">
        <v>441.37242691</v>
      </c>
      <c r="AB27" s="20" t="n">
        <v>5.48292014</v>
      </c>
    </row>
    <row r="28" spans="1:28">
      <c r="A28" s="15" t="s">
        <v>503</v>
      </c>
      <c r="B28" s="17" t="n">
        <v>7568</v>
      </c>
      <c r="C28" s="18">
        <f>(51.0/B28*100)</f>
        <v/>
      </c>
      <c r="D28" s="19" t="n">
        <v>7517</v>
      </c>
      <c r="E28" s="18" t="n">
        <v>388.61767136</v>
      </c>
      <c r="F28" s="20" t="n">
        <v>3.76549611</v>
      </c>
      <c r="G28" s="18" t="n">
        <v>395.02086601</v>
      </c>
      <c r="H28" s="20" t="n">
        <v>2.96061073</v>
      </c>
      <c r="I28" s="18" t="n">
        <v>413.36645445</v>
      </c>
      <c r="J28" s="20" t="n">
        <v>2.42312419</v>
      </c>
      <c r="K28" s="18" t="n">
        <v>449.58120024</v>
      </c>
      <c r="L28" s="20" t="n">
        <v>7.46213287</v>
      </c>
      <c r="M28" s="18" t="n">
        <v>434.09442116</v>
      </c>
      <c r="N28" s="20" t="n">
        <v>3.39121452</v>
      </c>
      <c r="O28" s="18" t="n">
        <v>429.50969914</v>
      </c>
      <c r="P28" s="20" t="n">
        <v>3.24432685</v>
      </c>
      <c r="Q28" s="18" t="n">
        <v>439.87364881</v>
      </c>
      <c r="R28" s="20" t="n">
        <v>4.31844032</v>
      </c>
      <c r="S28" s="18" t="s">
        <v>481</v>
      </c>
      <c r="T28" s="20" t="s">
        <v>481</v>
      </c>
      <c r="U28" s="18" t="s">
        <v>481</v>
      </c>
      <c r="V28" s="20" t="s">
        <v>481</v>
      </c>
      <c r="W28" s="18" t="s">
        <v>481</v>
      </c>
      <c r="X28" s="20" t="s">
        <v>481</v>
      </c>
      <c r="Y28" s="18" t="s">
        <v>481</v>
      </c>
      <c r="Z28" s="20" t="s">
        <v>481</v>
      </c>
      <c r="AA28" s="18" t="n">
        <v>376.19823277</v>
      </c>
      <c r="AB28" s="20" t="n">
        <v>10.9421857</v>
      </c>
    </row>
    <row r="29" spans="1:28">
      <c r="A29" s="15" t="s">
        <v>504</v>
      </c>
      <c r="B29" s="17" t="n">
        <v>5385</v>
      </c>
      <c r="C29" s="18">
        <f>(30.0/B29*100)</f>
        <v/>
      </c>
      <c r="D29" s="19" t="n">
        <v>5355</v>
      </c>
      <c r="E29" s="18" t="n">
        <v>422.09370523</v>
      </c>
      <c r="F29" s="20" t="n">
        <v>13.05079139</v>
      </c>
      <c r="G29" s="18" t="n">
        <v>477.93105986</v>
      </c>
      <c r="H29" s="20" t="n">
        <v>10.20015171</v>
      </c>
      <c r="I29" s="18" t="n">
        <v>474.07982934</v>
      </c>
      <c r="J29" s="20" t="n">
        <v>6.33086546</v>
      </c>
      <c r="K29" s="18" t="s">
        <v>481</v>
      </c>
      <c r="L29" s="20" t="s">
        <v>481</v>
      </c>
      <c r="M29" s="18" t="n">
        <v>501.85632671</v>
      </c>
      <c r="N29" s="20" t="n">
        <v>2.62684707</v>
      </c>
      <c r="O29" s="18" t="n">
        <v>522.99046234</v>
      </c>
      <c r="P29" s="20" t="n">
        <v>3.3215705</v>
      </c>
      <c r="Q29" s="18" t="n">
        <v>540.50551702</v>
      </c>
      <c r="R29" s="20" t="n">
        <v>6.17629432</v>
      </c>
      <c r="S29" s="18" t="s">
        <v>481</v>
      </c>
      <c r="T29" s="20" t="s">
        <v>481</v>
      </c>
      <c r="U29" s="18" t="s">
        <v>481</v>
      </c>
      <c r="V29" s="20" t="s">
        <v>481</v>
      </c>
      <c r="W29" s="18" t="s">
        <v>481</v>
      </c>
      <c r="X29" s="20" t="s">
        <v>481</v>
      </c>
      <c r="Y29" s="18" t="s">
        <v>481</v>
      </c>
      <c r="Z29" s="20" t="s">
        <v>481</v>
      </c>
      <c r="AA29" s="18" t="n">
        <v>443.03830209</v>
      </c>
      <c r="AB29" s="20" t="n">
        <v>14.18306335</v>
      </c>
    </row>
    <row r="30" spans="1:28">
      <c r="A30" s="15" t="s">
        <v>505</v>
      </c>
      <c r="B30" s="17" t="n">
        <v>4520</v>
      </c>
      <c r="C30" s="18">
        <f>(96.0/B30*100)</f>
        <v/>
      </c>
      <c r="D30" s="19" t="n">
        <v>4424</v>
      </c>
      <c r="E30" s="18" t="n">
        <v>429.27294171</v>
      </c>
      <c r="F30" s="20" t="n">
        <v>18.59672483</v>
      </c>
      <c r="G30" s="18" t="n">
        <v>479.39012202</v>
      </c>
      <c r="H30" s="20" t="n">
        <v>12.77662385</v>
      </c>
      <c r="I30" s="18" t="n">
        <v>484.78070948</v>
      </c>
      <c r="J30" s="20" t="n">
        <v>5.38227133</v>
      </c>
      <c r="K30" s="18" t="n">
        <v>506.09061446</v>
      </c>
      <c r="L30" s="20" t="n">
        <v>3.71140702</v>
      </c>
      <c r="M30" s="18" t="n">
        <v>513.55475583</v>
      </c>
      <c r="N30" s="20" t="n">
        <v>4.5392338</v>
      </c>
      <c r="O30" s="18" t="n">
        <v>530.44200272</v>
      </c>
      <c r="P30" s="20" t="n">
        <v>4.94468903</v>
      </c>
      <c r="Q30" s="18" t="n">
        <v>539.15177264</v>
      </c>
      <c r="R30" s="20" t="n">
        <v>3.66337671</v>
      </c>
      <c r="S30" s="18" t="s">
        <v>481</v>
      </c>
      <c r="T30" s="20" t="s">
        <v>481</v>
      </c>
      <c r="U30" s="18" t="s">
        <v>481</v>
      </c>
      <c r="V30" s="20" t="s">
        <v>481</v>
      </c>
      <c r="W30" s="18" t="s">
        <v>481</v>
      </c>
      <c r="X30" s="20" t="s">
        <v>481</v>
      </c>
      <c r="Y30" s="18" t="s">
        <v>481</v>
      </c>
      <c r="Z30" s="20" t="s">
        <v>481</v>
      </c>
      <c r="AA30" s="18" t="n">
        <v>469.94566887</v>
      </c>
      <c r="AB30" s="20" t="n">
        <v>5.70602639</v>
      </c>
    </row>
    <row r="31" spans="1:28">
      <c r="A31" s="15" t="s">
        <v>506</v>
      </c>
      <c r="B31" s="17" t="n">
        <v>5456</v>
      </c>
      <c r="C31" s="18">
        <f>(125.0/B31*100)</f>
        <v/>
      </c>
      <c r="D31" s="19" t="n">
        <v>5331</v>
      </c>
      <c r="E31" s="18" t="n">
        <v>422.63886312</v>
      </c>
      <c r="F31" s="20" t="n">
        <v>16.13782586</v>
      </c>
      <c r="G31" s="18" t="n">
        <v>428.40622048</v>
      </c>
      <c r="H31" s="20" t="n">
        <v>15.38766674</v>
      </c>
      <c r="I31" s="18" t="n">
        <v>456.37105793</v>
      </c>
      <c r="J31" s="20" t="n">
        <v>6.85753672</v>
      </c>
      <c r="K31" s="18" t="n">
        <v>482.20242804</v>
      </c>
      <c r="L31" s="20" t="n">
        <v>7.50309624</v>
      </c>
      <c r="M31" s="18" t="n">
        <v>488.29897753</v>
      </c>
      <c r="N31" s="20" t="n">
        <v>2.74915231</v>
      </c>
      <c r="O31" s="18" t="n">
        <v>515.5199707199999</v>
      </c>
      <c r="P31" s="20" t="n">
        <v>2.90114752</v>
      </c>
      <c r="Q31" s="18" t="n">
        <v>506.64038354</v>
      </c>
      <c r="R31" s="20" t="n">
        <v>3.73146439</v>
      </c>
      <c r="S31" s="18" t="s">
        <v>481</v>
      </c>
      <c r="T31" s="20" t="s">
        <v>481</v>
      </c>
      <c r="U31" s="18" t="s">
        <v>481</v>
      </c>
      <c r="V31" s="20" t="s">
        <v>481</v>
      </c>
      <c r="W31" s="18" t="s">
        <v>481</v>
      </c>
      <c r="X31" s="20" t="s">
        <v>481</v>
      </c>
      <c r="Y31" s="18" t="s">
        <v>481</v>
      </c>
      <c r="Z31" s="20" t="s">
        <v>481</v>
      </c>
      <c r="AA31" s="18" t="n">
        <v>443.93335807</v>
      </c>
      <c r="AB31" s="20" t="n">
        <v>8.76625574</v>
      </c>
    </row>
    <row r="32" spans="1:28">
      <c r="A32" s="15" t="s">
        <v>507</v>
      </c>
      <c r="B32" s="17" t="n">
        <v>4478</v>
      </c>
      <c r="C32" s="18">
        <f>(5.0/B32*100)</f>
        <v/>
      </c>
      <c r="D32" s="19" t="n">
        <v>4473</v>
      </c>
      <c r="E32" s="18" t="s">
        <v>481</v>
      </c>
      <c r="F32" s="20" t="s">
        <v>481</v>
      </c>
      <c r="G32" s="18" t="s">
        <v>481</v>
      </c>
      <c r="H32" s="20" t="s">
        <v>481</v>
      </c>
      <c r="I32" s="18" t="n">
        <v>479.33717565</v>
      </c>
      <c r="J32" s="20" t="n">
        <v>5.55329354</v>
      </c>
      <c r="K32" s="18" t="n">
        <v>471.97442632</v>
      </c>
      <c r="L32" s="20" t="n">
        <v>3.21494353</v>
      </c>
      <c r="M32" s="18" t="n">
        <v>500.6737013</v>
      </c>
      <c r="N32" s="20" t="n">
        <v>2.61515649</v>
      </c>
      <c r="O32" s="18" t="s">
        <v>481</v>
      </c>
      <c r="P32" s="20" t="s">
        <v>481</v>
      </c>
      <c r="Q32" s="18" t="n">
        <v>548.08880472</v>
      </c>
      <c r="R32" s="20" t="n">
        <v>3.95656386</v>
      </c>
      <c r="S32" s="18" t="s">
        <v>481</v>
      </c>
      <c r="T32" s="20" t="s">
        <v>481</v>
      </c>
      <c r="U32" s="18" t="s">
        <v>481</v>
      </c>
      <c r="V32" s="20" t="s">
        <v>481</v>
      </c>
      <c r="W32" s="18" t="s">
        <v>481</v>
      </c>
      <c r="X32" s="20" t="s">
        <v>481</v>
      </c>
      <c r="Y32" s="18" t="s">
        <v>481</v>
      </c>
      <c r="Z32" s="20" t="s">
        <v>481</v>
      </c>
      <c r="AA32" s="18" t="n">
        <v>451.86925529</v>
      </c>
      <c r="AB32" s="20" t="n">
        <v>12.94795573</v>
      </c>
    </row>
    <row r="33" spans="1:28">
      <c r="A33" s="15" t="s">
        <v>508</v>
      </c>
      <c r="B33" s="17" t="n">
        <v>7325</v>
      </c>
      <c r="C33" s="18">
        <f>(74.0/B33*100)</f>
        <v/>
      </c>
      <c r="D33" s="19" t="n">
        <v>7251</v>
      </c>
      <c r="E33" s="18" t="n">
        <v>467.63183709</v>
      </c>
      <c r="F33" s="20" t="n">
        <v>4.82987115</v>
      </c>
      <c r="G33" s="18" t="n">
        <v>471.02666103</v>
      </c>
      <c r="H33" s="20" t="n">
        <v>3.90267236</v>
      </c>
      <c r="I33" s="18" t="n">
        <v>478.94065506</v>
      </c>
      <c r="J33" s="20" t="n">
        <v>3.18833378</v>
      </c>
      <c r="K33" s="18" t="n">
        <v>492.69481465</v>
      </c>
      <c r="L33" s="20" t="n">
        <v>6.0374961</v>
      </c>
      <c r="M33" s="18" t="n">
        <v>521.4542344499999</v>
      </c>
      <c r="N33" s="20" t="n">
        <v>3.02737964</v>
      </c>
      <c r="O33" s="18" t="n">
        <v>545.76131165</v>
      </c>
      <c r="P33" s="20" t="n">
        <v>4.36076351</v>
      </c>
      <c r="Q33" s="18" t="n">
        <v>536.7131105</v>
      </c>
      <c r="R33" s="20" t="n">
        <v>4.24000024</v>
      </c>
      <c r="S33" s="18" t="s">
        <v>481</v>
      </c>
      <c r="T33" s="20" t="s">
        <v>481</v>
      </c>
      <c r="U33" s="18" t="s">
        <v>481</v>
      </c>
      <c r="V33" s="20" t="s">
        <v>481</v>
      </c>
      <c r="W33" s="18" t="s">
        <v>481</v>
      </c>
      <c r="X33" s="20" t="s">
        <v>481</v>
      </c>
      <c r="Y33" s="18" t="s">
        <v>481</v>
      </c>
      <c r="Z33" s="20" t="s">
        <v>481</v>
      </c>
      <c r="AA33" s="18" t="n">
        <v>459.37961622</v>
      </c>
      <c r="AB33" s="20" t="n">
        <v>12.44617029</v>
      </c>
    </row>
    <row r="34" spans="1:28">
      <c r="A34" s="15" t="s">
        <v>509</v>
      </c>
      <c r="B34" s="17" t="n">
        <v>6350</v>
      </c>
      <c r="C34" s="18">
        <f>(65.0/B34*100)</f>
        <v/>
      </c>
      <c r="D34" s="19" t="n">
        <v>6285</v>
      </c>
      <c r="E34" s="18" t="n">
        <v>299.27614506</v>
      </c>
      <c r="F34" s="20" t="n">
        <v>17.40935985</v>
      </c>
      <c r="G34" s="18" t="n">
        <v>329.68255348</v>
      </c>
      <c r="H34" s="20" t="n">
        <v>14.81243009</v>
      </c>
      <c r="I34" s="18" t="n">
        <v>368.00382719</v>
      </c>
      <c r="J34" s="20" t="n">
        <v>9.99581809</v>
      </c>
      <c r="K34" s="18" t="n">
        <v>437.75315556</v>
      </c>
      <c r="L34" s="20" t="n">
        <v>4.62218371</v>
      </c>
      <c r="M34" s="18" t="n">
        <v>468.01226244</v>
      </c>
      <c r="N34" s="20" t="n">
        <v>2.56660919</v>
      </c>
      <c r="O34" s="18" t="n">
        <v>457.16360985</v>
      </c>
      <c r="P34" s="20" t="n">
        <v>5.56387788</v>
      </c>
      <c r="Q34" s="18" t="n">
        <v>493.19708768</v>
      </c>
      <c r="R34" s="20" t="n">
        <v>4.68174984</v>
      </c>
      <c r="S34" s="18" t="s">
        <v>481</v>
      </c>
      <c r="T34" s="20" t="s">
        <v>481</v>
      </c>
      <c r="U34" s="18" t="s">
        <v>481</v>
      </c>
      <c r="V34" s="20" t="s">
        <v>481</v>
      </c>
      <c r="W34" s="18" t="s">
        <v>481</v>
      </c>
      <c r="X34" s="20" t="s">
        <v>481</v>
      </c>
      <c r="Y34" s="18" t="s">
        <v>481</v>
      </c>
      <c r="Z34" s="20" t="s">
        <v>481</v>
      </c>
      <c r="AA34" s="18" t="n">
        <v>381.7479427</v>
      </c>
      <c r="AB34" s="20" t="n">
        <v>16.85666756</v>
      </c>
    </row>
    <row r="35" spans="1:28">
      <c r="A35" s="15" t="s">
        <v>510</v>
      </c>
      <c r="B35" s="17" t="n">
        <v>6406</v>
      </c>
      <c r="C35" s="18">
        <f>(36.0/B35*100)</f>
        <v/>
      </c>
      <c r="D35" s="19" t="n">
        <v>6370</v>
      </c>
      <c r="E35" s="18" t="n">
        <v>378.66435288</v>
      </c>
      <c r="F35" s="20" t="n">
        <v>34.85267298</v>
      </c>
      <c r="G35" s="18" t="n">
        <v>387.96437977</v>
      </c>
      <c r="H35" s="20" t="n">
        <v>29.96050576</v>
      </c>
      <c r="I35" s="18" t="n">
        <v>456.41926063</v>
      </c>
      <c r="J35" s="20" t="n">
        <v>5.4305174</v>
      </c>
      <c r="K35" s="18" t="n">
        <v>500.15471982</v>
      </c>
      <c r="L35" s="20" t="n">
        <v>2.42004272</v>
      </c>
      <c r="M35" s="18" t="n">
        <v>492.24872085</v>
      </c>
      <c r="N35" s="20" t="n">
        <v>3.72875824</v>
      </c>
      <c r="O35" s="18" t="n">
        <v>532.31124918</v>
      </c>
      <c r="P35" s="20" t="n">
        <v>3.43746357</v>
      </c>
      <c r="Q35" s="18" t="n">
        <v>539.78279559</v>
      </c>
      <c r="R35" s="20" t="n">
        <v>2.49664776</v>
      </c>
      <c r="S35" s="18" t="s">
        <v>481</v>
      </c>
      <c r="T35" s="20" t="s">
        <v>481</v>
      </c>
      <c r="U35" s="18" t="s">
        <v>481</v>
      </c>
      <c r="V35" s="20" t="s">
        <v>481</v>
      </c>
      <c r="W35" s="18" t="s">
        <v>481</v>
      </c>
      <c r="X35" s="20" t="s">
        <v>481</v>
      </c>
      <c r="Y35" s="18" t="s">
        <v>481</v>
      </c>
      <c r="Z35" s="20" t="s">
        <v>481</v>
      </c>
      <c r="AA35" s="18" t="n">
        <v>477.45269396</v>
      </c>
      <c r="AB35" s="20" t="n">
        <v>23.88259997</v>
      </c>
    </row>
    <row r="36" spans="1:28">
      <c r="A36" s="15" t="s">
        <v>511</v>
      </c>
      <c r="B36" s="17" t="n">
        <v>6736</v>
      </c>
      <c r="C36" s="18">
        <f>(26.0/B36*100)</f>
        <v/>
      </c>
      <c r="D36" s="19" t="n">
        <v>6710</v>
      </c>
      <c r="E36" s="18" t="n">
        <v>419.74102358</v>
      </c>
      <c r="F36" s="20" t="n">
        <v>8.472485949999999</v>
      </c>
      <c r="G36" s="18" t="n">
        <v>469.62767853</v>
      </c>
      <c r="H36" s="20" t="n">
        <v>3.92730323</v>
      </c>
      <c r="I36" s="18" t="n">
        <v>474.29084606</v>
      </c>
      <c r="J36" s="20" t="n">
        <v>3.35419106</v>
      </c>
      <c r="K36" s="18" t="n">
        <v>496.28441069</v>
      </c>
      <c r="L36" s="20" t="n">
        <v>4.21652373</v>
      </c>
      <c r="M36" s="18" t="n">
        <v>498.06485578</v>
      </c>
      <c r="N36" s="20" t="n">
        <v>3.27589136</v>
      </c>
      <c r="O36" s="18" t="n">
        <v>492.08622654</v>
      </c>
      <c r="P36" s="20" t="n">
        <v>3.47704594</v>
      </c>
      <c r="Q36" s="18" t="n">
        <v>522.59611467</v>
      </c>
      <c r="R36" s="20" t="n">
        <v>3.06762083</v>
      </c>
      <c r="S36" s="18" t="s">
        <v>481</v>
      </c>
      <c r="T36" s="20" t="s">
        <v>481</v>
      </c>
      <c r="U36" s="18" t="s">
        <v>481</v>
      </c>
      <c r="V36" s="20" t="s">
        <v>481</v>
      </c>
      <c r="W36" s="18" t="s">
        <v>481</v>
      </c>
      <c r="X36" s="20" t="s">
        <v>481</v>
      </c>
      <c r="Y36" s="18" t="s">
        <v>481</v>
      </c>
      <c r="Z36" s="20" t="s">
        <v>481</v>
      </c>
      <c r="AA36" s="18" t="n">
        <v>441.26956574</v>
      </c>
      <c r="AB36" s="20" t="n">
        <v>10.33726724</v>
      </c>
    </row>
    <row r="37" spans="1:28">
      <c r="A37" s="15" t="s">
        <v>512</v>
      </c>
      <c r="B37" s="17" t="n">
        <v>5458</v>
      </c>
      <c r="C37" s="18">
        <f>(62.0/B37*100)</f>
        <v/>
      </c>
      <c r="D37" s="19" t="n">
        <v>5396</v>
      </c>
      <c r="E37" s="18" t="n">
        <v>384.21645846</v>
      </c>
      <c r="F37" s="20" t="n">
        <v>10.22844416</v>
      </c>
      <c r="G37" s="18" t="n">
        <v>410.39305196</v>
      </c>
      <c r="H37" s="20" t="n">
        <v>13.81930685</v>
      </c>
      <c r="I37" s="18" t="n">
        <v>441.25798864</v>
      </c>
      <c r="J37" s="20" t="n">
        <v>7.03933307</v>
      </c>
      <c r="K37" s="18" t="n">
        <v>485.01440132</v>
      </c>
      <c r="L37" s="20" t="n">
        <v>5.3214747</v>
      </c>
      <c r="M37" s="18" t="n">
        <v>494.45970301</v>
      </c>
      <c r="N37" s="20" t="n">
        <v>4.30208943</v>
      </c>
      <c r="O37" s="18" t="n">
        <v>502.97712886</v>
      </c>
      <c r="P37" s="20" t="n">
        <v>3.64486756</v>
      </c>
      <c r="Q37" s="18" t="n">
        <v>513.64796403</v>
      </c>
      <c r="R37" s="20" t="n">
        <v>4.44202929</v>
      </c>
      <c r="S37" s="18" t="s">
        <v>481</v>
      </c>
      <c r="T37" s="20" t="s">
        <v>481</v>
      </c>
      <c r="U37" s="18" t="s">
        <v>481</v>
      </c>
      <c r="V37" s="20" t="s">
        <v>481</v>
      </c>
      <c r="W37" s="18" t="s">
        <v>481</v>
      </c>
      <c r="X37" s="20" t="s">
        <v>481</v>
      </c>
      <c r="Y37" s="18" t="s">
        <v>481</v>
      </c>
      <c r="Z37" s="20" t="s">
        <v>481</v>
      </c>
      <c r="AA37" s="18" t="n">
        <v>404.17553865</v>
      </c>
      <c r="AB37" s="20" t="n">
        <v>7.28947141</v>
      </c>
    </row>
    <row r="38" spans="1:28">
      <c r="A38" s="15" t="s">
        <v>513</v>
      </c>
      <c r="B38" s="17" t="n">
        <v>5860</v>
      </c>
      <c r="C38" s="18">
        <f>(16.0/B38*100)</f>
        <v/>
      </c>
      <c r="D38" s="19" t="n">
        <v>5844</v>
      </c>
      <c r="E38" s="18" t="n">
        <v>409.68582762</v>
      </c>
      <c r="F38" s="20" t="n">
        <v>13.04450077</v>
      </c>
      <c r="G38" s="18" t="n">
        <v>444.08441115</v>
      </c>
      <c r="H38" s="20" t="n">
        <v>8.37762305</v>
      </c>
      <c r="I38" s="18" t="n">
        <v>457.91229991</v>
      </c>
      <c r="J38" s="20" t="n">
        <v>4.27534821</v>
      </c>
      <c r="K38" s="18" t="n">
        <v>525.29438892</v>
      </c>
      <c r="L38" s="20" t="n">
        <v>3.97167011</v>
      </c>
      <c r="M38" s="18" t="n">
        <v>503.13796818</v>
      </c>
      <c r="N38" s="20" t="n">
        <v>4.61809332</v>
      </c>
      <c r="O38" s="18" t="n">
        <v>515.01542123</v>
      </c>
      <c r="P38" s="20" t="n">
        <v>3.44803324</v>
      </c>
      <c r="Q38" s="18" t="n">
        <v>533.54593229</v>
      </c>
      <c r="R38" s="20" t="n">
        <v>4.94857505</v>
      </c>
      <c r="S38" s="18" t="s">
        <v>481</v>
      </c>
      <c r="T38" s="20" t="s">
        <v>481</v>
      </c>
      <c r="U38" s="18" t="s">
        <v>481</v>
      </c>
      <c r="V38" s="20" t="s">
        <v>481</v>
      </c>
      <c r="W38" s="18" t="s">
        <v>481</v>
      </c>
      <c r="X38" s="20" t="s">
        <v>481</v>
      </c>
      <c r="Y38" s="18" t="s">
        <v>481</v>
      </c>
      <c r="Z38" s="20" t="s">
        <v>481</v>
      </c>
      <c r="AA38" s="18" t="n">
        <v>447.81495524</v>
      </c>
      <c r="AB38" s="20" t="n">
        <v>9.210821899999999</v>
      </c>
    </row>
    <row r="39" spans="1:28">
      <c r="A39" s="15" t="s">
        <v>514</v>
      </c>
      <c r="B39" s="17" t="n">
        <v>5895</v>
      </c>
      <c r="C39" s="18">
        <f>(30.0/B39*100)</f>
        <v/>
      </c>
      <c r="D39" s="19" t="n">
        <v>5865</v>
      </c>
      <c r="E39" s="18" t="n">
        <v>403.57225097</v>
      </c>
      <c r="F39" s="20" t="n">
        <v>5.08450046</v>
      </c>
      <c r="G39" s="18" t="n">
        <v>426.19169308</v>
      </c>
      <c r="H39" s="20" t="n">
        <v>4.88631201</v>
      </c>
      <c r="I39" s="18" t="n">
        <v>425.79925676</v>
      </c>
      <c r="J39" s="20" t="n">
        <v>4.55246662</v>
      </c>
      <c r="K39" s="18" t="n">
        <v>409.29236606</v>
      </c>
      <c r="L39" s="20" t="n">
        <v>5.16547848</v>
      </c>
      <c r="M39" s="18" t="n">
        <v>464.82861574</v>
      </c>
      <c r="N39" s="20" t="n">
        <v>6.47708592</v>
      </c>
      <c r="O39" s="18" t="n">
        <v>423.42443088</v>
      </c>
      <c r="P39" s="20" t="n">
        <v>6.11683046</v>
      </c>
      <c r="Q39" s="18" t="n">
        <v>444.96655298</v>
      </c>
      <c r="R39" s="20" t="n">
        <v>8.026343320000001</v>
      </c>
      <c r="S39" s="18" t="s">
        <v>481</v>
      </c>
      <c r="T39" s="20" t="s">
        <v>481</v>
      </c>
      <c r="U39" s="18" t="s">
        <v>481</v>
      </c>
      <c r="V39" s="20" t="s">
        <v>481</v>
      </c>
      <c r="W39" s="18" t="s">
        <v>481</v>
      </c>
      <c r="X39" s="20" t="s">
        <v>481</v>
      </c>
      <c r="Y39" s="18" t="s">
        <v>481</v>
      </c>
      <c r="Z39" s="20" t="s">
        <v>481</v>
      </c>
      <c r="AA39" s="18" t="n">
        <v>355.70145451</v>
      </c>
      <c r="AB39" s="20" t="n">
        <v>12.45661287</v>
      </c>
    </row>
    <row r="40" spans="1:28">
      <c r="A40" s="15" t="s">
        <v>515</v>
      </c>
      <c r="B40" s="17" t="n">
        <v>14157</v>
      </c>
      <c r="C40" s="18">
        <f>(257.0/B40*100)</f>
        <v/>
      </c>
      <c r="D40" s="19" t="n">
        <v>13900</v>
      </c>
      <c r="E40" s="18" t="n">
        <v>448.72055488</v>
      </c>
      <c r="F40" s="20" t="n">
        <v>13.1717828</v>
      </c>
      <c r="G40" s="18" t="n">
        <v>438.59568271</v>
      </c>
      <c r="H40" s="20" t="n">
        <v>13.40634892</v>
      </c>
      <c r="I40" s="18" t="n">
        <v>472.07146972</v>
      </c>
      <c r="J40" s="20" t="n">
        <v>6.51513017</v>
      </c>
      <c r="K40" s="18" t="n">
        <v>509.59482755</v>
      </c>
      <c r="L40" s="20" t="n">
        <v>2.98920477</v>
      </c>
      <c r="M40" s="18" t="n">
        <v>510.60775022</v>
      </c>
      <c r="N40" s="20" t="n">
        <v>3.96188351</v>
      </c>
      <c r="O40" s="18" t="n">
        <v>512.0371977900001</v>
      </c>
      <c r="P40" s="20" t="n">
        <v>3.72576714</v>
      </c>
      <c r="Q40" s="18" t="n">
        <v>534.3998708399999</v>
      </c>
      <c r="R40" s="20" t="n">
        <v>3.90642194</v>
      </c>
      <c r="S40" s="18" t="s">
        <v>481</v>
      </c>
      <c r="T40" s="20" t="s">
        <v>481</v>
      </c>
      <c r="U40" s="18" t="s">
        <v>481</v>
      </c>
      <c r="V40" s="20" t="s">
        <v>481</v>
      </c>
      <c r="W40" s="18" t="s">
        <v>481</v>
      </c>
      <c r="X40" s="20" t="s">
        <v>481</v>
      </c>
      <c r="Y40" s="18" t="s">
        <v>481</v>
      </c>
      <c r="Z40" s="20" t="s">
        <v>481</v>
      </c>
      <c r="AA40" s="18" t="n">
        <v>459.0560822</v>
      </c>
      <c r="AB40" s="20" t="n">
        <v>4.50026465</v>
      </c>
    </row>
    <row r="41" spans="1:28">
      <c r="A41" s="15" t="s">
        <v>516</v>
      </c>
      <c r="B41" s="17" t="n">
        <v>5712</v>
      </c>
      <c r="C41" s="18">
        <f>(40.0/B41*100)</f>
        <v/>
      </c>
      <c r="D41" s="19" t="n">
        <v>5672</v>
      </c>
      <c r="E41" s="18" t="n">
        <v>454.08682837</v>
      </c>
      <c r="F41" s="20" t="n">
        <v>8.952030410000001</v>
      </c>
      <c r="G41" s="18" t="n">
        <v>461.67381709</v>
      </c>
      <c r="H41" s="20" t="n">
        <v>7.42842571</v>
      </c>
      <c r="I41" s="18" t="n">
        <v>454.00011775</v>
      </c>
      <c r="J41" s="20" t="n">
        <v>4.9523592</v>
      </c>
      <c r="K41" s="18" t="s">
        <v>481</v>
      </c>
      <c r="L41" s="20" t="s">
        <v>481</v>
      </c>
      <c r="M41" s="18" t="n">
        <v>491.06478264</v>
      </c>
      <c r="N41" s="20" t="n">
        <v>3.90383816</v>
      </c>
      <c r="O41" s="18" t="n">
        <v>497.63833015</v>
      </c>
      <c r="P41" s="20" t="n">
        <v>4.46698982</v>
      </c>
      <c r="Q41" s="18" t="n">
        <v>520.50695278</v>
      </c>
      <c r="R41" s="20" t="n">
        <v>3.79091853</v>
      </c>
      <c r="S41" s="18" t="s">
        <v>481</v>
      </c>
      <c r="T41" s="20" t="s">
        <v>481</v>
      </c>
      <c r="U41" s="18" t="s">
        <v>481</v>
      </c>
      <c r="V41" s="20" t="s">
        <v>481</v>
      </c>
      <c r="W41" s="18" t="s">
        <v>481</v>
      </c>
      <c r="X41" s="20" t="s">
        <v>481</v>
      </c>
      <c r="Y41" s="18" t="s">
        <v>481</v>
      </c>
      <c r="Z41" s="20" t="s">
        <v>481</v>
      </c>
      <c r="AA41" s="18" t="n">
        <v>433.94805473</v>
      </c>
      <c r="AB41" s="20" t="n">
        <v>13.23443679</v>
      </c>
    </row>
    <row r="42" spans="1:2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row>
    <row r="45" spans="1:28">
      <c r="A45" s="15" t="s">
        <v>520</v>
      </c>
      <c r="B45" s="17" t="n">
        <v>5519</v>
      </c>
      <c r="C45" s="18">
        <f>(0.0/B45*100)</f>
        <v/>
      </c>
      <c r="D45" s="19" t="n">
        <v>5519</v>
      </c>
      <c r="E45" s="18" t="n">
        <v>374.05280813</v>
      </c>
      <c r="F45" s="20" t="n">
        <v>3.15204799</v>
      </c>
      <c r="G45" s="18" t="n">
        <v>373.63159519</v>
      </c>
      <c r="H45" s="20" t="n">
        <v>3.76176079</v>
      </c>
      <c r="I45" s="18" t="n">
        <v>365.35481256</v>
      </c>
      <c r="J45" s="20" t="n">
        <v>3.54782135</v>
      </c>
      <c r="K45" s="18" t="n">
        <v>379.02855565</v>
      </c>
      <c r="L45" s="20" t="n">
        <v>5.32471608</v>
      </c>
      <c r="M45" s="18" t="n">
        <v>381.88482699</v>
      </c>
      <c r="N45" s="20" t="n">
        <v>4.00784959</v>
      </c>
      <c r="O45" s="18" t="n">
        <v>397.87707338</v>
      </c>
      <c r="P45" s="20" t="n">
        <v>7.21021539</v>
      </c>
      <c r="Q45" s="18" t="n">
        <v>374.49111103</v>
      </c>
      <c r="R45" s="20" t="n">
        <v>6.89907299</v>
      </c>
      <c r="S45" s="18" t="s">
        <v>481</v>
      </c>
      <c r="T45" s="20" t="s">
        <v>481</v>
      </c>
      <c r="U45" s="18" t="s">
        <v>481</v>
      </c>
      <c r="V45" s="20" t="s">
        <v>481</v>
      </c>
      <c r="W45" s="18" t="s">
        <v>481</v>
      </c>
      <c r="X45" s="20" t="s">
        <v>481</v>
      </c>
      <c r="Y45" s="18" t="n">
        <v>343.66072199</v>
      </c>
      <c r="Z45" s="20" t="n">
        <v>10.870215</v>
      </c>
      <c r="AA45" s="18" t="n">
        <v>374.36587762</v>
      </c>
      <c r="AB45" s="20" t="n">
        <v>4.86779066</v>
      </c>
    </row>
    <row r="46" spans="1:28">
      <c r="A46" s="15" t="s">
        <v>521</v>
      </c>
      <c r="B46" s="17" t="n">
        <v>23141</v>
      </c>
      <c r="C46" s="18">
        <f>(1128.0/B46*100)</f>
        <v/>
      </c>
      <c r="D46" s="19" t="n">
        <v>22013</v>
      </c>
      <c r="E46" s="18" t="n">
        <v>371.3928844</v>
      </c>
      <c r="F46" s="20" t="n">
        <v>3.66362798</v>
      </c>
      <c r="G46" s="18" t="n">
        <v>380.17250826</v>
      </c>
      <c r="H46" s="20" t="n">
        <v>2.88436881</v>
      </c>
      <c r="I46" s="18" t="n">
        <v>387.13876894</v>
      </c>
      <c r="J46" s="20" t="n">
        <v>2.521476</v>
      </c>
      <c r="K46" s="18" t="n">
        <v>369.36242453</v>
      </c>
      <c r="L46" s="20" t="n">
        <v>5.60913415</v>
      </c>
      <c r="M46" s="18" t="n">
        <v>415.49363007</v>
      </c>
      <c r="N46" s="20" t="n">
        <v>2.411152</v>
      </c>
      <c r="O46" s="18" t="n">
        <v>409.83809059</v>
      </c>
      <c r="P46" s="20" t="n">
        <v>6.81698595</v>
      </c>
      <c r="Q46" s="18" t="n">
        <v>435.10738289</v>
      </c>
      <c r="R46" s="20" t="n">
        <v>4.85985369</v>
      </c>
      <c r="S46" s="18" t="s">
        <v>481</v>
      </c>
      <c r="T46" s="20" t="s">
        <v>481</v>
      </c>
      <c r="U46" s="18" t="s">
        <v>481</v>
      </c>
      <c r="V46" s="20" t="s">
        <v>481</v>
      </c>
      <c r="W46" s="18" t="s">
        <v>481</v>
      </c>
      <c r="X46" s="20" t="s">
        <v>481</v>
      </c>
      <c r="Y46" s="18" t="s">
        <v>481</v>
      </c>
      <c r="Z46" s="20" t="s">
        <v>481</v>
      </c>
      <c r="AA46" s="18" t="n">
        <v>353.98971989</v>
      </c>
      <c r="AB46" s="20" t="n">
        <v>3.89651964</v>
      </c>
    </row>
    <row r="47" spans="1:28">
      <c r="A47" s="15" t="s">
        <v>522</v>
      </c>
      <c r="B47" s="17" t="n">
        <v>5928</v>
      </c>
      <c r="C47" s="18">
        <f>(68.0/B47*100)</f>
        <v/>
      </c>
      <c r="D47" s="19" t="n">
        <v>5860</v>
      </c>
      <c r="E47" s="18" t="n">
        <v>343.80032037</v>
      </c>
      <c r="F47" s="20" t="n">
        <v>17.49629939</v>
      </c>
      <c r="G47" s="18" t="n">
        <v>333.45109221</v>
      </c>
      <c r="H47" s="20" t="n">
        <v>13.57413046</v>
      </c>
      <c r="I47" s="18" t="n">
        <v>373.94351065</v>
      </c>
      <c r="J47" s="20" t="n">
        <v>7.67269184</v>
      </c>
      <c r="K47" s="18" t="n">
        <v>422.00418253</v>
      </c>
      <c r="L47" s="20" t="n">
        <v>6.05834805</v>
      </c>
      <c r="M47" s="18" t="n">
        <v>436.753332</v>
      </c>
      <c r="N47" s="20" t="n">
        <v>4.31328495</v>
      </c>
      <c r="O47" s="18" t="n">
        <v>445.35209119</v>
      </c>
      <c r="P47" s="20" t="n">
        <v>6.79474084</v>
      </c>
      <c r="Q47" s="18" t="n">
        <v>478.01526784</v>
      </c>
      <c r="R47" s="20" t="n">
        <v>4.78226943</v>
      </c>
      <c r="S47" s="18" t="s">
        <v>481</v>
      </c>
      <c r="T47" s="20" t="s">
        <v>481</v>
      </c>
      <c r="U47" s="18" t="s">
        <v>481</v>
      </c>
      <c r="V47" s="20" t="s">
        <v>481</v>
      </c>
      <c r="W47" s="18" t="s">
        <v>481</v>
      </c>
      <c r="X47" s="20" t="s">
        <v>481</v>
      </c>
      <c r="Y47" s="18" t="s">
        <v>481</v>
      </c>
      <c r="Z47" s="20" t="s">
        <v>481</v>
      </c>
      <c r="AA47" s="18" t="n">
        <v>394.25684717</v>
      </c>
      <c r="AB47" s="20" t="n">
        <v>13.71129847</v>
      </c>
    </row>
    <row r="48" spans="1:28">
      <c r="A48" s="15" t="s">
        <v>523</v>
      </c>
      <c r="B48" s="17" t="n">
        <v>9841</v>
      </c>
      <c r="C48" s="18">
        <f>(7.0/B48*100)</f>
        <v/>
      </c>
      <c r="D48" s="19" t="n">
        <v>9834</v>
      </c>
      <c r="E48" s="18" t="n">
        <v>488.42805865</v>
      </c>
      <c r="F48" s="20" t="n">
        <v>5.19175371</v>
      </c>
      <c r="G48" s="18" t="n">
        <v>510.03107567</v>
      </c>
      <c r="H48" s="20" t="n">
        <v>5.79219139</v>
      </c>
      <c r="I48" s="18" t="n">
        <v>502.57853684</v>
      </c>
      <c r="J48" s="20" t="n">
        <v>5.07797684</v>
      </c>
      <c r="K48" s="18" t="n">
        <v>521.90284851</v>
      </c>
      <c r="L48" s="20" t="n">
        <v>8.868421189999999</v>
      </c>
      <c r="M48" s="18" t="n">
        <v>542.9375962399999</v>
      </c>
      <c r="N48" s="20" t="n">
        <v>4.6876989</v>
      </c>
      <c r="O48" s="18" t="n">
        <v>583.4147678099999</v>
      </c>
      <c r="P48" s="20" t="n">
        <v>7.66034451</v>
      </c>
      <c r="Q48" s="18" t="n">
        <v>555.07836862</v>
      </c>
      <c r="R48" s="20" t="n">
        <v>13.02464905</v>
      </c>
      <c r="S48" s="18" t="s">
        <v>481</v>
      </c>
      <c r="T48" s="20" t="s">
        <v>481</v>
      </c>
      <c r="U48" s="18" t="s">
        <v>481</v>
      </c>
      <c r="V48" s="20" t="s">
        <v>481</v>
      </c>
      <c r="W48" s="18" t="s">
        <v>481</v>
      </c>
      <c r="X48" s="20" t="s">
        <v>481</v>
      </c>
      <c r="Y48" s="18" t="s">
        <v>481</v>
      </c>
      <c r="Z48" s="20" t="s">
        <v>481</v>
      </c>
      <c r="AA48" s="18" t="n">
        <v>482.99168995</v>
      </c>
      <c r="AB48" s="20" t="n">
        <v>32.3402683</v>
      </c>
    </row>
    <row r="49" spans="1:28">
      <c r="A49" s="15" t="s">
        <v>524</v>
      </c>
      <c r="B49" s="17" t="n">
        <v>6349</v>
      </c>
      <c r="C49" s="18">
        <f>(56.0/B49*100)</f>
        <v/>
      </c>
      <c r="D49" s="19" t="n">
        <v>6293</v>
      </c>
      <c r="E49" s="18" t="n">
        <v>394.07514675</v>
      </c>
      <c r="F49" s="20" t="n">
        <v>5.02615253</v>
      </c>
      <c r="G49" s="18" t="n">
        <v>411.24957376</v>
      </c>
      <c r="H49" s="20" t="n">
        <v>3.85567698</v>
      </c>
      <c r="I49" s="18" t="n">
        <v>420.40320746</v>
      </c>
      <c r="J49" s="20" t="n">
        <v>4.21963046</v>
      </c>
      <c r="K49" s="18" t="s">
        <v>481</v>
      </c>
      <c r="L49" s="20" t="s">
        <v>481</v>
      </c>
      <c r="M49" s="18" t="n">
        <v>439.93876573</v>
      </c>
      <c r="N49" s="20" t="n">
        <v>4.12586741</v>
      </c>
      <c r="O49" s="18" t="n">
        <v>449.24469435</v>
      </c>
      <c r="P49" s="20" t="n">
        <v>3.68918366</v>
      </c>
      <c r="Q49" s="18" t="n">
        <v>456.8978745</v>
      </c>
      <c r="R49" s="20" t="n">
        <v>3.94082621</v>
      </c>
      <c r="S49" s="18" t="s">
        <v>481</v>
      </c>
      <c r="T49" s="20" t="s">
        <v>481</v>
      </c>
      <c r="U49" s="18" t="s">
        <v>481</v>
      </c>
      <c r="V49" s="20" t="s">
        <v>481</v>
      </c>
      <c r="W49" s="18" t="s">
        <v>481</v>
      </c>
      <c r="X49" s="20" t="s">
        <v>481</v>
      </c>
      <c r="Y49" s="18" t="n">
        <v>412.35973782</v>
      </c>
      <c r="Z49" s="20" t="n">
        <v>22.39867866</v>
      </c>
      <c r="AA49" s="18" t="n">
        <v>393.49374281</v>
      </c>
      <c r="AB49" s="20" t="n">
        <v>14.99970504</v>
      </c>
    </row>
    <row r="50" spans="1:28">
      <c r="A50" s="15" t="s">
        <v>525</v>
      </c>
      <c r="B50" s="17" t="n">
        <v>11795</v>
      </c>
      <c r="C50" s="18">
        <f>(218.0/B50*100)</f>
        <v/>
      </c>
      <c r="D50" s="19" t="n">
        <v>11577</v>
      </c>
      <c r="E50" s="18" t="n">
        <v>391.53189424</v>
      </c>
      <c r="F50" s="20" t="n">
        <v>3.59094424</v>
      </c>
      <c r="G50" s="18" t="s">
        <v>481</v>
      </c>
      <c r="H50" s="20" t="s">
        <v>481</v>
      </c>
      <c r="I50" s="18" t="n">
        <v>406.68826744</v>
      </c>
      <c r="J50" s="20" t="n">
        <v>3.47751827</v>
      </c>
      <c r="K50" s="18" t="n">
        <v>386.8572529</v>
      </c>
      <c r="L50" s="20" t="n">
        <v>3.14544265</v>
      </c>
      <c r="M50" s="18" t="n">
        <v>422.40028727</v>
      </c>
      <c r="N50" s="20" t="n">
        <v>3.19919862</v>
      </c>
      <c r="O50" s="18" t="n">
        <v>428.02061049</v>
      </c>
      <c r="P50" s="20" t="n">
        <v>2.97667379</v>
      </c>
      <c r="Q50" s="18" t="n">
        <v>434.71838784</v>
      </c>
      <c r="R50" s="20" t="n">
        <v>5.18319235</v>
      </c>
      <c r="S50" s="18" t="s">
        <v>481</v>
      </c>
      <c r="T50" s="20" t="s">
        <v>481</v>
      </c>
      <c r="U50" s="18" t="s">
        <v>481</v>
      </c>
      <c r="V50" s="20" t="s">
        <v>481</v>
      </c>
      <c r="W50" s="18" t="s">
        <v>481</v>
      </c>
      <c r="X50" s="20" t="s">
        <v>481</v>
      </c>
      <c r="Y50" s="18" t="s">
        <v>481</v>
      </c>
      <c r="Z50" s="20" t="s">
        <v>481</v>
      </c>
      <c r="AA50" s="18" t="n">
        <v>366.86627148</v>
      </c>
      <c r="AB50" s="20" t="n">
        <v>15.13685572</v>
      </c>
    </row>
    <row r="51" spans="1:28">
      <c r="A51" s="15" t="s">
        <v>526</v>
      </c>
      <c r="B51" s="17" t="n">
        <v>6866</v>
      </c>
      <c r="C51" s="18">
        <f>(116.0/B51*100)</f>
        <v/>
      </c>
      <c r="D51" s="19" t="n">
        <v>6750</v>
      </c>
      <c r="E51" s="18" t="n">
        <v>382.57643406</v>
      </c>
      <c r="F51" s="20" t="n">
        <v>3.46739314</v>
      </c>
      <c r="G51" s="18" t="n">
        <v>406.27750415</v>
      </c>
      <c r="H51" s="20" t="n">
        <v>2.79782861</v>
      </c>
      <c r="I51" s="18" t="n">
        <v>397.80348867</v>
      </c>
      <c r="J51" s="20" t="n">
        <v>4.05696902</v>
      </c>
      <c r="K51" s="18" t="n">
        <v>391.96118116</v>
      </c>
      <c r="L51" s="20" t="n">
        <v>12.39985647</v>
      </c>
      <c r="M51" s="18" t="n">
        <v>426.17721421</v>
      </c>
      <c r="N51" s="20" t="n">
        <v>2.79227544</v>
      </c>
      <c r="O51" s="18" t="n">
        <v>404.26405949</v>
      </c>
      <c r="P51" s="20" t="n">
        <v>3.55343029</v>
      </c>
      <c r="Q51" s="18" t="n">
        <v>448.8839276</v>
      </c>
      <c r="R51" s="20" t="n">
        <v>2.88996657</v>
      </c>
      <c r="S51" s="18" t="s">
        <v>481</v>
      </c>
      <c r="T51" s="20" t="s">
        <v>481</v>
      </c>
      <c r="U51" s="18" t="s">
        <v>481</v>
      </c>
      <c r="V51" s="20" t="s">
        <v>481</v>
      </c>
      <c r="W51" s="18" t="s">
        <v>481</v>
      </c>
      <c r="X51" s="20" t="s">
        <v>481</v>
      </c>
      <c r="Y51" s="18" t="s">
        <v>481</v>
      </c>
      <c r="Z51" s="20" t="s">
        <v>481</v>
      </c>
      <c r="AA51" s="18" t="n">
        <v>395.19384473</v>
      </c>
      <c r="AB51" s="20" t="n">
        <v>12.39942129</v>
      </c>
    </row>
    <row r="52" spans="1:28">
      <c r="A52" s="15" t="s">
        <v>527</v>
      </c>
      <c r="B52" s="17" t="n">
        <v>5809</v>
      </c>
      <c r="C52" s="18">
        <f>(70.0/B52*100)</f>
        <v/>
      </c>
      <c r="D52" s="19" t="n">
        <v>5739</v>
      </c>
      <c r="E52" s="18" t="n">
        <v>409.72128497</v>
      </c>
      <c r="F52" s="20" t="n">
        <v>22.98701566</v>
      </c>
      <c r="G52" s="18" t="n">
        <v>405.36805163</v>
      </c>
      <c r="H52" s="20" t="n">
        <v>16.30734316</v>
      </c>
      <c r="I52" s="18" t="n">
        <v>440.83624032</v>
      </c>
      <c r="J52" s="20" t="n">
        <v>4.34289361</v>
      </c>
      <c r="K52" s="18" t="n">
        <v>451.67628897</v>
      </c>
      <c r="L52" s="20" t="n">
        <v>4.89851636</v>
      </c>
      <c r="M52" s="18" t="n">
        <v>483.81014059</v>
      </c>
      <c r="N52" s="20" t="n">
        <v>2.76134553</v>
      </c>
      <c r="O52" s="18" t="n">
        <v>445.96522294</v>
      </c>
      <c r="P52" s="20" t="n">
        <v>3.93297776</v>
      </c>
      <c r="Q52" s="18" t="n">
        <v>511.96629281</v>
      </c>
      <c r="R52" s="20" t="n">
        <v>3.72634241</v>
      </c>
      <c r="S52" s="18" t="s">
        <v>481</v>
      </c>
      <c r="T52" s="20" t="s">
        <v>481</v>
      </c>
      <c r="U52" s="18" t="s">
        <v>481</v>
      </c>
      <c r="V52" s="20" t="s">
        <v>481</v>
      </c>
      <c r="W52" s="18" t="s">
        <v>481</v>
      </c>
      <c r="X52" s="20" t="s">
        <v>481</v>
      </c>
      <c r="Y52" s="18" t="s">
        <v>481</v>
      </c>
      <c r="Z52" s="20" t="s">
        <v>481</v>
      </c>
      <c r="AA52" s="18" t="n">
        <v>431.31427038</v>
      </c>
      <c r="AB52" s="20" t="n">
        <v>28.03606935</v>
      </c>
    </row>
    <row r="53" spans="1:28">
      <c r="A53" s="15" t="s">
        <v>528</v>
      </c>
      <c r="B53" s="17" t="n">
        <v>5571</v>
      </c>
      <c r="C53" s="18">
        <f>(84.0/B53*100)</f>
        <v/>
      </c>
      <c r="D53" s="19" t="n">
        <v>5487</v>
      </c>
      <c r="E53" s="18" t="n">
        <v>383.24873304</v>
      </c>
      <c r="F53" s="20" t="n">
        <v>16.26081158</v>
      </c>
      <c r="G53" s="18" t="n">
        <v>401.41616599</v>
      </c>
      <c r="H53" s="20" t="n">
        <v>7.12145506</v>
      </c>
      <c r="I53" s="18" t="n">
        <v>398.38878499</v>
      </c>
      <c r="J53" s="20" t="n">
        <v>4.80680643</v>
      </c>
      <c r="K53" s="18" t="n">
        <v>388.44522161</v>
      </c>
      <c r="L53" s="20" t="n">
        <v>7.31188288</v>
      </c>
      <c r="M53" s="18" t="n">
        <v>424.07155013</v>
      </c>
      <c r="N53" s="20" t="n">
        <v>1.89290267</v>
      </c>
      <c r="O53" s="18" t="n">
        <v>433.95489641</v>
      </c>
      <c r="P53" s="20" t="n">
        <v>6.61454769</v>
      </c>
      <c r="Q53" s="18" t="n">
        <v>452.12722703</v>
      </c>
      <c r="R53" s="20" t="n">
        <v>2.43605219</v>
      </c>
      <c r="S53" s="18" t="s">
        <v>481</v>
      </c>
      <c r="T53" s="20" t="s">
        <v>481</v>
      </c>
      <c r="U53" s="18" t="s">
        <v>481</v>
      </c>
      <c r="V53" s="20" t="s">
        <v>481</v>
      </c>
      <c r="W53" s="18" t="s">
        <v>481</v>
      </c>
      <c r="X53" s="20" t="s">
        <v>481</v>
      </c>
      <c r="Y53" s="18" t="s">
        <v>481</v>
      </c>
      <c r="Z53" s="20" t="s">
        <v>481</v>
      </c>
      <c r="AA53" s="18" t="n">
        <v>377.2083719</v>
      </c>
      <c r="AB53" s="20" t="n">
        <v>14.68802332</v>
      </c>
    </row>
    <row r="54" spans="1:28">
      <c r="A54" s="15" t="s">
        <v>529</v>
      </c>
      <c r="B54" s="17" t="n">
        <v>4740</v>
      </c>
      <c r="C54" s="18">
        <f>(38.0/B54*100)</f>
        <v/>
      </c>
      <c r="D54" s="19" t="n">
        <v>4702</v>
      </c>
      <c r="E54" s="18" t="n">
        <v>306.6430532</v>
      </c>
      <c r="F54" s="20" t="n">
        <v>5.41599281</v>
      </c>
      <c r="G54" s="18" t="n">
        <v>311.8503421</v>
      </c>
      <c r="H54" s="20" t="n">
        <v>4.79744827</v>
      </c>
      <c r="I54" s="18" t="n">
        <v>311.86591148</v>
      </c>
      <c r="J54" s="20" t="n">
        <v>3.36890924</v>
      </c>
      <c r="K54" s="18" t="n">
        <v>322.01292217</v>
      </c>
      <c r="L54" s="20" t="n">
        <v>5.96656323</v>
      </c>
      <c r="M54" s="18" t="n">
        <v>335.76175845</v>
      </c>
      <c r="N54" s="20" t="n">
        <v>2.98895649</v>
      </c>
      <c r="O54" s="18" t="n">
        <v>340.7587295</v>
      </c>
      <c r="P54" s="20" t="n">
        <v>6.64675993</v>
      </c>
      <c r="Q54" s="18" t="n">
        <v>347.0604575</v>
      </c>
      <c r="R54" s="20" t="n">
        <v>4.61719268</v>
      </c>
      <c r="S54" s="18" t="s">
        <v>481</v>
      </c>
      <c r="T54" s="20" t="s">
        <v>481</v>
      </c>
      <c r="U54" s="18" t="s">
        <v>481</v>
      </c>
      <c r="V54" s="20" t="s">
        <v>481</v>
      </c>
      <c r="W54" s="18" t="s">
        <v>481</v>
      </c>
      <c r="X54" s="20" t="s">
        <v>481</v>
      </c>
      <c r="Y54" s="18" t="s">
        <v>481</v>
      </c>
      <c r="Z54" s="20" t="s">
        <v>481</v>
      </c>
      <c r="AA54" s="18" t="n">
        <v>293.70978175</v>
      </c>
      <c r="AB54" s="20" t="n">
        <v>7.01521147</v>
      </c>
    </row>
    <row r="55" spans="1:28">
      <c r="A55" s="15" t="s">
        <v>530</v>
      </c>
      <c r="B55" s="17" t="n">
        <v>5316</v>
      </c>
      <c r="C55" s="18">
        <f>(22.0/B55*100)</f>
        <v/>
      </c>
      <c r="D55" s="19" t="n">
        <v>5294</v>
      </c>
      <c r="E55" s="18" t="n">
        <v>330.42600734</v>
      </c>
      <c r="F55" s="20" t="n">
        <v>30.7930119</v>
      </c>
      <c r="G55" s="18" t="n">
        <v>380.55120266</v>
      </c>
      <c r="H55" s="20" t="n">
        <v>21.28073507</v>
      </c>
      <c r="I55" s="18" t="n">
        <v>356.40685819</v>
      </c>
      <c r="J55" s="20" t="n">
        <v>7.44622191</v>
      </c>
      <c r="K55" s="18" t="n">
        <v>425.50583284</v>
      </c>
      <c r="L55" s="20" t="n">
        <v>12.20516551</v>
      </c>
      <c r="M55" s="18" t="n">
        <v>395.89171694</v>
      </c>
      <c r="N55" s="20" t="n">
        <v>2.59162761</v>
      </c>
      <c r="O55" s="18" t="s">
        <v>481</v>
      </c>
      <c r="P55" s="20" t="s">
        <v>481</v>
      </c>
      <c r="Q55" s="18" t="n">
        <v>433.0275955</v>
      </c>
      <c r="R55" s="20" t="n">
        <v>3.1571428</v>
      </c>
      <c r="S55" s="18" t="s">
        <v>481</v>
      </c>
      <c r="T55" s="20" t="s">
        <v>481</v>
      </c>
      <c r="U55" s="18" t="s">
        <v>481</v>
      </c>
      <c r="V55" s="20" t="s">
        <v>481</v>
      </c>
      <c r="W55" s="18" t="s">
        <v>481</v>
      </c>
      <c r="X55" s="20" t="s">
        <v>481</v>
      </c>
      <c r="Y55" s="18" t="n">
        <v>371.06521332</v>
      </c>
      <c r="Z55" s="20" t="n">
        <v>20.13135098</v>
      </c>
      <c r="AA55" s="18" t="n">
        <v>393.41095393</v>
      </c>
      <c r="AB55" s="20" t="n">
        <v>13.47599139</v>
      </c>
    </row>
    <row r="56" spans="1:28">
      <c r="A56" s="15" t="s">
        <v>531</v>
      </c>
      <c r="B56" s="17" t="n">
        <v>5359</v>
      </c>
      <c r="C56" s="18">
        <f>(76.0/B56*100)</f>
        <v/>
      </c>
      <c r="D56" s="19" t="n">
        <v>5283</v>
      </c>
      <c r="E56" s="18" t="n">
        <v>498.35532402</v>
      </c>
      <c r="F56" s="20" t="n">
        <v>5.96814132</v>
      </c>
      <c r="G56" s="18" t="n">
        <v>517.42626941</v>
      </c>
      <c r="H56" s="20" t="n">
        <v>3.83886931</v>
      </c>
      <c r="I56" s="18" t="n">
        <v>512.51591564</v>
      </c>
      <c r="J56" s="20" t="n">
        <v>3.33012007</v>
      </c>
      <c r="K56" s="18" t="n">
        <v>527.0992890799999</v>
      </c>
      <c r="L56" s="20" t="n">
        <v>3.56955642</v>
      </c>
      <c r="M56" s="18" t="n">
        <v>531.0434219700001</v>
      </c>
      <c r="N56" s="20" t="n">
        <v>2.86949771</v>
      </c>
      <c r="O56" s="18" t="n">
        <v>523.94999391</v>
      </c>
      <c r="P56" s="20" t="n">
        <v>9.468743760000001</v>
      </c>
      <c r="Q56" s="18" t="n">
        <v>546.28754062</v>
      </c>
      <c r="R56" s="20" t="n">
        <v>5.36420617</v>
      </c>
      <c r="S56" s="18" t="s">
        <v>481</v>
      </c>
      <c r="T56" s="20" t="s">
        <v>481</v>
      </c>
      <c r="U56" s="18" t="s">
        <v>481</v>
      </c>
      <c r="V56" s="20" t="s">
        <v>481</v>
      </c>
      <c r="W56" s="18" t="s">
        <v>481</v>
      </c>
      <c r="X56" s="20" t="s">
        <v>481</v>
      </c>
      <c r="Y56" s="18" t="s">
        <v>481</v>
      </c>
      <c r="Z56" s="20" t="s">
        <v>481</v>
      </c>
      <c r="AA56" s="18" t="n">
        <v>481.11733863</v>
      </c>
      <c r="AB56" s="20" t="n">
        <v>8.082252670000001</v>
      </c>
    </row>
    <row r="57" spans="1:28">
      <c r="A57" s="15" t="s">
        <v>532</v>
      </c>
      <c r="B57" s="17" t="n">
        <v>6513</v>
      </c>
      <c r="C57" s="18">
        <f>(0.0/B57*100)</f>
        <v/>
      </c>
      <c r="D57" s="19" t="n">
        <v>6513</v>
      </c>
      <c r="E57" s="18" t="n">
        <v>380.73904112</v>
      </c>
      <c r="F57" s="20" t="n">
        <v>4.08414127</v>
      </c>
      <c r="G57" s="18" t="n">
        <v>391.2036882</v>
      </c>
      <c r="H57" s="20" t="n">
        <v>3.02753282</v>
      </c>
      <c r="I57" s="18" t="n">
        <v>397.99649311</v>
      </c>
      <c r="J57" s="20" t="n">
        <v>3.61777962</v>
      </c>
      <c r="K57" s="18" t="n">
        <v>416.78814531</v>
      </c>
      <c r="L57" s="20" t="n">
        <v>7.28148352</v>
      </c>
      <c r="M57" s="18" t="n">
        <v>418.42823463</v>
      </c>
      <c r="N57" s="20" t="n">
        <v>3.5707696</v>
      </c>
      <c r="O57" s="18" t="n">
        <v>427.59447761</v>
      </c>
      <c r="P57" s="20" t="n">
        <v>16.41921802</v>
      </c>
      <c r="Q57" s="18" t="n">
        <v>447.99662027</v>
      </c>
      <c r="R57" s="20" t="n">
        <v>6.97215629</v>
      </c>
      <c r="S57" s="18" t="s">
        <v>481</v>
      </c>
      <c r="T57" s="20" t="s">
        <v>481</v>
      </c>
      <c r="U57" s="18" t="s">
        <v>481</v>
      </c>
      <c r="V57" s="20" t="s">
        <v>481</v>
      </c>
      <c r="W57" s="18" t="s">
        <v>481</v>
      </c>
      <c r="X57" s="20" t="s">
        <v>481</v>
      </c>
      <c r="Y57" s="18" t="n">
        <v>338.6796983</v>
      </c>
      <c r="Z57" s="20" t="n">
        <v>22.01602111</v>
      </c>
      <c r="AA57" s="18" t="n">
        <v>385.2545401</v>
      </c>
      <c r="AB57" s="20" t="n">
        <v>12.92682909</v>
      </c>
    </row>
    <row r="58" spans="1:28">
      <c r="A58" s="15" t="s">
        <v>533</v>
      </c>
      <c r="B58" s="17" t="n">
        <v>7267</v>
      </c>
      <c r="C58" s="18">
        <f>(10.0/B58*100)</f>
        <v/>
      </c>
      <c r="D58" s="19" t="n">
        <v>7257</v>
      </c>
      <c r="E58" s="18" t="n">
        <v>349.78255017</v>
      </c>
      <c r="F58" s="20" t="n">
        <v>9.00880759</v>
      </c>
      <c r="G58" s="18" t="n">
        <v>374.17340393</v>
      </c>
      <c r="H58" s="20" t="n">
        <v>7.27337107</v>
      </c>
      <c r="I58" s="18" t="n">
        <v>393.80434901</v>
      </c>
      <c r="J58" s="20" t="n">
        <v>3.82498307</v>
      </c>
      <c r="K58" s="18" t="n">
        <v>401.18509776</v>
      </c>
      <c r="L58" s="20" t="n">
        <v>5.95822138</v>
      </c>
      <c r="M58" s="18" t="n">
        <v>415.36725717</v>
      </c>
      <c r="N58" s="20" t="n">
        <v>3.04836713</v>
      </c>
      <c r="O58" s="18" t="n">
        <v>430.89211986</v>
      </c>
      <c r="P58" s="20" t="n">
        <v>3.4973233</v>
      </c>
      <c r="Q58" s="18" t="n">
        <v>421.24381294</v>
      </c>
      <c r="R58" s="20" t="n">
        <v>4.15422431</v>
      </c>
      <c r="S58" s="18" t="s">
        <v>481</v>
      </c>
      <c r="T58" s="20" t="s">
        <v>481</v>
      </c>
      <c r="U58" s="18" t="s">
        <v>481</v>
      </c>
      <c r="V58" s="20" t="s">
        <v>481</v>
      </c>
      <c r="W58" s="18" t="s">
        <v>481</v>
      </c>
      <c r="X58" s="20" t="s">
        <v>481</v>
      </c>
      <c r="Y58" s="18" t="n">
        <v>327.00732847</v>
      </c>
      <c r="Z58" s="20" t="n">
        <v>8.665672750000001</v>
      </c>
      <c r="AA58" s="18" t="n">
        <v>343.36909279</v>
      </c>
      <c r="AB58" s="20" t="n">
        <v>8.872165170000001</v>
      </c>
    </row>
    <row r="59" spans="1:28">
      <c r="A59" s="15" t="s">
        <v>534</v>
      </c>
      <c r="B59" s="17" t="n">
        <v>4826</v>
      </c>
      <c r="C59" s="18">
        <f>(26.0/B59*100)</f>
        <v/>
      </c>
      <c r="D59" s="19" t="n">
        <v>4800</v>
      </c>
      <c r="E59" s="18" t="n">
        <v>360.30698751</v>
      </c>
      <c r="F59" s="20" t="n">
        <v>10.43912399</v>
      </c>
      <c r="G59" s="18" t="n">
        <v>369.30792311</v>
      </c>
      <c r="H59" s="20" t="n">
        <v>4.08673695</v>
      </c>
      <c r="I59" s="18" t="n">
        <v>379.12863803</v>
      </c>
      <c r="J59" s="20" t="n">
        <v>3.06218037</v>
      </c>
      <c r="K59" s="18" t="n">
        <v>348.64347036</v>
      </c>
      <c r="L59" s="20" t="n">
        <v>7.02398108</v>
      </c>
      <c r="M59" s="18" t="n">
        <v>386.69568843</v>
      </c>
      <c r="N59" s="20" t="n">
        <v>2.44488199</v>
      </c>
      <c r="O59" s="18" t="n">
        <v>359.22194083</v>
      </c>
      <c r="P59" s="20" t="n">
        <v>4.75344698</v>
      </c>
      <c r="Q59" s="18" t="n">
        <v>388.74698315</v>
      </c>
      <c r="R59" s="20" t="n">
        <v>3.57664983</v>
      </c>
      <c r="S59" s="18" t="s">
        <v>481</v>
      </c>
      <c r="T59" s="20" t="s">
        <v>481</v>
      </c>
      <c r="U59" s="18" t="s">
        <v>481</v>
      </c>
      <c r="V59" s="20" t="s">
        <v>481</v>
      </c>
      <c r="W59" s="18" t="n">
        <v>358.6599</v>
      </c>
      <c r="X59" s="20" t="n">
        <v>33.67658524</v>
      </c>
      <c r="Y59" s="18" t="n">
        <v>331.79944617</v>
      </c>
      <c r="Z59" s="20" t="n">
        <v>17.64979213</v>
      </c>
      <c r="AA59" s="18" t="n">
        <v>317.13653017</v>
      </c>
      <c r="AB59" s="20" t="n">
        <v>8.241816</v>
      </c>
    </row>
    <row r="60" spans="1:28">
      <c r="A60" s="15" t="s">
        <v>535</v>
      </c>
      <c r="B60" s="17" t="n">
        <v>4546</v>
      </c>
      <c r="C60" s="18">
        <f>(15.0/B60*100)</f>
        <v/>
      </c>
      <c r="D60" s="19" t="n">
        <v>4531</v>
      </c>
      <c r="E60" s="18" t="n">
        <v>351.00199745</v>
      </c>
      <c r="F60" s="20" t="n">
        <v>5.99188445</v>
      </c>
      <c r="G60" s="18" t="n">
        <v>377.26496032</v>
      </c>
      <c r="H60" s="20" t="n">
        <v>5.49662556</v>
      </c>
      <c r="I60" s="18" t="n">
        <v>365.54428185</v>
      </c>
      <c r="J60" s="20" t="n">
        <v>6.54008485</v>
      </c>
      <c r="K60" s="18" t="n">
        <v>409.81603343</v>
      </c>
      <c r="L60" s="20" t="n">
        <v>6.36662999</v>
      </c>
      <c r="M60" s="18" t="n">
        <v>398.89821184</v>
      </c>
      <c r="N60" s="20" t="n">
        <v>3.66183421</v>
      </c>
      <c r="O60" s="18" t="n">
        <v>420.1266587</v>
      </c>
      <c r="P60" s="20" t="n">
        <v>6.102633</v>
      </c>
      <c r="Q60" s="18" t="n">
        <v>381.13122032</v>
      </c>
      <c r="R60" s="20" t="n">
        <v>8.01219876</v>
      </c>
      <c r="S60" s="18" t="s">
        <v>481</v>
      </c>
      <c r="T60" s="20" t="s">
        <v>481</v>
      </c>
      <c r="U60" s="18" t="s">
        <v>481</v>
      </c>
      <c r="V60" s="20" t="s">
        <v>481</v>
      </c>
      <c r="W60" s="18" t="s">
        <v>481</v>
      </c>
      <c r="X60" s="20" t="s">
        <v>481</v>
      </c>
      <c r="Y60" s="18" t="n">
        <v>335.69310582</v>
      </c>
      <c r="Z60" s="20" t="n">
        <v>17.94266001</v>
      </c>
      <c r="AA60" s="18" t="n">
        <v>357.63237509</v>
      </c>
      <c r="AB60" s="20" t="n">
        <v>11.59512969</v>
      </c>
    </row>
    <row r="61" spans="1:28">
      <c r="A61" s="15" t="s">
        <v>536</v>
      </c>
      <c r="B61" s="17" t="n">
        <v>6525</v>
      </c>
      <c r="C61" s="18">
        <f>(135.0/B61*100)</f>
        <v/>
      </c>
      <c r="D61" s="19" t="n">
        <v>6390</v>
      </c>
      <c r="E61" s="18" t="n">
        <v>403.91812249</v>
      </c>
      <c r="F61" s="20" t="n">
        <v>20.45356373</v>
      </c>
      <c r="G61" s="18" t="n">
        <v>418.40688735</v>
      </c>
      <c r="H61" s="20" t="n">
        <v>16.7981945</v>
      </c>
      <c r="I61" s="18" t="n">
        <v>437.39127166</v>
      </c>
      <c r="J61" s="20" t="n">
        <v>6.86263134</v>
      </c>
      <c r="K61" s="18" t="n">
        <v>432.2684651</v>
      </c>
      <c r="L61" s="20" t="n">
        <v>7.43995918</v>
      </c>
      <c r="M61" s="18" t="n">
        <v>453.04467376</v>
      </c>
      <c r="N61" s="20" t="n">
        <v>2.89632471</v>
      </c>
      <c r="O61" s="18" t="n">
        <v>479.98426739</v>
      </c>
      <c r="P61" s="20" t="n">
        <v>3.27619863</v>
      </c>
      <c r="Q61" s="18" t="n">
        <v>497.96017083</v>
      </c>
      <c r="R61" s="20" t="n">
        <v>3.96858821</v>
      </c>
      <c r="S61" s="18" t="s">
        <v>481</v>
      </c>
      <c r="T61" s="20" t="s">
        <v>481</v>
      </c>
      <c r="U61" s="18" t="s">
        <v>481</v>
      </c>
      <c r="V61" s="20" t="s">
        <v>481</v>
      </c>
      <c r="W61" s="18" t="s">
        <v>481</v>
      </c>
      <c r="X61" s="20" t="s">
        <v>481</v>
      </c>
      <c r="Y61" s="18" t="s">
        <v>481</v>
      </c>
      <c r="Z61" s="20" t="s">
        <v>481</v>
      </c>
      <c r="AA61" s="18" t="n">
        <v>439.04964013</v>
      </c>
      <c r="AB61" s="20" t="n">
        <v>10.74085434</v>
      </c>
    </row>
    <row r="62" spans="1:28">
      <c r="A62" s="15" t="s">
        <v>537</v>
      </c>
      <c r="B62" s="17" t="n">
        <v>4476</v>
      </c>
      <c r="C62" s="18">
        <f>(3.0/B62*100)</f>
        <v/>
      </c>
      <c r="D62" s="19" t="n">
        <v>4473</v>
      </c>
      <c r="E62" s="18" t="n">
        <v>526.25400474</v>
      </c>
      <c r="F62" s="20" t="n">
        <v>5.98000276</v>
      </c>
      <c r="G62" s="18" t="n">
        <v>523.91943627</v>
      </c>
      <c r="H62" s="20" t="n">
        <v>2.89753042</v>
      </c>
      <c r="I62" s="18" t="n">
        <v>527.67615634</v>
      </c>
      <c r="J62" s="20" t="n">
        <v>2.26466521</v>
      </c>
      <c r="K62" s="18" t="n">
        <v>507.90578243</v>
      </c>
      <c r="L62" s="20" t="n">
        <v>5.36034809</v>
      </c>
      <c r="M62" s="18" t="n">
        <v>531.83206778</v>
      </c>
      <c r="N62" s="20" t="n">
        <v>2.64229198</v>
      </c>
      <c r="O62" s="18" t="n">
        <v>533.80229156</v>
      </c>
      <c r="P62" s="20" t="n">
        <v>4.6788643</v>
      </c>
      <c r="Q62" s="18" t="n">
        <v>537.8006880200001</v>
      </c>
      <c r="R62" s="20" t="n">
        <v>3.96907612</v>
      </c>
      <c r="S62" s="18" t="s">
        <v>481</v>
      </c>
      <c r="T62" s="20" t="s">
        <v>481</v>
      </c>
      <c r="U62" s="18" t="s">
        <v>481</v>
      </c>
      <c r="V62" s="20" t="s">
        <v>481</v>
      </c>
      <c r="W62" s="18" t="s">
        <v>481</v>
      </c>
      <c r="X62" s="20" t="s">
        <v>481</v>
      </c>
      <c r="Y62" s="18" t="s">
        <v>481</v>
      </c>
      <c r="Z62" s="20" t="s">
        <v>481</v>
      </c>
      <c r="AA62" s="18" t="n">
        <v>489.19626139</v>
      </c>
      <c r="AB62" s="20" t="n">
        <v>12.47151954</v>
      </c>
    </row>
    <row r="63" spans="1:28">
      <c r="A63" s="15" t="s">
        <v>538</v>
      </c>
      <c r="B63" s="17" t="n">
        <v>5324</v>
      </c>
      <c r="C63" s="18">
        <f>(13.0/B63*100)</f>
        <v/>
      </c>
      <c r="D63" s="19" t="n">
        <v>5311</v>
      </c>
      <c r="E63" s="18" t="n">
        <v>307.12686136</v>
      </c>
      <c r="F63" s="20" t="n">
        <v>14.25338816</v>
      </c>
      <c r="G63" s="18" t="n">
        <v>323.8329218</v>
      </c>
      <c r="H63" s="20" t="n">
        <v>9.120842720000001</v>
      </c>
      <c r="I63" s="18" t="n">
        <v>351.21266844</v>
      </c>
      <c r="J63" s="20" t="n">
        <v>3.47399618</v>
      </c>
      <c r="K63" s="18" t="n">
        <v>405.43513315</v>
      </c>
      <c r="L63" s="20" t="n">
        <v>3.84345141</v>
      </c>
      <c r="M63" s="18" t="n">
        <v>385.04822154</v>
      </c>
      <c r="N63" s="20" t="n">
        <v>2.70608056</v>
      </c>
      <c r="O63" s="18" t="n">
        <v>381.86163728</v>
      </c>
      <c r="P63" s="20" t="n">
        <v>3.26106516</v>
      </c>
      <c r="Q63" s="18" t="n">
        <v>400.73760463</v>
      </c>
      <c r="R63" s="20" t="n">
        <v>2.5325971</v>
      </c>
      <c r="S63" s="18" t="s">
        <v>481</v>
      </c>
      <c r="T63" s="20" t="s">
        <v>481</v>
      </c>
      <c r="U63" s="18" t="s">
        <v>481</v>
      </c>
      <c r="V63" s="20" t="s">
        <v>481</v>
      </c>
      <c r="W63" s="18" t="s">
        <v>481</v>
      </c>
      <c r="X63" s="20" t="s">
        <v>481</v>
      </c>
      <c r="Y63" s="18" t="n">
        <v>333.77205324</v>
      </c>
      <c r="Z63" s="20" t="n">
        <v>30.98190033</v>
      </c>
      <c r="AA63" s="18" t="n">
        <v>343.57882641</v>
      </c>
      <c r="AB63" s="20" t="n">
        <v>8.82290777</v>
      </c>
    </row>
    <row r="64" spans="1:28">
      <c r="A64" s="15" t="s">
        <v>539</v>
      </c>
      <c r="B64" s="17" t="n">
        <v>3634</v>
      </c>
      <c r="C64" s="18">
        <f>(3.0/B64*100)</f>
        <v/>
      </c>
      <c r="D64" s="19" t="n">
        <v>3631</v>
      </c>
      <c r="E64" s="18" t="n">
        <v>381.33350298</v>
      </c>
      <c r="F64" s="20" t="n">
        <v>34.16563339</v>
      </c>
      <c r="G64" s="18" t="n">
        <v>409.30000407</v>
      </c>
      <c r="H64" s="20" t="n">
        <v>14.1520022</v>
      </c>
      <c r="I64" s="18" t="n">
        <v>433.40960408</v>
      </c>
      <c r="J64" s="20" t="n">
        <v>2.4660462</v>
      </c>
      <c r="K64" s="18" t="n">
        <v>434.70295602</v>
      </c>
      <c r="L64" s="20" t="n">
        <v>15.46611757</v>
      </c>
      <c r="M64" s="18" t="n">
        <v>488.49953539</v>
      </c>
      <c r="N64" s="20" t="n">
        <v>3.52470827</v>
      </c>
      <c r="O64" s="18" t="n">
        <v>481.48025263</v>
      </c>
      <c r="P64" s="20" t="n">
        <v>9.434393760000001</v>
      </c>
      <c r="Q64" s="18" t="n">
        <v>505.76635337</v>
      </c>
      <c r="R64" s="20" t="n">
        <v>4.40134006</v>
      </c>
      <c r="S64" s="18" t="s">
        <v>481</v>
      </c>
      <c r="T64" s="20" t="s">
        <v>481</v>
      </c>
      <c r="U64" s="18" t="s">
        <v>481</v>
      </c>
      <c r="V64" s="20" t="s">
        <v>481</v>
      </c>
      <c r="W64" s="18" t="n">
        <v>255.152</v>
      </c>
      <c r="X64" s="20" t="n">
        <v>50.58622227</v>
      </c>
      <c r="Y64" s="18" t="n">
        <v>407.75101069</v>
      </c>
      <c r="Z64" s="20" t="n">
        <v>37.77857337</v>
      </c>
      <c r="AA64" s="18" t="n">
        <v>390.16342796</v>
      </c>
      <c r="AB64" s="20" t="n">
        <v>15.72859242</v>
      </c>
    </row>
    <row r="65" spans="1:28">
      <c r="A65" s="15" t="s">
        <v>540</v>
      </c>
      <c r="B65" s="17" t="n">
        <v>5325</v>
      </c>
      <c r="C65" s="18">
        <f>(14.0/B65*100)</f>
        <v/>
      </c>
      <c r="D65" s="19" t="n">
        <v>5311</v>
      </c>
      <c r="E65" s="18" t="n">
        <v>342.83288547</v>
      </c>
      <c r="F65" s="20" t="n">
        <v>27.93110076</v>
      </c>
      <c r="G65" s="18" t="n">
        <v>384.05070643</v>
      </c>
      <c r="H65" s="20" t="n">
        <v>13.57316012</v>
      </c>
      <c r="I65" s="18" t="n">
        <v>397.54679846</v>
      </c>
      <c r="J65" s="20" t="n">
        <v>3.89478604</v>
      </c>
      <c r="K65" s="18" t="n">
        <v>414.50354082</v>
      </c>
      <c r="L65" s="20" t="n">
        <v>6.20331846</v>
      </c>
      <c r="M65" s="18" t="n">
        <v>432.18745455</v>
      </c>
      <c r="N65" s="20" t="n">
        <v>2.19897861</v>
      </c>
      <c r="O65" s="18" t="n">
        <v>430.24492079</v>
      </c>
      <c r="P65" s="20" t="n">
        <v>3.75439606</v>
      </c>
      <c r="Q65" s="18" t="n">
        <v>450.84443048</v>
      </c>
      <c r="R65" s="20" t="n">
        <v>4.34129348</v>
      </c>
      <c r="S65" s="18" t="s">
        <v>481</v>
      </c>
      <c r="T65" s="20" t="s">
        <v>481</v>
      </c>
      <c r="U65" s="18" t="s">
        <v>481</v>
      </c>
      <c r="V65" s="20" t="s">
        <v>481</v>
      </c>
      <c r="W65" s="18" t="n">
        <v>346.4189978</v>
      </c>
      <c r="X65" s="20" t="n">
        <v>40.16907508</v>
      </c>
      <c r="Y65" s="18" t="n">
        <v>358.1368</v>
      </c>
      <c r="Z65" s="20" t="n">
        <v>30.85462246</v>
      </c>
      <c r="AA65" s="18" t="n">
        <v>373.78653559</v>
      </c>
      <c r="AB65" s="20" t="n">
        <v>15.62068513</v>
      </c>
    </row>
    <row r="66" spans="1:28">
      <c r="A66" s="15" t="s">
        <v>541</v>
      </c>
      <c r="B66" s="17" t="n">
        <v>5665</v>
      </c>
      <c r="C66" s="18">
        <f>(74.0/B66*100)</f>
        <v/>
      </c>
      <c r="D66" s="19" t="n">
        <v>5591</v>
      </c>
      <c r="E66" s="18" t="n">
        <v>392.68148571</v>
      </c>
      <c r="F66" s="20" t="n">
        <v>25.56271191</v>
      </c>
      <c r="G66" s="18" t="n">
        <v>351.49367721</v>
      </c>
      <c r="H66" s="20" t="n">
        <v>11.77587355</v>
      </c>
      <c r="I66" s="18" t="n">
        <v>376.64875949</v>
      </c>
      <c r="J66" s="20" t="n">
        <v>5.76032891</v>
      </c>
      <c r="K66" s="18" t="n">
        <v>406.4884281</v>
      </c>
      <c r="L66" s="20" t="n">
        <v>1.9591616</v>
      </c>
      <c r="M66" s="18" t="n">
        <v>418.60422373</v>
      </c>
      <c r="N66" s="20" t="n">
        <v>4.20537092</v>
      </c>
      <c r="O66" s="18" t="n">
        <v>416.94286364</v>
      </c>
      <c r="P66" s="20" t="n">
        <v>2.54897071</v>
      </c>
      <c r="Q66" s="18" t="n">
        <v>420.2726696</v>
      </c>
      <c r="R66" s="20" t="n">
        <v>2.15899038</v>
      </c>
      <c r="S66" s="18" t="s">
        <v>481</v>
      </c>
      <c r="T66" s="20" t="s">
        <v>481</v>
      </c>
      <c r="U66" s="18" t="s">
        <v>481</v>
      </c>
      <c r="V66" s="20" t="s">
        <v>481</v>
      </c>
      <c r="W66" s="18" t="s">
        <v>481</v>
      </c>
      <c r="X66" s="20" t="s">
        <v>481</v>
      </c>
      <c r="Y66" s="18" t="s">
        <v>481</v>
      </c>
      <c r="Z66" s="20" t="s">
        <v>481</v>
      </c>
      <c r="AA66" s="18" t="n">
        <v>363.28552539</v>
      </c>
      <c r="AB66" s="20" t="n">
        <v>11.78346483</v>
      </c>
    </row>
    <row r="67" spans="1:28">
      <c r="A67" s="15" t="s">
        <v>542</v>
      </c>
      <c r="B67" s="17" t="n">
        <v>6971</v>
      </c>
      <c r="C67" s="18">
        <f>(21.0/B67*100)</f>
        <v/>
      </c>
      <c r="D67" s="19" t="n">
        <v>6950</v>
      </c>
      <c r="E67" s="18" t="n">
        <v>337.70019263</v>
      </c>
      <c r="F67" s="20" t="n">
        <v>4.80159549</v>
      </c>
      <c r="G67" s="18" t="n">
        <v>362.80451263</v>
      </c>
      <c r="H67" s="20" t="n">
        <v>3.43532941</v>
      </c>
      <c r="I67" s="18" t="n">
        <v>368.93664228</v>
      </c>
      <c r="J67" s="20" t="n">
        <v>3.02112836</v>
      </c>
      <c r="K67" s="18" t="n">
        <v>387.73568832</v>
      </c>
      <c r="L67" s="20" t="n">
        <v>3.54237198</v>
      </c>
      <c r="M67" s="18" t="n">
        <v>408.8711279</v>
      </c>
      <c r="N67" s="20" t="n">
        <v>2.51712082</v>
      </c>
      <c r="O67" s="18" t="n">
        <v>430.00544346</v>
      </c>
      <c r="P67" s="20" t="n">
        <v>3.76603915</v>
      </c>
      <c r="Q67" s="18" t="n">
        <v>425.62139118</v>
      </c>
      <c r="R67" s="20" t="n">
        <v>5.35924527</v>
      </c>
      <c r="S67" s="18" t="s">
        <v>481</v>
      </c>
      <c r="T67" s="20" t="s">
        <v>481</v>
      </c>
      <c r="U67" s="18" t="s">
        <v>481</v>
      </c>
      <c r="V67" s="20" t="s">
        <v>481</v>
      </c>
      <c r="W67" s="18" t="s">
        <v>481</v>
      </c>
      <c r="X67" s="20" t="s">
        <v>481</v>
      </c>
      <c r="Y67" s="18" t="s">
        <v>481</v>
      </c>
      <c r="Z67" s="20" t="s">
        <v>481</v>
      </c>
      <c r="AA67" s="18" t="n">
        <v>340.26289966</v>
      </c>
      <c r="AB67" s="20" t="n">
        <v>13.07399908</v>
      </c>
    </row>
    <row r="68" spans="1:28">
      <c r="A68" s="15" t="s">
        <v>543</v>
      </c>
      <c r="B68" s="17" t="n">
        <v>12083</v>
      </c>
      <c r="C68" s="18">
        <f>(26.0/B68*100)</f>
        <v/>
      </c>
      <c r="D68" s="19" t="n">
        <v>12057</v>
      </c>
      <c r="E68" s="18" t="n">
        <v>373.83784007</v>
      </c>
      <c r="F68" s="20" t="n">
        <v>3.88020346</v>
      </c>
      <c r="G68" s="18" t="n">
        <v>381.02735577</v>
      </c>
      <c r="H68" s="20" t="n">
        <v>4.82288394</v>
      </c>
      <c r="I68" s="18" t="n">
        <v>387.96363233</v>
      </c>
      <c r="J68" s="20" t="n">
        <v>3.59529081</v>
      </c>
      <c r="K68" s="18" t="n">
        <v>405.866179</v>
      </c>
      <c r="L68" s="20" t="n">
        <v>5.14173174</v>
      </c>
      <c r="M68" s="18" t="n">
        <v>412.95306583</v>
      </c>
      <c r="N68" s="20" t="n">
        <v>2.1850691</v>
      </c>
      <c r="O68" s="18" t="n">
        <v>434.02543806</v>
      </c>
      <c r="P68" s="20" t="n">
        <v>2.95823095</v>
      </c>
      <c r="Q68" s="18" t="n">
        <v>428.21544326</v>
      </c>
      <c r="R68" s="20" t="n">
        <v>1.66193682</v>
      </c>
      <c r="S68" s="18" t="s">
        <v>481</v>
      </c>
      <c r="T68" s="20" t="s">
        <v>481</v>
      </c>
      <c r="U68" s="18" t="s">
        <v>481</v>
      </c>
      <c r="V68" s="20" t="s">
        <v>481</v>
      </c>
      <c r="W68" s="18" t="s">
        <v>481</v>
      </c>
      <c r="X68" s="20" t="s">
        <v>481</v>
      </c>
      <c r="Y68" s="18" t="s">
        <v>481</v>
      </c>
      <c r="Z68" s="20" t="s">
        <v>481</v>
      </c>
      <c r="AA68" s="18" t="n">
        <v>402.06404891</v>
      </c>
      <c r="AB68" s="20" t="n">
        <v>6.94733695</v>
      </c>
    </row>
    <row r="69" spans="1:28">
      <c r="A69" s="15" t="s">
        <v>544</v>
      </c>
      <c r="B69" s="17" t="n">
        <v>4876</v>
      </c>
      <c r="C69" s="18">
        <f>(0.0/B69*100)</f>
        <v/>
      </c>
      <c r="D69" s="19" t="n">
        <v>4876</v>
      </c>
      <c r="E69" s="18" t="n">
        <v>379.21616998</v>
      </c>
      <c r="F69" s="20" t="n">
        <v>14.64098257</v>
      </c>
      <c r="G69" s="18" t="n">
        <v>390.20592139</v>
      </c>
      <c r="H69" s="20" t="n">
        <v>6.19495299</v>
      </c>
      <c r="I69" s="18" t="n">
        <v>426.13658141</v>
      </c>
      <c r="J69" s="20" t="n">
        <v>4.76080134</v>
      </c>
      <c r="K69" s="18" t="n">
        <v>410.49075995</v>
      </c>
      <c r="L69" s="20" t="n">
        <v>6.74299076</v>
      </c>
      <c r="M69" s="18" t="n">
        <v>429.01818412</v>
      </c>
      <c r="N69" s="20" t="n">
        <v>3.23715822</v>
      </c>
      <c r="O69" s="18" t="n">
        <v>433.34479298</v>
      </c>
      <c r="P69" s="20" t="n">
        <v>4.09280792</v>
      </c>
      <c r="Q69" s="18" t="n">
        <v>463.02416695</v>
      </c>
      <c r="R69" s="20" t="n">
        <v>5.57787199</v>
      </c>
      <c r="S69" s="18" t="s">
        <v>481</v>
      </c>
      <c r="T69" s="20" t="s">
        <v>481</v>
      </c>
      <c r="U69" s="18" t="s">
        <v>481</v>
      </c>
      <c r="V69" s="20" t="s">
        <v>481</v>
      </c>
      <c r="W69" s="18" t="s">
        <v>481</v>
      </c>
      <c r="X69" s="20" t="s">
        <v>481</v>
      </c>
      <c r="Y69" s="18" t="s">
        <v>481</v>
      </c>
      <c r="Z69" s="20" t="s">
        <v>481</v>
      </c>
      <c r="AA69" s="18" t="n">
        <v>344.78063571</v>
      </c>
      <c r="AB69" s="20" t="n">
        <v>45.99838101</v>
      </c>
    </row>
    <row r="70" spans="1:28">
      <c r="A70" s="15" t="s">
        <v>545</v>
      </c>
      <c r="B70" s="17" t="n">
        <v>6036</v>
      </c>
      <c r="C70" s="18">
        <f>(223.0/B70*100)</f>
        <v/>
      </c>
      <c r="D70" s="19" t="n">
        <v>5813</v>
      </c>
      <c r="E70" s="18" t="n">
        <v>443.4154</v>
      </c>
      <c r="F70" s="20" t="n">
        <v>35.64027973</v>
      </c>
      <c r="G70" s="18" t="n">
        <v>451.40639379</v>
      </c>
      <c r="H70" s="20" t="n">
        <v>37.03157745</v>
      </c>
      <c r="I70" s="18" t="n">
        <v>449.42072571</v>
      </c>
      <c r="J70" s="20" t="n">
        <v>8.72174077</v>
      </c>
      <c r="K70" s="18" t="n">
        <v>478.35118958</v>
      </c>
      <c r="L70" s="20" t="n">
        <v>14.03343732</v>
      </c>
      <c r="M70" s="18" t="n">
        <v>459.92802256</v>
      </c>
      <c r="N70" s="20" t="n">
        <v>6.69010564</v>
      </c>
      <c r="O70" s="18" t="n">
        <v>478.26781287</v>
      </c>
      <c r="P70" s="20" t="n">
        <v>3.33052072</v>
      </c>
      <c r="Q70" s="18" t="n">
        <v>503.09771645</v>
      </c>
      <c r="R70" s="20" t="n">
        <v>3.16736335</v>
      </c>
      <c r="S70" s="18" t="s">
        <v>481</v>
      </c>
      <c r="T70" s="20" t="s">
        <v>481</v>
      </c>
      <c r="U70" s="18" t="s">
        <v>481</v>
      </c>
      <c r="V70" s="20" t="s">
        <v>481</v>
      </c>
      <c r="W70" s="18" t="s">
        <v>481</v>
      </c>
      <c r="X70" s="20" t="s">
        <v>481</v>
      </c>
      <c r="Y70" s="18" t="s">
        <v>481</v>
      </c>
      <c r="Z70" s="20" t="s">
        <v>481</v>
      </c>
      <c r="AA70" s="18" t="n">
        <v>443.580312</v>
      </c>
      <c r="AB70" s="20" t="n">
        <v>19.41920834</v>
      </c>
    </row>
    <row r="71" spans="1:28">
      <c r="A71" s="15" t="s">
        <v>546</v>
      </c>
      <c r="B71" s="17" t="n">
        <v>6115</v>
      </c>
      <c r="C71" s="18">
        <f>(17.0/B71*100)</f>
        <v/>
      </c>
      <c r="D71" s="19" t="n">
        <v>6098</v>
      </c>
      <c r="E71" s="18" t="n">
        <v>509.76342968</v>
      </c>
      <c r="F71" s="20" t="n">
        <v>9.00311823</v>
      </c>
      <c r="G71" s="18" t="n">
        <v>513.04756146</v>
      </c>
      <c r="H71" s="20" t="n">
        <v>4.98528433</v>
      </c>
      <c r="I71" s="18" t="n">
        <v>527.4995784400001</v>
      </c>
      <c r="J71" s="20" t="n">
        <v>6.04968145</v>
      </c>
      <c r="K71" s="18" t="s">
        <v>481</v>
      </c>
      <c r="L71" s="20" t="s">
        <v>481</v>
      </c>
      <c r="M71" s="18" t="n">
        <v>542.381204</v>
      </c>
      <c r="N71" s="20" t="n">
        <v>1.77576342</v>
      </c>
      <c r="O71" s="18" t="n">
        <v>563.11834168</v>
      </c>
      <c r="P71" s="20" t="n">
        <v>3.4534168</v>
      </c>
      <c r="Q71" s="18" t="n">
        <v>598.3341537699999</v>
      </c>
      <c r="R71" s="20" t="n">
        <v>2.89199318</v>
      </c>
      <c r="S71" s="18" t="s">
        <v>481</v>
      </c>
      <c r="T71" s="20" t="s">
        <v>481</v>
      </c>
      <c r="U71" s="18" t="s">
        <v>481</v>
      </c>
      <c r="V71" s="20" t="s">
        <v>481</v>
      </c>
      <c r="W71" s="18" t="s">
        <v>481</v>
      </c>
      <c r="X71" s="20" t="s">
        <v>481</v>
      </c>
      <c r="Y71" s="18" t="s">
        <v>481</v>
      </c>
      <c r="Z71" s="20" t="s">
        <v>481</v>
      </c>
      <c r="AA71" s="18" t="n">
        <v>495.07247094</v>
      </c>
      <c r="AB71" s="20" t="n">
        <v>16.33195589</v>
      </c>
    </row>
    <row r="72" spans="1:28">
      <c r="A72" s="15" t="s">
        <v>547</v>
      </c>
      <c r="B72" s="17" t="n">
        <v>7708</v>
      </c>
      <c r="C72" s="18">
        <f>(5.0/B72*100)</f>
        <v/>
      </c>
      <c r="D72" s="19" t="n">
        <v>7703</v>
      </c>
      <c r="E72" s="18" t="n">
        <v>495.97272327</v>
      </c>
      <c r="F72" s="20" t="n">
        <v>13.36980332</v>
      </c>
      <c r="G72" s="18" t="n">
        <v>490.43612329</v>
      </c>
      <c r="H72" s="20" t="n">
        <v>7.2400551</v>
      </c>
      <c r="I72" s="18" t="n">
        <v>495.72687329</v>
      </c>
      <c r="J72" s="20" t="n">
        <v>4.33674629</v>
      </c>
      <c r="K72" s="18" t="n">
        <v>533.91730166</v>
      </c>
      <c r="L72" s="20" t="n">
        <v>3.52377986</v>
      </c>
      <c r="M72" s="18" t="n">
        <v>510.93625863</v>
      </c>
      <c r="N72" s="20" t="n">
        <v>3.65412202</v>
      </c>
      <c r="O72" s="18" t="n">
        <v>540.02625991</v>
      </c>
      <c r="P72" s="20" t="n">
        <v>2.79092608</v>
      </c>
      <c r="Q72" s="18" t="n">
        <v>584.63832861</v>
      </c>
      <c r="R72" s="20" t="n">
        <v>5.54660973</v>
      </c>
      <c r="S72" s="18" t="s">
        <v>481</v>
      </c>
      <c r="T72" s="20" t="s">
        <v>481</v>
      </c>
      <c r="U72" s="18" t="s">
        <v>481</v>
      </c>
      <c r="V72" s="20" t="s">
        <v>481</v>
      </c>
      <c r="W72" s="18" t="s">
        <v>481</v>
      </c>
      <c r="X72" s="20" t="s">
        <v>481</v>
      </c>
      <c r="Y72" s="18" t="s">
        <v>481</v>
      </c>
      <c r="Z72" s="20" t="s">
        <v>481</v>
      </c>
      <c r="AA72" s="18" t="n">
        <v>483.53711309</v>
      </c>
      <c r="AB72" s="20" t="n">
        <v>16.18194587</v>
      </c>
    </row>
    <row r="73" spans="1:28">
      <c r="A73" s="15" t="s">
        <v>548</v>
      </c>
      <c r="B73" s="17" t="n">
        <v>8249</v>
      </c>
      <c r="C73" s="18">
        <f>(143.0/B73*100)</f>
        <v/>
      </c>
      <c r="D73" s="19" t="n">
        <v>8106</v>
      </c>
      <c r="E73" s="18" t="n">
        <v>417.85153896</v>
      </c>
      <c r="F73" s="20" t="n">
        <v>5.51880562</v>
      </c>
      <c r="G73" s="18" t="n">
        <v>417.97495645</v>
      </c>
      <c r="H73" s="20" t="n">
        <v>2.67577065</v>
      </c>
      <c r="I73" s="18" t="n">
        <v>410.05285576</v>
      </c>
      <c r="J73" s="20" t="n">
        <v>3.14337252</v>
      </c>
      <c r="K73" s="18" t="n">
        <v>395.32219875</v>
      </c>
      <c r="L73" s="20" t="n">
        <v>6.75885714</v>
      </c>
      <c r="M73" s="18" t="n">
        <v>415.25031771</v>
      </c>
      <c r="N73" s="20" t="n">
        <v>3.74205695</v>
      </c>
      <c r="O73" s="18" t="s">
        <v>481</v>
      </c>
      <c r="P73" s="20" t="s">
        <v>481</v>
      </c>
      <c r="Q73" s="18" t="n">
        <v>460.60156045</v>
      </c>
      <c r="R73" s="20" t="n">
        <v>6.56083585</v>
      </c>
      <c r="S73" s="18" t="s">
        <v>481</v>
      </c>
      <c r="T73" s="20" t="s">
        <v>481</v>
      </c>
      <c r="U73" s="18" t="s">
        <v>481</v>
      </c>
      <c r="V73" s="20" t="s">
        <v>481</v>
      </c>
      <c r="W73" s="18" t="s">
        <v>481</v>
      </c>
      <c r="X73" s="20" t="s">
        <v>481</v>
      </c>
      <c r="Y73" s="18" t="s">
        <v>481</v>
      </c>
      <c r="Z73" s="20" t="s">
        <v>481</v>
      </c>
      <c r="AA73" s="18" t="n">
        <v>344.78642441</v>
      </c>
      <c r="AB73" s="20" t="n">
        <v>17.17826986</v>
      </c>
    </row>
    <row r="74" spans="1:28">
      <c r="A74" s="15" t="s">
        <v>549</v>
      </c>
      <c r="B74" s="17" t="n">
        <v>4692</v>
      </c>
      <c r="C74" s="18">
        <f>(82.0/B74*100)</f>
        <v/>
      </c>
      <c r="D74" s="19" t="n">
        <v>4610</v>
      </c>
      <c r="E74" s="18" t="n">
        <v>379.49310644</v>
      </c>
      <c r="F74" s="20" t="n">
        <v>7.38565537</v>
      </c>
      <c r="G74" s="18" t="n">
        <v>398.62191833</v>
      </c>
      <c r="H74" s="20" t="n">
        <v>5.92497497</v>
      </c>
      <c r="I74" s="18" t="n">
        <v>411.80352104</v>
      </c>
      <c r="J74" s="20" t="n">
        <v>6.3803948</v>
      </c>
      <c r="K74" s="18" t="n">
        <v>415.6468387</v>
      </c>
      <c r="L74" s="20" t="n">
        <v>9.15102699</v>
      </c>
      <c r="M74" s="18" t="n">
        <v>431.72998002</v>
      </c>
      <c r="N74" s="20" t="n">
        <v>2.04180184</v>
      </c>
      <c r="O74" s="18" t="n">
        <v>463.93552252</v>
      </c>
      <c r="P74" s="20" t="n">
        <v>4.53727824</v>
      </c>
      <c r="Q74" s="18" t="n">
        <v>432.46730912</v>
      </c>
      <c r="R74" s="20" t="n">
        <v>4.03087401</v>
      </c>
      <c r="S74" s="18" t="s">
        <v>481</v>
      </c>
      <c r="T74" s="20" t="s">
        <v>481</v>
      </c>
      <c r="U74" s="18" t="s">
        <v>481</v>
      </c>
      <c r="V74" s="20" t="s">
        <v>481</v>
      </c>
      <c r="W74" s="18" t="s">
        <v>481</v>
      </c>
      <c r="X74" s="20" t="s">
        <v>481</v>
      </c>
      <c r="Y74" s="18" t="n">
        <v>354.94228132</v>
      </c>
      <c r="Z74" s="20" t="n">
        <v>21.81131646</v>
      </c>
      <c r="AA74" s="18" t="n">
        <v>370.21424172</v>
      </c>
      <c r="AB74" s="20" t="n">
        <v>6.2848281</v>
      </c>
    </row>
    <row r="75" spans="1:28">
      <c r="A75" s="15" t="s">
        <v>550</v>
      </c>
      <c r="B75" s="17" t="n">
        <v>5375</v>
      </c>
      <c r="C75" s="18">
        <f>(194.0/B75*100)</f>
        <v/>
      </c>
      <c r="D75" s="19" t="n">
        <v>5181</v>
      </c>
      <c r="E75" s="18" t="n">
        <v>379.75861021</v>
      </c>
      <c r="F75" s="20" t="n">
        <v>4.20511032</v>
      </c>
      <c r="G75" s="18" t="n">
        <v>387.86222815</v>
      </c>
      <c r="H75" s="20" t="n">
        <v>3.20261529</v>
      </c>
      <c r="I75" s="18" t="n">
        <v>350.07285228</v>
      </c>
      <c r="J75" s="20" t="n">
        <v>3.88499602</v>
      </c>
      <c r="K75" s="18" t="n">
        <v>348.89749023</v>
      </c>
      <c r="L75" s="20" t="n">
        <v>9.227766259999999</v>
      </c>
      <c r="M75" s="18" t="n">
        <v>392.73512676</v>
      </c>
      <c r="N75" s="20" t="n">
        <v>1.95307124</v>
      </c>
      <c r="O75" s="18" t="n">
        <v>405.43677917</v>
      </c>
      <c r="P75" s="20" t="n">
        <v>4.75686685</v>
      </c>
      <c r="Q75" s="18" t="n">
        <v>398.43881363</v>
      </c>
      <c r="R75" s="20" t="n">
        <v>5.64599113</v>
      </c>
      <c r="S75" s="18" t="s">
        <v>481</v>
      </c>
      <c r="T75" s="20" t="s">
        <v>481</v>
      </c>
      <c r="U75" s="18" t="s">
        <v>481</v>
      </c>
      <c r="V75" s="20" t="s">
        <v>481</v>
      </c>
      <c r="W75" s="18" t="s">
        <v>481</v>
      </c>
      <c r="X75" s="20" t="s">
        <v>481</v>
      </c>
      <c r="Y75" s="18" t="s">
        <v>481</v>
      </c>
      <c r="Z75" s="20" t="s">
        <v>481</v>
      </c>
      <c r="AA75" s="18" t="n">
        <v>363.53671863</v>
      </c>
      <c r="AB75" s="20" t="n">
        <v>9.15369559</v>
      </c>
    </row>
    <row r="76" spans="1:28">
      <c r="A76" s="15" t="s">
        <v>551</v>
      </c>
      <c r="B76" s="17" t="n">
        <v>14167</v>
      </c>
      <c r="C76" s="18">
        <f>(226.0/B76*100)</f>
        <v/>
      </c>
      <c r="D76" s="19" t="n">
        <v>13941</v>
      </c>
      <c r="E76" s="18" t="n">
        <v>394.92512725</v>
      </c>
      <c r="F76" s="20" t="n">
        <v>7.32522126</v>
      </c>
      <c r="G76" s="18" t="n">
        <v>404.65838392</v>
      </c>
      <c r="H76" s="20" t="n">
        <v>6.62536645</v>
      </c>
      <c r="I76" s="18" t="n">
        <v>406.87945962</v>
      </c>
      <c r="J76" s="20" t="n">
        <v>4.35373184</v>
      </c>
      <c r="K76" s="18" t="n">
        <v>401.12899138</v>
      </c>
      <c r="L76" s="20" t="n">
        <v>7.69021533</v>
      </c>
      <c r="M76" s="18" t="n">
        <v>423.13261102</v>
      </c>
      <c r="N76" s="20" t="n">
        <v>2.21788561</v>
      </c>
      <c r="O76" s="18" t="n">
        <v>439.28234303</v>
      </c>
      <c r="P76" s="20" t="n">
        <v>4.86560706</v>
      </c>
      <c r="Q76" s="18" t="n">
        <v>455.81322233</v>
      </c>
      <c r="R76" s="20" t="n">
        <v>3.03783978</v>
      </c>
      <c r="S76" s="18" t="s">
        <v>481</v>
      </c>
      <c r="T76" s="20" t="s">
        <v>481</v>
      </c>
      <c r="U76" s="18" t="s">
        <v>481</v>
      </c>
      <c r="V76" s="20" t="s">
        <v>481</v>
      </c>
      <c r="W76" s="18" t="s">
        <v>481</v>
      </c>
      <c r="X76" s="20" t="s">
        <v>481</v>
      </c>
      <c r="Y76" s="18" t="s">
        <v>481</v>
      </c>
      <c r="Z76" s="20" t="s">
        <v>481</v>
      </c>
      <c r="AA76" s="18" t="n">
        <v>392.05378728</v>
      </c>
      <c r="AB76" s="20" t="n">
        <v>13.18459029</v>
      </c>
    </row>
    <row r="77" spans="1:28">
      <c r="A77" s="15" t="s">
        <v>552</v>
      </c>
      <c r="B77" s="17" t="n">
        <v>6062</v>
      </c>
      <c r="C77" s="18">
        <f>(82.0/B77*100)</f>
        <v/>
      </c>
      <c r="D77" s="19" t="n">
        <v>5980</v>
      </c>
      <c r="E77" s="18" t="n">
        <v>381.27891825</v>
      </c>
      <c r="F77" s="20" t="n">
        <v>7.32712913</v>
      </c>
      <c r="G77" s="18" t="n">
        <v>408.55478767</v>
      </c>
      <c r="H77" s="20" t="n">
        <v>2.90499789</v>
      </c>
      <c r="I77" s="18" t="n">
        <v>414.34217075</v>
      </c>
      <c r="J77" s="20" t="n">
        <v>3.25951563</v>
      </c>
      <c r="K77" s="18" t="n">
        <v>431.41951097</v>
      </c>
      <c r="L77" s="20" t="n">
        <v>10.91767604</v>
      </c>
      <c r="M77" s="18" t="n">
        <v>450.82824648</v>
      </c>
      <c r="N77" s="20" t="n">
        <v>2.83073946</v>
      </c>
      <c r="O77" s="18" t="n">
        <v>463.80414669</v>
      </c>
      <c r="P77" s="20" t="n">
        <v>5.30145941</v>
      </c>
      <c r="Q77" s="18" t="n">
        <v>471.63085449</v>
      </c>
      <c r="R77" s="20" t="n">
        <v>4.56544714</v>
      </c>
      <c r="S77" s="18" t="s">
        <v>481</v>
      </c>
      <c r="T77" s="20" t="s">
        <v>481</v>
      </c>
      <c r="U77" s="18" t="s">
        <v>481</v>
      </c>
      <c r="V77" s="20" t="s">
        <v>481</v>
      </c>
      <c r="W77" s="18" t="s">
        <v>481</v>
      </c>
      <c r="X77" s="20" t="s">
        <v>481</v>
      </c>
      <c r="Y77" s="18" t="s">
        <v>481</v>
      </c>
      <c r="Z77" s="20" t="s">
        <v>481</v>
      </c>
      <c r="AA77" s="18" t="n">
        <v>374.99746286</v>
      </c>
      <c r="AB77" s="20" t="n">
        <v>10.68903205</v>
      </c>
    </row>
    <row r="78" spans="1:28">
      <c r="A78" s="15" t="s">
        <v>553</v>
      </c>
      <c r="B78" s="17" t="n">
        <v>5826</v>
      </c>
      <c r="C78" s="18">
        <f>(0.0/B78*100)</f>
        <v/>
      </c>
      <c r="D78" s="19" t="n">
        <v>5826</v>
      </c>
      <c r="E78" s="18" t="n">
        <v>504.57556487</v>
      </c>
      <c r="F78" s="20" t="n">
        <v>4.90078064</v>
      </c>
      <c r="G78" s="18" t="n">
        <v>521.6992702700001</v>
      </c>
      <c r="H78" s="20" t="n">
        <v>4.28768221</v>
      </c>
      <c r="I78" s="18" t="n">
        <v>520.0588468</v>
      </c>
      <c r="J78" s="20" t="n">
        <v>3.76102662</v>
      </c>
      <c r="K78" s="18" t="n">
        <v>563.18473875</v>
      </c>
      <c r="L78" s="20" t="n">
        <v>18.89562649</v>
      </c>
      <c r="M78" s="18" t="n">
        <v>539.82674245</v>
      </c>
      <c r="N78" s="20" t="n">
        <v>6.46785937</v>
      </c>
      <c r="O78" s="18" t="s">
        <v>481</v>
      </c>
      <c r="P78" s="20" t="s">
        <v>481</v>
      </c>
      <c r="Q78" s="18" t="n">
        <v>595.33367787</v>
      </c>
      <c r="R78" s="20" t="n">
        <v>10.30486071</v>
      </c>
      <c r="S78" s="18" t="s">
        <v>481</v>
      </c>
      <c r="T78" s="20" t="s">
        <v>481</v>
      </c>
      <c r="U78" s="18" t="s">
        <v>481</v>
      </c>
      <c r="V78" s="20" t="s">
        <v>481</v>
      </c>
      <c r="W78" s="18" t="s">
        <v>481</v>
      </c>
      <c r="X78" s="20" t="s">
        <v>481</v>
      </c>
      <c r="Y78" s="18" t="n">
        <v>551.96614332</v>
      </c>
      <c r="Z78" s="20" t="n">
        <v>25.56331659</v>
      </c>
      <c r="AA78" s="18" t="n">
        <v>458.52355111</v>
      </c>
      <c r="AB78" s="20" t="n">
        <v>16.37964822</v>
      </c>
    </row>
    <row customHeight="1" ht="25" r="79" spans="1:28">
      <c r="A79" s="15" t="s">
        <v>554</v>
      </c>
      <c r="B79" s="17" t="n">
        <v>1657</v>
      </c>
      <c r="C79" s="18">
        <f>(41.0/B79*100)</f>
        <v/>
      </c>
      <c r="D79" s="19" t="n">
        <v>1616</v>
      </c>
      <c r="E79" s="18" t="n">
        <v>399.36037414</v>
      </c>
      <c r="F79" s="20" t="n">
        <v>10.81067031</v>
      </c>
      <c r="G79" s="18" t="n">
        <v>406.91875852</v>
      </c>
      <c r="H79" s="20" t="n">
        <v>8.5982886</v>
      </c>
      <c r="I79" s="18" t="n">
        <v>437.46063179</v>
      </c>
      <c r="J79" s="20" t="n">
        <v>8.01534264</v>
      </c>
      <c r="K79" s="18" t="s">
        <v>481</v>
      </c>
      <c r="L79" s="20" t="s">
        <v>481</v>
      </c>
      <c r="M79" s="18" t="n">
        <v>471.86713977</v>
      </c>
      <c r="N79" s="20" t="n">
        <v>6.46565582</v>
      </c>
      <c r="O79" s="18" t="n">
        <v>492.5475508</v>
      </c>
      <c r="P79" s="20" t="n">
        <v>7.41175944</v>
      </c>
      <c r="Q79" s="18" t="n">
        <v>503.26066541</v>
      </c>
      <c r="R79" s="20" t="n">
        <v>7.20201493</v>
      </c>
      <c r="S79" s="18" t="s">
        <v>481</v>
      </c>
      <c r="T79" s="20" t="s">
        <v>481</v>
      </c>
      <c r="U79" s="18" t="s">
        <v>481</v>
      </c>
      <c r="V79" s="20" t="s">
        <v>481</v>
      </c>
      <c r="W79" s="18" t="s">
        <v>481</v>
      </c>
      <c r="X79" s="20" t="s">
        <v>481</v>
      </c>
      <c r="Y79" s="18" t="n">
        <v>370.71587179</v>
      </c>
      <c r="Z79" s="20" t="n">
        <v>32.3663681</v>
      </c>
      <c r="AA79" s="18" t="n">
        <v>379.25681982</v>
      </c>
      <c r="AB79" s="20" t="n">
        <v>28.746952</v>
      </c>
    </row>
    <row r="80" spans="1:28">
      <c r="A80" s="15" t="s">
        <v>555</v>
      </c>
      <c r="B80" s="17" t="n">
        <v>7841</v>
      </c>
      <c r="C80" s="18">
        <f>(0.0/B80*100)</f>
        <v/>
      </c>
      <c r="D80" s="19" t="n">
        <v>7841</v>
      </c>
      <c r="E80" s="18" t="n">
        <v>458.46838691</v>
      </c>
      <c r="F80" s="20" t="n">
        <v>48.56342718</v>
      </c>
      <c r="G80" s="18" t="n">
        <v>377.73102557</v>
      </c>
      <c r="H80" s="20" t="n">
        <v>33.21768081</v>
      </c>
      <c r="I80" s="18" t="n">
        <v>434.78138175</v>
      </c>
      <c r="J80" s="20" t="n">
        <v>9.14056654</v>
      </c>
      <c r="K80" s="18" t="n">
        <v>401.46414974</v>
      </c>
      <c r="L80" s="20" t="n">
        <v>17.54057159</v>
      </c>
      <c r="M80" s="18" t="n">
        <v>441.7228655</v>
      </c>
      <c r="N80" s="20" t="n">
        <v>4.3937945</v>
      </c>
      <c r="O80" s="18" t="n">
        <v>455.13990928</v>
      </c>
      <c r="P80" s="20" t="n">
        <v>4.42016417</v>
      </c>
      <c r="Q80" s="18" t="n">
        <v>465.51329468</v>
      </c>
      <c r="R80" s="20" t="n">
        <v>4.37442107</v>
      </c>
      <c r="S80" s="18" t="s">
        <v>481</v>
      </c>
      <c r="T80" s="20" t="s">
        <v>481</v>
      </c>
      <c r="U80" s="18" t="s">
        <v>481</v>
      </c>
      <c r="V80" s="20" t="s">
        <v>481</v>
      </c>
      <c r="W80" s="18" t="s">
        <v>481</v>
      </c>
      <c r="X80" s="20" t="s">
        <v>481</v>
      </c>
      <c r="Y80" s="18" t="s">
        <v>481</v>
      </c>
      <c r="Z80" s="20" t="s">
        <v>481</v>
      </c>
      <c r="AA80" s="18" t="n">
        <v>385.99260445</v>
      </c>
      <c r="AB80" s="20" t="n">
        <v>49.51750953</v>
      </c>
    </row>
    <row r="81" spans="1:28">
      <c r="A81" s="23" t="s">
        <v>556</v>
      </c>
      <c r="B81" s="17" t="n">
        <v>8861</v>
      </c>
      <c r="C81" s="18">
        <f>(76.0/B81*100)</f>
        <v/>
      </c>
      <c r="D81" s="19" t="n">
        <v>8785</v>
      </c>
      <c r="E81" s="18" t="n">
        <v>416.0244244</v>
      </c>
      <c r="F81" s="20" t="n">
        <v>6.41060792</v>
      </c>
      <c r="G81" s="18" t="n">
        <v>415.07470558</v>
      </c>
      <c r="H81" s="20" t="n">
        <v>5.4488604</v>
      </c>
      <c r="I81" s="18" t="n">
        <v>417.30857837</v>
      </c>
      <c r="J81" s="20" t="n">
        <v>3.23746928</v>
      </c>
      <c r="K81" s="18" t="n">
        <v>434.74558939</v>
      </c>
      <c r="L81" s="20" t="n">
        <v>8.363805770000001</v>
      </c>
      <c r="M81" s="18" t="n">
        <v>448.55576917</v>
      </c>
      <c r="N81" s="20" t="n">
        <v>2.97812559</v>
      </c>
      <c r="O81" s="18" t="n">
        <v>479.7797786</v>
      </c>
      <c r="P81" s="20" t="n">
        <v>5.17290429</v>
      </c>
      <c r="Q81" s="18" t="n">
        <v>438.70890475</v>
      </c>
      <c r="R81" s="20" t="n">
        <v>7.15144536</v>
      </c>
      <c r="S81" s="18" t="s">
        <v>481</v>
      </c>
      <c r="T81" s="20" t="s">
        <v>481</v>
      </c>
      <c r="U81" s="18" t="s">
        <v>481</v>
      </c>
      <c r="V81" s="20" t="s">
        <v>481</v>
      </c>
      <c r="W81" s="18" t="s">
        <v>481</v>
      </c>
      <c r="X81" s="20" t="s">
        <v>481</v>
      </c>
      <c r="Y81" s="18" t="s">
        <v>481</v>
      </c>
      <c r="Z81" s="20" t="s">
        <v>481</v>
      </c>
      <c r="AA81" s="18" t="n">
        <v>356.30564303</v>
      </c>
      <c r="AB81" s="20" t="n">
        <v>27.26467415</v>
      </c>
    </row>
    <row r="82" spans="1:2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row>
    <row r="83" spans="1:28">
      <c r="A83" s="3" t="s">
        <v>558</v>
      </c>
    </row>
    <row r="84" spans="1:28">
      <c r="A84" s="25" t="s">
        <v>559</v>
      </c>
    </row>
    <row r="85" spans="1:28">
      <c r="A85" s="25" t="s">
        <v>560</v>
      </c>
    </row>
    <row customHeight="1" ht="30" r="86" spans="1:28">
      <c r="A86" s="25" t="s">
        <v>561</v>
      </c>
    </row>
    <row customHeight="1" ht="30" r="87" spans="1:28">
      <c r="A87" s="25" t="s">
        <v>557</v>
      </c>
    </row>
    <row customHeight="1" ht="30" r="88" spans="1:28">
      <c r="A88" s="25" t="s">
        <v>562</v>
      </c>
    </row>
    <row customHeight="1" ht="30" r="89" spans="1:28">
      <c r="A89" s="25" t="s">
        <v>563</v>
      </c>
    </row>
    <row customHeight="1" ht="30" r="90" spans="1:28">
      <c r="A90" s="25" t="s">
        <v>564</v>
      </c>
    </row>
    <row customHeight="1" ht="30" r="91" spans="1:28">
      <c r="A91" s="25" t="s">
        <v>565</v>
      </c>
    </row>
    <row customHeight="1" ht="30" r="92" spans="1:28">
      <c r="A92" s="25" t="s">
        <v>566</v>
      </c>
    </row>
    <row customHeight="1" ht="30" r="93" spans="1:28">
      <c r="A93" s="25" t="s">
        <v>567</v>
      </c>
    </row>
    <row customHeight="1" ht="30" r="94" spans="1:28">
      <c r="A94" s="25" t="s">
        <v>568</v>
      </c>
    </row>
    <row customHeight="1" ht="30" r="95" spans="1:28">
      <c r="A95" s="25" t="s">
        <v>569</v>
      </c>
    </row>
    <row customHeight="1" ht="30" r="96" spans="1:28">
      <c r="A96" s="25" t="s">
        <v>570</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225.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460</v>
      </c>
    </row>
    <row r="2" spans="1:28">
      <c r="A2" s="5" t="s">
        <v>955</v>
      </c>
    </row>
    <row customHeight="1" ht="30" r="4" spans="1:28">
      <c r="A4" s="6" t="n"/>
      <c r="B4" s="7" t="s">
        <v>462</v>
      </c>
      <c r="C4" s="7" t="s">
        <v>463</v>
      </c>
      <c r="D4" s="8" t="s">
        <v>462</v>
      </c>
      <c r="E4" s="9" t="s">
        <v>622</v>
      </c>
      <c r="F4" s="10" t="n"/>
      <c r="G4" s="9" t="s">
        <v>949</v>
      </c>
      <c r="H4" s="10" t="n"/>
      <c r="I4" s="9" t="s">
        <v>950</v>
      </c>
      <c r="J4" s="10" t="n"/>
      <c r="K4" s="9" t="s">
        <v>951</v>
      </c>
      <c r="L4" s="10" t="n"/>
      <c r="M4" s="9" t="s">
        <v>952</v>
      </c>
      <c r="N4" s="10" t="n"/>
      <c r="O4" s="9" t="s">
        <v>953</v>
      </c>
      <c r="P4" s="10" t="n"/>
      <c r="Q4" s="9" t="s">
        <v>954</v>
      </c>
      <c r="R4" s="10" t="n"/>
      <c r="S4" s="9" t="s">
        <v>584</v>
      </c>
      <c r="T4" s="10" t="n"/>
      <c r="U4" s="9" t="s">
        <v>585</v>
      </c>
      <c r="V4" s="10" t="n"/>
      <c r="W4" s="9" t="s">
        <v>472</v>
      </c>
      <c r="X4" s="10" t="n"/>
      <c r="Y4" s="9" t="s">
        <v>473</v>
      </c>
      <c r="Z4" s="10" t="n"/>
      <c r="AA4" s="9" t="s">
        <v>586</v>
      </c>
      <c r="AB4" s="10" t="n"/>
    </row>
    <row r="5" spans="1:2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row>
    <row r="6" spans="1:28">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480</v>
      </c>
      <c r="B7" s="17" t="n">
        <v>14530</v>
      </c>
      <c r="C7" s="18">
        <f>(345.0/B7*100)</f>
        <v/>
      </c>
      <c r="D7" s="19" t="n">
        <v>14185</v>
      </c>
      <c r="E7" s="18" t="n">
        <v>439.79920376</v>
      </c>
      <c r="F7" s="20" t="n">
        <v>13.30914779</v>
      </c>
      <c r="G7" s="18" t="n">
        <v>467.67354212</v>
      </c>
      <c r="H7" s="20" t="n">
        <v>4.70656361</v>
      </c>
      <c r="I7" s="18" t="n">
        <v>489.42754805</v>
      </c>
      <c r="J7" s="20" t="n">
        <v>3.51582517</v>
      </c>
      <c r="K7" s="18" t="n">
        <v>491.39482824</v>
      </c>
      <c r="L7" s="20" t="n">
        <v>6.25932045</v>
      </c>
      <c r="M7" s="18" t="n">
        <v>500.65228574</v>
      </c>
      <c r="N7" s="20" t="n">
        <v>1.8625144</v>
      </c>
      <c r="O7" s="18" t="n">
        <v>513.20286431</v>
      </c>
      <c r="P7" s="20" t="n">
        <v>3.51292506</v>
      </c>
      <c r="Q7" s="18" t="n">
        <v>548.17498272</v>
      </c>
      <c r="R7" s="20" t="n">
        <v>2.27964755</v>
      </c>
      <c r="S7" s="18" t="s">
        <v>481</v>
      </c>
      <c r="T7" s="20" t="s">
        <v>481</v>
      </c>
      <c r="U7" s="18" t="s">
        <v>481</v>
      </c>
      <c r="V7" s="20" t="s">
        <v>481</v>
      </c>
      <c r="W7" s="18" t="s">
        <v>481</v>
      </c>
      <c r="X7" s="20" t="s">
        <v>481</v>
      </c>
      <c r="Y7" s="18" t="s">
        <v>481</v>
      </c>
      <c r="Z7" s="20" t="s">
        <v>481</v>
      </c>
      <c r="AA7" s="18" t="n">
        <v>453.5559829</v>
      </c>
      <c r="AB7" s="20" t="n">
        <v>4.80703243</v>
      </c>
    </row>
    <row r="8" spans="1:28">
      <c r="A8" s="15" t="s">
        <v>483</v>
      </c>
      <c r="B8" s="17" t="n">
        <v>7007</v>
      </c>
      <c r="C8" s="18">
        <f>(20.0/B8*100)</f>
        <v/>
      </c>
      <c r="D8" s="19" t="n">
        <v>6987</v>
      </c>
      <c r="E8" s="18" t="n">
        <v>418.82515177</v>
      </c>
      <c r="F8" s="20" t="n">
        <v>13.6791231</v>
      </c>
      <c r="G8" s="18" t="n">
        <v>408.35551011</v>
      </c>
      <c r="H8" s="20" t="n">
        <v>18.40664298</v>
      </c>
      <c r="I8" s="18" t="n">
        <v>448.90667843</v>
      </c>
      <c r="J8" s="20" t="n">
        <v>6.96416967</v>
      </c>
      <c r="K8" s="18" t="n">
        <v>481.69773347</v>
      </c>
      <c r="L8" s="20" t="n">
        <v>2.849048</v>
      </c>
      <c r="M8" s="18" t="n">
        <v>513.44847003</v>
      </c>
      <c r="N8" s="20" t="n">
        <v>4.43378779</v>
      </c>
      <c r="O8" s="18" t="n">
        <v>489.26572824</v>
      </c>
      <c r="P8" s="20" t="n">
        <v>4.01579606</v>
      </c>
      <c r="Q8" s="18" t="n">
        <v>542.07550632</v>
      </c>
      <c r="R8" s="20" t="n">
        <v>3.70111146</v>
      </c>
      <c r="S8" s="18" t="s">
        <v>481</v>
      </c>
      <c r="T8" s="20" t="s">
        <v>481</v>
      </c>
      <c r="U8" s="18" t="s">
        <v>481</v>
      </c>
      <c r="V8" s="20" t="s">
        <v>481</v>
      </c>
      <c r="W8" s="18" t="s">
        <v>481</v>
      </c>
      <c r="X8" s="20" t="s">
        <v>481</v>
      </c>
      <c r="Y8" s="18" t="s">
        <v>481</v>
      </c>
      <c r="Z8" s="20" t="s">
        <v>481</v>
      </c>
      <c r="AA8" s="18" t="n">
        <v>438.94036067</v>
      </c>
      <c r="AB8" s="20" t="n">
        <v>7.24290594</v>
      </c>
    </row>
    <row r="9" spans="1:28">
      <c r="A9" s="15" t="s">
        <v>484</v>
      </c>
      <c r="B9" s="17" t="n">
        <v>9651</v>
      </c>
      <c r="C9" s="18">
        <f>(76.0/B9*100)</f>
        <v/>
      </c>
      <c r="D9" s="19" t="n">
        <v>9575</v>
      </c>
      <c r="E9" s="18" t="n">
        <v>419.54697292</v>
      </c>
      <c r="F9" s="20" t="n">
        <v>9.114483829999999</v>
      </c>
      <c r="G9" s="18" t="n">
        <v>441.21227152</v>
      </c>
      <c r="H9" s="20" t="n">
        <v>6.89590129</v>
      </c>
      <c r="I9" s="18" t="n">
        <v>485.23785898</v>
      </c>
      <c r="J9" s="20" t="n">
        <v>4.78459449</v>
      </c>
      <c r="K9" s="18" t="n">
        <v>482.4903369</v>
      </c>
      <c r="L9" s="20" t="n">
        <v>3.91881281</v>
      </c>
      <c r="M9" s="18" t="n">
        <v>496.36716618</v>
      </c>
      <c r="N9" s="20" t="n">
        <v>2.68331553</v>
      </c>
      <c r="O9" s="18" t="n">
        <v>517.69557921</v>
      </c>
      <c r="P9" s="20" t="n">
        <v>3.40263974</v>
      </c>
      <c r="Q9" s="18" t="n">
        <v>530.8866056000001</v>
      </c>
      <c r="R9" s="20" t="n">
        <v>3.18575639</v>
      </c>
      <c r="S9" s="18" t="s">
        <v>481</v>
      </c>
      <c r="T9" s="20" t="s">
        <v>481</v>
      </c>
      <c r="U9" s="18" t="s">
        <v>481</v>
      </c>
      <c r="V9" s="20" t="s">
        <v>481</v>
      </c>
      <c r="W9" s="18" t="s">
        <v>481</v>
      </c>
      <c r="X9" s="20" t="s">
        <v>481</v>
      </c>
      <c r="Y9" s="18" t="s">
        <v>481</v>
      </c>
      <c r="Z9" s="20" t="s">
        <v>481</v>
      </c>
      <c r="AA9" s="18" t="n">
        <v>432.56154343</v>
      </c>
      <c r="AB9" s="20" t="n">
        <v>4.31718022</v>
      </c>
    </row>
    <row r="10" spans="1:28">
      <c r="A10" s="15" t="s">
        <v>485</v>
      </c>
      <c r="B10" s="17" t="n">
        <v>20058</v>
      </c>
      <c r="C10" s="18">
        <f>(523.0/B10*100)</f>
        <v/>
      </c>
      <c r="D10" s="19" t="n">
        <v>19535</v>
      </c>
      <c r="E10" s="18" t="n">
        <v>481.24528091</v>
      </c>
      <c r="F10" s="20" t="n">
        <v>10.14818682</v>
      </c>
      <c r="G10" s="18" t="n">
        <v>474.42017739</v>
      </c>
      <c r="H10" s="20" t="n">
        <v>10.14784213</v>
      </c>
      <c r="I10" s="18" t="n">
        <v>490.29538104</v>
      </c>
      <c r="J10" s="20" t="n">
        <v>4.67805784</v>
      </c>
      <c r="K10" s="18" t="s">
        <v>481</v>
      </c>
      <c r="L10" s="20" t="s">
        <v>481</v>
      </c>
      <c r="M10" s="18" t="n">
        <v>517.06207791</v>
      </c>
      <c r="N10" s="20" t="n">
        <v>2.52208637</v>
      </c>
      <c r="O10" s="18" t="n">
        <v>524.21169415</v>
      </c>
      <c r="P10" s="20" t="n">
        <v>2.26083864</v>
      </c>
      <c r="Q10" s="18" t="n">
        <v>548.3666426</v>
      </c>
      <c r="R10" s="20" t="n">
        <v>2.60770934</v>
      </c>
      <c r="S10" s="18" t="s">
        <v>481</v>
      </c>
      <c r="T10" s="20" t="s">
        <v>481</v>
      </c>
      <c r="U10" s="18" t="s">
        <v>481</v>
      </c>
      <c r="V10" s="20" t="s">
        <v>481</v>
      </c>
      <c r="W10" s="18" t="s">
        <v>481</v>
      </c>
      <c r="X10" s="20" t="s">
        <v>481</v>
      </c>
      <c r="Y10" s="18" t="s">
        <v>481</v>
      </c>
      <c r="Z10" s="20" t="s">
        <v>481</v>
      </c>
      <c r="AA10" s="18" t="n">
        <v>467.81831809</v>
      </c>
      <c r="AB10" s="20" t="n">
        <v>6.17828009</v>
      </c>
    </row>
    <row r="11" spans="1:28">
      <c r="A11" s="15" t="s">
        <v>486</v>
      </c>
      <c r="B11" s="17" t="n">
        <v>7053</v>
      </c>
      <c r="C11" s="18">
        <f>(45.0/B11*100)</f>
        <v/>
      </c>
      <c r="D11" s="19" t="n">
        <v>7008</v>
      </c>
      <c r="E11" s="18" t="n">
        <v>398.61051679</v>
      </c>
      <c r="F11" s="20" t="n">
        <v>7.80750844</v>
      </c>
      <c r="G11" s="18" t="n">
        <v>403.42454435</v>
      </c>
      <c r="H11" s="20" t="n">
        <v>8.8032421</v>
      </c>
      <c r="I11" s="18" t="n">
        <v>414.69222106</v>
      </c>
      <c r="J11" s="20" t="n">
        <v>3.09744753</v>
      </c>
      <c r="K11" s="18" t="n">
        <v>448.99361447</v>
      </c>
      <c r="L11" s="20" t="n">
        <v>4.46719637</v>
      </c>
      <c r="M11" s="18" t="n">
        <v>450.95782178</v>
      </c>
      <c r="N11" s="20" t="n">
        <v>3.51212373</v>
      </c>
      <c r="O11" s="18" t="n">
        <v>463.96285962</v>
      </c>
      <c r="P11" s="20" t="n">
        <v>4.7871496</v>
      </c>
      <c r="Q11" s="18" t="n">
        <v>484.81049456</v>
      </c>
      <c r="R11" s="20" t="n">
        <v>3.36603031</v>
      </c>
      <c r="S11" s="18" t="s">
        <v>481</v>
      </c>
      <c r="T11" s="20" t="s">
        <v>481</v>
      </c>
      <c r="U11" s="18" t="s">
        <v>481</v>
      </c>
      <c r="V11" s="20" t="s">
        <v>481</v>
      </c>
      <c r="W11" s="18" t="s">
        <v>481</v>
      </c>
      <c r="X11" s="20" t="s">
        <v>481</v>
      </c>
      <c r="Y11" s="18" t="s">
        <v>481</v>
      </c>
      <c r="Z11" s="20" t="s">
        <v>481</v>
      </c>
      <c r="AA11" s="18" t="n">
        <v>419.29173409</v>
      </c>
      <c r="AB11" s="20" t="n">
        <v>4.91533749</v>
      </c>
    </row>
    <row r="12" spans="1:28">
      <c r="A12" s="15" t="s">
        <v>487</v>
      </c>
      <c r="B12" s="17" t="n">
        <v>6894</v>
      </c>
      <c r="C12" s="18">
        <f>(0.0/B12*100)</f>
        <v/>
      </c>
      <c r="D12" s="19" t="n">
        <v>6894</v>
      </c>
      <c r="E12" s="18" t="n">
        <v>349.50989706</v>
      </c>
      <c r="F12" s="20" t="n">
        <v>26.31119523</v>
      </c>
      <c r="G12" s="18" t="n">
        <v>430.52490744</v>
      </c>
      <c r="H12" s="20" t="n">
        <v>8.46017631</v>
      </c>
      <c r="I12" s="18" t="n">
        <v>455.65494251</v>
      </c>
      <c r="J12" s="20" t="n">
        <v>7.15856623</v>
      </c>
      <c r="K12" s="18" t="n">
        <v>477.35982722</v>
      </c>
      <c r="L12" s="20" t="n">
        <v>3.36655227</v>
      </c>
      <c r="M12" s="18" t="n">
        <v>498.04457819</v>
      </c>
      <c r="N12" s="20" t="n">
        <v>2.29435792</v>
      </c>
      <c r="O12" s="18" t="n">
        <v>490.67750595</v>
      </c>
      <c r="P12" s="20" t="n">
        <v>7.54654147</v>
      </c>
      <c r="Q12" s="18" t="n">
        <v>540.21699203</v>
      </c>
      <c r="R12" s="20" t="n">
        <v>3.95076726</v>
      </c>
      <c r="S12" s="18" t="s">
        <v>481</v>
      </c>
      <c r="T12" s="20" t="s">
        <v>481</v>
      </c>
      <c r="U12" s="18" t="s">
        <v>481</v>
      </c>
      <c r="V12" s="20" t="s">
        <v>481</v>
      </c>
      <c r="W12" s="18" t="s">
        <v>481</v>
      </c>
      <c r="X12" s="20" t="s">
        <v>481</v>
      </c>
      <c r="Y12" s="18" t="s">
        <v>481</v>
      </c>
      <c r="Z12" s="20" t="s">
        <v>481</v>
      </c>
      <c r="AA12" s="18" t="n">
        <v>440.15485806</v>
      </c>
      <c r="AB12" s="20" t="n">
        <v>6.10874259</v>
      </c>
    </row>
    <row r="13" spans="1:28">
      <c r="A13" s="15" t="s">
        <v>488</v>
      </c>
      <c r="B13" s="17" t="n">
        <v>7161</v>
      </c>
      <c r="C13" s="18">
        <f>(98.0/B13*100)</f>
        <v/>
      </c>
      <c r="D13" s="19" t="n">
        <v>7063</v>
      </c>
      <c r="E13" s="18" t="n">
        <v>418.73465786</v>
      </c>
      <c r="F13" s="20" t="n">
        <v>12.03673586</v>
      </c>
      <c r="G13" s="18" t="n">
        <v>435.78424205</v>
      </c>
      <c r="H13" s="20" t="n">
        <v>10.5885804</v>
      </c>
      <c r="I13" s="18" t="n">
        <v>490.69425577</v>
      </c>
      <c r="J13" s="20" t="n">
        <v>2.90376896</v>
      </c>
      <c r="K13" s="18" t="n">
        <v>496.35407333</v>
      </c>
      <c r="L13" s="20" t="n">
        <v>3.45298065</v>
      </c>
      <c r="M13" s="18" t="n">
        <v>490.86468322</v>
      </c>
      <c r="N13" s="20" t="n">
        <v>7.62495484</v>
      </c>
      <c r="O13" s="18" t="n">
        <v>503.22005141</v>
      </c>
      <c r="P13" s="20" t="n">
        <v>3.77544147</v>
      </c>
      <c r="Q13" s="18" t="n">
        <v>520.01067252</v>
      </c>
      <c r="R13" s="20" t="n">
        <v>3.57324988</v>
      </c>
      <c r="S13" s="18" t="s">
        <v>481</v>
      </c>
      <c r="T13" s="20" t="s">
        <v>481</v>
      </c>
      <c r="U13" s="18" t="s">
        <v>481</v>
      </c>
      <c r="V13" s="20" t="s">
        <v>481</v>
      </c>
      <c r="W13" s="18" t="s">
        <v>481</v>
      </c>
      <c r="X13" s="20" t="s">
        <v>481</v>
      </c>
      <c r="Y13" s="18" t="s">
        <v>481</v>
      </c>
      <c r="Z13" s="20" t="s">
        <v>481</v>
      </c>
      <c r="AA13" s="18" t="n">
        <v>432.6767687</v>
      </c>
      <c r="AB13" s="20" t="n">
        <v>8.484432480000001</v>
      </c>
    </row>
    <row r="14" spans="1:28">
      <c r="A14" s="15" t="s">
        <v>489</v>
      </c>
      <c r="B14" s="17" t="n">
        <v>5587</v>
      </c>
      <c r="C14" s="18">
        <f>(74.0/B14*100)</f>
        <v/>
      </c>
      <c r="D14" s="19" t="n">
        <v>5513</v>
      </c>
      <c r="E14" s="18" t="n">
        <v>437.42999596</v>
      </c>
      <c r="F14" s="20" t="n">
        <v>37.53904588</v>
      </c>
      <c r="G14" s="18" t="n">
        <v>521.28358398</v>
      </c>
      <c r="H14" s="20" t="n">
        <v>13.68739477</v>
      </c>
      <c r="I14" s="18" t="n">
        <v>514.07199494</v>
      </c>
      <c r="J14" s="20" t="n">
        <v>4.90837357</v>
      </c>
      <c r="K14" s="18" t="n">
        <v>540.86055952</v>
      </c>
      <c r="L14" s="20" t="n">
        <v>7.50703746</v>
      </c>
      <c r="M14" s="18" t="n">
        <v>532.3147987999999</v>
      </c>
      <c r="N14" s="20" t="n">
        <v>2.68357377</v>
      </c>
      <c r="O14" s="18" t="n">
        <v>533.50848359</v>
      </c>
      <c r="P14" s="20" t="n">
        <v>3.71688071</v>
      </c>
      <c r="Q14" s="18" t="n">
        <v>550.5571692</v>
      </c>
      <c r="R14" s="20" t="n">
        <v>3.45537251</v>
      </c>
      <c r="S14" s="18" t="s">
        <v>481</v>
      </c>
      <c r="T14" s="20" t="s">
        <v>481</v>
      </c>
      <c r="U14" s="18" t="s">
        <v>481</v>
      </c>
      <c r="V14" s="20" t="s">
        <v>481</v>
      </c>
      <c r="W14" s="18" t="s">
        <v>481</v>
      </c>
      <c r="X14" s="20" t="s">
        <v>481</v>
      </c>
      <c r="Y14" s="18" t="s">
        <v>481</v>
      </c>
      <c r="Z14" s="20" t="s">
        <v>481</v>
      </c>
      <c r="AA14" s="18" t="n">
        <v>506.93750712</v>
      </c>
      <c r="AB14" s="20" t="n">
        <v>7.18902631</v>
      </c>
    </row>
    <row r="15" spans="1:28">
      <c r="A15" s="15" t="s">
        <v>490</v>
      </c>
      <c r="B15" s="17" t="n">
        <v>5882</v>
      </c>
      <c r="C15" s="18">
        <f>(52.0/B15*100)</f>
        <v/>
      </c>
      <c r="D15" s="19" t="n">
        <v>5830</v>
      </c>
      <c r="E15" s="18" t="n">
        <v>426.80261857</v>
      </c>
      <c r="F15" s="20" t="n">
        <v>16.21851628</v>
      </c>
      <c r="G15" s="18" t="n">
        <v>504.66887715</v>
      </c>
      <c r="H15" s="20" t="n">
        <v>12.595049</v>
      </c>
      <c r="I15" s="18" t="n">
        <v>507.23929426</v>
      </c>
      <c r="J15" s="20" t="n">
        <v>6.15427553</v>
      </c>
      <c r="K15" s="18" t="n">
        <v>511.12957856</v>
      </c>
      <c r="L15" s="20" t="n">
        <v>3.74607586</v>
      </c>
      <c r="M15" s="18" t="n">
        <v>525.52097383</v>
      </c>
      <c r="N15" s="20" t="n">
        <v>4.6390486</v>
      </c>
      <c r="O15" s="18" t="n">
        <v>532.25899355</v>
      </c>
      <c r="P15" s="20" t="n">
        <v>3.50300115</v>
      </c>
      <c r="Q15" s="18" t="n">
        <v>548.97135636</v>
      </c>
      <c r="R15" s="20" t="n">
        <v>3.04888374</v>
      </c>
      <c r="S15" s="18" t="s">
        <v>481</v>
      </c>
      <c r="T15" s="20" t="s">
        <v>481</v>
      </c>
      <c r="U15" s="18" t="s">
        <v>481</v>
      </c>
      <c r="V15" s="20" t="s">
        <v>481</v>
      </c>
      <c r="W15" s="18" t="s">
        <v>481</v>
      </c>
      <c r="X15" s="20" t="s">
        <v>481</v>
      </c>
      <c r="Y15" s="18" t="s">
        <v>481</v>
      </c>
      <c r="Z15" s="20" t="s">
        <v>481</v>
      </c>
      <c r="AA15" s="18" t="n">
        <v>480.06073261</v>
      </c>
      <c r="AB15" s="20" t="n">
        <v>9.735942339999999</v>
      </c>
    </row>
    <row r="16" spans="1:28">
      <c r="A16" s="15" t="s">
        <v>491</v>
      </c>
      <c r="B16" s="17" t="n">
        <v>6108</v>
      </c>
      <c r="C16" s="18">
        <f>(98.0/B16*100)</f>
        <v/>
      </c>
      <c r="D16" s="19" t="n">
        <v>6010</v>
      </c>
      <c r="E16" s="18" t="n">
        <v>403.10423822</v>
      </c>
      <c r="F16" s="20" t="n">
        <v>11.9186826</v>
      </c>
      <c r="G16" s="18" t="n">
        <v>420.19499347</v>
      </c>
      <c r="H16" s="20" t="n">
        <v>14.11203293</v>
      </c>
      <c r="I16" s="18" t="n">
        <v>464.76836951</v>
      </c>
      <c r="J16" s="20" t="n">
        <v>3.90486806</v>
      </c>
      <c r="K16" s="18" t="n">
        <v>483.02157675</v>
      </c>
      <c r="L16" s="20" t="n">
        <v>3.08524823</v>
      </c>
      <c r="M16" s="18" t="n">
        <v>501.29730732</v>
      </c>
      <c r="N16" s="20" t="n">
        <v>4.01618249</v>
      </c>
      <c r="O16" s="18" t="n">
        <v>522.91486744</v>
      </c>
      <c r="P16" s="20" t="n">
        <v>2.78423931</v>
      </c>
      <c r="Q16" s="18" t="n">
        <v>525.64410049</v>
      </c>
      <c r="R16" s="20" t="n">
        <v>4.06567841</v>
      </c>
      <c r="S16" s="18" t="s">
        <v>481</v>
      </c>
      <c r="T16" s="20" t="s">
        <v>481</v>
      </c>
      <c r="U16" s="18" t="s">
        <v>481</v>
      </c>
      <c r="V16" s="20" t="s">
        <v>481</v>
      </c>
      <c r="W16" s="18" t="s">
        <v>481</v>
      </c>
      <c r="X16" s="20" t="s">
        <v>481</v>
      </c>
      <c r="Y16" s="18" t="s">
        <v>481</v>
      </c>
      <c r="Z16" s="20" t="s">
        <v>481</v>
      </c>
      <c r="AA16" s="18" t="n">
        <v>425.8079113</v>
      </c>
      <c r="AB16" s="20" t="n">
        <v>6.42994977</v>
      </c>
    </row>
    <row r="17" spans="1:28">
      <c r="A17" s="15" t="s">
        <v>492</v>
      </c>
      <c r="B17" s="17" t="n">
        <v>6504</v>
      </c>
      <c r="C17" s="18">
        <f>(658.0/B17*100)</f>
        <v/>
      </c>
      <c r="D17" s="19" t="n">
        <v>5846</v>
      </c>
      <c r="E17" s="18" t="n">
        <v>445.73099747</v>
      </c>
      <c r="F17" s="20" t="n">
        <v>11.16952636</v>
      </c>
      <c r="G17" s="18" t="n">
        <v>350.22790953</v>
      </c>
      <c r="H17" s="20" t="n">
        <v>27.63705099</v>
      </c>
      <c r="I17" s="18" t="n">
        <v>502.84524326</v>
      </c>
      <c r="J17" s="20" t="n">
        <v>3.36903538</v>
      </c>
      <c r="K17" s="18" t="n">
        <v>495.38172035</v>
      </c>
      <c r="L17" s="20" t="n">
        <v>8.65015511</v>
      </c>
      <c r="M17" s="18" t="n">
        <v>517.12664832</v>
      </c>
      <c r="N17" s="20" t="n">
        <v>3.47409446</v>
      </c>
      <c r="O17" s="18" t="n">
        <v>523.65082029</v>
      </c>
      <c r="P17" s="20" t="n">
        <v>4.0391203</v>
      </c>
      <c r="Q17" s="18" t="n">
        <v>554.84419414</v>
      </c>
      <c r="R17" s="20" t="n">
        <v>3.60475087</v>
      </c>
      <c r="S17" s="18" t="s">
        <v>481</v>
      </c>
      <c r="T17" s="20" t="s">
        <v>481</v>
      </c>
      <c r="U17" s="18" t="s">
        <v>481</v>
      </c>
      <c r="V17" s="20" t="s">
        <v>481</v>
      </c>
      <c r="W17" s="18" t="n">
        <v>445.73867971</v>
      </c>
      <c r="X17" s="20" t="n">
        <v>10.25570971</v>
      </c>
      <c r="Y17" s="18" t="s">
        <v>481</v>
      </c>
      <c r="Z17" s="20" t="s">
        <v>481</v>
      </c>
      <c r="AA17" s="18" t="n">
        <v>458.17761205</v>
      </c>
      <c r="AB17" s="20" t="n">
        <v>6.45028698</v>
      </c>
    </row>
    <row r="18" spans="1:28">
      <c r="A18" s="15" t="s">
        <v>493</v>
      </c>
      <c r="B18" s="17" t="n">
        <v>5532</v>
      </c>
      <c r="C18" s="18">
        <f>(28.0/B18*100)</f>
        <v/>
      </c>
      <c r="D18" s="19" t="n">
        <v>5504</v>
      </c>
      <c r="E18" s="18" t="n">
        <v>416.0095527</v>
      </c>
      <c r="F18" s="20" t="n">
        <v>18.44510586</v>
      </c>
      <c r="G18" s="18" t="n">
        <v>417.18941956</v>
      </c>
      <c r="H18" s="20" t="n">
        <v>6.26320532</v>
      </c>
      <c r="I18" s="18" t="n">
        <v>424.11484874</v>
      </c>
      <c r="J18" s="20" t="n">
        <v>6.11654901</v>
      </c>
      <c r="K18" s="18" t="n">
        <v>428.47654777</v>
      </c>
      <c r="L18" s="20" t="n">
        <v>8.259542700000001</v>
      </c>
      <c r="M18" s="18" t="n">
        <v>451.70584894</v>
      </c>
      <c r="N18" s="20" t="n">
        <v>3.62303409</v>
      </c>
      <c r="O18" s="18" t="n">
        <v>458.86619791</v>
      </c>
      <c r="P18" s="20" t="n">
        <v>5.05287486</v>
      </c>
      <c r="Q18" s="18" t="n">
        <v>485.07054913</v>
      </c>
      <c r="R18" s="20" t="n">
        <v>4.31385559</v>
      </c>
      <c r="S18" s="18" t="s">
        <v>481</v>
      </c>
      <c r="T18" s="20" t="s">
        <v>481</v>
      </c>
      <c r="U18" s="18" t="s">
        <v>481</v>
      </c>
      <c r="V18" s="20" t="s">
        <v>481</v>
      </c>
      <c r="W18" s="18" t="s">
        <v>481</v>
      </c>
      <c r="X18" s="20" t="s">
        <v>481</v>
      </c>
      <c r="Y18" s="18" t="s">
        <v>481</v>
      </c>
      <c r="Z18" s="20" t="s">
        <v>481</v>
      </c>
      <c r="AA18" s="18" t="n">
        <v>393.96148489</v>
      </c>
      <c r="AB18" s="20" t="n">
        <v>16.095385</v>
      </c>
    </row>
    <row r="19" spans="1:28">
      <c r="A19" s="15" t="s">
        <v>494</v>
      </c>
      <c r="B19" s="17" t="n">
        <v>5658</v>
      </c>
      <c r="C19" s="18">
        <f>(61.0/B19*100)</f>
        <v/>
      </c>
      <c r="D19" s="19" t="n">
        <v>5597</v>
      </c>
      <c r="E19" s="18" t="n">
        <v>340.13723433</v>
      </c>
      <c r="F19" s="20" t="n">
        <v>16.33730939</v>
      </c>
      <c r="G19" s="18" t="n">
        <v>341.09820974</v>
      </c>
      <c r="H19" s="20" t="n">
        <v>27.43009645</v>
      </c>
      <c r="I19" s="18" t="n">
        <v>395.8502705</v>
      </c>
      <c r="J19" s="20" t="n">
        <v>5.88815912</v>
      </c>
      <c r="K19" s="18" t="n">
        <v>464.20505389</v>
      </c>
      <c r="L19" s="20" t="n">
        <v>3.19136693</v>
      </c>
      <c r="M19" s="18" t="n">
        <v>488.36537014</v>
      </c>
      <c r="N19" s="20" t="n">
        <v>3.04257193</v>
      </c>
      <c r="O19" s="18" t="n">
        <v>482.06869252</v>
      </c>
      <c r="P19" s="20" t="n">
        <v>6.29855447</v>
      </c>
      <c r="Q19" s="18" t="n">
        <v>500.42139023</v>
      </c>
      <c r="R19" s="20" t="n">
        <v>3.60537469</v>
      </c>
      <c r="S19" s="18" t="s">
        <v>481</v>
      </c>
      <c r="T19" s="20" t="s">
        <v>481</v>
      </c>
      <c r="U19" s="18" t="s">
        <v>481</v>
      </c>
      <c r="V19" s="20" t="s">
        <v>481</v>
      </c>
      <c r="W19" s="18" t="s">
        <v>481</v>
      </c>
      <c r="X19" s="20" t="s">
        <v>481</v>
      </c>
      <c r="Y19" s="18" t="s">
        <v>481</v>
      </c>
      <c r="Z19" s="20" t="s">
        <v>481</v>
      </c>
      <c r="AA19" s="18" t="n">
        <v>442.82371757</v>
      </c>
      <c r="AB19" s="20" t="n">
        <v>9.872811820000001</v>
      </c>
    </row>
    <row r="20" spans="1:28">
      <c r="A20" s="15" t="s">
        <v>495</v>
      </c>
      <c r="B20" s="17" t="n">
        <v>3371</v>
      </c>
      <c r="C20" s="18">
        <f>(75.0/B20*100)</f>
        <v/>
      </c>
      <c r="D20" s="19" t="n">
        <v>3296</v>
      </c>
      <c r="E20" s="18" t="n">
        <v>445.75430451</v>
      </c>
      <c r="F20" s="20" t="n">
        <v>15.72957938</v>
      </c>
      <c r="G20" s="18" t="s">
        <v>481</v>
      </c>
      <c r="H20" s="20" t="s">
        <v>481</v>
      </c>
      <c r="I20" s="18" t="n">
        <v>450.01194846</v>
      </c>
      <c r="J20" s="20" t="n">
        <v>4.0339771</v>
      </c>
      <c r="K20" s="18" t="n">
        <v>462.49772319</v>
      </c>
      <c r="L20" s="20" t="n">
        <v>5.26392153</v>
      </c>
      <c r="M20" s="18" t="n">
        <v>479.89870778</v>
      </c>
      <c r="N20" s="20" t="n">
        <v>3.63542885</v>
      </c>
      <c r="O20" s="18" t="n">
        <v>469.03733491</v>
      </c>
      <c r="P20" s="20" t="n">
        <v>4.90053134</v>
      </c>
      <c r="Q20" s="18" t="n">
        <v>488.55093042</v>
      </c>
      <c r="R20" s="20" t="n">
        <v>2.82034006</v>
      </c>
      <c r="S20" s="18" t="s">
        <v>481</v>
      </c>
      <c r="T20" s="20" t="s">
        <v>481</v>
      </c>
      <c r="U20" s="18" t="s">
        <v>481</v>
      </c>
      <c r="V20" s="20" t="s">
        <v>481</v>
      </c>
      <c r="W20" s="18" t="s">
        <v>481</v>
      </c>
      <c r="X20" s="20" t="s">
        <v>481</v>
      </c>
      <c r="Y20" s="18" t="s">
        <v>481</v>
      </c>
      <c r="Z20" s="20" t="s">
        <v>481</v>
      </c>
      <c r="AA20" s="18" t="n">
        <v>415.43907053</v>
      </c>
      <c r="AB20" s="20" t="n">
        <v>8.88678646</v>
      </c>
    </row>
    <row r="21" spans="1:28">
      <c r="A21" s="15" t="s">
        <v>496</v>
      </c>
      <c r="B21" s="17" t="n">
        <v>5741</v>
      </c>
      <c r="C21" s="18">
        <f>(45.0/B21*100)</f>
        <v/>
      </c>
      <c r="D21" s="19" t="n">
        <v>5696</v>
      </c>
      <c r="E21" s="18" t="n">
        <v>432.91211422</v>
      </c>
      <c r="F21" s="20" t="n">
        <v>20.55406347</v>
      </c>
      <c r="G21" s="18" t="n">
        <v>457.2224053</v>
      </c>
      <c r="H21" s="20" t="n">
        <v>5.97151062</v>
      </c>
      <c r="I21" s="18" t="n">
        <v>475.11294531</v>
      </c>
      <c r="J21" s="20" t="n">
        <v>4.15021305</v>
      </c>
      <c r="K21" s="18" t="n">
        <v>445.04875821</v>
      </c>
      <c r="L21" s="20" t="n">
        <v>7.87379696</v>
      </c>
      <c r="M21" s="18" t="n">
        <v>502.06980006</v>
      </c>
      <c r="N21" s="20" t="n">
        <v>2.81934396</v>
      </c>
      <c r="O21" s="18" t="n">
        <v>510.94018251</v>
      </c>
      <c r="P21" s="20" t="n">
        <v>3.44757115</v>
      </c>
      <c r="Q21" s="18" t="n">
        <v>527.35106032</v>
      </c>
      <c r="R21" s="20" t="n">
        <v>3.17190277</v>
      </c>
      <c r="S21" s="18" t="s">
        <v>481</v>
      </c>
      <c r="T21" s="20" t="s">
        <v>481</v>
      </c>
      <c r="U21" s="18" t="s">
        <v>481</v>
      </c>
      <c r="V21" s="20" t="s">
        <v>481</v>
      </c>
      <c r="W21" s="18" t="s">
        <v>481</v>
      </c>
      <c r="X21" s="20" t="s">
        <v>481</v>
      </c>
      <c r="Y21" s="18" t="s">
        <v>481</v>
      </c>
      <c r="Z21" s="20" t="s">
        <v>481</v>
      </c>
      <c r="AA21" s="18" t="n">
        <v>453.55829751</v>
      </c>
      <c r="AB21" s="20" t="n">
        <v>8.123636169999999</v>
      </c>
    </row>
    <row r="22" spans="1:28">
      <c r="A22" s="15" t="s">
        <v>497</v>
      </c>
      <c r="B22" s="17" t="n">
        <v>6598</v>
      </c>
      <c r="C22" s="18">
        <f>(32.0/B22*100)</f>
        <v/>
      </c>
      <c r="D22" s="19" t="n">
        <v>6566</v>
      </c>
      <c r="E22" s="18" t="n">
        <v>384.36895212</v>
      </c>
      <c r="F22" s="20" t="n">
        <v>16.41351354</v>
      </c>
      <c r="G22" s="18" t="n">
        <v>426.00441921</v>
      </c>
      <c r="H22" s="20" t="n">
        <v>9.016370119999999</v>
      </c>
      <c r="I22" s="18" t="n">
        <v>415.63586527</v>
      </c>
      <c r="J22" s="20" t="n">
        <v>5.75050606</v>
      </c>
      <c r="K22" s="18" t="n">
        <v>445.37464346</v>
      </c>
      <c r="L22" s="20" t="n">
        <v>4.98876655</v>
      </c>
      <c r="M22" s="18" t="n">
        <v>444.77495936</v>
      </c>
      <c r="N22" s="20" t="n">
        <v>3.48877646</v>
      </c>
      <c r="O22" s="18" t="n">
        <v>471.19764202</v>
      </c>
      <c r="P22" s="20" t="n">
        <v>4.03177915</v>
      </c>
      <c r="Q22" s="18" t="n">
        <v>506.43961956</v>
      </c>
      <c r="R22" s="20" t="n">
        <v>4.40127788</v>
      </c>
      <c r="S22" s="18" t="s">
        <v>481</v>
      </c>
      <c r="T22" s="20" t="s">
        <v>481</v>
      </c>
      <c r="U22" s="18" t="s">
        <v>481</v>
      </c>
      <c r="V22" s="20" t="s">
        <v>481</v>
      </c>
      <c r="W22" s="18" t="s">
        <v>481</v>
      </c>
      <c r="X22" s="20" t="s">
        <v>481</v>
      </c>
      <c r="Y22" s="18" t="n">
        <v>502.26945442</v>
      </c>
      <c r="Z22" s="20" t="n">
        <v>37.0148138</v>
      </c>
      <c r="AA22" s="18" t="n">
        <v>441.20751766</v>
      </c>
      <c r="AB22" s="20" t="n">
        <v>7.37701539</v>
      </c>
    </row>
    <row r="23" spans="1:28">
      <c r="A23" s="15" t="s">
        <v>498</v>
      </c>
      <c r="B23" s="17" t="n">
        <v>11583</v>
      </c>
      <c r="C23" s="18">
        <f>(210.0/B23*100)</f>
        <v/>
      </c>
      <c r="D23" s="19" t="n">
        <v>11373</v>
      </c>
      <c r="E23" s="18" t="n">
        <v>421.38205307</v>
      </c>
      <c r="F23" s="20" t="n">
        <v>13.50391403</v>
      </c>
      <c r="G23" s="18" t="n">
        <v>435.09056352</v>
      </c>
      <c r="H23" s="20" t="n">
        <v>8.052177029999999</v>
      </c>
      <c r="I23" s="18" t="n">
        <v>461.03893451</v>
      </c>
      <c r="J23" s="20" t="n">
        <v>3.29301785</v>
      </c>
      <c r="K23" s="18" t="n">
        <v>501.87338375</v>
      </c>
      <c r="L23" s="20" t="n">
        <v>6.83725983</v>
      </c>
      <c r="M23" s="18" t="n">
        <v>495.59819116</v>
      </c>
      <c r="N23" s="20" t="n">
        <v>3.06412942</v>
      </c>
      <c r="O23" s="18" t="n">
        <v>445.2970344</v>
      </c>
      <c r="P23" s="20" t="n">
        <v>6.61535852</v>
      </c>
      <c r="Q23" s="18" t="n">
        <v>500.45653473</v>
      </c>
      <c r="R23" s="20" t="n">
        <v>4.03325361</v>
      </c>
      <c r="S23" s="18" t="s">
        <v>481</v>
      </c>
      <c r="T23" s="20" t="s">
        <v>481</v>
      </c>
      <c r="U23" s="18" t="s">
        <v>481</v>
      </c>
      <c r="V23" s="20" t="s">
        <v>481</v>
      </c>
      <c r="W23" s="18" t="s">
        <v>481</v>
      </c>
      <c r="X23" s="20" t="s">
        <v>481</v>
      </c>
      <c r="Y23" s="18" t="s">
        <v>481</v>
      </c>
      <c r="Z23" s="20" t="s">
        <v>481</v>
      </c>
      <c r="AA23" s="18" t="n">
        <v>434.70257835</v>
      </c>
      <c r="AB23" s="20" t="n">
        <v>8.679623019999999</v>
      </c>
    </row>
    <row r="24" spans="1:28">
      <c r="A24" s="15" t="s">
        <v>499</v>
      </c>
      <c r="B24" s="17" t="n">
        <v>6647</v>
      </c>
      <c r="C24" s="18">
        <f>(7.0/B24*100)</f>
        <v/>
      </c>
      <c r="D24" s="19" t="n">
        <v>6640</v>
      </c>
      <c r="E24" s="18" t="s">
        <v>481</v>
      </c>
      <c r="F24" s="20" t="s">
        <v>481</v>
      </c>
      <c r="G24" s="18" t="s">
        <v>481</v>
      </c>
      <c r="H24" s="20" t="s">
        <v>481</v>
      </c>
      <c r="I24" s="18" t="n">
        <v>485.71093865</v>
      </c>
      <c r="J24" s="20" t="n">
        <v>7.0310633</v>
      </c>
      <c r="K24" s="18" t="n">
        <v>531.40027387</v>
      </c>
      <c r="L24" s="20" t="n">
        <v>4.06387299</v>
      </c>
      <c r="M24" s="18" t="n">
        <v>518.46059336</v>
      </c>
      <c r="N24" s="20" t="n">
        <v>3.60441535</v>
      </c>
      <c r="O24" s="18" t="n">
        <v>537.77936448</v>
      </c>
      <c r="P24" s="20" t="n">
        <v>4.43314444</v>
      </c>
      <c r="Q24" s="18" t="n">
        <v>567.03433297</v>
      </c>
      <c r="R24" s="20" t="n">
        <v>3.55972293</v>
      </c>
      <c r="S24" s="18" t="s">
        <v>481</v>
      </c>
      <c r="T24" s="20" t="s">
        <v>481</v>
      </c>
      <c r="U24" s="18" t="s">
        <v>481</v>
      </c>
      <c r="V24" s="20" t="s">
        <v>481</v>
      </c>
      <c r="W24" s="18" t="s">
        <v>481</v>
      </c>
      <c r="X24" s="20" t="s">
        <v>481</v>
      </c>
      <c r="Y24" s="18" t="s">
        <v>481</v>
      </c>
      <c r="Z24" s="20" t="s">
        <v>481</v>
      </c>
      <c r="AA24" s="18" t="n">
        <v>498.71293431</v>
      </c>
      <c r="AB24" s="20" t="n">
        <v>6.63429599</v>
      </c>
    </row>
    <row r="25" spans="1:28">
      <c r="A25" s="15" t="s">
        <v>500</v>
      </c>
      <c r="B25" s="17" t="n">
        <v>5581</v>
      </c>
      <c r="C25" s="18">
        <f>(24.0/B25*100)</f>
        <v/>
      </c>
      <c r="D25" s="19" t="n">
        <v>5557</v>
      </c>
      <c r="E25" s="18" t="n">
        <v>476.12913897</v>
      </c>
      <c r="F25" s="20" t="n">
        <v>29.96069968</v>
      </c>
      <c r="G25" s="18" t="n">
        <v>461.47004774</v>
      </c>
      <c r="H25" s="20" t="n">
        <v>14.08608904</v>
      </c>
      <c r="I25" s="18" t="n">
        <v>466.76814147</v>
      </c>
      <c r="J25" s="20" t="n">
        <v>7.55933259</v>
      </c>
      <c r="K25" s="18" t="n">
        <v>503.26811267</v>
      </c>
      <c r="L25" s="20" t="n">
        <v>4.59140552</v>
      </c>
      <c r="M25" s="18" t="n">
        <v>500.22463741</v>
      </c>
      <c r="N25" s="20" t="n">
        <v>3.63800368</v>
      </c>
      <c r="O25" s="18" t="n">
        <v>530.15310092</v>
      </c>
      <c r="P25" s="20" t="n">
        <v>3.71973714</v>
      </c>
      <c r="Q25" s="18" t="n">
        <v>557.12422051</v>
      </c>
      <c r="R25" s="20" t="n">
        <v>6.39169485</v>
      </c>
      <c r="S25" s="18" t="s">
        <v>481</v>
      </c>
      <c r="T25" s="20" t="s">
        <v>481</v>
      </c>
      <c r="U25" s="18" t="s">
        <v>481</v>
      </c>
      <c r="V25" s="20" t="s">
        <v>481</v>
      </c>
      <c r="W25" s="18" t="s">
        <v>481</v>
      </c>
      <c r="X25" s="20" t="s">
        <v>481</v>
      </c>
      <c r="Y25" s="18" t="s">
        <v>481</v>
      </c>
      <c r="Z25" s="20" t="s">
        <v>481</v>
      </c>
      <c r="AA25" s="18" t="n">
        <v>462.74419024</v>
      </c>
      <c r="AB25" s="20" t="n">
        <v>16.32778581</v>
      </c>
    </row>
    <row r="26" spans="1:28">
      <c r="A26" s="15" t="s">
        <v>501</v>
      </c>
      <c r="B26" s="17" t="n">
        <v>4869</v>
      </c>
      <c r="C26" s="18">
        <f>(32.0/B26*100)</f>
        <v/>
      </c>
      <c r="D26" s="19" t="n">
        <v>4837</v>
      </c>
      <c r="E26" s="18" t="n">
        <v>458.70079486</v>
      </c>
      <c r="F26" s="20" t="n">
        <v>22.55798823</v>
      </c>
      <c r="G26" s="18" t="n">
        <v>448.37771506</v>
      </c>
      <c r="H26" s="20" t="n">
        <v>21.66319734</v>
      </c>
      <c r="I26" s="18" t="n">
        <v>464.17820519</v>
      </c>
      <c r="J26" s="20" t="n">
        <v>8.34903514</v>
      </c>
      <c r="K26" s="18" t="n">
        <v>485.44657144</v>
      </c>
      <c r="L26" s="20" t="n">
        <v>7.39618727</v>
      </c>
      <c r="M26" s="18" t="n">
        <v>487.20519761</v>
      </c>
      <c r="N26" s="20" t="n">
        <v>2.08681373</v>
      </c>
      <c r="O26" s="18" t="n">
        <v>499.00255079</v>
      </c>
      <c r="P26" s="20" t="n">
        <v>3.31833008</v>
      </c>
      <c r="Q26" s="18" t="n">
        <v>502.69796981</v>
      </c>
      <c r="R26" s="20" t="n">
        <v>3.042703</v>
      </c>
      <c r="S26" s="18" t="s">
        <v>481</v>
      </c>
      <c r="T26" s="20" t="s">
        <v>481</v>
      </c>
      <c r="U26" s="18" t="s">
        <v>481</v>
      </c>
      <c r="V26" s="20" t="s">
        <v>481</v>
      </c>
      <c r="W26" s="18" t="s">
        <v>481</v>
      </c>
      <c r="X26" s="20" t="s">
        <v>481</v>
      </c>
      <c r="Y26" s="18" t="s">
        <v>481</v>
      </c>
      <c r="Z26" s="20" t="s">
        <v>481</v>
      </c>
      <c r="AA26" s="18" t="n">
        <v>470.63515535</v>
      </c>
      <c r="AB26" s="20" t="n">
        <v>5.44935724</v>
      </c>
    </row>
    <row r="27" spans="1:28">
      <c r="A27" s="15" t="s">
        <v>502</v>
      </c>
      <c r="B27" s="17" t="n">
        <v>5299</v>
      </c>
      <c r="C27" s="18">
        <f>(17.0/B27*100)</f>
        <v/>
      </c>
      <c r="D27" s="19" t="n">
        <v>5282</v>
      </c>
      <c r="E27" s="18" t="n">
        <v>421.74810978</v>
      </c>
      <c r="F27" s="20" t="n">
        <v>6.35598977</v>
      </c>
      <c r="G27" s="18" t="n">
        <v>427.50016977</v>
      </c>
      <c r="H27" s="20" t="n">
        <v>4.56234237</v>
      </c>
      <c r="I27" s="18" t="n">
        <v>453.14844903</v>
      </c>
      <c r="J27" s="20" t="n">
        <v>4.10538702</v>
      </c>
      <c r="K27" s="18" t="n">
        <v>484.79045827</v>
      </c>
      <c r="L27" s="20" t="n">
        <v>5.8211263</v>
      </c>
      <c r="M27" s="18" t="n">
        <v>481.48222907</v>
      </c>
      <c r="N27" s="20" t="n">
        <v>3.09778949</v>
      </c>
      <c r="O27" s="18" t="n">
        <v>496.61455064</v>
      </c>
      <c r="P27" s="20" t="n">
        <v>3.72103052</v>
      </c>
      <c r="Q27" s="18" t="n">
        <v>522.41464351</v>
      </c>
      <c r="R27" s="20" t="n">
        <v>2.61083898</v>
      </c>
      <c r="S27" s="18" t="s">
        <v>481</v>
      </c>
      <c r="T27" s="20" t="s">
        <v>481</v>
      </c>
      <c r="U27" s="18" t="s">
        <v>481</v>
      </c>
      <c r="V27" s="20" t="s">
        <v>481</v>
      </c>
      <c r="W27" s="18" t="s">
        <v>481</v>
      </c>
      <c r="X27" s="20" t="s">
        <v>481</v>
      </c>
      <c r="Y27" s="18" t="s">
        <v>481</v>
      </c>
      <c r="Z27" s="20" t="s">
        <v>481</v>
      </c>
      <c r="AA27" s="18" t="n">
        <v>439.30332311</v>
      </c>
      <c r="AB27" s="20" t="n">
        <v>4.58747547</v>
      </c>
    </row>
    <row r="28" spans="1:28">
      <c r="A28" s="15" t="s">
        <v>503</v>
      </c>
      <c r="B28" s="17" t="n">
        <v>7568</v>
      </c>
      <c r="C28" s="18">
        <f>(51.0/B28*100)</f>
        <v/>
      </c>
      <c r="D28" s="19" t="n">
        <v>7517</v>
      </c>
      <c r="E28" s="18" t="n">
        <v>390.80141386</v>
      </c>
      <c r="F28" s="20" t="n">
        <v>4.07590002</v>
      </c>
      <c r="G28" s="18" t="n">
        <v>392.07344734</v>
      </c>
      <c r="H28" s="20" t="n">
        <v>2.72809812</v>
      </c>
      <c r="I28" s="18" t="n">
        <v>413.24107677</v>
      </c>
      <c r="J28" s="20" t="n">
        <v>2.59494639</v>
      </c>
      <c r="K28" s="18" t="n">
        <v>429.44726465</v>
      </c>
      <c r="L28" s="20" t="n">
        <v>6.52422475</v>
      </c>
      <c r="M28" s="18" t="n">
        <v>432.36521434</v>
      </c>
      <c r="N28" s="20" t="n">
        <v>3.59979653</v>
      </c>
      <c r="O28" s="18" t="n">
        <v>430.81292504</v>
      </c>
      <c r="P28" s="20" t="n">
        <v>3.45237628</v>
      </c>
      <c r="Q28" s="18" t="n">
        <v>439.19427056</v>
      </c>
      <c r="R28" s="20" t="n">
        <v>4.04649829</v>
      </c>
      <c r="S28" s="18" t="s">
        <v>481</v>
      </c>
      <c r="T28" s="20" t="s">
        <v>481</v>
      </c>
      <c r="U28" s="18" t="s">
        <v>481</v>
      </c>
      <c r="V28" s="20" t="s">
        <v>481</v>
      </c>
      <c r="W28" s="18" t="s">
        <v>481</v>
      </c>
      <c r="X28" s="20" t="s">
        <v>481</v>
      </c>
      <c r="Y28" s="18" t="s">
        <v>481</v>
      </c>
      <c r="Z28" s="20" t="s">
        <v>481</v>
      </c>
      <c r="AA28" s="18" t="n">
        <v>391.99068756</v>
      </c>
      <c r="AB28" s="20" t="n">
        <v>6.93954723</v>
      </c>
    </row>
    <row r="29" spans="1:28">
      <c r="A29" s="15" t="s">
        <v>504</v>
      </c>
      <c r="B29" s="17" t="n">
        <v>5385</v>
      </c>
      <c r="C29" s="18">
        <f>(30.0/B29*100)</f>
        <v/>
      </c>
      <c r="D29" s="19" t="n">
        <v>5355</v>
      </c>
      <c r="E29" s="18" t="n">
        <v>427.55686353</v>
      </c>
      <c r="F29" s="20" t="n">
        <v>11.48147859</v>
      </c>
      <c r="G29" s="18" t="n">
        <v>482.61043425</v>
      </c>
      <c r="H29" s="20" t="n">
        <v>11.18947276</v>
      </c>
      <c r="I29" s="18" t="n">
        <v>480.29064316</v>
      </c>
      <c r="J29" s="20" t="n">
        <v>6.31698518</v>
      </c>
      <c r="K29" s="18" t="s">
        <v>481</v>
      </c>
      <c r="L29" s="20" t="s">
        <v>481</v>
      </c>
      <c r="M29" s="18" t="n">
        <v>500.7270449</v>
      </c>
      <c r="N29" s="20" t="n">
        <v>3.0449035</v>
      </c>
      <c r="O29" s="18" t="n">
        <v>520.24283179</v>
      </c>
      <c r="P29" s="20" t="n">
        <v>2.84983772</v>
      </c>
      <c r="Q29" s="18" t="n">
        <v>541.26327102</v>
      </c>
      <c r="R29" s="20" t="n">
        <v>4.98779541</v>
      </c>
      <c r="S29" s="18" t="s">
        <v>481</v>
      </c>
      <c r="T29" s="20" t="s">
        <v>481</v>
      </c>
      <c r="U29" s="18" t="s">
        <v>481</v>
      </c>
      <c r="V29" s="20" t="s">
        <v>481</v>
      </c>
      <c r="W29" s="18" t="s">
        <v>481</v>
      </c>
      <c r="X29" s="20" t="s">
        <v>481</v>
      </c>
      <c r="Y29" s="18" t="s">
        <v>481</v>
      </c>
      <c r="Z29" s="20" t="s">
        <v>481</v>
      </c>
      <c r="AA29" s="18" t="n">
        <v>437.66572502</v>
      </c>
      <c r="AB29" s="20" t="n">
        <v>9.41844783</v>
      </c>
    </row>
    <row r="30" spans="1:28">
      <c r="A30" s="15" t="s">
        <v>505</v>
      </c>
      <c r="B30" s="17" t="n">
        <v>4520</v>
      </c>
      <c r="C30" s="18">
        <f>(97.0/B30*100)</f>
        <v/>
      </c>
      <c r="D30" s="19" t="n">
        <v>4423</v>
      </c>
      <c r="E30" s="18" t="n">
        <v>404.79377382</v>
      </c>
      <c r="F30" s="20" t="n">
        <v>13.30099196</v>
      </c>
      <c r="G30" s="18" t="n">
        <v>476.51728074</v>
      </c>
      <c r="H30" s="20" t="n">
        <v>14.03908972</v>
      </c>
      <c r="I30" s="18" t="n">
        <v>481.84608835</v>
      </c>
      <c r="J30" s="20" t="n">
        <v>5.1296678</v>
      </c>
      <c r="K30" s="18" t="n">
        <v>510.93462734</v>
      </c>
      <c r="L30" s="20" t="n">
        <v>6.21281649</v>
      </c>
      <c r="M30" s="18" t="n">
        <v>519.52298215</v>
      </c>
      <c r="N30" s="20" t="n">
        <v>3.20942549</v>
      </c>
      <c r="O30" s="18" t="n">
        <v>524.79792209</v>
      </c>
      <c r="P30" s="20" t="n">
        <v>5.41513094</v>
      </c>
      <c r="Q30" s="18" t="n">
        <v>551.68186051</v>
      </c>
      <c r="R30" s="20" t="n">
        <v>4.05872803</v>
      </c>
      <c r="S30" s="18" t="s">
        <v>481</v>
      </c>
      <c r="T30" s="20" t="s">
        <v>481</v>
      </c>
      <c r="U30" s="18" t="s">
        <v>481</v>
      </c>
      <c r="V30" s="20" t="s">
        <v>481</v>
      </c>
      <c r="W30" s="18" t="s">
        <v>481</v>
      </c>
      <c r="X30" s="20" t="s">
        <v>481</v>
      </c>
      <c r="Y30" s="18" t="s">
        <v>481</v>
      </c>
      <c r="Z30" s="20" t="s">
        <v>481</v>
      </c>
      <c r="AA30" s="18" t="n">
        <v>457.40203466</v>
      </c>
      <c r="AB30" s="20" t="n">
        <v>4.87300264</v>
      </c>
    </row>
    <row r="31" spans="1:28">
      <c r="A31" s="15" t="s">
        <v>506</v>
      </c>
      <c r="B31" s="17" t="n">
        <v>5456</v>
      </c>
      <c r="C31" s="18">
        <f>(125.0/B31*100)</f>
        <v/>
      </c>
      <c r="D31" s="19" t="n">
        <v>5331</v>
      </c>
      <c r="E31" s="18" t="n">
        <v>393.92500792</v>
      </c>
      <c r="F31" s="20" t="n">
        <v>14.81800641</v>
      </c>
      <c r="G31" s="18" t="n">
        <v>449.55073232</v>
      </c>
      <c r="H31" s="20" t="n">
        <v>18.17247163</v>
      </c>
      <c r="I31" s="18" t="n">
        <v>467.80799838</v>
      </c>
      <c r="J31" s="20" t="n">
        <v>7.87092594</v>
      </c>
      <c r="K31" s="18" t="n">
        <v>498.50079021</v>
      </c>
      <c r="L31" s="20" t="n">
        <v>5.44654687</v>
      </c>
      <c r="M31" s="18" t="n">
        <v>490.49144248</v>
      </c>
      <c r="N31" s="20" t="n">
        <v>3.06928507</v>
      </c>
      <c r="O31" s="18" t="n">
        <v>520.02656856</v>
      </c>
      <c r="P31" s="20" t="n">
        <v>2.83260597</v>
      </c>
      <c r="Q31" s="18" t="n">
        <v>507.83482977</v>
      </c>
      <c r="R31" s="20" t="n">
        <v>3.81305612</v>
      </c>
      <c r="S31" s="18" t="s">
        <v>481</v>
      </c>
      <c r="T31" s="20" t="s">
        <v>481</v>
      </c>
      <c r="U31" s="18" t="s">
        <v>481</v>
      </c>
      <c r="V31" s="20" t="s">
        <v>481</v>
      </c>
      <c r="W31" s="18" t="s">
        <v>481</v>
      </c>
      <c r="X31" s="20" t="s">
        <v>481</v>
      </c>
      <c r="Y31" s="18" t="s">
        <v>481</v>
      </c>
      <c r="Z31" s="20" t="s">
        <v>481</v>
      </c>
      <c r="AA31" s="18" t="n">
        <v>445.62346347</v>
      </c>
      <c r="AB31" s="20" t="n">
        <v>6.59759207</v>
      </c>
    </row>
    <row r="32" spans="1:28">
      <c r="A32" s="15" t="s">
        <v>507</v>
      </c>
      <c r="B32" s="17" t="n">
        <v>4478</v>
      </c>
      <c r="C32" s="18">
        <f>(5.0/B32*100)</f>
        <v/>
      </c>
      <c r="D32" s="19" t="n">
        <v>4473</v>
      </c>
      <c r="E32" s="18" t="s">
        <v>481</v>
      </c>
      <c r="F32" s="20" t="s">
        <v>481</v>
      </c>
      <c r="G32" s="18" t="s">
        <v>481</v>
      </c>
      <c r="H32" s="20" t="s">
        <v>481</v>
      </c>
      <c r="I32" s="18" t="n">
        <v>468.28224265</v>
      </c>
      <c r="J32" s="20" t="n">
        <v>4.87784993</v>
      </c>
      <c r="K32" s="18" t="n">
        <v>476.62811431</v>
      </c>
      <c r="L32" s="20" t="n">
        <v>3.2793265</v>
      </c>
      <c r="M32" s="18" t="n">
        <v>500.89596996</v>
      </c>
      <c r="N32" s="20" t="n">
        <v>2.62873973</v>
      </c>
      <c r="O32" s="18" t="s">
        <v>481</v>
      </c>
      <c r="P32" s="20" t="s">
        <v>481</v>
      </c>
      <c r="Q32" s="18" t="n">
        <v>548.08880472</v>
      </c>
      <c r="R32" s="20" t="n">
        <v>3.95656386</v>
      </c>
      <c r="S32" s="18" t="s">
        <v>481</v>
      </c>
      <c r="T32" s="20" t="s">
        <v>481</v>
      </c>
      <c r="U32" s="18" t="s">
        <v>481</v>
      </c>
      <c r="V32" s="20" t="s">
        <v>481</v>
      </c>
      <c r="W32" s="18" t="s">
        <v>481</v>
      </c>
      <c r="X32" s="20" t="s">
        <v>481</v>
      </c>
      <c r="Y32" s="18" t="s">
        <v>481</v>
      </c>
      <c r="Z32" s="20" t="s">
        <v>481</v>
      </c>
      <c r="AA32" s="18" t="n">
        <v>463.58147573</v>
      </c>
      <c r="AB32" s="20" t="n">
        <v>11.67228928</v>
      </c>
    </row>
    <row r="33" spans="1:28">
      <c r="A33" s="15" t="s">
        <v>508</v>
      </c>
      <c r="B33" s="17" t="n">
        <v>7325</v>
      </c>
      <c r="C33" s="18">
        <f>(74.0/B33*100)</f>
        <v/>
      </c>
      <c r="D33" s="19" t="n">
        <v>7251</v>
      </c>
      <c r="E33" s="18" t="n">
        <v>467.94418938</v>
      </c>
      <c r="F33" s="20" t="n">
        <v>4.40825409</v>
      </c>
      <c r="G33" s="18" t="n">
        <v>474.56932407</v>
      </c>
      <c r="H33" s="20" t="n">
        <v>3.4194586</v>
      </c>
      <c r="I33" s="18" t="n">
        <v>490.90408754</v>
      </c>
      <c r="J33" s="20" t="n">
        <v>3.08455633</v>
      </c>
      <c r="K33" s="18" t="n">
        <v>504.96917897</v>
      </c>
      <c r="L33" s="20" t="n">
        <v>5.18203711</v>
      </c>
      <c r="M33" s="18" t="n">
        <v>529.97819451</v>
      </c>
      <c r="N33" s="20" t="n">
        <v>3.26892982</v>
      </c>
      <c r="O33" s="18" t="n">
        <v>535.7708732</v>
      </c>
      <c r="P33" s="20" t="n">
        <v>6.84394963</v>
      </c>
      <c r="Q33" s="18" t="n">
        <v>535.53211357</v>
      </c>
      <c r="R33" s="20" t="n">
        <v>5.10393871</v>
      </c>
      <c r="S33" s="18" t="s">
        <v>481</v>
      </c>
      <c r="T33" s="20" t="s">
        <v>481</v>
      </c>
      <c r="U33" s="18" t="s">
        <v>481</v>
      </c>
      <c r="V33" s="20" t="s">
        <v>481</v>
      </c>
      <c r="W33" s="18" t="s">
        <v>481</v>
      </c>
      <c r="X33" s="20" t="s">
        <v>481</v>
      </c>
      <c r="Y33" s="18" t="s">
        <v>481</v>
      </c>
      <c r="Z33" s="20" t="s">
        <v>481</v>
      </c>
      <c r="AA33" s="18" t="n">
        <v>461.05978634</v>
      </c>
      <c r="AB33" s="20" t="n">
        <v>8.61673843</v>
      </c>
    </row>
    <row r="34" spans="1:28">
      <c r="A34" s="15" t="s">
        <v>509</v>
      </c>
      <c r="B34" s="17" t="n">
        <v>6350</v>
      </c>
      <c r="C34" s="18">
        <f>(65.0/B34*100)</f>
        <v/>
      </c>
      <c r="D34" s="19" t="n">
        <v>6285</v>
      </c>
      <c r="E34" s="18" t="n">
        <v>333.09260555</v>
      </c>
      <c r="F34" s="20" t="n">
        <v>21.09976144</v>
      </c>
      <c r="G34" s="18" t="n">
        <v>319.86149356</v>
      </c>
      <c r="H34" s="20" t="n">
        <v>16.07083178</v>
      </c>
      <c r="I34" s="18" t="n">
        <v>364.45932416</v>
      </c>
      <c r="J34" s="20" t="n">
        <v>9.177791940000001</v>
      </c>
      <c r="K34" s="18" t="n">
        <v>450.55436825</v>
      </c>
      <c r="L34" s="20" t="n">
        <v>4.1586407</v>
      </c>
      <c r="M34" s="18" t="n">
        <v>465.88926156</v>
      </c>
      <c r="N34" s="20" t="n">
        <v>2.66908352</v>
      </c>
      <c r="O34" s="18" t="n">
        <v>446.11586468</v>
      </c>
      <c r="P34" s="20" t="n">
        <v>6.54974474</v>
      </c>
      <c r="Q34" s="18" t="n">
        <v>499.7341759</v>
      </c>
      <c r="R34" s="20" t="n">
        <v>5.12343571</v>
      </c>
      <c r="S34" s="18" t="s">
        <v>481</v>
      </c>
      <c r="T34" s="20" t="s">
        <v>481</v>
      </c>
      <c r="U34" s="18" t="s">
        <v>481</v>
      </c>
      <c r="V34" s="20" t="s">
        <v>481</v>
      </c>
      <c r="W34" s="18" t="s">
        <v>481</v>
      </c>
      <c r="X34" s="20" t="s">
        <v>481</v>
      </c>
      <c r="Y34" s="18" t="s">
        <v>481</v>
      </c>
      <c r="Z34" s="20" t="s">
        <v>481</v>
      </c>
      <c r="AA34" s="18" t="n">
        <v>394.09733264</v>
      </c>
      <c r="AB34" s="20" t="n">
        <v>11.56625566</v>
      </c>
    </row>
    <row r="35" spans="1:28">
      <c r="A35" s="15" t="s">
        <v>510</v>
      </c>
      <c r="B35" s="17" t="n">
        <v>6406</v>
      </c>
      <c r="C35" s="18">
        <f>(36.0/B35*100)</f>
        <v/>
      </c>
      <c r="D35" s="19" t="n">
        <v>6370</v>
      </c>
      <c r="E35" s="18" t="n">
        <v>379.57366966</v>
      </c>
      <c r="F35" s="20" t="n">
        <v>16.50248945</v>
      </c>
      <c r="G35" s="18" t="n">
        <v>471.57924824</v>
      </c>
      <c r="H35" s="20" t="n">
        <v>15.7059486</v>
      </c>
      <c r="I35" s="18" t="n">
        <v>468.77737288</v>
      </c>
      <c r="J35" s="20" t="n">
        <v>5.56707421</v>
      </c>
      <c r="K35" s="18" t="n">
        <v>505.662322</v>
      </c>
      <c r="L35" s="20" t="n">
        <v>2.47997327</v>
      </c>
      <c r="M35" s="18" t="n">
        <v>503.9305545</v>
      </c>
      <c r="N35" s="20" t="n">
        <v>2.79103692</v>
      </c>
      <c r="O35" s="18" t="n">
        <v>528.44046814</v>
      </c>
      <c r="P35" s="20" t="n">
        <v>4.12223065</v>
      </c>
      <c r="Q35" s="18" t="n">
        <v>538.69722552</v>
      </c>
      <c r="R35" s="20" t="n">
        <v>3.38561445</v>
      </c>
      <c r="S35" s="18" t="s">
        <v>481</v>
      </c>
      <c r="T35" s="20" t="s">
        <v>481</v>
      </c>
      <c r="U35" s="18" t="s">
        <v>481</v>
      </c>
      <c r="V35" s="20" t="s">
        <v>481</v>
      </c>
      <c r="W35" s="18" t="s">
        <v>481</v>
      </c>
      <c r="X35" s="20" t="s">
        <v>481</v>
      </c>
      <c r="Y35" s="18" t="s">
        <v>481</v>
      </c>
      <c r="Z35" s="20" t="s">
        <v>481</v>
      </c>
      <c r="AA35" s="18" t="n">
        <v>472.93850819</v>
      </c>
      <c r="AB35" s="20" t="n">
        <v>11.07376624</v>
      </c>
    </row>
    <row r="36" spans="1:28">
      <c r="A36" s="15" t="s">
        <v>511</v>
      </c>
      <c r="B36" s="17" t="n">
        <v>6736</v>
      </c>
      <c r="C36" s="18">
        <f>(26.0/B36*100)</f>
        <v/>
      </c>
      <c r="D36" s="19" t="n">
        <v>6710</v>
      </c>
      <c r="E36" s="18" t="n">
        <v>427.69772704</v>
      </c>
      <c r="F36" s="20" t="n">
        <v>6.75224034</v>
      </c>
      <c r="G36" s="18" t="n">
        <v>463.50241904</v>
      </c>
      <c r="H36" s="20" t="n">
        <v>3.45208429</v>
      </c>
      <c r="I36" s="18" t="n">
        <v>480.53867702</v>
      </c>
      <c r="J36" s="20" t="n">
        <v>2.97422463</v>
      </c>
      <c r="K36" s="18" t="n">
        <v>496.84687083</v>
      </c>
      <c r="L36" s="20" t="n">
        <v>4.52496486</v>
      </c>
      <c r="M36" s="18" t="n">
        <v>500.65184843</v>
      </c>
      <c r="N36" s="20" t="n">
        <v>4.24627401</v>
      </c>
      <c r="O36" s="18" t="n">
        <v>496.15025444</v>
      </c>
      <c r="P36" s="20" t="n">
        <v>3.65064785</v>
      </c>
      <c r="Q36" s="18" t="n">
        <v>524.10951759</v>
      </c>
      <c r="R36" s="20" t="n">
        <v>3.06868068</v>
      </c>
      <c r="S36" s="18" t="s">
        <v>481</v>
      </c>
      <c r="T36" s="20" t="s">
        <v>481</v>
      </c>
      <c r="U36" s="18" t="s">
        <v>481</v>
      </c>
      <c r="V36" s="20" t="s">
        <v>481</v>
      </c>
      <c r="W36" s="18" t="s">
        <v>481</v>
      </c>
      <c r="X36" s="20" t="s">
        <v>481</v>
      </c>
      <c r="Y36" s="18" t="s">
        <v>481</v>
      </c>
      <c r="Z36" s="20" t="s">
        <v>481</v>
      </c>
      <c r="AA36" s="18" t="n">
        <v>448.45209746</v>
      </c>
      <c r="AB36" s="20" t="n">
        <v>7.09867825</v>
      </c>
    </row>
    <row r="37" spans="1:28">
      <c r="A37" s="15" t="s">
        <v>512</v>
      </c>
      <c r="B37" s="17" t="n">
        <v>5458</v>
      </c>
      <c r="C37" s="18">
        <f>(62.0/B37*100)</f>
        <v/>
      </c>
      <c r="D37" s="19" t="n">
        <v>5396</v>
      </c>
      <c r="E37" s="18" t="n">
        <v>378.6931186</v>
      </c>
      <c r="F37" s="20" t="n">
        <v>12.71902268</v>
      </c>
      <c r="G37" s="18" t="n">
        <v>425.12891137</v>
      </c>
      <c r="H37" s="20" t="n">
        <v>12.37822462</v>
      </c>
      <c r="I37" s="18" t="n">
        <v>458.83934546</v>
      </c>
      <c r="J37" s="20" t="n">
        <v>5.33662846</v>
      </c>
      <c r="K37" s="18" t="n">
        <v>493.95954528</v>
      </c>
      <c r="L37" s="20" t="n">
        <v>4.13106857</v>
      </c>
      <c r="M37" s="18" t="n">
        <v>494.89404084</v>
      </c>
      <c r="N37" s="20" t="n">
        <v>3.63150135</v>
      </c>
      <c r="O37" s="18" t="n">
        <v>504.03592997</v>
      </c>
      <c r="P37" s="20" t="n">
        <v>3.98848613</v>
      </c>
      <c r="Q37" s="18" t="n">
        <v>515.9368454</v>
      </c>
      <c r="R37" s="20" t="n">
        <v>5.32325059</v>
      </c>
      <c r="S37" s="18" t="s">
        <v>481</v>
      </c>
      <c r="T37" s="20" t="s">
        <v>481</v>
      </c>
      <c r="U37" s="18" t="s">
        <v>481</v>
      </c>
      <c r="V37" s="20" t="s">
        <v>481</v>
      </c>
      <c r="W37" s="18" t="s">
        <v>481</v>
      </c>
      <c r="X37" s="20" t="s">
        <v>481</v>
      </c>
      <c r="Y37" s="18" t="s">
        <v>481</v>
      </c>
      <c r="Z37" s="20" t="s">
        <v>481</v>
      </c>
      <c r="AA37" s="18" t="n">
        <v>425.66614085</v>
      </c>
      <c r="AB37" s="20" t="n">
        <v>6.20382072</v>
      </c>
    </row>
    <row r="38" spans="1:28">
      <c r="A38" s="15" t="s">
        <v>513</v>
      </c>
      <c r="B38" s="17" t="n">
        <v>5860</v>
      </c>
      <c r="C38" s="18">
        <f>(16.0/B38*100)</f>
        <v/>
      </c>
      <c r="D38" s="19" t="n">
        <v>5844</v>
      </c>
      <c r="E38" s="18" t="n">
        <v>425.8383432</v>
      </c>
      <c r="F38" s="20" t="n">
        <v>10.89343411</v>
      </c>
      <c r="G38" s="18" t="n">
        <v>447.39971548</v>
      </c>
      <c r="H38" s="20" t="n">
        <v>9.59795701</v>
      </c>
      <c r="I38" s="18" t="n">
        <v>453.05777598</v>
      </c>
      <c r="J38" s="20" t="n">
        <v>4.81623241</v>
      </c>
      <c r="K38" s="18" t="n">
        <v>517.20184369</v>
      </c>
      <c r="L38" s="20" t="n">
        <v>3.29598513</v>
      </c>
      <c r="M38" s="18" t="n">
        <v>480.8745307</v>
      </c>
      <c r="N38" s="20" t="n">
        <v>5.84397251</v>
      </c>
      <c r="O38" s="18" t="n">
        <v>514.14206338</v>
      </c>
      <c r="P38" s="20" t="n">
        <v>3.59537413</v>
      </c>
      <c r="Q38" s="18" t="n">
        <v>537.35997458</v>
      </c>
      <c r="R38" s="20" t="n">
        <v>4.68403002</v>
      </c>
      <c r="S38" s="18" t="s">
        <v>481</v>
      </c>
      <c r="T38" s="20" t="s">
        <v>481</v>
      </c>
      <c r="U38" s="18" t="s">
        <v>481</v>
      </c>
      <c r="V38" s="20" t="s">
        <v>481</v>
      </c>
      <c r="W38" s="18" t="s">
        <v>481</v>
      </c>
      <c r="X38" s="20" t="s">
        <v>481</v>
      </c>
      <c r="Y38" s="18" t="s">
        <v>481</v>
      </c>
      <c r="Z38" s="20" t="s">
        <v>481</v>
      </c>
      <c r="AA38" s="18" t="n">
        <v>452.18252531</v>
      </c>
      <c r="AB38" s="20" t="n">
        <v>6.81427616</v>
      </c>
    </row>
    <row r="39" spans="1:28">
      <c r="A39" s="15" t="s">
        <v>514</v>
      </c>
      <c r="B39" s="17" t="n">
        <v>5895</v>
      </c>
      <c r="C39" s="18">
        <f>(30.0/B39*100)</f>
        <v/>
      </c>
      <c r="D39" s="19" t="n">
        <v>5865</v>
      </c>
      <c r="E39" s="18" t="n">
        <v>400.15274321</v>
      </c>
      <c r="F39" s="20" t="n">
        <v>6.41123711</v>
      </c>
      <c r="G39" s="18" t="n">
        <v>414.85363397</v>
      </c>
      <c r="H39" s="20" t="n">
        <v>4.38604086</v>
      </c>
      <c r="I39" s="18" t="n">
        <v>415.76959398</v>
      </c>
      <c r="J39" s="20" t="n">
        <v>4.02341888</v>
      </c>
      <c r="K39" s="18" t="n">
        <v>446.51569707</v>
      </c>
      <c r="L39" s="20" t="n">
        <v>6.19808387</v>
      </c>
      <c r="M39" s="18" t="n">
        <v>450.56731665</v>
      </c>
      <c r="N39" s="20" t="n">
        <v>6.50599868</v>
      </c>
      <c r="O39" s="18" t="n">
        <v>425.593634</v>
      </c>
      <c r="P39" s="20" t="n">
        <v>4.62847528</v>
      </c>
      <c r="Q39" s="18" t="n">
        <v>458.30336968</v>
      </c>
      <c r="R39" s="20" t="n">
        <v>7.18681018</v>
      </c>
      <c r="S39" s="18" t="s">
        <v>481</v>
      </c>
      <c r="T39" s="20" t="s">
        <v>481</v>
      </c>
      <c r="U39" s="18" t="s">
        <v>481</v>
      </c>
      <c r="V39" s="20" t="s">
        <v>481</v>
      </c>
      <c r="W39" s="18" t="s">
        <v>481</v>
      </c>
      <c r="X39" s="20" t="s">
        <v>481</v>
      </c>
      <c r="Y39" s="18" t="s">
        <v>481</v>
      </c>
      <c r="Z39" s="20" t="s">
        <v>481</v>
      </c>
      <c r="AA39" s="18" t="n">
        <v>362.66195222</v>
      </c>
      <c r="AB39" s="20" t="n">
        <v>13.45442409</v>
      </c>
    </row>
    <row r="40" spans="1:28">
      <c r="A40" s="15" t="s">
        <v>515</v>
      </c>
      <c r="B40" s="17" t="n">
        <v>14157</v>
      </c>
      <c r="C40" s="18">
        <f>(260.0/B40*100)</f>
        <v/>
      </c>
      <c r="D40" s="19" t="n">
        <v>13897</v>
      </c>
      <c r="E40" s="18" t="n">
        <v>413.6240383</v>
      </c>
      <c r="F40" s="20" t="n">
        <v>15.442106</v>
      </c>
      <c r="G40" s="18" t="n">
        <v>469.84195326</v>
      </c>
      <c r="H40" s="20" t="n">
        <v>17.00444399</v>
      </c>
      <c r="I40" s="18" t="n">
        <v>490.7055896</v>
      </c>
      <c r="J40" s="20" t="n">
        <v>4.86966119</v>
      </c>
      <c r="K40" s="18" t="n">
        <v>513.29767085</v>
      </c>
      <c r="L40" s="20" t="n">
        <v>2.93771909</v>
      </c>
      <c r="M40" s="18" t="n">
        <v>516.63744893</v>
      </c>
      <c r="N40" s="20" t="n">
        <v>3.70353979</v>
      </c>
      <c r="O40" s="18" t="n">
        <v>504.27897781</v>
      </c>
      <c r="P40" s="20" t="n">
        <v>4.19975657</v>
      </c>
      <c r="Q40" s="18" t="n">
        <v>537.20425554</v>
      </c>
      <c r="R40" s="20" t="n">
        <v>4.32276873</v>
      </c>
      <c r="S40" s="18" t="s">
        <v>481</v>
      </c>
      <c r="T40" s="20" t="s">
        <v>481</v>
      </c>
      <c r="U40" s="18" t="s">
        <v>481</v>
      </c>
      <c r="V40" s="20" t="s">
        <v>481</v>
      </c>
      <c r="W40" s="18" t="s">
        <v>481</v>
      </c>
      <c r="X40" s="20" t="s">
        <v>481</v>
      </c>
      <c r="Y40" s="18" t="s">
        <v>481</v>
      </c>
      <c r="Z40" s="20" t="s">
        <v>481</v>
      </c>
      <c r="AA40" s="18" t="n">
        <v>462.61301751</v>
      </c>
      <c r="AB40" s="20" t="n">
        <v>3.90764116</v>
      </c>
    </row>
    <row r="41" spans="1:28">
      <c r="A41" s="15" t="s">
        <v>516</v>
      </c>
      <c r="B41" s="17" t="n">
        <v>5712</v>
      </c>
      <c r="C41" s="18">
        <f>(40.0/B41*100)</f>
        <v/>
      </c>
      <c r="D41" s="19" t="n">
        <v>5672</v>
      </c>
      <c r="E41" s="18" t="n">
        <v>454.21169099</v>
      </c>
      <c r="F41" s="20" t="n">
        <v>8.08488015</v>
      </c>
      <c r="G41" s="18" t="n">
        <v>462.87173277</v>
      </c>
      <c r="H41" s="20" t="n">
        <v>7.10126618</v>
      </c>
      <c r="I41" s="18" t="n">
        <v>463.45797142</v>
      </c>
      <c r="J41" s="20" t="n">
        <v>5.05205351</v>
      </c>
      <c r="K41" s="18" t="s">
        <v>481</v>
      </c>
      <c r="L41" s="20" t="s">
        <v>481</v>
      </c>
      <c r="M41" s="18" t="n">
        <v>489.46304512</v>
      </c>
      <c r="N41" s="20" t="n">
        <v>3.45652316</v>
      </c>
      <c r="O41" s="18" t="n">
        <v>497.59826843</v>
      </c>
      <c r="P41" s="20" t="n">
        <v>5.71883179</v>
      </c>
      <c r="Q41" s="18" t="n">
        <v>530.16852727</v>
      </c>
      <c r="R41" s="20" t="n">
        <v>3.37359122</v>
      </c>
      <c r="S41" s="18" t="s">
        <v>481</v>
      </c>
      <c r="T41" s="20" t="s">
        <v>481</v>
      </c>
      <c r="U41" s="18" t="s">
        <v>481</v>
      </c>
      <c r="V41" s="20" t="s">
        <v>481</v>
      </c>
      <c r="W41" s="18" t="s">
        <v>481</v>
      </c>
      <c r="X41" s="20" t="s">
        <v>481</v>
      </c>
      <c r="Y41" s="18" t="s">
        <v>481</v>
      </c>
      <c r="Z41" s="20" t="s">
        <v>481</v>
      </c>
      <c r="AA41" s="18" t="n">
        <v>449.73504325</v>
      </c>
      <c r="AB41" s="20" t="n">
        <v>9.84460747</v>
      </c>
    </row>
    <row r="42" spans="1:2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row>
    <row r="45" spans="1:28">
      <c r="A45" s="15" t="s">
        <v>520</v>
      </c>
      <c r="B45" s="17" t="n">
        <v>5519</v>
      </c>
      <c r="C45" s="18">
        <f>(0.0/B45*100)</f>
        <v/>
      </c>
      <c r="D45" s="19" t="n">
        <v>5519</v>
      </c>
      <c r="E45" s="18" t="n">
        <v>370.85006052</v>
      </c>
      <c r="F45" s="20" t="n">
        <v>3.76320676</v>
      </c>
      <c r="G45" s="18" t="n">
        <v>373.63889795</v>
      </c>
      <c r="H45" s="20" t="n">
        <v>4.21571374</v>
      </c>
      <c r="I45" s="18" t="n">
        <v>368.58599234</v>
      </c>
      <c r="J45" s="20" t="n">
        <v>3.45162264</v>
      </c>
      <c r="K45" s="18" t="n">
        <v>375.54623767</v>
      </c>
      <c r="L45" s="20" t="n">
        <v>6.27380412</v>
      </c>
      <c r="M45" s="18" t="n">
        <v>378.77748808</v>
      </c>
      <c r="N45" s="20" t="n">
        <v>2.91766122</v>
      </c>
      <c r="O45" s="18" t="n">
        <v>395.66063764</v>
      </c>
      <c r="P45" s="20" t="n">
        <v>6.07336099</v>
      </c>
      <c r="Q45" s="18" t="n">
        <v>379.01208364</v>
      </c>
      <c r="R45" s="20" t="n">
        <v>6.63714732</v>
      </c>
      <c r="S45" s="18" t="s">
        <v>481</v>
      </c>
      <c r="T45" s="20" t="s">
        <v>481</v>
      </c>
      <c r="U45" s="18" t="s">
        <v>481</v>
      </c>
      <c r="V45" s="20" t="s">
        <v>481</v>
      </c>
      <c r="W45" s="18" t="s">
        <v>481</v>
      </c>
      <c r="X45" s="20" t="s">
        <v>481</v>
      </c>
      <c r="Y45" s="18" t="n">
        <v>340.29140835</v>
      </c>
      <c r="Z45" s="20" t="n">
        <v>11.91432197</v>
      </c>
      <c r="AA45" s="18" t="n">
        <v>365.44371501</v>
      </c>
      <c r="AB45" s="20" t="n">
        <v>4.84712189</v>
      </c>
    </row>
    <row r="46" spans="1:28">
      <c r="A46" s="15" t="s">
        <v>521</v>
      </c>
      <c r="B46" s="17" t="n">
        <v>23141</v>
      </c>
      <c r="C46" s="18">
        <f>(1129.0/B46*100)</f>
        <v/>
      </c>
      <c r="D46" s="19" t="n">
        <v>22012</v>
      </c>
      <c r="E46" s="18" t="n">
        <v>371.30853308</v>
      </c>
      <c r="F46" s="20" t="n">
        <v>3.22330621</v>
      </c>
      <c r="G46" s="18" t="n">
        <v>384.58561774</v>
      </c>
      <c r="H46" s="20" t="n">
        <v>3.08379816</v>
      </c>
      <c r="I46" s="18" t="n">
        <v>389.90352231</v>
      </c>
      <c r="J46" s="20" t="n">
        <v>2.69695032</v>
      </c>
      <c r="K46" s="18" t="n">
        <v>383.92272355</v>
      </c>
      <c r="L46" s="20" t="n">
        <v>6.42547141</v>
      </c>
      <c r="M46" s="18" t="n">
        <v>418.84090498</v>
      </c>
      <c r="N46" s="20" t="n">
        <v>2.56253318</v>
      </c>
      <c r="O46" s="18" t="n">
        <v>410.04219521</v>
      </c>
      <c r="P46" s="20" t="n">
        <v>6.87021417</v>
      </c>
      <c r="Q46" s="18" t="n">
        <v>431.67972164</v>
      </c>
      <c r="R46" s="20" t="n">
        <v>4.98835129</v>
      </c>
      <c r="S46" s="18" t="s">
        <v>481</v>
      </c>
      <c r="T46" s="20" t="s">
        <v>481</v>
      </c>
      <c r="U46" s="18" t="s">
        <v>481</v>
      </c>
      <c r="V46" s="20" t="s">
        <v>481</v>
      </c>
      <c r="W46" s="18" t="s">
        <v>481</v>
      </c>
      <c r="X46" s="20" t="s">
        <v>481</v>
      </c>
      <c r="Y46" s="18" t="s">
        <v>481</v>
      </c>
      <c r="Z46" s="20" t="s">
        <v>481</v>
      </c>
      <c r="AA46" s="18" t="n">
        <v>368.80300814</v>
      </c>
      <c r="AB46" s="20" t="n">
        <v>3.81672626</v>
      </c>
    </row>
    <row r="47" spans="1:28">
      <c r="A47" s="15" t="s">
        <v>522</v>
      </c>
      <c r="B47" s="17" t="n">
        <v>5928</v>
      </c>
      <c r="C47" s="18">
        <f>(70.0/B47*100)</f>
        <v/>
      </c>
      <c r="D47" s="19" t="n">
        <v>5858</v>
      </c>
      <c r="E47" s="18" t="n">
        <v>331.30633679</v>
      </c>
      <c r="F47" s="20" t="n">
        <v>14.51165429</v>
      </c>
      <c r="G47" s="18" t="n">
        <v>334.84380265</v>
      </c>
      <c r="H47" s="20" t="n">
        <v>14.87142448</v>
      </c>
      <c r="I47" s="18" t="n">
        <v>379.15797088</v>
      </c>
      <c r="J47" s="20" t="n">
        <v>6.84341708</v>
      </c>
      <c r="K47" s="18" t="n">
        <v>434.80483228</v>
      </c>
      <c r="L47" s="20" t="n">
        <v>5.36608862</v>
      </c>
      <c r="M47" s="18" t="n">
        <v>443.69771898</v>
      </c>
      <c r="N47" s="20" t="n">
        <v>4.80433082</v>
      </c>
      <c r="O47" s="18" t="n">
        <v>463.55341744</v>
      </c>
      <c r="P47" s="20" t="n">
        <v>5.48537649</v>
      </c>
      <c r="Q47" s="18" t="n">
        <v>473.92351587</v>
      </c>
      <c r="R47" s="20" t="n">
        <v>4.9784179</v>
      </c>
      <c r="S47" s="18" t="s">
        <v>481</v>
      </c>
      <c r="T47" s="20" t="s">
        <v>481</v>
      </c>
      <c r="U47" s="18" t="s">
        <v>481</v>
      </c>
      <c r="V47" s="20" t="s">
        <v>481</v>
      </c>
      <c r="W47" s="18" t="s">
        <v>481</v>
      </c>
      <c r="X47" s="20" t="s">
        <v>481</v>
      </c>
      <c r="Y47" s="18" t="s">
        <v>481</v>
      </c>
      <c r="Z47" s="20" t="s">
        <v>481</v>
      </c>
      <c r="AA47" s="18" t="n">
        <v>402.25764228</v>
      </c>
      <c r="AB47" s="20" t="n">
        <v>11.07519482</v>
      </c>
    </row>
    <row r="48" spans="1:28">
      <c r="A48" s="15" t="s">
        <v>523</v>
      </c>
      <c r="B48" s="17" t="n">
        <v>9841</v>
      </c>
      <c r="C48" s="18">
        <f>(7.0/B48*100)</f>
        <v/>
      </c>
      <c r="D48" s="19" t="n">
        <v>9834</v>
      </c>
      <c r="E48" s="18" t="n">
        <v>480.71497904</v>
      </c>
      <c r="F48" s="20" t="n">
        <v>7.61006556</v>
      </c>
      <c r="G48" s="18" t="n">
        <v>489.52516675</v>
      </c>
      <c r="H48" s="20" t="n">
        <v>5.36267616</v>
      </c>
      <c r="I48" s="18" t="n">
        <v>498.69724894</v>
      </c>
      <c r="J48" s="20" t="n">
        <v>5.2135072</v>
      </c>
      <c r="K48" s="18" t="n">
        <v>541.55559213</v>
      </c>
      <c r="L48" s="20" t="n">
        <v>8.17260452</v>
      </c>
      <c r="M48" s="18" t="n">
        <v>538.4631697999999</v>
      </c>
      <c r="N48" s="20" t="n">
        <v>4.33796542</v>
      </c>
      <c r="O48" s="18" t="n">
        <v>569.88436453</v>
      </c>
      <c r="P48" s="20" t="n">
        <v>7.44143417</v>
      </c>
      <c r="Q48" s="18" t="n">
        <v>564.38038185</v>
      </c>
      <c r="R48" s="20" t="n">
        <v>10.68113206</v>
      </c>
      <c r="S48" s="18" t="s">
        <v>481</v>
      </c>
      <c r="T48" s="20" t="s">
        <v>481</v>
      </c>
      <c r="U48" s="18" t="s">
        <v>481</v>
      </c>
      <c r="V48" s="20" t="s">
        <v>481</v>
      </c>
      <c r="W48" s="18" t="s">
        <v>481</v>
      </c>
      <c r="X48" s="20" t="s">
        <v>481</v>
      </c>
      <c r="Y48" s="18" t="s">
        <v>481</v>
      </c>
      <c r="Z48" s="20" t="s">
        <v>481</v>
      </c>
      <c r="AA48" s="18" t="n">
        <v>498.23725715</v>
      </c>
      <c r="AB48" s="20" t="n">
        <v>24.78904835</v>
      </c>
    </row>
    <row r="49" spans="1:28">
      <c r="A49" s="15" t="s">
        <v>524</v>
      </c>
      <c r="B49" s="17" t="n">
        <v>6349</v>
      </c>
      <c r="C49" s="18">
        <f>(56.0/B49*100)</f>
        <v/>
      </c>
      <c r="D49" s="19" t="n">
        <v>6293</v>
      </c>
      <c r="E49" s="18" t="n">
        <v>407.11700688</v>
      </c>
      <c r="F49" s="20" t="n">
        <v>4.4946798</v>
      </c>
      <c r="G49" s="18" t="n">
        <v>415.31310007</v>
      </c>
      <c r="H49" s="20" t="n">
        <v>3.38216933</v>
      </c>
      <c r="I49" s="18" t="n">
        <v>426.29128377</v>
      </c>
      <c r="J49" s="20" t="n">
        <v>4.21786738</v>
      </c>
      <c r="K49" s="18" t="s">
        <v>481</v>
      </c>
      <c r="L49" s="20" t="s">
        <v>481</v>
      </c>
      <c r="M49" s="18" t="n">
        <v>442.59698458</v>
      </c>
      <c r="N49" s="20" t="n">
        <v>4.09691523</v>
      </c>
      <c r="O49" s="18" t="n">
        <v>446.84524989</v>
      </c>
      <c r="P49" s="20" t="n">
        <v>3.92920116</v>
      </c>
      <c r="Q49" s="18" t="n">
        <v>460.83267913</v>
      </c>
      <c r="R49" s="20" t="n">
        <v>4.53643084</v>
      </c>
      <c r="S49" s="18" t="s">
        <v>481</v>
      </c>
      <c r="T49" s="20" t="s">
        <v>481</v>
      </c>
      <c r="U49" s="18" t="s">
        <v>481</v>
      </c>
      <c r="V49" s="20" t="s">
        <v>481</v>
      </c>
      <c r="W49" s="18" t="n">
        <v>401.5572</v>
      </c>
      <c r="X49" s="20" t="n">
        <v>37.08792957</v>
      </c>
      <c r="Y49" s="18" t="n">
        <v>394.27089021</v>
      </c>
      <c r="Z49" s="20" t="n">
        <v>21.28081701</v>
      </c>
      <c r="AA49" s="18" t="n">
        <v>404.1309328</v>
      </c>
      <c r="AB49" s="20" t="n">
        <v>6.09749725</v>
      </c>
    </row>
    <row r="50" spans="1:28">
      <c r="A50" s="15" t="s">
        <v>525</v>
      </c>
      <c r="B50" s="17" t="n">
        <v>11795</v>
      </c>
      <c r="C50" s="18">
        <f>(218.0/B50*100)</f>
        <v/>
      </c>
      <c r="D50" s="19" t="n">
        <v>11577</v>
      </c>
      <c r="E50" s="18" t="n">
        <v>396.13558367</v>
      </c>
      <c r="F50" s="20" t="n">
        <v>3.47869632</v>
      </c>
      <c r="G50" s="18" t="s">
        <v>481</v>
      </c>
      <c r="H50" s="20" t="s">
        <v>481</v>
      </c>
      <c r="I50" s="18" t="n">
        <v>403.49365101</v>
      </c>
      <c r="J50" s="20" t="n">
        <v>3.26467493</v>
      </c>
      <c r="K50" s="18" t="n">
        <v>393.15941639</v>
      </c>
      <c r="L50" s="20" t="n">
        <v>3.587914</v>
      </c>
      <c r="M50" s="18" t="n">
        <v>425.38537706</v>
      </c>
      <c r="N50" s="20" t="n">
        <v>3.55247842</v>
      </c>
      <c r="O50" s="18" t="n">
        <v>425.48114446</v>
      </c>
      <c r="P50" s="20" t="n">
        <v>2.90785233</v>
      </c>
      <c r="Q50" s="18" t="n">
        <v>436.79807448</v>
      </c>
      <c r="R50" s="20" t="n">
        <v>5.1969244</v>
      </c>
      <c r="S50" s="18" t="s">
        <v>481</v>
      </c>
      <c r="T50" s="20" t="s">
        <v>481</v>
      </c>
      <c r="U50" s="18" t="s">
        <v>481</v>
      </c>
      <c r="V50" s="20" t="s">
        <v>481</v>
      </c>
      <c r="W50" s="18" t="s">
        <v>481</v>
      </c>
      <c r="X50" s="20" t="s">
        <v>481</v>
      </c>
      <c r="Y50" s="18" t="s">
        <v>481</v>
      </c>
      <c r="Z50" s="20" t="s">
        <v>481</v>
      </c>
      <c r="AA50" s="18" t="n">
        <v>397.88493419</v>
      </c>
      <c r="AB50" s="20" t="n">
        <v>6.5026913</v>
      </c>
    </row>
    <row r="51" spans="1:28">
      <c r="A51" s="15" t="s">
        <v>526</v>
      </c>
      <c r="B51" s="17" t="n">
        <v>6866</v>
      </c>
      <c r="C51" s="18">
        <f>(116.0/B51*100)</f>
        <v/>
      </c>
      <c r="D51" s="19" t="n">
        <v>6750</v>
      </c>
      <c r="E51" s="18" t="n">
        <v>385.80577373</v>
      </c>
      <c r="F51" s="20" t="n">
        <v>3.9119407</v>
      </c>
      <c r="G51" s="18" t="n">
        <v>404.35225122</v>
      </c>
      <c r="H51" s="20" t="n">
        <v>2.80336518</v>
      </c>
      <c r="I51" s="18" t="n">
        <v>407.06695962</v>
      </c>
      <c r="J51" s="20" t="n">
        <v>4.10619021</v>
      </c>
      <c r="K51" s="18" t="n">
        <v>396.24024758</v>
      </c>
      <c r="L51" s="20" t="n">
        <v>13.88354206</v>
      </c>
      <c r="M51" s="18" t="n">
        <v>423.50318269</v>
      </c>
      <c r="N51" s="20" t="n">
        <v>2.62698677</v>
      </c>
      <c r="O51" s="18" t="n">
        <v>407.03188315</v>
      </c>
      <c r="P51" s="20" t="n">
        <v>3.71671512</v>
      </c>
      <c r="Q51" s="18" t="n">
        <v>449.58982505</v>
      </c>
      <c r="R51" s="20" t="n">
        <v>3.08555091</v>
      </c>
      <c r="S51" s="18" t="s">
        <v>481</v>
      </c>
      <c r="T51" s="20" t="s">
        <v>481</v>
      </c>
      <c r="U51" s="18" t="s">
        <v>481</v>
      </c>
      <c r="V51" s="20" t="s">
        <v>481</v>
      </c>
      <c r="W51" s="18" t="s">
        <v>481</v>
      </c>
      <c r="X51" s="20" t="s">
        <v>481</v>
      </c>
      <c r="Y51" s="18" t="s">
        <v>481</v>
      </c>
      <c r="Z51" s="20" t="s">
        <v>481</v>
      </c>
      <c r="AA51" s="18" t="n">
        <v>404.43118811</v>
      </c>
      <c r="AB51" s="20" t="n">
        <v>4.70094702</v>
      </c>
    </row>
    <row r="52" spans="1:28">
      <c r="A52" s="15" t="s">
        <v>527</v>
      </c>
      <c r="B52" s="17" t="n">
        <v>5809</v>
      </c>
      <c r="C52" s="18">
        <f>(71.0/B52*100)</f>
        <v/>
      </c>
      <c r="D52" s="19" t="n">
        <v>5738</v>
      </c>
      <c r="E52" s="18" t="n">
        <v>434.12300792</v>
      </c>
      <c r="F52" s="20" t="n">
        <v>23.60278108</v>
      </c>
      <c r="G52" s="18" t="n">
        <v>391.01076836</v>
      </c>
      <c r="H52" s="20" t="n">
        <v>19.50077632</v>
      </c>
      <c r="I52" s="18" t="n">
        <v>434.20918764</v>
      </c>
      <c r="J52" s="20" t="n">
        <v>5.24854226</v>
      </c>
      <c r="K52" s="18" t="n">
        <v>460.16110736</v>
      </c>
      <c r="L52" s="20" t="n">
        <v>3.89623733</v>
      </c>
      <c r="M52" s="18" t="n">
        <v>482.17389356</v>
      </c>
      <c r="N52" s="20" t="n">
        <v>2.90858238</v>
      </c>
      <c r="O52" s="18" t="n">
        <v>453.69193093</v>
      </c>
      <c r="P52" s="20" t="n">
        <v>3.61193511</v>
      </c>
      <c r="Q52" s="18" t="n">
        <v>507.53698726</v>
      </c>
      <c r="R52" s="20" t="n">
        <v>4.28570892</v>
      </c>
      <c r="S52" s="18" t="s">
        <v>481</v>
      </c>
      <c r="T52" s="20" t="s">
        <v>481</v>
      </c>
      <c r="U52" s="18" t="s">
        <v>481</v>
      </c>
      <c r="V52" s="20" t="s">
        <v>481</v>
      </c>
      <c r="W52" s="18" t="s">
        <v>481</v>
      </c>
      <c r="X52" s="20" t="s">
        <v>481</v>
      </c>
      <c r="Y52" s="18" t="s">
        <v>481</v>
      </c>
      <c r="Z52" s="20" t="s">
        <v>481</v>
      </c>
      <c r="AA52" s="18" t="n">
        <v>453.89634276</v>
      </c>
      <c r="AB52" s="20" t="n">
        <v>12.80783048</v>
      </c>
    </row>
    <row r="53" spans="1:28">
      <c r="A53" s="15" t="s">
        <v>528</v>
      </c>
      <c r="B53" s="17" t="n">
        <v>5571</v>
      </c>
      <c r="C53" s="18">
        <f>(84.0/B53*100)</f>
        <v/>
      </c>
      <c r="D53" s="19" t="n">
        <v>5487</v>
      </c>
      <c r="E53" s="18" t="n">
        <v>384.61719463</v>
      </c>
      <c r="F53" s="20" t="n">
        <v>13.53662267</v>
      </c>
      <c r="G53" s="18" t="n">
        <v>402.50535206</v>
      </c>
      <c r="H53" s="20" t="n">
        <v>6.39265032</v>
      </c>
      <c r="I53" s="18" t="n">
        <v>394.98702886</v>
      </c>
      <c r="J53" s="20" t="n">
        <v>4.14679542</v>
      </c>
      <c r="K53" s="18" t="n">
        <v>409.01673085</v>
      </c>
      <c r="L53" s="20" t="n">
        <v>3.85145517</v>
      </c>
      <c r="M53" s="18" t="n">
        <v>426.31344217</v>
      </c>
      <c r="N53" s="20" t="n">
        <v>2.30258479</v>
      </c>
      <c r="O53" s="18" t="n">
        <v>434.78706683</v>
      </c>
      <c r="P53" s="20" t="n">
        <v>4.76892901</v>
      </c>
      <c r="Q53" s="18" t="n">
        <v>456.67102787</v>
      </c>
      <c r="R53" s="20" t="n">
        <v>2.32221307</v>
      </c>
      <c r="S53" s="18" t="s">
        <v>481</v>
      </c>
      <c r="T53" s="20" t="s">
        <v>481</v>
      </c>
      <c r="U53" s="18" t="s">
        <v>481</v>
      </c>
      <c r="V53" s="20" t="s">
        <v>481</v>
      </c>
      <c r="W53" s="18" t="s">
        <v>481</v>
      </c>
      <c r="X53" s="20" t="s">
        <v>481</v>
      </c>
      <c r="Y53" s="18" t="s">
        <v>481</v>
      </c>
      <c r="Z53" s="20" t="s">
        <v>481</v>
      </c>
      <c r="AA53" s="18" t="n">
        <v>371.42340866</v>
      </c>
      <c r="AB53" s="20" t="n">
        <v>13.6466116</v>
      </c>
    </row>
    <row r="54" spans="1:28">
      <c r="A54" s="15" t="s">
        <v>529</v>
      </c>
      <c r="B54" s="17" t="n">
        <v>4740</v>
      </c>
      <c r="C54" s="18">
        <f>(38.0/B54*100)</f>
        <v/>
      </c>
      <c r="D54" s="19" t="n">
        <v>4702</v>
      </c>
      <c r="E54" s="18" t="n">
        <v>309.04151379</v>
      </c>
      <c r="F54" s="20" t="n">
        <v>4.03690821</v>
      </c>
      <c r="G54" s="18" t="n">
        <v>318.00119753</v>
      </c>
      <c r="H54" s="20" t="n">
        <v>5.25396417</v>
      </c>
      <c r="I54" s="18" t="n">
        <v>321.26119893</v>
      </c>
      <c r="J54" s="20" t="n">
        <v>3.13464348</v>
      </c>
      <c r="K54" s="18" t="n">
        <v>320.83677893</v>
      </c>
      <c r="L54" s="20" t="n">
        <v>6.29902913</v>
      </c>
      <c r="M54" s="18" t="n">
        <v>335.19598909</v>
      </c>
      <c r="N54" s="20" t="n">
        <v>3.76826923</v>
      </c>
      <c r="O54" s="18" t="n">
        <v>341.10531649</v>
      </c>
      <c r="P54" s="20" t="n">
        <v>5.31850474</v>
      </c>
      <c r="Q54" s="18" t="n">
        <v>345.59304372</v>
      </c>
      <c r="R54" s="20" t="n">
        <v>4.6694653</v>
      </c>
      <c r="S54" s="18" t="s">
        <v>481</v>
      </c>
      <c r="T54" s="20" t="s">
        <v>481</v>
      </c>
      <c r="U54" s="18" t="s">
        <v>481</v>
      </c>
      <c r="V54" s="20" t="s">
        <v>481</v>
      </c>
      <c r="W54" s="18" t="s">
        <v>481</v>
      </c>
      <c r="X54" s="20" t="s">
        <v>481</v>
      </c>
      <c r="Y54" s="18" t="s">
        <v>481</v>
      </c>
      <c r="Z54" s="20" t="s">
        <v>481</v>
      </c>
      <c r="AA54" s="18" t="n">
        <v>317.49566676</v>
      </c>
      <c r="AB54" s="20" t="n">
        <v>7.14168949</v>
      </c>
    </row>
    <row r="55" spans="1:28">
      <c r="A55" s="15" t="s">
        <v>530</v>
      </c>
      <c r="B55" s="17" t="n">
        <v>5316</v>
      </c>
      <c r="C55" s="18">
        <f>(22.0/B55*100)</f>
        <v/>
      </c>
      <c r="D55" s="19" t="n">
        <v>5294</v>
      </c>
      <c r="E55" s="18" t="n">
        <v>300.29396482</v>
      </c>
      <c r="F55" s="20" t="n">
        <v>22.46479013</v>
      </c>
      <c r="G55" s="18" t="n">
        <v>320.73445506</v>
      </c>
      <c r="H55" s="20" t="n">
        <v>27.30769269</v>
      </c>
      <c r="I55" s="18" t="n">
        <v>363.90816112</v>
      </c>
      <c r="J55" s="20" t="n">
        <v>8.29492151</v>
      </c>
      <c r="K55" s="18" t="n">
        <v>424.82359483</v>
      </c>
      <c r="L55" s="20" t="n">
        <v>10.61114867</v>
      </c>
      <c r="M55" s="18" t="n">
        <v>398.71750945</v>
      </c>
      <c r="N55" s="20" t="n">
        <v>2.62674933</v>
      </c>
      <c r="O55" s="18" t="s">
        <v>481</v>
      </c>
      <c r="P55" s="20" t="s">
        <v>481</v>
      </c>
      <c r="Q55" s="18" t="n">
        <v>434.92791608</v>
      </c>
      <c r="R55" s="20" t="n">
        <v>3.42095541</v>
      </c>
      <c r="S55" s="18" t="s">
        <v>481</v>
      </c>
      <c r="T55" s="20" t="s">
        <v>481</v>
      </c>
      <c r="U55" s="18" t="s">
        <v>481</v>
      </c>
      <c r="V55" s="20" t="s">
        <v>481</v>
      </c>
      <c r="W55" s="18" t="s">
        <v>481</v>
      </c>
      <c r="X55" s="20" t="s">
        <v>481</v>
      </c>
      <c r="Y55" s="18" t="n">
        <v>367.83817033</v>
      </c>
      <c r="Z55" s="20" t="n">
        <v>18.5854667</v>
      </c>
      <c r="AA55" s="18" t="n">
        <v>393.99868242</v>
      </c>
      <c r="AB55" s="20" t="n">
        <v>9.32010612</v>
      </c>
    </row>
    <row r="56" spans="1:28">
      <c r="A56" s="15" t="s">
        <v>531</v>
      </c>
      <c r="B56" s="17" t="n">
        <v>5359</v>
      </c>
      <c r="C56" s="18">
        <f>(76.0/B56*100)</f>
        <v/>
      </c>
      <c r="D56" s="19" t="n">
        <v>5283</v>
      </c>
      <c r="E56" s="18" t="n">
        <v>505.86473063</v>
      </c>
      <c r="F56" s="20" t="n">
        <v>6.50265305</v>
      </c>
      <c r="G56" s="18" t="n">
        <v>508.92488112</v>
      </c>
      <c r="H56" s="20" t="n">
        <v>4.05171864</v>
      </c>
      <c r="I56" s="18" t="n">
        <v>509.50754802</v>
      </c>
      <c r="J56" s="20" t="n">
        <v>3.3183866</v>
      </c>
      <c r="K56" s="18" t="n">
        <v>525.96791185</v>
      </c>
      <c r="L56" s="20" t="n">
        <v>3.54779808</v>
      </c>
      <c r="M56" s="18" t="n">
        <v>526.74068254</v>
      </c>
      <c r="N56" s="20" t="n">
        <v>3.1909239</v>
      </c>
      <c r="O56" s="18" t="n">
        <v>530.43674657</v>
      </c>
      <c r="P56" s="20" t="n">
        <v>6.73832035</v>
      </c>
      <c r="Q56" s="18" t="n">
        <v>553.45659806</v>
      </c>
      <c r="R56" s="20" t="n">
        <v>4.02532089</v>
      </c>
      <c r="S56" s="18" t="s">
        <v>481</v>
      </c>
      <c r="T56" s="20" t="s">
        <v>481</v>
      </c>
      <c r="U56" s="18" t="s">
        <v>481</v>
      </c>
      <c r="V56" s="20" t="s">
        <v>481</v>
      </c>
      <c r="W56" s="18" t="s">
        <v>481</v>
      </c>
      <c r="X56" s="20" t="s">
        <v>481</v>
      </c>
      <c r="Y56" s="18" t="s">
        <v>481</v>
      </c>
      <c r="Z56" s="20" t="s">
        <v>481</v>
      </c>
      <c r="AA56" s="18" t="n">
        <v>488.97829369</v>
      </c>
      <c r="AB56" s="20" t="n">
        <v>7.217528</v>
      </c>
    </row>
    <row r="57" spans="1:28">
      <c r="A57" s="15" t="s">
        <v>532</v>
      </c>
      <c r="B57" s="17" t="n">
        <v>6513</v>
      </c>
      <c r="C57" s="18">
        <f>(0.0/B57*100)</f>
        <v/>
      </c>
      <c r="D57" s="19" t="n">
        <v>6513</v>
      </c>
      <c r="E57" s="18" t="n">
        <v>379.92711624</v>
      </c>
      <c r="F57" s="20" t="n">
        <v>4.68403163</v>
      </c>
      <c r="G57" s="18" t="n">
        <v>389.54587528</v>
      </c>
      <c r="H57" s="20" t="n">
        <v>3.01430016</v>
      </c>
      <c r="I57" s="18" t="n">
        <v>396.22378147</v>
      </c>
      <c r="J57" s="20" t="n">
        <v>3.47020328</v>
      </c>
      <c r="K57" s="18" t="n">
        <v>417.14942794</v>
      </c>
      <c r="L57" s="20" t="n">
        <v>5.93400604</v>
      </c>
      <c r="M57" s="18" t="n">
        <v>412.05760704</v>
      </c>
      <c r="N57" s="20" t="n">
        <v>3.31299426</v>
      </c>
      <c r="O57" s="18" t="n">
        <v>447.94659917</v>
      </c>
      <c r="P57" s="20" t="n">
        <v>9.880023359999999</v>
      </c>
      <c r="Q57" s="18" t="n">
        <v>444.8356337</v>
      </c>
      <c r="R57" s="20" t="n">
        <v>6.72368343</v>
      </c>
      <c r="S57" s="18" t="s">
        <v>481</v>
      </c>
      <c r="T57" s="20" t="s">
        <v>481</v>
      </c>
      <c r="U57" s="18" t="s">
        <v>481</v>
      </c>
      <c r="V57" s="20" t="s">
        <v>481</v>
      </c>
      <c r="W57" s="18" t="s">
        <v>481</v>
      </c>
      <c r="X57" s="20" t="s">
        <v>481</v>
      </c>
      <c r="Y57" s="18" t="n">
        <v>326.17171408</v>
      </c>
      <c r="Z57" s="20" t="n">
        <v>22.72565192</v>
      </c>
      <c r="AA57" s="18" t="n">
        <v>388.6891024</v>
      </c>
      <c r="AB57" s="20" t="n">
        <v>10.11951297</v>
      </c>
    </row>
    <row r="58" spans="1:28">
      <c r="A58" s="15" t="s">
        <v>533</v>
      </c>
      <c r="B58" s="17" t="n">
        <v>7267</v>
      </c>
      <c r="C58" s="18">
        <f>(10.0/B58*100)</f>
        <v/>
      </c>
      <c r="D58" s="19" t="n">
        <v>7257</v>
      </c>
      <c r="E58" s="18" t="n">
        <v>345.64087533</v>
      </c>
      <c r="F58" s="20" t="n">
        <v>8.19630817</v>
      </c>
      <c r="G58" s="18" t="n">
        <v>374.95561884</v>
      </c>
      <c r="H58" s="20" t="n">
        <v>6.84159768</v>
      </c>
      <c r="I58" s="18" t="n">
        <v>398.61963022</v>
      </c>
      <c r="J58" s="20" t="n">
        <v>4.155759</v>
      </c>
      <c r="K58" s="18" t="n">
        <v>402.29964076</v>
      </c>
      <c r="L58" s="20" t="n">
        <v>4.69170337</v>
      </c>
      <c r="M58" s="18" t="n">
        <v>406.05953438</v>
      </c>
      <c r="N58" s="20" t="n">
        <v>3.19234091</v>
      </c>
      <c r="O58" s="18" t="n">
        <v>427.21553259</v>
      </c>
      <c r="P58" s="20" t="n">
        <v>3.92499092</v>
      </c>
      <c r="Q58" s="18" t="n">
        <v>431.10483096</v>
      </c>
      <c r="R58" s="20" t="n">
        <v>3.70834241</v>
      </c>
      <c r="S58" s="18" t="s">
        <v>481</v>
      </c>
      <c r="T58" s="20" t="s">
        <v>481</v>
      </c>
      <c r="U58" s="18" t="s">
        <v>481</v>
      </c>
      <c r="V58" s="20" t="s">
        <v>481</v>
      </c>
      <c r="W58" s="18" t="s">
        <v>481</v>
      </c>
      <c r="X58" s="20" t="s">
        <v>481</v>
      </c>
      <c r="Y58" s="18" t="n">
        <v>314.38683217</v>
      </c>
      <c r="Z58" s="20" t="n">
        <v>10.18186684</v>
      </c>
      <c r="AA58" s="18" t="n">
        <v>334.7782151</v>
      </c>
      <c r="AB58" s="20" t="n">
        <v>9.28037782</v>
      </c>
    </row>
    <row r="59" spans="1:28">
      <c r="A59" s="15" t="s">
        <v>534</v>
      </c>
      <c r="B59" s="17" t="n">
        <v>4826</v>
      </c>
      <c r="C59" s="18">
        <f>(26.0/B59*100)</f>
        <v/>
      </c>
      <c r="D59" s="19" t="n">
        <v>4800</v>
      </c>
      <c r="E59" s="18" t="n">
        <v>350.61028018</v>
      </c>
      <c r="F59" s="20" t="n">
        <v>16.45199557</v>
      </c>
      <c r="G59" s="18" t="n">
        <v>358.05431881</v>
      </c>
      <c r="H59" s="20" t="n">
        <v>5.94717801</v>
      </c>
      <c r="I59" s="18" t="n">
        <v>357.53327999</v>
      </c>
      <c r="J59" s="20" t="n">
        <v>4.14470386</v>
      </c>
      <c r="K59" s="18" t="n">
        <v>375.71230956</v>
      </c>
      <c r="L59" s="20" t="n">
        <v>6.85715433</v>
      </c>
      <c r="M59" s="18" t="n">
        <v>383.58236201</v>
      </c>
      <c r="N59" s="20" t="n">
        <v>2.46003129</v>
      </c>
      <c r="O59" s="18" t="n">
        <v>365.66666569</v>
      </c>
      <c r="P59" s="20" t="n">
        <v>3.70090719</v>
      </c>
      <c r="Q59" s="18" t="n">
        <v>393.51331543</v>
      </c>
      <c r="R59" s="20" t="n">
        <v>2.79187578</v>
      </c>
      <c r="S59" s="18" t="s">
        <v>481</v>
      </c>
      <c r="T59" s="20" t="s">
        <v>481</v>
      </c>
      <c r="U59" s="18" t="s">
        <v>481</v>
      </c>
      <c r="V59" s="20" t="s">
        <v>481</v>
      </c>
      <c r="W59" s="18" t="s">
        <v>481</v>
      </c>
      <c r="X59" s="20" t="s">
        <v>481</v>
      </c>
      <c r="Y59" s="18" t="n">
        <v>339.83398604</v>
      </c>
      <c r="Z59" s="20" t="n">
        <v>15.89034459</v>
      </c>
      <c r="AA59" s="18" t="n">
        <v>328.92927094</v>
      </c>
      <c r="AB59" s="20" t="n">
        <v>11.41574954</v>
      </c>
    </row>
    <row r="60" spans="1:28">
      <c r="A60" s="15" t="s">
        <v>535</v>
      </c>
      <c r="B60" s="17" t="n">
        <v>4546</v>
      </c>
      <c r="C60" s="18">
        <f>(15.0/B60*100)</f>
        <v/>
      </c>
      <c r="D60" s="19" t="n">
        <v>4531</v>
      </c>
      <c r="E60" s="18" t="n">
        <v>362.89261471</v>
      </c>
      <c r="F60" s="20" t="n">
        <v>5.57302417</v>
      </c>
      <c r="G60" s="18" t="n">
        <v>374.29782274</v>
      </c>
      <c r="H60" s="20" t="n">
        <v>4.97766195</v>
      </c>
      <c r="I60" s="18" t="n">
        <v>367.36447359</v>
      </c>
      <c r="J60" s="20" t="n">
        <v>5.98810308</v>
      </c>
      <c r="K60" s="18" t="n">
        <v>408.87215175</v>
      </c>
      <c r="L60" s="20" t="n">
        <v>6.19158045</v>
      </c>
      <c r="M60" s="18" t="n">
        <v>395.66482691</v>
      </c>
      <c r="N60" s="20" t="n">
        <v>4.17750727</v>
      </c>
      <c r="O60" s="18" t="n">
        <v>403.86855424</v>
      </c>
      <c r="P60" s="20" t="n">
        <v>6.2897652</v>
      </c>
      <c r="Q60" s="18" t="n">
        <v>394.31218625</v>
      </c>
      <c r="R60" s="20" t="n">
        <v>7.47650432</v>
      </c>
      <c r="S60" s="18" t="s">
        <v>481</v>
      </c>
      <c r="T60" s="20" t="s">
        <v>481</v>
      </c>
      <c r="U60" s="18" t="s">
        <v>481</v>
      </c>
      <c r="V60" s="20" t="s">
        <v>481</v>
      </c>
      <c r="W60" s="18" t="s">
        <v>481</v>
      </c>
      <c r="X60" s="20" t="s">
        <v>481</v>
      </c>
      <c r="Y60" s="18" t="n">
        <v>343.27339002</v>
      </c>
      <c r="Z60" s="20" t="n">
        <v>16.73270729</v>
      </c>
      <c r="AA60" s="18" t="n">
        <v>356.25963468</v>
      </c>
      <c r="AB60" s="20" t="n">
        <v>7.44828108</v>
      </c>
    </row>
    <row r="61" spans="1:28">
      <c r="A61" s="15" t="s">
        <v>536</v>
      </c>
      <c r="B61" s="17" t="n">
        <v>6525</v>
      </c>
      <c r="C61" s="18">
        <f>(135.0/B61*100)</f>
        <v/>
      </c>
      <c r="D61" s="19" t="n">
        <v>6390</v>
      </c>
      <c r="E61" s="18" t="n">
        <v>396.79028214</v>
      </c>
      <c r="F61" s="20" t="n">
        <v>17.65594069</v>
      </c>
      <c r="G61" s="18" t="n">
        <v>429.84459325</v>
      </c>
      <c r="H61" s="20" t="n">
        <v>18.34984036</v>
      </c>
      <c r="I61" s="18" t="n">
        <v>444.3588118</v>
      </c>
      <c r="J61" s="20" t="n">
        <v>8.357576809999999</v>
      </c>
      <c r="K61" s="18" t="n">
        <v>451.28492484</v>
      </c>
      <c r="L61" s="20" t="n">
        <v>7.08641416</v>
      </c>
      <c r="M61" s="18" t="n">
        <v>466.20837394</v>
      </c>
      <c r="N61" s="20" t="n">
        <v>2.22589043</v>
      </c>
      <c r="O61" s="18" t="n">
        <v>484.14283537</v>
      </c>
      <c r="P61" s="20" t="n">
        <v>3.76528787</v>
      </c>
      <c r="Q61" s="18" t="n">
        <v>497.31588692</v>
      </c>
      <c r="R61" s="20" t="n">
        <v>5.28258097</v>
      </c>
      <c r="S61" s="18" t="s">
        <v>481</v>
      </c>
      <c r="T61" s="20" t="s">
        <v>481</v>
      </c>
      <c r="U61" s="18" t="s">
        <v>481</v>
      </c>
      <c r="V61" s="20" t="s">
        <v>481</v>
      </c>
      <c r="W61" s="18" t="s">
        <v>481</v>
      </c>
      <c r="X61" s="20" t="s">
        <v>481</v>
      </c>
      <c r="Y61" s="18" t="s">
        <v>481</v>
      </c>
      <c r="Z61" s="20" t="s">
        <v>481</v>
      </c>
      <c r="AA61" s="18" t="n">
        <v>442.07709432</v>
      </c>
      <c r="AB61" s="20" t="n">
        <v>6.7081748</v>
      </c>
    </row>
    <row r="62" spans="1:28">
      <c r="A62" s="15" t="s">
        <v>537</v>
      </c>
      <c r="B62" s="17" t="n">
        <v>4476</v>
      </c>
      <c r="C62" s="18">
        <f>(3.0/B62*100)</f>
        <v/>
      </c>
      <c r="D62" s="19" t="n">
        <v>4473</v>
      </c>
      <c r="E62" s="18" t="n">
        <v>513.44242444</v>
      </c>
      <c r="F62" s="20" t="n">
        <v>4.89599979</v>
      </c>
      <c r="G62" s="18" t="n">
        <v>524.31455311</v>
      </c>
      <c r="H62" s="20" t="n">
        <v>2.98984553</v>
      </c>
      <c r="I62" s="18" t="n">
        <v>524.37587002</v>
      </c>
      <c r="J62" s="20" t="n">
        <v>2.35079861</v>
      </c>
      <c r="K62" s="18" t="n">
        <v>511.57817003</v>
      </c>
      <c r="L62" s="20" t="n">
        <v>4.84570308</v>
      </c>
      <c r="M62" s="18" t="n">
        <v>535.32266839</v>
      </c>
      <c r="N62" s="20" t="n">
        <v>2.75140013</v>
      </c>
      <c r="O62" s="18" t="n">
        <v>538.80004309</v>
      </c>
      <c r="P62" s="20" t="n">
        <v>4.80447345</v>
      </c>
      <c r="Q62" s="18" t="n">
        <v>541.22651319</v>
      </c>
      <c r="R62" s="20" t="n">
        <v>3.733855</v>
      </c>
      <c r="S62" s="18" t="s">
        <v>481</v>
      </c>
      <c r="T62" s="20" t="s">
        <v>481</v>
      </c>
      <c r="U62" s="18" t="s">
        <v>481</v>
      </c>
      <c r="V62" s="20" t="s">
        <v>481</v>
      </c>
      <c r="W62" s="18" t="s">
        <v>481</v>
      </c>
      <c r="X62" s="20" t="s">
        <v>481</v>
      </c>
      <c r="Y62" s="18" t="s">
        <v>481</v>
      </c>
      <c r="Z62" s="20" t="s">
        <v>481</v>
      </c>
      <c r="AA62" s="18" t="n">
        <v>510.77842818</v>
      </c>
      <c r="AB62" s="20" t="n">
        <v>9.271007969999999</v>
      </c>
    </row>
    <row r="63" spans="1:28">
      <c r="A63" s="15" t="s">
        <v>538</v>
      </c>
      <c r="B63" s="17" t="n">
        <v>5324</v>
      </c>
      <c r="C63" s="18">
        <f>(13.0/B63*100)</f>
        <v/>
      </c>
      <c r="D63" s="19" t="n">
        <v>5311</v>
      </c>
      <c r="E63" s="18" t="n">
        <v>302.60705209</v>
      </c>
      <c r="F63" s="20" t="n">
        <v>19.62340224</v>
      </c>
      <c r="G63" s="18" t="n">
        <v>312.88566144</v>
      </c>
      <c r="H63" s="20" t="n">
        <v>10.66197237</v>
      </c>
      <c r="I63" s="18" t="n">
        <v>346.70832398</v>
      </c>
      <c r="J63" s="20" t="n">
        <v>3.62049043</v>
      </c>
      <c r="K63" s="18" t="n">
        <v>403.87464305</v>
      </c>
      <c r="L63" s="20" t="n">
        <v>3.06020715</v>
      </c>
      <c r="M63" s="18" t="n">
        <v>383.10005427</v>
      </c>
      <c r="N63" s="20" t="n">
        <v>2.75280261</v>
      </c>
      <c r="O63" s="18" t="n">
        <v>379.26813798</v>
      </c>
      <c r="P63" s="20" t="n">
        <v>3.51067127</v>
      </c>
      <c r="Q63" s="18" t="n">
        <v>398.498574</v>
      </c>
      <c r="R63" s="20" t="n">
        <v>2.82891985</v>
      </c>
      <c r="S63" s="18" t="s">
        <v>481</v>
      </c>
      <c r="T63" s="20" t="s">
        <v>481</v>
      </c>
      <c r="U63" s="18" t="s">
        <v>481</v>
      </c>
      <c r="V63" s="20" t="s">
        <v>481</v>
      </c>
      <c r="W63" s="18" t="n">
        <v>266.6795</v>
      </c>
      <c r="X63" s="20" t="n">
        <v>51.39023901</v>
      </c>
      <c r="Y63" s="18" t="n">
        <v>322.19151437</v>
      </c>
      <c r="Z63" s="20" t="n">
        <v>20.04076587</v>
      </c>
      <c r="AA63" s="18" t="n">
        <v>345.30953258</v>
      </c>
      <c r="AB63" s="20" t="n">
        <v>7.15294875</v>
      </c>
    </row>
    <row r="64" spans="1:28">
      <c r="A64" s="15" t="s">
        <v>539</v>
      </c>
      <c r="B64" s="17" t="n">
        <v>3634</v>
      </c>
      <c r="C64" s="18">
        <f>(3.0/B64*100)</f>
        <v/>
      </c>
      <c r="D64" s="19" t="n">
        <v>3631</v>
      </c>
      <c r="E64" s="18" t="n">
        <v>369.09521245</v>
      </c>
      <c r="F64" s="20" t="n">
        <v>20.66735804</v>
      </c>
      <c r="G64" s="18" t="n">
        <v>426.31538931</v>
      </c>
      <c r="H64" s="20" t="n">
        <v>8.673183529999999</v>
      </c>
      <c r="I64" s="18" t="n">
        <v>436.97189764</v>
      </c>
      <c r="J64" s="20" t="n">
        <v>3.05797466</v>
      </c>
      <c r="K64" s="18" t="n">
        <v>465.10443336</v>
      </c>
      <c r="L64" s="20" t="n">
        <v>9.38166064</v>
      </c>
      <c r="M64" s="18" t="n">
        <v>486.00426864</v>
      </c>
      <c r="N64" s="20" t="n">
        <v>4.06887452</v>
      </c>
      <c r="O64" s="18" t="n">
        <v>485.94446739</v>
      </c>
      <c r="P64" s="20" t="n">
        <v>6.94932288</v>
      </c>
      <c r="Q64" s="18" t="n">
        <v>509.78785771</v>
      </c>
      <c r="R64" s="20" t="n">
        <v>4.1703769</v>
      </c>
      <c r="S64" s="18" t="s">
        <v>481</v>
      </c>
      <c r="T64" s="20" t="s">
        <v>481</v>
      </c>
      <c r="U64" s="18" t="s">
        <v>481</v>
      </c>
      <c r="V64" s="20" t="s">
        <v>481</v>
      </c>
      <c r="W64" s="18" t="n">
        <v>477.16584644</v>
      </c>
      <c r="X64" s="20" t="n">
        <v>30.32149936</v>
      </c>
      <c r="Y64" s="18" t="n">
        <v>473.45934712</v>
      </c>
      <c r="Z64" s="20" t="n">
        <v>46.00913237</v>
      </c>
      <c r="AA64" s="18" t="n">
        <v>377.31361112</v>
      </c>
      <c r="AB64" s="20" t="n">
        <v>8.0529268</v>
      </c>
    </row>
    <row r="65" spans="1:28">
      <c r="A65" s="15" t="s">
        <v>540</v>
      </c>
      <c r="B65" s="17" t="n">
        <v>5325</v>
      </c>
      <c r="C65" s="18">
        <f>(14.0/B65*100)</f>
        <v/>
      </c>
      <c r="D65" s="19" t="n">
        <v>5311</v>
      </c>
      <c r="E65" s="18" t="n">
        <v>349.11565159</v>
      </c>
      <c r="F65" s="20" t="n">
        <v>16.33809343</v>
      </c>
      <c r="G65" s="18" t="n">
        <v>390.89775066</v>
      </c>
      <c r="H65" s="20" t="n">
        <v>13.10356612</v>
      </c>
      <c r="I65" s="18" t="n">
        <v>396.28205213</v>
      </c>
      <c r="J65" s="20" t="n">
        <v>3.6068895</v>
      </c>
      <c r="K65" s="18" t="n">
        <v>418.03705277</v>
      </c>
      <c r="L65" s="20" t="n">
        <v>5.43054806</v>
      </c>
      <c r="M65" s="18" t="n">
        <v>436.97753727</v>
      </c>
      <c r="N65" s="20" t="n">
        <v>2.23085488</v>
      </c>
      <c r="O65" s="18" t="n">
        <v>431.41151909</v>
      </c>
      <c r="P65" s="20" t="n">
        <v>3.81386898</v>
      </c>
      <c r="Q65" s="18" t="n">
        <v>446.24820671</v>
      </c>
      <c r="R65" s="20" t="n">
        <v>5.14503055</v>
      </c>
      <c r="S65" s="18" t="s">
        <v>481</v>
      </c>
      <c r="T65" s="20" t="s">
        <v>481</v>
      </c>
      <c r="U65" s="18" t="s">
        <v>481</v>
      </c>
      <c r="V65" s="20" t="s">
        <v>481</v>
      </c>
      <c r="W65" s="18" t="n">
        <v>358.45355067</v>
      </c>
      <c r="X65" s="20" t="n">
        <v>16.92288524</v>
      </c>
      <c r="Y65" s="18" t="s">
        <v>481</v>
      </c>
      <c r="Z65" s="20" t="s">
        <v>481</v>
      </c>
      <c r="AA65" s="18" t="n">
        <v>418.4369461</v>
      </c>
      <c r="AB65" s="20" t="n">
        <v>7.83034948</v>
      </c>
    </row>
    <row r="66" spans="1:28">
      <c r="A66" s="15" t="s">
        <v>541</v>
      </c>
      <c r="B66" s="17" t="n">
        <v>5665</v>
      </c>
      <c r="C66" s="18">
        <f>(74.0/B66*100)</f>
        <v/>
      </c>
      <c r="D66" s="19" t="n">
        <v>5591</v>
      </c>
      <c r="E66" s="18" t="n">
        <v>370.0899066</v>
      </c>
      <c r="F66" s="20" t="n">
        <v>41.54455264</v>
      </c>
      <c r="G66" s="18" t="n">
        <v>350.7794426</v>
      </c>
      <c r="H66" s="20" t="n">
        <v>18.27068451</v>
      </c>
      <c r="I66" s="18" t="n">
        <v>371.1061557</v>
      </c>
      <c r="J66" s="20" t="n">
        <v>6.6259524</v>
      </c>
      <c r="K66" s="18" t="n">
        <v>408.34068173</v>
      </c>
      <c r="L66" s="20" t="n">
        <v>1.85882665</v>
      </c>
      <c r="M66" s="18" t="n">
        <v>406.76502618</v>
      </c>
      <c r="N66" s="20" t="n">
        <v>4.73349057</v>
      </c>
      <c r="O66" s="18" t="n">
        <v>413.43055762</v>
      </c>
      <c r="P66" s="20" t="n">
        <v>2.23519078</v>
      </c>
      <c r="Q66" s="18" t="n">
        <v>421.37823915</v>
      </c>
      <c r="R66" s="20" t="n">
        <v>2.31327268</v>
      </c>
      <c r="S66" s="18" t="s">
        <v>481</v>
      </c>
      <c r="T66" s="20" t="s">
        <v>481</v>
      </c>
      <c r="U66" s="18" t="s">
        <v>481</v>
      </c>
      <c r="V66" s="20" t="s">
        <v>481</v>
      </c>
      <c r="W66" s="18" t="s">
        <v>481</v>
      </c>
      <c r="X66" s="20" t="s">
        <v>481</v>
      </c>
      <c r="Y66" s="18" t="s">
        <v>481</v>
      </c>
      <c r="Z66" s="20" t="s">
        <v>481</v>
      </c>
      <c r="AA66" s="18" t="n">
        <v>372.02457168</v>
      </c>
      <c r="AB66" s="20" t="n">
        <v>11.87757537</v>
      </c>
    </row>
    <row r="67" spans="1:28">
      <c r="A67" s="15" t="s">
        <v>542</v>
      </c>
      <c r="B67" s="17" t="n">
        <v>6971</v>
      </c>
      <c r="C67" s="18">
        <f>(21.0/B67*100)</f>
        <v/>
      </c>
      <c r="D67" s="19" t="n">
        <v>6950</v>
      </c>
      <c r="E67" s="18" t="n">
        <v>325.01875961</v>
      </c>
      <c r="F67" s="20" t="n">
        <v>9.210915310000001</v>
      </c>
      <c r="G67" s="18" t="n">
        <v>355.50089066</v>
      </c>
      <c r="H67" s="20" t="n">
        <v>4.44700282</v>
      </c>
      <c r="I67" s="18" t="n">
        <v>357.60312784</v>
      </c>
      <c r="J67" s="20" t="n">
        <v>3.81536996</v>
      </c>
      <c r="K67" s="18" t="n">
        <v>379.77745612</v>
      </c>
      <c r="L67" s="20" t="n">
        <v>3.95606655</v>
      </c>
      <c r="M67" s="18" t="n">
        <v>397.826211</v>
      </c>
      <c r="N67" s="20" t="n">
        <v>2.88071189</v>
      </c>
      <c r="O67" s="18" t="n">
        <v>423.1057546</v>
      </c>
      <c r="P67" s="20" t="n">
        <v>3.08558052</v>
      </c>
      <c r="Q67" s="18" t="n">
        <v>420.0918174</v>
      </c>
      <c r="R67" s="20" t="n">
        <v>4.15477548</v>
      </c>
      <c r="S67" s="18" t="s">
        <v>481</v>
      </c>
      <c r="T67" s="20" t="s">
        <v>481</v>
      </c>
      <c r="U67" s="18" t="s">
        <v>481</v>
      </c>
      <c r="V67" s="20" t="s">
        <v>481</v>
      </c>
      <c r="W67" s="18" t="s">
        <v>481</v>
      </c>
      <c r="X67" s="20" t="s">
        <v>481</v>
      </c>
      <c r="Y67" s="18" t="s">
        <v>481</v>
      </c>
      <c r="Z67" s="20" t="s">
        <v>481</v>
      </c>
      <c r="AA67" s="18" t="n">
        <v>358.08304759</v>
      </c>
      <c r="AB67" s="20" t="n">
        <v>8.469445090000001</v>
      </c>
    </row>
    <row r="68" spans="1:28">
      <c r="A68" s="15" t="s">
        <v>543</v>
      </c>
      <c r="B68" s="17" t="n">
        <v>12083</v>
      </c>
      <c r="C68" s="18">
        <f>(26.0/B68*100)</f>
        <v/>
      </c>
      <c r="D68" s="19" t="n">
        <v>12057</v>
      </c>
      <c r="E68" s="18" t="n">
        <v>361.50765351</v>
      </c>
      <c r="F68" s="20" t="n">
        <v>4.96024941</v>
      </c>
      <c r="G68" s="18" t="n">
        <v>370.36086547</v>
      </c>
      <c r="H68" s="20" t="n">
        <v>4.66584291</v>
      </c>
      <c r="I68" s="18" t="n">
        <v>372.95022338</v>
      </c>
      <c r="J68" s="20" t="n">
        <v>2.89418292</v>
      </c>
      <c r="K68" s="18" t="n">
        <v>395.49712608</v>
      </c>
      <c r="L68" s="20" t="n">
        <v>4.33221713</v>
      </c>
      <c r="M68" s="18" t="n">
        <v>394.09855089</v>
      </c>
      <c r="N68" s="20" t="n">
        <v>2.43806755</v>
      </c>
      <c r="O68" s="18" t="n">
        <v>415.63992335</v>
      </c>
      <c r="P68" s="20" t="n">
        <v>2.86184125</v>
      </c>
      <c r="Q68" s="18" t="n">
        <v>434.65616436</v>
      </c>
      <c r="R68" s="20" t="n">
        <v>1.49501192</v>
      </c>
      <c r="S68" s="18" t="s">
        <v>481</v>
      </c>
      <c r="T68" s="20" t="s">
        <v>481</v>
      </c>
      <c r="U68" s="18" t="s">
        <v>481</v>
      </c>
      <c r="V68" s="20" t="s">
        <v>481</v>
      </c>
      <c r="W68" s="18" t="s">
        <v>481</v>
      </c>
      <c r="X68" s="20" t="s">
        <v>481</v>
      </c>
      <c r="Y68" s="18" t="s">
        <v>481</v>
      </c>
      <c r="Z68" s="20" t="s">
        <v>481</v>
      </c>
      <c r="AA68" s="18" t="n">
        <v>387.54029941</v>
      </c>
      <c r="AB68" s="20" t="n">
        <v>6.19961281</v>
      </c>
    </row>
    <row r="69" spans="1:28">
      <c r="A69" s="15" t="s">
        <v>544</v>
      </c>
      <c r="B69" s="17" t="n">
        <v>4876</v>
      </c>
      <c r="C69" s="18">
        <f>(0.0/B69*100)</f>
        <v/>
      </c>
      <c r="D69" s="19" t="n">
        <v>4876</v>
      </c>
      <c r="E69" s="18" t="n">
        <v>405.29619653</v>
      </c>
      <c r="F69" s="20" t="n">
        <v>12.32005703</v>
      </c>
      <c r="G69" s="18" t="n">
        <v>395.12036484</v>
      </c>
      <c r="H69" s="20" t="n">
        <v>7.30234962</v>
      </c>
      <c r="I69" s="18" t="n">
        <v>414.94899088</v>
      </c>
      <c r="J69" s="20" t="n">
        <v>4.96611664</v>
      </c>
      <c r="K69" s="18" t="n">
        <v>421.01178294</v>
      </c>
      <c r="L69" s="20" t="n">
        <v>5.74461967</v>
      </c>
      <c r="M69" s="18" t="n">
        <v>429.71767954</v>
      </c>
      <c r="N69" s="20" t="n">
        <v>3.15823825</v>
      </c>
      <c r="O69" s="18" t="n">
        <v>435.46758137</v>
      </c>
      <c r="P69" s="20" t="n">
        <v>3.79972342</v>
      </c>
      <c r="Q69" s="18" t="n">
        <v>463.28416542</v>
      </c>
      <c r="R69" s="20" t="n">
        <v>6.28482576</v>
      </c>
      <c r="S69" s="18" t="s">
        <v>481</v>
      </c>
      <c r="T69" s="20" t="s">
        <v>481</v>
      </c>
      <c r="U69" s="18" t="s">
        <v>481</v>
      </c>
      <c r="V69" s="20" t="s">
        <v>481</v>
      </c>
      <c r="W69" s="18" t="s">
        <v>481</v>
      </c>
      <c r="X69" s="20" t="s">
        <v>481</v>
      </c>
      <c r="Y69" s="18" t="s">
        <v>481</v>
      </c>
      <c r="Z69" s="20" t="s">
        <v>481</v>
      </c>
      <c r="AA69" s="18" t="n">
        <v>411.99125297</v>
      </c>
      <c r="AB69" s="20" t="n">
        <v>18.16489932</v>
      </c>
    </row>
    <row r="70" spans="1:28">
      <c r="A70" s="15" t="s">
        <v>545</v>
      </c>
      <c r="B70" s="17" t="n">
        <v>6036</v>
      </c>
      <c r="C70" s="18">
        <f>(223.0/B70*100)</f>
        <v/>
      </c>
      <c r="D70" s="19" t="n">
        <v>5813</v>
      </c>
      <c r="E70" s="18" t="n">
        <v>398.48981512</v>
      </c>
      <c r="F70" s="20" t="n">
        <v>21.28230781</v>
      </c>
      <c r="G70" s="18" t="n">
        <v>455.27485315</v>
      </c>
      <c r="H70" s="20" t="n">
        <v>48.0007013</v>
      </c>
      <c r="I70" s="18" t="n">
        <v>453.72328699</v>
      </c>
      <c r="J70" s="20" t="n">
        <v>9.966499430000001</v>
      </c>
      <c r="K70" s="18" t="n">
        <v>484.43166078</v>
      </c>
      <c r="L70" s="20" t="n">
        <v>11.07523868</v>
      </c>
      <c r="M70" s="18" t="n">
        <v>465.47167702</v>
      </c>
      <c r="N70" s="20" t="n">
        <v>4.57392354</v>
      </c>
      <c r="O70" s="18" t="n">
        <v>480.83837949</v>
      </c>
      <c r="P70" s="20" t="n">
        <v>3.13422591</v>
      </c>
      <c r="Q70" s="18" t="n">
        <v>506.66379125</v>
      </c>
      <c r="R70" s="20" t="n">
        <v>3.2170768</v>
      </c>
      <c r="S70" s="18" t="s">
        <v>481</v>
      </c>
      <c r="T70" s="20" t="s">
        <v>481</v>
      </c>
      <c r="U70" s="18" t="s">
        <v>481</v>
      </c>
      <c r="V70" s="20" t="s">
        <v>481</v>
      </c>
      <c r="W70" s="18" t="s">
        <v>481</v>
      </c>
      <c r="X70" s="20" t="s">
        <v>481</v>
      </c>
      <c r="Y70" s="18" t="s">
        <v>481</v>
      </c>
      <c r="Z70" s="20" t="s">
        <v>481</v>
      </c>
      <c r="AA70" s="18" t="n">
        <v>459.96235971</v>
      </c>
      <c r="AB70" s="20" t="n">
        <v>7.07283761</v>
      </c>
    </row>
    <row r="71" spans="1:28">
      <c r="A71" s="15" t="s">
        <v>546</v>
      </c>
      <c r="B71" s="17" t="n">
        <v>6115</v>
      </c>
      <c r="C71" s="18">
        <f>(17.0/B71*100)</f>
        <v/>
      </c>
      <c r="D71" s="19" t="n">
        <v>6098</v>
      </c>
      <c r="E71" s="18" t="n">
        <v>507.04845708</v>
      </c>
      <c r="F71" s="20" t="n">
        <v>8.41394163</v>
      </c>
      <c r="G71" s="18" t="n">
        <v>506.9332125</v>
      </c>
      <c r="H71" s="20" t="n">
        <v>4.7978397</v>
      </c>
      <c r="I71" s="18" t="n">
        <v>528.12404384</v>
      </c>
      <c r="J71" s="20" t="n">
        <v>6.19751447</v>
      </c>
      <c r="K71" s="18" t="s">
        <v>481</v>
      </c>
      <c r="L71" s="20" t="s">
        <v>481</v>
      </c>
      <c r="M71" s="18" t="n">
        <v>533.12122708</v>
      </c>
      <c r="N71" s="20" t="n">
        <v>2.15112106</v>
      </c>
      <c r="O71" s="18" t="n">
        <v>567.01046549</v>
      </c>
      <c r="P71" s="20" t="n">
        <v>3.52987266</v>
      </c>
      <c r="Q71" s="18" t="n">
        <v>598.26191357</v>
      </c>
      <c r="R71" s="20" t="n">
        <v>2.66967529</v>
      </c>
      <c r="S71" s="18" t="s">
        <v>481</v>
      </c>
      <c r="T71" s="20" t="s">
        <v>481</v>
      </c>
      <c r="U71" s="18" t="s">
        <v>481</v>
      </c>
      <c r="V71" s="20" t="s">
        <v>481</v>
      </c>
      <c r="W71" s="18" t="s">
        <v>481</v>
      </c>
      <c r="X71" s="20" t="s">
        <v>481</v>
      </c>
      <c r="Y71" s="18" t="s">
        <v>481</v>
      </c>
      <c r="Z71" s="20" t="s">
        <v>481</v>
      </c>
      <c r="AA71" s="18" t="n">
        <v>503.55928134</v>
      </c>
      <c r="AB71" s="20" t="n">
        <v>12.89820758</v>
      </c>
    </row>
    <row r="72" spans="1:28">
      <c r="A72" s="15" t="s">
        <v>547</v>
      </c>
      <c r="B72" s="17" t="n">
        <v>7708</v>
      </c>
      <c r="C72" s="18">
        <f>(5.0/B72*100)</f>
        <v/>
      </c>
      <c r="D72" s="19" t="n">
        <v>7703</v>
      </c>
      <c r="E72" s="18" t="n">
        <v>462.62210477</v>
      </c>
      <c r="F72" s="20" t="n">
        <v>16.58344274</v>
      </c>
      <c r="G72" s="18" t="n">
        <v>480.92402185</v>
      </c>
      <c r="H72" s="20" t="n">
        <v>6.20899843</v>
      </c>
      <c r="I72" s="18" t="n">
        <v>495.29777376</v>
      </c>
      <c r="J72" s="20" t="n">
        <v>3.65754113</v>
      </c>
      <c r="K72" s="18" t="n">
        <v>534.69732722</v>
      </c>
      <c r="L72" s="20" t="n">
        <v>3.15433613</v>
      </c>
      <c r="M72" s="18" t="n">
        <v>509.40977386</v>
      </c>
      <c r="N72" s="20" t="n">
        <v>4.25380807</v>
      </c>
      <c r="O72" s="18" t="n">
        <v>534.94517137</v>
      </c>
      <c r="P72" s="20" t="n">
        <v>2.99282661</v>
      </c>
      <c r="Q72" s="18" t="n">
        <v>586.91995021</v>
      </c>
      <c r="R72" s="20" t="n">
        <v>4.82405693</v>
      </c>
      <c r="S72" s="18" t="s">
        <v>481</v>
      </c>
      <c r="T72" s="20" t="s">
        <v>481</v>
      </c>
      <c r="U72" s="18" t="s">
        <v>481</v>
      </c>
      <c r="V72" s="20" t="s">
        <v>481</v>
      </c>
      <c r="W72" s="18" t="s">
        <v>481</v>
      </c>
      <c r="X72" s="20" t="s">
        <v>481</v>
      </c>
      <c r="Y72" s="18" t="s">
        <v>481</v>
      </c>
      <c r="Z72" s="20" t="s">
        <v>481</v>
      </c>
      <c r="AA72" s="18" t="n">
        <v>489.12767256</v>
      </c>
      <c r="AB72" s="20" t="n">
        <v>13.49744426</v>
      </c>
    </row>
    <row r="73" spans="1:28">
      <c r="A73" s="15" t="s">
        <v>548</v>
      </c>
      <c r="B73" s="17" t="n">
        <v>8249</v>
      </c>
      <c r="C73" s="18">
        <f>(143.0/B73*100)</f>
        <v/>
      </c>
      <c r="D73" s="19" t="n">
        <v>8106</v>
      </c>
      <c r="E73" s="18" t="n">
        <v>411.72896959</v>
      </c>
      <c r="F73" s="20" t="n">
        <v>4.85139665</v>
      </c>
      <c r="G73" s="18" t="n">
        <v>410.31839484</v>
      </c>
      <c r="H73" s="20" t="n">
        <v>2.70946562</v>
      </c>
      <c r="I73" s="18" t="n">
        <v>412.66942626</v>
      </c>
      <c r="J73" s="20" t="n">
        <v>3.1000926</v>
      </c>
      <c r="K73" s="18" t="n">
        <v>422.17973496</v>
      </c>
      <c r="L73" s="20" t="n">
        <v>7.70431352</v>
      </c>
      <c r="M73" s="18" t="n">
        <v>421.44880268</v>
      </c>
      <c r="N73" s="20" t="n">
        <v>3.42632043</v>
      </c>
      <c r="O73" s="18" t="s">
        <v>481</v>
      </c>
      <c r="P73" s="20" t="s">
        <v>481</v>
      </c>
      <c r="Q73" s="18" t="n">
        <v>456.69650878</v>
      </c>
      <c r="R73" s="20" t="n">
        <v>6.52341477</v>
      </c>
      <c r="S73" s="18" t="s">
        <v>481</v>
      </c>
      <c r="T73" s="20" t="s">
        <v>481</v>
      </c>
      <c r="U73" s="18" t="s">
        <v>481</v>
      </c>
      <c r="V73" s="20" t="s">
        <v>481</v>
      </c>
      <c r="W73" s="18" t="s">
        <v>481</v>
      </c>
      <c r="X73" s="20" t="s">
        <v>481</v>
      </c>
      <c r="Y73" s="18" t="s">
        <v>481</v>
      </c>
      <c r="Z73" s="20" t="s">
        <v>481</v>
      </c>
      <c r="AA73" s="18" t="n">
        <v>406.26565901</v>
      </c>
      <c r="AB73" s="20" t="n">
        <v>14.81532521</v>
      </c>
    </row>
    <row r="74" spans="1:28">
      <c r="A74" s="15" t="s">
        <v>549</v>
      </c>
      <c r="B74" s="17" t="n">
        <v>4692</v>
      </c>
      <c r="C74" s="18">
        <f>(82.0/B74*100)</f>
        <v/>
      </c>
      <c r="D74" s="19" t="n">
        <v>4610</v>
      </c>
      <c r="E74" s="18" t="n">
        <v>388.90449103</v>
      </c>
      <c r="F74" s="20" t="n">
        <v>7.19596043</v>
      </c>
      <c r="G74" s="18" t="n">
        <v>415.89981296</v>
      </c>
      <c r="H74" s="20" t="n">
        <v>5.77276433</v>
      </c>
      <c r="I74" s="18" t="n">
        <v>411.2271161</v>
      </c>
      <c r="J74" s="20" t="n">
        <v>5.07178879</v>
      </c>
      <c r="K74" s="18" t="n">
        <v>417.14987504</v>
      </c>
      <c r="L74" s="20" t="n">
        <v>7.27058876</v>
      </c>
      <c r="M74" s="18" t="n">
        <v>432.56824847</v>
      </c>
      <c r="N74" s="20" t="n">
        <v>2.49516439</v>
      </c>
      <c r="O74" s="18" t="n">
        <v>463.23197322</v>
      </c>
      <c r="P74" s="20" t="n">
        <v>4.39811444</v>
      </c>
      <c r="Q74" s="18" t="n">
        <v>434.09933924</v>
      </c>
      <c r="R74" s="20" t="n">
        <v>4.22793386</v>
      </c>
      <c r="S74" s="18" t="s">
        <v>481</v>
      </c>
      <c r="T74" s="20" t="s">
        <v>481</v>
      </c>
      <c r="U74" s="18" t="s">
        <v>481</v>
      </c>
      <c r="V74" s="20" t="s">
        <v>481</v>
      </c>
      <c r="W74" s="18" t="s">
        <v>481</v>
      </c>
      <c r="X74" s="20" t="s">
        <v>481</v>
      </c>
      <c r="Y74" s="18" t="n">
        <v>365.73474272</v>
      </c>
      <c r="Z74" s="20" t="n">
        <v>18.2867289</v>
      </c>
      <c r="AA74" s="18" t="n">
        <v>376.3747514</v>
      </c>
      <c r="AB74" s="20" t="n">
        <v>4.4522873</v>
      </c>
    </row>
    <row r="75" spans="1:28">
      <c r="A75" s="15" t="s">
        <v>550</v>
      </c>
      <c r="B75" s="17" t="n">
        <v>5375</v>
      </c>
      <c r="C75" s="18">
        <f>(196.0/B75*100)</f>
        <v/>
      </c>
      <c r="D75" s="19" t="n">
        <v>5179</v>
      </c>
      <c r="E75" s="18" t="n">
        <v>375.65338381</v>
      </c>
      <c r="F75" s="20" t="n">
        <v>4.89430536</v>
      </c>
      <c r="G75" s="18" t="n">
        <v>377.15741713</v>
      </c>
      <c r="H75" s="20" t="n">
        <v>3.32343719</v>
      </c>
      <c r="I75" s="18" t="n">
        <v>350.33517569</v>
      </c>
      <c r="J75" s="20" t="n">
        <v>4.21339198</v>
      </c>
      <c r="K75" s="18" t="n">
        <v>375.51949242</v>
      </c>
      <c r="L75" s="20" t="n">
        <v>9.73632415</v>
      </c>
      <c r="M75" s="18" t="n">
        <v>388.87138013</v>
      </c>
      <c r="N75" s="20" t="n">
        <v>2.17844743</v>
      </c>
      <c r="O75" s="18" t="n">
        <v>404.57461173</v>
      </c>
      <c r="P75" s="20" t="n">
        <v>3.89617692</v>
      </c>
      <c r="Q75" s="18" t="n">
        <v>403.77086434</v>
      </c>
      <c r="R75" s="20" t="n">
        <v>5.12847202</v>
      </c>
      <c r="S75" s="18" t="s">
        <v>481</v>
      </c>
      <c r="T75" s="20" t="s">
        <v>481</v>
      </c>
      <c r="U75" s="18" t="s">
        <v>481</v>
      </c>
      <c r="V75" s="20" t="s">
        <v>481</v>
      </c>
      <c r="W75" s="18" t="s">
        <v>481</v>
      </c>
      <c r="X75" s="20" t="s">
        <v>481</v>
      </c>
      <c r="Y75" s="18" t="s">
        <v>481</v>
      </c>
      <c r="Z75" s="20" t="s">
        <v>481</v>
      </c>
      <c r="AA75" s="18" t="n">
        <v>358.36758242</v>
      </c>
      <c r="AB75" s="20" t="n">
        <v>6.22941923</v>
      </c>
    </row>
    <row r="76" spans="1:28">
      <c r="A76" s="15" t="s">
        <v>551</v>
      </c>
      <c r="B76" s="17" t="n">
        <v>14167</v>
      </c>
      <c r="C76" s="18">
        <f>(226.0/B76*100)</f>
        <v/>
      </c>
      <c r="D76" s="19" t="n">
        <v>13941</v>
      </c>
      <c r="E76" s="18" t="n">
        <v>391.70758234</v>
      </c>
      <c r="F76" s="20" t="n">
        <v>10.68466893</v>
      </c>
      <c r="G76" s="18" t="n">
        <v>394.977717</v>
      </c>
      <c r="H76" s="20" t="n">
        <v>6.53608966</v>
      </c>
      <c r="I76" s="18" t="n">
        <v>397.18907831</v>
      </c>
      <c r="J76" s="20" t="n">
        <v>4.77079681</v>
      </c>
      <c r="K76" s="18" t="n">
        <v>396.50488545</v>
      </c>
      <c r="L76" s="20" t="n">
        <v>8.082520690000001</v>
      </c>
      <c r="M76" s="18" t="n">
        <v>413.31141507</v>
      </c>
      <c r="N76" s="20" t="n">
        <v>3.16434374</v>
      </c>
      <c r="O76" s="18" t="n">
        <v>422.26795687</v>
      </c>
      <c r="P76" s="20" t="n">
        <v>3.43923852</v>
      </c>
      <c r="Q76" s="18" t="n">
        <v>457.46577876</v>
      </c>
      <c r="R76" s="20" t="n">
        <v>2.91283116</v>
      </c>
      <c r="S76" s="18" t="s">
        <v>481</v>
      </c>
      <c r="T76" s="20" t="s">
        <v>481</v>
      </c>
      <c r="U76" s="18" t="s">
        <v>481</v>
      </c>
      <c r="V76" s="20" t="s">
        <v>481</v>
      </c>
      <c r="W76" s="18" t="s">
        <v>481</v>
      </c>
      <c r="X76" s="20" t="s">
        <v>481</v>
      </c>
      <c r="Y76" s="18" t="s">
        <v>481</v>
      </c>
      <c r="Z76" s="20" t="s">
        <v>481</v>
      </c>
      <c r="AA76" s="18" t="n">
        <v>383.27392543</v>
      </c>
      <c r="AB76" s="20" t="n">
        <v>9.19518184</v>
      </c>
    </row>
    <row r="77" spans="1:28">
      <c r="A77" s="15" t="s">
        <v>552</v>
      </c>
      <c r="B77" s="17" t="n">
        <v>6062</v>
      </c>
      <c r="C77" s="18">
        <f>(82.0/B77*100)</f>
        <v/>
      </c>
      <c r="D77" s="19" t="n">
        <v>5980</v>
      </c>
      <c r="E77" s="18" t="n">
        <v>400.21927648</v>
      </c>
      <c r="F77" s="20" t="n">
        <v>6.41838315</v>
      </c>
      <c r="G77" s="18" t="n">
        <v>408.77538763</v>
      </c>
      <c r="H77" s="20" t="n">
        <v>2.79134241</v>
      </c>
      <c r="I77" s="18" t="n">
        <v>426.20156437</v>
      </c>
      <c r="J77" s="20" t="n">
        <v>2.67905662</v>
      </c>
      <c r="K77" s="18" t="n">
        <v>425.88344331</v>
      </c>
      <c r="L77" s="20" t="n">
        <v>7.20728953</v>
      </c>
      <c r="M77" s="18" t="n">
        <v>452.40815401</v>
      </c>
      <c r="N77" s="20" t="n">
        <v>2.91301574</v>
      </c>
      <c r="O77" s="18" t="n">
        <v>472.23083352</v>
      </c>
      <c r="P77" s="20" t="n">
        <v>5.53551528</v>
      </c>
      <c r="Q77" s="18" t="n">
        <v>477.56696102</v>
      </c>
      <c r="R77" s="20" t="n">
        <v>5.10467179</v>
      </c>
      <c r="S77" s="18" t="s">
        <v>481</v>
      </c>
      <c r="T77" s="20" t="s">
        <v>481</v>
      </c>
      <c r="U77" s="18" t="s">
        <v>481</v>
      </c>
      <c r="V77" s="20" t="s">
        <v>481</v>
      </c>
      <c r="W77" s="18" t="s">
        <v>481</v>
      </c>
      <c r="X77" s="20" t="s">
        <v>481</v>
      </c>
      <c r="Y77" s="18" t="s">
        <v>481</v>
      </c>
      <c r="Z77" s="20" t="s">
        <v>481</v>
      </c>
      <c r="AA77" s="18" t="n">
        <v>406.11265952</v>
      </c>
      <c r="AB77" s="20" t="n">
        <v>5.85641884</v>
      </c>
    </row>
    <row r="78" spans="1:28">
      <c r="A78" s="15" t="s">
        <v>553</v>
      </c>
      <c r="B78" s="17" t="n">
        <v>5826</v>
      </c>
      <c r="C78" s="18">
        <f>(0.0/B78*100)</f>
        <v/>
      </c>
      <c r="D78" s="19" t="n">
        <v>5826</v>
      </c>
      <c r="E78" s="18" t="n">
        <v>504.21074667</v>
      </c>
      <c r="F78" s="20" t="n">
        <v>5.48590469</v>
      </c>
      <c r="G78" s="18" t="n">
        <v>513.21937599</v>
      </c>
      <c r="H78" s="20" t="n">
        <v>4.67322251</v>
      </c>
      <c r="I78" s="18" t="n">
        <v>519.35912028</v>
      </c>
      <c r="J78" s="20" t="n">
        <v>3.21994597</v>
      </c>
      <c r="K78" s="18" t="n">
        <v>543.24711609</v>
      </c>
      <c r="L78" s="20" t="n">
        <v>15.6194923</v>
      </c>
      <c r="M78" s="18" t="n">
        <v>539.7582065</v>
      </c>
      <c r="N78" s="20" t="n">
        <v>5.71129407</v>
      </c>
      <c r="O78" s="18" t="s">
        <v>481</v>
      </c>
      <c r="P78" s="20" t="s">
        <v>481</v>
      </c>
      <c r="Q78" s="18" t="n">
        <v>590.94462513</v>
      </c>
      <c r="R78" s="20" t="n">
        <v>10.02711927</v>
      </c>
      <c r="S78" s="18" t="s">
        <v>481</v>
      </c>
      <c r="T78" s="20" t="s">
        <v>481</v>
      </c>
      <c r="U78" s="18" t="s">
        <v>481</v>
      </c>
      <c r="V78" s="20" t="s">
        <v>481</v>
      </c>
      <c r="W78" s="18" t="n">
        <v>381.17308073</v>
      </c>
      <c r="X78" s="20" t="n">
        <v>25.59041642</v>
      </c>
      <c r="Y78" s="18" t="n">
        <v>500.10132312</v>
      </c>
      <c r="Z78" s="20" t="n">
        <v>26.92863346</v>
      </c>
      <c r="AA78" s="18" t="n">
        <v>501.11382479</v>
      </c>
      <c r="AB78" s="20" t="n">
        <v>13.31537079</v>
      </c>
    </row>
    <row customHeight="1" ht="25" r="79" spans="1:28">
      <c r="A79" s="15" t="s">
        <v>554</v>
      </c>
      <c r="B79" s="17" t="n">
        <v>1657</v>
      </c>
      <c r="C79" s="18">
        <f>(41.0/B79*100)</f>
        <v/>
      </c>
      <c r="D79" s="19" t="n">
        <v>1616</v>
      </c>
      <c r="E79" s="18" t="n">
        <v>421.44887097</v>
      </c>
      <c r="F79" s="20" t="n">
        <v>12.35475608</v>
      </c>
      <c r="G79" s="18" t="n">
        <v>412.38282293</v>
      </c>
      <c r="H79" s="20" t="n">
        <v>8.41510319</v>
      </c>
      <c r="I79" s="18" t="n">
        <v>448.35410823</v>
      </c>
      <c r="J79" s="20" t="n">
        <v>7.04788289</v>
      </c>
      <c r="K79" s="18" t="s">
        <v>481</v>
      </c>
      <c r="L79" s="20" t="s">
        <v>481</v>
      </c>
      <c r="M79" s="18" t="n">
        <v>476.08687012</v>
      </c>
      <c r="N79" s="20" t="n">
        <v>6.25374347</v>
      </c>
      <c r="O79" s="18" t="n">
        <v>477.01897581</v>
      </c>
      <c r="P79" s="20" t="n">
        <v>8.308908300000001</v>
      </c>
      <c r="Q79" s="18" t="n">
        <v>509.14695706</v>
      </c>
      <c r="R79" s="20" t="n">
        <v>6.89229352</v>
      </c>
      <c r="S79" s="18" t="s">
        <v>481</v>
      </c>
      <c r="T79" s="20" t="s">
        <v>481</v>
      </c>
      <c r="U79" s="18" t="s">
        <v>481</v>
      </c>
      <c r="V79" s="20" t="s">
        <v>481</v>
      </c>
      <c r="W79" s="18" t="s">
        <v>481</v>
      </c>
      <c r="X79" s="20" t="s">
        <v>481</v>
      </c>
      <c r="Y79" s="18" t="n">
        <v>361.1294</v>
      </c>
      <c r="Z79" s="20" t="n">
        <v>22.98943745</v>
      </c>
      <c r="AA79" s="18" t="n">
        <v>417.16084687</v>
      </c>
      <c r="AB79" s="20" t="n">
        <v>9.462295149999999</v>
      </c>
    </row>
    <row r="80" spans="1:28">
      <c r="A80" s="15" t="s">
        <v>555</v>
      </c>
      <c r="B80" s="17" t="n">
        <v>7841</v>
      </c>
      <c r="C80" s="18">
        <f>(0.0/B80*100)</f>
        <v/>
      </c>
      <c r="D80" s="19" t="n">
        <v>7841</v>
      </c>
      <c r="E80" s="18" t="n">
        <v>387.23645706</v>
      </c>
      <c r="F80" s="20" t="n">
        <v>26.99383791</v>
      </c>
      <c r="G80" s="18" t="n">
        <v>393.11120886</v>
      </c>
      <c r="H80" s="20" t="n">
        <v>26.04021745</v>
      </c>
      <c r="I80" s="18" t="n">
        <v>429.75655281</v>
      </c>
      <c r="J80" s="20" t="n">
        <v>8.25139001</v>
      </c>
      <c r="K80" s="18" t="n">
        <v>433.29990707</v>
      </c>
      <c r="L80" s="20" t="n">
        <v>11.41079712</v>
      </c>
      <c r="M80" s="18" t="n">
        <v>442.72218458</v>
      </c>
      <c r="N80" s="20" t="n">
        <v>4.39078351</v>
      </c>
      <c r="O80" s="18" t="n">
        <v>456.70881517</v>
      </c>
      <c r="P80" s="20" t="n">
        <v>4.51934809</v>
      </c>
      <c r="Q80" s="18" t="n">
        <v>465.72311116</v>
      </c>
      <c r="R80" s="20" t="n">
        <v>4.34493673</v>
      </c>
      <c r="S80" s="18" t="s">
        <v>481</v>
      </c>
      <c r="T80" s="20" t="s">
        <v>481</v>
      </c>
      <c r="U80" s="18" t="s">
        <v>481</v>
      </c>
      <c r="V80" s="20" t="s">
        <v>481</v>
      </c>
      <c r="W80" s="18" t="s">
        <v>481</v>
      </c>
      <c r="X80" s="20" t="s">
        <v>481</v>
      </c>
      <c r="Y80" s="18" t="s">
        <v>481</v>
      </c>
      <c r="Z80" s="20" t="s">
        <v>481</v>
      </c>
      <c r="AA80" s="18" t="n">
        <v>465.95707261</v>
      </c>
      <c r="AB80" s="20" t="n">
        <v>15.87601988</v>
      </c>
    </row>
    <row r="81" spans="1:28">
      <c r="A81" s="23" t="s">
        <v>556</v>
      </c>
      <c r="B81" s="17" t="n">
        <v>8861</v>
      </c>
      <c r="C81" s="18">
        <f>(76.0/B81*100)</f>
        <v/>
      </c>
      <c r="D81" s="19" t="n">
        <v>8785</v>
      </c>
      <c r="E81" s="18" t="n">
        <v>412.13276131</v>
      </c>
      <c r="F81" s="20" t="n">
        <v>5.75115805</v>
      </c>
      <c r="G81" s="18" t="n">
        <v>414.70248201</v>
      </c>
      <c r="H81" s="20" t="n">
        <v>4.71962079</v>
      </c>
      <c r="I81" s="18" t="n">
        <v>419.16338388</v>
      </c>
      <c r="J81" s="20" t="n">
        <v>3.47711535</v>
      </c>
      <c r="K81" s="18" t="n">
        <v>438.72424354</v>
      </c>
      <c r="L81" s="20" t="n">
        <v>7.29931089</v>
      </c>
      <c r="M81" s="18" t="n">
        <v>446.62691112</v>
      </c>
      <c r="N81" s="20" t="n">
        <v>2.98382326</v>
      </c>
      <c r="O81" s="18" t="n">
        <v>483.73806475</v>
      </c>
      <c r="P81" s="20" t="n">
        <v>5.14512142</v>
      </c>
      <c r="Q81" s="18" t="n">
        <v>447.67308671</v>
      </c>
      <c r="R81" s="20" t="n">
        <v>5.71169708</v>
      </c>
      <c r="S81" s="18" t="s">
        <v>481</v>
      </c>
      <c r="T81" s="20" t="s">
        <v>481</v>
      </c>
      <c r="U81" s="18" t="s">
        <v>481</v>
      </c>
      <c r="V81" s="20" t="s">
        <v>481</v>
      </c>
      <c r="W81" s="18" t="s">
        <v>481</v>
      </c>
      <c r="X81" s="20" t="s">
        <v>481</v>
      </c>
      <c r="Y81" s="18" t="s">
        <v>481</v>
      </c>
      <c r="Z81" s="20" t="s">
        <v>481</v>
      </c>
      <c r="AA81" s="18" t="n">
        <v>410.03819517</v>
      </c>
      <c r="AB81" s="20" t="n">
        <v>17.20832567</v>
      </c>
    </row>
    <row r="82" spans="1:2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row>
    <row r="83" spans="1:28">
      <c r="A83" s="3" t="s">
        <v>558</v>
      </c>
    </row>
    <row r="84" spans="1:28">
      <c r="A84" s="25" t="s">
        <v>559</v>
      </c>
    </row>
    <row r="85" spans="1:28">
      <c r="A85" s="25" t="s">
        <v>560</v>
      </c>
    </row>
    <row customHeight="1" ht="30" r="86" spans="1:28">
      <c r="A86" s="25" t="s">
        <v>561</v>
      </c>
    </row>
    <row customHeight="1" ht="30" r="87" spans="1:28">
      <c r="A87" s="25" t="s">
        <v>557</v>
      </c>
    </row>
    <row customHeight="1" ht="30" r="88" spans="1:28">
      <c r="A88" s="25" t="s">
        <v>562</v>
      </c>
    </row>
    <row customHeight="1" ht="30" r="89" spans="1:28">
      <c r="A89" s="25" t="s">
        <v>563</v>
      </c>
    </row>
    <row customHeight="1" ht="30" r="90" spans="1:28">
      <c r="A90" s="25" t="s">
        <v>564</v>
      </c>
    </row>
    <row customHeight="1" ht="30" r="91" spans="1:28">
      <c r="A91" s="25" t="s">
        <v>565</v>
      </c>
    </row>
    <row customHeight="1" ht="30" r="92" spans="1:28">
      <c r="A92" s="25" t="s">
        <v>566</v>
      </c>
    </row>
    <row customHeight="1" ht="30" r="93" spans="1:28">
      <c r="A93" s="25" t="s">
        <v>567</v>
      </c>
    </row>
    <row customHeight="1" ht="30" r="94" spans="1:28">
      <c r="A94" s="25" t="s">
        <v>568</v>
      </c>
    </row>
    <row customHeight="1" ht="30" r="95" spans="1:28">
      <c r="A95" s="25" t="s">
        <v>569</v>
      </c>
    </row>
    <row customHeight="1" ht="30" r="96" spans="1:28">
      <c r="A96" s="25" t="s">
        <v>570</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226.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460</v>
      </c>
    </row>
    <row r="2" spans="1:28">
      <c r="A2" s="5" t="s">
        <v>956</v>
      </c>
    </row>
    <row customHeight="1" ht="30" r="4" spans="1:28">
      <c r="A4" s="6" t="n"/>
      <c r="B4" s="7" t="s">
        <v>462</v>
      </c>
      <c r="C4" s="7" t="s">
        <v>463</v>
      </c>
      <c r="D4" s="8" t="s">
        <v>462</v>
      </c>
      <c r="E4" s="9" t="s">
        <v>622</v>
      </c>
      <c r="F4" s="10" t="n"/>
      <c r="G4" s="9" t="s">
        <v>949</v>
      </c>
      <c r="H4" s="10" t="n"/>
      <c r="I4" s="9" t="s">
        <v>950</v>
      </c>
      <c r="J4" s="10" t="n"/>
      <c r="K4" s="9" t="s">
        <v>951</v>
      </c>
      <c r="L4" s="10" t="n"/>
      <c r="M4" s="9" t="s">
        <v>952</v>
      </c>
      <c r="N4" s="10" t="n"/>
      <c r="O4" s="9" t="s">
        <v>953</v>
      </c>
      <c r="P4" s="10" t="n"/>
      <c r="Q4" s="9" t="s">
        <v>954</v>
      </c>
      <c r="R4" s="10" t="n"/>
      <c r="S4" s="9" t="s">
        <v>584</v>
      </c>
      <c r="T4" s="10" t="n"/>
      <c r="U4" s="9" t="s">
        <v>585</v>
      </c>
      <c r="V4" s="10" t="n"/>
      <c r="W4" s="9" t="s">
        <v>472</v>
      </c>
      <c r="X4" s="10" t="n"/>
      <c r="Y4" s="9" t="s">
        <v>473</v>
      </c>
      <c r="Z4" s="10" t="n"/>
      <c r="AA4" s="9" t="s">
        <v>586</v>
      </c>
      <c r="AB4" s="10" t="n"/>
    </row>
    <row r="5" spans="1:2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row>
    <row r="6" spans="1:28">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480</v>
      </c>
      <c r="B7" s="17" t="n">
        <v>14530</v>
      </c>
      <c r="C7" s="18">
        <f>(0.0/B7*100)</f>
        <v/>
      </c>
      <c r="D7" s="19" t="n">
        <v>14530</v>
      </c>
      <c r="E7" s="18" t="n">
        <v>442.66384946</v>
      </c>
      <c r="F7" s="20" t="n">
        <v>19.14066504</v>
      </c>
      <c r="G7" s="18" t="n">
        <v>437.75388528</v>
      </c>
      <c r="H7" s="20" t="n">
        <v>9.403654319999999</v>
      </c>
      <c r="I7" s="18" t="n">
        <v>471.38760084</v>
      </c>
      <c r="J7" s="20" t="n">
        <v>5.07602255</v>
      </c>
      <c r="K7" s="18" t="n">
        <v>481.45008315</v>
      </c>
      <c r="L7" s="20" t="n">
        <v>10.46586966</v>
      </c>
      <c r="M7" s="18" t="n">
        <v>488.37183054</v>
      </c>
      <c r="N7" s="20" t="n">
        <v>1.92115579</v>
      </c>
      <c r="O7" s="18" t="n">
        <v>501.65766323</v>
      </c>
      <c r="P7" s="20" t="n">
        <v>3.25338428</v>
      </c>
      <c r="Q7" s="18" t="n">
        <v>539.06132538</v>
      </c>
      <c r="R7" s="20" t="n">
        <v>1.8846539</v>
      </c>
      <c r="S7" s="18" t="s">
        <v>481</v>
      </c>
      <c r="T7" s="20" t="s">
        <v>481</v>
      </c>
      <c r="U7" s="18" t="s">
        <v>481</v>
      </c>
      <c r="V7" s="20" t="s">
        <v>481</v>
      </c>
      <c r="W7" s="18" t="s">
        <v>481</v>
      </c>
      <c r="X7" s="20" t="s">
        <v>481</v>
      </c>
      <c r="Y7" s="18" t="s">
        <v>481</v>
      </c>
      <c r="Z7" s="20" t="s">
        <v>481</v>
      </c>
      <c r="AA7" s="18" t="n">
        <v>444.60082968</v>
      </c>
      <c r="AB7" s="20" t="n">
        <v>4.91620971</v>
      </c>
    </row>
    <row r="8" spans="1:28">
      <c r="A8" s="15" t="s">
        <v>483</v>
      </c>
      <c r="B8" s="17" t="n">
        <v>7007</v>
      </c>
      <c r="C8" s="18">
        <f>(0.0/B8*100)</f>
        <v/>
      </c>
      <c r="D8" s="19" t="n">
        <v>7007</v>
      </c>
      <c r="E8" s="18" t="n">
        <v>381.77481891</v>
      </c>
      <c r="F8" s="20" t="n">
        <v>18.4560642</v>
      </c>
      <c r="G8" s="18" t="n">
        <v>385.04335842</v>
      </c>
      <c r="H8" s="20" t="n">
        <v>15.49677335</v>
      </c>
      <c r="I8" s="18" t="n">
        <v>422.13345251</v>
      </c>
      <c r="J8" s="20" t="n">
        <v>8.466711180000001</v>
      </c>
      <c r="K8" s="18" t="n">
        <v>471.20308086</v>
      </c>
      <c r="L8" s="20" t="n">
        <v>2.87403216</v>
      </c>
      <c r="M8" s="18" t="n">
        <v>501.48127255</v>
      </c>
      <c r="N8" s="20" t="n">
        <v>3.61332276</v>
      </c>
      <c r="O8" s="18" t="n">
        <v>487.04018706</v>
      </c>
      <c r="P8" s="20" t="n">
        <v>4.05105295</v>
      </c>
      <c r="Q8" s="18" t="n">
        <v>534.51012607</v>
      </c>
      <c r="R8" s="20" t="n">
        <v>3.47549129</v>
      </c>
      <c r="S8" s="18" t="s">
        <v>481</v>
      </c>
      <c r="T8" s="20" t="s">
        <v>481</v>
      </c>
      <c r="U8" s="18" t="s">
        <v>481</v>
      </c>
      <c r="V8" s="20" t="s">
        <v>481</v>
      </c>
      <c r="W8" s="18" t="s">
        <v>481</v>
      </c>
      <c r="X8" s="20" t="s">
        <v>481</v>
      </c>
      <c r="Y8" s="18" t="s">
        <v>481</v>
      </c>
      <c r="Z8" s="20" t="s">
        <v>481</v>
      </c>
      <c r="AA8" s="18" t="n">
        <v>427.15668382</v>
      </c>
      <c r="AB8" s="20" t="n">
        <v>10.34899556</v>
      </c>
    </row>
    <row r="9" spans="1:28">
      <c r="A9" s="15" t="s">
        <v>484</v>
      </c>
      <c r="B9" s="17" t="n">
        <v>9651</v>
      </c>
      <c r="C9" s="18">
        <f>(0.0/B9*100)</f>
        <v/>
      </c>
      <c r="D9" s="19" t="n">
        <v>9651</v>
      </c>
      <c r="E9" s="18" t="n">
        <v>383.47134949</v>
      </c>
      <c r="F9" s="20" t="n">
        <v>13.75188223</v>
      </c>
      <c r="G9" s="18" t="n">
        <v>406.63268532</v>
      </c>
      <c r="H9" s="20" t="n">
        <v>10.41415694</v>
      </c>
      <c r="I9" s="18" t="n">
        <v>453.38606137</v>
      </c>
      <c r="J9" s="20" t="n">
        <v>6.5143775</v>
      </c>
      <c r="K9" s="18" t="n">
        <v>445.88514627</v>
      </c>
      <c r="L9" s="20" t="n">
        <v>4.60315535</v>
      </c>
      <c r="M9" s="18" t="n">
        <v>480.54930144</v>
      </c>
      <c r="N9" s="20" t="n">
        <v>3.08243849</v>
      </c>
      <c r="O9" s="18" t="n">
        <v>513.82755887</v>
      </c>
      <c r="P9" s="20" t="n">
        <v>2.98376494</v>
      </c>
      <c r="Q9" s="18" t="n">
        <v>525.56069487</v>
      </c>
      <c r="R9" s="20" t="n">
        <v>2.81254967</v>
      </c>
      <c r="S9" s="18" t="s">
        <v>481</v>
      </c>
      <c r="T9" s="20" t="s">
        <v>481</v>
      </c>
      <c r="U9" s="18" t="s">
        <v>481</v>
      </c>
      <c r="V9" s="20" t="s">
        <v>481</v>
      </c>
      <c r="W9" s="18" t="s">
        <v>481</v>
      </c>
      <c r="X9" s="20" t="s">
        <v>481</v>
      </c>
      <c r="Y9" s="18" t="s">
        <v>481</v>
      </c>
      <c r="Z9" s="20" t="s">
        <v>481</v>
      </c>
      <c r="AA9" s="18" t="n">
        <v>442.11243499</v>
      </c>
      <c r="AB9" s="20" t="n">
        <v>7.97854631</v>
      </c>
    </row>
    <row r="10" spans="1:28">
      <c r="A10" s="15" t="s">
        <v>485</v>
      </c>
      <c r="B10" s="17" t="n">
        <v>20058</v>
      </c>
      <c r="C10" s="18">
        <f>(0.0/B10*100)</f>
        <v/>
      </c>
      <c r="D10" s="19" t="n">
        <v>20058</v>
      </c>
      <c r="E10" s="18" t="n">
        <v>484.65908477</v>
      </c>
      <c r="F10" s="20" t="n">
        <v>17.28649746</v>
      </c>
      <c r="G10" s="18" t="n">
        <v>458.63058424</v>
      </c>
      <c r="H10" s="20" t="n">
        <v>16.37880569</v>
      </c>
      <c r="I10" s="18" t="n">
        <v>459.48871197</v>
      </c>
      <c r="J10" s="20" t="n">
        <v>6.4455733</v>
      </c>
      <c r="K10" s="18" t="s">
        <v>481</v>
      </c>
      <c r="L10" s="20" t="s">
        <v>481</v>
      </c>
      <c r="M10" s="18" t="n">
        <v>506.55960658</v>
      </c>
      <c r="N10" s="20" t="n">
        <v>2.97447766</v>
      </c>
      <c r="O10" s="18" t="n">
        <v>518.67226518</v>
      </c>
      <c r="P10" s="20" t="n">
        <v>2.3594942</v>
      </c>
      <c r="Q10" s="18" t="n">
        <v>542.72267033</v>
      </c>
      <c r="R10" s="20" t="n">
        <v>2.39180068</v>
      </c>
      <c r="S10" s="18" t="s">
        <v>481</v>
      </c>
      <c r="T10" s="20" t="s">
        <v>481</v>
      </c>
      <c r="U10" s="18" t="s">
        <v>481</v>
      </c>
      <c r="V10" s="20" t="s">
        <v>481</v>
      </c>
      <c r="W10" s="18" t="s">
        <v>481</v>
      </c>
      <c r="X10" s="20" t="s">
        <v>481</v>
      </c>
      <c r="Y10" s="18" t="s">
        <v>481</v>
      </c>
      <c r="Z10" s="20" t="s">
        <v>481</v>
      </c>
      <c r="AA10" s="18" t="n">
        <v>492.57554976</v>
      </c>
      <c r="AB10" s="20" t="n">
        <v>8.39728693</v>
      </c>
    </row>
    <row r="11" spans="1:28">
      <c r="A11" s="15" t="s">
        <v>486</v>
      </c>
      <c r="B11" s="17" t="n">
        <v>7053</v>
      </c>
      <c r="C11" s="18">
        <f>(0.0/B11*100)</f>
        <v/>
      </c>
      <c r="D11" s="19" t="n">
        <v>7053</v>
      </c>
      <c r="E11" s="18" t="n">
        <v>354.83787568</v>
      </c>
      <c r="F11" s="20" t="n">
        <v>11.51467235</v>
      </c>
      <c r="G11" s="18" t="n">
        <v>389.00065513</v>
      </c>
      <c r="H11" s="20" t="n">
        <v>10.10641247</v>
      </c>
      <c r="I11" s="18" t="n">
        <v>401.34389358</v>
      </c>
      <c r="J11" s="20" t="n">
        <v>3.90430231</v>
      </c>
      <c r="K11" s="18" t="n">
        <v>435.7444942</v>
      </c>
      <c r="L11" s="20" t="n">
        <v>4.38509276</v>
      </c>
      <c r="M11" s="18" t="n">
        <v>444.75988006</v>
      </c>
      <c r="N11" s="20" t="n">
        <v>3.44615065</v>
      </c>
      <c r="O11" s="18" t="n">
        <v>455.71575063</v>
      </c>
      <c r="P11" s="20" t="n">
        <v>4.42066158</v>
      </c>
      <c r="Q11" s="18" t="n">
        <v>480.71890957</v>
      </c>
      <c r="R11" s="20" t="n">
        <v>3.17195761</v>
      </c>
      <c r="S11" s="18" t="s">
        <v>481</v>
      </c>
      <c r="T11" s="20" t="s">
        <v>481</v>
      </c>
      <c r="U11" s="18" t="s">
        <v>481</v>
      </c>
      <c r="V11" s="20" t="s">
        <v>481</v>
      </c>
      <c r="W11" s="18" t="s">
        <v>481</v>
      </c>
      <c r="X11" s="20" t="s">
        <v>481</v>
      </c>
      <c r="Y11" s="18" t="s">
        <v>481</v>
      </c>
      <c r="Z11" s="20" t="s">
        <v>481</v>
      </c>
      <c r="AA11" s="18" t="n">
        <v>413.93504296</v>
      </c>
      <c r="AB11" s="20" t="n">
        <v>6.69136278</v>
      </c>
    </row>
    <row r="12" spans="1:28">
      <c r="A12" s="15" t="s">
        <v>487</v>
      </c>
      <c r="B12" s="17" t="n">
        <v>6894</v>
      </c>
      <c r="C12" s="18">
        <f>(0.0/B12*100)</f>
        <v/>
      </c>
      <c r="D12" s="19" t="n">
        <v>6894</v>
      </c>
      <c r="E12" s="18" t="n">
        <v>347.01677333</v>
      </c>
      <c r="F12" s="20" t="n">
        <v>34.23198912</v>
      </c>
      <c r="G12" s="18" t="n">
        <v>428.3181061</v>
      </c>
      <c r="H12" s="20" t="n">
        <v>9.67024254</v>
      </c>
      <c r="I12" s="18" t="n">
        <v>442.39465735</v>
      </c>
      <c r="J12" s="20" t="n">
        <v>7.78358542</v>
      </c>
      <c r="K12" s="18" t="n">
        <v>464.06555167</v>
      </c>
      <c r="L12" s="20" t="n">
        <v>3.75818555</v>
      </c>
      <c r="M12" s="18" t="n">
        <v>490.50688719</v>
      </c>
      <c r="N12" s="20" t="n">
        <v>2.48107357</v>
      </c>
      <c r="O12" s="18" t="n">
        <v>484.75086523</v>
      </c>
      <c r="P12" s="20" t="n">
        <v>6.21283551</v>
      </c>
      <c r="Q12" s="18" t="n">
        <v>534.5826409</v>
      </c>
      <c r="R12" s="20" t="n">
        <v>3.45767574</v>
      </c>
      <c r="S12" s="18" t="s">
        <v>481</v>
      </c>
      <c r="T12" s="20" t="s">
        <v>481</v>
      </c>
      <c r="U12" s="18" t="s">
        <v>481</v>
      </c>
      <c r="V12" s="20" t="s">
        <v>481</v>
      </c>
      <c r="W12" s="18" t="s">
        <v>481</v>
      </c>
      <c r="X12" s="20" t="s">
        <v>481</v>
      </c>
      <c r="Y12" s="18" t="s">
        <v>481</v>
      </c>
      <c r="Z12" s="20" t="s">
        <v>481</v>
      </c>
      <c r="AA12" s="18" t="n">
        <v>428.81402882</v>
      </c>
      <c r="AB12" s="20" t="n">
        <v>9.26316387</v>
      </c>
    </row>
    <row r="13" spans="1:28">
      <c r="A13" s="15" t="s">
        <v>488</v>
      </c>
      <c r="B13" s="17" t="n">
        <v>7161</v>
      </c>
      <c r="C13" s="18">
        <f>(0.0/B13*100)</f>
        <v/>
      </c>
      <c r="D13" s="19" t="n">
        <v>7161</v>
      </c>
      <c r="E13" s="18" t="n">
        <v>418.01729997</v>
      </c>
      <c r="F13" s="20" t="n">
        <v>18.08037235</v>
      </c>
      <c r="G13" s="18" t="n">
        <v>403.81062167</v>
      </c>
      <c r="H13" s="20" t="n">
        <v>18.84241705</v>
      </c>
      <c r="I13" s="18" t="n">
        <v>461.74276954</v>
      </c>
      <c r="J13" s="20" t="n">
        <v>3.67078773</v>
      </c>
      <c r="K13" s="18" t="n">
        <v>492.18075944</v>
      </c>
      <c r="L13" s="20" t="n">
        <v>3.93697158</v>
      </c>
      <c r="M13" s="18" t="n">
        <v>482.64932382</v>
      </c>
      <c r="N13" s="20" t="n">
        <v>6.15388468</v>
      </c>
      <c r="O13" s="18" t="n">
        <v>508.24007079</v>
      </c>
      <c r="P13" s="20" t="n">
        <v>3.69048479</v>
      </c>
      <c r="Q13" s="18" t="n">
        <v>512.99715102</v>
      </c>
      <c r="R13" s="20" t="n">
        <v>3.04535594</v>
      </c>
      <c r="S13" s="18" t="s">
        <v>481</v>
      </c>
      <c r="T13" s="20" t="s">
        <v>481</v>
      </c>
      <c r="U13" s="18" t="s">
        <v>481</v>
      </c>
      <c r="V13" s="20" t="s">
        <v>481</v>
      </c>
      <c r="W13" s="18" t="s">
        <v>481</v>
      </c>
      <c r="X13" s="20" t="s">
        <v>481</v>
      </c>
      <c r="Y13" s="18" t="s">
        <v>481</v>
      </c>
      <c r="Z13" s="20" t="s">
        <v>481</v>
      </c>
      <c r="AA13" s="18" t="n">
        <v>448.1709338</v>
      </c>
      <c r="AB13" s="20" t="n">
        <v>9.23594655</v>
      </c>
    </row>
    <row r="14" spans="1:28">
      <c r="A14" s="15" t="s">
        <v>489</v>
      </c>
      <c r="B14" s="17" t="n">
        <v>5587</v>
      </c>
      <c r="C14" s="18">
        <f>(0.0/B14*100)</f>
        <v/>
      </c>
      <c r="D14" s="19" t="n">
        <v>5587</v>
      </c>
      <c r="E14" s="18" t="s">
        <v>481</v>
      </c>
      <c r="F14" s="20" t="s">
        <v>481</v>
      </c>
      <c r="G14" s="18" t="n">
        <v>463.32065002</v>
      </c>
      <c r="H14" s="20" t="n">
        <v>51.80851487</v>
      </c>
      <c r="I14" s="18" t="n">
        <v>495.13296191</v>
      </c>
      <c r="J14" s="20" t="n">
        <v>7.43938728</v>
      </c>
      <c r="K14" s="18" t="n">
        <v>522.33454027</v>
      </c>
      <c r="L14" s="20" t="n">
        <v>10.05203802</v>
      </c>
      <c r="M14" s="18" t="n">
        <v>522.94850029</v>
      </c>
      <c r="N14" s="20" t="n">
        <v>2.74601284</v>
      </c>
      <c r="O14" s="18" t="n">
        <v>528.24023986</v>
      </c>
      <c r="P14" s="20" t="n">
        <v>3.79266503</v>
      </c>
      <c r="Q14" s="18" t="n">
        <v>550.59881681</v>
      </c>
      <c r="R14" s="20" t="n">
        <v>2.57907497</v>
      </c>
      <c r="S14" s="18" t="s">
        <v>481</v>
      </c>
      <c r="T14" s="20" t="s">
        <v>481</v>
      </c>
      <c r="U14" s="18" t="s">
        <v>481</v>
      </c>
      <c r="V14" s="20" t="s">
        <v>481</v>
      </c>
      <c r="W14" s="18" t="s">
        <v>481</v>
      </c>
      <c r="X14" s="20" t="s">
        <v>481</v>
      </c>
      <c r="Y14" s="18" t="s">
        <v>481</v>
      </c>
      <c r="Z14" s="20" t="s">
        <v>481</v>
      </c>
      <c r="AA14" s="18" t="n">
        <v>482.66287416</v>
      </c>
      <c r="AB14" s="20" t="n">
        <v>9.760601619999999</v>
      </c>
    </row>
    <row r="15" spans="1:28">
      <c r="A15" s="15" t="s">
        <v>490</v>
      </c>
      <c r="B15" s="17" t="n">
        <v>5882</v>
      </c>
      <c r="C15" s="18">
        <f>(0.0/B15*100)</f>
        <v/>
      </c>
      <c r="D15" s="19" t="n">
        <v>5882</v>
      </c>
      <c r="E15" s="18" t="n">
        <v>354.87550726</v>
      </c>
      <c r="F15" s="20" t="n">
        <v>20.99259189</v>
      </c>
      <c r="G15" s="18" t="n">
        <v>469.30085195</v>
      </c>
      <c r="H15" s="20" t="n">
        <v>30.4405698</v>
      </c>
      <c r="I15" s="18" t="n">
        <v>468.18901204</v>
      </c>
      <c r="J15" s="20" t="n">
        <v>18.46446359</v>
      </c>
      <c r="K15" s="18" t="n">
        <v>495.02481328</v>
      </c>
      <c r="L15" s="20" t="n">
        <v>5.78488689</v>
      </c>
      <c r="M15" s="18" t="n">
        <v>504.52293292</v>
      </c>
      <c r="N15" s="20" t="n">
        <v>4.54245104</v>
      </c>
      <c r="O15" s="18" t="n">
        <v>526.19274575</v>
      </c>
      <c r="P15" s="20" t="n">
        <v>3.32387658</v>
      </c>
      <c r="Q15" s="18" t="n">
        <v>544.52038627</v>
      </c>
      <c r="R15" s="20" t="n">
        <v>2.53477898</v>
      </c>
      <c r="S15" s="18" t="s">
        <v>481</v>
      </c>
      <c r="T15" s="20" t="s">
        <v>481</v>
      </c>
      <c r="U15" s="18" t="s">
        <v>481</v>
      </c>
      <c r="V15" s="20" t="s">
        <v>481</v>
      </c>
      <c r="W15" s="18" t="s">
        <v>481</v>
      </c>
      <c r="X15" s="20" t="s">
        <v>481</v>
      </c>
      <c r="Y15" s="18" t="s">
        <v>481</v>
      </c>
      <c r="Z15" s="20" t="s">
        <v>481</v>
      </c>
      <c r="AA15" s="18" t="n">
        <v>496.87009702</v>
      </c>
      <c r="AB15" s="20" t="n">
        <v>10.30227117</v>
      </c>
    </row>
    <row r="16" spans="1:28">
      <c r="A16" s="15" t="s">
        <v>491</v>
      </c>
      <c r="B16" s="17" t="n">
        <v>6108</v>
      </c>
      <c r="C16" s="18">
        <f>(0.0/B16*100)</f>
        <v/>
      </c>
      <c r="D16" s="19" t="n">
        <v>6108</v>
      </c>
      <c r="E16" s="18" t="n">
        <v>385.35895475</v>
      </c>
      <c r="F16" s="20" t="n">
        <v>18.63477217</v>
      </c>
      <c r="G16" s="18" t="n">
        <v>419.59992669</v>
      </c>
      <c r="H16" s="20" t="n">
        <v>22.55620462</v>
      </c>
      <c r="I16" s="18" t="n">
        <v>422.73916701</v>
      </c>
      <c r="J16" s="20" t="n">
        <v>5.57558273</v>
      </c>
      <c r="K16" s="18" t="n">
        <v>464.08242286</v>
      </c>
      <c r="L16" s="20" t="n">
        <v>3.605377</v>
      </c>
      <c r="M16" s="18" t="n">
        <v>490.30640747</v>
      </c>
      <c r="N16" s="20" t="n">
        <v>3.41836386</v>
      </c>
      <c r="O16" s="18" t="n">
        <v>512.73082633</v>
      </c>
      <c r="P16" s="20" t="n">
        <v>2.87511181</v>
      </c>
      <c r="Q16" s="18" t="n">
        <v>521.84814638</v>
      </c>
      <c r="R16" s="20" t="n">
        <v>3.25925565</v>
      </c>
      <c r="S16" s="18" t="s">
        <v>481</v>
      </c>
      <c r="T16" s="20" t="s">
        <v>481</v>
      </c>
      <c r="U16" s="18" t="s">
        <v>481</v>
      </c>
      <c r="V16" s="20" t="s">
        <v>481</v>
      </c>
      <c r="W16" s="18" t="s">
        <v>481</v>
      </c>
      <c r="X16" s="20" t="s">
        <v>481</v>
      </c>
      <c r="Y16" s="18" t="s">
        <v>481</v>
      </c>
      <c r="Z16" s="20" t="s">
        <v>481</v>
      </c>
      <c r="AA16" s="18" t="n">
        <v>414.4859076</v>
      </c>
      <c r="AB16" s="20" t="n">
        <v>9.002832250000001</v>
      </c>
    </row>
    <row r="17" spans="1:28">
      <c r="A17" s="15" t="s">
        <v>492</v>
      </c>
      <c r="B17" s="17" t="n">
        <v>6504</v>
      </c>
      <c r="C17" s="18">
        <f>(0.0/B17*100)</f>
        <v/>
      </c>
      <c r="D17" s="19" t="n">
        <v>6504</v>
      </c>
      <c r="E17" s="18" t="n">
        <v>429.61987201</v>
      </c>
      <c r="F17" s="20" t="n">
        <v>13.24315887</v>
      </c>
      <c r="G17" s="18" t="n">
        <v>309.16870729</v>
      </c>
      <c r="H17" s="20" t="n">
        <v>25.113429</v>
      </c>
      <c r="I17" s="18" t="n">
        <v>483.08952209</v>
      </c>
      <c r="J17" s="20" t="n">
        <v>3.69269524</v>
      </c>
      <c r="K17" s="18" t="n">
        <v>494.72897355</v>
      </c>
      <c r="L17" s="20" t="n">
        <v>7.38506824</v>
      </c>
      <c r="M17" s="18" t="n">
        <v>515.52895865</v>
      </c>
      <c r="N17" s="20" t="n">
        <v>3.38597856</v>
      </c>
      <c r="O17" s="18" t="n">
        <v>520.5885969</v>
      </c>
      <c r="P17" s="20" t="n">
        <v>3.84128861</v>
      </c>
      <c r="Q17" s="18" t="n">
        <v>546.44909937</v>
      </c>
      <c r="R17" s="20" t="n">
        <v>3.58633325</v>
      </c>
      <c r="S17" s="18" t="s">
        <v>481</v>
      </c>
      <c r="T17" s="20" t="s">
        <v>481</v>
      </c>
      <c r="U17" s="18" t="s">
        <v>481</v>
      </c>
      <c r="V17" s="20" t="s">
        <v>481</v>
      </c>
      <c r="W17" s="18" t="s">
        <v>481</v>
      </c>
      <c r="X17" s="20" t="s">
        <v>481</v>
      </c>
      <c r="Y17" s="18" t="s">
        <v>481</v>
      </c>
      <c r="Z17" s="20" t="s">
        <v>481</v>
      </c>
      <c r="AA17" s="18" t="n">
        <v>465.75948462</v>
      </c>
      <c r="AB17" s="20" t="n">
        <v>4.74233503</v>
      </c>
    </row>
    <row r="18" spans="1:28">
      <c r="A18" s="15" t="s">
        <v>493</v>
      </c>
      <c r="B18" s="17" t="n">
        <v>5532</v>
      </c>
      <c r="C18" s="18">
        <f>(0.0/B18*100)</f>
        <v/>
      </c>
      <c r="D18" s="19" t="n">
        <v>5532</v>
      </c>
      <c r="E18" s="18" t="n">
        <v>365.6475226</v>
      </c>
      <c r="F18" s="20" t="n">
        <v>28.35727148</v>
      </c>
      <c r="G18" s="18" t="n">
        <v>397.39633836</v>
      </c>
      <c r="H18" s="20" t="n">
        <v>10.74927156</v>
      </c>
      <c r="I18" s="18" t="n">
        <v>397.80563394</v>
      </c>
      <c r="J18" s="20" t="n">
        <v>6.4286377</v>
      </c>
      <c r="K18" s="18" t="n">
        <v>400.96206884</v>
      </c>
      <c r="L18" s="20" t="n">
        <v>10.67635852</v>
      </c>
      <c r="M18" s="18" t="n">
        <v>442.5674772</v>
      </c>
      <c r="N18" s="20" t="n">
        <v>3.57054741</v>
      </c>
      <c r="O18" s="18" t="n">
        <v>453.92788415</v>
      </c>
      <c r="P18" s="20" t="n">
        <v>4.51924573</v>
      </c>
      <c r="Q18" s="18" t="n">
        <v>480.30524102</v>
      </c>
      <c r="R18" s="20" t="n">
        <v>3.99005501</v>
      </c>
      <c r="S18" s="18" t="s">
        <v>481</v>
      </c>
      <c r="T18" s="20" t="s">
        <v>481</v>
      </c>
      <c r="U18" s="18" t="s">
        <v>481</v>
      </c>
      <c r="V18" s="20" t="s">
        <v>481</v>
      </c>
      <c r="W18" s="18" t="s">
        <v>481</v>
      </c>
      <c r="X18" s="20" t="s">
        <v>481</v>
      </c>
      <c r="Y18" s="18" t="s">
        <v>481</v>
      </c>
      <c r="Z18" s="20" t="s">
        <v>481</v>
      </c>
      <c r="AA18" s="18" t="n">
        <v>412.86030235</v>
      </c>
      <c r="AB18" s="20" t="n">
        <v>18.31150151</v>
      </c>
    </row>
    <row r="19" spans="1:28">
      <c r="A19" s="15" t="s">
        <v>494</v>
      </c>
      <c r="B19" s="17" t="n">
        <v>5658</v>
      </c>
      <c r="C19" s="18">
        <f>(0.0/B19*100)</f>
        <v/>
      </c>
      <c r="D19" s="19" t="n">
        <v>5658</v>
      </c>
      <c r="E19" s="18" t="n">
        <v>344.99699114</v>
      </c>
      <c r="F19" s="20" t="n">
        <v>22.36634862</v>
      </c>
      <c r="G19" s="18" t="n">
        <v>273.04422897</v>
      </c>
      <c r="H19" s="20" t="n">
        <v>26.54705864</v>
      </c>
      <c r="I19" s="18" t="n">
        <v>372.81809738</v>
      </c>
      <c r="J19" s="20" t="n">
        <v>6.21546096</v>
      </c>
      <c r="K19" s="18" t="n">
        <v>442.29235811</v>
      </c>
      <c r="L19" s="20" t="n">
        <v>3.88850565</v>
      </c>
      <c r="M19" s="18" t="n">
        <v>481.60278243</v>
      </c>
      <c r="N19" s="20" t="n">
        <v>3.11984197</v>
      </c>
      <c r="O19" s="18" t="n">
        <v>477.88191198</v>
      </c>
      <c r="P19" s="20" t="n">
        <v>5.62973101</v>
      </c>
      <c r="Q19" s="18" t="n">
        <v>499.66550777</v>
      </c>
      <c r="R19" s="20" t="n">
        <v>3.29181043</v>
      </c>
      <c r="S19" s="18" t="s">
        <v>481</v>
      </c>
      <c r="T19" s="20" t="s">
        <v>481</v>
      </c>
      <c r="U19" s="18" t="s">
        <v>481</v>
      </c>
      <c r="V19" s="20" t="s">
        <v>481</v>
      </c>
      <c r="W19" s="18" t="s">
        <v>481</v>
      </c>
      <c r="X19" s="20" t="s">
        <v>481</v>
      </c>
      <c r="Y19" s="18" t="s">
        <v>481</v>
      </c>
      <c r="Z19" s="20" t="s">
        <v>481</v>
      </c>
      <c r="AA19" s="18" t="n">
        <v>461.46228107</v>
      </c>
      <c r="AB19" s="20" t="n">
        <v>10.7167357</v>
      </c>
    </row>
    <row r="20" spans="1:28">
      <c r="A20" s="15" t="s">
        <v>495</v>
      </c>
      <c r="B20" s="17" t="n">
        <v>3371</v>
      </c>
      <c r="C20" s="18">
        <f>(0.0/B20*100)</f>
        <v/>
      </c>
      <c r="D20" s="19" t="n">
        <v>3371</v>
      </c>
      <c r="E20" s="18" t="n">
        <v>352.8868503</v>
      </c>
      <c r="F20" s="20" t="n">
        <v>28.34968018</v>
      </c>
      <c r="G20" s="18" t="s">
        <v>481</v>
      </c>
      <c r="H20" s="20" t="s">
        <v>481</v>
      </c>
      <c r="I20" s="18" t="n">
        <v>432.66968637</v>
      </c>
      <c r="J20" s="20" t="n">
        <v>7.34409066</v>
      </c>
      <c r="K20" s="18" t="n">
        <v>441.96555315</v>
      </c>
      <c r="L20" s="20" t="n">
        <v>7.51525093</v>
      </c>
      <c r="M20" s="18" t="n">
        <v>465.2930705</v>
      </c>
      <c r="N20" s="20" t="n">
        <v>4.21601398</v>
      </c>
      <c r="O20" s="18" t="n">
        <v>460.19725551</v>
      </c>
      <c r="P20" s="20" t="n">
        <v>5.66327838</v>
      </c>
      <c r="Q20" s="18" t="n">
        <v>485.58396694</v>
      </c>
      <c r="R20" s="20" t="n">
        <v>2.16285842</v>
      </c>
      <c r="S20" s="18" t="s">
        <v>481</v>
      </c>
      <c r="T20" s="20" t="s">
        <v>481</v>
      </c>
      <c r="U20" s="18" t="s">
        <v>481</v>
      </c>
      <c r="V20" s="20" t="s">
        <v>481</v>
      </c>
      <c r="W20" s="18" t="s">
        <v>481</v>
      </c>
      <c r="X20" s="20" t="s">
        <v>481</v>
      </c>
      <c r="Y20" s="18" t="s">
        <v>481</v>
      </c>
      <c r="Z20" s="20" t="s">
        <v>481</v>
      </c>
      <c r="AA20" s="18" t="n">
        <v>438.17766051</v>
      </c>
      <c r="AB20" s="20" t="n">
        <v>8.43357239</v>
      </c>
    </row>
    <row r="21" spans="1:28">
      <c r="A21" s="15" t="s">
        <v>496</v>
      </c>
      <c r="B21" s="17" t="n">
        <v>5741</v>
      </c>
      <c r="C21" s="18">
        <f>(0.0/B21*100)</f>
        <v/>
      </c>
      <c r="D21" s="19" t="n">
        <v>5741</v>
      </c>
      <c r="E21" s="18" t="n">
        <v>378.00052111</v>
      </c>
      <c r="F21" s="20" t="n">
        <v>26.8820254</v>
      </c>
      <c r="G21" s="18" t="n">
        <v>424.82495288</v>
      </c>
      <c r="H21" s="20" t="n">
        <v>13.89826784</v>
      </c>
      <c r="I21" s="18" t="n">
        <v>454.90442861</v>
      </c>
      <c r="J21" s="20" t="n">
        <v>6.30015549</v>
      </c>
      <c r="K21" s="18" t="n">
        <v>428.62034484</v>
      </c>
      <c r="L21" s="20" t="n">
        <v>8.02785742</v>
      </c>
      <c r="M21" s="18" t="n">
        <v>487.43539662</v>
      </c>
      <c r="N21" s="20" t="n">
        <v>3.05082192</v>
      </c>
      <c r="O21" s="18" t="n">
        <v>505.82501597</v>
      </c>
      <c r="P21" s="20" t="n">
        <v>3.03218225</v>
      </c>
      <c r="Q21" s="18" t="n">
        <v>521.8927526</v>
      </c>
      <c r="R21" s="20" t="n">
        <v>2.75375823</v>
      </c>
      <c r="S21" s="18" t="s">
        <v>481</v>
      </c>
      <c r="T21" s="20" t="s">
        <v>481</v>
      </c>
      <c r="U21" s="18" t="s">
        <v>481</v>
      </c>
      <c r="V21" s="20" t="s">
        <v>481</v>
      </c>
      <c r="W21" s="18" t="s">
        <v>481</v>
      </c>
      <c r="X21" s="20" t="s">
        <v>481</v>
      </c>
      <c r="Y21" s="18" t="s">
        <v>481</v>
      </c>
      <c r="Z21" s="20" t="s">
        <v>481</v>
      </c>
      <c r="AA21" s="18" t="n">
        <v>469.96842142</v>
      </c>
      <c r="AB21" s="20" t="n">
        <v>14.65574247</v>
      </c>
    </row>
    <row r="22" spans="1:28">
      <c r="A22" s="15" t="s">
        <v>497</v>
      </c>
      <c r="B22" s="17" t="n">
        <v>6598</v>
      </c>
      <c r="C22" s="18">
        <f>(0.0/B22*100)</f>
        <v/>
      </c>
      <c r="D22" s="19" t="n">
        <v>6598</v>
      </c>
      <c r="E22" s="18" t="n">
        <v>373.93605498</v>
      </c>
      <c r="F22" s="20" t="n">
        <v>20.70720453</v>
      </c>
      <c r="G22" s="18" t="n">
        <v>389.58113991</v>
      </c>
      <c r="H22" s="20" t="n">
        <v>14.8865142</v>
      </c>
      <c r="I22" s="18" t="n">
        <v>384.20297669</v>
      </c>
      <c r="J22" s="20" t="n">
        <v>8.02824582</v>
      </c>
      <c r="K22" s="18" t="n">
        <v>430.70578428</v>
      </c>
      <c r="L22" s="20" t="n">
        <v>5.29407083</v>
      </c>
      <c r="M22" s="18" t="n">
        <v>437.1656361</v>
      </c>
      <c r="N22" s="20" t="n">
        <v>3.52514175</v>
      </c>
      <c r="O22" s="18" t="n">
        <v>451.19867069</v>
      </c>
      <c r="P22" s="20" t="n">
        <v>4.62345578</v>
      </c>
      <c r="Q22" s="18" t="n">
        <v>497.64387619</v>
      </c>
      <c r="R22" s="20" t="n">
        <v>3.82880208</v>
      </c>
      <c r="S22" s="18" t="s">
        <v>481</v>
      </c>
      <c r="T22" s="20" t="s">
        <v>481</v>
      </c>
      <c r="U22" s="18" t="s">
        <v>481</v>
      </c>
      <c r="V22" s="20" t="s">
        <v>481</v>
      </c>
      <c r="W22" s="18" t="s">
        <v>481</v>
      </c>
      <c r="X22" s="20" t="s">
        <v>481</v>
      </c>
      <c r="Y22" s="18" t="s">
        <v>481</v>
      </c>
      <c r="Z22" s="20" t="s">
        <v>481</v>
      </c>
      <c r="AA22" s="18" t="n">
        <v>410.26969805</v>
      </c>
      <c r="AB22" s="20" t="n">
        <v>10.27679135</v>
      </c>
    </row>
    <row r="23" spans="1:28">
      <c r="A23" s="15" t="s">
        <v>498</v>
      </c>
      <c r="B23" s="17" t="n">
        <v>11583</v>
      </c>
      <c r="C23" s="18">
        <f>(0.0/B23*100)</f>
        <v/>
      </c>
      <c r="D23" s="19" t="n">
        <v>11583</v>
      </c>
      <c r="E23" s="18" t="n">
        <v>438.75430939</v>
      </c>
      <c r="F23" s="20" t="n">
        <v>25.88860621</v>
      </c>
      <c r="G23" s="18" t="n">
        <v>391.39683011</v>
      </c>
      <c r="H23" s="20" t="n">
        <v>13.1680273</v>
      </c>
      <c r="I23" s="18" t="n">
        <v>446.71625661</v>
      </c>
      <c r="J23" s="20" t="n">
        <v>3.74321982</v>
      </c>
      <c r="K23" s="18" t="n">
        <v>489.3357899</v>
      </c>
      <c r="L23" s="20" t="n">
        <v>5.19608969</v>
      </c>
      <c r="M23" s="18" t="n">
        <v>490.74511423</v>
      </c>
      <c r="N23" s="20" t="n">
        <v>3.21232138</v>
      </c>
      <c r="O23" s="18" t="n">
        <v>448.4692843</v>
      </c>
      <c r="P23" s="20" t="n">
        <v>5.30129653</v>
      </c>
      <c r="Q23" s="18" t="n">
        <v>497.46958946</v>
      </c>
      <c r="R23" s="20" t="n">
        <v>3.4771851</v>
      </c>
      <c r="S23" s="18" t="s">
        <v>481</v>
      </c>
      <c r="T23" s="20" t="s">
        <v>481</v>
      </c>
      <c r="U23" s="18" t="s">
        <v>481</v>
      </c>
      <c r="V23" s="20" t="s">
        <v>481</v>
      </c>
      <c r="W23" s="18" t="s">
        <v>481</v>
      </c>
      <c r="X23" s="20" t="s">
        <v>481</v>
      </c>
      <c r="Y23" s="18" t="s">
        <v>481</v>
      </c>
      <c r="Z23" s="20" t="s">
        <v>481</v>
      </c>
      <c r="AA23" s="18" t="n">
        <v>435.83094009</v>
      </c>
      <c r="AB23" s="20" t="n">
        <v>11.35281381</v>
      </c>
    </row>
    <row r="24" spans="1:28">
      <c r="A24" s="15" t="s">
        <v>499</v>
      </c>
      <c r="B24" s="17" t="n">
        <v>6647</v>
      </c>
      <c r="C24" s="18">
        <f>(0.0/B24*100)</f>
        <v/>
      </c>
      <c r="D24" s="19" t="n">
        <v>6647</v>
      </c>
      <c r="E24" s="18" t="s">
        <v>481</v>
      </c>
      <c r="F24" s="20" t="s">
        <v>481</v>
      </c>
      <c r="G24" s="18" t="s">
        <v>481</v>
      </c>
      <c r="H24" s="20" t="s">
        <v>481</v>
      </c>
      <c r="I24" s="18" t="n">
        <v>474.10005875</v>
      </c>
      <c r="J24" s="20" t="n">
        <v>11.29764156</v>
      </c>
      <c r="K24" s="18" t="n">
        <v>517.54617302</v>
      </c>
      <c r="L24" s="20" t="n">
        <v>6.30463781</v>
      </c>
      <c r="M24" s="18" t="n">
        <v>507.55194399</v>
      </c>
      <c r="N24" s="20" t="n">
        <v>3.35954518</v>
      </c>
      <c r="O24" s="18" t="n">
        <v>544.1760614</v>
      </c>
      <c r="P24" s="20" t="n">
        <v>3.1648303</v>
      </c>
      <c r="Q24" s="18" t="n">
        <v>562.84536924</v>
      </c>
      <c r="R24" s="20" t="n">
        <v>3.40507934</v>
      </c>
      <c r="S24" s="18" t="s">
        <v>481</v>
      </c>
      <c r="T24" s="20" t="s">
        <v>481</v>
      </c>
      <c r="U24" s="18" t="s">
        <v>481</v>
      </c>
      <c r="V24" s="20" t="s">
        <v>481</v>
      </c>
      <c r="W24" s="18" t="s">
        <v>481</v>
      </c>
      <c r="X24" s="20" t="s">
        <v>481</v>
      </c>
      <c r="Y24" s="18" t="s">
        <v>481</v>
      </c>
      <c r="Z24" s="20" t="s">
        <v>481</v>
      </c>
      <c r="AA24" s="18" t="n">
        <v>492.24809325</v>
      </c>
      <c r="AB24" s="20" t="n">
        <v>10.07048684</v>
      </c>
    </row>
    <row r="25" spans="1:28">
      <c r="A25" s="15" t="s">
        <v>500</v>
      </c>
      <c r="B25" s="17" t="n">
        <v>5581</v>
      </c>
      <c r="C25" s="18">
        <f>(0.0/B25*100)</f>
        <v/>
      </c>
      <c r="D25" s="19" t="n">
        <v>5581</v>
      </c>
      <c r="E25" s="18" t="n">
        <v>342.8419</v>
      </c>
      <c r="F25" s="20" t="n">
        <v>40.15108754</v>
      </c>
      <c r="G25" s="18" t="n">
        <v>450.12486593</v>
      </c>
      <c r="H25" s="20" t="n">
        <v>20.86671058</v>
      </c>
      <c r="I25" s="18" t="n">
        <v>438.26141649</v>
      </c>
      <c r="J25" s="20" t="n">
        <v>9.8105753</v>
      </c>
      <c r="K25" s="18" t="n">
        <v>496.43812192</v>
      </c>
      <c r="L25" s="20" t="n">
        <v>6.38108445</v>
      </c>
      <c r="M25" s="18" t="n">
        <v>498.46631536</v>
      </c>
      <c r="N25" s="20" t="n">
        <v>3.47922897</v>
      </c>
      <c r="O25" s="18" t="n">
        <v>526.06848657</v>
      </c>
      <c r="P25" s="20" t="n">
        <v>3.45656983</v>
      </c>
      <c r="Q25" s="18" t="n">
        <v>554.71533362</v>
      </c>
      <c r="R25" s="20" t="n">
        <v>6.14814419</v>
      </c>
      <c r="S25" s="18" t="s">
        <v>481</v>
      </c>
      <c r="T25" s="20" t="s">
        <v>481</v>
      </c>
      <c r="U25" s="18" t="s">
        <v>481</v>
      </c>
      <c r="V25" s="20" t="s">
        <v>481</v>
      </c>
      <c r="W25" s="18" t="s">
        <v>481</v>
      </c>
      <c r="X25" s="20" t="s">
        <v>481</v>
      </c>
      <c r="Y25" s="18" t="s">
        <v>481</v>
      </c>
      <c r="Z25" s="20" t="s">
        <v>481</v>
      </c>
      <c r="AA25" s="18" t="n">
        <v>471.27897099</v>
      </c>
      <c r="AB25" s="20" t="n">
        <v>14.17377568</v>
      </c>
    </row>
    <row r="26" spans="1:28">
      <c r="A26" s="15" t="s">
        <v>501</v>
      </c>
      <c r="B26" s="17" t="n">
        <v>4869</v>
      </c>
      <c r="C26" s="18">
        <f>(0.0/B26*100)</f>
        <v/>
      </c>
      <c r="D26" s="19" t="n">
        <v>4869</v>
      </c>
      <c r="E26" s="18" t="n">
        <v>443.54393463</v>
      </c>
      <c r="F26" s="20" t="n">
        <v>21.01293504</v>
      </c>
      <c r="G26" s="18" t="n">
        <v>430.49464618</v>
      </c>
      <c r="H26" s="20" t="n">
        <v>43.15446386</v>
      </c>
      <c r="I26" s="18" t="n">
        <v>447.74931991</v>
      </c>
      <c r="J26" s="20" t="n">
        <v>11.45834645</v>
      </c>
      <c r="K26" s="18" t="n">
        <v>476.14525959</v>
      </c>
      <c r="L26" s="20" t="n">
        <v>9.5941171</v>
      </c>
      <c r="M26" s="18" t="n">
        <v>474.26768641</v>
      </c>
      <c r="N26" s="20" t="n">
        <v>2.13602045</v>
      </c>
      <c r="O26" s="18" t="n">
        <v>494.96193824</v>
      </c>
      <c r="P26" s="20" t="n">
        <v>2.9371266</v>
      </c>
      <c r="Q26" s="18" t="n">
        <v>505.16165351</v>
      </c>
      <c r="R26" s="20" t="n">
        <v>2.20953682</v>
      </c>
      <c r="S26" s="18" t="s">
        <v>481</v>
      </c>
      <c r="T26" s="20" t="s">
        <v>481</v>
      </c>
      <c r="U26" s="18" t="s">
        <v>481</v>
      </c>
      <c r="V26" s="20" t="s">
        <v>481</v>
      </c>
      <c r="W26" s="18" t="s">
        <v>481</v>
      </c>
      <c r="X26" s="20" t="s">
        <v>481</v>
      </c>
      <c r="Y26" s="18" t="s">
        <v>481</v>
      </c>
      <c r="Z26" s="20" t="s">
        <v>481</v>
      </c>
      <c r="AA26" s="18" t="n">
        <v>442.53590217</v>
      </c>
      <c r="AB26" s="20" t="n">
        <v>11.02657262</v>
      </c>
    </row>
    <row r="27" spans="1:28">
      <c r="A27" s="15" t="s">
        <v>502</v>
      </c>
      <c r="B27" s="17" t="n">
        <v>5299</v>
      </c>
      <c r="C27" s="18">
        <f>(0.0/B27*100)</f>
        <v/>
      </c>
      <c r="D27" s="19" t="n">
        <v>5299</v>
      </c>
      <c r="E27" s="18" t="n">
        <v>419.77256075</v>
      </c>
      <c r="F27" s="20" t="n">
        <v>7.62774943</v>
      </c>
      <c r="G27" s="18" t="n">
        <v>424.89581657</v>
      </c>
      <c r="H27" s="20" t="n">
        <v>5.69361562</v>
      </c>
      <c r="I27" s="18" t="n">
        <v>429.73530105</v>
      </c>
      <c r="J27" s="20" t="n">
        <v>4.22897936</v>
      </c>
      <c r="K27" s="18" t="n">
        <v>466.72958025</v>
      </c>
      <c r="L27" s="20" t="n">
        <v>6.01538745</v>
      </c>
      <c r="M27" s="18" t="n">
        <v>475.68701536</v>
      </c>
      <c r="N27" s="20" t="n">
        <v>3.54622637</v>
      </c>
      <c r="O27" s="18" t="n">
        <v>486.40882081</v>
      </c>
      <c r="P27" s="20" t="n">
        <v>3.51783991</v>
      </c>
      <c r="Q27" s="18" t="n">
        <v>516.91790234</v>
      </c>
      <c r="R27" s="20" t="n">
        <v>2.13707224</v>
      </c>
      <c r="S27" s="18" t="s">
        <v>481</v>
      </c>
      <c r="T27" s="20" t="s">
        <v>481</v>
      </c>
      <c r="U27" s="18" t="s">
        <v>481</v>
      </c>
      <c r="V27" s="20" t="s">
        <v>481</v>
      </c>
      <c r="W27" s="18" t="s">
        <v>481</v>
      </c>
      <c r="X27" s="20" t="s">
        <v>481</v>
      </c>
      <c r="Y27" s="18" t="s">
        <v>481</v>
      </c>
      <c r="Z27" s="20" t="s">
        <v>481</v>
      </c>
      <c r="AA27" s="18" t="n">
        <v>444.62420056</v>
      </c>
      <c r="AB27" s="20" t="n">
        <v>6.51013597</v>
      </c>
    </row>
    <row r="28" spans="1:28">
      <c r="A28" s="15" t="s">
        <v>503</v>
      </c>
      <c r="B28" s="17" t="n">
        <v>7568</v>
      </c>
      <c r="C28" s="18">
        <f>(0.0/B28*100)</f>
        <v/>
      </c>
      <c r="D28" s="19" t="n">
        <v>7568</v>
      </c>
      <c r="E28" s="18" t="n">
        <v>383.25455449</v>
      </c>
      <c r="F28" s="20" t="n">
        <v>6.54021139</v>
      </c>
      <c r="G28" s="18" t="n">
        <v>384.1739657</v>
      </c>
      <c r="H28" s="20" t="n">
        <v>3.39499854</v>
      </c>
      <c r="I28" s="18" t="n">
        <v>406.29134489</v>
      </c>
      <c r="J28" s="20" t="n">
        <v>2.35106237</v>
      </c>
      <c r="K28" s="18" t="n">
        <v>429.83782451</v>
      </c>
      <c r="L28" s="20" t="n">
        <v>7.07793256</v>
      </c>
      <c r="M28" s="18" t="n">
        <v>428.1687976</v>
      </c>
      <c r="N28" s="20" t="n">
        <v>3.39890237</v>
      </c>
      <c r="O28" s="18" t="n">
        <v>427.89865609</v>
      </c>
      <c r="P28" s="20" t="n">
        <v>3.0129213</v>
      </c>
      <c r="Q28" s="18" t="n">
        <v>437.09308865</v>
      </c>
      <c r="R28" s="20" t="n">
        <v>3.48281029</v>
      </c>
      <c r="S28" s="18" t="s">
        <v>481</v>
      </c>
      <c r="T28" s="20" t="s">
        <v>481</v>
      </c>
      <c r="U28" s="18" t="s">
        <v>481</v>
      </c>
      <c r="V28" s="20" t="s">
        <v>481</v>
      </c>
      <c r="W28" s="18" t="s">
        <v>481</v>
      </c>
      <c r="X28" s="20" t="s">
        <v>481</v>
      </c>
      <c r="Y28" s="18" t="s">
        <v>481</v>
      </c>
      <c r="Z28" s="20" t="s">
        <v>481</v>
      </c>
      <c r="AA28" s="18" t="n">
        <v>393.17390292</v>
      </c>
      <c r="AB28" s="20" t="n">
        <v>10.59043756</v>
      </c>
    </row>
    <row r="29" spans="1:28">
      <c r="A29" s="15" t="s">
        <v>504</v>
      </c>
      <c r="B29" s="17" t="n">
        <v>5385</v>
      </c>
      <c r="C29" s="18">
        <f>(0.0/B29*100)</f>
        <v/>
      </c>
      <c r="D29" s="19" t="n">
        <v>5385</v>
      </c>
      <c r="E29" s="18" t="n">
        <v>426.87467122</v>
      </c>
      <c r="F29" s="20" t="n">
        <v>15.11038569</v>
      </c>
      <c r="G29" s="18" t="n">
        <v>443.22087142</v>
      </c>
      <c r="H29" s="20" t="n">
        <v>17.21287075</v>
      </c>
      <c r="I29" s="18" t="n">
        <v>452.87056907</v>
      </c>
      <c r="J29" s="20" t="n">
        <v>8.0694002</v>
      </c>
      <c r="K29" s="18" t="s">
        <v>481</v>
      </c>
      <c r="L29" s="20" t="s">
        <v>481</v>
      </c>
      <c r="M29" s="18" t="n">
        <v>492.41622219</v>
      </c>
      <c r="N29" s="20" t="n">
        <v>3.22690297</v>
      </c>
      <c r="O29" s="18" t="n">
        <v>514.95029742</v>
      </c>
      <c r="P29" s="20" t="n">
        <v>2.87949142</v>
      </c>
      <c r="Q29" s="18" t="n">
        <v>537.58350388</v>
      </c>
      <c r="R29" s="20" t="n">
        <v>4.33119174</v>
      </c>
      <c r="S29" s="18" t="s">
        <v>481</v>
      </c>
      <c r="T29" s="20" t="s">
        <v>481</v>
      </c>
      <c r="U29" s="18" t="s">
        <v>481</v>
      </c>
      <c r="V29" s="20" t="s">
        <v>481</v>
      </c>
      <c r="W29" s="18" t="s">
        <v>481</v>
      </c>
      <c r="X29" s="20" t="s">
        <v>481</v>
      </c>
      <c r="Y29" s="18" t="s">
        <v>481</v>
      </c>
      <c r="Z29" s="20" t="s">
        <v>481</v>
      </c>
      <c r="AA29" s="18" t="n">
        <v>454.1384569</v>
      </c>
      <c r="AB29" s="20" t="n">
        <v>11.99910187</v>
      </c>
    </row>
    <row r="30" spans="1:28">
      <c r="A30" s="15" t="s">
        <v>505</v>
      </c>
      <c r="B30" s="17" t="n">
        <v>4520</v>
      </c>
      <c r="C30" s="18">
        <f>(0.0/B30*100)</f>
        <v/>
      </c>
      <c r="D30" s="19" t="n">
        <v>4520</v>
      </c>
      <c r="E30" s="18" t="n">
        <v>433.42101589</v>
      </c>
      <c r="F30" s="20" t="n">
        <v>20.6445552</v>
      </c>
      <c r="G30" s="18" t="n">
        <v>427.55482432</v>
      </c>
      <c r="H30" s="20" t="n">
        <v>25.03604809</v>
      </c>
      <c r="I30" s="18" t="n">
        <v>460.43025754</v>
      </c>
      <c r="J30" s="20" t="n">
        <v>7.11637159</v>
      </c>
      <c r="K30" s="18" t="n">
        <v>491.35068729</v>
      </c>
      <c r="L30" s="20" t="n">
        <v>5.29786772</v>
      </c>
      <c r="M30" s="18" t="n">
        <v>509.89712873</v>
      </c>
      <c r="N30" s="20" t="n">
        <v>3.72474294</v>
      </c>
      <c r="O30" s="18" t="n">
        <v>519.2860045800001</v>
      </c>
      <c r="P30" s="20" t="n">
        <v>4.32655379</v>
      </c>
      <c r="Q30" s="18" t="n">
        <v>540.09747909</v>
      </c>
      <c r="R30" s="20" t="n">
        <v>3.3756559</v>
      </c>
      <c r="S30" s="18" t="s">
        <v>481</v>
      </c>
      <c r="T30" s="20" t="s">
        <v>481</v>
      </c>
      <c r="U30" s="18" t="s">
        <v>481</v>
      </c>
      <c r="V30" s="20" t="s">
        <v>481</v>
      </c>
      <c r="W30" s="18" t="s">
        <v>481</v>
      </c>
      <c r="X30" s="20" t="s">
        <v>481</v>
      </c>
      <c r="Y30" s="18" t="s">
        <v>481</v>
      </c>
      <c r="Z30" s="20" t="s">
        <v>481</v>
      </c>
      <c r="AA30" s="18" t="n">
        <v>460.1329729</v>
      </c>
      <c r="AB30" s="20" t="n">
        <v>5.49071302</v>
      </c>
    </row>
    <row r="31" spans="1:28">
      <c r="A31" s="15" t="s">
        <v>506</v>
      </c>
      <c r="B31" s="17" t="n">
        <v>5456</v>
      </c>
      <c r="C31" s="18">
        <f>(0.0/B31*100)</f>
        <v/>
      </c>
      <c r="D31" s="19" t="n">
        <v>5456</v>
      </c>
      <c r="E31" s="18" t="n">
        <v>386.0245407</v>
      </c>
      <c r="F31" s="20" t="n">
        <v>19.57358886</v>
      </c>
      <c r="G31" s="18" t="n">
        <v>420.18739987</v>
      </c>
      <c r="H31" s="20" t="n">
        <v>20.68060831</v>
      </c>
      <c r="I31" s="18" t="n">
        <v>432.74860945</v>
      </c>
      <c r="J31" s="20" t="n">
        <v>10.36432804</v>
      </c>
      <c r="K31" s="18" t="n">
        <v>480.31707183</v>
      </c>
      <c r="L31" s="20" t="n">
        <v>7.99455006</v>
      </c>
      <c r="M31" s="18" t="n">
        <v>479.2806406</v>
      </c>
      <c r="N31" s="20" t="n">
        <v>3.23702996</v>
      </c>
      <c r="O31" s="18" t="n">
        <v>513.07866162</v>
      </c>
      <c r="P31" s="20" t="n">
        <v>2.70012975</v>
      </c>
      <c r="Q31" s="18" t="n">
        <v>506.56795266</v>
      </c>
      <c r="R31" s="20" t="n">
        <v>3.23733505</v>
      </c>
      <c r="S31" s="18" t="s">
        <v>481</v>
      </c>
      <c r="T31" s="20" t="s">
        <v>481</v>
      </c>
      <c r="U31" s="18" t="s">
        <v>481</v>
      </c>
      <c r="V31" s="20" t="s">
        <v>481</v>
      </c>
      <c r="W31" s="18" t="s">
        <v>481</v>
      </c>
      <c r="X31" s="20" t="s">
        <v>481</v>
      </c>
      <c r="Y31" s="18" t="s">
        <v>481</v>
      </c>
      <c r="Z31" s="20" t="s">
        <v>481</v>
      </c>
      <c r="AA31" s="18" t="n">
        <v>452.67000642</v>
      </c>
      <c r="AB31" s="20" t="n">
        <v>8.683346139999999</v>
      </c>
    </row>
    <row r="32" spans="1:28">
      <c r="A32" s="15" t="s">
        <v>507</v>
      </c>
      <c r="B32" s="17" t="n">
        <v>4478</v>
      </c>
      <c r="C32" s="18">
        <f>(0.0/B32*100)</f>
        <v/>
      </c>
      <c r="D32" s="19" t="n">
        <v>4478</v>
      </c>
      <c r="E32" s="18" t="s">
        <v>481</v>
      </c>
      <c r="F32" s="20" t="s">
        <v>481</v>
      </c>
      <c r="G32" s="18" t="s">
        <v>481</v>
      </c>
      <c r="H32" s="20" t="s">
        <v>481</v>
      </c>
      <c r="I32" s="18" t="n">
        <v>461.28325109</v>
      </c>
      <c r="J32" s="20" t="n">
        <v>6.445072</v>
      </c>
      <c r="K32" s="18" t="n">
        <v>467.76110832</v>
      </c>
      <c r="L32" s="20" t="n">
        <v>4.06117119</v>
      </c>
      <c r="M32" s="18" t="n">
        <v>499.26273558</v>
      </c>
      <c r="N32" s="20" t="n">
        <v>2.51155593</v>
      </c>
      <c r="O32" s="18" t="s">
        <v>481</v>
      </c>
      <c r="P32" s="20" t="s">
        <v>481</v>
      </c>
      <c r="Q32" s="18" t="n">
        <v>548.08880472</v>
      </c>
      <c r="R32" s="20" t="n">
        <v>3.95656386</v>
      </c>
      <c r="S32" s="18" t="s">
        <v>481</v>
      </c>
      <c r="T32" s="20" t="s">
        <v>481</v>
      </c>
      <c r="U32" s="18" t="s">
        <v>481</v>
      </c>
      <c r="V32" s="20" t="s">
        <v>481</v>
      </c>
      <c r="W32" s="18" t="s">
        <v>481</v>
      </c>
      <c r="X32" s="20" t="s">
        <v>481</v>
      </c>
      <c r="Y32" s="18" t="s">
        <v>481</v>
      </c>
      <c r="Z32" s="20" t="s">
        <v>481</v>
      </c>
      <c r="AA32" s="18" t="n">
        <v>454.44786515</v>
      </c>
      <c r="AB32" s="20" t="n">
        <v>16.51788831</v>
      </c>
    </row>
    <row r="33" spans="1:28">
      <c r="A33" s="15" t="s">
        <v>508</v>
      </c>
      <c r="B33" s="17" t="n">
        <v>7325</v>
      </c>
      <c r="C33" s="18">
        <f>(0.0/B33*100)</f>
        <v/>
      </c>
      <c r="D33" s="19" t="n">
        <v>7325</v>
      </c>
      <c r="E33" s="18" t="n">
        <v>460.67173216</v>
      </c>
      <c r="F33" s="20" t="n">
        <v>6.26540004</v>
      </c>
      <c r="G33" s="18" t="n">
        <v>465.18212418</v>
      </c>
      <c r="H33" s="20" t="n">
        <v>3.84931923</v>
      </c>
      <c r="I33" s="18" t="n">
        <v>473.27753742</v>
      </c>
      <c r="J33" s="20" t="n">
        <v>3.0605877</v>
      </c>
      <c r="K33" s="18" t="n">
        <v>490.75047047</v>
      </c>
      <c r="L33" s="20" t="n">
        <v>5.12314457</v>
      </c>
      <c r="M33" s="18" t="n">
        <v>517.3923761999999</v>
      </c>
      <c r="N33" s="20" t="n">
        <v>2.93450806</v>
      </c>
      <c r="O33" s="18" t="n">
        <v>531.77296735</v>
      </c>
      <c r="P33" s="20" t="n">
        <v>5.32310838</v>
      </c>
      <c r="Q33" s="18" t="n">
        <v>532.85836678</v>
      </c>
      <c r="R33" s="20" t="n">
        <v>4.14015378</v>
      </c>
      <c r="S33" s="18" t="s">
        <v>481</v>
      </c>
      <c r="T33" s="20" t="s">
        <v>481</v>
      </c>
      <c r="U33" s="18" t="s">
        <v>481</v>
      </c>
      <c r="V33" s="20" t="s">
        <v>481</v>
      </c>
      <c r="W33" s="18" t="s">
        <v>481</v>
      </c>
      <c r="X33" s="20" t="s">
        <v>481</v>
      </c>
      <c r="Y33" s="18" t="s">
        <v>481</v>
      </c>
      <c r="Z33" s="20" t="s">
        <v>481</v>
      </c>
      <c r="AA33" s="18" t="n">
        <v>472.46554023</v>
      </c>
      <c r="AB33" s="20" t="n">
        <v>8.87920263</v>
      </c>
    </row>
    <row r="34" spans="1:28">
      <c r="A34" s="15" t="s">
        <v>509</v>
      </c>
      <c r="B34" s="17" t="n">
        <v>6350</v>
      </c>
      <c r="C34" s="18">
        <f>(0.0/B34*100)</f>
        <v/>
      </c>
      <c r="D34" s="19" t="n">
        <v>6350</v>
      </c>
      <c r="E34" s="18" t="n">
        <v>281.76401697</v>
      </c>
      <c r="F34" s="20" t="n">
        <v>27.00623251</v>
      </c>
      <c r="G34" s="18" t="n">
        <v>328.06669066</v>
      </c>
      <c r="H34" s="20" t="n">
        <v>15.99384193</v>
      </c>
      <c r="I34" s="18" t="n">
        <v>350.27567845</v>
      </c>
      <c r="J34" s="20" t="n">
        <v>12.05450287</v>
      </c>
      <c r="K34" s="18" t="n">
        <v>422.7290044</v>
      </c>
      <c r="L34" s="20" t="n">
        <v>5.49201767</v>
      </c>
      <c r="M34" s="18" t="n">
        <v>460.84902555</v>
      </c>
      <c r="N34" s="20" t="n">
        <v>2.74435104</v>
      </c>
      <c r="O34" s="18" t="n">
        <v>455.16455226</v>
      </c>
      <c r="P34" s="20" t="n">
        <v>5.91673222</v>
      </c>
      <c r="Q34" s="18" t="n">
        <v>491.58978852</v>
      </c>
      <c r="R34" s="20" t="n">
        <v>4.30211147</v>
      </c>
      <c r="S34" s="18" t="s">
        <v>481</v>
      </c>
      <c r="T34" s="20" t="s">
        <v>481</v>
      </c>
      <c r="U34" s="18" t="s">
        <v>481</v>
      </c>
      <c r="V34" s="20" t="s">
        <v>481</v>
      </c>
      <c r="W34" s="18" t="s">
        <v>481</v>
      </c>
      <c r="X34" s="20" t="s">
        <v>481</v>
      </c>
      <c r="Y34" s="18" t="s">
        <v>481</v>
      </c>
      <c r="Z34" s="20" t="s">
        <v>481</v>
      </c>
      <c r="AA34" s="18" t="n">
        <v>392.38507188</v>
      </c>
      <c r="AB34" s="20" t="n">
        <v>13.16656607</v>
      </c>
    </row>
    <row r="35" spans="1:28">
      <c r="A35" s="15" t="s">
        <v>510</v>
      </c>
      <c r="B35" s="17" t="n">
        <v>6406</v>
      </c>
      <c r="C35" s="18">
        <f>(0.0/B35*100)</f>
        <v/>
      </c>
      <c r="D35" s="19" t="n">
        <v>6406</v>
      </c>
      <c r="E35" s="18" t="n">
        <v>395.87859093</v>
      </c>
      <c r="F35" s="20" t="n">
        <v>18.98509753</v>
      </c>
      <c r="G35" s="18" t="n">
        <v>497.23656316</v>
      </c>
      <c r="H35" s="20" t="n">
        <v>50.2336394</v>
      </c>
      <c r="I35" s="18" t="n">
        <v>427.41804148</v>
      </c>
      <c r="J35" s="20" t="n">
        <v>8.5555351</v>
      </c>
      <c r="K35" s="18" t="n">
        <v>492.71149987</v>
      </c>
      <c r="L35" s="20" t="n">
        <v>2.60137734</v>
      </c>
      <c r="M35" s="18" t="n">
        <v>489.46525732</v>
      </c>
      <c r="N35" s="20" t="n">
        <v>3.40814224</v>
      </c>
      <c r="O35" s="18" t="n">
        <v>527.55737317</v>
      </c>
      <c r="P35" s="20" t="n">
        <v>3.41338978</v>
      </c>
      <c r="Q35" s="18" t="n">
        <v>536.64690303</v>
      </c>
      <c r="R35" s="20" t="n">
        <v>2.422158</v>
      </c>
      <c r="S35" s="18" t="s">
        <v>481</v>
      </c>
      <c r="T35" s="20" t="s">
        <v>481</v>
      </c>
      <c r="U35" s="18" t="s">
        <v>481</v>
      </c>
      <c r="V35" s="20" t="s">
        <v>481</v>
      </c>
      <c r="W35" s="18" t="s">
        <v>481</v>
      </c>
      <c r="X35" s="20" t="s">
        <v>481</v>
      </c>
      <c r="Y35" s="18" t="s">
        <v>481</v>
      </c>
      <c r="Z35" s="20" t="s">
        <v>481</v>
      </c>
      <c r="AA35" s="18" t="n">
        <v>456.3228536</v>
      </c>
      <c r="AB35" s="20" t="n">
        <v>13.47129076</v>
      </c>
    </row>
    <row r="36" spans="1:28">
      <c r="A36" s="15" t="s">
        <v>511</v>
      </c>
      <c r="B36" s="17" t="n">
        <v>6736</v>
      </c>
      <c r="C36" s="18">
        <f>(0.0/B36*100)</f>
        <v/>
      </c>
      <c r="D36" s="19" t="n">
        <v>6736</v>
      </c>
      <c r="E36" s="18" t="n">
        <v>392.6758927</v>
      </c>
      <c r="F36" s="20" t="n">
        <v>11.06566518</v>
      </c>
      <c r="G36" s="18" t="n">
        <v>451.30069843</v>
      </c>
      <c r="H36" s="20" t="n">
        <v>4.85936104</v>
      </c>
      <c r="I36" s="18" t="n">
        <v>467.98134006</v>
      </c>
      <c r="J36" s="20" t="n">
        <v>3.86454296</v>
      </c>
      <c r="K36" s="18" t="n">
        <v>490.28761446</v>
      </c>
      <c r="L36" s="20" t="n">
        <v>4.65397345</v>
      </c>
      <c r="M36" s="18" t="n">
        <v>491.58386782</v>
      </c>
      <c r="N36" s="20" t="n">
        <v>3.48574563</v>
      </c>
      <c r="O36" s="18" t="n">
        <v>489.39796227</v>
      </c>
      <c r="P36" s="20" t="n">
        <v>2.87387507</v>
      </c>
      <c r="Q36" s="18" t="n">
        <v>518.3315066599999</v>
      </c>
      <c r="R36" s="20" t="n">
        <v>2.88094079</v>
      </c>
      <c r="S36" s="18" t="s">
        <v>481</v>
      </c>
      <c r="T36" s="20" t="s">
        <v>481</v>
      </c>
      <c r="U36" s="18" t="s">
        <v>481</v>
      </c>
      <c r="V36" s="20" t="s">
        <v>481</v>
      </c>
      <c r="W36" s="18" t="s">
        <v>481</v>
      </c>
      <c r="X36" s="20" t="s">
        <v>481</v>
      </c>
      <c r="Y36" s="18" t="s">
        <v>481</v>
      </c>
      <c r="Z36" s="20" t="s">
        <v>481</v>
      </c>
      <c r="AA36" s="18" t="n">
        <v>441.42253268</v>
      </c>
      <c r="AB36" s="20" t="n">
        <v>8.493142069999999</v>
      </c>
    </row>
    <row r="37" spans="1:28">
      <c r="A37" s="15" t="s">
        <v>512</v>
      </c>
      <c r="B37" s="17" t="n">
        <v>5458</v>
      </c>
      <c r="C37" s="18">
        <f>(0.0/B37*100)</f>
        <v/>
      </c>
      <c r="D37" s="19" t="n">
        <v>5458</v>
      </c>
      <c r="E37" s="18" t="n">
        <v>370.91602678</v>
      </c>
      <c r="F37" s="20" t="n">
        <v>14.68127363</v>
      </c>
      <c r="G37" s="18" t="n">
        <v>376.65168299</v>
      </c>
      <c r="H37" s="20" t="n">
        <v>18.54233222</v>
      </c>
      <c r="I37" s="18" t="n">
        <v>421.94368466</v>
      </c>
      <c r="J37" s="20" t="n">
        <v>7.41222759</v>
      </c>
      <c r="K37" s="18" t="n">
        <v>474.64657188</v>
      </c>
      <c r="L37" s="20" t="n">
        <v>5.57558069</v>
      </c>
      <c r="M37" s="18" t="n">
        <v>483.06808648</v>
      </c>
      <c r="N37" s="20" t="n">
        <v>3.82939842</v>
      </c>
      <c r="O37" s="18" t="n">
        <v>497.50213553</v>
      </c>
      <c r="P37" s="20" t="n">
        <v>3.58009214</v>
      </c>
      <c r="Q37" s="18" t="n">
        <v>510.99456437</v>
      </c>
      <c r="R37" s="20" t="n">
        <v>4.46255428</v>
      </c>
      <c r="S37" s="18" t="s">
        <v>481</v>
      </c>
      <c r="T37" s="20" t="s">
        <v>481</v>
      </c>
      <c r="U37" s="18" t="s">
        <v>481</v>
      </c>
      <c r="V37" s="20" t="s">
        <v>481</v>
      </c>
      <c r="W37" s="18" t="s">
        <v>481</v>
      </c>
      <c r="X37" s="20" t="s">
        <v>481</v>
      </c>
      <c r="Y37" s="18" t="s">
        <v>481</v>
      </c>
      <c r="Z37" s="20" t="s">
        <v>481</v>
      </c>
      <c r="AA37" s="18" t="n">
        <v>420.15288351</v>
      </c>
      <c r="AB37" s="20" t="n">
        <v>6.90058959</v>
      </c>
    </row>
    <row r="38" spans="1:28">
      <c r="A38" s="15" t="s">
        <v>513</v>
      </c>
      <c r="B38" s="17" t="n">
        <v>5860</v>
      </c>
      <c r="C38" s="18">
        <f>(0.0/B38*100)</f>
        <v/>
      </c>
      <c r="D38" s="19" t="n">
        <v>5860</v>
      </c>
      <c r="E38" s="18" t="n">
        <v>420.71280263</v>
      </c>
      <c r="F38" s="20" t="n">
        <v>16.11894982</v>
      </c>
      <c r="G38" s="18" t="n">
        <v>434.00161475</v>
      </c>
      <c r="H38" s="20" t="n">
        <v>12.76396403</v>
      </c>
      <c r="I38" s="18" t="n">
        <v>438.93154025</v>
      </c>
      <c r="J38" s="20" t="n">
        <v>5.34656912</v>
      </c>
      <c r="K38" s="18" t="n">
        <v>506.63623356</v>
      </c>
      <c r="L38" s="20" t="n">
        <v>4.04200202</v>
      </c>
      <c r="M38" s="18" t="n">
        <v>481.06947253</v>
      </c>
      <c r="N38" s="20" t="n">
        <v>5.46061902</v>
      </c>
      <c r="O38" s="18" t="n">
        <v>509.99445599</v>
      </c>
      <c r="P38" s="20" t="n">
        <v>3.08519354</v>
      </c>
      <c r="Q38" s="18" t="n">
        <v>532.44963367</v>
      </c>
      <c r="R38" s="20" t="n">
        <v>4.30888819</v>
      </c>
      <c r="S38" s="18" t="s">
        <v>481</v>
      </c>
      <c r="T38" s="20" t="s">
        <v>481</v>
      </c>
      <c r="U38" s="18" t="s">
        <v>481</v>
      </c>
      <c r="V38" s="20" t="s">
        <v>481</v>
      </c>
      <c r="W38" s="18" t="s">
        <v>481</v>
      </c>
      <c r="X38" s="20" t="s">
        <v>481</v>
      </c>
      <c r="Y38" s="18" t="s">
        <v>481</v>
      </c>
      <c r="Z38" s="20" t="s">
        <v>481</v>
      </c>
      <c r="AA38" s="18" t="n">
        <v>464.30466868</v>
      </c>
      <c r="AB38" s="20" t="n">
        <v>9.94621661</v>
      </c>
    </row>
    <row r="39" spans="1:28">
      <c r="A39" s="15" t="s">
        <v>514</v>
      </c>
      <c r="B39" s="17" t="n">
        <v>5895</v>
      </c>
      <c r="C39" s="18">
        <f>(0.0/B39*100)</f>
        <v/>
      </c>
      <c r="D39" s="19" t="n">
        <v>5895</v>
      </c>
      <c r="E39" s="18" t="n">
        <v>403.17018332</v>
      </c>
      <c r="F39" s="20" t="n">
        <v>7.69582239</v>
      </c>
      <c r="G39" s="18" t="n">
        <v>413.61245431</v>
      </c>
      <c r="H39" s="20" t="n">
        <v>4.65163923</v>
      </c>
      <c r="I39" s="18" t="n">
        <v>414.42951812</v>
      </c>
      <c r="J39" s="20" t="n">
        <v>4.2899915</v>
      </c>
      <c r="K39" s="18" t="n">
        <v>424.88259722</v>
      </c>
      <c r="L39" s="20" t="n">
        <v>4.66674673</v>
      </c>
      <c r="M39" s="18" t="n">
        <v>452.84359625</v>
      </c>
      <c r="N39" s="20" t="n">
        <v>5.71753436</v>
      </c>
      <c r="O39" s="18" t="n">
        <v>422.41413805</v>
      </c>
      <c r="P39" s="20" t="n">
        <v>4.59655344</v>
      </c>
      <c r="Q39" s="18" t="n">
        <v>452.90659975</v>
      </c>
      <c r="R39" s="20" t="n">
        <v>6.59577469</v>
      </c>
      <c r="S39" s="18" t="s">
        <v>481</v>
      </c>
      <c r="T39" s="20" t="s">
        <v>481</v>
      </c>
      <c r="U39" s="18" t="s">
        <v>481</v>
      </c>
      <c r="V39" s="20" t="s">
        <v>481</v>
      </c>
      <c r="W39" s="18" t="s">
        <v>481</v>
      </c>
      <c r="X39" s="20" t="s">
        <v>481</v>
      </c>
      <c r="Y39" s="18" t="s">
        <v>481</v>
      </c>
      <c r="Z39" s="20" t="s">
        <v>481</v>
      </c>
      <c r="AA39" s="18" t="n">
        <v>377.57766429</v>
      </c>
      <c r="AB39" s="20" t="n">
        <v>13.7916558</v>
      </c>
    </row>
    <row r="40" spans="1:28">
      <c r="A40" s="15" t="s">
        <v>515</v>
      </c>
      <c r="B40" s="17" t="n">
        <v>14157</v>
      </c>
      <c r="C40" s="18">
        <f>(0.0/B40*100)</f>
        <v/>
      </c>
      <c r="D40" s="19" t="n">
        <v>14157</v>
      </c>
      <c r="E40" s="18" t="n">
        <v>451.45295048</v>
      </c>
      <c r="F40" s="20" t="n">
        <v>15.23293033</v>
      </c>
      <c r="G40" s="18" t="n">
        <v>418.75047047</v>
      </c>
      <c r="H40" s="20" t="n">
        <v>15.83689785</v>
      </c>
      <c r="I40" s="18" t="n">
        <v>454.6791451</v>
      </c>
      <c r="J40" s="20" t="n">
        <v>7.84797429</v>
      </c>
      <c r="K40" s="18" t="n">
        <v>500.17386674</v>
      </c>
      <c r="L40" s="20" t="n">
        <v>3.40590174</v>
      </c>
      <c r="M40" s="18" t="n">
        <v>507.08603637</v>
      </c>
      <c r="N40" s="20" t="n">
        <v>3.54505436</v>
      </c>
      <c r="O40" s="18" t="n">
        <v>504.65300952</v>
      </c>
      <c r="P40" s="20" t="n">
        <v>3.15449157</v>
      </c>
      <c r="Q40" s="18" t="n">
        <v>531.70507097</v>
      </c>
      <c r="R40" s="20" t="n">
        <v>3.69914087</v>
      </c>
      <c r="S40" s="18" t="s">
        <v>481</v>
      </c>
      <c r="T40" s="20" t="s">
        <v>481</v>
      </c>
      <c r="U40" s="18" t="s">
        <v>481</v>
      </c>
      <c r="V40" s="20" t="s">
        <v>481</v>
      </c>
      <c r="W40" s="18" t="s">
        <v>481</v>
      </c>
      <c r="X40" s="20" t="s">
        <v>481</v>
      </c>
      <c r="Y40" s="18" t="s">
        <v>481</v>
      </c>
      <c r="Z40" s="20" t="s">
        <v>481</v>
      </c>
      <c r="AA40" s="18" t="n">
        <v>462.25363997</v>
      </c>
      <c r="AB40" s="20" t="n">
        <v>4.74904904</v>
      </c>
    </row>
    <row r="41" spans="1:28">
      <c r="A41" s="15" t="s">
        <v>516</v>
      </c>
      <c r="B41" s="17" t="n">
        <v>5712</v>
      </c>
      <c r="C41" s="18">
        <f>(0.0/B41*100)</f>
        <v/>
      </c>
      <c r="D41" s="19" t="n">
        <v>5712</v>
      </c>
      <c r="E41" s="18" t="n">
        <v>439.35058879</v>
      </c>
      <c r="F41" s="20" t="n">
        <v>11.87060855</v>
      </c>
      <c r="G41" s="18" t="n">
        <v>453.38704229</v>
      </c>
      <c r="H41" s="20" t="n">
        <v>8.379127840000001</v>
      </c>
      <c r="I41" s="18" t="n">
        <v>451.26324882</v>
      </c>
      <c r="J41" s="20" t="n">
        <v>6.3013102</v>
      </c>
      <c r="K41" s="18" t="s">
        <v>481</v>
      </c>
      <c r="L41" s="20" t="s">
        <v>481</v>
      </c>
      <c r="M41" s="18" t="n">
        <v>481.86905065</v>
      </c>
      <c r="N41" s="20" t="n">
        <v>3.50398557</v>
      </c>
      <c r="O41" s="18" t="n">
        <v>491.81187163</v>
      </c>
      <c r="P41" s="20" t="n">
        <v>5.48192354</v>
      </c>
      <c r="Q41" s="18" t="n">
        <v>519.5527599</v>
      </c>
      <c r="R41" s="20" t="n">
        <v>3.21521388</v>
      </c>
      <c r="S41" s="18" t="s">
        <v>481</v>
      </c>
      <c r="T41" s="20" t="s">
        <v>481</v>
      </c>
      <c r="U41" s="18" t="s">
        <v>481</v>
      </c>
      <c r="V41" s="20" t="s">
        <v>481</v>
      </c>
      <c r="W41" s="18" t="s">
        <v>481</v>
      </c>
      <c r="X41" s="20" t="s">
        <v>481</v>
      </c>
      <c r="Y41" s="18" t="s">
        <v>481</v>
      </c>
      <c r="Z41" s="20" t="s">
        <v>481</v>
      </c>
      <c r="AA41" s="18" t="n">
        <v>436.70159882</v>
      </c>
      <c r="AB41" s="20" t="n">
        <v>10.05221499</v>
      </c>
    </row>
    <row r="42" spans="1:2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row>
    <row r="45" spans="1:28">
      <c r="A45" s="15" t="s">
        <v>520</v>
      </c>
      <c r="B45" s="17" t="n">
        <v>5519</v>
      </c>
      <c r="C45" s="18">
        <f>(0.0/B45*100)</f>
        <v/>
      </c>
      <c r="D45" s="19" t="n">
        <v>5519</v>
      </c>
      <c r="E45" s="18" t="n">
        <v>373.23040129</v>
      </c>
      <c r="F45" s="20" t="n">
        <v>4.63393571</v>
      </c>
      <c r="G45" s="18" t="n">
        <v>376.6014087</v>
      </c>
      <c r="H45" s="20" t="n">
        <v>4.47739306</v>
      </c>
      <c r="I45" s="18" t="n">
        <v>366.09593158</v>
      </c>
      <c r="J45" s="20" t="n">
        <v>3.387791</v>
      </c>
      <c r="K45" s="18" t="n">
        <v>372.38706947</v>
      </c>
      <c r="L45" s="20" t="n">
        <v>6.78657503</v>
      </c>
      <c r="M45" s="18" t="n">
        <v>377.18325073</v>
      </c>
      <c r="N45" s="20" t="n">
        <v>2.90845178</v>
      </c>
      <c r="O45" s="18" t="n">
        <v>392.76851712</v>
      </c>
      <c r="P45" s="20" t="n">
        <v>5.61114849</v>
      </c>
      <c r="Q45" s="18" t="n">
        <v>376.40387592</v>
      </c>
      <c r="R45" s="20" t="n">
        <v>5.65367459</v>
      </c>
      <c r="S45" s="18" t="s">
        <v>481</v>
      </c>
      <c r="T45" s="20" t="s">
        <v>481</v>
      </c>
      <c r="U45" s="18" t="s">
        <v>481</v>
      </c>
      <c r="V45" s="20" t="s">
        <v>481</v>
      </c>
      <c r="W45" s="18" t="s">
        <v>481</v>
      </c>
      <c r="X45" s="20" t="s">
        <v>481</v>
      </c>
      <c r="Y45" s="18" t="s">
        <v>481</v>
      </c>
      <c r="Z45" s="20" t="s">
        <v>481</v>
      </c>
      <c r="AA45" s="18" t="n">
        <v>364.62847431</v>
      </c>
      <c r="AB45" s="20" t="n">
        <v>6.66984067</v>
      </c>
    </row>
    <row r="46" spans="1:28">
      <c r="A46" s="15" t="s">
        <v>521</v>
      </c>
      <c r="B46" s="17" t="n">
        <v>23141</v>
      </c>
      <c r="C46" s="18">
        <f>(0.0/B46*100)</f>
        <v/>
      </c>
      <c r="D46" s="19" t="n">
        <v>23141</v>
      </c>
      <c r="E46" s="18" t="n">
        <v>361.89872839</v>
      </c>
      <c r="F46" s="20" t="n">
        <v>4.67987896</v>
      </c>
      <c r="G46" s="18" t="n">
        <v>373.91423162</v>
      </c>
      <c r="H46" s="20" t="n">
        <v>3.30496409</v>
      </c>
      <c r="I46" s="18" t="n">
        <v>377.93089167</v>
      </c>
      <c r="J46" s="20" t="n">
        <v>2.65248282</v>
      </c>
      <c r="K46" s="18" t="n">
        <v>363.83770325</v>
      </c>
      <c r="L46" s="20" t="n">
        <v>6.48543041</v>
      </c>
      <c r="M46" s="18" t="n">
        <v>410.08174582</v>
      </c>
      <c r="N46" s="20" t="n">
        <v>2.16821135</v>
      </c>
      <c r="O46" s="18" t="n">
        <v>402.87350628</v>
      </c>
      <c r="P46" s="20" t="n">
        <v>5.49650378</v>
      </c>
      <c r="Q46" s="18" t="n">
        <v>430.20195086</v>
      </c>
      <c r="R46" s="20" t="n">
        <v>4.43949506</v>
      </c>
      <c r="S46" s="18" t="s">
        <v>481</v>
      </c>
      <c r="T46" s="20" t="s">
        <v>481</v>
      </c>
      <c r="U46" s="18" t="s">
        <v>481</v>
      </c>
      <c r="V46" s="20" t="s">
        <v>481</v>
      </c>
      <c r="W46" s="18" t="s">
        <v>481</v>
      </c>
      <c r="X46" s="20" t="s">
        <v>481</v>
      </c>
      <c r="Y46" s="18" t="s">
        <v>481</v>
      </c>
      <c r="Z46" s="20" t="s">
        <v>481</v>
      </c>
      <c r="AA46" s="18" t="n">
        <v>377.67442465</v>
      </c>
      <c r="AB46" s="20" t="n">
        <v>8.91551209</v>
      </c>
    </row>
    <row r="47" spans="1:28">
      <c r="A47" s="15" t="s">
        <v>522</v>
      </c>
      <c r="B47" s="17" t="n">
        <v>5928</v>
      </c>
      <c r="C47" s="18">
        <f>(0.0/B47*100)</f>
        <v/>
      </c>
      <c r="D47" s="19" t="n">
        <v>5928</v>
      </c>
      <c r="E47" s="18" t="n">
        <v>342.31815667</v>
      </c>
      <c r="F47" s="20" t="n">
        <v>26.6294867</v>
      </c>
      <c r="G47" s="18" t="n">
        <v>330.02977817</v>
      </c>
      <c r="H47" s="20" t="n">
        <v>21.9361738</v>
      </c>
      <c r="I47" s="18" t="n">
        <v>359.55406931</v>
      </c>
      <c r="J47" s="20" t="n">
        <v>8.189964140000001</v>
      </c>
      <c r="K47" s="18" t="n">
        <v>414.88889402</v>
      </c>
      <c r="L47" s="20" t="n">
        <v>6.17262912</v>
      </c>
      <c r="M47" s="18" t="n">
        <v>427.44696032</v>
      </c>
      <c r="N47" s="20" t="n">
        <v>4.73071643</v>
      </c>
      <c r="O47" s="18" t="n">
        <v>450.1360675</v>
      </c>
      <c r="P47" s="20" t="n">
        <v>6.09370956</v>
      </c>
      <c r="Q47" s="18" t="n">
        <v>473.51420636</v>
      </c>
      <c r="R47" s="20" t="n">
        <v>4.58266946</v>
      </c>
      <c r="S47" s="18" t="s">
        <v>481</v>
      </c>
      <c r="T47" s="20" t="s">
        <v>481</v>
      </c>
      <c r="U47" s="18" t="s">
        <v>481</v>
      </c>
      <c r="V47" s="20" t="s">
        <v>481</v>
      </c>
      <c r="W47" s="18" t="s">
        <v>481</v>
      </c>
      <c r="X47" s="20" t="s">
        <v>481</v>
      </c>
      <c r="Y47" s="18" t="s">
        <v>481</v>
      </c>
      <c r="Z47" s="20" t="s">
        <v>481</v>
      </c>
      <c r="AA47" s="18" t="n">
        <v>400.79237686</v>
      </c>
      <c r="AB47" s="20" t="n">
        <v>13.59341834</v>
      </c>
    </row>
    <row r="48" spans="1:28">
      <c r="A48" s="15" t="s">
        <v>523</v>
      </c>
      <c r="B48" s="17" t="n">
        <v>9841</v>
      </c>
      <c r="C48" s="18">
        <f>(0.0/B48*100)</f>
        <v/>
      </c>
      <c r="D48" s="19" t="n">
        <v>9841</v>
      </c>
      <c r="E48" s="18" t="n">
        <v>470.9217763</v>
      </c>
      <c r="F48" s="20" t="n">
        <v>8.233728320000001</v>
      </c>
      <c r="G48" s="18" t="n">
        <v>492.41268166</v>
      </c>
      <c r="H48" s="20" t="n">
        <v>8.56832608</v>
      </c>
      <c r="I48" s="18" t="n">
        <v>493.60580593</v>
      </c>
      <c r="J48" s="20" t="n">
        <v>4.85045101</v>
      </c>
      <c r="K48" s="18" t="n">
        <v>520.32528742</v>
      </c>
      <c r="L48" s="20" t="n">
        <v>8.12051445</v>
      </c>
      <c r="M48" s="18" t="n">
        <v>534.70132592</v>
      </c>
      <c r="N48" s="20" t="n">
        <v>4.40556479</v>
      </c>
      <c r="O48" s="18" t="n">
        <v>570.11136903</v>
      </c>
      <c r="P48" s="20" t="n">
        <v>7.06025034</v>
      </c>
      <c r="Q48" s="18" t="n">
        <v>557.7991816700001</v>
      </c>
      <c r="R48" s="20" t="n">
        <v>10.56817322</v>
      </c>
      <c r="S48" s="18" t="s">
        <v>481</v>
      </c>
      <c r="T48" s="20" t="s">
        <v>481</v>
      </c>
      <c r="U48" s="18" t="s">
        <v>481</v>
      </c>
      <c r="V48" s="20" t="s">
        <v>481</v>
      </c>
      <c r="W48" s="18" t="s">
        <v>481</v>
      </c>
      <c r="X48" s="20" t="s">
        <v>481</v>
      </c>
      <c r="Y48" s="18" t="s">
        <v>481</v>
      </c>
      <c r="Z48" s="20" t="s">
        <v>481</v>
      </c>
      <c r="AA48" s="18" t="n">
        <v>505.2680369</v>
      </c>
      <c r="AB48" s="20" t="n">
        <v>22.7469504</v>
      </c>
    </row>
    <row r="49" spans="1:28">
      <c r="A49" s="15" t="s">
        <v>524</v>
      </c>
      <c r="B49" s="17" t="n">
        <v>6349</v>
      </c>
      <c r="C49" s="18">
        <f>(0.0/B49*100)</f>
        <v/>
      </c>
      <c r="D49" s="19" t="n">
        <v>6349</v>
      </c>
      <c r="E49" s="18" t="n">
        <v>391.35535113</v>
      </c>
      <c r="F49" s="20" t="n">
        <v>5.96428806</v>
      </c>
      <c r="G49" s="18" t="n">
        <v>406.05295278</v>
      </c>
      <c r="H49" s="20" t="n">
        <v>4.02599063</v>
      </c>
      <c r="I49" s="18" t="n">
        <v>412.51617338</v>
      </c>
      <c r="J49" s="20" t="n">
        <v>4.06212197</v>
      </c>
      <c r="K49" s="18" t="s">
        <v>481</v>
      </c>
      <c r="L49" s="20" t="s">
        <v>481</v>
      </c>
      <c r="M49" s="18" t="n">
        <v>429.39552561</v>
      </c>
      <c r="N49" s="20" t="n">
        <v>4.17560515</v>
      </c>
      <c r="O49" s="18" t="n">
        <v>445.8588102</v>
      </c>
      <c r="P49" s="20" t="n">
        <v>3.47297594</v>
      </c>
      <c r="Q49" s="18" t="n">
        <v>456.30541103</v>
      </c>
      <c r="R49" s="20" t="n">
        <v>3.79956017</v>
      </c>
      <c r="S49" s="18" t="s">
        <v>481</v>
      </c>
      <c r="T49" s="20" t="s">
        <v>481</v>
      </c>
      <c r="U49" s="18" t="s">
        <v>481</v>
      </c>
      <c r="V49" s="20" t="s">
        <v>481</v>
      </c>
      <c r="W49" s="18" t="s">
        <v>481</v>
      </c>
      <c r="X49" s="20" t="s">
        <v>481</v>
      </c>
      <c r="Y49" s="18" t="s">
        <v>481</v>
      </c>
      <c r="Z49" s="20" t="s">
        <v>481</v>
      </c>
      <c r="AA49" s="18" t="n">
        <v>416.48889857</v>
      </c>
      <c r="AB49" s="20" t="n">
        <v>17.70703316</v>
      </c>
    </row>
    <row r="50" spans="1:28">
      <c r="A50" s="15" t="s">
        <v>525</v>
      </c>
      <c r="B50" s="17" t="n">
        <v>11795</v>
      </c>
      <c r="C50" s="18">
        <f>(0.0/B50*100)</f>
        <v/>
      </c>
      <c r="D50" s="19" t="n">
        <v>11795</v>
      </c>
      <c r="E50" s="18" t="n">
        <v>387.34696476</v>
      </c>
      <c r="F50" s="20" t="n">
        <v>4.67262963</v>
      </c>
      <c r="G50" s="18" t="s">
        <v>481</v>
      </c>
      <c r="H50" s="20" t="s">
        <v>481</v>
      </c>
      <c r="I50" s="18" t="n">
        <v>402.90519188</v>
      </c>
      <c r="J50" s="20" t="n">
        <v>3.87741118</v>
      </c>
      <c r="K50" s="18" t="n">
        <v>382.41207991</v>
      </c>
      <c r="L50" s="20" t="n">
        <v>3.13215472</v>
      </c>
      <c r="M50" s="18" t="n">
        <v>412.81104247</v>
      </c>
      <c r="N50" s="20" t="n">
        <v>3.64684023</v>
      </c>
      <c r="O50" s="18" t="n">
        <v>424.76368578</v>
      </c>
      <c r="P50" s="20" t="n">
        <v>2.944996</v>
      </c>
      <c r="Q50" s="18" t="n">
        <v>433.96930351</v>
      </c>
      <c r="R50" s="20" t="n">
        <v>4.42364895</v>
      </c>
      <c r="S50" s="18" t="s">
        <v>481</v>
      </c>
      <c r="T50" s="20" t="s">
        <v>481</v>
      </c>
      <c r="U50" s="18" t="s">
        <v>481</v>
      </c>
      <c r="V50" s="20" t="s">
        <v>481</v>
      </c>
      <c r="W50" s="18" t="s">
        <v>481</v>
      </c>
      <c r="X50" s="20" t="s">
        <v>481</v>
      </c>
      <c r="Y50" s="18" t="s">
        <v>481</v>
      </c>
      <c r="Z50" s="20" t="s">
        <v>481</v>
      </c>
      <c r="AA50" s="18" t="n">
        <v>413.2103337</v>
      </c>
      <c r="AB50" s="20" t="n">
        <v>15.17242518</v>
      </c>
    </row>
    <row r="51" spans="1:28">
      <c r="A51" s="15" t="s">
        <v>526</v>
      </c>
      <c r="B51" s="17" t="n">
        <v>6866</v>
      </c>
      <c r="C51" s="18">
        <f>(0.0/B51*100)</f>
        <v/>
      </c>
      <c r="D51" s="19" t="n">
        <v>6866</v>
      </c>
      <c r="E51" s="18" t="n">
        <v>374.24022973</v>
      </c>
      <c r="F51" s="20" t="n">
        <v>5.39471879</v>
      </c>
      <c r="G51" s="18" t="n">
        <v>397.73756005</v>
      </c>
      <c r="H51" s="20" t="n">
        <v>3.39594192</v>
      </c>
      <c r="I51" s="18" t="n">
        <v>395.70856424</v>
      </c>
      <c r="J51" s="20" t="n">
        <v>3.95186682</v>
      </c>
      <c r="K51" s="18" t="n">
        <v>383.20219034</v>
      </c>
      <c r="L51" s="20" t="n">
        <v>12.10565757</v>
      </c>
      <c r="M51" s="18" t="n">
        <v>417.63605563</v>
      </c>
      <c r="N51" s="20" t="n">
        <v>2.66390925</v>
      </c>
      <c r="O51" s="18" t="n">
        <v>400.98427213</v>
      </c>
      <c r="P51" s="20" t="n">
        <v>3.23130317</v>
      </c>
      <c r="Q51" s="18" t="n">
        <v>444.85644462</v>
      </c>
      <c r="R51" s="20" t="n">
        <v>2.60227572</v>
      </c>
      <c r="S51" s="18" t="s">
        <v>481</v>
      </c>
      <c r="T51" s="20" t="s">
        <v>481</v>
      </c>
      <c r="U51" s="18" t="s">
        <v>481</v>
      </c>
      <c r="V51" s="20" t="s">
        <v>481</v>
      </c>
      <c r="W51" s="18" t="s">
        <v>481</v>
      </c>
      <c r="X51" s="20" t="s">
        <v>481</v>
      </c>
      <c r="Y51" s="18" t="s">
        <v>481</v>
      </c>
      <c r="Z51" s="20" t="s">
        <v>481</v>
      </c>
      <c r="AA51" s="18" t="n">
        <v>412.44223752</v>
      </c>
      <c r="AB51" s="20" t="n">
        <v>6.03848475</v>
      </c>
    </row>
    <row r="52" spans="1:28">
      <c r="A52" s="15" t="s">
        <v>527</v>
      </c>
      <c r="B52" s="17" t="n">
        <v>5809</v>
      </c>
      <c r="C52" s="18">
        <f>(0.0/B52*100)</f>
        <v/>
      </c>
      <c r="D52" s="19" t="n">
        <v>5809</v>
      </c>
      <c r="E52" s="18" t="n">
        <v>430.01457988</v>
      </c>
      <c r="F52" s="20" t="n">
        <v>34.38987995</v>
      </c>
      <c r="G52" s="18" t="n">
        <v>374.41934789</v>
      </c>
      <c r="H52" s="20" t="n">
        <v>39.00436601</v>
      </c>
      <c r="I52" s="18" t="n">
        <v>427.35690376</v>
      </c>
      <c r="J52" s="20" t="n">
        <v>7.6635567</v>
      </c>
      <c r="K52" s="18" t="n">
        <v>438.37616413</v>
      </c>
      <c r="L52" s="20" t="n">
        <v>5.84580287</v>
      </c>
      <c r="M52" s="18" t="n">
        <v>477.32078466</v>
      </c>
      <c r="N52" s="20" t="n">
        <v>2.88844707</v>
      </c>
      <c r="O52" s="18" t="n">
        <v>447.95607868</v>
      </c>
      <c r="P52" s="20" t="n">
        <v>3.39016128</v>
      </c>
      <c r="Q52" s="18" t="n">
        <v>504.64356899</v>
      </c>
      <c r="R52" s="20" t="n">
        <v>3.52544698</v>
      </c>
      <c r="S52" s="18" t="s">
        <v>481</v>
      </c>
      <c r="T52" s="20" t="s">
        <v>481</v>
      </c>
      <c r="U52" s="18" t="s">
        <v>481</v>
      </c>
      <c r="V52" s="20" t="s">
        <v>481</v>
      </c>
      <c r="W52" s="18" t="s">
        <v>481</v>
      </c>
      <c r="X52" s="20" t="s">
        <v>481</v>
      </c>
      <c r="Y52" s="18" t="s">
        <v>481</v>
      </c>
      <c r="Z52" s="20" t="s">
        <v>481</v>
      </c>
      <c r="AA52" s="18" t="n">
        <v>462.28934327</v>
      </c>
      <c r="AB52" s="20" t="n">
        <v>9.59616267</v>
      </c>
    </row>
    <row r="53" spans="1:28">
      <c r="A53" s="15" t="s">
        <v>528</v>
      </c>
      <c r="B53" s="17" t="n">
        <v>5571</v>
      </c>
      <c r="C53" s="18">
        <f>(0.0/B53*100)</f>
        <v/>
      </c>
      <c r="D53" s="19" t="n">
        <v>5571</v>
      </c>
      <c r="E53" s="18" t="n">
        <v>370.75711712</v>
      </c>
      <c r="F53" s="20" t="n">
        <v>27.84867552</v>
      </c>
      <c r="G53" s="18" t="n">
        <v>385.73028</v>
      </c>
      <c r="H53" s="20" t="n">
        <v>8.7290657</v>
      </c>
      <c r="I53" s="18" t="n">
        <v>388.14144023</v>
      </c>
      <c r="J53" s="20" t="n">
        <v>6.58660094</v>
      </c>
      <c r="K53" s="18" t="n">
        <v>385.65978793</v>
      </c>
      <c r="L53" s="20" t="n">
        <v>7.3791711</v>
      </c>
      <c r="M53" s="18" t="n">
        <v>417.81967087</v>
      </c>
      <c r="N53" s="20" t="n">
        <v>2.27770839</v>
      </c>
      <c r="O53" s="18" t="n">
        <v>433.08980841</v>
      </c>
      <c r="P53" s="20" t="n">
        <v>5.84719384</v>
      </c>
      <c r="Q53" s="18" t="n">
        <v>449.62342519</v>
      </c>
      <c r="R53" s="20" t="n">
        <v>2.12809743</v>
      </c>
      <c r="S53" s="18" t="s">
        <v>481</v>
      </c>
      <c r="T53" s="20" t="s">
        <v>481</v>
      </c>
      <c r="U53" s="18" t="s">
        <v>481</v>
      </c>
      <c r="V53" s="20" t="s">
        <v>481</v>
      </c>
      <c r="W53" s="18" t="s">
        <v>481</v>
      </c>
      <c r="X53" s="20" t="s">
        <v>481</v>
      </c>
      <c r="Y53" s="18" t="s">
        <v>481</v>
      </c>
      <c r="Z53" s="20" t="s">
        <v>481</v>
      </c>
      <c r="AA53" s="18" t="n">
        <v>404.44313294</v>
      </c>
      <c r="AB53" s="20" t="n">
        <v>8.98482355</v>
      </c>
    </row>
    <row r="54" spans="1:28">
      <c r="A54" s="15" t="s">
        <v>529</v>
      </c>
      <c r="B54" s="17" t="n">
        <v>4740</v>
      </c>
      <c r="C54" s="18">
        <f>(0.0/B54*100)</f>
        <v/>
      </c>
      <c r="D54" s="19" t="n">
        <v>4740</v>
      </c>
      <c r="E54" s="18" t="n">
        <v>295.25369551</v>
      </c>
      <c r="F54" s="20" t="n">
        <v>7.18775333</v>
      </c>
      <c r="G54" s="18" t="n">
        <v>307.49119229</v>
      </c>
      <c r="H54" s="20" t="n">
        <v>8.07606009</v>
      </c>
      <c r="I54" s="18" t="n">
        <v>307.80297725</v>
      </c>
      <c r="J54" s="20" t="n">
        <v>3.90448593</v>
      </c>
      <c r="K54" s="18" t="n">
        <v>308.02801435</v>
      </c>
      <c r="L54" s="20" t="n">
        <v>6.26654573</v>
      </c>
      <c r="M54" s="18" t="n">
        <v>330.32130584</v>
      </c>
      <c r="N54" s="20" t="n">
        <v>2.76407754</v>
      </c>
      <c r="O54" s="18" t="n">
        <v>335.69194575</v>
      </c>
      <c r="P54" s="20" t="n">
        <v>4.98614349</v>
      </c>
      <c r="Q54" s="18" t="n">
        <v>346.4764412</v>
      </c>
      <c r="R54" s="20" t="n">
        <v>4.23943859</v>
      </c>
      <c r="S54" s="18" t="s">
        <v>481</v>
      </c>
      <c r="T54" s="20" t="s">
        <v>481</v>
      </c>
      <c r="U54" s="18" t="s">
        <v>481</v>
      </c>
      <c r="V54" s="20" t="s">
        <v>481</v>
      </c>
      <c r="W54" s="18" t="s">
        <v>481</v>
      </c>
      <c r="X54" s="20" t="s">
        <v>481</v>
      </c>
      <c r="Y54" s="18" t="s">
        <v>481</v>
      </c>
      <c r="Z54" s="20" t="s">
        <v>481</v>
      </c>
      <c r="AA54" s="18" t="n">
        <v>310.0684455</v>
      </c>
      <c r="AB54" s="20" t="n">
        <v>12.73891873</v>
      </c>
    </row>
    <row r="55" spans="1:28">
      <c r="A55" s="15" t="s">
        <v>530</v>
      </c>
      <c r="B55" s="17" t="n">
        <v>5316</v>
      </c>
      <c r="C55" s="18">
        <f>(0.0/B55*100)</f>
        <v/>
      </c>
      <c r="D55" s="19" t="n">
        <v>5316</v>
      </c>
      <c r="E55" s="18" t="n">
        <v>247.8669</v>
      </c>
      <c r="F55" s="20" t="n">
        <v>46.30055083</v>
      </c>
      <c r="G55" s="18" t="n">
        <v>298.45006129</v>
      </c>
      <c r="H55" s="20" t="n">
        <v>41.17119932</v>
      </c>
      <c r="I55" s="18" t="n">
        <v>342.39959888</v>
      </c>
      <c r="J55" s="20" t="n">
        <v>11.69036719</v>
      </c>
      <c r="K55" s="18" t="n">
        <v>425.48892113</v>
      </c>
      <c r="L55" s="20" t="n">
        <v>14.55724715</v>
      </c>
      <c r="M55" s="18" t="n">
        <v>391.06820062</v>
      </c>
      <c r="N55" s="20" t="n">
        <v>2.71629408</v>
      </c>
      <c r="O55" s="18" t="s">
        <v>481</v>
      </c>
      <c r="P55" s="20" t="s">
        <v>481</v>
      </c>
      <c r="Q55" s="18" t="n">
        <v>429.45198827</v>
      </c>
      <c r="R55" s="20" t="n">
        <v>2.92796741</v>
      </c>
      <c r="S55" s="18" t="s">
        <v>481</v>
      </c>
      <c r="T55" s="20" t="s">
        <v>481</v>
      </c>
      <c r="U55" s="18" t="s">
        <v>481</v>
      </c>
      <c r="V55" s="20" t="s">
        <v>481</v>
      </c>
      <c r="W55" s="18" t="s">
        <v>481</v>
      </c>
      <c r="X55" s="20" t="s">
        <v>481</v>
      </c>
      <c r="Y55" s="18" t="s">
        <v>481</v>
      </c>
      <c r="Z55" s="20" t="s">
        <v>481</v>
      </c>
      <c r="AA55" s="18" t="n">
        <v>379.69014806</v>
      </c>
      <c r="AB55" s="20" t="n">
        <v>11.97699543</v>
      </c>
    </row>
    <row r="56" spans="1:28">
      <c r="A56" s="15" t="s">
        <v>531</v>
      </c>
      <c r="B56" s="17" t="n">
        <v>5359</v>
      </c>
      <c r="C56" s="18">
        <f>(0.0/B56*100)</f>
        <v/>
      </c>
      <c r="D56" s="19" t="n">
        <v>5359</v>
      </c>
      <c r="E56" s="18" t="n">
        <v>491.63460894</v>
      </c>
      <c r="F56" s="20" t="n">
        <v>11.31650304</v>
      </c>
      <c r="G56" s="18" t="n">
        <v>507.72788424</v>
      </c>
      <c r="H56" s="20" t="n">
        <v>5.27666813</v>
      </c>
      <c r="I56" s="18" t="n">
        <v>506.9203882</v>
      </c>
      <c r="J56" s="20" t="n">
        <v>3.13275434</v>
      </c>
      <c r="K56" s="18" t="n">
        <v>520.66075127</v>
      </c>
      <c r="L56" s="20" t="n">
        <v>3.58420574</v>
      </c>
      <c r="M56" s="18" t="n">
        <v>525.56037885</v>
      </c>
      <c r="N56" s="20" t="n">
        <v>2.70204497</v>
      </c>
      <c r="O56" s="18" t="n">
        <v>524.08379903</v>
      </c>
      <c r="P56" s="20" t="n">
        <v>6.15848624</v>
      </c>
      <c r="Q56" s="18" t="n">
        <v>549.10603882</v>
      </c>
      <c r="R56" s="20" t="n">
        <v>4.39732751</v>
      </c>
      <c r="S56" s="18" t="s">
        <v>481</v>
      </c>
      <c r="T56" s="20" t="s">
        <v>481</v>
      </c>
      <c r="U56" s="18" t="s">
        <v>481</v>
      </c>
      <c r="V56" s="20" t="s">
        <v>481</v>
      </c>
      <c r="W56" s="18" t="s">
        <v>481</v>
      </c>
      <c r="X56" s="20" t="s">
        <v>481</v>
      </c>
      <c r="Y56" s="18" t="s">
        <v>481</v>
      </c>
      <c r="Z56" s="20" t="s">
        <v>481</v>
      </c>
      <c r="AA56" s="18" t="n">
        <v>495.04142478</v>
      </c>
      <c r="AB56" s="20" t="n">
        <v>12.27146383</v>
      </c>
    </row>
    <row r="57" spans="1:28">
      <c r="A57" s="15" t="s">
        <v>532</v>
      </c>
      <c r="B57" s="17" t="n">
        <v>6513</v>
      </c>
      <c r="C57" s="18">
        <f>(0.0/B57*100)</f>
        <v/>
      </c>
      <c r="D57" s="19" t="n">
        <v>6513</v>
      </c>
      <c r="E57" s="18" t="n">
        <v>375.28686159</v>
      </c>
      <c r="F57" s="20" t="n">
        <v>5.42035641</v>
      </c>
      <c r="G57" s="18" t="n">
        <v>386.26284642</v>
      </c>
      <c r="H57" s="20" t="n">
        <v>3.07999844</v>
      </c>
      <c r="I57" s="18" t="n">
        <v>394.16100454</v>
      </c>
      <c r="J57" s="20" t="n">
        <v>3.33693037</v>
      </c>
      <c r="K57" s="18" t="n">
        <v>413.78660307</v>
      </c>
      <c r="L57" s="20" t="n">
        <v>6.48822735</v>
      </c>
      <c r="M57" s="18" t="n">
        <v>409.81937178</v>
      </c>
      <c r="N57" s="20" t="n">
        <v>3.31574093</v>
      </c>
      <c r="O57" s="18" t="n">
        <v>421.87633006</v>
      </c>
      <c r="P57" s="20" t="n">
        <v>11.20102546</v>
      </c>
      <c r="Q57" s="18" t="n">
        <v>442.3186515</v>
      </c>
      <c r="R57" s="20" t="n">
        <v>5.98852464</v>
      </c>
      <c r="S57" s="18" t="s">
        <v>481</v>
      </c>
      <c r="T57" s="20" t="s">
        <v>481</v>
      </c>
      <c r="U57" s="18" t="s">
        <v>481</v>
      </c>
      <c r="V57" s="20" t="s">
        <v>481</v>
      </c>
      <c r="W57" s="18" t="s">
        <v>481</v>
      </c>
      <c r="X57" s="20" t="s">
        <v>481</v>
      </c>
      <c r="Y57" s="18" t="s">
        <v>481</v>
      </c>
      <c r="Z57" s="20" t="s">
        <v>481</v>
      </c>
      <c r="AA57" s="18" t="n">
        <v>377.6821665</v>
      </c>
      <c r="AB57" s="20" t="n">
        <v>18.21902392</v>
      </c>
    </row>
    <row r="58" spans="1:28">
      <c r="A58" s="15" t="s">
        <v>533</v>
      </c>
      <c r="B58" s="17" t="n">
        <v>7267</v>
      </c>
      <c r="C58" s="18">
        <f>(0.0/B58*100)</f>
        <v/>
      </c>
      <c r="D58" s="19" t="n">
        <v>7267</v>
      </c>
      <c r="E58" s="18" t="n">
        <v>339.86981888</v>
      </c>
      <c r="F58" s="20" t="n">
        <v>10.44052154</v>
      </c>
      <c r="G58" s="18" t="n">
        <v>349.40827135</v>
      </c>
      <c r="H58" s="20" t="n">
        <v>8.869401529999999</v>
      </c>
      <c r="I58" s="18" t="n">
        <v>381.69591061</v>
      </c>
      <c r="J58" s="20" t="n">
        <v>5.10451858</v>
      </c>
      <c r="K58" s="18" t="n">
        <v>388.38645331</v>
      </c>
      <c r="L58" s="20" t="n">
        <v>5.99042161</v>
      </c>
      <c r="M58" s="18" t="n">
        <v>402.24777521</v>
      </c>
      <c r="N58" s="20" t="n">
        <v>3.1468812</v>
      </c>
      <c r="O58" s="18" t="n">
        <v>427.27915832</v>
      </c>
      <c r="P58" s="20" t="n">
        <v>3.82841385</v>
      </c>
      <c r="Q58" s="18" t="n">
        <v>425.45915913</v>
      </c>
      <c r="R58" s="20" t="n">
        <v>3.41545818</v>
      </c>
      <c r="S58" s="18" t="s">
        <v>481</v>
      </c>
      <c r="T58" s="20" t="s">
        <v>481</v>
      </c>
      <c r="U58" s="18" t="s">
        <v>481</v>
      </c>
      <c r="V58" s="20" t="s">
        <v>481</v>
      </c>
      <c r="W58" s="18" t="s">
        <v>481</v>
      </c>
      <c r="X58" s="20" t="s">
        <v>481</v>
      </c>
      <c r="Y58" s="18" t="s">
        <v>481</v>
      </c>
      <c r="Z58" s="20" t="s">
        <v>481</v>
      </c>
      <c r="AA58" s="18" t="n">
        <v>319.2297424</v>
      </c>
      <c r="AB58" s="20" t="n">
        <v>10.27681461</v>
      </c>
    </row>
    <row r="59" spans="1:28">
      <c r="A59" s="15" t="s">
        <v>534</v>
      </c>
      <c r="B59" s="17" t="n">
        <v>4826</v>
      </c>
      <c r="C59" s="18">
        <f>(0.0/B59*100)</f>
        <v/>
      </c>
      <c r="D59" s="19" t="n">
        <v>4826</v>
      </c>
      <c r="E59" s="18" t="n">
        <v>352.81643821</v>
      </c>
      <c r="F59" s="20" t="n">
        <v>17.28262223</v>
      </c>
      <c r="G59" s="18" t="n">
        <v>360.86829956</v>
      </c>
      <c r="H59" s="20" t="n">
        <v>7.28538907</v>
      </c>
      <c r="I59" s="18" t="n">
        <v>358.63314497</v>
      </c>
      <c r="J59" s="20" t="n">
        <v>4.41970425</v>
      </c>
      <c r="K59" s="18" t="n">
        <v>366.89466804</v>
      </c>
      <c r="L59" s="20" t="n">
        <v>8.602011859999999</v>
      </c>
      <c r="M59" s="18" t="n">
        <v>381.90319485</v>
      </c>
      <c r="N59" s="20" t="n">
        <v>2.48323126</v>
      </c>
      <c r="O59" s="18" t="n">
        <v>362.85439639</v>
      </c>
      <c r="P59" s="20" t="n">
        <v>3.46155407</v>
      </c>
      <c r="Q59" s="18" t="n">
        <v>391.04305265</v>
      </c>
      <c r="R59" s="20" t="n">
        <v>2.60249865</v>
      </c>
      <c r="S59" s="18" t="s">
        <v>481</v>
      </c>
      <c r="T59" s="20" t="s">
        <v>481</v>
      </c>
      <c r="U59" s="18" t="s">
        <v>481</v>
      </c>
      <c r="V59" s="20" t="s">
        <v>481</v>
      </c>
      <c r="W59" s="18" t="s">
        <v>481</v>
      </c>
      <c r="X59" s="20" t="s">
        <v>481</v>
      </c>
      <c r="Y59" s="18" t="s">
        <v>481</v>
      </c>
      <c r="Z59" s="20" t="s">
        <v>481</v>
      </c>
      <c r="AA59" s="18" t="n">
        <v>327.43188888</v>
      </c>
      <c r="AB59" s="20" t="n">
        <v>10.10268779</v>
      </c>
    </row>
    <row r="60" spans="1:28">
      <c r="A60" s="15" t="s">
        <v>535</v>
      </c>
      <c r="B60" s="17" t="n">
        <v>4546</v>
      </c>
      <c r="C60" s="18">
        <f>(0.0/B60*100)</f>
        <v/>
      </c>
      <c r="D60" s="19" t="n">
        <v>4546</v>
      </c>
      <c r="E60" s="18" t="n">
        <v>341.73212795</v>
      </c>
      <c r="F60" s="20" t="n">
        <v>8.42421188</v>
      </c>
      <c r="G60" s="18" t="n">
        <v>365.0940696</v>
      </c>
      <c r="H60" s="20" t="n">
        <v>5.72770948</v>
      </c>
      <c r="I60" s="18" t="n">
        <v>352.59285468</v>
      </c>
      <c r="J60" s="20" t="n">
        <v>6.43013705</v>
      </c>
      <c r="K60" s="18" t="n">
        <v>402.36009947</v>
      </c>
      <c r="L60" s="20" t="n">
        <v>6.64272333</v>
      </c>
      <c r="M60" s="18" t="n">
        <v>390.66559123</v>
      </c>
      <c r="N60" s="20" t="n">
        <v>3.61349067</v>
      </c>
      <c r="O60" s="18" t="n">
        <v>411.21537604</v>
      </c>
      <c r="P60" s="20" t="n">
        <v>5.14500347</v>
      </c>
      <c r="Q60" s="18" t="n">
        <v>392.49312163</v>
      </c>
      <c r="R60" s="20" t="n">
        <v>6.72794464</v>
      </c>
      <c r="S60" s="18" t="s">
        <v>481</v>
      </c>
      <c r="T60" s="20" t="s">
        <v>481</v>
      </c>
      <c r="U60" s="18" t="s">
        <v>481</v>
      </c>
      <c r="V60" s="20" t="s">
        <v>481</v>
      </c>
      <c r="W60" s="18" t="s">
        <v>481</v>
      </c>
      <c r="X60" s="20" t="s">
        <v>481</v>
      </c>
      <c r="Y60" s="18" t="s">
        <v>481</v>
      </c>
      <c r="Z60" s="20" t="s">
        <v>481</v>
      </c>
      <c r="AA60" s="18" t="n">
        <v>352.37623161</v>
      </c>
      <c r="AB60" s="20" t="n">
        <v>13.03508248</v>
      </c>
    </row>
    <row r="61" spans="1:28">
      <c r="A61" s="15" t="s">
        <v>536</v>
      </c>
      <c r="B61" s="17" t="n">
        <v>6525</v>
      </c>
      <c r="C61" s="18">
        <f>(0.0/B61*100)</f>
        <v/>
      </c>
      <c r="D61" s="19" t="n">
        <v>6525</v>
      </c>
      <c r="E61" s="18" t="n">
        <v>415.58460722</v>
      </c>
      <c r="F61" s="20" t="n">
        <v>30.25984348</v>
      </c>
      <c r="G61" s="18" t="n">
        <v>402.08506379</v>
      </c>
      <c r="H61" s="20" t="n">
        <v>27.97197141</v>
      </c>
      <c r="I61" s="18" t="n">
        <v>421.77148115</v>
      </c>
      <c r="J61" s="20" t="n">
        <v>14.64543895</v>
      </c>
      <c r="K61" s="18" t="n">
        <v>434.39109736</v>
      </c>
      <c r="L61" s="20" t="n">
        <v>9.33302157</v>
      </c>
      <c r="M61" s="18" t="n">
        <v>448.83393119</v>
      </c>
      <c r="N61" s="20" t="n">
        <v>3.00382829</v>
      </c>
      <c r="O61" s="18" t="n">
        <v>475.55477126</v>
      </c>
      <c r="P61" s="20" t="n">
        <v>3.32026864</v>
      </c>
      <c r="Q61" s="18" t="n">
        <v>494.96078134</v>
      </c>
      <c r="R61" s="20" t="n">
        <v>3.74412467</v>
      </c>
      <c r="S61" s="18" t="s">
        <v>481</v>
      </c>
      <c r="T61" s="20" t="s">
        <v>481</v>
      </c>
      <c r="U61" s="18" t="s">
        <v>481</v>
      </c>
      <c r="V61" s="20" t="s">
        <v>481</v>
      </c>
      <c r="W61" s="18" t="s">
        <v>481</v>
      </c>
      <c r="X61" s="20" t="s">
        <v>481</v>
      </c>
      <c r="Y61" s="18" t="s">
        <v>481</v>
      </c>
      <c r="Z61" s="20" t="s">
        <v>481</v>
      </c>
      <c r="AA61" s="18" t="n">
        <v>454.67101341</v>
      </c>
      <c r="AB61" s="20" t="n">
        <v>7.24171918</v>
      </c>
    </row>
    <row r="62" spans="1:28">
      <c r="A62" s="15" t="s">
        <v>537</v>
      </c>
      <c r="B62" s="17" t="n">
        <v>4476</v>
      </c>
      <c r="C62" s="18">
        <f>(0.0/B62*100)</f>
        <v/>
      </c>
      <c r="D62" s="19" t="n">
        <v>4476</v>
      </c>
      <c r="E62" s="18" t="n">
        <v>512.99791599</v>
      </c>
      <c r="F62" s="20" t="n">
        <v>10.70488806</v>
      </c>
      <c r="G62" s="18" t="n">
        <v>514.40410839</v>
      </c>
      <c r="H62" s="20" t="n">
        <v>4.06687808</v>
      </c>
      <c r="I62" s="18" t="n">
        <v>524.4229481900001</v>
      </c>
      <c r="J62" s="20" t="n">
        <v>2.34260882</v>
      </c>
      <c r="K62" s="18" t="n">
        <v>510.77500492</v>
      </c>
      <c r="L62" s="20" t="n">
        <v>4.47314803</v>
      </c>
      <c r="M62" s="18" t="n">
        <v>533.2278487900001</v>
      </c>
      <c r="N62" s="20" t="n">
        <v>2.30047855</v>
      </c>
      <c r="O62" s="18" t="n">
        <v>536.49002417</v>
      </c>
      <c r="P62" s="20" t="n">
        <v>4.02769384</v>
      </c>
      <c r="Q62" s="18" t="n">
        <v>539.03994155</v>
      </c>
      <c r="R62" s="20" t="n">
        <v>3.25518777</v>
      </c>
      <c r="S62" s="18" t="s">
        <v>481</v>
      </c>
      <c r="T62" s="20" t="s">
        <v>481</v>
      </c>
      <c r="U62" s="18" t="s">
        <v>481</v>
      </c>
      <c r="V62" s="20" t="s">
        <v>481</v>
      </c>
      <c r="W62" s="18" t="s">
        <v>481</v>
      </c>
      <c r="X62" s="20" t="s">
        <v>481</v>
      </c>
      <c r="Y62" s="18" t="s">
        <v>481</v>
      </c>
      <c r="Z62" s="20" t="s">
        <v>481</v>
      </c>
      <c r="AA62" s="18" t="n">
        <v>495.78604269</v>
      </c>
      <c r="AB62" s="20" t="n">
        <v>13.95756788</v>
      </c>
    </row>
    <row r="63" spans="1:28">
      <c r="A63" s="15" t="s">
        <v>538</v>
      </c>
      <c r="B63" s="17" t="n">
        <v>5324</v>
      </c>
      <c r="C63" s="18">
        <f>(0.0/B63*100)</f>
        <v/>
      </c>
      <c r="D63" s="19" t="n">
        <v>5324</v>
      </c>
      <c r="E63" s="18" t="n">
        <v>303.54803221</v>
      </c>
      <c r="F63" s="20" t="n">
        <v>20.44915485</v>
      </c>
      <c r="G63" s="18" t="n">
        <v>304.17383233</v>
      </c>
      <c r="H63" s="20" t="n">
        <v>13.24049111</v>
      </c>
      <c r="I63" s="18" t="n">
        <v>339.51969514</v>
      </c>
      <c r="J63" s="20" t="n">
        <v>4.11611669</v>
      </c>
      <c r="K63" s="18" t="n">
        <v>395.46148201</v>
      </c>
      <c r="L63" s="20" t="n">
        <v>3.92646557</v>
      </c>
      <c r="M63" s="18" t="n">
        <v>382.20097918</v>
      </c>
      <c r="N63" s="20" t="n">
        <v>2.64313734</v>
      </c>
      <c r="O63" s="18" t="n">
        <v>378.20573787</v>
      </c>
      <c r="P63" s="20" t="n">
        <v>3.29861815</v>
      </c>
      <c r="Q63" s="18" t="n">
        <v>396.96326664</v>
      </c>
      <c r="R63" s="20" t="n">
        <v>2.39506657</v>
      </c>
      <c r="S63" s="18" t="s">
        <v>481</v>
      </c>
      <c r="T63" s="20" t="s">
        <v>481</v>
      </c>
      <c r="U63" s="18" t="s">
        <v>481</v>
      </c>
      <c r="V63" s="20" t="s">
        <v>481</v>
      </c>
      <c r="W63" s="18" t="s">
        <v>481</v>
      </c>
      <c r="X63" s="20" t="s">
        <v>481</v>
      </c>
      <c r="Y63" s="18" t="s">
        <v>481</v>
      </c>
      <c r="Z63" s="20" t="s">
        <v>481</v>
      </c>
      <c r="AA63" s="18" t="n">
        <v>351.259446</v>
      </c>
      <c r="AB63" s="20" t="n">
        <v>9.973641110000001</v>
      </c>
    </row>
    <row r="64" spans="1:28">
      <c r="A64" s="15" t="s">
        <v>539</v>
      </c>
      <c r="B64" s="17" t="n">
        <v>3634</v>
      </c>
      <c r="C64" s="18">
        <f>(0.0/B64*100)</f>
        <v/>
      </c>
      <c r="D64" s="19" t="n">
        <v>3634</v>
      </c>
      <c r="E64" s="18" t="n">
        <v>258.22514167</v>
      </c>
      <c r="F64" s="20" t="n">
        <v>35.9811327</v>
      </c>
      <c r="G64" s="18" t="n">
        <v>405.37880968</v>
      </c>
      <c r="H64" s="20" t="n">
        <v>22.12530784</v>
      </c>
      <c r="I64" s="18" t="n">
        <v>418.13542353</v>
      </c>
      <c r="J64" s="20" t="n">
        <v>3.08490685</v>
      </c>
      <c r="K64" s="18" t="n">
        <v>449.94697972</v>
      </c>
      <c r="L64" s="20" t="n">
        <v>11.422988</v>
      </c>
      <c r="M64" s="18" t="n">
        <v>474.22853824</v>
      </c>
      <c r="N64" s="20" t="n">
        <v>3.64278639</v>
      </c>
      <c r="O64" s="18" t="n">
        <v>474.36796992</v>
      </c>
      <c r="P64" s="20" t="n">
        <v>6.67456067</v>
      </c>
      <c r="Q64" s="18" t="n">
        <v>504.13414862</v>
      </c>
      <c r="R64" s="20" t="n">
        <v>3.49610375</v>
      </c>
      <c r="S64" s="18" t="s">
        <v>481</v>
      </c>
      <c r="T64" s="20" t="s">
        <v>481</v>
      </c>
      <c r="U64" s="18" t="s">
        <v>481</v>
      </c>
      <c r="V64" s="20" t="s">
        <v>481</v>
      </c>
      <c r="W64" s="18" t="s">
        <v>481</v>
      </c>
      <c r="X64" s="20" t="s">
        <v>481</v>
      </c>
      <c r="Y64" s="18" t="s">
        <v>481</v>
      </c>
      <c r="Z64" s="20" t="s">
        <v>481</v>
      </c>
      <c r="AA64" s="18" t="n">
        <v>388.99374675</v>
      </c>
      <c r="AB64" s="20" t="n">
        <v>17.9778251</v>
      </c>
    </row>
    <row r="65" spans="1:28">
      <c r="A65" s="15" t="s">
        <v>540</v>
      </c>
      <c r="B65" s="17" t="n">
        <v>5325</v>
      </c>
      <c r="C65" s="18">
        <f>(0.0/B65*100)</f>
        <v/>
      </c>
      <c r="D65" s="19" t="n">
        <v>5325</v>
      </c>
      <c r="E65" s="18" t="n">
        <v>395.9164</v>
      </c>
      <c r="F65" s="20" t="n">
        <v>39.05508748</v>
      </c>
      <c r="G65" s="18" t="n">
        <v>367.35906928</v>
      </c>
      <c r="H65" s="20" t="n">
        <v>27.28139961</v>
      </c>
      <c r="I65" s="18" t="n">
        <v>382.94060828</v>
      </c>
      <c r="J65" s="20" t="n">
        <v>4.84936501</v>
      </c>
      <c r="K65" s="18" t="n">
        <v>414.71758376</v>
      </c>
      <c r="L65" s="20" t="n">
        <v>6.69850216</v>
      </c>
      <c r="M65" s="18" t="n">
        <v>429.45257194</v>
      </c>
      <c r="N65" s="20" t="n">
        <v>2.29719005</v>
      </c>
      <c r="O65" s="18" t="n">
        <v>429.85252172</v>
      </c>
      <c r="P65" s="20" t="n">
        <v>3.66393417</v>
      </c>
      <c r="Q65" s="18" t="n">
        <v>445.28331703</v>
      </c>
      <c r="R65" s="20" t="n">
        <v>3.94160542</v>
      </c>
      <c r="S65" s="18" t="s">
        <v>481</v>
      </c>
      <c r="T65" s="20" t="s">
        <v>481</v>
      </c>
      <c r="U65" s="18" t="s">
        <v>481</v>
      </c>
      <c r="V65" s="20" t="s">
        <v>481</v>
      </c>
      <c r="W65" s="18" t="s">
        <v>481</v>
      </c>
      <c r="X65" s="20" t="s">
        <v>481</v>
      </c>
      <c r="Y65" s="18" t="s">
        <v>481</v>
      </c>
      <c r="Z65" s="20" t="s">
        <v>481</v>
      </c>
      <c r="AA65" s="18" t="n">
        <v>394.02569541</v>
      </c>
      <c r="AB65" s="20" t="n">
        <v>15.85802234</v>
      </c>
    </row>
    <row r="66" spans="1:28">
      <c r="A66" s="15" t="s">
        <v>541</v>
      </c>
      <c r="B66" s="17" t="n">
        <v>5665</v>
      </c>
      <c r="C66" s="18">
        <f>(0.0/B66*100)</f>
        <v/>
      </c>
      <c r="D66" s="19" t="n">
        <v>5665</v>
      </c>
      <c r="E66" s="18" t="s">
        <v>481</v>
      </c>
      <c r="F66" s="20" t="s">
        <v>481</v>
      </c>
      <c r="G66" s="18" t="n">
        <v>306.84486145</v>
      </c>
      <c r="H66" s="20" t="n">
        <v>29.98116254</v>
      </c>
      <c r="I66" s="18" t="n">
        <v>365.23392688</v>
      </c>
      <c r="J66" s="20" t="n">
        <v>10.84735397</v>
      </c>
      <c r="K66" s="18" t="n">
        <v>400.14173968</v>
      </c>
      <c r="L66" s="20" t="n">
        <v>2.09462263</v>
      </c>
      <c r="M66" s="18" t="n">
        <v>406.95134163</v>
      </c>
      <c r="N66" s="20" t="n">
        <v>4.37389955</v>
      </c>
      <c r="O66" s="18" t="n">
        <v>412.62886702</v>
      </c>
      <c r="P66" s="20" t="n">
        <v>2.29806466</v>
      </c>
      <c r="Q66" s="18" t="n">
        <v>420.34535948</v>
      </c>
      <c r="R66" s="20" t="n">
        <v>1.93451226</v>
      </c>
      <c r="S66" s="18" t="s">
        <v>481</v>
      </c>
      <c r="T66" s="20" t="s">
        <v>481</v>
      </c>
      <c r="U66" s="18" t="s">
        <v>481</v>
      </c>
      <c r="V66" s="20" t="s">
        <v>481</v>
      </c>
      <c r="W66" s="18" t="s">
        <v>481</v>
      </c>
      <c r="X66" s="20" t="s">
        <v>481</v>
      </c>
      <c r="Y66" s="18" t="s">
        <v>481</v>
      </c>
      <c r="Z66" s="20" t="s">
        <v>481</v>
      </c>
      <c r="AA66" s="18" t="n">
        <v>385.88655368</v>
      </c>
      <c r="AB66" s="20" t="n">
        <v>8.066261799999999</v>
      </c>
    </row>
    <row r="67" spans="1:28">
      <c r="A67" s="15" t="s">
        <v>542</v>
      </c>
      <c r="B67" s="17" t="n">
        <v>6971</v>
      </c>
      <c r="C67" s="18">
        <f>(0.0/B67*100)</f>
        <v/>
      </c>
      <c r="D67" s="19" t="n">
        <v>6971</v>
      </c>
      <c r="E67" s="18" t="n">
        <v>317.54061422</v>
      </c>
      <c r="F67" s="20" t="n">
        <v>12.50561354</v>
      </c>
      <c r="G67" s="18" t="n">
        <v>352.85887899</v>
      </c>
      <c r="H67" s="20" t="n">
        <v>4.97866829</v>
      </c>
      <c r="I67" s="18" t="n">
        <v>350.82426687</v>
      </c>
      <c r="J67" s="20" t="n">
        <v>4.08571902</v>
      </c>
      <c r="K67" s="18" t="n">
        <v>373.54314572</v>
      </c>
      <c r="L67" s="20" t="n">
        <v>4.00975769</v>
      </c>
      <c r="M67" s="18" t="n">
        <v>393.176433</v>
      </c>
      <c r="N67" s="20" t="n">
        <v>2.78241144</v>
      </c>
      <c r="O67" s="18" t="n">
        <v>419.47983849</v>
      </c>
      <c r="P67" s="20" t="n">
        <v>2.87738322</v>
      </c>
      <c r="Q67" s="18" t="n">
        <v>419.20684008</v>
      </c>
      <c r="R67" s="20" t="n">
        <v>3.90820877</v>
      </c>
      <c r="S67" s="18" t="s">
        <v>481</v>
      </c>
      <c r="T67" s="20" t="s">
        <v>481</v>
      </c>
      <c r="U67" s="18" t="s">
        <v>481</v>
      </c>
      <c r="V67" s="20" t="s">
        <v>481</v>
      </c>
      <c r="W67" s="18" t="s">
        <v>481</v>
      </c>
      <c r="X67" s="20" t="s">
        <v>481</v>
      </c>
      <c r="Y67" s="18" t="s">
        <v>481</v>
      </c>
      <c r="Z67" s="20" t="s">
        <v>481</v>
      </c>
      <c r="AA67" s="18" t="n">
        <v>377.62860416</v>
      </c>
      <c r="AB67" s="20" t="n">
        <v>18.24970342</v>
      </c>
    </row>
    <row r="68" spans="1:28">
      <c r="A68" s="15" t="s">
        <v>543</v>
      </c>
      <c r="B68" s="17" t="n">
        <v>12083</v>
      </c>
      <c r="C68" s="18">
        <f>(0.0/B68*100)</f>
        <v/>
      </c>
      <c r="D68" s="19" t="n">
        <v>12083</v>
      </c>
      <c r="E68" s="18" t="n">
        <v>362.88214301</v>
      </c>
      <c r="F68" s="20" t="n">
        <v>6.69317708</v>
      </c>
      <c r="G68" s="18" t="n">
        <v>367.06846983</v>
      </c>
      <c r="H68" s="20" t="n">
        <v>5.55909342</v>
      </c>
      <c r="I68" s="18" t="n">
        <v>362.69526344</v>
      </c>
      <c r="J68" s="20" t="n">
        <v>3.94573373</v>
      </c>
      <c r="K68" s="18" t="n">
        <v>383.16726299</v>
      </c>
      <c r="L68" s="20" t="n">
        <v>5.74510212</v>
      </c>
      <c r="M68" s="18" t="n">
        <v>391.66828803</v>
      </c>
      <c r="N68" s="20" t="n">
        <v>2.69645808</v>
      </c>
      <c r="O68" s="18" t="n">
        <v>416.63708375</v>
      </c>
      <c r="P68" s="20" t="n">
        <v>3.6405581</v>
      </c>
      <c r="Q68" s="18" t="n">
        <v>429.8362224</v>
      </c>
      <c r="R68" s="20" t="n">
        <v>1.43456164</v>
      </c>
      <c r="S68" s="18" t="s">
        <v>481</v>
      </c>
      <c r="T68" s="20" t="s">
        <v>481</v>
      </c>
      <c r="U68" s="18" t="s">
        <v>481</v>
      </c>
      <c r="V68" s="20" t="s">
        <v>481</v>
      </c>
      <c r="W68" s="18" t="s">
        <v>481</v>
      </c>
      <c r="X68" s="20" t="s">
        <v>481</v>
      </c>
      <c r="Y68" s="18" t="s">
        <v>481</v>
      </c>
      <c r="Z68" s="20" t="s">
        <v>481</v>
      </c>
      <c r="AA68" s="18" t="n">
        <v>399.7036107</v>
      </c>
      <c r="AB68" s="20" t="n">
        <v>7.89004092</v>
      </c>
    </row>
    <row r="69" spans="1:28">
      <c r="A69" s="15" t="s">
        <v>544</v>
      </c>
      <c r="B69" s="17" t="n">
        <v>4876</v>
      </c>
      <c r="C69" s="18">
        <f>(0.0/B69*100)</f>
        <v/>
      </c>
      <c r="D69" s="19" t="n">
        <v>4876</v>
      </c>
      <c r="E69" s="18" t="n">
        <v>451.97152556</v>
      </c>
      <c r="F69" s="20" t="n">
        <v>36.7087117</v>
      </c>
      <c r="G69" s="18" t="n">
        <v>379.07359404</v>
      </c>
      <c r="H69" s="20" t="n">
        <v>9.5746115</v>
      </c>
      <c r="I69" s="18" t="n">
        <v>412.88990761</v>
      </c>
      <c r="J69" s="20" t="n">
        <v>5.70941862</v>
      </c>
      <c r="K69" s="18" t="n">
        <v>418.48788677</v>
      </c>
      <c r="L69" s="20" t="n">
        <v>7.55558234</v>
      </c>
      <c r="M69" s="18" t="n">
        <v>424.48452518</v>
      </c>
      <c r="N69" s="20" t="n">
        <v>3.18693748</v>
      </c>
      <c r="O69" s="18" t="n">
        <v>432.93038336</v>
      </c>
      <c r="P69" s="20" t="n">
        <v>3.89495886</v>
      </c>
      <c r="Q69" s="18" t="n">
        <v>456.81905681</v>
      </c>
      <c r="R69" s="20" t="n">
        <v>5.3057829</v>
      </c>
      <c r="S69" s="18" t="s">
        <v>481</v>
      </c>
      <c r="T69" s="20" t="s">
        <v>481</v>
      </c>
      <c r="U69" s="18" t="s">
        <v>481</v>
      </c>
      <c r="V69" s="20" t="s">
        <v>481</v>
      </c>
      <c r="W69" s="18" t="s">
        <v>481</v>
      </c>
      <c r="X69" s="20" t="s">
        <v>481</v>
      </c>
      <c r="Y69" s="18" t="s">
        <v>481</v>
      </c>
      <c r="Z69" s="20" t="s">
        <v>481</v>
      </c>
      <c r="AA69" s="18" t="n">
        <v>321.85810012</v>
      </c>
      <c r="AB69" s="20" t="n">
        <v>32.41718519</v>
      </c>
    </row>
    <row r="70" spans="1:28">
      <c r="A70" s="15" t="s">
        <v>545</v>
      </c>
      <c r="B70" s="17" t="n">
        <v>6036</v>
      </c>
      <c r="C70" s="18">
        <f>(0.0/B70*100)</f>
        <v/>
      </c>
      <c r="D70" s="19" t="n">
        <v>6036</v>
      </c>
      <c r="E70" s="18" t="n">
        <v>443.4154</v>
      </c>
      <c r="F70" s="20" t="n">
        <v>35.64027973</v>
      </c>
      <c r="G70" s="18" t="s">
        <v>481</v>
      </c>
      <c r="H70" s="20" t="s">
        <v>481</v>
      </c>
      <c r="I70" s="18" t="n">
        <v>420.44468428</v>
      </c>
      <c r="J70" s="20" t="n">
        <v>14.49015193</v>
      </c>
      <c r="K70" s="18" t="n">
        <v>495.00420261</v>
      </c>
      <c r="L70" s="20" t="n">
        <v>18.86201525</v>
      </c>
      <c r="M70" s="18" t="n">
        <v>449.07678526</v>
      </c>
      <c r="N70" s="20" t="n">
        <v>7.21238277</v>
      </c>
      <c r="O70" s="18" t="n">
        <v>473.35681327</v>
      </c>
      <c r="P70" s="20" t="n">
        <v>3.30962641</v>
      </c>
      <c r="Q70" s="18" t="n">
        <v>500.60974172</v>
      </c>
      <c r="R70" s="20" t="n">
        <v>3.01231536</v>
      </c>
      <c r="S70" s="18" t="s">
        <v>481</v>
      </c>
      <c r="T70" s="20" t="s">
        <v>481</v>
      </c>
      <c r="U70" s="18" t="s">
        <v>481</v>
      </c>
      <c r="V70" s="20" t="s">
        <v>481</v>
      </c>
      <c r="W70" s="18" t="s">
        <v>481</v>
      </c>
      <c r="X70" s="20" t="s">
        <v>481</v>
      </c>
      <c r="Y70" s="18" t="s">
        <v>481</v>
      </c>
      <c r="Z70" s="20" t="s">
        <v>481</v>
      </c>
      <c r="AA70" s="18" t="n">
        <v>453.39453858</v>
      </c>
      <c r="AB70" s="20" t="n">
        <v>8.085368689999999</v>
      </c>
    </row>
    <row r="71" spans="1:28">
      <c r="A71" s="15" t="s">
        <v>546</v>
      </c>
      <c r="B71" s="17" t="n">
        <v>6115</v>
      </c>
      <c r="C71" s="18">
        <f>(0.0/B71*100)</f>
        <v/>
      </c>
      <c r="D71" s="19" t="n">
        <v>6115</v>
      </c>
      <c r="E71" s="18" t="n">
        <v>499.7907244</v>
      </c>
      <c r="F71" s="20" t="n">
        <v>16.98287309</v>
      </c>
      <c r="G71" s="18" t="n">
        <v>500.60957977</v>
      </c>
      <c r="H71" s="20" t="n">
        <v>6.72443996</v>
      </c>
      <c r="I71" s="18" t="n">
        <v>517.99753474</v>
      </c>
      <c r="J71" s="20" t="n">
        <v>7.54976573</v>
      </c>
      <c r="K71" s="18" t="s">
        <v>481</v>
      </c>
      <c r="L71" s="20" t="s">
        <v>481</v>
      </c>
      <c r="M71" s="18" t="n">
        <v>527.83760069</v>
      </c>
      <c r="N71" s="20" t="n">
        <v>2.03240476</v>
      </c>
      <c r="O71" s="18" t="n">
        <v>557.29796802</v>
      </c>
      <c r="P71" s="20" t="n">
        <v>3.30643205</v>
      </c>
      <c r="Q71" s="18" t="n">
        <v>592.56949916</v>
      </c>
      <c r="R71" s="20" t="n">
        <v>2.24414781</v>
      </c>
      <c r="S71" s="18" t="s">
        <v>481</v>
      </c>
      <c r="T71" s="20" t="s">
        <v>481</v>
      </c>
      <c r="U71" s="18" t="s">
        <v>481</v>
      </c>
      <c r="V71" s="20" t="s">
        <v>481</v>
      </c>
      <c r="W71" s="18" t="s">
        <v>481</v>
      </c>
      <c r="X71" s="20" t="s">
        <v>481</v>
      </c>
      <c r="Y71" s="18" t="s">
        <v>481</v>
      </c>
      <c r="Z71" s="20" t="s">
        <v>481</v>
      </c>
      <c r="AA71" s="18" t="n">
        <v>500.47827644</v>
      </c>
      <c r="AB71" s="20" t="n">
        <v>14.18570497</v>
      </c>
    </row>
    <row r="72" spans="1:28">
      <c r="A72" s="15" t="s">
        <v>547</v>
      </c>
      <c r="B72" s="17" t="n">
        <v>7708</v>
      </c>
      <c r="C72" s="18">
        <f>(0.0/B72*100)</f>
        <v/>
      </c>
      <c r="D72" s="19" t="n">
        <v>7708</v>
      </c>
      <c r="E72" s="18" t="n">
        <v>424.73388784</v>
      </c>
      <c r="F72" s="20" t="n">
        <v>34.56559605</v>
      </c>
      <c r="G72" s="18" t="n">
        <v>473.1418121</v>
      </c>
      <c r="H72" s="20" t="n">
        <v>12.38392359</v>
      </c>
      <c r="I72" s="18" t="n">
        <v>485.09478622</v>
      </c>
      <c r="J72" s="20" t="n">
        <v>4.98146596</v>
      </c>
      <c r="K72" s="18" t="n">
        <v>526.04744457</v>
      </c>
      <c r="L72" s="20" t="n">
        <v>3.53698872</v>
      </c>
      <c r="M72" s="18" t="n">
        <v>502.05239753</v>
      </c>
      <c r="N72" s="20" t="n">
        <v>3.62995963</v>
      </c>
      <c r="O72" s="18" t="n">
        <v>531.41245362</v>
      </c>
      <c r="P72" s="20" t="n">
        <v>2.81708431</v>
      </c>
      <c r="Q72" s="18" t="n">
        <v>582.3930816</v>
      </c>
      <c r="R72" s="20" t="n">
        <v>4.47803345</v>
      </c>
      <c r="S72" s="18" t="s">
        <v>481</v>
      </c>
      <c r="T72" s="20" t="s">
        <v>481</v>
      </c>
      <c r="U72" s="18" t="s">
        <v>481</v>
      </c>
      <c r="V72" s="20" t="s">
        <v>481</v>
      </c>
      <c r="W72" s="18" t="s">
        <v>481</v>
      </c>
      <c r="X72" s="20" t="s">
        <v>481</v>
      </c>
      <c r="Y72" s="18" t="s">
        <v>481</v>
      </c>
      <c r="Z72" s="20" t="s">
        <v>481</v>
      </c>
      <c r="AA72" s="18" t="n">
        <v>477.95813694</v>
      </c>
      <c r="AB72" s="20" t="n">
        <v>21.9603684</v>
      </c>
    </row>
    <row r="73" spans="1:28">
      <c r="A73" s="15" t="s">
        <v>548</v>
      </c>
      <c r="B73" s="17" t="n">
        <v>8249</v>
      </c>
      <c r="C73" s="18">
        <f>(0.0/B73*100)</f>
        <v/>
      </c>
      <c r="D73" s="19" t="n">
        <v>8249</v>
      </c>
      <c r="E73" s="18" t="n">
        <v>414.72807838</v>
      </c>
      <c r="F73" s="20" t="n">
        <v>7.68063024</v>
      </c>
      <c r="G73" s="18" t="n">
        <v>412.3135085</v>
      </c>
      <c r="H73" s="20" t="n">
        <v>2.71262154</v>
      </c>
      <c r="I73" s="18" t="n">
        <v>410.37149851</v>
      </c>
      <c r="J73" s="20" t="n">
        <v>3.23344426</v>
      </c>
      <c r="K73" s="18" t="n">
        <v>400.17701975</v>
      </c>
      <c r="L73" s="20" t="n">
        <v>6.5829824</v>
      </c>
      <c r="M73" s="18" t="n">
        <v>415.00065114</v>
      </c>
      <c r="N73" s="20" t="n">
        <v>3.23400197</v>
      </c>
      <c r="O73" s="18" t="s">
        <v>481</v>
      </c>
      <c r="P73" s="20" t="s">
        <v>481</v>
      </c>
      <c r="Q73" s="18" t="n">
        <v>455.67412291</v>
      </c>
      <c r="R73" s="20" t="n">
        <v>5.89612385</v>
      </c>
      <c r="S73" s="18" t="s">
        <v>481</v>
      </c>
      <c r="T73" s="20" t="s">
        <v>481</v>
      </c>
      <c r="U73" s="18" t="s">
        <v>481</v>
      </c>
      <c r="V73" s="20" t="s">
        <v>481</v>
      </c>
      <c r="W73" s="18" t="s">
        <v>481</v>
      </c>
      <c r="X73" s="20" t="s">
        <v>481</v>
      </c>
      <c r="Y73" s="18" t="s">
        <v>481</v>
      </c>
      <c r="Z73" s="20" t="s">
        <v>481</v>
      </c>
      <c r="AA73" s="18" t="n">
        <v>390.17940599</v>
      </c>
      <c r="AB73" s="20" t="n">
        <v>8.20793785</v>
      </c>
    </row>
    <row r="74" spans="1:28">
      <c r="A74" s="15" t="s">
        <v>549</v>
      </c>
      <c r="B74" s="17" t="n">
        <v>4692</v>
      </c>
      <c r="C74" s="18">
        <f>(0.0/B74*100)</f>
        <v/>
      </c>
      <c r="D74" s="19" t="n">
        <v>4692</v>
      </c>
      <c r="E74" s="18" t="n">
        <v>371.92712655</v>
      </c>
      <c r="F74" s="20" t="n">
        <v>11.4259981</v>
      </c>
      <c r="G74" s="18" t="n">
        <v>386.74534603</v>
      </c>
      <c r="H74" s="20" t="n">
        <v>7.32705606</v>
      </c>
      <c r="I74" s="18" t="n">
        <v>392.19534169</v>
      </c>
      <c r="J74" s="20" t="n">
        <v>7.25542535</v>
      </c>
      <c r="K74" s="18" t="n">
        <v>399.18906752</v>
      </c>
      <c r="L74" s="20" t="n">
        <v>10.79132978</v>
      </c>
      <c r="M74" s="18" t="n">
        <v>425.63071692</v>
      </c>
      <c r="N74" s="20" t="n">
        <v>2.06135385</v>
      </c>
      <c r="O74" s="18" t="n">
        <v>455.08064455</v>
      </c>
      <c r="P74" s="20" t="n">
        <v>4.12680702</v>
      </c>
      <c r="Q74" s="18" t="n">
        <v>436.11609209</v>
      </c>
      <c r="R74" s="20" t="n">
        <v>3.22829497</v>
      </c>
      <c r="S74" s="18" t="s">
        <v>481</v>
      </c>
      <c r="T74" s="20" t="s">
        <v>481</v>
      </c>
      <c r="U74" s="18" t="s">
        <v>481</v>
      </c>
      <c r="V74" s="20" t="s">
        <v>481</v>
      </c>
      <c r="W74" s="18" t="s">
        <v>481</v>
      </c>
      <c r="X74" s="20" t="s">
        <v>481</v>
      </c>
      <c r="Y74" s="18" t="s">
        <v>481</v>
      </c>
      <c r="Z74" s="20" t="s">
        <v>481</v>
      </c>
      <c r="AA74" s="18" t="n">
        <v>355.24439161</v>
      </c>
      <c r="AB74" s="20" t="n">
        <v>4.80549665</v>
      </c>
    </row>
    <row r="75" spans="1:28">
      <c r="A75" s="15" t="s">
        <v>550</v>
      </c>
      <c r="B75" s="17" t="n">
        <v>5375</v>
      </c>
      <c r="C75" s="18">
        <f>(0.0/B75*100)</f>
        <v/>
      </c>
      <c r="D75" s="19" t="n">
        <v>5375</v>
      </c>
      <c r="E75" s="18" t="n">
        <v>374.98240665</v>
      </c>
      <c r="F75" s="20" t="n">
        <v>5.74522978</v>
      </c>
      <c r="G75" s="18" t="n">
        <v>377.87426271</v>
      </c>
      <c r="H75" s="20" t="n">
        <v>4.10475677</v>
      </c>
      <c r="I75" s="18" t="n">
        <v>342.02124064</v>
      </c>
      <c r="J75" s="20" t="n">
        <v>4.31963351</v>
      </c>
      <c r="K75" s="18" t="n">
        <v>360.99668914</v>
      </c>
      <c r="L75" s="20" t="n">
        <v>10.34822849</v>
      </c>
      <c r="M75" s="18" t="n">
        <v>387.09129109</v>
      </c>
      <c r="N75" s="20" t="n">
        <v>2.04366806</v>
      </c>
      <c r="O75" s="18" t="n">
        <v>402.11097175</v>
      </c>
      <c r="P75" s="20" t="n">
        <v>3.70403956</v>
      </c>
      <c r="Q75" s="18" t="n">
        <v>401.08399749</v>
      </c>
      <c r="R75" s="20" t="n">
        <v>4.532225</v>
      </c>
      <c r="S75" s="18" t="s">
        <v>481</v>
      </c>
      <c r="T75" s="20" t="s">
        <v>481</v>
      </c>
      <c r="U75" s="18" t="s">
        <v>481</v>
      </c>
      <c r="V75" s="20" t="s">
        <v>481</v>
      </c>
      <c r="W75" s="18" t="s">
        <v>481</v>
      </c>
      <c r="X75" s="20" t="s">
        <v>481</v>
      </c>
      <c r="Y75" s="18" t="s">
        <v>481</v>
      </c>
      <c r="Z75" s="20" t="s">
        <v>481</v>
      </c>
      <c r="AA75" s="18" t="n">
        <v>376.24996448</v>
      </c>
      <c r="AB75" s="20" t="n">
        <v>5.69540927</v>
      </c>
    </row>
    <row r="76" spans="1:28">
      <c r="A76" s="15" t="s">
        <v>551</v>
      </c>
      <c r="B76" s="17" t="n">
        <v>14167</v>
      </c>
      <c r="C76" s="18">
        <f>(0.0/B76*100)</f>
        <v/>
      </c>
      <c r="D76" s="19" t="n">
        <v>14167</v>
      </c>
      <c r="E76" s="18" t="n">
        <v>376.78834802</v>
      </c>
      <c r="F76" s="20" t="n">
        <v>15.76820281</v>
      </c>
      <c r="G76" s="18" t="n">
        <v>398.36652854</v>
      </c>
      <c r="H76" s="20" t="n">
        <v>8.27286694</v>
      </c>
      <c r="I76" s="18" t="n">
        <v>383.05340183</v>
      </c>
      <c r="J76" s="20" t="n">
        <v>4.94404345</v>
      </c>
      <c r="K76" s="18" t="n">
        <v>380.46213289</v>
      </c>
      <c r="L76" s="20" t="n">
        <v>10.04948588</v>
      </c>
      <c r="M76" s="18" t="n">
        <v>410.36306284</v>
      </c>
      <c r="N76" s="20" t="n">
        <v>2.61904596</v>
      </c>
      <c r="O76" s="18" t="n">
        <v>420.75926065</v>
      </c>
      <c r="P76" s="20" t="n">
        <v>3.8984405</v>
      </c>
      <c r="Q76" s="18" t="n">
        <v>452.99462746</v>
      </c>
      <c r="R76" s="20" t="n">
        <v>2.84856884</v>
      </c>
      <c r="S76" s="18" t="s">
        <v>481</v>
      </c>
      <c r="T76" s="20" t="s">
        <v>481</v>
      </c>
      <c r="U76" s="18" t="s">
        <v>481</v>
      </c>
      <c r="V76" s="20" t="s">
        <v>481</v>
      </c>
      <c r="W76" s="18" t="s">
        <v>481</v>
      </c>
      <c r="X76" s="20" t="s">
        <v>481</v>
      </c>
      <c r="Y76" s="18" t="s">
        <v>481</v>
      </c>
      <c r="Z76" s="20" t="s">
        <v>481</v>
      </c>
      <c r="AA76" s="18" t="n">
        <v>416.59045272</v>
      </c>
      <c r="AB76" s="20" t="n">
        <v>8.00049877</v>
      </c>
    </row>
    <row r="77" spans="1:28">
      <c r="A77" s="15" t="s">
        <v>552</v>
      </c>
      <c r="B77" s="17" t="n">
        <v>6062</v>
      </c>
      <c r="C77" s="18">
        <f>(0.0/B77*100)</f>
        <v/>
      </c>
      <c r="D77" s="19" t="n">
        <v>6062</v>
      </c>
      <c r="E77" s="18" t="n">
        <v>383.88054285</v>
      </c>
      <c r="F77" s="20" t="n">
        <v>10.21452375</v>
      </c>
      <c r="G77" s="18" t="n">
        <v>401.14906318</v>
      </c>
      <c r="H77" s="20" t="n">
        <v>3.31315743</v>
      </c>
      <c r="I77" s="18" t="n">
        <v>407.94877747</v>
      </c>
      <c r="J77" s="20" t="n">
        <v>2.8964471</v>
      </c>
      <c r="K77" s="18" t="n">
        <v>403.59757903</v>
      </c>
      <c r="L77" s="20" t="n">
        <v>9.062031129999999</v>
      </c>
      <c r="M77" s="18" t="n">
        <v>443.9927582</v>
      </c>
      <c r="N77" s="20" t="n">
        <v>2.63691069</v>
      </c>
      <c r="O77" s="18" t="n">
        <v>458.74945108</v>
      </c>
      <c r="P77" s="20" t="n">
        <v>4.73620181</v>
      </c>
      <c r="Q77" s="18" t="n">
        <v>470.9754893</v>
      </c>
      <c r="R77" s="20" t="n">
        <v>4.51230733</v>
      </c>
      <c r="S77" s="18" t="s">
        <v>481</v>
      </c>
      <c r="T77" s="20" t="s">
        <v>481</v>
      </c>
      <c r="U77" s="18" t="s">
        <v>481</v>
      </c>
      <c r="V77" s="20" t="s">
        <v>481</v>
      </c>
      <c r="W77" s="18" t="s">
        <v>481</v>
      </c>
      <c r="X77" s="20" t="s">
        <v>481</v>
      </c>
      <c r="Y77" s="18" t="s">
        <v>481</v>
      </c>
      <c r="Z77" s="20" t="s">
        <v>481</v>
      </c>
      <c r="AA77" s="18" t="n">
        <v>421.68928195</v>
      </c>
      <c r="AB77" s="20" t="n">
        <v>8.98675087</v>
      </c>
    </row>
    <row r="78" spans="1:28">
      <c r="A78" s="15" t="s">
        <v>553</v>
      </c>
      <c r="B78" s="17" t="n">
        <v>5826</v>
      </c>
      <c r="C78" s="18">
        <f>(0.0/B78*100)</f>
        <v/>
      </c>
      <c r="D78" s="19" t="n">
        <v>5826</v>
      </c>
      <c r="E78" s="18" t="n">
        <v>496.50282759</v>
      </c>
      <c r="F78" s="20" t="n">
        <v>6.61997343</v>
      </c>
      <c r="G78" s="18" t="n">
        <v>515.42389312</v>
      </c>
      <c r="H78" s="20" t="n">
        <v>4.91719442</v>
      </c>
      <c r="I78" s="18" t="n">
        <v>515.80878291</v>
      </c>
      <c r="J78" s="20" t="n">
        <v>3.15003362</v>
      </c>
      <c r="K78" s="18" t="n">
        <v>540.54410233</v>
      </c>
      <c r="L78" s="20" t="n">
        <v>15.08072686</v>
      </c>
      <c r="M78" s="18" t="n">
        <v>534.11426352</v>
      </c>
      <c r="N78" s="20" t="n">
        <v>5.29008989</v>
      </c>
      <c r="O78" s="18" t="s">
        <v>481</v>
      </c>
      <c r="P78" s="20" t="s">
        <v>481</v>
      </c>
      <c r="Q78" s="18" t="n">
        <v>592.0812307800001</v>
      </c>
      <c r="R78" s="20" t="n">
        <v>9.07383366</v>
      </c>
      <c r="S78" s="18" t="s">
        <v>481</v>
      </c>
      <c r="T78" s="20" t="s">
        <v>481</v>
      </c>
      <c r="U78" s="18" t="s">
        <v>481</v>
      </c>
      <c r="V78" s="20" t="s">
        <v>481</v>
      </c>
      <c r="W78" s="18" t="s">
        <v>481</v>
      </c>
      <c r="X78" s="20" t="s">
        <v>481</v>
      </c>
      <c r="Y78" s="18" t="s">
        <v>481</v>
      </c>
      <c r="Z78" s="20" t="s">
        <v>481</v>
      </c>
      <c r="AA78" s="18" t="n">
        <v>447.54514167</v>
      </c>
      <c r="AB78" s="20" t="n">
        <v>14.62958238</v>
      </c>
    </row>
    <row customHeight="1" ht="25" r="79" spans="1:28">
      <c r="A79" s="15" t="s">
        <v>554</v>
      </c>
      <c r="B79" s="17" t="n">
        <v>1657</v>
      </c>
      <c r="C79" s="18">
        <f>(0.0/B79*100)</f>
        <v/>
      </c>
      <c r="D79" s="19" t="n">
        <v>1657</v>
      </c>
      <c r="E79" s="18" t="n">
        <v>391.37051078</v>
      </c>
      <c r="F79" s="20" t="n">
        <v>13.88448807</v>
      </c>
      <c r="G79" s="18" t="n">
        <v>391.80860328</v>
      </c>
      <c r="H79" s="20" t="n">
        <v>8.897405320000001</v>
      </c>
      <c r="I79" s="18" t="n">
        <v>422.3661307</v>
      </c>
      <c r="J79" s="20" t="n">
        <v>7.92540138</v>
      </c>
      <c r="K79" s="18" t="s">
        <v>481</v>
      </c>
      <c r="L79" s="20" t="s">
        <v>481</v>
      </c>
      <c r="M79" s="18" t="n">
        <v>452.87842632</v>
      </c>
      <c r="N79" s="20" t="n">
        <v>5.70000773</v>
      </c>
      <c r="O79" s="18" t="n">
        <v>479.03647689</v>
      </c>
      <c r="P79" s="20" t="n">
        <v>8.35704971</v>
      </c>
      <c r="Q79" s="18" t="n">
        <v>502.46126945</v>
      </c>
      <c r="R79" s="20" t="n">
        <v>6.96616456</v>
      </c>
      <c r="S79" s="18" t="s">
        <v>481</v>
      </c>
      <c r="T79" s="20" t="s">
        <v>481</v>
      </c>
      <c r="U79" s="18" t="s">
        <v>481</v>
      </c>
      <c r="V79" s="20" t="s">
        <v>481</v>
      </c>
      <c r="W79" s="18" t="s">
        <v>481</v>
      </c>
      <c r="X79" s="20" t="s">
        <v>481</v>
      </c>
      <c r="Y79" s="18" t="s">
        <v>481</v>
      </c>
      <c r="Z79" s="20" t="s">
        <v>481</v>
      </c>
      <c r="AA79" s="18" t="n">
        <v>474.59372462</v>
      </c>
      <c r="AB79" s="20" t="n">
        <v>23.82543691</v>
      </c>
    </row>
    <row r="80" spans="1:28">
      <c r="A80" s="15" t="s">
        <v>555</v>
      </c>
      <c r="B80" s="17" t="n">
        <v>7841</v>
      </c>
      <c r="C80" s="18">
        <f>(0.0/B80*100)</f>
        <v/>
      </c>
      <c r="D80" s="19" t="n">
        <v>7841</v>
      </c>
      <c r="E80" s="18" t="n">
        <v>385.7415</v>
      </c>
      <c r="F80" s="20" t="n">
        <v>31.01687306</v>
      </c>
      <c r="G80" s="18" t="n">
        <v>363.10002535</v>
      </c>
      <c r="H80" s="20" t="n">
        <v>30.73505315</v>
      </c>
      <c r="I80" s="18" t="n">
        <v>417.42415145</v>
      </c>
      <c r="J80" s="20" t="n">
        <v>13.01909768</v>
      </c>
      <c r="K80" s="18" t="n">
        <v>434.94981852</v>
      </c>
      <c r="L80" s="20" t="n">
        <v>41.57754275</v>
      </c>
      <c r="M80" s="18" t="n">
        <v>437.53744769</v>
      </c>
      <c r="N80" s="20" t="n">
        <v>5.75729756</v>
      </c>
      <c r="O80" s="18" t="n">
        <v>452.85303522</v>
      </c>
      <c r="P80" s="20" t="n">
        <v>4.32456522</v>
      </c>
      <c r="Q80" s="18" t="n">
        <v>463.41089958</v>
      </c>
      <c r="R80" s="20" t="n">
        <v>4.13018661</v>
      </c>
      <c r="S80" s="18" t="s">
        <v>481</v>
      </c>
      <c r="T80" s="20" t="s">
        <v>481</v>
      </c>
      <c r="U80" s="18" t="s">
        <v>481</v>
      </c>
      <c r="V80" s="20" t="s">
        <v>481</v>
      </c>
      <c r="W80" s="18" t="s">
        <v>481</v>
      </c>
      <c r="X80" s="20" t="s">
        <v>481</v>
      </c>
      <c r="Y80" s="18" t="s">
        <v>481</v>
      </c>
      <c r="Z80" s="20" t="s">
        <v>481</v>
      </c>
      <c r="AA80" s="18" t="s">
        <v>481</v>
      </c>
      <c r="AB80" s="20" t="s">
        <v>481</v>
      </c>
    </row>
    <row r="81" spans="1:28">
      <c r="A81" s="23" t="s">
        <v>556</v>
      </c>
      <c r="B81" s="17" t="n">
        <v>8861</v>
      </c>
      <c r="C81" s="18">
        <f>(0.0/B81*100)</f>
        <v/>
      </c>
      <c r="D81" s="19" t="n">
        <v>8861</v>
      </c>
      <c r="E81" s="18" t="n">
        <v>401.60319817</v>
      </c>
      <c r="F81" s="20" t="n">
        <v>7.87531533</v>
      </c>
      <c r="G81" s="18" t="n">
        <v>404.05261424</v>
      </c>
      <c r="H81" s="20" t="n">
        <v>6.44746149</v>
      </c>
      <c r="I81" s="18" t="n">
        <v>410.60170179</v>
      </c>
      <c r="J81" s="20" t="n">
        <v>3.65980398</v>
      </c>
      <c r="K81" s="18" t="n">
        <v>425.29124977</v>
      </c>
      <c r="L81" s="20" t="n">
        <v>9.929414639999999</v>
      </c>
      <c r="M81" s="18" t="n">
        <v>443.80345357</v>
      </c>
      <c r="N81" s="20" t="n">
        <v>2.85070242</v>
      </c>
      <c r="O81" s="18" t="n">
        <v>479.81868413</v>
      </c>
      <c r="P81" s="20" t="n">
        <v>5.01191523</v>
      </c>
      <c r="Q81" s="18" t="n">
        <v>448.11577171</v>
      </c>
      <c r="R81" s="20" t="n">
        <v>5.40187859</v>
      </c>
      <c r="S81" s="18" t="s">
        <v>481</v>
      </c>
      <c r="T81" s="20" t="s">
        <v>481</v>
      </c>
      <c r="U81" s="18" t="s">
        <v>481</v>
      </c>
      <c r="V81" s="20" t="s">
        <v>481</v>
      </c>
      <c r="W81" s="18" t="s">
        <v>481</v>
      </c>
      <c r="X81" s="20" t="s">
        <v>481</v>
      </c>
      <c r="Y81" s="18" t="s">
        <v>481</v>
      </c>
      <c r="Z81" s="20" t="s">
        <v>481</v>
      </c>
      <c r="AA81" s="18" t="n">
        <v>431.77348046</v>
      </c>
      <c r="AB81" s="20" t="n">
        <v>10.60845161</v>
      </c>
    </row>
    <row r="82" spans="1:2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row>
    <row r="83" spans="1:28">
      <c r="A83" s="3" t="s">
        <v>558</v>
      </c>
    </row>
    <row r="84" spans="1:28">
      <c r="A84" s="25" t="s">
        <v>559</v>
      </c>
    </row>
    <row r="85" spans="1:28">
      <c r="A85" s="25" t="s">
        <v>560</v>
      </c>
    </row>
    <row customHeight="1" ht="30" r="86" spans="1:28">
      <c r="A86" s="25" t="s">
        <v>561</v>
      </c>
    </row>
    <row customHeight="1" ht="30" r="87" spans="1:28">
      <c r="A87" s="25" t="s">
        <v>557</v>
      </c>
    </row>
    <row customHeight="1" ht="30" r="88" spans="1:28">
      <c r="A88" s="25" t="s">
        <v>562</v>
      </c>
    </row>
    <row customHeight="1" ht="30" r="89" spans="1:28">
      <c r="A89" s="25" t="s">
        <v>563</v>
      </c>
    </row>
    <row customHeight="1" ht="30" r="90" spans="1:28">
      <c r="A90" s="25" t="s">
        <v>564</v>
      </c>
    </row>
    <row customHeight="1" ht="30" r="91" spans="1:28">
      <c r="A91" s="25" t="s">
        <v>565</v>
      </c>
    </row>
    <row customHeight="1" ht="30" r="92" spans="1:28">
      <c r="A92" s="25" t="s">
        <v>566</v>
      </c>
    </row>
    <row customHeight="1" ht="30" r="93" spans="1:28">
      <c r="A93" s="25" t="s">
        <v>567</v>
      </c>
    </row>
    <row customHeight="1" ht="30" r="94" spans="1:28">
      <c r="A94" s="25" t="s">
        <v>568</v>
      </c>
    </row>
    <row customHeight="1" ht="30" r="95" spans="1:28">
      <c r="A95" s="25" t="s">
        <v>569</v>
      </c>
    </row>
    <row customHeight="1" ht="30" r="96" spans="1:28">
      <c r="A96" s="25" t="s">
        <v>570</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2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460</v>
      </c>
    </row>
    <row r="2" spans="1:18">
      <c r="A2" s="5" t="s">
        <v>957</v>
      </c>
    </row>
    <row customHeight="1" ht="30" r="4" spans="1:18">
      <c r="A4" s="6" t="n"/>
      <c r="B4" s="7" t="s">
        <v>462</v>
      </c>
      <c r="C4" s="7" t="s">
        <v>463</v>
      </c>
      <c r="D4" s="8" t="s">
        <v>462</v>
      </c>
      <c r="E4" s="9" t="s">
        <v>958</v>
      </c>
      <c r="F4" s="10" t="n"/>
      <c r="G4" s="9" t="s">
        <v>959</v>
      </c>
      <c r="H4" s="10" t="n"/>
      <c r="I4" s="9" t="s">
        <v>584</v>
      </c>
      <c r="J4" s="10" t="n"/>
      <c r="K4" s="9" t="s">
        <v>585</v>
      </c>
      <c r="L4" s="10" t="n"/>
      <c r="M4" s="9" t="s">
        <v>472</v>
      </c>
      <c r="N4" s="10" t="n"/>
      <c r="O4" s="9" t="s">
        <v>473</v>
      </c>
      <c r="P4" s="10" t="n"/>
      <c r="Q4" s="9" t="s">
        <v>586</v>
      </c>
      <c r="R4" s="10" t="n"/>
    </row>
    <row r="5" spans="1:18">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row>
    <row r="6" spans="1:18">
      <c r="A6" s="13" t="s">
        <v>456</v>
      </c>
      <c r="B6" s="14" t="n"/>
      <c r="C6" s="14" t="n"/>
      <c r="D6" s="15" t="n"/>
      <c r="E6" s="14" t="n"/>
      <c r="F6" s="15" t="n"/>
      <c r="G6" s="14" t="n"/>
      <c r="H6" s="15" t="n"/>
      <c r="I6" s="14" t="n"/>
      <c r="J6" s="15" t="n"/>
      <c r="K6" s="14" t="n"/>
      <c r="L6" s="15" t="n"/>
      <c r="M6" s="14" t="n"/>
      <c r="N6" s="15" t="n"/>
      <c r="O6" s="14" t="n"/>
      <c r="P6" s="15" t="n"/>
      <c r="Q6" s="14" t="n"/>
      <c r="R6" s="16" t="n"/>
    </row>
    <row r="7" spans="1:18">
      <c r="A7" s="15" t="s">
        <v>480</v>
      </c>
      <c r="B7" s="17" t="n">
        <v>14530</v>
      </c>
      <c r="C7" s="18">
        <f>(0.0/B7*100)</f>
        <v/>
      </c>
      <c r="D7" s="19" t="n">
        <v>14530</v>
      </c>
      <c r="E7" s="18" t="n">
        <v>515.9507528</v>
      </c>
      <c r="F7" s="20" t="n">
        <v>1.49929842</v>
      </c>
      <c r="G7" s="18" t="n">
        <v>459.50333084</v>
      </c>
      <c r="H7" s="20" t="n">
        <v>4.53680826</v>
      </c>
      <c r="I7" s="18" t="s">
        <v>481</v>
      </c>
      <c r="J7" s="20" t="s">
        <v>481</v>
      </c>
      <c r="K7" s="18" t="s">
        <v>481</v>
      </c>
      <c r="L7" s="20" t="s">
        <v>481</v>
      </c>
      <c r="M7" s="18" t="s">
        <v>481</v>
      </c>
      <c r="N7" s="20" t="s">
        <v>481</v>
      </c>
      <c r="O7" s="18" t="s">
        <v>481</v>
      </c>
      <c r="P7" s="20" t="s">
        <v>481</v>
      </c>
      <c r="Q7" s="18" t="n">
        <v>438.85852598</v>
      </c>
      <c r="R7" s="20" t="n">
        <v>5.86747472</v>
      </c>
    </row>
    <row r="8" spans="1:18">
      <c r="A8" s="15" t="s">
        <v>483</v>
      </c>
      <c r="B8" s="17" t="n">
        <v>7007</v>
      </c>
      <c r="C8" s="18">
        <f>(0.0/B8*100)</f>
        <v/>
      </c>
      <c r="D8" s="19" t="n">
        <v>7007</v>
      </c>
      <c r="E8" s="18" t="n">
        <v>506.07181888</v>
      </c>
      <c r="F8" s="20" t="n">
        <v>2.33445193</v>
      </c>
      <c r="G8" s="18" t="n">
        <v>440.70083888</v>
      </c>
      <c r="H8" s="20" t="n">
        <v>3.85209533</v>
      </c>
      <c r="I8" s="18" t="s">
        <v>481</v>
      </c>
      <c r="J8" s="20" t="s">
        <v>481</v>
      </c>
      <c r="K8" s="18" t="s">
        <v>481</v>
      </c>
      <c r="L8" s="20" t="s">
        <v>481</v>
      </c>
      <c r="M8" s="18" t="s">
        <v>481</v>
      </c>
      <c r="N8" s="20" t="s">
        <v>481</v>
      </c>
      <c r="O8" s="18" t="s">
        <v>481</v>
      </c>
      <c r="P8" s="20" t="s">
        <v>481</v>
      </c>
      <c r="Q8" s="18" t="n">
        <v>406.71346825</v>
      </c>
      <c r="R8" s="20" t="n">
        <v>16.68620279</v>
      </c>
    </row>
    <row r="9" spans="1:18">
      <c r="A9" s="15" t="s">
        <v>484</v>
      </c>
      <c r="B9" s="17" t="n">
        <v>9651</v>
      </c>
      <c r="C9" s="18">
        <f>(0.0/B9*100)</f>
        <v/>
      </c>
      <c r="D9" s="19" t="n">
        <v>9651</v>
      </c>
      <c r="E9" s="18" t="n">
        <v>543.09332366</v>
      </c>
      <c r="F9" s="20" t="n">
        <v>1.86403529</v>
      </c>
      <c r="G9" s="18" t="n">
        <v>436.89642121</v>
      </c>
      <c r="H9" s="20" t="n">
        <v>2.73474864</v>
      </c>
      <c r="I9" s="18" t="s">
        <v>481</v>
      </c>
      <c r="J9" s="20" t="s">
        <v>481</v>
      </c>
      <c r="K9" s="18" t="s">
        <v>481</v>
      </c>
      <c r="L9" s="20" t="s">
        <v>481</v>
      </c>
      <c r="M9" s="18" t="s">
        <v>481</v>
      </c>
      <c r="N9" s="20" t="s">
        <v>481</v>
      </c>
      <c r="O9" s="18" t="s">
        <v>481</v>
      </c>
      <c r="P9" s="20" t="s">
        <v>481</v>
      </c>
      <c r="Q9" s="18" t="n">
        <v>397.38441845</v>
      </c>
      <c r="R9" s="20" t="n">
        <v>11.3502979</v>
      </c>
    </row>
    <row r="10" spans="1:18">
      <c r="A10" s="15" t="s">
        <v>485</v>
      </c>
      <c r="B10" s="17" t="n">
        <v>20058</v>
      </c>
      <c r="C10" s="18">
        <f>(0.0/B10*100)</f>
        <v/>
      </c>
      <c r="D10" s="19" t="n">
        <v>20058</v>
      </c>
      <c r="E10" s="18" t="n">
        <v>534.077934</v>
      </c>
      <c r="F10" s="20" t="n">
        <v>1.9876321</v>
      </c>
      <c r="G10" s="18" t="n">
        <v>443.95458449</v>
      </c>
      <c r="H10" s="20" t="n">
        <v>4.58937998</v>
      </c>
      <c r="I10" s="18" t="s">
        <v>481</v>
      </c>
      <c r="J10" s="20" t="s">
        <v>481</v>
      </c>
      <c r="K10" s="18" t="s">
        <v>481</v>
      </c>
      <c r="L10" s="20" t="s">
        <v>481</v>
      </c>
      <c r="M10" s="18" t="s">
        <v>481</v>
      </c>
      <c r="N10" s="20" t="s">
        <v>481</v>
      </c>
      <c r="O10" s="18" t="s">
        <v>481</v>
      </c>
      <c r="P10" s="20" t="s">
        <v>481</v>
      </c>
      <c r="Q10" s="18" t="n">
        <v>489.00537022</v>
      </c>
      <c r="R10" s="20" t="n">
        <v>9.572821490000001</v>
      </c>
    </row>
    <row r="11" spans="1:18">
      <c r="A11" s="15" t="s">
        <v>486</v>
      </c>
      <c r="B11" s="17" t="n">
        <v>7053</v>
      </c>
      <c r="C11" s="18">
        <f>(0.0/B11*100)</f>
        <v/>
      </c>
      <c r="D11" s="19" t="n">
        <v>7053</v>
      </c>
      <c r="E11" s="18" t="n">
        <v>466.38470798</v>
      </c>
      <c r="F11" s="20" t="n">
        <v>2.42688656</v>
      </c>
      <c r="G11" s="18" t="n">
        <v>389.99296206</v>
      </c>
      <c r="H11" s="20" t="n">
        <v>2.94834025</v>
      </c>
      <c r="I11" s="18" t="s">
        <v>481</v>
      </c>
      <c r="J11" s="20" t="s">
        <v>481</v>
      </c>
      <c r="K11" s="18" t="s">
        <v>481</v>
      </c>
      <c r="L11" s="20" t="s">
        <v>481</v>
      </c>
      <c r="M11" s="18" t="s">
        <v>481</v>
      </c>
      <c r="N11" s="20" t="s">
        <v>481</v>
      </c>
      <c r="O11" s="18" t="s">
        <v>481</v>
      </c>
      <c r="P11" s="20" t="s">
        <v>481</v>
      </c>
      <c r="Q11" s="18" t="n">
        <v>399.91007481</v>
      </c>
      <c r="R11" s="20" t="n">
        <v>10.10432175</v>
      </c>
    </row>
    <row r="12" spans="1:18">
      <c r="A12" s="15" t="s">
        <v>487</v>
      </c>
      <c r="B12" s="17" t="n">
        <v>6894</v>
      </c>
      <c r="C12" s="18">
        <f>(0.0/B12*100)</f>
        <v/>
      </c>
      <c r="D12" s="19" t="n">
        <v>6894</v>
      </c>
      <c r="E12" s="18" t="n">
        <v>501.91392279</v>
      </c>
      <c r="F12" s="20" t="n">
        <v>1.99177969</v>
      </c>
      <c r="G12" s="18" t="n">
        <v>381.86000662</v>
      </c>
      <c r="H12" s="20" t="n">
        <v>5.2405903</v>
      </c>
      <c r="I12" s="18" t="s">
        <v>481</v>
      </c>
      <c r="J12" s="20" t="s">
        <v>481</v>
      </c>
      <c r="K12" s="18" t="s">
        <v>481</v>
      </c>
      <c r="L12" s="20" t="s">
        <v>481</v>
      </c>
      <c r="M12" s="18" t="s">
        <v>481</v>
      </c>
      <c r="N12" s="20" t="s">
        <v>481</v>
      </c>
      <c r="O12" s="18" t="s">
        <v>481</v>
      </c>
      <c r="P12" s="20" t="s">
        <v>481</v>
      </c>
      <c r="Q12" s="18" t="n">
        <v>396.78532591</v>
      </c>
      <c r="R12" s="20" t="n">
        <v>14.40959703</v>
      </c>
    </row>
    <row r="13" spans="1:18">
      <c r="A13" s="15" t="s">
        <v>488</v>
      </c>
      <c r="B13" s="17" t="n">
        <v>7161</v>
      </c>
      <c r="C13" s="18">
        <f>(0.0/B13*100)</f>
        <v/>
      </c>
      <c r="D13" s="19" t="n">
        <v>7161</v>
      </c>
      <c r="E13" s="18" t="n">
        <v>508.26465135</v>
      </c>
      <c r="F13" s="20" t="n">
        <v>2.4733824</v>
      </c>
      <c r="G13" s="18" t="n">
        <v>425.48553472</v>
      </c>
      <c r="H13" s="20" t="n">
        <v>6.88235155</v>
      </c>
      <c r="I13" s="18" t="s">
        <v>481</v>
      </c>
      <c r="J13" s="20" t="s">
        <v>481</v>
      </c>
      <c r="K13" s="18" t="s">
        <v>481</v>
      </c>
      <c r="L13" s="20" t="s">
        <v>481</v>
      </c>
      <c r="M13" s="18" t="s">
        <v>481</v>
      </c>
      <c r="N13" s="20" t="s">
        <v>481</v>
      </c>
      <c r="O13" s="18" t="s">
        <v>481</v>
      </c>
      <c r="P13" s="20" t="s">
        <v>481</v>
      </c>
      <c r="Q13" s="18" t="n">
        <v>441.48171916</v>
      </c>
      <c r="R13" s="20" t="n">
        <v>5.55522607</v>
      </c>
    </row>
    <row r="14" spans="1:18">
      <c r="A14" s="15" t="s">
        <v>489</v>
      </c>
      <c r="B14" s="17" t="n">
        <v>5587</v>
      </c>
      <c r="C14" s="18">
        <f>(0.0/B14*100)</f>
        <v/>
      </c>
      <c r="D14" s="19" t="n">
        <v>5587</v>
      </c>
      <c r="E14" s="18" t="n">
        <v>538.38146222</v>
      </c>
      <c r="F14" s="20" t="n">
        <v>2.08561998</v>
      </c>
      <c r="G14" s="18" t="n">
        <v>450.85949322</v>
      </c>
      <c r="H14" s="20" t="n">
        <v>6.4429213</v>
      </c>
      <c r="I14" s="18" t="s">
        <v>481</v>
      </c>
      <c r="J14" s="20" t="s">
        <v>481</v>
      </c>
      <c r="K14" s="18" t="s">
        <v>481</v>
      </c>
      <c r="L14" s="20" t="s">
        <v>481</v>
      </c>
      <c r="M14" s="18" t="s">
        <v>481</v>
      </c>
      <c r="N14" s="20" t="s">
        <v>481</v>
      </c>
      <c r="O14" s="18" t="s">
        <v>481</v>
      </c>
      <c r="P14" s="20" t="s">
        <v>481</v>
      </c>
      <c r="Q14" s="18" t="n">
        <v>484.83154971</v>
      </c>
      <c r="R14" s="20" t="n">
        <v>8.973678530000001</v>
      </c>
    </row>
    <row r="15" spans="1:18">
      <c r="A15" s="15" t="s">
        <v>490</v>
      </c>
      <c r="B15" s="17" t="n">
        <v>5882</v>
      </c>
      <c r="C15" s="18">
        <f>(0.0/B15*100)</f>
        <v/>
      </c>
      <c r="D15" s="19" t="n">
        <v>5882</v>
      </c>
      <c r="E15" s="18" t="n">
        <v>536.30003077</v>
      </c>
      <c r="F15" s="20" t="n">
        <v>2.30082291</v>
      </c>
      <c r="G15" s="18" t="n">
        <v>422.97387215</v>
      </c>
      <c r="H15" s="20" t="n">
        <v>8.11781156</v>
      </c>
      <c r="I15" s="18" t="s">
        <v>481</v>
      </c>
      <c r="J15" s="20" t="s">
        <v>481</v>
      </c>
      <c r="K15" s="18" t="s">
        <v>481</v>
      </c>
      <c r="L15" s="20" t="s">
        <v>481</v>
      </c>
      <c r="M15" s="18" t="s">
        <v>481</v>
      </c>
      <c r="N15" s="20" t="s">
        <v>481</v>
      </c>
      <c r="O15" s="18" t="s">
        <v>481</v>
      </c>
      <c r="P15" s="20" t="s">
        <v>481</v>
      </c>
      <c r="Q15" s="18" t="n">
        <v>435.30220917</v>
      </c>
      <c r="R15" s="20" t="n">
        <v>18.25720272</v>
      </c>
    </row>
    <row r="16" spans="1:18">
      <c r="A16" s="15" t="s">
        <v>491</v>
      </c>
      <c r="B16" s="17" t="n">
        <v>6108</v>
      </c>
      <c r="C16" s="18">
        <f>(0.0/B16*100)</f>
        <v/>
      </c>
      <c r="D16" s="19" t="n">
        <v>6108</v>
      </c>
      <c r="E16" s="18" t="n">
        <v>524.84102316</v>
      </c>
      <c r="F16" s="20" t="n">
        <v>2.16463507</v>
      </c>
      <c r="G16" s="18" t="n">
        <v>402.40058563</v>
      </c>
      <c r="H16" s="20" t="n">
        <v>3.79170476</v>
      </c>
      <c r="I16" s="18" t="s">
        <v>481</v>
      </c>
      <c r="J16" s="20" t="s">
        <v>481</v>
      </c>
      <c r="K16" s="18" t="s">
        <v>481</v>
      </c>
      <c r="L16" s="20" t="s">
        <v>481</v>
      </c>
      <c r="M16" s="18" t="s">
        <v>481</v>
      </c>
      <c r="N16" s="20" t="s">
        <v>481</v>
      </c>
      <c r="O16" s="18" t="s">
        <v>481</v>
      </c>
      <c r="P16" s="20" t="s">
        <v>481</v>
      </c>
      <c r="Q16" s="18" t="n">
        <v>398.46365019</v>
      </c>
      <c r="R16" s="20" t="n">
        <v>10.35706304</v>
      </c>
    </row>
    <row r="17" spans="1:18">
      <c r="A17" s="15" t="s">
        <v>492</v>
      </c>
      <c r="B17" s="17" t="n">
        <v>6504</v>
      </c>
      <c r="C17" s="18">
        <f>(0.0/B17*100)</f>
        <v/>
      </c>
      <c r="D17" s="19" t="n">
        <v>6504</v>
      </c>
      <c r="E17" s="18" t="n">
        <v>530.56167691</v>
      </c>
      <c r="F17" s="20" t="n">
        <v>2.52093272</v>
      </c>
      <c r="G17" s="18" t="n">
        <v>455.93865724</v>
      </c>
      <c r="H17" s="20" t="n">
        <v>4.66645217</v>
      </c>
      <c r="I17" s="18" t="s">
        <v>481</v>
      </c>
      <c r="J17" s="20" t="s">
        <v>481</v>
      </c>
      <c r="K17" s="18" t="s">
        <v>481</v>
      </c>
      <c r="L17" s="20" t="s">
        <v>481</v>
      </c>
      <c r="M17" s="18" t="s">
        <v>481</v>
      </c>
      <c r="N17" s="20" t="s">
        <v>481</v>
      </c>
      <c r="O17" s="18" t="s">
        <v>481</v>
      </c>
      <c r="P17" s="20" t="s">
        <v>481</v>
      </c>
      <c r="Q17" s="18" t="n">
        <v>457.44262658</v>
      </c>
      <c r="R17" s="20" t="n">
        <v>5.83329427</v>
      </c>
    </row>
    <row r="18" spans="1:18">
      <c r="A18" s="15" t="s">
        <v>493</v>
      </c>
      <c r="B18" s="17" t="n">
        <v>5532</v>
      </c>
      <c r="C18" s="18">
        <f>(0.0/B18*100)</f>
        <v/>
      </c>
      <c r="D18" s="19" t="n">
        <v>5532</v>
      </c>
      <c r="E18" s="18" t="n">
        <v>460.57075444</v>
      </c>
      <c r="F18" s="20" t="n">
        <v>3.82285417</v>
      </c>
      <c r="G18" s="18" t="n">
        <v>356.17485143</v>
      </c>
      <c r="H18" s="20" t="n">
        <v>7.86091868</v>
      </c>
      <c r="I18" s="18" t="s">
        <v>481</v>
      </c>
      <c r="J18" s="20" t="s">
        <v>481</v>
      </c>
      <c r="K18" s="18" t="s">
        <v>481</v>
      </c>
      <c r="L18" s="20" t="s">
        <v>481</v>
      </c>
      <c r="M18" s="18" t="s">
        <v>481</v>
      </c>
      <c r="N18" s="20" t="s">
        <v>481</v>
      </c>
      <c r="O18" s="18" t="s">
        <v>481</v>
      </c>
      <c r="P18" s="20" t="s">
        <v>481</v>
      </c>
      <c r="Q18" s="18" t="n">
        <v>395.88651299</v>
      </c>
      <c r="R18" s="20" t="n">
        <v>18.14300234</v>
      </c>
    </row>
    <row r="19" spans="1:18">
      <c r="A19" s="15" t="s">
        <v>494</v>
      </c>
      <c r="B19" s="17" t="n">
        <v>5658</v>
      </c>
      <c r="C19" s="18">
        <f>(0.0/B19*100)</f>
        <v/>
      </c>
      <c r="D19" s="19" t="n">
        <v>5658</v>
      </c>
      <c r="E19" s="18" t="n">
        <v>487.33508252</v>
      </c>
      <c r="F19" s="20" t="n">
        <v>2.39464377</v>
      </c>
      <c r="G19" s="18" t="n">
        <v>378.53715558</v>
      </c>
      <c r="H19" s="20" t="n">
        <v>5.82505152</v>
      </c>
      <c r="I19" s="18" t="s">
        <v>481</v>
      </c>
      <c r="J19" s="20" t="s">
        <v>481</v>
      </c>
      <c r="K19" s="18" t="s">
        <v>481</v>
      </c>
      <c r="L19" s="20" t="s">
        <v>481</v>
      </c>
      <c r="M19" s="18" t="s">
        <v>481</v>
      </c>
      <c r="N19" s="20" t="s">
        <v>481</v>
      </c>
      <c r="O19" s="18" t="s">
        <v>481</v>
      </c>
      <c r="P19" s="20" t="s">
        <v>481</v>
      </c>
      <c r="Q19" s="18" t="n">
        <v>458.30844501</v>
      </c>
      <c r="R19" s="20" t="n">
        <v>16.46743869</v>
      </c>
    </row>
    <row r="20" spans="1:18">
      <c r="A20" s="15" t="s">
        <v>495</v>
      </c>
      <c r="B20" s="17" t="n">
        <v>3371</v>
      </c>
      <c r="C20" s="18">
        <f>(0.0/B20*100)</f>
        <v/>
      </c>
      <c r="D20" s="19" t="n">
        <v>3371</v>
      </c>
      <c r="E20" s="18" t="n">
        <v>475.24631421</v>
      </c>
      <c r="F20" s="20" t="n">
        <v>1.71540166</v>
      </c>
      <c r="G20" s="18" t="n">
        <v>373.52169788</v>
      </c>
      <c r="H20" s="20" t="n">
        <v>14.26014131</v>
      </c>
      <c r="I20" s="18" t="s">
        <v>481</v>
      </c>
      <c r="J20" s="20" t="s">
        <v>481</v>
      </c>
      <c r="K20" s="18" t="s">
        <v>481</v>
      </c>
      <c r="L20" s="20" t="s">
        <v>481</v>
      </c>
      <c r="M20" s="18" t="s">
        <v>481</v>
      </c>
      <c r="N20" s="20" t="s">
        <v>481</v>
      </c>
      <c r="O20" s="18" t="s">
        <v>481</v>
      </c>
      <c r="P20" s="20" t="s">
        <v>481</v>
      </c>
      <c r="Q20" s="18" t="n">
        <v>439.92539575</v>
      </c>
      <c r="R20" s="20" t="n">
        <v>10.45940396</v>
      </c>
    </row>
    <row r="21" spans="1:18">
      <c r="A21" s="15" t="s">
        <v>496</v>
      </c>
      <c r="B21" s="17" t="n">
        <v>5741</v>
      </c>
      <c r="C21" s="18">
        <f>(0.0/B21*100)</f>
        <v/>
      </c>
      <c r="D21" s="19" t="n">
        <v>5741</v>
      </c>
      <c r="E21" s="18" t="n">
        <v>506.5534849</v>
      </c>
      <c r="F21" s="20" t="n">
        <v>2.37720023</v>
      </c>
      <c r="G21" s="18" t="n">
        <v>455.26917626</v>
      </c>
      <c r="H21" s="20" t="n">
        <v>5.9270844</v>
      </c>
      <c r="I21" s="18" t="s">
        <v>481</v>
      </c>
      <c r="J21" s="20" t="s">
        <v>481</v>
      </c>
      <c r="K21" s="18" t="s">
        <v>481</v>
      </c>
      <c r="L21" s="20" t="s">
        <v>481</v>
      </c>
      <c r="M21" s="18" t="s">
        <v>481</v>
      </c>
      <c r="N21" s="20" t="s">
        <v>481</v>
      </c>
      <c r="O21" s="18" t="s">
        <v>481</v>
      </c>
      <c r="P21" s="20" t="s">
        <v>481</v>
      </c>
      <c r="Q21" s="18" t="n">
        <v>474.66580261</v>
      </c>
      <c r="R21" s="20" t="n">
        <v>20.15483026</v>
      </c>
    </row>
    <row r="22" spans="1:18">
      <c r="A22" s="15" t="s">
        <v>497</v>
      </c>
      <c r="B22" s="17" t="n">
        <v>6598</v>
      </c>
      <c r="C22" s="18">
        <f>(0.0/B22*100)</f>
        <v/>
      </c>
      <c r="D22" s="19" t="n">
        <v>6598</v>
      </c>
      <c r="E22" s="18" t="n">
        <v>478.30094552</v>
      </c>
      <c r="F22" s="20" t="n">
        <v>3.40705673</v>
      </c>
      <c r="G22" s="18" t="n">
        <v>370.51474138</v>
      </c>
      <c r="H22" s="20" t="n">
        <v>5.74433509</v>
      </c>
      <c r="I22" s="18" t="s">
        <v>481</v>
      </c>
      <c r="J22" s="20" t="s">
        <v>481</v>
      </c>
      <c r="K22" s="18" t="s">
        <v>481</v>
      </c>
      <c r="L22" s="20" t="s">
        <v>481</v>
      </c>
      <c r="M22" s="18" t="s">
        <v>481</v>
      </c>
      <c r="N22" s="20" t="s">
        <v>481</v>
      </c>
      <c r="O22" s="18" t="s">
        <v>481</v>
      </c>
      <c r="P22" s="20" t="s">
        <v>481</v>
      </c>
      <c r="Q22" s="18" t="n">
        <v>350.41557083</v>
      </c>
      <c r="R22" s="20" t="n">
        <v>12.2106212</v>
      </c>
    </row>
    <row r="23" spans="1:18">
      <c r="A23" s="15" t="s">
        <v>498</v>
      </c>
      <c r="B23" s="17" t="n">
        <v>11583</v>
      </c>
      <c r="C23" s="18">
        <f>(0.0/B23*100)</f>
        <v/>
      </c>
      <c r="D23" s="19" t="n">
        <v>11583</v>
      </c>
      <c r="E23" s="18" t="n">
        <v>492.35941976</v>
      </c>
      <c r="F23" s="20" t="n">
        <v>2.55822093</v>
      </c>
      <c r="G23" s="18" t="n">
        <v>421.36866776</v>
      </c>
      <c r="H23" s="20" t="n">
        <v>4.26771627</v>
      </c>
      <c r="I23" s="18" t="s">
        <v>481</v>
      </c>
      <c r="J23" s="20" t="s">
        <v>481</v>
      </c>
      <c r="K23" s="18" t="s">
        <v>481</v>
      </c>
      <c r="L23" s="20" t="s">
        <v>481</v>
      </c>
      <c r="M23" s="18" t="s">
        <v>481</v>
      </c>
      <c r="N23" s="20" t="s">
        <v>481</v>
      </c>
      <c r="O23" s="18" t="s">
        <v>481</v>
      </c>
      <c r="P23" s="20" t="s">
        <v>481</v>
      </c>
      <c r="Q23" s="18" t="n">
        <v>430.1401902</v>
      </c>
      <c r="R23" s="20" t="n">
        <v>13.90374316</v>
      </c>
    </row>
    <row r="24" spans="1:18">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s">
        <v>481</v>
      </c>
      <c r="N24" s="20" t="s">
        <v>481</v>
      </c>
      <c r="O24" s="18" t="s">
        <v>481</v>
      </c>
      <c r="P24" s="20" t="s">
        <v>481</v>
      </c>
      <c r="Q24" s="18" t="n">
        <v>538.3947510199999</v>
      </c>
      <c r="R24" s="20" t="n">
        <v>2.96617877</v>
      </c>
    </row>
    <row r="25" spans="1:18">
      <c r="A25" s="15" t="s">
        <v>500</v>
      </c>
      <c r="B25" s="17" t="n">
        <v>5581</v>
      </c>
      <c r="C25" s="18">
        <f>(0.0/B25*100)</f>
        <v/>
      </c>
      <c r="D25" s="19" t="n">
        <v>5581</v>
      </c>
      <c r="E25" s="18" t="n">
        <v>517.52133422</v>
      </c>
      <c r="F25" s="20" t="n">
        <v>3.11392829</v>
      </c>
      <c r="G25" s="18" t="n">
        <v>490.04350611</v>
      </c>
      <c r="H25" s="20" t="n">
        <v>7.02403693</v>
      </c>
      <c r="I25" s="18" t="s">
        <v>481</v>
      </c>
      <c r="J25" s="20" t="s">
        <v>481</v>
      </c>
      <c r="K25" s="18" t="s">
        <v>481</v>
      </c>
      <c r="L25" s="20" t="s">
        <v>481</v>
      </c>
      <c r="M25" s="18" t="s">
        <v>481</v>
      </c>
      <c r="N25" s="20" t="s">
        <v>481</v>
      </c>
      <c r="O25" s="18" t="s">
        <v>481</v>
      </c>
      <c r="P25" s="20" t="s">
        <v>481</v>
      </c>
      <c r="Q25" s="18" t="n">
        <v>450.0098693</v>
      </c>
      <c r="R25" s="20" t="n">
        <v>19.62681468</v>
      </c>
    </row>
    <row r="26" spans="1:18">
      <c r="A26" s="15" t="s">
        <v>501</v>
      </c>
      <c r="B26" s="17" t="n">
        <v>4869</v>
      </c>
      <c r="C26" s="18">
        <f>(0.0/B26*100)</f>
        <v/>
      </c>
      <c r="D26" s="19" t="n">
        <v>4869</v>
      </c>
      <c r="E26" s="18" t="n">
        <v>495.74164933</v>
      </c>
      <c r="F26" s="20" t="n">
        <v>1.49691008</v>
      </c>
      <c r="G26" s="18" t="n">
        <v>397.60395338</v>
      </c>
      <c r="H26" s="20" t="n">
        <v>4.89529685</v>
      </c>
      <c r="I26" s="18" t="s">
        <v>481</v>
      </c>
      <c r="J26" s="20" t="s">
        <v>481</v>
      </c>
      <c r="K26" s="18" t="s">
        <v>481</v>
      </c>
      <c r="L26" s="20" t="s">
        <v>481</v>
      </c>
      <c r="M26" s="18" t="s">
        <v>481</v>
      </c>
      <c r="N26" s="20" t="s">
        <v>481</v>
      </c>
      <c r="O26" s="18" t="s">
        <v>481</v>
      </c>
      <c r="P26" s="20" t="s">
        <v>481</v>
      </c>
      <c r="Q26" s="18" t="n">
        <v>433.28670811</v>
      </c>
      <c r="R26" s="20" t="n">
        <v>11.50770766</v>
      </c>
    </row>
    <row r="27" spans="1:18">
      <c r="A27" s="15" t="s">
        <v>502</v>
      </c>
      <c r="B27" s="17" t="n">
        <v>5299</v>
      </c>
      <c r="C27" s="18">
        <f>(0.0/B27*100)</f>
        <v/>
      </c>
      <c r="D27" s="19" t="n">
        <v>5299</v>
      </c>
      <c r="E27" s="18" t="n">
        <v>512.3454424400001</v>
      </c>
      <c r="F27" s="20" t="n">
        <v>1.39324942</v>
      </c>
      <c r="G27" s="18" t="n">
        <v>420.10061813</v>
      </c>
      <c r="H27" s="20" t="n">
        <v>2.31176402</v>
      </c>
      <c r="I27" s="18" t="s">
        <v>481</v>
      </c>
      <c r="J27" s="20" t="s">
        <v>481</v>
      </c>
      <c r="K27" s="18" t="s">
        <v>481</v>
      </c>
      <c r="L27" s="20" t="s">
        <v>481</v>
      </c>
      <c r="M27" s="18" t="s">
        <v>481</v>
      </c>
      <c r="N27" s="20" t="s">
        <v>481</v>
      </c>
      <c r="O27" s="18" t="s">
        <v>481</v>
      </c>
      <c r="P27" s="20" t="s">
        <v>481</v>
      </c>
      <c r="Q27" s="18" t="n">
        <v>406.2578163</v>
      </c>
      <c r="R27" s="20" t="n">
        <v>11.99539616</v>
      </c>
    </row>
    <row r="28" spans="1:18">
      <c r="A28" s="15" t="s">
        <v>503</v>
      </c>
      <c r="B28" s="17" t="n">
        <v>7568</v>
      </c>
      <c r="C28" s="18">
        <f>(0.0/B28*100)</f>
        <v/>
      </c>
      <c r="D28" s="19" t="n">
        <v>7568</v>
      </c>
      <c r="E28" s="18" t="n">
        <v>425.4162768</v>
      </c>
      <c r="F28" s="20" t="n">
        <v>2.15630834</v>
      </c>
      <c r="G28" s="18" t="n">
        <v>365.44902178</v>
      </c>
      <c r="H28" s="20" t="n">
        <v>3.71217809</v>
      </c>
      <c r="I28" s="18" t="s">
        <v>481</v>
      </c>
      <c r="J28" s="20" t="s">
        <v>481</v>
      </c>
      <c r="K28" s="18" t="s">
        <v>481</v>
      </c>
      <c r="L28" s="20" t="s">
        <v>481</v>
      </c>
      <c r="M28" s="18" t="s">
        <v>481</v>
      </c>
      <c r="N28" s="20" t="s">
        <v>481</v>
      </c>
      <c r="O28" s="18" t="s">
        <v>481</v>
      </c>
      <c r="P28" s="20" t="s">
        <v>481</v>
      </c>
      <c r="Q28" s="18" t="n">
        <v>394.19319663</v>
      </c>
      <c r="R28" s="20" t="n">
        <v>8.600699799999999</v>
      </c>
    </row>
    <row r="29" spans="1:18">
      <c r="A29" s="15" t="s">
        <v>504</v>
      </c>
      <c r="B29" s="17" t="n">
        <v>5385</v>
      </c>
      <c r="C29" s="18">
        <f>(0.0/B29*100)</f>
        <v/>
      </c>
      <c r="D29" s="19" t="n">
        <v>5385</v>
      </c>
      <c r="E29" s="18" t="n">
        <v>524.81039939</v>
      </c>
      <c r="F29" s="20" t="n">
        <v>2.46156053</v>
      </c>
      <c r="G29" s="18" t="n">
        <v>467.60964155</v>
      </c>
      <c r="H29" s="20" t="n">
        <v>3.28436232</v>
      </c>
      <c r="I29" s="18" t="s">
        <v>481</v>
      </c>
      <c r="J29" s="20" t="s">
        <v>481</v>
      </c>
      <c r="K29" s="18" t="s">
        <v>481</v>
      </c>
      <c r="L29" s="20" t="s">
        <v>481</v>
      </c>
      <c r="M29" s="18" t="s">
        <v>481</v>
      </c>
      <c r="N29" s="20" t="s">
        <v>481</v>
      </c>
      <c r="O29" s="18" t="s">
        <v>481</v>
      </c>
      <c r="P29" s="20" t="s">
        <v>481</v>
      </c>
      <c r="Q29" s="18" t="n">
        <v>385.8016135</v>
      </c>
      <c r="R29" s="20" t="n">
        <v>6.98083994</v>
      </c>
    </row>
    <row r="30" spans="1:18">
      <c r="A30" s="15" t="s">
        <v>505</v>
      </c>
      <c r="B30" s="17" t="n">
        <v>4520</v>
      </c>
      <c r="C30" s="18">
        <f>(0.0/B30*100)</f>
        <v/>
      </c>
      <c r="D30" s="19" t="n">
        <v>4520</v>
      </c>
      <c r="E30" s="18" t="n">
        <v>518.26003113</v>
      </c>
      <c r="F30" s="20" t="n">
        <v>2.48085641</v>
      </c>
      <c r="G30" s="18" t="n">
        <v>458.30433723</v>
      </c>
      <c r="H30" s="20" t="n">
        <v>8.22359048</v>
      </c>
      <c r="I30" s="18" t="s">
        <v>481</v>
      </c>
      <c r="J30" s="20" t="s">
        <v>481</v>
      </c>
      <c r="K30" s="18" t="s">
        <v>481</v>
      </c>
      <c r="L30" s="20" t="s">
        <v>481</v>
      </c>
      <c r="M30" s="18" t="s">
        <v>481</v>
      </c>
      <c r="N30" s="20" t="s">
        <v>481</v>
      </c>
      <c r="O30" s="18" t="s">
        <v>481</v>
      </c>
      <c r="P30" s="20" t="s">
        <v>481</v>
      </c>
      <c r="Q30" s="18" t="n">
        <v>454.81525368</v>
      </c>
      <c r="R30" s="20" t="n">
        <v>9.90383948</v>
      </c>
    </row>
    <row r="31" spans="1:18">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s">
        <v>481</v>
      </c>
      <c r="P31" s="20" t="s">
        <v>481</v>
      </c>
      <c r="Q31" s="18" t="n">
        <v>498.481109</v>
      </c>
      <c r="R31" s="20" t="n">
        <v>2.26238565</v>
      </c>
    </row>
    <row r="32" spans="1:18">
      <c r="A32" s="15" t="s">
        <v>507</v>
      </c>
      <c r="B32" s="17" t="n">
        <v>4478</v>
      </c>
      <c r="C32" s="18">
        <f>(0.0/B32*100)</f>
        <v/>
      </c>
      <c r="D32" s="19" t="n">
        <v>4478</v>
      </c>
      <c r="E32" s="18" t="n">
        <v>507.70941505</v>
      </c>
      <c r="F32" s="20" t="n">
        <v>2.42055576</v>
      </c>
      <c r="G32" s="18" t="n">
        <v>394.03463167</v>
      </c>
      <c r="H32" s="20" t="n">
        <v>6.66385916</v>
      </c>
      <c r="I32" s="18" t="s">
        <v>481</v>
      </c>
      <c r="J32" s="20" t="s">
        <v>481</v>
      </c>
      <c r="K32" s="18" t="s">
        <v>481</v>
      </c>
      <c r="L32" s="20" t="s">
        <v>481</v>
      </c>
      <c r="M32" s="18" t="s">
        <v>481</v>
      </c>
      <c r="N32" s="20" t="s">
        <v>481</v>
      </c>
      <c r="O32" s="18" t="s">
        <v>481</v>
      </c>
      <c r="P32" s="20" t="s">
        <v>481</v>
      </c>
      <c r="Q32" s="18" t="n">
        <v>378.49844009</v>
      </c>
      <c r="R32" s="20" t="n">
        <v>31.34388957</v>
      </c>
    </row>
    <row r="33" spans="1:18">
      <c r="A33" s="15" t="s">
        <v>508</v>
      </c>
      <c r="B33" s="17" t="n">
        <v>7325</v>
      </c>
      <c r="C33" s="18">
        <f>(0.0/B33*100)</f>
        <v/>
      </c>
      <c r="D33" s="19" t="n">
        <v>7325</v>
      </c>
      <c r="E33" s="18" t="n">
        <v>537.72534095</v>
      </c>
      <c r="F33" s="20" t="n">
        <v>2.23814713</v>
      </c>
      <c r="G33" s="18" t="n">
        <v>423.34510311</v>
      </c>
      <c r="H33" s="20" t="n">
        <v>2.57133432</v>
      </c>
      <c r="I33" s="18" t="s">
        <v>481</v>
      </c>
      <c r="J33" s="20" t="s">
        <v>481</v>
      </c>
      <c r="K33" s="18" t="s">
        <v>481</v>
      </c>
      <c r="L33" s="20" t="s">
        <v>481</v>
      </c>
      <c r="M33" s="18" t="s">
        <v>481</v>
      </c>
      <c r="N33" s="20" t="s">
        <v>481</v>
      </c>
      <c r="O33" s="18" t="s">
        <v>481</v>
      </c>
      <c r="P33" s="20" t="s">
        <v>481</v>
      </c>
      <c r="Q33" s="18" t="n">
        <v>445.1778905</v>
      </c>
      <c r="R33" s="20" t="n">
        <v>12.80511419</v>
      </c>
    </row>
    <row r="34" spans="1:18">
      <c r="A34" s="15" t="s">
        <v>509</v>
      </c>
      <c r="B34" s="17" t="n">
        <v>6350</v>
      </c>
      <c r="C34" s="18">
        <f>(0.0/B34*100)</f>
        <v/>
      </c>
      <c r="D34" s="19" t="n">
        <v>6350</v>
      </c>
      <c r="E34" s="18" t="n">
        <v>474.12395178</v>
      </c>
      <c r="F34" s="20" t="n">
        <v>2.33660873</v>
      </c>
      <c r="G34" s="18" t="n">
        <v>343.56611587</v>
      </c>
      <c r="H34" s="20" t="n">
        <v>6.49015685</v>
      </c>
      <c r="I34" s="18" t="s">
        <v>481</v>
      </c>
      <c r="J34" s="20" t="s">
        <v>481</v>
      </c>
      <c r="K34" s="18" t="s">
        <v>481</v>
      </c>
      <c r="L34" s="20" t="s">
        <v>481</v>
      </c>
      <c r="M34" s="18" t="s">
        <v>481</v>
      </c>
      <c r="N34" s="20" t="s">
        <v>481</v>
      </c>
      <c r="O34" s="18" t="s">
        <v>481</v>
      </c>
      <c r="P34" s="20" t="s">
        <v>481</v>
      </c>
      <c r="Q34" s="18" t="n">
        <v>332.58900868</v>
      </c>
      <c r="R34" s="20" t="n">
        <v>10.95970124</v>
      </c>
    </row>
    <row r="35" spans="1:18">
      <c r="A35" s="15" t="s">
        <v>510</v>
      </c>
      <c r="B35" s="17" t="n">
        <v>6406</v>
      </c>
      <c r="C35" s="18">
        <f>(0.0/B35*100)</f>
        <v/>
      </c>
      <c r="D35" s="19" t="n">
        <v>6406</v>
      </c>
      <c r="E35" s="18" t="n">
        <v>517.1197049899999</v>
      </c>
      <c r="F35" s="20" t="n">
        <v>1.31564884</v>
      </c>
      <c r="G35" s="18" t="n">
        <v>400.39643431</v>
      </c>
      <c r="H35" s="20" t="n">
        <v>9.0615896</v>
      </c>
      <c r="I35" s="18" t="s">
        <v>481</v>
      </c>
      <c r="J35" s="20" t="s">
        <v>481</v>
      </c>
      <c r="K35" s="18" t="s">
        <v>481</v>
      </c>
      <c r="L35" s="20" t="s">
        <v>481</v>
      </c>
      <c r="M35" s="18" t="s">
        <v>481</v>
      </c>
      <c r="N35" s="20" t="s">
        <v>481</v>
      </c>
      <c r="O35" s="18" t="s">
        <v>481</v>
      </c>
      <c r="P35" s="20" t="s">
        <v>481</v>
      </c>
      <c r="Q35" s="18" t="n">
        <v>404.92377075</v>
      </c>
      <c r="R35" s="20" t="n">
        <v>7.84921368</v>
      </c>
    </row>
    <row r="36" spans="1:18">
      <c r="A36" s="15" t="s">
        <v>511</v>
      </c>
      <c r="B36" s="17" t="n">
        <v>6736</v>
      </c>
      <c r="C36" s="18">
        <f>(0.0/B36*100)</f>
        <v/>
      </c>
      <c r="D36" s="19" t="n">
        <v>6736</v>
      </c>
      <c r="E36" s="18" t="n">
        <v>524.1479998</v>
      </c>
      <c r="F36" s="20" t="n">
        <v>1.8752555</v>
      </c>
      <c r="G36" s="18" t="n">
        <v>425.24332522</v>
      </c>
      <c r="H36" s="20" t="n">
        <v>2.463805</v>
      </c>
      <c r="I36" s="18" t="s">
        <v>481</v>
      </c>
      <c r="J36" s="20" t="s">
        <v>481</v>
      </c>
      <c r="K36" s="18" t="s">
        <v>481</v>
      </c>
      <c r="L36" s="20" t="s">
        <v>481</v>
      </c>
      <c r="M36" s="18" t="s">
        <v>481</v>
      </c>
      <c r="N36" s="20" t="s">
        <v>481</v>
      </c>
      <c r="O36" s="18" t="s">
        <v>481</v>
      </c>
      <c r="P36" s="20" t="s">
        <v>481</v>
      </c>
      <c r="Q36" s="18" t="n">
        <v>420.55245582</v>
      </c>
      <c r="R36" s="20" t="n">
        <v>13.57714112</v>
      </c>
    </row>
    <row r="37" spans="1:18">
      <c r="A37" s="15" t="s">
        <v>512</v>
      </c>
      <c r="B37" s="17" t="n">
        <v>5458</v>
      </c>
      <c r="C37" s="18">
        <f>(0.0/B37*100)</f>
        <v/>
      </c>
      <c r="D37" s="19" t="n">
        <v>5458</v>
      </c>
      <c r="E37" s="18" t="n">
        <v>499.51399293</v>
      </c>
      <c r="F37" s="20" t="n">
        <v>3.34928451</v>
      </c>
      <c r="G37" s="18" t="n">
        <v>401.06269563</v>
      </c>
      <c r="H37" s="20" t="n">
        <v>8.111277619999999</v>
      </c>
      <c r="I37" s="18" t="s">
        <v>481</v>
      </c>
      <c r="J37" s="20" t="s">
        <v>481</v>
      </c>
      <c r="K37" s="18" t="s">
        <v>481</v>
      </c>
      <c r="L37" s="20" t="s">
        <v>481</v>
      </c>
      <c r="M37" s="18" t="s">
        <v>481</v>
      </c>
      <c r="N37" s="20" t="s">
        <v>481</v>
      </c>
      <c r="O37" s="18" t="s">
        <v>481</v>
      </c>
      <c r="P37" s="20" t="s">
        <v>481</v>
      </c>
      <c r="Q37" s="18" t="n">
        <v>405.38649391</v>
      </c>
      <c r="R37" s="20" t="n">
        <v>11.21074885</v>
      </c>
    </row>
    <row r="38" spans="1:18">
      <c r="A38" s="15" t="s">
        <v>513</v>
      </c>
      <c r="B38" s="17" t="n">
        <v>5860</v>
      </c>
      <c r="C38" s="18">
        <f>(0.0/B38*100)</f>
        <v/>
      </c>
      <c r="D38" s="19" t="n">
        <v>5860</v>
      </c>
      <c r="E38" s="18" t="n">
        <v>521.0090090800001</v>
      </c>
      <c r="F38" s="20" t="n">
        <v>2.98378142</v>
      </c>
      <c r="G38" s="18" t="n">
        <v>446.90421263</v>
      </c>
      <c r="H38" s="20" t="n">
        <v>4.88218258</v>
      </c>
      <c r="I38" s="18" t="s">
        <v>481</v>
      </c>
      <c r="J38" s="20" t="s">
        <v>481</v>
      </c>
      <c r="K38" s="18" t="s">
        <v>481</v>
      </c>
      <c r="L38" s="20" t="s">
        <v>481</v>
      </c>
      <c r="M38" s="18" t="s">
        <v>481</v>
      </c>
      <c r="N38" s="20" t="s">
        <v>481</v>
      </c>
      <c r="O38" s="18" t="s">
        <v>481</v>
      </c>
      <c r="P38" s="20" t="s">
        <v>481</v>
      </c>
      <c r="Q38" s="18" t="n">
        <v>429.64541049</v>
      </c>
      <c r="R38" s="20" t="n">
        <v>13.61067523</v>
      </c>
    </row>
    <row r="39" spans="1:18">
      <c r="A39" s="15" t="s">
        <v>514</v>
      </c>
      <c r="B39" s="17" t="n">
        <v>5895</v>
      </c>
      <c r="C39" s="18">
        <f>(0.0/B39*100)</f>
        <v/>
      </c>
      <c r="D39" s="19" t="n">
        <v>5895</v>
      </c>
      <c r="E39" s="18" t="n">
        <v>434.1906197</v>
      </c>
      <c r="F39" s="20" t="n">
        <v>3.89371999</v>
      </c>
      <c r="G39" s="18" t="n">
        <v>357.57193918</v>
      </c>
      <c r="H39" s="20" t="n">
        <v>4.71713891</v>
      </c>
      <c r="I39" s="18" t="s">
        <v>481</v>
      </c>
      <c r="J39" s="20" t="s">
        <v>481</v>
      </c>
      <c r="K39" s="18" t="s">
        <v>481</v>
      </c>
      <c r="L39" s="20" t="s">
        <v>481</v>
      </c>
      <c r="M39" s="18" t="s">
        <v>481</v>
      </c>
      <c r="N39" s="20" t="s">
        <v>481</v>
      </c>
      <c r="O39" s="18" t="s">
        <v>481</v>
      </c>
      <c r="P39" s="20" t="s">
        <v>481</v>
      </c>
      <c r="Q39" s="18" t="n">
        <v>374.25822774</v>
      </c>
      <c r="R39" s="20" t="n">
        <v>16.21906368</v>
      </c>
    </row>
    <row r="40" spans="1:18">
      <c r="A40" s="15" t="s">
        <v>515</v>
      </c>
      <c r="B40" s="17" t="n">
        <v>14157</v>
      </c>
      <c r="C40" s="18">
        <f>(0.0/B40*100)</f>
        <v/>
      </c>
      <c r="D40" s="19" t="n">
        <v>14157</v>
      </c>
      <c r="E40" s="18" t="n">
        <v>512.58136455</v>
      </c>
      <c r="F40" s="20" t="n">
        <v>2.54347701</v>
      </c>
      <c r="G40" s="18" t="n">
        <v>437.14710809</v>
      </c>
      <c r="H40" s="20" t="n">
        <v>12.22391126</v>
      </c>
      <c r="I40" s="18" t="s">
        <v>481</v>
      </c>
      <c r="J40" s="20" t="s">
        <v>481</v>
      </c>
      <c r="K40" s="18" t="s">
        <v>481</v>
      </c>
      <c r="L40" s="20" t="s">
        <v>481</v>
      </c>
      <c r="M40" s="18" t="s">
        <v>481</v>
      </c>
      <c r="N40" s="20" t="s">
        <v>481</v>
      </c>
      <c r="O40" s="18" t="s">
        <v>481</v>
      </c>
      <c r="P40" s="20" t="s">
        <v>481</v>
      </c>
      <c r="Q40" s="18" t="n">
        <v>465.43067917</v>
      </c>
      <c r="R40" s="20" t="n">
        <v>11.49202062</v>
      </c>
    </row>
    <row r="41" spans="1:18">
      <c r="A41" s="15" t="s">
        <v>516</v>
      </c>
      <c r="B41" s="17" t="n">
        <v>5712</v>
      </c>
      <c r="C41" s="18">
        <f>(0.0/B41*100)</f>
        <v/>
      </c>
      <c r="D41" s="19" t="n">
        <v>5712</v>
      </c>
      <c r="E41" s="18" t="n">
        <v>509.81213347</v>
      </c>
      <c r="F41" s="20" t="n">
        <v>2.80920852</v>
      </c>
      <c r="G41" s="18" t="n">
        <v>413.80534988</v>
      </c>
      <c r="H41" s="20" t="n">
        <v>4.76048254</v>
      </c>
      <c r="I41" s="18" t="s">
        <v>481</v>
      </c>
      <c r="J41" s="20" t="s">
        <v>481</v>
      </c>
      <c r="K41" s="18" t="s">
        <v>481</v>
      </c>
      <c r="L41" s="20" t="s">
        <v>481</v>
      </c>
      <c r="M41" s="18" t="s">
        <v>481</v>
      </c>
      <c r="N41" s="20" t="s">
        <v>481</v>
      </c>
      <c r="O41" s="18" t="s">
        <v>481</v>
      </c>
      <c r="P41" s="20" t="s">
        <v>481</v>
      </c>
      <c r="Q41" s="18" t="n">
        <v>411.0555819</v>
      </c>
      <c r="R41" s="20" t="n">
        <v>8.504608749999999</v>
      </c>
    </row>
    <row r="42" spans="1: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518</v>
      </c>
      <c r="B43" s="14" t="n"/>
      <c r="C43" s="14" t="n"/>
      <c r="D43" s="15" t="n"/>
      <c r="E43" s="14" t="n"/>
      <c r="F43" s="15" t="n"/>
      <c r="G43" s="14" t="n"/>
      <c r="H43" s="15" t="n"/>
      <c r="I43" s="14" t="n"/>
      <c r="J43" s="15" t="n"/>
      <c r="K43" s="14" t="n"/>
      <c r="L43" s="15" t="n"/>
      <c r="M43" s="14" t="n"/>
      <c r="N43" s="15" t="n"/>
      <c r="O43" s="14" t="n"/>
      <c r="P43" s="15" t="n"/>
      <c r="Q43" s="14" t="n"/>
      <c r="R43" s="16" t="n"/>
    </row>
    <row r="44" spans="1:18">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row>
    <row r="45" spans="1:18">
      <c r="A45" s="15" t="s">
        <v>520</v>
      </c>
      <c r="B45" s="17" t="n">
        <v>5519</v>
      </c>
      <c r="C45" s="18">
        <f>(0.0/B45*100)</f>
        <v/>
      </c>
      <c r="D45" s="19" t="n">
        <v>5519</v>
      </c>
      <c r="E45" s="18" t="n">
        <v>412.74988766</v>
      </c>
      <c r="F45" s="20" t="n">
        <v>4.00543827</v>
      </c>
      <c r="G45" s="18" t="n">
        <v>358.92074316</v>
      </c>
      <c r="H45" s="20" t="n">
        <v>2.08565638</v>
      </c>
      <c r="I45" s="18" t="s">
        <v>481</v>
      </c>
      <c r="J45" s="20" t="s">
        <v>481</v>
      </c>
      <c r="K45" s="18" t="s">
        <v>481</v>
      </c>
      <c r="L45" s="20" t="s">
        <v>481</v>
      </c>
      <c r="M45" s="18" t="s">
        <v>481</v>
      </c>
      <c r="N45" s="20" t="s">
        <v>481</v>
      </c>
      <c r="O45" s="18" t="s">
        <v>481</v>
      </c>
      <c r="P45" s="20" t="s">
        <v>481</v>
      </c>
      <c r="Q45" s="18" t="n">
        <v>371.33575318</v>
      </c>
      <c r="R45" s="20" t="n">
        <v>7.7402972</v>
      </c>
    </row>
    <row r="46" spans="1:18">
      <c r="A46" s="15" t="s">
        <v>521</v>
      </c>
      <c r="B46" s="17" t="n">
        <v>23141</v>
      </c>
      <c r="C46" s="18">
        <f>(0.0/B46*100)</f>
        <v/>
      </c>
      <c r="D46" s="19" t="n">
        <v>23141</v>
      </c>
      <c r="E46" s="18" t="n">
        <v>429.61777901</v>
      </c>
      <c r="F46" s="20" t="n">
        <v>2.492353</v>
      </c>
      <c r="G46" s="18" t="n">
        <v>356.1888765</v>
      </c>
      <c r="H46" s="20" t="n">
        <v>2.24950664</v>
      </c>
      <c r="I46" s="18" t="s">
        <v>481</v>
      </c>
      <c r="J46" s="20" t="s">
        <v>481</v>
      </c>
      <c r="K46" s="18" t="s">
        <v>481</v>
      </c>
      <c r="L46" s="20" t="s">
        <v>481</v>
      </c>
      <c r="M46" s="18" t="s">
        <v>481</v>
      </c>
      <c r="N46" s="20" t="s">
        <v>481</v>
      </c>
      <c r="O46" s="18" t="s">
        <v>481</v>
      </c>
      <c r="P46" s="20" t="s">
        <v>481</v>
      </c>
      <c r="Q46" s="18" t="n">
        <v>372.22949363</v>
      </c>
      <c r="R46" s="20" t="n">
        <v>8.595772800000001</v>
      </c>
    </row>
    <row r="47" spans="1:18">
      <c r="A47" s="15" t="s">
        <v>522</v>
      </c>
      <c r="B47" s="17" t="n">
        <v>5928</v>
      </c>
      <c r="C47" s="18">
        <f>(0.0/B47*100)</f>
        <v/>
      </c>
      <c r="D47" s="19" t="n">
        <v>5928</v>
      </c>
      <c r="E47" s="18" t="n">
        <v>454.05142062</v>
      </c>
      <c r="F47" s="20" t="n">
        <v>4.05183036</v>
      </c>
      <c r="G47" s="18" t="n">
        <v>332.8010764</v>
      </c>
      <c r="H47" s="20" t="n">
        <v>6.99588316</v>
      </c>
      <c r="I47" s="18" t="s">
        <v>481</v>
      </c>
      <c r="J47" s="20" t="s">
        <v>481</v>
      </c>
      <c r="K47" s="18" t="s">
        <v>481</v>
      </c>
      <c r="L47" s="20" t="s">
        <v>481</v>
      </c>
      <c r="M47" s="18" t="s">
        <v>481</v>
      </c>
      <c r="N47" s="20" t="s">
        <v>481</v>
      </c>
      <c r="O47" s="18" t="s">
        <v>481</v>
      </c>
      <c r="P47" s="20" t="s">
        <v>481</v>
      </c>
      <c r="Q47" s="18" t="n">
        <v>368.57831754</v>
      </c>
      <c r="R47" s="20" t="n">
        <v>10.68757299</v>
      </c>
    </row>
    <row r="48" spans="1:18">
      <c r="A48" s="15" t="s">
        <v>523</v>
      </c>
      <c r="B48" s="17" t="n">
        <v>9841</v>
      </c>
      <c r="C48" s="18">
        <f>(0.0/B48*100)</f>
        <v/>
      </c>
      <c r="D48" s="19" t="n">
        <v>9841</v>
      </c>
      <c r="E48" s="18" t="n">
        <v>531.80803972</v>
      </c>
      <c r="F48" s="20" t="n">
        <v>4.91491676</v>
      </c>
      <c r="G48" s="18" t="n">
        <v>464.55385453</v>
      </c>
      <c r="H48" s="20" t="n">
        <v>5.50367952</v>
      </c>
      <c r="I48" s="18" t="s">
        <v>481</v>
      </c>
      <c r="J48" s="20" t="s">
        <v>481</v>
      </c>
      <c r="K48" s="18" t="s">
        <v>481</v>
      </c>
      <c r="L48" s="20" t="s">
        <v>481</v>
      </c>
      <c r="M48" s="18" t="s">
        <v>481</v>
      </c>
      <c r="N48" s="20" t="s">
        <v>481</v>
      </c>
      <c r="O48" s="18" t="s">
        <v>481</v>
      </c>
      <c r="P48" s="20" t="s">
        <v>481</v>
      </c>
      <c r="Q48" s="18" t="n">
        <v>510.39065174</v>
      </c>
      <c r="R48" s="20" t="n">
        <v>19.83029826</v>
      </c>
    </row>
    <row r="49" spans="1:18">
      <c r="A49" s="15" t="s">
        <v>524</v>
      </c>
      <c r="B49" s="17" t="n">
        <v>6349</v>
      </c>
      <c r="C49" s="18">
        <f>(0.0/B49*100)</f>
        <v/>
      </c>
      <c r="D49" s="19" t="n">
        <v>6349</v>
      </c>
      <c r="E49" s="18" t="n">
        <v>449.15942527</v>
      </c>
      <c r="F49" s="20" t="n">
        <v>2.82226579</v>
      </c>
      <c r="G49" s="18" t="n">
        <v>391.63617099</v>
      </c>
      <c r="H49" s="20" t="n">
        <v>3.55843259</v>
      </c>
      <c r="I49" s="18" t="s">
        <v>481</v>
      </c>
      <c r="J49" s="20" t="s">
        <v>481</v>
      </c>
      <c r="K49" s="18" t="s">
        <v>481</v>
      </c>
      <c r="L49" s="20" t="s">
        <v>481</v>
      </c>
      <c r="M49" s="18" t="s">
        <v>481</v>
      </c>
      <c r="N49" s="20" t="s">
        <v>481</v>
      </c>
      <c r="O49" s="18" t="s">
        <v>481</v>
      </c>
      <c r="P49" s="20" t="s">
        <v>481</v>
      </c>
      <c r="Q49" s="18" t="n">
        <v>410.23674742</v>
      </c>
      <c r="R49" s="20" t="n">
        <v>14.84558091</v>
      </c>
    </row>
    <row r="50" spans="1:18">
      <c r="A50" s="15" t="s">
        <v>525</v>
      </c>
      <c r="B50" s="17" t="n">
        <v>11795</v>
      </c>
      <c r="C50" s="18">
        <f>(0.0/B50*100)</f>
        <v/>
      </c>
      <c r="D50" s="19" t="n">
        <v>11795</v>
      </c>
      <c r="E50" s="18" t="n">
        <v>438.3247739</v>
      </c>
      <c r="F50" s="20" t="n">
        <v>2.60897589</v>
      </c>
      <c r="G50" s="18" t="n">
        <v>385.31206482</v>
      </c>
      <c r="H50" s="20" t="n">
        <v>2.77122448</v>
      </c>
      <c r="I50" s="18" t="s">
        <v>481</v>
      </c>
      <c r="J50" s="20" t="s">
        <v>481</v>
      </c>
      <c r="K50" s="18" t="s">
        <v>481</v>
      </c>
      <c r="L50" s="20" t="s">
        <v>481</v>
      </c>
      <c r="M50" s="18" t="s">
        <v>481</v>
      </c>
      <c r="N50" s="20" t="s">
        <v>481</v>
      </c>
      <c r="O50" s="18" t="s">
        <v>481</v>
      </c>
      <c r="P50" s="20" t="s">
        <v>481</v>
      </c>
      <c r="Q50" s="18" t="n">
        <v>414.14540345</v>
      </c>
      <c r="R50" s="20" t="n">
        <v>15.02607722</v>
      </c>
    </row>
    <row r="51" spans="1:18">
      <c r="A51" s="15" t="s">
        <v>526</v>
      </c>
      <c r="B51" s="17" t="n">
        <v>6866</v>
      </c>
      <c r="C51" s="18">
        <f>(0.0/B51*100)</f>
        <v/>
      </c>
      <c r="D51" s="19" t="n">
        <v>6866</v>
      </c>
      <c r="E51" s="18" t="n">
        <v>439.01143983</v>
      </c>
      <c r="F51" s="20" t="n">
        <v>2.23869202</v>
      </c>
      <c r="G51" s="18" t="n">
        <v>381.37176826</v>
      </c>
      <c r="H51" s="20" t="n">
        <v>2.18262618</v>
      </c>
      <c r="I51" s="18" t="s">
        <v>481</v>
      </c>
      <c r="J51" s="20" t="s">
        <v>481</v>
      </c>
      <c r="K51" s="18" t="s">
        <v>481</v>
      </c>
      <c r="L51" s="20" t="s">
        <v>481</v>
      </c>
      <c r="M51" s="18" t="s">
        <v>481</v>
      </c>
      <c r="N51" s="20" t="s">
        <v>481</v>
      </c>
      <c r="O51" s="18" t="s">
        <v>481</v>
      </c>
      <c r="P51" s="20" t="s">
        <v>481</v>
      </c>
      <c r="Q51" s="18" t="n">
        <v>410.71521401</v>
      </c>
      <c r="R51" s="20" t="n">
        <v>3.2423696</v>
      </c>
    </row>
    <row r="52" spans="1:18">
      <c r="A52" s="15" t="s">
        <v>527</v>
      </c>
      <c r="B52" s="17" t="n">
        <v>5809</v>
      </c>
      <c r="C52" s="18">
        <f>(0.0/B52*100)</f>
        <v/>
      </c>
      <c r="D52" s="19" t="n">
        <v>5809</v>
      </c>
      <c r="E52" s="18" t="n">
        <v>477.18663147</v>
      </c>
      <c r="F52" s="20" t="n">
        <v>2.46968219</v>
      </c>
      <c r="G52" s="18" t="n">
        <v>379.04558521</v>
      </c>
      <c r="H52" s="20" t="n">
        <v>9.712408180000001</v>
      </c>
      <c r="I52" s="18" t="s">
        <v>481</v>
      </c>
      <c r="J52" s="20" t="s">
        <v>481</v>
      </c>
      <c r="K52" s="18" t="s">
        <v>481</v>
      </c>
      <c r="L52" s="20" t="s">
        <v>481</v>
      </c>
      <c r="M52" s="18" t="s">
        <v>481</v>
      </c>
      <c r="N52" s="20" t="s">
        <v>481</v>
      </c>
      <c r="O52" s="18" t="s">
        <v>481</v>
      </c>
      <c r="P52" s="20" t="s">
        <v>481</v>
      </c>
      <c r="Q52" s="18" t="n">
        <v>457.29369153</v>
      </c>
      <c r="R52" s="20" t="n">
        <v>9.97755021</v>
      </c>
    </row>
    <row r="53" spans="1:18">
      <c r="A53" s="15" t="s">
        <v>528</v>
      </c>
      <c r="B53" s="17" t="n">
        <v>5571</v>
      </c>
      <c r="C53" s="18">
        <f>(0.0/B53*100)</f>
        <v/>
      </c>
      <c r="D53" s="19" t="n">
        <v>5571</v>
      </c>
      <c r="E53" s="18" t="n">
        <v>437.87407349</v>
      </c>
      <c r="F53" s="20" t="n">
        <v>1.3881185</v>
      </c>
      <c r="G53" s="18" t="n">
        <v>350.9232689</v>
      </c>
      <c r="H53" s="20" t="n">
        <v>5.55744121</v>
      </c>
      <c r="I53" s="18" t="s">
        <v>481</v>
      </c>
      <c r="J53" s="20" t="s">
        <v>481</v>
      </c>
      <c r="K53" s="18" t="s">
        <v>481</v>
      </c>
      <c r="L53" s="20" t="s">
        <v>481</v>
      </c>
      <c r="M53" s="18" t="s">
        <v>481</v>
      </c>
      <c r="N53" s="20" t="s">
        <v>481</v>
      </c>
      <c r="O53" s="18" t="s">
        <v>481</v>
      </c>
      <c r="P53" s="20" t="s">
        <v>481</v>
      </c>
      <c r="Q53" s="18" t="n">
        <v>382.99975832</v>
      </c>
      <c r="R53" s="20" t="n">
        <v>7.47200968</v>
      </c>
    </row>
    <row r="54" spans="1:18">
      <c r="A54" s="15" t="s">
        <v>529</v>
      </c>
      <c r="B54" s="17" t="n">
        <v>4740</v>
      </c>
      <c r="C54" s="18">
        <f>(0.0/B54*100)</f>
        <v/>
      </c>
      <c r="D54" s="19" t="n">
        <v>4740</v>
      </c>
      <c r="E54" s="18" t="n">
        <v>351.65156094</v>
      </c>
      <c r="F54" s="20" t="n">
        <v>3.0186986</v>
      </c>
      <c r="G54" s="18" t="n">
        <v>294.71476116</v>
      </c>
      <c r="H54" s="20" t="n">
        <v>2.33039494</v>
      </c>
      <c r="I54" s="18" t="s">
        <v>481</v>
      </c>
      <c r="J54" s="20" t="s">
        <v>481</v>
      </c>
      <c r="K54" s="18" t="s">
        <v>481</v>
      </c>
      <c r="L54" s="20" t="s">
        <v>481</v>
      </c>
      <c r="M54" s="18" t="s">
        <v>481</v>
      </c>
      <c r="N54" s="20" t="s">
        <v>481</v>
      </c>
      <c r="O54" s="18" t="s">
        <v>481</v>
      </c>
      <c r="P54" s="20" t="s">
        <v>481</v>
      </c>
      <c r="Q54" s="18" t="n">
        <v>298.86230713</v>
      </c>
      <c r="R54" s="20" t="n">
        <v>11.92933202</v>
      </c>
    </row>
    <row r="55" spans="1:18">
      <c r="A55" s="15" t="s">
        <v>530</v>
      </c>
      <c r="B55" s="17" t="n">
        <v>5316</v>
      </c>
      <c r="C55" s="18">
        <f>(0.0/B55*100)</f>
        <v/>
      </c>
      <c r="D55" s="19" t="n">
        <v>5316</v>
      </c>
      <c r="E55" s="18" t="n">
        <v>413.50619563</v>
      </c>
      <c r="F55" s="20" t="n">
        <v>2.3991018</v>
      </c>
      <c r="G55" s="18" t="n">
        <v>327.17032353</v>
      </c>
      <c r="H55" s="20" t="n">
        <v>12.28962665</v>
      </c>
      <c r="I55" s="18" t="s">
        <v>481</v>
      </c>
      <c r="J55" s="20" t="s">
        <v>481</v>
      </c>
      <c r="K55" s="18" t="s">
        <v>481</v>
      </c>
      <c r="L55" s="20" t="s">
        <v>481</v>
      </c>
      <c r="M55" s="18" t="s">
        <v>481</v>
      </c>
      <c r="N55" s="20" t="s">
        <v>481</v>
      </c>
      <c r="O55" s="18" t="s">
        <v>481</v>
      </c>
      <c r="P55" s="20" t="s">
        <v>481</v>
      </c>
      <c r="Q55" s="18" t="n">
        <v>345.87496937</v>
      </c>
      <c r="R55" s="20" t="n">
        <v>10.02181447</v>
      </c>
    </row>
    <row r="56" spans="1:18">
      <c r="A56" s="15" t="s">
        <v>531</v>
      </c>
      <c r="B56" s="17" t="n">
        <v>5359</v>
      </c>
      <c r="C56" s="18">
        <f>(0.0/B56*100)</f>
        <v/>
      </c>
      <c r="D56" s="19" t="n">
        <v>5359</v>
      </c>
      <c r="E56" s="18" t="n">
        <v>532.4370414700001</v>
      </c>
      <c r="F56" s="20" t="n">
        <v>2.49145127</v>
      </c>
      <c r="G56" s="18" t="n">
        <v>481.36564144</v>
      </c>
      <c r="H56" s="20" t="n">
        <v>3.45258689</v>
      </c>
      <c r="I56" s="18" t="s">
        <v>481</v>
      </c>
      <c r="J56" s="20" t="s">
        <v>481</v>
      </c>
      <c r="K56" s="18" t="s">
        <v>481</v>
      </c>
      <c r="L56" s="20" t="s">
        <v>481</v>
      </c>
      <c r="M56" s="18" t="s">
        <v>481</v>
      </c>
      <c r="N56" s="20" t="s">
        <v>481</v>
      </c>
      <c r="O56" s="18" t="s">
        <v>481</v>
      </c>
      <c r="P56" s="20" t="s">
        <v>481</v>
      </c>
      <c r="Q56" s="18" t="n">
        <v>506.32855808</v>
      </c>
      <c r="R56" s="20" t="n">
        <v>18.31460532</v>
      </c>
    </row>
    <row r="57" spans="1:18">
      <c r="A57" s="15" t="s">
        <v>532</v>
      </c>
      <c r="B57" s="17" t="n">
        <v>6513</v>
      </c>
      <c r="C57" s="18">
        <f>(0.0/B57*100)</f>
        <v/>
      </c>
      <c r="D57" s="19" t="n">
        <v>6513</v>
      </c>
      <c r="E57" s="18" t="n">
        <v>410.74494208</v>
      </c>
      <c r="F57" s="20" t="n">
        <v>2.53858206</v>
      </c>
      <c r="G57" s="18" t="n">
        <v>364.52351518</v>
      </c>
      <c r="H57" s="20" t="n">
        <v>3.93556079</v>
      </c>
      <c r="I57" s="18" t="s">
        <v>481</v>
      </c>
      <c r="J57" s="20" t="s">
        <v>481</v>
      </c>
      <c r="K57" s="18" t="s">
        <v>481</v>
      </c>
      <c r="L57" s="20" t="s">
        <v>481</v>
      </c>
      <c r="M57" s="18" t="s">
        <v>481</v>
      </c>
      <c r="N57" s="20" t="s">
        <v>481</v>
      </c>
      <c r="O57" s="18" t="s">
        <v>481</v>
      </c>
      <c r="P57" s="20" t="s">
        <v>481</v>
      </c>
      <c r="Q57" s="18" t="n">
        <v>381.41342412</v>
      </c>
      <c r="R57" s="20" t="n">
        <v>9.844684129999999</v>
      </c>
    </row>
    <row r="58" spans="1:18">
      <c r="A58" s="15" t="s">
        <v>533</v>
      </c>
      <c r="B58" s="17" t="n">
        <v>7267</v>
      </c>
      <c r="C58" s="18">
        <f>(0.0/B58*100)</f>
        <v/>
      </c>
      <c r="D58" s="19" t="n">
        <v>7267</v>
      </c>
      <c r="E58" s="18" t="n">
        <v>417.6618363</v>
      </c>
      <c r="F58" s="20" t="n">
        <v>2.51798689</v>
      </c>
      <c r="G58" s="18" t="n">
        <v>330.32913583</v>
      </c>
      <c r="H58" s="20" t="n">
        <v>6.14344164</v>
      </c>
      <c r="I58" s="18" t="s">
        <v>481</v>
      </c>
      <c r="J58" s="20" t="s">
        <v>481</v>
      </c>
      <c r="K58" s="18" t="s">
        <v>481</v>
      </c>
      <c r="L58" s="20" t="s">
        <v>481</v>
      </c>
      <c r="M58" s="18" t="s">
        <v>481</v>
      </c>
      <c r="N58" s="20" t="s">
        <v>481</v>
      </c>
      <c r="O58" s="18" t="s">
        <v>481</v>
      </c>
      <c r="P58" s="20" t="s">
        <v>481</v>
      </c>
      <c r="Q58" s="18" t="n">
        <v>331.07500459</v>
      </c>
      <c r="R58" s="20" t="n">
        <v>10.09645264</v>
      </c>
    </row>
    <row r="59" spans="1:18">
      <c r="A59" s="15" t="s">
        <v>534</v>
      </c>
      <c r="B59" s="17" t="n">
        <v>4826</v>
      </c>
      <c r="C59" s="18">
        <f>(0.0/B59*100)</f>
        <v/>
      </c>
      <c r="D59" s="19" t="n">
        <v>4826</v>
      </c>
      <c r="E59" s="18" t="n">
        <v>381.83565026</v>
      </c>
      <c r="F59" s="20" t="n">
        <v>1.71328757</v>
      </c>
      <c r="G59" s="18" t="n">
        <v>316.61299319</v>
      </c>
      <c r="H59" s="20" t="n">
        <v>6.08440066</v>
      </c>
      <c r="I59" s="18" t="s">
        <v>481</v>
      </c>
      <c r="J59" s="20" t="s">
        <v>481</v>
      </c>
      <c r="K59" s="18" t="s">
        <v>481</v>
      </c>
      <c r="L59" s="20" t="s">
        <v>481</v>
      </c>
      <c r="M59" s="18" t="s">
        <v>481</v>
      </c>
      <c r="N59" s="20" t="s">
        <v>481</v>
      </c>
      <c r="O59" s="18" t="s">
        <v>481</v>
      </c>
      <c r="P59" s="20" t="s">
        <v>481</v>
      </c>
      <c r="Q59" s="18" t="n">
        <v>331.71286016</v>
      </c>
      <c r="R59" s="20" t="n">
        <v>10.38438891</v>
      </c>
    </row>
    <row r="60" spans="1:18">
      <c r="A60" s="15" t="s">
        <v>535</v>
      </c>
      <c r="B60" s="17" t="n">
        <v>4546</v>
      </c>
      <c r="C60" s="18">
        <f>(0.0/B60*100)</f>
        <v/>
      </c>
      <c r="D60" s="19" t="n">
        <v>4546</v>
      </c>
      <c r="E60" s="18" t="n">
        <v>411.34338971</v>
      </c>
      <c r="F60" s="20" t="n">
        <v>3.50870793</v>
      </c>
      <c r="G60" s="18" t="n">
        <v>323.77950005</v>
      </c>
      <c r="H60" s="20" t="n">
        <v>3.58970456</v>
      </c>
      <c r="I60" s="18" t="s">
        <v>481</v>
      </c>
      <c r="J60" s="20" t="s">
        <v>481</v>
      </c>
      <c r="K60" s="18" t="s">
        <v>481</v>
      </c>
      <c r="L60" s="20" t="s">
        <v>481</v>
      </c>
      <c r="M60" s="18" t="s">
        <v>481</v>
      </c>
      <c r="N60" s="20" t="s">
        <v>481</v>
      </c>
      <c r="O60" s="18" t="s">
        <v>481</v>
      </c>
      <c r="P60" s="20" t="s">
        <v>481</v>
      </c>
      <c r="Q60" s="18" t="n">
        <v>321.08721254</v>
      </c>
      <c r="R60" s="20" t="n">
        <v>8.61181852</v>
      </c>
    </row>
    <row r="61" spans="1:18">
      <c r="A61" s="15" t="s">
        <v>536</v>
      </c>
      <c r="B61" s="17" t="n">
        <v>6525</v>
      </c>
      <c r="C61" s="18">
        <f>(0.0/B61*100)</f>
        <v/>
      </c>
      <c r="D61" s="19" t="n">
        <v>6525</v>
      </c>
      <c r="E61" s="18" t="n">
        <v>479.03035755</v>
      </c>
      <c r="F61" s="20" t="n">
        <v>2.61749767</v>
      </c>
      <c r="G61" s="18" t="n">
        <v>363.37669887</v>
      </c>
      <c r="H61" s="20" t="n">
        <v>7.47543679</v>
      </c>
      <c r="I61" s="18" t="s">
        <v>481</v>
      </c>
      <c r="J61" s="20" t="s">
        <v>481</v>
      </c>
      <c r="K61" s="18" t="s">
        <v>481</v>
      </c>
      <c r="L61" s="20" t="s">
        <v>481</v>
      </c>
      <c r="M61" s="18" t="s">
        <v>481</v>
      </c>
      <c r="N61" s="20" t="s">
        <v>481</v>
      </c>
      <c r="O61" s="18" t="s">
        <v>481</v>
      </c>
      <c r="P61" s="20" t="s">
        <v>481</v>
      </c>
      <c r="Q61" s="18" t="n">
        <v>446.15440375</v>
      </c>
      <c r="R61" s="20" t="n">
        <v>9.39812833</v>
      </c>
    </row>
    <row r="62" spans="1:18">
      <c r="A62" s="15" t="s">
        <v>537</v>
      </c>
      <c r="B62" s="17" t="n">
        <v>4476</v>
      </c>
      <c r="C62" s="18">
        <f>(0.0/B62*100)</f>
        <v/>
      </c>
      <c r="D62" s="19" t="n">
        <v>4476</v>
      </c>
      <c r="E62" s="18" t="n">
        <v>552.3258650499999</v>
      </c>
      <c r="F62" s="20" t="n">
        <v>1.39147286</v>
      </c>
      <c r="G62" s="18" t="n">
        <v>481.91715571</v>
      </c>
      <c r="H62" s="20" t="n">
        <v>2.10722895</v>
      </c>
      <c r="I62" s="18" t="s">
        <v>481</v>
      </c>
      <c r="J62" s="20" t="s">
        <v>481</v>
      </c>
      <c r="K62" s="18" t="s">
        <v>481</v>
      </c>
      <c r="L62" s="20" t="s">
        <v>481</v>
      </c>
      <c r="M62" s="18" t="s">
        <v>481</v>
      </c>
      <c r="N62" s="20" t="s">
        <v>481</v>
      </c>
      <c r="O62" s="18" t="s">
        <v>481</v>
      </c>
      <c r="P62" s="20" t="s">
        <v>481</v>
      </c>
      <c r="Q62" s="18" t="n">
        <v>560.72103105</v>
      </c>
      <c r="R62" s="20" t="n">
        <v>26.79755911</v>
      </c>
    </row>
    <row r="63" spans="1:18">
      <c r="A63" s="15" t="s">
        <v>538</v>
      </c>
      <c r="B63" s="17" t="n">
        <v>5324</v>
      </c>
      <c r="C63" s="18">
        <f>(0.0/B63*100)</f>
        <v/>
      </c>
      <c r="D63" s="19" t="n">
        <v>5324</v>
      </c>
      <c r="E63" s="18" t="n">
        <v>386.8440854</v>
      </c>
      <c r="F63" s="20" t="n">
        <v>1.25603411</v>
      </c>
      <c r="G63" s="18" t="n">
        <v>313.45983797</v>
      </c>
      <c r="H63" s="20" t="n">
        <v>7.68881436</v>
      </c>
      <c r="I63" s="18" t="s">
        <v>481</v>
      </c>
      <c r="J63" s="20" t="s">
        <v>481</v>
      </c>
      <c r="K63" s="18" t="s">
        <v>481</v>
      </c>
      <c r="L63" s="20" t="s">
        <v>481</v>
      </c>
      <c r="M63" s="18" t="s">
        <v>481</v>
      </c>
      <c r="N63" s="20" t="s">
        <v>481</v>
      </c>
      <c r="O63" s="18" t="s">
        <v>481</v>
      </c>
      <c r="P63" s="20" t="s">
        <v>481</v>
      </c>
      <c r="Q63" s="18" t="n">
        <v>339.82445146</v>
      </c>
      <c r="R63" s="20" t="n">
        <v>8.57734361</v>
      </c>
    </row>
    <row r="64" spans="1:18">
      <c r="A64" s="15" t="s">
        <v>539</v>
      </c>
      <c r="B64" s="17" t="n">
        <v>3634</v>
      </c>
      <c r="C64" s="18">
        <f>(0.0/B64*100)</f>
        <v/>
      </c>
      <c r="D64" s="19" t="n">
        <v>3634</v>
      </c>
      <c r="E64" s="18" t="n">
        <v>471.84828608</v>
      </c>
      <c r="F64" s="20" t="n">
        <v>1.74250884</v>
      </c>
      <c r="G64" s="18" t="n">
        <v>383.12875179</v>
      </c>
      <c r="H64" s="20" t="n">
        <v>7.29872888</v>
      </c>
      <c r="I64" s="18" t="s">
        <v>481</v>
      </c>
      <c r="J64" s="20" t="s">
        <v>481</v>
      </c>
      <c r="K64" s="18" t="s">
        <v>481</v>
      </c>
      <c r="L64" s="20" t="s">
        <v>481</v>
      </c>
      <c r="M64" s="18" t="s">
        <v>481</v>
      </c>
      <c r="N64" s="20" t="s">
        <v>481</v>
      </c>
      <c r="O64" s="18" t="s">
        <v>481</v>
      </c>
      <c r="P64" s="20" t="s">
        <v>481</v>
      </c>
      <c r="Q64" s="18" t="n">
        <v>385.32406948</v>
      </c>
      <c r="R64" s="20" t="n">
        <v>24.31587965</v>
      </c>
    </row>
    <row r="65" spans="1:18">
      <c r="A65" s="15" t="s">
        <v>540</v>
      </c>
      <c r="B65" s="17" t="n">
        <v>5325</v>
      </c>
      <c r="C65" s="18">
        <f>(0.0/B65*100)</f>
        <v/>
      </c>
      <c r="D65" s="19" t="n">
        <v>5325</v>
      </c>
      <c r="E65" s="18" t="n">
        <v>431.14312995</v>
      </c>
      <c r="F65" s="20" t="n">
        <v>1.942103</v>
      </c>
      <c r="G65" s="18" t="n">
        <v>350.05011578</v>
      </c>
      <c r="H65" s="20" t="n">
        <v>7.12444726</v>
      </c>
      <c r="I65" s="18" t="s">
        <v>481</v>
      </c>
      <c r="J65" s="20" t="s">
        <v>481</v>
      </c>
      <c r="K65" s="18" t="s">
        <v>481</v>
      </c>
      <c r="L65" s="20" t="s">
        <v>481</v>
      </c>
      <c r="M65" s="18" t="s">
        <v>481</v>
      </c>
      <c r="N65" s="20" t="s">
        <v>481</v>
      </c>
      <c r="O65" s="18" t="s">
        <v>481</v>
      </c>
      <c r="P65" s="20" t="s">
        <v>481</v>
      </c>
      <c r="Q65" s="18" t="n">
        <v>359.00900119</v>
      </c>
      <c r="R65" s="20" t="n">
        <v>14.25793704</v>
      </c>
    </row>
    <row r="66" spans="1:18">
      <c r="A66" s="15" t="s">
        <v>541</v>
      </c>
      <c r="B66" s="17" t="n">
        <v>5665</v>
      </c>
      <c r="C66" s="18">
        <f>(0.0/B66*100)</f>
        <v/>
      </c>
      <c r="D66" s="19" t="n">
        <v>5665</v>
      </c>
      <c r="E66" s="18" t="n">
        <v>413.7649604</v>
      </c>
      <c r="F66" s="20" t="n">
        <v>1.06669324</v>
      </c>
      <c r="G66" s="18" t="n">
        <v>328.77349715</v>
      </c>
      <c r="H66" s="20" t="n">
        <v>10.11650388</v>
      </c>
      <c r="I66" s="18" t="s">
        <v>481</v>
      </c>
      <c r="J66" s="20" t="s">
        <v>481</v>
      </c>
      <c r="K66" s="18" t="s">
        <v>481</v>
      </c>
      <c r="L66" s="20" t="s">
        <v>481</v>
      </c>
      <c r="M66" s="18" t="s">
        <v>481</v>
      </c>
      <c r="N66" s="20" t="s">
        <v>481</v>
      </c>
      <c r="O66" s="18" t="s">
        <v>481</v>
      </c>
      <c r="P66" s="20" t="s">
        <v>481</v>
      </c>
      <c r="Q66" s="18" t="n">
        <v>365.04197042</v>
      </c>
      <c r="R66" s="20" t="n">
        <v>7.33476822</v>
      </c>
    </row>
    <row r="67" spans="1:18">
      <c r="A67" s="15" t="s">
        <v>542</v>
      </c>
      <c r="B67" s="17" t="n">
        <v>6971</v>
      </c>
      <c r="C67" s="18">
        <f>(0.0/B67*100)</f>
        <v/>
      </c>
      <c r="D67" s="19" t="n">
        <v>6971</v>
      </c>
      <c r="E67" s="18" t="n">
        <v>412.55943384</v>
      </c>
      <c r="F67" s="20" t="n">
        <v>2.48090045</v>
      </c>
      <c r="G67" s="18" t="n">
        <v>351.91010852</v>
      </c>
      <c r="H67" s="20" t="n">
        <v>2.38164967</v>
      </c>
      <c r="I67" s="18" t="s">
        <v>481</v>
      </c>
      <c r="J67" s="20" t="s">
        <v>481</v>
      </c>
      <c r="K67" s="18" t="s">
        <v>481</v>
      </c>
      <c r="L67" s="20" t="s">
        <v>481</v>
      </c>
      <c r="M67" s="18" t="s">
        <v>481</v>
      </c>
      <c r="N67" s="20" t="s">
        <v>481</v>
      </c>
      <c r="O67" s="18" t="s">
        <v>481</v>
      </c>
      <c r="P67" s="20" t="s">
        <v>481</v>
      </c>
      <c r="Q67" s="18" t="n">
        <v>357.60896238</v>
      </c>
      <c r="R67" s="20" t="n">
        <v>11.98030058</v>
      </c>
    </row>
    <row r="68" spans="1:18">
      <c r="A68" s="15" t="s">
        <v>543</v>
      </c>
      <c r="B68" s="17" t="n">
        <v>12083</v>
      </c>
      <c r="C68" s="18">
        <f>(0.0/B68*100)</f>
        <v/>
      </c>
      <c r="D68" s="19" t="n">
        <v>12083</v>
      </c>
      <c r="E68" s="18" t="n">
        <v>435.21581746</v>
      </c>
      <c r="F68" s="20" t="n">
        <v>1.12044395</v>
      </c>
      <c r="G68" s="18" t="n">
        <v>351.74342293</v>
      </c>
      <c r="H68" s="20" t="n">
        <v>2.3379311</v>
      </c>
      <c r="I68" s="18" t="s">
        <v>481</v>
      </c>
      <c r="J68" s="20" t="s">
        <v>481</v>
      </c>
      <c r="K68" s="18" t="s">
        <v>481</v>
      </c>
      <c r="L68" s="20" t="s">
        <v>481</v>
      </c>
      <c r="M68" s="18" t="s">
        <v>481</v>
      </c>
      <c r="N68" s="20" t="s">
        <v>481</v>
      </c>
      <c r="O68" s="18" t="s">
        <v>481</v>
      </c>
      <c r="P68" s="20" t="s">
        <v>481</v>
      </c>
      <c r="Q68" s="18" t="n">
        <v>324.70456178</v>
      </c>
      <c r="R68" s="20" t="n">
        <v>4.44387716</v>
      </c>
    </row>
    <row r="69" spans="1:18">
      <c r="A69" s="15" t="s">
        <v>544</v>
      </c>
      <c r="B69" s="17" t="n">
        <v>4876</v>
      </c>
      <c r="C69" s="18">
        <f>(0.0/B69*100)</f>
        <v/>
      </c>
      <c r="D69" s="19" t="n">
        <v>4876</v>
      </c>
      <c r="E69" s="18" t="n">
        <v>438.53804884</v>
      </c>
      <c r="F69" s="20" t="n">
        <v>3.24011144</v>
      </c>
      <c r="G69" s="18" t="n">
        <v>376.92173333</v>
      </c>
      <c r="H69" s="20" t="n">
        <v>8.01989232</v>
      </c>
      <c r="I69" s="18" t="s">
        <v>481</v>
      </c>
      <c r="J69" s="20" t="s">
        <v>481</v>
      </c>
      <c r="K69" s="18" t="s">
        <v>481</v>
      </c>
      <c r="L69" s="20" t="s">
        <v>481</v>
      </c>
      <c r="M69" s="18" t="s">
        <v>481</v>
      </c>
      <c r="N69" s="20" t="s">
        <v>481</v>
      </c>
      <c r="O69" s="18" t="s">
        <v>481</v>
      </c>
      <c r="P69" s="20" t="s">
        <v>481</v>
      </c>
      <c r="Q69" s="18" t="n">
        <v>393.9183046</v>
      </c>
      <c r="R69" s="20" t="n">
        <v>30.71829052</v>
      </c>
    </row>
    <row r="70" spans="1:18">
      <c r="A70" s="15" t="s">
        <v>545</v>
      </c>
      <c r="B70" s="17" t="n">
        <v>6036</v>
      </c>
      <c r="C70" s="18">
        <f>(0.0/B70*100)</f>
        <v/>
      </c>
      <c r="D70" s="19" t="n">
        <v>6036</v>
      </c>
      <c r="E70" s="18" t="n">
        <v>488.93398491</v>
      </c>
      <c r="F70" s="20" t="n">
        <v>2.83670937</v>
      </c>
      <c r="G70" s="18" t="n">
        <v>437.30104602</v>
      </c>
      <c r="H70" s="20" t="n">
        <v>10.53632156</v>
      </c>
      <c r="I70" s="18" t="s">
        <v>481</v>
      </c>
      <c r="J70" s="20" t="s">
        <v>481</v>
      </c>
      <c r="K70" s="18" t="s">
        <v>481</v>
      </c>
      <c r="L70" s="20" t="s">
        <v>481</v>
      </c>
      <c r="M70" s="18" t="s">
        <v>481</v>
      </c>
      <c r="N70" s="20" t="s">
        <v>481</v>
      </c>
      <c r="O70" s="18" t="s">
        <v>481</v>
      </c>
      <c r="P70" s="20" t="s">
        <v>481</v>
      </c>
      <c r="Q70" s="18" t="n">
        <v>451.64959631</v>
      </c>
      <c r="R70" s="20" t="n">
        <v>8.991943089999999</v>
      </c>
    </row>
    <row r="71" spans="1:18">
      <c r="A71" s="15" t="s">
        <v>546</v>
      </c>
      <c r="B71" s="17" t="n">
        <v>6115</v>
      </c>
      <c r="C71" s="18">
        <f>(0.0/B71*100)</f>
        <v/>
      </c>
      <c r="D71" s="19" t="n">
        <v>6115</v>
      </c>
      <c r="E71" s="18" t="n">
        <v>560.25826652</v>
      </c>
      <c r="F71" s="20" t="n">
        <v>1.23848527</v>
      </c>
      <c r="G71" s="18" t="n">
        <v>476.71468363</v>
      </c>
      <c r="H71" s="20" t="n">
        <v>6.41838219</v>
      </c>
      <c r="I71" s="18" t="s">
        <v>481</v>
      </c>
      <c r="J71" s="20" t="s">
        <v>481</v>
      </c>
      <c r="K71" s="18" t="s">
        <v>481</v>
      </c>
      <c r="L71" s="20" t="s">
        <v>481</v>
      </c>
      <c r="M71" s="18" t="s">
        <v>481</v>
      </c>
      <c r="N71" s="20" t="s">
        <v>481</v>
      </c>
      <c r="O71" s="18" t="s">
        <v>481</v>
      </c>
      <c r="P71" s="20" t="s">
        <v>481</v>
      </c>
      <c r="Q71" s="18" t="n">
        <v>489.94510826</v>
      </c>
      <c r="R71" s="20" t="n">
        <v>19.43842305</v>
      </c>
    </row>
    <row r="72" spans="1:18">
      <c r="A72" s="15" t="s">
        <v>547</v>
      </c>
      <c r="B72" s="17" t="n">
        <v>7708</v>
      </c>
      <c r="C72" s="18">
        <f>(0.0/B72*100)</f>
        <v/>
      </c>
      <c r="D72" s="19" t="n">
        <v>7708</v>
      </c>
      <c r="E72" s="18" t="n">
        <v>532.75051921</v>
      </c>
      <c r="F72" s="20" t="n">
        <v>2.71717804</v>
      </c>
      <c r="G72" s="18" t="n">
        <v>471.95142787</v>
      </c>
      <c r="H72" s="20" t="n">
        <v>14.61581587</v>
      </c>
      <c r="I72" s="18" t="s">
        <v>481</v>
      </c>
      <c r="J72" s="20" t="s">
        <v>481</v>
      </c>
      <c r="K72" s="18" t="s">
        <v>481</v>
      </c>
      <c r="L72" s="20" t="s">
        <v>481</v>
      </c>
      <c r="M72" s="18" t="s">
        <v>481</v>
      </c>
      <c r="N72" s="20" t="s">
        <v>481</v>
      </c>
      <c r="O72" s="18" t="s">
        <v>481</v>
      </c>
      <c r="P72" s="20" t="s">
        <v>481</v>
      </c>
      <c r="Q72" s="18" t="n">
        <v>450.52779713</v>
      </c>
      <c r="R72" s="20" t="n">
        <v>25.58013847</v>
      </c>
    </row>
    <row r="73" spans="1:18">
      <c r="A73" s="15" t="s">
        <v>548</v>
      </c>
      <c r="B73" s="17" t="n">
        <v>8249</v>
      </c>
      <c r="C73" s="18">
        <f>(0.0/B73*100)</f>
        <v/>
      </c>
      <c r="D73" s="19" t="n">
        <v>8249</v>
      </c>
      <c r="E73" s="18" t="n">
        <v>425.45325942</v>
      </c>
      <c r="F73" s="20" t="n">
        <v>2.77819732</v>
      </c>
      <c r="G73" s="18" t="n">
        <v>368.99794399</v>
      </c>
      <c r="H73" s="20" t="n">
        <v>4.98856559</v>
      </c>
      <c r="I73" s="18" t="s">
        <v>481</v>
      </c>
      <c r="J73" s="20" t="s">
        <v>481</v>
      </c>
      <c r="K73" s="18" t="s">
        <v>481</v>
      </c>
      <c r="L73" s="20" t="s">
        <v>481</v>
      </c>
      <c r="M73" s="18" t="s">
        <v>481</v>
      </c>
      <c r="N73" s="20" t="s">
        <v>481</v>
      </c>
      <c r="O73" s="18" t="s">
        <v>481</v>
      </c>
      <c r="P73" s="20" t="s">
        <v>481</v>
      </c>
      <c r="Q73" s="18" t="n">
        <v>390.90975413</v>
      </c>
      <c r="R73" s="20" t="n">
        <v>8.34477453</v>
      </c>
    </row>
    <row r="74" spans="1:18">
      <c r="A74" s="15" t="s">
        <v>549</v>
      </c>
      <c r="B74" s="17" t="n">
        <v>4692</v>
      </c>
      <c r="C74" s="18">
        <f>(0.0/B74*100)</f>
        <v/>
      </c>
      <c r="D74" s="19" t="n">
        <v>4692</v>
      </c>
      <c r="E74" s="18" t="n">
        <v>453.30201678</v>
      </c>
      <c r="F74" s="20" t="n">
        <v>1.85871322</v>
      </c>
      <c r="G74" s="18" t="n">
        <v>374.20582203</v>
      </c>
      <c r="H74" s="20" t="n">
        <v>2.53002469</v>
      </c>
      <c r="I74" s="18" t="s">
        <v>481</v>
      </c>
      <c r="J74" s="20" t="s">
        <v>481</v>
      </c>
      <c r="K74" s="18" t="s">
        <v>481</v>
      </c>
      <c r="L74" s="20" t="s">
        <v>481</v>
      </c>
      <c r="M74" s="18" t="s">
        <v>481</v>
      </c>
      <c r="N74" s="20" t="s">
        <v>481</v>
      </c>
      <c r="O74" s="18" t="s">
        <v>481</v>
      </c>
      <c r="P74" s="20" t="s">
        <v>481</v>
      </c>
      <c r="Q74" s="18" t="n">
        <v>349.53041919</v>
      </c>
      <c r="R74" s="20" t="n">
        <v>6.98418054</v>
      </c>
    </row>
    <row r="75" spans="1:18">
      <c r="A75" s="15" t="s">
        <v>550</v>
      </c>
      <c r="B75" s="17" t="n">
        <v>5375</v>
      </c>
      <c r="C75" s="18">
        <f>(0.0/B75*100)</f>
        <v/>
      </c>
      <c r="D75" s="19" t="n">
        <v>5375</v>
      </c>
      <c r="E75" s="18" t="n">
        <v>410.86094747</v>
      </c>
      <c r="F75" s="20" t="n">
        <v>2.18818283</v>
      </c>
      <c r="G75" s="18" t="n">
        <v>341.83770526</v>
      </c>
      <c r="H75" s="20" t="n">
        <v>2.13503239</v>
      </c>
      <c r="I75" s="18" t="s">
        <v>481</v>
      </c>
      <c r="J75" s="20" t="s">
        <v>481</v>
      </c>
      <c r="K75" s="18" t="s">
        <v>481</v>
      </c>
      <c r="L75" s="20" t="s">
        <v>481</v>
      </c>
      <c r="M75" s="18" t="s">
        <v>481</v>
      </c>
      <c r="N75" s="20" t="s">
        <v>481</v>
      </c>
      <c r="O75" s="18" t="s">
        <v>481</v>
      </c>
      <c r="P75" s="20" t="s">
        <v>481</v>
      </c>
      <c r="Q75" s="18" t="n">
        <v>371.26887273</v>
      </c>
      <c r="R75" s="20" t="n">
        <v>6.26067513</v>
      </c>
    </row>
    <row r="76" spans="1:18">
      <c r="A76" s="15" t="s">
        <v>551</v>
      </c>
      <c r="B76" s="17" t="n">
        <v>14167</v>
      </c>
      <c r="C76" s="18">
        <f>(0.0/B76*100)</f>
        <v/>
      </c>
      <c r="D76" s="19" t="n">
        <v>14167</v>
      </c>
      <c r="E76" s="18" t="n">
        <v>448.06741303</v>
      </c>
      <c r="F76" s="20" t="n">
        <v>2.41958831</v>
      </c>
      <c r="G76" s="18" t="n">
        <v>364.96530786</v>
      </c>
      <c r="H76" s="20" t="n">
        <v>3.73143399</v>
      </c>
      <c r="I76" s="18" t="s">
        <v>481</v>
      </c>
      <c r="J76" s="20" t="s">
        <v>481</v>
      </c>
      <c r="K76" s="18" t="s">
        <v>481</v>
      </c>
      <c r="L76" s="20" t="s">
        <v>481</v>
      </c>
      <c r="M76" s="18" t="s">
        <v>481</v>
      </c>
      <c r="N76" s="20" t="s">
        <v>481</v>
      </c>
      <c r="O76" s="18" t="s">
        <v>481</v>
      </c>
      <c r="P76" s="20" t="s">
        <v>481</v>
      </c>
      <c r="Q76" s="18" t="n">
        <v>382.1666247</v>
      </c>
      <c r="R76" s="20" t="n">
        <v>6.94570549</v>
      </c>
    </row>
    <row r="77" spans="1:18">
      <c r="A77" s="15" t="s">
        <v>552</v>
      </c>
      <c r="B77" s="17" t="n">
        <v>6062</v>
      </c>
      <c r="C77" s="18">
        <f>(0.0/B77*100)</f>
        <v/>
      </c>
      <c r="D77" s="19" t="n">
        <v>6062</v>
      </c>
      <c r="E77" s="18" t="n">
        <v>469.2580942</v>
      </c>
      <c r="F77" s="20" t="n">
        <v>2.31663597</v>
      </c>
      <c r="G77" s="18" t="n">
        <v>374.86307293</v>
      </c>
      <c r="H77" s="20" t="n">
        <v>2.31559269</v>
      </c>
      <c r="I77" s="18" t="s">
        <v>481</v>
      </c>
      <c r="J77" s="20" t="s">
        <v>481</v>
      </c>
      <c r="K77" s="18" t="s">
        <v>481</v>
      </c>
      <c r="L77" s="20" t="s">
        <v>481</v>
      </c>
      <c r="M77" s="18" t="s">
        <v>481</v>
      </c>
      <c r="N77" s="20" t="s">
        <v>481</v>
      </c>
      <c r="O77" s="18" t="s">
        <v>481</v>
      </c>
      <c r="P77" s="20" t="s">
        <v>481</v>
      </c>
      <c r="Q77" s="18" t="n">
        <v>408.07000898</v>
      </c>
      <c r="R77" s="20" t="n">
        <v>9.01453734</v>
      </c>
    </row>
    <row r="78" spans="1:18">
      <c r="A78" s="15" t="s">
        <v>553</v>
      </c>
      <c r="B78" s="17" t="n">
        <v>5826</v>
      </c>
      <c r="C78" s="18">
        <f>(0.0/B78*100)</f>
        <v/>
      </c>
      <c r="D78" s="19" t="n">
        <v>5826</v>
      </c>
      <c r="E78" s="18" t="n">
        <v>529.5823520500001</v>
      </c>
      <c r="F78" s="20" t="n">
        <v>4.02194227</v>
      </c>
      <c r="G78" s="18" t="n">
        <v>461.7711786</v>
      </c>
      <c r="H78" s="20" t="n">
        <v>6.4258169</v>
      </c>
      <c r="I78" s="18" t="s">
        <v>481</v>
      </c>
      <c r="J78" s="20" t="s">
        <v>481</v>
      </c>
      <c r="K78" s="18" t="s">
        <v>481</v>
      </c>
      <c r="L78" s="20" t="s">
        <v>481</v>
      </c>
      <c r="M78" s="18" t="s">
        <v>481</v>
      </c>
      <c r="N78" s="20" t="s">
        <v>481</v>
      </c>
      <c r="O78" s="18" t="s">
        <v>481</v>
      </c>
      <c r="P78" s="20" t="s">
        <v>481</v>
      </c>
      <c r="Q78" s="18" t="n">
        <v>418.23195019</v>
      </c>
      <c r="R78" s="20" t="n">
        <v>37.79961107</v>
      </c>
    </row>
    <row customHeight="1" ht="25" r="79" spans="1:18">
      <c r="A79" s="15" t="s">
        <v>554</v>
      </c>
      <c r="B79" s="17" t="n">
        <v>1657</v>
      </c>
      <c r="C79" s="18">
        <f>(0.0/B79*100)</f>
        <v/>
      </c>
      <c r="D79" s="19" t="n">
        <v>1657</v>
      </c>
      <c r="E79" s="18" t="n">
        <v>492.4681624</v>
      </c>
      <c r="F79" s="20" t="n">
        <v>6.06610331</v>
      </c>
      <c r="G79" s="18" t="n">
        <v>401.87727901</v>
      </c>
      <c r="H79" s="20" t="n">
        <v>7.1632026</v>
      </c>
      <c r="I79" s="18" t="s">
        <v>481</v>
      </c>
      <c r="J79" s="20" t="s">
        <v>481</v>
      </c>
      <c r="K79" s="18" t="s">
        <v>481</v>
      </c>
      <c r="L79" s="20" t="s">
        <v>481</v>
      </c>
      <c r="M79" s="18" t="s">
        <v>481</v>
      </c>
      <c r="N79" s="20" t="s">
        <v>481</v>
      </c>
      <c r="O79" s="18" t="s">
        <v>481</v>
      </c>
      <c r="P79" s="20" t="s">
        <v>481</v>
      </c>
      <c r="Q79" s="18" t="n">
        <v>476.02679793</v>
      </c>
      <c r="R79" s="20" t="n">
        <v>21.59657071</v>
      </c>
    </row>
    <row r="80" spans="1:18">
      <c r="A80" s="15" t="s">
        <v>555</v>
      </c>
      <c r="B80" s="17" t="n">
        <v>7841</v>
      </c>
      <c r="C80" s="18">
        <f>(0.0/B80*100)</f>
        <v/>
      </c>
      <c r="D80" s="19" t="n">
        <v>7841</v>
      </c>
      <c r="E80" s="18" t="n">
        <v>457.22754534</v>
      </c>
      <c r="F80" s="20" t="n">
        <v>3.66311613</v>
      </c>
      <c r="G80" s="18" t="n">
        <v>418.86740648</v>
      </c>
      <c r="H80" s="20" t="n">
        <v>11.39554142</v>
      </c>
      <c r="I80" s="18" t="s">
        <v>481</v>
      </c>
      <c r="J80" s="20" t="s">
        <v>481</v>
      </c>
      <c r="K80" s="18" t="s">
        <v>481</v>
      </c>
      <c r="L80" s="20" t="s">
        <v>481</v>
      </c>
      <c r="M80" s="18" t="s">
        <v>481</v>
      </c>
      <c r="N80" s="20" t="s">
        <v>481</v>
      </c>
      <c r="O80" s="18" t="s">
        <v>481</v>
      </c>
      <c r="P80" s="20" t="s">
        <v>481</v>
      </c>
      <c r="Q80" s="18" t="s">
        <v>481</v>
      </c>
      <c r="R80" s="20" t="s">
        <v>481</v>
      </c>
    </row>
    <row r="81" spans="1:18">
      <c r="A81" s="23" t="s">
        <v>556</v>
      </c>
      <c r="B81" s="17" t="n">
        <v>8861</v>
      </c>
      <c r="C81" s="18">
        <f>(0.0/B81*100)</f>
        <v/>
      </c>
      <c r="D81" s="19" t="n">
        <v>8861</v>
      </c>
      <c r="E81" s="18" t="s">
        <v>481</v>
      </c>
      <c r="F81" s="20" t="s">
        <v>481</v>
      </c>
      <c r="G81" s="18" t="s">
        <v>481</v>
      </c>
      <c r="H81" s="20" t="s">
        <v>481</v>
      </c>
      <c r="I81" s="18" t="s">
        <v>481</v>
      </c>
      <c r="J81" s="20" t="s">
        <v>481</v>
      </c>
      <c r="K81" s="18" t="s">
        <v>481</v>
      </c>
      <c r="L81" s="20" t="s">
        <v>481</v>
      </c>
      <c r="M81" s="18" t="s">
        <v>481</v>
      </c>
      <c r="N81" s="20" t="s">
        <v>481</v>
      </c>
      <c r="O81" s="18" t="s">
        <v>481</v>
      </c>
      <c r="P81" s="20" t="s">
        <v>481</v>
      </c>
      <c r="Q81" s="18" t="n">
        <v>442.94752097</v>
      </c>
      <c r="R81" s="20" t="n">
        <v>3.00356581</v>
      </c>
    </row>
    <row r="82" spans="1:18">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row>
    <row r="83" spans="1:18">
      <c r="A83" s="3" t="s">
        <v>558</v>
      </c>
    </row>
    <row r="84" spans="1:18">
      <c r="A84" s="25" t="s">
        <v>559</v>
      </c>
    </row>
    <row r="85" spans="1:18">
      <c r="A85" s="25" t="s">
        <v>560</v>
      </c>
    </row>
    <row customHeight="1" ht="30" r="86" spans="1:18">
      <c r="A86" s="25" t="s">
        <v>561</v>
      </c>
    </row>
    <row customHeight="1" ht="30" r="87" spans="1:18">
      <c r="A87" s="25" t="s">
        <v>557</v>
      </c>
    </row>
    <row customHeight="1" ht="30" r="88" spans="1:18">
      <c r="A88" s="25" t="s">
        <v>562</v>
      </c>
    </row>
    <row customHeight="1" ht="30" r="89" spans="1:18">
      <c r="A89" s="25" t="s">
        <v>563</v>
      </c>
    </row>
    <row customHeight="1" ht="30" r="90" spans="1:18">
      <c r="A90" s="25" t="s">
        <v>564</v>
      </c>
    </row>
    <row customHeight="1" ht="30" r="91" spans="1:18">
      <c r="A91" s="25" t="s">
        <v>565</v>
      </c>
    </row>
    <row customHeight="1" ht="30" r="92" spans="1:18">
      <c r="A92" s="25" t="s">
        <v>566</v>
      </c>
    </row>
    <row customHeight="1" ht="30" r="93" spans="1:18">
      <c r="A93" s="25" t="s">
        <v>567</v>
      </c>
    </row>
    <row customHeight="1" ht="30" r="94" spans="1:18">
      <c r="A94" s="25" t="s">
        <v>568</v>
      </c>
    </row>
    <row customHeight="1" ht="30" r="95" spans="1:18">
      <c r="A95" s="25" t="s">
        <v>569</v>
      </c>
    </row>
    <row customHeight="1" ht="30" r="96" spans="1:18">
      <c r="A96" s="25" t="s">
        <v>570</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8.xml><?xml version="1.0" encoding="utf-8"?>
<worksheet xmlns="http://schemas.openxmlformats.org/spreadsheetml/2006/main">
  <sheetPr>
    <outlinePr summaryBelow="1" summaryRight="1"/>
    <pageSetUpPr/>
  </sheetPr>
  <dimension ref="A1:AF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2">
      <c r="A1" s="4" t="s">
        <v>460</v>
      </c>
    </row>
    <row r="2" spans="1:32">
      <c r="A2" s="5" t="s">
        <v>960</v>
      </c>
    </row>
    <row customHeight="1" ht="30" r="4" spans="1:32">
      <c r="A4" s="6" t="n"/>
      <c r="B4" s="7" t="s">
        <v>462</v>
      </c>
      <c r="C4" s="7" t="s">
        <v>463</v>
      </c>
      <c r="D4" s="8" t="s">
        <v>462</v>
      </c>
      <c r="E4" s="9" t="s">
        <v>961</v>
      </c>
      <c r="F4" s="10" t="n"/>
      <c r="G4" s="9" t="s">
        <v>962</v>
      </c>
      <c r="H4" s="10" t="n"/>
      <c r="I4" s="9" t="s">
        <v>963</v>
      </c>
      <c r="J4" s="10" t="n"/>
      <c r="K4" s="9" t="s">
        <v>964</v>
      </c>
      <c r="L4" s="10" t="n"/>
      <c r="M4" s="9" t="s">
        <v>965</v>
      </c>
      <c r="N4" s="10" t="n"/>
      <c r="O4" s="9" t="s">
        <v>966</v>
      </c>
      <c r="P4" s="10" t="n"/>
      <c r="Q4" s="9" t="s">
        <v>967</v>
      </c>
      <c r="R4" s="10" t="n"/>
      <c r="S4" s="9" t="s">
        <v>968</v>
      </c>
      <c r="T4" s="10" t="n"/>
      <c r="U4" s="9" t="s">
        <v>969</v>
      </c>
      <c r="V4" s="10" t="n"/>
      <c r="W4" s="9" t="s">
        <v>584</v>
      </c>
      <c r="X4" s="10" t="n"/>
      <c r="Y4" s="9" t="s">
        <v>585</v>
      </c>
      <c r="Z4" s="10" t="n"/>
      <c r="AA4" s="9" t="s">
        <v>472</v>
      </c>
      <c r="AB4" s="10" t="n"/>
      <c r="AC4" s="9" t="s">
        <v>473</v>
      </c>
      <c r="AD4" s="10" t="n"/>
      <c r="AE4" s="9" t="s">
        <v>586</v>
      </c>
      <c r="AF4" s="10" t="n"/>
    </row>
    <row r="5" spans="1:32">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c r="U5" s="12" t="s">
        <v>478</v>
      </c>
      <c r="V5" s="11" t="s">
        <v>479</v>
      </c>
      <c r="W5" s="12" t="s">
        <v>478</v>
      </c>
      <c r="X5" s="11" t="s">
        <v>479</v>
      </c>
      <c r="Y5" s="12" t="s">
        <v>478</v>
      </c>
      <c r="Z5" s="11" t="s">
        <v>479</v>
      </c>
      <c r="AA5" s="12" t="s">
        <v>478</v>
      </c>
      <c r="AB5" s="11" t="s">
        <v>479</v>
      </c>
      <c r="AC5" s="12" t="s">
        <v>478</v>
      </c>
      <c r="AD5" s="11" t="s">
        <v>479</v>
      </c>
      <c r="AE5" s="12" t="s">
        <v>478</v>
      </c>
      <c r="AF5" s="11" t="s">
        <v>479</v>
      </c>
    </row>
    <row r="6" spans="1:32">
      <c r="A6" s="13" t="s">
        <v>456</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5" t="n"/>
      <c r="AE6" s="14" t="n"/>
      <c r="AF6" s="16" t="n"/>
    </row>
    <row r="7" spans="1:32">
      <c r="A7" s="15" t="s">
        <v>480</v>
      </c>
      <c r="B7" s="17" t="n">
        <v>14530</v>
      </c>
      <c r="C7" s="18">
        <f>(0.0/B7*100)</f>
        <v/>
      </c>
      <c r="D7" s="19" t="n">
        <v>14530</v>
      </c>
      <c r="E7" s="18" t="n">
        <v>485.96804874</v>
      </c>
      <c r="F7" s="20" t="n">
        <v>4.21559198</v>
      </c>
      <c r="G7" s="18" t="n">
        <v>518.1305462</v>
      </c>
      <c r="H7" s="20" t="n">
        <v>2.25136872</v>
      </c>
      <c r="I7" s="18" t="n">
        <v>526.10597158</v>
      </c>
      <c r="J7" s="20" t="n">
        <v>2.25527684</v>
      </c>
      <c r="K7" s="18" t="n">
        <v>509.01866492</v>
      </c>
      <c r="L7" s="20" t="n">
        <v>3.42274682</v>
      </c>
      <c r="M7" s="18" t="n">
        <v>501.51594943</v>
      </c>
      <c r="N7" s="20" t="n">
        <v>5.96764042</v>
      </c>
      <c r="O7" s="18" t="n">
        <v>491.17981733</v>
      </c>
      <c r="P7" s="20" t="n">
        <v>13.38696202</v>
      </c>
      <c r="Q7" s="18" t="n">
        <v>484.43941914</v>
      </c>
      <c r="R7" s="20" t="n">
        <v>22.86416976</v>
      </c>
      <c r="S7" s="18" t="n">
        <v>461.54127611</v>
      </c>
      <c r="T7" s="20" t="n">
        <v>59.18366954</v>
      </c>
      <c r="U7" s="18" t="n">
        <v>414.46445001</v>
      </c>
      <c r="V7" s="20" t="n">
        <v>37.88911677</v>
      </c>
      <c r="W7" s="18" t="s">
        <v>481</v>
      </c>
      <c r="X7" s="20" t="s">
        <v>481</v>
      </c>
      <c r="Y7" s="18" t="s">
        <v>481</v>
      </c>
      <c r="Z7" s="20" t="s">
        <v>481</v>
      </c>
      <c r="AA7" s="18" t="s">
        <v>481</v>
      </c>
      <c r="AB7" s="20" t="s">
        <v>481</v>
      </c>
      <c r="AC7" s="18" t="s">
        <v>481</v>
      </c>
      <c r="AD7" s="20" t="s">
        <v>481</v>
      </c>
      <c r="AE7" s="18" t="n">
        <v>488.58972849</v>
      </c>
      <c r="AF7" s="20" t="n">
        <v>2.67233476</v>
      </c>
    </row>
    <row r="8" spans="1:32">
      <c r="A8" s="15" t="s">
        <v>483</v>
      </c>
      <c r="B8" s="17" t="n">
        <v>7007</v>
      </c>
      <c r="C8" s="18">
        <f>(0.0/B8*100)</f>
        <v/>
      </c>
      <c r="D8" s="19" t="n">
        <v>7007</v>
      </c>
      <c r="E8" s="18" t="n">
        <v>450.45961077</v>
      </c>
      <c r="F8" s="20" t="n">
        <v>14.88031311</v>
      </c>
      <c r="G8" s="18" t="n">
        <v>470.73757084</v>
      </c>
      <c r="H8" s="20" t="n">
        <v>6.45306401</v>
      </c>
      <c r="I8" s="18" t="n">
        <v>505.83664074</v>
      </c>
      <c r="J8" s="20" t="n">
        <v>3.29548639</v>
      </c>
      <c r="K8" s="18" t="n">
        <v>506.99781975</v>
      </c>
      <c r="L8" s="20" t="n">
        <v>3.09889443</v>
      </c>
      <c r="M8" s="18" t="n">
        <v>480.29909173</v>
      </c>
      <c r="N8" s="20" t="n">
        <v>5.39078826</v>
      </c>
      <c r="O8" s="18" t="n">
        <v>458.39096969</v>
      </c>
      <c r="P8" s="20" t="n">
        <v>8.26179832</v>
      </c>
      <c r="Q8" s="18" t="n">
        <v>416.97176623</v>
      </c>
      <c r="R8" s="20" t="n">
        <v>17.91775695</v>
      </c>
      <c r="S8" s="18" t="n">
        <v>351.6846</v>
      </c>
      <c r="T8" s="20" t="n">
        <v>26.04922918</v>
      </c>
      <c r="U8" s="18" t="n">
        <v>370.90947699</v>
      </c>
      <c r="V8" s="20" t="n">
        <v>28.26329954</v>
      </c>
      <c r="W8" s="18" t="s">
        <v>481</v>
      </c>
      <c r="X8" s="20" t="s">
        <v>481</v>
      </c>
      <c r="Y8" s="18" t="s">
        <v>481</v>
      </c>
      <c r="Z8" s="20" t="s">
        <v>481</v>
      </c>
      <c r="AA8" s="18" t="s">
        <v>481</v>
      </c>
      <c r="AB8" s="20" t="s">
        <v>481</v>
      </c>
      <c r="AC8" s="18" t="s">
        <v>481</v>
      </c>
      <c r="AD8" s="20" t="s">
        <v>481</v>
      </c>
      <c r="AE8" s="18" t="n">
        <v>481.96962976</v>
      </c>
      <c r="AF8" s="20" t="n">
        <v>4.10930491</v>
      </c>
    </row>
    <row r="9" spans="1:32">
      <c r="A9" s="15" t="s">
        <v>484</v>
      </c>
      <c r="B9" s="17" t="n">
        <v>9651</v>
      </c>
      <c r="C9" s="18">
        <f>(0.0/B9*100)</f>
        <v/>
      </c>
      <c r="D9" s="19" t="n">
        <v>9651</v>
      </c>
      <c r="E9" s="18" t="n">
        <v>415.25765176</v>
      </c>
      <c r="F9" s="20" t="n">
        <v>17.44493809</v>
      </c>
      <c r="G9" s="18" t="n">
        <v>464.8483883</v>
      </c>
      <c r="H9" s="20" t="n">
        <v>10.97970248</v>
      </c>
      <c r="I9" s="18" t="n">
        <v>495.86785816</v>
      </c>
      <c r="J9" s="20" t="n">
        <v>4.68260197</v>
      </c>
      <c r="K9" s="18" t="n">
        <v>517.17755809</v>
      </c>
      <c r="L9" s="20" t="n">
        <v>2.16542992</v>
      </c>
      <c r="M9" s="18" t="n">
        <v>506.11411474</v>
      </c>
      <c r="N9" s="20" t="n">
        <v>3.11941126</v>
      </c>
      <c r="O9" s="18" t="n">
        <v>449.22413689</v>
      </c>
      <c r="P9" s="20" t="n">
        <v>6.92192443</v>
      </c>
      <c r="Q9" s="18" t="n">
        <v>371.05507017</v>
      </c>
      <c r="R9" s="20" t="n">
        <v>12.18198087</v>
      </c>
      <c r="S9" s="18" t="n">
        <v>389.91137327</v>
      </c>
      <c r="T9" s="20" t="n">
        <v>18.28608334</v>
      </c>
      <c r="U9" s="18" t="n">
        <v>322.84833896</v>
      </c>
      <c r="V9" s="20" t="n">
        <v>39.27711439</v>
      </c>
      <c r="W9" s="18" t="s">
        <v>481</v>
      </c>
      <c r="X9" s="20" t="s">
        <v>481</v>
      </c>
      <c r="Y9" s="18" t="s">
        <v>481</v>
      </c>
      <c r="Z9" s="20" t="s">
        <v>481</v>
      </c>
      <c r="AA9" s="18" t="s">
        <v>481</v>
      </c>
      <c r="AB9" s="20" t="s">
        <v>481</v>
      </c>
      <c r="AC9" s="18" t="s">
        <v>481</v>
      </c>
      <c r="AD9" s="20" t="s">
        <v>481</v>
      </c>
      <c r="AE9" s="18" t="n">
        <v>484.32661508</v>
      </c>
      <c r="AF9" s="20" t="n">
        <v>4.19950795</v>
      </c>
    </row>
    <row r="10" spans="1:32">
      <c r="A10" s="15" t="s">
        <v>485</v>
      </c>
      <c r="B10" s="17" t="n">
        <v>20058</v>
      </c>
      <c r="C10" s="18">
        <f>(0.0/B10*100)</f>
        <v/>
      </c>
      <c r="D10" s="19" t="n">
        <v>20058</v>
      </c>
      <c r="E10" s="18" t="n">
        <v>512.2900239000001</v>
      </c>
      <c r="F10" s="20" t="n">
        <v>3.46646207</v>
      </c>
      <c r="G10" s="18" t="n">
        <v>532.03382877</v>
      </c>
      <c r="H10" s="20" t="n">
        <v>2.35650895</v>
      </c>
      <c r="I10" s="18" t="n">
        <v>537.89857568</v>
      </c>
      <c r="J10" s="20" t="n">
        <v>2.86495072</v>
      </c>
      <c r="K10" s="18" t="n">
        <v>534.15449876</v>
      </c>
      <c r="L10" s="20" t="n">
        <v>4.10672295</v>
      </c>
      <c r="M10" s="18" t="n">
        <v>540.47802719</v>
      </c>
      <c r="N10" s="20" t="n">
        <v>5.97916563</v>
      </c>
      <c r="O10" s="18" t="n">
        <v>490.37104866</v>
      </c>
      <c r="P10" s="20" t="n">
        <v>11.24388686</v>
      </c>
      <c r="Q10" s="18" t="n">
        <v>455.67598012</v>
      </c>
      <c r="R10" s="20" t="n">
        <v>16.52758507</v>
      </c>
      <c r="S10" s="18" t="n">
        <v>410.11414913</v>
      </c>
      <c r="T10" s="20" t="n">
        <v>28.11308116</v>
      </c>
      <c r="U10" s="18" t="n">
        <v>421.36383062</v>
      </c>
      <c r="V10" s="20" t="n">
        <v>21.69062414</v>
      </c>
      <c r="W10" s="18" t="s">
        <v>481</v>
      </c>
      <c r="X10" s="20" t="s">
        <v>481</v>
      </c>
      <c r="Y10" s="18" t="s">
        <v>481</v>
      </c>
      <c r="Z10" s="20" t="s">
        <v>481</v>
      </c>
      <c r="AA10" s="18" t="s">
        <v>481</v>
      </c>
      <c r="AB10" s="20" t="s">
        <v>481</v>
      </c>
      <c r="AC10" s="18" t="s">
        <v>481</v>
      </c>
      <c r="AD10" s="20" t="s">
        <v>481</v>
      </c>
      <c r="AE10" s="18" t="n">
        <v>515.27806782</v>
      </c>
      <c r="AF10" s="20" t="n">
        <v>2.88508887</v>
      </c>
    </row>
    <row r="11" spans="1:32">
      <c r="A11" s="15" t="s">
        <v>486</v>
      </c>
      <c r="B11" s="17" t="n">
        <v>7053</v>
      </c>
      <c r="C11" s="18">
        <f>(0.0/B11*100)</f>
        <v/>
      </c>
      <c r="D11" s="19" t="n">
        <v>7053</v>
      </c>
      <c r="E11" s="18" t="n">
        <v>427.58018451</v>
      </c>
      <c r="F11" s="20" t="n">
        <v>19.13102344</v>
      </c>
      <c r="G11" s="18" t="n">
        <v>451.86248799</v>
      </c>
      <c r="H11" s="20" t="n">
        <v>2.46020226</v>
      </c>
      <c r="I11" s="18" t="n">
        <v>458.22898892</v>
      </c>
      <c r="J11" s="20" t="n">
        <v>3.13947721</v>
      </c>
      <c r="K11" s="18" t="n">
        <v>443.78389501</v>
      </c>
      <c r="L11" s="20" t="n">
        <v>5.63619121</v>
      </c>
      <c r="M11" s="18" t="n">
        <v>425.43750221</v>
      </c>
      <c r="N11" s="20" t="n">
        <v>13.62359094</v>
      </c>
      <c r="O11" s="18" t="n">
        <v>384.85992341</v>
      </c>
      <c r="P11" s="20" t="n">
        <v>13.01422907</v>
      </c>
      <c r="Q11" s="18" t="n">
        <v>315.40581553</v>
      </c>
      <c r="R11" s="20" t="n">
        <v>42.2187769</v>
      </c>
      <c r="S11" s="18" t="n">
        <v>475.471</v>
      </c>
      <c r="T11" s="20" t="n">
        <v>30.95557809</v>
      </c>
      <c r="U11" s="18" t="n">
        <v>298.23467292</v>
      </c>
      <c r="V11" s="20" t="n">
        <v>44.90852973</v>
      </c>
      <c r="W11" s="18" t="s">
        <v>481</v>
      </c>
      <c r="X11" s="20" t="s">
        <v>481</v>
      </c>
      <c r="Y11" s="18" t="s">
        <v>481</v>
      </c>
      <c r="Z11" s="20" t="s">
        <v>481</v>
      </c>
      <c r="AA11" s="18" t="s">
        <v>481</v>
      </c>
      <c r="AB11" s="20" t="s">
        <v>481</v>
      </c>
      <c r="AC11" s="18" t="s">
        <v>481</v>
      </c>
      <c r="AD11" s="20" t="s">
        <v>481</v>
      </c>
      <c r="AE11" s="18" t="n">
        <v>421.04208772</v>
      </c>
      <c r="AF11" s="20" t="n">
        <v>3.33781381</v>
      </c>
    </row>
    <row r="12" spans="1:32">
      <c r="A12" s="15" t="s">
        <v>487</v>
      </c>
      <c r="B12" s="17" t="n">
        <v>6894</v>
      </c>
      <c r="C12" s="18">
        <f>(0.0/B12*100)</f>
        <v/>
      </c>
      <c r="D12" s="19" t="n">
        <v>6894</v>
      </c>
      <c r="E12" s="18" t="n">
        <v>411.92906882</v>
      </c>
      <c r="F12" s="20" t="n">
        <v>12.08930727</v>
      </c>
      <c r="G12" s="18" t="n">
        <v>460.96139954</v>
      </c>
      <c r="H12" s="20" t="n">
        <v>9.013298600000001</v>
      </c>
      <c r="I12" s="18" t="n">
        <v>488.61514539</v>
      </c>
      <c r="J12" s="20" t="n">
        <v>4.13000143</v>
      </c>
      <c r="K12" s="18" t="n">
        <v>503.70604327</v>
      </c>
      <c r="L12" s="20" t="n">
        <v>2.41393209</v>
      </c>
      <c r="M12" s="18" t="n">
        <v>491.07158335</v>
      </c>
      <c r="N12" s="20" t="n">
        <v>3.48846512</v>
      </c>
      <c r="O12" s="18" t="n">
        <v>472.47945233</v>
      </c>
      <c r="P12" s="20" t="n">
        <v>9.086095139999999</v>
      </c>
      <c r="Q12" s="18" t="n">
        <v>470.67129332</v>
      </c>
      <c r="R12" s="20" t="n">
        <v>31.02512963</v>
      </c>
      <c r="S12" s="18" t="n">
        <v>358.12635371</v>
      </c>
      <c r="T12" s="20" t="n">
        <v>39.49682423</v>
      </c>
      <c r="U12" s="18" t="n">
        <v>448.90919961</v>
      </c>
      <c r="V12" s="20" t="n">
        <v>39.17718895</v>
      </c>
      <c r="W12" s="18" t="s">
        <v>481</v>
      </c>
      <c r="X12" s="20" t="s">
        <v>481</v>
      </c>
      <c r="Y12" s="18" t="s">
        <v>481</v>
      </c>
      <c r="Z12" s="20" t="s">
        <v>481</v>
      </c>
      <c r="AA12" s="18" t="s">
        <v>481</v>
      </c>
      <c r="AB12" s="20" t="s">
        <v>481</v>
      </c>
      <c r="AC12" s="18" t="s">
        <v>481</v>
      </c>
      <c r="AD12" s="20" t="s">
        <v>481</v>
      </c>
      <c r="AE12" s="18" t="n">
        <v>483.45757509</v>
      </c>
      <c r="AF12" s="20" t="n">
        <v>4.85644598</v>
      </c>
    </row>
    <row r="13" spans="1:32">
      <c r="A13" s="15" t="s">
        <v>488</v>
      </c>
      <c r="B13" s="17" t="n">
        <v>7161</v>
      </c>
      <c r="C13" s="18">
        <f>(0.0/B13*100)</f>
        <v/>
      </c>
      <c r="D13" s="19" t="n">
        <v>7161</v>
      </c>
      <c r="E13" s="18" t="n">
        <v>484.93689865</v>
      </c>
      <c r="F13" s="20" t="n">
        <v>24.96947296</v>
      </c>
      <c r="G13" s="18" t="n">
        <v>488.7343965</v>
      </c>
      <c r="H13" s="20" t="n">
        <v>6.47053001</v>
      </c>
      <c r="I13" s="18" t="n">
        <v>484.60709208</v>
      </c>
      <c r="J13" s="20" t="n">
        <v>5.05233995</v>
      </c>
      <c r="K13" s="18" t="n">
        <v>501.29297912</v>
      </c>
      <c r="L13" s="20" t="n">
        <v>2.96781432</v>
      </c>
      <c r="M13" s="18" t="n">
        <v>512.0172317</v>
      </c>
      <c r="N13" s="20" t="n">
        <v>2.70366245</v>
      </c>
      <c r="O13" s="18" t="n">
        <v>495.66498402</v>
      </c>
      <c r="P13" s="20" t="n">
        <v>5.29244135</v>
      </c>
      <c r="Q13" s="18" t="n">
        <v>458.2841227</v>
      </c>
      <c r="R13" s="20" t="n">
        <v>20.7049889</v>
      </c>
      <c r="S13" s="18" t="s">
        <v>481</v>
      </c>
      <c r="T13" s="20" t="s">
        <v>481</v>
      </c>
      <c r="U13" s="18" t="s">
        <v>481</v>
      </c>
      <c r="V13" s="20" t="s">
        <v>481</v>
      </c>
      <c r="W13" s="18" t="s">
        <v>481</v>
      </c>
      <c r="X13" s="20" t="s">
        <v>481</v>
      </c>
      <c r="Y13" s="18" t="s">
        <v>481</v>
      </c>
      <c r="Z13" s="20" t="s">
        <v>481</v>
      </c>
      <c r="AA13" s="18" t="s">
        <v>481</v>
      </c>
      <c r="AB13" s="20" t="s">
        <v>481</v>
      </c>
      <c r="AC13" s="18" t="s">
        <v>481</v>
      </c>
      <c r="AD13" s="20" t="s">
        <v>481</v>
      </c>
      <c r="AE13" s="18" t="n">
        <v>501.83073304</v>
      </c>
      <c r="AF13" s="20" t="n">
        <v>4.14771593</v>
      </c>
    </row>
    <row r="14" spans="1:32">
      <c r="A14" s="15" t="s">
        <v>489</v>
      </c>
      <c r="B14" s="17" t="n">
        <v>5587</v>
      </c>
      <c r="C14" s="18">
        <f>(0.0/B14*100)</f>
        <v/>
      </c>
      <c r="D14" s="19" t="n">
        <v>5587</v>
      </c>
      <c r="E14" s="18" t="n">
        <v>488.86515201</v>
      </c>
      <c r="F14" s="20" t="n">
        <v>40.28613358</v>
      </c>
      <c r="G14" s="18" t="n">
        <v>516.52545347</v>
      </c>
      <c r="H14" s="20" t="n">
        <v>9.949246520000001</v>
      </c>
      <c r="I14" s="18" t="n">
        <v>522.0727877</v>
      </c>
      <c r="J14" s="20" t="n">
        <v>6.52010141</v>
      </c>
      <c r="K14" s="18" t="n">
        <v>544.30676503</v>
      </c>
      <c r="L14" s="20" t="n">
        <v>4.08576504</v>
      </c>
      <c r="M14" s="18" t="n">
        <v>540.08686851</v>
      </c>
      <c r="N14" s="20" t="n">
        <v>2.59103743</v>
      </c>
      <c r="O14" s="18" t="n">
        <v>538.63856544</v>
      </c>
      <c r="P14" s="20" t="n">
        <v>3.29353828</v>
      </c>
      <c r="Q14" s="18" t="n">
        <v>518.30596375</v>
      </c>
      <c r="R14" s="20" t="n">
        <v>6.13477308</v>
      </c>
      <c r="S14" s="18" t="n">
        <v>457.03462116</v>
      </c>
      <c r="T14" s="20" t="n">
        <v>30.70576256</v>
      </c>
      <c r="U14" s="18" t="s">
        <v>481</v>
      </c>
      <c r="V14" s="20" t="s">
        <v>481</v>
      </c>
      <c r="W14" s="18" t="s">
        <v>481</v>
      </c>
      <c r="X14" s="20" t="s">
        <v>481</v>
      </c>
      <c r="Y14" s="18" t="s">
        <v>481</v>
      </c>
      <c r="Z14" s="20" t="s">
        <v>481</v>
      </c>
      <c r="AA14" s="18" t="s">
        <v>481</v>
      </c>
      <c r="AB14" s="20" t="s">
        <v>481</v>
      </c>
      <c r="AC14" s="18" t="s">
        <v>481</v>
      </c>
      <c r="AD14" s="20" t="s">
        <v>481</v>
      </c>
      <c r="AE14" s="18" t="n">
        <v>522.46155805</v>
      </c>
      <c r="AF14" s="20" t="n">
        <v>3.83083213</v>
      </c>
    </row>
    <row r="15" spans="1:32">
      <c r="A15" s="15" t="s">
        <v>490</v>
      </c>
      <c r="B15" s="17" t="n">
        <v>5882</v>
      </c>
      <c r="C15" s="18">
        <f>(0.0/B15*100)</f>
        <v/>
      </c>
      <c r="D15" s="19" t="n">
        <v>5882</v>
      </c>
      <c r="E15" s="18" t="n">
        <v>487.32747242</v>
      </c>
      <c r="F15" s="20" t="n">
        <v>14.00709639</v>
      </c>
      <c r="G15" s="18" t="n">
        <v>534.25309614</v>
      </c>
      <c r="H15" s="20" t="n">
        <v>3.26918174</v>
      </c>
      <c r="I15" s="18" t="n">
        <v>519.19386408</v>
      </c>
      <c r="J15" s="20" t="n">
        <v>4.3111827</v>
      </c>
      <c r="K15" s="18" t="n">
        <v>532.65163452</v>
      </c>
      <c r="L15" s="20" t="n">
        <v>3.86964658</v>
      </c>
      <c r="M15" s="18" t="n">
        <v>547.28848865</v>
      </c>
      <c r="N15" s="20" t="n">
        <v>3.39923937</v>
      </c>
      <c r="O15" s="18" t="n">
        <v>550.59523975</v>
      </c>
      <c r="P15" s="20" t="n">
        <v>5.29102044</v>
      </c>
      <c r="Q15" s="18" t="n">
        <v>538.04375751</v>
      </c>
      <c r="R15" s="20" t="n">
        <v>8.079693089999999</v>
      </c>
      <c r="S15" s="18" t="n">
        <v>425.2070787</v>
      </c>
      <c r="T15" s="20" t="n">
        <v>60.50272801</v>
      </c>
      <c r="U15" s="18" t="n">
        <v>349.6615</v>
      </c>
      <c r="V15" s="20" t="n">
        <v>30.41825363</v>
      </c>
      <c r="W15" s="18" t="s">
        <v>481</v>
      </c>
      <c r="X15" s="20" t="s">
        <v>481</v>
      </c>
      <c r="Y15" s="18" t="s">
        <v>481</v>
      </c>
      <c r="Z15" s="20" t="s">
        <v>481</v>
      </c>
      <c r="AA15" s="18" t="s">
        <v>481</v>
      </c>
      <c r="AB15" s="20" t="s">
        <v>481</v>
      </c>
      <c r="AC15" s="18" t="s">
        <v>481</v>
      </c>
      <c r="AD15" s="20" t="s">
        <v>481</v>
      </c>
      <c r="AE15" s="18" t="n">
        <v>512.0252064699999</v>
      </c>
      <c r="AF15" s="20" t="n">
        <v>4.7580701</v>
      </c>
    </row>
    <row r="16" spans="1:32">
      <c r="A16" s="15" t="s">
        <v>491</v>
      </c>
      <c r="B16" s="17" t="n">
        <v>6108</v>
      </c>
      <c r="C16" s="18">
        <f>(0.0/B16*100)</f>
        <v/>
      </c>
      <c r="D16" s="19" t="n">
        <v>6108</v>
      </c>
      <c r="E16" s="18" t="n">
        <v>417.73954049</v>
      </c>
      <c r="F16" s="20" t="n">
        <v>10.6690714</v>
      </c>
      <c r="G16" s="18" t="n">
        <v>466.41805081</v>
      </c>
      <c r="H16" s="20" t="n">
        <v>8.98984804</v>
      </c>
      <c r="I16" s="18" t="n">
        <v>493.37943676</v>
      </c>
      <c r="J16" s="20" t="n">
        <v>4.98145363</v>
      </c>
      <c r="K16" s="18" t="n">
        <v>510.82455063</v>
      </c>
      <c r="L16" s="20" t="n">
        <v>2.39921959</v>
      </c>
      <c r="M16" s="18" t="n">
        <v>500.67466825</v>
      </c>
      <c r="N16" s="20" t="n">
        <v>3.87559308</v>
      </c>
      <c r="O16" s="18" t="n">
        <v>469.9928048</v>
      </c>
      <c r="P16" s="20" t="n">
        <v>11.81505507</v>
      </c>
      <c r="Q16" s="18" t="n">
        <v>417.72638663</v>
      </c>
      <c r="R16" s="20" t="n">
        <v>28.67993076</v>
      </c>
      <c r="S16" s="18" t="n">
        <v>388.13469441</v>
      </c>
      <c r="T16" s="20" t="n">
        <v>27.68889416</v>
      </c>
      <c r="U16" s="18" t="n">
        <v>362.9884</v>
      </c>
      <c r="V16" s="20" t="n">
        <v>27.28323385</v>
      </c>
      <c r="W16" s="18" t="s">
        <v>481</v>
      </c>
      <c r="X16" s="20" t="s">
        <v>481</v>
      </c>
      <c r="Y16" s="18" t="s">
        <v>481</v>
      </c>
      <c r="Z16" s="20" t="s">
        <v>481</v>
      </c>
      <c r="AA16" s="18" t="s">
        <v>481</v>
      </c>
      <c r="AB16" s="20" t="s">
        <v>481</v>
      </c>
      <c r="AC16" s="18" t="s">
        <v>481</v>
      </c>
      <c r="AD16" s="20" t="s">
        <v>481</v>
      </c>
      <c r="AE16" s="18" t="n">
        <v>463.5512746</v>
      </c>
      <c r="AF16" s="20" t="n">
        <v>4.91866444</v>
      </c>
    </row>
    <row r="17" spans="1:32">
      <c r="A17" s="15" t="s">
        <v>492</v>
      </c>
      <c r="B17" s="17" t="n">
        <v>6504</v>
      </c>
      <c r="C17" s="18">
        <f>(0.0/B17*100)</f>
        <v/>
      </c>
      <c r="D17" s="19" t="n">
        <v>6504</v>
      </c>
      <c r="E17" s="18" t="n">
        <v>439.19228146</v>
      </c>
      <c r="F17" s="20" t="n">
        <v>9.645266899999999</v>
      </c>
      <c r="G17" s="18" t="n">
        <v>462.43911485</v>
      </c>
      <c r="H17" s="20" t="n">
        <v>7.77219896</v>
      </c>
      <c r="I17" s="18" t="n">
        <v>519.59018915</v>
      </c>
      <c r="J17" s="20" t="n">
        <v>4.40771444</v>
      </c>
      <c r="K17" s="18" t="n">
        <v>532.27343524</v>
      </c>
      <c r="L17" s="20" t="n">
        <v>2.67761139</v>
      </c>
      <c r="M17" s="18" t="n">
        <v>508.27371119</v>
      </c>
      <c r="N17" s="20" t="n">
        <v>4.62322485</v>
      </c>
      <c r="O17" s="18" t="n">
        <v>501.98719977</v>
      </c>
      <c r="P17" s="20" t="n">
        <v>8.97894082</v>
      </c>
      <c r="Q17" s="18" t="n">
        <v>473.18075039</v>
      </c>
      <c r="R17" s="20" t="n">
        <v>16.35035398</v>
      </c>
      <c r="S17" s="18" t="n">
        <v>467.53409691</v>
      </c>
      <c r="T17" s="20" t="n">
        <v>68.32523285000001</v>
      </c>
      <c r="U17" s="18" t="n">
        <v>423.6643</v>
      </c>
      <c r="V17" s="20" t="n">
        <v>47.74388027</v>
      </c>
      <c r="W17" s="18" t="s">
        <v>481</v>
      </c>
      <c r="X17" s="20" t="s">
        <v>481</v>
      </c>
      <c r="Y17" s="18" t="s">
        <v>481</v>
      </c>
      <c r="Z17" s="20" t="s">
        <v>481</v>
      </c>
      <c r="AA17" s="18" t="s">
        <v>481</v>
      </c>
      <c r="AB17" s="20" t="s">
        <v>481</v>
      </c>
      <c r="AC17" s="18" t="s">
        <v>481</v>
      </c>
      <c r="AD17" s="20" t="s">
        <v>481</v>
      </c>
      <c r="AE17" s="18" t="n">
        <v>490.85722445</v>
      </c>
      <c r="AF17" s="20" t="n">
        <v>3.64323928</v>
      </c>
    </row>
    <row r="18" spans="1:32">
      <c r="A18" s="15" t="s">
        <v>493</v>
      </c>
      <c r="B18" s="17" t="n">
        <v>5532</v>
      </c>
      <c r="C18" s="18">
        <f>(0.0/B18*100)</f>
        <v/>
      </c>
      <c r="D18" s="19" t="n">
        <v>5532</v>
      </c>
      <c r="E18" s="18" t="n">
        <v>408.84407352</v>
      </c>
      <c r="F18" s="20" t="n">
        <v>14.77921765</v>
      </c>
      <c r="G18" s="18" t="n">
        <v>451.28882398</v>
      </c>
      <c r="H18" s="20" t="n">
        <v>4.73041346</v>
      </c>
      <c r="I18" s="18" t="n">
        <v>461.20618846</v>
      </c>
      <c r="J18" s="20" t="n">
        <v>3.89022108</v>
      </c>
      <c r="K18" s="18" t="n">
        <v>466.78753621</v>
      </c>
      <c r="L18" s="20" t="n">
        <v>4.84355343</v>
      </c>
      <c r="M18" s="18" t="n">
        <v>471.9910542</v>
      </c>
      <c r="N18" s="20" t="n">
        <v>6.1701751</v>
      </c>
      <c r="O18" s="18" t="n">
        <v>441.71917391</v>
      </c>
      <c r="P18" s="20" t="n">
        <v>9.24554863</v>
      </c>
      <c r="Q18" s="18" t="n">
        <v>453.14504749</v>
      </c>
      <c r="R18" s="20" t="n">
        <v>23.903011</v>
      </c>
      <c r="S18" s="18" t="n">
        <v>388.01722065</v>
      </c>
      <c r="T18" s="20" t="n">
        <v>49.09982462</v>
      </c>
      <c r="U18" s="18" t="n">
        <v>317.8068</v>
      </c>
      <c r="V18" s="20" t="n">
        <v>25.67811021</v>
      </c>
      <c r="W18" s="18" t="s">
        <v>481</v>
      </c>
      <c r="X18" s="20" t="s">
        <v>481</v>
      </c>
      <c r="Y18" s="18" t="s">
        <v>481</v>
      </c>
      <c r="Z18" s="20" t="s">
        <v>481</v>
      </c>
      <c r="AA18" s="18" t="s">
        <v>481</v>
      </c>
      <c r="AB18" s="20" t="s">
        <v>481</v>
      </c>
      <c r="AC18" s="18" t="s">
        <v>481</v>
      </c>
      <c r="AD18" s="20" t="s">
        <v>481</v>
      </c>
      <c r="AE18" s="18" t="n">
        <v>426.16125257</v>
      </c>
      <c r="AF18" s="20" t="n">
        <v>6.20342441</v>
      </c>
    </row>
    <row r="19" spans="1:32">
      <c r="A19" s="15" t="s">
        <v>494</v>
      </c>
      <c r="B19" s="17" t="n">
        <v>5658</v>
      </c>
      <c r="C19" s="18">
        <f>(0.0/B19*100)</f>
        <v/>
      </c>
      <c r="D19" s="19" t="n">
        <v>5658</v>
      </c>
      <c r="E19" s="18" t="n">
        <v>356.52227298</v>
      </c>
      <c r="F19" s="20" t="n">
        <v>16.66420316</v>
      </c>
      <c r="G19" s="18" t="n">
        <v>411.35372497</v>
      </c>
      <c r="H19" s="20" t="n">
        <v>10.26720068</v>
      </c>
      <c r="I19" s="18" t="n">
        <v>465.20689574</v>
      </c>
      <c r="J19" s="20" t="n">
        <v>6.31981248</v>
      </c>
      <c r="K19" s="18" t="n">
        <v>485.11637427</v>
      </c>
      <c r="L19" s="20" t="n">
        <v>2.9995477</v>
      </c>
      <c r="M19" s="18" t="n">
        <v>482.21792955</v>
      </c>
      <c r="N19" s="20" t="n">
        <v>3.10188626</v>
      </c>
      <c r="O19" s="18" t="n">
        <v>450.77990919</v>
      </c>
      <c r="P19" s="20" t="n">
        <v>9.22158765</v>
      </c>
      <c r="Q19" s="18" t="n">
        <v>440.71052658</v>
      </c>
      <c r="R19" s="20" t="n">
        <v>24.43171397</v>
      </c>
      <c r="S19" s="18" t="n">
        <v>322.28056451</v>
      </c>
      <c r="T19" s="20" t="n">
        <v>43.20112751</v>
      </c>
      <c r="U19" s="18" t="n">
        <v>376.7981</v>
      </c>
      <c r="V19" s="20" t="n">
        <v>37.51257577</v>
      </c>
      <c r="W19" s="18" t="s">
        <v>481</v>
      </c>
      <c r="X19" s="20" t="s">
        <v>481</v>
      </c>
      <c r="Y19" s="18" t="s">
        <v>481</v>
      </c>
      <c r="Z19" s="20" t="s">
        <v>481</v>
      </c>
      <c r="AA19" s="18" t="s">
        <v>481</v>
      </c>
      <c r="AB19" s="20" t="s">
        <v>481</v>
      </c>
      <c r="AC19" s="18" t="s">
        <v>481</v>
      </c>
      <c r="AD19" s="20" t="s">
        <v>481</v>
      </c>
      <c r="AE19" s="18" t="n">
        <v>471.0707603</v>
      </c>
      <c r="AF19" s="20" t="n">
        <v>4.34798005</v>
      </c>
    </row>
    <row r="20" spans="1:32">
      <c r="A20" s="15" t="s">
        <v>495</v>
      </c>
      <c r="B20" s="17" t="n">
        <v>3371</v>
      </c>
      <c r="C20" s="18">
        <f>(0.0/B20*100)</f>
        <v/>
      </c>
      <c r="D20" s="19" t="n">
        <v>3371</v>
      </c>
      <c r="E20" s="18" t="n">
        <v>403.75696219</v>
      </c>
      <c r="F20" s="20" t="n">
        <v>31.7057875</v>
      </c>
      <c r="G20" s="18" t="n">
        <v>461.75259661</v>
      </c>
      <c r="H20" s="20" t="n">
        <v>14.13212014</v>
      </c>
      <c r="I20" s="18" t="n">
        <v>469.31879701</v>
      </c>
      <c r="J20" s="20" t="n">
        <v>6.75704617</v>
      </c>
      <c r="K20" s="18" t="n">
        <v>480.00561923</v>
      </c>
      <c r="L20" s="20" t="n">
        <v>3.32631521</v>
      </c>
      <c r="M20" s="18" t="n">
        <v>474.93092229</v>
      </c>
      <c r="N20" s="20" t="n">
        <v>3.2303551</v>
      </c>
      <c r="O20" s="18" t="n">
        <v>458.74975089</v>
      </c>
      <c r="P20" s="20" t="n">
        <v>5.83031808</v>
      </c>
      <c r="Q20" s="18" t="n">
        <v>371.06440926</v>
      </c>
      <c r="R20" s="20" t="n">
        <v>30.28023625</v>
      </c>
      <c r="S20" s="18" t="s">
        <v>481</v>
      </c>
      <c r="T20" s="20" t="s">
        <v>481</v>
      </c>
      <c r="U20" s="18" t="s">
        <v>481</v>
      </c>
      <c r="V20" s="20" t="s">
        <v>481</v>
      </c>
      <c r="W20" s="18" t="s">
        <v>481</v>
      </c>
      <c r="X20" s="20" t="s">
        <v>481</v>
      </c>
      <c r="Y20" s="18" t="s">
        <v>481</v>
      </c>
      <c r="Z20" s="20" t="s">
        <v>481</v>
      </c>
      <c r="AA20" s="18" t="s">
        <v>481</v>
      </c>
      <c r="AB20" s="20" t="s">
        <v>481</v>
      </c>
      <c r="AC20" s="18" t="s">
        <v>481</v>
      </c>
      <c r="AD20" s="20" t="s">
        <v>481</v>
      </c>
      <c r="AE20" s="18" t="n">
        <v>473.05108376</v>
      </c>
      <c r="AF20" s="20" t="n">
        <v>3.46772038</v>
      </c>
    </row>
    <row r="21" spans="1:32">
      <c r="A21" s="15" t="s">
        <v>496</v>
      </c>
      <c r="B21" s="17" t="n">
        <v>5741</v>
      </c>
      <c r="C21" s="18">
        <f>(0.0/B21*100)</f>
        <v/>
      </c>
      <c r="D21" s="19" t="n">
        <v>5741</v>
      </c>
      <c r="E21" s="18" t="n">
        <v>450.69188851</v>
      </c>
      <c r="F21" s="20" t="n">
        <v>8.24542231</v>
      </c>
      <c r="G21" s="18" t="n">
        <v>509.17624046</v>
      </c>
      <c r="H21" s="20" t="n">
        <v>2.80828993</v>
      </c>
      <c r="I21" s="18" t="n">
        <v>507.00742036</v>
      </c>
      <c r="J21" s="20" t="n">
        <v>2.88879292</v>
      </c>
      <c r="K21" s="18" t="n">
        <v>503.91046778</v>
      </c>
      <c r="L21" s="20" t="n">
        <v>4.77160094</v>
      </c>
      <c r="M21" s="18" t="n">
        <v>476.4051726</v>
      </c>
      <c r="N21" s="20" t="n">
        <v>10.84921163</v>
      </c>
      <c r="O21" s="18" t="n">
        <v>482.48325883</v>
      </c>
      <c r="P21" s="20" t="n">
        <v>19.3113213</v>
      </c>
      <c r="Q21" s="18" t="n">
        <v>478.34064602</v>
      </c>
      <c r="R21" s="20" t="n">
        <v>41.31795994</v>
      </c>
      <c r="S21" s="18" t="n">
        <v>302.90365</v>
      </c>
      <c r="T21" s="20" t="n">
        <v>32.97168596</v>
      </c>
      <c r="U21" s="18" t="n">
        <v>299.4229</v>
      </c>
      <c r="V21" s="20" t="n">
        <v>27.98393768</v>
      </c>
      <c r="W21" s="18" t="s">
        <v>481</v>
      </c>
      <c r="X21" s="20" t="s">
        <v>481</v>
      </c>
      <c r="Y21" s="18" t="s">
        <v>481</v>
      </c>
      <c r="Z21" s="20" t="s">
        <v>481</v>
      </c>
      <c r="AA21" s="18" t="s">
        <v>481</v>
      </c>
      <c r="AB21" s="20" t="s">
        <v>481</v>
      </c>
      <c r="AC21" s="18" t="s">
        <v>481</v>
      </c>
      <c r="AD21" s="20" t="s">
        <v>481</v>
      </c>
      <c r="AE21" s="18" t="n">
        <v>493.45944588</v>
      </c>
      <c r="AF21" s="20" t="n">
        <v>3.41131832</v>
      </c>
    </row>
    <row r="22" spans="1:32">
      <c r="A22" s="15" t="s">
        <v>497</v>
      </c>
      <c r="B22" s="17" t="n">
        <v>6598</v>
      </c>
      <c r="C22" s="18">
        <f>(0.0/B22*100)</f>
        <v/>
      </c>
      <c r="D22" s="19" t="n">
        <v>6598</v>
      </c>
      <c r="E22" s="18" t="n">
        <v>361.78755498</v>
      </c>
      <c r="F22" s="20" t="n">
        <v>15.57846675</v>
      </c>
      <c r="G22" s="18" t="n">
        <v>433.17566833</v>
      </c>
      <c r="H22" s="20" t="n">
        <v>7.03168948</v>
      </c>
      <c r="I22" s="18" t="n">
        <v>475.13782998</v>
      </c>
      <c r="J22" s="20" t="n">
        <v>4.14478652</v>
      </c>
      <c r="K22" s="18" t="n">
        <v>478.06471395</v>
      </c>
      <c r="L22" s="20" t="n">
        <v>4.03940005</v>
      </c>
      <c r="M22" s="18" t="n">
        <v>473.68698464</v>
      </c>
      <c r="N22" s="20" t="n">
        <v>4.28837742</v>
      </c>
      <c r="O22" s="18" t="n">
        <v>460.8615046</v>
      </c>
      <c r="P22" s="20" t="n">
        <v>7.5216485</v>
      </c>
      <c r="Q22" s="18" t="n">
        <v>422.87550084</v>
      </c>
      <c r="R22" s="20" t="n">
        <v>12.23910828</v>
      </c>
      <c r="S22" s="18" t="n">
        <v>351.18273026</v>
      </c>
      <c r="T22" s="20" t="n">
        <v>24.30060285</v>
      </c>
      <c r="U22" s="18" t="n">
        <v>320.59616838</v>
      </c>
      <c r="V22" s="20" t="n">
        <v>36.45575346</v>
      </c>
      <c r="W22" s="18" t="s">
        <v>481</v>
      </c>
      <c r="X22" s="20" t="s">
        <v>481</v>
      </c>
      <c r="Y22" s="18" t="s">
        <v>481</v>
      </c>
      <c r="Z22" s="20" t="s">
        <v>481</v>
      </c>
      <c r="AA22" s="18" t="s">
        <v>481</v>
      </c>
      <c r="AB22" s="20" t="s">
        <v>481</v>
      </c>
      <c r="AC22" s="18" t="s">
        <v>481</v>
      </c>
      <c r="AD22" s="20" t="s">
        <v>481</v>
      </c>
      <c r="AE22" s="18" t="n">
        <v>449.15356889</v>
      </c>
      <c r="AF22" s="20" t="n">
        <v>6.75808568</v>
      </c>
    </row>
    <row r="23" spans="1:32">
      <c r="A23" s="15" t="s">
        <v>498</v>
      </c>
      <c r="B23" s="17" t="n">
        <v>11583</v>
      </c>
      <c r="C23" s="18">
        <f>(0.0/B23*100)</f>
        <v/>
      </c>
      <c r="D23" s="19" t="n">
        <v>11583</v>
      </c>
      <c r="E23" s="18" t="n">
        <v>417.21707997</v>
      </c>
      <c r="F23" s="20" t="n">
        <v>11.28541438</v>
      </c>
      <c r="G23" s="18" t="n">
        <v>455.13212234</v>
      </c>
      <c r="H23" s="20" t="n">
        <v>6.84672059</v>
      </c>
      <c r="I23" s="18" t="n">
        <v>480.540926</v>
      </c>
      <c r="J23" s="20" t="n">
        <v>4.49990484</v>
      </c>
      <c r="K23" s="18" t="n">
        <v>488.27567908</v>
      </c>
      <c r="L23" s="20" t="n">
        <v>2.65272748</v>
      </c>
      <c r="M23" s="18" t="n">
        <v>477.18953769</v>
      </c>
      <c r="N23" s="20" t="n">
        <v>6.32692737</v>
      </c>
      <c r="O23" s="18" t="n">
        <v>415.99619256</v>
      </c>
      <c r="P23" s="20" t="n">
        <v>23.59388254</v>
      </c>
      <c r="Q23" s="18" t="n">
        <v>372.59756419</v>
      </c>
      <c r="R23" s="20" t="n">
        <v>22.15673078</v>
      </c>
      <c r="S23" s="18" t="n">
        <v>459.49586809</v>
      </c>
      <c r="T23" s="20" t="n">
        <v>23.48252896</v>
      </c>
      <c r="U23" s="18" t="s">
        <v>481</v>
      </c>
      <c r="V23" s="20" t="s">
        <v>481</v>
      </c>
      <c r="W23" s="18" t="s">
        <v>481</v>
      </c>
      <c r="X23" s="20" t="s">
        <v>481</v>
      </c>
      <c r="Y23" s="18" t="s">
        <v>481</v>
      </c>
      <c r="Z23" s="20" t="s">
        <v>481</v>
      </c>
      <c r="AA23" s="18" t="s">
        <v>481</v>
      </c>
      <c r="AB23" s="20" t="s">
        <v>481</v>
      </c>
      <c r="AC23" s="18" t="s">
        <v>481</v>
      </c>
      <c r="AD23" s="20" t="s">
        <v>481</v>
      </c>
      <c r="AE23" s="18" t="n">
        <v>470.97894564</v>
      </c>
      <c r="AF23" s="20" t="n">
        <v>4.75528722</v>
      </c>
    </row>
    <row r="24" spans="1:32">
      <c r="A24" s="15" t="s">
        <v>499</v>
      </c>
      <c r="B24" s="17" t="n">
        <v>6647</v>
      </c>
      <c r="C24" s="18">
        <f>(0.0/B24*100)</f>
        <v/>
      </c>
      <c r="D24" s="19" t="n">
        <v>6647</v>
      </c>
      <c r="E24" s="18" t="n">
        <v>499.96753374</v>
      </c>
      <c r="F24" s="20" t="n">
        <v>16.95046261</v>
      </c>
      <c r="G24" s="18" t="n">
        <v>535.0186864</v>
      </c>
      <c r="H24" s="20" t="n">
        <v>6.93293019</v>
      </c>
      <c r="I24" s="18" t="n">
        <v>547.12968456</v>
      </c>
      <c r="J24" s="20" t="n">
        <v>3.50940678</v>
      </c>
      <c r="K24" s="18" t="n">
        <v>550.64301506</v>
      </c>
      <c r="L24" s="20" t="n">
        <v>3.39224086</v>
      </c>
      <c r="M24" s="18" t="n">
        <v>523.83765478</v>
      </c>
      <c r="N24" s="20" t="n">
        <v>5.23780277</v>
      </c>
      <c r="O24" s="18" t="n">
        <v>533.98059213</v>
      </c>
      <c r="P24" s="20" t="n">
        <v>5.27320115</v>
      </c>
      <c r="Q24" s="18" t="s">
        <v>481</v>
      </c>
      <c r="R24" s="20" t="s">
        <v>481</v>
      </c>
      <c r="S24" s="18" t="s">
        <v>481</v>
      </c>
      <c r="T24" s="20" t="s">
        <v>481</v>
      </c>
      <c r="U24" s="18" t="s">
        <v>481</v>
      </c>
      <c r="V24" s="20" t="s">
        <v>481</v>
      </c>
      <c r="W24" s="18" t="s">
        <v>481</v>
      </c>
      <c r="X24" s="20" t="s">
        <v>481</v>
      </c>
      <c r="Y24" s="18" t="s">
        <v>481</v>
      </c>
      <c r="Z24" s="20" t="s">
        <v>481</v>
      </c>
      <c r="AA24" s="18" t="s">
        <v>481</v>
      </c>
      <c r="AB24" s="20" t="s">
        <v>481</v>
      </c>
      <c r="AC24" s="18" t="s">
        <v>481</v>
      </c>
      <c r="AD24" s="20" t="s">
        <v>481</v>
      </c>
      <c r="AE24" s="18" t="n">
        <v>520.33642099</v>
      </c>
      <c r="AF24" s="20" t="n">
        <v>4.37235514</v>
      </c>
    </row>
    <row r="25" spans="1:32">
      <c r="A25" s="15" t="s">
        <v>500</v>
      </c>
      <c r="B25" s="17" t="n">
        <v>5581</v>
      </c>
      <c r="C25" s="18">
        <f>(0.0/B25*100)</f>
        <v/>
      </c>
      <c r="D25" s="19" t="n">
        <v>5581</v>
      </c>
      <c r="E25" s="18" t="n">
        <v>520.6157825499999</v>
      </c>
      <c r="F25" s="20" t="n">
        <v>15.98170351</v>
      </c>
      <c r="G25" s="18" t="n">
        <v>510.56500149</v>
      </c>
      <c r="H25" s="20" t="n">
        <v>4.9016535</v>
      </c>
      <c r="I25" s="18" t="n">
        <v>523.97016644</v>
      </c>
      <c r="J25" s="20" t="n">
        <v>3.93836048</v>
      </c>
      <c r="K25" s="18" t="n">
        <v>524.98392296</v>
      </c>
      <c r="L25" s="20" t="n">
        <v>3.61548599</v>
      </c>
      <c r="M25" s="18" t="n">
        <v>514.4792049599999</v>
      </c>
      <c r="N25" s="20" t="n">
        <v>4.87150835</v>
      </c>
      <c r="O25" s="18" t="n">
        <v>489.15989122</v>
      </c>
      <c r="P25" s="20" t="n">
        <v>7.39056736</v>
      </c>
      <c r="Q25" s="18" t="n">
        <v>474.11456286</v>
      </c>
      <c r="R25" s="20" t="n">
        <v>14.86772059</v>
      </c>
      <c r="S25" s="18" t="n">
        <v>520.8545554900001</v>
      </c>
      <c r="T25" s="20" t="n">
        <v>41.9290528</v>
      </c>
      <c r="U25" s="18" t="n">
        <v>359.9644</v>
      </c>
      <c r="V25" s="20" t="n">
        <v>20.80872145</v>
      </c>
      <c r="W25" s="18" t="s">
        <v>481</v>
      </c>
      <c r="X25" s="20" t="s">
        <v>481</v>
      </c>
      <c r="Y25" s="18" t="s">
        <v>481</v>
      </c>
      <c r="Z25" s="20" t="s">
        <v>481</v>
      </c>
      <c r="AA25" s="18" t="s">
        <v>481</v>
      </c>
      <c r="AB25" s="20" t="s">
        <v>481</v>
      </c>
      <c r="AC25" s="18" t="s">
        <v>481</v>
      </c>
      <c r="AD25" s="20" t="s">
        <v>481</v>
      </c>
      <c r="AE25" s="18" t="n">
        <v>502.30337118</v>
      </c>
      <c r="AF25" s="20" t="n">
        <v>4.43990218</v>
      </c>
    </row>
    <row r="26" spans="1:32">
      <c r="A26" s="15" t="s">
        <v>501</v>
      </c>
      <c r="B26" s="17" t="n">
        <v>4869</v>
      </c>
      <c r="C26" s="18">
        <f>(0.0/B26*100)</f>
        <v/>
      </c>
      <c r="D26" s="19" t="n">
        <v>4869</v>
      </c>
      <c r="E26" s="18" t="n">
        <v>435.4032957</v>
      </c>
      <c r="F26" s="20" t="n">
        <v>14.53782117</v>
      </c>
      <c r="G26" s="18" t="n">
        <v>468.63325317</v>
      </c>
      <c r="H26" s="20" t="n">
        <v>9.21336507</v>
      </c>
      <c r="I26" s="18" t="n">
        <v>477.22653926</v>
      </c>
      <c r="J26" s="20" t="n">
        <v>4.32763877</v>
      </c>
      <c r="K26" s="18" t="n">
        <v>489.66559237</v>
      </c>
      <c r="L26" s="20" t="n">
        <v>3.13284968</v>
      </c>
      <c r="M26" s="18" t="n">
        <v>494.97936813</v>
      </c>
      <c r="N26" s="20" t="n">
        <v>2.65084956</v>
      </c>
      <c r="O26" s="18" t="n">
        <v>491.44780995</v>
      </c>
      <c r="P26" s="20" t="n">
        <v>3.23839778</v>
      </c>
      <c r="Q26" s="18" t="n">
        <v>471.92614569</v>
      </c>
      <c r="R26" s="20" t="n">
        <v>8.344077179999999</v>
      </c>
      <c r="S26" s="18" t="n">
        <v>387.72990642</v>
      </c>
      <c r="T26" s="20" t="n">
        <v>21.81630992</v>
      </c>
      <c r="U26" s="18" t="n">
        <v>472.6835</v>
      </c>
      <c r="V26" s="20" t="n">
        <v>18.36664578</v>
      </c>
      <c r="W26" s="18" t="s">
        <v>481</v>
      </c>
      <c r="X26" s="20" t="s">
        <v>481</v>
      </c>
      <c r="Y26" s="18" t="s">
        <v>481</v>
      </c>
      <c r="Z26" s="20" t="s">
        <v>481</v>
      </c>
      <c r="AA26" s="18" t="s">
        <v>481</v>
      </c>
      <c r="AB26" s="20" t="s">
        <v>481</v>
      </c>
      <c r="AC26" s="18" t="s">
        <v>481</v>
      </c>
      <c r="AD26" s="20" t="s">
        <v>481</v>
      </c>
      <c r="AE26" s="18" t="n">
        <v>498.23707189</v>
      </c>
      <c r="AF26" s="20" t="n">
        <v>2.99358577</v>
      </c>
    </row>
    <row r="27" spans="1:32">
      <c r="A27" s="15" t="s">
        <v>502</v>
      </c>
      <c r="B27" s="17" t="n">
        <v>5299</v>
      </c>
      <c r="C27" s="18">
        <f>(0.0/B27*100)</f>
        <v/>
      </c>
      <c r="D27" s="19" t="n">
        <v>5299</v>
      </c>
      <c r="E27" s="18" t="n">
        <v>412.9998095</v>
      </c>
      <c r="F27" s="20" t="n">
        <v>8.058263520000001</v>
      </c>
      <c r="G27" s="18" t="n">
        <v>459.16645277</v>
      </c>
      <c r="H27" s="20" t="n">
        <v>5.78557802</v>
      </c>
      <c r="I27" s="18" t="n">
        <v>495.16829287</v>
      </c>
      <c r="J27" s="20" t="n">
        <v>2.26054336</v>
      </c>
      <c r="K27" s="18" t="n">
        <v>491.92012956</v>
      </c>
      <c r="L27" s="20" t="n">
        <v>2.8086288</v>
      </c>
      <c r="M27" s="18" t="n">
        <v>480.06445525</v>
      </c>
      <c r="N27" s="20" t="n">
        <v>5.42388516</v>
      </c>
      <c r="O27" s="18" t="n">
        <v>475.85975623</v>
      </c>
      <c r="P27" s="20" t="n">
        <v>10.30473996</v>
      </c>
      <c r="Q27" s="18" t="n">
        <v>410.52056439</v>
      </c>
      <c r="R27" s="20" t="n">
        <v>19.94726878</v>
      </c>
      <c r="S27" s="18" t="n">
        <v>477.35554303</v>
      </c>
      <c r="T27" s="20" t="n">
        <v>32.65874505</v>
      </c>
      <c r="U27" s="18" t="n">
        <v>411.90017443</v>
      </c>
      <c r="V27" s="20" t="n">
        <v>51.80756488</v>
      </c>
      <c r="W27" s="18" t="s">
        <v>481</v>
      </c>
      <c r="X27" s="20" t="s">
        <v>481</v>
      </c>
      <c r="Y27" s="18" t="s">
        <v>481</v>
      </c>
      <c r="Z27" s="20" t="s">
        <v>481</v>
      </c>
      <c r="AA27" s="18" t="s">
        <v>481</v>
      </c>
      <c r="AB27" s="20" t="s">
        <v>481</v>
      </c>
      <c r="AC27" s="18" t="s">
        <v>481</v>
      </c>
      <c r="AD27" s="20" t="s">
        <v>481</v>
      </c>
      <c r="AE27" s="18" t="n">
        <v>470.11016206</v>
      </c>
      <c r="AF27" s="20" t="n">
        <v>2.50088311</v>
      </c>
    </row>
    <row r="28" spans="1:32">
      <c r="A28" s="15" t="s">
        <v>503</v>
      </c>
      <c r="B28" s="17" t="n">
        <v>7568</v>
      </c>
      <c r="C28" s="18">
        <f>(0.0/B28*100)</f>
        <v/>
      </c>
      <c r="D28" s="19" t="n">
        <v>7568</v>
      </c>
      <c r="E28" s="18" t="n">
        <v>366.81833762</v>
      </c>
      <c r="F28" s="20" t="n">
        <v>10.77858775</v>
      </c>
      <c r="G28" s="18" t="n">
        <v>415.04803596</v>
      </c>
      <c r="H28" s="20" t="n">
        <v>3.61763596</v>
      </c>
      <c r="I28" s="18" t="n">
        <v>417.82151115</v>
      </c>
      <c r="J28" s="20" t="n">
        <v>2.29325838</v>
      </c>
      <c r="K28" s="18" t="n">
        <v>416.56937649</v>
      </c>
      <c r="L28" s="20" t="n">
        <v>2.72422977</v>
      </c>
      <c r="M28" s="18" t="n">
        <v>416.17620576</v>
      </c>
      <c r="N28" s="20" t="n">
        <v>6.74016079</v>
      </c>
      <c r="O28" s="18" t="n">
        <v>408.57608131</v>
      </c>
      <c r="P28" s="20" t="n">
        <v>9.55010938</v>
      </c>
      <c r="Q28" s="18" t="n">
        <v>417.93465757</v>
      </c>
      <c r="R28" s="20" t="n">
        <v>35.13446246</v>
      </c>
      <c r="S28" s="18" t="n">
        <v>367.36351484</v>
      </c>
      <c r="T28" s="20" t="n">
        <v>28.8621677</v>
      </c>
      <c r="U28" s="18" t="n">
        <v>272.19080362</v>
      </c>
      <c r="V28" s="20" t="n">
        <v>33.15617125</v>
      </c>
      <c r="W28" s="18" t="s">
        <v>481</v>
      </c>
      <c r="X28" s="20" t="s">
        <v>481</v>
      </c>
      <c r="Y28" s="18" t="s">
        <v>481</v>
      </c>
      <c r="Z28" s="20" t="s">
        <v>481</v>
      </c>
      <c r="AA28" s="18" t="s">
        <v>481</v>
      </c>
      <c r="AB28" s="20" t="s">
        <v>481</v>
      </c>
      <c r="AC28" s="18" t="s">
        <v>481</v>
      </c>
      <c r="AD28" s="20" t="s">
        <v>481</v>
      </c>
      <c r="AE28" s="18" t="n">
        <v>410.96203735</v>
      </c>
      <c r="AF28" s="20" t="n">
        <v>4.54235977</v>
      </c>
    </row>
    <row r="29" spans="1:32">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s">
        <v>481</v>
      </c>
      <c r="N29" s="20" t="s">
        <v>481</v>
      </c>
      <c r="O29" s="18" t="s">
        <v>481</v>
      </c>
      <c r="P29" s="20" t="s">
        <v>481</v>
      </c>
      <c r="Q29" s="18" t="s">
        <v>481</v>
      </c>
      <c r="R29" s="20" t="s">
        <v>481</v>
      </c>
      <c r="S29" s="18" t="s">
        <v>481</v>
      </c>
      <c r="T29" s="20" t="s">
        <v>481</v>
      </c>
      <c r="U29" s="18" t="s">
        <v>481</v>
      </c>
      <c r="V29" s="20" t="s">
        <v>481</v>
      </c>
      <c r="W29" s="18" t="s">
        <v>481</v>
      </c>
      <c r="X29" s="20" t="s">
        <v>481</v>
      </c>
      <c r="Y29" s="18" t="s">
        <v>481</v>
      </c>
      <c r="Z29" s="20" t="s">
        <v>481</v>
      </c>
      <c r="AA29" s="18" t="s">
        <v>481</v>
      </c>
      <c r="AB29" s="20" t="s">
        <v>481</v>
      </c>
      <c r="AC29" s="18" t="s">
        <v>481</v>
      </c>
      <c r="AD29" s="20" t="s">
        <v>481</v>
      </c>
      <c r="AE29" s="18" t="n">
        <v>508.57480626</v>
      </c>
      <c r="AF29" s="20" t="n">
        <v>2.25739586</v>
      </c>
    </row>
    <row r="30" spans="1:32">
      <c r="A30" s="15" t="s">
        <v>505</v>
      </c>
      <c r="B30" s="17" t="n">
        <v>4520</v>
      </c>
      <c r="C30" s="18">
        <f>(0.0/B30*100)</f>
        <v/>
      </c>
      <c r="D30" s="19" t="n">
        <v>4520</v>
      </c>
      <c r="E30" s="18" t="n">
        <v>478.30989128</v>
      </c>
      <c r="F30" s="20" t="n">
        <v>11.96738049</v>
      </c>
      <c r="G30" s="18" t="n">
        <v>509.54913199</v>
      </c>
      <c r="H30" s="20" t="n">
        <v>4.89324721</v>
      </c>
      <c r="I30" s="18" t="n">
        <v>521.87015365</v>
      </c>
      <c r="J30" s="20" t="n">
        <v>3.16184559</v>
      </c>
      <c r="K30" s="18" t="n">
        <v>517.08787567</v>
      </c>
      <c r="L30" s="20" t="n">
        <v>4.33023622</v>
      </c>
      <c r="M30" s="18" t="n">
        <v>513.52532669</v>
      </c>
      <c r="N30" s="20" t="n">
        <v>6.58427958</v>
      </c>
      <c r="O30" s="18" t="n">
        <v>484.29629563</v>
      </c>
      <c r="P30" s="20" t="n">
        <v>22.27662566</v>
      </c>
      <c r="Q30" s="18" t="n">
        <v>466.05102534</v>
      </c>
      <c r="R30" s="20" t="n">
        <v>49.83003199</v>
      </c>
      <c r="S30" s="18" t="n">
        <v>498.50117236</v>
      </c>
      <c r="T30" s="20" t="n">
        <v>28.64564711</v>
      </c>
      <c r="U30" s="18" t="n">
        <v>394.4067</v>
      </c>
      <c r="V30" s="20" t="n">
        <v>44.230496</v>
      </c>
      <c r="W30" s="18" t="s">
        <v>481</v>
      </c>
      <c r="X30" s="20" t="s">
        <v>481</v>
      </c>
      <c r="Y30" s="18" t="s">
        <v>481</v>
      </c>
      <c r="Z30" s="20" t="s">
        <v>481</v>
      </c>
      <c r="AA30" s="18" t="s">
        <v>481</v>
      </c>
      <c r="AB30" s="20" t="s">
        <v>481</v>
      </c>
      <c r="AC30" s="18" t="s">
        <v>481</v>
      </c>
      <c r="AD30" s="20" t="s">
        <v>481</v>
      </c>
      <c r="AE30" s="18" t="n">
        <v>502.00734632</v>
      </c>
      <c r="AF30" s="20" t="n">
        <v>4.29045286</v>
      </c>
    </row>
    <row r="31" spans="1:32">
      <c r="A31" s="15" t="s">
        <v>506</v>
      </c>
      <c r="B31" s="17" t="n">
        <v>5456</v>
      </c>
      <c r="C31" s="18">
        <f>(0.0/B31*100)</f>
        <v/>
      </c>
      <c r="D31" s="19" t="n">
        <v>5456</v>
      </c>
      <c r="E31" s="18" t="n">
        <v>453.05583459</v>
      </c>
      <c r="F31" s="20" t="n">
        <v>24.00192559</v>
      </c>
      <c r="G31" s="18" t="n">
        <v>468.95711523</v>
      </c>
      <c r="H31" s="20" t="n">
        <v>7.27271956</v>
      </c>
      <c r="I31" s="18" t="n">
        <v>496.39832544</v>
      </c>
      <c r="J31" s="20" t="n">
        <v>4.52827435</v>
      </c>
      <c r="K31" s="18" t="n">
        <v>499.72006637</v>
      </c>
      <c r="L31" s="20" t="n">
        <v>3.61799663</v>
      </c>
      <c r="M31" s="18" t="n">
        <v>511.73927881</v>
      </c>
      <c r="N31" s="20" t="n">
        <v>2.84982274</v>
      </c>
      <c r="O31" s="18" t="n">
        <v>504.56928313</v>
      </c>
      <c r="P31" s="20" t="n">
        <v>4.71066772</v>
      </c>
      <c r="Q31" s="18" t="n">
        <v>460.22672294</v>
      </c>
      <c r="R31" s="20" t="n">
        <v>23.08476679</v>
      </c>
      <c r="S31" s="18" t="s">
        <v>481</v>
      </c>
      <c r="T31" s="20" t="s">
        <v>481</v>
      </c>
      <c r="U31" s="18" t="n">
        <v>279.0345</v>
      </c>
      <c r="V31" s="20" t="n">
        <v>24.38802502</v>
      </c>
      <c r="W31" s="18" t="s">
        <v>481</v>
      </c>
      <c r="X31" s="20" t="s">
        <v>481</v>
      </c>
      <c r="Y31" s="18" t="s">
        <v>481</v>
      </c>
      <c r="Z31" s="20" t="s">
        <v>481</v>
      </c>
      <c r="AA31" s="18" t="s">
        <v>481</v>
      </c>
      <c r="AB31" s="20" t="s">
        <v>481</v>
      </c>
      <c r="AC31" s="18" t="s">
        <v>481</v>
      </c>
      <c r="AD31" s="20" t="s">
        <v>481</v>
      </c>
      <c r="AE31" s="18" t="n">
        <v>489.23177079</v>
      </c>
      <c r="AF31" s="20" t="n">
        <v>3.34317711</v>
      </c>
    </row>
    <row r="32" spans="1:32">
      <c r="A32" s="15" t="s">
        <v>507</v>
      </c>
      <c r="B32" s="17" t="n">
        <v>4478</v>
      </c>
      <c r="C32" s="18">
        <f>(0.0/B32*100)</f>
        <v/>
      </c>
      <c r="D32" s="19" t="n">
        <v>4478</v>
      </c>
      <c r="E32" s="18" t="n">
        <v>457.22094097</v>
      </c>
      <c r="F32" s="20" t="n">
        <v>18.90704602</v>
      </c>
      <c r="G32" s="18" t="n">
        <v>479.62986143</v>
      </c>
      <c r="H32" s="20" t="n">
        <v>4.14157849</v>
      </c>
      <c r="I32" s="18" t="n">
        <v>493.14854247</v>
      </c>
      <c r="J32" s="20" t="n">
        <v>3.9269469</v>
      </c>
      <c r="K32" s="18" t="n">
        <v>515.30194226</v>
      </c>
      <c r="L32" s="20" t="n">
        <v>4.53987648</v>
      </c>
      <c r="M32" s="18" t="n">
        <v>532.092384</v>
      </c>
      <c r="N32" s="20" t="n">
        <v>3.48465869</v>
      </c>
      <c r="O32" s="18" t="n">
        <v>515.27120032</v>
      </c>
      <c r="P32" s="20" t="n">
        <v>8.67191321</v>
      </c>
      <c r="Q32" s="18" t="n">
        <v>455.35027691</v>
      </c>
      <c r="R32" s="20" t="n">
        <v>19.80189756</v>
      </c>
      <c r="S32" s="18" t="n">
        <v>354.01188769</v>
      </c>
      <c r="T32" s="20" t="n">
        <v>38.50874218</v>
      </c>
      <c r="U32" s="18" t="s">
        <v>481</v>
      </c>
      <c r="V32" s="20" t="s">
        <v>481</v>
      </c>
      <c r="W32" s="18" t="s">
        <v>481</v>
      </c>
      <c r="X32" s="20" t="s">
        <v>481</v>
      </c>
      <c r="Y32" s="18" t="s">
        <v>481</v>
      </c>
      <c r="Z32" s="20" t="s">
        <v>481</v>
      </c>
      <c r="AA32" s="18" t="s">
        <v>481</v>
      </c>
      <c r="AB32" s="20" t="s">
        <v>481</v>
      </c>
      <c r="AC32" s="18" t="s">
        <v>481</v>
      </c>
      <c r="AD32" s="20" t="s">
        <v>481</v>
      </c>
      <c r="AE32" s="18" t="n">
        <v>497.92068177</v>
      </c>
      <c r="AF32" s="20" t="n">
        <v>3.66091031</v>
      </c>
    </row>
    <row r="33" spans="1:32">
      <c r="A33" s="15" t="s">
        <v>508</v>
      </c>
      <c r="B33" s="17" t="n">
        <v>7325</v>
      </c>
      <c r="C33" s="18">
        <f>(0.0/B33*100)</f>
        <v/>
      </c>
      <c r="D33" s="19" t="n">
        <v>7325</v>
      </c>
      <c r="E33" s="18" t="n">
        <v>425.24807959</v>
      </c>
      <c r="F33" s="20" t="n">
        <v>6.13343147</v>
      </c>
      <c r="G33" s="18" t="n">
        <v>486.23883655</v>
      </c>
      <c r="H33" s="20" t="n">
        <v>4.80306917</v>
      </c>
      <c r="I33" s="18" t="n">
        <v>507.05464384</v>
      </c>
      <c r="J33" s="20" t="n">
        <v>3.63603666</v>
      </c>
      <c r="K33" s="18" t="n">
        <v>519.00512286</v>
      </c>
      <c r="L33" s="20" t="n">
        <v>3.23445326</v>
      </c>
      <c r="M33" s="18" t="n">
        <v>508.65461511</v>
      </c>
      <c r="N33" s="20" t="n">
        <v>4.49412883</v>
      </c>
      <c r="O33" s="18" t="n">
        <v>517.24785988</v>
      </c>
      <c r="P33" s="20" t="n">
        <v>5.18554161</v>
      </c>
      <c r="Q33" s="18" t="n">
        <v>467.4347521</v>
      </c>
      <c r="R33" s="20" t="n">
        <v>13.90490544</v>
      </c>
      <c r="S33" s="18" t="n">
        <v>412.60255163</v>
      </c>
      <c r="T33" s="20" t="n">
        <v>33.25481081</v>
      </c>
      <c r="U33" s="18" t="n">
        <v>524.0151425400001</v>
      </c>
      <c r="V33" s="20" t="n">
        <v>36.94172332</v>
      </c>
      <c r="W33" s="18" t="s">
        <v>481</v>
      </c>
      <c r="X33" s="20" t="s">
        <v>481</v>
      </c>
      <c r="Y33" s="18" t="s">
        <v>481</v>
      </c>
      <c r="Z33" s="20" t="s">
        <v>481</v>
      </c>
      <c r="AA33" s="18" t="s">
        <v>481</v>
      </c>
      <c r="AB33" s="20" t="s">
        <v>481</v>
      </c>
      <c r="AC33" s="18" t="s">
        <v>481</v>
      </c>
      <c r="AD33" s="20" t="s">
        <v>481</v>
      </c>
      <c r="AE33" s="18" t="n">
        <v>483.99595188</v>
      </c>
      <c r="AF33" s="20" t="n">
        <v>4.24421646</v>
      </c>
    </row>
    <row r="34" spans="1:32">
      <c r="A34" s="15" t="s">
        <v>509</v>
      </c>
      <c r="B34" s="17" t="n">
        <v>6350</v>
      </c>
      <c r="C34" s="18">
        <f>(0.0/B34*100)</f>
        <v/>
      </c>
      <c r="D34" s="19" t="n">
        <v>6350</v>
      </c>
      <c r="E34" s="18" t="n">
        <v>365.59294671</v>
      </c>
      <c r="F34" s="20" t="n">
        <v>13.234825</v>
      </c>
      <c r="G34" s="18" t="n">
        <v>430.58108523</v>
      </c>
      <c r="H34" s="20" t="n">
        <v>7.55570856</v>
      </c>
      <c r="I34" s="18" t="n">
        <v>457.41627983</v>
      </c>
      <c r="J34" s="20" t="n">
        <v>3.91097214</v>
      </c>
      <c r="K34" s="18" t="n">
        <v>477.72060066</v>
      </c>
      <c r="L34" s="20" t="n">
        <v>3.36885321</v>
      </c>
      <c r="M34" s="18" t="n">
        <v>469.04186312</v>
      </c>
      <c r="N34" s="20" t="n">
        <v>3.45198804</v>
      </c>
      <c r="O34" s="18" t="n">
        <v>444.14353328</v>
      </c>
      <c r="P34" s="20" t="n">
        <v>8.51479999</v>
      </c>
      <c r="Q34" s="18" t="n">
        <v>392.38979574</v>
      </c>
      <c r="R34" s="20" t="n">
        <v>21.28805902</v>
      </c>
      <c r="S34" s="18" t="n">
        <v>364.08268424</v>
      </c>
      <c r="T34" s="20" t="n">
        <v>35.79596488</v>
      </c>
      <c r="U34" s="18" t="n">
        <v>323.95443083</v>
      </c>
      <c r="V34" s="20" t="n">
        <v>32.34923774</v>
      </c>
      <c r="W34" s="18" t="s">
        <v>481</v>
      </c>
      <c r="X34" s="20" t="s">
        <v>481</v>
      </c>
      <c r="Y34" s="18" t="s">
        <v>481</v>
      </c>
      <c r="Z34" s="20" t="s">
        <v>481</v>
      </c>
      <c r="AA34" s="18" t="s">
        <v>481</v>
      </c>
      <c r="AB34" s="20" t="s">
        <v>481</v>
      </c>
      <c r="AC34" s="18" t="s">
        <v>481</v>
      </c>
      <c r="AD34" s="20" t="s">
        <v>481</v>
      </c>
      <c r="AE34" s="18" t="n">
        <v>441.61152427</v>
      </c>
      <c r="AF34" s="20" t="n">
        <v>5.05330353</v>
      </c>
    </row>
    <row r="35" spans="1:32">
      <c r="A35" s="15" t="s">
        <v>510</v>
      </c>
      <c r="B35" s="17" t="n">
        <v>6406</v>
      </c>
      <c r="C35" s="18">
        <f>(0.0/B35*100)</f>
        <v/>
      </c>
      <c r="D35" s="19" t="n">
        <v>6406</v>
      </c>
      <c r="E35" s="18" t="n">
        <v>449.03521319</v>
      </c>
      <c r="F35" s="20" t="n">
        <v>18.43004022</v>
      </c>
      <c r="G35" s="18" t="n">
        <v>503.66467756</v>
      </c>
      <c r="H35" s="20" t="n">
        <v>4.96994942</v>
      </c>
      <c r="I35" s="18" t="n">
        <v>530.65434473</v>
      </c>
      <c r="J35" s="20" t="n">
        <v>3.48639535</v>
      </c>
      <c r="K35" s="18" t="n">
        <v>517.58993517</v>
      </c>
      <c r="L35" s="20" t="n">
        <v>3.41955837</v>
      </c>
      <c r="M35" s="18" t="n">
        <v>515.5056618</v>
      </c>
      <c r="N35" s="20" t="n">
        <v>3.78873898</v>
      </c>
      <c r="O35" s="18" t="n">
        <v>502.86531721</v>
      </c>
      <c r="P35" s="20" t="n">
        <v>4.40649961</v>
      </c>
      <c r="Q35" s="18" t="n">
        <v>472.40251382</v>
      </c>
      <c r="R35" s="20" t="n">
        <v>15.94499625</v>
      </c>
      <c r="S35" s="18" t="s">
        <v>481</v>
      </c>
      <c r="T35" s="20" t="s">
        <v>481</v>
      </c>
      <c r="U35" s="18" t="n">
        <v>362.67901596</v>
      </c>
      <c r="V35" s="20" t="n">
        <v>51.44119293</v>
      </c>
      <c r="W35" s="18" t="s">
        <v>481</v>
      </c>
      <c r="X35" s="20" t="s">
        <v>481</v>
      </c>
      <c r="Y35" s="18" t="s">
        <v>481</v>
      </c>
      <c r="Z35" s="20" t="s">
        <v>481</v>
      </c>
      <c r="AA35" s="18" t="s">
        <v>481</v>
      </c>
      <c r="AB35" s="20" t="s">
        <v>481</v>
      </c>
      <c r="AC35" s="18" t="s">
        <v>481</v>
      </c>
      <c r="AD35" s="20" t="s">
        <v>481</v>
      </c>
      <c r="AE35" s="18" t="n">
        <v>505.68422572</v>
      </c>
      <c r="AF35" s="20" t="n">
        <v>3.48828422</v>
      </c>
    </row>
    <row r="36" spans="1:32">
      <c r="A36" s="15" t="s">
        <v>511</v>
      </c>
      <c r="B36" s="17" t="n">
        <v>6736</v>
      </c>
      <c r="C36" s="18">
        <f>(0.0/B36*100)</f>
        <v/>
      </c>
      <c r="D36" s="19" t="n">
        <v>6736</v>
      </c>
      <c r="E36" s="18" t="n">
        <v>429.27572558</v>
      </c>
      <c r="F36" s="20" t="n">
        <v>6.40202474</v>
      </c>
      <c r="G36" s="18" t="n">
        <v>454.93479215</v>
      </c>
      <c r="H36" s="20" t="n">
        <v>7.53882996</v>
      </c>
      <c r="I36" s="18" t="n">
        <v>481.42322503</v>
      </c>
      <c r="J36" s="20" t="n">
        <v>3.65740914</v>
      </c>
      <c r="K36" s="18" t="n">
        <v>503.37869764</v>
      </c>
      <c r="L36" s="20" t="n">
        <v>2.26566576</v>
      </c>
      <c r="M36" s="18" t="n">
        <v>501.25500723</v>
      </c>
      <c r="N36" s="20" t="n">
        <v>4.19663084</v>
      </c>
      <c r="O36" s="18" t="n">
        <v>498.04455506</v>
      </c>
      <c r="P36" s="20" t="n">
        <v>6.80904254</v>
      </c>
      <c r="Q36" s="18" t="n">
        <v>435.85622381</v>
      </c>
      <c r="R36" s="20" t="n">
        <v>27.03818789</v>
      </c>
      <c r="S36" s="18" t="n">
        <v>371.47690494</v>
      </c>
      <c r="T36" s="20" t="n">
        <v>28.29029042</v>
      </c>
      <c r="U36" s="18" t="n">
        <v>445.6429</v>
      </c>
      <c r="V36" s="20" t="n">
        <v>36.19933418</v>
      </c>
      <c r="W36" s="18" t="s">
        <v>481</v>
      </c>
      <c r="X36" s="20" t="s">
        <v>481</v>
      </c>
      <c r="Y36" s="18" t="s">
        <v>481</v>
      </c>
      <c r="Z36" s="20" t="s">
        <v>481</v>
      </c>
      <c r="AA36" s="18" t="s">
        <v>481</v>
      </c>
      <c r="AB36" s="20" t="s">
        <v>481</v>
      </c>
      <c r="AC36" s="18" t="s">
        <v>481</v>
      </c>
      <c r="AD36" s="20" t="s">
        <v>481</v>
      </c>
      <c r="AE36" s="18" t="n">
        <v>471.87896208</v>
      </c>
      <c r="AF36" s="20" t="n">
        <v>4.62238184</v>
      </c>
    </row>
    <row r="37" spans="1:32">
      <c r="A37" s="15" t="s">
        <v>512</v>
      </c>
      <c r="B37" s="17" t="n">
        <v>5458</v>
      </c>
      <c r="C37" s="18">
        <f>(0.0/B37*100)</f>
        <v/>
      </c>
      <c r="D37" s="19" t="n">
        <v>5458</v>
      </c>
      <c r="E37" s="18" t="n">
        <v>434.87364401</v>
      </c>
      <c r="F37" s="20" t="n">
        <v>27.96446979</v>
      </c>
      <c r="G37" s="18" t="n">
        <v>465.86622237</v>
      </c>
      <c r="H37" s="20" t="n">
        <v>7.40346684</v>
      </c>
      <c r="I37" s="18" t="n">
        <v>472.50581083</v>
      </c>
      <c r="J37" s="20" t="n">
        <v>6.7310663</v>
      </c>
      <c r="K37" s="18" t="n">
        <v>498.4428282</v>
      </c>
      <c r="L37" s="20" t="n">
        <v>6.13999921</v>
      </c>
      <c r="M37" s="18" t="n">
        <v>502.09202352</v>
      </c>
      <c r="N37" s="20" t="n">
        <v>4.47051621</v>
      </c>
      <c r="O37" s="18" t="n">
        <v>505.40724902</v>
      </c>
      <c r="P37" s="20" t="n">
        <v>4.49300986</v>
      </c>
      <c r="Q37" s="18" t="n">
        <v>507.61370134</v>
      </c>
      <c r="R37" s="20" t="n">
        <v>6.04962768</v>
      </c>
      <c r="S37" s="18" t="n">
        <v>437.02134066</v>
      </c>
      <c r="T37" s="20" t="n">
        <v>26.88443783</v>
      </c>
      <c r="U37" s="18" t="s">
        <v>481</v>
      </c>
      <c r="V37" s="20" t="s">
        <v>481</v>
      </c>
      <c r="W37" s="18" t="s">
        <v>481</v>
      </c>
      <c r="X37" s="20" t="s">
        <v>481</v>
      </c>
      <c r="Y37" s="18" t="s">
        <v>481</v>
      </c>
      <c r="Z37" s="20" t="s">
        <v>481</v>
      </c>
      <c r="AA37" s="18" t="s">
        <v>481</v>
      </c>
      <c r="AB37" s="20" t="s">
        <v>481</v>
      </c>
      <c r="AC37" s="18" t="s">
        <v>481</v>
      </c>
      <c r="AD37" s="20" t="s">
        <v>481</v>
      </c>
      <c r="AE37" s="18" t="n">
        <v>476.93485567</v>
      </c>
      <c r="AF37" s="20" t="n">
        <v>5.10759599</v>
      </c>
    </row>
    <row r="38" spans="1:32">
      <c r="A38" s="15" t="s">
        <v>513</v>
      </c>
      <c r="B38" s="17" t="n">
        <v>5860</v>
      </c>
      <c r="C38" s="18">
        <f>(0.0/B38*100)</f>
        <v/>
      </c>
      <c r="D38" s="19" t="n">
        <v>5860</v>
      </c>
      <c r="E38" s="18" t="n">
        <v>474.25803004</v>
      </c>
      <c r="F38" s="20" t="n">
        <v>17.73066212</v>
      </c>
      <c r="G38" s="18" t="n">
        <v>527.7162140299999</v>
      </c>
      <c r="H38" s="20" t="n">
        <v>4.82206529</v>
      </c>
      <c r="I38" s="18" t="n">
        <v>513.0356567699999</v>
      </c>
      <c r="J38" s="20" t="n">
        <v>3.62099018</v>
      </c>
      <c r="K38" s="18" t="n">
        <v>476.21201243</v>
      </c>
      <c r="L38" s="20" t="n">
        <v>4.97016118</v>
      </c>
      <c r="M38" s="18" t="n">
        <v>465.54657554</v>
      </c>
      <c r="N38" s="20" t="n">
        <v>11.07886244</v>
      </c>
      <c r="O38" s="18" t="n">
        <v>436.86634896</v>
      </c>
      <c r="P38" s="20" t="n">
        <v>21.79127134</v>
      </c>
      <c r="Q38" s="18" t="n">
        <v>409.93317202</v>
      </c>
      <c r="R38" s="20" t="n">
        <v>26.8867784</v>
      </c>
      <c r="S38" s="18" t="n">
        <v>353.42753965</v>
      </c>
      <c r="T38" s="20" t="n">
        <v>21.94945723</v>
      </c>
      <c r="U38" s="18" t="n">
        <v>445.37319936</v>
      </c>
      <c r="V38" s="20" t="n">
        <v>24.82047569</v>
      </c>
      <c r="W38" s="18" t="s">
        <v>481</v>
      </c>
      <c r="X38" s="20" t="s">
        <v>481</v>
      </c>
      <c r="Y38" s="18" t="s">
        <v>481</v>
      </c>
      <c r="Z38" s="20" t="s">
        <v>481</v>
      </c>
      <c r="AA38" s="18" t="s">
        <v>481</v>
      </c>
      <c r="AB38" s="20" t="s">
        <v>481</v>
      </c>
      <c r="AC38" s="18" t="s">
        <v>481</v>
      </c>
      <c r="AD38" s="20" t="s">
        <v>481</v>
      </c>
      <c r="AE38" s="18" t="n">
        <v>493.57149774</v>
      </c>
      <c r="AF38" s="20" t="n">
        <v>4.83072861</v>
      </c>
    </row>
    <row r="39" spans="1:32">
      <c r="A39" s="15" t="s">
        <v>514</v>
      </c>
      <c r="B39" s="17" t="n">
        <v>5895</v>
      </c>
      <c r="C39" s="18">
        <f>(0.0/B39*100)</f>
        <v/>
      </c>
      <c r="D39" s="19" t="n">
        <v>5895</v>
      </c>
      <c r="E39" s="18" t="n">
        <v>411.13504802</v>
      </c>
      <c r="F39" s="20" t="n">
        <v>8.81809866</v>
      </c>
      <c r="G39" s="18" t="n">
        <v>441.33077876</v>
      </c>
      <c r="H39" s="20" t="n">
        <v>5.13616261</v>
      </c>
      <c r="I39" s="18" t="n">
        <v>432.37239597</v>
      </c>
      <c r="J39" s="20" t="n">
        <v>5.17785522</v>
      </c>
      <c r="K39" s="18" t="n">
        <v>423.19823836</v>
      </c>
      <c r="L39" s="20" t="n">
        <v>12.21080591</v>
      </c>
      <c r="M39" s="18" t="n">
        <v>438.76380888</v>
      </c>
      <c r="N39" s="20" t="n">
        <v>14.60892462</v>
      </c>
      <c r="O39" s="18" t="n">
        <v>434.78579574</v>
      </c>
      <c r="P39" s="20" t="n">
        <v>14.57864467</v>
      </c>
      <c r="Q39" s="18" t="n">
        <v>398.34006611</v>
      </c>
      <c r="R39" s="20" t="n">
        <v>26.5326361</v>
      </c>
      <c r="S39" s="18" t="n">
        <v>351.13487782</v>
      </c>
      <c r="T39" s="20" t="n">
        <v>46.85047486</v>
      </c>
      <c r="U39" s="18" t="n">
        <v>276.81257342</v>
      </c>
      <c r="V39" s="20" t="n">
        <v>30.42087544</v>
      </c>
      <c r="W39" s="18" t="s">
        <v>481</v>
      </c>
      <c r="X39" s="20" t="s">
        <v>481</v>
      </c>
      <c r="Y39" s="18" t="s">
        <v>481</v>
      </c>
      <c r="Z39" s="20" t="s">
        <v>481</v>
      </c>
      <c r="AA39" s="18" t="s">
        <v>481</v>
      </c>
      <c r="AB39" s="20" t="s">
        <v>481</v>
      </c>
      <c r="AC39" s="18" t="s">
        <v>481</v>
      </c>
      <c r="AD39" s="20" t="s">
        <v>481</v>
      </c>
      <c r="AE39" s="18" t="n">
        <v>416.86579657</v>
      </c>
      <c r="AF39" s="20" t="n">
        <v>4.11449214</v>
      </c>
    </row>
    <row r="40" spans="1:32">
      <c r="A40" s="15" t="s">
        <v>515</v>
      </c>
      <c r="B40" s="17" t="n">
        <v>14157</v>
      </c>
      <c r="C40" s="18">
        <f>(0.0/B40*100)</f>
        <v/>
      </c>
      <c r="D40" s="19" t="n">
        <v>14157</v>
      </c>
      <c r="E40" s="18" t="n">
        <v>467.58178235</v>
      </c>
      <c r="F40" s="20" t="n">
        <v>8.028755139999999</v>
      </c>
      <c r="G40" s="18" t="n">
        <v>502.9902805</v>
      </c>
      <c r="H40" s="20" t="n">
        <v>2.7748309</v>
      </c>
      <c r="I40" s="18" t="n">
        <v>511.36898949</v>
      </c>
      <c r="J40" s="20" t="n">
        <v>3.28373688</v>
      </c>
      <c r="K40" s="18" t="n">
        <v>527.5233742</v>
      </c>
      <c r="L40" s="20" t="n">
        <v>4.05117527</v>
      </c>
      <c r="M40" s="18" t="n">
        <v>542.19729378</v>
      </c>
      <c r="N40" s="20" t="n">
        <v>6.56124837</v>
      </c>
      <c r="O40" s="18" t="n">
        <v>522.7601337</v>
      </c>
      <c r="P40" s="20" t="n">
        <v>18.11022987</v>
      </c>
      <c r="Q40" s="18" t="n">
        <v>443.2923846</v>
      </c>
      <c r="R40" s="20" t="n">
        <v>31.9383079</v>
      </c>
      <c r="S40" s="18" t="n">
        <v>396.64600273</v>
      </c>
      <c r="T40" s="20" t="n">
        <v>29.02488034</v>
      </c>
      <c r="U40" s="18" t="n">
        <v>439.72177062</v>
      </c>
      <c r="V40" s="20" t="n">
        <v>18.9996103</v>
      </c>
      <c r="W40" s="18" t="s">
        <v>481</v>
      </c>
      <c r="X40" s="20" t="s">
        <v>481</v>
      </c>
      <c r="Y40" s="18" t="s">
        <v>481</v>
      </c>
      <c r="Z40" s="20" t="s">
        <v>481</v>
      </c>
      <c r="AA40" s="18" t="s">
        <v>481</v>
      </c>
      <c r="AB40" s="20" t="s">
        <v>481</v>
      </c>
      <c r="AC40" s="18" t="s">
        <v>481</v>
      </c>
      <c r="AD40" s="20" t="s">
        <v>481</v>
      </c>
      <c r="AE40" s="18" t="n">
        <v>493.79708417</v>
      </c>
      <c r="AF40" s="20" t="n">
        <v>4.39060668</v>
      </c>
    </row>
    <row r="41" spans="1:32">
      <c r="A41" s="15" t="s">
        <v>516</v>
      </c>
      <c r="B41" s="17" t="n">
        <v>5712</v>
      </c>
      <c r="C41" s="18">
        <f>(0.0/B41*100)</f>
        <v/>
      </c>
      <c r="D41" s="19" t="n">
        <v>5712</v>
      </c>
      <c r="E41" s="18" t="n">
        <v>424.31324368</v>
      </c>
      <c r="F41" s="20" t="n">
        <v>15.67652618</v>
      </c>
      <c r="G41" s="18" t="n">
        <v>476.95968704</v>
      </c>
      <c r="H41" s="20" t="n">
        <v>4.93027282</v>
      </c>
      <c r="I41" s="18" t="n">
        <v>504.63307793</v>
      </c>
      <c r="J41" s="20" t="n">
        <v>3.71884769</v>
      </c>
      <c r="K41" s="18" t="n">
        <v>511.23430125</v>
      </c>
      <c r="L41" s="20" t="n">
        <v>4.49290946</v>
      </c>
      <c r="M41" s="18" t="n">
        <v>512.93768886</v>
      </c>
      <c r="N41" s="20" t="n">
        <v>7.26621474</v>
      </c>
      <c r="O41" s="18" t="n">
        <v>503.04894107</v>
      </c>
      <c r="P41" s="20" t="n">
        <v>11.28796065</v>
      </c>
      <c r="Q41" s="18" t="n">
        <v>430.62809641</v>
      </c>
      <c r="R41" s="20" t="n">
        <v>29.25359801</v>
      </c>
      <c r="S41" s="18" t="n">
        <v>382.061</v>
      </c>
      <c r="T41" s="20" t="n">
        <v>33.01655399</v>
      </c>
      <c r="U41" s="18" t="n">
        <v>282.81225523</v>
      </c>
      <c r="V41" s="20" t="n">
        <v>25.17688473</v>
      </c>
      <c r="W41" s="18" t="s">
        <v>481</v>
      </c>
      <c r="X41" s="20" t="s">
        <v>481</v>
      </c>
      <c r="Y41" s="18" t="s">
        <v>481</v>
      </c>
      <c r="Z41" s="20" t="s">
        <v>481</v>
      </c>
      <c r="AA41" s="18" t="s">
        <v>481</v>
      </c>
      <c r="AB41" s="20" t="s">
        <v>481</v>
      </c>
      <c r="AC41" s="18" t="s">
        <v>481</v>
      </c>
      <c r="AD41" s="20" t="s">
        <v>481</v>
      </c>
      <c r="AE41" s="18" t="n">
        <v>491.22033621</v>
      </c>
      <c r="AF41" s="20" t="n">
        <v>4.0218558</v>
      </c>
    </row>
    <row r="42" spans="1:32">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c r="AE42" s="18">
        <f>IF(COUNT(AE7:AE41) &gt; 0, AVERAGE(AE7:AE41), "—")</f>
        <v/>
      </c>
      <c r="AF42" s="20">
        <f>IF(COUNT(AF7:AF41) &gt; 0, SQRT(SUMSQ(AF7:AF41)/(COUNT(AF7:AF41)*COUNT(AF7:AF41)) ), "—")</f>
        <v/>
      </c>
    </row>
    <row r="43" spans="1:32">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5" t="n"/>
      <c r="AE43" s="14" t="n"/>
      <c r="AF43" s="16" t="n"/>
    </row>
    <row r="44" spans="1:32">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c r="U44" s="18" t="s">
        <v>481</v>
      </c>
      <c r="V44" s="20" t="s">
        <v>481</v>
      </c>
      <c r="W44" s="18" t="s">
        <v>481</v>
      </c>
      <c r="X44" s="20" t="s">
        <v>481</v>
      </c>
      <c r="Y44" s="18" t="s">
        <v>481</v>
      </c>
      <c r="Z44" s="20" t="s">
        <v>481</v>
      </c>
      <c r="AA44" s="18" t="s">
        <v>481</v>
      </c>
      <c r="AB44" s="20" t="s">
        <v>481</v>
      </c>
      <c r="AC44" s="18" t="s">
        <v>481</v>
      </c>
      <c r="AD44" s="20" t="s">
        <v>481</v>
      </c>
      <c r="AE44" s="18" t="s">
        <v>481</v>
      </c>
      <c r="AF44" s="20" t="s">
        <v>481</v>
      </c>
    </row>
    <row r="45" spans="1:32">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s">
        <v>481</v>
      </c>
      <c r="T45" s="20" t="s">
        <v>481</v>
      </c>
      <c r="U45" s="18" t="s">
        <v>481</v>
      </c>
      <c r="V45" s="20" t="s">
        <v>481</v>
      </c>
      <c r="W45" s="18" t="s">
        <v>481</v>
      </c>
      <c r="X45" s="20" t="s">
        <v>481</v>
      </c>
      <c r="Y45" s="18" t="s">
        <v>481</v>
      </c>
      <c r="Z45" s="20" t="s">
        <v>481</v>
      </c>
      <c r="AA45" s="18" t="s">
        <v>481</v>
      </c>
      <c r="AB45" s="20" t="s">
        <v>481</v>
      </c>
      <c r="AC45" s="18" t="s">
        <v>481</v>
      </c>
      <c r="AD45" s="20" t="s">
        <v>481</v>
      </c>
      <c r="AE45" s="18" t="n">
        <v>375.7451021</v>
      </c>
      <c r="AF45" s="20" t="n">
        <v>2.64238063</v>
      </c>
    </row>
    <row r="46" spans="1:32">
      <c r="A46" s="15" t="s">
        <v>521</v>
      </c>
      <c r="B46" s="17" t="n">
        <v>23141</v>
      </c>
      <c r="C46" s="18">
        <f>(0.0/B46*100)</f>
        <v/>
      </c>
      <c r="D46" s="19" t="n">
        <v>23141</v>
      </c>
      <c r="E46" s="18" t="n">
        <v>375.75171133</v>
      </c>
      <c r="F46" s="20" t="n">
        <v>3.94561001</v>
      </c>
      <c r="G46" s="18" t="n">
        <v>414.98162155</v>
      </c>
      <c r="H46" s="20" t="n">
        <v>3.18833829</v>
      </c>
      <c r="I46" s="18" t="n">
        <v>418.54610461</v>
      </c>
      <c r="J46" s="20" t="n">
        <v>3.27388641</v>
      </c>
      <c r="K46" s="18" t="n">
        <v>406.68175134</v>
      </c>
      <c r="L46" s="20" t="n">
        <v>3.48789359</v>
      </c>
      <c r="M46" s="18" t="n">
        <v>409.21915343</v>
      </c>
      <c r="N46" s="20" t="n">
        <v>4.30856509</v>
      </c>
      <c r="O46" s="18" t="n">
        <v>395.18527518</v>
      </c>
      <c r="P46" s="20" t="n">
        <v>4.43460463</v>
      </c>
      <c r="Q46" s="18" t="n">
        <v>386.81707386</v>
      </c>
      <c r="R46" s="20" t="n">
        <v>4.97758314</v>
      </c>
      <c r="S46" s="18" t="n">
        <v>375.13143921</v>
      </c>
      <c r="T46" s="20" t="n">
        <v>7.6549763</v>
      </c>
      <c r="U46" s="18" t="n">
        <v>369.59554797</v>
      </c>
      <c r="V46" s="20" t="n">
        <v>8.701054559999999</v>
      </c>
      <c r="W46" s="18" t="s">
        <v>481</v>
      </c>
      <c r="X46" s="20" t="s">
        <v>481</v>
      </c>
      <c r="Y46" s="18" t="s">
        <v>481</v>
      </c>
      <c r="Z46" s="20" t="s">
        <v>481</v>
      </c>
      <c r="AA46" s="18" t="s">
        <v>481</v>
      </c>
      <c r="AB46" s="20" t="s">
        <v>481</v>
      </c>
      <c r="AC46" s="18" t="s">
        <v>481</v>
      </c>
      <c r="AD46" s="20" t="s">
        <v>481</v>
      </c>
      <c r="AE46" s="18" t="n">
        <v>387.93013083</v>
      </c>
      <c r="AF46" s="20" t="n">
        <v>2.96586197</v>
      </c>
    </row>
    <row r="47" spans="1:32">
      <c r="A47" s="15" t="s">
        <v>522</v>
      </c>
      <c r="B47" s="17" t="n">
        <v>5928</v>
      </c>
      <c r="C47" s="18">
        <f>(0.0/B47*100)</f>
        <v/>
      </c>
      <c r="D47" s="19" t="n">
        <v>5928</v>
      </c>
      <c r="E47" s="18" t="n">
        <v>340.48434862</v>
      </c>
      <c r="F47" s="20" t="n">
        <v>21.13182554</v>
      </c>
      <c r="G47" s="18" t="n">
        <v>402.42437866</v>
      </c>
      <c r="H47" s="20" t="n">
        <v>9.28340392</v>
      </c>
      <c r="I47" s="18" t="n">
        <v>425.25931999</v>
      </c>
      <c r="J47" s="20" t="n">
        <v>7.10390429</v>
      </c>
      <c r="K47" s="18" t="n">
        <v>455.98268936</v>
      </c>
      <c r="L47" s="20" t="n">
        <v>4.59817404</v>
      </c>
      <c r="M47" s="18" t="n">
        <v>458.49191297</v>
      </c>
      <c r="N47" s="20" t="n">
        <v>4.68661604</v>
      </c>
      <c r="O47" s="18" t="n">
        <v>449.50950692</v>
      </c>
      <c r="P47" s="20" t="n">
        <v>5.82261299</v>
      </c>
      <c r="Q47" s="18" t="n">
        <v>433.86486156</v>
      </c>
      <c r="R47" s="20" t="n">
        <v>9.723500850000001</v>
      </c>
      <c r="S47" s="18" t="n">
        <v>308.68026887</v>
      </c>
      <c r="T47" s="20" t="n">
        <v>29.71885892</v>
      </c>
      <c r="U47" s="18" t="n">
        <v>331.18300835</v>
      </c>
      <c r="V47" s="20" t="n">
        <v>52.86980528</v>
      </c>
      <c r="W47" s="18" t="s">
        <v>481</v>
      </c>
      <c r="X47" s="20" t="s">
        <v>481</v>
      </c>
      <c r="Y47" s="18" t="s">
        <v>481</v>
      </c>
      <c r="Z47" s="20" t="s">
        <v>481</v>
      </c>
      <c r="AA47" s="18" t="s">
        <v>481</v>
      </c>
      <c r="AB47" s="20" t="s">
        <v>481</v>
      </c>
      <c r="AC47" s="18" t="s">
        <v>481</v>
      </c>
      <c r="AD47" s="20" t="s">
        <v>481</v>
      </c>
      <c r="AE47" s="18" t="n">
        <v>436.77529929</v>
      </c>
      <c r="AF47" s="20" t="n">
        <v>6.75976348</v>
      </c>
    </row>
    <row r="48" spans="1:32">
      <c r="A48" s="15" t="s">
        <v>523</v>
      </c>
      <c r="B48" s="17" t="n">
        <v>9841</v>
      </c>
      <c r="C48" s="18">
        <f>(0.0/B48*100)</f>
        <v/>
      </c>
      <c r="D48" s="19" t="n">
        <v>9841</v>
      </c>
      <c r="E48" s="18" t="n">
        <v>452.22613798</v>
      </c>
      <c r="F48" s="20" t="n">
        <v>9.57933195</v>
      </c>
      <c r="G48" s="18" t="n">
        <v>498.11759565</v>
      </c>
      <c r="H48" s="20" t="n">
        <v>5.73246813</v>
      </c>
      <c r="I48" s="18" t="n">
        <v>520.00771363</v>
      </c>
      <c r="J48" s="20" t="n">
        <v>6.95753431</v>
      </c>
      <c r="K48" s="18" t="n">
        <v>548.3708808600001</v>
      </c>
      <c r="L48" s="20" t="n">
        <v>5.81390296</v>
      </c>
      <c r="M48" s="18" t="n">
        <v>552.5241800700001</v>
      </c>
      <c r="N48" s="20" t="n">
        <v>5.71484692</v>
      </c>
      <c r="O48" s="18" t="n">
        <v>522.24644052</v>
      </c>
      <c r="P48" s="20" t="n">
        <v>8.65797596</v>
      </c>
      <c r="Q48" s="18" t="n">
        <v>508.01677861</v>
      </c>
      <c r="R48" s="20" t="n">
        <v>18.48873541</v>
      </c>
      <c r="S48" s="18" t="n">
        <v>529.90795184</v>
      </c>
      <c r="T48" s="20" t="n">
        <v>24.47690817</v>
      </c>
      <c r="U48" s="18" t="n">
        <v>303.4378</v>
      </c>
      <c r="V48" s="20" t="n">
        <v>57.41798879</v>
      </c>
      <c r="W48" s="18" t="s">
        <v>481</v>
      </c>
      <c r="X48" s="20" t="s">
        <v>481</v>
      </c>
      <c r="Y48" s="18" t="s">
        <v>481</v>
      </c>
      <c r="Z48" s="20" t="s">
        <v>481</v>
      </c>
      <c r="AA48" s="18" t="s">
        <v>481</v>
      </c>
      <c r="AB48" s="20" t="s">
        <v>481</v>
      </c>
      <c r="AC48" s="18" t="s">
        <v>481</v>
      </c>
      <c r="AD48" s="20" t="s">
        <v>481</v>
      </c>
      <c r="AE48" s="18" t="n">
        <v>481.44436834</v>
      </c>
      <c r="AF48" s="20" t="n">
        <v>5.96934789</v>
      </c>
    </row>
    <row r="49" spans="1:32">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s">
        <v>481</v>
      </c>
      <c r="T49" s="20" t="s">
        <v>481</v>
      </c>
      <c r="U49" s="18" t="s">
        <v>481</v>
      </c>
      <c r="V49" s="20" t="s">
        <v>481</v>
      </c>
      <c r="W49" s="18" t="s">
        <v>481</v>
      </c>
      <c r="X49" s="20" t="s">
        <v>481</v>
      </c>
      <c r="Y49" s="18" t="s">
        <v>481</v>
      </c>
      <c r="Z49" s="20" t="s">
        <v>481</v>
      </c>
      <c r="AA49" s="18" t="s">
        <v>481</v>
      </c>
      <c r="AB49" s="20" t="s">
        <v>481</v>
      </c>
      <c r="AC49" s="18" t="s">
        <v>481</v>
      </c>
      <c r="AD49" s="20" t="s">
        <v>481</v>
      </c>
      <c r="AE49" s="18" t="n">
        <v>432.22624802</v>
      </c>
      <c r="AF49" s="20" t="n">
        <v>2.8653235</v>
      </c>
    </row>
    <row r="50" spans="1:32">
      <c r="A50" s="15" t="s">
        <v>525</v>
      </c>
      <c r="B50" s="17" t="n">
        <v>11795</v>
      </c>
      <c r="C50" s="18">
        <f>(0.0/B50*100)</f>
        <v/>
      </c>
      <c r="D50" s="19" t="n">
        <v>11795</v>
      </c>
      <c r="E50" s="18" t="n">
        <v>381.02717425</v>
      </c>
      <c r="F50" s="20" t="n">
        <v>4.87677339</v>
      </c>
      <c r="G50" s="18" t="n">
        <v>416.65549169</v>
      </c>
      <c r="H50" s="20" t="n">
        <v>2.5353349</v>
      </c>
      <c r="I50" s="18" t="n">
        <v>419.59489262</v>
      </c>
      <c r="J50" s="20" t="n">
        <v>4.42910318</v>
      </c>
      <c r="K50" s="18" t="n">
        <v>440.73181705</v>
      </c>
      <c r="L50" s="20" t="n">
        <v>5.23748374</v>
      </c>
      <c r="M50" s="18" t="n">
        <v>427.03398682</v>
      </c>
      <c r="N50" s="20" t="n">
        <v>7.89249747</v>
      </c>
      <c r="O50" s="18" t="n">
        <v>403.0914157</v>
      </c>
      <c r="P50" s="20" t="n">
        <v>11.09715331</v>
      </c>
      <c r="Q50" s="18" t="n">
        <v>340.04869709</v>
      </c>
      <c r="R50" s="20" t="n">
        <v>23.7719916</v>
      </c>
      <c r="S50" s="18" t="n">
        <v>335.04332077</v>
      </c>
      <c r="T50" s="20" t="n">
        <v>21.58316862</v>
      </c>
      <c r="U50" s="18" t="n">
        <v>406.43574844</v>
      </c>
      <c r="V50" s="20" t="n">
        <v>37.94502909</v>
      </c>
      <c r="W50" s="18" t="s">
        <v>481</v>
      </c>
      <c r="X50" s="20" t="s">
        <v>481</v>
      </c>
      <c r="Y50" s="18" t="s">
        <v>481</v>
      </c>
      <c r="Z50" s="20" t="s">
        <v>481</v>
      </c>
      <c r="AA50" s="18" t="s">
        <v>481</v>
      </c>
      <c r="AB50" s="20" t="s">
        <v>481</v>
      </c>
      <c r="AC50" s="18" t="s">
        <v>481</v>
      </c>
      <c r="AD50" s="20" t="s">
        <v>481</v>
      </c>
      <c r="AE50" s="18" t="n">
        <v>405.4271853</v>
      </c>
      <c r="AF50" s="20" t="n">
        <v>4.15434324</v>
      </c>
    </row>
    <row r="51" spans="1:32">
      <c r="A51" s="15" t="s">
        <v>526</v>
      </c>
      <c r="B51" s="17" t="n">
        <v>6866</v>
      </c>
      <c r="C51" s="18">
        <f>(0.0/B51*100)</f>
        <v/>
      </c>
      <c r="D51" s="19" t="n">
        <v>6866</v>
      </c>
      <c r="E51" s="18" t="n">
        <v>384.30684521</v>
      </c>
      <c r="F51" s="20" t="n">
        <v>7.80112622</v>
      </c>
      <c r="G51" s="18" t="n">
        <v>416.56766183</v>
      </c>
      <c r="H51" s="20" t="n">
        <v>2.26244229</v>
      </c>
      <c r="I51" s="18" t="n">
        <v>423.45362568</v>
      </c>
      <c r="J51" s="20" t="n">
        <v>2.50985</v>
      </c>
      <c r="K51" s="18" t="n">
        <v>435.19806107</v>
      </c>
      <c r="L51" s="20" t="n">
        <v>5.71019792</v>
      </c>
      <c r="M51" s="18" t="n">
        <v>448.9417991</v>
      </c>
      <c r="N51" s="20" t="n">
        <v>6.5701324</v>
      </c>
      <c r="O51" s="18" t="n">
        <v>445.49528095</v>
      </c>
      <c r="P51" s="20" t="n">
        <v>14.40565459</v>
      </c>
      <c r="Q51" s="18" t="n">
        <v>390.49690784</v>
      </c>
      <c r="R51" s="20" t="n">
        <v>21.25587347</v>
      </c>
      <c r="S51" s="18" t="s">
        <v>481</v>
      </c>
      <c r="T51" s="20" t="s">
        <v>481</v>
      </c>
      <c r="U51" s="18" t="n">
        <v>299.1651</v>
      </c>
      <c r="V51" s="20" t="n">
        <v>31.56208642</v>
      </c>
      <c r="W51" s="18" t="s">
        <v>481</v>
      </c>
      <c r="X51" s="20" t="s">
        <v>481</v>
      </c>
      <c r="Y51" s="18" t="s">
        <v>481</v>
      </c>
      <c r="Z51" s="20" t="s">
        <v>481</v>
      </c>
      <c r="AA51" s="18" t="s">
        <v>481</v>
      </c>
      <c r="AB51" s="20" t="s">
        <v>481</v>
      </c>
      <c r="AC51" s="18" t="s">
        <v>481</v>
      </c>
      <c r="AD51" s="20" t="s">
        <v>481</v>
      </c>
      <c r="AE51" s="18" t="n">
        <v>413.44627728</v>
      </c>
      <c r="AF51" s="20" t="n">
        <v>2.88868013</v>
      </c>
    </row>
    <row r="52" spans="1:32">
      <c r="A52" s="15" t="s">
        <v>527</v>
      </c>
      <c r="B52" s="17" t="n">
        <v>5809</v>
      </c>
      <c r="C52" s="18">
        <f>(0.0/B52*100)</f>
        <v/>
      </c>
      <c r="D52" s="19" t="n">
        <v>5809</v>
      </c>
      <c r="E52" s="18" t="n">
        <v>447.02274405</v>
      </c>
      <c r="F52" s="20" t="n">
        <v>15.62482181</v>
      </c>
      <c r="G52" s="18" t="n">
        <v>457.58513421</v>
      </c>
      <c r="H52" s="20" t="n">
        <v>4.16545472</v>
      </c>
      <c r="I52" s="18" t="n">
        <v>461.32739708</v>
      </c>
      <c r="J52" s="20" t="n">
        <v>4.53765357</v>
      </c>
      <c r="K52" s="18" t="n">
        <v>491.16227893</v>
      </c>
      <c r="L52" s="20" t="n">
        <v>4.3874089</v>
      </c>
      <c r="M52" s="18" t="n">
        <v>488.39402604</v>
      </c>
      <c r="N52" s="20" t="n">
        <v>3.6607568</v>
      </c>
      <c r="O52" s="18" t="n">
        <v>485.49269228</v>
      </c>
      <c r="P52" s="20" t="n">
        <v>5.81444588</v>
      </c>
      <c r="Q52" s="18" t="n">
        <v>464.33178033</v>
      </c>
      <c r="R52" s="20" t="n">
        <v>8.105737319999999</v>
      </c>
      <c r="S52" s="18" t="n">
        <v>414.51618059</v>
      </c>
      <c r="T52" s="20" t="n">
        <v>33.24409862</v>
      </c>
      <c r="U52" s="18" t="s">
        <v>481</v>
      </c>
      <c r="V52" s="20" t="s">
        <v>481</v>
      </c>
      <c r="W52" s="18" t="s">
        <v>481</v>
      </c>
      <c r="X52" s="20" t="s">
        <v>481</v>
      </c>
      <c r="Y52" s="18" t="s">
        <v>481</v>
      </c>
      <c r="Z52" s="20" t="s">
        <v>481</v>
      </c>
      <c r="AA52" s="18" t="s">
        <v>481</v>
      </c>
      <c r="AB52" s="20" t="s">
        <v>481</v>
      </c>
      <c r="AC52" s="18" t="s">
        <v>481</v>
      </c>
      <c r="AD52" s="20" t="s">
        <v>481</v>
      </c>
      <c r="AE52" s="18" t="n">
        <v>475.02062133</v>
      </c>
      <c r="AF52" s="20" t="n">
        <v>2.93187612</v>
      </c>
    </row>
    <row r="53" spans="1:32">
      <c r="A53" s="15" t="s">
        <v>528</v>
      </c>
      <c r="B53" s="17" t="n">
        <v>5571</v>
      </c>
      <c r="C53" s="18">
        <f>(0.0/B53*100)</f>
        <v/>
      </c>
      <c r="D53" s="19" t="n">
        <v>5571</v>
      </c>
      <c r="E53" s="18" t="n">
        <v>401.735919</v>
      </c>
      <c r="F53" s="20" t="n">
        <v>13.71053071</v>
      </c>
      <c r="G53" s="18" t="n">
        <v>422.60066242</v>
      </c>
      <c r="H53" s="20" t="n">
        <v>4.29972406</v>
      </c>
      <c r="I53" s="18" t="n">
        <v>435.8529927</v>
      </c>
      <c r="J53" s="20" t="n">
        <v>2.63210688</v>
      </c>
      <c r="K53" s="18" t="n">
        <v>443.17397691</v>
      </c>
      <c r="L53" s="20" t="n">
        <v>2.643013</v>
      </c>
      <c r="M53" s="18" t="n">
        <v>441.60838294</v>
      </c>
      <c r="N53" s="20" t="n">
        <v>3.86982381</v>
      </c>
      <c r="O53" s="18" t="n">
        <v>427.04505215</v>
      </c>
      <c r="P53" s="20" t="n">
        <v>8.090547340000001</v>
      </c>
      <c r="Q53" s="18" t="n">
        <v>389.06651136</v>
      </c>
      <c r="R53" s="20" t="n">
        <v>15.5840863</v>
      </c>
      <c r="S53" s="18" t="n">
        <v>365.91202193</v>
      </c>
      <c r="T53" s="20" t="n">
        <v>28.24969541</v>
      </c>
      <c r="U53" s="18" t="n">
        <v>278.4432</v>
      </c>
      <c r="V53" s="20" t="n">
        <v>28.17974588</v>
      </c>
      <c r="W53" s="18" t="s">
        <v>481</v>
      </c>
      <c r="X53" s="20" t="s">
        <v>481</v>
      </c>
      <c r="Y53" s="18" t="s">
        <v>481</v>
      </c>
      <c r="Z53" s="20" t="s">
        <v>481</v>
      </c>
      <c r="AA53" s="18" t="s">
        <v>481</v>
      </c>
      <c r="AB53" s="20" t="s">
        <v>481</v>
      </c>
      <c r="AC53" s="18" t="s">
        <v>481</v>
      </c>
      <c r="AD53" s="20" t="s">
        <v>481</v>
      </c>
      <c r="AE53" s="18" t="n">
        <v>420.41490728</v>
      </c>
      <c r="AF53" s="20" t="n">
        <v>2.92251394</v>
      </c>
    </row>
    <row r="54" spans="1:32">
      <c r="A54" s="15" t="s">
        <v>529</v>
      </c>
      <c r="B54" s="17" t="n">
        <v>4740</v>
      </c>
      <c r="C54" s="18">
        <f>(0.0/B54*100)</f>
        <v/>
      </c>
      <c r="D54" s="19" t="n">
        <v>4740</v>
      </c>
      <c r="E54" s="18" t="n">
        <v>307.70327729</v>
      </c>
      <c r="F54" s="20" t="n">
        <v>3.68532962</v>
      </c>
      <c r="G54" s="18" t="n">
        <v>336.39235293</v>
      </c>
      <c r="H54" s="20" t="n">
        <v>2.89781754</v>
      </c>
      <c r="I54" s="18" t="n">
        <v>345.42367704</v>
      </c>
      <c r="J54" s="20" t="n">
        <v>3.97091705</v>
      </c>
      <c r="K54" s="18" t="n">
        <v>354.18165832</v>
      </c>
      <c r="L54" s="20" t="n">
        <v>5.8158839</v>
      </c>
      <c r="M54" s="18" t="n">
        <v>331.18783542</v>
      </c>
      <c r="N54" s="20" t="n">
        <v>7.24208032</v>
      </c>
      <c r="O54" s="18" t="n">
        <v>343.11572729</v>
      </c>
      <c r="P54" s="20" t="n">
        <v>10.15648394</v>
      </c>
      <c r="Q54" s="18" t="n">
        <v>313.30460582</v>
      </c>
      <c r="R54" s="20" t="n">
        <v>10.7364435</v>
      </c>
      <c r="S54" s="18" t="n">
        <v>322.83237074</v>
      </c>
      <c r="T54" s="20" t="n">
        <v>19.72166881</v>
      </c>
      <c r="U54" s="18" t="n">
        <v>271.09977495</v>
      </c>
      <c r="V54" s="20" t="n">
        <v>15.51309117</v>
      </c>
      <c r="W54" s="18" t="s">
        <v>481</v>
      </c>
      <c r="X54" s="20" t="s">
        <v>481</v>
      </c>
      <c r="Y54" s="18" t="s">
        <v>481</v>
      </c>
      <c r="Z54" s="20" t="s">
        <v>481</v>
      </c>
      <c r="AA54" s="18" t="s">
        <v>481</v>
      </c>
      <c r="AB54" s="20" t="s">
        <v>481</v>
      </c>
      <c r="AC54" s="18" t="s">
        <v>481</v>
      </c>
      <c r="AD54" s="20" t="s">
        <v>481</v>
      </c>
      <c r="AE54" s="18" t="n">
        <v>316.2448637</v>
      </c>
      <c r="AF54" s="20" t="n">
        <v>4.16581361</v>
      </c>
    </row>
    <row r="55" spans="1:32">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s">
        <v>481</v>
      </c>
      <c r="T55" s="20" t="s">
        <v>481</v>
      </c>
      <c r="U55" s="18" t="s">
        <v>481</v>
      </c>
      <c r="V55" s="20" t="s">
        <v>481</v>
      </c>
      <c r="W55" s="18" t="s">
        <v>481</v>
      </c>
      <c r="X55" s="20" t="s">
        <v>481</v>
      </c>
      <c r="Y55" s="18" t="s">
        <v>481</v>
      </c>
      <c r="Z55" s="20" t="s">
        <v>481</v>
      </c>
      <c r="AA55" s="18" t="s">
        <v>481</v>
      </c>
      <c r="AB55" s="20" t="s">
        <v>481</v>
      </c>
      <c r="AC55" s="18" t="s">
        <v>481</v>
      </c>
      <c r="AD55" s="20" t="s">
        <v>481</v>
      </c>
      <c r="AE55" s="18" t="n">
        <v>411.13152395</v>
      </c>
      <c r="AF55" s="20" t="n">
        <v>2.41692503</v>
      </c>
    </row>
    <row r="56" spans="1:32">
      <c r="A56" s="15" t="s">
        <v>531</v>
      </c>
      <c r="B56" s="17" t="n">
        <v>5359</v>
      </c>
      <c r="C56" s="18">
        <f>(0.0/B56*100)</f>
        <v/>
      </c>
      <c r="D56" s="19" t="n">
        <v>5359</v>
      </c>
      <c r="E56" s="18" t="n">
        <v>514.49345422</v>
      </c>
      <c r="F56" s="20" t="n">
        <v>15.35542695</v>
      </c>
      <c r="G56" s="18" t="n">
        <v>496.68246607</v>
      </c>
      <c r="H56" s="20" t="n">
        <v>9.532959099999999</v>
      </c>
      <c r="I56" s="18" t="n">
        <v>522.4905718799999</v>
      </c>
      <c r="J56" s="20" t="n">
        <v>4.51594636</v>
      </c>
      <c r="K56" s="18" t="n">
        <v>531.42786773</v>
      </c>
      <c r="L56" s="20" t="n">
        <v>2.71278216</v>
      </c>
      <c r="M56" s="18" t="n">
        <v>526.53886561</v>
      </c>
      <c r="N56" s="20" t="n">
        <v>4.58728833</v>
      </c>
      <c r="O56" s="18" t="n">
        <v>500.13606602</v>
      </c>
      <c r="P56" s="20" t="n">
        <v>8.68616849</v>
      </c>
      <c r="Q56" s="18" t="n">
        <v>468.36798025</v>
      </c>
      <c r="R56" s="20" t="n">
        <v>28.61726732</v>
      </c>
      <c r="S56" s="18" t="n">
        <v>509.03070914</v>
      </c>
      <c r="T56" s="20" t="n">
        <v>37.14739296</v>
      </c>
      <c r="U56" s="18" t="n">
        <v>385.30198324</v>
      </c>
      <c r="V56" s="20" t="n">
        <v>21.7716993</v>
      </c>
      <c r="W56" s="18" t="s">
        <v>481</v>
      </c>
      <c r="X56" s="20" t="s">
        <v>481</v>
      </c>
      <c r="Y56" s="18" t="s">
        <v>481</v>
      </c>
      <c r="Z56" s="20" t="s">
        <v>481</v>
      </c>
      <c r="AA56" s="18" t="s">
        <v>481</v>
      </c>
      <c r="AB56" s="20" t="s">
        <v>481</v>
      </c>
      <c r="AC56" s="18" t="s">
        <v>481</v>
      </c>
      <c r="AD56" s="20" t="s">
        <v>481</v>
      </c>
      <c r="AE56" s="18" t="n">
        <v>504.70819573</v>
      </c>
      <c r="AF56" s="20" t="n">
        <v>3.99218845</v>
      </c>
    </row>
    <row r="57" spans="1:32">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s">
        <v>481</v>
      </c>
      <c r="T57" s="20" t="s">
        <v>481</v>
      </c>
      <c r="U57" s="18" t="s">
        <v>481</v>
      </c>
      <c r="V57" s="20" t="s">
        <v>481</v>
      </c>
      <c r="W57" s="18" t="s">
        <v>481</v>
      </c>
      <c r="X57" s="20" t="s">
        <v>481</v>
      </c>
      <c r="Y57" s="18" t="s">
        <v>481</v>
      </c>
      <c r="Z57" s="20" t="s">
        <v>481</v>
      </c>
      <c r="AA57" s="18" t="s">
        <v>481</v>
      </c>
      <c r="AB57" s="20" t="s">
        <v>481</v>
      </c>
      <c r="AC57" s="18" t="s">
        <v>481</v>
      </c>
      <c r="AD57" s="20" t="s">
        <v>481</v>
      </c>
      <c r="AE57" s="18" t="n">
        <v>403.09974532</v>
      </c>
      <c r="AF57" s="20" t="n">
        <v>2.56579015</v>
      </c>
    </row>
    <row r="58" spans="1:32">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s">
        <v>481</v>
      </c>
      <c r="T58" s="20" t="s">
        <v>481</v>
      </c>
      <c r="U58" s="18" t="s">
        <v>481</v>
      </c>
      <c r="V58" s="20" t="s">
        <v>481</v>
      </c>
      <c r="W58" s="18" t="s">
        <v>481</v>
      </c>
      <c r="X58" s="20" t="s">
        <v>481</v>
      </c>
      <c r="Y58" s="18" t="s">
        <v>481</v>
      </c>
      <c r="Z58" s="20" t="s">
        <v>481</v>
      </c>
      <c r="AA58" s="18" t="s">
        <v>481</v>
      </c>
      <c r="AB58" s="20" t="s">
        <v>481</v>
      </c>
      <c r="AC58" s="18" t="s">
        <v>481</v>
      </c>
      <c r="AD58" s="20" t="s">
        <v>481</v>
      </c>
      <c r="AE58" s="18" t="n">
        <v>408.6691134</v>
      </c>
      <c r="AF58" s="20" t="n">
        <v>2.67440156</v>
      </c>
    </row>
    <row r="59" spans="1:32">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s">
        <v>481</v>
      </c>
      <c r="T59" s="20" t="s">
        <v>481</v>
      </c>
      <c r="U59" s="18" t="s">
        <v>481</v>
      </c>
      <c r="V59" s="20" t="s">
        <v>481</v>
      </c>
      <c r="W59" s="18" t="s">
        <v>481</v>
      </c>
      <c r="X59" s="20" t="s">
        <v>481</v>
      </c>
      <c r="Y59" s="18" t="s">
        <v>481</v>
      </c>
      <c r="Z59" s="20" t="s">
        <v>481</v>
      </c>
      <c r="AA59" s="18" t="s">
        <v>481</v>
      </c>
      <c r="AB59" s="20" t="s">
        <v>481</v>
      </c>
      <c r="AC59" s="18" t="s">
        <v>481</v>
      </c>
      <c r="AD59" s="20" t="s">
        <v>481</v>
      </c>
      <c r="AE59" s="18" t="n">
        <v>378.44218506</v>
      </c>
      <c r="AF59" s="20" t="n">
        <v>1.6995879</v>
      </c>
    </row>
    <row r="60" spans="1:32">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s">
        <v>481</v>
      </c>
      <c r="T60" s="20" t="s">
        <v>481</v>
      </c>
      <c r="U60" s="18" t="s">
        <v>481</v>
      </c>
      <c r="V60" s="20" t="s">
        <v>481</v>
      </c>
      <c r="W60" s="18" t="s">
        <v>481</v>
      </c>
      <c r="X60" s="20" t="s">
        <v>481</v>
      </c>
      <c r="Y60" s="18" t="s">
        <v>481</v>
      </c>
      <c r="Z60" s="20" t="s">
        <v>481</v>
      </c>
      <c r="AA60" s="18" t="s">
        <v>481</v>
      </c>
      <c r="AB60" s="20" t="s">
        <v>481</v>
      </c>
      <c r="AC60" s="18" t="s">
        <v>481</v>
      </c>
      <c r="AD60" s="20" t="s">
        <v>481</v>
      </c>
      <c r="AE60" s="18" t="n">
        <v>386.48537246</v>
      </c>
      <c r="AF60" s="20" t="n">
        <v>3.39522632</v>
      </c>
    </row>
    <row r="61" spans="1:32">
      <c r="A61" s="15" t="s">
        <v>536</v>
      </c>
      <c r="B61" s="17" t="n">
        <v>6525</v>
      </c>
      <c r="C61" s="18">
        <f>(0.0/B61*100)</f>
        <v/>
      </c>
      <c r="D61" s="19" t="n">
        <v>6525</v>
      </c>
      <c r="E61" s="18" t="n">
        <v>424.69001594</v>
      </c>
      <c r="F61" s="20" t="n">
        <v>10.76656944</v>
      </c>
      <c r="G61" s="18" t="n">
        <v>460.92580842</v>
      </c>
      <c r="H61" s="20" t="n">
        <v>5.61434154</v>
      </c>
      <c r="I61" s="18" t="n">
        <v>474.51893755</v>
      </c>
      <c r="J61" s="20" t="n">
        <v>4.85744879</v>
      </c>
      <c r="K61" s="18" t="n">
        <v>480.84594872</v>
      </c>
      <c r="L61" s="20" t="n">
        <v>4.77652103</v>
      </c>
      <c r="M61" s="18" t="n">
        <v>491.38995154</v>
      </c>
      <c r="N61" s="20" t="n">
        <v>4.24256416</v>
      </c>
      <c r="O61" s="18" t="n">
        <v>468.92695924</v>
      </c>
      <c r="P61" s="20" t="n">
        <v>5.14069041</v>
      </c>
      <c r="Q61" s="18" t="n">
        <v>451.52715043</v>
      </c>
      <c r="R61" s="20" t="n">
        <v>13.00648306</v>
      </c>
      <c r="S61" s="18" t="n">
        <v>392.05977239</v>
      </c>
      <c r="T61" s="20" t="n">
        <v>25.45766647</v>
      </c>
      <c r="U61" s="18" t="s">
        <v>481</v>
      </c>
      <c r="V61" s="20" t="s">
        <v>481</v>
      </c>
      <c r="W61" s="18" t="s">
        <v>481</v>
      </c>
      <c r="X61" s="20" t="s">
        <v>481</v>
      </c>
      <c r="Y61" s="18" t="s">
        <v>481</v>
      </c>
      <c r="Z61" s="20" t="s">
        <v>481</v>
      </c>
      <c r="AA61" s="18" t="s">
        <v>481</v>
      </c>
      <c r="AB61" s="20" t="s">
        <v>481</v>
      </c>
      <c r="AC61" s="18" t="s">
        <v>481</v>
      </c>
      <c r="AD61" s="20" t="s">
        <v>481</v>
      </c>
      <c r="AE61" s="18" t="n">
        <v>472.32541362</v>
      </c>
      <c r="AF61" s="20" t="n">
        <v>3.09247149</v>
      </c>
    </row>
    <row r="62" spans="1:32">
      <c r="A62" s="15" t="s">
        <v>537</v>
      </c>
      <c r="B62" s="17" t="n">
        <v>4476</v>
      </c>
      <c r="C62" s="18">
        <f>(0.0/B62*100)</f>
        <v/>
      </c>
      <c r="D62" s="19" t="n">
        <v>4476</v>
      </c>
      <c r="E62" s="18" t="n">
        <v>450.14821766</v>
      </c>
      <c r="F62" s="20" t="n">
        <v>19.7941064</v>
      </c>
      <c r="G62" s="18" t="n">
        <v>506.42349289</v>
      </c>
      <c r="H62" s="20" t="n">
        <v>8.029981790000001</v>
      </c>
      <c r="I62" s="18" t="n">
        <v>526.30724845</v>
      </c>
      <c r="J62" s="20" t="n">
        <v>4.78968785</v>
      </c>
      <c r="K62" s="18" t="n">
        <v>537.47966945</v>
      </c>
      <c r="L62" s="20" t="n">
        <v>1.47703732</v>
      </c>
      <c r="M62" s="18" t="n">
        <v>523.8151953399999</v>
      </c>
      <c r="N62" s="20" t="n">
        <v>3.90815028</v>
      </c>
      <c r="O62" s="18" t="n">
        <v>515.30701201</v>
      </c>
      <c r="P62" s="20" t="n">
        <v>7.94595567</v>
      </c>
      <c r="Q62" s="18" t="n">
        <v>501.82304537</v>
      </c>
      <c r="R62" s="20" t="n">
        <v>25.08763604</v>
      </c>
      <c r="S62" s="18" t="n">
        <v>516.6188</v>
      </c>
      <c r="T62" s="20" t="n">
        <v>39.7582468</v>
      </c>
      <c r="U62" s="18" t="n">
        <v>527.9598999999999</v>
      </c>
      <c r="V62" s="20" t="n">
        <v>26.04645823</v>
      </c>
      <c r="W62" s="18" t="s">
        <v>481</v>
      </c>
      <c r="X62" s="20" t="s">
        <v>481</v>
      </c>
      <c r="Y62" s="18" t="s">
        <v>481</v>
      </c>
      <c r="Z62" s="20" t="s">
        <v>481</v>
      </c>
      <c r="AA62" s="18" t="s">
        <v>481</v>
      </c>
      <c r="AB62" s="20" t="s">
        <v>481</v>
      </c>
      <c r="AC62" s="18" t="s">
        <v>481</v>
      </c>
      <c r="AD62" s="20" t="s">
        <v>481</v>
      </c>
      <c r="AE62" s="18" t="n">
        <v>515.41839523</v>
      </c>
      <c r="AF62" s="20" t="n">
        <v>2.54570516</v>
      </c>
    </row>
    <row r="63" spans="1:32">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s">
        <v>481</v>
      </c>
      <c r="T63" s="20" t="s">
        <v>481</v>
      </c>
      <c r="U63" s="18" t="s">
        <v>481</v>
      </c>
      <c r="V63" s="20" t="s">
        <v>481</v>
      </c>
      <c r="W63" s="18" t="s">
        <v>481</v>
      </c>
      <c r="X63" s="20" t="s">
        <v>481</v>
      </c>
      <c r="Y63" s="18" t="s">
        <v>481</v>
      </c>
      <c r="Z63" s="20" t="s">
        <v>481</v>
      </c>
      <c r="AA63" s="18" t="s">
        <v>481</v>
      </c>
      <c r="AB63" s="20" t="s">
        <v>481</v>
      </c>
      <c r="AC63" s="18" t="s">
        <v>481</v>
      </c>
      <c r="AD63" s="20" t="s">
        <v>481</v>
      </c>
      <c r="AE63" s="18" t="n">
        <v>383.68238779</v>
      </c>
      <c r="AF63" s="20" t="n">
        <v>1.24851448</v>
      </c>
    </row>
    <row r="64" spans="1:32">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s">
        <v>481</v>
      </c>
      <c r="T64" s="20" t="s">
        <v>481</v>
      </c>
      <c r="U64" s="18" t="s">
        <v>481</v>
      </c>
      <c r="V64" s="20" t="s">
        <v>481</v>
      </c>
      <c r="W64" s="18" t="s">
        <v>481</v>
      </c>
      <c r="X64" s="20" t="s">
        <v>481</v>
      </c>
      <c r="Y64" s="18" t="s">
        <v>481</v>
      </c>
      <c r="Z64" s="20" t="s">
        <v>481</v>
      </c>
      <c r="AA64" s="18" t="s">
        <v>481</v>
      </c>
      <c r="AB64" s="20" t="s">
        <v>481</v>
      </c>
      <c r="AC64" s="18" t="s">
        <v>481</v>
      </c>
      <c r="AD64" s="20" t="s">
        <v>481</v>
      </c>
      <c r="AE64" s="18" t="n">
        <v>464.78196465</v>
      </c>
      <c r="AF64" s="20" t="n">
        <v>1.64197035</v>
      </c>
    </row>
    <row r="65" spans="1:32">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s">
        <v>481</v>
      </c>
      <c r="T65" s="20" t="s">
        <v>481</v>
      </c>
      <c r="U65" s="18" t="s">
        <v>481</v>
      </c>
      <c r="V65" s="20" t="s">
        <v>481</v>
      </c>
      <c r="W65" s="18" t="s">
        <v>481</v>
      </c>
      <c r="X65" s="20" t="s">
        <v>481</v>
      </c>
      <c r="Y65" s="18" t="s">
        <v>481</v>
      </c>
      <c r="Z65" s="20" t="s">
        <v>481</v>
      </c>
      <c r="AA65" s="18" t="s">
        <v>481</v>
      </c>
      <c r="AB65" s="20" t="s">
        <v>481</v>
      </c>
      <c r="AC65" s="18" t="s">
        <v>481</v>
      </c>
      <c r="AD65" s="20" t="s">
        <v>481</v>
      </c>
      <c r="AE65" s="18" t="n">
        <v>427.99780567</v>
      </c>
      <c r="AF65" s="20" t="n">
        <v>1.97258457</v>
      </c>
    </row>
    <row r="66" spans="1:32">
      <c r="A66" s="15" t="s">
        <v>541</v>
      </c>
      <c r="B66" s="17" t="n">
        <v>5665</v>
      </c>
      <c r="C66" s="18">
        <f>(0.0/B66*100)</f>
        <v/>
      </c>
      <c r="D66" s="19" t="n">
        <v>5665</v>
      </c>
      <c r="E66" s="18" t="n">
        <v>384.67512948</v>
      </c>
      <c r="F66" s="20" t="n">
        <v>10.69008761</v>
      </c>
      <c r="G66" s="18" t="n">
        <v>411.55341057</v>
      </c>
      <c r="H66" s="20" t="n">
        <v>4.15797758</v>
      </c>
      <c r="I66" s="18" t="n">
        <v>420.07266127</v>
      </c>
      <c r="J66" s="20" t="n">
        <v>2.84505568</v>
      </c>
      <c r="K66" s="18" t="n">
        <v>415.50735528</v>
      </c>
      <c r="L66" s="20" t="n">
        <v>2.61619662</v>
      </c>
      <c r="M66" s="18" t="n">
        <v>405.84030606</v>
      </c>
      <c r="N66" s="20" t="n">
        <v>3.65174471</v>
      </c>
      <c r="O66" s="18" t="n">
        <v>401.8597069</v>
      </c>
      <c r="P66" s="20" t="n">
        <v>6.02719902</v>
      </c>
      <c r="Q66" s="18" t="n">
        <v>412.31348427</v>
      </c>
      <c r="R66" s="20" t="n">
        <v>13.61161302</v>
      </c>
      <c r="S66" s="18" t="n">
        <v>366.34585604</v>
      </c>
      <c r="T66" s="20" t="n">
        <v>47.16842189</v>
      </c>
      <c r="U66" s="18" t="n">
        <v>331.28210461</v>
      </c>
      <c r="V66" s="20" t="n">
        <v>28.44220358</v>
      </c>
      <c r="W66" s="18" t="s">
        <v>481</v>
      </c>
      <c r="X66" s="20" t="s">
        <v>481</v>
      </c>
      <c r="Y66" s="18" t="s">
        <v>481</v>
      </c>
      <c r="Z66" s="20" t="s">
        <v>481</v>
      </c>
      <c r="AA66" s="18" t="s">
        <v>481</v>
      </c>
      <c r="AB66" s="20" t="s">
        <v>481</v>
      </c>
      <c r="AC66" s="18" t="s">
        <v>481</v>
      </c>
      <c r="AD66" s="20" t="s">
        <v>481</v>
      </c>
      <c r="AE66" s="18" t="n">
        <v>409.18298193</v>
      </c>
      <c r="AF66" s="20" t="n">
        <v>1.88970252</v>
      </c>
    </row>
    <row r="67" spans="1:32">
      <c r="A67" s="15" t="s">
        <v>542</v>
      </c>
      <c r="B67" s="17" t="n">
        <v>6971</v>
      </c>
      <c r="C67" s="18">
        <f>(0.0/B67*100)</f>
        <v/>
      </c>
      <c r="D67" s="19" t="n">
        <v>6971</v>
      </c>
      <c r="E67" s="18" t="n">
        <v>364.69783238</v>
      </c>
      <c r="F67" s="20" t="n">
        <v>6.31435736</v>
      </c>
      <c r="G67" s="18" t="n">
        <v>390.7226849</v>
      </c>
      <c r="H67" s="20" t="n">
        <v>3.31019799</v>
      </c>
      <c r="I67" s="18" t="n">
        <v>403.8053027</v>
      </c>
      <c r="J67" s="20" t="n">
        <v>2.79655528</v>
      </c>
      <c r="K67" s="18" t="n">
        <v>404.91986124</v>
      </c>
      <c r="L67" s="20" t="n">
        <v>2.89157057</v>
      </c>
      <c r="M67" s="18" t="n">
        <v>400.88747508</v>
      </c>
      <c r="N67" s="20" t="n">
        <v>5.16033004</v>
      </c>
      <c r="O67" s="18" t="n">
        <v>384.28647481</v>
      </c>
      <c r="P67" s="20" t="n">
        <v>9.302464540000001</v>
      </c>
      <c r="Q67" s="18" t="n">
        <v>360.56873762</v>
      </c>
      <c r="R67" s="20" t="n">
        <v>10.01127433</v>
      </c>
      <c r="S67" s="18" t="n">
        <v>348.89024715</v>
      </c>
      <c r="T67" s="20" t="n">
        <v>25.42293888</v>
      </c>
      <c r="U67" s="18" t="n">
        <v>297.13555394</v>
      </c>
      <c r="V67" s="20" t="n">
        <v>35.9654329</v>
      </c>
      <c r="W67" s="18" t="s">
        <v>481</v>
      </c>
      <c r="X67" s="20" t="s">
        <v>481</v>
      </c>
      <c r="Y67" s="18" t="s">
        <v>481</v>
      </c>
      <c r="Z67" s="20" t="s">
        <v>481</v>
      </c>
      <c r="AA67" s="18" t="s">
        <v>481</v>
      </c>
      <c r="AB67" s="20" t="s">
        <v>481</v>
      </c>
      <c r="AC67" s="18" t="s">
        <v>481</v>
      </c>
      <c r="AD67" s="20" t="s">
        <v>481</v>
      </c>
      <c r="AE67" s="18" t="n">
        <v>374.31784306</v>
      </c>
      <c r="AF67" s="20" t="n">
        <v>4.16168809</v>
      </c>
    </row>
    <row r="68" spans="1:32">
      <c r="A68" s="15" t="s">
        <v>543</v>
      </c>
      <c r="B68" s="17" t="n">
        <v>12083</v>
      </c>
      <c r="C68" s="18">
        <f>(0.0/B68*100)</f>
        <v/>
      </c>
      <c r="D68" s="19" t="n">
        <v>12083</v>
      </c>
      <c r="E68" s="18" t="n">
        <v>410.73062889</v>
      </c>
      <c r="F68" s="20" t="n">
        <v>6.32104035</v>
      </c>
      <c r="G68" s="18" t="n">
        <v>425.39767371</v>
      </c>
      <c r="H68" s="20" t="n">
        <v>2.05181246</v>
      </c>
      <c r="I68" s="18" t="n">
        <v>440.61614463</v>
      </c>
      <c r="J68" s="20" t="n">
        <v>1.91321527</v>
      </c>
      <c r="K68" s="18" t="n">
        <v>422.14942163</v>
      </c>
      <c r="L68" s="20" t="n">
        <v>3.19917296</v>
      </c>
      <c r="M68" s="18" t="n">
        <v>405.75376452</v>
      </c>
      <c r="N68" s="20" t="n">
        <v>5.23192346</v>
      </c>
      <c r="O68" s="18" t="n">
        <v>393.62826226</v>
      </c>
      <c r="P68" s="20" t="n">
        <v>5.39125144</v>
      </c>
      <c r="Q68" s="18" t="n">
        <v>360.15702991</v>
      </c>
      <c r="R68" s="20" t="n">
        <v>10.64553852</v>
      </c>
      <c r="S68" s="18" t="n">
        <v>351.32926782</v>
      </c>
      <c r="T68" s="20" t="n">
        <v>19.37121015</v>
      </c>
      <c r="U68" s="18" t="n">
        <v>264.38277088</v>
      </c>
      <c r="V68" s="20" t="n">
        <v>19.06283787</v>
      </c>
      <c r="W68" s="18" t="s">
        <v>481</v>
      </c>
      <c r="X68" s="20" t="s">
        <v>481</v>
      </c>
      <c r="Y68" s="18" t="s">
        <v>481</v>
      </c>
      <c r="Z68" s="20" t="s">
        <v>481</v>
      </c>
      <c r="AA68" s="18" t="s">
        <v>481</v>
      </c>
      <c r="AB68" s="20" t="s">
        <v>481</v>
      </c>
      <c r="AC68" s="18" t="s">
        <v>481</v>
      </c>
      <c r="AD68" s="20" t="s">
        <v>481</v>
      </c>
      <c r="AE68" s="18" t="n">
        <v>397.76142026</v>
      </c>
      <c r="AF68" s="20" t="n">
        <v>1.39149259</v>
      </c>
    </row>
    <row r="69" spans="1:32">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s">
        <v>481</v>
      </c>
      <c r="T69" s="20" t="s">
        <v>481</v>
      </c>
      <c r="U69" s="18" t="s">
        <v>481</v>
      </c>
      <c r="V69" s="20" t="s">
        <v>481</v>
      </c>
      <c r="W69" s="18" t="s">
        <v>481</v>
      </c>
      <c r="X69" s="20" t="s">
        <v>481</v>
      </c>
      <c r="Y69" s="18" t="s">
        <v>481</v>
      </c>
      <c r="Z69" s="20" t="s">
        <v>481</v>
      </c>
      <c r="AA69" s="18" t="s">
        <v>481</v>
      </c>
      <c r="AB69" s="20" t="s">
        <v>481</v>
      </c>
      <c r="AC69" s="18" t="s">
        <v>481</v>
      </c>
      <c r="AD69" s="20" t="s">
        <v>481</v>
      </c>
      <c r="AE69" s="18" t="n">
        <v>434.88486177</v>
      </c>
      <c r="AF69" s="20" t="n">
        <v>3.2334538</v>
      </c>
    </row>
    <row r="70" spans="1:32">
      <c r="A70" s="15" t="s">
        <v>545</v>
      </c>
      <c r="B70" s="17" t="n">
        <v>6036</v>
      </c>
      <c r="C70" s="18">
        <f>(0.0/B70*100)</f>
        <v/>
      </c>
      <c r="D70" s="19" t="n">
        <v>6036</v>
      </c>
      <c r="E70" s="18" t="n">
        <v>461.70196151</v>
      </c>
      <c r="F70" s="20" t="n">
        <v>27.18248607</v>
      </c>
      <c r="G70" s="18" t="n">
        <v>473.49098413</v>
      </c>
      <c r="H70" s="20" t="n">
        <v>10.40681655</v>
      </c>
      <c r="I70" s="18" t="n">
        <v>499.97181915</v>
      </c>
      <c r="J70" s="20" t="n">
        <v>5.97462466</v>
      </c>
      <c r="K70" s="18" t="n">
        <v>495.48961697</v>
      </c>
      <c r="L70" s="20" t="n">
        <v>4.53238382</v>
      </c>
      <c r="M70" s="18" t="n">
        <v>490.55887755</v>
      </c>
      <c r="N70" s="20" t="n">
        <v>3.37307983</v>
      </c>
      <c r="O70" s="18" t="n">
        <v>485.10366431</v>
      </c>
      <c r="P70" s="20" t="n">
        <v>4.2091239</v>
      </c>
      <c r="Q70" s="18" t="n">
        <v>464.75728336</v>
      </c>
      <c r="R70" s="20" t="n">
        <v>5.61565879</v>
      </c>
      <c r="S70" s="18" t="n">
        <v>404.95547854</v>
      </c>
      <c r="T70" s="20" t="n">
        <v>30.93483762</v>
      </c>
      <c r="U70" s="18" t="s">
        <v>481</v>
      </c>
      <c r="V70" s="20" t="s">
        <v>481</v>
      </c>
      <c r="W70" s="18" t="s">
        <v>481</v>
      </c>
      <c r="X70" s="20" t="s">
        <v>481</v>
      </c>
      <c r="Y70" s="18" t="s">
        <v>481</v>
      </c>
      <c r="Z70" s="20" t="s">
        <v>481</v>
      </c>
      <c r="AA70" s="18" t="s">
        <v>481</v>
      </c>
      <c r="AB70" s="20" t="s">
        <v>481</v>
      </c>
      <c r="AC70" s="18" t="s">
        <v>481</v>
      </c>
      <c r="AD70" s="20" t="s">
        <v>481</v>
      </c>
      <c r="AE70" s="18" t="n">
        <v>481.59540959</v>
      </c>
      <c r="AF70" s="20" t="n">
        <v>4.5994523</v>
      </c>
    </row>
    <row r="71" spans="1:32">
      <c r="A71" s="15" t="s">
        <v>546</v>
      </c>
      <c r="B71" s="17" t="n">
        <v>6115</v>
      </c>
      <c r="C71" s="18">
        <f>(0.0/B71*100)</f>
        <v/>
      </c>
      <c r="D71" s="19" t="n">
        <v>6115</v>
      </c>
      <c r="E71" s="18" t="n">
        <v>478.83724572</v>
      </c>
      <c r="F71" s="20" t="n">
        <v>25.86739383</v>
      </c>
      <c r="G71" s="18" t="n">
        <v>526.23994578</v>
      </c>
      <c r="H71" s="20" t="n">
        <v>10.85279807</v>
      </c>
      <c r="I71" s="18" t="n">
        <v>549.11533846</v>
      </c>
      <c r="J71" s="20" t="n">
        <v>2.89967464</v>
      </c>
      <c r="K71" s="18" t="n">
        <v>562.74869452</v>
      </c>
      <c r="L71" s="20" t="n">
        <v>2.49855878</v>
      </c>
      <c r="M71" s="18" t="n">
        <v>578.36831052</v>
      </c>
      <c r="N71" s="20" t="n">
        <v>3.20314193</v>
      </c>
      <c r="O71" s="18" t="n">
        <v>556.49342852</v>
      </c>
      <c r="P71" s="20" t="n">
        <v>6.33392778</v>
      </c>
      <c r="Q71" s="18" t="n">
        <v>537.93263964</v>
      </c>
      <c r="R71" s="20" t="n">
        <v>10.09113114</v>
      </c>
      <c r="S71" s="18" t="n">
        <v>531.19520653</v>
      </c>
      <c r="T71" s="20" t="n">
        <v>53.18325936</v>
      </c>
      <c r="U71" s="18" t="n">
        <v>360.90643386</v>
      </c>
      <c r="V71" s="20" t="n">
        <v>31.40903818</v>
      </c>
      <c r="W71" s="18" t="s">
        <v>481</v>
      </c>
      <c r="X71" s="20" t="s">
        <v>481</v>
      </c>
      <c r="Y71" s="18" t="s">
        <v>481</v>
      </c>
      <c r="Z71" s="20" t="s">
        <v>481</v>
      </c>
      <c r="AA71" s="18" t="s">
        <v>481</v>
      </c>
      <c r="AB71" s="20" t="s">
        <v>481</v>
      </c>
      <c r="AC71" s="18" t="s">
        <v>481</v>
      </c>
      <c r="AD71" s="20" t="s">
        <v>481</v>
      </c>
      <c r="AE71" s="18" t="n">
        <v>541.38066826</v>
      </c>
      <c r="AF71" s="20" t="n">
        <v>2.97111239</v>
      </c>
    </row>
    <row r="72" spans="1:32">
      <c r="A72" s="15" t="s">
        <v>547</v>
      </c>
      <c r="B72" s="17" t="n">
        <v>7708</v>
      </c>
      <c r="C72" s="18">
        <f>(0.0/B72*100)</f>
        <v/>
      </c>
      <c r="D72" s="19" t="n">
        <v>7708</v>
      </c>
      <c r="E72" s="18" t="n">
        <v>466.40107869</v>
      </c>
      <c r="F72" s="20" t="n">
        <v>15.42036946</v>
      </c>
      <c r="G72" s="18" t="n">
        <v>535.46317647</v>
      </c>
      <c r="H72" s="20" t="n">
        <v>4.87871953</v>
      </c>
      <c r="I72" s="18" t="n">
        <v>544.93225266</v>
      </c>
      <c r="J72" s="20" t="n">
        <v>3.5030772</v>
      </c>
      <c r="K72" s="18" t="n">
        <v>543.42276753</v>
      </c>
      <c r="L72" s="20" t="n">
        <v>3.5309161</v>
      </c>
      <c r="M72" s="18" t="n">
        <v>534.25652738</v>
      </c>
      <c r="N72" s="20" t="n">
        <v>4.85717663</v>
      </c>
      <c r="O72" s="18" t="n">
        <v>531.5786457299999</v>
      </c>
      <c r="P72" s="20" t="n">
        <v>6.07247257</v>
      </c>
      <c r="Q72" s="18" t="n">
        <v>506.33099762</v>
      </c>
      <c r="R72" s="20" t="n">
        <v>10.836116</v>
      </c>
      <c r="S72" s="18" t="n">
        <v>481.31538714</v>
      </c>
      <c r="T72" s="20" t="n">
        <v>14.25596384</v>
      </c>
      <c r="U72" s="18" t="n">
        <v>431.03356826</v>
      </c>
      <c r="V72" s="20" t="n">
        <v>48.2921675</v>
      </c>
      <c r="W72" s="18" t="s">
        <v>481</v>
      </c>
      <c r="X72" s="20" t="s">
        <v>481</v>
      </c>
      <c r="Y72" s="18" t="s">
        <v>481</v>
      </c>
      <c r="Z72" s="20" t="s">
        <v>481</v>
      </c>
      <c r="AA72" s="18" t="s">
        <v>481</v>
      </c>
      <c r="AB72" s="20" t="s">
        <v>481</v>
      </c>
      <c r="AC72" s="18" t="s">
        <v>481</v>
      </c>
      <c r="AD72" s="20" t="s">
        <v>481</v>
      </c>
      <c r="AE72" s="18" t="n">
        <v>511.61753926</v>
      </c>
      <c r="AF72" s="20" t="n">
        <v>3.28262361</v>
      </c>
    </row>
    <row r="73" spans="1:32">
      <c r="A73" s="15" t="s">
        <v>548</v>
      </c>
      <c r="B73" s="17" t="n">
        <v>8249</v>
      </c>
      <c r="C73" s="18">
        <f>(0.0/B73*100)</f>
        <v/>
      </c>
      <c r="D73" s="19" t="n">
        <v>8249</v>
      </c>
      <c r="E73" s="18" t="n">
        <v>363.91455922</v>
      </c>
      <c r="F73" s="20" t="n">
        <v>8.052936150000001</v>
      </c>
      <c r="G73" s="18" t="n">
        <v>397.81061874</v>
      </c>
      <c r="H73" s="20" t="n">
        <v>4.12590865</v>
      </c>
      <c r="I73" s="18" t="n">
        <v>421.86909816</v>
      </c>
      <c r="J73" s="20" t="n">
        <v>2.92518675</v>
      </c>
      <c r="K73" s="18" t="n">
        <v>436.79492886</v>
      </c>
      <c r="L73" s="20" t="n">
        <v>4.25192427</v>
      </c>
      <c r="M73" s="18" t="n">
        <v>419.32904008</v>
      </c>
      <c r="N73" s="20" t="n">
        <v>4.17567815</v>
      </c>
      <c r="O73" s="18" t="n">
        <v>401.33148813</v>
      </c>
      <c r="P73" s="20" t="n">
        <v>7.37403322</v>
      </c>
      <c r="Q73" s="18" t="n">
        <v>385.41365885</v>
      </c>
      <c r="R73" s="20" t="n">
        <v>9.753370090000001</v>
      </c>
      <c r="S73" s="18" t="n">
        <v>355.85101204</v>
      </c>
      <c r="T73" s="20" t="n">
        <v>39.14588192</v>
      </c>
      <c r="U73" s="18" t="n">
        <v>344.71545842</v>
      </c>
      <c r="V73" s="20" t="n">
        <v>21.37120374</v>
      </c>
      <c r="W73" s="18" t="s">
        <v>481</v>
      </c>
      <c r="X73" s="20" t="s">
        <v>481</v>
      </c>
      <c r="Y73" s="18" t="s">
        <v>481</v>
      </c>
      <c r="Z73" s="20" t="s">
        <v>481</v>
      </c>
      <c r="AA73" s="18" t="s">
        <v>481</v>
      </c>
      <c r="AB73" s="20" t="s">
        <v>481</v>
      </c>
      <c r="AC73" s="18" t="s">
        <v>481</v>
      </c>
      <c r="AD73" s="20" t="s">
        <v>481</v>
      </c>
      <c r="AE73" s="18" t="n">
        <v>402.83918195</v>
      </c>
      <c r="AF73" s="20" t="n">
        <v>5.3842086</v>
      </c>
    </row>
    <row r="74" spans="1:32">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s">
        <v>481</v>
      </c>
      <c r="T74" s="20" t="s">
        <v>481</v>
      </c>
      <c r="U74" s="18" t="s">
        <v>481</v>
      </c>
      <c r="V74" s="20" t="s">
        <v>481</v>
      </c>
      <c r="W74" s="18" t="s">
        <v>481</v>
      </c>
      <c r="X74" s="20" t="s">
        <v>481</v>
      </c>
      <c r="Y74" s="18" t="s">
        <v>481</v>
      </c>
      <c r="Z74" s="20" t="s">
        <v>481</v>
      </c>
      <c r="AA74" s="18" t="s">
        <v>481</v>
      </c>
      <c r="AB74" s="20" t="s">
        <v>481</v>
      </c>
      <c r="AC74" s="18" t="s">
        <v>481</v>
      </c>
      <c r="AD74" s="20" t="s">
        <v>481</v>
      </c>
      <c r="AE74" s="18" t="n">
        <v>424.59045417</v>
      </c>
      <c r="AF74" s="20" t="n">
        <v>1.40919814</v>
      </c>
    </row>
    <row r="75" spans="1:32">
      <c r="A75" s="15" t="s">
        <v>550</v>
      </c>
      <c r="B75" s="17" t="n">
        <v>5375</v>
      </c>
      <c r="C75" s="18">
        <f>(0.0/B75*100)</f>
        <v/>
      </c>
      <c r="D75" s="19" t="n">
        <v>5375</v>
      </c>
      <c r="E75" s="18" t="n">
        <v>355.49376169</v>
      </c>
      <c r="F75" s="20" t="n">
        <v>4.78060331</v>
      </c>
      <c r="G75" s="18" t="n">
        <v>393.88588013</v>
      </c>
      <c r="H75" s="20" t="n">
        <v>2.38318968</v>
      </c>
      <c r="I75" s="18" t="n">
        <v>392.56928856</v>
      </c>
      <c r="J75" s="20" t="n">
        <v>3.14212592</v>
      </c>
      <c r="K75" s="18" t="n">
        <v>389.30451327</v>
      </c>
      <c r="L75" s="20" t="n">
        <v>3.20589159</v>
      </c>
      <c r="M75" s="18" t="n">
        <v>375.00710039</v>
      </c>
      <c r="N75" s="20" t="n">
        <v>6.08003196</v>
      </c>
      <c r="O75" s="18" t="n">
        <v>363.41226626</v>
      </c>
      <c r="P75" s="20" t="n">
        <v>8.932509639999999</v>
      </c>
      <c r="Q75" s="18" t="n">
        <v>356.72163531</v>
      </c>
      <c r="R75" s="20" t="n">
        <v>17.72671087</v>
      </c>
      <c r="S75" s="18" t="n">
        <v>332.51271833</v>
      </c>
      <c r="T75" s="20" t="n">
        <v>31.41053491</v>
      </c>
      <c r="U75" s="18" t="n">
        <v>301.87258307</v>
      </c>
      <c r="V75" s="20" t="n">
        <v>31.46229832</v>
      </c>
      <c r="W75" s="18" t="s">
        <v>481</v>
      </c>
      <c r="X75" s="20" t="s">
        <v>481</v>
      </c>
      <c r="Y75" s="18" t="s">
        <v>481</v>
      </c>
      <c r="Z75" s="20" t="s">
        <v>481</v>
      </c>
      <c r="AA75" s="18" t="s">
        <v>481</v>
      </c>
      <c r="AB75" s="20" t="s">
        <v>481</v>
      </c>
      <c r="AC75" s="18" t="s">
        <v>481</v>
      </c>
      <c r="AD75" s="20" t="s">
        <v>481</v>
      </c>
      <c r="AE75" s="18" t="n">
        <v>374.13673268</v>
      </c>
      <c r="AF75" s="20" t="n">
        <v>3.15859207</v>
      </c>
    </row>
    <row r="76" spans="1:32">
      <c r="A76" s="15" t="s">
        <v>551</v>
      </c>
      <c r="B76" s="17" t="n">
        <v>14167</v>
      </c>
      <c r="C76" s="18">
        <f>(0.0/B76*100)</f>
        <v/>
      </c>
      <c r="D76" s="19" t="n">
        <v>14167</v>
      </c>
      <c r="E76" s="18" t="n">
        <v>363.23283658</v>
      </c>
      <c r="F76" s="20" t="n">
        <v>6.53226424</v>
      </c>
      <c r="G76" s="18" t="n">
        <v>442.21984628</v>
      </c>
      <c r="H76" s="20" t="n">
        <v>3.55154557</v>
      </c>
      <c r="I76" s="18" t="n">
        <v>457.35013137</v>
      </c>
      <c r="J76" s="20" t="n">
        <v>3.06293296</v>
      </c>
      <c r="K76" s="18" t="n">
        <v>437.61106551</v>
      </c>
      <c r="L76" s="20" t="n">
        <v>4.40261767</v>
      </c>
      <c r="M76" s="18" t="n">
        <v>414.04082013</v>
      </c>
      <c r="N76" s="20" t="n">
        <v>5.59664097</v>
      </c>
      <c r="O76" s="18" t="n">
        <v>400.6282815</v>
      </c>
      <c r="P76" s="20" t="n">
        <v>9.731912639999999</v>
      </c>
      <c r="Q76" s="18" t="n">
        <v>342.31259112</v>
      </c>
      <c r="R76" s="20" t="n">
        <v>10.87313603</v>
      </c>
      <c r="S76" s="18" t="n">
        <v>350.82972198</v>
      </c>
      <c r="T76" s="20" t="n">
        <v>33.68595196</v>
      </c>
      <c r="U76" s="18" t="n">
        <v>301.96042723</v>
      </c>
      <c r="V76" s="20" t="n">
        <v>18.09910681</v>
      </c>
      <c r="W76" s="18" t="s">
        <v>481</v>
      </c>
      <c r="X76" s="20" t="s">
        <v>481</v>
      </c>
      <c r="Y76" s="18" t="s">
        <v>481</v>
      </c>
      <c r="Z76" s="20" t="s">
        <v>481</v>
      </c>
      <c r="AA76" s="18" t="s">
        <v>481</v>
      </c>
      <c r="AB76" s="20" t="s">
        <v>481</v>
      </c>
      <c r="AC76" s="18" t="s">
        <v>481</v>
      </c>
      <c r="AD76" s="20" t="s">
        <v>481</v>
      </c>
      <c r="AE76" s="18" t="n">
        <v>413.5178457</v>
      </c>
      <c r="AF76" s="20" t="n">
        <v>3.13366255</v>
      </c>
    </row>
    <row r="77" spans="1:32">
      <c r="A77" s="15" t="s">
        <v>552</v>
      </c>
      <c r="B77" s="17" t="n">
        <v>6062</v>
      </c>
      <c r="C77" s="18">
        <f>(0.0/B77*100)</f>
        <v/>
      </c>
      <c r="D77" s="19" t="n">
        <v>6062</v>
      </c>
      <c r="E77" s="18" t="n">
        <v>367.33508914</v>
      </c>
      <c r="F77" s="20" t="n">
        <v>4.97687159</v>
      </c>
      <c r="G77" s="18" t="n">
        <v>416.09327144</v>
      </c>
      <c r="H77" s="20" t="n">
        <v>3.58241943</v>
      </c>
      <c r="I77" s="18" t="n">
        <v>427.67165954</v>
      </c>
      <c r="J77" s="20" t="n">
        <v>2.55010015</v>
      </c>
      <c r="K77" s="18" t="n">
        <v>451.69405656</v>
      </c>
      <c r="L77" s="20" t="n">
        <v>3.09066918</v>
      </c>
      <c r="M77" s="18" t="n">
        <v>472.32736158</v>
      </c>
      <c r="N77" s="20" t="n">
        <v>4.28419303</v>
      </c>
      <c r="O77" s="18" t="n">
        <v>463.43901585</v>
      </c>
      <c r="P77" s="20" t="n">
        <v>6.6187479</v>
      </c>
      <c r="Q77" s="18" t="n">
        <v>406.64032111</v>
      </c>
      <c r="R77" s="20" t="n">
        <v>20.31431421</v>
      </c>
      <c r="S77" s="18" t="n">
        <v>354.2167</v>
      </c>
      <c r="T77" s="20" t="n">
        <v>33.02602751</v>
      </c>
      <c r="U77" s="18" t="n">
        <v>308.68842449</v>
      </c>
      <c r="V77" s="20" t="n">
        <v>26.96059682</v>
      </c>
      <c r="W77" s="18" t="s">
        <v>481</v>
      </c>
      <c r="X77" s="20" t="s">
        <v>481</v>
      </c>
      <c r="Y77" s="18" t="s">
        <v>481</v>
      </c>
      <c r="Z77" s="20" t="s">
        <v>481</v>
      </c>
      <c r="AA77" s="18" t="s">
        <v>481</v>
      </c>
      <c r="AB77" s="20" t="s">
        <v>481</v>
      </c>
      <c r="AC77" s="18" t="s">
        <v>481</v>
      </c>
      <c r="AD77" s="20" t="s">
        <v>481</v>
      </c>
      <c r="AE77" s="18" t="n">
        <v>411.8139391</v>
      </c>
      <c r="AF77" s="20" t="n">
        <v>4.29701714</v>
      </c>
    </row>
    <row r="78" spans="1:32">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s">
        <v>481</v>
      </c>
      <c r="T78" s="20" t="s">
        <v>481</v>
      </c>
      <c r="U78" s="18" t="s">
        <v>481</v>
      </c>
      <c r="V78" s="20" t="s">
        <v>481</v>
      </c>
      <c r="W78" s="18" t="s">
        <v>481</v>
      </c>
      <c r="X78" s="20" t="s">
        <v>481</v>
      </c>
      <c r="Y78" s="18" t="s">
        <v>481</v>
      </c>
      <c r="Z78" s="20" t="s">
        <v>481</v>
      </c>
      <c r="AA78" s="18" t="s">
        <v>481</v>
      </c>
      <c r="AB78" s="20" t="s">
        <v>481</v>
      </c>
      <c r="AC78" s="18" t="s">
        <v>481</v>
      </c>
      <c r="AD78" s="20" t="s">
        <v>481</v>
      </c>
      <c r="AE78" s="18" t="n">
        <v>524.64451931</v>
      </c>
      <c r="AF78" s="20" t="n">
        <v>3.91006783</v>
      </c>
    </row>
    <row customHeight="1" ht="25" r="79" spans="1:32">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s">
        <v>481</v>
      </c>
      <c r="T79" s="20" t="s">
        <v>481</v>
      </c>
      <c r="U79" s="18" t="s">
        <v>481</v>
      </c>
      <c r="V79" s="20" t="s">
        <v>481</v>
      </c>
      <c r="W79" s="18" t="s">
        <v>481</v>
      </c>
      <c r="X79" s="20" t="s">
        <v>481</v>
      </c>
      <c r="Y79" s="18" t="s">
        <v>481</v>
      </c>
      <c r="Z79" s="20" t="s">
        <v>481</v>
      </c>
      <c r="AA79" s="18" t="s">
        <v>481</v>
      </c>
      <c r="AB79" s="20" t="s">
        <v>481</v>
      </c>
      <c r="AC79" s="18" t="s">
        <v>481</v>
      </c>
      <c r="AD79" s="20" t="s">
        <v>481</v>
      </c>
      <c r="AE79" s="18" t="n">
        <v>475.18659836</v>
      </c>
      <c r="AF79" s="20" t="n">
        <v>6.280552</v>
      </c>
    </row>
    <row r="80" spans="1:32">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s">
        <v>481</v>
      </c>
      <c r="T80" s="20" t="s">
        <v>481</v>
      </c>
      <c r="U80" s="18" t="s">
        <v>481</v>
      </c>
      <c r="V80" s="20" t="s">
        <v>481</v>
      </c>
      <c r="W80" s="18" t="s">
        <v>481</v>
      </c>
      <c r="X80" s="20" t="s">
        <v>481</v>
      </c>
      <c r="Y80" s="18" t="s">
        <v>481</v>
      </c>
      <c r="Z80" s="20" t="s">
        <v>481</v>
      </c>
      <c r="AA80" s="18" t="s">
        <v>481</v>
      </c>
      <c r="AB80" s="20" t="s">
        <v>481</v>
      </c>
      <c r="AC80" s="18" t="s">
        <v>481</v>
      </c>
      <c r="AD80" s="20" t="s">
        <v>481</v>
      </c>
      <c r="AE80" s="18" t="n">
        <v>456.48357586</v>
      </c>
      <c r="AF80" s="20" t="n">
        <v>3.67164431</v>
      </c>
    </row>
    <row r="81" spans="1:32">
      <c r="A81" s="23" t="s">
        <v>556</v>
      </c>
      <c r="B81" s="17" t="n">
        <v>8861</v>
      </c>
      <c r="C81" s="18">
        <f>(0.0/B81*100)</f>
        <v/>
      </c>
      <c r="D81" s="19" t="n">
        <v>8861</v>
      </c>
      <c r="E81" s="18" t="n">
        <v>380.41469578</v>
      </c>
      <c r="F81" s="20" t="n">
        <v>9.114299170000001</v>
      </c>
      <c r="G81" s="18" t="n">
        <v>436.14405126</v>
      </c>
      <c r="H81" s="20" t="n">
        <v>3.67207792</v>
      </c>
      <c r="I81" s="18" t="n">
        <v>443.43591643</v>
      </c>
      <c r="J81" s="20" t="n">
        <v>2.57984077</v>
      </c>
      <c r="K81" s="18" t="n">
        <v>461.74877249</v>
      </c>
      <c r="L81" s="20" t="n">
        <v>4.71909834</v>
      </c>
      <c r="M81" s="18" t="n">
        <v>462.07730416</v>
      </c>
      <c r="N81" s="20" t="n">
        <v>10.17552509</v>
      </c>
      <c r="O81" s="18" t="n">
        <v>456.08804651</v>
      </c>
      <c r="P81" s="20" t="n">
        <v>15.9782549</v>
      </c>
      <c r="Q81" s="18" t="n">
        <v>395.92288464</v>
      </c>
      <c r="R81" s="20" t="n">
        <v>12.18436193</v>
      </c>
      <c r="S81" s="18" t="s">
        <v>481</v>
      </c>
      <c r="T81" s="20" t="s">
        <v>481</v>
      </c>
      <c r="U81" s="18" t="n">
        <v>243.1486</v>
      </c>
      <c r="V81" s="20" t="n">
        <v>38.33194286</v>
      </c>
      <c r="W81" s="18" t="s">
        <v>481</v>
      </c>
      <c r="X81" s="20" t="s">
        <v>481</v>
      </c>
      <c r="Y81" s="18" t="s">
        <v>481</v>
      </c>
      <c r="Z81" s="20" t="s">
        <v>481</v>
      </c>
      <c r="AA81" s="18" t="s">
        <v>481</v>
      </c>
      <c r="AB81" s="20" t="s">
        <v>481</v>
      </c>
      <c r="AC81" s="18" t="s">
        <v>481</v>
      </c>
      <c r="AD81" s="20" t="s">
        <v>481</v>
      </c>
      <c r="AE81" s="18" t="n">
        <v>415.92000336</v>
      </c>
      <c r="AF81" s="20" t="n">
        <v>4.97787356</v>
      </c>
    </row>
    <row r="82" spans="1:32">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c r="U82" s="24" t="s">
        <v>557</v>
      </c>
      <c r="V82" s="24" t="s">
        <v>557</v>
      </c>
      <c r="W82" s="24" t="s">
        <v>557</v>
      </c>
      <c r="X82" s="24" t="s">
        <v>557</v>
      </c>
      <c r="Y82" s="24" t="s">
        <v>557</v>
      </c>
      <c r="Z82" s="24" t="s">
        <v>557</v>
      </c>
      <c r="AA82" s="24" t="s">
        <v>557</v>
      </c>
      <c r="AB82" s="24" t="s">
        <v>557</v>
      </c>
      <c r="AC82" s="24" t="s">
        <v>557</v>
      </c>
      <c r="AD82" s="24" t="s">
        <v>557</v>
      </c>
      <c r="AE82" s="24" t="s">
        <v>557</v>
      </c>
      <c r="AF82" s="24" t="s">
        <v>557</v>
      </c>
    </row>
    <row r="83" spans="1:32">
      <c r="A83" s="3" t="s">
        <v>558</v>
      </c>
    </row>
    <row r="84" spans="1:32">
      <c r="A84" s="25" t="s">
        <v>559</v>
      </c>
    </row>
    <row r="85" spans="1:32">
      <c r="A85" s="25" t="s">
        <v>560</v>
      </c>
    </row>
    <row customHeight="1" ht="30" r="86" spans="1:32">
      <c r="A86" s="25" t="s">
        <v>561</v>
      </c>
    </row>
    <row customHeight="1" ht="30" r="87" spans="1:32">
      <c r="A87" s="25" t="s">
        <v>557</v>
      </c>
    </row>
    <row customHeight="1" ht="30" r="88" spans="1:32">
      <c r="A88" s="25" t="s">
        <v>562</v>
      </c>
    </row>
    <row customHeight="1" ht="30" r="89" spans="1:32">
      <c r="A89" s="25" t="s">
        <v>563</v>
      </c>
    </row>
    <row customHeight="1" ht="30" r="90" spans="1:32">
      <c r="A90" s="25" t="s">
        <v>564</v>
      </c>
    </row>
    <row customHeight="1" ht="30" r="91" spans="1:32">
      <c r="A91" s="25" t="s">
        <v>565</v>
      </c>
    </row>
    <row customHeight="1" ht="30" r="92" spans="1:32">
      <c r="A92" s="25" t="s">
        <v>566</v>
      </c>
    </row>
    <row customHeight="1" ht="30" r="93" spans="1:32">
      <c r="A93" s="25" t="s">
        <v>567</v>
      </c>
    </row>
    <row customHeight="1" ht="30" r="94" spans="1:32">
      <c r="A94" s="25" t="s">
        <v>568</v>
      </c>
    </row>
    <row customHeight="1" ht="30" r="95" spans="1:32">
      <c r="A95" s="25" t="s">
        <v>569</v>
      </c>
    </row>
    <row customHeight="1" ht="30" r="96" spans="1:32">
      <c r="A96" s="25" t="s">
        <v>570</v>
      </c>
    </row>
  </sheetData>
  <mergeCells count="29">
    <mergeCell ref="E4:F4"/>
    <mergeCell ref="G4:H4"/>
    <mergeCell ref="I4:J4"/>
    <mergeCell ref="K4:L4"/>
    <mergeCell ref="M4:N4"/>
    <mergeCell ref="O4:P4"/>
    <mergeCell ref="Q4:R4"/>
    <mergeCell ref="S4:T4"/>
    <mergeCell ref="U4:V4"/>
    <mergeCell ref="W4:X4"/>
    <mergeCell ref="Y4:Z4"/>
    <mergeCell ref="AA4:AB4"/>
    <mergeCell ref="AC4:AD4"/>
    <mergeCell ref="AE4:AF4"/>
    <mergeCell ref="A1:AF1"/>
    <mergeCell ref="A2:AF2"/>
    <mergeCell ref="A84:AF84"/>
    <mergeCell ref="A85:AF85"/>
    <mergeCell ref="A86:AF86"/>
    <mergeCell ref="A87:AF87"/>
    <mergeCell ref="A88:AF88"/>
    <mergeCell ref="A89:AF89"/>
    <mergeCell ref="A90:AF90"/>
    <mergeCell ref="A91:AF91"/>
    <mergeCell ref="A92:AF92"/>
    <mergeCell ref="A93:AF93"/>
    <mergeCell ref="A94:AF94"/>
    <mergeCell ref="A95:AF95"/>
    <mergeCell ref="A96:AF96"/>
  </mergeCells>
  <pageMargins bottom="1" footer="0.5" header="0.5" left="0.75" right="0.75" top="1"/>
</worksheet>
</file>

<file path=xl/worksheets/sheet22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460</v>
      </c>
    </row>
    <row r="2" spans="1:20">
      <c r="A2" s="5" t="s">
        <v>970</v>
      </c>
    </row>
    <row customHeight="1" ht="30" r="4" spans="1:20">
      <c r="A4" s="6" t="n"/>
      <c r="B4" s="7" t="s">
        <v>462</v>
      </c>
      <c r="C4" s="7" t="s">
        <v>463</v>
      </c>
      <c r="D4" s="8" t="s">
        <v>462</v>
      </c>
      <c r="E4" s="9" t="s">
        <v>971</v>
      </c>
      <c r="F4" s="10" t="n"/>
      <c r="G4" s="9" t="s">
        <v>972</v>
      </c>
      <c r="H4" s="10" t="n"/>
      <c r="I4" s="9" t="s">
        <v>973</v>
      </c>
      <c r="J4" s="10" t="n"/>
      <c r="K4" s="9" t="s">
        <v>584</v>
      </c>
      <c r="L4" s="10" t="n"/>
      <c r="M4" s="9" t="s">
        <v>585</v>
      </c>
      <c r="N4" s="10" t="n"/>
      <c r="O4" s="9" t="s">
        <v>472</v>
      </c>
      <c r="P4" s="10" t="n"/>
      <c r="Q4" s="9" t="s">
        <v>473</v>
      </c>
      <c r="R4" s="10" t="n"/>
      <c r="S4" s="9" t="s">
        <v>586</v>
      </c>
      <c r="T4" s="10" t="n"/>
    </row>
    <row r="5" spans="1:20">
      <c r="A5" s="11" t="s"/>
      <c r="B5" s="12" t="s">
        <v>475</v>
      </c>
      <c r="C5" s="12" t="s">
        <v>476</v>
      </c>
      <c r="D5" s="11" t="s">
        <v>477</v>
      </c>
      <c r="E5" s="12" t="s">
        <v>478</v>
      </c>
      <c r="F5" s="11" t="s">
        <v>479</v>
      </c>
      <c r="G5" s="12" t="s">
        <v>478</v>
      </c>
      <c r="H5" s="11" t="s">
        <v>479</v>
      </c>
      <c r="I5" s="12" t="s">
        <v>478</v>
      </c>
      <c r="J5" s="11" t="s">
        <v>479</v>
      </c>
      <c r="K5" s="12" t="s">
        <v>478</v>
      </c>
      <c r="L5" s="11" t="s">
        <v>479</v>
      </c>
      <c r="M5" s="12" t="s">
        <v>478</v>
      </c>
      <c r="N5" s="11" t="s">
        <v>479</v>
      </c>
      <c r="O5" s="12" t="s">
        <v>478</v>
      </c>
      <c r="P5" s="11" t="s">
        <v>479</v>
      </c>
      <c r="Q5" s="12" t="s">
        <v>478</v>
      </c>
      <c r="R5" s="11" t="s">
        <v>479</v>
      </c>
      <c r="S5" s="12" t="s">
        <v>478</v>
      </c>
      <c r="T5" s="11" t="s">
        <v>479</v>
      </c>
    </row>
    <row r="6" spans="1:20">
      <c r="A6" s="13" t="s">
        <v>456</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480</v>
      </c>
      <c r="B7" s="17" t="n">
        <v>14530</v>
      </c>
      <c r="C7" s="18">
        <f>(0.0/B7*100)</f>
        <v/>
      </c>
      <c r="D7" s="19" t="n">
        <v>14530</v>
      </c>
      <c r="E7" s="18" t="n">
        <v>525.45544935</v>
      </c>
      <c r="F7" s="20" t="n">
        <v>1.99908076</v>
      </c>
      <c r="G7" s="18" t="n">
        <v>524.90928047</v>
      </c>
      <c r="H7" s="20" t="n">
        <v>2.70615941</v>
      </c>
      <c r="I7" s="18" t="n">
        <v>500.90314829</v>
      </c>
      <c r="J7" s="20" t="n">
        <v>3.25604881</v>
      </c>
      <c r="K7" s="18" t="s">
        <v>481</v>
      </c>
      <c r="L7" s="20" t="s">
        <v>481</v>
      </c>
      <c r="M7" s="18" t="s">
        <v>481</v>
      </c>
      <c r="N7" s="20" t="s">
        <v>481</v>
      </c>
      <c r="O7" s="18" t="s">
        <v>481</v>
      </c>
      <c r="P7" s="20" t="s">
        <v>481</v>
      </c>
      <c r="Q7" s="18" t="s">
        <v>481</v>
      </c>
      <c r="R7" s="20" t="s">
        <v>481</v>
      </c>
      <c r="S7" s="18" t="n">
        <v>488.27272958</v>
      </c>
      <c r="T7" s="20" t="n">
        <v>2.79268616</v>
      </c>
    </row>
    <row r="8" spans="1:20">
      <c r="A8" s="15" t="s">
        <v>483</v>
      </c>
      <c r="B8" s="17" t="n">
        <v>7007</v>
      </c>
      <c r="C8" s="18">
        <f>(0.0/B8*100)</f>
        <v/>
      </c>
      <c r="D8" s="19" t="n">
        <v>7007</v>
      </c>
      <c r="E8" s="18" t="s">
        <v>481</v>
      </c>
      <c r="F8" s="20" t="s">
        <v>481</v>
      </c>
      <c r="G8" s="18" t="s">
        <v>481</v>
      </c>
      <c r="H8" s="20" t="s">
        <v>481</v>
      </c>
      <c r="I8" s="18" t="s">
        <v>481</v>
      </c>
      <c r="J8" s="20" t="s">
        <v>481</v>
      </c>
      <c r="K8" s="18" t="s">
        <v>481</v>
      </c>
      <c r="L8" s="20" t="s">
        <v>481</v>
      </c>
      <c r="M8" s="18" t="s">
        <v>481</v>
      </c>
      <c r="N8" s="20" t="s">
        <v>481</v>
      </c>
      <c r="O8" s="18" t="s">
        <v>481</v>
      </c>
      <c r="P8" s="20" t="s">
        <v>481</v>
      </c>
      <c r="Q8" s="18" t="s">
        <v>481</v>
      </c>
      <c r="R8" s="20" t="s">
        <v>481</v>
      </c>
      <c r="S8" s="18" t="n">
        <v>495.03748651</v>
      </c>
      <c r="T8" s="20" t="n">
        <v>2.4393445</v>
      </c>
    </row>
    <row r="9" spans="1:20">
      <c r="A9" s="15" t="s">
        <v>484</v>
      </c>
      <c r="B9" s="17" t="n">
        <v>9651</v>
      </c>
      <c r="C9" s="18">
        <f>(0.0/B9*100)</f>
        <v/>
      </c>
      <c r="D9" s="19" t="n">
        <v>9651</v>
      </c>
      <c r="E9" s="18" t="n">
        <v>513.55766451</v>
      </c>
      <c r="F9" s="20" t="n">
        <v>4.09162046</v>
      </c>
      <c r="G9" s="18" t="n">
        <v>482.16243892</v>
      </c>
      <c r="H9" s="20" t="n">
        <v>5.72040104</v>
      </c>
      <c r="I9" s="18" t="n">
        <v>440.85597252</v>
      </c>
      <c r="J9" s="20" t="n">
        <v>6.26289103</v>
      </c>
      <c r="K9" s="18" t="s">
        <v>481</v>
      </c>
      <c r="L9" s="20" t="s">
        <v>481</v>
      </c>
      <c r="M9" s="18" t="s">
        <v>481</v>
      </c>
      <c r="N9" s="20" t="s">
        <v>481</v>
      </c>
      <c r="O9" s="18" t="s">
        <v>481</v>
      </c>
      <c r="P9" s="20" t="s">
        <v>481</v>
      </c>
      <c r="Q9" s="18" t="s">
        <v>481</v>
      </c>
      <c r="R9" s="20" t="s">
        <v>481</v>
      </c>
      <c r="S9" s="18" t="n">
        <v>508.52381686</v>
      </c>
      <c r="T9" s="20" t="n">
        <v>2.49477179</v>
      </c>
    </row>
    <row r="10" spans="1:20">
      <c r="A10" s="15" t="s">
        <v>485</v>
      </c>
      <c r="B10" s="17" t="n">
        <v>20058</v>
      </c>
      <c r="C10" s="18">
        <f>(0.0/B10*100)</f>
        <v/>
      </c>
      <c r="D10" s="19" t="n">
        <v>20058</v>
      </c>
      <c r="E10" s="18" t="s">
        <v>481</v>
      </c>
      <c r="F10" s="20" t="s">
        <v>481</v>
      </c>
      <c r="G10" s="18" t="s">
        <v>481</v>
      </c>
      <c r="H10" s="20" t="s">
        <v>481</v>
      </c>
      <c r="I10" s="18" t="s">
        <v>481</v>
      </c>
      <c r="J10" s="20" t="s">
        <v>481</v>
      </c>
      <c r="K10" s="18" t="s">
        <v>481</v>
      </c>
      <c r="L10" s="20" t="s">
        <v>481</v>
      </c>
      <c r="M10" s="18" t="s">
        <v>481</v>
      </c>
      <c r="N10" s="20" t="s">
        <v>481</v>
      </c>
      <c r="O10" s="18" t="s">
        <v>481</v>
      </c>
      <c r="P10" s="20" t="s">
        <v>481</v>
      </c>
      <c r="Q10" s="18" t="s">
        <v>481</v>
      </c>
      <c r="R10" s="20" t="s">
        <v>481</v>
      </c>
      <c r="S10" s="18" t="n">
        <v>527.70468432</v>
      </c>
      <c r="T10" s="20" t="n">
        <v>2.08026152</v>
      </c>
    </row>
    <row r="11" spans="1:20">
      <c r="A11" s="15" t="s">
        <v>486</v>
      </c>
      <c r="B11" s="17" t="n">
        <v>7053</v>
      </c>
      <c r="C11" s="18">
        <f>(0.0/B11*100)</f>
        <v/>
      </c>
      <c r="D11" s="19" t="n">
        <v>7053</v>
      </c>
      <c r="E11" s="18" t="s">
        <v>481</v>
      </c>
      <c r="F11" s="20" t="s">
        <v>481</v>
      </c>
      <c r="G11" s="18" t="s">
        <v>481</v>
      </c>
      <c r="H11" s="20" t="s">
        <v>481</v>
      </c>
      <c r="I11" s="18" t="s">
        <v>481</v>
      </c>
      <c r="J11" s="20" t="s">
        <v>481</v>
      </c>
      <c r="K11" s="18" t="s">
        <v>481</v>
      </c>
      <c r="L11" s="20" t="s">
        <v>481</v>
      </c>
      <c r="M11" s="18" t="s">
        <v>481</v>
      </c>
      <c r="N11" s="20" t="s">
        <v>481</v>
      </c>
      <c r="O11" s="18" t="s">
        <v>481</v>
      </c>
      <c r="P11" s="20" t="s">
        <v>481</v>
      </c>
      <c r="Q11" s="18" t="s">
        <v>481</v>
      </c>
      <c r="R11" s="20" t="s">
        <v>481</v>
      </c>
      <c r="S11" s="18" t="n">
        <v>446.95606638</v>
      </c>
      <c r="T11" s="20" t="n">
        <v>2.37928668</v>
      </c>
    </row>
    <row r="12" spans="1:20">
      <c r="A12" s="15" t="s">
        <v>487</v>
      </c>
      <c r="B12" s="17" t="n">
        <v>6894</v>
      </c>
      <c r="C12" s="18">
        <f>(0.0/B12*100)</f>
        <v/>
      </c>
      <c r="D12" s="19" t="n">
        <v>6894</v>
      </c>
      <c r="E12" s="18" t="s">
        <v>481</v>
      </c>
      <c r="F12" s="20" t="s">
        <v>481</v>
      </c>
      <c r="G12" s="18" t="s">
        <v>481</v>
      </c>
      <c r="H12" s="20" t="s">
        <v>481</v>
      </c>
      <c r="I12" s="18" t="s">
        <v>481</v>
      </c>
      <c r="J12" s="20" t="s">
        <v>481</v>
      </c>
      <c r="K12" s="18" t="s">
        <v>481</v>
      </c>
      <c r="L12" s="20" t="s">
        <v>481</v>
      </c>
      <c r="M12" s="18" t="s">
        <v>481</v>
      </c>
      <c r="N12" s="20" t="s">
        <v>481</v>
      </c>
      <c r="O12" s="18" t="s">
        <v>481</v>
      </c>
      <c r="P12" s="20" t="s">
        <v>481</v>
      </c>
      <c r="Q12" s="18" t="s">
        <v>481</v>
      </c>
      <c r="R12" s="20" t="s">
        <v>481</v>
      </c>
      <c r="S12" s="18" t="n">
        <v>492.83004828</v>
      </c>
      <c r="T12" s="20" t="n">
        <v>2.26769725</v>
      </c>
    </row>
    <row r="13" spans="1:20">
      <c r="A13" s="15" t="s">
        <v>488</v>
      </c>
      <c r="B13" s="17" t="n">
        <v>7161</v>
      </c>
      <c r="C13" s="18">
        <f>(0.0/B13*100)</f>
        <v/>
      </c>
      <c r="D13" s="19" t="n">
        <v>7161</v>
      </c>
      <c r="E13" s="18" t="n">
        <v>514.97432016</v>
      </c>
      <c r="F13" s="20" t="n">
        <v>2.50287258</v>
      </c>
      <c r="G13" s="18" t="n">
        <v>506.18667902</v>
      </c>
      <c r="H13" s="20" t="n">
        <v>3.48452853</v>
      </c>
      <c r="I13" s="18" t="n">
        <v>474.38559556</v>
      </c>
      <c r="J13" s="20" t="n">
        <v>5.26274963</v>
      </c>
      <c r="K13" s="18" t="s">
        <v>481</v>
      </c>
      <c r="L13" s="20" t="s">
        <v>481</v>
      </c>
      <c r="M13" s="18" t="s">
        <v>481</v>
      </c>
      <c r="N13" s="20" t="s">
        <v>481</v>
      </c>
      <c r="O13" s="18" t="s">
        <v>481</v>
      </c>
      <c r="P13" s="20" t="s">
        <v>481</v>
      </c>
      <c r="Q13" s="18" t="s">
        <v>481</v>
      </c>
      <c r="R13" s="20" t="s">
        <v>481</v>
      </c>
      <c r="S13" s="18" t="n">
        <v>441.20611743</v>
      </c>
      <c r="T13" s="20" t="n">
        <v>6.36657887</v>
      </c>
    </row>
    <row r="14" spans="1:20">
      <c r="A14" s="15" t="s">
        <v>489</v>
      </c>
      <c r="B14" s="17" t="n">
        <v>5587</v>
      </c>
      <c r="C14" s="18">
        <f>(0.0/B14*100)</f>
        <v/>
      </c>
      <c r="D14" s="19" t="n">
        <v>5587</v>
      </c>
      <c r="E14" s="18" t="s">
        <v>481</v>
      </c>
      <c r="F14" s="20" t="s">
        <v>481</v>
      </c>
      <c r="G14" s="18" t="s">
        <v>481</v>
      </c>
      <c r="H14" s="20" t="s">
        <v>481</v>
      </c>
      <c r="I14" s="18" t="s">
        <v>481</v>
      </c>
      <c r="J14" s="20" t="s">
        <v>481</v>
      </c>
      <c r="K14" s="18" t="s">
        <v>481</v>
      </c>
      <c r="L14" s="20" t="s">
        <v>481</v>
      </c>
      <c r="M14" s="18" t="s">
        <v>481</v>
      </c>
      <c r="N14" s="20" t="s">
        <v>481</v>
      </c>
      <c r="O14" s="18" t="s">
        <v>481</v>
      </c>
      <c r="P14" s="20" t="s">
        <v>481</v>
      </c>
      <c r="Q14" s="18" t="s">
        <v>481</v>
      </c>
      <c r="R14" s="20" t="s">
        <v>481</v>
      </c>
      <c r="S14" s="18" t="n">
        <v>534.1937421</v>
      </c>
      <c r="T14" s="20" t="n">
        <v>2.09480707</v>
      </c>
    </row>
    <row r="15" spans="1:20">
      <c r="A15" s="15" t="s">
        <v>490</v>
      </c>
      <c r="B15" s="17" t="n">
        <v>5882</v>
      </c>
      <c r="C15" s="18">
        <f>(0.0/B15*100)</f>
        <v/>
      </c>
      <c r="D15" s="19" t="n">
        <v>5882</v>
      </c>
      <c r="E15" s="18" t="s">
        <v>481</v>
      </c>
      <c r="F15" s="20" t="s">
        <v>481</v>
      </c>
      <c r="G15" s="18" t="s">
        <v>481</v>
      </c>
      <c r="H15" s="20" t="s">
        <v>481</v>
      </c>
      <c r="I15" s="18" t="s">
        <v>481</v>
      </c>
      <c r="J15" s="20" t="s">
        <v>481</v>
      </c>
      <c r="K15" s="18" t="s">
        <v>481</v>
      </c>
      <c r="L15" s="20" t="s">
        <v>481</v>
      </c>
      <c r="M15" s="18" t="s">
        <v>481</v>
      </c>
      <c r="N15" s="20" t="s">
        <v>481</v>
      </c>
      <c r="O15" s="18" t="s">
        <v>481</v>
      </c>
      <c r="P15" s="20" t="s">
        <v>481</v>
      </c>
      <c r="Q15" s="18" t="s">
        <v>481</v>
      </c>
      <c r="R15" s="20" t="s">
        <v>481</v>
      </c>
      <c r="S15" s="18" t="n">
        <v>530.6611586400001</v>
      </c>
      <c r="T15" s="20" t="n">
        <v>2.39236859</v>
      </c>
    </row>
    <row r="16" spans="1:20">
      <c r="A16" s="15" t="s">
        <v>491</v>
      </c>
      <c r="B16" s="17" t="n">
        <v>6108</v>
      </c>
      <c r="C16" s="18">
        <f>(0.0/B16*100)</f>
        <v/>
      </c>
      <c r="D16" s="19" t="n">
        <v>6108</v>
      </c>
      <c r="E16" s="18" t="s">
        <v>481</v>
      </c>
      <c r="F16" s="20" t="s">
        <v>481</v>
      </c>
      <c r="G16" s="18" t="s">
        <v>481</v>
      </c>
      <c r="H16" s="20" t="s">
        <v>481</v>
      </c>
      <c r="I16" s="18" t="s">
        <v>481</v>
      </c>
      <c r="J16" s="20" t="s">
        <v>481</v>
      </c>
      <c r="K16" s="18" t="s">
        <v>481</v>
      </c>
      <c r="L16" s="20" t="s">
        <v>481</v>
      </c>
      <c r="M16" s="18" t="s">
        <v>481</v>
      </c>
      <c r="N16" s="20" t="s">
        <v>481</v>
      </c>
      <c r="O16" s="18" t="s">
        <v>481</v>
      </c>
      <c r="P16" s="20" t="s">
        <v>481</v>
      </c>
      <c r="Q16" s="18" t="s">
        <v>481</v>
      </c>
      <c r="R16" s="20" t="s">
        <v>481</v>
      </c>
      <c r="S16" s="18" t="n">
        <v>494.9776003</v>
      </c>
      <c r="T16" s="20" t="n">
        <v>2.06072662</v>
      </c>
    </row>
    <row r="17" spans="1:20">
      <c r="A17" s="15" t="s">
        <v>492</v>
      </c>
      <c r="B17" s="17" t="n">
        <v>6504</v>
      </c>
      <c r="C17" s="18">
        <f>(0.0/B17*100)</f>
        <v/>
      </c>
      <c r="D17" s="19" t="n">
        <v>6504</v>
      </c>
      <c r="E17" s="18" t="n">
        <v>532.2698314100001</v>
      </c>
      <c r="F17" s="20" t="n">
        <v>2.53855133</v>
      </c>
      <c r="G17" s="18" t="n">
        <v>504.03265345</v>
      </c>
      <c r="H17" s="20" t="n">
        <v>4.42901631</v>
      </c>
      <c r="I17" s="18" t="n">
        <v>466.46821939</v>
      </c>
      <c r="J17" s="20" t="n">
        <v>6.2975797</v>
      </c>
      <c r="K17" s="18" t="s">
        <v>481</v>
      </c>
      <c r="L17" s="20" t="s">
        <v>481</v>
      </c>
      <c r="M17" s="18" t="s">
        <v>481</v>
      </c>
      <c r="N17" s="20" t="s">
        <v>481</v>
      </c>
      <c r="O17" s="18" t="s">
        <v>481</v>
      </c>
      <c r="P17" s="20" t="s">
        <v>481</v>
      </c>
      <c r="Q17" s="18" t="s">
        <v>481</v>
      </c>
      <c r="R17" s="20" t="s">
        <v>481</v>
      </c>
      <c r="S17" s="18" t="n">
        <v>474.23297089</v>
      </c>
      <c r="T17" s="20" t="n">
        <v>5.24420432</v>
      </c>
    </row>
    <row r="18" spans="1:20">
      <c r="A18" s="15" t="s">
        <v>493</v>
      </c>
      <c r="B18" s="17" t="n">
        <v>5532</v>
      </c>
      <c r="C18" s="18">
        <f>(0.0/B18*100)</f>
        <v/>
      </c>
      <c r="D18" s="19" t="n">
        <v>5532</v>
      </c>
      <c r="E18" s="18" t="n">
        <v>468.47138169</v>
      </c>
      <c r="F18" s="20" t="n">
        <v>3.36925388</v>
      </c>
      <c r="G18" s="18" t="n">
        <v>449.68758382</v>
      </c>
      <c r="H18" s="20" t="n">
        <v>5.76824504</v>
      </c>
      <c r="I18" s="18" t="n">
        <v>413.23674752</v>
      </c>
      <c r="J18" s="20" t="n">
        <v>6.56306385</v>
      </c>
      <c r="K18" s="18" t="s">
        <v>481</v>
      </c>
      <c r="L18" s="20" t="s">
        <v>481</v>
      </c>
      <c r="M18" s="18" t="s">
        <v>481</v>
      </c>
      <c r="N18" s="20" t="s">
        <v>481</v>
      </c>
      <c r="O18" s="18" t="s">
        <v>481</v>
      </c>
      <c r="P18" s="20" t="s">
        <v>481</v>
      </c>
      <c r="Q18" s="18" t="s">
        <v>481</v>
      </c>
      <c r="R18" s="20" t="s">
        <v>481</v>
      </c>
      <c r="S18" s="18" t="n">
        <v>399.86983171</v>
      </c>
      <c r="T18" s="20" t="n">
        <v>8.023648769999999</v>
      </c>
    </row>
    <row r="19" spans="1:20">
      <c r="A19" s="15" t="s">
        <v>494</v>
      </c>
      <c r="B19" s="17" t="n">
        <v>5658</v>
      </c>
      <c r="C19" s="18">
        <f>(0.0/B19*100)</f>
        <v/>
      </c>
      <c r="D19" s="19" t="n">
        <v>5658</v>
      </c>
      <c r="E19" s="18" t="n">
        <v>490.34776165</v>
      </c>
      <c r="F19" s="20" t="n">
        <v>2.73396109</v>
      </c>
      <c r="G19" s="18" t="n">
        <v>490.7006111</v>
      </c>
      <c r="H19" s="20" t="n">
        <v>4.9708626</v>
      </c>
      <c r="I19" s="18" t="n">
        <v>422.31570529</v>
      </c>
      <c r="J19" s="20" t="n">
        <v>4.86574215</v>
      </c>
      <c r="K19" s="18" t="s">
        <v>481</v>
      </c>
      <c r="L19" s="20" t="s">
        <v>481</v>
      </c>
      <c r="M19" s="18" t="s">
        <v>481</v>
      </c>
      <c r="N19" s="20" t="s">
        <v>481</v>
      </c>
      <c r="O19" s="18" t="s">
        <v>481</v>
      </c>
      <c r="P19" s="20" t="s">
        <v>481</v>
      </c>
      <c r="Q19" s="18" t="s">
        <v>481</v>
      </c>
      <c r="R19" s="20" t="s">
        <v>481</v>
      </c>
      <c r="S19" s="18" t="n">
        <v>440.27358075</v>
      </c>
      <c r="T19" s="20" t="n">
        <v>6.73166681</v>
      </c>
    </row>
    <row r="20" spans="1:20">
      <c r="A20" s="15" t="s">
        <v>495</v>
      </c>
      <c r="B20" s="17" t="n">
        <v>3371</v>
      </c>
      <c r="C20" s="18">
        <f>(0.0/B20*100)</f>
        <v/>
      </c>
      <c r="D20" s="19" t="n">
        <v>3371</v>
      </c>
      <c r="E20" s="18" t="n">
        <v>484.61288145</v>
      </c>
      <c r="F20" s="20" t="n">
        <v>2.16895435</v>
      </c>
      <c r="G20" s="18" t="n">
        <v>475.29631319</v>
      </c>
      <c r="H20" s="20" t="n">
        <v>3.8190829</v>
      </c>
      <c r="I20" s="18" t="n">
        <v>461.12462117</v>
      </c>
      <c r="J20" s="20" t="n">
        <v>4.25181418</v>
      </c>
      <c r="K20" s="18" t="s">
        <v>481</v>
      </c>
      <c r="L20" s="20" t="s">
        <v>481</v>
      </c>
      <c r="M20" s="18" t="s">
        <v>481</v>
      </c>
      <c r="N20" s="20" t="s">
        <v>481</v>
      </c>
      <c r="O20" s="18" t="s">
        <v>481</v>
      </c>
      <c r="P20" s="20" t="s">
        <v>481</v>
      </c>
      <c r="Q20" s="18" t="s">
        <v>481</v>
      </c>
      <c r="R20" s="20" t="s">
        <v>481</v>
      </c>
      <c r="S20" s="18" t="n">
        <v>422.19769286</v>
      </c>
      <c r="T20" s="20" t="n">
        <v>5.42959354</v>
      </c>
    </row>
    <row r="21" spans="1:20">
      <c r="A21" s="15" t="s">
        <v>496</v>
      </c>
      <c r="B21" s="17" t="n">
        <v>5741</v>
      </c>
      <c r="C21" s="18">
        <f>(0.0/B21*100)</f>
        <v/>
      </c>
      <c r="D21" s="19" t="n">
        <v>5741</v>
      </c>
      <c r="E21" s="18" t="s">
        <v>481</v>
      </c>
      <c r="F21" s="20" t="s">
        <v>481</v>
      </c>
      <c r="G21" s="18" t="s">
        <v>481</v>
      </c>
      <c r="H21" s="20" t="s">
        <v>481</v>
      </c>
      <c r="I21" s="18" t="s">
        <v>481</v>
      </c>
      <c r="J21" s="20" t="s">
        <v>481</v>
      </c>
      <c r="K21" s="18" t="s">
        <v>481</v>
      </c>
      <c r="L21" s="20" t="s">
        <v>481</v>
      </c>
      <c r="M21" s="18" t="s">
        <v>481</v>
      </c>
      <c r="N21" s="20" t="s">
        <v>481</v>
      </c>
      <c r="O21" s="18" t="s">
        <v>481</v>
      </c>
      <c r="P21" s="20" t="s">
        <v>481</v>
      </c>
      <c r="Q21" s="18" t="s">
        <v>481</v>
      </c>
      <c r="R21" s="20" t="s">
        <v>481</v>
      </c>
      <c r="S21" s="18" t="n">
        <v>502.57511553</v>
      </c>
      <c r="T21" s="20" t="n">
        <v>2.38602707</v>
      </c>
    </row>
    <row r="22" spans="1:20">
      <c r="A22" s="15" t="s">
        <v>497</v>
      </c>
      <c r="B22" s="17" t="n">
        <v>6598</v>
      </c>
      <c r="C22" s="18">
        <f>(0.0/B22*100)</f>
        <v/>
      </c>
      <c r="D22" s="19" t="n">
        <v>6598</v>
      </c>
      <c r="E22" s="18" t="s">
        <v>481</v>
      </c>
      <c r="F22" s="20" t="s">
        <v>481</v>
      </c>
      <c r="G22" s="18" t="s">
        <v>481</v>
      </c>
      <c r="H22" s="20" t="s">
        <v>481</v>
      </c>
      <c r="I22" s="18" t="s">
        <v>481</v>
      </c>
      <c r="J22" s="20" t="s">
        <v>481</v>
      </c>
      <c r="K22" s="18" t="s">
        <v>481</v>
      </c>
      <c r="L22" s="20" t="s">
        <v>481</v>
      </c>
      <c r="M22" s="18" t="s">
        <v>481</v>
      </c>
      <c r="N22" s="20" t="s">
        <v>481</v>
      </c>
      <c r="O22" s="18" t="s">
        <v>481</v>
      </c>
      <c r="P22" s="20" t="s">
        <v>481</v>
      </c>
      <c r="Q22" s="18" t="s">
        <v>481</v>
      </c>
      <c r="R22" s="20" t="s">
        <v>481</v>
      </c>
      <c r="S22" s="18" t="n">
        <v>466.55281214</v>
      </c>
      <c r="T22" s="20" t="n">
        <v>3.43755424</v>
      </c>
    </row>
    <row r="23" spans="1:20">
      <c r="A23" s="15" t="s">
        <v>498</v>
      </c>
      <c r="B23" s="17" t="n">
        <v>11583</v>
      </c>
      <c r="C23" s="18">
        <f>(0.0/B23*100)</f>
        <v/>
      </c>
      <c r="D23" s="19" t="n">
        <v>11583</v>
      </c>
      <c r="E23" s="18" t="n">
        <v>495.34106353</v>
      </c>
      <c r="F23" s="20" t="n">
        <v>2.59135072</v>
      </c>
      <c r="G23" s="18" t="n">
        <v>464.47458726</v>
      </c>
      <c r="H23" s="20" t="n">
        <v>4.41222558</v>
      </c>
      <c r="I23" s="18" t="n">
        <v>428.17305085</v>
      </c>
      <c r="J23" s="20" t="n">
        <v>7.02383382</v>
      </c>
      <c r="K23" s="18" t="s">
        <v>481</v>
      </c>
      <c r="L23" s="20" t="s">
        <v>481</v>
      </c>
      <c r="M23" s="18" t="s">
        <v>481</v>
      </c>
      <c r="N23" s="20" t="s">
        <v>481</v>
      </c>
      <c r="O23" s="18" t="s">
        <v>481</v>
      </c>
      <c r="P23" s="20" t="s">
        <v>481</v>
      </c>
      <c r="Q23" s="18" t="s">
        <v>481</v>
      </c>
      <c r="R23" s="20" t="s">
        <v>481</v>
      </c>
      <c r="S23" s="18" t="n">
        <v>439.13705094</v>
      </c>
      <c r="T23" s="20" t="n">
        <v>5.36714146</v>
      </c>
    </row>
    <row r="24" spans="1:20">
      <c r="A24" s="15" t="s">
        <v>499</v>
      </c>
      <c r="B24" s="17" t="n">
        <v>6647</v>
      </c>
      <c r="C24" s="18">
        <f>(0.0/B24*100)</f>
        <v/>
      </c>
      <c r="D24" s="19" t="n">
        <v>6647</v>
      </c>
      <c r="E24" s="18" t="s">
        <v>481</v>
      </c>
      <c r="F24" s="20" t="s">
        <v>481</v>
      </c>
      <c r="G24" s="18" t="s">
        <v>481</v>
      </c>
      <c r="H24" s="20" t="s">
        <v>481</v>
      </c>
      <c r="I24" s="18" t="s">
        <v>481</v>
      </c>
      <c r="J24" s="20" t="s">
        <v>481</v>
      </c>
      <c r="K24" s="18" t="s">
        <v>481</v>
      </c>
      <c r="L24" s="20" t="s">
        <v>481</v>
      </c>
      <c r="M24" s="18" t="s">
        <v>481</v>
      </c>
      <c r="N24" s="20" t="s">
        <v>481</v>
      </c>
      <c r="O24" s="18" t="s">
        <v>481</v>
      </c>
      <c r="P24" s="20" t="s">
        <v>481</v>
      </c>
      <c r="Q24" s="18" t="s">
        <v>481</v>
      </c>
      <c r="R24" s="20" t="s">
        <v>481</v>
      </c>
      <c r="S24" s="18" t="n">
        <v>538.3947510199999</v>
      </c>
      <c r="T24" s="20" t="n">
        <v>2.96617877</v>
      </c>
    </row>
    <row r="25" spans="1:20">
      <c r="A25" s="15" t="s">
        <v>500</v>
      </c>
      <c r="B25" s="17" t="n">
        <v>5581</v>
      </c>
      <c r="C25" s="18">
        <f>(0.0/B25*100)</f>
        <v/>
      </c>
      <c r="D25" s="19" t="n">
        <v>5581</v>
      </c>
      <c r="E25" s="18" t="n">
        <v>513.1605667</v>
      </c>
      <c r="F25" s="20" t="n">
        <v>3.1766754</v>
      </c>
      <c r="G25" s="18" t="n">
        <v>527.7214164</v>
      </c>
      <c r="H25" s="20" t="n">
        <v>3.7632011</v>
      </c>
      <c r="I25" s="18" t="n">
        <v>515.30903397</v>
      </c>
      <c r="J25" s="20" t="n">
        <v>5.57200605</v>
      </c>
      <c r="K25" s="18" t="s">
        <v>481</v>
      </c>
      <c r="L25" s="20" t="s">
        <v>481</v>
      </c>
      <c r="M25" s="18" t="s">
        <v>481</v>
      </c>
      <c r="N25" s="20" t="s">
        <v>481</v>
      </c>
      <c r="O25" s="18" t="s">
        <v>481</v>
      </c>
      <c r="P25" s="20" t="s">
        <v>481</v>
      </c>
      <c r="Q25" s="18" t="s">
        <v>481</v>
      </c>
      <c r="R25" s="20" t="s">
        <v>481</v>
      </c>
      <c r="S25" s="18" t="n">
        <v>435.57194931</v>
      </c>
      <c r="T25" s="20" t="n">
        <v>14.39800884</v>
      </c>
    </row>
    <row r="26" spans="1:20">
      <c r="A26" s="15" t="s">
        <v>501</v>
      </c>
      <c r="B26" s="17" t="n">
        <v>4869</v>
      </c>
      <c r="C26" s="18">
        <f>(0.0/B26*100)</f>
        <v/>
      </c>
      <c r="D26" s="19" t="n">
        <v>4869</v>
      </c>
      <c r="E26" s="18" t="n">
        <v>496.59219177</v>
      </c>
      <c r="F26" s="20" t="n">
        <v>2.13884703</v>
      </c>
      <c r="G26" s="18" t="n">
        <v>498.94542716</v>
      </c>
      <c r="H26" s="20" t="n">
        <v>3.30832507</v>
      </c>
      <c r="I26" s="18" t="n">
        <v>461.07444382</v>
      </c>
      <c r="J26" s="20" t="n">
        <v>4.65975747</v>
      </c>
      <c r="K26" s="18" t="s">
        <v>481</v>
      </c>
      <c r="L26" s="20" t="s">
        <v>481</v>
      </c>
      <c r="M26" s="18" t="s">
        <v>481</v>
      </c>
      <c r="N26" s="20" t="s">
        <v>481</v>
      </c>
      <c r="O26" s="18" t="s">
        <v>481</v>
      </c>
      <c r="P26" s="20" t="s">
        <v>481</v>
      </c>
      <c r="Q26" s="18" t="s">
        <v>481</v>
      </c>
      <c r="R26" s="20" t="s">
        <v>481</v>
      </c>
      <c r="S26" s="18" t="n">
        <v>464.26696614</v>
      </c>
      <c r="T26" s="20" t="n">
        <v>5.04766535</v>
      </c>
    </row>
    <row r="27" spans="1:20">
      <c r="A27" s="15" t="s">
        <v>502</v>
      </c>
      <c r="B27" s="17" t="n">
        <v>5299</v>
      </c>
      <c r="C27" s="18">
        <f>(0.0/B27*100)</f>
        <v/>
      </c>
      <c r="D27" s="19" t="n">
        <v>5299</v>
      </c>
      <c r="E27" s="18" t="s">
        <v>481</v>
      </c>
      <c r="F27" s="20" t="s">
        <v>481</v>
      </c>
      <c r="G27" s="18" t="s">
        <v>481</v>
      </c>
      <c r="H27" s="20" t="s">
        <v>481</v>
      </c>
      <c r="I27" s="18" t="s">
        <v>481</v>
      </c>
      <c r="J27" s="20" t="s">
        <v>481</v>
      </c>
      <c r="K27" s="18" t="s">
        <v>481</v>
      </c>
      <c r="L27" s="20" t="s">
        <v>481</v>
      </c>
      <c r="M27" s="18" t="s">
        <v>481</v>
      </c>
      <c r="N27" s="20" t="s">
        <v>481</v>
      </c>
      <c r="O27" s="18" t="s">
        <v>481</v>
      </c>
      <c r="P27" s="20" t="s">
        <v>481</v>
      </c>
      <c r="Q27" s="18" t="s">
        <v>481</v>
      </c>
      <c r="R27" s="20" t="s">
        <v>481</v>
      </c>
      <c r="S27" s="18" t="n">
        <v>482.80638365</v>
      </c>
      <c r="T27" s="20" t="n">
        <v>1.12098685</v>
      </c>
    </row>
    <row r="28" spans="1:20">
      <c r="A28" s="15" t="s">
        <v>503</v>
      </c>
      <c r="B28" s="17" t="n">
        <v>7568</v>
      </c>
      <c r="C28" s="18">
        <f>(0.0/B28*100)</f>
        <v/>
      </c>
      <c r="D28" s="19" t="n">
        <v>7568</v>
      </c>
      <c r="E28" s="18" t="s">
        <v>481</v>
      </c>
      <c r="F28" s="20" t="s">
        <v>481</v>
      </c>
      <c r="G28" s="18" t="s">
        <v>481</v>
      </c>
      <c r="H28" s="20" t="s">
        <v>481</v>
      </c>
      <c r="I28" s="18" t="s">
        <v>481</v>
      </c>
      <c r="J28" s="20" t="s">
        <v>481</v>
      </c>
      <c r="K28" s="18" t="s">
        <v>481</v>
      </c>
      <c r="L28" s="20" t="s">
        <v>481</v>
      </c>
      <c r="M28" s="18" t="s">
        <v>481</v>
      </c>
      <c r="N28" s="20" t="s">
        <v>481</v>
      </c>
      <c r="O28" s="18" t="s">
        <v>481</v>
      </c>
      <c r="P28" s="20" t="s">
        <v>481</v>
      </c>
      <c r="Q28" s="18" t="s">
        <v>481</v>
      </c>
      <c r="R28" s="20" t="s">
        <v>481</v>
      </c>
      <c r="S28" s="18" t="n">
        <v>415.70988296</v>
      </c>
      <c r="T28" s="20" t="n">
        <v>2.13049059</v>
      </c>
    </row>
    <row r="29" spans="1:20">
      <c r="A29" s="15" t="s">
        <v>504</v>
      </c>
      <c r="B29" s="17" t="n">
        <v>5385</v>
      </c>
      <c r="C29" s="18">
        <f>(0.0/B29*100)</f>
        <v/>
      </c>
      <c r="D29" s="19" t="n">
        <v>5385</v>
      </c>
      <c r="E29" s="18" t="s">
        <v>481</v>
      </c>
      <c r="F29" s="20" t="s">
        <v>481</v>
      </c>
      <c r="G29" s="18" t="s">
        <v>481</v>
      </c>
      <c r="H29" s="20" t="s">
        <v>481</v>
      </c>
      <c r="I29" s="18" t="s">
        <v>481</v>
      </c>
      <c r="J29" s="20" t="s">
        <v>481</v>
      </c>
      <c r="K29" s="18" t="s">
        <v>481</v>
      </c>
      <c r="L29" s="20" t="s">
        <v>481</v>
      </c>
      <c r="M29" s="18" t="s">
        <v>481</v>
      </c>
      <c r="N29" s="20" t="s">
        <v>481</v>
      </c>
      <c r="O29" s="18" t="s">
        <v>481</v>
      </c>
      <c r="P29" s="20" t="s">
        <v>481</v>
      </c>
      <c r="Q29" s="18" t="s">
        <v>481</v>
      </c>
      <c r="R29" s="20" t="s">
        <v>481</v>
      </c>
      <c r="S29" s="18" t="n">
        <v>508.57480626</v>
      </c>
      <c r="T29" s="20" t="n">
        <v>2.25739586</v>
      </c>
    </row>
    <row r="30" spans="1:20">
      <c r="A30" s="15" t="s">
        <v>505</v>
      </c>
      <c r="B30" s="17" t="n">
        <v>4520</v>
      </c>
      <c r="C30" s="18">
        <f>(0.0/B30*100)</f>
        <v/>
      </c>
      <c r="D30" s="19" t="n">
        <v>4520</v>
      </c>
      <c r="E30" s="18" t="s">
        <v>481</v>
      </c>
      <c r="F30" s="20" t="s">
        <v>481</v>
      </c>
      <c r="G30" s="18" t="s">
        <v>481</v>
      </c>
      <c r="H30" s="20" t="s">
        <v>481</v>
      </c>
      <c r="I30" s="18" t="s">
        <v>481</v>
      </c>
      <c r="J30" s="20" t="s">
        <v>481</v>
      </c>
      <c r="K30" s="18" t="s">
        <v>481</v>
      </c>
      <c r="L30" s="20" t="s">
        <v>481</v>
      </c>
      <c r="M30" s="18" t="s">
        <v>481</v>
      </c>
      <c r="N30" s="20" t="s">
        <v>481</v>
      </c>
      <c r="O30" s="18" t="s">
        <v>481</v>
      </c>
      <c r="P30" s="20" t="s">
        <v>481</v>
      </c>
      <c r="Q30" s="18" t="s">
        <v>481</v>
      </c>
      <c r="R30" s="20" t="s">
        <v>481</v>
      </c>
      <c r="S30" s="18" t="n">
        <v>513.3035121299999</v>
      </c>
      <c r="T30" s="20" t="n">
        <v>2.38424846</v>
      </c>
    </row>
    <row r="31" spans="1:20">
      <c r="A31" s="15" t="s">
        <v>506</v>
      </c>
      <c r="B31" s="17" t="n">
        <v>5456</v>
      </c>
      <c r="C31" s="18">
        <f>(0.0/B31*100)</f>
        <v/>
      </c>
      <c r="D31" s="19" t="n">
        <v>5456</v>
      </c>
      <c r="E31" s="18" t="s">
        <v>481</v>
      </c>
      <c r="F31" s="20" t="s">
        <v>481</v>
      </c>
      <c r="G31" s="18" t="s">
        <v>481</v>
      </c>
      <c r="H31" s="20" t="s">
        <v>481</v>
      </c>
      <c r="I31" s="18" t="s">
        <v>481</v>
      </c>
      <c r="J31" s="20" t="s">
        <v>481</v>
      </c>
      <c r="K31" s="18" t="s">
        <v>481</v>
      </c>
      <c r="L31" s="20" t="s">
        <v>481</v>
      </c>
      <c r="M31" s="18" t="s">
        <v>481</v>
      </c>
      <c r="N31" s="20" t="s">
        <v>481</v>
      </c>
      <c r="O31" s="18" t="s">
        <v>481</v>
      </c>
      <c r="P31" s="20" t="s">
        <v>481</v>
      </c>
      <c r="Q31" s="18" t="s">
        <v>481</v>
      </c>
      <c r="R31" s="20" t="s">
        <v>481</v>
      </c>
      <c r="S31" s="18" t="n">
        <v>498.481109</v>
      </c>
      <c r="T31" s="20" t="n">
        <v>2.26238565</v>
      </c>
    </row>
    <row r="32" spans="1:20">
      <c r="A32" s="15" t="s">
        <v>507</v>
      </c>
      <c r="B32" s="17" t="n">
        <v>4478</v>
      </c>
      <c r="C32" s="18">
        <f>(0.0/B32*100)</f>
        <v/>
      </c>
      <c r="D32" s="19" t="n">
        <v>4478</v>
      </c>
      <c r="E32" s="18" t="n">
        <v>510.44235287</v>
      </c>
      <c r="F32" s="20" t="n">
        <v>2.56035726</v>
      </c>
      <c r="G32" s="18" t="n">
        <v>496.24622052</v>
      </c>
      <c r="H32" s="20" t="n">
        <v>5.00360099</v>
      </c>
      <c r="I32" s="18" t="n">
        <v>439.4273944</v>
      </c>
      <c r="J32" s="20" t="n">
        <v>6.34175802</v>
      </c>
      <c r="K32" s="18" t="s">
        <v>481</v>
      </c>
      <c r="L32" s="20" t="s">
        <v>481</v>
      </c>
      <c r="M32" s="18" t="s">
        <v>481</v>
      </c>
      <c r="N32" s="20" t="s">
        <v>481</v>
      </c>
      <c r="O32" s="18" t="s">
        <v>481</v>
      </c>
      <c r="P32" s="20" t="s">
        <v>481</v>
      </c>
      <c r="Q32" s="18" t="s">
        <v>481</v>
      </c>
      <c r="R32" s="20" t="s">
        <v>481</v>
      </c>
      <c r="S32" s="18" t="n">
        <v>452.89780161</v>
      </c>
      <c r="T32" s="20" t="n">
        <v>7.5437785</v>
      </c>
    </row>
    <row r="33" spans="1:20">
      <c r="A33" s="15" t="s">
        <v>508</v>
      </c>
      <c r="B33" s="17" t="n">
        <v>7325</v>
      </c>
      <c r="C33" s="18">
        <f>(0.0/B33*100)</f>
        <v/>
      </c>
      <c r="D33" s="19" t="n">
        <v>7325</v>
      </c>
      <c r="E33" s="18" t="s">
        <v>481</v>
      </c>
      <c r="F33" s="20" t="s">
        <v>481</v>
      </c>
      <c r="G33" s="18" t="s">
        <v>481</v>
      </c>
      <c r="H33" s="20" t="s">
        <v>481</v>
      </c>
      <c r="I33" s="18" t="s">
        <v>481</v>
      </c>
      <c r="J33" s="20" t="s">
        <v>481</v>
      </c>
      <c r="K33" s="18" t="s">
        <v>481</v>
      </c>
      <c r="L33" s="20" t="s">
        <v>481</v>
      </c>
      <c r="M33" s="18" t="s">
        <v>481</v>
      </c>
      <c r="N33" s="20" t="s">
        <v>481</v>
      </c>
      <c r="O33" s="18" t="s">
        <v>481</v>
      </c>
      <c r="P33" s="20" t="s">
        <v>481</v>
      </c>
      <c r="Q33" s="18" t="s">
        <v>481</v>
      </c>
      <c r="R33" s="20" t="s">
        <v>481</v>
      </c>
      <c r="S33" s="18" t="n">
        <v>501.10006214</v>
      </c>
      <c r="T33" s="20" t="n">
        <v>2.4308204</v>
      </c>
    </row>
    <row r="34" spans="1:20">
      <c r="A34" s="15" t="s">
        <v>509</v>
      </c>
      <c r="B34" s="17" t="n">
        <v>6350</v>
      </c>
      <c r="C34" s="18">
        <f>(0.0/B34*100)</f>
        <v/>
      </c>
      <c r="D34" s="19" t="n">
        <v>6350</v>
      </c>
      <c r="E34" s="18" t="n">
        <v>479.38915313</v>
      </c>
      <c r="F34" s="20" t="n">
        <v>2.75198508</v>
      </c>
      <c r="G34" s="18" t="n">
        <v>457.61072978</v>
      </c>
      <c r="H34" s="20" t="n">
        <v>3.85525479</v>
      </c>
      <c r="I34" s="18" t="n">
        <v>411.81698205</v>
      </c>
      <c r="J34" s="20" t="n">
        <v>4.87565956</v>
      </c>
      <c r="K34" s="18" t="s">
        <v>481</v>
      </c>
      <c r="L34" s="20" t="s">
        <v>481</v>
      </c>
      <c r="M34" s="18" t="s">
        <v>481</v>
      </c>
      <c r="N34" s="20" t="s">
        <v>481</v>
      </c>
      <c r="O34" s="18" t="s">
        <v>481</v>
      </c>
      <c r="P34" s="20" t="s">
        <v>481</v>
      </c>
      <c r="Q34" s="18" t="s">
        <v>481</v>
      </c>
      <c r="R34" s="20" t="s">
        <v>481</v>
      </c>
      <c r="S34" s="18" t="n">
        <v>422.39197924</v>
      </c>
      <c r="T34" s="20" t="n">
        <v>7.08204655</v>
      </c>
    </row>
    <row r="35" spans="1:20">
      <c r="A35" s="15" t="s">
        <v>510</v>
      </c>
      <c r="B35" s="17" t="n">
        <v>6406</v>
      </c>
      <c r="C35" s="18">
        <f>(0.0/B35*100)</f>
        <v/>
      </c>
      <c r="D35" s="19" t="n">
        <v>6406</v>
      </c>
      <c r="E35" s="18" t="n">
        <v>525.68146864</v>
      </c>
      <c r="F35" s="20" t="n">
        <v>1.4463405</v>
      </c>
      <c r="G35" s="18" t="n">
        <v>493.88202331</v>
      </c>
      <c r="H35" s="20" t="n">
        <v>5.45636809</v>
      </c>
      <c r="I35" s="18" t="n">
        <v>439.93345913</v>
      </c>
      <c r="J35" s="20" t="n">
        <v>6.85281164</v>
      </c>
      <c r="K35" s="18" t="s">
        <v>481</v>
      </c>
      <c r="L35" s="20" t="s">
        <v>481</v>
      </c>
      <c r="M35" s="18" t="s">
        <v>481</v>
      </c>
      <c r="N35" s="20" t="s">
        <v>481</v>
      </c>
      <c r="O35" s="18" t="s">
        <v>481</v>
      </c>
      <c r="P35" s="20" t="s">
        <v>481</v>
      </c>
      <c r="Q35" s="18" t="s">
        <v>481</v>
      </c>
      <c r="R35" s="20" t="s">
        <v>481</v>
      </c>
      <c r="S35" s="18" t="n">
        <v>467.29050301</v>
      </c>
      <c r="T35" s="20" t="n">
        <v>5.12340941</v>
      </c>
    </row>
    <row r="36" spans="1:20">
      <c r="A36" s="15" t="s">
        <v>511</v>
      </c>
      <c r="B36" s="17" t="n">
        <v>6736</v>
      </c>
      <c r="C36" s="18">
        <f>(0.0/B36*100)</f>
        <v/>
      </c>
      <c r="D36" s="19" t="n">
        <v>6736</v>
      </c>
      <c r="E36" s="18" t="n">
        <v>506.72371724</v>
      </c>
      <c r="F36" s="20" t="n">
        <v>2.19256659</v>
      </c>
      <c r="G36" s="18" t="n">
        <v>484.10275729</v>
      </c>
      <c r="H36" s="20" t="n">
        <v>3.15753455</v>
      </c>
      <c r="I36" s="18" t="n">
        <v>457.47281011</v>
      </c>
      <c r="J36" s="20" t="n">
        <v>4.23935083</v>
      </c>
      <c r="K36" s="18" t="s">
        <v>481</v>
      </c>
      <c r="L36" s="20" t="s">
        <v>481</v>
      </c>
      <c r="M36" s="18" t="s">
        <v>481</v>
      </c>
      <c r="N36" s="20" t="s">
        <v>481</v>
      </c>
      <c r="O36" s="18" t="s">
        <v>481</v>
      </c>
      <c r="P36" s="20" t="s">
        <v>481</v>
      </c>
      <c r="Q36" s="18" t="s">
        <v>481</v>
      </c>
      <c r="R36" s="20" t="s">
        <v>481</v>
      </c>
      <c r="S36" s="18" t="n">
        <v>446.20206712</v>
      </c>
      <c r="T36" s="20" t="n">
        <v>5.51595367</v>
      </c>
    </row>
    <row r="37" spans="1:20">
      <c r="A37" s="15" t="s">
        <v>512</v>
      </c>
      <c r="B37" s="17" t="n">
        <v>5458</v>
      </c>
      <c r="C37" s="18">
        <f>(0.0/B37*100)</f>
        <v/>
      </c>
      <c r="D37" s="19" t="n">
        <v>5458</v>
      </c>
      <c r="E37" s="18" t="s">
        <v>481</v>
      </c>
      <c r="F37" s="20" t="s">
        <v>481</v>
      </c>
      <c r="G37" s="18" t="s">
        <v>481</v>
      </c>
      <c r="H37" s="20" t="s">
        <v>481</v>
      </c>
      <c r="I37" s="18" t="s">
        <v>481</v>
      </c>
      <c r="J37" s="20" t="s">
        <v>481</v>
      </c>
      <c r="K37" s="18" t="s">
        <v>481</v>
      </c>
      <c r="L37" s="20" t="s">
        <v>481</v>
      </c>
      <c r="M37" s="18" t="s">
        <v>481</v>
      </c>
      <c r="N37" s="20" t="s">
        <v>481</v>
      </c>
      <c r="O37" s="18" t="s">
        <v>481</v>
      </c>
      <c r="P37" s="20" t="s">
        <v>481</v>
      </c>
      <c r="Q37" s="18" t="s">
        <v>481</v>
      </c>
      <c r="R37" s="20" t="s">
        <v>481</v>
      </c>
      <c r="S37" s="18" t="n">
        <v>493.42235631</v>
      </c>
      <c r="T37" s="20" t="n">
        <v>3.60072073</v>
      </c>
    </row>
    <row r="38" spans="1:20">
      <c r="A38" s="15" t="s">
        <v>513</v>
      </c>
      <c r="B38" s="17" t="n">
        <v>5860</v>
      </c>
      <c r="C38" s="18">
        <f>(0.0/B38*100)</f>
        <v/>
      </c>
      <c r="D38" s="19" t="n">
        <v>5860</v>
      </c>
      <c r="E38" s="18" t="s">
        <v>481</v>
      </c>
      <c r="F38" s="20" t="s">
        <v>481</v>
      </c>
      <c r="G38" s="18" t="s">
        <v>481</v>
      </c>
      <c r="H38" s="20" t="s">
        <v>481</v>
      </c>
      <c r="I38" s="18" t="s">
        <v>481</v>
      </c>
      <c r="J38" s="20" t="s">
        <v>481</v>
      </c>
      <c r="K38" s="18" t="s">
        <v>481</v>
      </c>
      <c r="L38" s="20" t="s">
        <v>481</v>
      </c>
      <c r="M38" s="18" t="s">
        <v>481</v>
      </c>
      <c r="N38" s="20" t="s">
        <v>481</v>
      </c>
      <c r="O38" s="18" t="s">
        <v>481</v>
      </c>
      <c r="P38" s="20" t="s">
        <v>481</v>
      </c>
      <c r="Q38" s="18" t="s">
        <v>481</v>
      </c>
      <c r="R38" s="20" t="s">
        <v>481</v>
      </c>
      <c r="S38" s="18" t="n">
        <v>505.50581563</v>
      </c>
      <c r="T38" s="20" t="n">
        <v>2.90027214</v>
      </c>
    </row>
    <row r="39" spans="1:20">
      <c r="A39" s="15" t="s">
        <v>514</v>
      </c>
      <c r="B39" s="17" t="n">
        <v>5895</v>
      </c>
      <c r="C39" s="18">
        <f>(0.0/B39*100)</f>
        <v/>
      </c>
      <c r="D39" s="19" t="n">
        <v>5895</v>
      </c>
      <c r="E39" s="18" t="s">
        <v>481</v>
      </c>
      <c r="F39" s="20" t="s">
        <v>481</v>
      </c>
      <c r="G39" s="18" t="s">
        <v>481</v>
      </c>
      <c r="H39" s="20" t="s">
        <v>481</v>
      </c>
      <c r="I39" s="18" t="s">
        <v>481</v>
      </c>
      <c r="J39" s="20" t="s">
        <v>481</v>
      </c>
      <c r="K39" s="18" t="s">
        <v>481</v>
      </c>
      <c r="L39" s="20" t="s">
        <v>481</v>
      </c>
      <c r="M39" s="18" t="s">
        <v>481</v>
      </c>
      <c r="N39" s="20" t="s">
        <v>481</v>
      </c>
      <c r="O39" s="18" t="s">
        <v>481</v>
      </c>
      <c r="P39" s="20" t="s">
        <v>481</v>
      </c>
      <c r="Q39" s="18" t="s">
        <v>481</v>
      </c>
      <c r="R39" s="20" t="s">
        <v>481</v>
      </c>
      <c r="S39" s="18" t="n">
        <v>425.48950894</v>
      </c>
      <c r="T39" s="20" t="n">
        <v>3.93390091</v>
      </c>
    </row>
    <row r="40" spans="1:20">
      <c r="A40" s="15" t="s">
        <v>515</v>
      </c>
      <c r="B40" s="17" t="n">
        <v>14157</v>
      </c>
      <c r="C40" s="18">
        <f>(0.0/B40*100)</f>
        <v/>
      </c>
      <c r="D40" s="19" t="n">
        <v>14157</v>
      </c>
      <c r="E40" s="18" t="n">
        <v>526.07624232</v>
      </c>
      <c r="F40" s="20" t="n">
        <v>3.03963372</v>
      </c>
      <c r="G40" s="18" t="n">
        <v>520.20663425</v>
      </c>
      <c r="H40" s="20" t="n">
        <v>4.87023217</v>
      </c>
      <c r="I40" s="18" t="n">
        <v>492.55488121</v>
      </c>
      <c r="J40" s="20" t="n">
        <v>4.94687544</v>
      </c>
      <c r="K40" s="18" t="s">
        <v>481</v>
      </c>
      <c r="L40" s="20" t="s">
        <v>481</v>
      </c>
      <c r="M40" s="18" t="s">
        <v>481</v>
      </c>
      <c r="N40" s="20" t="s">
        <v>481</v>
      </c>
      <c r="O40" s="18" t="s">
        <v>481</v>
      </c>
      <c r="P40" s="20" t="s">
        <v>481</v>
      </c>
      <c r="Q40" s="18" t="s">
        <v>481</v>
      </c>
      <c r="R40" s="20" t="s">
        <v>481</v>
      </c>
      <c r="S40" s="18" t="n">
        <v>483.0720462</v>
      </c>
      <c r="T40" s="20" t="n">
        <v>3.50778364</v>
      </c>
    </row>
    <row r="41" spans="1:20">
      <c r="A41" s="15" t="s">
        <v>516</v>
      </c>
      <c r="B41" s="17" t="n">
        <v>5712</v>
      </c>
      <c r="C41" s="18">
        <f>(0.0/B41*100)</f>
        <v/>
      </c>
      <c r="D41" s="19" t="n">
        <v>5712</v>
      </c>
      <c r="E41" s="18" t="s">
        <v>481</v>
      </c>
      <c r="F41" s="20" t="s">
        <v>481</v>
      </c>
      <c r="G41" s="18" t="s">
        <v>481</v>
      </c>
      <c r="H41" s="20" t="s">
        <v>481</v>
      </c>
      <c r="I41" s="18" t="s">
        <v>481</v>
      </c>
      <c r="J41" s="20" t="s">
        <v>481</v>
      </c>
      <c r="K41" s="18" t="s">
        <v>481</v>
      </c>
      <c r="L41" s="20" t="s">
        <v>481</v>
      </c>
      <c r="M41" s="18" t="s">
        <v>481</v>
      </c>
      <c r="N41" s="20" t="s">
        <v>481</v>
      </c>
      <c r="O41" s="18" t="s">
        <v>481</v>
      </c>
      <c r="P41" s="20" t="s">
        <v>481</v>
      </c>
      <c r="Q41" s="18" t="s">
        <v>481</v>
      </c>
      <c r="R41" s="20" t="s">
        <v>481</v>
      </c>
      <c r="S41" s="18" t="n">
        <v>496.24243435</v>
      </c>
      <c r="T41" s="20" t="n">
        <v>3.18120086</v>
      </c>
    </row>
    <row r="42" spans="1:2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518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519</v>
      </c>
      <c r="B44" s="17" t="n">
        <v>5215</v>
      </c>
      <c r="C44" s="18">
        <f>(5215.0/B44*100)</f>
        <v/>
      </c>
      <c r="D44" s="19" t="n">
        <v>0</v>
      </c>
      <c r="E44" s="18" t="s">
        <v>481</v>
      </c>
      <c r="F44" s="20" t="s">
        <v>481</v>
      </c>
      <c r="G44" s="18" t="s">
        <v>481</v>
      </c>
      <c r="H44" s="20" t="s">
        <v>481</v>
      </c>
      <c r="I44" s="18" t="s">
        <v>481</v>
      </c>
      <c r="J44" s="20" t="s">
        <v>481</v>
      </c>
      <c r="K44" s="18" t="s">
        <v>481</v>
      </c>
      <c r="L44" s="20" t="s">
        <v>481</v>
      </c>
      <c r="M44" s="18" t="s">
        <v>481</v>
      </c>
      <c r="N44" s="20" t="s">
        <v>481</v>
      </c>
      <c r="O44" s="18" t="s">
        <v>481</v>
      </c>
      <c r="P44" s="20" t="s">
        <v>481</v>
      </c>
      <c r="Q44" s="18" t="s">
        <v>481</v>
      </c>
      <c r="R44" s="20" t="s">
        <v>481</v>
      </c>
      <c r="S44" s="18" t="s">
        <v>481</v>
      </c>
      <c r="T44" s="20" t="s">
        <v>481</v>
      </c>
    </row>
    <row r="45" spans="1:20">
      <c r="A45" s="15" t="s">
        <v>520</v>
      </c>
      <c r="B45" s="17" t="n">
        <v>5519</v>
      </c>
      <c r="C45" s="18">
        <f>(0.0/B45*100)</f>
        <v/>
      </c>
      <c r="D45" s="19" t="n">
        <v>5519</v>
      </c>
      <c r="E45" s="18" t="s">
        <v>481</v>
      </c>
      <c r="F45" s="20" t="s">
        <v>481</v>
      </c>
      <c r="G45" s="18" t="s">
        <v>481</v>
      </c>
      <c r="H45" s="20" t="s">
        <v>481</v>
      </c>
      <c r="I45" s="18" t="s">
        <v>481</v>
      </c>
      <c r="J45" s="20" t="s">
        <v>481</v>
      </c>
      <c r="K45" s="18" t="s">
        <v>481</v>
      </c>
      <c r="L45" s="20" t="s">
        <v>481</v>
      </c>
      <c r="M45" s="18" t="s">
        <v>481</v>
      </c>
      <c r="N45" s="20" t="s">
        <v>481</v>
      </c>
      <c r="O45" s="18" t="s">
        <v>481</v>
      </c>
      <c r="P45" s="20" t="s">
        <v>481</v>
      </c>
      <c r="Q45" s="18" t="s">
        <v>481</v>
      </c>
      <c r="R45" s="20" t="s">
        <v>481</v>
      </c>
      <c r="S45" s="18" t="n">
        <v>375.7451021</v>
      </c>
      <c r="T45" s="20" t="n">
        <v>2.64238063</v>
      </c>
    </row>
    <row r="46" spans="1:20">
      <c r="A46" s="15" t="s">
        <v>521</v>
      </c>
      <c r="B46" s="17" t="n">
        <v>23141</v>
      </c>
      <c r="C46" s="18">
        <f>(0.0/B46*100)</f>
        <v/>
      </c>
      <c r="D46" s="19" t="n">
        <v>23141</v>
      </c>
      <c r="E46" s="18" t="s">
        <v>481</v>
      </c>
      <c r="F46" s="20" t="s">
        <v>481</v>
      </c>
      <c r="G46" s="18" t="s">
        <v>481</v>
      </c>
      <c r="H46" s="20" t="s">
        <v>481</v>
      </c>
      <c r="I46" s="18" t="s">
        <v>481</v>
      </c>
      <c r="J46" s="20" t="s">
        <v>481</v>
      </c>
      <c r="K46" s="18" t="s">
        <v>481</v>
      </c>
      <c r="L46" s="20" t="s">
        <v>481</v>
      </c>
      <c r="M46" s="18" t="s">
        <v>481</v>
      </c>
      <c r="N46" s="20" t="s">
        <v>481</v>
      </c>
      <c r="O46" s="18" t="s">
        <v>481</v>
      </c>
      <c r="P46" s="20" t="s">
        <v>481</v>
      </c>
      <c r="Q46" s="18" t="s">
        <v>481</v>
      </c>
      <c r="R46" s="20" t="s">
        <v>481</v>
      </c>
      <c r="S46" s="18" t="n">
        <v>400.68210314</v>
      </c>
      <c r="T46" s="20" t="n">
        <v>2.29683765</v>
      </c>
    </row>
    <row r="47" spans="1:20">
      <c r="A47" s="15" t="s">
        <v>522</v>
      </c>
      <c r="B47" s="17" t="n">
        <v>5928</v>
      </c>
      <c r="C47" s="18">
        <f>(0.0/B47*100)</f>
        <v/>
      </c>
      <c r="D47" s="19" t="n">
        <v>5928</v>
      </c>
      <c r="E47" s="18" t="n">
        <v>467.71684858</v>
      </c>
      <c r="F47" s="20" t="n">
        <v>4.61352778</v>
      </c>
      <c r="G47" s="18" t="n">
        <v>474.95861379</v>
      </c>
      <c r="H47" s="20" t="n">
        <v>4.59806041</v>
      </c>
      <c r="I47" s="18" t="n">
        <v>408.36878773</v>
      </c>
      <c r="J47" s="20" t="n">
        <v>4.74893127</v>
      </c>
      <c r="K47" s="18" t="s">
        <v>481</v>
      </c>
      <c r="L47" s="20" t="s">
        <v>481</v>
      </c>
      <c r="M47" s="18" t="s">
        <v>481</v>
      </c>
      <c r="N47" s="20" t="s">
        <v>481</v>
      </c>
      <c r="O47" s="18" t="s">
        <v>481</v>
      </c>
      <c r="P47" s="20" t="s">
        <v>481</v>
      </c>
      <c r="Q47" s="18" t="s">
        <v>481</v>
      </c>
      <c r="R47" s="20" t="s">
        <v>481</v>
      </c>
      <c r="S47" s="18" t="n">
        <v>399.34697769</v>
      </c>
      <c r="T47" s="20" t="n">
        <v>5.26320578</v>
      </c>
    </row>
    <row r="48" spans="1:20">
      <c r="A48" s="15" t="s">
        <v>523</v>
      </c>
      <c r="B48" s="17" t="n">
        <v>9841</v>
      </c>
      <c r="C48" s="18">
        <f>(0.0/B48*100)</f>
        <v/>
      </c>
      <c r="D48" s="19" t="n">
        <v>9841</v>
      </c>
      <c r="E48" s="18" t="n">
        <v>524.90816422</v>
      </c>
      <c r="F48" s="20" t="n">
        <v>5.16662595</v>
      </c>
      <c r="G48" s="18" t="n">
        <v>528.10467024</v>
      </c>
      <c r="H48" s="20" t="n">
        <v>4.87357114</v>
      </c>
      <c r="I48" s="18" t="n">
        <v>471.59219942</v>
      </c>
      <c r="J48" s="20" t="n">
        <v>5.76415598</v>
      </c>
      <c r="K48" s="18" t="s">
        <v>481</v>
      </c>
      <c r="L48" s="20" t="s">
        <v>481</v>
      </c>
      <c r="M48" s="18" t="s">
        <v>481</v>
      </c>
      <c r="N48" s="20" t="s">
        <v>481</v>
      </c>
      <c r="O48" s="18" t="s">
        <v>481</v>
      </c>
      <c r="P48" s="20" t="s">
        <v>481</v>
      </c>
      <c r="Q48" s="18" t="s">
        <v>481</v>
      </c>
      <c r="R48" s="20" t="s">
        <v>481</v>
      </c>
      <c r="S48" s="18" t="n">
        <v>458.72435428</v>
      </c>
      <c r="T48" s="20" t="n">
        <v>25.39300966</v>
      </c>
    </row>
    <row r="49" spans="1:20">
      <c r="A49" s="15" t="s">
        <v>524</v>
      </c>
      <c r="B49" s="17" t="n">
        <v>6349</v>
      </c>
      <c r="C49" s="18">
        <f>(0.0/B49*100)</f>
        <v/>
      </c>
      <c r="D49" s="19" t="n">
        <v>6349</v>
      </c>
      <c r="E49" s="18" t="s">
        <v>481</v>
      </c>
      <c r="F49" s="20" t="s">
        <v>481</v>
      </c>
      <c r="G49" s="18" t="s">
        <v>481</v>
      </c>
      <c r="H49" s="20" t="s">
        <v>481</v>
      </c>
      <c r="I49" s="18" t="s">
        <v>481</v>
      </c>
      <c r="J49" s="20" t="s">
        <v>481</v>
      </c>
      <c r="K49" s="18" t="s">
        <v>481</v>
      </c>
      <c r="L49" s="20" t="s">
        <v>481</v>
      </c>
      <c r="M49" s="18" t="s">
        <v>481</v>
      </c>
      <c r="N49" s="20" t="s">
        <v>481</v>
      </c>
      <c r="O49" s="18" t="s">
        <v>481</v>
      </c>
      <c r="P49" s="20" t="s">
        <v>481</v>
      </c>
      <c r="Q49" s="18" t="s">
        <v>481</v>
      </c>
      <c r="R49" s="20" t="s">
        <v>481</v>
      </c>
      <c r="S49" s="18" t="n">
        <v>432.22624802</v>
      </c>
      <c r="T49" s="20" t="n">
        <v>2.8653235</v>
      </c>
    </row>
    <row r="50" spans="1:20">
      <c r="A50" s="15" t="s">
        <v>525</v>
      </c>
      <c r="B50" s="17" t="n">
        <v>11795</v>
      </c>
      <c r="C50" s="18">
        <f>(0.0/B50*100)</f>
        <v/>
      </c>
      <c r="D50" s="19" t="n">
        <v>11795</v>
      </c>
      <c r="E50" s="18" t="s">
        <v>481</v>
      </c>
      <c r="F50" s="20" t="s">
        <v>481</v>
      </c>
      <c r="G50" s="18" t="s">
        <v>481</v>
      </c>
      <c r="H50" s="20" t="s">
        <v>481</v>
      </c>
      <c r="I50" s="18" t="s">
        <v>481</v>
      </c>
      <c r="J50" s="20" t="s">
        <v>481</v>
      </c>
      <c r="K50" s="18" t="s">
        <v>481</v>
      </c>
      <c r="L50" s="20" t="s">
        <v>481</v>
      </c>
      <c r="M50" s="18" t="s">
        <v>481</v>
      </c>
      <c r="N50" s="20" t="s">
        <v>481</v>
      </c>
      <c r="O50" s="18" t="s">
        <v>481</v>
      </c>
      <c r="P50" s="20" t="s">
        <v>481</v>
      </c>
      <c r="Q50" s="18" t="s">
        <v>481</v>
      </c>
      <c r="R50" s="20" t="s">
        <v>481</v>
      </c>
      <c r="S50" s="18" t="n">
        <v>415.72876064</v>
      </c>
      <c r="T50" s="20" t="n">
        <v>2.36107792</v>
      </c>
    </row>
    <row r="51" spans="1:20">
      <c r="A51" s="15" t="s">
        <v>526</v>
      </c>
      <c r="B51" s="17" t="n">
        <v>6866</v>
      </c>
      <c r="C51" s="18">
        <f>(0.0/B51*100)</f>
        <v/>
      </c>
      <c r="D51" s="19" t="n">
        <v>6866</v>
      </c>
      <c r="E51" s="18" t="s">
        <v>481</v>
      </c>
      <c r="F51" s="20" t="s">
        <v>481</v>
      </c>
      <c r="G51" s="18" t="s">
        <v>481</v>
      </c>
      <c r="H51" s="20" t="s">
        <v>481</v>
      </c>
      <c r="I51" s="18" t="s">
        <v>481</v>
      </c>
      <c r="J51" s="20" t="s">
        <v>481</v>
      </c>
      <c r="K51" s="18" t="s">
        <v>481</v>
      </c>
      <c r="L51" s="20" t="s">
        <v>481</v>
      </c>
      <c r="M51" s="18" t="s">
        <v>481</v>
      </c>
      <c r="N51" s="20" t="s">
        <v>481</v>
      </c>
      <c r="O51" s="18" t="s">
        <v>481</v>
      </c>
      <c r="P51" s="20" t="s">
        <v>481</v>
      </c>
      <c r="Q51" s="18" t="s">
        <v>481</v>
      </c>
      <c r="R51" s="20" t="s">
        <v>481</v>
      </c>
      <c r="S51" s="18" t="n">
        <v>419.60803314</v>
      </c>
      <c r="T51" s="20" t="n">
        <v>2.07453394</v>
      </c>
    </row>
    <row r="52" spans="1:20">
      <c r="A52" s="15" t="s">
        <v>527</v>
      </c>
      <c r="B52" s="17" t="n">
        <v>5809</v>
      </c>
      <c r="C52" s="18">
        <f>(0.0/B52*100)</f>
        <v/>
      </c>
      <c r="D52" s="19" t="n">
        <v>5809</v>
      </c>
      <c r="E52" s="18" t="n">
        <v>485.48258964</v>
      </c>
      <c r="F52" s="20" t="n">
        <v>2.43108434</v>
      </c>
      <c r="G52" s="18" t="n">
        <v>465.82627181</v>
      </c>
      <c r="H52" s="20" t="n">
        <v>4.84028442</v>
      </c>
      <c r="I52" s="18" t="n">
        <v>429.26409157</v>
      </c>
      <c r="J52" s="20" t="n">
        <v>5.88267921</v>
      </c>
      <c r="K52" s="18" t="s">
        <v>481</v>
      </c>
      <c r="L52" s="20" t="s">
        <v>481</v>
      </c>
      <c r="M52" s="18" t="s">
        <v>481</v>
      </c>
      <c r="N52" s="20" t="s">
        <v>481</v>
      </c>
      <c r="O52" s="18" t="s">
        <v>481</v>
      </c>
      <c r="P52" s="20" t="s">
        <v>481</v>
      </c>
      <c r="Q52" s="18" t="s">
        <v>481</v>
      </c>
      <c r="R52" s="20" t="s">
        <v>481</v>
      </c>
      <c r="S52" s="18" t="n">
        <v>427.37470886</v>
      </c>
      <c r="T52" s="20" t="n">
        <v>5.02444571</v>
      </c>
    </row>
    <row r="53" spans="1:20">
      <c r="A53" s="15" t="s">
        <v>528</v>
      </c>
      <c r="B53" s="17" t="n">
        <v>5571</v>
      </c>
      <c r="C53" s="18">
        <f>(0.0/B53*100)</f>
        <v/>
      </c>
      <c r="D53" s="19" t="n">
        <v>5571</v>
      </c>
      <c r="E53" s="18" t="s">
        <v>481</v>
      </c>
      <c r="F53" s="20" t="s">
        <v>481</v>
      </c>
      <c r="G53" s="18" t="s">
        <v>481</v>
      </c>
      <c r="H53" s="20" t="s">
        <v>481</v>
      </c>
      <c r="I53" s="18" t="s">
        <v>481</v>
      </c>
      <c r="J53" s="20" t="s">
        <v>481</v>
      </c>
      <c r="K53" s="18" t="s">
        <v>481</v>
      </c>
      <c r="L53" s="20" t="s">
        <v>481</v>
      </c>
      <c r="M53" s="18" t="s">
        <v>481</v>
      </c>
      <c r="N53" s="20" t="s">
        <v>481</v>
      </c>
      <c r="O53" s="18" t="s">
        <v>481</v>
      </c>
      <c r="P53" s="20" t="s">
        <v>481</v>
      </c>
      <c r="Q53" s="18" t="s">
        <v>481</v>
      </c>
      <c r="R53" s="20" t="s">
        <v>481</v>
      </c>
      <c r="S53" s="18" t="n">
        <v>432.5767659</v>
      </c>
      <c r="T53" s="20" t="n">
        <v>1.3789965</v>
      </c>
    </row>
    <row r="54" spans="1:20">
      <c r="A54" s="15" t="s">
        <v>529</v>
      </c>
      <c r="B54" s="17" t="n">
        <v>4740</v>
      </c>
      <c r="C54" s="18">
        <f>(0.0/B54*100)</f>
        <v/>
      </c>
      <c r="D54" s="19" t="n">
        <v>4740</v>
      </c>
      <c r="E54" s="18" t="s">
        <v>481</v>
      </c>
      <c r="F54" s="20" t="s">
        <v>481</v>
      </c>
      <c r="G54" s="18" t="s">
        <v>481</v>
      </c>
      <c r="H54" s="20" t="s">
        <v>481</v>
      </c>
      <c r="I54" s="18" t="s">
        <v>481</v>
      </c>
      <c r="J54" s="20" t="s">
        <v>481</v>
      </c>
      <c r="K54" s="18" t="s">
        <v>481</v>
      </c>
      <c r="L54" s="20" t="s">
        <v>481</v>
      </c>
      <c r="M54" s="18" t="s">
        <v>481</v>
      </c>
      <c r="N54" s="20" t="s">
        <v>481</v>
      </c>
      <c r="O54" s="18" t="s">
        <v>481</v>
      </c>
      <c r="P54" s="20" t="s">
        <v>481</v>
      </c>
      <c r="Q54" s="18" t="s">
        <v>481</v>
      </c>
      <c r="R54" s="20" t="s">
        <v>481</v>
      </c>
      <c r="S54" s="18" t="n">
        <v>331.63882721</v>
      </c>
      <c r="T54" s="20" t="n">
        <v>2.57819192</v>
      </c>
    </row>
    <row r="55" spans="1:20">
      <c r="A55" s="15" t="s">
        <v>530</v>
      </c>
      <c r="B55" s="17" t="n">
        <v>5316</v>
      </c>
      <c r="C55" s="18">
        <f>(0.0/B55*100)</f>
        <v/>
      </c>
      <c r="D55" s="19" t="n">
        <v>5316</v>
      </c>
      <c r="E55" s="18" t="s">
        <v>481</v>
      </c>
      <c r="F55" s="20" t="s">
        <v>481</v>
      </c>
      <c r="G55" s="18" t="s">
        <v>481</v>
      </c>
      <c r="H55" s="20" t="s">
        <v>481</v>
      </c>
      <c r="I55" s="18" t="s">
        <v>481</v>
      </c>
      <c r="J55" s="20" t="s">
        <v>481</v>
      </c>
      <c r="K55" s="18" t="s">
        <v>481</v>
      </c>
      <c r="L55" s="20" t="s">
        <v>481</v>
      </c>
      <c r="M55" s="18" t="s">
        <v>481</v>
      </c>
      <c r="N55" s="20" t="s">
        <v>481</v>
      </c>
      <c r="O55" s="18" t="s">
        <v>481</v>
      </c>
      <c r="P55" s="20" t="s">
        <v>481</v>
      </c>
      <c r="Q55" s="18" t="s">
        <v>481</v>
      </c>
      <c r="R55" s="20" t="s">
        <v>481</v>
      </c>
      <c r="S55" s="18" t="n">
        <v>411.13152395</v>
      </c>
      <c r="T55" s="20" t="n">
        <v>2.41692503</v>
      </c>
    </row>
    <row r="56" spans="1:20">
      <c r="A56" s="15" t="s">
        <v>531</v>
      </c>
      <c r="B56" s="17" t="n">
        <v>5359</v>
      </c>
      <c r="C56" s="18">
        <f>(0.0/B56*100)</f>
        <v/>
      </c>
      <c r="D56" s="19" t="n">
        <v>5359</v>
      </c>
      <c r="E56" s="18" t="n">
        <v>529.29024496</v>
      </c>
      <c r="F56" s="20" t="n">
        <v>2.58710286</v>
      </c>
      <c r="G56" s="18" t="n">
        <v>515.70042222</v>
      </c>
      <c r="H56" s="20" t="n">
        <v>3.5754132</v>
      </c>
      <c r="I56" s="18" t="n">
        <v>488.77774004</v>
      </c>
      <c r="J56" s="20" t="n">
        <v>6.2590274</v>
      </c>
      <c r="K56" s="18" t="s">
        <v>481</v>
      </c>
      <c r="L56" s="20" t="s">
        <v>481</v>
      </c>
      <c r="M56" s="18" t="s">
        <v>481</v>
      </c>
      <c r="N56" s="20" t="s">
        <v>481</v>
      </c>
      <c r="O56" s="18" t="s">
        <v>481</v>
      </c>
      <c r="P56" s="20" t="s">
        <v>481</v>
      </c>
      <c r="Q56" s="18" t="s">
        <v>481</v>
      </c>
      <c r="R56" s="20" t="s">
        <v>481</v>
      </c>
      <c r="S56" s="18" t="n">
        <v>488.04061751</v>
      </c>
      <c r="T56" s="20" t="n">
        <v>13.88059351</v>
      </c>
    </row>
    <row r="57" spans="1:20">
      <c r="A57" s="15" t="s">
        <v>532</v>
      </c>
      <c r="B57" s="17" t="n">
        <v>6513</v>
      </c>
      <c r="C57" s="18">
        <f>(0.0/B57*100)</f>
        <v/>
      </c>
      <c r="D57" s="19" t="n">
        <v>6513</v>
      </c>
      <c r="E57" s="18" t="s">
        <v>481</v>
      </c>
      <c r="F57" s="20" t="s">
        <v>481</v>
      </c>
      <c r="G57" s="18" t="s">
        <v>481</v>
      </c>
      <c r="H57" s="20" t="s">
        <v>481</v>
      </c>
      <c r="I57" s="18" t="s">
        <v>481</v>
      </c>
      <c r="J57" s="20" t="s">
        <v>481</v>
      </c>
      <c r="K57" s="18" t="s">
        <v>481</v>
      </c>
      <c r="L57" s="20" t="s">
        <v>481</v>
      </c>
      <c r="M57" s="18" t="s">
        <v>481</v>
      </c>
      <c r="N57" s="20" t="s">
        <v>481</v>
      </c>
      <c r="O57" s="18" t="s">
        <v>481</v>
      </c>
      <c r="P57" s="20" t="s">
        <v>481</v>
      </c>
      <c r="Q57" s="18" t="s">
        <v>481</v>
      </c>
      <c r="R57" s="20" t="s">
        <v>481</v>
      </c>
      <c r="S57" s="18" t="n">
        <v>403.09974532</v>
      </c>
      <c r="T57" s="20" t="n">
        <v>2.56579015</v>
      </c>
    </row>
    <row r="58" spans="1:20">
      <c r="A58" s="15" t="s">
        <v>533</v>
      </c>
      <c r="B58" s="17" t="n">
        <v>7267</v>
      </c>
      <c r="C58" s="18">
        <f>(0.0/B58*100)</f>
        <v/>
      </c>
      <c r="D58" s="19" t="n">
        <v>7267</v>
      </c>
      <c r="E58" s="18" t="s">
        <v>481</v>
      </c>
      <c r="F58" s="20" t="s">
        <v>481</v>
      </c>
      <c r="G58" s="18" t="s">
        <v>481</v>
      </c>
      <c r="H58" s="20" t="s">
        <v>481</v>
      </c>
      <c r="I58" s="18" t="s">
        <v>481</v>
      </c>
      <c r="J58" s="20" t="s">
        <v>481</v>
      </c>
      <c r="K58" s="18" t="s">
        <v>481</v>
      </c>
      <c r="L58" s="20" t="s">
        <v>481</v>
      </c>
      <c r="M58" s="18" t="s">
        <v>481</v>
      </c>
      <c r="N58" s="20" t="s">
        <v>481</v>
      </c>
      <c r="O58" s="18" t="s">
        <v>481</v>
      </c>
      <c r="P58" s="20" t="s">
        <v>481</v>
      </c>
      <c r="Q58" s="18" t="s">
        <v>481</v>
      </c>
      <c r="R58" s="20" t="s">
        <v>481</v>
      </c>
      <c r="S58" s="18" t="n">
        <v>408.6691134</v>
      </c>
      <c r="T58" s="20" t="n">
        <v>2.67440156</v>
      </c>
    </row>
    <row r="59" spans="1:20">
      <c r="A59" s="15" t="s">
        <v>534</v>
      </c>
      <c r="B59" s="17" t="n">
        <v>4826</v>
      </c>
      <c r="C59" s="18">
        <f>(0.0/B59*100)</f>
        <v/>
      </c>
      <c r="D59" s="19" t="n">
        <v>4826</v>
      </c>
      <c r="E59" s="18" t="s">
        <v>481</v>
      </c>
      <c r="F59" s="20" t="s">
        <v>481</v>
      </c>
      <c r="G59" s="18" t="s">
        <v>481</v>
      </c>
      <c r="H59" s="20" t="s">
        <v>481</v>
      </c>
      <c r="I59" s="18" t="s">
        <v>481</v>
      </c>
      <c r="J59" s="20" t="s">
        <v>481</v>
      </c>
      <c r="K59" s="18" t="s">
        <v>481</v>
      </c>
      <c r="L59" s="20" t="s">
        <v>481</v>
      </c>
      <c r="M59" s="18" t="s">
        <v>481</v>
      </c>
      <c r="N59" s="20" t="s">
        <v>481</v>
      </c>
      <c r="O59" s="18" t="s">
        <v>481</v>
      </c>
      <c r="P59" s="20" t="s">
        <v>481</v>
      </c>
      <c r="Q59" s="18" t="s">
        <v>481</v>
      </c>
      <c r="R59" s="20" t="s">
        <v>481</v>
      </c>
      <c r="S59" s="18" t="n">
        <v>378.44218506</v>
      </c>
      <c r="T59" s="20" t="n">
        <v>1.6995879</v>
      </c>
    </row>
    <row r="60" spans="1:20">
      <c r="A60" s="15" t="s">
        <v>535</v>
      </c>
      <c r="B60" s="17" t="n">
        <v>4546</v>
      </c>
      <c r="C60" s="18">
        <f>(0.0/B60*100)</f>
        <v/>
      </c>
      <c r="D60" s="19" t="n">
        <v>4546</v>
      </c>
      <c r="E60" s="18" t="s">
        <v>481</v>
      </c>
      <c r="F60" s="20" t="s">
        <v>481</v>
      </c>
      <c r="G60" s="18" t="s">
        <v>481</v>
      </c>
      <c r="H60" s="20" t="s">
        <v>481</v>
      </c>
      <c r="I60" s="18" t="s">
        <v>481</v>
      </c>
      <c r="J60" s="20" t="s">
        <v>481</v>
      </c>
      <c r="K60" s="18" t="s">
        <v>481</v>
      </c>
      <c r="L60" s="20" t="s">
        <v>481</v>
      </c>
      <c r="M60" s="18" t="s">
        <v>481</v>
      </c>
      <c r="N60" s="20" t="s">
        <v>481</v>
      </c>
      <c r="O60" s="18" t="s">
        <v>481</v>
      </c>
      <c r="P60" s="20" t="s">
        <v>481</v>
      </c>
      <c r="Q60" s="18" t="s">
        <v>481</v>
      </c>
      <c r="R60" s="20" t="s">
        <v>481</v>
      </c>
      <c r="S60" s="18" t="n">
        <v>386.48537246</v>
      </c>
      <c r="T60" s="20" t="n">
        <v>3.39522632</v>
      </c>
    </row>
    <row r="61" spans="1:20">
      <c r="A61" s="15" t="s">
        <v>536</v>
      </c>
      <c r="B61" s="17" t="n">
        <v>6525</v>
      </c>
      <c r="C61" s="18">
        <f>(0.0/B61*100)</f>
        <v/>
      </c>
      <c r="D61" s="19" t="n">
        <v>6525</v>
      </c>
      <c r="E61" s="18" t="n">
        <v>477.18245129</v>
      </c>
      <c r="F61" s="20" t="n">
        <v>3.19019657</v>
      </c>
      <c r="G61" s="18" t="n">
        <v>495.33522731</v>
      </c>
      <c r="H61" s="20" t="n">
        <v>3.25974815</v>
      </c>
      <c r="I61" s="18" t="n">
        <v>459.77601456</v>
      </c>
      <c r="J61" s="20" t="n">
        <v>3.8288277</v>
      </c>
      <c r="K61" s="18" t="s">
        <v>481</v>
      </c>
      <c r="L61" s="20" t="s">
        <v>481</v>
      </c>
      <c r="M61" s="18" t="s">
        <v>481</v>
      </c>
      <c r="N61" s="20" t="s">
        <v>481</v>
      </c>
      <c r="O61" s="18" t="s">
        <v>481</v>
      </c>
      <c r="P61" s="20" t="s">
        <v>481</v>
      </c>
      <c r="Q61" s="18" t="s">
        <v>481</v>
      </c>
      <c r="R61" s="20" t="s">
        <v>481</v>
      </c>
      <c r="S61" s="18" t="n">
        <v>431.49071352</v>
      </c>
      <c r="T61" s="20" t="n">
        <v>5.17104983</v>
      </c>
    </row>
    <row r="62" spans="1:20">
      <c r="A62" s="15" t="s">
        <v>537</v>
      </c>
      <c r="B62" s="17" t="n">
        <v>4476</v>
      </c>
      <c r="C62" s="18">
        <f>(0.0/B62*100)</f>
        <v/>
      </c>
      <c r="D62" s="19" t="n">
        <v>4476</v>
      </c>
      <c r="E62" s="18" t="s">
        <v>481</v>
      </c>
      <c r="F62" s="20" t="s">
        <v>481</v>
      </c>
      <c r="G62" s="18" t="s">
        <v>481</v>
      </c>
      <c r="H62" s="20" t="s">
        <v>481</v>
      </c>
      <c r="I62" s="18" t="s">
        <v>481</v>
      </c>
      <c r="J62" s="20" t="s">
        <v>481</v>
      </c>
      <c r="K62" s="18" t="s">
        <v>481</v>
      </c>
      <c r="L62" s="20" t="s">
        <v>481</v>
      </c>
      <c r="M62" s="18" t="s">
        <v>481</v>
      </c>
      <c r="N62" s="20" t="s">
        <v>481</v>
      </c>
      <c r="O62" s="18" t="s">
        <v>481</v>
      </c>
      <c r="P62" s="20" t="s">
        <v>481</v>
      </c>
      <c r="Q62" s="18" t="s">
        <v>481</v>
      </c>
      <c r="R62" s="20" t="s">
        <v>481</v>
      </c>
      <c r="S62" s="18" t="n">
        <v>528.54960019</v>
      </c>
      <c r="T62" s="20" t="n">
        <v>1.06440488</v>
      </c>
    </row>
    <row r="63" spans="1:20">
      <c r="A63" s="15" t="s">
        <v>538</v>
      </c>
      <c r="B63" s="17" t="n">
        <v>5324</v>
      </c>
      <c r="C63" s="18">
        <f>(0.0/B63*100)</f>
        <v/>
      </c>
      <c r="D63" s="19" t="n">
        <v>5324</v>
      </c>
      <c r="E63" s="18" t="s">
        <v>481</v>
      </c>
      <c r="F63" s="20" t="s">
        <v>481</v>
      </c>
      <c r="G63" s="18" t="s">
        <v>481</v>
      </c>
      <c r="H63" s="20" t="s">
        <v>481</v>
      </c>
      <c r="I63" s="18" t="s">
        <v>481</v>
      </c>
      <c r="J63" s="20" t="s">
        <v>481</v>
      </c>
      <c r="K63" s="18" t="s">
        <v>481</v>
      </c>
      <c r="L63" s="20" t="s">
        <v>481</v>
      </c>
      <c r="M63" s="18" t="s">
        <v>481</v>
      </c>
      <c r="N63" s="20" t="s">
        <v>481</v>
      </c>
      <c r="O63" s="18" t="s">
        <v>481</v>
      </c>
      <c r="P63" s="20" t="s">
        <v>481</v>
      </c>
      <c r="Q63" s="18" t="s">
        <v>481</v>
      </c>
      <c r="R63" s="20" t="s">
        <v>481</v>
      </c>
      <c r="S63" s="18" t="n">
        <v>383.68238779</v>
      </c>
      <c r="T63" s="20" t="n">
        <v>1.24851448</v>
      </c>
    </row>
    <row r="64" spans="1:20">
      <c r="A64" s="15" t="s">
        <v>539</v>
      </c>
      <c r="B64" s="17" t="n">
        <v>3634</v>
      </c>
      <c r="C64" s="18">
        <f>(0.0/B64*100)</f>
        <v/>
      </c>
      <c r="D64" s="19" t="n">
        <v>3634</v>
      </c>
      <c r="E64" s="18" t="s">
        <v>481</v>
      </c>
      <c r="F64" s="20" t="s">
        <v>481</v>
      </c>
      <c r="G64" s="18" t="s">
        <v>481</v>
      </c>
      <c r="H64" s="20" t="s">
        <v>481</v>
      </c>
      <c r="I64" s="18" t="s">
        <v>481</v>
      </c>
      <c r="J64" s="20" t="s">
        <v>481</v>
      </c>
      <c r="K64" s="18" t="s">
        <v>481</v>
      </c>
      <c r="L64" s="20" t="s">
        <v>481</v>
      </c>
      <c r="M64" s="18" t="s">
        <v>481</v>
      </c>
      <c r="N64" s="20" t="s">
        <v>481</v>
      </c>
      <c r="O64" s="18" t="s">
        <v>481</v>
      </c>
      <c r="P64" s="20" t="s">
        <v>481</v>
      </c>
      <c r="Q64" s="18" t="s">
        <v>481</v>
      </c>
      <c r="R64" s="20" t="s">
        <v>481</v>
      </c>
      <c r="S64" s="18" t="n">
        <v>464.78196465</v>
      </c>
      <c r="T64" s="20" t="n">
        <v>1.64197035</v>
      </c>
    </row>
    <row r="65" spans="1:20">
      <c r="A65" s="15" t="s">
        <v>540</v>
      </c>
      <c r="B65" s="17" t="n">
        <v>5325</v>
      </c>
      <c r="C65" s="18">
        <f>(0.0/B65*100)</f>
        <v/>
      </c>
      <c r="D65" s="19" t="n">
        <v>5325</v>
      </c>
      <c r="E65" s="18" t="s">
        <v>481</v>
      </c>
      <c r="F65" s="20" t="s">
        <v>481</v>
      </c>
      <c r="G65" s="18" t="s">
        <v>481</v>
      </c>
      <c r="H65" s="20" t="s">
        <v>481</v>
      </c>
      <c r="I65" s="18" t="s">
        <v>481</v>
      </c>
      <c r="J65" s="20" t="s">
        <v>481</v>
      </c>
      <c r="K65" s="18" t="s">
        <v>481</v>
      </c>
      <c r="L65" s="20" t="s">
        <v>481</v>
      </c>
      <c r="M65" s="18" t="s">
        <v>481</v>
      </c>
      <c r="N65" s="20" t="s">
        <v>481</v>
      </c>
      <c r="O65" s="18" t="s">
        <v>481</v>
      </c>
      <c r="P65" s="20" t="s">
        <v>481</v>
      </c>
      <c r="Q65" s="18" t="s">
        <v>481</v>
      </c>
      <c r="R65" s="20" t="s">
        <v>481</v>
      </c>
      <c r="S65" s="18" t="n">
        <v>427.99780567</v>
      </c>
      <c r="T65" s="20" t="n">
        <v>1.97258457</v>
      </c>
    </row>
    <row r="66" spans="1:20">
      <c r="A66" s="15" t="s">
        <v>541</v>
      </c>
      <c r="B66" s="17" t="n">
        <v>5665</v>
      </c>
      <c r="C66" s="18">
        <f>(0.0/B66*100)</f>
        <v/>
      </c>
      <c r="D66" s="19" t="n">
        <v>5665</v>
      </c>
      <c r="E66" s="18" t="s">
        <v>481</v>
      </c>
      <c r="F66" s="20" t="s">
        <v>481</v>
      </c>
      <c r="G66" s="18" t="s">
        <v>481</v>
      </c>
      <c r="H66" s="20" t="s">
        <v>481</v>
      </c>
      <c r="I66" s="18" t="s">
        <v>481</v>
      </c>
      <c r="J66" s="20" t="s">
        <v>481</v>
      </c>
      <c r="K66" s="18" t="s">
        <v>481</v>
      </c>
      <c r="L66" s="20" t="s">
        <v>481</v>
      </c>
      <c r="M66" s="18" t="s">
        <v>481</v>
      </c>
      <c r="N66" s="20" t="s">
        <v>481</v>
      </c>
      <c r="O66" s="18" t="s">
        <v>481</v>
      </c>
      <c r="P66" s="20" t="s">
        <v>481</v>
      </c>
      <c r="Q66" s="18" t="s">
        <v>481</v>
      </c>
      <c r="R66" s="20" t="s">
        <v>481</v>
      </c>
      <c r="S66" s="18" t="n">
        <v>411.31364817</v>
      </c>
      <c r="T66" s="20" t="n">
        <v>1.02925596</v>
      </c>
    </row>
    <row r="67" spans="1:20">
      <c r="A67" s="15" t="s">
        <v>542</v>
      </c>
      <c r="B67" s="17" t="n">
        <v>6971</v>
      </c>
      <c r="C67" s="18">
        <f>(0.0/B67*100)</f>
        <v/>
      </c>
      <c r="D67" s="19" t="n">
        <v>6971</v>
      </c>
      <c r="E67" s="18" t="n">
        <v>411.08724698</v>
      </c>
      <c r="F67" s="20" t="n">
        <v>3.21708825</v>
      </c>
      <c r="G67" s="18" t="n">
        <v>405.6184788</v>
      </c>
      <c r="H67" s="20" t="n">
        <v>2.66031781</v>
      </c>
      <c r="I67" s="18" t="n">
        <v>394.28748054</v>
      </c>
      <c r="J67" s="20" t="n">
        <v>3.00372457</v>
      </c>
      <c r="K67" s="18" t="s">
        <v>481</v>
      </c>
      <c r="L67" s="20" t="s">
        <v>481</v>
      </c>
      <c r="M67" s="18" t="s">
        <v>481</v>
      </c>
      <c r="N67" s="20" t="s">
        <v>481</v>
      </c>
      <c r="O67" s="18" t="s">
        <v>481</v>
      </c>
      <c r="P67" s="20" t="s">
        <v>481</v>
      </c>
      <c r="Q67" s="18" t="s">
        <v>481</v>
      </c>
      <c r="R67" s="20" t="s">
        <v>481</v>
      </c>
      <c r="S67" s="18" t="n">
        <v>347.55016735</v>
      </c>
      <c r="T67" s="20" t="n">
        <v>2.89376269</v>
      </c>
    </row>
    <row r="68" spans="1:20">
      <c r="A68" s="15" t="s">
        <v>543</v>
      </c>
      <c r="B68" s="17" t="n">
        <v>12083</v>
      </c>
      <c r="C68" s="18">
        <f>(0.0/B68*100)</f>
        <v/>
      </c>
      <c r="D68" s="19" t="n">
        <v>12083</v>
      </c>
      <c r="E68" s="18" t="s">
        <v>481</v>
      </c>
      <c r="F68" s="20" t="s">
        <v>481</v>
      </c>
      <c r="G68" s="18" t="s">
        <v>481</v>
      </c>
      <c r="H68" s="20" t="s">
        <v>481</v>
      </c>
      <c r="I68" s="18" t="s">
        <v>481</v>
      </c>
      <c r="J68" s="20" t="s">
        <v>481</v>
      </c>
      <c r="K68" s="18" t="s">
        <v>481</v>
      </c>
      <c r="L68" s="20" t="s">
        <v>481</v>
      </c>
      <c r="M68" s="18" t="s">
        <v>481</v>
      </c>
      <c r="N68" s="20" t="s">
        <v>481</v>
      </c>
      <c r="O68" s="18" t="s">
        <v>481</v>
      </c>
      <c r="P68" s="20" t="s">
        <v>481</v>
      </c>
      <c r="Q68" s="18" t="s">
        <v>481</v>
      </c>
      <c r="R68" s="20" t="s">
        <v>481</v>
      </c>
      <c r="S68" s="18" t="n">
        <v>417.61113016</v>
      </c>
      <c r="T68" s="20" t="n">
        <v>1.00459041</v>
      </c>
    </row>
    <row r="69" spans="1:20">
      <c r="A69" s="15" t="s">
        <v>544</v>
      </c>
      <c r="B69" s="17" t="n">
        <v>4876</v>
      </c>
      <c r="C69" s="18">
        <f>(0.0/B69*100)</f>
        <v/>
      </c>
      <c r="D69" s="19" t="n">
        <v>4876</v>
      </c>
      <c r="E69" s="18" t="s">
        <v>481</v>
      </c>
      <c r="F69" s="20" t="s">
        <v>481</v>
      </c>
      <c r="G69" s="18" t="s">
        <v>481</v>
      </c>
      <c r="H69" s="20" t="s">
        <v>481</v>
      </c>
      <c r="I69" s="18" t="s">
        <v>481</v>
      </c>
      <c r="J69" s="20" t="s">
        <v>481</v>
      </c>
      <c r="K69" s="18" t="s">
        <v>481</v>
      </c>
      <c r="L69" s="20" t="s">
        <v>481</v>
      </c>
      <c r="M69" s="18" t="s">
        <v>481</v>
      </c>
      <c r="N69" s="20" t="s">
        <v>481</v>
      </c>
      <c r="O69" s="18" t="s">
        <v>481</v>
      </c>
      <c r="P69" s="20" t="s">
        <v>481</v>
      </c>
      <c r="Q69" s="18" t="s">
        <v>481</v>
      </c>
      <c r="R69" s="20" t="s">
        <v>481</v>
      </c>
      <c r="S69" s="18" t="n">
        <v>434.88486177</v>
      </c>
      <c r="T69" s="20" t="n">
        <v>3.2334538</v>
      </c>
    </row>
    <row r="70" spans="1:20">
      <c r="A70" s="15" t="s">
        <v>545</v>
      </c>
      <c r="B70" s="17" t="n">
        <v>6036</v>
      </c>
      <c r="C70" s="18">
        <f>(0.0/B70*100)</f>
        <v/>
      </c>
      <c r="D70" s="19" t="n">
        <v>6036</v>
      </c>
      <c r="E70" s="18" t="s">
        <v>481</v>
      </c>
      <c r="F70" s="20" t="s">
        <v>481</v>
      </c>
      <c r="G70" s="18" t="s">
        <v>481</v>
      </c>
      <c r="H70" s="20" t="s">
        <v>481</v>
      </c>
      <c r="I70" s="18" t="s">
        <v>481</v>
      </c>
      <c r="J70" s="20" t="s">
        <v>481</v>
      </c>
      <c r="K70" s="18" t="s">
        <v>481</v>
      </c>
      <c r="L70" s="20" t="s">
        <v>481</v>
      </c>
      <c r="M70" s="18" t="s">
        <v>481</v>
      </c>
      <c r="N70" s="20" t="s">
        <v>481</v>
      </c>
      <c r="O70" s="18" t="s">
        <v>481</v>
      </c>
      <c r="P70" s="20" t="s">
        <v>481</v>
      </c>
      <c r="Q70" s="18" t="s">
        <v>481</v>
      </c>
      <c r="R70" s="20" t="s">
        <v>481</v>
      </c>
      <c r="S70" s="18" t="n">
        <v>486.63104116</v>
      </c>
      <c r="T70" s="20" t="n">
        <v>2.91476757</v>
      </c>
    </row>
    <row r="71" spans="1:20">
      <c r="A71" s="15" t="s">
        <v>546</v>
      </c>
      <c r="B71" s="17" t="n">
        <v>6115</v>
      </c>
      <c r="C71" s="18">
        <f>(0.0/B71*100)</f>
        <v/>
      </c>
      <c r="D71" s="19" t="n">
        <v>6115</v>
      </c>
      <c r="E71" s="18" t="s">
        <v>481</v>
      </c>
      <c r="F71" s="20" t="s">
        <v>481</v>
      </c>
      <c r="G71" s="18" t="s">
        <v>481</v>
      </c>
      <c r="H71" s="20" t="s">
        <v>481</v>
      </c>
      <c r="I71" s="18" t="s">
        <v>481</v>
      </c>
      <c r="J71" s="20" t="s">
        <v>481</v>
      </c>
      <c r="K71" s="18" t="s">
        <v>481</v>
      </c>
      <c r="L71" s="20" t="s">
        <v>481</v>
      </c>
      <c r="M71" s="18" t="s">
        <v>481</v>
      </c>
      <c r="N71" s="20" t="s">
        <v>481</v>
      </c>
      <c r="O71" s="18" t="s">
        <v>481</v>
      </c>
      <c r="P71" s="20" t="s">
        <v>481</v>
      </c>
      <c r="Q71" s="18" t="s">
        <v>481</v>
      </c>
      <c r="R71" s="20" t="s">
        <v>481</v>
      </c>
      <c r="S71" s="18" t="n">
        <v>555.57467994</v>
      </c>
      <c r="T71" s="20" t="n">
        <v>1.19601801</v>
      </c>
    </row>
    <row r="72" spans="1:20">
      <c r="A72" s="15" t="s">
        <v>547</v>
      </c>
      <c r="B72" s="17" t="n">
        <v>7708</v>
      </c>
      <c r="C72" s="18">
        <f>(0.0/B72*100)</f>
        <v/>
      </c>
      <c r="D72" s="19" t="n">
        <v>7708</v>
      </c>
      <c r="E72" s="18" t="s">
        <v>481</v>
      </c>
      <c r="F72" s="20" t="s">
        <v>481</v>
      </c>
      <c r="G72" s="18" t="s">
        <v>481</v>
      </c>
      <c r="H72" s="20" t="s">
        <v>481</v>
      </c>
      <c r="I72" s="18" t="s">
        <v>481</v>
      </c>
      <c r="J72" s="20" t="s">
        <v>481</v>
      </c>
      <c r="K72" s="18" t="s">
        <v>481</v>
      </c>
      <c r="L72" s="20" t="s">
        <v>481</v>
      </c>
      <c r="M72" s="18" t="s">
        <v>481</v>
      </c>
      <c r="N72" s="20" t="s">
        <v>481</v>
      </c>
      <c r="O72" s="18" t="s">
        <v>481</v>
      </c>
      <c r="P72" s="20" t="s">
        <v>481</v>
      </c>
      <c r="Q72" s="18" t="s">
        <v>481</v>
      </c>
      <c r="R72" s="20" t="s">
        <v>481</v>
      </c>
      <c r="S72" s="18" t="n">
        <v>532.34745458</v>
      </c>
      <c r="T72" s="20" t="n">
        <v>2.6915596</v>
      </c>
    </row>
    <row r="73" spans="1:20">
      <c r="A73" s="15" t="s">
        <v>548</v>
      </c>
      <c r="B73" s="17" t="n">
        <v>8249</v>
      </c>
      <c r="C73" s="18">
        <f>(0.0/B73*100)</f>
        <v/>
      </c>
      <c r="D73" s="19" t="n">
        <v>8249</v>
      </c>
      <c r="E73" s="18" t="n">
        <v>434.01071425</v>
      </c>
      <c r="F73" s="20" t="n">
        <v>3.27212042</v>
      </c>
      <c r="G73" s="18" t="n">
        <v>428.90839173</v>
      </c>
      <c r="H73" s="20" t="n">
        <v>3.45517424</v>
      </c>
      <c r="I73" s="18" t="n">
        <v>391.09756421</v>
      </c>
      <c r="J73" s="20" t="n">
        <v>3.16288456</v>
      </c>
      <c r="K73" s="18" t="s">
        <v>481</v>
      </c>
      <c r="L73" s="20" t="s">
        <v>481</v>
      </c>
      <c r="M73" s="18" t="s">
        <v>481</v>
      </c>
      <c r="N73" s="20" t="s">
        <v>481</v>
      </c>
      <c r="O73" s="18" t="s">
        <v>481</v>
      </c>
      <c r="P73" s="20" t="s">
        <v>481</v>
      </c>
      <c r="Q73" s="18" t="s">
        <v>481</v>
      </c>
      <c r="R73" s="20" t="s">
        <v>481</v>
      </c>
      <c r="S73" s="18" t="n">
        <v>393.784677</v>
      </c>
      <c r="T73" s="20" t="n">
        <v>5.10015913</v>
      </c>
    </row>
    <row r="74" spans="1:20">
      <c r="A74" s="15" t="s">
        <v>549</v>
      </c>
      <c r="B74" s="17" t="n">
        <v>4692</v>
      </c>
      <c r="C74" s="18">
        <f>(0.0/B74*100)</f>
        <v/>
      </c>
      <c r="D74" s="19" t="n">
        <v>4692</v>
      </c>
      <c r="E74" s="18" t="s">
        <v>481</v>
      </c>
      <c r="F74" s="20" t="s">
        <v>481</v>
      </c>
      <c r="G74" s="18" t="s">
        <v>481</v>
      </c>
      <c r="H74" s="20" t="s">
        <v>481</v>
      </c>
      <c r="I74" s="18" t="s">
        <v>481</v>
      </c>
      <c r="J74" s="20" t="s">
        <v>481</v>
      </c>
      <c r="K74" s="18" t="s">
        <v>481</v>
      </c>
      <c r="L74" s="20" t="s">
        <v>481</v>
      </c>
      <c r="M74" s="18" t="s">
        <v>481</v>
      </c>
      <c r="N74" s="20" t="s">
        <v>481</v>
      </c>
      <c r="O74" s="18" t="s">
        <v>481</v>
      </c>
      <c r="P74" s="20" t="s">
        <v>481</v>
      </c>
      <c r="Q74" s="18" t="s">
        <v>481</v>
      </c>
      <c r="R74" s="20" t="s">
        <v>481</v>
      </c>
      <c r="S74" s="18" t="n">
        <v>424.59045417</v>
      </c>
      <c r="T74" s="20" t="n">
        <v>1.40919814</v>
      </c>
    </row>
    <row r="75" spans="1:20">
      <c r="A75" s="15" t="s">
        <v>550</v>
      </c>
      <c r="B75" s="17" t="n">
        <v>5375</v>
      </c>
      <c r="C75" s="18">
        <f>(0.0/B75*100)</f>
        <v/>
      </c>
      <c r="D75" s="19" t="n">
        <v>5375</v>
      </c>
      <c r="E75" s="18" t="s">
        <v>481</v>
      </c>
      <c r="F75" s="20" t="s">
        <v>481</v>
      </c>
      <c r="G75" s="18" t="s">
        <v>481</v>
      </c>
      <c r="H75" s="20" t="s">
        <v>481</v>
      </c>
      <c r="I75" s="18" t="s">
        <v>481</v>
      </c>
      <c r="J75" s="20" t="s">
        <v>481</v>
      </c>
      <c r="K75" s="18" t="s">
        <v>481</v>
      </c>
      <c r="L75" s="20" t="s">
        <v>481</v>
      </c>
      <c r="M75" s="18" t="s">
        <v>481</v>
      </c>
      <c r="N75" s="20" t="s">
        <v>481</v>
      </c>
      <c r="O75" s="18" t="s">
        <v>481</v>
      </c>
      <c r="P75" s="20" t="s">
        <v>481</v>
      </c>
      <c r="Q75" s="18" t="s">
        <v>481</v>
      </c>
      <c r="R75" s="20" t="s">
        <v>481</v>
      </c>
      <c r="S75" s="18" t="n">
        <v>386.40336665</v>
      </c>
      <c r="T75" s="20" t="n">
        <v>2.10436774</v>
      </c>
    </row>
    <row r="76" spans="1:20">
      <c r="A76" s="15" t="s">
        <v>551</v>
      </c>
      <c r="B76" s="17" t="n">
        <v>14167</v>
      </c>
      <c r="C76" s="18">
        <f>(0.0/B76*100)</f>
        <v/>
      </c>
      <c r="D76" s="19" t="n">
        <v>14167</v>
      </c>
      <c r="E76" s="18" t="s">
        <v>481</v>
      </c>
      <c r="F76" s="20" t="s">
        <v>481</v>
      </c>
      <c r="G76" s="18" t="s">
        <v>481</v>
      </c>
      <c r="H76" s="20" t="s">
        <v>481</v>
      </c>
      <c r="I76" s="18" t="s">
        <v>481</v>
      </c>
      <c r="J76" s="20" t="s">
        <v>481</v>
      </c>
      <c r="K76" s="18" t="s">
        <v>481</v>
      </c>
      <c r="L76" s="20" t="s">
        <v>481</v>
      </c>
      <c r="M76" s="18" t="s">
        <v>481</v>
      </c>
      <c r="N76" s="20" t="s">
        <v>481</v>
      </c>
      <c r="O76" s="18" t="s">
        <v>481</v>
      </c>
      <c r="P76" s="20" t="s">
        <v>481</v>
      </c>
      <c r="Q76" s="18" t="s">
        <v>481</v>
      </c>
      <c r="R76" s="20" t="s">
        <v>481</v>
      </c>
      <c r="S76" s="18" t="n">
        <v>436.73114787</v>
      </c>
      <c r="T76" s="20" t="n">
        <v>2.4226499</v>
      </c>
    </row>
    <row r="77" spans="1:20">
      <c r="A77" s="15" t="s">
        <v>552</v>
      </c>
      <c r="B77" s="17" t="n">
        <v>6062</v>
      </c>
      <c r="C77" s="18">
        <f>(0.0/B77*100)</f>
        <v/>
      </c>
      <c r="D77" s="19" t="n">
        <v>6062</v>
      </c>
      <c r="E77" s="18" t="s">
        <v>481</v>
      </c>
      <c r="F77" s="20" t="s">
        <v>481</v>
      </c>
      <c r="G77" s="18" t="s">
        <v>481</v>
      </c>
      <c r="H77" s="20" t="s">
        <v>481</v>
      </c>
      <c r="I77" s="18" t="s">
        <v>481</v>
      </c>
      <c r="J77" s="20" t="s">
        <v>481</v>
      </c>
      <c r="K77" s="18" t="s">
        <v>481</v>
      </c>
      <c r="L77" s="20" t="s">
        <v>481</v>
      </c>
      <c r="M77" s="18" t="s">
        <v>481</v>
      </c>
      <c r="N77" s="20" t="s">
        <v>481</v>
      </c>
      <c r="O77" s="18" t="s">
        <v>481</v>
      </c>
      <c r="P77" s="20" t="s">
        <v>481</v>
      </c>
      <c r="Q77" s="18" t="s">
        <v>481</v>
      </c>
      <c r="R77" s="20" t="s">
        <v>481</v>
      </c>
      <c r="S77" s="18" t="n">
        <v>435.36295628</v>
      </c>
      <c r="T77" s="20" t="n">
        <v>2.20087575</v>
      </c>
    </row>
    <row r="78" spans="1:20">
      <c r="A78" s="15" t="s">
        <v>553</v>
      </c>
      <c r="B78" s="17" t="n">
        <v>5826</v>
      </c>
      <c r="C78" s="18">
        <f>(0.0/B78*100)</f>
        <v/>
      </c>
      <c r="D78" s="19" t="n">
        <v>5826</v>
      </c>
      <c r="E78" s="18" t="s">
        <v>481</v>
      </c>
      <c r="F78" s="20" t="s">
        <v>481</v>
      </c>
      <c r="G78" s="18" t="s">
        <v>481</v>
      </c>
      <c r="H78" s="20" t="s">
        <v>481</v>
      </c>
      <c r="I78" s="18" t="s">
        <v>481</v>
      </c>
      <c r="J78" s="20" t="s">
        <v>481</v>
      </c>
      <c r="K78" s="18" t="s">
        <v>481</v>
      </c>
      <c r="L78" s="20" t="s">
        <v>481</v>
      </c>
      <c r="M78" s="18" t="s">
        <v>481</v>
      </c>
      <c r="N78" s="20" t="s">
        <v>481</v>
      </c>
      <c r="O78" s="18" t="s">
        <v>481</v>
      </c>
      <c r="P78" s="20" t="s">
        <v>481</v>
      </c>
      <c r="Q78" s="18" t="s">
        <v>481</v>
      </c>
      <c r="R78" s="20" t="s">
        <v>481</v>
      </c>
      <c r="S78" s="18" t="n">
        <v>524.64451931</v>
      </c>
      <c r="T78" s="20" t="n">
        <v>3.91006783</v>
      </c>
    </row>
    <row customHeight="1" ht="25" r="79" spans="1:20">
      <c r="A79" s="15" t="s">
        <v>554</v>
      </c>
      <c r="B79" s="17" t="n">
        <v>1657</v>
      </c>
      <c r="C79" s="18">
        <f>(0.0/B79*100)</f>
        <v/>
      </c>
      <c r="D79" s="19" t="n">
        <v>1657</v>
      </c>
      <c r="E79" s="18" t="s">
        <v>481</v>
      </c>
      <c r="F79" s="20" t="s">
        <v>481</v>
      </c>
      <c r="G79" s="18" t="s">
        <v>481</v>
      </c>
      <c r="H79" s="20" t="s">
        <v>481</v>
      </c>
      <c r="I79" s="18" t="s">
        <v>481</v>
      </c>
      <c r="J79" s="20" t="s">
        <v>481</v>
      </c>
      <c r="K79" s="18" t="s">
        <v>481</v>
      </c>
      <c r="L79" s="20" t="s">
        <v>481</v>
      </c>
      <c r="M79" s="18" t="s">
        <v>481</v>
      </c>
      <c r="N79" s="20" t="s">
        <v>481</v>
      </c>
      <c r="O79" s="18" t="s">
        <v>481</v>
      </c>
      <c r="P79" s="20" t="s">
        <v>481</v>
      </c>
      <c r="Q79" s="18" t="s">
        <v>481</v>
      </c>
      <c r="R79" s="20" t="s">
        <v>481</v>
      </c>
      <c r="S79" s="18" t="n">
        <v>475.18659836</v>
      </c>
      <c r="T79" s="20" t="n">
        <v>6.280552</v>
      </c>
    </row>
    <row r="80" spans="1:20">
      <c r="A80" s="15" t="s">
        <v>555</v>
      </c>
      <c r="B80" s="17" t="n">
        <v>7841</v>
      </c>
      <c r="C80" s="18">
        <f>(0.0/B80*100)</f>
        <v/>
      </c>
      <c r="D80" s="19" t="n">
        <v>7841</v>
      </c>
      <c r="E80" s="18" t="s">
        <v>481</v>
      </c>
      <c r="F80" s="20" t="s">
        <v>481</v>
      </c>
      <c r="G80" s="18" t="s">
        <v>481</v>
      </c>
      <c r="H80" s="20" t="s">
        <v>481</v>
      </c>
      <c r="I80" s="18" t="s">
        <v>481</v>
      </c>
      <c r="J80" s="20" t="s">
        <v>481</v>
      </c>
      <c r="K80" s="18" t="s">
        <v>481</v>
      </c>
      <c r="L80" s="20" t="s">
        <v>481</v>
      </c>
      <c r="M80" s="18" t="s">
        <v>481</v>
      </c>
      <c r="N80" s="20" t="s">
        <v>481</v>
      </c>
      <c r="O80" s="18" t="s">
        <v>481</v>
      </c>
      <c r="P80" s="20" t="s">
        <v>481</v>
      </c>
      <c r="Q80" s="18" t="s">
        <v>481</v>
      </c>
      <c r="R80" s="20" t="s">
        <v>481</v>
      </c>
      <c r="S80" s="18" t="n">
        <v>456.48357586</v>
      </c>
      <c r="T80" s="20" t="n">
        <v>3.67164431</v>
      </c>
    </row>
    <row r="81" spans="1:20">
      <c r="A81" s="23" t="s">
        <v>556</v>
      </c>
      <c r="B81" s="17" t="n">
        <v>8861</v>
      </c>
      <c r="C81" s="18">
        <f>(0.0/B81*100)</f>
        <v/>
      </c>
      <c r="D81" s="19" t="n">
        <v>8861</v>
      </c>
      <c r="E81" s="18" t="s">
        <v>481</v>
      </c>
      <c r="F81" s="20" t="s">
        <v>481</v>
      </c>
      <c r="G81" s="18" t="s">
        <v>481</v>
      </c>
      <c r="H81" s="20" t="s">
        <v>481</v>
      </c>
      <c r="I81" s="18" t="s">
        <v>481</v>
      </c>
      <c r="J81" s="20" t="s">
        <v>481</v>
      </c>
      <c r="K81" s="18" t="s">
        <v>481</v>
      </c>
      <c r="L81" s="20" t="s">
        <v>481</v>
      </c>
      <c r="M81" s="18" t="s">
        <v>481</v>
      </c>
      <c r="N81" s="20" t="s">
        <v>481</v>
      </c>
      <c r="O81" s="18" t="s">
        <v>481</v>
      </c>
      <c r="P81" s="20" t="s">
        <v>481</v>
      </c>
      <c r="Q81" s="18" t="s">
        <v>481</v>
      </c>
      <c r="R81" s="20" t="s">
        <v>481</v>
      </c>
      <c r="S81" s="18" t="n">
        <v>442.94752097</v>
      </c>
      <c r="T81" s="20" t="n">
        <v>3.00356581</v>
      </c>
    </row>
    <row r="82" spans="1:20">
      <c r="A82" s="24" t="n"/>
      <c r="B82" s="24" t="s">
        <v>557</v>
      </c>
      <c r="C82" s="24" t="s">
        <v>557</v>
      </c>
      <c r="D82" s="24" t="s">
        <v>557</v>
      </c>
      <c r="E82" s="24" t="s">
        <v>557</v>
      </c>
      <c r="F82" s="24" t="s">
        <v>557</v>
      </c>
      <c r="G82" s="24" t="s">
        <v>557</v>
      </c>
      <c r="H82" s="24" t="s">
        <v>557</v>
      </c>
      <c r="I82" s="24" t="s">
        <v>557</v>
      </c>
      <c r="J82" s="24" t="s">
        <v>557</v>
      </c>
      <c r="K82" s="24" t="s">
        <v>557</v>
      </c>
      <c r="L82" s="24" t="s">
        <v>557</v>
      </c>
      <c r="M82" s="24" t="s">
        <v>557</v>
      </c>
      <c r="N82" s="24" t="s">
        <v>557</v>
      </c>
      <c r="O82" s="24" t="s">
        <v>557</v>
      </c>
      <c r="P82" s="24" t="s">
        <v>557</v>
      </c>
      <c r="Q82" s="24" t="s">
        <v>557</v>
      </c>
      <c r="R82" s="24" t="s">
        <v>557</v>
      </c>
      <c r="S82" s="24" t="s">
        <v>557</v>
      </c>
      <c r="T82" s="24" t="s">
        <v>557</v>
      </c>
    </row>
    <row r="83" spans="1:20">
      <c r="A83" s="3" t="s">
        <v>558</v>
      </c>
    </row>
    <row r="84" spans="1:20">
      <c r="A84" s="25" t="s">
        <v>559</v>
      </c>
    </row>
    <row r="85" spans="1:20">
      <c r="A85" s="25" t="s">
        <v>560</v>
      </c>
    </row>
    <row customHeight="1" ht="30" r="86" spans="1:20">
      <c r="A86" s="25" t="s">
        <v>561</v>
      </c>
    </row>
    <row customHeight="1" ht="30" r="87" spans="1:20">
      <c r="A87" s="25" t="s">
        <v>557</v>
      </c>
    </row>
    <row customHeight="1" ht="30" r="88" spans="1:20">
      <c r="A88" s="25" t="s">
        <v>562</v>
      </c>
    </row>
    <row customHeight="1" ht="30" r="89" spans="1:20">
      <c r="A89" s="25" t="s">
        <v>563</v>
      </c>
    </row>
    <row customHeight="1" ht="30" r="90" spans="1:20">
      <c r="A90" s="25" t="s">
        <v>564</v>
      </c>
    </row>
    <row customHeight="1" ht="30" r="91" spans="1:20">
      <c r="A91" s="25" t="s">
        <v>565</v>
      </c>
    </row>
    <row customHeight="1" ht="30" r="92" spans="1:20">
      <c r="A92" s="25" t="s">
        <v>566</v>
      </c>
    </row>
    <row customHeight="1" ht="30" r="93" spans="1:20">
      <c r="A93" s="25" t="s">
        <v>567</v>
      </c>
    </row>
    <row customHeight="1" ht="30" r="94" spans="1:20">
      <c r="A94" s="25" t="s">
        <v>568</v>
      </c>
    </row>
    <row customHeight="1" ht="30" r="95" spans="1:20">
      <c r="A95" s="25" t="s">
        <v>569</v>
      </c>
    </row>
    <row customHeight="1" ht="30" r="96" spans="1:20">
      <c r="A96" s="25" t="s">
        <v>570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30.xml><?xml version="1.0" encoding="utf-8"?>
<worksheet xmlns="http://schemas.openxmlformats.org/spreadsheetml/2006/main">
  <sheetPr>
    <outlinePr summaryBelow="1" summaryRight="1"/>
    <pageSetUpPr/>
  </sheetPr>
  <dimension ref="A1:J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0">
      <c r="A1" s="4" t="s">
        <v>460</v>
      </c>
    </row>
    <row r="2" spans="1:10">
      <c r="A2" s="5" t="s">
        <v>974</v>
      </c>
    </row>
    <row customHeight="1" ht="30" r="4" spans="1:10">
      <c r="A4" s="6" t="n"/>
      <c r="B4" s="7" t="s">
        <v>462</v>
      </c>
      <c r="C4" s="7" t="s">
        <v>463</v>
      </c>
      <c r="D4" s="8" t="s">
        <v>462</v>
      </c>
      <c r="E4" s="9" t="s">
        <v>598</v>
      </c>
      <c r="F4" s="10" t="n"/>
      <c r="G4" s="9" t="s">
        <v>597</v>
      </c>
      <c r="H4" s="10" t="n"/>
      <c r="I4" s="9" t="s">
        <v>472</v>
      </c>
      <c r="J4" s="10" t="n"/>
    </row>
    <row r="5" spans="1:10">
      <c r="A5" s="11" t="s"/>
      <c r="B5" s="12" t="s">
        <v>475</v>
      </c>
      <c r="C5" s="12" t="s">
        <v>476</v>
      </c>
      <c r="D5" s="11" t="s">
        <v>477</v>
      </c>
      <c r="E5" s="12" t="s">
        <v>478</v>
      </c>
      <c r="F5" s="11" t="s">
        <v>479</v>
      </c>
      <c r="G5" s="12" t="s">
        <v>478</v>
      </c>
      <c r="H5" s="11" t="s">
        <v>479</v>
      </c>
      <c r="I5" s="12" t="s">
        <v>478</v>
      </c>
      <c r="J5" s="11" t="s">
        <v>479</v>
      </c>
    </row>
    <row r="6" spans="1:10">
      <c r="A6" s="13" t="s">
        <v>456</v>
      </c>
      <c r="B6" s="14" t="n"/>
      <c r="C6" s="14" t="n"/>
      <c r="D6" s="15" t="n"/>
      <c r="E6" s="14" t="n"/>
      <c r="F6" s="15" t="n"/>
      <c r="G6" s="14" t="n"/>
      <c r="H6" s="15" t="n"/>
      <c r="I6" s="14" t="n"/>
      <c r="J6" s="16" t="n"/>
    </row>
    <row r="7" spans="1:10">
      <c r="A7" s="15" t="s">
        <v>480</v>
      </c>
      <c r="B7" s="17" t="n">
        <v>14530</v>
      </c>
      <c r="C7" s="18">
        <f>(0.0/B7*100)</f>
        <v/>
      </c>
      <c r="D7" s="19" t="n">
        <v>14530</v>
      </c>
      <c r="E7" s="18" t="s">
        <v>481</v>
      </c>
      <c r="F7" s="20" t="s">
        <v>481</v>
      </c>
      <c r="G7" s="18" t="n">
        <v>509.99385417</v>
      </c>
      <c r="H7" s="20" t="n">
        <v>1.53531126</v>
      </c>
      <c r="I7" s="18" t="s">
        <v>481</v>
      </c>
      <c r="J7" s="20" t="s">
        <v>481</v>
      </c>
    </row>
    <row r="8" spans="1:10">
      <c r="A8" s="15" t="s">
        <v>483</v>
      </c>
      <c r="B8" s="17" t="n">
        <v>7007</v>
      </c>
      <c r="C8" s="18">
        <f>(0.0/B8*100)</f>
        <v/>
      </c>
      <c r="D8" s="19" t="n">
        <v>7007</v>
      </c>
      <c r="E8" s="18" t="s">
        <v>481</v>
      </c>
      <c r="F8" s="20" t="s">
        <v>481</v>
      </c>
      <c r="G8" s="18" t="n">
        <v>495.03748651</v>
      </c>
      <c r="H8" s="20" t="n">
        <v>2.4393445</v>
      </c>
      <c r="I8" s="18" t="s">
        <v>481</v>
      </c>
      <c r="J8" s="20" t="s">
        <v>481</v>
      </c>
    </row>
    <row r="9" spans="1:10">
      <c r="A9" s="15" t="s">
        <v>484</v>
      </c>
      <c r="B9" s="17" t="n">
        <v>9651</v>
      </c>
      <c r="C9" s="18">
        <f>(0.0/B9*100)</f>
        <v/>
      </c>
      <c r="D9" s="19" t="n">
        <v>9651</v>
      </c>
      <c r="E9" s="18" t="s">
        <v>481</v>
      </c>
      <c r="F9" s="20" t="s">
        <v>481</v>
      </c>
      <c r="G9" s="18" t="n">
        <v>501.9997137</v>
      </c>
      <c r="H9" s="20" t="n">
        <v>2.28958879</v>
      </c>
      <c r="I9" s="18" t="s">
        <v>481</v>
      </c>
      <c r="J9" s="20" t="s">
        <v>481</v>
      </c>
    </row>
    <row r="10" spans="1:10">
      <c r="A10" s="15" t="s">
        <v>485</v>
      </c>
      <c r="B10" s="17" t="n">
        <v>20058</v>
      </c>
      <c r="C10" s="18">
        <f>(0.0/B10*100)</f>
        <v/>
      </c>
      <c r="D10" s="19" t="n">
        <v>20058</v>
      </c>
      <c r="E10" s="18" t="s">
        <v>481</v>
      </c>
      <c r="F10" s="20" t="s">
        <v>481</v>
      </c>
      <c r="G10" s="18" t="n">
        <v>527.70468432</v>
      </c>
      <c r="H10" s="20" t="n">
        <v>2.08026152</v>
      </c>
      <c r="I10" s="18" t="s">
        <v>481</v>
      </c>
      <c r="J10" s="20" t="s">
        <v>481</v>
      </c>
    </row>
    <row r="11" spans="1:10">
      <c r="A11" s="15" t="s">
        <v>486</v>
      </c>
      <c r="B11" s="17" t="n">
        <v>7053</v>
      </c>
      <c r="C11" s="18">
        <f>(0.0/B11*100)</f>
        <v/>
      </c>
      <c r="D11" s="19" t="n">
        <v>7053</v>
      </c>
      <c r="E11" s="18" t="s">
        <v>481</v>
      </c>
      <c r="F11" s="20" t="s">
        <v>481</v>
      </c>
      <c r="G11" s="18" t="n">
        <v>446.95606638</v>
      </c>
      <c r="H11" s="20" t="n">
        <v>2.37928668</v>
      </c>
      <c r="I11" s="18" t="s">
        <v>481</v>
      </c>
      <c r="J11" s="20" t="s">
        <v>481</v>
      </c>
    </row>
    <row r="12" spans="1:10">
      <c r="A12" s="15" t="s">
        <v>487</v>
      </c>
      <c r="B12" s="17" t="n">
        <v>6894</v>
      </c>
      <c r="C12" s="18">
        <f>(0.0/B12*100)</f>
        <v/>
      </c>
      <c r="D12" s="19" t="n">
        <v>6894</v>
      </c>
      <c r="E12" s="18" t="s">
        <v>481</v>
      </c>
      <c r="F12" s="20" t="s">
        <v>481</v>
      </c>
      <c r="G12" s="18" t="n">
        <v>492.83004828</v>
      </c>
      <c r="H12" s="20" t="n">
        <v>2.26769725</v>
      </c>
      <c r="I12" s="18" t="s">
        <v>481</v>
      </c>
      <c r="J12" s="20" t="s">
        <v>481</v>
      </c>
    </row>
    <row r="13" spans="1:10">
      <c r="A13" s="15" t="s">
        <v>488</v>
      </c>
      <c r="B13" s="17" t="n">
        <v>7161</v>
      </c>
      <c r="C13" s="18">
        <f>(0.0/B13*100)</f>
        <v/>
      </c>
      <c r="D13" s="19" t="n">
        <v>7161</v>
      </c>
      <c r="E13" s="18" t="s">
        <v>481</v>
      </c>
      <c r="F13" s="20" t="s">
        <v>481</v>
      </c>
      <c r="G13" s="18" t="n">
        <v>501.936887</v>
      </c>
      <c r="H13" s="20" t="n">
        <v>2.37547789</v>
      </c>
      <c r="I13" s="18" t="s">
        <v>481</v>
      </c>
      <c r="J13" s="20" t="s">
        <v>481</v>
      </c>
    </row>
    <row r="14" spans="1:10">
      <c r="A14" s="15" t="s">
        <v>489</v>
      </c>
      <c r="B14" s="17" t="n">
        <v>5587</v>
      </c>
      <c r="C14" s="18">
        <f>(0.0/B14*100)</f>
        <v/>
      </c>
      <c r="D14" s="19" t="n">
        <v>5587</v>
      </c>
      <c r="E14" s="18" t="s">
        <v>481</v>
      </c>
      <c r="F14" s="20" t="s">
        <v>481</v>
      </c>
      <c r="G14" s="18" t="n">
        <v>534.1937421</v>
      </c>
      <c r="H14" s="20" t="n">
        <v>2.09480707</v>
      </c>
      <c r="I14" s="18" t="s">
        <v>481</v>
      </c>
      <c r="J14" s="20" t="s">
        <v>481</v>
      </c>
    </row>
    <row r="15" spans="1:10">
      <c r="A15" s="15" t="s">
        <v>490</v>
      </c>
      <c r="B15" s="17" t="n">
        <v>5882</v>
      </c>
      <c r="C15" s="18">
        <f>(0.0/B15*100)</f>
        <v/>
      </c>
      <c r="D15" s="19" t="n">
        <v>5882</v>
      </c>
      <c r="E15" s="18" t="s">
        <v>481</v>
      </c>
      <c r="F15" s="20" t="s">
        <v>481</v>
      </c>
      <c r="G15" s="18" t="n">
        <v>530.6611586400001</v>
      </c>
      <c r="H15" s="20" t="n">
        <v>2.39236859</v>
      </c>
      <c r="I15" s="18" t="s">
        <v>481</v>
      </c>
      <c r="J15" s="20" t="s">
        <v>481</v>
      </c>
    </row>
    <row r="16" spans="1:10">
      <c r="A16" s="15" t="s">
        <v>491</v>
      </c>
      <c r="B16" s="17" t="n">
        <v>6108</v>
      </c>
      <c r="C16" s="18">
        <f>(0.0/B16*100)</f>
        <v/>
      </c>
      <c r="D16" s="19" t="n">
        <v>6108</v>
      </c>
      <c r="E16" s="18" t="s">
        <v>481</v>
      </c>
      <c r="F16" s="20" t="s">
        <v>481</v>
      </c>
      <c r="G16" s="18" t="n">
        <v>494.9776003</v>
      </c>
      <c r="H16" s="20" t="n">
        <v>2.06072662</v>
      </c>
      <c r="I16" s="18" t="s">
        <v>481</v>
      </c>
      <c r="J16" s="20" t="s">
        <v>481</v>
      </c>
    </row>
    <row r="17" spans="1:10">
      <c r="A17" s="15" t="s">
        <v>492</v>
      </c>
      <c r="B17" s="17" t="n">
        <v>6504</v>
      </c>
      <c r="C17" s="18">
        <f>(0.0/B17*100)</f>
        <v/>
      </c>
      <c r="D17" s="19" t="n">
        <v>6504</v>
      </c>
      <c r="E17" s="18" t="s">
        <v>481</v>
      </c>
      <c r="F17" s="20" t="s">
        <v>481</v>
      </c>
      <c r="G17" s="18" t="n">
        <v>509.14064729</v>
      </c>
      <c r="H17" s="20" t="n">
        <v>2.69881938</v>
      </c>
      <c r="I17" s="18" t="s">
        <v>481</v>
      </c>
      <c r="J17" s="20" t="s">
        <v>481</v>
      </c>
    </row>
    <row r="18" spans="1:10">
      <c r="A18" s="15" t="s">
        <v>493</v>
      </c>
      <c r="B18" s="17" t="n">
        <v>5532</v>
      </c>
      <c r="C18" s="18">
        <f>(0.0/B18*100)</f>
        <v/>
      </c>
      <c r="D18" s="19" t="n">
        <v>5532</v>
      </c>
      <c r="E18" s="18" t="s">
        <v>481</v>
      </c>
      <c r="F18" s="20" t="s">
        <v>481</v>
      </c>
      <c r="G18" s="18" t="n">
        <v>454.82881661</v>
      </c>
      <c r="H18" s="20" t="n">
        <v>3.91731705</v>
      </c>
      <c r="I18" s="18" t="s">
        <v>481</v>
      </c>
      <c r="J18" s="20" t="s">
        <v>481</v>
      </c>
    </row>
    <row r="19" spans="1:10">
      <c r="A19" s="15" t="s">
        <v>494</v>
      </c>
      <c r="B19" s="17" t="n">
        <v>5658</v>
      </c>
      <c r="C19" s="18">
        <f>(0.0/B19*100)</f>
        <v/>
      </c>
      <c r="D19" s="19" t="n">
        <v>5658</v>
      </c>
      <c r="E19" s="18" t="s">
        <v>481</v>
      </c>
      <c r="F19" s="20" t="s">
        <v>481</v>
      </c>
      <c r="G19" s="18" t="n">
        <v>476.74751239</v>
      </c>
      <c r="H19" s="20" t="n">
        <v>2.42146432</v>
      </c>
      <c r="I19" s="18" t="s">
        <v>481</v>
      </c>
      <c r="J19" s="20" t="s">
        <v>481</v>
      </c>
    </row>
    <row r="20" spans="1:10">
      <c r="A20" s="15" t="s">
        <v>495</v>
      </c>
      <c r="B20" s="17" t="n">
        <v>3371</v>
      </c>
      <c r="C20" s="18">
        <f>(0.0/B20*100)</f>
        <v/>
      </c>
      <c r="D20" s="19" t="n">
        <v>3371</v>
      </c>
      <c r="E20" s="18" t="s">
        <v>481</v>
      </c>
      <c r="F20" s="20" t="s">
        <v>481</v>
      </c>
      <c r="G20" s="18" t="n">
        <v>473.23008609</v>
      </c>
      <c r="H20" s="20" t="n">
        <v>1.68092489</v>
      </c>
      <c r="I20" s="18" t="s">
        <v>481</v>
      </c>
      <c r="J20" s="20" t="s">
        <v>481</v>
      </c>
    </row>
    <row r="21" spans="1:10">
      <c r="A21" s="15" t="s">
        <v>496</v>
      </c>
      <c r="B21" s="17" t="n">
        <v>5741</v>
      </c>
      <c r="C21" s="18">
        <f>(0.0/B21*100)</f>
        <v/>
      </c>
      <c r="D21" s="19" t="n">
        <v>5741</v>
      </c>
      <c r="E21" s="18" t="s">
        <v>481</v>
      </c>
      <c r="F21" s="20" t="s">
        <v>481</v>
      </c>
      <c r="G21" s="18" t="n">
        <v>502.57511553</v>
      </c>
      <c r="H21" s="20" t="n">
        <v>2.38602707</v>
      </c>
      <c r="I21" s="18" t="s">
        <v>481</v>
      </c>
      <c r="J21" s="20" t="s">
        <v>481</v>
      </c>
    </row>
    <row r="22" spans="1:10">
      <c r="A22" s="15" t="s">
        <v>497</v>
      </c>
      <c r="B22" s="17" t="n">
        <v>6598</v>
      </c>
      <c r="C22" s="18">
        <f>(0.0/B22*100)</f>
        <v/>
      </c>
      <c r="D22" s="19" t="n">
        <v>6598</v>
      </c>
      <c r="E22" s="18" t="s">
        <v>481</v>
      </c>
      <c r="F22" s="20" t="s">
        <v>481</v>
      </c>
      <c r="G22" s="18" t="n">
        <v>466.55281214</v>
      </c>
      <c r="H22" s="20" t="n">
        <v>3.43755424</v>
      </c>
      <c r="I22" s="18" t="s">
        <v>481</v>
      </c>
      <c r="J22" s="20" t="s">
        <v>481</v>
      </c>
    </row>
    <row r="23" spans="1:10">
      <c r="A23" s="15" t="s">
        <v>498</v>
      </c>
      <c r="B23" s="17" t="n">
        <v>11583</v>
      </c>
      <c r="C23" s="18">
        <f>(0.0/B23*100)</f>
        <v/>
      </c>
      <c r="D23" s="19" t="n">
        <v>11583</v>
      </c>
      <c r="E23" s="18" t="s">
        <v>481</v>
      </c>
      <c r="F23" s="20" t="s">
        <v>481</v>
      </c>
      <c r="G23" s="18" t="n">
        <v>480.54676244</v>
      </c>
      <c r="H23" s="20" t="n">
        <v>2.51595285</v>
      </c>
      <c r="I23" s="18" t="s">
        <v>481</v>
      </c>
      <c r="J23" s="20" t="s">
        <v>481</v>
      </c>
    </row>
    <row r="24" spans="1:10">
      <c r="A24" s="15" t="s">
        <v>499</v>
      </c>
      <c r="B24" s="17" t="n">
        <v>6647</v>
      </c>
      <c r="C24" s="18">
        <f>(0.0/B24*100)</f>
        <v/>
      </c>
      <c r="D24" s="19" t="n">
        <v>6647</v>
      </c>
      <c r="E24" s="18" t="s">
        <v>481</v>
      </c>
      <c r="F24" s="20" t="s">
        <v>481</v>
      </c>
      <c r="G24" s="18" t="n">
        <v>538.3947510199999</v>
      </c>
      <c r="H24" s="20" t="n">
        <v>2.96617877</v>
      </c>
      <c r="I24" s="18" t="s">
        <v>481</v>
      </c>
      <c r="J24" s="20" t="s">
        <v>481</v>
      </c>
    </row>
    <row r="25" spans="1:10">
      <c r="A25" s="15" t="s">
        <v>500</v>
      </c>
      <c r="B25" s="17" t="n">
        <v>5581</v>
      </c>
      <c r="C25" s="18">
        <f>(0.0/B25*100)</f>
        <v/>
      </c>
      <c r="D25" s="19" t="n">
        <v>5581</v>
      </c>
      <c r="E25" s="18" t="s">
        <v>481</v>
      </c>
      <c r="F25" s="20" t="s">
        <v>481</v>
      </c>
      <c r="G25" s="18" t="n">
        <v>515.80991134</v>
      </c>
      <c r="H25" s="20" t="n">
        <v>3.13184202</v>
      </c>
      <c r="I25" s="18" t="s">
        <v>481</v>
      </c>
      <c r="J25" s="20" t="s">
        <v>481</v>
      </c>
    </row>
    <row r="26" spans="1:10">
      <c r="A26" s="15" t="s">
        <v>501</v>
      </c>
      <c r="B26" s="17" t="n">
        <v>4869</v>
      </c>
      <c r="C26" s="18">
        <f>(0.0/B26*100)</f>
        <v/>
      </c>
      <c r="D26" s="19" t="n">
        <v>4869</v>
      </c>
      <c r="E26" s="18" t="s">
        <v>481</v>
      </c>
      <c r="F26" s="20" t="s">
        <v>481</v>
      </c>
      <c r="G26" s="18" t="n">
        <v>490.22501828</v>
      </c>
      <c r="H26" s="20" t="n">
        <v>1.56028186</v>
      </c>
      <c r="I26" s="18" t="s">
        <v>481</v>
      </c>
      <c r="J26" s="20" t="s">
        <v>481</v>
      </c>
    </row>
    <row r="27" spans="1:10">
      <c r="A27" s="15" t="s">
        <v>502</v>
      </c>
      <c r="B27" s="17" t="n">
        <v>5299</v>
      </c>
      <c r="C27" s="18">
        <f>(0.0/B27*100)</f>
        <v/>
      </c>
      <c r="D27" s="19" t="n">
        <v>5299</v>
      </c>
      <c r="E27" s="18" t="s">
        <v>481</v>
      </c>
      <c r="F27" s="20" t="s">
        <v>481</v>
      </c>
      <c r="G27" s="18" t="n">
        <v>482.80638365</v>
      </c>
      <c r="H27" s="20" t="n">
        <v>1.12098685</v>
      </c>
      <c r="I27" s="18" t="s">
        <v>481</v>
      </c>
      <c r="J27" s="20" t="s">
        <v>481</v>
      </c>
    </row>
    <row r="28" spans="1:10">
      <c r="A28" s="15" t="s">
        <v>503</v>
      </c>
      <c r="B28" s="17" t="n">
        <v>7568</v>
      </c>
      <c r="C28" s="18">
        <f>(0.0/B28*100)</f>
        <v/>
      </c>
      <c r="D28" s="19" t="n">
        <v>7568</v>
      </c>
      <c r="E28" s="18" t="s">
        <v>481</v>
      </c>
      <c r="F28" s="20" t="s">
        <v>481</v>
      </c>
      <c r="G28" s="18" t="n">
        <v>415.70988296</v>
      </c>
      <c r="H28" s="20" t="n">
        <v>2.13049059</v>
      </c>
      <c r="I28" s="18" t="s">
        <v>481</v>
      </c>
      <c r="J28" s="20" t="s">
        <v>481</v>
      </c>
    </row>
    <row r="29" spans="1:10">
      <c r="A29" s="15" t="s">
        <v>504</v>
      </c>
      <c r="B29" s="17" t="n">
        <v>5385</v>
      </c>
      <c r="C29" s="18">
        <f>(0.0/B29*100)</f>
        <v/>
      </c>
      <c r="D29" s="19" t="n">
        <v>5385</v>
      </c>
      <c r="E29" s="18" t="s">
        <v>481</v>
      </c>
      <c r="F29" s="20" t="s">
        <v>481</v>
      </c>
      <c r="G29" s="18" t="n">
        <v>508.57480626</v>
      </c>
      <c r="H29" s="20" t="n">
        <v>2.25739586</v>
      </c>
      <c r="I29" s="18" t="s">
        <v>481</v>
      </c>
      <c r="J29" s="20" t="s">
        <v>481</v>
      </c>
    </row>
    <row r="30" spans="1:10">
      <c r="A30" s="15" t="s">
        <v>505</v>
      </c>
      <c r="B30" s="17" t="n">
        <v>4520</v>
      </c>
      <c r="C30" s="18">
        <f>(0.0/B30*100)</f>
        <v/>
      </c>
      <c r="D30" s="19" t="n">
        <v>4520</v>
      </c>
      <c r="E30" s="18" t="s">
        <v>481</v>
      </c>
      <c r="F30" s="20" t="s">
        <v>481</v>
      </c>
      <c r="G30" s="18" t="n">
        <v>513.3035121299999</v>
      </c>
      <c r="H30" s="20" t="n">
        <v>2.38424846</v>
      </c>
      <c r="I30" s="18" t="s">
        <v>481</v>
      </c>
      <c r="J30" s="20" t="s">
        <v>481</v>
      </c>
    </row>
    <row r="31" spans="1:10">
      <c r="A31" s="15" t="s">
        <v>506</v>
      </c>
      <c r="B31" s="17" t="n">
        <v>5456</v>
      </c>
      <c r="C31" s="18">
        <f>(0.0/B31*100)</f>
        <v/>
      </c>
      <c r="D31" s="19" t="n">
        <v>5456</v>
      </c>
      <c r="E31" s="18" t="s">
        <v>481</v>
      </c>
      <c r="F31" s="20" t="s">
        <v>481</v>
      </c>
      <c r="G31" s="18" t="n">
        <v>498.481109</v>
      </c>
      <c r="H31" s="20" t="n">
        <v>2.26238565</v>
      </c>
      <c r="I31" s="18" t="s">
        <v>481</v>
      </c>
      <c r="J31" s="20" t="s">
        <v>481</v>
      </c>
    </row>
    <row r="32" spans="1:10">
      <c r="A32" s="15" t="s">
        <v>507</v>
      </c>
      <c r="B32" s="17" t="n">
        <v>4478</v>
      </c>
      <c r="C32" s="18">
        <f>(0.0/B32*100)</f>
        <v/>
      </c>
      <c r="D32" s="19" t="n">
        <v>4478</v>
      </c>
      <c r="E32" s="18" t="s">
        <v>481</v>
      </c>
      <c r="F32" s="20" t="s">
        <v>481</v>
      </c>
      <c r="G32" s="18" t="n">
        <v>501.43533192</v>
      </c>
      <c r="H32" s="20" t="n">
        <v>2.50745183</v>
      </c>
      <c r="I32" s="18" t="s">
        <v>481</v>
      </c>
      <c r="J32" s="20" t="s">
        <v>481</v>
      </c>
    </row>
    <row r="33" spans="1:10">
      <c r="A33" s="15" t="s">
        <v>508</v>
      </c>
      <c r="B33" s="17" t="n">
        <v>7325</v>
      </c>
      <c r="C33" s="18">
        <f>(0.0/B33*100)</f>
        <v/>
      </c>
      <c r="D33" s="19" t="n">
        <v>7325</v>
      </c>
      <c r="E33" s="18" t="s">
        <v>481</v>
      </c>
      <c r="F33" s="20" t="s">
        <v>481</v>
      </c>
      <c r="G33" s="18" t="n">
        <v>501.10006214</v>
      </c>
      <c r="H33" s="20" t="n">
        <v>2.4308204</v>
      </c>
      <c r="I33" s="18" t="s">
        <v>481</v>
      </c>
      <c r="J33" s="20" t="s">
        <v>481</v>
      </c>
    </row>
    <row r="34" spans="1:10">
      <c r="A34" s="15" t="s">
        <v>509</v>
      </c>
      <c r="B34" s="17" t="n">
        <v>6350</v>
      </c>
      <c r="C34" s="18">
        <f>(0.0/B34*100)</f>
        <v/>
      </c>
      <c r="D34" s="19" t="n">
        <v>6350</v>
      </c>
      <c r="E34" s="18" t="s">
        <v>481</v>
      </c>
      <c r="F34" s="20" t="s">
        <v>481</v>
      </c>
      <c r="G34" s="18" t="n">
        <v>460.77485571</v>
      </c>
      <c r="H34" s="20" t="n">
        <v>2.59367752</v>
      </c>
      <c r="I34" s="18" t="s">
        <v>481</v>
      </c>
      <c r="J34" s="20" t="s">
        <v>481</v>
      </c>
    </row>
    <row r="35" spans="1:10">
      <c r="A35" s="15" t="s">
        <v>510</v>
      </c>
      <c r="B35" s="17" t="n">
        <v>6406</v>
      </c>
      <c r="C35" s="18">
        <f>(0.0/B35*100)</f>
        <v/>
      </c>
      <c r="D35" s="19" t="n">
        <v>6406</v>
      </c>
      <c r="E35" s="18" t="s">
        <v>481</v>
      </c>
      <c r="F35" s="20" t="s">
        <v>481</v>
      </c>
      <c r="G35" s="18" t="n">
        <v>512.8635785500001</v>
      </c>
      <c r="H35" s="20" t="n">
        <v>1.32436738</v>
      </c>
      <c r="I35" s="18" t="s">
        <v>481</v>
      </c>
      <c r="J35" s="20" t="s">
        <v>481</v>
      </c>
    </row>
    <row r="36" spans="1:10">
      <c r="A36" s="15" t="s">
        <v>511</v>
      </c>
      <c r="B36" s="17" t="n">
        <v>6736</v>
      </c>
      <c r="C36" s="18">
        <f>(0.0/B36*100)</f>
        <v/>
      </c>
      <c r="D36" s="19" t="n">
        <v>6736</v>
      </c>
      <c r="E36" s="18" t="s">
        <v>481</v>
      </c>
      <c r="F36" s="20" t="s">
        <v>481</v>
      </c>
      <c r="G36" s="18" t="n">
        <v>492.78613594</v>
      </c>
      <c r="H36" s="20" t="n">
        <v>2.06547398</v>
      </c>
      <c r="I36" s="18" t="s">
        <v>481</v>
      </c>
      <c r="J36" s="20" t="s">
        <v>481</v>
      </c>
    </row>
    <row r="37" spans="1:10">
      <c r="A37" s="15" t="s">
        <v>512</v>
      </c>
      <c r="B37" s="17" t="n">
        <v>5458</v>
      </c>
      <c r="C37" s="18">
        <f>(0.0/B37*100)</f>
        <v/>
      </c>
      <c r="D37" s="19" t="n">
        <v>5458</v>
      </c>
      <c r="E37" s="18" t="s">
        <v>481</v>
      </c>
      <c r="F37" s="20" t="s">
        <v>481</v>
      </c>
      <c r="G37" s="18" t="n">
        <v>493.42235631</v>
      </c>
      <c r="H37" s="20" t="n">
        <v>3.60072073</v>
      </c>
      <c r="I37" s="18" t="s">
        <v>481</v>
      </c>
      <c r="J37" s="20" t="s">
        <v>481</v>
      </c>
    </row>
    <row r="38" spans="1:10">
      <c r="A38" s="15" t="s">
        <v>513</v>
      </c>
      <c r="B38" s="17" t="n">
        <v>5860</v>
      </c>
      <c r="C38" s="18">
        <f>(0.0/B38*100)</f>
        <v/>
      </c>
      <c r="D38" s="19" t="n">
        <v>5860</v>
      </c>
      <c r="E38" s="18" t="s">
        <v>481</v>
      </c>
      <c r="F38" s="20" t="s">
        <v>481</v>
      </c>
      <c r="G38" s="18" t="n">
        <v>505.50581563</v>
      </c>
      <c r="H38" s="20" t="n">
        <v>2.90027214</v>
      </c>
      <c r="I38" s="18" t="s">
        <v>481</v>
      </c>
      <c r="J38" s="20" t="s">
        <v>481</v>
      </c>
    </row>
    <row r="39" spans="1:10">
      <c r="A39" s="15" t="s">
        <v>514</v>
      </c>
      <c r="B39" s="17" t="n">
        <v>5895</v>
      </c>
      <c r="C39" s="18">
        <f>(0.0/B39*100)</f>
        <v/>
      </c>
      <c r="D39" s="19" t="n">
        <v>5895</v>
      </c>
      <c r="E39" s="18" t="s">
        <v>481</v>
      </c>
      <c r="F39" s="20" t="s">
        <v>481</v>
      </c>
      <c r="G39" s="18" t="n">
        <v>425.48950894</v>
      </c>
      <c r="H39" s="20" t="n">
        <v>3.93390091</v>
      </c>
      <c r="I39" s="18" t="s">
        <v>481</v>
      </c>
      <c r="J39" s="20" t="s">
        <v>481</v>
      </c>
    </row>
    <row r="40" spans="1:10">
      <c r="A40" s="15" t="s">
        <v>515</v>
      </c>
      <c r="B40" s="17" t="n">
        <v>14157</v>
      </c>
      <c r="C40" s="18">
        <f>(0.0/B40*100)</f>
        <v/>
      </c>
      <c r="D40" s="19" t="n">
        <v>14157</v>
      </c>
      <c r="E40" s="18" t="s">
        <v>481</v>
      </c>
      <c r="F40" s="20" t="s">
        <v>481</v>
      </c>
      <c r="G40" s="18" t="n">
        <v>509.221503</v>
      </c>
      <c r="H40" s="20" t="n">
        <v>2.56439597</v>
      </c>
      <c r="I40" s="18" t="s">
        <v>481</v>
      </c>
      <c r="J40" s="20" t="s">
        <v>481</v>
      </c>
    </row>
    <row r="41" spans="1:10">
      <c r="A41" s="15" t="s">
        <v>516</v>
      </c>
      <c r="B41" s="17" t="n">
        <v>5712</v>
      </c>
      <c r="C41" s="18">
        <f>(0.0/B41*100)</f>
        <v/>
      </c>
      <c r="D41" s="19" t="n">
        <v>5712</v>
      </c>
      <c r="E41" s="18" t="s">
        <v>481</v>
      </c>
      <c r="F41" s="20" t="s">
        <v>481</v>
      </c>
      <c r="G41" s="18" t="n">
        <v>496.24243435</v>
      </c>
      <c r="H41" s="20" t="n">
        <v>3.18120086</v>
      </c>
      <c r="I41" s="18" t="s">
        <v>481</v>
      </c>
      <c r="J41" s="20" t="s">
        <v>481</v>
      </c>
    </row>
    <row r="42" spans="1:10">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row>
    <row r="43" spans="1:10">
      <c r="A43" s="13" t="s">
        <v>518</v>
      </c>
      <c r="B43" s="14" t="n"/>
      <c r="C43" s="14" t="n"/>
      <c r="D43" s="15" t="n"/>
      <c r="E43" s="14" t="n"/>
      <c r="F43" s="15" t="n"/>
      <c r="G43" s="14" t="n"/>
      <c r="H43" s="15" t="n"/>
      <c r="I43" s="14" t="n"/>
      <c r="J43" s="16" t="n"/>
    </row>
    <row r="44" spans="1:10">
      <c r="A44" s="15" t="s">
        <v>519</v>
      </c>
      <c r="B44" s="17" t="n">
        <v>5215</v>
      </c>
      <c r="C44" s="18">
        <f>(0.0/B44*100)</f>
        <v/>
      </c>
      <c r="D44" s="19" t="n">
        <v>5215</v>
      </c>
      <c r="E44" s="18" t="n">
        <v>427.2249827</v>
      </c>
      <c r="F44" s="20" t="n">
        <v>3.27779243</v>
      </c>
      <c r="G44" s="18" t="s">
        <v>481</v>
      </c>
      <c r="H44" s="20" t="s">
        <v>481</v>
      </c>
      <c r="I44" s="18" t="s">
        <v>481</v>
      </c>
      <c r="J44" s="20" t="s">
        <v>481</v>
      </c>
    </row>
    <row r="45" spans="1:10">
      <c r="A45" s="15" t="s">
        <v>520</v>
      </c>
      <c r="B45" s="17" t="n">
        <v>5519</v>
      </c>
      <c r="C45" s="18">
        <f>(0.0/B45*100)</f>
        <v/>
      </c>
      <c r="D45" s="19" t="n">
        <v>5519</v>
      </c>
      <c r="E45" s="18" t="n">
        <v>375.7451021</v>
      </c>
      <c r="F45" s="20" t="n">
        <v>2.64238063</v>
      </c>
      <c r="G45" s="18" t="s">
        <v>481</v>
      </c>
      <c r="H45" s="20" t="s">
        <v>481</v>
      </c>
      <c r="I45" s="18" t="s">
        <v>481</v>
      </c>
      <c r="J45" s="20" t="s">
        <v>481</v>
      </c>
    </row>
    <row r="46" spans="1:10">
      <c r="A46" s="15" t="s">
        <v>521</v>
      </c>
      <c r="B46" s="17" t="n">
        <v>23141</v>
      </c>
      <c r="C46" s="18">
        <f>(0.0/B46*100)</f>
        <v/>
      </c>
      <c r="D46" s="19" t="n">
        <v>23141</v>
      </c>
      <c r="E46" s="18" t="n">
        <v>400.68210314</v>
      </c>
      <c r="F46" s="20" t="n">
        <v>2.29683765</v>
      </c>
      <c r="G46" s="18" t="s">
        <v>481</v>
      </c>
      <c r="H46" s="20" t="s">
        <v>481</v>
      </c>
      <c r="I46" s="18" t="s">
        <v>481</v>
      </c>
      <c r="J46" s="20" t="s">
        <v>481</v>
      </c>
    </row>
    <row r="47" spans="1:10">
      <c r="A47" s="15" t="s">
        <v>522</v>
      </c>
      <c r="B47" s="17" t="n">
        <v>5928</v>
      </c>
      <c r="C47" s="18">
        <f>(0.0/B47*100)</f>
        <v/>
      </c>
      <c r="D47" s="19" t="n">
        <v>5928</v>
      </c>
      <c r="E47" s="18" t="n">
        <v>445.77195784</v>
      </c>
      <c r="F47" s="20" t="n">
        <v>4.35022264</v>
      </c>
      <c r="G47" s="18" t="s">
        <v>481</v>
      </c>
      <c r="H47" s="20" t="s">
        <v>481</v>
      </c>
      <c r="I47" s="18" t="s">
        <v>481</v>
      </c>
      <c r="J47" s="20" t="s">
        <v>481</v>
      </c>
    </row>
    <row r="48" spans="1:10">
      <c r="A48" s="15" t="s">
        <v>523</v>
      </c>
      <c r="B48" s="17" t="n">
        <v>9841</v>
      </c>
      <c r="C48" s="18">
        <f>(0.0/B48*100)</f>
        <v/>
      </c>
      <c r="D48" s="19" t="n">
        <v>9841</v>
      </c>
      <c r="E48" s="18" t="n">
        <v>517.77928095</v>
      </c>
      <c r="F48" s="20" t="n">
        <v>4.636718</v>
      </c>
      <c r="G48" s="18" t="s">
        <v>481</v>
      </c>
      <c r="H48" s="20" t="s">
        <v>481</v>
      </c>
      <c r="I48" s="18" t="s">
        <v>481</v>
      </c>
      <c r="J48" s="20" t="s">
        <v>481</v>
      </c>
    </row>
    <row r="49" spans="1:10">
      <c r="A49" s="15" t="s">
        <v>524</v>
      </c>
      <c r="B49" s="17" t="n">
        <v>6349</v>
      </c>
      <c r="C49" s="18">
        <f>(0.0/B49*100)</f>
        <v/>
      </c>
      <c r="D49" s="19" t="n">
        <v>6349</v>
      </c>
      <c r="E49" s="18" t="n">
        <v>432.22624802</v>
      </c>
      <c r="F49" s="20" t="n">
        <v>2.8653235</v>
      </c>
      <c r="G49" s="18" t="s">
        <v>481</v>
      </c>
      <c r="H49" s="20" t="s">
        <v>481</v>
      </c>
      <c r="I49" s="18" t="s">
        <v>481</v>
      </c>
      <c r="J49" s="20" t="s">
        <v>481</v>
      </c>
    </row>
    <row r="50" spans="1:10">
      <c r="A50" s="15" t="s">
        <v>525</v>
      </c>
      <c r="B50" s="17" t="n">
        <v>11795</v>
      </c>
      <c r="C50" s="18">
        <f>(0.0/B50*100)</f>
        <v/>
      </c>
      <c r="D50" s="19" t="n">
        <v>11795</v>
      </c>
      <c r="E50" s="18" t="n">
        <v>415.72876064</v>
      </c>
      <c r="F50" s="20" t="n">
        <v>2.36107792</v>
      </c>
      <c r="G50" s="18" t="s">
        <v>481</v>
      </c>
      <c r="H50" s="20" t="s">
        <v>481</v>
      </c>
      <c r="I50" s="18" t="s">
        <v>481</v>
      </c>
      <c r="J50" s="20" t="s">
        <v>481</v>
      </c>
    </row>
    <row r="51" spans="1:10">
      <c r="A51" s="15" t="s">
        <v>526</v>
      </c>
      <c r="B51" s="17" t="n">
        <v>6866</v>
      </c>
      <c r="C51" s="18">
        <f>(0.0/B51*100)</f>
        <v/>
      </c>
      <c r="D51" s="19" t="n">
        <v>6866</v>
      </c>
      <c r="E51" s="18" t="n">
        <v>419.60803314</v>
      </c>
      <c r="F51" s="20" t="n">
        <v>2.07453394</v>
      </c>
      <c r="G51" s="18" t="s">
        <v>481</v>
      </c>
      <c r="H51" s="20" t="s">
        <v>481</v>
      </c>
      <c r="I51" s="18" t="s">
        <v>481</v>
      </c>
      <c r="J51" s="20" t="s">
        <v>481</v>
      </c>
    </row>
    <row r="52" spans="1:10">
      <c r="A52" s="15" t="s">
        <v>527</v>
      </c>
      <c r="B52" s="17" t="n">
        <v>5809</v>
      </c>
      <c r="C52" s="18">
        <f>(0.0/B52*100)</f>
        <v/>
      </c>
      <c r="D52" s="19" t="n">
        <v>5809</v>
      </c>
      <c r="E52" s="18" t="n">
        <v>475.3911768</v>
      </c>
      <c r="F52" s="20" t="n">
        <v>2.45200806</v>
      </c>
      <c r="G52" s="18" t="s">
        <v>481</v>
      </c>
      <c r="H52" s="20" t="s">
        <v>481</v>
      </c>
      <c r="I52" s="18" t="s">
        <v>481</v>
      </c>
      <c r="J52" s="20" t="s">
        <v>481</v>
      </c>
    </row>
    <row r="53" spans="1:10">
      <c r="A53" s="15" t="s">
        <v>528</v>
      </c>
      <c r="B53" s="17" t="n">
        <v>5571</v>
      </c>
      <c r="C53" s="18">
        <f>(0.0/B53*100)</f>
        <v/>
      </c>
      <c r="D53" s="19" t="n">
        <v>5571</v>
      </c>
      <c r="E53" s="18" t="n">
        <v>432.5767659</v>
      </c>
      <c r="F53" s="20" t="n">
        <v>1.3789965</v>
      </c>
      <c r="G53" s="18" t="s">
        <v>481</v>
      </c>
      <c r="H53" s="20" t="s">
        <v>481</v>
      </c>
      <c r="I53" s="18" t="s">
        <v>481</v>
      </c>
      <c r="J53" s="20" t="s">
        <v>481</v>
      </c>
    </row>
    <row r="54" spans="1:10">
      <c r="A54" s="15" t="s">
        <v>529</v>
      </c>
      <c r="B54" s="17" t="n">
        <v>4740</v>
      </c>
      <c r="C54" s="18">
        <f>(0.0/B54*100)</f>
        <v/>
      </c>
      <c r="D54" s="19" t="n">
        <v>4740</v>
      </c>
      <c r="E54" s="18" t="n">
        <v>331.63882721</v>
      </c>
      <c r="F54" s="20" t="n">
        <v>2.57819192</v>
      </c>
      <c r="G54" s="18" t="s">
        <v>481</v>
      </c>
      <c r="H54" s="20" t="s">
        <v>481</v>
      </c>
      <c r="I54" s="18" t="s">
        <v>481</v>
      </c>
      <c r="J54" s="20" t="s">
        <v>481</v>
      </c>
    </row>
    <row r="55" spans="1:10">
      <c r="A55" s="15" t="s">
        <v>530</v>
      </c>
      <c r="B55" s="17" t="n">
        <v>5316</v>
      </c>
      <c r="C55" s="18">
        <f>(0.0/B55*100)</f>
        <v/>
      </c>
      <c r="D55" s="19" t="n">
        <v>5316</v>
      </c>
      <c r="E55" s="18" t="n">
        <v>411.13152395</v>
      </c>
      <c r="F55" s="20" t="n">
        <v>2.41692503</v>
      </c>
      <c r="G55" s="18" t="s">
        <v>481</v>
      </c>
      <c r="H55" s="20" t="s">
        <v>481</v>
      </c>
      <c r="I55" s="18" t="s">
        <v>481</v>
      </c>
      <c r="J55" s="20" t="s">
        <v>481</v>
      </c>
    </row>
    <row r="56" spans="1:10">
      <c r="A56" s="15" t="s">
        <v>531</v>
      </c>
      <c r="B56" s="17" t="n">
        <v>5359</v>
      </c>
      <c r="C56" s="18">
        <f>(0.0/B56*100)</f>
        <v/>
      </c>
      <c r="D56" s="19" t="n">
        <v>5359</v>
      </c>
      <c r="E56" s="18" t="n">
        <v>523.27744776</v>
      </c>
      <c r="F56" s="20" t="n">
        <v>2.54722797</v>
      </c>
      <c r="G56" s="18" t="s">
        <v>481</v>
      </c>
      <c r="H56" s="20" t="s">
        <v>481</v>
      </c>
      <c r="I56" s="18" t="s">
        <v>481</v>
      </c>
      <c r="J56" s="20" t="s">
        <v>481</v>
      </c>
    </row>
    <row r="57" spans="1:10">
      <c r="A57" s="15" t="s">
        <v>532</v>
      </c>
      <c r="B57" s="17" t="n">
        <v>6513</v>
      </c>
      <c r="C57" s="18">
        <f>(0.0/B57*100)</f>
        <v/>
      </c>
      <c r="D57" s="19" t="n">
        <v>6513</v>
      </c>
      <c r="E57" s="18" t="n">
        <v>403.09974532</v>
      </c>
      <c r="F57" s="20" t="n">
        <v>2.56579015</v>
      </c>
      <c r="G57" s="18" t="s">
        <v>481</v>
      </c>
      <c r="H57" s="20" t="s">
        <v>481</v>
      </c>
      <c r="I57" s="18" t="s">
        <v>481</v>
      </c>
      <c r="J57" s="20" t="s">
        <v>481</v>
      </c>
    </row>
    <row r="58" spans="1:10">
      <c r="A58" s="15" t="s">
        <v>533</v>
      </c>
      <c r="B58" s="17" t="n">
        <v>7267</v>
      </c>
      <c r="C58" s="18">
        <f>(0.0/B58*100)</f>
        <v/>
      </c>
      <c r="D58" s="19" t="n">
        <v>7267</v>
      </c>
      <c r="E58" s="18" t="n">
        <v>408.6691134</v>
      </c>
      <c r="F58" s="20" t="n">
        <v>2.67440156</v>
      </c>
      <c r="G58" s="18" t="s">
        <v>481</v>
      </c>
      <c r="H58" s="20" t="s">
        <v>481</v>
      </c>
      <c r="I58" s="18" t="s">
        <v>481</v>
      </c>
      <c r="J58" s="20" t="s">
        <v>481</v>
      </c>
    </row>
    <row r="59" spans="1:10">
      <c r="A59" s="15" t="s">
        <v>534</v>
      </c>
      <c r="B59" s="17" t="n">
        <v>4826</v>
      </c>
      <c r="C59" s="18">
        <f>(0.0/B59*100)</f>
        <v/>
      </c>
      <c r="D59" s="19" t="n">
        <v>4826</v>
      </c>
      <c r="E59" s="18" t="n">
        <v>378.44218506</v>
      </c>
      <c r="F59" s="20" t="n">
        <v>1.6995879</v>
      </c>
      <c r="G59" s="18" t="s">
        <v>481</v>
      </c>
      <c r="H59" s="20" t="s">
        <v>481</v>
      </c>
      <c r="I59" s="18" t="s">
        <v>481</v>
      </c>
      <c r="J59" s="20" t="s">
        <v>481</v>
      </c>
    </row>
    <row r="60" spans="1:10">
      <c r="A60" s="15" t="s">
        <v>535</v>
      </c>
      <c r="B60" s="17" t="n">
        <v>4546</v>
      </c>
      <c r="C60" s="18">
        <f>(0.0/B60*100)</f>
        <v/>
      </c>
      <c r="D60" s="19" t="n">
        <v>4546</v>
      </c>
      <c r="E60" s="18" t="n">
        <v>386.48537246</v>
      </c>
      <c r="F60" s="20" t="n">
        <v>3.39522632</v>
      </c>
      <c r="G60" s="18" t="s">
        <v>481</v>
      </c>
      <c r="H60" s="20" t="s">
        <v>481</v>
      </c>
      <c r="I60" s="18" t="s">
        <v>481</v>
      </c>
      <c r="J60" s="20" t="s">
        <v>481</v>
      </c>
    </row>
    <row r="61" spans="1:10">
      <c r="A61" s="15" t="s">
        <v>536</v>
      </c>
      <c r="B61" s="17" t="n">
        <v>6525</v>
      </c>
      <c r="C61" s="18">
        <f>(0.0/B61*100)</f>
        <v/>
      </c>
      <c r="D61" s="19" t="n">
        <v>6525</v>
      </c>
      <c r="E61" s="18" t="n">
        <v>475.40894656</v>
      </c>
      <c r="F61" s="20" t="n">
        <v>2.65267642</v>
      </c>
      <c r="G61" s="18" t="s">
        <v>481</v>
      </c>
      <c r="H61" s="20" t="s">
        <v>481</v>
      </c>
      <c r="I61" s="18" t="s">
        <v>481</v>
      </c>
      <c r="J61" s="20" t="s">
        <v>481</v>
      </c>
    </row>
    <row r="62" spans="1:10">
      <c r="A62" s="15" t="s">
        <v>537</v>
      </c>
      <c r="B62" s="17" t="n">
        <v>4476</v>
      </c>
      <c r="C62" s="18">
        <f>(0.0/B62*100)</f>
        <v/>
      </c>
      <c r="D62" s="19" t="n">
        <v>4476</v>
      </c>
      <c r="E62" s="18" t="n">
        <v>528.54960019</v>
      </c>
      <c r="F62" s="20" t="n">
        <v>1.06440488</v>
      </c>
      <c r="G62" s="18" t="s">
        <v>481</v>
      </c>
      <c r="H62" s="20" t="s">
        <v>481</v>
      </c>
      <c r="I62" s="18" t="s">
        <v>481</v>
      </c>
      <c r="J62" s="20" t="s">
        <v>481</v>
      </c>
    </row>
    <row r="63" spans="1:10">
      <c r="A63" s="15" t="s">
        <v>538</v>
      </c>
      <c r="B63" s="17" t="n">
        <v>5324</v>
      </c>
      <c r="C63" s="18">
        <f>(0.0/B63*100)</f>
        <v/>
      </c>
      <c r="D63" s="19" t="n">
        <v>5324</v>
      </c>
      <c r="E63" s="18" t="n">
        <v>383.68238779</v>
      </c>
      <c r="F63" s="20" t="n">
        <v>1.24851448</v>
      </c>
      <c r="G63" s="18" t="s">
        <v>481</v>
      </c>
      <c r="H63" s="20" t="s">
        <v>481</v>
      </c>
      <c r="I63" s="18" t="s">
        <v>481</v>
      </c>
      <c r="J63" s="20" t="s">
        <v>481</v>
      </c>
    </row>
    <row r="64" spans="1:10">
      <c r="A64" s="15" t="s">
        <v>539</v>
      </c>
      <c r="B64" s="17" t="n">
        <v>3634</v>
      </c>
      <c r="C64" s="18">
        <f>(0.0/B64*100)</f>
        <v/>
      </c>
      <c r="D64" s="19" t="n">
        <v>3634</v>
      </c>
      <c r="E64" s="18" t="n">
        <v>464.78196465</v>
      </c>
      <c r="F64" s="20" t="n">
        <v>1.64197035</v>
      </c>
      <c r="G64" s="18" t="s">
        <v>481</v>
      </c>
      <c r="H64" s="20" t="s">
        <v>481</v>
      </c>
      <c r="I64" s="18" t="s">
        <v>481</v>
      </c>
      <c r="J64" s="20" t="s">
        <v>481</v>
      </c>
    </row>
    <row r="65" spans="1:10">
      <c r="A65" s="15" t="s">
        <v>540</v>
      </c>
      <c r="B65" s="17" t="n">
        <v>5325</v>
      </c>
      <c r="C65" s="18">
        <f>(0.0/B65*100)</f>
        <v/>
      </c>
      <c r="D65" s="19" t="n">
        <v>5325</v>
      </c>
      <c r="E65" s="18" t="n">
        <v>427.99780567</v>
      </c>
      <c r="F65" s="20" t="n">
        <v>1.97258457</v>
      </c>
      <c r="G65" s="18" t="s">
        <v>481</v>
      </c>
      <c r="H65" s="20" t="s">
        <v>481</v>
      </c>
      <c r="I65" s="18" t="s">
        <v>481</v>
      </c>
      <c r="J65" s="20" t="s">
        <v>481</v>
      </c>
    </row>
    <row r="66" spans="1:10">
      <c r="A66" s="15" t="s">
        <v>541</v>
      </c>
      <c r="B66" s="17" t="n">
        <v>5665</v>
      </c>
      <c r="C66" s="18">
        <f>(0.0/B66*100)</f>
        <v/>
      </c>
      <c r="D66" s="19" t="n">
        <v>5665</v>
      </c>
      <c r="E66" s="18" t="n">
        <v>411.31364817</v>
      </c>
      <c r="F66" s="20" t="n">
        <v>1.02925596</v>
      </c>
      <c r="G66" s="18" t="s">
        <v>481</v>
      </c>
      <c r="H66" s="20" t="s">
        <v>481</v>
      </c>
      <c r="I66" s="18" t="s">
        <v>481</v>
      </c>
      <c r="J66" s="20" t="s">
        <v>481</v>
      </c>
    </row>
    <row r="67" spans="1:10">
      <c r="A67" s="15" t="s">
        <v>542</v>
      </c>
      <c r="B67" s="17" t="n">
        <v>6971</v>
      </c>
      <c r="C67" s="18">
        <f>(0.0/B67*100)</f>
        <v/>
      </c>
      <c r="D67" s="19" t="n">
        <v>6971</v>
      </c>
      <c r="E67" s="18" t="n">
        <v>396.68364845</v>
      </c>
      <c r="F67" s="20" t="n">
        <v>2.35867477</v>
      </c>
      <c r="G67" s="18" t="s">
        <v>481</v>
      </c>
      <c r="H67" s="20" t="s">
        <v>481</v>
      </c>
      <c r="I67" s="18" t="s">
        <v>481</v>
      </c>
      <c r="J67" s="20" t="s">
        <v>481</v>
      </c>
    </row>
    <row r="68" spans="1:10">
      <c r="A68" s="15" t="s">
        <v>543</v>
      </c>
      <c r="B68" s="17" t="n">
        <v>12083</v>
      </c>
      <c r="C68" s="18">
        <f>(0.0/B68*100)</f>
        <v/>
      </c>
      <c r="D68" s="19" t="n">
        <v>12083</v>
      </c>
      <c r="E68" s="18" t="n">
        <v>417.61113016</v>
      </c>
      <c r="F68" s="20" t="n">
        <v>1.00459041</v>
      </c>
      <c r="G68" s="18" t="s">
        <v>481</v>
      </c>
      <c r="H68" s="20" t="s">
        <v>481</v>
      </c>
      <c r="I68" s="18" t="s">
        <v>481</v>
      </c>
      <c r="J68" s="20" t="s">
        <v>481</v>
      </c>
    </row>
    <row r="69" spans="1:10">
      <c r="A69" s="15" t="s">
        <v>544</v>
      </c>
      <c r="B69" s="17" t="n">
        <v>4876</v>
      </c>
      <c r="C69" s="18">
        <f>(0.0/B69*100)</f>
        <v/>
      </c>
      <c r="D69" s="19" t="n">
        <v>4876</v>
      </c>
      <c r="E69" s="18" t="n">
        <v>434.88486177</v>
      </c>
      <c r="F69" s="20" t="n">
        <v>3.2334538</v>
      </c>
      <c r="G69" s="18" t="s">
        <v>481</v>
      </c>
      <c r="H69" s="20" t="s">
        <v>481</v>
      </c>
      <c r="I69" s="18" t="s">
        <v>481</v>
      </c>
      <c r="J69" s="20" t="s">
        <v>481</v>
      </c>
    </row>
    <row r="70" spans="1:10">
      <c r="A70" s="15" t="s">
        <v>545</v>
      </c>
      <c r="B70" s="17" t="n">
        <v>6036</v>
      </c>
      <c r="C70" s="18">
        <f>(0.0/B70*100)</f>
        <v/>
      </c>
      <c r="D70" s="19" t="n">
        <v>6036</v>
      </c>
      <c r="E70" s="18" t="n">
        <v>486.63104116</v>
      </c>
      <c r="F70" s="20" t="n">
        <v>2.91476757</v>
      </c>
      <c r="G70" s="18" t="s">
        <v>481</v>
      </c>
      <c r="H70" s="20" t="s">
        <v>481</v>
      </c>
      <c r="I70" s="18" t="s">
        <v>481</v>
      </c>
      <c r="J70" s="20" t="s">
        <v>481</v>
      </c>
    </row>
    <row r="71" spans="1:10">
      <c r="A71" s="15" t="s">
        <v>546</v>
      </c>
      <c r="B71" s="17" t="n">
        <v>6115</v>
      </c>
      <c r="C71" s="18">
        <f>(0.0/B71*100)</f>
        <v/>
      </c>
      <c r="D71" s="19" t="n">
        <v>6115</v>
      </c>
      <c r="E71" s="18" t="n">
        <v>555.57467994</v>
      </c>
      <c r="F71" s="20" t="n">
        <v>1.19601801</v>
      </c>
      <c r="G71" s="18" t="s">
        <v>481</v>
      </c>
      <c r="H71" s="20" t="s">
        <v>481</v>
      </c>
      <c r="I71" s="18" t="s">
        <v>481</v>
      </c>
      <c r="J71" s="20" t="s">
        <v>481</v>
      </c>
    </row>
    <row r="72" spans="1:10">
      <c r="A72" s="15" t="s">
        <v>547</v>
      </c>
      <c r="B72" s="17" t="n">
        <v>7708</v>
      </c>
      <c r="C72" s="18">
        <f>(0.0/B72*100)</f>
        <v/>
      </c>
      <c r="D72" s="19" t="n">
        <v>7708</v>
      </c>
      <c r="E72" s="18" t="n">
        <v>532.34745458</v>
      </c>
      <c r="F72" s="20" t="n">
        <v>2.6915596</v>
      </c>
      <c r="G72" s="18" t="s">
        <v>481</v>
      </c>
      <c r="H72" s="20" t="s">
        <v>481</v>
      </c>
      <c r="I72" s="18" t="s">
        <v>481</v>
      </c>
      <c r="J72" s="20" t="s">
        <v>481</v>
      </c>
    </row>
    <row r="73" spans="1:10">
      <c r="A73" s="15" t="s">
        <v>548</v>
      </c>
      <c r="B73" s="17" t="n">
        <v>8249</v>
      </c>
      <c r="C73" s="18">
        <f>(0.0/B73*100)</f>
        <v/>
      </c>
      <c r="D73" s="19" t="n">
        <v>8249</v>
      </c>
      <c r="E73" s="18" t="n">
        <v>421.33732593</v>
      </c>
      <c r="F73" s="20" t="n">
        <v>2.83298974</v>
      </c>
      <c r="G73" s="18" t="s">
        <v>481</v>
      </c>
      <c r="H73" s="20" t="s">
        <v>481</v>
      </c>
      <c r="I73" s="18" t="s">
        <v>481</v>
      </c>
      <c r="J73" s="20" t="s">
        <v>481</v>
      </c>
    </row>
    <row r="74" spans="1:10">
      <c r="A74" s="15" t="s">
        <v>549</v>
      </c>
      <c r="B74" s="17" t="n">
        <v>4692</v>
      </c>
      <c r="C74" s="18">
        <f>(0.0/B74*100)</f>
        <v/>
      </c>
      <c r="D74" s="19" t="n">
        <v>4692</v>
      </c>
      <c r="E74" s="18" t="n">
        <v>424.59045417</v>
      </c>
      <c r="F74" s="20" t="n">
        <v>1.40919814</v>
      </c>
      <c r="G74" s="18" t="s">
        <v>481</v>
      </c>
      <c r="H74" s="20" t="s">
        <v>481</v>
      </c>
      <c r="I74" s="18" t="s">
        <v>481</v>
      </c>
      <c r="J74" s="20" t="s">
        <v>481</v>
      </c>
    </row>
    <row r="75" spans="1:10">
      <c r="A75" s="15" t="s">
        <v>550</v>
      </c>
      <c r="B75" s="17" t="n">
        <v>5375</v>
      </c>
      <c r="C75" s="18">
        <f>(0.0/B75*100)</f>
        <v/>
      </c>
      <c r="D75" s="19" t="n">
        <v>5375</v>
      </c>
      <c r="E75" s="18" t="n">
        <v>386.40336665</v>
      </c>
      <c r="F75" s="20" t="n">
        <v>2.10436774</v>
      </c>
      <c r="G75" s="18" t="s">
        <v>481</v>
      </c>
      <c r="H75" s="20" t="s">
        <v>481</v>
      </c>
      <c r="I75" s="18" t="s">
        <v>481</v>
      </c>
      <c r="J75" s="20" t="s">
        <v>481</v>
      </c>
    </row>
    <row r="76" spans="1:10">
      <c r="A76" s="15" t="s">
        <v>551</v>
      </c>
      <c r="B76" s="17" t="n">
        <v>14167</v>
      </c>
      <c r="C76" s="18">
        <f>(0.0/B76*100)</f>
        <v/>
      </c>
      <c r="D76" s="19" t="n">
        <v>14167</v>
      </c>
      <c r="E76" s="18" t="n">
        <v>436.73114787</v>
      </c>
      <c r="F76" s="20" t="n">
        <v>2.4226499</v>
      </c>
      <c r="G76" s="18" t="s">
        <v>481</v>
      </c>
      <c r="H76" s="20" t="s">
        <v>481</v>
      </c>
      <c r="I76" s="18" t="s">
        <v>481</v>
      </c>
      <c r="J76" s="20" t="s">
        <v>481</v>
      </c>
    </row>
    <row r="77" spans="1:10">
      <c r="A77" s="15" t="s">
        <v>552</v>
      </c>
      <c r="B77" s="17" t="n">
        <v>6062</v>
      </c>
      <c r="C77" s="18">
        <f>(0.0/B77*100)</f>
        <v/>
      </c>
      <c r="D77" s="19" t="n">
        <v>6062</v>
      </c>
      <c r="E77" s="18" t="n">
        <v>435.36295628</v>
      </c>
      <c r="F77" s="20" t="n">
        <v>2.20087575</v>
      </c>
      <c r="G77" s="18" t="s">
        <v>481</v>
      </c>
      <c r="H77" s="20" t="s">
        <v>481</v>
      </c>
      <c r="I77" s="18" t="s">
        <v>481</v>
      </c>
      <c r="J77" s="20" t="s">
        <v>481</v>
      </c>
    </row>
    <row r="78" spans="1:10">
      <c r="A78" s="15" t="s">
        <v>553</v>
      </c>
      <c r="B78" s="17" t="n">
        <v>5826</v>
      </c>
      <c r="C78" s="18">
        <f>(0.0/B78*100)</f>
        <v/>
      </c>
      <c r="D78" s="19" t="n">
        <v>5826</v>
      </c>
      <c r="E78" s="18" t="n">
        <v>524.64451931</v>
      </c>
      <c r="F78" s="20" t="n">
        <v>3.91006783</v>
      </c>
      <c r="G78" s="18" t="s">
        <v>481</v>
      </c>
      <c r="H78" s="20" t="s">
        <v>481</v>
      </c>
      <c r="I78" s="18" t="s">
        <v>481</v>
      </c>
      <c r="J78" s="20" t="s">
        <v>481</v>
      </c>
    </row>
    <row customHeight="1" ht="25" r="79" spans="1:10">
      <c r="A79" s="15" t="s">
        <v>554</v>
      </c>
      <c r="B79" s="17" t="n">
        <v>1657</v>
      </c>
      <c r="C79" s="18">
        <f>(0.0/B79*100)</f>
        <v/>
      </c>
      <c r="D79" s="19" t="n">
        <v>1657</v>
      </c>
      <c r="E79" s="18" t="n">
        <v>475.18659836</v>
      </c>
      <c r="F79" s="20" t="n">
        <v>6.280552</v>
      </c>
      <c r="G79" s="18" t="s">
        <v>481</v>
      </c>
      <c r="H79" s="20" t="s">
        <v>481</v>
      </c>
      <c r="I79" s="18" t="s">
        <v>481</v>
      </c>
      <c r="J79" s="20" t="s">
        <v>481</v>
      </c>
    </row>
    <row r="80" spans="1:10">
      <c r="A80" s="15" t="s">
        <v>555</v>
      </c>
      <c r="B80" s="17" t="n">
        <v>7841</v>
      </c>
      <c r="C80" s="18">
        <f>(0.0/B80*100)</f>
        <v/>
      </c>
      <c r="D80" s="19" t="n">
        <v>7841</v>
      </c>
      <c r="E80" s="18" t="n">
        <v>456.48357586</v>
      </c>
      <c r="F80" s="20" t="n">
        <v>3.67164431</v>
      </c>
      <c r="G80" s="18" t="s">
        <v>481</v>
      </c>
      <c r="H80" s="20" t="s">
        <v>481</v>
      </c>
      <c r="I80" s="18" t="s">
        <v>481</v>
      </c>
      <c r="J80" s="20" t="s">
        <v>481</v>
      </c>
    </row>
    <row r="81" spans="1:10">
      <c r="A81" s="23" t="s">
        <v>556</v>
      </c>
      <c r="B81" s="17" t="n">
        <v>8861</v>
      </c>
      <c r="C81" s="18">
        <f>(0.0/B81*100)</f>
        <v/>
      </c>
      <c r="D81" s="19" t="n">
        <v>8861</v>
      </c>
      <c r="E81" s="18" t="n">
        <v>442.94752097</v>
      </c>
      <c r="F81" s="20" t="n">
        <v>3.00356581</v>
      </c>
      <c r="G81" s="18" t="s">
        <v>481</v>
      </c>
      <c r="H81" s="20" t="s">
        <v>481</v>
      </c>
      <c r="I81" s="18" t="s">
        <v>481</v>
      </c>
      <c r="J81" s="20" t="s">
        <v>481</v>
      </c>
    </row>
    <row r="82" spans="1:10">
      <c r="A82" s="24" t="n"/>
      <c r="B82" s="24" t="s">
        <v>557</v>
      </c>
      <c r="C82" s="24" t="s">
        <v>557</v>
      </c>
      <c r="D82" s="24" t="s">
        <v>557</v>
      </c>
      <c r="E82" s="24" t="s">
        <v>557</v>
      </c>
      <c r="F82" s="24" t="s">
        <v>557</v>
      </c>
      <c r="G82" s="24" t="s">
        <v>557</v>
      </c>
      <c r="H82" s="24" t="s">
        <v>557</v>
      </c>
      <c r="I82" s="24" t="s">
        <v>557</v>
      </c>
      <c r="J82" s="24" t="s">
        <v>557</v>
      </c>
    </row>
    <row r="83" spans="1:10">
      <c r="A83" s="3" t="s">
        <v>558</v>
      </c>
    </row>
    <row r="84" spans="1:10">
      <c r="A84" s="25" t="s">
        <v>559</v>
      </c>
    </row>
    <row r="85" spans="1:10">
      <c r="A85" s="25" t="s">
        <v>560</v>
      </c>
    </row>
    <row customHeight="1" ht="30" r="86" spans="1:10">
      <c r="A86" s="25" t="s">
        <v>561</v>
      </c>
    </row>
    <row customHeight="1" ht="30" r="87" spans="1:10">
      <c r="A87" s="25" t="s">
        <v>557</v>
      </c>
    </row>
    <row customHeight="1" ht="30" r="88" spans="1:10">
      <c r="A88" s="25" t="s">
        <v>562</v>
      </c>
    </row>
    <row customHeight="1" ht="30" r="89" spans="1:10">
      <c r="A89" s="25" t="s">
        <v>563</v>
      </c>
    </row>
    <row customHeight="1" ht="30" r="90" spans="1:10">
      <c r="A90" s="25" t="s">
        <v>564</v>
      </c>
    </row>
    <row customHeight="1" ht="30" r="91" spans="1:10">
      <c r="A91" s="25" t="s">
        <v>565</v>
      </c>
    </row>
    <row customHeight="1" ht="30" r="92" spans="1:10">
      <c r="A92" s="25" t="s">
        <v>566</v>
      </c>
    </row>
    <row customHeight="1" ht="30" r="93" spans="1:10">
      <c r="A93" s="25" t="s">
        <v>567</v>
      </c>
    </row>
    <row customHeight="1" ht="30" r="94" spans="1:10">
      <c r="A94" s="25" t="s">
        <v>568</v>
      </c>
    </row>
    <row customHeight="1" ht="30" r="95" spans="1:10">
      <c r="A95" s="25" t="s">
        <v>569</v>
      </c>
    </row>
    <row customHeight="1" ht="30" r="96" spans="1:10">
      <c r="A96" s="25" t="s">
        <v>570</v>
      </c>
    </row>
  </sheetData>
  <mergeCells count="18">
    <mergeCell ref="E4:F4"/>
    <mergeCell ref="G4:H4"/>
    <mergeCell ref="I4:J4"/>
    <mergeCell ref="A1:J1"/>
    <mergeCell ref="A2:J2"/>
    <mergeCell ref="A84:J84"/>
    <mergeCell ref="A85:J85"/>
    <mergeCell ref="A86:J86"/>
    <mergeCell ref="A87:J87"/>
    <mergeCell ref="A88:J88"/>
    <mergeCell ref="A89:J89"/>
    <mergeCell ref="A90:J90"/>
    <mergeCell ref="A91:J91"/>
    <mergeCell ref="A92:J92"/>
    <mergeCell ref="A93:J93"/>
    <mergeCell ref="A94:J94"/>
    <mergeCell ref="A95:J95"/>
    <mergeCell ref="A96:J96"/>
  </mergeCells>
  <pageMargins bottom="1" footer="0.5" header="0.5" left="0.75" right="0.75" top="1"/>
</worksheet>
</file>

<file path=xl/worksheets/sheet231.xml><?xml version="1.0" encoding="utf-8"?>
<worksheet xmlns="http://schemas.openxmlformats.org/spreadsheetml/2006/main">
  <sheetPr>
    <outlinePr summaryBelow="1" summaryRight="1"/>
    <pageSetUpPr/>
  </sheetPr>
  <dimension ref="A1:H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8">
      <c r="A1" s="4" t="s">
        <v>460</v>
      </c>
    </row>
    <row r="2" spans="1:8">
      <c r="A2" s="5" t="s">
        <v>975</v>
      </c>
    </row>
    <row customHeight="1" ht="30" r="4" spans="1:8">
      <c r="A4" s="6" t="n"/>
      <c r="B4" s="7" t="s">
        <v>462</v>
      </c>
      <c r="C4" s="7" t="s">
        <v>463</v>
      </c>
      <c r="D4" s="8" t="s">
        <v>462</v>
      </c>
      <c r="E4" s="9" t="s">
        <v>976</v>
      </c>
      <c r="F4" s="10" t="n"/>
      <c r="G4" s="9" t="s">
        <v>977</v>
      </c>
      <c r="H4" s="10" t="n"/>
    </row>
    <row r="5" spans="1:8">
      <c r="A5" s="11" t="s"/>
      <c r="B5" s="12" t="s">
        <v>475</v>
      </c>
      <c r="C5" s="12" t="s">
        <v>476</v>
      </c>
      <c r="D5" s="11" t="s">
        <v>477</v>
      </c>
      <c r="E5" s="12" t="s">
        <v>478</v>
      </c>
      <c r="F5" s="11" t="s">
        <v>479</v>
      </c>
      <c r="G5" s="12" t="s">
        <v>478</v>
      </c>
      <c r="H5" s="11" t="s">
        <v>479</v>
      </c>
    </row>
    <row r="6" spans="1:8">
      <c r="A6" s="13" t="s">
        <v>456</v>
      </c>
      <c r="B6" s="14" t="n"/>
      <c r="C6" s="14" t="n"/>
      <c r="D6" s="15" t="n"/>
      <c r="E6" s="14" t="n"/>
      <c r="F6" s="15" t="n"/>
      <c r="G6" s="14" t="n"/>
      <c r="H6" s="16" t="n"/>
    </row>
    <row r="7" spans="1:8">
      <c r="A7" s="15" t="s">
        <v>480</v>
      </c>
      <c r="B7" s="17" t="n">
        <v>14530</v>
      </c>
      <c r="C7" s="18">
        <f>(0.0/B7*100)</f>
        <v/>
      </c>
      <c r="D7" s="19" t="n">
        <v>14530</v>
      </c>
      <c r="E7" s="18" t="s">
        <v>481</v>
      </c>
      <c r="F7" s="20" t="s">
        <v>481</v>
      </c>
      <c r="G7" s="18" t="n">
        <v>509.99385417</v>
      </c>
      <c r="H7" s="20" t="n">
        <v>1.53531126</v>
      </c>
    </row>
    <row r="8" spans="1:8">
      <c r="A8" s="15" t="s">
        <v>483</v>
      </c>
      <c r="B8" s="17" t="n">
        <v>7007</v>
      </c>
      <c r="C8" s="18">
        <f>(0.0/B8*100)</f>
        <v/>
      </c>
      <c r="D8" s="19" t="n">
        <v>7007</v>
      </c>
      <c r="E8" s="18" t="s">
        <v>481</v>
      </c>
      <c r="F8" s="20" t="s">
        <v>481</v>
      </c>
      <c r="G8" s="18" t="n">
        <v>495.03748651</v>
      </c>
      <c r="H8" s="20" t="n">
        <v>2.4393445</v>
      </c>
    </row>
    <row r="9" spans="1:8">
      <c r="A9" s="15" t="s">
        <v>484</v>
      </c>
      <c r="B9" s="17" t="n">
        <v>9651</v>
      </c>
      <c r="C9" s="18">
        <f>(0.0/B9*100)</f>
        <v/>
      </c>
      <c r="D9" s="19" t="n">
        <v>9651</v>
      </c>
      <c r="E9" s="18" t="s">
        <v>481</v>
      </c>
      <c r="F9" s="20" t="s">
        <v>481</v>
      </c>
      <c r="G9" s="18" t="n">
        <v>501.9997137</v>
      </c>
      <c r="H9" s="20" t="n">
        <v>2.28958879</v>
      </c>
    </row>
    <row r="10" spans="1:8">
      <c r="A10" s="15" t="s">
        <v>485</v>
      </c>
      <c r="B10" s="17" t="n">
        <v>20058</v>
      </c>
      <c r="C10" s="18">
        <f>(0.0/B10*100)</f>
        <v/>
      </c>
      <c r="D10" s="19" t="n">
        <v>20058</v>
      </c>
      <c r="E10" s="18" t="s">
        <v>481</v>
      </c>
      <c r="F10" s="20" t="s">
        <v>481</v>
      </c>
      <c r="G10" s="18" t="n">
        <v>527.70468432</v>
      </c>
      <c r="H10" s="20" t="n">
        <v>2.08026152</v>
      </c>
    </row>
    <row r="11" spans="1:8">
      <c r="A11" s="15" t="s">
        <v>486</v>
      </c>
      <c r="B11" s="17" t="n">
        <v>7053</v>
      </c>
      <c r="C11" s="18">
        <f>(0.0/B11*100)</f>
        <v/>
      </c>
      <c r="D11" s="19" t="n">
        <v>7053</v>
      </c>
      <c r="E11" s="18" t="s">
        <v>481</v>
      </c>
      <c r="F11" s="20" t="s">
        <v>481</v>
      </c>
      <c r="G11" s="18" t="n">
        <v>446.95606638</v>
      </c>
      <c r="H11" s="20" t="n">
        <v>2.37928668</v>
      </c>
    </row>
    <row r="12" spans="1:8">
      <c r="A12" s="15" t="s">
        <v>487</v>
      </c>
      <c r="B12" s="17" t="n">
        <v>6894</v>
      </c>
      <c r="C12" s="18">
        <f>(0.0/B12*100)</f>
        <v/>
      </c>
      <c r="D12" s="19" t="n">
        <v>6894</v>
      </c>
      <c r="E12" s="18" t="s">
        <v>481</v>
      </c>
      <c r="F12" s="20" t="s">
        <v>481</v>
      </c>
      <c r="G12" s="18" t="n">
        <v>492.83004828</v>
      </c>
      <c r="H12" s="20" t="n">
        <v>2.26769725</v>
      </c>
    </row>
    <row r="13" spans="1:8">
      <c r="A13" s="15" t="s">
        <v>488</v>
      </c>
      <c r="B13" s="17" t="n">
        <v>7161</v>
      </c>
      <c r="C13" s="18">
        <f>(0.0/B13*100)</f>
        <v/>
      </c>
      <c r="D13" s="19" t="n">
        <v>7161</v>
      </c>
      <c r="E13" s="18" t="s">
        <v>481</v>
      </c>
      <c r="F13" s="20" t="s">
        <v>481</v>
      </c>
      <c r="G13" s="18" t="n">
        <v>501.936887</v>
      </c>
      <c r="H13" s="20" t="n">
        <v>2.37547789</v>
      </c>
    </row>
    <row r="14" spans="1:8">
      <c r="A14" s="15" t="s">
        <v>489</v>
      </c>
      <c r="B14" s="17" t="n">
        <v>5587</v>
      </c>
      <c r="C14" s="18">
        <f>(0.0/B14*100)</f>
        <v/>
      </c>
      <c r="D14" s="19" t="n">
        <v>5587</v>
      </c>
      <c r="E14" s="18" t="s">
        <v>481</v>
      </c>
      <c r="F14" s="20" t="s">
        <v>481</v>
      </c>
      <c r="G14" s="18" t="n">
        <v>534.1937421</v>
      </c>
      <c r="H14" s="20" t="n">
        <v>2.09480707</v>
      </c>
    </row>
    <row r="15" spans="1:8">
      <c r="A15" s="15" t="s">
        <v>490</v>
      </c>
      <c r="B15" s="17" t="n">
        <v>5882</v>
      </c>
      <c r="C15" s="18">
        <f>(0.0/B15*100)</f>
        <v/>
      </c>
      <c r="D15" s="19" t="n">
        <v>5882</v>
      </c>
      <c r="E15" s="18" t="s">
        <v>481</v>
      </c>
      <c r="F15" s="20" t="s">
        <v>481</v>
      </c>
      <c r="G15" s="18" t="n">
        <v>530.6611586400001</v>
      </c>
      <c r="H15" s="20" t="n">
        <v>2.39236859</v>
      </c>
    </row>
    <row r="16" spans="1:8">
      <c r="A16" s="15" t="s">
        <v>491</v>
      </c>
      <c r="B16" s="17" t="n">
        <v>6108</v>
      </c>
      <c r="C16" s="18">
        <f>(0.0/B16*100)</f>
        <v/>
      </c>
      <c r="D16" s="19" t="n">
        <v>6108</v>
      </c>
      <c r="E16" s="18" t="s">
        <v>481</v>
      </c>
      <c r="F16" s="20" t="s">
        <v>481</v>
      </c>
      <c r="G16" s="18" t="n">
        <v>494.9776003</v>
      </c>
      <c r="H16" s="20" t="n">
        <v>2.06072662</v>
      </c>
    </row>
    <row r="17" spans="1:8">
      <c r="A17" s="15" t="s">
        <v>492</v>
      </c>
      <c r="B17" s="17" t="n">
        <v>6504</v>
      </c>
      <c r="C17" s="18">
        <f>(0.0/B17*100)</f>
        <v/>
      </c>
      <c r="D17" s="19" t="n">
        <v>6504</v>
      </c>
      <c r="E17" s="18" t="s">
        <v>481</v>
      </c>
      <c r="F17" s="20" t="s">
        <v>481</v>
      </c>
      <c r="G17" s="18" t="n">
        <v>509.14064729</v>
      </c>
      <c r="H17" s="20" t="n">
        <v>2.69881938</v>
      </c>
    </row>
    <row r="18" spans="1:8">
      <c r="A18" s="15" t="s">
        <v>493</v>
      </c>
      <c r="B18" s="17" t="n">
        <v>5532</v>
      </c>
      <c r="C18" s="18">
        <f>(0.0/B18*100)</f>
        <v/>
      </c>
      <c r="D18" s="19" t="n">
        <v>5532</v>
      </c>
      <c r="E18" s="18" t="s">
        <v>481</v>
      </c>
      <c r="F18" s="20" t="s">
        <v>481</v>
      </c>
      <c r="G18" s="18" t="n">
        <v>454.82881661</v>
      </c>
      <c r="H18" s="20" t="n">
        <v>3.91731705</v>
      </c>
    </row>
    <row r="19" spans="1:8">
      <c r="A19" s="15" t="s">
        <v>494</v>
      </c>
      <c r="B19" s="17" t="n">
        <v>5658</v>
      </c>
      <c r="C19" s="18">
        <f>(0.0/B19*100)</f>
        <v/>
      </c>
      <c r="D19" s="19" t="n">
        <v>5658</v>
      </c>
      <c r="E19" s="18" t="s">
        <v>481</v>
      </c>
      <c r="F19" s="20" t="s">
        <v>481</v>
      </c>
      <c r="G19" s="18" t="n">
        <v>476.74751239</v>
      </c>
      <c r="H19" s="20" t="n">
        <v>2.42146432</v>
      </c>
    </row>
    <row r="20" spans="1:8">
      <c r="A20" s="15" t="s">
        <v>495</v>
      </c>
      <c r="B20" s="17" t="n">
        <v>3371</v>
      </c>
      <c r="C20" s="18">
        <f>(0.0/B20*100)</f>
        <v/>
      </c>
      <c r="D20" s="19" t="n">
        <v>3371</v>
      </c>
      <c r="E20" s="18" t="s">
        <v>481</v>
      </c>
      <c r="F20" s="20" t="s">
        <v>481</v>
      </c>
      <c r="G20" s="18" t="n">
        <v>473.23008609</v>
      </c>
      <c r="H20" s="20" t="n">
        <v>1.68092489</v>
      </c>
    </row>
    <row r="21" spans="1:8">
      <c r="A21" s="15" t="s">
        <v>496</v>
      </c>
      <c r="B21" s="17" t="n">
        <v>5741</v>
      </c>
      <c r="C21" s="18">
        <f>(0.0/B21*100)</f>
        <v/>
      </c>
      <c r="D21" s="19" t="n">
        <v>5741</v>
      </c>
      <c r="E21" s="18" t="s">
        <v>481</v>
      </c>
      <c r="F21" s="20" t="s">
        <v>481</v>
      </c>
      <c r="G21" s="18" t="n">
        <v>502.57511553</v>
      </c>
      <c r="H21" s="20" t="n">
        <v>2.38602707</v>
      </c>
    </row>
    <row r="22" spans="1:8">
      <c r="A22" s="15" t="s">
        <v>497</v>
      </c>
      <c r="B22" s="17" t="n">
        <v>6598</v>
      </c>
      <c r="C22" s="18">
        <f>(0.0/B22*100)</f>
        <v/>
      </c>
      <c r="D22" s="19" t="n">
        <v>6598</v>
      </c>
      <c r="E22" s="18" t="s">
        <v>481</v>
      </c>
      <c r="F22" s="20" t="s">
        <v>481</v>
      </c>
      <c r="G22" s="18" t="n">
        <v>466.55281214</v>
      </c>
      <c r="H22" s="20" t="n">
        <v>3.43755424</v>
      </c>
    </row>
    <row r="23" spans="1:8">
      <c r="A23" s="15" t="s">
        <v>498</v>
      </c>
      <c r="B23" s="17" t="n">
        <v>11583</v>
      </c>
      <c r="C23" s="18">
        <f>(0.0/B23*100)</f>
        <v/>
      </c>
      <c r="D23" s="19" t="n">
        <v>11583</v>
      </c>
      <c r="E23" s="18" t="s">
        <v>481</v>
      </c>
      <c r="F23" s="20" t="s">
        <v>481</v>
      </c>
      <c r="G23" s="18" t="n">
        <v>480.54676244</v>
      </c>
      <c r="H23" s="20" t="n">
        <v>2.51595285</v>
      </c>
    </row>
    <row r="24" spans="1:8">
      <c r="A24" s="15" t="s">
        <v>499</v>
      </c>
      <c r="B24" s="17" t="n">
        <v>6647</v>
      </c>
      <c r="C24" s="18">
        <f>(0.0/B24*100)</f>
        <v/>
      </c>
      <c r="D24" s="19" t="n">
        <v>6647</v>
      </c>
      <c r="E24" s="18" t="s">
        <v>481</v>
      </c>
      <c r="F24" s="20" t="s">
        <v>481</v>
      </c>
      <c r="G24" s="18" t="n">
        <v>538.3947510199999</v>
      </c>
      <c r="H24" s="20" t="n">
        <v>2.96617877</v>
      </c>
    </row>
    <row r="25" spans="1:8">
      <c r="A25" s="15" t="s">
        <v>500</v>
      </c>
      <c r="B25" s="17" t="n">
        <v>5581</v>
      </c>
      <c r="C25" s="18">
        <f>(0.0/B25*100)</f>
        <v/>
      </c>
      <c r="D25" s="19" t="n">
        <v>5581</v>
      </c>
      <c r="E25" s="18" t="s">
        <v>481</v>
      </c>
      <c r="F25" s="20" t="s">
        <v>481</v>
      </c>
      <c r="G25" s="18" t="n">
        <v>515.80991134</v>
      </c>
      <c r="H25" s="20" t="n">
        <v>3.13184202</v>
      </c>
    </row>
    <row r="26" spans="1:8">
      <c r="A26" s="15" t="s">
        <v>501</v>
      </c>
      <c r="B26" s="17" t="n">
        <v>4869</v>
      </c>
      <c r="C26" s="18">
        <f>(0.0/B26*100)</f>
        <v/>
      </c>
      <c r="D26" s="19" t="n">
        <v>4869</v>
      </c>
      <c r="E26" s="18" t="s">
        <v>481</v>
      </c>
      <c r="F26" s="20" t="s">
        <v>481</v>
      </c>
      <c r="G26" s="18" t="n">
        <v>490.22501828</v>
      </c>
      <c r="H26" s="20" t="n">
        <v>1.56028186</v>
      </c>
    </row>
    <row r="27" spans="1:8">
      <c r="A27" s="15" t="s">
        <v>502</v>
      </c>
      <c r="B27" s="17" t="n">
        <v>5299</v>
      </c>
      <c r="C27" s="18">
        <f>(0.0/B27*100)</f>
        <v/>
      </c>
      <c r="D27" s="19" t="n">
        <v>5299</v>
      </c>
      <c r="E27" s="18" t="s">
        <v>481</v>
      </c>
      <c r="F27" s="20" t="s">
        <v>481</v>
      </c>
      <c r="G27" s="18" t="n">
        <v>482.80638365</v>
      </c>
      <c r="H27" s="20" t="n">
        <v>1.12098685</v>
      </c>
    </row>
    <row r="28" spans="1:8">
      <c r="A28" s="15" t="s">
        <v>503</v>
      </c>
      <c r="B28" s="17" t="n">
        <v>7568</v>
      </c>
      <c r="C28" s="18">
        <f>(0.0/B28*100)</f>
        <v/>
      </c>
      <c r="D28" s="19" t="n">
        <v>7568</v>
      </c>
      <c r="E28" s="18" t="s">
        <v>481</v>
      </c>
      <c r="F28" s="20" t="s">
        <v>481</v>
      </c>
      <c r="G28" s="18" t="n">
        <v>415.70988296</v>
      </c>
      <c r="H28" s="20" t="n">
        <v>2.13049059</v>
      </c>
    </row>
    <row r="29" spans="1:8">
      <c r="A29" s="15" t="s">
        <v>504</v>
      </c>
      <c r="B29" s="17" t="n">
        <v>5385</v>
      </c>
      <c r="C29" s="18">
        <f>(0.0/B29*100)</f>
        <v/>
      </c>
      <c r="D29" s="19" t="n">
        <v>5385</v>
      </c>
      <c r="E29" s="18" t="s">
        <v>481</v>
      </c>
      <c r="F29" s="20" t="s">
        <v>481</v>
      </c>
      <c r="G29" s="18" t="n">
        <v>508.57480626</v>
      </c>
      <c r="H29" s="20" t="n">
        <v>2.25739586</v>
      </c>
    </row>
    <row r="30" spans="1:8">
      <c r="A30" s="15" t="s">
        <v>505</v>
      </c>
      <c r="B30" s="17" t="n">
        <v>4520</v>
      </c>
      <c r="C30" s="18">
        <f>(0.0/B30*100)</f>
        <v/>
      </c>
      <c r="D30" s="19" t="n">
        <v>4520</v>
      </c>
      <c r="E30" s="18" t="s">
        <v>481</v>
      </c>
      <c r="F30" s="20" t="s">
        <v>481</v>
      </c>
      <c r="G30" s="18" t="n">
        <v>513.3035121299999</v>
      </c>
      <c r="H30" s="20" t="n">
        <v>2.38424846</v>
      </c>
    </row>
    <row r="31" spans="1:8">
      <c r="A31" s="15" t="s">
        <v>506</v>
      </c>
      <c r="B31" s="17" t="n">
        <v>5456</v>
      </c>
      <c r="C31" s="18">
        <f>(0.0/B31*100)</f>
        <v/>
      </c>
      <c r="D31" s="19" t="n">
        <v>5456</v>
      </c>
      <c r="E31" s="18" t="s">
        <v>481</v>
      </c>
      <c r="F31" s="20" t="s">
        <v>481</v>
      </c>
      <c r="G31" s="18" t="n">
        <v>498.481109</v>
      </c>
      <c r="H31" s="20" t="n">
        <v>2.26238565</v>
      </c>
    </row>
    <row r="32" spans="1:8">
      <c r="A32" s="15" t="s">
        <v>507</v>
      </c>
      <c r="B32" s="17" t="n">
        <v>4478</v>
      </c>
      <c r="C32" s="18">
        <f>(0.0/B32*100)</f>
        <v/>
      </c>
      <c r="D32" s="19" t="n">
        <v>4478</v>
      </c>
      <c r="E32" s="18" t="s">
        <v>481</v>
      </c>
      <c r="F32" s="20" t="s">
        <v>481</v>
      </c>
      <c r="G32" s="18" t="n">
        <v>501.43533192</v>
      </c>
      <c r="H32" s="20" t="n">
        <v>2.50745183</v>
      </c>
    </row>
    <row r="33" spans="1:8">
      <c r="A33" s="15" t="s">
        <v>508</v>
      </c>
      <c r="B33" s="17" t="n">
        <v>7325</v>
      </c>
      <c r="C33" s="18">
        <f>(0.0/B33*100)</f>
        <v/>
      </c>
      <c r="D33" s="19" t="n">
        <v>7325</v>
      </c>
      <c r="E33" s="18" t="s">
        <v>481</v>
      </c>
      <c r="F33" s="20" t="s">
        <v>481</v>
      </c>
      <c r="G33" s="18" t="n">
        <v>501.10006214</v>
      </c>
      <c r="H33" s="20" t="n">
        <v>2.4308204</v>
      </c>
    </row>
    <row r="34" spans="1:8">
      <c r="A34" s="15" t="s">
        <v>509</v>
      </c>
      <c r="B34" s="17" t="n">
        <v>6350</v>
      </c>
      <c r="C34" s="18">
        <f>(0.0/B34*100)</f>
        <v/>
      </c>
      <c r="D34" s="19" t="n">
        <v>6350</v>
      </c>
      <c r="E34" s="18" t="s">
        <v>481</v>
      </c>
      <c r="F34" s="20" t="s">
        <v>481</v>
      </c>
      <c r="G34" s="18" t="n">
        <v>460.77485571</v>
      </c>
      <c r="H34" s="20" t="n">
        <v>2.59367752</v>
      </c>
    </row>
    <row r="35" spans="1:8">
      <c r="A35" s="15" t="s">
        <v>510</v>
      </c>
      <c r="B35" s="17" t="n">
        <v>6406</v>
      </c>
      <c r="C35" s="18">
        <f>(0.0/B35*100)</f>
        <v/>
      </c>
      <c r="D35" s="19" t="n">
        <v>6406</v>
      </c>
      <c r="E35" s="18" t="s">
        <v>481</v>
      </c>
      <c r="F35" s="20" t="s">
        <v>481</v>
      </c>
      <c r="G35" s="18" t="n">
        <v>512.8635785500001</v>
      </c>
      <c r="H35" s="20" t="n">
        <v>1.32436738</v>
      </c>
    </row>
    <row r="36" spans="1:8">
      <c r="A36" s="15" t="s">
        <v>511</v>
      </c>
      <c r="B36" s="17" t="n">
        <v>6736</v>
      </c>
      <c r="C36" s="18">
        <f>(0.0/B36*100)</f>
        <v/>
      </c>
      <c r="D36" s="19" t="n">
        <v>6736</v>
      </c>
      <c r="E36" s="18" t="s">
        <v>481</v>
      </c>
      <c r="F36" s="20" t="s">
        <v>481</v>
      </c>
      <c r="G36" s="18" t="n">
        <v>492.78613594</v>
      </c>
      <c r="H36" s="20" t="n">
        <v>2.06547398</v>
      </c>
    </row>
    <row r="37" spans="1:8">
      <c r="A37" s="15" t="s">
        <v>512</v>
      </c>
      <c r="B37" s="17" t="n">
        <v>5458</v>
      </c>
      <c r="C37" s="18">
        <f>(0.0/B37*100)</f>
        <v/>
      </c>
      <c r="D37" s="19" t="n">
        <v>5458</v>
      </c>
      <c r="E37" s="18" t="s">
        <v>481</v>
      </c>
      <c r="F37" s="20" t="s">
        <v>481</v>
      </c>
      <c r="G37" s="18" t="n">
        <v>493.42235631</v>
      </c>
      <c r="H37" s="20" t="n">
        <v>3.60072073</v>
      </c>
    </row>
    <row r="38" spans="1:8">
      <c r="A38" s="15" t="s">
        <v>513</v>
      </c>
      <c r="B38" s="17" t="n">
        <v>5860</v>
      </c>
      <c r="C38" s="18">
        <f>(0.0/B38*100)</f>
        <v/>
      </c>
      <c r="D38" s="19" t="n">
        <v>5860</v>
      </c>
      <c r="E38" s="18" t="s">
        <v>481</v>
      </c>
      <c r="F38" s="20" t="s">
        <v>481</v>
      </c>
      <c r="G38" s="18" t="n">
        <v>505.50581563</v>
      </c>
      <c r="H38" s="20" t="n">
        <v>2.90027214</v>
      </c>
    </row>
    <row r="39" spans="1:8">
      <c r="A39" s="15" t="s">
        <v>514</v>
      </c>
      <c r="B39" s="17" t="n">
        <v>5895</v>
      </c>
      <c r="C39" s="18">
        <f>(0.0/B39*100)</f>
        <v/>
      </c>
      <c r="D39" s="19" t="n">
        <v>5895</v>
      </c>
      <c r="E39" s="18" t="s">
        <v>481</v>
      </c>
      <c r="F39" s="20" t="s">
        <v>481</v>
      </c>
      <c r="G39" s="18" t="n">
        <v>425.48950894</v>
      </c>
      <c r="H39" s="20" t="n">
        <v>3.93390091</v>
      </c>
    </row>
    <row r="40" spans="1:8">
      <c r="A40" s="15" t="s">
        <v>515</v>
      </c>
      <c r="B40" s="17" t="n">
        <v>14157</v>
      </c>
      <c r="C40" s="18">
        <f>(0.0/B40*100)</f>
        <v/>
      </c>
      <c r="D40" s="19" t="n">
        <v>14157</v>
      </c>
      <c r="E40" s="18" t="s">
        <v>481</v>
      </c>
      <c r="F40" s="20" t="s">
        <v>481</v>
      </c>
      <c r="G40" s="18" t="n">
        <v>509.221503</v>
      </c>
      <c r="H40" s="20" t="n">
        <v>2.56439597</v>
      </c>
    </row>
    <row r="41" spans="1:8">
      <c r="A41" s="15" t="s">
        <v>516</v>
      </c>
      <c r="B41" s="17" t="n">
        <v>5712</v>
      </c>
      <c r="C41" s="18">
        <f>(0.0/B41*100)</f>
        <v/>
      </c>
      <c r="D41" s="19" t="n">
        <v>5712</v>
      </c>
      <c r="E41" s="18" t="s">
        <v>481</v>
      </c>
      <c r="F41" s="20" t="s">
        <v>481</v>
      </c>
      <c r="G41" s="18" t="n">
        <v>496.24243435</v>
      </c>
      <c r="H41" s="20" t="n">
        <v>3.18120086</v>
      </c>
    </row>
    <row r="42" spans="1:8">
      <c r="A42" s="15" t="s">
        <v>517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row>
    <row r="43" spans="1:8">
      <c r="A43" s="13" t="s">
        <v>518</v>
      </c>
      <c r="B43" s="14" t="n"/>
      <c r="C43" s="14" t="n"/>
      <c r="D43" s="15" t="n"/>
      <c r="E43" s="14" t="n"/>
      <c r="F43" s="15" t="n"/>
      <c r="G43" s="14" t="n"/>
      <c r="H43" s="16" t="n"/>
    </row>
    <row r="44" spans="1:8">
      <c r="A44" s="15" t="s">
        <v>519</v>
      </c>
      <c r="B44" s="17" t="n">
        <v>5215</v>
      </c>
      <c r="C44" s="18">
        <f>(0.0/B44*100)</f>
        <v/>
      </c>
      <c r="D44" s="19" t="n">
        <v>5215</v>
      </c>
      <c r="E44" s="18" t="n">
        <v>427.2249827</v>
      </c>
      <c r="F44" s="20" t="n">
        <v>3.27779243</v>
      </c>
      <c r="G44" s="18" t="s">
        <v>481</v>
      </c>
      <c r="H44" s="20" t="s">
        <v>481</v>
      </c>
    </row>
    <row r="45" spans="1:8">
      <c r="A45" s="15" t="s">
        <v>520</v>
      </c>
      <c r="B45" s="17" t="n">
        <v>5519</v>
      </c>
      <c r="C45" s="18">
        <f>(0.0/B45*100)</f>
        <v/>
      </c>
      <c r="D45" s="19" t="n">
        <v>5519</v>
      </c>
      <c r="E45" s="18" t="n">
        <v>375.7451021</v>
      </c>
      <c r="F45" s="20" t="n">
        <v>2.64238063</v>
      </c>
      <c r="G45" s="18" t="s">
        <v>481</v>
      </c>
      <c r="H45" s="20" t="s">
        <v>481</v>
      </c>
    </row>
    <row r="46" spans="1:8">
      <c r="A46" s="15" t="s">
        <v>521</v>
      </c>
      <c r="B46" s="17" t="n">
        <v>23141</v>
      </c>
      <c r="C46" s="18">
        <f>(0.0/B46*100)</f>
        <v/>
      </c>
      <c r="D46" s="19" t="n">
        <v>23141</v>
      </c>
      <c r="E46" s="18" t="s">
        <v>481</v>
      </c>
      <c r="F46" s="20" t="s">
        <v>481</v>
      </c>
      <c r="G46" s="18" t="n">
        <v>400.68210314</v>
      </c>
      <c r="H46" s="20" t="n">
        <v>2.29683765</v>
      </c>
    </row>
    <row r="47" spans="1:8">
      <c r="A47" s="15" t="s">
        <v>522</v>
      </c>
      <c r="B47" s="17" t="n">
        <v>5928</v>
      </c>
      <c r="C47" s="18">
        <f>(0.0/B47*100)</f>
        <v/>
      </c>
      <c r="D47" s="19" t="n">
        <v>5928</v>
      </c>
      <c r="E47" s="18" t="s">
        <v>481</v>
      </c>
      <c r="F47" s="20" t="s">
        <v>481</v>
      </c>
      <c r="G47" s="18" t="n">
        <v>445.77195784</v>
      </c>
      <c r="H47" s="20" t="n">
        <v>4.35022264</v>
      </c>
    </row>
    <row r="48" spans="1:8">
      <c r="A48" s="15" t="s">
        <v>523</v>
      </c>
      <c r="B48" s="17" t="n">
        <v>9841</v>
      </c>
      <c r="C48" s="18">
        <f>(0.0/B48*100)</f>
        <v/>
      </c>
      <c r="D48" s="19" t="n">
        <v>9841</v>
      </c>
      <c r="E48" s="18" t="s">
        <v>481</v>
      </c>
      <c r="F48" s="20" t="s">
        <v>481</v>
      </c>
      <c r="G48" s="18" t="n">
        <v>517.77928095</v>
      </c>
      <c r="H48" s="20" t="n">
        <v>4.636718</v>
      </c>
    </row>
    <row r="49" spans="1:8">
      <c r="A49" s="15" t="s">
        <v>524</v>
      </c>
      <c r="B49" s="17" t="n">
        <v>6349</v>
      </c>
      <c r="C49" s="18">
        <f>(0.0/B49*100)</f>
        <v/>
      </c>
      <c r="D49" s="19" t="n">
        <v>6349</v>
      </c>
      <c r="E49" s="18" t="n">
        <v>432.22624802</v>
      </c>
      <c r="F49" s="20" t="n">
        <v>2.8653235</v>
      </c>
      <c r="G49" s="18" t="s">
        <v>481</v>
      </c>
      <c r="H49" s="20" t="s">
        <v>481</v>
      </c>
    </row>
    <row r="50" spans="1:8">
      <c r="A50" s="15" t="s">
        <v>525</v>
      </c>
      <c r="B50" s="17" t="n">
        <v>11795</v>
      </c>
      <c r="C50" s="18">
        <f>(0.0/B50*100)</f>
        <v/>
      </c>
      <c r="D50" s="19" t="n">
        <v>11795</v>
      </c>
      <c r="E50" s="18" t="s">
        <v>481</v>
      </c>
      <c r="F50" s="20" t="s">
        <v>481</v>
      </c>
      <c r="G50" s="18" t="n">
        <v>415.72876064</v>
      </c>
      <c r="H50" s="20" t="n">
        <v>2.36107792</v>
      </c>
    </row>
    <row r="51" spans="1:8">
      <c r="A51" s="15" t="s">
        <v>526</v>
      </c>
      <c r="B51" s="17" t="n">
        <v>6866</v>
      </c>
      <c r="C51" s="18">
        <f>(0.0/B51*100)</f>
        <v/>
      </c>
      <c r="D51" s="19" t="n">
        <v>6866</v>
      </c>
      <c r="E51" s="18" t="s">
        <v>481</v>
      </c>
      <c r="F51" s="20" t="s">
        <v>481</v>
      </c>
      <c r="G51" s="18" t="n">
        <v>419.60803314</v>
      </c>
      <c r="H51" s="20" t="n">
        <v>2.07453394</v>
      </c>
    </row>
    <row r="52" spans="1:8">
      <c r="A52" s="15" t="s">
        <v>527</v>
      </c>
      <c r="B52" s="17" t="n">
        <v>5809</v>
      </c>
      <c r="C52" s="18">
        <f>(0.0/B52*100)</f>
        <v/>
      </c>
      <c r="D52" s="19" t="n">
        <v>5809</v>
      </c>
      <c r="E52" s="18" t="s">
        <v>481</v>
      </c>
      <c r="F52" s="20" t="s">
        <v>481</v>
      </c>
      <c r="G52" s="18" t="n">
        <v>475.3911768</v>
      </c>
      <c r="H52" s="20" t="n">
        <v>2.45200806</v>
      </c>
    </row>
    <row r="53" spans="1:8">
      <c r="A53" s="15" t="s">
        <v>528</v>
      </c>
      <c r="B53" s="17" t="n">
        <v>5571</v>
      </c>
      <c r="C53" s="18">
        <f>(0.0/B53*100)</f>
        <v/>
      </c>
      <c r="D53" s="19" t="n">
        <v>5571</v>
      </c>
      <c r="E53" s="18" t="s">
        <v>481</v>
      </c>
      <c r="F53" s="20" t="s">
        <v>481</v>
      </c>
      <c r="G53" s="18" t="n">
        <v>432.5767659</v>
      </c>
      <c r="H53" s="20" t="n">
        <v>1.3789965</v>
      </c>
    </row>
    <row r="54" spans="1:8">
      <c r="A54" s="15" t="s">
        <v>529</v>
      </c>
      <c r="B54" s="17" t="n">
        <v>4740</v>
      </c>
      <c r="C54" s="18">
        <f>(0.0/B54*100)</f>
        <v/>
      </c>
      <c r="D54" s="19" t="n">
        <v>4740</v>
      </c>
      <c r="E54" s="18" t="s">
        <v>481</v>
      </c>
      <c r="F54" s="20" t="s">
        <v>481</v>
      </c>
      <c r="G54" s="18" t="n">
        <v>331.63882721</v>
      </c>
      <c r="H54" s="20" t="n">
        <v>2.57819192</v>
      </c>
    </row>
    <row r="55" spans="1:8">
      <c r="A55" s="15" t="s">
        <v>530</v>
      </c>
      <c r="B55" s="17" t="n">
        <v>5316</v>
      </c>
      <c r="C55" s="18">
        <f>(0.0/B55*100)</f>
        <v/>
      </c>
      <c r="D55" s="19" t="n">
        <v>5316</v>
      </c>
      <c r="E55" s="18" t="n">
        <v>411.13152395</v>
      </c>
      <c r="F55" s="20" t="n">
        <v>2.41692503</v>
      </c>
      <c r="G55" s="18" t="s">
        <v>481</v>
      </c>
      <c r="H55" s="20" t="s">
        <v>481</v>
      </c>
    </row>
    <row r="56" spans="1:8">
      <c r="A56" s="15" t="s">
        <v>531</v>
      </c>
      <c r="B56" s="17" t="n">
        <v>5359</v>
      </c>
      <c r="C56" s="18">
        <f>(0.0/B56*100)</f>
        <v/>
      </c>
      <c r="D56" s="19" t="n">
        <v>5359</v>
      </c>
      <c r="E56" s="18" t="s">
        <v>481</v>
      </c>
      <c r="F56" s="20" t="s">
        <v>481</v>
      </c>
      <c r="G56" s="18" t="n">
        <v>523.27744776</v>
      </c>
      <c r="H56" s="20" t="n">
        <v>2.54722797</v>
      </c>
    </row>
    <row r="57" spans="1:8">
      <c r="A57" s="15" t="s">
        <v>532</v>
      </c>
      <c r="B57" s="17" t="n">
        <v>6513</v>
      </c>
      <c r="C57" s="18">
        <f>(0.0/B57*100)</f>
        <v/>
      </c>
      <c r="D57" s="19" t="n">
        <v>6513</v>
      </c>
      <c r="E57" s="18" t="n">
        <v>403.09974532</v>
      </c>
      <c r="F57" s="20" t="n">
        <v>2.56579015</v>
      </c>
      <c r="G57" s="18" t="s">
        <v>481</v>
      </c>
      <c r="H57" s="20" t="s">
        <v>481</v>
      </c>
    </row>
    <row r="58" spans="1:8">
      <c r="A58" s="15" t="s">
        <v>533</v>
      </c>
      <c r="B58" s="17" t="n">
        <v>7267</v>
      </c>
      <c r="C58" s="18">
        <f>(0.0/B58*100)</f>
        <v/>
      </c>
      <c r="D58" s="19" t="n">
        <v>7267</v>
      </c>
      <c r="E58" s="18" t="n">
        <v>408.6691134</v>
      </c>
      <c r="F58" s="20" t="n">
        <v>2.67440156</v>
      </c>
      <c r="G58" s="18" t="s">
        <v>481</v>
      </c>
      <c r="H58" s="20" t="s">
        <v>481</v>
      </c>
    </row>
    <row r="59" spans="1:8">
      <c r="A59" s="15" t="s">
        <v>534</v>
      </c>
      <c r="B59" s="17" t="n">
        <v>4826</v>
      </c>
      <c r="C59" s="18">
        <f>(0.0/B59*100)</f>
        <v/>
      </c>
      <c r="D59" s="19" t="n">
        <v>4826</v>
      </c>
      <c r="E59" s="18" t="n">
        <v>378.44218506</v>
      </c>
      <c r="F59" s="20" t="n">
        <v>1.6995879</v>
      </c>
      <c r="G59" s="18" t="s">
        <v>481</v>
      </c>
      <c r="H59" s="20" t="s">
        <v>481</v>
      </c>
    </row>
    <row r="60" spans="1:8">
      <c r="A60" s="15" t="s">
        <v>535</v>
      </c>
      <c r="B60" s="17" t="n">
        <v>4546</v>
      </c>
      <c r="C60" s="18">
        <f>(0.0/B60*100)</f>
        <v/>
      </c>
      <c r="D60" s="19" t="n">
        <v>4546</v>
      </c>
      <c r="E60" s="18" t="n">
        <v>386.48537246</v>
      </c>
      <c r="F60" s="20" t="n">
        <v>3.39522632</v>
      </c>
      <c r="G60" s="18" t="s">
        <v>481</v>
      </c>
      <c r="H60" s="20" t="s">
        <v>481</v>
      </c>
    </row>
    <row r="61" spans="1:8">
      <c r="A61" s="15" t="s">
        <v>536</v>
      </c>
      <c r="B61" s="17" t="n">
        <v>6525</v>
      </c>
      <c r="C61" s="18">
        <f>(0.0/B61*100)</f>
        <v/>
      </c>
      <c r="D61" s="19" t="n">
        <v>6525</v>
      </c>
      <c r="E61" s="18" t="s">
        <v>481</v>
      </c>
      <c r="F61" s="20" t="s">
        <v>481</v>
      </c>
      <c r="G61" s="18" t="n">
        <v>475.40894656</v>
      </c>
      <c r="H61" s="20" t="n">
        <v>2.65267642</v>
      </c>
    </row>
    <row r="62" spans="1:8">
      <c r="A62" s="15" t="s">
        <v>537</v>
      </c>
      <c r="B62" s="17" t="n">
        <v>4476</v>
      </c>
      <c r="C62" s="18">
        <f>(0.0/B62*100)</f>
        <v/>
      </c>
      <c r="D62" s="19" t="n">
        <v>4476</v>
      </c>
      <c r="E62" s="18" t="s">
        <v>481</v>
      </c>
      <c r="F62" s="20" t="s">
        <v>481</v>
      </c>
      <c r="G62" s="18" t="n">
        <v>528.54960019</v>
      </c>
      <c r="H62" s="20" t="n">
        <v>1.06440488</v>
      </c>
    </row>
    <row r="63" spans="1:8">
      <c r="A63" s="15" t="s">
        <v>538</v>
      </c>
      <c r="B63" s="17" t="n">
        <v>5324</v>
      </c>
      <c r="C63" s="18">
        <f>(0.0/B63*100)</f>
        <v/>
      </c>
      <c r="D63" s="19" t="n">
        <v>5324</v>
      </c>
      <c r="E63" s="18" t="n">
        <v>383.68238779</v>
      </c>
      <c r="F63" s="20" t="n">
        <v>1.24851448</v>
      </c>
      <c r="G63" s="18" t="s">
        <v>481</v>
      </c>
      <c r="H63" s="20" t="s">
        <v>481</v>
      </c>
    </row>
    <row r="64" spans="1:8">
      <c r="A64" s="15" t="s">
        <v>539</v>
      </c>
      <c r="B64" s="17" t="n">
        <v>3634</v>
      </c>
      <c r="C64" s="18">
        <f>(0.0/B64*100)</f>
        <v/>
      </c>
      <c r="D64" s="19" t="n">
        <v>3634</v>
      </c>
      <c r="E64" s="18" t="n">
        <v>464.78196465</v>
      </c>
      <c r="F64" s="20" t="n">
        <v>1.64197035</v>
      </c>
      <c r="G64" s="18" t="s">
        <v>481</v>
      </c>
      <c r="H64" s="20" t="s">
        <v>481</v>
      </c>
    </row>
    <row r="65" spans="1:8">
      <c r="A65" s="15" t="s">
        <v>540</v>
      </c>
      <c r="B65" s="17" t="n">
        <v>5325</v>
      </c>
      <c r="C65" s="18">
        <f>(0.0/B65*100)</f>
        <v/>
      </c>
      <c r="D65" s="19" t="n">
        <v>5325</v>
      </c>
      <c r="E65" s="18" t="n">
        <v>427.99780567</v>
      </c>
      <c r="F65" s="20" t="n">
        <v>1.97258457</v>
      </c>
      <c r="G65" s="18" t="s">
        <v>481</v>
      </c>
      <c r="H65" s="20" t="s">
        <v>481</v>
      </c>
    </row>
    <row r="66" spans="1:8">
      <c r="A66" s="15" t="s">
        <v>541</v>
      </c>
      <c r="B66" s="17" t="n">
        <v>5665</v>
      </c>
      <c r="C66" s="18">
        <f>(0.0/B66*100)</f>
        <v/>
      </c>
      <c r="D66" s="19" t="n">
        <v>5665</v>
      </c>
      <c r="E66" s="18" t="s">
        <v>481</v>
      </c>
      <c r="F66" s="20" t="s">
        <v>481</v>
      </c>
      <c r="G66" s="18" t="n">
        <v>411.31364817</v>
      </c>
      <c r="H66" s="20" t="n">
        <v>1.02925596</v>
      </c>
    </row>
    <row r="67" spans="1:8">
      <c r="A67" s="15" t="s">
        <v>542</v>
      </c>
      <c r="B67" s="17" t="n">
        <v>6971</v>
      </c>
      <c r="C67" s="18">
        <f>(0.0/B67*100)</f>
        <v/>
      </c>
      <c r="D67" s="19" t="n">
        <v>6971</v>
      </c>
      <c r="E67" s="18" t="s">
        <v>481</v>
      </c>
      <c r="F67" s="20" t="s">
        <v>481</v>
      </c>
      <c r="G67" s="18" t="n">
        <v>396.68364845</v>
      </c>
      <c r="H67" s="20" t="n">
        <v>2.35867477</v>
      </c>
    </row>
    <row r="68" spans="1:8">
      <c r="A68" s="15" t="s">
        <v>543</v>
      </c>
      <c r="B68" s="17" t="n">
        <v>12083</v>
      </c>
      <c r="C68" s="18">
        <f>(0.0/B68*100)</f>
        <v/>
      </c>
      <c r="D68" s="19" t="n">
        <v>12083</v>
      </c>
      <c r="E68" s="18" t="s">
        <v>481</v>
      </c>
      <c r="F68" s="20" t="s">
        <v>481</v>
      </c>
      <c r="G68" s="18" t="n">
        <v>417.61113016</v>
      </c>
      <c r="H68" s="20" t="n">
        <v>1.00459041</v>
      </c>
    </row>
    <row r="69" spans="1:8">
      <c r="A69" s="15" t="s">
        <v>544</v>
      </c>
      <c r="B69" s="17" t="n">
        <v>4876</v>
      </c>
      <c r="C69" s="18">
        <f>(0.0/B69*100)</f>
        <v/>
      </c>
      <c r="D69" s="19" t="n">
        <v>4876</v>
      </c>
      <c r="E69" s="18" t="n">
        <v>434.88486177</v>
      </c>
      <c r="F69" s="20" t="n">
        <v>3.2334538</v>
      </c>
      <c r="G69" s="18" t="s">
        <v>481</v>
      </c>
      <c r="H69" s="20" t="s">
        <v>481</v>
      </c>
    </row>
    <row r="70" spans="1:8">
      <c r="A70" s="15" t="s">
        <v>545</v>
      </c>
      <c r="B70" s="17" t="n">
        <v>6036</v>
      </c>
      <c r="C70" s="18">
        <f>(0.0/B70*100)</f>
        <v/>
      </c>
      <c r="D70" s="19" t="n">
        <v>6036</v>
      </c>
      <c r="E70" s="18" t="s">
        <v>481</v>
      </c>
      <c r="F70" s="20" t="s">
        <v>481</v>
      </c>
      <c r="G70" s="18" t="n">
        <v>486.63104116</v>
      </c>
      <c r="H70" s="20" t="n">
        <v>2.91476757</v>
      </c>
    </row>
    <row r="71" spans="1:8">
      <c r="A71" s="15" t="s">
        <v>546</v>
      </c>
      <c r="B71" s="17" t="n">
        <v>6115</v>
      </c>
      <c r="C71" s="18">
        <f>(0.0/B71*100)</f>
        <v/>
      </c>
      <c r="D71" s="19" t="n">
        <v>6115</v>
      </c>
      <c r="E71" s="18" t="s">
        <v>481</v>
      </c>
      <c r="F71" s="20" t="s">
        <v>481</v>
      </c>
      <c r="G71" s="18" t="n">
        <v>555.57467994</v>
      </c>
      <c r="H71" s="20" t="n">
        <v>1.19601801</v>
      </c>
    </row>
    <row r="72" spans="1:8">
      <c r="A72" s="15" t="s">
        <v>547</v>
      </c>
      <c r="B72" s="17" t="n">
        <v>7708</v>
      </c>
      <c r="C72" s="18">
        <f>(0.0/B72*100)</f>
        <v/>
      </c>
      <c r="D72" s="19" t="n">
        <v>7708</v>
      </c>
      <c r="E72" s="18" t="s">
        <v>481</v>
      </c>
      <c r="F72" s="20" t="s">
        <v>481</v>
      </c>
      <c r="G72" s="18" t="n">
        <v>532.34745458</v>
      </c>
      <c r="H72" s="20" t="n">
        <v>2.6915596</v>
      </c>
    </row>
    <row r="73" spans="1:8">
      <c r="A73" s="15" t="s">
        <v>548</v>
      </c>
      <c r="B73" s="17" t="n">
        <v>8249</v>
      </c>
      <c r="C73" s="18">
        <f>(0.0/B73*100)</f>
        <v/>
      </c>
      <c r="D73" s="19" t="n">
        <v>8249</v>
      </c>
      <c r="E73" s="18" t="s">
        <v>481</v>
      </c>
      <c r="F73" s="20" t="s">
        <v>481</v>
      </c>
      <c r="G73" s="18" t="n">
        <v>421.33732593</v>
      </c>
      <c r="H73" s="20" t="n">
        <v>2.83298974</v>
      </c>
    </row>
    <row r="74" spans="1:8">
      <c r="A74" s="15" t="s">
        <v>549</v>
      </c>
      <c r="B74" s="17" t="n">
        <v>4692</v>
      </c>
      <c r="C74" s="18">
        <f>(0.0/B74*100)</f>
        <v/>
      </c>
      <c r="D74" s="19" t="n">
        <v>4692</v>
      </c>
      <c r="E74" s="18" t="n">
        <v>424.59045417</v>
      </c>
      <c r="F74" s="20" t="n">
        <v>1.40919814</v>
      </c>
      <c r="G74" s="18" t="s">
        <v>481</v>
      </c>
      <c r="H74" s="20" t="s">
        <v>481</v>
      </c>
    </row>
    <row r="75" spans="1:8">
      <c r="A75" s="15" t="s">
        <v>550</v>
      </c>
      <c r="B75" s="17" t="n">
        <v>5375</v>
      </c>
      <c r="C75" s="18">
        <f>(0.0/B75*100)</f>
        <v/>
      </c>
      <c r="D75" s="19" t="n">
        <v>5375</v>
      </c>
      <c r="E75" s="18" t="s">
        <v>481</v>
      </c>
      <c r="F75" s="20" t="s">
        <v>481</v>
      </c>
      <c r="G75" s="18" t="n">
        <v>386.40336665</v>
      </c>
      <c r="H75" s="20" t="n">
        <v>2.10436774</v>
      </c>
    </row>
    <row r="76" spans="1:8">
      <c r="A76" s="15" t="s">
        <v>551</v>
      </c>
      <c r="B76" s="17" t="n">
        <v>14167</v>
      </c>
      <c r="C76" s="18">
        <f>(0.0/B76*100)</f>
        <v/>
      </c>
      <c r="D76" s="19" t="n">
        <v>14167</v>
      </c>
      <c r="E76" s="18" t="s">
        <v>481</v>
      </c>
      <c r="F76" s="20" t="s">
        <v>481</v>
      </c>
      <c r="G76" s="18" t="n">
        <v>436.73114787</v>
      </c>
      <c r="H76" s="20" t="n">
        <v>2.4226499</v>
      </c>
    </row>
    <row r="77" spans="1:8">
      <c r="A77" s="15" t="s">
        <v>552</v>
      </c>
      <c r="B77" s="17" t="n">
        <v>6062</v>
      </c>
      <c r="C77" s="18">
        <f>(0.0/B77*100)</f>
        <v/>
      </c>
      <c r="D77" s="19" t="n">
        <v>6062</v>
      </c>
      <c r="E77" s="18" t="s">
        <v>481</v>
      </c>
      <c r="F77" s="20" t="s">
        <v>481</v>
      </c>
      <c r="G77" s="18" t="n">
        <v>435.36295628</v>
      </c>
      <c r="H77" s="20" t="n">
        <v>2.20087575</v>
      </c>
    </row>
    <row r="78" spans="1:8">
      <c r="A78" s="15" t="s">
        <v>553</v>
      </c>
      <c r="B78" s="17" t="n">
        <v>5826</v>
      </c>
      <c r="C78" s="18">
        <f>(0.0/B78*100)</f>
        <v/>
      </c>
      <c r="D78" s="19" t="n">
        <v>5826</v>
      </c>
      <c r="E78" s="18" t="n">
        <v>524.64451931</v>
      </c>
      <c r="F78" s="20" t="n">
        <v>3.91006783</v>
      </c>
      <c r="G78" s="18" t="s">
        <v>481</v>
      </c>
      <c r="H78" s="20" t="s">
        <v>481</v>
      </c>
    </row>
    <row customHeight="1" ht="25" r="79" spans="1:8">
      <c r="A79" s="15" t="s">
        <v>554</v>
      </c>
      <c r="B79" s="17" t="n">
        <v>1657</v>
      </c>
      <c r="C79" s="18">
        <f>(0.0/B79*100)</f>
        <v/>
      </c>
      <c r="D79" s="19" t="n">
        <v>1657</v>
      </c>
      <c r="E79" s="18" t="n">
        <v>475.18659836</v>
      </c>
      <c r="F79" s="20" t="n">
        <v>6.280552</v>
      </c>
      <c r="G79" s="18" t="s">
        <v>481</v>
      </c>
      <c r="H79" s="20" t="s">
        <v>481</v>
      </c>
    </row>
    <row r="80" spans="1:8">
      <c r="A80" s="15" t="s">
        <v>555</v>
      </c>
      <c r="B80" s="17" t="n">
        <v>7841</v>
      </c>
      <c r="C80" s="18">
        <f>(0.0/B80*100)</f>
        <v/>
      </c>
      <c r="D80" s="19" t="n">
        <v>7841</v>
      </c>
      <c r="E80" s="18" t="n">
        <v>456.48357586</v>
      </c>
      <c r="F80" s="20" t="n">
        <v>3.67164431</v>
      </c>
      <c r="G80" s="18" t="s">
        <v>481</v>
      </c>
      <c r="H80" s="20" t="s">
        <v>481</v>
      </c>
    </row>
    <row r="81" spans="1:8">
      <c r="A81" s="23" t="s">
        <v>556</v>
      </c>
      <c r="B81" s="17" t="n">
        <v>8861</v>
      </c>
      <c r="C81" s="18">
        <f>(0.0/B81*100)</f>
        <v/>
      </c>
      <c r="D81" s="19" t="n">
        <v>8861</v>
      </c>
      <c r="E81" s="18" t="s">
        <v>481</v>
      </c>
      <c r="F81" s="20" t="s">
        <v>481</v>
      </c>
      <c r="G81" s="18" t="n">
        <v>442.94752097</v>
      </c>
      <c r="H81" s="20" t="n">
        <v>3.00356581</v>
      </c>
    </row>
    <row r="82" spans="1:8">
      <c r="A82" s="24" t="n"/>
      <c r="B82" s="24" t="s">
        <v>557</v>
      </c>
      <c r="C82" s="24" t="s">
        <v>557</v>
      </c>
      <c r="D82" s="24" t="s">
        <v>557</v>
      </c>
      <c r="E82" s="24" t="s">
        <v>557</v>
      </c>
      <c r="F82" s="24" t="s">
        <v>557</v>
      </c>
      <c r="G82" s="24" t="s">
        <v>557</v>
      </c>
      <c r="H82" s="24" t="s">
        <v>557</v>
      </c>
    </row>
    <row r="83" spans="1:8">
      <c r="A83" s="3" t="s">
        <v>558</v>
      </c>
    </row>
    <row r="84" spans="1:8">
      <c r="A84" s="25" t="s">
        <v>559</v>
      </c>
    </row>
    <row r="85" spans="1:8">
      <c r="A85" s="25" t="s">
        <v>560</v>
      </c>
    </row>
    <row customHeight="1" ht="30" r="86" spans="1:8">
      <c r="A86" s="25" t="s">
        <v>561</v>
      </c>
    </row>
    <row customHeight="1" ht="30" r="87" spans="1:8">
      <c r="A87" s="25" t="s">
        <v>557</v>
      </c>
    </row>
    <row customHeight="1" ht="30" r="88" spans="1:8">
      <c r="A88" s="25" t="s">
        <v>562</v>
      </c>
    </row>
    <row customHeight="1" ht="30" r="89" spans="1:8">
      <c r="A89" s="25" t="s">
        <v>563</v>
      </c>
    </row>
    <row customHeight="1" ht="30" r="90" spans="1:8">
      <c r="A90" s="25" t="s">
        <v>564</v>
      </c>
    </row>
    <row customHeight="1" ht="30" r="91" spans="1:8">
      <c r="A91" s="25" t="s">
        <v>565</v>
      </c>
    </row>
    <row customHeight="1" ht="30" r="92" spans="1:8">
      <c r="A92" s="25" t="s">
        <v>566</v>
      </c>
    </row>
    <row customHeight="1" ht="30" r="93" spans="1:8">
      <c r="A93" s="25" t="s">
        <v>567</v>
      </c>
    </row>
    <row customHeight="1" ht="30" r="94" spans="1:8">
      <c r="A94" s="25" t="s">
        <v>568</v>
      </c>
    </row>
    <row customHeight="1" ht="30" r="95" spans="1:8">
      <c r="A95" s="25" t="s">
        <v>569</v>
      </c>
    </row>
    <row customHeight="1" ht="30" r="96" spans="1:8">
      <c r="A96" s="25" t="s">
        <v>570</v>
      </c>
    </row>
  </sheetData>
  <mergeCells count="17">
    <mergeCell ref="E4:F4"/>
    <mergeCell ref="G4:H4"/>
    <mergeCell ref="A1:H1"/>
    <mergeCell ref="A2:H2"/>
    <mergeCell ref="A84:H84"/>
    <mergeCell ref="A85:H85"/>
    <mergeCell ref="A86:H86"/>
    <mergeCell ref="A87:H87"/>
    <mergeCell ref="A88:H88"/>
    <mergeCell ref="A89:H89"/>
    <mergeCell ref="A90:H90"/>
    <mergeCell ref="A91:H91"/>
    <mergeCell ref="A92:H92"/>
    <mergeCell ref="A93:H93"/>
    <mergeCell ref="A94:H94"/>
    <mergeCell ref="A95:H95"/>
    <mergeCell ref="A96:H96"/>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231</vt:i4>
      </vt:variant>
    </vt:vector>
  </ns0:HeadingPairs>
  <ns0:TitlesOfParts>
    <vt:vector xmlns:vt="http://schemas.openxmlformats.org/officeDocument/2006/docPropsVTypes" baseType="lpstr" size="231">
      <vt:lpstr>Table of Contents</vt:lpstr>
      <vt:lpstr>ST001D01T</vt:lpstr>
      <vt:lpstr>ST003D02T</vt:lpstr>
      <vt:lpstr>ST004D01T</vt:lpstr>
      <vt:lpstr>ST005Q01TA</vt:lpstr>
      <vt:lpstr>ST006Q01TA</vt:lpstr>
      <vt:lpstr>ST006Q02TA</vt:lpstr>
      <vt:lpstr>ST006Q03TA</vt:lpstr>
      <vt:lpstr>ST006Q04TA</vt:lpstr>
      <vt:lpstr>ST007Q01TA</vt:lpstr>
      <vt:lpstr>ST008Q01TA</vt:lpstr>
      <vt:lpstr>ST008Q02TA</vt:lpstr>
      <vt:lpstr>ST008Q03TA</vt:lpstr>
      <vt:lpstr>ST008Q04TA</vt:lpstr>
      <vt:lpstr>ST011Q01TA</vt:lpstr>
      <vt:lpstr>ST011Q02TA</vt:lpstr>
      <vt:lpstr>ST011Q03TA</vt:lpstr>
      <vt:lpstr>ST011Q04TA</vt:lpstr>
      <vt:lpstr>ST011Q05TA</vt:lpstr>
      <vt:lpstr>ST011Q06TA</vt:lpstr>
      <vt:lpstr>ST011Q07TA</vt:lpstr>
      <vt:lpstr>ST011Q08TA</vt:lpstr>
      <vt:lpstr>ST011Q09TA</vt:lpstr>
      <vt:lpstr>ST011Q10TA</vt:lpstr>
      <vt:lpstr>ST011Q11TA</vt:lpstr>
      <vt:lpstr>ST011Q12TA</vt:lpstr>
      <vt:lpstr>ST011Q16NA</vt:lpstr>
      <vt:lpstr>ST012Q01TA</vt:lpstr>
      <vt:lpstr>ST012Q02TA</vt:lpstr>
      <vt:lpstr>ST012Q03TA</vt:lpstr>
      <vt:lpstr>ST012Q05NA</vt:lpstr>
      <vt:lpstr>ST012Q06NA</vt:lpstr>
      <vt:lpstr>ST012Q07NA</vt:lpstr>
      <vt:lpstr>ST012Q08NA</vt:lpstr>
      <vt:lpstr>ST012Q09NA</vt:lpstr>
      <vt:lpstr>ST013Q01TA</vt:lpstr>
      <vt:lpstr>ST123Q01NA</vt:lpstr>
      <vt:lpstr>ST123Q02NA</vt:lpstr>
      <vt:lpstr>ST123Q03NA</vt:lpstr>
      <vt:lpstr>ST123Q04NA</vt:lpstr>
      <vt:lpstr>ST019AQ01T</vt:lpstr>
      <vt:lpstr>ST019BQ01T</vt:lpstr>
      <vt:lpstr>ST019CQ01T</vt:lpstr>
      <vt:lpstr>ST021Q01TA</vt:lpstr>
      <vt:lpstr>ST022Q01TA</vt:lpstr>
      <vt:lpstr>ST124Q01TA</vt:lpstr>
      <vt:lpstr>ST125Q01NA</vt:lpstr>
      <vt:lpstr>ST126Q01TA</vt:lpstr>
      <vt:lpstr>ST127Q01TA</vt:lpstr>
      <vt:lpstr>ST127Q02TA</vt:lpstr>
      <vt:lpstr>ST127Q03TA</vt:lpstr>
      <vt:lpstr>ST111Q01TA</vt:lpstr>
      <vt:lpstr>ST118Q01NA</vt:lpstr>
      <vt:lpstr>ST118Q02NA</vt:lpstr>
      <vt:lpstr>ST118Q03NA</vt:lpstr>
      <vt:lpstr>ST118Q04NA</vt:lpstr>
      <vt:lpstr>ST118Q05NA</vt:lpstr>
      <vt:lpstr>ST119Q01NA</vt:lpstr>
      <vt:lpstr>ST119Q02NA</vt:lpstr>
      <vt:lpstr>ST119Q03NA</vt:lpstr>
      <vt:lpstr>ST119Q04NA</vt:lpstr>
      <vt:lpstr>ST119Q05NA</vt:lpstr>
      <vt:lpstr>ST121Q01NA</vt:lpstr>
      <vt:lpstr>ST121Q02NA</vt:lpstr>
      <vt:lpstr>ST121Q03NA</vt:lpstr>
      <vt:lpstr>ST082Q01NA</vt:lpstr>
      <vt:lpstr>ST082Q02NA</vt:lpstr>
      <vt:lpstr>ST082Q03NA</vt:lpstr>
      <vt:lpstr>ST082Q08NA</vt:lpstr>
      <vt:lpstr>ST082Q09NA</vt:lpstr>
      <vt:lpstr>ST082Q12NA</vt:lpstr>
      <vt:lpstr>ST082Q13NA</vt:lpstr>
      <vt:lpstr>ST082Q14NA</vt:lpstr>
      <vt:lpstr>ST034Q01TA</vt:lpstr>
      <vt:lpstr>ST034Q02TA</vt:lpstr>
      <vt:lpstr>ST034Q03TA</vt:lpstr>
      <vt:lpstr>ST034Q04TA</vt:lpstr>
      <vt:lpstr>ST034Q05TA</vt:lpstr>
      <vt:lpstr>ST034Q06TA</vt:lpstr>
      <vt:lpstr>ST039Q01NA</vt:lpstr>
      <vt:lpstr>ST039Q02NA</vt:lpstr>
      <vt:lpstr>ST039Q03NA</vt:lpstr>
      <vt:lpstr>ST039Q04NA</vt:lpstr>
      <vt:lpstr>ST039Q05NA</vt:lpstr>
      <vt:lpstr>ST039Q06NA</vt:lpstr>
      <vt:lpstr>ST062Q01TA</vt:lpstr>
      <vt:lpstr>ST062Q02TA</vt:lpstr>
      <vt:lpstr>ST062Q03TA</vt:lpstr>
      <vt:lpstr>ST031Q01NA</vt:lpstr>
      <vt:lpstr>ST032Q01NA</vt:lpstr>
      <vt:lpstr>ST032Q02NA</vt:lpstr>
      <vt:lpstr>ST063Q01NA</vt:lpstr>
      <vt:lpstr>ST063Q01NB</vt:lpstr>
      <vt:lpstr>ST063Q02NA</vt:lpstr>
      <vt:lpstr>ST063Q02NB</vt:lpstr>
      <vt:lpstr>ST063Q03NA</vt:lpstr>
      <vt:lpstr>ST063Q03NB</vt:lpstr>
      <vt:lpstr>ST063Q04NA</vt:lpstr>
      <vt:lpstr>ST063Q04NB</vt:lpstr>
      <vt:lpstr>ST063Q05NA</vt:lpstr>
      <vt:lpstr>ST063Q05NB</vt:lpstr>
      <vt:lpstr>ST063Q06NA</vt:lpstr>
      <vt:lpstr>ST063Q06NB</vt:lpstr>
      <vt:lpstr>ST064Q01NA</vt:lpstr>
      <vt:lpstr>ST064Q02NA</vt:lpstr>
      <vt:lpstr>ST064Q03NA</vt:lpstr>
      <vt:lpstr>ST097Q01TA</vt:lpstr>
      <vt:lpstr>ST097Q02TA</vt:lpstr>
      <vt:lpstr>ST097Q03TA</vt:lpstr>
      <vt:lpstr>ST097Q04TA</vt:lpstr>
      <vt:lpstr>ST097Q05TA</vt:lpstr>
      <vt:lpstr>ST098Q01TA</vt:lpstr>
      <vt:lpstr>ST098Q02TA</vt:lpstr>
      <vt:lpstr>ST098Q03NA</vt:lpstr>
      <vt:lpstr>ST098Q05TA</vt:lpstr>
      <vt:lpstr>ST098Q06TA</vt:lpstr>
      <vt:lpstr>ST098Q07TA</vt:lpstr>
      <vt:lpstr>ST098Q08NA</vt:lpstr>
      <vt:lpstr>ST098Q09TA</vt:lpstr>
      <vt:lpstr>ST098Q10NA</vt:lpstr>
      <vt:lpstr>ST100Q01TA</vt:lpstr>
      <vt:lpstr>ST100Q02TA</vt:lpstr>
      <vt:lpstr>ST100Q03TA</vt:lpstr>
      <vt:lpstr>ST100Q04TA</vt:lpstr>
      <vt:lpstr>ST100Q05TA</vt:lpstr>
      <vt:lpstr>ST103Q01NA</vt:lpstr>
      <vt:lpstr>ST103Q03NA</vt:lpstr>
      <vt:lpstr>ST103Q08NA</vt:lpstr>
      <vt:lpstr>ST103Q11NA</vt:lpstr>
      <vt:lpstr>ST104Q01NA</vt:lpstr>
      <vt:lpstr>ST104Q02NA</vt:lpstr>
      <vt:lpstr>ST104Q03NA</vt:lpstr>
      <vt:lpstr>ST104Q04NA</vt:lpstr>
      <vt:lpstr>ST104Q05NA</vt:lpstr>
      <vt:lpstr>ST107Q01NA</vt:lpstr>
      <vt:lpstr>ST107Q02NA</vt:lpstr>
      <vt:lpstr>ST107Q03NA</vt:lpstr>
      <vt:lpstr>ST092Q01TA</vt:lpstr>
      <vt:lpstr>ST092Q02TA</vt:lpstr>
      <vt:lpstr>ST092Q04TA</vt:lpstr>
      <vt:lpstr>ST092Q05TA</vt:lpstr>
      <vt:lpstr>ST092Q06NA</vt:lpstr>
      <vt:lpstr>ST092Q08NA</vt:lpstr>
      <vt:lpstr>ST092Q09NA</vt:lpstr>
      <vt:lpstr>ST093Q01TA</vt:lpstr>
      <vt:lpstr>ST093Q03TA</vt:lpstr>
      <vt:lpstr>ST093Q04TA</vt:lpstr>
      <vt:lpstr>ST093Q05TA</vt:lpstr>
      <vt:lpstr>ST093Q06TA</vt:lpstr>
      <vt:lpstr>ST093Q07NA</vt:lpstr>
      <vt:lpstr>ST093Q08NA</vt:lpstr>
      <vt:lpstr>ST094Q01NA</vt:lpstr>
      <vt:lpstr>ST094Q02NA</vt:lpstr>
      <vt:lpstr>ST094Q03NA</vt:lpstr>
      <vt:lpstr>ST094Q04NA</vt:lpstr>
      <vt:lpstr>ST094Q05NA</vt:lpstr>
      <vt:lpstr>ST095Q04NA</vt:lpstr>
      <vt:lpstr>ST095Q07NA</vt:lpstr>
      <vt:lpstr>ST095Q08NA</vt:lpstr>
      <vt:lpstr>ST095Q13NA</vt:lpstr>
      <vt:lpstr>ST095Q15NA</vt:lpstr>
      <vt:lpstr>ST113Q01TA</vt:lpstr>
      <vt:lpstr>ST113Q02TA</vt:lpstr>
      <vt:lpstr>ST113Q03TA</vt:lpstr>
      <vt:lpstr>ST113Q04TA</vt:lpstr>
      <vt:lpstr>ST129Q01TA</vt:lpstr>
      <vt:lpstr>ST129Q02TA</vt:lpstr>
      <vt:lpstr>ST129Q03TA</vt:lpstr>
      <vt:lpstr>ST129Q04TA</vt:lpstr>
      <vt:lpstr>ST129Q05TA</vt:lpstr>
      <vt:lpstr>ST129Q06TA</vt:lpstr>
      <vt:lpstr>ST129Q07TA</vt:lpstr>
      <vt:lpstr>ST129Q08TA</vt:lpstr>
      <vt:lpstr>ST131Q01NA</vt:lpstr>
      <vt:lpstr>ST131Q03NA</vt:lpstr>
      <vt:lpstr>ST131Q04NA</vt:lpstr>
      <vt:lpstr>ST131Q06NA</vt:lpstr>
      <vt:lpstr>ST131Q08NA</vt:lpstr>
      <vt:lpstr>ST131Q11NA</vt:lpstr>
      <vt:lpstr>ST146Q01TA</vt:lpstr>
      <vt:lpstr>ST146Q02TA</vt:lpstr>
      <vt:lpstr>ST146Q03TA</vt:lpstr>
      <vt:lpstr>ST146Q04TA</vt:lpstr>
      <vt:lpstr>ST146Q05TA</vt:lpstr>
      <vt:lpstr>ST146Q06NA</vt:lpstr>
      <vt:lpstr>ST146Q07NA</vt:lpstr>
      <vt:lpstr>ST146Q08NA</vt:lpstr>
      <vt:lpstr>ST146Q09NA</vt:lpstr>
      <vt:lpstr>ST076Q01NA</vt:lpstr>
      <vt:lpstr>ST076Q02NA</vt:lpstr>
      <vt:lpstr>ST076Q03NA</vt:lpstr>
      <vt:lpstr>ST076Q04NA</vt:lpstr>
      <vt:lpstr>ST076Q05NA</vt:lpstr>
      <vt:lpstr>ST076Q06NA</vt:lpstr>
      <vt:lpstr>ST076Q07NA</vt:lpstr>
      <vt:lpstr>ST076Q08NA</vt:lpstr>
      <vt:lpstr>ST076Q09NA</vt:lpstr>
      <vt:lpstr>ST076Q10NA</vt:lpstr>
      <vt:lpstr>ST076Q11NA</vt:lpstr>
      <vt:lpstr>ST078Q01NA</vt:lpstr>
      <vt:lpstr>ST078Q02NA</vt:lpstr>
      <vt:lpstr>ST078Q03NA</vt:lpstr>
      <vt:lpstr>ST078Q04NA</vt:lpstr>
      <vt:lpstr>ST078Q05NA</vt:lpstr>
      <vt:lpstr>ST078Q06NA</vt:lpstr>
      <vt:lpstr>ST078Q07NA</vt:lpstr>
      <vt:lpstr>ST078Q08NA</vt:lpstr>
      <vt:lpstr>ST078Q09NA</vt:lpstr>
      <vt:lpstr>ST078Q10NA</vt:lpstr>
      <vt:lpstr>ST078Q11NA</vt:lpstr>
      <vt:lpstr>ST065Class</vt:lpstr>
      <vt:lpstr>ST038Q01NA</vt:lpstr>
      <vt:lpstr>ST038Q02NA</vt:lpstr>
      <vt:lpstr>ST038Q03NA</vt:lpstr>
      <vt:lpstr>ST038Q04NA</vt:lpstr>
      <vt:lpstr>ST038Q05NA</vt:lpstr>
      <vt:lpstr>ST038Q06NA</vt:lpstr>
      <vt:lpstr>ST038Q07NA</vt:lpstr>
      <vt:lpstr>ST038Q08NA</vt:lpstr>
      <vt:lpstr>ISCEDL</vt:lpstr>
      <vt:lpstr>ISCEDD</vt:lpstr>
      <vt:lpstr>ISCEDO</vt:lpstr>
      <vt:lpstr>IMMIG</vt:lpstr>
      <vt:lpstr>MISCED</vt:lpstr>
      <vt:lpstr>FISCED</vt:lpstr>
      <vt:lpstr>HISCED</vt:lpstr>
      <vt:lpstr>REPEAT</vt:lpstr>
      <vt:lpstr>DURECEC</vt:lpstr>
      <vt:lpstr>SCCHANGE</vt:lpstr>
      <vt:lpstr>OECD</vt:lpstr>
      <vt:lpstr>ADMINMODE</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2016-11-30T11:05:11Z</dcterms:created>
  <dcterms:modified xmlns:dcterms="http://purl.org/dc/terms/" xmlns:xsi="http://www.w3.org/2001/XMLSchema-instance" xsi:type="dcterms:W3CDTF">2016-11-30T11:05:11Z</dcterms:modified>
  <cp:lastModifiedBy/>
  <cp:category/>
  <cp:contentStatus/>
  <cp:version/>
  <cp:revision/>
  <cp:keywords/>
</cp:coreProperties>
</file>